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activeX/activeX1.xml" ContentType="application/vnd.ms-office.activeX+xml"/>
  <Override PartName="/xl/activeX/activeX1.bin" ContentType="application/vnd.ms-office.activeX"/>
  <Override PartName="/xl/ctrlProps/ctrlProp1.xml" ContentType="application/vnd.ms-excel.controlproperties+xml"/>
  <Override PartName="/xl/drawings/drawing8.xml" ContentType="application/vnd.openxmlformats-officedocument.drawing+xml"/>
  <Override PartName="/xl/activeX/activeX2.xml" ContentType="application/vnd.ms-office.activeX+xml"/>
  <Override PartName="/xl/activeX/activeX2.bin" ContentType="application/vnd.ms-office.activeX"/>
  <Override PartName="/xl/ctrlProps/ctrlProp2.xml" ContentType="application/vnd.ms-excel.controlproperties+xml"/>
  <Override PartName="/xl/drawings/drawing9.xml" ContentType="application/vnd.openxmlformats-officedocument.drawing+xml"/>
  <Override PartName="/xl/activeX/activeX3.xml" ContentType="application/vnd.ms-office.activeX+xml"/>
  <Override PartName="/xl/activeX/activeX3.bin" ContentType="application/vnd.ms-office.activeX"/>
  <Override PartName="/xl/ctrlProps/ctrlProp3.xml" ContentType="application/vnd.ms-excel.controlproperties+xml"/>
  <Override PartName="/xl/drawings/drawing10.xml" ContentType="application/vnd.openxmlformats-officedocument.drawing+xml"/>
  <Override PartName="/xl/activeX/activeX4.xml" ContentType="application/vnd.ms-office.activeX+xml"/>
  <Override PartName="/xl/activeX/activeX4.bin" ContentType="application/vnd.ms-office.activeX"/>
  <Override PartName="/xl/ctrlProps/ctrlProp4.xml" ContentType="application/vnd.ms-excel.controlproperties+xml"/>
  <Override PartName="/xl/drawings/drawing11.xml" ContentType="application/vnd.openxmlformats-officedocument.drawing+xml"/>
  <Override PartName="/xl/activeX/activeX5.xml" ContentType="application/vnd.ms-office.activeX+xml"/>
  <Override PartName="/xl/activeX/activeX5.bin" ContentType="application/vnd.ms-office.activeX"/>
  <Override PartName="/xl/ctrlProps/ctrlProp5.xml" ContentType="application/vnd.ms-excel.controlproperties+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rive\AD.GCT\2026\1 - PROCESSOS\05003 - 59500.0007252026-57 - Aditivo 2 - Marcelo\"/>
    </mc:Choice>
  </mc:AlternateContent>
  <xr:revisionPtr revIDLastSave="0" documentId="13_ncr:1_{78DAFC30-A424-4B64-B4B4-DFF1E77811D0}" xr6:coauthVersionLast="47" xr6:coauthVersionMax="47" xr10:uidLastSave="{00000000-0000-0000-0000-000000000000}"/>
  <bookViews>
    <workbookView xWindow="-120" yWindow="-120" windowWidth="29040" windowHeight="15840" tabRatio="1000" xr2:uid="{00000000-000D-0000-FFFF-FFFF00000000}"/>
  </bookViews>
  <sheets>
    <sheet name="Resumo do Orçamento" sheetId="12" r:id="rId1"/>
    <sheet name="Orçamento Sintético" sheetId="11" r:id="rId2"/>
    <sheet name="Orçamento Analítico" sheetId="13" r:id="rId3"/>
    <sheet name="MEMORIA DE CÁLCULO NOVA" sheetId="2" r:id="rId4"/>
    <sheet name="Curva ABC de Serviços" sheetId="14" state="hidden" r:id="rId5"/>
    <sheet name="Curva ABC de Insumos" sheetId="15" state="hidden" r:id="rId6"/>
    <sheet name="Planilha de BDI S. DESON" sheetId="8" r:id="rId7"/>
    <sheet name="COT ORÇAMENTO AÇO LAMINADO" sheetId="24" r:id="rId8"/>
    <sheet name="COT ORÇAMENTO AÇO LAMINADO (2)" sheetId="25" r:id="rId9"/>
    <sheet name="COT ELETROCALHA 50X50" sheetId="23" r:id="rId10"/>
    <sheet name="COT ELETROCALHA 100X50" sheetId="26" r:id="rId11"/>
    <sheet name="COT LUMINARIA LED" sheetId="18" r:id="rId12"/>
    <sheet name="COTAÇÃO MAT DE JAZIDA P. ATERRO" sheetId="16" r:id="rId13"/>
    <sheet name="CRONOGRAMA (2)" sheetId="10" r:id="rId14"/>
    <sheet name="SINAPI COMPOSIÇÃO" sheetId="19" r:id="rId15"/>
    <sheet name="SINAPI INSUMOS" sheetId="20" r:id="rId16"/>
    <sheet name="SICRO " sheetId="21"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s>
  <definedNames>
    <definedName name="__?Banco_de_da" localSheetId="12">'[1]BDI (EDITAL 2)'!#REF!</definedName>
    <definedName name="__?Banco_de_da" localSheetId="3">'[1]BDI (EDITAL 2)'!#REF!</definedName>
    <definedName name="__?Banco_de_da">'[1]BDI (EDITAL 2)'!#REF!</definedName>
    <definedName name="__\S">[2]COMPOS1!#REF!</definedName>
    <definedName name="__\x">[3]PLMUSEU!#REF!</definedName>
    <definedName name="__\z">[3]PLMUSEU!#REF!</definedName>
    <definedName name="________\C" localSheetId="12">#REF!</definedName>
    <definedName name="________\C" localSheetId="13">#REF!</definedName>
    <definedName name="________\C" localSheetId="6">#REF!</definedName>
    <definedName name="________\C">#REF!</definedName>
    <definedName name="________\D" localSheetId="12">#REF!</definedName>
    <definedName name="________\D" localSheetId="13">#REF!</definedName>
    <definedName name="________\D" localSheetId="6">#REF!</definedName>
    <definedName name="________\D">#REF!</definedName>
    <definedName name="________\G" localSheetId="12">#REF!</definedName>
    <definedName name="________\G" localSheetId="13">#REF!</definedName>
    <definedName name="________\G" localSheetId="6">#REF!</definedName>
    <definedName name="________\G">#REF!</definedName>
    <definedName name="________\M" localSheetId="12">#REF!</definedName>
    <definedName name="________\M" localSheetId="13">#REF!</definedName>
    <definedName name="________\M" localSheetId="6">#REF!</definedName>
    <definedName name="________\M">#REF!</definedName>
    <definedName name="________\P" localSheetId="12">#REF!</definedName>
    <definedName name="________\P" localSheetId="13">#REF!</definedName>
    <definedName name="________\P" localSheetId="6">#REF!</definedName>
    <definedName name="________\P">#REF!</definedName>
    <definedName name="________\R" localSheetId="12">#REF!</definedName>
    <definedName name="________\R" localSheetId="13">#REF!</definedName>
    <definedName name="________\R" localSheetId="6">#REF!</definedName>
    <definedName name="________\R">#REF!</definedName>
    <definedName name="________\Y" localSheetId="12">#REF!</definedName>
    <definedName name="________\Y" localSheetId="13">#REF!</definedName>
    <definedName name="________\Y" localSheetId="6">#REF!</definedName>
    <definedName name="________\Y">#REF!</definedName>
    <definedName name="_________\I" localSheetId="12">#REF!</definedName>
    <definedName name="_________\I" localSheetId="13">#REF!</definedName>
    <definedName name="_________\I" localSheetId="6">#REF!</definedName>
    <definedName name="_________\I">#REF!</definedName>
    <definedName name="________________sub1" localSheetId="12">#REF!</definedName>
    <definedName name="________________sub1" localSheetId="13">#REF!</definedName>
    <definedName name="________________sub1" localSheetId="6">#REF!</definedName>
    <definedName name="________________sub1">#REF!</definedName>
    <definedName name="________________sub3" localSheetId="12">#REF!</definedName>
    <definedName name="________________sub3" localSheetId="13">#REF!</definedName>
    <definedName name="________________sub3" localSheetId="6">#REF!</definedName>
    <definedName name="________________sub3">#REF!</definedName>
    <definedName name="______________ELE3" localSheetId="12">#REF!</definedName>
    <definedName name="______________ELE3" localSheetId="13">#REF!</definedName>
    <definedName name="______________ELE3" localSheetId="6">#REF!</definedName>
    <definedName name="______________ELE3">#REF!</definedName>
    <definedName name="______________sub1" localSheetId="12">#REF!</definedName>
    <definedName name="______________sub1" localSheetId="13">#REF!</definedName>
    <definedName name="______________sub1" localSheetId="6">#REF!</definedName>
    <definedName name="______________sub1">#REF!</definedName>
    <definedName name="______________sub2" localSheetId="12">#REF!</definedName>
    <definedName name="______________sub2" localSheetId="13">#REF!</definedName>
    <definedName name="______________sub2" localSheetId="6">#REF!</definedName>
    <definedName name="______________sub2">#REF!</definedName>
    <definedName name="______________sub3" localSheetId="12">#REF!</definedName>
    <definedName name="______________sub3" localSheetId="13">#REF!</definedName>
    <definedName name="______________sub3" localSheetId="6">#REF!</definedName>
    <definedName name="______________sub3">#REF!</definedName>
    <definedName name="______________sub4" localSheetId="12">#REF!</definedName>
    <definedName name="______________sub4" localSheetId="13">#REF!</definedName>
    <definedName name="______________sub4" localSheetId="6">#REF!</definedName>
    <definedName name="______________sub4">#REF!</definedName>
    <definedName name="______________tot1" localSheetId="12">#REF!</definedName>
    <definedName name="______________tot1" localSheetId="13">#REF!</definedName>
    <definedName name="______________tot1" localSheetId="6">#REF!</definedName>
    <definedName name="______________tot1">#REF!</definedName>
    <definedName name="______________tot2" localSheetId="12">#REF!</definedName>
    <definedName name="______________tot2" localSheetId="13">#REF!</definedName>
    <definedName name="______________tot2" localSheetId="6">#REF!</definedName>
    <definedName name="______________tot2">#REF!</definedName>
    <definedName name="______________tot3" localSheetId="12">#REF!</definedName>
    <definedName name="______________tot3" localSheetId="13">#REF!</definedName>
    <definedName name="______________tot3" localSheetId="6">#REF!</definedName>
    <definedName name="______________tot3">#REF!</definedName>
    <definedName name="______________tot4" localSheetId="12">#REF!</definedName>
    <definedName name="______________tot4" localSheetId="13">#REF!</definedName>
    <definedName name="______________tot4" localSheetId="6">#REF!</definedName>
    <definedName name="______________tot4">#REF!</definedName>
    <definedName name="______________tot5" localSheetId="12">#REF!</definedName>
    <definedName name="______________tot5" localSheetId="13">#REF!</definedName>
    <definedName name="______________tot5" localSheetId="6">#REF!</definedName>
    <definedName name="______________tot5">#REF!</definedName>
    <definedName name="______________tot6" localSheetId="12">#REF!</definedName>
    <definedName name="______________tot6" localSheetId="13">#REF!</definedName>
    <definedName name="______________tot6" localSheetId="6">#REF!</definedName>
    <definedName name="______________tot6">#REF!</definedName>
    <definedName name="______________tot7" localSheetId="12">#REF!</definedName>
    <definedName name="______________tot7" localSheetId="13">#REF!</definedName>
    <definedName name="______________tot7" localSheetId="6">#REF!</definedName>
    <definedName name="______________tot7">#REF!</definedName>
    <definedName name="______________tot8" localSheetId="12">#REF!</definedName>
    <definedName name="______________tot8" localSheetId="13">#REF!</definedName>
    <definedName name="______________tot8" localSheetId="6">#REF!</definedName>
    <definedName name="______________tot8">#REF!</definedName>
    <definedName name="_____________ELE1" localSheetId="12">#REF!</definedName>
    <definedName name="_____________ELE1" localSheetId="13">#REF!</definedName>
    <definedName name="_____________ELE1" localSheetId="6">#REF!</definedName>
    <definedName name="_____________ELE1">#REF!</definedName>
    <definedName name="_____________ELE2" localSheetId="12">#REF!</definedName>
    <definedName name="_____________ELE2" localSheetId="13">#REF!</definedName>
    <definedName name="_____________ELE2" localSheetId="6">#REF!</definedName>
    <definedName name="_____________ELE2">#REF!</definedName>
    <definedName name="_____________ELE3" localSheetId="12">#REF!</definedName>
    <definedName name="_____________ELE3" localSheetId="13">#REF!</definedName>
    <definedName name="_____________ELE3" localSheetId="6">#REF!</definedName>
    <definedName name="_____________ELE3">#REF!</definedName>
    <definedName name="_____________sub1" localSheetId="12">#REF!</definedName>
    <definedName name="_____________sub1" localSheetId="13">#REF!</definedName>
    <definedName name="_____________sub1" localSheetId="6">#REF!</definedName>
    <definedName name="_____________sub1">#REF!</definedName>
    <definedName name="_____________sub2" localSheetId="12">#REF!</definedName>
    <definedName name="_____________sub2" localSheetId="13">#REF!</definedName>
    <definedName name="_____________sub2" localSheetId="6">#REF!</definedName>
    <definedName name="_____________sub2">#REF!</definedName>
    <definedName name="_____________sub3" localSheetId="12">#REF!</definedName>
    <definedName name="_____________sub3" localSheetId="13">#REF!</definedName>
    <definedName name="_____________sub3" localSheetId="6">#REF!</definedName>
    <definedName name="_____________sub3">#REF!</definedName>
    <definedName name="_____________sub4" localSheetId="12">#REF!</definedName>
    <definedName name="_____________sub4" localSheetId="13">#REF!</definedName>
    <definedName name="_____________sub4" localSheetId="6">#REF!</definedName>
    <definedName name="_____________sub4">#REF!</definedName>
    <definedName name="_____________tot1" localSheetId="12">#REF!</definedName>
    <definedName name="_____________tot1" localSheetId="13">#REF!</definedName>
    <definedName name="_____________tot1" localSheetId="6">#REF!</definedName>
    <definedName name="_____________tot1">#REF!</definedName>
    <definedName name="_____________tot2" localSheetId="12">#REF!</definedName>
    <definedName name="_____________tot2" localSheetId="13">#REF!</definedName>
    <definedName name="_____________tot2" localSheetId="6">#REF!</definedName>
    <definedName name="_____________tot2">#REF!</definedName>
    <definedName name="_____________tot3" localSheetId="12">#REF!</definedName>
    <definedName name="_____________tot3" localSheetId="13">#REF!</definedName>
    <definedName name="_____________tot3" localSheetId="6">#REF!</definedName>
    <definedName name="_____________tot3">#REF!</definedName>
    <definedName name="_____________tot4" localSheetId="12">#REF!</definedName>
    <definedName name="_____________tot4" localSheetId="13">#REF!</definedName>
    <definedName name="_____________tot4" localSheetId="6">#REF!</definedName>
    <definedName name="_____________tot4">#REF!</definedName>
    <definedName name="_____________tot5" localSheetId="12">#REF!</definedName>
    <definedName name="_____________tot5" localSheetId="13">#REF!</definedName>
    <definedName name="_____________tot5" localSheetId="6">#REF!</definedName>
    <definedName name="_____________tot5">#REF!</definedName>
    <definedName name="_____________tot6" localSheetId="12">#REF!</definedName>
    <definedName name="_____________tot6" localSheetId="13">#REF!</definedName>
    <definedName name="_____________tot6" localSheetId="6">#REF!</definedName>
    <definedName name="_____________tot6">#REF!</definedName>
    <definedName name="_____________tot7" localSheetId="12">#REF!</definedName>
    <definedName name="_____________tot7" localSheetId="13">#REF!</definedName>
    <definedName name="_____________tot7" localSheetId="6">#REF!</definedName>
    <definedName name="_____________tot7">#REF!</definedName>
    <definedName name="_____________tot8" localSheetId="12">#REF!</definedName>
    <definedName name="_____________tot8" localSheetId="13">#REF!</definedName>
    <definedName name="_____________tot8" localSheetId="6">#REF!</definedName>
    <definedName name="_____________tot8">#REF!</definedName>
    <definedName name="____________ELE1" localSheetId="12">#REF!</definedName>
    <definedName name="____________ELE1" localSheetId="13">#REF!</definedName>
    <definedName name="____________ELE1" localSheetId="6">#REF!</definedName>
    <definedName name="____________ELE1">#REF!</definedName>
    <definedName name="____________ELE2" localSheetId="12">#REF!</definedName>
    <definedName name="____________ELE2" localSheetId="13">#REF!</definedName>
    <definedName name="____________ELE2" localSheetId="6">#REF!</definedName>
    <definedName name="____________ELE2">#REF!</definedName>
    <definedName name="____________ELE3" localSheetId="12">#REF!</definedName>
    <definedName name="____________ELE3" localSheetId="13">#REF!</definedName>
    <definedName name="____________ELE3" localSheetId="6">#REF!</definedName>
    <definedName name="____________ELE3">#REF!</definedName>
    <definedName name="____________sub1" localSheetId="12">#REF!</definedName>
    <definedName name="____________sub1" localSheetId="13">#REF!</definedName>
    <definedName name="____________sub1" localSheetId="6">#REF!</definedName>
    <definedName name="____________sub1">#REF!</definedName>
    <definedName name="____________sub2" localSheetId="12">#REF!</definedName>
    <definedName name="____________sub2" localSheetId="13">#REF!</definedName>
    <definedName name="____________sub2" localSheetId="6">#REF!</definedName>
    <definedName name="____________sub2">#REF!</definedName>
    <definedName name="____________sub3" localSheetId="12">#REF!</definedName>
    <definedName name="____________sub3" localSheetId="13">#REF!</definedName>
    <definedName name="____________sub3" localSheetId="6">#REF!</definedName>
    <definedName name="____________sub3">#REF!</definedName>
    <definedName name="____________sub4" localSheetId="12">#REF!</definedName>
    <definedName name="____________sub4" localSheetId="13">#REF!</definedName>
    <definedName name="____________sub4" localSheetId="6">#REF!</definedName>
    <definedName name="____________sub4">#REF!</definedName>
    <definedName name="____________tot1" localSheetId="12">#REF!</definedName>
    <definedName name="____________tot1" localSheetId="13">#REF!</definedName>
    <definedName name="____________tot1" localSheetId="6">#REF!</definedName>
    <definedName name="____________tot1">#REF!</definedName>
    <definedName name="____________tot2" localSheetId="12">#REF!</definedName>
    <definedName name="____________tot2" localSheetId="13">#REF!</definedName>
    <definedName name="____________tot2" localSheetId="6">#REF!</definedName>
    <definedName name="____________tot2">#REF!</definedName>
    <definedName name="____________tot3" localSheetId="12">#REF!</definedName>
    <definedName name="____________tot3" localSheetId="13">#REF!</definedName>
    <definedName name="____________tot3" localSheetId="6">#REF!</definedName>
    <definedName name="____________tot3">#REF!</definedName>
    <definedName name="____________tot4" localSheetId="12">#REF!</definedName>
    <definedName name="____________tot4" localSheetId="13">#REF!</definedName>
    <definedName name="____________tot4" localSheetId="6">#REF!</definedName>
    <definedName name="____________tot4">#REF!</definedName>
    <definedName name="____________tot5" localSheetId="12">#REF!</definedName>
    <definedName name="____________tot5" localSheetId="13">#REF!</definedName>
    <definedName name="____________tot5" localSheetId="6">#REF!</definedName>
    <definedName name="____________tot5">#REF!</definedName>
    <definedName name="____________tot6" localSheetId="12">#REF!</definedName>
    <definedName name="____________tot6" localSheetId="13">#REF!</definedName>
    <definedName name="____________tot6" localSheetId="6">#REF!</definedName>
    <definedName name="____________tot6">#REF!</definedName>
    <definedName name="____________tot7" localSheetId="12">#REF!</definedName>
    <definedName name="____________tot7" localSheetId="13">#REF!</definedName>
    <definedName name="____________tot7" localSheetId="6">#REF!</definedName>
    <definedName name="____________tot7">#REF!</definedName>
    <definedName name="____________tot8" localSheetId="12">#REF!</definedName>
    <definedName name="____________tot8" localSheetId="13">#REF!</definedName>
    <definedName name="____________tot8" localSheetId="6">#REF!</definedName>
    <definedName name="____________tot8">#REF!</definedName>
    <definedName name="___________ELE1" localSheetId="12">#REF!</definedName>
    <definedName name="___________ELE1" localSheetId="13">#REF!</definedName>
    <definedName name="___________ELE1" localSheetId="6">#REF!</definedName>
    <definedName name="___________ELE1">#REF!</definedName>
    <definedName name="___________ELE2" localSheetId="12">#REF!</definedName>
    <definedName name="___________ELE2" localSheetId="13">#REF!</definedName>
    <definedName name="___________ELE2" localSheetId="6">#REF!</definedName>
    <definedName name="___________ELE2">#REF!</definedName>
    <definedName name="___________ELE3" localSheetId="12">#REF!</definedName>
    <definedName name="___________ELE3" localSheetId="13">#REF!</definedName>
    <definedName name="___________ELE3" localSheetId="6">#REF!</definedName>
    <definedName name="___________ELE3">#REF!</definedName>
    <definedName name="___________sub1" localSheetId="12">#REF!</definedName>
    <definedName name="___________sub1" localSheetId="13">#REF!</definedName>
    <definedName name="___________sub1" localSheetId="6">#REF!</definedName>
    <definedName name="___________sub1">#REF!</definedName>
    <definedName name="___________sub2" localSheetId="12">#REF!</definedName>
    <definedName name="___________sub2" localSheetId="13">#REF!</definedName>
    <definedName name="___________sub2" localSheetId="6">#REF!</definedName>
    <definedName name="___________sub2">#REF!</definedName>
    <definedName name="___________sub3" localSheetId="12">#REF!</definedName>
    <definedName name="___________sub3" localSheetId="13">#REF!</definedName>
    <definedName name="___________sub3" localSheetId="6">#REF!</definedName>
    <definedName name="___________sub3">#REF!</definedName>
    <definedName name="___________sub4" localSheetId="12">#REF!</definedName>
    <definedName name="___________sub4" localSheetId="13">#REF!</definedName>
    <definedName name="___________sub4" localSheetId="6">#REF!</definedName>
    <definedName name="___________sub4">#REF!</definedName>
    <definedName name="___________tot1" localSheetId="12">#REF!</definedName>
    <definedName name="___________tot1" localSheetId="13">#REF!</definedName>
    <definedName name="___________tot1" localSheetId="6">#REF!</definedName>
    <definedName name="___________tot1">#REF!</definedName>
    <definedName name="___________tot2" localSheetId="12">#REF!</definedName>
    <definedName name="___________tot2" localSheetId="13">#REF!</definedName>
    <definedName name="___________tot2" localSheetId="6">#REF!</definedName>
    <definedName name="___________tot2">#REF!</definedName>
    <definedName name="___________tot3" localSheetId="12">#REF!</definedName>
    <definedName name="___________tot3" localSheetId="13">#REF!</definedName>
    <definedName name="___________tot3" localSheetId="6">#REF!</definedName>
    <definedName name="___________tot3">#REF!</definedName>
    <definedName name="___________tot4" localSheetId="12">#REF!</definedName>
    <definedName name="___________tot4" localSheetId="13">#REF!</definedName>
    <definedName name="___________tot4" localSheetId="6">#REF!</definedName>
    <definedName name="___________tot4">#REF!</definedName>
    <definedName name="___________tot5" localSheetId="12">#REF!</definedName>
    <definedName name="___________tot5" localSheetId="13">#REF!</definedName>
    <definedName name="___________tot5" localSheetId="6">#REF!</definedName>
    <definedName name="___________tot5">#REF!</definedName>
    <definedName name="___________tot6" localSheetId="12">#REF!</definedName>
    <definedName name="___________tot6" localSheetId="13">#REF!</definedName>
    <definedName name="___________tot6" localSheetId="6">#REF!</definedName>
    <definedName name="___________tot6">#REF!</definedName>
    <definedName name="___________tot7" localSheetId="12">#REF!</definedName>
    <definedName name="___________tot7" localSheetId="13">#REF!</definedName>
    <definedName name="___________tot7" localSheetId="6">#REF!</definedName>
    <definedName name="___________tot7">#REF!</definedName>
    <definedName name="___________tot8" localSheetId="12">#REF!</definedName>
    <definedName name="___________tot8" localSheetId="13">#REF!</definedName>
    <definedName name="___________tot8" localSheetId="6">#REF!</definedName>
    <definedName name="___________tot8">#REF!</definedName>
    <definedName name="__________ELE1" localSheetId="12">#REF!</definedName>
    <definedName name="__________ELE1" localSheetId="13">#REF!</definedName>
    <definedName name="__________ELE1" localSheetId="6">#REF!</definedName>
    <definedName name="__________ELE1">#REF!</definedName>
    <definedName name="__________ELE2" localSheetId="12">#REF!</definedName>
    <definedName name="__________ELE2" localSheetId="13">#REF!</definedName>
    <definedName name="__________ELE2" localSheetId="6">#REF!</definedName>
    <definedName name="__________ELE2">#REF!</definedName>
    <definedName name="__________ELE3" localSheetId="12">#REF!</definedName>
    <definedName name="__________ELE3" localSheetId="13">#REF!</definedName>
    <definedName name="__________ELE3" localSheetId="6">#REF!</definedName>
    <definedName name="__________ELE3">#REF!</definedName>
    <definedName name="__________PL1" localSheetId="12">#REF!</definedName>
    <definedName name="__________PL1" localSheetId="13">#REF!</definedName>
    <definedName name="__________PL1" localSheetId="6">#REF!</definedName>
    <definedName name="__________PL1">#REF!</definedName>
    <definedName name="__________sub1" localSheetId="12">#REF!</definedName>
    <definedName name="__________sub1" localSheetId="13">#REF!</definedName>
    <definedName name="__________sub1" localSheetId="6">#REF!</definedName>
    <definedName name="__________sub1">#REF!</definedName>
    <definedName name="__________sub2" localSheetId="12">#REF!</definedName>
    <definedName name="__________sub2" localSheetId="13">#REF!</definedName>
    <definedName name="__________sub2" localSheetId="6">#REF!</definedName>
    <definedName name="__________sub2">#REF!</definedName>
    <definedName name="__________sub3" localSheetId="12">#REF!</definedName>
    <definedName name="__________sub3" localSheetId="13">#REF!</definedName>
    <definedName name="__________sub3" localSheetId="6">#REF!</definedName>
    <definedName name="__________sub3">#REF!</definedName>
    <definedName name="__________sub4" localSheetId="12">#REF!</definedName>
    <definedName name="__________sub4" localSheetId="13">#REF!</definedName>
    <definedName name="__________sub4" localSheetId="6">#REF!</definedName>
    <definedName name="__________sub4">#REF!</definedName>
    <definedName name="__________tot1" localSheetId="12">#REF!</definedName>
    <definedName name="__________tot1" localSheetId="13">#REF!</definedName>
    <definedName name="__________tot1" localSheetId="6">#REF!</definedName>
    <definedName name="__________tot1">#REF!</definedName>
    <definedName name="__________tot2" localSheetId="12">#REF!</definedName>
    <definedName name="__________tot2" localSheetId="13">#REF!</definedName>
    <definedName name="__________tot2" localSheetId="6">#REF!</definedName>
    <definedName name="__________tot2">#REF!</definedName>
    <definedName name="__________tot3" localSheetId="12">#REF!</definedName>
    <definedName name="__________tot3" localSheetId="13">#REF!</definedName>
    <definedName name="__________tot3" localSheetId="6">#REF!</definedName>
    <definedName name="__________tot3">#REF!</definedName>
    <definedName name="__________tot4" localSheetId="12">#REF!</definedName>
    <definedName name="__________tot4" localSheetId="13">#REF!</definedName>
    <definedName name="__________tot4" localSheetId="6">#REF!</definedName>
    <definedName name="__________tot4">#REF!</definedName>
    <definedName name="__________tot5" localSheetId="12">#REF!</definedName>
    <definedName name="__________tot5" localSheetId="13">#REF!</definedName>
    <definedName name="__________tot5" localSheetId="6">#REF!</definedName>
    <definedName name="__________tot5">#REF!</definedName>
    <definedName name="__________tot6" localSheetId="12">#REF!</definedName>
    <definedName name="__________tot6" localSheetId="13">#REF!</definedName>
    <definedName name="__________tot6" localSheetId="6">#REF!</definedName>
    <definedName name="__________tot6">#REF!</definedName>
    <definedName name="__________tot7" localSheetId="12">#REF!</definedName>
    <definedName name="__________tot7" localSheetId="13">#REF!</definedName>
    <definedName name="__________tot7" localSheetId="6">#REF!</definedName>
    <definedName name="__________tot7">#REF!</definedName>
    <definedName name="__________tot8" localSheetId="12">#REF!</definedName>
    <definedName name="__________tot8" localSheetId="13">#REF!</definedName>
    <definedName name="__________tot8" localSheetId="6">#REF!</definedName>
    <definedName name="__________tot8">#REF!</definedName>
    <definedName name="_________ELE1" localSheetId="12">#REF!</definedName>
    <definedName name="_________ELE1" localSheetId="13">#REF!</definedName>
    <definedName name="_________ELE1" localSheetId="6">#REF!</definedName>
    <definedName name="_________ELE1">#REF!</definedName>
    <definedName name="_________ELE2" localSheetId="12">#REF!</definedName>
    <definedName name="_________ELE2" localSheetId="13">#REF!</definedName>
    <definedName name="_________ELE2" localSheetId="6">#REF!</definedName>
    <definedName name="_________ELE2">#REF!</definedName>
    <definedName name="_________ELE3" localSheetId="12">#REF!</definedName>
    <definedName name="_________ELE3" localSheetId="13">#REF!</definedName>
    <definedName name="_________ELE3" localSheetId="6">#REF!</definedName>
    <definedName name="_________ELE3">#REF!</definedName>
    <definedName name="_________PL1" localSheetId="12">#REF!</definedName>
    <definedName name="_________PL1" localSheetId="13">#REF!</definedName>
    <definedName name="_________PL1" localSheetId="6">#REF!</definedName>
    <definedName name="_________PL1">#REF!</definedName>
    <definedName name="_________sub1" localSheetId="12">#REF!</definedName>
    <definedName name="_________sub1" localSheetId="13">#REF!</definedName>
    <definedName name="_________sub1" localSheetId="6">#REF!</definedName>
    <definedName name="_________sub1">#REF!</definedName>
    <definedName name="_________sub2" localSheetId="12">#REF!</definedName>
    <definedName name="_________sub2" localSheetId="13">#REF!</definedName>
    <definedName name="_________sub2" localSheetId="6">#REF!</definedName>
    <definedName name="_________sub2">#REF!</definedName>
    <definedName name="_________sub3" localSheetId="12">#REF!</definedName>
    <definedName name="_________sub3" localSheetId="13">#REF!</definedName>
    <definedName name="_________sub3" localSheetId="6">#REF!</definedName>
    <definedName name="_________sub3">#REF!</definedName>
    <definedName name="_________sub4" localSheetId="12">#REF!</definedName>
    <definedName name="_________sub4" localSheetId="13">#REF!</definedName>
    <definedName name="_________sub4" localSheetId="6">#REF!</definedName>
    <definedName name="_________sub4">#REF!</definedName>
    <definedName name="_________tot1" localSheetId="12">#REF!</definedName>
    <definedName name="_________tot1" localSheetId="13">#REF!</definedName>
    <definedName name="_________tot1" localSheetId="6">#REF!</definedName>
    <definedName name="_________tot1">#REF!</definedName>
    <definedName name="_________tot2" localSheetId="12">#REF!</definedName>
    <definedName name="_________tot2" localSheetId="13">#REF!</definedName>
    <definedName name="_________tot2" localSheetId="6">#REF!</definedName>
    <definedName name="_________tot2">#REF!</definedName>
    <definedName name="_________tot3" localSheetId="12">#REF!</definedName>
    <definedName name="_________tot3" localSheetId="13">#REF!</definedName>
    <definedName name="_________tot3" localSheetId="6">#REF!</definedName>
    <definedName name="_________tot3">#REF!</definedName>
    <definedName name="_________tot4" localSheetId="12">#REF!</definedName>
    <definedName name="_________tot4" localSheetId="13">#REF!</definedName>
    <definedName name="_________tot4" localSheetId="6">#REF!</definedName>
    <definedName name="_________tot4">#REF!</definedName>
    <definedName name="_________tot5" localSheetId="12">#REF!</definedName>
    <definedName name="_________tot5" localSheetId="13">#REF!</definedName>
    <definedName name="_________tot5" localSheetId="6">#REF!</definedName>
    <definedName name="_________tot5">#REF!</definedName>
    <definedName name="_________tot6" localSheetId="12">#REF!</definedName>
    <definedName name="_________tot6" localSheetId="13">#REF!</definedName>
    <definedName name="_________tot6" localSheetId="6">#REF!</definedName>
    <definedName name="_________tot6">#REF!</definedName>
    <definedName name="_________tot7" localSheetId="12">#REF!</definedName>
    <definedName name="_________tot7" localSheetId="13">#REF!</definedName>
    <definedName name="_________tot7" localSheetId="6">#REF!</definedName>
    <definedName name="_________tot7">#REF!</definedName>
    <definedName name="_________tot8" localSheetId="12">#REF!</definedName>
    <definedName name="_________tot8" localSheetId="13">#REF!</definedName>
    <definedName name="_________tot8" localSheetId="6">#REF!</definedName>
    <definedName name="_________tot8">#REF!</definedName>
    <definedName name="________ELE1" localSheetId="12">#REF!</definedName>
    <definedName name="________ELE1" localSheetId="13">#REF!</definedName>
    <definedName name="________ELE1" localSheetId="6">#REF!</definedName>
    <definedName name="________ELE1">#REF!</definedName>
    <definedName name="________ELE2" localSheetId="12">#REF!</definedName>
    <definedName name="________ELE2" localSheetId="13">#REF!</definedName>
    <definedName name="________ELE2" localSheetId="6">#REF!</definedName>
    <definedName name="________ELE2">#REF!</definedName>
    <definedName name="________ELE3" localSheetId="12">#REF!</definedName>
    <definedName name="________ELE3" localSheetId="13">#REF!</definedName>
    <definedName name="________ELE3" localSheetId="6">#REF!</definedName>
    <definedName name="________ELE3">#REF!</definedName>
    <definedName name="________PL1" localSheetId="12">#REF!</definedName>
    <definedName name="________PL1" localSheetId="13">#REF!</definedName>
    <definedName name="________PL1" localSheetId="6">#REF!</definedName>
    <definedName name="________PL1">#REF!</definedName>
    <definedName name="________sub1" localSheetId="12">#REF!</definedName>
    <definedName name="________sub1" localSheetId="13">#REF!</definedName>
    <definedName name="________sub1" localSheetId="6">#REF!</definedName>
    <definedName name="________sub1">#REF!</definedName>
    <definedName name="________sub2" localSheetId="12">#REF!</definedName>
    <definedName name="________sub2" localSheetId="13">#REF!</definedName>
    <definedName name="________sub2" localSheetId="6">#REF!</definedName>
    <definedName name="________sub2">#REF!</definedName>
    <definedName name="________sub3" localSheetId="12">#REF!</definedName>
    <definedName name="________sub3" localSheetId="13">#REF!</definedName>
    <definedName name="________sub3" localSheetId="6">#REF!</definedName>
    <definedName name="________sub3">#REF!</definedName>
    <definedName name="________sub4" localSheetId="12">#REF!</definedName>
    <definedName name="________sub4" localSheetId="13">#REF!</definedName>
    <definedName name="________sub4" localSheetId="6">#REF!</definedName>
    <definedName name="________sub4">#REF!</definedName>
    <definedName name="________tot1" localSheetId="12">#REF!</definedName>
    <definedName name="________tot1" localSheetId="13">#REF!</definedName>
    <definedName name="________tot1" localSheetId="6">#REF!</definedName>
    <definedName name="________tot1">#REF!</definedName>
    <definedName name="________tot2" localSheetId="12">#REF!</definedName>
    <definedName name="________tot2" localSheetId="13">#REF!</definedName>
    <definedName name="________tot2" localSheetId="6">#REF!</definedName>
    <definedName name="________tot2">#REF!</definedName>
    <definedName name="________tot3" localSheetId="12">#REF!</definedName>
    <definedName name="________tot3" localSheetId="13">#REF!</definedName>
    <definedName name="________tot3" localSheetId="6">#REF!</definedName>
    <definedName name="________tot3">#REF!</definedName>
    <definedName name="________tot4" localSheetId="12">#REF!</definedName>
    <definedName name="________tot4" localSheetId="13">#REF!</definedName>
    <definedName name="________tot4" localSheetId="6">#REF!</definedName>
    <definedName name="________tot4">#REF!</definedName>
    <definedName name="________tot5" localSheetId="12">#REF!</definedName>
    <definedName name="________tot5" localSheetId="13">#REF!</definedName>
    <definedName name="________tot5" localSheetId="6">#REF!</definedName>
    <definedName name="________tot5">#REF!</definedName>
    <definedName name="________tot6" localSheetId="12">#REF!</definedName>
    <definedName name="________tot6" localSheetId="13">#REF!</definedName>
    <definedName name="________tot6" localSheetId="6">#REF!</definedName>
    <definedName name="________tot6">#REF!</definedName>
    <definedName name="________tot7" localSheetId="12">#REF!</definedName>
    <definedName name="________tot7" localSheetId="13">#REF!</definedName>
    <definedName name="________tot7" localSheetId="6">#REF!</definedName>
    <definedName name="________tot7">#REF!</definedName>
    <definedName name="________tot8" localSheetId="12">#REF!</definedName>
    <definedName name="________tot8" localSheetId="13">#REF!</definedName>
    <definedName name="________tot8" localSheetId="6">#REF!</definedName>
    <definedName name="________tot8">#REF!</definedName>
    <definedName name="_______ELE1" localSheetId="12">#REF!</definedName>
    <definedName name="_______ELE1" localSheetId="13">#REF!</definedName>
    <definedName name="_______ELE1" localSheetId="6">#REF!</definedName>
    <definedName name="_______ELE1">#REF!</definedName>
    <definedName name="_______ELE2" localSheetId="12">#REF!</definedName>
    <definedName name="_______ELE2" localSheetId="13">#REF!</definedName>
    <definedName name="_______ELE2" localSheetId="6">#REF!</definedName>
    <definedName name="_______ELE2">#REF!</definedName>
    <definedName name="_______ELE3" localSheetId="12">#REF!</definedName>
    <definedName name="_______ELE3" localSheetId="13">#REF!</definedName>
    <definedName name="_______ELE3" localSheetId="6">#REF!</definedName>
    <definedName name="_______ELE3">#REF!</definedName>
    <definedName name="_______PL1" localSheetId="12">#REF!</definedName>
    <definedName name="_______PL1" localSheetId="13">#REF!</definedName>
    <definedName name="_______PL1" localSheetId="6">#REF!</definedName>
    <definedName name="_______PL1">#REF!</definedName>
    <definedName name="_______sub1" localSheetId="12">#REF!</definedName>
    <definedName name="_______sub1" localSheetId="13">#REF!</definedName>
    <definedName name="_______sub1" localSheetId="6">#REF!</definedName>
    <definedName name="_______sub1">#REF!</definedName>
    <definedName name="_______sub2" localSheetId="12">#REF!</definedName>
    <definedName name="_______sub2" localSheetId="13">#REF!</definedName>
    <definedName name="_______sub2" localSheetId="6">#REF!</definedName>
    <definedName name="_______sub2">#REF!</definedName>
    <definedName name="_______sub3" localSheetId="12">#REF!</definedName>
    <definedName name="_______sub3" localSheetId="13">#REF!</definedName>
    <definedName name="_______sub3" localSheetId="6">#REF!</definedName>
    <definedName name="_______sub3">#REF!</definedName>
    <definedName name="_______sub4" localSheetId="12">#REF!</definedName>
    <definedName name="_______sub4" localSheetId="13">#REF!</definedName>
    <definedName name="_______sub4" localSheetId="6">#REF!</definedName>
    <definedName name="_______sub4">#REF!</definedName>
    <definedName name="_______tot1" localSheetId="12">#REF!</definedName>
    <definedName name="_______tot1" localSheetId="13">#REF!</definedName>
    <definedName name="_______tot1" localSheetId="6">#REF!</definedName>
    <definedName name="_______tot1">#REF!</definedName>
    <definedName name="_______tot2" localSheetId="12">#REF!</definedName>
    <definedName name="_______tot2" localSheetId="13">#REF!</definedName>
    <definedName name="_______tot2" localSheetId="6">#REF!</definedName>
    <definedName name="_______tot2">#REF!</definedName>
    <definedName name="_______tot3" localSheetId="12">#REF!</definedName>
    <definedName name="_______tot3" localSheetId="13">#REF!</definedName>
    <definedName name="_______tot3" localSheetId="6">#REF!</definedName>
    <definedName name="_______tot3">#REF!</definedName>
    <definedName name="_______tot4" localSheetId="12">#REF!</definedName>
    <definedName name="_______tot4" localSheetId="13">#REF!</definedName>
    <definedName name="_______tot4" localSheetId="6">#REF!</definedName>
    <definedName name="_______tot4">#REF!</definedName>
    <definedName name="_______tot5" localSheetId="12">#REF!</definedName>
    <definedName name="_______tot5" localSheetId="13">#REF!</definedName>
    <definedName name="_______tot5" localSheetId="6">#REF!</definedName>
    <definedName name="_______tot5">#REF!</definedName>
    <definedName name="_______tot6" localSheetId="12">#REF!</definedName>
    <definedName name="_______tot6" localSheetId="13">#REF!</definedName>
    <definedName name="_______tot6" localSheetId="6">#REF!</definedName>
    <definedName name="_______tot6">#REF!</definedName>
    <definedName name="_______tot7" localSheetId="12">#REF!</definedName>
    <definedName name="_______tot7" localSheetId="13">#REF!</definedName>
    <definedName name="_______tot7" localSheetId="6">#REF!</definedName>
    <definedName name="_______tot7">#REF!</definedName>
    <definedName name="_______tot8" localSheetId="12">#REF!</definedName>
    <definedName name="_______tot8" localSheetId="13">#REF!</definedName>
    <definedName name="_______tot8" localSheetId="6">#REF!</definedName>
    <definedName name="_______tot8">#REF!</definedName>
    <definedName name="______ELE1" localSheetId="12">#REF!</definedName>
    <definedName name="______ELE1" localSheetId="13">#REF!</definedName>
    <definedName name="______ELE1" localSheetId="6">#REF!</definedName>
    <definedName name="______ELE1">#REF!</definedName>
    <definedName name="______ELE2" localSheetId="12">#REF!</definedName>
    <definedName name="______ELE2" localSheetId="13">#REF!</definedName>
    <definedName name="______ELE2" localSheetId="6">#REF!</definedName>
    <definedName name="______ELE2">#REF!</definedName>
    <definedName name="______ELE3" localSheetId="12">#REF!</definedName>
    <definedName name="______ELE3" localSheetId="13">#REF!</definedName>
    <definedName name="______ELE3" localSheetId="6">#REF!</definedName>
    <definedName name="______ELE3">#REF!</definedName>
    <definedName name="______sub1" localSheetId="12">#REF!</definedName>
    <definedName name="______sub1" localSheetId="13">#REF!</definedName>
    <definedName name="______sub1" localSheetId="6">#REF!</definedName>
    <definedName name="______sub1">#REF!</definedName>
    <definedName name="______sub2" localSheetId="12">#REF!</definedName>
    <definedName name="______sub2" localSheetId="13">#REF!</definedName>
    <definedName name="______sub2" localSheetId="6">#REF!</definedName>
    <definedName name="______sub2">#REF!</definedName>
    <definedName name="______sub3" localSheetId="12">#REF!</definedName>
    <definedName name="______sub3" localSheetId="13">#REF!</definedName>
    <definedName name="______sub3" localSheetId="6">#REF!</definedName>
    <definedName name="______sub3">#REF!</definedName>
    <definedName name="______sub4" localSheetId="12">#REF!</definedName>
    <definedName name="______sub4" localSheetId="13">#REF!</definedName>
    <definedName name="______sub4" localSheetId="6">#REF!</definedName>
    <definedName name="______sub4">#REF!</definedName>
    <definedName name="______tot1" localSheetId="12">#REF!</definedName>
    <definedName name="______tot1" localSheetId="13">#REF!</definedName>
    <definedName name="______tot1" localSheetId="6">#REF!</definedName>
    <definedName name="______tot1">#REF!</definedName>
    <definedName name="______tot2" localSheetId="12">#REF!</definedName>
    <definedName name="______tot2" localSheetId="13">#REF!</definedName>
    <definedName name="______tot2" localSheetId="6">#REF!</definedName>
    <definedName name="______tot2">#REF!</definedName>
    <definedName name="______tot3" localSheetId="12">#REF!</definedName>
    <definedName name="______tot3" localSheetId="13">#REF!</definedName>
    <definedName name="______tot3" localSheetId="6">#REF!</definedName>
    <definedName name="______tot3">#REF!</definedName>
    <definedName name="______tot4" localSheetId="12">#REF!</definedName>
    <definedName name="______tot4" localSheetId="13">#REF!</definedName>
    <definedName name="______tot4" localSheetId="6">#REF!</definedName>
    <definedName name="______tot4">#REF!</definedName>
    <definedName name="______tot5" localSheetId="12">#REF!</definedName>
    <definedName name="______tot5" localSheetId="13">#REF!</definedName>
    <definedName name="______tot5" localSheetId="6">#REF!</definedName>
    <definedName name="______tot5">#REF!</definedName>
    <definedName name="______tot6" localSheetId="12">#REF!</definedName>
    <definedName name="______tot6" localSheetId="13">#REF!</definedName>
    <definedName name="______tot6" localSheetId="6">#REF!</definedName>
    <definedName name="______tot6">#REF!</definedName>
    <definedName name="______tot7" localSheetId="12">#REF!</definedName>
    <definedName name="______tot7" localSheetId="13">#REF!</definedName>
    <definedName name="______tot7" localSheetId="6">#REF!</definedName>
    <definedName name="______tot7">#REF!</definedName>
    <definedName name="______tot8" localSheetId="12">#REF!</definedName>
    <definedName name="______tot8" localSheetId="13">#REF!</definedName>
    <definedName name="______tot8" localSheetId="6">#REF!</definedName>
    <definedName name="______tot8">#REF!</definedName>
    <definedName name="_____A14" localSheetId="10">'[4]CRONOGRAMA FÍSICO-FINANCEIRO'!_____A14</definedName>
    <definedName name="_____A14" localSheetId="9">'[4]CRONOGRAMA FÍSICO-FINANCEIRO'!_____A14</definedName>
    <definedName name="_____A14" localSheetId="7">'[4]CRONOGRAMA FÍSICO-FINANCEIRO'!_____A14</definedName>
    <definedName name="_____A14" localSheetId="8">'[4]CRONOGRAMA FÍSICO-FINANCEIRO'!_____A14</definedName>
    <definedName name="_____A14" localSheetId="12">'[5]CRONOGRAMA FÍSICO-FINANCEIRO'!_____A14</definedName>
    <definedName name="_____A14">'[4]CRONOGRAMA FÍSICO-FINANCEIRO'!_____A14</definedName>
    <definedName name="_____ELE1" localSheetId="12">#REF!</definedName>
    <definedName name="_____ELE1" localSheetId="13">#REF!</definedName>
    <definedName name="_____ELE1" localSheetId="6">#REF!</definedName>
    <definedName name="_____ELE1">#REF!</definedName>
    <definedName name="_____ELE2" localSheetId="12">#REF!</definedName>
    <definedName name="_____ELE2" localSheetId="13">#REF!</definedName>
    <definedName name="_____ELE2" localSheetId="6">#REF!</definedName>
    <definedName name="_____ELE2">#REF!</definedName>
    <definedName name="_____ELE3" localSheetId="12">#REF!</definedName>
    <definedName name="_____ELE3" localSheetId="13">#REF!</definedName>
    <definedName name="_____ELE3" localSheetId="6">#REF!</definedName>
    <definedName name="_____ELE3">#REF!</definedName>
    <definedName name="_____sub1" localSheetId="12">#REF!</definedName>
    <definedName name="_____sub1" localSheetId="13">#REF!</definedName>
    <definedName name="_____sub1" localSheetId="6">#REF!</definedName>
    <definedName name="_____sub1">#REF!</definedName>
    <definedName name="_____sub3" localSheetId="12">#REF!</definedName>
    <definedName name="_____sub3" localSheetId="13">#REF!</definedName>
    <definedName name="_____sub3" localSheetId="6">#REF!</definedName>
    <definedName name="_____sub3">#REF!</definedName>
    <definedName name="_____tot1" localSheetId="12">#REF!</definedName>
    <definedName name="_____tot1" localSheetId="13">#REF!</definedName>
    <definedName name="_____tot1" localSheetId="6">#REF!</definedName>
    <definedName name="_____tot1">#REF!</definedName>
    <definedName name="_____tot2" localSheetId="12">#REF!</definedName>
    <definedName name="_____tot2" localSheetId="13">#REF!</definedName>
    <definedName name="_____tot2" localSheetId="6">#REF!</definedName>
    <definedName name="_____tot2">#REF!</definedName>
    <definedName name="_____tot3" localSheetId="12">#REF!</definedName>
    <definedName name="_____tot3" localSheetId="13">#REF!</definedName>
    <definedName name="_____tot3" localSheetId="6">#REF!</definedName>
    <definedName name="_____tot3">#REF!</definedName>
    <definedName name="_____tot4" localSheetId="12">#REF!</definedName>
    <definedName name="_____tot4" localSheetId="13">#REF!</definedName>
    <definedName name="_____tot4" localSheetId="6">#REF!</definedName>
    <definedName name="_____tot4">#REF!</definedName>
    <definedName name="_____tot5" localSheetId="12">#REF!</definedName>
    <definedName name="_____tot5" localSheetId="13">#REF!</definedName>
    <definedName name="_____tot5" localSheetId="6">#REF!</definedName>
    <definedName name="_____tot5">#REF!</definedName>
    <definedName name="_____tot6" localSheetId="12">#REF!</definedName>
    <definedName name="_____tot6" localSheetId="13">#REF!</definedName>
    <definedName name="_____tot6" localSheetId="6">#REF!</definedName>
    <definedName name="_____tot6">#REF!</definedName>
    <definedName name="_____tot7" localSheetId="12">#REF!</definedName>
    <definedName name="_____tot7" localSheetId="13">#REF!</definedName>
    <definedName name="_____tot7" localSheetId="6">#REF!</definedName>
    <definedName name="_____tot7">#REF!</definedName>
    <definedName name="_____tot8" localSheetId="12">#REF!</definedName>
    <definedName name="_____tot8" localSheetId="13">#REF!</definedName>
    <definedName name="_____tot8" localSheetId="6">#REF!</definedName>
    <definedName name="_____tot8">#REF!</definedName>
    <definedName name="____ELE1" localSheetId="12">#REF!</definedName>
    <definedName name="____ELE1" localSheetId="13">#REF!</definedName>
    <definedName name="____ELE1" localSheetId="6">#REF!</definedName>
    <definedName name="____ELE1">#REF!</definedName>
    <definedName name="____ELE2" localSheetId="12">#REF!</definedName>
    <definedName name="____ELE2" localSheetId="13">#REF!</definedName>
    <definedName name="____ELE2" localSheetId="6">#REF!</definedName>
    <definedName name="____ELE2">#REF!</definedName>
    <definedName name="____ELE3">"'file://servidor/engenharia/projetos/amajari/or%c3%a7-revisado%20%c3%81gua%20espelho.xls'#$''.$g$287"</definedName>
    <definedName name="____I_1" localSheetId="12">#REF!</definedName>
    <definedName name="____I_1" localSheetId="13">#REF!</definedName>
    <definedName name="____I_1" localSheetId="6">#REF!</definedName>
    <definedName name="____I_1">#REF!</definedName>
    <definedName name="____PL1" localSheetId="12">#REF!</definedName>
    <definedName name="____PL1" localSheetId="13">#REF!</definedName>
    <definedName name="____PL1" localSheetId="6">#REF!</definedName>
    <definedName name="____PL1">#REF!</definedName>
    <definedName name="____sub1" localSheetId="12">#REF!</definedName>
    <definedName name="____sub1" localSheetId="13">#REF!</definedName>
    <definedName name="____sub1" localSheetId="6">#REF!</definedName>
    <definedName name="____sub1">#REF!</definedName>
    <definedName name="____sub3" localSheetId="12">#REF!</definedName>
    <definedName name="____sub3" localSheetId="13">#REF!</definedName>
    <definedName name="____sub3" localSheetId="6">#REF!</definedName>
    <definedName name="____sub3">#REF!</definedName>
    <definedName name="____tot1">"'file://servidor/engenharia/projetos/amajari/or%c3%a7-revisado%20%c3%81gua%20espelho.xls'#$''.$d$9"</definedName>
    <definedName name="____tot2">"'file://servidor/engenharia/projetos/amajari/or%c3%a7-revisado%20%c3%81gua%20espelho.xls'#$''.$d$10"</definedName>
    <definedName name="____tot3">"'file://servidor/engenharia/projetos/amajari/or%c3%a7-revisado%20%c3%81gua%20espelho.xls'#$''.$d$11"</definedName>
    <definedName name="____tot4">"'file://servidor/engenharia/projetos/amajari/or%c3%a7-revisado%20%c3%81gua%20espelho.xls'#$''.$d$12"</definedName>
    <definedName name="____tot5">"'file://servidor/engenharia/projetos/amajari/or%c3%a7-revisado%20%c3%81gua%20espelho.xls'#$''.$d$13"</definedName>
    <definedName name="____tot6">"'file://servidor/engenharia/projetos/amajari/or%c3%a7-revisado%20%c3%81gua%20espelho.xls'#$''.$d$14"</definedName>
    <definedName name="____tot7">"'file://servidor/engenharia/projetos/amajari/or%c3%a7-revisado%20%c3%81gua%20espelho.xls'#$''.$d$15"</definedName>
    <definedName name="____tot8">"'file://servidor/engenharia/projetos/amajari/or%c3%a7-revisado%20%c3%81gua%20espelho.xls'#$''.$d$19"</definedName>
    <definedName name="___A14">#N/A</definedName>
    <definedName name="___ELE1">"'file://servidor/engenharia/projetos/amajari/or%c3%a7-revisado%20%c3%81gua%20espelho.xls'#$''.$g$9"</definedName>
    <definedName name="___ELE2">"'file://servidor/engenharia/projetos/amajari/or%c3%a7-revisado%20%c3%81gua%20espelho.xls'#$''.$g$148"</definedName>
    <definedName name="___ELE3" localSheetId="12">#REF!</definedName>
    <definedName name="___ELE3" localSheetId="13">#REF!</definedName>
    <definedName name="___ELE3" localSheetId="6">#REF!</definedName>
    <definedName name="___ELE3">#REF!</definedName>
    <definedName name="___I_1" localSheetId="12">#REF!</definedName>
    <definedName name="___I_1" localSheetId="13">#REF!</definedName>
    <definedName name="___I_1" localSheetId="6">#REF!</definedName>
    <definedName name="___I_1">#REF!</definedName>
    <definedName name="___PL1" localSheetId="12">#REF!</definedName>
    <definedName name="___PL1" localSheetId="13">#REF!</definedName>
    <definedName name="___PL1" localSheetId="6">#REF!</definedName>
    <definedName name="___PL1">#REF!</definedName>
    <definedName name="___S_1" localSheetId="12">[6]COMPOS1!#REF!</definedName>
    <definedName name="___S_1">[6]COMPOS1!#REF!</definedName>
    <definedName name="___S_1_11" localSheetId="12">[6]COMPOS1!#REF!</definedName>
    <definedName name="___S_1_11">[6]COMPOS1!#REF!</definedName>
    <definedName name="___S_1_4" localSheetId="12">[6]COMPOS1!#REF!</definedName>
    <definedName name="___S_1_4">[6]COMPOS1!#REF!</definedName>
    <definedName name="___S_1_5" localSheetId="12">[6]COMPOS1!#REF!</definedName>
    <definedName name="___S_1_5">[6]COMPOS1!#REF!</definedName>
    <definedName name="___S_1_7">[6]COMPOS1!#REF!</definedName>
    <definedName name="___S_1_8">[6]COMPOS1!#REF!</definedName>
    <definedName name="___S_1_9">[6]COMPOS1!#REF!</definedName>
    <definedName name="___seg1">[7]DADOS!$D$10</definedName>
    <definedName name="___seg2">[7]DADOS!$E$10</definedName>
    <definedName name="___sub1" localSheetId="12">#REF!</definedName>
    <definedName name="___sub1" localSheetId="13">#REF!</definedName>
    <definedName name="___sub1" localSheetId="6">#REF!</definedName>
    <definedName name="___sub1">#REF!</definedName>
    <definedName name="___sub3" localSheetId="12">#REF!</definedName>
    <definedName name="___sub3" localSheetId="13">#REF!</definedName>
    <definedName name="___sub3" localSheetId="6">#REF!</definedName>
    <definedName name="___sub3">#REF!</definedName>
    <definedName name="___tot1" localSheetId="12">#REF!</definedName>
    <definedName name="___tot1" localSheetId="13">#REF!</definedName>
    <definedName name="___tot1" localSheetId="6">#REF!</definedName>
    <definedName name="___tot1">#REF!</definedName>
    <definedName name="___tot2" localSheetId="12">#REF!</definedName>
    <definedName name="___tot2" localSheetId="13">#REF!</definedName>
    <definedName name="___tot2" localSheetId="6">#REF!</definedName>
    <definedName name="___tot2">#REF!</definedName>
    <definedName name="___tot3" localSheetId="12">#REF!</definedName>
    <definedName name="___tot3" localSheetId="13">#REF!</definedName>
    <definedName name="___tot3" localSheetId="6">#REF!</definedName>
    <definedName name="___tot3">#REF!</definedName>
    <definedName name="___tot4" localSheetId="12">#REF!</definedName>
    <definedName name="___tot4" localSheetId="13">#REF!</definedName>
    <definedName name="___tot4" localSheetId="6">#REF!</definedName>
    <definedName name="___tot4">#REF!</definedName>
    <definedName name="___tot5" localSheetId="12">#REF!</definedName>
    <definedName name="___tot5" localSheetId="13">#REF!</definedName>
    <definedName name="___tot5" localSheetId="6">#REF!</definedName>
    <definedName name="___tot5">#REF!</definedName>
    <definedName name="___tot6" localSheetId="12">#REF!</definedName>
    <definedName name="___tot6" localSheetId="13">#REF!</definedName>
    <definedName name="___tot6" localSheetId="6">#REF!</definedName>
    <definedName name="___tot6">#REF!</definedName>
    <definedName name="___tot7" localSheetId="12">#REF!</definedName>
    <definedName name="___tot7" localSheetId="13">#REF!</definedName>
    <definedName name="___tot7" localSheetId="6">#REF!</definedName>
    <definedName name="___tot7">#REF!</definedName>
    <definedName name="___tot8" localSheetId="12">#REF!</definedName>
    <definedName name="___tot8" localSheetId="13">#REF!</definedName>
    <definedName name="___tot8" localSheetId="6">#REF!</definedName>
    <definedName name="___tot8">#REF!</definedName>
    <definedName name="___xlnm_Print_Area_1" localSheetId="12">#REF!</definedName>
    <definedName name="___xlnm_Print_Area_1" localSheetId="13">#REF!</definedName>
    <definedName name="___xlnm_Print_Area_1" localSheetId="6">#REF!</definedName>
    <definedName name="___xlnm_Print_Area_1">#REF!</definedName>
    <definedName name="__ELE1" localSheetId="12">#REF!</definedName>
    <definedName name="__ELE1" localSheetId="13">#REF!</definedName>
    <definedName name="__ELE1" localSheetId="6">#REF!</definedName>
    <definedName name="__ELE1">#REF!</definedName>
    <definedName name="__ELE2" localSheetId="12">#REF!</definedName>
    <definedName name="__ELE2" localSheetId="13">#REF!</definedName>
    <definedName name="__ELE2" localSheetId="6">#REF!</definedName>
    <definedName name="__ELE2">#REF!</definedName>
    <definedName name="__ELE3" localSheetId="12">#REF!</definedName>
    <definedName name="__ELE3" localSheetId="13">#REF!</definedName>
    <definedName name="__ELE3" localSheetId="6">#REF!</definedName>
    <definedName name="__ELE3">#REF!</definedName>
    <definedName name="__Excel_BuiltIn_Print_Area_11_1_1">"$#REF!.$A$1:$AL$33"</definedName>
    <definedName name="__I_1" localSheetId="12">#REF!</definedName>
    <definedName name="__I_1" localSheetId="13">#REF!</definedName>
    <definedName name="__I_1" localSheetId="6">#REF!</definedName>
    <definedName name="__I_1">#REF!</definedName>
    <definedName name="__I_1_10" localSheetId="12">#REF!</definedName>
    <definedName name="__I_1_10" localSheetId="13">#REF!</definedName>
    <definedName name="__I_1_10" localSheetId="6">#REF!</definedName>
    <definedName name="__I_1_10">#REF!</definedName>
    <definedName name="__I_1_11" localSheetId="12">#REF!</definedName>
    <definedName name="__I_1_11" localSheetId="13">#REF!</definedName>
    <definedName name="__I_1_11" localSheetId="6">#REF!</definedName>
    <definedName name="__I_1_11">#REF!</definedName>
    <definedName name="__IV100500">'[8]MANCHA 20- NORTE'!#REF!</definedName>
    <definedName name="__IV65617">'[8]MANCHA 20- NORTE'!#REF!</definedName>
    <definedName name="__IV65999">'[8]MANCHA 20- NORTE'!#REF!</definedName>
    <definedName name="__IV66000">'[8]MANCHA 20- NORTE'!#REF!</definedName>
    <definedName name="__IV67021">'[8]MANCHA 20- NORTE'!#REF!</definedName>
    <definedName name="__IV67022">'[8]MANCHA 20- NORTE'!#REF!</definedName>
    <definedName name="__IV69999">'[8]MANCHA 20- NORTE'!#REF!</definedName>
    <definedName name="__IV99999">'[8]MANCHA 20- NORTE'!#REF!</definedName>
    <definedName name="__PL1" localSheetId="12">#REF!</definedName>
    <definedName name="__PL1" localSheetId="13">#REF!</definedName>
    <definedName name="__PL1" localSheetId="6">#REF!</definedName>
    <definedName name="__PL1">#REF!</definedName>
    <definedName name="__S_1" localSheetId="12">[6]COMPOS1!#REF!</definedName>
    <definedName name="__S_1">[6]COMPOS1!#REF!</definedName>
    <definedName name="__S_1_11" localSheetId="12">[6]COMPOS1!#REF!</definedName>
    <definedName name="__S_1_11">[6]COMPOS1!#REF!</definedName>
    <definedName name="__S_1_4" localSheetId="12">[6]COMPOS1!#REF!</definedName>
    <definedName name="__S_1_4">[6]COMPOS1!#REF!</definedName>
    <definedName name="__S_1_5" localSheetId="12">[6]COMPOS1!#REF!</definedName>
    <definedName name="__S_1_5">[6]COMPOS1!#REF!</definedName>
    <definedName name="__S_1_7">[6]COMPOS1!#REF!</definedName>
    <definedName name="__S_1_8">[6]COMPOS1!#REF!</definedName>
    <definedName name="__S_1_9">[6]COMPOS1!#REF!</definedName>
    <definedName name="__seg1">[7]DADOS!$D$10</definedName>
    <definedName name="__seg2">[7]DADOS!$E$10</definedName>
    <definedName name="__sub1" localSheetId="12">#REF!</definedName>
    <definedName name="__sub1" localSheetId="13">#REF!</definedName>
    <definedName name="__sub1" localSheetId="6">#REF!</definedName>
    <definedName name="__sub1">#REF!</definedName>
    <definedName name="__sub3" localSheetId="12">#REF!</definedName>
    <definedName name="__sub3" localSheetId="13">#REF!</definedName>
    <definedName name="__sub3" localSheetId="6">#REF!</definedName>
    <definedName name="__sub3">#REF!</definedName>
    <definedName name="__tot1" localSheetId="12">#REF!</definedName>
    <definedName name="__tot1" localSheetId="13">#REF!</definedName>
    <definedName name="__tot1" localSheetId="6">#REF!</definedName>
    <definedName name="__tot1">#REF!</definedName>
    <definedName name="__tot2" localSheetId="12">#REF!</definedName>
    <definedName name="__tot2" localSheetId="13">#REF!</definedName>
    <definedName name="__tot2" localSheetId="6">#REF!</definedName>
    <definedName name="__tot2">#REF!</definedName>
    <definedName name="__tot3" localSheetId="12">#REF!</definedName>
    <definedName name="__tot3" localSheetId="13">#REF!</definedName>
    <definedName name="__tot3" localSheetId="6">#REF!</definedName>
    <definedName name="__tot3">#REF!</definedName>
    <definedName name="__tot4" localSheetId="12">#REF!</definedName>
    <definedName name="__tot4" localSheetId="13">#REF!</definedName>
    <definedName name="__tot4" localSheetId="6">#REF!</definedName>
    <definedName name="__tot4">#REF!</definedName>
    <definedName name="__tot5" localSheetId="12">#REF!</definedName>
    <definedName name="__tot5" localSheetId="13">#REF!</definedName>
    <definedName name="__tot5" localSheetId="6">#REF!</definedName>
    <definedName name="__tot5">#REF!</definedName>
    <definedName name="__tot6" localSheetId="12">#REF!</definedName>
    <definedName name="__tot6" localSheetId="13">#REF!</definedName>
    <definedName name="__tot6" localSheetId="6">#REF!</definedName>
    <definedName name="__tot6">#REF!</definedName>
    <definedName name="__tot7" localSheetId="12">#REF!</definedName>
    <definedName name="__tot7" localSheetId="13">#REF!</definedName>
    <definedName name="__tot7" localSheetId="6">#REF!</definedName>
    <definedName name="__tot7">#REF!</definedName>
    <definedName name="__tot8" localSheetId="12">#REF!</definedName>
    <definedName name="__tot8" localSheetId="13">#REF!</definedName>
    <definedName name="__tot8" localSheetId="6">#REF!</definedName>
    <definedName name="__tot8">#REF!</definedName>
    <definedName name="__xlfn_SUMIFS">#N/A</definedName>
    <definedName name="__xlnm.Print_Area_1" localSheetId="12">#REF!</definedName>
    <definedName name="__xlnm.Print_Area_1" localSheetId="13">#REF!</definedName>
    <definedName name="__xlnm.Print_Area_1" localSheetId="6">#REF!</definedName>
    <definedName name="__xlnm.Print_Area_1">#REF!</definedName>
    <definedName name="__xlnm.Print_Area_2" localSheetId="12">#REF!</definedName>
    <definedName name="__xlnm.Print_Area_2" localSheetId="13">#REF!</definedName>
    <definedName name="__xlnm.Print_Area_2" localSheetId="6">#REF!</definedName>
    <definedName name="__xlnm.Print_Area_2">#REF!</definedName>
    <definedName name="__xlnm_Print_Area_1" localSheetId="12">#REF!</definedName>
    <definedName name="__xlnm_Print_Area_1" localSheetId="13">#REF!</definedName>
    <definedName name="__xlnm_Print_Area_1" localSheetId="6">#REF!</definedName>
    <definedName name="__xlnm_Print_Area_1">#REF!</definedName>
    <definedName name="_01_09_96" localSheetId="12">#REF!</definedName>
    <definedName name="_01_09_96" localSheetId="13">#REF!</definedName>
    <definedName name="_01_09_96" localSheetId="6">#REF!</definedName>
    <definedName name="_01_09_96">#REF!</definedName>
    <definedName name="_1____I_1" localSheetId="12">#REF!</definedName>
    <definedName name="_1____I_1" localSheetId="13">#REF!</definedName>
    <definedName name="_1____I_1" localSheetId="6">#REF!</definedName>
    <definedName name="_1____I_1">#REF!</definedName>
    <definedName name="_1___I_1" localSheetId="12">#REF!</definedName>
    <definedName name="_1___I_1" localSheetId="13">#REF!</definedName>
    <definedName name="_1___I_1" localSheetId="6">#REF!</definedName>
    <definedName name="_1___I_1">#REF!</definedName>
    <definedName name="_1_I_1" localSheetId="12">#REF!</definedName>
    <definedName name="_1_I_1" localSheetId="13">#REF!</definedName>
    <definedName name="_1_I_1" localSheetId="6">#REF!</definedName>
    <definedName name="_1_I_1">#REF!</definedName>
    <definedName name="_1_I_1_10" localSheetId="12">#REF!</definedName>
    <definedName name="_1_I_1_10" localSheetId="13">#REF!</definedName>
    <definedName name="_1_I_1_10" localSheetId="6">#REF!</definedName>
    <definedName name="_1_I_1_10">#REF!</definedName>
    <definedName name="_1_I_1_11" localSheetId="12">#REF!</definedName>
    <definedName name="_1_I_1_11" localSheetId="13">#REF!</definedName>
    <definedName name="_1_I_1_11" localSheetId="6">#REF!</definedName>
    <definedName name="_1_I_1_11">#REF!</definedName>
    <definedName name="_1_I_1_4" localSheetId="12">#REF!</definedName>
    <definedName name="_1_I_1_4" localSheetId="13">#REF!</definedName>
    <definedName name="_1_I_1_4" localSheetId="6">#REF!</definedName>
    <definedName name="_1_I_1_4">#REF!</definedName>
    <definedName name="_1_I_1_5" localSheetId="12">#REF!</definedName>
    <definedName name="_1_I_1_5" localSheetId="13">#REF!</definedName>
    <definedName name="_1_I_1_5" localSheetId="6">#REF!</definedName>
    <definedName name="_1_I_1_5">#REF!</definedName>
    <definedName name="_1_I_1_7" localSheetId="12">#REF!</definedName>
    <definedName name="_1_I_1_7" localSheetId="13">#REF!</definedName>
    <definedName name="_1_I_1_7" localSheetId="6">#REF!</definedName>
    <definedName name="_1_I_1_7">#REF!</definedName>
    <definedName name="_1_I_1_8" localSheetId="12">#REF!</definedName>
    <definedName name="_1_I_1_8" localSheetId="13">#REF!</definedName>
    <definedName name="_1_I_1_8" localSheetId="6">#REF!</definedName>
    <definedName name="_1_I_1_8">#REF!</definedName>
    <definedName name="_1_I_1_9" localSheetId="12">#REF!</definedName>
    <definedName name="_1_I_1_9" localSheetId="13">#REF!</definedName>
    <definedName name="_1_I_1_9" localSheetId="6">#REF!</definedName>
    <definedName name="_1_I_1_9">#REF!</definedName>
    <definedName name="_13_I_1" localSheetId="12">#REF!</definedName>
    <definedName name="_13_I_1" localSheetId="13">#REF!</definedName>
    <definedName name="_13_I_1" localSheetId="6">#REF!</definedName>
    <definedName name="_13_I_1">#REF!</definedName>
    <definedName name="_2___S_1" localSheetId="12">[6]COMPOS1!#REF!</definedName>
    <definedName name="_2___S_1">[6]COMPOS1!#REF!</definedName>
    <definedName name="_28_S_1" localSheetId="12">[6]COMPOS1!#REF!</definedName>
    <definedName name="_28_S_1">[6]COMPOS1!#REF!</definedName>
    <definedName name="_29Excel_BuiltIn_Print_Area_11_1_1">"$#REF!.$A$1:$AL$33"</definedName>
    <definedName name="_3__Excel_BuiltIn_Print_Area_11_1_1">"$#REF!.$A$1:$AL$33"</definedName>
    <definedName name="_3_I_1" localSheetId="12">#REF!</definedName>
    <definedName name="_3_I_1" localSheetId="13">#REF!</definedName>
    <definedName name="_3_I_1" localSheetId="6">#REF!</definedName>
    <definedName name="_3_I_1">#REF!</definedName>
    <definedName name="_3_S_1" localSheetId="12">[6]COMPOS1!#REF!</definedName>
    <definedName name="_3_S_1">[6]COMPOS1!#REF!</definedName>
    <definedName name="_3_S_1_4" localSheetId="12">[6]COMPOS1!#REF!</definedName>
    <definedName name="_3_S_1_4">[6]COMPOS1!#REF!</definedName>
    <definedName name="_3_S_1_5" localSheetId="12">[6]COMPOS1!#REF!</definedName>
    <definedName name="_3_S_1_5">[6]COMPOS1!#REF!</definedName>
    <definedName name="_3_S_1_7" localSheetId="12">[6]COMPOS1!#REF!</definedName>
    <definedName name="_3_S_1_7">[6]COMPOS1!#REF!</definedName>
    <definedName name="_3_S_1_8">[6]COMPOS1!#REF!</definedName>
    <definedName name="_3_S_1_9">[6]COMPOS1!#REF!</definedName>
    <definedName name="_4__I_1" localSheetId="12">#REF!</definedName>
    <definedName name="_4__I_1" localSheetId="13">#REF!</definedName>
    <definedName name="_4__I_1" localSheetId="6">#REF!</definedName>
    <definedName name="_4__I_1">#REF!</definedName>
    <definedName name="_4Excel_BuiltIn_Print_Area_11_1_1">"$#REF!.$A$1:$AL$33"</definedName>
    <definedName name="_5__S_1">[6]COMPOS1!#REF!</definedName>
    <definedName name="_5_S_1">[6]COMPOS1!#REF!</definedName>
    <definedName name="_6_Excel_BuiltIn_Print_Area_11_1_1">"$#REF!.$A$1:$AL$33"</definedName>
    <definedName name="_6_S_1">[6]COMPOS1!#REF!</definedName>
    <definedName name="_6_S_1_11">[6]COMPOS1!#REF!</definedName>
    <definedName name="_6_S_1_9">[6]COMPOS1!#REF!</definedName>
    <definedName name="_6Excel_BuiltIn_Print_Area_11_1_1">"$#REF!.$A$1:$AL$33"</definedName>
    <definedName name="_7Excel_BuiltIn_Print_Area_11_1_1">"$#REF!.$A$1:$AL$33"</definedName>
    <definedName name="_a" localSheetId="12">#REF!</definedName>
    <definedName name="_a" localSheetId="13">#REF!</definedName>
    <definedName name="_a" localSheetId="6">#REF!</definedName>
    <definedName name="_a">#REF!</definedName>
    <definedName name="_A14">#N/A</definedName>
    <definedName name="_ABR95" localSheetId="12">#REF!</definedName>
    <definedName name="_ABR95" localSheetId="13">#REF!</definedName>
    <definedName name="_ABR95" localSheetId="6">#REF!</definedName>
    <definedName name="_ABR95">#REF!</definedName>
    <definedName name="_ABR96" localSheetId="12">#REF!</definedName>
    <definedName name="_ABR96" localSheetId="13">#REF!</definedName>
    <definedName name="_ABR96" localSheetId="6">#REF!</definedName>
    <definedName name="_ABR96">#REF!</definedName>
    <definedName name="_ABR97" localSheetId="12">#REF!</definedName>
    <definedName name="_ABR97" localSheetId="13">#REF!</definedName>
    <definedName name="_ABR97" localSheetId="6">#REF!</definedName>
    <definedName name="_ABR97">#REF!</definedName>
    <definedName name="_ABR98" localSheetId="12">#REF!</definedName>
    <definedName name="_ABR98" localSheetId="13">#REF!</definedName>
    <definedName name="_ABR98" localSheetId="6">#REF!</definedName>
    <definedName name="_ABR98">#REF!</definedName>
    <definedName name="_ABR99" localSheetId="12">#REF!</definedName>
    <definedName name="_ABR99" localSheetId="13">#REF!</definedName>
    <definedName name="_ABR99" localSheetId="6">#REF!</definedName>
    <definedName name="_ABR99">#REF!</definedName>
    <definedName name="_aga14">#REF!</definedName>
    <definedName name="_aga16">#REF!</definedName>
    <definedName name="_AGO95" localSheetId="12">#REF!</definedName>
    <definedName name="_AGO95" localSheetId="13">#REF!</definedName>
    <definedName name="_AGO95" localSheetId="6">#REF!</definedName>
    <definedName name="_AGO95">#REF!</definedName>
    <definedName name="_AGO96" localSheetId="12">#REF!</definedName>
    <definedName name="_AGO96" localSheetId="13">#REF!</definedName>
    <definedName name="_AGO96" localSheetId="6">#REF!</definedName>
    <definedName name="_AGO96">#REF!</definedName>
    <definedName name="_AGO97" localSheetId="12">#REF!</definedName>
    <definedName name="_AGO97" localSheetId="13">#REF!</definedName>
    <definedName name="_AGO97" localSheetId="6">#REF!</definedName>
    <definedName name="_AGO97">#REF!</definedName>
    <definedName name="_AGO98" localSheetId="12">#REF!</definedName>
    <definedName name="_AGO98" localSheetId="13">#REF!</definedName>
    <definedName name="_AGO98" localSheetId="6">#REF!</definedName>
    <definedName name="_AGO98">#REF!</definedName>
    <definedName name="_AGO99" localSheetId="12">#REF!</definedName>
    <definedName name="_AGO99" localSheetId="13">#REF!</definedName>
    <definedName name="_AGO99" localSheetId="6">#REF!</definedName>
    <definedName name="_AGO99">#REF!</definedName>
    <definedName name="_asc321">#REF!</definedName>
    <definedName name="_ATERRO" localSheetId="12">[6]COMPOS1!#REF!</definedName>
    <definedName name="_ATERRO">[6]COMPOS1!#REF!</definedName>
    <definedName name="_ATERRO_11" localSheetId="12">[6]COMPOS1!#REF!</definedName>
    <definedName name="_ATERRO_11">[6]COMPOS1!#REF!</definedName>
    <definedName name="_ATERRO_9" localSheetId="12">[6]COMPOS1!#REF!</definedName>
    <definedName name="_ATERRO_9">[6]COMPOS1!#REF!</definedName>
    <definedName name="_b" localSheetId="12">#REF!</definedName>
    <definedName name="_b" localSheetId="13">#REF!</definedName>
    <definedName name="_b" localSheetId="6">#REF!</definedName>
    <definedName name="_b">#REF!</definedName>
    <definedName name="_bur3220">#REF!</definedName>
    <definedName name="_cap20">#REF!</definedName>
    <definedName name="_ccr12">#REF!</definedName>
    <definedName name="_cva32">#REF!</definedName>
    <definedName name="_cva50">#REF!</definedName>
    <definedName name="_cva60">#REF!</definedName>
    <definedName name="_cve45100">#REF!</definedName>
    <definedName name="_cve90100">#REF!</definedName>
    <definedName name="_cve9040">#REF!</definedName>
    <definedName name="_DEZ94" localSheetId="12">#REF!</definedName>
    <definedName name="_DEZ94" localSheetId="13">#REF!</definedName>
    <definedName name="_DEZ94" localSheetId="6">#REF!</definedName>
    <definedName name="_DEZ94">#REF!</definedName>
    <definedName name="_DEZ95" localSheetId="12">#REF!</definedName>
    <definedName name="_DEZ95" localSheetId="13">#REF!</definedName>
    <definedName name="_DEZ95" localSheetId="6">#REF!</definedName>
    <definedName name="_DEZ95">#REF!</definedName>
    <definedName name="_DEZ96" localSheetId="12">#REF!</definedName>
    <definedName name="_DEZ96" localSheetId="13">#REF!</definedName>
    <definedName name="_DEZ96" localSheetId="6">#REF!</definedName>
    <definedName name="_DEZ96">#REF!</definedName>
    <definedName name="_DEZ97" localSheetId="12">#REF!</definedName>
    <definedName name="_DEZ97" localSheetId="13">#REF!</definedName>
    <definedName name="_DEZ97" localSheetId="6">#REF!</definedName>
    <definedName name="_DEZ97">#REF!</definedName>
    <definedName name="_DEZ98" localSheetId="12">#REF!</definedName>
    <definedName name="_DEZ98" localSheetId="13">#REF!</definedName>
    <definedName name="_DEZ98" localSheetId="6">#REF!</definedName>
    <definedName name="_DEZ98">#REF!</definedName>
    <definedName name="_DEZ99" localSheetId="12">#REF!</definedName>
    <definedName name="_DEZ99" localSheetId="13">#REF!</definedName>
    <definedName name="_DEZ99" localSheetId="6">#REF!</definedName>
    <definedName name="_DEZ99">#REF!</definedName>
    <definedName name="_dga1" localSheetId="12">'[9]PRO-08'!#REF!</definedName>
    <definedName name="_dga1">'[9]PRO-08'!#REF!</definedName>
    <definedName name="_djm10">#REF!</definedName>
    <definedName name="_djm15">#REF!</definedName>
    <definedName name="_ELE1" localSheetId="12">#REF!</definedName>
    <definedName name="_ELE1" localSheetId="13">#REF!</definedName>
    <definedName name="_ELE1" localSheetId="6">#REF!</definedName>
    <definedName name="_ELE1">#REF!</definedName>
    <definedName name="_ELE2" localSheetId="12">#REF!</definedName>
    <definedName name="_ELE2" localSheetId="13">#REF!</definedName>
    <definedName name="_ELE2" localSheetId="6">#REF!</definedName>
    <definedName name="_ELE2">#REF!</definedName>
    <definedName name="_ELE3" localSheetId="12">#REF!</definedName>
    <definedName name="_ELE3" localSheetId="13">#REF!</definedName>
    <definedName name="_ELE3" localSheetId="6">#REF!</definedName>
    <definedName name="_ELE3">#REF!</definedName>
    <definedName name="_epl2">#REF!</definedName>
    <definedName name="_epl5">#REF!</definedName>
    <definedName name="_est15">#REF!</definedName>
    <definedName name="_Excel_BuiltIn_Print_Area_11_1_1">"$#REF!.$A$1:$AL$33"</definedName>
    <definedName name="_FEV95" localSheetId="12">#REF!</definedName>
    <definedName name="_FEV95" localSheetId="13">#REF!</definedName>
    <definedName name="_FEV95" localSheetId="6">#REF!</definedName>
    <definedName name="_FEV95">#REF!</definedName>
    <definedName name="_FEV96" localSheetId="12">#REF!</definedName>
    <definedName name="_FEV96" localSheetId="13">#REF!</definedName>
    <definedName name="_FEV96" localSheetId="6">#REF!</definedName>
    <definedName name="_FEV96">#REF!</definedName>
    <definedName name="_FEV97" localSheetId="12">#REF!</definedName>
    <definedName name="_FEV97" localSheetId="13">#REF!</definedName>
    <definedName name="_FEV97" localSheetId="6">#REF!</definedName>
    <definedName name="_FEV97">#REF!</definedName>
    <definedName name="_FEV98" localSheetId="12">#REF!</definedName>
    <definedName name="_FEV98" localSheetId="13">#REF!</definedName>
    <definedName name="_FEV98" localSheetId="6">#REF!</definedName>
    <definedName name="_FEV98">#REF!</definedName>
    <definedName name="_FEV99" localSheetId="12">#REF!</definedName>
    <definedName name="_FEV99" localSheetId="13">#REF!</definedName>
    <definedName name="_FEV99" localSheetId="6">#REF!</definedName>
    <definedName name="_FEV99">#REF!</definedName>
    <definedName name="_fil1">#REF!</definedName>
    <definedName name="_fil2">#REF!</definedName>
    <definedName name="_xlnm._FilterDatabase" localSheetId="2" hidden="1">'Orçamento Analítico'!$A$5:$I$2745</definedName>
    <definedName name="_xlnm._FilterDatabase" localSheetId="1" hidden="1">'Orçamento Sintético'!$A$4:$J$417</definedName>
    <definedName name="_fio12">#REF!</definedName>
    <definedName name="_fis5">#REF!</definedName>
    <definedName name="_flf50">#REF!</definedName>
    <definedName name="_flf60">#REF!</definedName>
    <definedName name="_fpd12">#REF!</definedName>
    <definedName name="_fvr10">#REF!</definedName>
    <definedName name="_I_1_1" localSheetId="12">#REF!</definedName>
    <definedName name="_I_1_1" localSheetId="13">#REF!</definedName>
    <definedName name="_I_1_1" localSheetId="6">#REF!</definedName>
    <definedName name="_I_1_1">#REF!</definedName>
    <definedName name="_I_1_1_1" localSheetId="12">#REF!</definedName>
    <definedName name="_I_1_1_1" localSheetId="13">#REF!</definedName>
    <definedName name="_I_1_1_1" localSheetId="6">#REF!</definedName>
    <definedName name="_I_1_1_1">#REF!</definedName>
    <definedName name="_I_1_1_1_1" localSheetId="12">#REF!</definedName>
    <definedName name="_I_1_1_1_1" localSheetId="13">#REF!</definedName>
    <definedName name="_I_1_1_1_1" localSheetId="6">#REF!</definedName>
    <definedName name="_I_1_1_1_1">#REF!</definedName>
    <definedName name="_I_1_1_1_1_1" localSheetId="12">#REF!</definedName>
    <definedName name="_I_1_1_1_1_1" localSheetId="13">#REF!</definedName>
    <definedName name="_I_1_1_1_1_1" localSheetId="6">#REF!</definedName>
    <definedName name="_I_1_1_1_1_1">#REF!</definedName>
    <definedName name="_I_1_1_1_10" localSheetId="12">#REF!</definedName>
    <definedName name="_I_1_1_1_10" localSheetId="13">#REF!</definedName>
    <definedName name="_I_1_1_1_10" localSheetId="6">#REF!</definedName>
    <definedName name="_I_1_1_1_10">#REF!</definedName>
    <definedName name="_I_1_1_1_11" localSheetId="12">#REF!</definedName>
    <definedName name="_I_1_1_1_11" localSheetId="13">#REF!</definedName>
    <definedName name="_I_1_1_1_11" localSheetId="6">#REF!</definedName>
    <definedName name="_I_1_1_1_11">#REF!</definedName>
    <definedName name="_I_1_1_10" localSheetId="12">#REF!</definedName>
    <definedName name="_I_1_1_10" localSheetId="13">#REF!</definedName>
    <definedName name="_I_1_1_10" localSheetId="6">#REF!</definedName>
    <definedName name="_I_1_1_10">#REF!</definedName>
    <definedName name="_I_1_1_11" localSheetId="12">#REF!</definedName>
    <definedName name="_I_1_1_11" localSheetId="13">#REF!</definedName>
    <definedName name="_I_1_1_11" localSheetId="6">#REF!</definedName>
    <definedName name="_I_1_1_11">#REF!</definedName>
    <definedName name="_I_1_1_14">"$#REF!.$N$76:$IO$881"</definedName>
    <definedName name="_I_1_1_19" localSheetId="12">#REF!</definedName>
    <definedName name="_I_1_1_19" localSheetId="13">#REF!</definedName>
    <definedName name="_I_1_1_19" localSheetId="6">#REF!</definedName>
    <definedName name="_I_1_1_19">#REF!</definedName>
    <definedName name="_I_1_1_19_10" localSheetId="12">#REF!</definedName>
    <definedName name="_I_1_1_19_10" localSheetId="13">#REF!</definedName>
    <definedName name="_I_1_1_19_10" localSheetId="6">#REF!</definedName>
    <definedName name="_I_1_1_19_10">#REF!</definedName>
    <definedName name="_I_1_1_19_11" localSheetId="12">#REF!</definedName>
    <definedName name="_I_1_1_19_11" localSheetId="13">#REF!</definedName>
    <definedName name="_I_1_1_19_11" localSheetId="6">#REF!</definedName>
    <definedName name="_I_1_1_19_11">#REF!</definedName>
    <definedName name="_I_1_10" localSheetId="12">#REF!</definedName>
    <definedName name="_I_1_10" localSheetId="13">#REF!</definedName>
    <definedName name="_I_1_10" localSheetId="6">#REF!</definedName>
    <definedName name="_I_1_10">#REF!</definedName>
    <definedName name="_I_1_10_1" localSheetId="12">#REF!</definedName>
    <definedName name="_I_1_10_1" localSheetId="13">#REF!</definedName>
    <definedName name="_I_1_10_1" localSheetId="6">#REF!</definedName>
    <definedName name="_I_1_10_1">#REF!</definedName>
    <definedName name="_I_1_11" localSheetId="12">#REF!</definedName>
    <definedName name="_I_1_11" localSheetId="13">#REF!</definedName>
    <definedName name="_I_1_11" localSheetId="6">#REF!</definedName>
    <definedName name="_I_1_11">#REF!</definedName>
    <definedName name="_I_1_14">"$#REF!.$N$69:$IO$874"</definedName>
    <definedName name="_I_1_19" localSheetId="12">#REF!</definedName>
    <definedName name="_I_1_19" localSheetId="13">#REF!</definedName>
    <definedName name="_I_1_19" localSheetId="6">#REF!</definedName>
    <definedName name="_I_1_19">#REF!</definedName>
    <definedName name="_I_1_19_10" localSheetId="12">#REF!</definedName>
    <definedName name="_I_1_19_10" localSheetId="13">#REF!</definedName>
    <definedName name="_I_1_19_10" localSheetId="6">#REF!</definedName>
    <definedName name="_I_1_19_10">#REF!</definedName>
    <definedName name="_I_1_19_11" localSheetId="12">#REF!</definedName>
    <definedName name="_I_1_19_11" localSheetId="13">#REF!</definedName>
    <definedName name="_I_1_19_11" localSheetId="6">#REF!</definedName>
    <definedName name="_I_1_19_11">#REF!</definedName>
    <definedName name="_I_10" localSheetId="12">#REF!</definedName>
    <definedName name="_I_10" localSheetId="13">#REF!</definedName>
    <definedName name="_I_10" localSheetId="6">#REF!</definedName>
    <definedName name="_I_10">#REF!</definedName>
    <definedName name="_I_10_1" localSheetId="12">#REF!</definedName>
    <definedName name="_I_10_1" localSheetId="13">#REF!</definedName>
    <definedName name="_I_10_1" localSheetId="6">#REF!</definedName>
    <definedName name="_I_10_1">#REF!</definedName>
    <definedName name="_I_11" localSheetId="12">#REF!</definedName>
    <definedName name="_I_11" localSheetId="13">#REF!</definedName>
    <definedName name="_I_11" localSheetId="6">#REF!</definedName>
    <definedName name="_I_11">#REF!</definedName>
    <definedName name="_I_11_1" localSheetId="12">#REF!</definedName>
    <definedName name="_I_11_1" localSheetId="13">#REF!</definedName>
    <definedName name="_I_11_1" localSheetId="6">#REF!</definedName>
    <definedName name="_I_11_1">#REF!</definedName>
    <definedName name="_I_14" localSheetId="12">#REF!</definedName>
    <definedName name="_I_14" localSheetId="13">#REF!</definedName>
    <definedName name="_I_14" localSheetId="6">#REF!</definedName>
    <definedName name="_I_14">#REF!</definedName>
    <definedName name="_I_19" localSheetId="12">#REF!</definedName>
    <definedName name="_I_19" localSheetId="13">#REF!</definedName>
    <definedName name="_I_19" localSheetId="6">#REF!</definedName>
    <definedName name="_I_19">#REF!</definedName>
    <definedName name="_I_19_10" localSheetId="12">#REF!</definedName>
    <definedName name="_I_19_10" localSheetId="13">#REF!</definedName>
    <definedName name="_I_19_10" localSheetId="6">#REF!</definedName>
    <definedName name="_I_19_10">#REF!</definedName>
    <definedName name="_I_19_11" localSheetId="12">#REF!</definedName>
    <definedName name="_I_19_11" localSheetId="13">#REF!</definedName>
    <definedName name="_I_19_11" localSheetId="6">#REF!</definedName>
    <definedName name="_I_19_11">#REF!</definedName>
    <definedName name="_itu1">#REF!</definedName>
    <definedName name="_IV100500">#REF!</definedName>
    <definedName name="_IV65617">#REF!</definedName>
    <definedName name="_IV65999">#REF!</definedName>
    <definedName name="_IV66000">#REF!</definedName>
    <definedName name="_IV67021">#REF!</definedName>
    <definedName name="_IV67022">#REF!</definedName>
    <definedName name="_IV69999">#REF!</definedName>
    <definedName name="_IV99999">#REF!</definedName>
    <definedName name="_JAN95" localSheetId="12">#REF!</definedName>
    <definedName name="_JAN95" localSheetId="13">#REF!</definedName>
    <definedName name="_JAN95" localSheetId="6">#REF!</definedName>
    <definedName name="_JAN95">#REF!</definedName>
    <definedName name="_JAN96" localSheetId="12">#REF!</definedName>
    <definedName name="_JAN96" localSheetId="13">#REF!</definedName>
    <definedName name="_JAN96" localSheetId="6">#REF!</definedName>
    <definedName name="_JAN96">#REF!</definedName>
    <definedName name="_JAN97" localSheetId="12">#REF!</definedName>
    <definedName name="_JAN97" localSheetId="13">#REF!</definedName>
    <definedName name="_JAN97" localSheetId="6">#REF!</definedName>
    <definedName name="_JAN97">#REF!</definedName>
    <definedName name="_JAN98" localSheetId="12">#REF!</definedName>
    <definedName name="_JAN98" localSheetId="13">#REF!</definedName>
    <definedName name="_JAN98" localSheetId="6">#REF!</definedName>
    <definedName name="_JAN98">#REF!</definedName>
    <definedName name="_JAN99" localSheetId="12">#REF!</definedName>
    <definedName name="_JAN99" localSheetId="13">#REF!</definedName>
    <definedName name="_JAN99" localSheetId="6">#REF!</definedName>
    <definedName name="_JAN99">#REF!</definedName>
    <definedName name="_JJ2" localSheetId="12">#REF!</definedName>
    <definedName name="_JJ2" localSheetId="13">#REF!</definedName>
    <definedName name="_JJ2" localSheetId="6">#REF!</definedName>
    <definedName name="_JJ2">#REF!</definedName>
    <definedName name="_JJ6" localSheetId="12">[6]COMPOS1!#REF!</definedName>
    <definedName name="_JJ6">[6]COMPOS1!#REF!</definedName>
    <definedName name="_JJ8" localSheetId="10">__JJ8</definedName>
    <definedName name="_JJ8" localSheetId="9">__JJ8</definedName>
    <definedName name="_JJ8" localSheetId="7">__JJ8</definedName>
    <definedName name="_JJ8" localSheetId="8">__JJ8</definedName>
    <definedName name="_JJ8" localSheetId="12">__JJ8</definedName>
    <definedName name="_JJ8" localSheetId="13">__JJ8</definedName>
    <definedName name="_JJ8" localSheetId="3">__JJ8</definedName>
    <definedName name="_JJ8" localSheetId="6">__JJ8</definedName>
    <definedName name="_JJ8">__JJ8</definedName>
    <definedName name="_jla20">#REF!</definedName>
    <definedName name="_jla32">#REF!</definedName>
    <definedName name="_JUL95" localSheetId="12">#REF!</definedName>
    <definedName name="_JUL95" localSheetId="13">#REF!</definedName>
    <definedName name="_JUL95" localSheetId="6">#REF!</definedName>
    <definedName name="_JUL95">#REF!</definedName>
    <definedName name="_JUL96" localSheetId="12">#REF!</definedName>
    <definedName name="_JUL96" localSheetId="13">#REF!</definedName>
    <definedName name="_JUL96" localSheetId="6">#REF!</definedName>
    <definedName name="_JUL96">#REF!</definedName>
    <definedName name="_JUL97" localSheetId="12">#REF!</definedName>
    <definedName name="_JUL97" localSheetId="13">#REF!</definedName>
    <definedName name="_JUL97" localSheetId="6">#REF!</definedName>
    <definedName name="_JUL97">#REF!</definedName>
    <definedName name="_JUL98" localSheetId="12">#REF!</definedName>
    <definedName name="_JUL98" localSheetId="13">#REF!</definedName>
    <definedName name="_JUL98" localSheetId="6">#REF!</definedName>
    <definedName name="_JUL98">#REF!</definedName>
    <definedName name="_JUL99" localSheetId="12">#REF!</definedName>
    <definedName name="_JUL99" localSheetId="13">#REF!</definedName>
    <definedName name="_JUL99" localSheetId="6">#REF!</definedName>
    <definedName name="_JUL99">#REF!</definedName>
    <definedName name="_JUN95" localSheetId="12">#REF!</definedName>
    <definedName name="_JUN95" localSheetId="13">#REF!</definedName>
    <definedName name="_JUN95" localSheetId="6">#REF!</definedName>
    <definedName name="_JUN95">#REF!</definedName>
    <definedName name="_JUN96" localSheetId="12">#REF!</definedName>
    <definedName name="_JUN96" localSheetId="13">#REF!</definedName>
    <definedName name="_JUN96" localSheetId="6">#REF!</definedName>
    <definedName name="_JUN96">#REF!</definedName>
    <definedName name="_JUN97" localSheetId="12">#REF!</definedName>
    <definedName name="_JUN97" localSheetId="13">#REF!</definedName>
    <definedName name="_JUN97" localSheetId="6">#REF!</definedName>
    <definedName name="_JUN97">#REF!</definedName>
    <definedName name="_JUN98" localSheetId="12">#REF!</definedName>
    <definedName name="_JUN98" localSheetId="13">#REF!</definedName>
    <definedName name="_JUN98" localSheetId="6">#REF!</definedName>
    <definedName name="_JUN98">#REF!</definedName>
    <definedName name="_JUN99" localSheetId="12">#REF!</definedName>
    <definedName name="_JUN99" localSheetId="13">#REF!</definedName>
    <definedName name="_JUN99" localSheetId="6">#REF!</definedName>
    <definedName name="_JUN99">#REF!</definedName>
    <definedName name="_lpi100">#REF!</definedName>
    <definedName name="_lvg10060">#REF!</definedName>
    <definedName name="_lvp32">#REF!</definedName>
    <definedName name="_lxa1">NA()</definedName>
    <definedName name="_MAI95" localSheetId="12">#REF!</definedName>
    <definedName name="_MAI95" localSheetId="13">#REF!</definedName>
    <definedName name="_MAI95" localSheetId="6">#REF!</definedName>
    <definedName name="_MAI95">#REF!</definedName>
    <definedName name="_MAI96" localSheetId="12">#REF!</definedName>
    <definedName name="_MAI96" localSheetId="13">#REF!</definedName>
    <definedName name="_MAI96" localSheetId="6">#REF!</definedName>
    <definedName name="_MAI96">#REF!</definedName>
    <definedName name="_MAI97" localSheetId="12">#REF!</definedName>
    <definedName name="_MAI97" localSheetId="13">#REF!</definedName>
    <definedName name="_MAI97" localSheetId="6">#REF!</definedName>
    <definedName name="_MAI97">#REF!</definedName>
    <definedName name="_MAI98" localSheetId="12">#REF!</definedName>
    <definedName name="_MAI98" localSheetId="13">#REF!</definedName>
    <definedName name="_MAI98" localSheetId="6">#REF!</definedName>
    <definedName name="_MAI98">#REF!</definedName>
    <definedName name="_MAI99" localSheetId="12">#REF!</definedName>
    <definedName name="_MAI99" localSheetId="13">#REF!</definedName>
    <definedName name="_MAI99" localSheetId="6">#REF!</definedName>
    <definedName name="_MAI99">#REF!</definedName>
    <definedName name="_man50">#REF!</definedName>
    <definedName name="_MAR95" localSheetId="12">#REF!</definedName>
    <definedName name="_MAR95" localSheetId="13">#REF!</definedName>
    <definedName name="_MAR95" localSheetId="6">#REF!</definedName>
    <definedName name="_MAR95">#REF!</definedName>
    <definedName name="_MAR96" localSheetId="12">#REF!</definedName>
    <definedName name="_MAR96" localSheetId="13">#REF!</definedName>
    <definedName name="_MAR96" localSheetId="6">#REF!</definedName>
    <definedName name="_MAR96">#REF!</definedName>
    <definedName name="_MAR97" localSheetId="12">#REF!</definedName>
    <definedName name="_MAR97" localSheetId="13">#REF!</definedName>
    <definedName name="_MAR97" localSheetId="6">#REF!</definedName>
    <definedName name="_MAR97">#REF!</definedName>
    <definedName name="_MAR98" localSheetId="12">#REF!</definedName>
    <definedName name="_MAR98" localSheetId="13">#REF!</definedName>
    <definedName name="_MAR98" localSheetId="6">#REF!</definedName>
    <definedName name="_MAR98">#REF!</definedName>
    <definedName name="_MAR99" localSheetId="12">#REF!</definedName>
    <definedName name="_MAR99" localSheetId="13">#REF!</definedName>
    <definedName name="_MAR99" localSheetId="6">#REF!</definedName>
    <definedName name="_MAR99">#REF!</definedName>
    <definedName name="_NOV94" localSheetId="12">#REF!</definedName>
    <definedName name="_NOV94" localSheetId="13">#REF!</definedName>
    <definedName name="_NOV94" localSheetId="6">#REF!</definedName>
    <definedName name="_NOV94">#REF!</definedName>
    <definedName name="_NOV95" localSheetId="12">#REF!</definedName>
    <definedName name="_NOV95" localSheetId="13">#REF!</definedName>
    <definedName name="_NOV95" localSheetId="6">#REF!</definedName>
    <definedName name="_NOV95">#REF!</definedName>
    <definedName name="_NOV96" localSheetId="12">#REF!</definedName>
    <definedName name="_NOV96" localSheetId="13">#REF!</definedName>
    <definedName name="_NOV96" localSheetId="6">#REF!</definedName>
    <definedName name="_NOV96">#REF!</definedName>
    <definedName name="_NOV97" localSheetId="12">#REF!</definedName>
    <definedName name="_NOV97" localSheetId="13">#REF!</definedName>
    <definedName name="_NOV97" localSheetId="6">#REF!</definedName>
    <definedName name="_NOV97">#REF!</definedName>
    <definedName name="_NOV98" localSheetId="12">#REF!</definedName>
    <definedName name="_NOV98" localSheetId="13">#REF!</definedName>
    <definedName name="_NOV98" localSheetId="6">#REF!</definedName>
    <definedName name="_NOV98">#REF!</definedName>
    <definedName name="_NOV99" localSheetId="12">#REF!</definedName>
    <definedName name="_NOV99" localSheetId="13">#REF!</definedName>
    <definedName name="_NOV99" localSheetId="6">#REF!</definedName>
    <definedName name="_NOV99">#REF!</definedName>
    <definedName name="_ope1">#REF!</definedName>
    <definedName name="_ope2">#REF!</definedName>
    <definedName name="_ope3">#REF!</definedName>
    <definedName name="_Order1" hidden="1">255</definedName>
    <definedName name="_OUT94" localSheetId="12">#REF!</definedName>
    <definedName name="_OUT94" localSheetId="13">#REF!</definedName>
    <definedName name="_OUT94" localSheetId="6">#REF!</definedName>
    <definedName name="_OUT94">#REF!</definedName>
    <definedName name="_OUT95" localSheetId="12">#REF!</definedName>
    <definedName name="_OUT95" localSheetId="13">#REF!</definedName>
    <definedName name="_OUT95" localSheetId="6">#REF!</definedName>
    <definedName name="_OUT95">#REF!</definedName>
    <definedName name="_OUT96" localSheetId="12">#REF!</definedName>
    <definedName name="_OUT96" localSheetId="13">#REF!</definedName>
    <definedName name="_OUT96" localSheetId="6">#REF!</definedName>
    <definedName name="_OUT96">#REF!</definedName>
    <definedName name="_OUT97" localSheetId="12">#REF!</definedName>
    <definedName name="_OUT97" localSheetId="13">#REF!</definedName>
    <definedName name="_OUT97" localSheetId="6">#REF!</definedName>
    <definedName name="_OUT97">#REF!</definedName>
    <definedName name="_OUT98" localSheetId="12">#REF!</definedName>
    <definedName name="_OUT98" localSheetId="13">#REF!</definedName>
    <definedName name="_OUT98" localSheetId="6">#REF!</definedName>
    <definedName name="_OUT98">#REF!</definedName>
    <definedName name="_OUT99" localSheetId="12">#REF!</definedName>
    <definedName name="_OUT99" localSheetId="13">#REF!</definedName>
    <definedName name="_OUT99" localSheetId="6">#REF!</definedName>
    <definedName name="_OUT99">#REF!</definedName>
    <definedName name="_PL1" localSheetId="12">#REF!</definedName>
    <definedName name="_PL1" localSheetId="13">#REF!</definedName>
    <definedName name="_PL1" localSheetId="6">#REF!</definedName>
    <definedName name="_PL1">#REF!</definedName>
    <definedName name="_pne1">#REF!</definedName>
    <definedName name="_pne2">#REF!</definedName>
    <definedName name="_prg1515">#REF!</definedName>
    <definedName name="_prg1827">#REF!</definedName>
    <definedName name="_ptc7">NA()</definedName>
    <definedName name="_ptm6">#REF!</definedName>
    <definedName name="_qdm3">#REF!</definedName>
    <definedName name="_rcm10">#REF!</definedName>
    <definedName name="_rcm15">#REF!</definedName>
    <definedName name="_rcm20">#REF!</definedName>
    <definedName name="_rcm5">#REF!</definedName>
    <definedName name="_RECONF." localSheetId="12">#REF!</definedName>
    <definedName name="_RECONF." localSheetId="13">#REF!</definedName>
    <definedName name="_RECONF." localSheetId="6">#REF!</definedName>
    <definedName name="_RECONF.">#REF!</definedName>
    <definedName name="_RECONF._11" localSheetId="12">#REF!</definedName>
    <definedName name="_RECONF._11" localSheetId="13">#REF!</definedName>
    <definedName name="_RECONF._11" localSheetId="6">#REF!</definedName>
    <definedName name="_RECONF._11">#REF!</definedName>
    <definedName name="_RECONF._9" localSheetId="12">#REF!</definedName>
    <definedName name="_RECONF._9" localSheetId="13">#REF!</definedName>
    <definedName name="_RECONF._9" localSheetId="6">#REF!</definedName>
    <definedName name="_RECONF._9">#REF!</definedName>
    <definedName name="_RECONFORMAÇÃO" localSheetId="12">[6]COMPOS1!#REF!</definedName>
    <definedName name="_RECONFORMAÇÃO">[6]COMPOS1!#REF!</definedName>
    <definedName name="_RECONFORMAÇÃO_11" localSheetId="12">[6]COMPOS1!#REF!</definedName>
    <definedName name="_RECONFORMAÇÃO_11">[6]COMPOS1!#REF!</definedName>
    <definedName name="_RECONFORMAÇÃO_9" localSheetId="12">[6]COMPOS1!#REF!</definedName>
    <definedName name="_RECONFORMAÇÃO_9">[6]COMPOS1!#REF!</definedName>
    <definedName name="_res10">#REF!</definedName>
    <definedName name="_res15">#REF!</definedName>
    <definedName name="_res5">#REF!</definedName>
    <definedName name="_rge32">#REF!</definedName>
    <definedName name="_rgf60">#REF!</definedName>
    <definedName name="_rgp1">#REF!</definedName>
    <definedName name="_S" localSheetId="12">[6]COMPOS1!#REF!</definedName>
    <definedName name="_S">[6]COMPOS1!#REF!</definedName>
    <definedName name="_S_1">[6]COMPOS1!#REF!</definedName>
    <definedName name="_S_1_1">[6]COMPOS1!#REF!</definedName>
    <definedName name="_S_1_1_1">[6]COMPOS1!#REF!</definedName>
    <definedName name="_S_1_1_1_1">[6]COMPOS1!#REF!</definedName>
    <definedName name="_S_1_1_1_1_1">[6]COMPOS1!#REF!</definedName>
    <definedName name="_S_1_1_1_10">[6]COMPOS1!#REF!</definedName>
    <definedName name="_S_1_1_1_11">[6]COMPOS1!#REF!</definedName>
    <definedName name="_S_1_1_1_13">[6]COMPOS1!#REF!</definedName>
    <definedName name="_S_1_1_1_4">[6]COMPOS1!#REF!</definedName>
    <definedName name="_S_1_1_1_5">[6]COMPOS1!#REF!</definedName>
    <definedName name="_S_1_1_1_7">[6]COMPOS1!#REF!</definedName>
    <definedName name="_S_1_1_1_8">[6]COMPOS1!#REF!</definedName>
    <definedName name="_S_1_1_1_9">[6]COMPOS1!#REF!</definedName>
    <definedName name="_S_1_1_10">[6]COMPOS1!#REF!</definedName>
    <definedName name="_S_1_1_11">[6]COMPOS1!#REF!</definedName>
    <definedName name="_S_1_1_13">[6]COMPOS1!#REF!</definedName>
    <definedName name="_S_1_1_14">"'file:///B:/PATO - BR - 425 aditivo.xls'#$COMPOS1.$#REF!$#REF!:$#REF!$#REF!"</definedName>
    <definedName name="_S_1_1_4">[6]COMPOS1!#REF!</definedName>
    <definedName name="_S_1_1_5">[6]COMPOS1!#REF!</definedName>
    <definedName name="_S_1_1_7">[6]COMPOS1!#REF!</definedName>
    <definedName name="_S_1_1_8">[6]COMPOS1!#REF!</definedName>
    <definedName name="_S_1_1_9">[6]COMPOS1!#REF!</definedName>
    <definedName name="_S_1_10">[6]COMPOS1!#REF!</definedName>
    <definedName name="_S_1_11">[6]COMPOS1!#REF!</definedName>
    <definedName name="_S_1_13">[6]COMPOS1!#REF!</definedName>
    <definedName name="_S_1_14">"'file:///B:/PATO - BR - 425 aditivo.xls'#$COMPOS1.$#REF!$#REF!:$#REF!$#REF!"</definedName>
    <definedName name="_S_1_4">[6]COMPOS1!#REF!</definedName>
    <definedName name="_S_1_5">[6]COMPOS1!#REF!</definedName>
    <definedName name="_S_1_7">[6]COMPOS1!#REF!</definedName>
    <definedName name="_S_1_8">[6]COMPOS1!#REF!</definedName>
    <definedName name="_S_1_9">[6]COMPOS1!#REF!</definedName>
    <definedName name="_S_1_9_1">[6]COMPOS1!#REF!</definedName>
    <definedName name="_S_10">[6]COMPOS1!#REF!</definedName>
    <definedName name="_S_10_1">[6]COMPOS1!#REF!</definedName>
    <definedName name="_S_11">[6]COMPOS1!#REF!</definedName>
    <definedName name="_S_11_1">[6]COMPOS1!#REF!</definedName>
    <definedName name="_S_13">[6]COMPOS1!#REF!</definedName>
    <definedName name="_S_4">[6]COMPOS1!#REF!</definedName>
    <definedName name="_S_4_1">[6]COMPOS1!#REF!</definedName>
    <definedName name="_S_5">[6]COMPOS1!#REF!</definedName>
    <definedName name="_S_5_1">[6]COMPOS1!#REF!</definedName>
    <definedName name="_S_7">[6]COMPOS1!#REF!</definedName>
    <definedName name="_S_7_1">[6]COMPOS1!#REF!</definedName>
    <definedName name="_S_8">[6]COMPOS1!#REF!</definedName>
    <definedName name="_S_8_1">[6]COMPOS1!#REF!</definedName>
    <definedName name="_S_9">[6]COMPOS1!#REF!</definedName>
    <definedName name="_S_9_1">[6]COMPOS1!#REF!</definedName>
    <definedName name="_seg1">[7]DADOS!$D$10</definedName>
    <definedName name="_seg2">[7]DADOS!$E$10</definedName>
    <definedName name="_SET94" localSheetId="12">#REF!</definedName>
    <definedName name="_SET94" localSheetId="13">#REF!</definedName>
    <definedName name="_SET94" localSheetId="6">#REF!</definedName>
    <definedName name="_SET94">#REF!</definedName>
    <definedName name="_SET95" localSheetId="12">#REF!</definedName>
    <definedName name="_SET95" localSheetId="13">#REF!</definedName>
    <definedName name="_SET95" localSheetId="6">#REF!</definedName>
    <definedName name="_SET95">#REF!</definedName>
    <definedName name="_SET96" localSheetId="12">#REF!</definedName>
    <definedName name="_SET96" localSheetId="13">#REF!</definedName>
    <definedName name="_SET96" localSheetId="6">#REF!</definedName>
    <definedName name="_SET96">#REF!</definedName>
    <definedName name="_SET97" localSheetId="12">#REF!</definedName>
    <definedName name="_SET97" localSheetId="13">#REF!</definedName>
    <definedName name="_SET97" localSheetId="6">#REF!</definedName>
    <definedName name="_SET97">#REF!</definedName>
    <definedName name="_SET98" localSheetId="12">#REF!</definedName>
    <definedName name="_SET98" localSheetId="13">#REF!</definedName>
    <definedName name="_SET98" localSheetId="6">#REF!</definedName>
    <definedName name="_SET98">#REF!</definedName>
    <definedName name="_SET99" localSheetId="12">#REF!</definedName>
    <definedName name="_SET99" localSheetId="13">#REF!</definedName>
    <definedName name="_SET99" localSheetId="6">#REF!</definedName>
    <definedName name="_SET99">#REF!</definedName>
    <definedName name="_tap100">#REF!</definedName>
    <definedName name="_tb112">#REF!</definedName>
    <definedName name="_tb16">#REF!</definedName>
    <definedName name="_tb19">#REF!</definedName>
    <definedName name="_tba20">#REF!</definedName>
    <definedName name="_tba32">#REF!</definedName>
    <definedName name="_tba50">#REF!</definedName>
    <definedName name="_tba60">#REF!</definedName>
    <definedName name="_tbe100">#REF!</definedName>
    <definedName name="_tbe40">#REF!</definedName>
    <definedName name="_tbe50">#REF!</definedName>
    <definedName name="_tca80">#REF!</definedName>
    <definedName name="_tea32">#REF!</definedName>
    <definedName name="_tea4560">#REF!</definedName>
    <definedName name="_tee100">#REF!</definedName>
    <definedName name="_ter10050">#REF!</definedName>
    <definedName name="_tfg50">#REF!</definedName>
    <definedName name="_tlf6">#REF!</definedName>
    <definedName name="_tot1" localSheetId="12">#REF!</definedName>
    <definedName name="_tot1" localSheetId="13">#REF!</definedName>
    <definedName name="_tot1" localSheetId="6">#REF!</definedName>
    <definedName name="_tot1">#REF!</definedName>
    <definedName name="_tot2" localSheetId="12">#REF!</definedName>
    <definedName name="_tot2" localSheetId="13">#REF!</definedName>
    <definedName name="_tot2" localSheetId="6">#REF!</definedName>
    <definedName name="_tot2">#REF!</definedName>
    <definedName name="_tot3" localSheetId="12">#REF!</definedName>
    <definedName name="_tot3" localSheetId="13">#REF!</definedName>
    <definedName name="_tot3" localSheetId="6">#REF!</definedName>
    <definedName name="_tot3">#REF!</definedName>
    <definedName name="_tot4" localSheetId="12">#REF!</definedName>
    <definedName name="_tot4" localSheetId="13">#REF!</definedName>
    <definedName name="_tot4" localSheetId="6">#REF!</definedName>
    <definedName name="_tot4">#REF!</definedName>
    <definedName name="_tot5" localSheetId="12">#REF!</definedName>
    <definedName name="_tot5" localSheetId="13">#REF!</definedName>
    <definedName name="_tot5" localSheetId="6">#REF!</definedName>
    <definedName name="_tot5">#REF!</definedName>
    <definedName name="_tot6" localSheetId="12">#REF!</definedName>
    <definedName name="_tot6" localSheetId="13">#REF!</definedName>
    <definedName name="_tot6" localSheetId="6">#REF!</definedName>
    <definedName name="_tot6">#REF!</definedName>
    <definedName name="_tot7" localSheetId="12">#REF!</definedName>
    <definedName name="_tot7" localSheetId="13">#REF!</definedName>
    <definedName name="_tot7" localSheetId="6">#REF!</definedName>
    <definedName name="_tot7">#REF!</definedName>
    <definedName name="_tot8" localSheetId="12">#REF!</definedName>
    <definedName name="_tot8" localSheetId="13">#REF!</definedName>
    <definedName name="_tot8" localSheetId="6">#REF!</definedName>
    <definedName name="_tot8">#REF!</definedName>
    <definedName name="_tub10012">#REF!</definedName>
    <definedName name="_tub10015">#REF!</definedName>
    <definedName name="_tub10020">#REF!</definedName>
    <definedName name="_tub15012">#REF!</definedName>
    <definedName name="_tub4012">#REF!</definedName>
    <definedName name="_tub4015">#REF!</definedName>
    <definedName name="_tub4020">#REF!</definedName>
    <definedName name="_tub5012">#REF!</definedName>
    <definedName name="_tub5015">#REF!</definedName>
    <definedName name="_tub5020">#REF!</definedName>
    <definedName name="_tub7512">#REF!</definedName>
    <definedName name="_tub7515">#REF!</definedName>
    <definedName name="_tub7520">#REF!</definedName>
    <definedName name="_xlnm_Print_Area_1" localSheetId="12">#REF!</definedName>
    <definedName name="_xlnm_Print_Area_1" localSheetId="3">#REF!</definedName>
    <definedName name="_xlnm_Print_Area_1">#REF!</definedName>
    <definedName name="a" localSheetId="12">#REF!</definedName>
    <definedName name="a" localSheetId="3">[10]Tabelas!$L$2:$L$33</definedName>
    <definedName name="A">#REF!</definedName>
    <definedName name="a_10" localSheetId="12">#REF!</definedName>
    <definedName name="a_10" localSheetId="13">#REF!</definedName>
    <definedName name="a_10" localSheetId="6">#REF!</definedName>
    <definedName name="a_10">#REF!</definedName>
    <definedName name="A_11" localSheetId="12">#REF!</definedName>
    <definedName name="A_11" localSheetId="13">#REF!</definedName>
    <definedName name="A_11" localSheetId="6">#REF!</definedName>
    <definedName name="A_11">#REF!</definedName>
    <definedName name="A_2">NA()</definedName>
    <definedName name="A_3">NA()</definedName>
    <definedName name="A_4">NA()</definedName>
    <definedName name="A_5">NA()</definedName>
    <definedName name="A_6">NA()</definedName>
    <definedName name="A_7">NA()</definedName>
    <definedName name="A_9" localSheetId="12">#REF!</definedName>
    <definedName name="A_9" localSheetId="13">#REF!</definedName>
    <definedName name="A_9" localSheetId="6">#REF!</definedName>
    <definedName name="A_9">#REF!</definedName>
    <definedName name="A14_11">#N/A</definedName>
    <definedName name="AA" localSheetId="10">'[11]COTAÇÃO MAT DE JAZIDA P. ATERRO'!AA</definedName>
    <definedName name="AA" localSheetId="9">'[11]COTAÇÃO MAT DE JAZIDA P. ATERRO'!AA</definedName>
    <definedName name="AA" localSheetId="7">'[11]COTAÇÃO MAT DE JAZIDA P. ATERRO'!AA</definedName>
    <definedName name="AA" localSheetId="8">'[11]COTAÇÃO MAT DE JAZIDA P. ATERRO'!AA</definedName>
    <definedName name="AA" localSheetId="12">[0]!AA</definedName>
    <definedName name="AA">'[11]COTAÇÃO MAT DE JAZIDA P. ATERRO'!AA</definedName>
    <definedName name="AA_11">#N/A</definedName>
    <definedName name="aaa">#N/A</definedName>
    <definedName name="aaa_11">#N/A</definedName>
    <definedName name="aaaa" localSheetId="12">#REF!</definedName>
    <definedName name="aaaa" localSheetId="13">#REF!</definedName>
    <definedName name="aaaa" localSheetId="6">#REF!</definedName>
    <definedName name="aaaa">#REF!</definedName>
    <definedName name="AAAAA">#N/A</definedName>
    <definedName name="AAAAA_11">#N/A</definedName>
    <definedName name="AAAAAA">[12]Teor!$A$3:$A$7</definedName>
    <definedName name="AASAA">'[9]PRO-08'!#REF!</definedName>
    <definedName name="ABR00" localSheetId="12">#REF!</definedName>
    <definedName name="ABR00" localSheetId="13">#REF!</definedName>
    <definedName name="ABR00" localSheetId="6">#REF!</definedName>
    <definedName name="ABR00">#REF!</definedName>
    <definedName name="AccessDatabase">"C:\MAPAX ENGENHARIA\teste prog.mdb"</definedName>
    <definedName name="ACIDO" localSheetId="12">#REF!</definedName>
    <definedName name="ACIDO" localSheetId="13">#REF!</definedName>
    <definedName name="ACIDO" localSheetId="6">#REF!</definedName>
    <definedName name="ACIDO">#REF!</definedName>
    <definedName name="acl">#REF!</definedName>
    <definedName name="aço" localSheetId="10">#REF!</definedName>
    <definedName name="aço" localSheetId="9">#REF!</definedName>
    <definedName name="aço" localSheetId="11">#REF!</definedName>
    <definedName name="aço" localSheetId="7">#REF!</definedName>
    <definedName name="aço" localSheetId="8">#REF!</definedName>
    <definedName name="AÇO" localSheetId="12">#REF!</definedName>
    <definedName name="AÇO" localSheetId="13">#REF!</definedName>
    <definedName name="AÇO" localSheetId="6">#REF!</definedName>
    <definedName name="AÇO">#REF!</definedName>
    <definedName name="AÇO_CA_50_3_16" localSheetId="12">#REF!</definedName>
    <definedName name="AÇO_CA_50_3_16" localSheetId="13">#REF!</definedName>
    <definedName name="AÇO_CA_50_3_16" localSheetId="6">#REF!</definedName>
    <definedName name="AÇO_CA_50_3_16">#REF!</definedName>
    <definedName name="Acréscimo" localSheetId="12">#REF!</definedName>
    <definedName name="Acréscimo" localSheetId="13">#REF!</definedName>
    <definedName name="Acréscimo" localSheetId="6">#REF!</definedName>
    <definedName name="Acréscimo">#REF!</definedName>
    <definedName name="ade">#REF!</definedName>
    <definedName name="ADESIVO_PVC" localSheetId="12">#REF!</definedName>
    <definedName name="ADESIVO_PVC" localSheetId="13">#REF!</definedName>
    <definedName name="ADESIVO_PVC" localSheetId="6">#REF!</definedName>
    <definedName name="ADESIVO_PVC">#REF!</definedName>
    <definedName name="adsaa" localSheetId="12">[13]RESUMO_AUT1!#REF!</definedName>
    <definedName name="adsaa">[13]RESUMO_AUT1!#REF!</definedName>
    <definedName name="adtimp">#REF!</definedName>
    <definedName name="afdasfa" localSheetId="12">#REF!</definedName>
    <definedName name="afdasfa" localSheetId="13">#REF!</definedName>
    <definedName name="afdasfa" localSheetId="6">#REF!</definedName>
    <definedName name="afdasfa">#REF!</definedName>
    <definedName name="afi">#REF!</definedName>
    <definedName name="afp">#REF!</definedName>
    <definedName name="agr">#REF!</definedName>
    <definedName name="AGREGADO" localSheetId="12">#REF!</definedName>
    <definedName name="AGREGADO" localSheetId="13">#REF!</definedName>
    <definedName name="AGREGADO" localSheetId="6">#REF!</definedName>
    <definedName name="AGREGADO">#REF!</definedName>
    <definedName name="AGREGADO_10" localSheetId="12">#REF!</definedName>
    <definedName name="AGREGADO_10" localSheetId="13">#REF!</definedName>
    <definedName name="AGREGADO_10" localSheetId="6">#REF!</definedName>
    <definedName name="AGREGADO_10">#REF!</definedName>
    <definedName name="AGREGADO_10_1" localSheetId="12">#REF!</definedName>
    <definedName name="AGREGADO_10_1" localSheetId="13">#REF!</definedName>
    <definedName name="AGREGADO_10_1" localSheetId="6">#REF!</definedName>
    <definedName name="AGREGADO_10_1">#REF!</definedName>
    <definedName name="AGREGADO_10_10" localSheetId="12">#REF!</definedName>
    <definedName name="AGREGADO_10_10" localSheetId="13">#REF!</definedName>
    <definedName name="AGREGADO_10_10" localSheetId="6">#REF!</definedName>
    <definedName name="AGREGADO_10_10">#REF!</definedName>
    <definedName name="AGREGADO_10_11" localSheetId="12">#REF!</definedName>
    <definedName name="AGREGADO_10_11" localSheetId="13">#REF!</definedName>
    <definedName name="AGREGADO_10_11" localSheetId="6">#REF!</definedName>
    <definedName name="AGREGADO_10_11">#REF!</definedName>
    <definedName name="AGREGADO_10_14" localSheetId="12">#REF!</definedName>
    <definedName name="AGREGADO_10_14" localSheetId="13">#REF!</definedName>
    <definedName name="AGREGADO_10_14" localSheetId="6">#REF!</definedName>
    <definedName name="AGREGADO_10_14">#REF!</definedName>
    <definedName name="AGREGADO_10_19" localSheetId="12">#REF!</definedName>
    <definedName name="AGREGADO_10_19" localSheetId="13">#REF!</definedName>
    <definedName name="AGREGADO_10_19" localSheetId="6">#REF!</definedName>
    <definedName name="AGREGADO_10_19">#REF!</definedName>
    <definedName name="AGREGADO_10_19_10" localSheetId="12">#REF!</definedName>
    <definedName name="AGREGADO_10_19_10" localSheetId="13">#REF!</definedName>
    <definedName name="AGREGADO_10_19_10" localSheetId="6">#REF!</definedName>
    <definedName name="AGREGADO_10_19_10">#REF!</definedName>
    <definedName name="AGREGADO_10_19_11" localSheetId="12">#REF!</definedName>
    <definedName name="AGREGADO_10_19_11" localSheetId="13">#REF!</definedName>
    <definedName name="AGREGADO_10_19_11" localSheetId="6">#REF!</definedName>
    <definedName name="AGREGADO_10_19_11">#REF!</definedName>
    <definedName name="AGREGADO_11" localSheetId="12">#REF!</definedName>
    <definedName name="AGREGADO_11" localSheetId="13">#REF!</definedName>
    <definedName name="AGREGADO_11" localSheetId="6">#REF!</definedName>
    <definedName name="AGREGADO_11">#REF!</definedName>
    <definedName name="AGREGADO_14" localSheetId="12">#REF!</definedName>
    <definedName name="AGREGADO_14" localSheetId="13">#REF!</definedName>
    <definedName name="AGREGADO_14" localSheetId="6">#REF!</definedName>
    <definedName name="AGREGADO_14">#REF!</definedName>
    <definedName name="AGREGADO_17" localSheetId="12">#REF!</definedName>
    <definedName name="AGREGADO_17" localSheetId="13">#REF!</definedName>
    <definedName name="AGREGADO_17" localSheetId="6">#REF!</definedName>
    <definedName name="AGREGADO_17">#REF!</definedName>
    <definedName name="AGREGADO_17_10" localSheetId="12">#REF!</definedName>
    <definedName name="AGREGADO_17_10" localSheetId="13">#REF!</definedName>
    <definedName name="AGREGADO_17_10" localSheetId="6">#REF!</definedName>
    <definedName name="AGREGADO_17_10">#REF!</definedName>
    <definedName name="AGREGADO_17_11" localSheetId="12">#REF!</definedName>
    <definedName name="AGREGADO_17_11" localSheetId="13">#REF!</definedName>
    <definedName name="AGREGADO_17_11" localSheetId="6">#REF!</definedName>
    <definedName name="AGREGADO_17_11">#REF!</definedName>
    <definedName name="AGREGADO_17_14" localSheetId="12">#REF!</definedName>
    <definedName name="AGREGADO_17_14" localSheetId="13">#REF!</definedName>
    <definedName name="AGREGADO_17_14" localSheetId="6">#REF!</definedName>
    <definedName name="AGREGADO_17_14">#REF!</definedName>
    <definedName name="AGREGADO_17_19" localSheetId="12">#REF!</definedName>
    <definedName name="AGREGADO_17_19" localSheetId="13">#REF!</definedName>
    <definedName name="AGREGADO_17_19" localSheetId="6">#REF!</definedName>
    <definedName name="AGREGADO_17_19">#REF!</definedName>
    <definedName name="AGREGADO_17_19_10" localSheetId="12">#REF!</definedName>
    <definedName name="AGREGADO_17_19_10" localSheetId="13">#REF!</definedName>
    <definedName name="AGREGADO_17_19_10" localSheetId="6">#REF!</definedName>
    <definedName name="AGREGADO_17_19_10">#REF!</definedName>
    <definedName name="AGREGADO_17_19_11" localSheetId="12">#REF!</definedName>
    <definedName name="AGREGADO_17_19_11" localSheetId="13">#REF!</definedName>
    <definedName name="AGREGADO_17_19_11" localSheetId="6">#REF!</definedName>
    <definedName name="AGREGADO_17_19_11">#REF!</definedName>
    <definedName name="AGREGADO_19" localSheetId="12">#REF!</definedName>
    <definedName name="AGREGADO_19" localSheetId="13">#REF!</definedName>
    <definedName name="AGREGADO_19" localSheetId="6">#REF!</definedName>
    <definedName name="AGREGADO_19">#REF!</definedName>
    <definedName name="AGREGADO_19_10" localSheetId="12">#REF!</definedName>
    <definedName name="AGREGADO_19_10" localSheetId="13">#REF!</definedName>
    <definedName name="AGREGADO_19_10" localSheetId="6">#REF!</definedName>
    <definedName name="AGREGADO_19_10">#REF!</definedName>
    <definedName name="AGREGADO_19_11" localSheetId="12">#REF!</definedName>
    <definedName name="AGREGADO_19_11" localSheetId="13">#REF!</definedName>
    <definedName name="AGREGADO_19_11" localSheetId="6">#REF!</definedName>
    <definedName name="AGREGADO_19_11">#REF!</definedName>
    <definedName name="AGREGADO_6" localSheetId="12">#REF!</definedName>
    <definedName name="AGREGADO_6" localSheetId="13">#REF!</definedName>
    <definedName name="AGREGADO_6" localSheetId="6">#REF!</definedName>
    <definedName name="AGREGADO_6">#REF!</definedName>
    <definedName name="AGREGADO_6_10" localSheetId="12">#REF!</definedName>
    <definedName name="AGREGADO_6_10" localSheetId="13">#REF!</definedName>
    <definedName name="AGREGADO_6_10" localSheetId="6">#REF!</definedName>
    <definedName name="AGREGADO_6_10">#REF!</definedName>
    <definedName name="AGREGADO_6_11" localSheetId="12">#REF!</definedName>
    <definedName name="AGREGADO_6_11" localSheetId="13">#REF!</definedName>
    <definedName name="AGREGADO_6_11" localSheetId="6">#REF!</definedName>
    <definedName name="AGREGADO_6_11">#REF!</definedName>
    <definedName name="AGREGADO_6_14" localSheetId="12">#REF!</definedName>
    <definedName name="AGREGADO_6_14" localSheetId="13">#REF!</definedName>
    <definedName name="AGREGADO_6_14" localSheetId="6">#REF!</definedName>
    <definedName name="AGREGADO_6_14">#REF!</definedName>
    <definedName name="AGREGADO_6_19" localSheetId="12">#REF!</definedName>
    <definedName name="AGREGADO_6_19" localSheetId="13">#REF!</definedName>
    <definedName name="AGREGADO_6_19" localSheetId="6">#REF!</definedName>
    <definedName name="AGREGADO_6_19">#REF!</definedName>
    <definedName name="AGREGADO_6_19_10" localSheetId="12">#REF!</definedName>
    <definedName name="AGREGADO_6_19_10" localSheetId="13">#REF!</definedName>
    <definedName name="AGREGADO_6_19_10" localSheetId="6">#REF!</definedName>
    <definedName name="AGREGADO_6_19_10">#REF!</definedName>
    <definedName name="AGREGADO_6_19_11" localSheetId="12">#REF!</definedName>
    <definedName name="AGREGADO_6_19_11" localSheetId="13">#REF!</definedName>
    <definedName name="AGREGADO_6_19_11" localSheetId="6">#REF!</definedName>
    <definedName name="AGREGADO_6_19_11">#REF!</definedName>
    <definedName name="AGREGADO_7" localSheetId="12">#REF!</definedName>
    <definedName name="AGREGADO_7" localSheetId="13">#REF!</definedName>
    <definedName name="AGREGADO_7" localSheetId="6">#REF!</definedName>
    <definedName name="AGREGADO_7">#REF!</definedName>
    <definedName name="AGREGADO_7_10" localSheetId="12">#REF!</definedName>
    <definedName name="AGREGADO_7_10" localSheetId="13">#REF!</definedName>
    <definedName name="AGREGADO_7_10" localSheetId="6">#REF!</definedName>
    <definedName name="AGREGADO_7_10">#REF!</definedName>
    <definedName name="AGREGADO_7_11" localSheetId="12">#REF!</definedName>
    <definedName name="AGREGADO_7_11" localSheetId="13">#REF!</definedName>
    <definedName name="AGREGADO_7_11" localSheetId="6">#REF!</definedName>
    <definedName name="AGREGADO_7_11">#REF!</definedName>
    <definedName name="AGREGADO_7_14" localSheetId="12">#REF!</definedName>
    <definedName name="AGREGADO_7_14" localSheetId="13">#REF!</definedName>
    <definedName name="AGREGADO_7_14" localSheetId="6">#REF!</definedName>
    <definedName name="AGREGADO_7_14">#REF!</definedName>
    <definedName name="AGREGADO_7_19" localSheetId="12">#REF!</definedName>
    <definedName name="AGREGADO_7_19" localSheetId="13">#REF!</definedName>
    <definedName name="AGREGADO_7_19" localSheetId="6">#REF!</definedName>
    <definedName name="AGREGADO_7_19">#REF!</definedName>
    <definedName name="AGREGADO_7_19_10" localSheetId="12">#REF!</definedName>
    <definedName name="AGREGADO_7_19_10" localSheetId="13">#REF!</definedName>
    <definedName name="AGREGADO_7_19_10" localSheetId="6">#REF!</definedName>
    <definedName name="AGREGADO_7_19_10">#REF!</definedName>
    <definedName name="AGREGADO_7_19_11" localSheetId="12">#REF!</definedName>
    <definedName name="AGREGADO_7_19_11" localSheetId="13">#REF!</definedName>
    <definedName name="AGREGADO_7_19_11" localSheetId="6">#REF!</definedName>
    <definedName name="AGREGADO_7_19_11">#REF!</definedName>
    <definedName name="AGREGADO_8" localSheetId="12">#REF!</definedName>
    <definedName name="AGREGADO_8" localSheetId="13">#REF!</definedName>
    <definedName name="AGREGADO_8" localSheetId="6">#REF!</definedName>
    <definedName name="AGREGADO_8">#REF!</definedName>
    <definedName name="AGREGADO_8_10" localSheetId="12">#REF!</definedName>
    <definedName name="AGREGADO_8_10" localSheetId="13">#REF!</definedName>
    <definedName name="AGREGADO_8_10" localSheetId="6">#REF!</definedName>
    <definedName name="AGREGADO_8_10">#REF!</definedName>
    <definedName name="AGREGADO_8_11" localSheetId="12">#REF!</definedName>
    <definedName name="AGREGADO_8_11" localSheetId="13">#REF!</definedName>
    <definedName name="AGREGADO_8_11" localSheetId="6">#REF!</definedName>
    <definedName name="AGREGADO_8_11">#REF!</definedName>
    <definedName name="AGREGADO_8_14" localSheetId="12">#REF!</definedName>
    <definedName name="AGREGADO_8_14" localSheetId="13">#REF!</definedName>
    <definedName name="AGREGADO_8_14" localSheetId="6">#REF!</definedName>
    <definedName name="AGREGADO_8_14">#REF!</definedName>
    <definedName name="AGREGADO_8_19" localSheetId="12">#REF!</definedName>
    <definedName name="AGREGADO_8_19" localSheetId="13">#REF!</definedName>
    <definedName name="AGREGADO_8_19" localSheetId="6">#REF!</definedName>
    <definedName name="AGREGADO_8_19">#REF!</definedName>
    <definedName name="AGREGADO_8_19_10" localSheetId="12">#REF!</definedName>
    <definedName name="AGREGADO_8_19_10" localSheetId="13">#REF!</definedName>
    <definedName name="AGREGADO_8_19_10" localSheetId="6">#REF!</definedName>
    <definedName name="AGREGADO_8_19_10">#REF!</definedName>
    <definedName name="AGREGADO_8_19_11" localSheetId="12">#REF!</definedName>
    <definedName name="AGREGADO_8_19_11" localSheetId="13">#REF!</definedName>
    <definedName name="AGREGADO_8_19_11" localSheetId="6">#REF!</definedName>
    <definedName name="AGREGADO_8_19_11">#REF!</definedName>
    <definedName name="AGREGADO_9" localSheetId="12">#REF!</definedName>
    <definedName name="AGREGADO_9" localSheetId="13">#REF!</definedName>
    <definedName name="AGREGADO_9" localSheetId="6">#REF!</definedName>
    <definedName name="AGREGADO_9">#REF!</definedName>
    <definedName name="AGREGADO_9_10" localSheetId="12">#REF!</definedName>
    <definedName name="AGREGADO_9_10" localSheetId="13">#REF!</definedName>
    <definedName name="AGREGADO_9_10" localSheetId="6">#REF!</definedName>
    <definedName name="AGREGADO_9_10">#REF!</definedName>
    <definedName name="AGREGADO_9_11" localSheetId="12">#REF!</definedName>
    <definedName name="AGREGADO_9_11" localSheetId="13">#REF!</definedName>
    <definedName name="AGREGADO_9_11" localSheetId="6">#REF!</definedName>
    <definedName name="AGREGADO_9_11">#REF!</definedName>
    <definedName name="AGREGADO_9_14" localSheetId="12">#REF!</definedName>
    <definedName name="AGREGADO_9_14" localSheetId="13">#REF!</definedName>
    <definedName name="AGREGADO_9_14" localSheetId="6">#REF!</definedName>
    <definedName name="AGREGADO_9_14">#REF!</definedName>
    <definedName name="AGREGADO_9_19" localSheetId="12">#REF!</definedName>
    <definedName name="AGREGADO_9_19" localSheetId="13">#REF!</definedName>
    <definedName name="AGREGADO_9_19" localSheetId="6">#REF!</definedName>
    <definedName name="AGREGADO_9_19">#REF!</definedName>
    <definedName name="AGREGADO_9_19_10" localSheetId="12">#REF!</definedName>
    <definedName name="AGREGADO_9_19_10" localSheetId="13">#REF!</definedName>
    <definedName name="AGREGADO_9_19_10" localSheetId="6">#REF!</definedName>
    <definedName name="AGREGADO_9_19_10">#REF!</definedName>
    <definedName name="AGREGADO_9_19_11" localSheetId="12">#REF!</definedName>
    <definedName name="AGREGADO_9_19_11" localSheetId="13">#REF!</definedName>
    <definedName name="AGREGADO_9_19_11" localSheetId="6">#REF!</definedName>
    <definedName name="AGREGADO_9_19_11">#REF!</definedName>
    <definedName name="AGUA_10LT" localSheetId="12">#REF!</definedName>
    <definedName name="AGUA_10LT" localSheetId="13">#REF!</definedName>
    <definedName name="AGUA_10LT" localSheetId="6">#REF!</definedName>
    <definedName name="AGUA_10LT">#REF!</definedName>
    <definedName name="AGUARRAZ" localSheetId="12">#REF!</definedName>
    <definedName name="AGUARRAZ" localSheetId="13">#REF!</definedName>
    <definedName name="AGUARRAZ" localSheetId="6">#REF!</definedName>
    <definedName name="AGUARRAZ">#REF!</definedName>
    <definedName name="AJUDANTE" localSheetId="12">#REF!</definedName>
    <definedName name="AJUDANTE" localSheetId="13">#REF!</definedName>
    <definedName name="AJUDANTE" localSheetId="6">#REF!</definedName>
    <definedName name="AJUDANTE">#REF!</definedName>
    <definedName name="ALIZAR_MAD_LEI" localSheetId="12">#REF!</definedName>
    <definedName name="ALIZAR_MAD_LEI" localSheetId="13">#REF!</definedName>
    <definedName name="ALIZAR_MAD_LEI" localSheetId="6">#REF!</definedName>
    <definedName name="ALIZAR_MAD_LEI">#REF!</definedName>
    <definedName name="ALTA" localSheetId="12">'[9]PRO-08'!#REF!</definedName>
    <definedName name="ALTA">'[9]PRO-08'!#REF!</definedName>
    <definedName name="ALTA_9" localSheetId="12">[14]PRO_08!#REF!</definedName>
    <definedName name="ALTA_9">[15]PRO_08!#REF!</definedName>
    <definedName name="Alvenaria_vedação">"$#REF!.$#REF!$#REF!"</definedName>
    <definedName name="amarela" localSheetId="12">#REF!</definedName>
    <definedName name="amarela" localSheetId="13">#REF!</definedName>
    <definedName name="amarela" localSheetId="6">#REF!</definedName>
    <definedName name="amarela">#REF!</definedName>
    <definedName name="amc">#REF!</definedName>
    <definedName name="amd">#REF!</definedName>
    <definedName name="ame">#REF!</definedName>
    <definedName name="amm">#REF!</definedName>
    <definedName name="AMONIA" localSheetId="12">#REF!</definedName>
    <definedName name="AMONIA" localSheetId="13">#REF!</definedName>
    <definedName name="AMONIA" localSheetId="6">#REF!</definedName>
    <definedName name="AMONIA">#REF!</definedName>
    <definedName name="AnalisarAterro" localSheetId="12">[16]Plan1!#REF!</definedName>
    <definedName name="AnalisarAterro">[16]Plan1!#REF!</definedName>
    <definedName name="AnalisarCorte" localSheetId="12">[16]Plan1!#REF!</definedName>
    <definedName name="AnalisarCorte">[16]Plan1!#REF!</definedName>
    <definedName name="anb">#REF!</definedName>
    <definedName name="apc">NA()</definedName>
    <definedName name="apc_8">NA()</definedName>
    <definedName name="apmfs">#REF!</definedName>
    <definedName name="APRENDIZ" localSheetId="12">{"total","SUM(total)","YNNNN",FALSE}</definedName>
    <definedName name="APRENDIZ">{"total","SUM(total)","YNNNN",FALSE}</definedName>
    <definedName name="aq" localSheetId="12">#REF!</definedName>
    <definedName name="aq" localSheetId="13">#REF!</definedName>
    <definedName name="aq" localSheetId="6">#REF!</definedName>
    <definedName name="aq">#REF!</definedName>
    <definedName name="ARAME_RECOZIDO">[17]Insumos!$I$22</definedName>
    <definedName name="are">#REF!</definedName>
    <definedName name="Área" localSheetId="12">#REF!</definedName>
    <definedName name="Área" localSheetId="13">#REF!</definedName>
    <definedName name="Área" localSheetId="6">#REF!</definedName>
    <definedName name="Área">#REF!</definedName>
    <definedName name="_xlnm.Print_Area" localSheetId="10">'COT ELETROCALHA 100X50'!$B$2:$Q$84</definedName>
    <definedName name="_xlnm.Print_Area" localSheetId="9">'COT ELETROCALHA 50X50'!$B$2:$P$109</definedName>
    <definedName name="_xlnm.Print_Area" localSheetId="11">'COT LUMINARIA LED'!$B$2:$P$83</definedName>
    <definedName name="_xlnm.Print_Area" localSheetId="7">'COT ORÇAMENTO AÇO LAMINADO'!$B$2:$P$101</definedName>
    <definedName name="_xlnm.Print_Area" localSheetId="8">'COT ORÇAMENTO AÇO LAMINADO (2)'!$B$2:$P$99</definedName>
    <definedName name="_xlnm.Print_Area" localSheetId="12">'COTAÇÃO MAT DE JAZIDA P. ATERRO'!$B$1:$O$32</definedName>
    <definedName name="_xlnm.Print_Area" localSheetId="13">'CRONOGRAMA (2)'!$A$1:$N$66</definedName>
    <definedName name="_xlnm.Print_Area" localSheetId="3">'MEMORIA DE CÁLCULO NOVA'!$A$1:$O$2270</definedName>
    <definedName name="_xlnm.Print_Area" localSheetId="2">'Orçamento Analítico'!$A$1:$I$2745</definedName>
    <definedName name="_xlnm.Print_Area" localSheetId="1">'Orçamento Sintético'!$A$1:$J$420</definedName>
    <definedName name="_xlnm.Print_Area" localSheetId="6">'Planilha de BDI S. DESON'!$A$1:$I$25</definedName>
    <definedName name="_xlnm.Print_Area" localSheetId="0">'Resumo do Orçamento'!$A$1:$K$26</definedName>
    <definedName name="AreaTeste" localSheetId="12">#REF!</definedName>
    <definedName name="AreaTeste" localSheetId="13">#REF!</definedName>
    <definedName name="AreaTeste" localSheetId="3">#REF!</definedName>
    <definedName name="AreaTeste">#REF!</definedName>
    <definedName name="AreaTeste2" localSheetId="12">#REF!</definedName>
    <definedName name="AreaTeste2" localSheetId="13">#REF!</definedName>
    <definedName name="AreaTeste2" localSheetId="3">#REF!</definedName>
    <definedName name="AreaTeste2">#REF!</definedName>
    <definedName name="AREIA" localSheetId="12">#REF!</definedName>
    <definedName name="AREIA" localSheetId="13">#REF!</definedName>
    <definedName name="AREIA" localSheetId="6">#REF!</definedName>
    <definedName name="AREIA">#REF!</definedName>
    <definedName name="ARMAÇÃO_CONCRETO" localSheetId="12">#REF!</definedName>
    <definedName name="ARMAÇÃO_CONCRETO" localSheetId="13">#REF!</definedName>
    <definedName name="ARMAÇÃO_CONCRETO" localSheetId="6">#REF!</definedName>
    <definedName name="ARMAÇÃO_CONCRETO">#REF!</definedName>
    <definedName name="ARMADOR" localSheetId="12">#REF!</definedName>
    <definedName name="ARMADOR" localSheetId="13">#REF!</definedName>
    <definedName name="ARMADOR" localSheetId="6">#REF!</definedName>
    <definedName name="ARMADOR">#REF!</definedName>
    <definedName name="ARMARIO_90X60X17_CM" localSheetId="12">#REF!</definedName>
    <definedName name="ARMARIO_90X60X17_CM" localSheetId="13">#REF!</definedName>
    <definedName name="ARMARIO_90X60X17_CM" localSheetId="6">#REF!</definedName>
    <definedName name="ARMARIO_90X60X17_CM">#REF!</definedName>
    <definedName name="asdf" localSheetId="12">#REF!</definedName>
    <definedName name="asdf" localSheetId="13">#REF!</definedName>
    <definedName name="asdf" localSheetId="6">#REF!</definedName>
    <definedName name="asdf">#REF!</definedName>
    <definedName name="asdfqaw" localSheetId="12">#REF!</definedName>
    <definedName name="asdfqaw" localSheetId="13">#REF!</definedName>
    <definedName name="asdfqaw" localSheetId="6">#REF!</definedName>
    <definedName name="asdfqaw">#REF!</definedName>
    <definedName name="ASSEN_TUBO_EMISS" localSheetId="12">#REF!</definedName>
    <definedName name="ASSEN_TUBO_EMISS" localSheetId="13">#REF!</definedName>
    <definedName name="ASSEN_TUBO_EMISS" localSheetId="6">#REF!</definedName>
    <definedName name="ASSEN_TUBO_EMISS">#REF!</definedName>
    <definedName name="ASSEN_TUBO_EMISS2" localSheetId="12">#REF!</definedName>
    <definedName name="ASSEN_TUBO_EMISS2" localSheetId="13">#REF!</definedName>
    <definedName name="ASSEN_TUBO_EMISS2" localSheetId="6">#REF!</definedName>
    <definedName name="ASSEN_TUBO_EMISS2">#REF!</definedName>
    <definedName name="ASSENT_EMISS3_S" localSheetId="12">#REF!</definedName>
    <definedName name="ASSENT_EMISS3_S" localSheetId="13">#REF!</definedName>
    <definedName name="ASSENT_EMISS3_S" localSheetId="6">#REF!</definedName>
    <definedName name="ASSENT_EMISS3_S">#REF!</definedName>
    <definedName name="ASSENT_TUBO" localSheetId="12">#REF!</definedName>
    <definedName name="ASSENT_TUBO" localSheetId="13">#REF!</definedName>
    <definedName name="ASSENT_TUBO" localSheetId="6">#REF!</definedName>
    <definedName name="ASSENT_TUBO">#REF!</definedName>
    <definedName name="ASSENTO_PLASTICO" localSheetId="12">#REF!</definedName>
    <definedName name="ASSENTO_PLASTICO" localSheetId="13">#REF!</definedName>
    <definedName name="ASSENTO_PLASTICO" localSheetId="6">#REF!</definedName>
    <definedName name="ASSENTO_PLASTICO">#REF!</definedName>
    <definedName name="ATERRO" localSheetId="12">[6]COMPOS1!#REF!</definedName>
    <definedName name="ATERRO">[6]COMPOS1!#REF!</definedName>
    <definedName name="ATERRO_11" localSheetId="12">[6]COMPOS1!#REF!</definedName>
    <definedName name="ATERRO_11">[6]COMPOS1!#REF!</definedName>
    <definedName name="ATERRO_9" localSheetId="12">[6]COMPOS1!#REF!</definedName>
    <definedName name="ATERRO_9">[6]COMPOS1!#REF!</definedName>
    <definedName name="ATERRO_ARENOSO" localSheetId="12">#REF!</definedName>
    <definedName name="ATERRO_ARENOSO" localSheetId="13">#REF!</definedName>
    <definedName name="ATERRO_ARENOSO" localSheetId="6">#REF!</definedName>
    <definedName name="ATERRO_ARENOSO">#REF!</definedName>
    <definedName name="AUGUSTO" localSheetId="12">{"total","SUM(total)","YNNNN",FALSE}</definedName>
    <definedName name="AUGUSTO">{"total","SUM(total)","YNNNN",FALSE}</definedName>
    <definedName name="Aut_original">[18]PROJETO!#REF!</definedName>
    <definedName name="Aut_original_9">[18]PROJETO!#REF!</definedName>
    <definedName name="Aut_resumo">[13]RESUMO_AUT1!#REF!</definedName>
    <definedName name="Aut_resumo_9">[13]RESUMO_AUT1!#REF!</definedName>
    <definedName name="AUXILIAR">#N/A</definedName>
    <definedName name="AUXILIARES" localSheetId="12">#REF!</definedName>
    <definedName name="AUXILIARES" localSheetId="13">#REF!</definedName>
    <definedName name="AUXILIARES" localSheetId="6">#REF!</definedName>
    <definedName name="AUXILIARES">#REF!</definedName>
    <definedName name="azul" localSheetId="12">#REF!</definedName>
    <definedName name="azul" localSheetId="13">#REF!</definedName>
    <definedName name="azul" localSheetId="6">#REF!</definedName>
    <definedName name="azul">#REF!</definedName>
    <definedName name="AZULEGISTA" localSheetId="12">#REF!</definedName>
    <definedName name="AZULEGISTA" localSheetId="13">#REF!</definedName>
    <definedName name="AZULEGISTA" localSheetId="6">#REF!</definedName>
    <definedName name="AZULEGISTA">#REF!</definedName>
    <definedName name="AZULEJO_15X15" localSheetId="12">#REF!</definedName>
    <definedName name="AZULEJO_15X15" localSheetId="13">#REF!</definedName>
    <definedName name="AZULEJO_15X15" localSheetId="6">#REF!</definedName>
    <definedName name="AZULEJO_15X15">#REF!</definedName>
    <definedName name="AZULSINAL" localSheetId="12">#REF!</definedName>
    <definedName name="AZULSINAL" localSheetId="13">#REF!</definedName>
    <definedName name="AZULSINAL" localSheetId="6">#REF!</definedName>
    <definedName name="AZULSINAL">#REF!</definedName>
    <definedName name="B" localSheetId="12">#REF!</definedName>
    <definedName name="B" localSheetId="13">#REF!</definedName>
    <definedName name="B" localSheetId="6">#REF!</definedName>
    <definedName name="B">#REF!</definedName>
    <definedName name="B320I">#REF!</definedName>
    <definedName name="B320P">#REF!</definedName>
    <definedName name="B500I">#REF!</definedName>
    <definedName name="B500P">#REF!</definedName>
    <definedName name="BAIXA" localSheetId="12">'[9]PRO-08'!#REF!</definedName>
    <definedName name="BAIXA">'[9]PRO-08'!#REF!</definedName>
    <definedName name="BANCO">[19]BANCO!$A$1:$D$188</definedName>
    <definedName name="BANCO_10" localSheetId="12">[20]BANCO!$A$1:$D$188</definedName>
    <definedName name="BANCO_10">[21]BANCO!$A$1:$D$188</definedName>
    <definedName name="BANCO_11" localSheetId="12">[22]BANCO!$A$1:$D$188</definedName>
    <definedName name="BANCO_11">[23]BANCO!$A$1:$D$188</definedName>
    <definedName name="banco0">[24]BANCO!$A$1:$D$188</definedName>
    <definedName name="banco0_10" localSheetId="12">[25]BANCO!$A$1:$D$188</definedName>
    <definedName name="banco0_10">[26]BANCO!$A$1:$D$188</definedName>
    <definedName name="banco0_11" localSheetId="12">[27]BANCO!$A$1:$D$188</definedName>
    <definedName name="banco0_11">[28]BANCO!$A$1:$D$188</definedName>
    <definedName name="Banco1">'[29]BDI (EDITAL 2)'!#REF!</definedName>
    <definedName name="Banco2" localSheetId="12">'[29]BDI (EDITAL 2)'!#REF!</definedName>
    <definedName name="banco2" localSheetId="13">#REF!</definedName>
    <definedName name="banco2" localSheetId="6">#REF!</definedName>
    <definedName name="banco2">#REF!</definedName>
    <definedName name="banco2_10" localSheetId="12">#REF!</definedName>
    <definedName name="banco2_10" localSheetId="13">#REF!</definedName>
    <definedName name="banco2_10" localSheetId="6">#REF!</definedName>
    <definedName name="banco2_10">#REF!</definedName>
    <definedName name="banco2_11" localSheetId="12">#REF!</definedName>
    <definedName name="banco2_11" localSheetId="13">#REF!</definedName>
    <definedName name="banco2_11" localSheetId="6">#REF!</definedName>
    <definedName name="banco2_11">#REF!</definedName>
    <definedName name="banco2_14" localSheetId="12">#REF!</definedName>
    <definedName name="banco2_14" localSheetId="13">#REF!</definedName>
    <definedName name="banco2_14" localSheetId="6">#REF!</definedName>
    <definedName name="banco2_14">#REF!</definedName>
    <definedName name="banco2_19" localSheetId="12">#REF!</definedName>
    <definedName name="banco2_19" localSheetId="13">#REF!</definedName>
    <definedName name="banco2_19" localSheetId="6">#REF!</definedName>
    <definedName name="banco2_19">#REF!</definedName>
    <definedName name="banco2_19_10" localSheetId="12">#REF!</definedName>
    <definedName name="banco2_19_10" localSheetId="13">#REF!</definedName>
    <definedName name="banco2_19_10" localSheetId="6">#REF!</definedName>
    <definedName name="banco2_19_10">#REF!</definedName>
    <definedName name="banco2_19_11" localSheetId="12">#REF!</definedName>
    <definedName name="banco2_19_11" localSheetId="13">#REF!</definedName>
    <definedName name="banco2_19_11" localSheetId="6">#REF!</definedName>
    <definedName name="banco2_19_11">#REF!</definedName>
    <definedName name="BARRO">[17]Insumos!$I$9</definedName>
    <definedName name="base" localSheetId="12">#REF!</definedName>
    <definedName name="base" localSheetId="13">#REF!</definedName>
    <definedName name="base" localSheetId="6">#REF!</definedName>
    <definedName name="base">#REF!</definedName>
    <definedName name="BB" localSheetId="12">#REF!</definedName>
    <definedName name="BB" localSheetId="13">#REF!</definedName>
    <definedName name="BB" localSheetId="6">#REF!</definedName>
    <definedName name="BB">#REF!</definedName>
    <definedName name="BBBB">#N/A</definedName>
    <definedName name="bcc10.10">#REF!</definedName>
    <definedName name="bcc10.20">#REF!</definedName>
    <definedName name="bcc4.5">#REF!</definedName>
    <definedName name="bcc5.10">#REF!</definedName>
    <definedName name="bcc5.15">#REF!</definedName>
    <definedName name="bcc5.20">#REF!</definedName>
    <definedName name="bcc5.5">#REF!</definedName>
    <definedName name="bcc6.10">#REF!</definedName>
    <definedName name="bcc6.15">#REF!</definedName>
    <definedName name="bcc6.20">#REF!</definedName>
    <definedName name="bcc6.5">#REF!</definedName>
    <definedName name="bcc8.10">#REF!</definedName>
    <definedName name="bcc8.15">#REF!</definedName>
    <definedName name="bcc8.20">#REF!</definedName>
    <definedName name="bcc8.5">#REF!</definedName>
    <definedName name="bcf">#REF!</definedName>
    <definedName name="bcp">#REF!</definedName>
    <definedName name="BDI" localSheetId="10">#REF!</definedName>
    <definedName name="BDI" localSheetId="9">#REF!</definedName>
    <definedName name="BDI" localSheetId="11">#REF!</definedName>
    <definedName name="BDI" localSheetId="7">#REF!</definedName>
    <definedName name="BDI" localSheetId="8">#REF!</definedName>
    <definedName name="BDI" localSheetId="12">#REF!</definedName>
    <definedName name="BDI" localSheetId="13">#REF!</definedName>
    <definedName name="BDI" localSheetId="6">#REF!</definedName>
    <definedName name="BDI">#REF!</definedName>
    <definedName name="BDI_9" localSheetId="12">#REF!</definedName>
    <definedName name="BDI_9" localSheetId="13">#REF!</definedName>
    <definedName name="BDI_9" localSheetId="6">#REF!</definedName>
    <definedName name="BDI_9">#REF!</definedName>
    <definedName name="BDIE">NA()</definedName>
    <definedName name="BDII" localSheetId="12">#REF!</definedName>
    <definedName name="BDII" localSheetId="13">#REF!</definedName>
    <definedName name="BDII" localSheetId="6">#REF!</definedName>
    <definedName name="BDII">#REF!</definedName>
    <definedName name="bet">#REF!</definedName>
    <definedName name="BG" localSheetId="12">#REF!</definedName>
    <definedName name="BG" localSheetId="13">#REF!</definedName>
    <definedName name="BG" localSheetId="6">#REF!</definedName>
    <definedName name="BG">#REF!</definedName>
    <definedName name="BGU" localSheetId="12">#REF!</definedName>
    <definedName name="BGU" localSheetId="13">#REF!</definedName>
    <definedName name="BGU" localSheetId="6">#REF!</definedName>
    <definedName name="BGU">#REF!</definedName>
    <definedName name="BL_ANC_EMISS3_S" localSheetId="12">#REF!</definedName>
    <definedName name="BL_ANC_EMISS3_S" localSheetId="13">#REF!</definedName>
    <definedName name="BL_ANC_EMISS3_S" localSheetId="6">#REF!</definedName>
    <definedName name="BL_ANC_EMISS3_S">#REF!</definedName>
    <definedName name="BL_ANCO_EMISS2" localSheetId="12">#REF!</definedName>
    <definedName name="BL_ANCO_EMISS2" localSheetId="13">#REF!</definedName>
    <definedName name="BL_ANCO_EMISS2" localSheetId="6">#REF!</definedName>
    <definedName name="BL_ANCO_EMISS2">#REF!</definedName>
    <definedName name="BLOCO.CONC.CELULAR.12" localSheetId="12">#REF!</definedName>
    <definedName name="BLOCO.CONC.CELULAR.12" localSheetId="13">#REF!</definedName>
    <definedName name="BLOCO.CONC.CELULAR.12" localSheetId="6">#REF!</definedName>
    <definedName name="BLOCO.CONC.CELULAR.12">#REF!</definedName>
    <definedName name="BLOCO.CONCRETO.14X19X39" localSheetId="12">#REF!</definedName>
    <definedName name="BLOCO.CONCRETO.14X19X39" localSheetId="13">#REF!</definedName>
    <definedName name="BLOCO.CONCRETO.14X19X39" localSheetId="6">#REF!</definedName>
    <definedName name="BLOCO.CONCRETO.14X19X39">#REF!</definedName>
    <definedName name="BLOCO.CONCRETO.19X19X39" localSheetId="12">#REF!</definedName>
    <definedName name="BLOCO.CONCRETO.19X19X39" localSheetId="13">#REF!</definedName>
    <definedName name="BLOCO.CONCRETO.19X19X39" localSheetId="6">#REF!</definedName>
    <definedName name="BLOCO.CONCRETO.19X19X39">#REF!</definedName>
    <definedName name="BLOCO.CONCRETO.9X19X39" localSheetId="12">#REF!</definedName>
    <definedName name="BLOCO.CONCRETO.9X19X39" localSheetId="13">#REF!</definedName>
    <definedName name="BLOCO.CONCRETO.9X19X39" localSheetId="6">#REF!</definedName>
    <definedName name="BLOCO.CONCRETO.9X19X39">#REF!</definedName>
    <definedName name="BLOCO_ANCOR_EMISS" localSheetId="12">#REF!</definedName>
    <definedName name="BLOCO_ANCOR_EMISS" localSheetId="13">#REF!</definedName>
    <definedName name="BLOCO_ANCOR_EMISS" localSheetId="6">#REF!</definedName>
    <definedName name="BLOCO_ANCOR_EMISS">#REF!</definedName>
    <definedName name="BLOCO_VIDRO" localSheetId="12">#REF!</definedName>
    <definedName name="BLOCO_VIDRO" localSheetId="13">#REF!</definedName>
    <definedName name="BLOCO_VIDRO" localSheetId="6">#REF!</definedName>
    <definedName name="BLOCO_VIDRO">#REF!</definedName>
    <definedName name="bomp2">#REF!</definedName>
    <definedName name="bonificação" localSheetId="12">#REF!</definedName>
    <definedName name="bonificação" localSheetId="13">#REF!</definedName>
    <definedName name="bonificação" localSheetId="6">#REF!</definedName>
    <definedName name="bonificação">#REF!</definedName>
    <definedName name="BPF">#REF!</definedName>
    <definedName name="BRITA1" localSheetId="12">#REF!</definedName>
    <definedName name="BRITA1" localSheetId="13">#REF!</definedName>
    <definedName name="BRITA1" localSheetId="6">#REF!</definedName>
    <definedName name="BRITA1">#REF!</definedName>
    <definedName name="Button_2">"teste_prog_PLAN4_Lista"</definedName>
    <definedName name="Button_3">"teste_prog_PLAN4_Lista"</definedName>
    <definedName name="Button_4">"teste_prog_PLAN4_Lista"</definedName>
    <definedName name="Button_5">"teste_prog_Plan1_Lista"</definedName>
    <definedName name="CA15I">#REF!</definedName>
    <definedName name="CA15P">#REF!</definedName>
    <definedName name="CA25I">#REF!</definedName>
    <definedName name="CA25P">#REF!</definedName>
    <definedName name="caba1_0">NA()</definedName>
    <definedName name="caba1_0_8">NA()</definedName>
    <definedName name="caba4">NA()</definedName>
    <definedName name="caba4_8">NA()</definedName>
    <definedName name="CABEC" localSheetId="12">#REF!</definedName>
    <definedName name="CABEC" localSheetId="13">#REF!</definedName>
    <definedName name="CABEC" localSheetId="6">#REF!</definedName>
    <definedName name="CABEC">#REF!</definedName>
    <definedName name="CAD_EMISS3_S" localSheetId="12">#REF!</definedName>
    <definedName name="CAD_EMISS3_S" localSheetId="13">#REF!</definedName>
    <definedName name="CAD_EMISS3_S" localSheetId="6">#REF!</definedName>
    <definedName name="CAD_EMISS3_S">#REF!</definedName>
    <definedName name="CADASTRO" localSheetId="12">#REF!</definedName>
    <definedName name="CADASTRO" localSheetId="13">#REF!</definedName>
    <definedName name="CADASTRO" localSheetId="6">#REF!</definedName>
    <definedName name="CADASTRO">#REF!</definedName>
    <definedName name="CADASTRO_EMISS" localSheetId="12">#REF!</definedName>
    <definedName name="CADASTRO_EMISS" localSheetId="13">#REF!</definedName>
    <definedName name="CADASTRO_EMISS" localSheetId="6">#REF!</definedName>
    <definedName name="CADASTRO_EMISS">#REF!</definedName>
    <definedName name="CADASTRO_EMISS2" localSheetId="12">#REF!</definedName>
    <definedName name="CADASTRO_EMISS2" localSheetId="13">#REF!</definedName>
    <definedName name="CADASTRO_EMISS2" localSheetId="6">#REF!</definedName>
    <definedName name="CADASTRO_EMISS2">#REF!</definedName>
    <definedName name="CADASTRO_REDE_COL" localSheetId="12">#REF!</definedName>
    <definedName name="CADASTRO_REDE_COL" localSheetId="13">#REF!</definedName>
    <definedName name="CADASTRO_REDE_COL" localSheetId="6">#REF!</definedName>
    <definedName name="CADASTRO_REDE_COL">#REF!</definedName>
    <definedName name="CAIXAS" localSheetId="12">#REF!</definedName>
    <definedName name="CAIXAS" localSheetId="13">#REF!</definedName>
    <definedName name="CAIXAS" localSheetId="6">#REF!</definedName>
    <definedName name="CAIXAS">#REF!</definedName>
    <definedName name="CAIXAS_EMISS3_S" localSheetId="12">#REF!</definedName>
    <definedName name="CAIXAS_EMISS3_S" localSheetId="13">#REF!</definedName>
    <definedName name="CAIXAS_EMISS3_S" localSheetId="6">#REF!</definedName>
    <definedName name="CAIXAS_EMISS3_S">#REF!</definedName>
    <definedName name="CAIXILHO_MAD_LEI" localSheetId="12">#REF!</definedName>
    <definedName name="CAIXILHO_MAD_LEI" localSheetId="13">#REF!</definedName>
    <definedName name="CAIXILHO_MAD_LEI" localSheetId="6">#REF!</definedName>
    <definedName name="CAIXILHO_MAD_LEI">#REF!</definedName>
    <definedName name="cal" localSheetId="10">#REF!</definedName>
    <definedName name="cal" localSheetId="9">#REF!</definedName>
    <definedName name="cal" localSheetId="11">#REF!</definedName>
    <definedName name="cal" localSheetId="7">#REF!</definedName>
    <definedName name="cal" localSheetId="8">#REF!</definedName>
    <definedName name="CAL" localSheetId="12">#REF!</definedName>
    <definedName name="CAL" localSheetId="13">#REF!</definedName>
    <definedName name="CAL" localSheetId="6">#REF!</definedName>
    <definedName name="CAL">#REF!</definedName>
    <definedName name="CalcularAgora" localSheetId="12">#REF!</definedName>
    <definedName name="CalcularAgora" localSheetId="13">#REF!</definedName>
    <definedName name="CalcularAgora" localSheetId="6">#REF!</definedName>
    <definedName name="CalcularAgora">#REF!</definedName>
    <definedName name="calpi">#REF!</definedName>
    <definedName name="Camada_brita">"$#REF!.$#REF!$#REF!"</definedName>
    <definedName name="Camada_impermeabilizadora">"$#REF!.$#REF!$#REF!"</definedName>
    <definedName name="camp">#REF!</definedName>
    <definedName name="CAMPANARIO">'[30]UTR 2'!#REF!</definedName>
    <definedName name="CANTEIRO_DE_OBRAS">[31]CANT_OBRAS!$H$8</definedName>
    <definedName name="CANTEIRO_OBRAS" localSheetId="12">#REF!</definedName>
    <definedName name="CANTEIRO_OBRAS" localSheetId="13">#REF!</definedName>
    <definedName name="CANTEIRO_OBRAS" localSheetId="6">#REF!</definedName>
    <definedName name="CANTEIRO_OBRAS">#REF!</definedName>
    <definedName name="carlos" localSheetId="12">[32]Reforma!#REF!</definedName>
    <definedName name="carlos">[32]Reforma!#REF!</definedName>
    <definedName name="CB" localSheetId="12">#REF!</definedName>
    <definedName name="CB" localSheetId="3">#REF!</definedName>
    <definedName name="CB">#REF!</definedName>
    <definedName name="CB10I">#REF!</definedName>
    <definedName name="CB10P">#REF!</definedName>
    <definedName name="CB4I">#REF!</definedName>
    <definedName name="CB4P">#REF!</definedName>
    <definedName name="CB6.5I">#REF!</definedName>
    <definedName name="CB6.5P">#REF!</definedName>
    <definedName name="CB6I">#REF!</definedName>
    <definedName name="CB6P">#REF!</definedName>
    <definedName name="cbas">#REF!</definedName>
    <definedName name="CBU" localSheetId="12">#REF!</definedName>
    <definedName name="CBU" localSheetId="13">#REF!</definedName>
    <definedName name="CBU" localSheetId="6">#REF!</definedName>
    <definedName name="CBU">#REF!</definedName>
    <definedName name="CBUII" localSheetId="12">#REF!</definedName>
    <definedName name="CBUII" localSheetId="13">#REF!</definedName>
    <definedName name="CBUII" localSheetId="6">#REF!</definedName>
    <definedName name="CBUII">#REF!</definedName>
    <definedName name="CBUQB" localSheetId="12">#REF!</definedName>
    <definedName name="CBUQB" localSheetId="13">#REF!</definedName>
    <definedName name="CBUQB" localSheetId="6">#REF!</definedName>
    <definedName name="CBUQB">#REF!</definedName>
    <definedName name="CBUQc" localSheetId="12">#REF!</definedName>
    <definedName name="CBUQc" localSheetId="13">#REF!</definedName>
    <definedName name="CBUQc" localSheetId="6">#REF!</definedName>
    <definedName name="CBUQc">#REF!</definedName>
    <definedName name="CC">#N/A</definedName>
    <definedName name="CC_11">#N/A</definedName>
    <definedName name="ccp">#REF!</definedName>
    <definedName name="cds">#REF!</definedName>
    <definedName name="cec20x20">#REF!</definedName>
    <definedName name="CélulaInicioPlanilha" localSheetId="12">#REF!</definedName>
    <definedName name="CélulaInicioPlanilha" localSheetId="13">#REF!</definedName>
    <definedName name="CélulaInicioPlanilha" localSheetId="3">#REF!</definedName>
    <definedName name="CélulaInicioPlanilha">#REF!</definedName>
    <definedName name="CélulaResumo" localSheetId="12">#REF!</definedName>
    <definedName name="CélulaResumo" localSheetId="13">#REF!</definedName>
    <definedName name="CélulaResumo" localSheetId="3">#REF!</definedName>
    <definedName name="CélulaResumo">#REF!</definedName>
    <definedName name="cer1_2">#REF!</definedName>
    <definedName name="CERAMICA_30X30_PEI_IV" localSheetId="12">#REF!</definedName>
    <definedName name="CERAMICA_30X30_PEI_IV" localSheetId="13">#REF!</definedName>
    <definedName name="CERAMICA_30X30_PEI_IV" localSheetId="6">#REF!</definedName>
    <definedName name="CERAMICA_30X30_PEI_IV">#REF!</definedName>
    <definedName name="CERAMICA_30x30_PEI_V" localSheetId="12">#REF!</definedName>
    <definedName name="CERAMICA_30x30_PEI_V" localSheetId="13">#REF!</definedName>
    <definedName name="CERAMICA_30x30_PEI_V" localSheetId="6">#REF!</definedName>
    <definedName name="CERAMICA_30x30_PEI_V">#REF!</definedName>
    <definedName name="chaf">#REF!</definedName>
    <definedName name="Chapisco">"$#REF!.$#REF!$#REF!"</definedName>
    <definedName name="cib">#REF!</definedName>
    <definedName name="cim">#REF!</definedName>
    <definedName name="CIMENTO" localSheetId="12">#REF!</definedName>
    <definedName name="CIMENTO" localSheetId="13">#REF!</definedName>
    <definedName name="CIMENTO" localSheetId="6">#REF!</definedName>
    <definedName name="CIMENTO">#REF!</definedName>
    <definedName name="CIMENTO_BRANCO" localSheetId="12">#REF!</definedName>
    <definedName name="CIMENTO_BRANCO" localSheetId="13">#REF!</definedName>
    <definedName name="CIMENTO_BRANCO" localSheetId="6">#REF!</definedName>
    <definedName name="CIMENTO_BRANCO">#REF!</definedName>
    <definedName name="CIMENTO_COLA" localSheetId="12">#REF!</definedName>
    <definedName name="CIMENTO_COLA" localSheetId="13">#REF!</definedName>
    <definedName name="CIMENTO_COLA" localSheetId="6">#REF!</definedName>
    <definedName name="CIMENTO_COLA">#REF!</definedName>
    <definedName name="CLIENTE" localSheetId="12">#REF!</definedName>
    <definedName name="CLIENTE" localSheetId="13">#REF!</definedName>
    <definedName name="CLIENTE" localSheetId="6">#REF!</definedName>
    <definedName name="CLIENTE">#REF!</definedName>
    <definedName name="clp">#REF!</definedName>
    <definedName name="clr1_2">#REF!</definedName>
    <definedName name="CM9I">#REF!</definedName>
    <definedName name="CM9P">#REF!</definedName>
    <definedName name="Cobertura">"$#REF!.$#REF!$#REF!"</definedName>
    <definedName name="Cobertura_canal">"$#REF!.$#REF!$#REF!"</definedName>
    <definedName name="CODIGO" localSheetId="12">#REF!</definedName>
    <definedName name="CODIGO" localSheetId="13">#REF!</definedName>
    <definedName name="CODIGO" localSheetId="6">#REF!</definedName>
    <definedName name="CODIGO">#REF!</definedName>
    <definedName name="CODINSUMO" localSheetId="12">#REF!</definedName>
    <definedName name="CODINSUMO" localSheetId="13">#REF!</definedName>
    <definedName name="CODINSUMO" localSheetId="6">#REF!</definedName>
    <definedName name="CODINSUMO">#REF!</definedName>
    <definedName name="COEF_LINEAR" localSheetId="12">#REF!</definedName>
    <definedName name="COEF_LINEAR" localSheetId="13">#REF!</definedName>
    <definedName name="COEF_LINEAR" localSheetId="6">#REF!</definedName>
    <definedName name="COEF_LINEAR">#REF!</definedName>
    <definedName name="COEF_LINEAR_2">"'file:///d:/obra%20andrade/bm%2002%20-%20cs/drenagem-bm02.xls'#$''.$k$121"</definedName>
    <definedName name="COEF_LINEAR_3">"'file:///d:/obra%20andrade/bm%2002%20-%20cs/drenagem-bm02.xls'#$''.$k$121"</definedName>
    <definedName name="COEF_LINEAR_4">"'file:///d:/obra%20andrade/bm%2002%20-%20cs/drenagem-bm02.xls'#$''.$k$121"</definedName>
    <definedName name="COEF_LINEAR_5">"'file:///d:/obra%20andrade/bm%2002%20-%20cs/drenagem-bm02.xls'#$''.$k$121"</definedName>
    <definedName name="COEF_LINEAR_6">"'file:///d:/obra%20andrade/bm%2002%20-%20cs/drenagem-bm02.xls'#$''.$k$121"</definedName>
    <definedName name="COEF_LINEAR_7">"'file:///d:/obra%20andrade/bm%2002%20-%20cs/drenagem-bm02.xls'#$''.$k$121"</definedName>
    <definedName name="COMBUSTÍVEL" localSheetId="12">#REF!</definedName>
    <definedName name="COMBUSTÍVEL" localSheetId="13">#REF!</definedName>
    <definedName name="COMBUSTÍVEL" localSheetId="6">#REF!</definedName>
    <definedName name="COMBUSTÍVEL">#REF!</definedName>
    <definedName name="comp">#REF!</definedName>
    <definedName name="COMPENSA.PLAST" localSheetId="12">#REF!</definedName>
    <definedName name="COMPENSA.PLAST" localSheetId="13">#REF!</definedName>
    <definedName name="COMPENSA.PLAST" localSheetId="6">#REF!</definedName>
    <definedName name="COMPENSA.PLAST">#REF!</definedName>
    <definedName name="COMPENSADO_RES_10MM" localSheetId="12">#REF!</definedName>
    <definedName name="COMPENSADO_RES_10MM" localSheetId="13">#REF!</definedName>
    <definedName name="COMPENSADO_RES_10MM" localSheetId="6">#REF!</definedName>
    <definedName name="COMPENSADO_RES_10MM">#REF!</definedName>
    <definedName name="COMPENSADO_RES_12MM" localSheetId="12">#REF!</definedName>
    <definedName name="COMPENSADO_RES_12MM" localSheetId="13">#REF!</definedName>
    <definedName name="COMPENSADO_RES_12MM" localSheetId="6">#REF!</definedName>
    <definedName name="COMPENSADO_RES_12MM">#REF!</definedName>
    <definedName name="CONCATENAR">CONCATENATE([33]Banco!$B1," ",[33]Banco!$C1)</definedName>
    <definedName name="CONCRETO_18_MPA" localSheetId="12">#REF!</definedName>
    <definedName name="CONCRETO_18_MPA" localSheetId="13">#REF!</definedName>
    <definedName name="CONCRETO_18_MPA" localSheetId="6">#REF!</definedName>
    <definedName name="CONCRETO_18_MPA">#REF!</definedName>
    <definedName name="CONSUMOS" localSheetId="12">#REF!</definedName>
    <definedName name="CONSUMOS" localSheetId="13">#REF!</definedName>
    <definedName name="CONSUMOS" localSheetId="6">#REF!</definedName>
    <definedName name="CONSUMOS">#REF!</definedName>
    <definedName name="CONT_CANTEIRO" localSheetId="12">#REF!</definedName>
    <definedName name="CONT_CANTEIRO" localSheetId="13">#REF!</definedName>
    <definedName name="CONT_CANTEIRO" localSheetId="6">#REF!</definedName>
    <definedName name="CONT_CANTEIRO">#REF!</definedName>
    <definedName name="contador" localSheetId="12">#REF!</definedName>
    <definedName name="contador" localSheetId="13">#REF!</definedName>
    <definedName name="contador" localSheetId="6">#REF!</definedName>
    <definedName name="contador">#REF!</definedName>
    <definedName name="Contratada" localSheetId="12">#REF!</definedName>
    <definedName name="Contratada" localSheetId="13">#REF!</definedName>
    <definedName name="Contratada" localSheetId="6">#REF!</definedName>
    <definedName name="Contratada">#REF!</definedName>
    <definedName name="contrato">[7]DADOS!$B$6</definedName>
    <definedName name="Contrato_Numero" localSheetId="12">#REF!</definedName>
    <definedName name="Contrato_Numero" localSheetId="13">#REF!</definedName>
    <definedName name="Contrato_Numero" localSheetId="6">#REF!</definedName>
    <definedName name="Contrato_Numero">#REF!</definedName>
    <definedName name="contrato_via" localSheetId="12">'[34]Boletim Medição'!$E$5</definedName>
    <definedName name="contrato_via">'[35]Boletim Medição'!$E$5</definedName>
    <definedName name="Convenio" localSheetId="12">#REF!</definedName>
    <definedName name="Convenio" localSheetId="13">#REF!</definedName>
    <definedName name="Convenio" localSheetId="6">#REF!</definedName>
    <definedName name="Convenio">#REF!</definedName>
    <definedName name="Cot.LP.Banco" localSheetId="12">#REF!</definedName>
    <definedName name="Cot.LP.Banco" localSheetId="13">#REF!</definedName>
    <definedName name="Cot.LP.Banco" localSheetId="6">#REF!</definedName>
    <definedName name="Cot.LP.Banco">#REF!</definedName>
    <definedName name="Cot.LP.Cot" localSheetId="12">#REF!</definedName>
    <definedName name="Cot.LP.Cot" localSheetId="13">#REF!</definedName>
    <definedName name="Cot.LP.Cot" localSheetId="6">#REF!</definedName>
    <definedName name="Cot.LP.Cot">#REF!</definedName>
    <definedName name="Cot.LP.Cotacao" localSheetId="12">#REF!</definedName>
    <definedName name="Cot.LP.Cotacao" localSheetId="13">#REF!</definedName>
    <definedName name="Cot.LP.Cotacao" localSheetId="6">#REF!</definedName>
    <definedName name="Cot.LP.Cotacao">#REF!</definedName>
    <definedName name="Cot.LP.Empresa" localSheetId="12">#REF!</definedName>
    <definedName name="Cot.LP.Empresa" localSheetId="13">#REF!</definedName>
    <definedName name="Cot.LP.Empresa" localSheetId="6">#REF!</definedName>
    <definedName name="Cot.LP.Empresa">#REF!</definedName>
    <definedName name="Cot.LP.Indice" localSheetId="12">#REF!</definedName>
    <definedName name="Cot.LP.Indice" localSheetId="13">#REF!</definedName>
    <definedName name="Cot.LP.Indice" localSheetId="6">#REF!</definedName>
    <definedName name="Cot.LP.Indice">#REF!</definedName>
    <definedName name="COTAS" localSheetId="12">#REF!</definedName>
    <definedName name="COTAS" localSheetId="13">#REF!</definedName>
    <definedName name="COTAS" localSheetId="6">#REF!</definedName>
    <definedName name="COTAS">#REF!</definedName>
    <definedName name="CPA">#REF!</definedName>
    <definedName name="CPAF">#REF!</definedName>
    <definedName name="CPU_MECANICA" localSheetId="12">#REF!</definedName>
    <definedName name="CPU_MECANICA" localSheetId="13">#REF!</definedName>
    <definedName name="CPU_MECANICA" localSheetId="6">#REF!</definedName>
    <definedName name="CPU_MECANICA">#REF!</definedName>
    <definedName name="_xlnm.Criteria" localSheetId="12">#REF!</definedName>
    <definedName name="_xlnm.Criteria" localSheetId="13">#REF!</definedName>
    <definedName name="_xlnm.Criteria" localSheetId="6">#REF!</definedName>
    <definedName name="_xlnm.Criteria">#REF!</definedName>
    <definedName name="Cronograma" localSheetId="12">{"total","SUM(total)","YNNNN",FALSE}</definedName>
    <definedName name="Cronograma">{"total","SUM(total)","YNNNN",FALSE}</definedName>
    <definedName name="CRONOMOD" localSheetId="12">{"total","SUM(total)","YNNNN",FALSE}</definedName>
    <definedName name="CRONOMOD">{"total","SUM(total)","YNNNN",FALSE}</definedName>
    <definedName name="CS">'[36]CS#'!$A$3:$K$12</definedName>
    <definedName name="ctfa4">#REF!</definedName>
    <definedName name="ctpvc">#REF!</definedName>
    <definedName name="cumeeira">#REF!</definedName>
    <definedName name="cumeira">#REF!</definedName>
    <definedName name="CURRENCY" localSheetId="12">#REF!</definedName>
    <definedName name="CURRENCY" localSheetId="13">#REF!</definedName>
    <definedName name="CURRENCY" localSheetId="6">#REF!</definedName>
    <definedName name="CURRENCY">#REF!</definedName>
    <definedName name="curvaex" localSheetId="12">'[9]PRO-08'!#REF!</definedName>
    <definedName name="curvaex">'[9]PRO-08'!#REF!</definedName>
    <definedName name="custo" localSheetId="12">#REF!</definedName>
    <definedName name="custo" localSheetId="13">#REF!</definedName>
    <definedName name="custo" localSheetId="6">#REF!</definedName>
    <definedName name="custo">#REF!</definedName>
    <definedName name="CUSTO_10" localSheetId="12">#REF!</definedName>
    <definedName name="CUSTO_10" localSheetId="13">#REF!</definedName>
    <definedName name="CUSTO_10" localSheetId="6">#REF!</definedName>
    <definedName name="CUSTO_10">#REF!</definedName>
    <definedName name="CUSTO_10_1" localSheetId="12">#REF!</definedName>
    <definedName name="CUSTO_10_1" localSheetId="13">#REF!</definedName>
    <definedName name="CUSTO_10_1" localSheetId="6">#REF!</definedName>
    <definedName name="CUSTO_10_1">#REF!</definedName>
    <definedName name="CUSTO_10_10" localSheetId="12">#REF!</definedName>
    <definedName name="CUSTO_10_10" localSheetId="13">#REF!</definedName>
    <definedName name="CUSTO_10_10" localSheetId="6">#REF!</definedName>
    <definedName name="CUSTO_10_10">#REF!</definedName>
    <definedName name="CUSTO_10_11" localSheetId="12">#REF!</definedName>
    <definedName name="CUSTO_10_11" localSheetId="13">#REF!</definedName>
    <definedName name="CUSTO_10_11" localSheetId="6">#REF!</definedName>
    <definedName name="CUSTO_10_11">#REF!</definedName>
    <definedName name="CUSTO_10_13" localSheetId="12">#REF!</definedName>
    <definedName name="CUSTO_10_13" localSheetId="13">#REF!</definedName>
    <definedName name="CUSTO_10_13" localSheetId="6">#REF!</definedName>
    <definedName name="CUSTO_10_13">#REF!</definedName>
    <definedName name="CUSTO_10_14" localSheetId="12">#REF!</definedName>
    <definedName name="CUSTO_10_14" localSheetId="13">#REF!</definedName>
    <definedName name="CUSTO_10_14" localSheetId="6">#REF!</definedName>
    <definedName name="CUSTO_10_14">#REF!</definedName>
    <definedName name="CUSTO_10_19" localSheetId="12">#REF!</definedName>
    <definedName name="CUSTO_10_19" localSheetId="13">#REF!</definedName>
    <definedName name="CUSTO_10_19" localSheetId="6">#REF!</definedName>
    <definedName name="CUSTO_10_19">#REF!</definedName>
    <definedName name="CUSTO_10_19_10" localSheetId="12">#REF!</definedName>
    <definedName name="CUSTO_10_19_10" localSheetId="13">#REF!</definedName>
    <definedName name="CUSTO_10_19_10" localSheetId="6">#REF!</definedName>
    <definedName name="CUSTO_10_19_10">#REF!</definedName>
    <definedName name="CUSTO_10_19_11" localSheetId="12">#REF!</definedName>
    <definedName name="CUSTO_10_19_11" localSheetId="13">#REF!</definedName>
    <definedName name="CUSTO_10_19_11" localSheetId="6">#REF!</definedName>
    <definedName name="CUSTO_10_19_11">#REF!</definedName>
    <definedName name="CUSTO_10_19_13" localSheetId="12">#REF!</definedName>
    <definedName name="CUSTO_10_19_13" localSheetId="13">#REF!</definedName>
    <definedName name="CUSTO_10_19_13" localSheetId="6">#REF!</definedName>
    <definedName name="CUSTO_10_19_13">#REF!</definedName>
    <definedName name="CUSTO_10_19_4" localSheetId="12">#REF!</definedName>
    <definedName name="CUSTO_10_19_4" localSheetId="13">#REF!</definedName>
    <definedName name="CUSTO_10_19_4" localSheetId="6">#REF!</definedName>
    <definedName name="CUSTO_10_19_4">#REF!</definedName>
    <definedName name="CUSTO_10_19_5" localSheetId="12">#REF!</definedName>
    <definedName name="CUSTO_10_19_5" localSheetId="13">#REF!</definedName>
    <definedName name="CUSTO_10_19_5" localSheetId="6">#REF!</definedName>
    <definedName name="CUSTO_10_19_5">#REF!</definedName>
    <definedName name="CUSTO_10_19_7" localSheetId="12">#REF!</definedName>
    <definedName name="CUSTO_10_19_7" localSheetId="13">#REF!</definedName>
    <definedName name="CUSTO_10_19_7" localSheetId="6">#REF!</definedName>
    <definedName name="CUSTO_10_19_7">#REF!</definedName>
    <definedName name="CUSTO_10_19_8" localSheetId="12">#REF!</definedName>
    <definedName name="CUSTO_10_19_8" localSheetId="13">#REF!</definedName>
    <definedName name="CUSTO_10_19_8" localSheetId="6">#REF!</definedName>
    <definedName name="CUSTO_10_19_8">#REF!</definedName>
    <definedName name="CUSTO_10_19_9" localSheetId="12">#REF!</definedName>
    <definedName name="CUSTO_10_19_9" localSheetId="13">#REF!</definedName>
    <definedName name="CUSTO_10_19_9" localSheetId="6">#REF!</definedName>
    <definedName name="CUSTO_10_19_9">#REF!</definedName>
    <definedName name="CUSTO_10_4" localSheetId="12">#REF!</definedName>
    <definedName name="CUSTO_10_4" localSheetId="13">#REF!</definedName>
    <definedName name="CUSTO_10_4" localSheetId="6">#REF!</definedName>
    <definedName name="CUSTO_10_4">#REF!</definedName>
    <definedName name="CUSTO_10_5" localSheetId="12">#REF!</definedName>
    <definedName name="CUSTO_10_5" localSheetId="13">#REF!</definedName>
    <definedName name="CUSTO_10_5" localSheetId="6">#REF!</definedName>
    <definedName name="CUSTO_10_5">#REF!</definedName>
    <definedName name="CUSTO_10_7" localSheetId="12">#REF!</definedName>
    <definedName name="CUSTO_10_7" localSheetId="13">#REF!</definedName>
    <definedName name="CUSTO_10_7" localSheetId="6">#REF!</definedName>
    <definedName name="CUSTO_10_7">#REF!</definedName>
    <definedName name="CUSTO_10_8" localSheetId="12">#REF!</definedName>
    <definedName name="CUSTO_10_8" localSheetId="13">#REF!</definedName>
    <definedName name="CUSTO_10_8" localSheetId="6">#REF!</definedName>
    <definedName name="CUSTO_10_8">#REF!</definedName>
    <definedName name="CUSTO_10_9" localSheetId="12">#REF!</definedName>
    <definedName name="CUSTO_10_9" localSheetId="13">#REF!</definedName>
    <definedName name="CUSTO_10_9" localSheetId="6">#REF!</definedName>
    <definedName name="CUSTO_10_9">#REF!</definedName>
    <definedName name="CUSTO_11" localSheetId="12">#REF!</definedName>
    <definedName name="CUSTO_11" localSheetId="13">#REF!</definedName>
    <definedName name="CUSTO_11" localSheetId="6">#REF!</definedName>
    <definedName name="CUSTO_11">#REF!</definedName>
    <definedName name="CUSTO_13" localSheetId="12">#REF!</definedName>
    <definedName name="CUSTO_13" localSheetId="13">#REF!</definedName>
    <definedName name="CUSTO_13" localSheetId="6">#REF!</definedName>
    <definedName name="CUSTO_13">#REF!</definedName>
    <definedName name="CUSTO_14" localSheetId="12">#REF!</definedName>
    <definedName name="CUSTO_14" localSheetId="13">#REF!</definedName>
    <definedName name="CUSTO_14" localSheetId="6">#REF!</definedName>
    <definedName name="CUSTO_14">#REF!</definedName>
    <definedName name="CUSTO_17" localSheetId="12">#REF!</definedName>
    <definedName name="CUSTO_17" localSheetId="13">#REF!</definedName>
    <definedName name="CUSTO_17" localSheetId="6">#REF!</definedName>
    <definedName name="CUSTO_17">#REF!</definedName>
    <definedName name="CUSTO_17_10" localSheetId="12">#REF!</definedName>
    <definedName name="CUSTO_17_10" localSheetId="13">#REF!</definedName>
    <definedName name="CUSTO_17_10" localSheetId="6">#REF!</definedName>
    <definedName name="CUSTO_17_10">#REF!</definedName>
    <definedName name="CUSTO_17_11" localSheetId="12">#REF!</definedName>
    <definedName name="CUSTO_17_11" localSheetId="13">#REF!</definedName>
    <definedName name="CUSTO_17_11" localSheetId="6">#REF!</definedName>
    <definedName name="CUSTO_17_11">#REF!</definedName>
    <definedName name="CUSTO_17_13" localSheetId="12">#REF!</definedName>
    <definedName name="CUSTO_17_13" localSheetId="13">#REF!</definedName>
    <definedName name="CUSTO_17_13" localSheetId="6">#REF!</definedName>
    <definedName name="CUSTO_17_13">#REF!</definedName>
    <definedName name="CUSTO_17_14" localSheetId="12">#REF!</definedName>
    <definedName name="CUSTO_17_14" localSheetId="13">#REF!</definedName>
    <definedName name="CUSTO_17_14" localSheetId="6">#REF!</definedName>
    <definedName name="CUSTO_17_14">#REF!</definedName>
    <definedName name="CUSTO_17_19" localSheetId="12">#REF!</definedName>
    <definedName name="CUSTO_17_19" localSheetId="13">#REF!</definedName>
    <definedName name="CUSTO_17_19" localSheetId="6">#REF!</definedName>
    <definedName name="CUSTO_17_19">#REF!</definedName>
    <definedName name="CUSTO_17_19_10" localSheetId="12">#REF!</definedName>
    <definedName name="CUSTO_17_19_10" localSheetId="13">#REF!</definedName>
    <definedName name="CUSTO_17_19_10" localSheetId="6">#REF!</definedName>
    <definedName name="CUSTO_17_19_10">#REF!</definedName>
    <definedName name="CUSTO_17_19_11" localSheetId="12">#REF!</definedName>
    <definedName name="CUSTO_17_19_11" localSheetId="13">#REF!</definedName>
    <definedName name="CUSTO_17_19_11" localSheetId="6">#REF!</definedName>
    <definedName name="CUSTO_17_19_11">#REF!</definedName>
    <definedName name="CUSTO_17_19_13" localSheetId="12">#REF!</definedName>
    <definedName name="CUSTO_17_19_13" localSheetId="13">#REF!</definedName>
    <definedName name="CUSTO_17_19_13" localSheetId="6">#REF!</definedName>
    <definedName name="CUSTO_17_19_13">#REF!</definedName>
    <definedName name="CUSTO_17_19_4" localSheetId="12">#REF!</definedName>
    <definedName name="CUSTO_17_19_4" localSheetId="13">#REF!</definedName>
    <definedName name="CUSTO_17_19_4" localSheetId="6">#REF!</definedName>
    <definedName name="CUSTO_17_19_4">#REF!</definedName>
    <definedName name="CUSTO_17_19_5" localSheetId="12">#REF!</definedName>
    <definedName name="CUSTO_17_19_5" localSheetId="13">#REF!</definedName>
    <definedName name="CUSTO_17_19_5" localSheetId="6">#REF!</definedName>
    <definedName name="CUSTO_17_19_5">#REF!</definedName>
    <definedName name="CUSTO_17_19_7" localSheetId="12">#REF!</definedName>
    <definedName name="CUSTO_17_19_7" localSheetId="13">#REF!</definedName>
    <definedName name="CUSTO_17_19_7" localSheetId="6">#REF!</definedName>
    <definedName name="CUSTO_17_19_7">#REF!</definedName>
    <definedName name="CUSTO_17_19_8" localSheetId="12">#REF!</definedName>
    <definedName name="CUSTO_17_19_8" localSheetId="13">#REF!</definedName>
    <definedName name="CUSTO_17_19_8" localSheetId="6">#REF!</definedName>
    <definedName name="CUSTO_17_19_8">#REF!</definedName>
    <definedName name="CUSTO_17_19_9" localSheetId="12">#REF!</definedName>
    <definedName name="CUSTO_17_19_9" localSheetId="13">#REF!</definedName>
    <definedName name="CUSTO_17_19_9" localSheetId="6">#REF!</definedName>
    <definedName name="CUSTO_17_19_9">#REF!</definedName>
    <definedName name="CUSTO_17_4" localSheetId="12">#REF!</definedName>
    <definedName name="CUSTO_17_4" localSheetId="13">#REF!</definedName>
    <definedName name="CUSTO_17_4" localSheetId="6">#REF!</definedName>
    <definedName name="CUSTO_17_4">#REF!</definedName>
    <definedName name="CUSTO_17_5" localSheetId="12">#REF!</definedName>
    <definedName name="CUSTO_17_5" localSheetId="13">#REF!</definedName>
    <definedName name="CUSTO_17_5" localSheetId="6">#REF!</definedName>
    <definedName name="CUSTO_17_5">#REF!</definedName>
    <definedName name="CUSTO_17_7" localSheetId="12">#REF!</definedName>
    <definedName name="CUSTO_17_7" localSheetId="13">#REF!</definedName>
    <definedName name="CUSTO_17_7" localSheetId="6">#REF!</definedName>
    <definedName name="CUSTO_17_7">#REF!</definedName>
    <definedName name="CUSTO_17_8" localSheetId="12">#REF!</definedName>
    <definedName name="CUSTO_17_8" localSheetId="13">#REF!</definedName>
    <definedName name="CUSTO_17_8" localSheetId="6">#REF!</definedName>
    <definedName name="CUSTO_17_8">#REF!</definedName>
    <definedName name="CUSTO_17_9" localSheetId="12">#REF!</definedName>
    <definedName name="CUSTO_17_9" localSheetId="13">#REF!</definedName>
    <definedName name="CUSTO_17_9" localSheetId="6">#REF!</definedName>
    <definedName name="CUSTO_17_9">#REF!</definedName>
    <definedName name="CUSTO_19" localSheetId="12">#REF!</definedName>
    <definedName name="CUSTO_19" localSheetId="13">#REF!</definedName>
    <definedName name="CUSTO_19" localSheetId="6">#REF!</definedName>
    <definedName name="CUSTO_19">#REF!</definedName>
    <definedName name="CUSTO_19_10" localSheetId="12">#REF!</definedName>
    <definedName name="CUSTO_19_10" localSheetId="13">#REF!</definedName>
    <definedName name="CUSTO_19_10" localSheetId="6">#REF!</definedName>
    <definedName name="CUSTO_19_10">#REF!</definedName>
    <definedName name="CUSTO_19_11" localSheetId="12">#REF!</definedName>
    <definedName name="CUSTO_19_11" localSheetId="13">#REF!</definedName>
    <definedName name="CUSTO_19_11" localSheetId="6">#REF!</definedName>
    <definedName name="CUSTO_19_11">#REF!</definedName>
    <definedName name="CUSTO_19_13" localSheetId="12">#REF!</definedName>
    <definedName name="CUSTO_19_13" localSheetId="13">#REF!</definedName>
    <definedName name="CUSTO_19_13" localSheetId="6">#REF!</definedName>
    <definedName name="CUSTO_19_13">#REF!</definedName>
    <definedName name="CUSTO_19_4" localSheetId="12">#REF!</definedName>
    <definedName name="CUSTO_19_4" localSheetId="13">#REF!</definedName>
    <definedName name="CUSTO_19_4" localSheetId="6">#REF!</definedName>
    <definedName name="CUSTO_19_4">#REF!</definedName>
    <definedName name="CUSTO_19_5" localSheetId="12">#REF!</definedName>
    <definedName name="CUSTO_19_5" localSheetId="13">#REF!</definedName>
    <definedName name="CUSTO_19_5" localSheetId="6">#REF!</definedName>
    <definedName name="CUSTO_19_5">#REF!</definedName>
    <definedName name="CUSTO_19_7" localSheetId="12">#REF!</definedName>
    <definedName name="CUSTO_19_7" localSheetId="13">#REF!</definedName>
    <definedName name="CUSTO_19_7" localSheetId="6">#REF!</definedName>
    <definedName name="CUSTO_19_7">#REF!</definedName>
    <definedName name="CUSTO_19_8" localSheetId="12">#REF!</definedName>
    <definedName name="CUSTO_19_8" localSheetId="13">#REF!</definedName>
    <definedName name="CUSTO_19_8" localSheetId="6">#REF!</definedName>
    <definedName name="CUSTO_19_8">#REF!</definedName>
    <definedName name="CUSTO_19_9" localSheetId="12">#REF!</definedName>
    <definedName name="CUSTO_19_9" localSheetId="13">#REF!</definedName>
    <definedName name="CUSTO_19_9" localSheetId="6">#REF!</definedName>
    <definedName name="CUSTO_19_9">#REF!</definedName>
    <definedName name="CUSTO_4" localSheetId="12">#REF!</definedName>
    <definedName name="CUSTO_4" localSheetId="13">#REF!</definedName>
    <definedName name="CUSTO_4" localSheetId="6">#REF!</definedName>
    <definedName name="CUSTO_4">#REF!</definedName>
    <definedName name="CUSTO_5" localSheetId="12">#REF!</definedName>
    <definedName name="CUSTO_5" localSheetId="13">#REF!</definedName>
    <definedName name="CUSTO_5" localSheetId="6">#REF!</definedName>
    <definedName name="CUSTO_5">#REF!</definedName>
    <definedName name="CUSTO_6" localSheetId="12">#REF!</definedName>
    <definedName name="CUSTO_6" localSheetId="13">#REF!</definedName>
    <definedName name="CUSTO_6" localSheetId="6">#REF!</definedName>
    <definedName name="CUSTO_6">#REF!</definedName>
    <definedName name="CUSTO_6_10" localSheetId="12">#REF!</definedName>
    <definedName name="CUSTO_6_10" localSheetId="13">#REF!</definedName>
    <definedName name="CUSTO_6_10" localSheetId="6">#REF!</definedName>
    <definedName name="CUSTO_6_10">#REF!</definedName>
    <definedName name="CUSTO_6_11" localSheetId="12">#REF!</definedName>
    <definedName name="CUSTO_6_11" localSheetId="13">#REF!</definedName>
    <definedName name="CUSTO_6_11" localSheetId="6">#REF!</definedName>
    <definedName name="CUSTO_6_11">#REF!</definedName>
    <definedName name="CUSTO_6_13" localSheetId="12">#REF!</definedName>
    <definedName name="CUSTO_6_13" localSheetId="13">#REF!</definedName>
    <definedName name="CUSTO_6_13" localSheetId="6">#REF!</definedName>
    <definedName name="CUSTO_6_13">#REF!</definedName>
    <definedName name="CUSTO_6_14" localSheetId="12">#REF!</definedName>
    <definedName name="CUSTO_6_14" localSheetId="13">#REF!</definedName>
    <definedName name="CUSTO_6_14" localSheetId="6">#REF!</definedName>
    <definedName name="CUSTO_6_14">#REF!</definedName>
    <definedName name="CUSTO_6_19" localSheetId="12">#REF!</definedName>
    <definedName name="CUSTO_6_19" localSheetId="13">#REF!</definedName>
    <definedName name="CUSTO_6_19" localSheetId="6">#REF!</definedName>
    <definedName name="CUSTO_6_19">#REF!</definedName>
    <definedName name="CUSTO_6_19_10" localSheetId="12">#REF!</definedName>
    <definedName name="CUSTO_6_19_10" localSheetId="13">#REF!</definedName>
    <definedName name="CUSTO_6_19_10" localSheetId="6">#REF!</definedName>
    <definedName name="CUSTO_6_19_10">#REF!</definedName>
    <definedName name="CUSTO_6_19_11" localSheetId="12">#REF!</definedName>
    <definedName name="CUSTO_6_19_11" localSheetId="13">#REF!</definedName>
    <definedName name="CUSTO_6_19_11" localSheetId="6">#REF!</definedName>
    <definedName name="CUSTO_6_19_11">#REF!</definedName>
    <definedName name="CUSTO_6_19_13" localSheetId="12">#REF!</definedName>
    <definedName name="CUSTO_6_19_13" localSheetId="13">#REF!</definedName>
    <definedName name="CUSTO_6_19_13" localSheetId="6">#REF!</definedName>
    <definedName name="CUSTO_6_19_13">#REF!</definedName>
    <definedName name="CUSTO_6_19_4" localSheetId="12">#REF!</definedName>
    <definedName name="CUSTO_6_19_4" localSheetId="13">#REF!</definedName>
    <definedName name="CUSTO_6_19_4" localSheetId="6">#REF!</definedName>
    <definedName name="CUSTO_6_19_4">#REF!</definedName>
    <definedName name="CUSTO_6_19_5" localSheetId="12">#REF!</definedName>
    <definedName name="CUSTO_6_19_5" localSheetId="13">#REF!</definedName>
    <definedName name="CUSTO_6_19_5" localSheetId="6">#REF!</definedName>
    <definedName name="CUSTO_6_19_5">#REF!</definedName>
    <definedName name="CUSTO_6_19_7" localSheetId="12">#REF!</definedName>
    <definedName name="CUSTO_6_19_7" localSheetId="13">#REF!</definedName>
    <definedName name="CUSTO_6_19_7" localSheetId="6">#REF!</definedName>
    <definedName name="CUSTO_6_19_7">#REF!</definedName>
    <definedName name="CUSTO_6_19_8" localSheetId="12">#REF!</definedName>
    <definedName name="CUSTO_6_19_8" localSheetId="13">#REF!</definedName>
    <definedName name="CUSTO_6_19_8" localSheetId="6">#REF!</definedName>
    <definedName name="CUSTO_6_19_8">#REF!</definedName>
    <definedName name="CUSTO_6_19_9" localSheetId="12">#REF!</definedName>
    <definedName name="CUSTO_6_19_9" localSheetId="13">#REF!</definedName>
    <definedName name="CUSTO_6_19_9" localSheetId="6">#REF!</definedName>
    <definedName name="CUSTO_6_19_9">#REF!</definedName>
    <definedName name="CUSTO_6_4" localSheetId="12">#REF!</definedName>
    <definedName name="CUSTO_6_4" localSheetId="13">#REF!</definedName>
    <definedName name="CUSTO_6_4" localSheetId="6">#REF!</definedName>
    <definedName name="CUSTO_6_4">#REF!</definedName>
    <definedName name="CUSTO_6_5" localSheetId="12">#REF!</definedName>
    <definedName name="CUSTO_6_5" localSheetId="13">#REF!</definedName>
    <definedName name="CUSTO_6_5" localSheetId="6">#REF!</definedName>
    <definedName name="CUSTO_6_5">#REF!</definedName>
    <definedName name="CUSTO_6_7" localSheetId="12">#REF!</definedName>
    <definedName name="CUSTO_6_7" localSheetId="13">#REF!</definedName>
    <definedName name="CUSTO_6_7" localSheetId="6">#REF!</definedName>
    <definedName name="CUSTO_6_7">#REF!</definedName>
    <definedName name="CUSTO_6_8" localSheetId="12">#REF!</definedName>
    <definedName name="CUSTO_6_8" localSheetId="13">#REF!</definedName>
    <definedName name="CUSTO_6_8" localSheetId="6">#REF!</definedName>
    <definedName name="CUSTO_6_8">#REF!</definedName>
    <definedName name="CUSTO_6_9" localSheetId="12">#REF!</definedName>
    <definedName name="CUSTO_6_9" localSheetId="13">#REF!</definedName>
    <definedName name="CUSTO_6_9" localSheetId="6">#REF!</definedName>
    <definedName name="CUSTO_6_9">#REF!</definedName>
    <definedName name="CUSTO_7" localSheetId="12">#REF!</definedName>
    <definedName name="CUSTO_7" localSheetId="13">#REF!</definedName>
    <definedName name="CUSTO_7" localSheetId="6">#REF!</definedName>
    <definedName name="CUSTO_7">#REF!</definedName>
    <definedName name="CUSTO_7_1" localSheetId="12">#REF!</definedName>
    <definedName name="CUSTO_7_1" localSheetId="13">#REF!</definedName>
    <definedName name="CUSTO_7_1" localSheetId="6">#REF!</definedName>
    <definedName name="CUSTO_7_1">#REF!</definedName>
    <definedName name="CUSTO_7_10" localSheetId="12">#REF!</definedName>
    <definedName name="CUSTO_7_10" localSheetId="13">#REF!</definedName>
    <definedName name="CUSTO_7_10" localSheetId="6">#REF!</definedName>
    <definedName name="CUSTO_7_10">#REF!</definedName>
    <definedName name="CUSTO_7_11" localSheetId="12">#REF!</definedName>
    <definedName name="CUSTO_7_11" localSheetId="13">#REF!</definedName>
    <definedName name="CUSTO_7_11" localSheetId="6">#REF!</definedName>
    <definedName name="CUSTO_7_11">#REF!</definedName>
    <definedName name="CUSTO_7_13" localSheetId="12">#REF!</definedName>
    <definedName name="CUSTO_7_13" localSheetId="13">#REF!</definedName>
    <definedName name="CUSTO_7_13" localSheetId="6">#REF!</definedName>
    <definedName name="CUSTO_7_13">#REF!</definedName>
    <definedName name="CUSTO_7_14" localSheetId="12">#REF!</definedName>
    <definedName name="CUSTO_7_14" localSheetId="13">#REF!</definedName>
    <definedName name="CUSTO_7_14" localSheetId="6">#REF!</definedName>
    <definedName name="CUSTO_7_14">#REF!</definedName>
    <definedName name="CUSTO_7_19" localSheetId="12">#REF!</definedName>
    <definedName name="CUSTO_7_19" localSheetId="13">#REF!</definedName>
    <definedName name="CUSTO_7_19" localSheetId="6">#REF!</definedName>
    <definedName name="CUSTO_7_19">#REF!</definedName>
    <definedName name="CUSTO_7_19_10" localSheetId="12">#REF!</definedName>
    <definedName name="CUSTO_7_19_10" localSheetId="13">#REF!</definedName>
    <definedName name="CUSTO_7_19_10" localSheetId="6">#REF!</definedName>
    <definedName name="CUSTO_7_19_10">#REF!</definedName>
    <definedName name="CUSTO_7_19_11" localSheetId="12">#REF!</definedName>
    <definedName name="CUSTO_7_19_11" localSheetId="13">#REF!</definedName>
    <definedName name="CUSTO_7_19_11" localSheetId="6">#REF!</definedName>
    <definedName name="CUSTO_7_19_11">#REF!</definedName>
    <definedName name="CUSTO_7_19_13" localSheetId="12">#REF!</definedName>
    <definedName name="CUSTO_7_19_13" localSheetId="13">#REF!</definedName>
    <definedName name="CUSTO_7_19_13" localSheetId="6">#REF!</definedName>
    <definedName name="CUSTO_7_19_13">#REF!</definedName>
    <definedName name="CUSTO_7_19_4" localSheetId="12">#REF!</definedName>
    <definedName name="CUSTO_7_19_4" localSheetId="13">#REF!</definedName>
    <definedName name="CUSTO_7_19_4" localSheetId="6">#REF!</definedName>
    <definedName name="CUSTO_7_19_4">#REF!</definedName>
    <definedName name="CUSTO_7_19_5" localSheetId="12">#REF!</definedName>
    <definedName name="CUSTO_7_19_5" localSheetId="13">#REF!</definedName>
    <definedName name="CUSTO_7_19_5" localSheetId="6">#REF!</definedName>
    <definedName name="CUSTO_7_19_5">#REF!</definedName>
    <definedName name="CUSTO_7_19_7" localSheetId="12">#REF!</definedName>
    <definedName name="CUSTO_7_19_7" localSheetId="13">#REF!</definedName>
    <definedName name="CUSTO_7_19_7" localSheetId="6">#REF!</definedName>
    <definedName name="CUSTO_7_19_7">#REF!</definedName>
    <definedName name="CUSTO_7_19_8" localSheetId="12">#REF!</definedName>
    <definedName name="CUSTO_7_19_8" localSheetId="13">#REF!</definedName>
    <definedName name="CUSTO_7_19_8" localSheetId="6">#REF!</definedName>
    <definedName name="CUSTO_7_19_8">#REF!</definedName>
    <definedName name="CUSTO_7_19_9" localSheetId="12">#REF!</definedName>
    <definedName name="CUSTO_7_19_9" localSheetId="13">#REF!</definedName>
    <definedName name="CUSTO_7_19_9" localSheetId="6">#REF!</definedName>
    <definedName name="CUSTO_7_19_9">#REF!</definedName>
    <definedName name="CUSTO_7_4" localSheetId="12">#REF!</definedName>
    <definedName name="CUSTO_7_4" localSheetId="13">#REF!</definedName>
    <definedName name="CUSTO_7_4" localSheetId="6">#REF!</definedName>
    <definedName name="CUSTO_7_4">#REF!</definedName>
    <definedName name="CUSTO_7_5" localSheetId="12">#REF!</definedName>
    <definedName name="CUSTO_7_5" localSheetId="13">#REF!</definedName>
    <definedName name="CUSTO_7_5" localSheetId="6">#REF!</definedName>
    <definedName name="CUSTO_7_5">#REF!</definedName>
    <definedName name="CUSTO_7_7" localSheetId="12">#REF!</definedName>
    <definedName name="CUSTO_7_7" localSheetId="13">#REF!</definedName>
    <definedName name="CUSTO_7_7" localSheetId="6">#REF!</definedName>
    <definedName name="CUSTO_7_7">#REF!</definedName>
    <definedName name="CUSTO_7_8" localSheetId="12">#REF!</definedName>
    <definedName name="CUSTO_7_8" localSheetId="13">#REF!</definedName>
    <definedName name="CUSTO_7_8" localSheetId="6">#REF!</definedName>
    <definedName name="CUSTO_7_8">#REF!</definedName>
    <definedName name="CUSTO_7_9" localSheetId="12">#REF!</definedName>
    <definedName name="CUSTO_7_9" localSheetId="13">#REF!</definedName>
    <definedName name="CUSTO_7_9" localSheetId="6">#REF!</definedName>
    <definedName name="CUSTO_7_9">#REF!</definedName>
    <definedName name="CUSTO_8" localSheetId="12">#REF!</definedName>
    <definedName name="CUSTO_8" localSheetId="13">#REF!</definedName>
    <definedName name="CUSTO_8" localSheetId="6">#REF!</definedName>
    <definedName name="CUSTO_8">#REF!</definedName>
    <definedName name="CUSTO_8_1" localSheetId="12">#REF!</definedName>
    <definedName name="CUSTO_8_1" localSheetId="13">#REF!</definedName>
    <definedName name="CUSTO_8_1" localSheetId="6">#REF!</definedName>
    <definedName name="CUSTO_8_1">#REF!</definedName>
    <definedName name="CUSTO_8_10" localSheetId="12">#REF!</definedName>
    <definedName name="CUSTO_8_10" localSheetId="13">#REF!</definedName>
    <definedName name="CUSTO_8_10" localSheetId="6">#REF!</definedName>
    <definedName name="CUSTO_8_10">#REF!</definedName>
    <definedName name="CUSTO_8_11" localSheetId="12">#REF!</definedName>
    <definedName name="CUSTO_8_11" localSheetId="13">#REF!</definedName>
    <definedName name="CUSTO_8_11" localSheetId="6">#REF!</definedName>
    <definedName name="CUSTO_8_11">#REF!</definedName>
    <definedName name="CUSTO_8_13" localSheetId="12">#REF!</definedName>
    <definedName name="CUSTO_8_13" localSheetId="13">#REF!</definedName>
    <definedName name="CUSTO_8_13" localSheetId="6">#REF!</definedName>
    <definedName name="CUSTO_8_13">#REF!</definedName>
    <definedName name="CUSTO_8_14" localSheetId="12">#REF!</definedName>
    <definedName name="CUSTO_8_14" localSheetId="13">#REF!</definedName>
    <definedName name="CUSTO_8_14" localSheetId="6">#REF!</definedName>
    <definedName name="CUSTO_8_14">#REF!</definedName>
    <definedName name="CUSTO_8_19" localSheetId="12">#REF!</definedName>
    <definedName name="CUSTO_8_19" localSheetId="13">#REF!</definedName>
    <definedName name="CUSTO_8_19" localSheetId="6">#REF!</definedName>
    <definedName name="CUSTO_8_19">#REF!</definedName>
    <definedName name="CUSTO_8_19_10" localSheetId="12">#REF!</definedName>
    <definedName name="CUSTO_8_19_10" localSheetId="13">#REF!</definedName>
    <definedName name="CUSTO_8_19_10" localSheetId="6">#REF!</definedName>
    <definedName name="CUSTO_8_19_10">#REF!</definedName>
    <definedName name="CUSTO_8_19_11" localSheetId="12">#REF!</definedName>
    <definedName name="CUSTO_8_19_11" localSheetId="13">#REF!</definedName>
    <definedName name="CUSTO_8_19_11" localSheetId="6">#REF!</definedName>
    <definedName name="CUSTO_8_19_11">#REF!</definedName>
    <definedName name="CUSTO_8_19_13" localSheetId="12">#REF!</definedName>
    <definedName name="CUSTO_8_19_13" localSheetId="13">#REF!</definedName>
    <definedName name="CUSTO_8_19_13" localSheetId="6">#REF!</definedName>
    <definedName name="CUSTO_8_19_13">#REF!</definedName>
    <definedName name="CUSTO_8_19_4" localSheetId="12">#REF!</definedName>
    <definedName name="CUSTO_8_19_4" localSheetId="13">#REF!</definedName>
    <definedName name="CUSTO_8_19_4" localSheetId="6">#REF!</definedName>
    <definedName name="CUSTO_8_19_4">#REF!</definedName>
    <definedName name="CUSTO_8_19_5" localSheetId="12">#REF!</definedName>
    <definedName name="CUSTO_8_19_5" localSheetId="13">#REF!</definedName>
    <definedName name="CUSTO_8_19_5" localSheetId="6">#REF!</definedName>
    <definedName name="CUSTO_8_19_5">#REF!</definedName>
    <definedName name="CUSTO_8_19_7" localSheetId="12">#REF!</definedName>
    <definedName name="CUSTO_8_19_7" localSheetId="13">#REF!</definedName>
    <definedName name="CUSTO_8_19_7" localSheetId="6">#REF!</definedName>
    <definedName name="CUSTO_8_19_7">#REF!</definedName>
    <definedName name="CUSTO_8_19_8" localSheetId="12">#REF!</definedName>
    <definedName name="CUSTO_8_19_8" localSheetId="13">#REF!</definedName>
    <definedName name="CUSTO_8_19_8" localSheetId="6">#REF!</definedName>
    <definedName name="CUSTO_8_19_8">#REF!</definedName>
    <definedName name="CUSTO_8_19_9" localSheetId="12">#REF!</definedName>
    <definedName name="CUSTO_8_19_9" localSheetId="13">#REF!</definedName>
    <definedName name="CUSTO_8_19_9" localSheetId="6">#REF!</definedName>
    <definedName name="CUSTO_8_19_9">#REF!</definedName>
    <definedName name="CUSTO_8_4" localSheetId="12">#REF!</definedName>
    <definedName name="CUSTO_8_4" localSheetId="13">#REF!</definedName>
    <definedName name="CUSTO_8_4" localSheetId="6">#REF!</definedName>
    <definedName name="CUSTO_8_4">#REF!</definedName>
    <definedName name="CUSTO_8_5" localSheetId="12">#REF!</definedName>
    <definedName name="CUSTO_8_5" localSheetId="13">#REF!</definedName>
    <definedName name="CUSTO_8_5" localSheetId="6">#REF!</definedName>
    <definedName name="CUSTO_8_5">#REF!</definedName>
    <definedName name="CUSTO_8_7" localSheetId="12">#REF!</definedName>
    <definedName name="CUSTO_8_7" localSheetId="13">#REF!</definedName>
    <definedName name="CUSTO_8_7" localSheetId="6">#REF!</definedName>
    <definedName name="CUSTO_8_7">#REF!</definedName>
    <definedName name="CUSTO_8_8" localSheetId="12">#REF!</definedName>
    <definedName name="CUSTO_8_8" localSheetId="13">#REF!</definedName>
    <definedName name="CUSTO_8_8" localSheetId="6">#REF!</definedName>
    <definedName name="CUSTO_8_8">#REF!</definedName>
    <definedName name="CUSTO_8_9" localSheetId="12">#REF!</definedName>
    <definedName name="CUSTO_8_9" localSheetId="13">#REF!</definedName>
    <definedName name="CUSTO_8_9" localSheetId="6">#REF!</definedName>
    <definedName name="CUSTO_8_9">#REF!</definedName>
    <definedName name="CUSTO_9" localSheetId="12">#REF!</definedName>
    <definedName name="CUSTO_9" localSheetId="13">#REF!</definedName>
    <definedName name="CUSTO_9" localSheetId="6">#REF!</definedName>
    <definedName name="CUSTO_9">#REF!</definedName>
    <definedName name="CUSTO_9_1" localSheetId="12">#REF!</definedName>
    <definedName name="CUSTO_9_1" localSheetId="13">#REF!</definedName>
    <definedName name="CUSTO_9_1" localSheetId="6">#REF!</definedName>
    <definedName name="CUSTO_9_1">#REF!</definedName>
    <definedName name="CUSTO_9_10" localSheetId="12">#REF!</definedName>
    <definedName name="CUSTO_9_10" localSheetId="13">#REF!</definedName>
    <definedName name="CUSTO_9_10" localSheetId="6">#REF!</definedName>
    <definedName name="CUSTO_9_10">#REF!</definedName>
    <definedName name="CUSTO_9_11" localSheetId="12">#REF!</definedName>
    <definedName name="CUSTO_9_11" localSheetId="13">#REF!</definedName>
    <definedName name="CUSTO_9_11" localSheetId="6">#REF!</definedName>
    <definedName name="CUSTO_9_11">#REF!</definedName>
    <definedName name="CUSTO_9_13" localSheetId="12">#REF!</definedName>
    <definedName name="CUSTO_9_13" localSheetId="13">#REF!</definedName>
    <definedName name="CUSTO_9_13" localSheetId="6">#REF!</definedName>
    <definedName name="CUSTO_9_13">#REF!</definedName>
    <definedName name="CUSTO_9_14" localSheetId="12">#REF!</definedName>
    <definedName name="CUSTO_9_14" localSheetId="13">#REF!</definedName>
    <definedName name="CUSTO_9_14" localSheetId="6">#REF!</definedName>
    <definedName name="CUSTO_9_14">#REF!</definedName>
    <definedName name="CUSTO_9_19" localSheetId="12">#REF!</definedName>
    <definedName name="CUSTO_9_19" localSheetId="13">#REF!</definedName>
    <definedName name="CUSTO_9_19" localSheetId="6">#REF!</definedName>
    <definedName name="CUSTO_9_19">#REF!</definedName>
    <definedName name="CUSTO_9_19_10" localSheetId="12">#REF!</definedName>
    <definedName name="CUSTO_9_19_10" localSheetId="13">#REF!</definedName>
    <definedName name="CUSTO_9_19_10" localSheetId="6">#REF!</definedName>
    <definedName name="CUSTO_9_19_10">#REF!</definedName>
    <definedName name="CUSTO_9_19_11" localSheetId="12">#REF!</definedName>
    <definedName name="CUSTO_9_19_11" localSheetId="13">#REF!</definedName>
    <definedName name="CUSTO_9_19_11" localSheetId="6">#REF!</definedName>
    <definedName name="CUSTO_9_19_11">#REF!</definedName>
    <definedName name="CUSTO_9_19_13" localSheetId="12">#REF!</definedName>
    <definedName name="CUSTO_9_19_13" localSheetId="13">#REF!</definedName>
    <definedName name="CUSTO_9_19_13" localSheetId="6">#REF!</definedName>
    <definedName name="CUSTO_9_19_13">#REF!</definedName>
    <definedName name="CUSTO_9_19_4" localSheetId="12">#REF!</definedName>
    <definedName name="CUSTO_9_19_4" localSheetId="13">#REF!</definedName>
    <definedName name="CUSTO_9_19_4" localSheetId="6">#REF!</definedName>
    <definedName name="CUSTO_9_19_4">#REF!</definedName>
    <definedName name="CUSTO_9_19_5" localSheetId="12">#REF!</definedName>
    <definedName name="CUSTO_9_19_5" localSheetId="13">#REF!</definedName>
    <definedName name="CUSTO_9_19_5" localSheetId="6">#REF!</definedName>
    <definedName name="CUSTO_9_19_5">#REF!</definedName>
    <definedName name="CUSTO_9_19_7" localSheetId="12">#REF!</definedName>
    <definedName name="CUSTO_9_19_7" localSheetId="13">#REF!</definedName>
    <definedName name="CUSTO_9_19_7" localSheetId="6">#REF!</definedName>
    <definedName name="CUSTO_9_19_7">#REF!</definedName>
    <definedName name="CUSTO_9_19_8" localSheetId="12">#REF!</definedName>
    <definedName name="CUSTO_9_19_8" localSheetId="13">#REF!</definedName>
    <definedName name="CUSTO_9_19_8" localSheetId="6">#REF!</definedName>
    <definedName name="CUSTO_9_19_8">#REF!</definedName>
    <definedName name="CUSTO_9_19_9" localSheetId="12">#REF!</definedName>
    <definedName name="CUSTO_9_19_9" localSheetId="13">#REF!</definedName>
    <definedName name="CUSTO_9_19_9" localSheetId="6">#REF!</definedName>
    <definedName name="CUSTO_9_19_9">#REF!</definedName>
    <definedName name="CUSTO_9_4" localSheetId="12">#REF!</definedName>
    <definedName name="CUSTO_9_4" localSheetId="13">#REF!</definedName>
    <definedName name="CUSTO_9_4" localSheetId="6">#REF!</definedName>
    <definedName name="CUSTO_9_4">#REF!</definedName>
    <definedName name="CUSTO_9_5" localSheetId="12">#REF!</definedName>
    <definedName name="CUSTO_9_5" localSheetId="13">#REF!</definedName>
    <definedName name="CUSTO_9_5" localSheetId="6">#REF!</definedName>
    <definedName name="CUSTO_9_5">#REF!</definedName>
    <definedName name="CUSTO_9_7" localSheetId="12">#REF!</definedName>
    <definedName name="CUSTO_9_7" localSheetId="13">#REF!</definedName>
    <definedName name="CUSTO_9_7" localSheetId="6">#REF!</definedName>
    <definedName name="CUSTO_9_7">#REF!</definedName>
    <definedName name="CUSTO_9_8" localSheetId="12">#REF!</definedName>
    <definedName name="CUSTO_9_8" localSheetId="13">#REF!</definedName>
    <definedName name="CUSTO_9_8" localSheetId="6">#REF!</definedName>
    <definedName name="CUSTO_9_8">#REF!</definedName>
    <definedName name="CUSTO_9_9" localSheetId="12">#REF!</definedName>
    <definedName name="CUSTO_9_9" localSheetId="13">#REF!</definedName>
    <definedName name="CUSTO_9_9" localSheetId="6">#REF!</definedName>
    <definedName name="CUSTO_9_9">#REF!</definedName>
    <definedName name="cxp4x2">#REF!</definedName>
    <definedName name="d" localSheetId="12">#REF!</definedName>
    <definedName name="d" localSheetId="13">#REF!</definedName>
    <definedName name="d" localSheetId="6">#REF!</definedName>
    <definedName name="d">#REF!</definedName>
    <definedName name="D6I">#REF!</definedName>
    <definedName name="D6P">#REF!</definedName>
    <definedName name="D8I">#REF!</definedName>
    <definedName name="D8P">#REF!</definedName>
    <definedName name="dadinho" localSheetId="12">#REF!</definedName>
    <definedName name="dadinho" localSheetId="13">#REF!</definedName>
    <definedName name="dadinho" localSheetId="6">#REF!</definedName>
    <definedName name="dadinho">#REF!</definedName>
    <definedName name="dadinho_10" localSheetId="12">#REF!</definedName>
    <definedName name="dadinho_10" localSheetId="13">#REF!</definedName>
    <definedName name="dadinho_10" localSheetId="6">#REF!</definedName>
    <definedName name="dadinho_10">#REF!</definedName>
    <definedName name="dadinho_11" localSheetId="12">#REF!</definedName>
    <definedName name="dadinho_11" localSheetId="13">#REF!</definedName>
    <definedName name="dadinho_11" localSheetId="6">#REF!</definedName>
    <definedName name="dadinho_11">#REF!</definedName>
    <definedName name="dadinho_11_1" localSheetId="12">#REF!</definedName>
    <definedName name="dadinho_11_1" localSheetId="13">#REF!</definedName>
    <definedName name="dadinho_11_1" localSheetId="6">#REF!</definedName>
    <definedName name="dadinho_11_1">#REF!</definedName>
    <definedName name="dadinho_11_10" localSheetId="12">#REF!</definedName>
    <definedName name="dadinho_11_10" localSheetId="13">#REF!</definedName>
    <definedName name="dadinho_11_10" localSheetId="6">#REF!</definedName>
    <definedName name="dadinho_11_10">#REF!</definedName>
    <definedName name="dadinho_11_11" localSheetId="12">#REF!</definedName>
    <definedName name="dadinho_11_11" localSheetId="13">#REF!</definedName>
    <definedName name="dadinho_11_11" localSheetId="6">#REF!</definedName>
    <definedName name="dadinho_11_11">#REF!</definedName>
    <definedName name="dadinho_11_14">"$#REF!.$AH$5:$AI$41"</definedName>
    <definedName name="dadinho_11_19" localSheetId="12">#REF!</definedName>
    <definedName name="dadinho_11_19" localSheetId="13">#REF!</definedName>
    <definedName name="dadinho_11_19" localSheetId="6">#REF!</definedName>
    <definedName name="dadinho_11_19">#REF!</definedName>
    <definedName name="dadinho_11_19_10" localSheetId="12">#REF!</definedName>
    <definedName name="dadinho_11_19_10" localSheetId="13">#REF!</definedName>
    <definedName name="dadinho_11_19_10" localSheetId="6">#REF!</definedName>
    <definedName name="dadinho_11_19_10">#REF!</definedName>
    <definedName name="dadinho_11_19_11" localSheetId="12">#REF!</definedName>
    <definedName name="dadinho_11_19_11" localSheetId="13">#REF!</definedName>
    <definedName name="dadinho_11_19_11" localSheetId="6">#REF!</definedName>
    <definedName name="dadinho_11_19_11">#REF!</definedName>
    <definedName name="dadinho_13" localSheetId="12">#REF!</definedName>
    <definedName name="dadinho_13" localSheetId="13">#REF!</definedName>
    <definedName name="dadinho_13" localSheetId="6">#REF!</definedName>
    <definedName name="dadinho_13">#REF!</definedName>
    <definedName name="dadinho_13_1" localSheetId="12">#REF!</definedName>
    <definedName name="dadinho_13_1" localSheetId="13">#REF!</definedName>
    <definedName name="dadinho_13_1" localSheetId="6">#REF!</definedName>
    <definedName name="dadinho_13_1">#REF!</definedName>
    <definedName name="dadinho_13_1_10" localSheetId="12">#REF!</definedName>
    <definedName name="dadinho_13_1_10" localSheetId="13">#REF!</definedName>
    <definedName name="dadinho_13_1_10" localSheetId="6">#REF!</definedName>
    <definedName name="dadinho_13_1_10">#REF!</definedName>
    <definedName name="dadinho_13_1_11" localSheetId="12">#REF!</definedName>
    <definedName name="dadinho_13_1_11" localSheetId="13">#REF!</definedName>
    <definedName name="dadinho_13_1_11" localSheetId="6">#REF!</definedName>
    <definedName name="dadinho_13_1_11">#REF!</definedName>
    <definedName name="dadinho_13_1_14">"$#REF!.$AH$5:$AI$45"</definedName>
    <definedName name="dadinho_13_10" localSheetId="12">#REF!</definedName>
    <definedName name="dadinho_13_10" localSheetId="13">#REF!</definedName>
    <definedName name="dadinho_13_10" localSheetId="6">#REF!</definedName>
    <definedName name="dadinho_13_10">#REF!</definedName>
    <definedName name="dadinho_13_11" localSheetId="12">#REF!</definedName>
    <definedName name="dadinho_13_11" localSheetId="13">#REF!</definedName>
    <definedName name="dadinho_13_11" localSheetId="6">#REF!</definedName>
    <definedName name="dadinho_13_11">#REF!</definedName>
    <definedName name="dadinho_13_14" localSheetId="12">#REF!</definedName>
    <definedName name="dadinho_13_14" localSheetId="13">#REF!</definedName>
    <definedName name="dadinho_13_14" localSheetId="6">#REF!</definedName>
    <definedName name="dadinho_13_14">#REF!</definedName>
    <definedName name="dadinho_13_19" localSheetId="12">#REF!</definedName>
    <definedName name="dadinho_13_19" localSheetId="13">#REF!</definedName>
    <definedName name="dadinho_13_19" localSheetId="6">#REF!</definedName>
    <definedName name="dadinho_13_19">#REF!</definedName>
    <definedName name="dadinho_13_19_10" localSheetId="12">#REF!</definedName>
    <definedName name="dadinho_13_19_10" localSheetId="13">#REF!</definedName>
    <definedName name="dadinho_13_19_10" localSheetId="6">#REF!</definedName>
    <definedName name="dadinho_13_19_10">#REF!</definedName>
    <definedName name="dadinho_13_19_11" localSheetId="12">#REF!</definedName>
    <definedName name="dadinho_13_19_11" localSheetId="13">#REF!</definedName>
    <definedName name="dadinho_13_19_11" localSheetId="6">#REF!</definedName>
    <definedName name="dadinho_13_19_11">#REF!</definedName>
    <definedName name="dadinho_14" localSheetId="12">#REF!</definedName>
    <definedName name="dadinho_14" localSheetId="13">#REF!</definedName>
    <definedName name="dadinho_14" localSheetId="6">#REF!</definedName>
    <definedName name="dadinho_14">#REF!</definedName>
    <definedName name="dadinho_14_1" localSheetId="12">#REF!</definedName>
    <definedName name="dadinho_14_1" localSheetId="13">#REF!</definedName>
    <definedName name="dadinho_14_1" localSheetId="6">#REF!</definedName>
    <definedName name="dadinho_14_1">#REF!</definedName>
    <definedName name="dadinho_15" localSheetId="12">#REF!</definedName>
    <definedName name="dadinho_15" localSheetId="13">#REF!</definedName>
    <definedName name="dadinho_15" localSheetId="6">#REF!</definedName>
    <definedName name="dadinho_15">#REF!</definedName>
    <definedName name="dadinho_16" localSheetId="12">#REF!</definedName>
    <definedName name="dadinho_16" localSheetId="13">#REF!</definedName>
    <definedName name="dadinho_16" localSheetId="6">#REF!</definedName>
    <definedName name="dadinho_16">#REF!</definedName>
    <definedName name="dadinho_19" localSheetId="12">#REF!</definedName>
    <definedName name="dadinho_19" localSheetId="13">#REF!</definedName>
    <definedName name="dadinho_19" localSheetId="6">#REF!</definedName>
    <definedName name="dadinho_19">#REF!</definedName>
    <definedName name="dadinho_19_10" localSheetId="12">#REF!</definedName>
    <definedName name="dadinho_19_10" localSheetId="13">#REF!</definedName>
    <definedName name="dadinho_19_10" localSheetId="6">#REF!</definedName>
    <definedName name="dadinho_19_10">#REF!</definedName>
    <definedName name="dadinho_19_11" localSheetId="12">#REF!</definedName>
    <definedName name="dadinho_19_11" localSheetId="13">#REF!</definedName>
    <definedName name="dadinho_19_11" localSheetId="6">#REF!</definedName>
    <definedName name="dadinho_19_11">#REF!</definedName>
    <definedName name="dadinho_21" localSheetId="12">#REF!</definedName>
    <definedName name="dadinho_21" localSheetId="13">#REF!</definedName>
    <definedName name="dadinho_21" localSheetId="6">#REF!</definedName>
    <definedName name="dadinho_21">#REF!</definedName>
    <definedName name="dadinho_21_10" localSheetId="12">#REF!</definedName>
    <definedName name="dadinho_21_10" localSheetId="13">#REF!</definedName>
    <definedName name="dadinho_21_10" localSheetId="6">#REF!</definedName>
    <definedName name="dadinho_21_10">#REF!</definedName>
    <definedName name="dadinho_21_11" localSheetId="12">#REF!</definedName>
    <definedName name="dadinho_21_11" localSheetId="13">#REF!</definedName>
    <definedName name="dadinho_21_11" localSheetId="6">#REF!</definedName>
    <definedName name="dadinho_21_11">#REF!</definedName>
    <definedName name="dadinho_21_14" localSheetId="12">#REF!</definedName>
    <definedName name="dadinho_21_14" localSheetId="13">#REF!</definedName>
    <definedName name="dadinho_21_14" localSheetId="6">#REF!</definedName>
    <definedName name="dadinho_21_14">#REF!</definedName>
    <definedName name="dadinho_21_19" localSheetId="12">#REF!</definedName>
    <definedName name="dadinho_21_19" localSheetId="13">#REF!</definedName>
    <definedName name="dadinho_21_19" localSheetId="6">#REF!</definedName>
    <definedName name="dadinho_21_19">#REF!</definedName>
    <definedName name="dadinho_21_19_10" localSheetId="12">#REF!</definedName>
    <definedName name="dadinho_21_19_10" localSheetId="13">#REF!</definedName>
    <definedName name="dadinho_21_19_10" localSheetId="6">#REF!</definedName>
    <definedName name="dadinho_21_19_10">#REF!</definedName>
    <definedName name="dadinho_21_19_11" localSheetId="12">#REF!</definedName>
    <definedName name="dadinho_21_19_11" localSheetId="13">#REF!</definedName>
    <definedName name="dadinho_21_19_11" localSheetId="6">#REF!</definedName>
    <definedName name="dadinho_21_19_11">#REF!</definedName>
    <definedName name="dadinho_30" localSheetId="12">#REF!</definedName>
    <definedName name="dadinho_30" localSheetId="13">#REF!</definedName>
    <definedName name="dadinho_30" localSheetId="6">#REF!</definedName>
    <definedName name="dadinho_30">#REF!</definedName>
    <definedName name="dadinho_6" localSheetId="12">#REF!</definedName>
    <definedName name="dadinho_6" localSheetId="13">#REF!</definedName>
    <definedName name="dadinho_6" localSheetId="6">#REF!</definedName>
    <definedName name="dadinho_6">#REF!</definedName>
    <definedName name="dadinho_6_10" localSheetId="12">#REF!</definedName>
    <definedName name="dadinho_6_10" localSheetId="13">#REF!</definedName>
    <definedName name="dadinho_6_10" localSheetId="6">#REF!</definedName>
    <definedName name="dadinho_6_10">#REF!</definedName>
    <definedName name="dadinho_6_11" localSheetId="12">#REF!</definedName>
    <definedName name="dadinho_6_11" localSheetId="13">#REF!</definedName>
    <definedName name="dadinho_6_11" localSheetId="6">#REF!</definedName>
    <definedName name="dadinho_6_11">#REF!</definedName>
    <definedName name="dadinho_6_9" localSheetId="12">#REF!</definedName>
    <definedName name="dadinho_6_9" localSheetId="13">#REF!</definedName>
    <definedName name="dadinho_6_9" localSheetId="6">#REF!</definedName>
    <definedName name="dadinho_6_9">#REF!</definedName>
    <definedName name="dadinho_7" localSheetId="12">#REF!</definedName>
    <definedName name="dadinho_7" localSheetId="13">#REF!</definedName>
    <definedName name="dadinho_7" localSheetId="6">#REF!</definedName>
    <definedName name="dadinho_7">#REF!</definedName>
    <definedName name="dadinho_7_10" localSheetId="12">#REF!</definedName>
    <definedName name="dadinho_7_10" localSheetId="13">#REF!</definedName>
    <definedName name="dadinho_7_10" localSheetId="6">#REF!</definedName>
    <definedName name="dadinho_7_10">#REF!</definedName>
    <definedName name="dadinho_7_11" localSheetId="12">#REF!</definedName>
    <definedName name="dadinho_7_11" localSheetId="13">#REF!</definedName>
    <definedName name="dadinho_7_11" localSheetId="6">#REF!</definedName>
    <definedName name="dadinho_7_11">#REF!</definedName>
    <definedName name="dadinho_8" localSheetId="12">#REF!</definedName>
    <definedName name="dadinho_8" localSheetId="13">#REF!</definedName>
    <definedName name="dadinho_8" localSheetId="6">#REF!</definedName>
    <definedName name="dadinho_8">#REF!</definedName>
    <definedName name="dadinho_8_10" localSheetId="12">#REF!</definedName>
    <definedName name="dadinho_8_10" localSheetId="13">#REF!</definedName>
    <definedName name="dadinho_8_10" localSheetId="6">#REF!</definedName>
    <definedName name="dadinho_8_10">#REF!</definedName>
    <definedName name="dadinho_8_11" localSheetId="12">#REF!</definedName>
    <definedName name="dadinho_8_11" localSheetId="13">#REF!</definedName>
    <definedName name="dadinho_8_11" localSheetId="6">#REF!</definedName>
    <definedName name="dadinho_8_11">#REF!</definedName>
    <definedName name="dadinho_9" localSheetId="12">#REF!</definedName>
    <definedName name="dadinho_9" localSheetId="13">#REF!</definedName>
    <definedName name="dadinho_9" localSheetId="6">#REF!</definedName>
    <definedName name="dadinho_9">#REF!</definedName>
    <definedName name="dadinho_9_10" localSheetId="12">#REF!</definedName>
    <definedName name="dadinho_9_10" localSheetId="13">#REF!</definedName>
    <definedName name="dadinho_9_10" localSheetId="6">#REF!</definedName>
    <definedName name="dadinho_9_10">#REF!</definedName>
    <definedName name="dadinho_9_11" localSheetId="12">#REF!</definedName>
    <definedName name="dadinho_9_11" localSheetId="13">#REF!</definedName>
    <definedName name="dadinho_9_11" localSheetId="6">#REF!</definedName>
    <definedName name="dadinho_9_11">#REF!</definedName>
    <definedName name="DADOS" localSheetId="12">#REF!</definedName>
    <definedName name="DADOS" localSheetId="13">#REF!</definedName>
    <definedName name="DADOS" localSheetId="6">#REF!</definedName>
    <definedName name="DADOS">#REF!</definedName>
    <definedName name="DADOS_1" localSheetId="12">[37]Conversão!$AG$5:$AH$40</definedName>
    <definedName name="DADOS_1">[38]Conversão!$AG$5:$AH$40</definedName>
    <definedName name="DADOS_1_10" localSheetId="12">[39]Orçamentária!$AG$5:$AH$40</definedName>
    <definedName name="DADOS_1_10">[40]Orçamentária!$AG$5:$AH$40</definedName>
    <definedName name="DADOS_10" localSheetId="12">#REF!</definedName>
    <definedName name="DADOS_10" localSheetId="13">#REF!</definedName>
    <definedName name="DADOS_10" localSheetId="6">#REF!</definedName>
    <definedName name="DADOS_10">#REF!</definedName>
    <definedName name="DADOS_11" localSheetId="12">#REF!</definedName>
    <definedName name="DADOS_11" localSheetId="13">#REF!</definedName>
    <definedName name="DADOS_11" localSheetId="6">#REF!</definedName>
    <definedName name="DADOS_11">#REF!</definedName>
    <definedName name="DADOS_11_1" localSheetId="12">#REF!</definedName>
    <definedName name="DADOS_11_1" localSheetId="13">#REF!</definedName>
    <definedName name="DADOS_11_1" localSheetId="6">#REF!</definedName>
    <definedName name="DADOS_11_1">#REF!</definedName>
    <definedName name="DADOS_11_10" localSheetId="12">#REF!</definedName>
    <definedName name="DADOS_11_10" localSheetId="13">#REF!</definedName>
    <definedName name="DADOS_11_10" localSheetId="6">#REF!</definedName>
    <definedName name="DADOS_11_10">#REF!</definedName>
    <definedName name="DADOS_11_11" localSheetId="12">#REF!</definedName>
    <definedName name="DADOS_11_11" localSheetId="13">#REF!</definedName>
    <definedName name="DADOS_11_11" localSheetId="6">#REF!</definedName>
    <definedName name="DADOS_11_11">#REF!</definedName>
    <definedName name="DADOS_11_14">"$#REF!.$AH$5:$AI$41"</definedName>
    <definedName name="DADOS_11_19" localSheetId="12">#REF!</definedName>
    <definedName name="DADOS_11_19" localSheetId="13">#REF!</definedName>
    <definedName name="DADOS_11_19" localSheetId="6">#REF!</definedName>
    <definedName name="DADOS_11_19">#REF!</definedName>
    <definedName name="DADOS_11_19_10" localSheetId="12">#REF!</definedName>
    <definedName name="DADOS_11_19_10" localSheetId="13">#REF!</definedName>
    <definedName name="DADOS_11_19_10" localSheetId="6">#REF!</definedName>
    <definedName name="DADOS_11_19_10">#REF!</definedName>
    <definedName name="DADOS_11_19_11" localSheetId="12">#REF!</definedName>
    <definedName name="DADOS_11_19_11" localSheetId="13">#REF!</definedName>
    <definedName name="DADOS_11_19_11" localSheetId="6">#REF!</definedName>
    <definedName name="DADOS_11_19_11">#REF!</definedName>
    <definedName name="DADOS_13" localSheetId="12">#REF!</definedName>
    <definedName name="DADOS_13" localSheetId="13">#REF!</definedName>
    <definedName name="DADOS_13" localSheetId="6">#REF!</definedName>
    <definedName name="DADOS_13">#REF!</definedName>
    <definedName name="DADOS_13_1" localSheetId="12">#REF!</definedName>
    <definedName name="DADOS_13_1" localSheetId="13">#REF!</definedName>
    <definedName name="DADOS_13_1" localSheetId="6">#REF!</definedName>
    <definedName name="DADOS_13_1">#REF!</definedName>
    <definedName name="DADOS_13_1_10" localSheetId="12">#REF!</definedName>
    <definedName name="DADOS_13_1_10" localSheetId="13">#REF!</definedName>
    <definedName name="DADOS_13_1_10" localSheetId="6">#REF!</definedName>
    <definedName name="DADOS_13_1_10">#REF!</definedName>
    <definedName name="DADOS_13_1_11" localSheetId="12">#REF!</definedName>
    <definedName name="DADOS_13_1_11" localSheetId="13">#REF!</definedName>
    <definedName name="DADOS_13_1_11" localSheetId="6">#REF!</definedName>
    <definedName name="DADOS_13_1_11">#REF!</definedName>
    <definedName name="DADOS_13_1_14">"$#REF!.$AH$5:$AI$45"</definedName>
    <definedName name="DADOS_13_10" localSheetId="12">#REF!</definedName>
    <definedName name="DADOS_13_10" localSheetId="13">#REF!</definedName>
    <definedName name="DADOS_13_10" localSheetId="6">#REF!</definedName>
    <definedName name="DADOS_13_10">#REF!</definedName>
    <definedName name="DADOS_13_11" localSheetId="12">#REF!</definedName>
    <definedName name="DADOS_13_11" localSheetId="13">#REF!</definedName>
    <definedName name="DADOS_13_11" localSheetId="6">#REF!</definedName>
    <definedName name="DADOS_13_11">#REF!</definedName>
    <definedName name="DADOS_13_14" localSheetId="12">#REF!</definedName>
    <definedName name="DADOS_13_14" localSheetId="13">#REF!</definedName>
    <definedName name="DADOS_13_14" localSheetId="6">#REF!</definedName>
    <definedName name="DADOS_13_14">#REF!</definedName>
    <definedName name="DADOS_13_19" localSheetId="12">#REF!</definedName>
    <definedName name="DADOS_13_19" localSheetId="13">#REF!</definedName>
    <definedName name="DADOS_13_19" localSheetId="6">#REF!</definedName>
    <definedName name="DADOS_13_19">#REF!</definedName>
    <definedName name="DADOS_13_19_10" localSheetId="12">#REF!</definedName>
    <definedName name="DADOS_13_19_10" localSheetId="13">#REF!</definedName>
    <definedName name="DADOS_13_19_10" localSheetId="6">#REF!</definedName>
    <definedName name="DADOS_13_19_10">#REF!</definedName>
    <definedName name="DADOS_13_19_11" localSheetId="12">#REF!</definedName>
    <definedName name="DADOS_13_19_11" localSheetId="13">#REF!</definedName>
    <definedName name="DADOS_13_19_11" localSheetId="6">#REF!</definedName>
    <definedName name="DADOS_13_19_11">#REF!</definedName>
    <definedName name="DADOS_14" localSheetId="12">#REF!</definedName>
    <definedName name="DADOS_14" localSheetId="13">#REF!</definedName>
    <definedName name="DADOS_14" localSheetId="6">#REF!</definedName>
    <definedName name="DADOS_14">#REF!</definedName>
    <definedName name="DADOS_14_1" localSheetId="12">#REF!</definedName>
    <definedName name="DADOS_14_1" localSheetId="13">#REF!</definedName>
    <definedName name="DADOS_14_1" localSheetId="6">#REF!</definedName>
    <definedName name="DADOS_14_1">#REF!</definedName>
    <definedName name="DADOS_14_10" localSheetId="12">#REF!</definedName>
    <definedName name="DADOS_14_10" localSheetId="13">#REF!</definedName>
    <definedName name="DADOS_14_10" localSheetId="6">#REF!</definedName>
    <definedName name="DADOS_14_10">#REF!</definedName>
    <definedName name="DADOS_14_11" localSheetId="12">#REF!</definedName>
    <definedName name="DADOS_14_11" localSheetId="13">#REF!</definedName>
    <definedName name="DADOS_14_11" localSheetId="6">#REF!</definedName>
    <definedName name="DADOS_14_11">#REF!</definedName>
    <definedName name="DADOS_14_14" localSheetId="12">#REF!</definedName>
    <definedName name="DADOS_14_14" localSheetId="13">#REF!</definedName>
    <definedName name="DADOS_14_14" localSheetId="6">#REF!</definedName>
    <definedName name="DADOS_14_14">#REF!</definedName>
    <definedName name="DADOS_14_19" localSheetId="12">#REF!</definedName>
    <definedName name="DADOS_14_19" localSheetId="13">#REF!</definedName>
    <definedName name="DADOS_14_19" localSheetId="6">#REF!</definedName>
    <definedName name="DADOS_14_19">#REF!</definedName>
    <definedName name="DADOS_14_19_10" localSheetId="12">#REF!</definedName>
    <definedName name="DADOS_14_19_10" localSheetId="13">#REF!</definedName>
    <definedName name="DADOS_14_19_10" localSheetId="6">#REF!</definedName>
    <definedName name="DADOS_14_19_10">#REF!</definedName>
    <definedName name="DADOS_14_19_11" localSheetId="12">#REF!</definedName>
    <definedName name="DADOS_14_19_11" localSheetId="13">#REF!</definedName>
    <definedName name="DADOS_14_19_11" localSheetId="6">#REF!</definedName>
    <definedName name="DADOS_14_19_11">#REF!</definedName>
    <definedName name="DADOS_15" localSheetId="12">#REF!</definedName>
    <definedName name="DADOS_15" localSheetId="13">#REF!</definedName>
    <definedName name="DADOS_15" localSheetId="6">#REF!</definedName>
    <definedName name="DADOS_15">#REF!</definedName>
    <definedName name="DADOS_15_1" localSheetId="12">#REF!</definedName>
    <definedName name="DADOS_15_1" localSheetId="13">#REF!</definedName>
    <definedName name="DADOS_15_1" localSheetId="6">#REF!</definedName>
    <definedName name="DADOS_15_1">#REF!</definedName>
    <definedName name="DADOS_15_10" localSheetId="12">#REF!</definedName>
    <definedName name="DADOS_15_10" localSheetId="13">#REF!</definedName>
    <definedName name="DADOS_15_10" localSheetId="6">#REF!</definedName>
    <definedName name="DADOS_15_10">#REF!</definedName>
    <definedName name="DADOS_15_11" localSheetId="12">#REF!</definedName>
    <definedName name="DADOS_15_11" localSheetId="13">#REF!</definedName>
    <definedName name="DADOS_15_11" localSheetId="6">#REF!</definedName>
    <definedName name="DADOS_15_11">#REF!</definedName>
    <definedName name="DADOS_15_14" localSheetId="12">#REF!</definedName>
    <definedName name="DADOS_15_14" localSheetId="13">#REF!</definedName>
    <definedName name="DADOS_15_14" localSheetId="6">#REF!</definedName>
    <definedName name="DADOS_15_14">#REF!</definedName>
    <definedName name="DADOS_15_19" localSheetId="12">#REF!</definedName>
    <definedName name="DADOS_15_19" localSheetId="13">#REF!</definedName>
    <definedName name="DADOS_15_19" localSheetId="6">#REF!</definedName>
    <definedName name="DADOS_15_19">#REF!</definedName>
    <definedName name="DADOS_15_19_10" localSheetId="12">#REF!</definedName>
    <definedName name="DADOS_15_19_10" localSheetId="13">#REF!</definedName>
    <definedName name="DADOS_15_19_10" localSheetId="6">#REF!</definedName>
    <definedName name="DADOS_15_19_10">#REF!</definedName>
    <definedName name="DADOS_15_19_11" localSheetId="12">#REF!</definedName>
    <definedName name="DADOS_15_19_11" localSheetId="13">#REF!</definedName>
    <definedName name="DADOS_15_19_11" localSheetId="6">#REF!</definedName>
    <definedName name="DADOS_15_19_11">#REF!</definedName>
    <definedName name="DADOS_16" localSheetId="12">#REF!</definedName>
    <definedName name="DADOS_16" localSheetId="13">#REF!</definedName>
    <definedName name="DADOS_16" localSheetId="6">#REF!</definedName>
    <definedName name="DADOS_16">#REF!</definedName>
    <definedName name="DADOS_16_1" localSheetId="12">#REF!</definedName>
    <definedName name="DADOS_16_1" localSheetId="13">#REF!</definedName>
    <definedName name="DADOS_16_1" localSheetId="6">#REF!</definedName>
    <definedName name="DADOS_16_1">#REF!</definedName>
    <definedName name="DADOS_16_10" localSheetId="12">#REF!</definedName>
    <definedName name="DADOS_16_10" localSheetId="13">#REF!</definedName>
    <definedName name="DADOS_16_10" localSheetId="6">#REF!</definedName>
    <definedName name="DADOS_16_10">#REF!</definedName>
    <definedName name="DADOS_16_11" localSheetId="12">#REF!</definedName>
    <definedName name="DADOS_16_11" localSheetId="13">#REF!</definedName>
    <definedName name="DADOS_16_11" localSheetId="6">#REF!</definedName>
    <definedName name="DADOS_16_11">#REF!</definedName>
    <definedName name="DADOS_16_14" localSheetId="12">#REF!</definedName>
    <definedName name="DADOS_16_14" localSheetId="13">#REF!</definedName>
    <definedName name="DADOS_16_14" localSheetId="6">#REF!</definedName>
    <definedName name="DADOS_16_14">#REF!</definedName>
    <definedName name="DADOS_16_19" localSheetId="12">#REF!</definedName>
    <definedName name="DADOS_16_19" localSheetId="13">#REF!</definedName>
    <definedName name="DADOS_16_19" localSheetId="6">#REF!</definedName>
    <definedName name="DADOS_16_19">#REF!</definedName>
    <definedName name="DADOS_16_19_10" localSheetId="12">#REF!</definedName>
    <definedName name="DADOS_16_19_10" localSheetId="13">#REF!</definedName>
    <definedName name="DADOS_16_19_10" localSheetId="6">#REF!</definedName>
    <definedName name="DADOS_16_19_10">#REF!</definedName>
    <definedName name="DADOS_16_19_11" localSheetId="12">#REF!</definedName>
    <definedName name="DADOS_16_19_11" localSheetId="13">#REF!</definedName>
    <definedName name="DADOS_16_19_11" localSheetId="6">#REF!</definedName>
    <definedName name="DADOS_16_19_11">#REF!</definedName>
    <definedName name="DADOS_19" localSheetId="12">#REF!</definedName>
    <definedName name="DADOS_19" localSheetId="13">#REF!</definedName>
    <definedName name="DADOS_19" localSheetId="6">#REF!</definedName>
    <definedName name="DADOS_19">#REF!</definedName>
    <definedName name="DADOS_19_1" localSheetId="12">#REF!</definedName>
    <definedName name="DADOS_19_1" localSheetId="13">#REF!</definedName>
    <definedName name="DADOS_19_1" localSheetId="6">#REF!</definedName>
    <definedName name="DADOS_19_1">#REF!</definedName>
    <definedName name="DADOS_19_1_10" localSheetId="12">#REF!</definedName>
    <definedName name="DADOS_19_1_10" localSheetId="13">#REF!</definedName>
    <definedName name="DADOS_19_1_10" localSheetId="6">#REF!</definedName>
    <definedName name="DADOS_19_1_10">#REF!</definedName>
    <definedName name="DADOS_19_1_11" localSheetId="12">#REF!</definedName>
    <definedName name="DADOS_19_1_11" localSheetId="13">#REF!</definedName>
    <definedName name="DADOS_19_1_11" localSheetId="6">#REF!</definedName>
    <definedName name="DADOS_19_1_11">#REF!</definedName>
    <definedName name="DADOS_19_10" localSheetId="12">#REF!</definedName>
    <definedName name="DADOS_19_10" localSheetId="13">#REF!</definedName>
    <definedName name="DADOS_19_10" localSheetId="6">#REF!</definedName>
    <definedName name="DADOS_19_10">#REF!</definedName>
    <definedName name="DADOS_19_11" localSheetId="12">#REF!</definedName>
    <definedName name="DADOS_19_11" localSheetId="13">#REF!</definedName>
    <definedName name="DADOS_19_11" localSheetId="6">#REF!</definedName>
    <definedName name="DADOS_19_11">#REF!</definedName>
    <definedName name="DADOS_19_14">"$#REF!.$AH$5:$AI$41"</definedName>
    <definedName name="DADOS_2" localSheetId="12">[39]Orçamentária!$AG$5:$AH$40</definedName>
    <definedName name="DADOS_2">[40]Orçamentária!$AG$5:$AH$40</definedName>
    <definedName name="DADOS_21" localSheetId="12">#REF!</definedName>
    <definedName name="DADOS_21" localSheetId="13">#REF!</definedName>
    <definedName name="DADOS_21" localSheetId="6">#REF!</definedName>
    <definedName name="DADOS_21">#REF!</definedName>
    <definedName name="DADOS_21_10" localSheetId="12">#REF!</definedName>
    <definedName name="DADOS_21_10" localSheetId="13">#REF!</definedName>
    <definedName name="DADOS_21_10" localSheetId="6">#REF!</definedName>
    <definedName name="DADOS_21_10">#REF!</definedName>
    <definedName name="DADOS_21_11" localSheetId="12">#REF!</definedName>
    <definedName name="DADOS_21_11" localSheetId="13">#REF!</definedName>
    <definedName name="DADOS_21_11" localSheetId="6">#REF!</definedName>
    <definedName name="DADOS_21_11">#REF!</definedName>
    <definedName name="DADOS_21_14" localSheetId="12">#REF!</definedName>
    <definedName name="DADOS_21_14" localSheetId="13">#REF!</definedName>
    <definedName name="DADOS_21_14" localSheetId="6">#REF!</definedName>
    <definedName name="DADOS_21_14">#REF!</definedName>
    <definedName name="DADOS_21_19" localSheetId="12">#REF!</definedName>
    <definedName name="DADOS_21_19" localSheetId="13">#REF!</definedName>
    <definedName name="DADOS_21_19" localSheetId="6">#REF!</definedName>
    <definedName name="DADOS_21_19">#REF!</definedName>
    <definedName name="DADOS_21_19_10" localSheetId="12">#REF!</definedName>
    <definedName name="DADOS_21_19_10" localSheetId="13">#REF!</definedName>
    <definedName name="DADOS_21_19_10" localSheetId="6">#REF!</definedName>
    <definedName name="DADOS_21_19_10">#REF!</definedName>
    <definedName name="DADOS_21_19_11" localSheetId="12">#REF!</definedName>
    <definedName name="DADOS_21_19_11" localSheetId="13">#REF!</definedName>
    <definedName name="DADOS_21_19_11" localSheetId="6">#REF!</definedName>
    <definedName name="DADOS_21_19_11">#REF!</definedName>
    <definedName name="DADOS_3" localSheetId="12">[39]Orçamentária!$AG$5:$AH$40</definedName>
    <definedName name="DADOS_3">[40]Orçamentária!$AG$5:$AH$40</definedName>
    <definedName name="DADOS_3_1" localSheetId="12">[39]Orçamentária!$AG$5:$AH$40</definedName>
    <definedName name="DADOS_3_1">[40]Orçamentária!$AG$5:$AH$40</definedName>
    <definedName name="DADOS_30" localSheetId="12">#REF!</definedName>
    <definedName name="DADOS_30" localSheetId="13">#REF!</definedName>
    <definedName name="DADOS_30" localSheetId="6">#REF!</definedName>
    <definedName name="DADOS_30">#REF!</definedName>
    <definedName name="DADOS_4" localSheetId="12">[39]Orçamentária!$AG$5:$AH$40</definedName>
    <definedName name="DADOS_4">[40]Orçamentária!$AG$5:$AH$40</definedName>
    <definedName name="DADOS_4_1" localSheetId="12">[39]Orçamentária!$AG$5:$AH$40</definedName>
    <definedName name="DADOS_4_1">[40]Orçamentária!$AG$5:$AH$40</definedName>
    <definedName name="DADOS_6" localSheetId="12">#REF!</definedName>
    <definedName name="DADOS_6" localSheetId="13">#REF!</definedName>
    <definedName name="DADOS_6" localSheetId="6">#REF!</definedName>
    <definedName name="DADOS_6">#REF!</definedName>
    <definedName name="DADOS_6_10" localSheetId="12">#REF!</definedName>
    <definedName name="DADOS_6_10" localSheetId="13">#REF!</definedName>
    <definedName name="DADOS_6_10" localSheetId="6">#REF!</definedName>
    <definedName name="DADOS_6_10">#REF!</definedName>
    <definedName name="DADOS_6_11" localSheetId="12">#REF!</definedName>
    <definedName name="DADOS_6_11" localSheetId="13">#REF!</definedName>
    <definedName name="DADOS_6_11" localSheetId="6">#REF!</definedName>
    <definedName name="DADOS_6_11">#REF!</definedName>
    <definedName name="DADOS_6_9" localSheetId="12">#REF!</definedName>
    <definedName name="DADOS_6_9" localSheetId="13">#REF!</definedName>
    <definedName name="DADOS_6_9" localSheetId="6">#REF!</definedName>
    <definedName name="DADOS_6_9">#REF!</definedName>
    <definedName name="DADOS_7" localSheetId="12">#REF!</definedName>
    <definedName name="DADOS_7" localSheetId="13">#REF!</definedName>
    <definedName name="DADOS_7" localSheetId="6">#REF!</definedName>
    <definedName name="DADOS_7">#REF!</definedName>
    <definedName name="DADOS_7_10" localSheetId="12">#REF!</definedName>
    <definedName name="DADOS_7_10" localSheetId="13">#REF!</definedName>
    <definedName name="DADOS_7_10" localSheetId="6">#REF!</definedName>
    <definedName name="DADOS_7_10">#REF!</definedName>
    <definedName name="DADOS_7_11" localSheetId="12">#REF!</definedName>
    <definedName name="DADOS_7_11" localSheetId="13">#REF!</definedName>
    <definedName name="DADOS_7_11" localSheetId="6">#REF!</definedName>
    <definedName name="DADOS_7_11">#REF!</definedName>
    <definedName name="DADOS_8" localSheetId="12">#REF!</definedName>
    <definedName name="DADOS_8" localSheetId="13">#REF!</definedName>
    <definedName name="DADOS_8" localSheetId="6">#REF!</definedName>
    <definedName name="DADOS_8">#REF!</definedName>
    <definedName name="DADOS_8_10" localSheetId="12">#REF!</definedName>
    <definedName name="DADOS_8_10" localSheetId="13">#REF!</definedName>
    <definedName name="DADOS_8_10" localSheetId="6">#REF!</definedName>
    <definedName name="DADOS_8_10">#REF!</definedName>
    <definedName name="DADOS_8_11" localSheetId="12">#REF!</definedName>
    <definedName name="DADOS_8_11" localSheetId="13">#REF!</definedName>
    <definedName name="DADOS_8_11" localSheetId="6">#REF!</definedName>
    <definedName name="DADOS_8_11">#REF!</definedName>
    <definedName name="DADOS_9" localSheetId="12">#REF!</definedName>
    <definedName name="DADOS_9" localSheetId="13">#REF!</definedName>
    <definedName name="DADOS_9" localSheetId="6">#REF!</definedName>
    <definedName name="DADOS_9">#REF!</definedName>
    <definedName name="DADOS_9_10" localSheetId="12">#REF!</definedName>
    <definedName name="DADOS_9_10" localSheetId="13">#REF!</definedName>
    <definedName name="DADOS_9_10" localSheetId="6">#REF!</definedName>
    <definedName name="DADOS_9_10">#REF!</definedName>
    <definedName name="DADOS_9_11" localSheetId="12">#REF!</definedName>
    <definedName name="DADOS_9_11" localSheetId="13">#REF!</definedName>
    <definedName name="DADOS_9_11" localSheetId="6">#REF!</definedName>
    <definedName name="DADOS_9_11">#REF!</definedName>
    <definedName name="DADOS1" localSheetId="12">#REF!</definedName>
    <definedName name="DADOS1" localSheetId="13">#REF!</definedName>
    <definedName name="DADOS1" localSheetId="6">#REF!</definedName>
    <definedName name="DADOS1">#REF!</definedName>
    <definedName name="DadosExternos_1_1">"$#REF!.$#REF!$#REF!"</definedName>
    <definedName name="danil" localSheetId="12">#REF!</definedName>
    <definedName name="danil" localSheetId="13">#REF!</definedName>
    <definedName name="danil" localSheetId="6">#REF!</definedName>
    <definedName name="danil">#REF!</definedName>
    <definedName name="DAT">NA()</definedName>
    <definedName name="DAT_8">NA()</definedName>
    <definedName name="DATA" localSheetId="12">#REF!</definedName>
    <definedName name="DATA" localSheetId="13">#REF!</definedName>
    <definedName name="DATA" localSheetId="6">#REF!</definedName>
    <definedName name="DATA">#REF!</definedName>
    <definedName name="Data_de_Inicio" localSheetId="12">#REF!</definedName>
    <definedName name="Data_de_Inicio" localSheetId="13">#REF!</definedName>
    <definedName name="Data_de_Inicio" localSheetId="6">#REF!</definedName>
    <definedName name="Data_de_Inicio">#REF!</definedName>
    <definedName name="Data_Final" localSheetId="12">#REF!</definedName>
    <definedName name="Data_Final" localSheetId="13">#REF!</definedName>
    <definedName name="Data_Final" localSheetId="6">#REF!</definedName>
    <definedName name="Data_Final">#REF!</definedName>
    <definedName name="Data_Início" localSheetId="12">#REF!</definedName>
    <definedName name="Data_Início" localSheetId="13">#REF!</definedName>
    <definedName name="Data_Início" localSheetId="6">#REF!</definedName>
    <definedName name="Data_Início">#REF!</definedName>
    <definedName name="Data_Pagto">[10]Taxas!$A$2:$A$2575</definedName>
    <definedName name="Data_Termino_Previsto" localSheetId="12">#REF!</definedName>
    <definedName name="Data_Termino_Previsto" localSheetId="13">#REF!</definedName>
    <definedName name="Data_Termino_Previsto" localSheetId="6">#REF!</definedName>
    <definedName name="Data_Termino_Previsto">#REF!</definedName>
    <definedName name="Database" localSheetId="12">#REF!</definedName>
    <definedName name="Database" localSheetId="13">#REF!</definedName>
    <definedName name="Database" localSheetId="6">#REF!</definedName>
    <definedName name="Database">#REF!</definedName>
    <definedName name="DataMedicao" localSheetId="12">#REF!</definedName>
    <definedName name="DataMedicao" localSheetId="13">#REF!</definedName>
    <definedName name="DataMedicao" localSheetId="6">#REF!</definedName>
    <definedName name="DataMedicao">#REF!</definedName>
    <definedName name="DDD" localSheetId="12">[13]RESUMO_AUT1!#REF!</definedName>
    <definedName name="DDD">[13]RESUMO_AUT1!#REF!</definedName>
    <definedName name="dddddd" localSheetId="12">[13]RESUMO_AUT1!#REF!</definedName>
    <definedName name="dddddd">[13]RESUMO_AUT1!#REF!</definedName>
    <definedName name="ddddddddddd">#N/A</definedName>
    <definedName name="ddddddddddd_11">#N/A</definedName>
    <definedName name="DDDFG" localSheetId="12">[13]RESUMO_AUT1!#REF!</definedName>
    <definedName name="DDDFG">[13]RESUMO_AUT1!#REF!</definedName>
    <definedName name="DECANEL" localSheetId="12">#REF!</definedName>
    <definedName name="DECANEL" localSheetId="13">#REF!</definedName>
    <definedName name="DECANEL" localSheetId="6">#REF!</definedName>
    <definedName name="DECANEL">#REF!</definedName>
    <definedName name="definição" localSheetId="12">#REF!</definedName>
    <definedName name="definição" localSheetId="13">#REF!</definedName>
    <definedName name="definição" localSheetId="6">#REF!</definedName>
    <definedName name="definição">#REF!</definedName>
    <definedName name="DESAP" localSheetId="12">#REF!</definedName>
    <definedName name="DESAP" localSheetId="13">#REF!</definedName>
    <definedName name="DESAP" localSheetId="6">#REF!</definedName>
    <definedName name="DESAP">#REF!</definedName>
    <definedName name="DESAPROPRIAÇÃO">'[31]AQU TERRENO-'!$H$9</definedName>
    <definedName name="DESCRITIVO" localSheetId="12">#REF!</definedName>
    <definedName name="DESCRITIVO" localSheetId="13">#REF!</definedName>
    <definedName name="DESCRITIVO" localSheetId="6">#REF!</definedName>
    <definedName name="DESCRITIVO">#REF!</definedName>
    <definedName name="DESFORMA" localSheetId="12">#REF!</definedName>
    <definedName name="DESFORMA" localSheetId="13">#REF!</definedName>
    <definedName name="DESFORMA" localSheetId="6">#REF!</definedName>
    <definedName name="DESFORMA">#REF!</definedName>
    <definedName name="desm">#REF!</definedName>
    <definedName name="dfre">#N/A</definedName>
    <definedName name="dfre_11">#N/A</definedName>
    <definedName name="DGA" localSheetId="12">'[9]PRO-08'!#REF!</definedName>
    <definedName name="DGA">'[9]PRO-08'!#REF!</definedName>
    <definedName name="DGA_9" localSheetId="12">[14]PRO_08!#REF!</definedName>
    <definedName name="DGA_9">[15]PRO_08!#REF!</definedName>
    <definedName name="DGU" localSheetId="12">'[9]PRO-08'!#REF!</definedName>
    <definedName name="DGU">'[9]PRO-08'!#REF!</definedName>
    <definedName name="Dias_Decorridos" localSheetId="12">#REF!</definedName>
    <definedName name="Dias_Decorridos" localSheetId="13">#REF!</definedName>
    <definedName name="Dias_Decorridos" localSheetId="6">#REF!</definedName>
    <definedName name="Dias_Decorridos">#REF!</definedName>
    <definedName name="DIE">#REF!</definedName>
    <definedName name="DIF">#REF!</definedName>
    <definedName name="DJ" localSheetId="12">#REF!</definedName>
    <definedName name="DJ" localSheetId="13">#REF!</definedName>
    <definedName name="DJ" localSheetId="6">#REF!</definedName>
    <definedName name="DJ">#REF!</definedName>
    <definedName name="DKM">#REF!</definedName>
    <definedName name="DMT" localSheetId="12">'[41]C.U'!$D$1651,'[41]C.U'!$D$1155</definedName>
    <definedName name="DMT">'[42]C.U'!$D$1651,'[42]C.U'!$D$1155</definedName>
    <definedName name="DOIDO">#N/A</definedName>
    <definedName name="dsadf" localSheetId="12">{"total","SUM(total)","YNNNN",FALSE}</definedName>
    <definedName name="dsadf">{"total","SUM(total)","YNNNN",FALSE}</definedName>
    <definedName name="E" localSheetId="10">#REF!</definedName>
    <definedName name="E" localSheetId="9">#REF!</definedName>
    <definedName name="E" localSheetId="11">#REF!</definedName>
    <definedName name="E" localSheetId="7">#REF!</definedName>
    <definedName name="E" localSheetId="8">#REF!</definedName>
    <definedName name="e" localSheetId="12">#REF!</definedName>
    <definedName name="e" localSheetId="13">#REF!</definedName>
    <definedName name="e" localSheetId="6">#REF!</definedName>
    <definedName name="e">#REF!</definedName>
    <definedName name="ECJ" localSheetId="12">#REF!</definedName>
    <definedName name="ECJ" localSheetId="13">#REF!</definedName>
    <definedName name="ECJ" localSheetId="6">#REF!</definedName>
    <definedName name="ECJ">#REF!</definedName>
    <definedName name="ecm">#REF!</definedName>
    <definedName name="edital" localSheetId="12">#REF!</definedName>
    <definedName name="edital" localSheetId="13">#REF!</definedName>
    <definedName name="edital" localSheetId="6">#REF!</definedName>
    <definedName name="edital">#REF!</definedName>
    <definedName name="ee" localSheetId="12">#REF!</definedName>
    <definedName name="ee">[32]Reforma!#REF!</definedName>
    <definedName name="EE_2">"$#REF!.$#REF!$#REF!:$#REF!$#REF!"</definedName>
    <definedName name="EE_3">"$#REF!.$#REF!$#REF!:$#REF!$#REF!"</definedName>
    <definedName name="EE_4">"$#REF!.$#REF!$#REF!:$#REF!$#REF!"</definedName>
    <definedName name="EE_5">"$#REF!.$#REF!$#REF!:$#REF!$#REF!"</definedName>
    <definedName name="EE_6">"$#REF!.$#REF!$#REF!:$#REF!$#REF!"</definedName>
    <definedName name="EE_7">"$#REF!.$#REF!$#REF!:$#REF!$#REF!"</definedName>
    <definedName name="EE1_MAT">'[43]B - Captação_Elevação 1a Etapa '!#REF!</definedName>
    <definedName name="EE1_MATERIAIS">'[31]ESTA ELEVATÓRIA_'!$H$106</definedName>
    <definedName name="EE1_SERV">'[43]B - Captação_Elevação 1a Etapa '!#REF!</definedName>
    <definedName name="EE1_SERVIÇOS">'[31]ESTA ELEVATÓRIA_'!$H$9</definedName>
    <definedName name="EE2_MAT">'[43]B - Captação_Elevação 1a Etapa '!#REF!</definedName>
    <definedName name="EE2_MATERIAIS">'[31]ESTA ELEVATÓRIA_'!$H$244</definedName>
    <definedName name="EE2_SERV">'[43]B - Captação_Elevação 1a Etapa '!#REF!</definedName>
    <definedName name="EE2_SERVIÇOS">'[31]ESTA ELEVATÓRIA_'!$H$143</definedName>
    <definedName name="EE3_MAT">'[43]B - Captação_Elevação 1a Etapa '!#REF!</definedName>
    <definedName name="EE3_SERV">'[43]B - Captação_Elevação 1a Etapa '!#REF!</definedName>
    <definedName name="EEE" localSheetId="12">#REF!</definedName>
    <definedName name="EEE" localSheetId="13">#REF!</definedName>
    <definedName name="EEE" localSheetId="6">#REF!</definedName>
    <definedName name="EEE">#REF!</definedName>
    <definedName name="eee_11">#N/A</definedName>
    <definedName name="eeee">#N/A</definedName>
    <definedName name="eeee_11">#N/A</definedName>
    <definedName name="EEEEE" localSheetId="12">[32]Reforma!#REF!</definedName>
    <definedName name="EEEEE">[32]Reforma!#REF!</definedName>
    <definedName name="EJ" localSheetId="12">#REF!</definedName>
    <definedName name="EJ" localSheetId="13">#REF!</definedName>
    <definedName name="EJ" localSheetId="6">#REF!</definedName>
    <definedName name="EJ">#REF!</definedName>
    <definedName name="ele">#REF!</definedName>
    <definedName name="ELEMENTO_VAZADO" localSheetId="12">#REF!</definedName>
    <definedName name="ELEMENTO_VAZADO" localSheetId="13">#REF!</definedName>
    <definedName name="ELEMENTO_VAZADO" localSheetId="6">#REF!</definedName>
    <definedName name="ELEMENTO_VAZADO">#REF!</definedName>
    <definedName name="ELETRICISTA" localSheetId="12">#REF!</definedName>
    <definedName name="ELETRICISTA" localSheetId="13">#REF!</definedName>
    <definedName name="ELETRICISTA" localSheetId="6">#REF!</definedName>
    <definedName name="ELETRICISTA">#REF!</definedName>
    <definedName name="elr1_2">#REF!</definedName>
    <definedName name="elv50x40">#REF!</definedName>
    <definedName name="EMISS_1_MAT" localSheetId="12">#REF!</definedName>
    <definedName name="EMISS_1_MAT" localSheetId="13">#REF!</definedName>
    <definedName name="EMISS_1_MAT" localSheetId="6">#REF!</definedName>
    <definedName name="EMISS_1_MAT">#REF!</definedName>
    <definedName name="EMISS_1_SERV" localSheetId="12">#REF!</definedName>
    <definedName name="EMISS_1_SERV" localSheetId="13">#REF!</definedName>
    <definedName name="EMISS_1_SERV" localSheetId="6">#REF!</definedName>
    <definedName name="EMISS_1_SERV">#REF!</definedName>
    <definedName name="EMISS_2_MAT" localSheetId="12">#REF!</definedName>
    <definedName name="EMISS_2_MAT" localSheetId="13">#REF!</definedName>
    <definedName name="EMISS_2_MAT" localSheetId="6">#REF!</definedName>
    <definedName name="EMISS_2_MAT">#REF!</definedName>
    <definedName name="EMISS_2_SERV" localSheetId="12">#REF!</definedName>
    <definedName name="EMISS_2_SERV" localSheetId="13">#REF!</definedName>
    <definedName name="EMISS_2_SERV" localSheetId="6">#REF!</definedName>
    <definedName name="EMISS_2_SERV">#REF!</definedName>
    <definedName name="EMISS_2_SERV2" localSheetId="12">#REF!</definedName>
    <definedName name="EMISS_2_SERV2" localSheetId="13">#REF!</definedName>
    <definedName name="EMISS_2_SERV2" localSheetId="6">#REF!</definedName>
    <definedName name="EMISS_2_SERV2">#REF!</definedName>
    <definedName name="EMISS_3_MAT" localSheetId="12">#REF!</definedName>
    <definedName name="EMISS_3_MAT" localSheetId="13">#REF!</definedName>
    <definedName name="EMISS_3_MAT" localSheetId="6">#REF!</definedName>
    <definedName name="EMISS_3_MAT">#REF!</definedName>
    <definedName name="EMISS_3_SERV" localSheetId="12">#REF!</definedName>
    <definedName name="EMISS_3_SERV" localSheetId="13">#REF!</definedName>
    <definedName name="EMISS_3_SERV" localSheetId="6">#REF!</definedName>
    <definedName name="EMISS_3_SERV">#REF!</definedName>
    <definedName name="EMISSÁRIO1_MATERIAIS">[31]EMISSÁRIO_!$H$39</definedName>
    <definedName name="EMISSÁRIO1_SERVIÇOS">[31]EMISSÁRIO_!$H$9</definedName>
    <definedName name="EMISSÁRIO2_MATERIAIS">[31]EMISSÁRIO_!$H$80</definedName>
    <definedName name="EMISSÁRIO2_SERVIÇOS">[31]EMISSÁRIO_!$H$50</definedName>
    <definedName name="EMPRESA" localSheetId="12">#REF!</definedName>
    <definedName name="EMPRESA" localSheetId="13">#REF!</definedName>
    <definedName name="EMPRESA" localSheetId="6">#REF!</definedName>
    <definedName name="EMPRESA">#REF!</definedName>
    <definedName name="Empresa_Lider" localSheetId="12">#REF!</definedName>
    <definedName name="Empresa_Lider" localSheetId="13">#REF!</definedName>
    <definedName name="Empresa_Lider" localSheetId="6">#REF!</definedName>
    <definedName name="Empresa_Lider">#REF!</definedName>
    <definedName name="EMPRESAS" localSheetId="12">OFFSET(#REF!,1,0):OFFSET(#REF!,-1,0)</definedName>
    <definedName name="EMPRESAS" localSheetId="13">OFFSET(#REF!,1,0):OFFSET(#REF!,-1,0)</definedName>
    <definedName name="EMPRESAS" localSheetId="6">OFFSET(#REF!,1,0):OFFSET(#REF!,-1,0)</definedName>
    <definedName name="EMPRESAS">OFFSET(#REF!,1,0):OFFSET(#REF!,-1,0)</definedName>
    <definedName name="enc">#REF!</definedName>
    <definedName name="ENCANADOR" localSheetId="12">#REF!</definedName>
    <definedName name="ENCANADOR" localSheetId="13">#REF!</definedName>
    <definedName name="ENCANADOR" localSheetId="6">#REF!</definedName>
    <definedName name="ENCANADOR">#REF!</definedName>
    <definedName name="ENE">#REF!</definedName>
    <definedName name="ENGATE_STORZ" localSheetId="12">#REF!</definedName>
    <definedName name="ENGATE_STORZ" localSheetId="13">#REF!</definedName>
    <definedName name="ENGATE_STORZ" localSheetId="6">#REF!</definedName>
    <definedName name="ENGATE_STORZ">#REF!</definedName>
    <definedName name="epm2.5">#REF!</definedName>
    <definedName name="equip" localSheetId="12">#REF!</definedName>
    <definedName name="equip" localSheetId="13">#REF!</definedName>
    <definedName name="equip" localSheetId="6">#REF!</definedName>
    <definedName name="equip">#REF!</definedName>
    <definedName name="ER" localSheetId="12">[32]Reforma!#REF!</definedName>
    <definedName name="ER">[32]Reforma!#REF!</definedName>
    <definedName name="err">#N/A</definedName>
    <definedName name="err_11">#N/A</definedName>
    <definedName name="ES" localSheetId="12">[32]Reforma!#REF!</definedName>
    <definedName name="ES">[32]Reforma!#REF!</definedName>
    <definedName name="ESC_EMISS3_S" localSheetId="12">#REF!</definedName>
    <definedName name="ESC_EMISS3_S" localSheetId="13">#REF!</definedName>
    <definedName name="ESC_EMISS3_S" localSheetId="6">#REF!</definedName>
    <definedName name="ESC_EMISS3_S">#REF!</definedName>
    <definedName name="Escavação">"$#REF!.$#REF!$#REF!"</definedName>
    <definedName name="ESCORA">[17]Insumos!$I$72</definedName>
    <definedName name="ESCORAMENTO" localSheetId="12">#REF!</definedName>
    <definedName name="ESCORAMENTO" localSheetId="13">#REF!</definedName>
    <definedName name="ESCORAMENTO" localSheetId="6">#REF!</definedName>
    <definedName name="ESCORAMENTO">#REF!</definedName>
    <definedName name="ESGOT_EMISS3_S" localSheetId="12">#REF!</definedName>
    <definedName name="ESGOT_EMISS3_S" localSheetId="13">#REF!</definedName>
    <definedName name="ESGOT_EMISS3_S" localSheetId="6">#REF!</definedName>
    <definedName name="ESGOT_EMISS3_S">#REF!</definedName>
    <definedName name="ESGOTAMENTO" localSheetId="12">#REF!</definedName>
    <definedName name="ESGOTAMENTO" localSheetId="13">#REF!</definedName>
    <definedName name="ESGOTAMENTO" localSheetId="6">#REF!</definedName>
    <definedName name="ESGOTAMENTO">#REF!</definedName>
    <definedName name="esm">#REF!</definedName>
    <definedName name="Esquadrias">"$#REF!.$#REF!$#REF!"</definedName>
    <definedName name="est">#REF!</definedName>
    <definedName name="est1.5_15">#REF!</definedName>
    <definedName name="EstacaFinal" localSheetId="12">#REF!</definedName>
    <definedName name="EstacaFinal" localSheetId="13">#REF!</definedName>
    <definedName name="EstacaFinal" localSheetId="6">#REF!</definedName>
    <definedName name="EstacaFinal">#REF!</definedName>
    <definedName name="EstacaInicial" localSheetId="12">#REF!</definedName>
    <definedName name="EstacaInicial" localSheetId="13">#REF!</definedName>
    <definedName name="EstacaInicial" localSheetId="6">#REF!</definedName>
    <definedName name="EstacaInicial">#REF!</definedName>
    <definedName name="estrelacelest" localSheetId="12">'[9]PRO-08'!#REF!</definedName>
    <definedName name="estrelacelest">'[9]PRO-08'!#REF!</definedName>
    <definedName name="EXA" localSheetId="12">'[9]PRO-08'!#REF!</definedName>
    <definedName name="EXA">'[9]PRO-08'!#REF!</definedName>
    <definedName name="EXA_9" localSheetId="12">[14]PRO_08!#REF!</definedName>
    <definedName name="EXA_9">[15]PRO_08!#REF!</definedName>
    <definedName name="Excel_BuiltIn__FilterDatabase_1">"$#REF!.$A$8:$A$20"</definedName>
    <definedName name="Excel_BuiltIn__FilterDatabase_1_1">"$#REF!.$A$8:$A$20"</definedName>
    <definedName name="Excel_BuiltIn__FilterDatabase_1_11" localSheetId="12">#REF!</definedName>
    <definedName name="Excel_BuiltIn__FilterDatabase_1_11" localSheetId="13">#REF!</definedName>
    <definedName name="Excel_BuiltIn__FilterDatabase_1_11" localSheetId="6">#REF!</definedName>
    <definedName name="Excel_BuiltIn__FilterDatabase_1_11">#REF!</definedName>
    <definedName name="Excel_BuiltIn__FilterDatabase_1_9" localSheetId="12">#REF!</definedName>
    <definedName name="Excel_BuiltIn__FilterDatabase_1_9" localSheetId="13">#REF!</definedName>
    <definedName name="Excel_BuiltIn__FilterDatabase_1_9" localSheetId="6">#REF!</definedName>
    <definedName name="Excel_BuiltIn__FilterDatabase_1_9">#REF!</definedName>
    <definedName name="Excel_BuiltIn__FilterDatabase_2" localSheetId="12">#REF!</definedName>
    <definedName name="Excel_BuiltIn__FilterDatabase_2" localSheetId="13">#REF!</definedName>
    <definedName name="Excel_BuiltIn__FilterDatabase_2" localSheetId="6">#REF!</definedName>
    <definedName name="Excel_BuiltIn__FilterDatabase_2">#REF!</definedName>
    <definedName name="Excel_BuiltIn_Database" localSheetId="12">#REF!</definedName>
    <definedName name="Excel_BuiltIn_Database" localSheetId="3">#REF!</definedName>
    <definedName name="Excel_BuiltIn_Database">#REF!</definedName>
    <definedName name="Excel_BuiltIn_Database_1" localSheetId="12">#REF!</definedName>
    <definedName name="Excel_BuiltIn_Database_1" localSheetId="3">#REF!</definedName>
    <definedName name="Excel_BuiltIn_Database_1">#REF!</definedName>
    <definedName name="Excel_BuiltIn_Database_2" localSheetId="12">#REF!</definedName>
    <definedName name="Excel_BuiltIn_Database_2" localSheetId="3">#REF!</definedName>
    <definedName name="Excel_BuiltIn_Database_2">#REF!</definedName>
    <definedName name="Excel_BuiltIn_Print_Area_1" localSheetId="12">#REF!</definedName>
    <definedName name="Excel_BuiltIn_Print_Area_1" localSheetId="13">#REF!</definedName>
    <definedName name="Excel_BuiltIn_Print_Area_1" localSheetId="6">#REF!</definedName>
    <definedName name="Excel_BuiltIn_Print_Area_1">#REF!</definedName>
    <definedName name="Excel_BuiltIn_Print_Area_1_1" localSheetId="12">#REF!</definedName>
    <definedName name="Excel_BuiltIn_Print_Area_1_1" localSheetId="3">#REF!</definedName>
    <definedName name="Excel_BuiltIn_Print_Area_1_1">#REF!</definedName>
    <definedName name="Excel_BuiltIn_Print_Area_10">"$#REF!.$A$1:$F$758"</definedName>
    <definedName name="Excel_BuiltIn_Print_Area_11">"$#REF!.$A$1:$F$758"</definedName>
    <definedName name="Excel_BuiltIn_Print_Area_11_1" localSheetId="12">#REF!</definedName>
    <definedName name="Excel_BuiltIn_Print_Area_11_1" localSheetId="13">#REF!</definedName>
    <definedName name="Excel_BuiltIn_Print_Area_11_1" localSheetId="6">#REF!</definedName>
    <definedName name="Excel_BuiltIn_Print_Area_11_1">#REF!</definedName>
    <definedName name="Excel_BuiltIn_Print_Area_11_1_1">"$#REF!.$A$1:$AL$33"</definedName>
    <definedName name="Excel_BuiltIn_Print_Area_11_1_10" localSheetId="12">#REF!</definedName>
    <definedName name="Excel_BuiltIn_Print_Area_11_1_10" localSheetId="13">#REF!</definedName>
    <definedName name="Excel_BuiltIn_Print_Area_11_1_10" localSheetId="6">#REF!</definedName>
    <definedName name="Excel_BuiltIn_Print_Area_11_1_10">#REF!</definedName>
    <definedName name="Excel_BuiltIn_Print_Area_11_1_11" localSheetId="12">#REF!</definedName>
    <definedName name="Excel_BuiltIn_Print_Area_11_1_11" localSheetId="13">#REF!</definedName>
    <definedName name="Excel_BuiltIn_Print_Area_11_1_11" localSheetId="6">#REF!</definedName>
    <definedName name="Excel_BuiltIn_Print_Area_11_1_11">#REF!</definedName>
    <definedName name="Excel_BuiltIn_Print_Area_12">"$#REF!.$A$1:$F$758"</definedName>
    <definedName name="Excel_BuiltIn_Print_Area_13">"$#REF!.$A$4:$F$744"</definedName>
    <definedName name="Excel_BuiltIn_Print_Area_14" localSheetId="12">#REF!</definedName>
    <definedName name="Excel_BuiltIn_Print_Area_14" localSheetId="13">#REF!</definedName>
    <definedName name="Excel_BuiltIn_Print_Area_14" localSheetId="6">#REF!</definedName>
    <definedName name="Excel_BuiltIn_Print_Area_14">#REF!</definedName>
    <definedName name="Excel_BuiltIn_Print_Area_14_1" localSheetId="12">#REF!</definedName>
    <definedName name="Excel_BuiltIn_Print_Area_14_1" localSheetId="13">#REF!</definedName>
    <definedName name="Excel_BuiltIn_Print_Area_14_1" localSheetId="6">#REF!</definedName>
    <definedName name="Excel_BuiltIn_Print_Area_14_1">#REF!</definedName>
    <definedName name="Excel_BuiltIn_Print_Area_14_10" localSheetId="12">#REF!</definedName>
    <definedName name="Excel_BuiltIn_Print_Area_14_10" localSheetId="13">#REF!</definedName>
    <definedName name="Excel_BuiltIn_Print_Area_14_10" localSheetId="6">#REF!</definedName>
    <definedName name="Excel_BuiltIn_Print_Area_14_10">#REF!</definedName>
    <definedName name="Excel_BuiltIn_Print_Area_14_11" localSheetId="12">#REF!</definedName>
    <definedName name="Excel_BuiltIn_Print_Area_14_11" localSheetId="13">#REF!</definedName>
    <definedName name="Excel_BuiltIn_Print_Area_14_11" localSheetId="6">#REF!</definedName>
    <definedName name="Excel_BuiltIn_Print_Area_14_11">#REF!</definedName>
    <definedName name="Excel_BuiltIn_Print_Area_14_14">"$#REF!.$A$1:$F$70"</definedName>
    <definedName name="Excel_BuiltIn_Print_Area_15">"$#REF!.$B$2:$B$20"</definedName>
    <definedName name="Excel_BuiltIn_Print_Area_15_1" localSheetId="12">#REF!</definedName>
    <definedName name="Excel_BuiltIn_Print_Area_15_1" localSheetId="13">#REF!</definedName>
    <definedName name="Excel_BuiltIn_Print_Area_15_1" localSheetId="6">#REF!</definedName>
    <definedName name="Excel_BuiltIn_Print_Area_15_1">#REF!</definedName>
    <definedName name="Excel_BuiltIn_Print_Area_15_1_10" localSheetId="12">#REF!</definedName>
    <definedName name="Excel_BuiltIn_Print_Area_15_1_10" localSheetId="13">#REF!</definedName>
    <definedName name="Excel_BuiltIn_Print_Area_15_1_10" localSheetId="6">#REF!</definedName>
    <definedName name="Excel_BuiltIn_Print_Area_15_1_10">#REF!</definedName>
    <definedName name="Excel_BuiltIn_Print_Area_15_1_11" localSheetId="12">#REF!</definedName>
    <definedName name="Excel_BuiltIn_Print_Area_15_1_11" localSheetId="13">#REF!</definedName>
    <definedName name="Excel_BuiltIn_Print_Area_15_1_11" localSheetId="6">#REF!</definedName>
    <definedName name="Excel_BuiltIn_Print_Area_15_1_11">#REF!</definedName>
    <definedName name="Excel_BuiltIn_Print_Area_16" localSheetId="12">#REF!</definedName>
    <definedName name="Excel_BuiltIn_Print_Area_16" localSheetId="13">#REF!</definedName>
    <definedName name="Excel_BuiltIn_Print_Area_16" localSheetId="6">#REF!</definedName>
    <definedName name="Excel_BuiltIn_Print_Area_16">#REF!</definedName>
    <definedName name="Excel_BuiltIn_Print_Area_16_1" localSheetId="12">#REF!</definedName>
    <definedName name="Excel_BuiltIn_Print_Area_16_1" localSheetId="13">#REF!</definedName>
    <definedName name="Excel_BuiltIn_Print_Area_16_1" localSheetId="6">#REF!</definedName>
    <definedName name="Excel_BuiltIn_Print_Area_16_1">#REF!</definedName>
    <definedName name="Excel_BuiltIn_Print_Area_16_10" localSheetId="12">#REF!</definedName>
    <definedName name="Excel_BuiltIn_Print_Area_16_10" localSheetId="13">#REF!</definedName>
    <definedName name="Excel_BuiltIn_Print_Area_16_10" localSheetId="6">#REF!</definedName>
    <definedName name="Excel_BuiltIn_Print_Area_16_10">#REF!</definedName>
    <definedName name="Excel_BuiltIn_Print_Area_16_11" localSheetId="12">#REF!</definedName>
    <definedName name="Excel_BuiltIn_Print_Area_16_11" localSheetId="13">#REF!</definedName>
    <definedName name="Excel_BuiltIn_Print_Area_16_11" localSheetId="6">#REF!</definedName>
    <definedName name="Excel_BuiltIn_Print_Area_16_11">#REF!</definedName>
    <definedName name="Excel_BuiltIn_Print_Area_16_14">"$#REF!.$A$1:$P$72"</definedName>
    <definedName name="Excel_BuiltIn_Print_Area_2_1">"$#REF!.$A$2:$B$18"</definedName>
    <definedName name="Excel_BuiltIn_Print_Area_21_1" localSheetId="12">#REF!</definedName>
    <definedName name="Excel_BuiltIn_Print_Area_21_1" localSheetId="13">#REF!</definedName>
    <definedName name="Excel_BuiltIn_Print_Area_21_1" localSheetId="6">#REF!</definedName>
    <definedName name="Excel_BuiltIn_Print_Area_21_1">#REF!</definedName>
    <definedName name="Excel_BuiltIn_Print_Area_21_1_10" localSheetId="12">#REF!</definedName>
    <definedName name="Excel_BuiltIn_Print_Area_21_1_10" localSheetId="13">#REF!</definedName>
    <definedName name="Excel_BuiltIn_Print_Area_21_1_10" localSheetId="6">#REF!</definedName>
    <definedName name="Excel_BuiltIn_Print_Area_21_1_10">#REF!</definedName>
    <definedName name="Excel_BuiltIn_Print_Area_21_1_11" localSheetId="12">#REF!</definedName>
    <definedName name="Excel_BuiltIn_Print_Area_21_1_11" localSheetId="13">#REF!</definedName>
    <definedName name="Excel_BuiltIn_Print_Area_21_1_11" localSheetId="6">#REF!</definedName>
    <definedName name="Excel_BuiltIn_Print_Area_21_1_11">#REF!</definedName>
    <definedName name="Excel_BuiltIn_Print_Area_21_1_14" localSheetId="12">#REF!</definedName>
    <definedName name="Excel_BuiltIn_Print_Area_21_1_14" localSheetId="13">#REF!</definedName>
    <definedName name="Excel_BuiltIn_Print_Area_21_1_14" localSheetId="6">#REF!</definedName>
    <definedName name="Excel_BuiltIn_Print_Area_21_1_14">#REF!</definedName>
    <definedName name="Excel_BuiltIn_Print_Area_26" localSheetId="12">#REF!</definedName>
    <definedName name="Excel_BuiltIn_Print_Area_26" localSheetId="13">#REF!</definedName>
    <definedName name="Excel_BuiltIn_Print_Area_26" localSheetId="6">#REF!</definedName>
    <definedName name="Excel_BuiltIn_Print_Area_26">#REF!</definedName>
    <definedName name="Excel_BuiltIn_Print_Area_26_1" localSheetId="12">#REF!</definedName>
    <definedName name="Excel_BuiltIn_Print_Area_26_1" localSheetId="13">#REF!</definedName>
    <definedName name="Excel_BuiltIn_Print_Area_26_1" localSheetId="6">#REF!</definedName>
    <definedName name="Excel_BuiltIn_Print_Area_26_1">#REF!</definedName>
    <definedName name="Excel_BuiltIn_Print_Area_26_1_1" localSheetId="12">#REF!</definedName>
    <definedName name="Excel_BuiltIn_Print_Area_26_1_1" localSheetId="13">#REF!</definedName>
    <definedName name="Excel_BuiltIn_Print_Area_26_1_1" localSheetId="6">#REF!</definedName>
    <definedName name="Excel_BuiltIn_Print_Area_26_1_1">#REF!</definedName>
    <definedName name="Excel_BuiltIn_Print_Area_26_1_10" localSheetId="12">#REF!</definedName>
    <definedName name="Excel_BuiltIn_Print_Area_26_1_10" localSheetId="13">#REF!</definedName>
    <definedName name="Excel_BuiltIn_Print_Area_26_1_10" localSheetId="6">#REF!</definedName>
    <definedName name="Excel_BuiltIn_Print_Area_26_1_10">#REF!</definedName>
    <definedName name="Excel_BuiltIn_Print_Area_26_1_11" localSheetId="12">#REF!</definedName>
    <definedName name="Excel_BuiltIn_Print_Area_26_1_11" localSheetId="13">#REF!</definedName>
    <definedName name="Excel_BuiltIn_Print_Area_26_1_11" localSheetId="6">#REF!</definedName>
    <definedName name="Excel_BuiltIn_Print_Area_26_1_11">#REF!</definedName>
    <definedName name="Excel_BuiltIn_Print_Area_26_10" localSheetId="12">#REF!</definedName>
    <definedName name="Excel_BuiltIn_Print_Area_26_10" localSheetId="13">#REF!</definedName>
    <definedName name="Excel_BuiltIn_Print_Area_26_10" localSheetId="6">#REF!</definedName>
    <definedName name="Excel_BuiltIn_Print_Area_26_10">#REF!</definedName>
    <definedName name="Excel_BuiltIn_Print_Area_26_11" localSheetId="12">#REF!</definedName>
    <definedName name="Excel_BuiltIn_Print_Area_26_11" localSheetId="13">#REF!</definedName>
    <definedName name="Excel_BuiltIn_Print_Area_26_11" localSheetId="6">#REF!</definedName>
    <definedName name="Excel_BuiltIn_Print_Area_26_11">#REF!</definedName>
    <definedName name="Excel_BuiltIn_Print_Area_27_1" localSheetId="12">#REF!</definedName>
    <definedName name="Excel_BuiltIn_Print_Area_27_1" localSheetId="13">#REF!</definedName>
    <definedName name="Excel_BuiltIn_Print_Area_27_1" localSheetId="6">#REF!</definedName>
    <definedName name="Excel_BuiltIn_Print_Area_27_1">#REF!</definedName>
    <definedName name="Excel_BuiltIn_Print_Area_27_1_10" localSheetId="12">#REF!</definedName>
    <definedName name="Excel_BuiltIn_Print_Area_27_1_10" localSheetId="13">#REF!</definedName>
    <definedName name="Excel_BuiltIn_Print_Area_27_1_10" localSheetId="6">#REF!</definedName>
    <definedName name="Excel_BuiltIn_Print_Area_27_1_10">#REF!</definedName>
    <definedName name="Excel_BuiltIn_Print_Area_27_1_11" localSheetId="12">#REF!</definedName>
    <definedName name="Excel_BuiltIn_Print_Area_27_1_11" localSheetId="13">#REF!</definedName>
    <definedName name="Excel_BuiltIn_Print_Area_27_1_11" localSheetId="6">#REF!</definedName>
    <definedName name="Excel_BuiltIn_Print_Area_27_1_11">#REF!</definedName>
    <definedName name="Excel_BuiltIn_Print_Area_29" localSheetId="12">[44]DESMATAMENTO!#REF!</definedName>
    <definedName name="Excel_BuiltIn_Print_Area_29">[45]DESMATAMENTO!#REF!</definedName>
    <definedName name="Excel_BuiltIn_Print_Area_29_1" localSheetId="12">#REF!</definedName>
    <definedName name="Excel_BuiltIn_Print_Area_29_1" localSheetId="13">#REF!</definedName>
    <definedName name="Excel_BuiltIn_Print_Area_29_1" localSheetId="6">#REF!</definedName>
    <definedName name="Excel_BuiltIn_Print_Area_29_1">#REF!</definedName>
    <definedName name="Excel_BuiltIn_Print_Area_29_1_10" localSheetId="12">#REF!</definedName>
    <definedName name="Excel_BuiltIn_Print_Area_29_1_10" localSheetId="13">#REF!</definedName>
    <definedName name="Excel_BuiltIn_Print_Area_29_1_10" localSheetId="6">#REF!</definedName>
    <definedName name="Excel_BuiltIn_Print_Area_29_1_10">#REF!</definedName>
    <definedName name="Excel_BuiltIn_Print_Area_29_1_11" localSheetId="12">#REF!</definedName>
    <definedName name="Excel_BuiltIn_Print_Area_29_1_11" localSheetId="13">#REF!</definedName>
    <definedName name="Excel_BuiltIn_Print_Area_29_1_11" localSheetId="6">#REF!</definedName>
    <definedName name="Excel_BuiltIn_Print_Area_29_1_11">#REF!</definedName>
    <definedName name="Excel_BuiltIn_Print_Area_29_10" localSheetId="12">[46]DESMATAMENTO!#REF!</definedName>
    <definedName name="Excel_BuiltIn_Print_Area_29_10">[47]DESMATAMENTO!#REF!</definedName>
    <definedName name="Excel_BuiltIn_Print_Area_29_11" localSheetId="12">[48]DESMATAMENTO!#REF!</definedName>
    <definedName name="Excel_BuiltIn_Print_Area_29_11">[49]DESMATAMENTO!#REF!</definedName>
    <definedName name="Excel_BuiltIn_Print_Area_29_9" localSheetId="12">[48]DESMATAMENTO!#REF!</definedName>
    <definedName name="Excel_BuiltIn_Print_Area_29_9">[49]DESMATAMENTO!#REF!</definedName>
    <definedName name="Excel_BuiltIn_Print_Area_3" localSheetId="12">#REF!</definedName>
    <definedName name="Excel_BuiltIn_Print_Area_3" localSheetId="13">#REF!</definedName>
    <definedName name="Excel_BuiltIn_Print_Area_3" localSheetId="6">#REF!</definedName>
    <definedName name="Excel_BuiltIn_Print_Area_3">#REF!</definedName>
    <definedName name="Excel_BuiltIn_Print_Area_3_1" localSheetId="12">#REF!</definedName>
    <definedName name="Excel_BuiltIn_Print_Area_3_1" localSheetId="13">#REF!</definedName>
    <definedName name="Excel_BuiltIn_Print_Area_3_1" localSheetId="6">#REF!</definedName>
    <definedName name="Excel_BuiltIn_Print_Area_3_1">#REF!</definedName>
    <definedName name="Excel_BuiltIn_Print_Area_3_1_1">"$#REF!.$A$2:$F$17"</definedName>
    <definedName name="Excel_BuiltIn_Print_Area_30_1" localSheetId="12">#REF!</definedName>
    <definedName name="Excel_BuiltIn_Print_Area_30_1" localSheetId="13">#REF!</definedName>
    <definedName name="Excel_BuiltIn_Print_Area_30_1" localSheetId="6">#REF!</definedName>
    <definedName name="Excel_BuiltIn_Print_Area_30_1">#REF!</definedName>
    <definedName name="Excel_BuiltIn_Print_Area_30_1_10" localSheetId="12">#REF!</definedName>
    <definedName name="Excel_BuiltIn_Print_Area_30_1_10" localSheetId="13">#REF!</definedName>
    <definedName name="Excel_BuiltIn_Print_Area_30_1_10" localSheetId="6">#REF!</definedName>
    <definedName name="Excel_BuiltIn_Print_Area_30_1_10">#REF!</definedName>
    <definedName name="Excel_BuiltIn_Print_Area_30_1_11" localSheetId="12">#REF!</definedName>
    <definedName name="Excel_BuiltIn_Print_Area_30_1_11" localSheetId="13">#REF!</definedName>
    <definedName name="Excel_BuiltIn_Print_Area_30_1_11" localSheetId="6">#REF!</definedName>
    <definedName name="Excel_BuiltIn_Print_Area_30_1_11">#REF!</definedName>
    <definedName name="Excel_BuiltIn_Print_Area_31_1" localSheetId="12">#REF!</definedName>
    <definedName name="Excel_BuiltIn_Print_Area_31_1" localSheetId="13">#REF!</definedName>
    <definedName name="Excel_BuiltIn_Print_Area_31_1" localSheetId="6">#REF!</definedName>
    <definedName name="Excel_BuiltIn_Print_Area_31_1">#REF!</definedName>
    <definedName name="Excel_BuiltIn_Print_Area_31_1_10" localSheetId="12">#REF!</definedName>
    <definedName name="Excel_BuiltIn_Print_Area_31_1_10" localSheetId="13">#REF!</definedName>
    <definedName name="Excel_BuiltIn_Print_Area_31_1_10" localSheetId="6">#REF!</definedName>
    <definedName name="Excel_BuiltIn_Print_Area_31_1_10">#REF!</definedName>
    <definedName name="Excel_BuiltIn_Print_Area_31_1_11" localSheetId="12">#REF!</definedName>
    <definedName name="Excel_BuiltIn_Print_Area_31_1_11" localSheetId="13">#REF!</definedName>
    <definedName name="Excel_BuiltIn_Print_Area_31_1_11" localSheetId="6">#REF!</definedName>
    <definedName name="Excel_BuiltIn_Print_Area_31_1_11">#REF!</definedName>
    <definedName name="Excel_BuiltIn_Print_Area_4_1" localSheetId="12">#REF!</definedName>
    <definedName name="Excel_BuiltIn_Print_Area_4_1" localSheetId="13">#REF!</definedName>
    <definedName name="Excel_BuiltIn_Print_Area_4_1" localSheetId="6">#REF!</definedName>
    <definedName name="Excel_BuiltIn_Print_Area_4_1">#REF!</definedName>
    <definedName name="Excel_BuiltIn_Print_Area_4_1_1">"$#REF!.$A$2:$B$16"</definedName>
    <definedName name="Excel_BuiltIn_Print_Area_43">"$#REF!.$A$2:$A$13"</definedName>
    <definedName name="Excel_BuiltIn_Print_Area_44">"$#REF!.$A$2:$II$65318"</definedName>
    <definedName name="Excel_BuiltIn_Print_Area_45_1">"$#REF!.$A$2:$A$20"</definedName>
    <definedName name="Excel_BuiltIn_Print_Area_49" localSheetId="12">#REF!</definedName>
    <definedName name="Excel_BuiltIn_Print_Area_49" localSheetId="13">#REF!</definedName>
    <definedName name="Excel_BuiltIn_Print_Area_49" localSheetId="6">#REF!</definedName>
    <definedName name="Excel_BuiltIn_Print_Area_49">#REF!</definedName>
    <definedName name="Excel_BuiltIn_Print_Area_49_10" localSheetId="12">#REF!</definedName>
    <definedName name="Excel_BuiltIn_Print_Area_49_10" localSheetId="13">#REF!</definedName>
    <definedName name="Excel_BuiltIn_Print_Area_49_10" localSheetId="6">#REF!</definedName>
    <definedName name="Excel_BuiltIn_Print_Area_49_10">#REF!</definedName>
    <definedName name="Excel_BuiltIn_Print_Area_49_11" localSheetId="12">#REF!</definedName>
    <definedName name="Excel_BuiltIn_Print_Area_49_11" localSheetId="13">#REF!</definedName>
    <definedName name="Excel_BuiltIn_Print_Area_49_11" localSheetId="6">#REF!</definedName>
    <definedName name="Excel_BuiltIn_Print_Area_49_11">#REF!</definedName>
    <definedName name="Excel_BuiltIn_Print_Area_5" localSheetId="12">#REF!</definedName>
    <definedName name="Excel_BuiltIn_Print_Area_5" localSheetId="13">#REF!</definedName>
    <definedName name="Excel_BuiltIn_Print_Area_5" localSheetId="6">#REF!</definedName>
    <definedName name="Excel_BuiltIn_Print_Area_5">#REF!</definedName>
    <definedName name="Excel_BuiltIn_Print_Area_5_1">"$#REF!.$A$8:$B$13"</definedName>
    <definedName name="Excel_BuiltIn_Print_Area_5_1_1">"$#REF!.$A$1:$J$13"</definedName>
    <definedName name="Excel_BuiltIn_Print_Area_5_1_10" localSheetId="12">#REF!</definedName>
    <definedName name="Excel_BuiltIn_Print_Area_5_1_10" localSheetId="13">#REF!</definedName>
    <definedName name="Excel_BuiltIn_Print_Area_5_1_10" localSheetId="6">#REF!</definedName>
    <definedName name="Excel_BuiltIn_Print_Area_5_1_10">#REF!</definedName>
    <definedName name="Excel_BuiltIn_Print_Area_5_1_11" localSheetId="12">#REF!</definedName>
    <definedName name="Excel_BuiltIn_Print_Area_5_1_11" localSheetId="13">#REF!</definedName>
    <definedName name="Excel_BuiltIn_Print_Area_5_1_11" localSheetId="6">#REF!</definedName>
    <definedName name="Excel_BuiltIn_Print_Area_5_1_11">#REF!</definedName>
    <definedName name="Excel_BuiltIn_Print_Area_6_1">"$#REF!.$A$2:$B$15"</definedName>
    <definedName name="Excel_BuiltIn_Print_Area_7">"$#REF!.$A$1:$F$762"</definedName>
    <definedName name="Excel_BuiltIn_Print_Area_8">"$#REF!.$A$1:$F$758"</definedName>
    <definedName name="Excel_BuiltIn_Print_Area_8_1" localSheetId="12">#REF!</definedName>
    <definedName name="Excel_BuiltIn_Print_Area_8_1" localSheetId="13">#REF!</definedName>
    <definedName name="Excel_BuiltIn_Print_Area_8_1" localSheetId="6">#REF!</definedName>
    <definedName name="Excel_BuiltIn_Print_Area_8_1">#REF!</definedName>
    <definedName name="Excel_BuiltIn_Print_Area_9">"$#REF!.$A$1:$F$758"</definedName>
    <definedName name="Excel_BuiltIn_Print_Area_9_1" localSheetId="12">#REF!</definedName>
    <definedName name="Excel_BuiltIn_Print_Area_9_1" localSheetId="13">#REF!</definedName>
    <definedName name="Excel_BuiltIn_Print_Area_9_1" localSheetId="6">#REF!</definedName>
    <definedName name="Excel_BuiltIn_Print_Area_9_1">#REF!</definedName>
    <definedName name="Excel_BuiltIn_Print_Area_9_1_10" localSheetId="12">#REF!</definedName>
    <definedName name="Excel_BuiltIn_Print_Area_9_1_10" localSheetId="13">#REF!</definedName>
    <definedName name="Excel_BuiltIn_Print_Area_9_1_10" localSheetId="6">#REF!</definedName>
    <definedName name="Excel_BuiltIn_Print_Area_9_1_10">#REF!</definedName>
    <definedName name="Excel_BuiltIn_Print_Area_9_1_11" localSheetId="12">#REF!</definedName>
    <definedName name="Excel_BuiltIn_Print_Area_9_1_11" localSheetId="13">#REF!</definedName>
    <definedName name="Excel_BuiltIn_Print_Area_9_1_11" localSheetId="6">#REF!</definedName>
    <definedName name="Excel_BuiltIn_Print_Area_9_1_11">#REF!</definedName>
    <definedName name="Excel_BuiltIn_Print_Area_9_1_14">"$#REF!.$A$1:$G$49"</definedName>
    <definedName name="Excel_BuiltIn_Print_Titles_1" localSheetId="12">#REF!</definedName>
    <definedName name="Excel_BuiltIn_Print_Titles_1" localSheetId="13">#REF!</definedName>
    <definedName name="Excel_BuiltIn_Print_Titles_1" localSheetId="3">#REF!</definedName>
    <definedName name="Excel_BuiltIn_Print_Titles_1">#REF!</definedName>
    <definedName name="Excel_BuiltIn_Print_Titles_14" localSheetId="12">#REF!</definedName>
    <definedName name="Excel_BuiltIn_Print_Titles_14" localSheetId="13">#REF!</definedName>
    <definedName name="Excel_BuiltIn_Print_Titles_14" localSheetId="6">#REF!</definedName>
    <definedName name="Excel_BuiltIn_Print_Titles_14">#REF!</definedName>
    <definedName name="Excel_BuiltIn_Print_Titles_14_10" localSheetId="12">#REF!</definedName>
    <definedName name="Excel_BuiltIn_Print_Titles_14_10" localSheetId="13">#REF!</definedName>
    <definedName name="Excel_BuiltIn_Print_Titles_14_10" localSheetId="6">#REF!</definedName>
    <definedName name="Excel_BuiltIn_Print_Titles_14_10">#REF!</definedName>
    <definedName name="Excel_BuiltIn_Print_Titles_14_11" localSheetId="12">#REF!</definedName>
    <definedName name="Excel_BuiltIn_Print_Titles_14_11" localSheetId="13">#REF!</definedName>
    <definedName name="Excel_BuiltIn_Print_Titles_14_11" localSheetId="6">#REF!</definedName>
    <definedName name="Excel_BuiltIn_Print_Titles_14_11">#REF!</definedName>
    <definedName name="Excel_BuiltIn_Print_Titles_14_14">"$#REF!.$A$1:$IV$8"</definedName>
    <definedName name="Excel_BuiltIn_Print_Titles_15" localSheetId="12">#REF!</definedName>
    <definedName name="Excel_BuiltIn_Print_Titles_15" localSheetId="13">#REF!</definedName>
    <definedName name="Excel_BuiltIn_Print_Titles_15" localSheetId="6">#REF!</definedName>
    <definedName name="Excel_BuiltIn_Print_Titles_15">#REF!</definedName>
    <definedName name="Excel_BuiltIn_Print_Titles_15_10" localSheetId="12">#REF!</definedName>
    <definedName name="Excel_BuiltIn_Print_Titles_15_10" localSheetId="13">#REF!</definedName>
    <definedName name="Excel_BuiltIn_Print_Titles_15_10" localSheetId="6">#REF!</definedName>
    <definedName name="Excel_BuiltIn_Print_Titles_15_10">#REF!</definedName>
    <definedName name="Excel_BuiltIn_Print_Titles_15_11" localSheetId="12">#REF!</definedName>
    <definedName name="Excel_BuiltIn_Print_Titles_15_11" localSheetId="13">#REF!</definedName>
    <definedName name="Excel_BuiltIn_Print_Titles_15_11" localSheetId="6">#REF!</definedName>
    <definedName name="Excel_BuiltIn_Print_Titles_15_11">#REF!</definedName>
    <definedName name="Excel_BuiltIn_Print_Titles_15_14">"$#REF!.$A$1:$IV$8"</definedName>
    <definedName name="Excel_BuiltIn_Print_Titles_16" localSheetId="12">#REF!</definedName>
    <definedName name="Excel_BuiltIn_Print_Titles_16" localSheetId="13">#REF!</definedName>
    <definedName name="Excel_BuiltIn_Print_Titles_16" localSheetId="6">#REF!</definedName>
    <definedName name="Excel_BuiltIn_Print_Titles_16">#REF!</definedName>
    <definedName name="Excel_BuiltIn_Print_Titles_16_10" localSheetId="12">#REF!</definedName>
    <definedName name="Excel_BuiltIn_Print_Titles_16_10" localSheetId="13">#REF!</definedName>
    <definedName name="Excel_BuiltIn_Print_Titles_16_10" localSheetId="6">#REF!</definedName>
    <definedName name="Excel_BuiltIn_Print_Titles_16_10">#REF!</definedName>
    <definedName name="Excel_BuiltIn_Print_Titles_16_11" localSheetId="12">#REF!</definedName>
    <definedName name="Excel_BuiltIn_Print_Titles_16_11" localSheetId="13">#REF!</definedName>
    <definedName name="Excel_BuiltIn_Print_Titles_16_11" localSheetId="6">#REF!</definedName>
    <definedName name="Excel_BuiltIn_Print_Titles_16_11">#REF!</definedName>
    <definedName name="Excel_BuiltIn_Print_Titles_16_14">"$#REF!.$A$1:$IV$8"</definedName>
    <definedName name="Excel_BuiltIn_Print_Titles_2_1" localSheetId="12">#REF!</definedName>
    <definedName name="Excel_BuiltIn_Print_Titles_2_1" localSheetId="13">#REF!</definedName>
    <definedName name="Excel_BuiltIn_Print_Titles_2_1" localSheetId="6">#REF!</definedName>
    <definedName name="Excel_BuiltIn_Print_Titles_2_1">#REF!</definedName>
    <definedName name="Excel_BuiltIn_Print_Titles_2_1_1" localSheetId="12">#REF!,#REF!</definedName>
    <definedName name="Excel_BuiltIn_Print_Titles_2_1_1" localSheetId="13">#REF!,#REF!</definedName>
    <definedName name="Excel_BuiltIn_Print_Titles_2_1_1" localSheetId="6">#REF!,#REF!</definedName>
    <definedName name="Excel_BuiltIn_Print_Titles_2_1_1">#REF!,#REF!</definedName>
    <definedName name="Excel_BuiltIn_Print_Titles_3_1">NA()</definedName>
    <definedName name="Excel_BuiltIn_Print_Titles_3_1_1" localSheetId="12">#REF!,#REF!</definedName>
    <definedName name="Excel_BuiltIn_Print_Titles_3_1_1" localSheetId="13">#REF!,#REF!</definedName>
    <definedName name="Excel_BuiltIn_Print_Titles_3_1_1" localSheetId="6">#REF!,#REF!</definedName>
    <definedName name="Excel_BuiltIn_Print_Titles_3_1_1">#REF!,#REF!</definedName>
    <definedName name="Excel_BuiltIn_Print_Titles_3_1_1_1" localSheetId="12">#REF!,#REF!</definedName>
    <definedName name="Excel_BuiltIn_Print_Titles_3_1_1_1" localSheetId="13">#REF!,#REF!</definedName>
    <definedName name="Excel_BuiltIn_Print_Titles_3_1_1_1" localSheetId="6">#REF!,#REF!</definedName>
    <definedName name="Excel_BuiltIn_Print_Titles_3_1_1_1">#REF!,#REF!</definedName>
    <definedName name="Excel_BuiltIn_Print_Titles_3_1_1_1_1" localSheetId="12">#REF!,#REF!</definedName>
    <definedName name="Excel_BuiltIn_Print_Titles_3_1_1_1_1" localSheetId="13">#REF!,#REF!</definedName>
    <definedName name="Excel_BuiltIn_Print_Titles_3_1_1_1_1" localSheetId="6">#REF!,#REF!</definedName>
    <definedName name="Excel_BuiltIn_Print_Titles_3_1_1_1_1">#REF!,#REF!</definedName>
    <definedName name="Excel_BuiltIn_Print_Titles_3_1_1_1_1_1" localSheetId="12">#REF!</definedName>
    <definedName name="Excel_BuiltIn_Print_Titles_3_1_1_1_1_1" localSheetId="13">#REF!</definedName>
    <definedName name="Excel_BuiltIn_Print_Titles_3_1_1_1_1_1" localSheetId="6">#REF!</definedName>
    <definedName name="Excel_BuiltIn_Print_Titles_3_1_1_1_1_1">#REF!</definedName>
    <definedName name="Excel_BuiltIn_Print_Titles_31" localSheetId="12">#REF!</definedName>
    <definedName name="Excel_BuiltIn_Print_Titles_31" localSheetId="13">#REF!</definedName>
    <definedName name="Excel_BuiltIn_Print_Titles_31" localSheetId="6">#REF!</definedName>
    <definedName name="Excel_BuiltIn_Print_Titles_31">#REF!</definedName>
    <definedName name="Excel_BuiltIn_Print_Titles_32" localSheetId="12">#REF!</definedName>
    <definedName name="Excel_BuiltIn_Print_Titles_32" localSheetId="13">#REF!</definedName>
    <definedName name="Excel_BuiltIn_Print_Titles_32" localSheetId="6">#REF!</definedName>
    <definedName name="Excel_BuiltIn_Print_Titles_32">#REF!</definedName>
    <definedName name="Excel_BuiltIn_Print_Titles_33" localSheetId="12">#REF!</definedName>
    <definedName name="Excel_BuiltIn_Print_Titles_33" localSheetId="13">#REF!</definedName>
    <definedName name="Excel_BuiltIn_Print_Titles_33" localSheetId="6">#REF!</definedName>
    <definedName name="Excel_BuiltIn_Print_Titles_33">#REF!</definedName>
    <definedName name="Excel_BuiltIn_Print_Titles_34" localSheetId="12">#REF!</definedName>
    <definedName name="Excel_BuiltIn_Print_Titles_34" localSheetId="13">#REF!</definedName>
    <definedName name="Excel_BuiltIn_Print_Titles_34" localSheetId="6">#REF!</definedName>
    <definedName name="Excel_BuiltIn_Print_Titles_34">#REF!</definedName>
    <definedName name="Excel_BuiltIn_Print_Titles_4_1" localSheetId="12">#REF!</definedName>
    <definedName name="Excel_BuiltIn_Print_Titles_4_1" localSheetId="13">#REF!</definedName>
    <definedName name="Excel_BuiltIn_Print_Titles_4_1" localSheetId="6">#REF!</definedName>
    <definedName name="Excel_BuiltIn_Print_Titles_4_1">#REF!</definedName>
    <definedName name="Excel_BuiltIn_Print_Titles_4_1_1" localSheetId="12">#REF!</definedName>
    <definedName name="Excel_BuiltIn_Print_Titles_4_1_1" localSheetId="13">#REF!</definedName>
    <definedName name="Excel_BuiltIn_Print_Titles_4_1_1" localSheetId="6">#REF!</definedName>
    <definedName name="Excel_BuiltIn_Print_Titles_4_1_1">#REF!</definedName>
    <definedName name="Excel_BuiltIn_Print_Titles_9_1" localSheetId="12">#REF!</definedName>
    <definedName name="Excel_BuiltIn_Print_Titles_9_1" localSheetId="13">#REF!</definedName>
    <definedName name="Excel_BuiltIn_Print_Titles_9_1" localSheetId="6">#REF!</definedName>
    <definedName name="Excel_BuiltIn_Print_Titles_9_1">#REF!</definedName>
    <definedName name="Excel_BuiltIn_Print_Titles_9_1_10" localSheetId="12">#REF!</definedName>
    <definedName name="Excel_BuiltIn_Print_Titles_9_1_10" localSheetId="13">#REF!</definedName>
    <definedName name="Excel_BuiltIn_Print_Titles_9_1_10" localSheetId="6">#REF!</definedName>
    <definedName name="Excel_BuiltIn_Print_Titles_9_1_10">#REF!</definedName>
    <definedName name="Excel_BuiltIn_Print_Titles_9_1_11" localSheetId="12">#REF!</definedName>
    <definedName name="Excel_BuiltIn_Print_Titles_9_1_11" localSheetId="13">#REF!</definedName>
    <definedName name="Excel_BuiltIn_Print_Titles_9_1_11" localSheetId="6">#REF!</definedName>
    <definedName name="Excel_BuiltIn_Print_Titles_9_1_11">#REF!</definedName>
    <definedName name="Excel_BuiltIn_Print_Titles_9_1_14">"$#REF!.$A$1:$IV$9"</definedName>
    <definedName name="ext">[7]DADOS!$B$11</definedName>
    <definedName name="EXTENSAO" localSheetId="12">#REF!</definedName>
    <definedName name="EXTENSAO" localSheetId="13">#REF!</definedName>
    <definedName name="EXTENSAO" localSheetId="6">#REF!</definedName>
    <definedName name="EXTENSAO">#REF!</definedName>
    <definedName name="EXTENSAO_2">"'file:///d:/obra%20andrade/bm%2002%20-%20cs/drenagem-bm02.xls'#$''.$k$113"</definedName>
    <definedName name="EXTENSAO_3">"'file:///d:/obra%20andrade/bm%2002%20-%20cs/drenagem-bm02.xls'#$''.$k$113"</definedName>
    <definedName name="EXTENSAO_4">"'file:///d:/obra%20andrade/bm%2002%20-%20cs/drenagem-bm02.xls'#$''.$k$113"</definedName>
    <definedName name="EXTENSAO_5">"'file:///d:/obra%20andrade/bm%2002%20-%20cs/drenagem-bm02.xls'#$''.$k$113"</definedName>
    <definedName name="EXTENSAO_6">"'file:///d:/obra%20andrade/bm%2002%20-%20cs/drenagem-bm02.xls'#$''.$k$113"</definedName>
    <definedName name="EXTENSAO_7">"'file:///d:/obra%20andrade/bm%2002%20-%20cs/drenagem-bm02.xls'#$''.$k$113"</definedName>
    <definedName name="Extenso" localSheetId="10">'[11]COTAÇÃO MAT DE JAZIDA P. ATERRO'!Extenso</definedName>
    <definedName name="Extenso" localSheetId="9">'[11]COTAÇÃO MAT DE JAZIDA P. ATERRO'!Extenso</definedName>
    <definedName name="Extenso" localSheetId="7">'[11]COTAÇÃO MAT DE JAZIDA P. ATERRO'!Extenso</definedName>
    <definedName name="Extenso" localSheetId="8">'[11]COTAÇÃO MAT DE JAZIDA P. ATERRO'!Extenso</definedName>
    <definedName name="Extenso" localSheetId="12">[0]!Extenso</definedName>
    <definedName name="Extenso">'[11]COTAÇÃO MAT DE JAZIDA P. ATERRO'!Extenso</definedName>
    <definedName name="Extenso_11">#N/A</definedName>
    <definedName name="EXTRA_CONTRATUAL" localSheetId="12">#REF!</definedName>
    <definedName name="EXTRA_CONTRATUAL" localSheetId="13">#REF!</definedName>
    <definedName name="EXTRA_CONTRATUAL" localSheetId="6">#REF!</definedName>
    <definedName name="EXTRA_CONTRATUAL">#REF!</definedName>
    <definedName name="EXTRA_CONTRATUAL_10" localSheetId="12">#REF!</definedName>
    <definedName name="EXTRA_CONTRATUAL_10" localSheetId="13">#REF!</definedName>
    <definedName name="EXTRA_CONTRATUAL_10" localSheetId="6">#REF!</definedName>
    <definedName name="EXTRA_CONTRATUAL_10">#REF!</definedName>
    <definedName name="EXTRA_CONTRATUAL_10_1" localSheetId="12">#REF!</definedName>
    <definedName name="EXTRA_CONTRATUAL_10_1" localSheetId="13">#REF!</definedName>
    <definedName name="EXTRA_CONTRATUAL_10_1" localSheetId="6">#REF!</definedName>
    <definedName name="EXTRA_CONTRATUAL_10_1">#REF!</definedName>
    <definedName name="EXTRA_CONTRATUAL_10_10" localSheetId="12">#REF!</definedName>
    <definedName name="EXTRA_CONTRATUAL_10_10" localSheetId="13">#REF!</definedName>
    <definedName name="EXTRA_CONTRATUAL_10_10" localSheetId="6">#REF!</definedName>
    <definedName name="EXTRA_CONTRATUAL_10_10">#REF!</definedName>
    <definedName name="EXTRA_CONTRATUAL_10_11" localSheetId="12">#REF!</definedName>
    <definedName name="EXTRA_CONTRATUAL_10_11" localSheetId="13">#REF!</definedName>
    <definedName name="EXTRA_CONTRATUAL_10_11" localSheetId="6">#REF!</definedName>
    <definedName name="EXTRA_CONTRATUAL_10_11">#REF!</definedName>
    <definedName name="EXTRA_CONTRATUAL_10_14" localSheetId="12">#REF!</definedName>
    <definedName name="EXTRA_CONTRATUAL_10_14" localSheetId="13">#REF!</definedName>
    <definedName name="EXTRA_CONTRATUAL_10_14" localSheetId="6">#REF!</definedName>
    <definedName name="EXTRA_CONTRATUAL_10_14">#REF!</definedName>
    <definedName name="EXTRA_CONTRATUAL_10_19" localSheetId="12">#REF!</definedName>
    <definedName name="EXTRA_CONTRATUAL_10_19" localSheetId="13">#REF!</definedName>
    <definedName name="EXTRA_CONTRATUAL_10_19" localSheetId="6">#REF!</definedName>
    <definedName name="EXTRA_CONTRATUAL_10_19">#REF!</definedName>
    <definedName name="EXTRA_CONTRATUAL_10_19_10" localSheetId="12">#REF!</definedName>
    <definedName name="EXTRA_CONTRATUAL_10_19_10" localSheetId="13">#REF!</definedName>
    <definedName name="EXTRA_CONTRATUAL_10_19_10" localSheetId="6">#REF!</definedName>
    <definedName name="EXTRA_CONTRATUAL_10_19_10">#REF!</definedName>
    <definedName name="EXTRA_CONTRATUAL_10_19_11" localSheetId="12">#REF!</definedName>
    <definedName name="EXTRA_CONTRATUAL_10_19_11" localSheetId="13">#REF!</definedName>
    <definedName name="EXTRA_CONTRATUAL_10_19_11" localSheetId="6">#REF!</definedName>
    <definedName name="EXTRA_CONTRATUAL_10_19_11">#REF!</definedName>
    <definedName name="EXTRA_CONTRATUAL_11" localSheetId="12">#REF!</definedName>
    <definedName name="EXTRA_CONTRATUAL_11" localSheetId="13">#REF!</definedName>
    <definedName name="EXTRA_CONTRATUAL_11" localSheetId="6">#REF!</definedName>
    <definedName name="EXTRA_CONTRATUAL_11">#REF!</definedName>
    <definedName name="EXTRA_CONTRATUAL_14" localSheetId="12">#REF!</definedName>
    <definedName name="EXTRA_CONTRATUAL_14" localSheetId="13">#REF!</definedName>
    <definedName name="EXTRA_CONTRATUAL_14" localSheetId="6">#REF!</definedName>
    <definedName name="EXTRA_CONTRATUAL_14">#REF!</definedName>
    <definedName name="EXTRA_CONTRATUAL_17" localSheetId="12">#REF!</definedName>
    <definedName name="EXTRA_CONTRATUAL_17" localSheetId="13">#REF!</definedName>
    <definedName name="EXTRA_CONTRATUAL_17" localSheetId="6">#REF!</definedName>
    <definedName name="EXTRA_CONTRATUAL_17">#REF!</definedName>
    <definedName name="EXTRA_CONTRATUAL_17_10" localSheetId="12">#REF!</definedName>
    <definedName name="EXTRA_CONTRATUAL_17_10" localSheetId="13">#REF!</definedName>
    <definedName name="EXTRA_CONTRATUAL_17_10" localSheetId="6">#REF!</definedName>
    <definedName name="EXTRA_CONTRATUAL_17_10">#REF!</definedName>
    <definedName name="EXTRA_CONTRATUAL_17_11" localSheetId="12">#REF!</definedName>
    <definedName name="EXTRA_CONTRATUAL_17_11" localSheetId="13">#REF!</definedName>
    <definedName name="EXTRA_CONTRATUAL_17_11" localSheetId="6">#REF!</definedName>
    <definedName name="EXTRA_CONTRATUAL_17_11">#REF!</definedName>
    <definedName name="EXTRA_CONTRATUAL_17_14" localSheetId="12">#REF!</definedName>
    <definedName name="EXTRA_CONTRATUAL_17_14" localSheetId="13">#REF!</definedName>
    <definedName name="EXTRA_CONTRATUAL_17_14" localSheetId="6">#REF!</definedName>
    <definedName name="EXTRA_CONTRATUAL_17_14">#REF!</definedName>
    <definedName name="EXTRA_CONTRATUAL_17_19" localSheetId="12">#REF!</definedName>
    <definedName name="EXTRA_CONTRATUAL_17_19" localSheetId="13">#REF!</definedName>
    <definedName name="EXTRA_CONTRATUAL_17_19" localSheetId="6">#REF!</definedName>
    <definedName name="EXTRA_CONTRATUAL_17_19">#REF!</definedName>
    <definedName name="EXTRA_CONTRATUAL_17_19_10" localSheetId="12">#REF!</definedName>
    <definedName name="EXTRA_CONTRATUAL_17_19_10" localSheetId="13">#REF!</definedName>
    <definedName name="EXTRA_CONTRATUAL_17_19_10" localSheetId="6">#REF!</definedName>
    <definedName name="EXTRA_CONTRATUAL_17_19_10">#REF!</definedName>
    <definedName name="EXTRA_CONTRATUAL_17_19_11" localSheetId="12">#REF!</definedName>
    <definedName name="EXTRA_CONTRATUAL_17_19_11" localSheetId="13">#REF!</definedName>
    <definedName name="EXTRA_CONTRATUAL_17_19_11" localSheetId="6">#REF!</definedName>
    <definedName name="EXTRA_CONTRATUAL_17_19_11">#REF!</definedName>
    <definedName name="EXTRA_CONTRATUAL_19" localSheetId="12">#REF!</definedName>
    <definedName name="EXTRA_CONTRATUAL_19" localSheetId="13">#REF!</definedName>
    <definedName name="EXTRA_CONTRATUAL_19" localSheetId="6">#REF!</definedName>
    <definedName name="EXTRA_CONTRATUAL_19">#REF!</definedName>
    <definedName name="EXTRA_CONTRATUAL_19_10" localSheetId="12">#REF!</definedName>
    <definedName name="EXTRA_CONTRATUAL_19_10" localSheetId="13">#REF!</definedName>
    <definedName name="EXTRA_CONTRATUAL_19_10" localSheetId="6">#REF!</definedName>
    <definedName name="EXTRA_CONTRATUAL_19_10">#REF!</definedName>
    <definedName name="EXTRA_CONTRATUAL_19_11" localSheetId="12">#REF!</definedName>
    <definedName name="EXTRA_CONTRATUAL_19_11" localSheetId="13">#REF!</definedName>
    <definedName name="EXTRA_CONTRATUAL_19_11" localSheetId="6">#REF!</definedName>
    <definedName name="EXTRA_CONTRATUAL_19_11">#REF!</definedName>
    <definedName name="EXTRA_CONTRATUAL_6" localSheetId="12">#REF!</definedName>
    <definedName name="EXTRA_CONTRATUAL_6" localSheetId="13">#REF!</definedName>
    <definedName name="EXTRA_CONTRATUAL_6" localSheetId="6">#REF!</definedName>
    <definedName name="EXTRA_CONTRATUAL_6">#REF!</definedName>
    <definedName name="EXTRA_CONTRATUAL_6_10" localSheetId="12">#REF!</definedName>
    <definedName name="EXTRA_CONTRATUAL_6_10" localSheetId="13">#REF!</definedName>
    <definedName name="EXTRA_CONTRATUAL_6_10" localSheetId="6">#REF!</definedName>
    <definedName name="EXTRA_CONTRATUAL_6_10">#REF!</definedName>
    <definedName name="EXTRA_CONTRATUAL_6_11" localSheetId="12">#REF!</definedName>
    <definedName name="EXTRA_CONTRATUAL_6_11" localSheetId="13">#REF!</definedName>
    <definedName name="EXTRA_CONTRATUAL_6_11" localSheetId="6">#REF!</definedName>
    <definedName name="EXTRA_CONTRATUAL_6_11">#REF!</definedName>
    <definedName name="EXTRA_CONTRATUAL_6_14" localSheetId="12">#REF!</definedName>
    <definedName name="EXTRA_CONTRATUAL_6_14" localSheetId="13">#REF!</definedName>
    <definedName name="EXTRA_CONTRATUAL_6_14" localSheetId="6">#REF!</definedName>
    <definedName name="EXTRA_CONTRATUAL_6_14">#REF!</definedName>
    <definedName name="EXTRA_CONTRATUAL_6_19" localSheetId="12">#REF!</definedName>
    <definedName name="EXTRA_CONTRATUAL_6_19" localSheetId="13">#REF!</definedName>
    <definedName name="EXTRA_CONTRATUAL_6_19" localSheetId="6">#REF!</definedName>
    <definedName name="EXTRA_CONTRATUAL_6_19">#REF!</definedName>
    <definedName name="EXTRA_CONTRATUAL_6_19_10" localSheetId="12">#REF!</definedName>
    <definedName name="EXTRA_CONTRATUAL_6_19_10" localSheetId="13">#REF!</definedName>
    <definedName name="EXTRA_CONTRATUAL_6_19_10" localSheetId="6">#REF!</definedName>
    <definedName name="EXTRA_CONTRATUAL_6_19_10">#REF!</definedName>
    <definedName name="EXTRA_CONTRATUAL_6_19_11" localSheetId="12">#REF!</definedName>
    <definedName name="EXTRA_CONTRATUAL_6_19_11" localSheetId="13">#REF!</definedName>
    <definedName name="EXTRA_CONTRATUAL_6_19_11" localSheetId="6">#REF!</definedName>
    <definedName name="EXTRA_CONTRATUAL_6_19_11">#REF!</definedName>
    <definedName name="EXTRA_CONTRATUAL_7" localSheetId="12">#REF!</definedName>
    <definedName name="EXTRA_CONTRATUAL_7" localSheetId="13">#REF!</definedName>
    <definedName name="EXTRA_CONTRATUAL_7" localSheetId="6">#REF!</definedName>
    <definedName name="EXTRA_CONTRATUAL_7">#REF!</definedName>
    <definedName name="EXTRA_CONTRATUAL_7_10" localSheetId="12">#REF!</definedName>
    <definedName name="EXTRA_CONTRATUAL_7_10" localSheetId="13">#REF!</definedName>
    <definedName name="EXTRA_CONTRATUAL_7_10" localSheetId="6">#REF!</definedName>
    <definedName name="EXTRA_CONTRATUAL_7_10">#REF!</definedName>
    <definedName name="EXTRA_CONTRATUAL_7_11" localSheetId="12">#REF!</definedName>
    <definedName name="EXTRA_CONTRATUAL_7_11" localSheetId="13">#REF!</definedName>
    <definedName name="EXTRA_CONTRATUAL_7_11" localSheetId="6">#REF!</definedName>
    <definedName name="EXTRA_CONTRATUAL_7_11">#REF!</definedName>
    <definedName name="EXTRA_CONTRATUAL_7_14" localSheetId="12">#REF!</definedName>
    <definedName name="EXTRA_CONTRATUAL_7_14" localSheetId="13">#REF!</definedName>
    <definedName name="EXTRA_CONTRATUAL_7_14" localSheetId="6">#REF!</definedName>
    <definedName name="EXTRA_CONTRATUAL_7_14">#REF!</definedName>
    <definedName name="EXTRA_CONTRATUAL_7_19" localSheetId="12">#REF!</definedName>
    <definedName name="EXTRA_CONTRATUAL_7_19" localSheetId="13">#REF!</definedName>
    <definedName name="EXTRA_CONTRATUAL_7_19" localSheetId="6">#REF!</definedName>
    <definedName name="EXTRA_CONTRATUAL_7_19">#REF!</definedName>
    <definedName name="EXTRA_CONTRATUAL_7_19_10" localSheetId="12">#REF!</definedName>
    <definedName name="EXTRA_CONTRATUAL_7_19_10" localSheetId="13">#REF!</definedName>
    <definedName name="EXTRA_CONTRATUAL_7_19_10" localSheetId="6">#REF!</definedName>
    <definedName name="EXTRA_CONTRATUAL_7_19_10">#REF!</definedName>
    <definedName name="EXTRA_CONTRATUAL_7_19_11" localSheetId="12">#REF!</definedName>
    <definedName name="EXTRA_CONTRATUAL_7_19_11" localSheetId="13">#REF!</definedName>
    <definedName name="EXTRA_CONTRATUAL_7_19_11" localSheetId="6">#REF!</definedName>
    <definedName name="EXTRA_CONTRATUAL_7_19_11">#REF!</definedName>
    <definedName name="EXTRA_CONTRATUAL_8" localSheetId="12">#REF!</definedName>
    <definedName name="EXTRA_CONTRATUAL_8" localSheetId="13">#REF!</definedName>
    <definedName name="EXTRA_CONTRATUAL_8" localSheetId="6">#REF!</definedName>
    <definedName name="EXTRA_CONTRATUAL_8">#REF!</definedName>
    <definedName name="EXTRA_CONTRATUAL_8_10" localSheetId="12">#REF!</definedName>
    <definedName name="EXTRA_CONTRATUAL_8_10" localSheetId="13">#REF!</definedName>
    <definedName name="EXTRA_CONTRATUAL_8_10" localSheetId="6">#REF!</definedName>
    <definedName name="EXTRA_CONTRATUAL_8_10">#REF!</definedName>
    <definedName name="EXTRA_CONTRATUAL_8_11" localSheetId="12">#REF!</definedName>
    <definedName name="EXTRA_CONTRATUAL_8_11" localSheetId="13">#REF!</definedName>
    <definedName name="EXTRA_CONTRATUAL_8_11" localSheetId="6">#REF!</definedName>
    <definedName name="EXTRA_CONTRATUAL_8_11">#REF!</definedName>
    <definedName name="EXTRA_CONTRATUAL_8_14" localSheetId="12">#REF!</definedName>
    <definedName name="EXTRA_CONTRATUAL_8_14" localSheetId="13">#REF!</definedName>
    <definedName name="EXTRA_CONTRATUAL_8_14" localSheetId="6">#REF!</definedName>
    <definedName name="EXTRA_CONTRATUAL_8_14">#REF!</definedName>
    <definedName name="EXTRA_CONTRATUAL_8_19" localSheetId="12">#REF!</definedName>
    <definedName name="EXTRA_CONTRATUAL_8_19" localSheetId="13">#REF!</definedName>
    <definedName name="EXTRA_CONTRATUAL_8_19" localSheetId="6">#REF!</definedName>
    <definedName name="EXTRA_CONTRATUAL_8_19">#REF!</definedName>
    <definedName name="EXTRA_CONTRATUAL_8_19_10" localSheetId="12">#REF!</definedName>
    <definedName name="EXTRA_CONTRATUAL_8_19_10" localSheetId="13">#REF!</definedName>
    <definedName name="EXTRA_CONTRATUAL_8_19_10" localSheetId="6">#REF!</definedName>
    <definedName name="EXTRA_CONTRATUAL_8_19_10">#REF!</definedName>
    <definedName name="EXTRA_CONTRATUAL_8_19_11" localSheetId="12">#REF!</definedName>
    <definedName name="EXTRA_CONTRATUAL_8_19_11" localSheetId="13">#REF!</definedName>
    <definedName name="EXTRA_CONTRATUAL_8_19_11" localSheetId="6">#REF!</definedName>
    <definedName name="EXTRA_CONTRATUAL_8_19_11">#REF!</definedName>
    <definedName name="EXTRA_CONTRATUAL_9" localSheetId="12">#REF!</definedName>
    <definedName name="EXTRA_CONTRATUAL_9" localSheetId="13">#REF!</definedName>
    <definedName name="EXTRA_CONTRATUAL_9" localSheetId="6">#REF!</definedName>
    <definedName name="EXTRA_CONTRATUAL_9">#REF!</definedName>
    <definedName name="EXTRA_CONTRATUAL_9_10" localSheetId="12">#REF!</definedName>
    <definedName name="EXTRA_CONTRATUAL_9_10" localSheetId="13">#REF!</definedName>
    <definedName name="EXTRA_CONTRATUAL_9_10" localSheetId="6">#REF!</definedName>
    <definedName name="EXTRA_CONTRATUAL_9_10">#REF!</definedName>
    <definedName name="EXTRA_CONTRATUAL_9_11" localSheetId="12">#REF!</definedName>
    <definedName name="EXTRA_CONTRATUAL_9_11" localSheetId="13">#REF!</definedName>
    <definedName name="EXTRA_CONTRATUAL_9_11" localSheetId="6">#REF!</definedName>
    <definedName name="EXTRA_CONTRATUAL_9_11">#REF!</definedName>
    <definedName name="EXTRA_CONTRATUAL_9_14" localSheetId="12">#REF!</definedName>
    <definedName name="EXTRA_CONTRATUAL_9_14" localSheetId="13">#REF!</definedName>
    <definedName name="EXTRA_CONTRATUAL_9_14" localSheetId="6">#REF!</definedName>
    <definedName name="EXTRA_CONTRATUAL_9_14">#REF!</definedName>
    <definedName name="EXTRA_CONTRATUAL_9_19" localSheetId="12">#REF!</definedName>
    <definedName name="EXTRA_CONTRATUAL_9_19" localSheetId="13">#REF!</definedName>
    <definedName name="EXTRA_CONTRATUAL_9_19" localSheetId="6">#REF!</definedName>
    <definedName name="EXTRA_CONTRATUAL_9_19">#REF!</definedName>
    <definedName name="EXTRA_CONTRATUAL_9_19_10" localSheetId="12">#REF!</definedName>
    <definedName name="EXTRA_CONTRATUAL_9_19_10" localSheetId="13">#REF!</definedName>
    <definedName name="EXTRA_CONTRATUAL_9_19_10" localSheetId="6">#REF!</definedName>
    <definedName name="EXTRA_CONTRATUAL_9_19_10">#REF!</definedName>
    <definedName name="EXTRA_CONTRATUAL_9_19_11" localSheetId="12">#REF!</definedName>
    <definedName name="EXTRA_CONTRATUAL_9_19_11" localSheetId="13">#REF!</definedName>
    <definedName name="EXTRA_CONTRATUAL_9_19_11" localSheetId="6">#REF!</definedName>
    <definedName name="EXTRA_CONTRATUAL_9_19_11">#REF!</definedName>
    <definedName name="EXU" localSheetId="12">'[9]PRO-08'!#REF!</definedName>
    <definedName name="EXU">'[9]PRO-08'!#REF!</definedName>
    <definedName name="F_01_120" localSheetId="12">#REF!</definedName>
    <definedName name="F_01_120" localSheetId="13">#REF!</definedName>
    <definedName name="F_01_120" localSheetId="6">#REF!</definedName>
    <definedName name="F_01_120">#REF!</definedName>
    <definedName name="F_01_120_2">"'file:///d:/obra%20andrade/bm%2002%20-%20cs/drenagem-bm02.xls'#$''.$f$9"</definedName>
    <definedName name="F_01_120_3">"'file:///d:/obra%20andrade/bm%2002%20-%20cs/drenagem-bm02.xls'#$''.$f$9"</definedName>
    <definedName name="F_01_120_4">"'file:///d:/obra%20andrade/bm%2002%20-%20cs/drenagem-bm02.xls'#$''.$f$9"</definedName>
    <definedName name="F_01_120_5">"'file:///d:/obra%20andrade/bm%2002%20-%20cs/drenagem-bm02.xls'#$''.$f$9"</definedName>
    <definedName name="F_01_120_6">"'file:///d:/obra%20andrade/bm%2002%20-%20cs/drenagem-bm02.xls'#$''.$f$9"</definedName>
    <definedName name="F_01_120_7">"'file:///d:/obra%20andrade/bm%2002%20-%20cs/drenagem-bm02.xls'#$''.$f$9"</definedName>
    <definedName name="F_01_150" localSheetId="12">#REF!</definedName>
    <definedName name="F_01_150" localSheetId="13">#REF!</definedName>
    <definedName name="F_01_150" localSheetId="6">#REF!</definedName>
    <definedName name="F_01_150">#REF!</definedName>
    <definedName name="F_01_150_2">"'file:///d:/obra%20andrade/bm%2002%20-%20cs/drenagem-bm02.xls'#$''.$g$9"</definedName>
    <definedName name="F_01_150_3">"'file:///d:/obra%20andrade/bm%2002%20-%20cs/drenagem-bm02.xls'#$''.$g$9"</definedName>
    <definedName name="F_01_150_4">"'file:///d:/obra%20andrade/bm%2002%20-%20cs/drenagem-bm02.xls'#$''.$g$9"</definedName>
    <definedName name="F_01_150_5">"'file:///d:/obra%20andrade/bm%2002%20-%20cs/drenagem-bm02.xls'#$''.$g$9"</definedName>
    <definedName name="F_01_150_6">"'file:///d:/obra%20andrade/bm%2002%20-%20cs/drenagem-bm02.xls'#$''.$g$9"</definedName>
    <definedName name="F_01_150_7">"'file:///d:/obra%20andrade/bm%2002%20-%20cs/drenagem-bm02.xls'#$''.$g$9"</definedName>
    <definedName name="F_01_180" localSheetId="12">#REF!</definedName>
    <definedName name="F_01_180" localSheetId="13">#REF!</definedName>
    <definedName name="F_01_180" localSheetId="6">#REF!</definedName>
    <definedName name="F_01_180">#REF!</definedName>
    <definedName name="F_01_180_2">"'file:///d:/obra%20andrade/bm%2002%20-%20cs/drenagem-bm02.xls'#$''.$h$9"</definedName>
    <definedName name="F_01_180_3">"'file:///d:/obra%20andrade/bm%2002%20-%20cs/drenagem-bm02.xls'#$''.$h$9"</definedName>
    <definedName name="F_01_180_4">"'file:///d:/obra%20andrade/bm%2002%20-%20cs/drenagem-bm02.xls'#$''.$h$9"</definedName>
    <definedName name="F_01_180_5">"'file:///d:/obra%20andrade/bm%2002%20-%20cs/drenagem-bm02.xls'#$''.$h$9"</definedName>
    <definedName name="F_01_180_6">"'file:///d:/obra%20andrade/bm%2002%20-%20cs/drenagem-bm02.xls'#$''.$h$9"</definedName>
    <definedName name="F_01_180_7">"'file:///d:/obra%20andrade/bm%2002%20-%20cs/drenagem-bm02.xls'#$''.$h$9"</definedName>
    <definedName name="F_01_210" localSheetId="12">#REF!</definedName>
    <definedName name="F_01_210" localSheetId="13">#REF!</definedName>
    <definedName name="F_01_210" localSheetId="6">#REF!</definedName>
    <definedName name="F_01_210">#REF!</definedName>
    <definedName name="F_01_210_2">"'file:///d:/obra%20andrade/bm%2002%20-%20cs/drenagem-bm02.xls'#$''.$i$9"</definedName>
    <definedName name="F_01_210_3">"'file:///d:/obra%20andrade/bm%2002%20-%20cs/drenagem-bm02.xls'#$''.$i$9"</definedName>
    <definedName name="F_01_210_4">"'file:///d:/obra%20andrade/bm%2002%20-%20cs/drenagem-bm02.xls'#$''.$i$9"</definedName>
    <definedName name="F_01_210_5">"'file:///d:/obra%20andrade/bm%2002%20-%20cs/drenagem-bm02.xls'#$''.$i$9"</definedName>
    <definedName name="F_01_210_6">"'file:///d:/obra%20andrade/bm%2002%20-%20cs/drenagem-bm02.xls'#$''.$i$9"</definedName>
    <definedName name="F_01_210_7">"'file:///d:/obra%20andrade/bm%2002%20-%20cs/drenagem-bm02.xls'#$''.$i$9"</definedName>
    <definedName name="F_01_240" localSheetId="12">#REF!</definedName>
    <definedName name="F_01_240" localSheetId="13">#REF!</definedName>
    <definedName name="F_01_240" localSheetId="6">#REF!</definedName>
    <definedName name="F_01_240">#REF!</definedName>
    <definedName name="F_01_240_2">"'file:///d:/obra%20andrade/bm%2002%20-%20cs/drenagem-bm02.xls'#$''.$j$9"</definedName>
    <definedName name="F_01_240_3">"'file:///d:/obra%20andrade/bm%2002%20-%20cs/drenagem-bm02.xls'#$''.$j$9"</definedName>
    <definedName name="F_01_240_4">"'file:///d:/obra%20andrade/bm%2002%20-%20cs/drenagem-bm02.xls'#$''.$j$9"</definedName>
    <definedName name="F_01_240_5">"'file:///d:/obra%20andrade/bm%2002%20-%20cs/drenagem-bm02.xls'#$''.$j$9"</definedName>
    <definedName name="F_01_240_6">"'file:///d:/obra%20andrade/bm%2002%20-%20cs/drenagem-bm02.xls'#$''.$j$9"</definedName>
    <definedName name="F_01_240_7">"'file:///d:/obra%20andrade/bm%2002%20-%20cs/drenagem-bm02.xls'#$''.$j$9"</definedName>
    <definedName name="F_01_270" localSheetId="12">#REF!</definedName>
    <definedName name="F_01_270" localSheetId="13">#REF!</definedName>
    <definedName name="F_01_270" localSheetId="6">#REF!</definedName>
    <definedName name="F_01_270">#REF!</definedName>
    <definedName name="F_01_270_2">"'file:///d:/obra%20andrade/bm%2002%20-%20cs/drenagem-bm02.xls'#$''.$k$9"</definedName>
    <definedName name="F_01_270_3">"'file:///d:/obra%20andrade/bm%2002%20-%20cs/drenagem-bm02.xls'#$''.$k$9"</definedName>
    <definedName name="F_01_270_4">"'file:///d:/obra%20andrade/bm%2002%20-%20cs/drenagem-bm02.xls'#$''.$k$9"</definedName>
    <definedName name="F_01_270_5">"'file:///d:/obra%20andrade/bm%2002%20-%20cs/drenagem-bm02.xls'#$''.$k$9"</definedName>
    <definedName name="F_01_270_6">"'file:///d:/obra%20andrade/bm%2002%20-%20cs/drenagem-bm02.xls'#$''.$k$9"</definedName>
    <definedName name="F_01_270_7">"'file:///d:/obra%20andrade/bm%2002%20-%20cs/drenagem-bm02.xls'#$''.$k$9"</definedName>
    <definedName name="F_01_30" localSheetId="12">#REF!</definedName>
    <definedName name="F_01_30" localSheetId="13">#REF!</definedName>
    <definedName name="F_01_30" localSheetId="6">#REF!</definedName>
    <definedName name="F_01_30">#REF!</definedName>
    <definedName name="F_01_30_2">"'file:///d:/obra%20andrade/bm%2002%20-%20cs/drenagem-bm02.xls'#$''.$c$9"</definedName>
    <definedName name="F_01_30_3">"'file:///d:/obra%20andrade/bm%2002%20-%20cs/drenagem-bm02.xls'#$''.$c$9"</definedName>
    <definedName name="F_01_30_4">"'file:///d:/obra%20andrade/bm%2002%20-%20cs/drenagem-bm02.xls'#$''.$c$9"</definedName>
    <definedName name="F_01_30_5">"'file:///d:/obra%20andrade/bm%2002%20-%20cs/drenagem-bm02.xls'#$''.$c$9"</definedName>
    <definedName name="F_01_30_6">"'file:///d:/obra%20andrade/bm%2002%20-%20cs/drenagem-bm02.xls'#$''.$c$9"</definedName>
    <definedName name="F_01_30_7">"'file:///d:/obra%20andrade/bm%2002%20-%20cs/drenagem-bm02.xls'#$''.$c$9"</definedName>
    <definedName name="F_01_300" localSheetId="12">#REF!</definedName>
    <definedName name="F_01_300" localSheetId="13">#REF!</definedName>
    <definedName name="F_01_300" localSheetId="6">#REF!</definedName>
    <definedName name="F_01_300">#REF!</definedName>
    <definedName name="F_01_300_2">"'file:///d:/obra%20andrade/bm%2002%20-%20cs/drenagem-bm02.xls'#$''.$l$9"</definedName>
    <definedName name="F_01_300_3">"'file:///d:/obra%20andrade/bm%2002%20-%20cs/drenagem-bm02.xls'#$''.$l$9"</definedName>
    <definedName name="F_01_300_4">"'file:///d:/obra%20andrade/bm%2002%20-%20cs/drenagem-bm02.xls'#$''.$l$9"</definedName>
    <definedName name="F_01_300_5">"'file:///d:/obra%20andrade/bm%2002%20-%20cs/drenagem-bm02.xls'#$''.$l$9"</definedName>
    <definedName name="F_01_300_6">"'file:///d:/obra%20andrade/bm%2002%20-%20cs/drenagem-bm02.xls'#$''.$l$9"</definedName>
    <definedName name="F_01_300_7">"'file:///d:/obra%20andrade/bm%2002%20-%20cs/drenagem-bm02.xls'#$''.$l$9"</definedName>
    <definedName name="F_01_330" localSheetId="12">#REF!</definedName>
    <definedName name="F_01_330" localSheetId="13">#REF!</definedName>
    <definedName name="F_01_330" localSheetId="6">#REF!</definedName>
    <definedName name="F_01_330">#REF!</definedName>
    <definedName name="F_01_330_2">"'file:///d:/obra%20andrade/bm%2002%20-%20cs/drenagem-bm02.xls'#$''.$m$9"</definedName>
    <definedName name="F_01_330_3">"'file:///d:/obra%20andrade/bm%2002%20-%20cs/drenagem-bm02.xls'#$''.$m$9"</definedName>
    <definedName name="F_01_330_4">"'file:///d:/obra%20andrade/bm%2002%20-%20cs/drenagem-bm02.xls'#$''.$m$9"</definedName>
    <definedName name="F_01_330_5">"'file:///d:/obra%20andrade/bm%2002%20-%20cs/drenagem-bm02.xls'#$''.$m$9"</definedName>
    <definedName name="F_01_330_6">"'file:///d:/obra%20andrade/bm%2002%20-%20cs/drenagem-bm02.xls'#$''.$m$9"</definedName>
    <definedName name="F_01_330_7">"'file:///d:/obra%20andrade/bm%2002%20-%20cs/drenagem-bm02.xls'#$''.$m$9"</definedName>
    <definedName name="F_01_360" localSheetId="12">#REF!</definedName>
    <definedName name="F_01_360" localSheetId="13">#REF!</definedName>
    <definedName name="F_01_360" localSheetId="6">#REF!</definedName>
    <definedName name="F_01_360">#REF!</definedName>
    <definedName name="F_01_360_2">"'file:///d:/obra%20andrade/bm%2002%20-%20cs/drenagem-bm02.xls'#$''.$n$9"</definedName>
    <definedName name="F_01_360_3">"'file:///d:/obra%20andrade/bm%2002%20-%20cs/drenagem-bm02.xls'#$''.$n$9"</definedName>
    <definedName name="F_01_360_4">"'file:///d:/obra%20andrade/bm%2002%20-%20cs/drenagem-bm02.xls'#$''.$n$9"</definedName>
    <definedName name="F_01_360_5">"'file:///d:/obra%20andrade/bm%2002%20-%20cs/drenagem-bm02.xls'#$''.$n$9"</definedName>
    <definedName name="F_01_360_6">"'file:///d:/obra%20andrade/bm%2002%20-%20cs/drenagem-bm02.xls'#$''.$n$9"</definedName>
    <definedName name="F_01_360_7">"'file:///d:/obra%20andrade/bm%2002%20-%20cs/drenagem-bm02.xls'#$''.$n$9"</definedName>
    <definedName name="F_01_390" localSheetId="12">#REF!</definedName>
    <definedName name="F_01_390" localSheetId="13">#REF!</definedName>
    <definedName name="F_01_390" localSheetId="6">#REF!</definedName>
    <definedName name="F_01_390">#REF!</definedName>
    <definedName name="F_01_390_2">"'file:///d:/obra%20andrade/bm%2002%20-%20cs/drenagem-bm02.xls'#$''.$o$9"</definedName>
    <definedName name="F_01_390_3">"'file:///d:/obra%20andrade/bm%2002%20-%20cs/drenagem-bm02.xls'#$''.$o$9"</definedName>
    <definedName name="F_01_390_4">"'file:///d:/obra%20andrade/bm%2002%20-%20cs/drenagem-bm02.xls'#$''.$o$9"</definedName>
    <definedName name="F_01_390_5">"'file:///d:/obra%20andrade/bm%2002%20-%20cs/drenagem-bm02.xls'#$''.$o$9"</definedName>
    <definedName name="F_01_390_6">"'file:///d:/obra%20andrade/bm%2002%20-%20cs/drenagem-bm02.xls'#$''.$o$9"</definedName>
    <definedName name="F_01_390_7">"'file:///d:/obra%20andrade/bm%2002%20-%20cs/drenagem-bm02.xls'#$''.$o$9"</definedName>
    <definedName name="F_01_420" localSheetId="12">#REF!</definedName>
    <definedName name="F_01_420" localSheetId="13">#REF!</definedName>
    <definedName name="F_01_420" localSheetId="6">#REF!</definedName>
    <definedName name="F_01_420">#REF!</definedName>
    <definedName name="F_01_420_2">"'file:///d:/obra%20andrade/bm%2002%20-%20cs/drenagem-bm02.xls'#$''.$p$9"</definedName>
    <definedName name="F_01_420_3">"'file:///d:/obra%20andrade/bm%2002%20-%20cs/drenagem-bm02.xls'#$''.$p$9"</definedName>
    <definedName name="F_01_420_4">"'file:///d:/obra%20andrade/bm%2002%20-%20cs/drenagem-bm02.xls'#$''.$p$9"</definedName>
    <definedName name="F_01_420_5">"'file:///d:/obra%20andrade/bm%2002%20-%20cs/drenagem-bm02.xls'#$''.$p$9"</definedName>
    <definedName name="F_01_420_6">"'file:///d:/obra%20andrade/bm%2002%20-%20cs/drenagem-bm02.xls'#$''.$p$9"</definedName>
    <definedName name="F_01_420_7">"'file:///d:/obra%20andrade/bm%2002%20-%20cs/drenagem-bm02.xls'#$''.$p$9"</definedName>
    <definedName name="F_01_450" localSheetId="12">#REF!</definedName>
    <definedName name="F_01_450" localSheetId="13">#REF!</definedName>
    <definedName name="F_01_450" localSheetId="6">#REF!</definedName>
    <definedName name="F_01_450">#REF!</definedName>
    <definedName name="F_01_450_2">"'file:///d:/obra%20andrade/bm%2002%20-%20cs/drenagem-bm02.xls'#$''.$q$9"</definedName>
    <definedName name="F_01_450_3">"'file:///d:/obra%20andrade/bm%2002%20-%20cs/drenagem-bm02.xls'#$''.$q$9"</definedName>
    <definedName name="F_01_450_4">"'file:///d:/obra%20andrade/bm%2002%20-%20cs/drenagem-bm02.xls'#$''.$q$9"</definedName>
    <definedName name="F_01_450_5">"'file:///d:/obra%20andrade/bm%2002%20-%20cs/drenagem-bm02.xls'#$''.$q$9"</definedName>
    <definedName name="F_01_450_6">"'file:///d:/obra%20andrade/bm%2002%20-%20cs/drenagem-bm02.xls'#$''.$q$9"</definedName>
    <definedName name="F_01_450_7">"'file:///d:/obra%20andrade/bm%2002%20-%20cs/drenagem-bm02.xls'#$''.$q$9"</definedName>
    <definedName name="F_01_480" localSheetId="12">#REF!</definedName>
    <definedName name="F_01_480" localSheetId="13">#REF!</definedName>
    <definedName name="F_01_480" localSheetId="6">#REF!</definedName>
    <definedName name="F_01_480">#REF!</definedName>
    <definedName name="F_01_480_2">"'file:///d:/obra%20andrade/bm%2002%20-%20cs/drenagem-bm02.xls'#$''.$r$9"</definedName>
    <definedName name="F_01_480_3">"'file:///d:/obra%20andrade/bm%2002%20-%20cs/drenagem-bm02.xls'#$''.$r$9"</definedName>
    <definedName name="F_01_480_4">"'file:///d:/obra%20andrade/bm%2002%20-%20cs/drenagem-bm02.xls'#$''.$r$9"</definedName>
    <definedName name="F_01_480_5">"'file:///d:/obra%20andrade/bm%2002%20-%20cs/drenagem-bm02.xls'#$''.$r$9"</definedName>
    <definedName name="F_01_480_6">"'file:///d:/obra%20andrade/bm%2002%20-%20cs/drenagem-bm02.xls'#$''.$r$9"</definedName>
    <definedName name="F_01_480_7">"'file:///d:/obra%20andrade/bm%2002%20-%20cs/drenagem-bm02.xls'#$''.$r$9"</definedName>
    <definedName name="F_01_510" localSheetId="12">#REF!</definedName>
    <definedName name="F_01_510" localSheetId="13">#REF!</definedName>
    <definedName name="F_01_510" localSheetId="6">#REF!</definedName>
    <definedName name="F_01_510">#REF!</definedName>
    <definedName name="F_01_510_2">"'file:///d:/obra%20andrade/bm%2002%20-%20cs/drenagem-bm02.xls'#$''.$s$9"</definedName>
    <definedName name="F_01_510_3">"'file:///d:/obra%20andrade/bm%2002%20-%20cs/drenagem-bm02.xls'#$''.$s$9"</definedName>
    <definedName name="F_01_510_4">"'file:///d:/obra%20andrade/bm%2002%20-%20cs/drenagem-bm02.xls'#$''.$s$9"</definedName>
    <definedName name="F_01_510_5">"'file:///d:/obra%20andrade/bm%2002%20-%20cs/drenagem-bm02.xls'#$''.$s$9"</definedName>
    <definedName name="F_01_510_6">"'file:///d:/obra%20andrade/bm%2002%20-%20cs/drenagem-bm02.xls'#$''.$s$9"</definedName>
    <definedName name="F_01_510_7">"'file:///d:/obra%20andrade/bm%2002%20-%20cs/drenagem-bm02.xls'#$''.$s$9"</definedName>
    <definedName name="F_01_540" localSheetId="12">#REF!</definedName>
    <definedName name="F_01_540" localSheetId="13">#REF!</definedName>
    <definedName name="F_01_540" localSheetId="6">#REF!</definedName>
    <definedName name="F_01_540">#REF!</definedName>
    <definedName name="F_01_540_2">"'file:///d:/obra%20andrade/bm%2002%20-%20cs/drenagem-bm02.xls'#$''.$t$9"</definedName>
    <definedName name="F_01_540_3">"'file:///d:/obra%20andrade/bm%2002%20-%20cs/drenagem-bm02.xls'#$''.$t$9"</definedName>
    <definedName name="F_01_540_4">"'file:///d:/obra%20andrade/bm%2002%20-%20cs/drenagem-bm02.xls'#$''.$t$9"</definedName>
    <definedName name="F_01_540_5">"'file:///d:/obra%20andrade/bm%2002%20-%20cs/drenagem-bm02.xls'#$''.$t$9"</definedName>
    <definedName name="F_01_540_6">"'file:///d:/obra%20andrade/bm%2002%20-%20cs/drenagem-bm02.xls'#$''.$t$9"</definedName>
    <definedName name="F_01_540_7">"'file:///d:/obra%20andrade/bm%2002%20-%20cs/drenagem-bm02.xls'#$''.$t$9"</definedName>
    <definedName name="F_01_570" localSheetId="12">#REF!</definedName>
    <definedName name="F_01_570" localSheetId="13">#REF!</definedName>
    <definedName name="F_01_570" localSheetId="6">#REF!</definedName>
    <definedName name="F_01_570">#REF!</definedName>
    <definedName name="F_01_570_2">"'file:///d:/obra%20andrade/bm%2002%20-%20cs/drenagem-bm02.xls'#$''.$u$9"</definedName>
    <definedName name="F_01_570_3">"'file:///d:/obra%20andrade/bm%2002%20-%20cs/drenagem-bm02.xls'#$''.$u$9"</definedName>
    <definedName name="F_01_570_4">"'file:///d:/obra%20andrade/bm%2002%20-%20cs/drenagem-bm02.xls'#$''.$u$9"</definedName>
    <definedName name="F_01_570_5">"'file:///d:/obra%20andrade/bm%2002%20-%20cs/drenagem-bm02.xls'#$''.$u$9"</definedName>
    <definedName name="F_01_570_6">"'file:///d:/obra%20andrade/bm%2002%20-%20cs/drenagem-bm02.xls'#$''.$u$9"</definedName>
    <definedName name="F_01_570_7">"'file:///d:/obra%20andrade/bm%2002%20-%20cs/drenagem-bm02.xls'#$''.$u$9"</definedName>
    <definedName name="F_01_60" localSheetId="12">#REF!</definedName>
    <definedName name="F_01_60" localSheetId="13">#REF!</definedName>
    <definedName name="F_01_60" localSheetId="6">#REF!</definedName>
    <definedName name="F_01_60">#REF!</definedName>
    <definedName name="F_01_60_2">"'file:///d:/obra%20andrade/bm%2002%20-%20cs/drenagem-bm02.xls'#$''.$d$9"</definedName>
    <definedName name="F_01_60_3">"'file:///d:/obra%20andrade/bm%2002%20-%20cs/drenagem-bm02.xls'#$''.$d$9"</definedName>
    <definedName name="F_01_60_4">"'file:///d:/obra%20andrade/bm%2002%20-%20cs/drenagem-bm02.xls'#$''.$d$9"</definedName>
    <definedName name="F_01_60_5">"'file:///d:/obra%20andrade/bm%2002%20-%20cs/drenagem-bm02.xls'#$''.$d$9"</definedName>
    <definedName name="F_01_60_6">"'file:///d:/obra%20andrade/bm%2002%20-%20cs/drenagem-bm02.xls'#$''.$d$9"</definedName>
    <definedName name="F_01_60_7">"'file:///d:/obra%20andrade/bm%2002%20-%20cs/drenagem-bm02.xls'#$''.$d$9"</definedName>
    <definedName name="F_01_600" localSheetId="12">#REF!</definedName>
    <definedName name="F_01_600" localSheetId="13">#REF!</definedName>
    <definedName name="F_01_600" localSheetId="6">#REF!</definedName>
    <definedName name="F_01_600">#REF!</definedName>
    <definedName name="F_01_600_2">"'file:///d:/obra%20andrade/bm%2002%20-%20cs/drenagem-bm02.xls'#$''.$v$9"</definedName>
    <definedName name="F_01_600_3">"'file:///d:/obra%20andrade/bm%2002%20-%20cs/drenagem-bm02.xls'#$''.$v$9"</definedName>
    <definedName name="F_01_600_4">"'file:///d:/obra%20andrade/bm%2002%20-%20cs/drenagem-bm02.xls'#$''.$v$9"</definedName>
    <definedName name="F_01_600_5">"'file:///d:/obra%20andrade/bm%2002%20-%20cs/drenagem-bm02.xls'#$''.$v$9"</definedName>
    <definedName name="F_01_600_6">"'file:///d:/obra%20andrade/bm%2002%20-%20cs/drenagem-bm02.xls'#$''.$v$9"</definedName>
    <definedName name="F_01_600_7">"'file:///d:/obra%20andrade/bm%2002%20-%20cs/drenagem-bm02.xls'#$''.$v$9"</definedName>
    <definedName name="F_01_630" localSheetId="12">#REF!</definedName>
    <definedName name="F_01_630" localSheetId="13">#REF!</definedName>
    <definedName name="F_01_630" localSheetId="6">#REF!</definedName>
    <definedName name="F_01_630">#REF!</definedName>
    <definedName name="F_01_630_2">"'file:///d:/obra%20andrade/bm%2002%20-%20cs/drenagem-bm02.xls'#$''.$w$9"</definedName>
    <definedName name="F_01_630_3">"'file:///d:/obra%20andrade/bm%2002%20-%20cs/drenagem-bm02.xls'#$''.$w$9"</definedName>
    <definedName name="F_01_630_4">"'file:///d:/obra%20andrade/bm%2002%20-%20cs/drenagem-bm02.xls'#$''.$w$9"</definedName>
    <definedName name="F_01_630_5">"'file:///d:/obra%20andrade/bm%2002%20-%20cs/drenagem-bm02.xls'#$''.$w$9"</definedName>
    <definedName name="F_01_630_6">"'file:///d:/obra%20andrade/bm%2002%20-%20cs/drenagem-bm02.xls'#$''.$w$9"</definedName>
    <definedName name="F_01_630_7">"'file:///d:/obra%20andrade/bm%2002%20-%20cs/drenagem-bm02.xls'#$''.$w$9"</definedName>
    <definedName name="F_01_660" localSheetId="12">#REF!</definedName>
    <definedName name="F_01_660" localSheetId="13">#REF!</definedName>
    <definedName name="F_01_660" localSheetId="6">#REF!</definedName>
    <definedName name="F_01_660">#REF!</definedName>
    <definedName name="F_01_660_2">"'file:///d:/obra%20andrade/bm%2002%20-%20cs/drenagem-bm02.xls'#$''.$x$9"</definedName>
    <definedName name="F_01_660_3">"'file:///d:/obra%20andrade/bm%2002%20-%20cs/drenagem-bm02.xls'#$''.$x$9"</definedName>
    <definedName name="F_01_660_4">"'file:///d:/obra%20andrade/bm%2002%20-%20cs/drenagem-bm02.xls'#$''.$x$9"</definedName>
    <definedName name="F_01_660_5">"'file:///d:/obra%20andrade/bm%2002%20-%20cs/drenagem-bm02.xls'#$''.$x$9"</definedName>
    <definedName name="F_01_660_6">"'file:///d:/obra%20andrade/bm%2002%20-%20cs/drenagem-bm02.xls'#$''.$x$9"</definedName>
    <definedName name="F_01_660_7">"'file:///d:/obra%20andrade/bm%2002%20-%20cs/drenagem-bm02.xls'#$''.$x$9"</definedName>
    <definedName name="F_01_690" localSheetId="12">#REF!</definedName>
    <definedName name="F_01_690" localSheetId="13">#REF!</definedName>
    <definedName name="F_01_690" localSheetId="6">#REF!</definedName>
    <definedName name="F_01_690">#REF!</definedName>
    <definedName name="F_01_690_2">"'file:///d:/obra%20andrade/bm%2002%20-%20cs/drenagem-bm02.xls'#$''.$y$9"</definedName>
    <definedName name="F_01_690_3">"'file:///d:/obra%20andrade/bm%2002%20-%20cs/drenagem-bm02.xls'#$''.$y$9"</definedName>
    <definedName name="F_01_690_4">"'file:///d:/obra%20andrade/bm%2002%20-%20cs/drenagem-bm02.xls'#$''.$y$9"</definedName>
    <definedName name="F_01_690_5">"'file:///d:/obra%20andrade/bm%2002%20-%20cs/drenagem-bm02.xls'#$''.$y$9"</definedName>
    <definedName name="F_01_690_6">"'file:///d:/obra%20andrade/bm%2002%20-%20cs/drenagem-bm02.xls'#$''.$y$9"</definedName>
    <definedName name="F_01_690_7">"'file:///d:/obra%20andrade/bm%2002%20-%20cs/drenagem-bm02.xls'#$''.$y$9"</definedName>
    <definedName name="F_01_720" localSheetId="12">#REF!</definedName>
    <definedName name="F_01_720" localSheetId="13">#REF!</definedName>
    <definedName name="F_01_720" localSheetId="6">#REF!</definedName>
    <definedName name="F_01_720">#REF!</definedName>
    <definedName name="F_01_720_2">"'file:///d:/obra%20andrade/bm%2002%20-%20cs/drenagem-bm02.xls'#$''.$z$9"</definedName>
    <definedName name="F_01_720_3">"'file:///d:/obra%20andrade/bm%2002%20-%20cs/drenagem-bm02.xls'#$''.$z$9"</definedName>
    <definedName name="F_01_720_4">"'file:///d:/obra%20andrade/bm%2002%20-%20cs/drenagem-bm02.xls'#$''.$z$9"</definedName>
    <definedName name="F_01_720_5">"'file:///d:/obra%20andrade/bm%2002%20-%20cs/drenagem-bm02.xls'#$''.$z$9"</definedName>
    <definedName name="F_01_720_6">"'file:///d:/obra%20andrade/bm%2002%20-%20cs/drenagem-bm02.xls'#$''.$z$9"</definedName>
    <definedName name="F_01_720_7">"'file:///d:/obra%20andrade/bm%2002%20-%20cs/drenagem-bm02.xls'#$''.$z$9"</definedName>
    <definedName name="F_01_90" localSheetId="12">#REF!</definedName>
    <definedName name="F_01_90" localSheetId="13">#REF!</definedName>
    <definedName name="F_01_90" localSheetId="6">#REF!</definedName>
    <definedName name="F_01_90">#REF!</definedName>
    <definedName name="F_01_90_2">"'file:///d:/obra%20andrade/bm%2002%20-%20cs/drenagem-bm02.xls'#$''.$e$9"</definedName>
    <definedName name="F_01_90_3">"'file:///d:/obra%20andrade/bm%2002%20-%20cs/drenagem-bm02.xls'#$''.$e$9"</definedName>
    <definedName name="F_01_90_4">"'file:///d:/obra%20andrade/bm%2002%20-%20cs/drenagem-bm02.xls'#$''.$e$9"</definedName>
    <definedName name="F_01_90_5">"'file:///d:/obra%20andrade/bm%2002%20-%20cs/drenagem-bm02.xls'#$''.$e$9"</definedName>
    <definedName name="F_01_90_6">"'file:///d:/obra%20andrade/bm%2002%20-%20cs/drenagem-bm02.xls'#$''.$e$9"</definedName>
    <definedName name="F_01_90_7">"'file:///d:/obra%20andrade/bm%2002%20-%20cs/drenagem-bm02.xls'#$''.$e$9"</definedName>
    <definedName name="F_02_120" localSheetId="12">#REF!</definedName>
    <definedName name="F_02_120" localSheetId="13">#REF!</definedName>
    <definedName name="F_02_120" localSheetId="6">#REF!</definedName>
    <definedName name="F_02_120">#REF!</definedName>
    <definedName name="F_02_120_2">"'file:///d:/obra%20andrade/bm%2002%20-%20cs/drenagem-bm02.xls'#$''.$f$11"</definedName>
    <definedName name="F_02_120_3">"'file:///d:/obra%20andrade/bm%2002%20-%20cs/drenagem-bm02.xls'#$''.$f$11"</definedName>
    <definedName name="F_02_120_4">"'file:///d:/obra%20andrade/bm%2002%20-%20cs/drenagem-bm02.xls'#$''.$f$11"</definedName>
    <definedName name="F_02_120_5">"'file:///d:/obra%20andrade/bm%2002%20-%20cs/drenagem-bm02.xls'#$''.$f$11"</definedName>
    <definedName name="F_02_120_6">"'file:///d:/obra%20andrade/bm%2002%20-%20cs/drenagem-bm02.xls'#$''.$f$11"</definedName>
    <definedName name="F_02_120_7">"'file:///d:/obra%20andrade/bm%2002%20-%20cs/drenagem-bm02.xls'#$''.$f$11"</definedName>
    <definedName name="F_02_150" localSheetId="12">#REF!</definedName>
    <definedName name="F_02_150" localSheetId="13">#REF!</definedName>
    <definedName name="F_02_150" localSheetId="6">#REF!</definedName>
    <definedName name="F_02_150">#REF!</definedName>
    <definedName name="F_02_150_2">"'file:///d:/obra%20andrade/bm%2002%20-%20cs/drenagem-bm02.xls'#$''.$g$11"</definedName>
    <definedName name="F_02_150_3">"'file:///d:/obra%20andrade/bm%2002%20-%20cs/drenagem-bm02.xls'#$''.$g$11"</definedName>
    <definedName name="F_02_150_4">"'file:///d:/obra%20andrade/bm%2002%20-%20cs/drenagem-bm02.xls'#$''.$g$11"</definedName>
    <definedName name="F_02_150_5">"'file:///d:/obra%20andrade/bm%2002%20-%20cs/drenagem-bm02.xls'#$''.$g$11"</definedName>
    <definedName name="F_02_150_6">"'file:///d:/obra%20andrade/bm%2002%20-%20cs/drenagem-bm02.xls'#$''.$g$11"</definedName>
    <definedName name="F_02_150_7">"'file:///d:/obra%20andrade/bm%2002%20-%20cs/drenagem-bm02.xls'#$''.$g$11"</definedName>
    <definedName name="F_02_180" localSheetId="12">#REF!</definedName>
    <definedName name="F_02_180" localSheetId="13">#REF!</definedName>
    <definedName name="F_02_180" localSheetId="6">#REF!</definedName>
    <definedName name="F_02_180">#REF!</definedName>
    <definedName name="F_02_180_2">"'file:///d:/obra%20andrade/bm%2002%20-%20cs/drenagem-bm02.xls'#$''.$h$11"</definedName>
    <definedName name="F_02_180_3">"'file:///d:/obra%20andrade/bm%2002%20-%20cs/drenagem-bm02.xls'#$''.$h$11"</definedName>
    <definedName name="F_02_180_4">"'file:///d:/obra%20andrade/bm%2002%20-%20cs/drenagem-bm02.xls'#$''.$h$11"</definedName>
    <definedName name="F_02_180_5">"'file:///d:/obra%20andrade/bm%2002%20-%20cs/drenagem-bm02.xls'#$''.$h$11"</definedName>
    <definedName name="F_02_180_6">"'file:///d:/obra%20andrade/bm%2002%20-%20cs/drenagem-bm02.xls'#$''.$h$11"</definedName>
    <definedName name="F_02_180_7">"'file:///d:/obra%20andrade/bm%2002%20-%20cs/drenagem-bm02.xls'#$''.$h$11"</definedName>
    <definedName name="F_02_210" localSheetId="12">#REF!</definedName>
    <definedName name="F_02_210" localSheetId="13">#REF!</definedName>
    <definedName name="F_02_210" localSheetId="6">#REF!</definedName>
    <definedName name="F_02_210">#REF!</definedName>
    <definedName name="F_02_210_2">"'file:///d:/obra%20andrade/bm%2002%20-%20cs/drenagem-bm02.xls'#$''.$i$11"</definedName>
    <definedName name="F_02_210_3">"'file:///d:/obra%20andrade/bm%2002%20-%20cs/drenagem-bm02.xls'#$''.$i$11"</definedName>
    <definedName name="F_02_210_4">"'file:///d:/obra%20andrade/bm%2002%20-%20cs/drenagem-bm02.xls'#$''.$i$11"</definedName>
    <definedName name="F_02_210_5">"'file:///d:/obra%20andrade/bm%2002%20-%20cs/drenagem-bm02.xls'#$''.$i$11"</definedName>
    <definedName name="F_02_210_6">"'file:///d:/obra%20andrade/bm%2002%20-%20cs/drenagem-bm02.xls'#$''.$i$11"</definedName>
    <definedName name="F_02_210_7">"'file:///d:/obra%20andrade/bm%2002%20-%20cs/drenagem-bm02.xls'#$''.$i$11"</definedName>
    <definedName name="F_02_240" localSheetId="12">#REF!</definedName>
    <definedName name="F_02_240" localSheetId="13">#REF!</definedName>
    <definedName name="F_02_240" localSheetId="6">#REF!</definedName>
    <definedName name="F_02_240">#REF!</definedName>
    <definedName name="F_02_240_2">"'file:///d:/obra%20andrade/bm%2002%20-%20cs/drenagem-bm02.xls'#$''.$j$11"</definedName>
    <definedName name="F_02_240_3">"'file:///d:/obra%20andrade/bm%2002%20-%20cs/drenagem-bm02.xls'#$''.$j$11"</definedName>
    <definedName name="F_02_240_4">"'file:///d:/obra%20andrade/bm%2002%20-%20cs/drenagem-bm02.xls'#$''.$j$11"</definedName>
    <definedName name="F_02_240_5">"'file:///d:/obra%20andrade/bm%2002%20-%20cs/drenagem-bm02.xls'#$''.$j$11"</definedName>
    <definedName name="F_02_240_6">"'file:///d:/obra%20andrade/bm%2002%20-%20cs/drenagem-bm02.xls'#$''.$j$11"</definedName>
    <definedName name="F_02_240_7">"'file:///d:/obra%20andrade/bm%2002%20-%20cs/drenagem-bm02.xls'#$''.$j$11"</definedName>
    <definedName name="F_02_270" localSheetId="12">#REF!</definedName>
    <definedName name="F_02_270" localSheetId="13">#REF!</definedName>
    <definedName name="F_02_270" localSheetId="6">#REF!</definedName>
    <definedName name="F_02_270">#REF!</definedName>
    <definedName name="F_02_270_2">"'file:///d:/obra%20andrade/bm%2002%20-%20cs/drenagem-bm02.xls'#$''.$k$11"</definedName>
    <definedName name="F_02_270_3">"'file:///d:/obra%20andrade/bm%2002%20-%20cs/drenagem-bm02.xls'#$''.$k$11"</definedName>
    <definedName name="F_02_270_4">"'file:///d:/obra%20andrade/bm%2002%20-%20cs/drenagem-bm02.xls'#$''.$k$11"</definedName>
    <definedName name="F_02_270_5">"'file:///d:/obra%20andrade/bm%2002%20-%20cs/drenagem-bm02.xls'#$''.$k$11"</definedName>
    <definedName name="F_02_270_6">"'file:///d:/obra%20andrade/bm%2002%20-%20cs/drenagem-bm02.xls'#$''.$k$11"</definedName>
    <definedName name="F_02_270_7">"'file:///d:/obra%20andrade/bm%2002%20-%20cs/drenagem-bm02.xls'#$''.$k$11"</definedName>
    <definedName name="F_02_30" localSheetId="12">#REF!</definedName>
    <definedName name="F_02_30" localSheetId="13">#REF!</definedName>
    <definedName name="F_02_30" localSheetId="6">#REF!</definedName>
    <definedName name="F_02_30">#REF!</definedName>
    <definedName name="F_02_30_2">"'file:///d:/obra%20andrade/bm%2002%20-%20cs/drenagem-bm02.xls'#$''.$c$11"</definedName>
    <definedName name="F_02_30_3">"'file:///d:/obra%20andrade/bm%2002%20-%20cs/drenagem-bm02.xls'#$''.$c$11"</definedName>
    <definedName name="F_02_30_4">"'file:///d:/obra%20andrade/bm%2002%20-%20cs/drenagem-bm02.xls'#$''.$c$11"</definedName>
    <definedName name="F_02_30_5">"'file:///d:/obra%20andrade/bm%2002%20-%20cs/drenagem-bm02.xls'#$''.$c$11"</definedName>
    <definedName name="F_02_30_6">"'file:///d:/obra%20andrade/bm%2002%20-%20cs/drenagem-bm02.xls'#$''.$c$11"</definedName>
    <definedName name="F_02_30_7">"'file:///d:/obra%20andrade/bm%2002%20-%20cs/drenagem-bm02.xls'#$''.$c$11"</definedName>
    <definedName name="F_02_300" localSheetId="12">#REF!</definedName>
    <definedName name="F_02_300" localSheetId="13">#REF!</definedName>
    <definedName name="F_02_300" localSheetId="6">#REF!</definedName>
    <definedName name="F_02_300">#REF!</definedName>
    <definedName name="F_02_300_2">"'file:///d:/obra%20andrade/bm%2002%20-%20cs/drenagem-bm02.xls'#$''.$l$11"</definedName>
    <definedName name="F_02_300_3">"'file:///d:/obra%20andrade/bm%2002%20-%20cs/drenagem-bm02.xls'#$''.$l$11"</definedName>
    <definedName name="F_02_300_4">"'file:///d:/obra%20andrade/bm%2002%20-%20cs/drenagem-bm02.xls'#$''.$l$11"</definedName>
    <definedName name="F_02_300_5">"'file:///d:/obra%20andrade/bm%2002%20-%20cs/drenagem-bm02.xls'#$''.$l$11"</definedName>
    <definedName name="F_02_300_6">"'file:///d:/obra%20andrade/bm%2002%20-%20cs/drenagem-bm02.xls'#$''.$l$11"</definedName>
    <definedName name="F_02_300_7">"'file:///d:/obra%20andrade/bm%2002%20-%20cs/drenagem-bm02.xls'#$''.$l$11"</definedName>
    <definedName name="F_02_330" localSheetId="12">#REF!</definedName>
    <definedName name="F_02_330" localSheetId="13">#REF!</definedName>
    <definedName name="F_02_330" localSheetId="6">#REF!</definedName>
    <definedName name="F_02_330">#REF!</definedName>
    <definedName name="F_02_330_2">"'file:///d:/obra%20andrade/bm%2002%20-%20cs/drenagem-bm02.xls'#$''.$m$11"</definedName>
    <definedName name="F_02_330_3">"'file:///d:/obra%20andrade/bm%2002%20-%20cs/drenagem-bm02.xls'#$''.$m$11"</definedName>
    <definedName name="F_02_330_4">"'file:///d:/obra%20andrade/bm%2002%20-%20cs/drenagem-bm02.xls'#$''.$m$11"</definedName>
    <definedName name="F_02_330_5">"'file:///d:/obra%20andrade/bm%2002%20-%20cs/drenagem-bm02.xls'#$''.$m$11"</definedName>
    <definedName name="F_02_330_6">"'file:///d:/obra%20andrade/bm%2002%20-%20cs/drenagem-bm02.xls'#$''.$m$11"</definedName>
    <definedName name="F_02_330_7">"'file:///d:/obra%20andrade/bm%2002%20-%20cs/drenagem-bm02.xls'#$''.$m$11"</definedName>
    <definedName name="F_02_360" localSheetId="12">#REF!</definedName>
    <definedName name="F_02_360" localSheetId="13">#REF!</definedName>
    <definedName name="F_02_360" localSheetId="6">#REF!</definedName>
    <definedName name="F_02_360">#REF!</definedName>
    <definedName name="F_02_360_2">"'file:///d:/obra%20andrade/bm%2002%20-%20cs/drenagem-bm02.xls'#$''.$n$11"</definedName>
    <definedName name="F_02_360_3">"'file:///d:/obra%20andrade/bm%2002%20-%20cs/drenagem-bm02.xls'#$''.$n$11"</definedName>
    <definedName name="F_02_360_4">"'file:///d:/obra%20andrade/bm%2002%20-%20cs/drenagem-bm02.xls'#$''.$n$11"</definedName>
    <definedName name="F_02_360_5">"'file:///d:/obra%20andrade/bm%2002%20-%20cs/drenagem-bm02.xls'#$''.$n$11"</definedName>
    <definedName name="F_02_360_6">"'file:///d:/obra%20andrade/bm%2002%20-%20cs/drenagem-bm02.xls'#$''.$n$11"</definedName>
    <definedName name="F_02_360_7">"'file:///d:/obra%20andrade/bm%2002%20-%20cs/drenagem-bm02.xls'#$''.$n$11"</definedName>
    <definedName name="F_02_390" localSheetId="12">#REF!</definedName>
    <definedName name="F_02_390" localSheetId="13">#REF!</definedName>
    <definedName name="F_02_390" localSheetId="6">#REF!</definedName>
    <definedName name="F_02_390">#REF!</definedName>
    <definedName name="F_02_390_2">"'file:///d:/obra%20andrade/bm%2002%20-%20cs/drenagem-bm02.xls'#$''.$o$11"</definedName>
    <definedName name="F_02_390_3">"'file:///d:/obra%20andrade/bm%2002%20-%20cs/drenagem-bm02.xls'#$''.$o$11"</definedName>
    <definedName name="F_02_390_4">"'file:///d:/obra%20andrade/bm%2002%20-%20cs/drenagem-bm02.xls'#$''.$o$11"</definedName>
    <definedName name="F_02_390_5">"'file:///d:/obra%20andrade/bm%2002%20-%20cs/drenagem-bm02.xls'#$''.$o$11"</definedName>
    <definedName name="F_02_390_6">"'file:///d:/obra%20andrade/bm%2002%20-%20cs/drenagem-bm02.xls'#$''.$o$11"</definedName>
    <definedName name="F_02_390_7">"'file:///d:/obra%20andrade/bm%2002%20-%20cs/drenagem-bm02.xls'#$''.$o$11"</definedName>
    <definedName name="F_02_420" localSheetId="12">#REF!</definedName>
    <definedName name="F_02_420" localSheetId="13">#REF!</definedName>
    <definedName name="F_02_420" localSheetId="6">#REF!</definedName>
    <definedName name="F_02_420">#REF!</definedName>
    <definedName name="F_02_420_2">"'file:///d:/obra%20andrade/bm%2002%20-%20cs/drenagem-bm02.xls'#$''.$p$11"</definedName>
    <definedName name="F_02_420_3">"'file:///d:/obra%20andrade/bm%2002%20-%20cs/drenagem-bm02.xls'#$''.$p$11"</definedName>
    <definedName name="F_02_420_4">"'file:///d:/obra%20andrade/bm%2002%20-%20cs/drenagem-bm02.xls'#$''.$p$11"</definedName>
    <definedName name="F_02_420_5">"'file:///d:/obra%20andrade/bm%2002%20-%20cs/drenagem-bm02.xls'#$''.$p$11"</definedName>
    <definedName name="F_02_420_6">"'file:///d:/obra%20andrade/bm%2002%20-%20cs/drenagem-bm02.xls'#$''.$p$11"</definedName>
    <definedName name="F_02_420_7">"'file:///d:/obra%20andrade/bm%2002%20-%20cs/drenagem-bm02.xls'#$''.$p$11"</definedName>
    <definedName name="F_02_450" localSheetId="12">#REF!</definedName>
    <definedName name="F_02_450" localSheetId="13">#REF!</definedName>
    <definedName name="F_02_450" localSheetId="6">#REF!</definedName>
    <definedName name="F_02_450">#REF!</definedName>
    <definedName name="F_02_450_2">"'file:///d:/obra%20andrade/bm%2002%20-%20cs/drenagem-bm02.xls'#$''.$q$11"</definedName>
    <definedName name="F_02_450_3">"'file:///d:/obra%20andrade/bm%2002%20-%20cs/drenagem-bm02.xls'#$''.$q$11"</definedName>
    <definedName name="F_02_450_4">"'file:///d:/obra%20andrade/bm%2002%20-%20cs/drenagem-bm02.xls'#$''.$q$11"</definedName>
    <definedName name="F_02_450_5">"'file:///d:/obra%20andrade/bm%2002%20-%20cs/drenagem-bm02.xls'#$''.$q$11"</definedName>
    <definedName name="F_02_450_6">"'file:///d:/obra%20andrade/bm%2002%20-%20cs/drenagem-bm02.xls'#$''.$q$11"</definedName>
    <definedName name="F_02_450_7">"'file:///d:/obra%20andrade/bm%2002%20-%20cs/drenagem-bm02.xls'#$''.$q$11"</definedName>
    <definedName name="F_02_480" localSheetId="12">#REF!</definedName>
    <definedName name="F_02_480" localSheetId="13">#REF!</definedName>
    <definedName name="F_02_480" localSheetId="6">#REF!</definedName>
    <definedName name="F_02_480">#REF!</definedName>
    <definedName name="F_02_480_2">"'file:///d:/obra%20andrade/bm%2002%20-%20cs/drenagem-bm02.xls'#$''.$r$11"</definedName>
    <definedName name="F_02_480_3">"'file:///d:/obra%20andrade/bm%2002%20-%20cs/drenagem-bm02.xls'#$''.$r$11"</definedName>
    <definedName name="F_02_480_4">"'file:///d:/obra%20andrade/bm%2002%20-%20cs/drenagem-bm02.xls'#$''.$r$11"</definedName>
    <definedName name="F_02_480_5">"'file:///d:/obra%20andrade/bm%2002%20-%20cs/drenagem-bm02.xls'#$''.$r$11"</definedName>
    <definedName name="F_02_480_6">"'file:///d:/obra%20andrade/bm%2002%20-%20cs/drenagem-bm02.xls'#$''.$r$11"</definedName>
    <definedName name="F_02_480_7">"'file:///d:/obra%20andrade/bm%2002%20-%20cs/drenagem-bm02.xls'#$''.$r$11"</definedName>
    <definedName name="F_02_510" localSheetId="12">#REF!</definedName>
    <definedName name="F_02_510" localSheetId="13">#REF!</definedName>
    <definedName name="F_02_510" localSheetId="6">#REF!</definedName>
    <definedName name="F_02_510">#REF!</definedName>
    <definedName name="F_02_510_2">"'file:///d:/obra%20andrade/bm%2002%20-%20cs/drenagem-bm02.xls'#$''.$s$11"</definedName>
    <definedName name="F_02_510_3">"'file:///d:/obra%20andrade/bm%2002%20-%20cs/drenagem-bm02.xls'#$''.$s$11"</definedName>
    <definedName name="F_02_510_4">"'file:///d:/obra%20andrade/bm%2002%20-%20cs/drenagem-bm02.xls'#$''.$s$11"</definedName>
    <definedName name="F_02_510_5">"'file:///d:/obra%20andrade/bm%2002%20-%20cs/drenagem-bm02.xls'#$''.$s$11"</definedName>
    <definedName name="F_02_510_6">"'file:///d:/obra%20andrade/bm%2002%20-%20cs/drenagem-bm02.xls'#$''.$s$11"</definedName>
    <definedName name="F_02_510_7">"'file:///d:/obra%20andrade/bm%2002%20-%20cs/drenagem-bm02.xls'#$''.$s$11"</definedName>
    <definedName name="F_02_540" localSheetId="12">#REF!</definedName>
    <definedName name="F_02_540" localSheetId="13">#REF!</definedName>
    <definedName name="F_02_540" localSheetId="6">#REF!</definedName>
    <definedName name="F_02_540">#REF!</definedName>
    <definedName name="F_02_540_2">"'file:///d:/obra%20andrade/bm%2002%20-%20cs/drenagem-bm02.xls'#$''.$t$11"</definedName>
    <definedName name="F_02_540_3">"'file:///d:/obra%20andrade/bm%2002%20-%20cs/drenagem-bm02.xls'#$''.$t$11"</definedName>
    <definedName name="F_02_540_4">"'file:///d:/obra%20andrade/bm%2002%20-%20cs/drenagem-bm02.xls'#$''.$t$11"</definedName>
    <definedName name="F_02_540_5">"'file:///d:/obra%20andrade/bm%2002%20-%20cs/drenagem-bm02.xls'#$''.$t$11"</definedName>
    <definedName name="F_02_540_6">"'file:///d:/obra%20andrade/bm%2002%20-%20cs/drenagem-bm02.xls'#$''.$t$11"</definedName>
    <definedName name="F_02_540_7">"'file:///d:/obra%20andrade/bm%2002%20-%20cs/drenagem-bm02.xls'#$''.$t$11"</definedName>
    <definedName name="F_02_570" localSheetId="12">#REF!</definedName>
    <definedName name="F_02_570" localSheetId="13">#REF!</definedName>
    <definedName name="F_02_570" localSheetId="6">#REF!</definedName>
    <definedName name="F_02_570">#REF!</definedName>
    <definedName name="F_02_570_2">"'file:///d:/obra%20andrade/bm%2002%20-%20cs/drenagem-bm02.xls'#$''.$u$11"</definedName>
    <definedName name="F_02_570_3">"'file:///d:/obra%20andrade/bm%2002%20-%20cs/drenagem-bm02.xls'#$''.$u$11"</definedName>
    <definedName name="F_02_570_4">"'file:///d:/obra%20andrade/bm%2002%20-%20cs/drenagem-bm02.xls'#$''.$u$11"</definedName>
    <definedName name="F_02_570_5">"'file:///d:/obra%20andrade/bm%2002%20-%20cs/drenagem-bm02.xls'#$''.$u$11"</definedName>
    <definedName name="F_02_570_6">"'file:///d:/obra%20andrade/bm%2002%20-%20cs/drenagem-bm02.xls'#$''.$u$11"</definedName>
    <definedName name="F_02_570_7">"'file:///d:/obra%20andrade/bm%2002%20-%20cs/drenagem-bm02.xls'#$''.$u$11"</definedName>
    <definedName name="F_02_60" localSheetId="12">#REF!</definedName>
    <definedName name="F_02_60" localSheetId="13">#REF!</definedName>
    <definedName name="F_02_60" localSheetId="6">#REF!</definedName>
    <definedName name="F_02_60">#REF!</definedName>
    <definedName name="F_02_60_2">"'file:///d:/obra%20andrade/bm%2002%20-%20cs/drenagem-bm02.xls'#$''.$d$11"</definedName>
    <definedName name="F_02_60_3">"'file:///d:/obra%20andrade/bm%2002%20-%20cs/drenagem-bm02.xls'#$''.$d$11"</definedName>
    <definedName name="F_02_60_4">"'file:///d:/obra%20andrade/bm%2002%20-%20cs/drenagem-bm02.xls'#$''.$d$11"</definedName>
    <definedName name="F_02_60_5">"'file:///d:/obra%20andrade/bm%2002%20-%20cs/drenagem-bm02.xls'#$''.$d$11"</definedName>
    <definedName name="F_02_60_6">"'file:///d:/obra%20andrade/bm%2002%20-%20cs/drenagem-bm02.xls'#$''.$d$11"</definedName>
    <definedName name="F_02_60_7">"'file:///d:/obra%20andrade/bm%2002%20-%20cs/drenagem-bm02.xls'#$''.$d$11"</definedName>
    <definedName name="F_02_600" localSheetId="12">#REF!</definedName>
    <definedName name="F_02_600" localSheetId="13">#REF!</definedName>
    <definedName name="F_02_600" localSheetId="6">#REF!</definedName>
    <definedName name="F_02_600">#REF!</definedName>
    <definedName name="F_02_600_2">"'file:///d:/obra%20andrade/bm%2002%20-%20cs/drenagem-bm02.xls'#$''.$v$11"</definedName>
    <definedName name="F_02_600_3">"'file:///d:/obra%20andrade/bm%2002%20-%20cs/drenagem-bm02.xls'#$''.$v$11"</definedName>
    <definedName name="F_02_600_4">"'file:///d:/obra%20andrade/bm%2002%20-%20cs/drenagem-bm02.xls'#$''.$v$11"</definedName>
    <definedName name="F_02_600_5">"'file:///d:/obra%20andrade/bm%2002%20-%20cs/drenagem-bm02.xls'#$''.$v$11"</definedName>
    <definedName name="F_02_600_6">"'file:///d:/obra%20andrade/bm%2002%20-%20cs/drenagem-bm02.xls'#$''.$v$11"</definedName>
    <definedName name="F_02_600_7">"'file:///d:/obra%20andrade/bm%2002%20-%20cs/drenagem-bm02.xls'#$''.$v$11"</definedName>
    <definedName name="F_02_630" localSheetId="12">#REF!</definedName>
    <definedName name="F_02_630" localSheetId="13">#REF!</definedName>
    <definedName name="F_02_630" localSheetId="6">#REF!</definedName>
    <definedName name="F_02_630">#REF!</definedName>
    <definedName name="F_02_630_2">"'file:///d:/obra%20andrade/bm%2002%20-%20cs/drenagem-bm02.xls'#$''.$w$11"</definedName>
    <definedName name="F_02_630_3">"'file:///d:/obra%20andrade/bm%2002%20-%20cs/drenagem-bm02.xls'#$''.$w$11"</definedName>
    <definedName name="F_02_630_4">"'file:///d:/obra%20andrade/bm%2002%20-%20cs/drenagem-bm02.xls'#$''.$w$11"</definedName>
    <definedName name="F_02_630_5">"'file:///d:/obra%20andrade/bm%2002%20-%20cs/drenagem-bm02.xls'#$''.$w$11"</definedName>
    <definedName name="F_02_630_6">"'file:///d:/obra%20andrade/bm%2002%20-%20cs/drenagem-bm02.xls'#$''.$w$11"</definedName>
    <definedName name="F_02_630_7">"'file:///d:/obra%20andrade/bm%2002%20-%20cs/drenagem-bm02.xls'#$''.$w$11"</definedName>
    <definedName name="F_02_660" localSheetId="12">#REF!</definedName>
    <definedName name="F_02_660" localSheetId="13">#REF!</definedName>
    <definedName name="F_02_660" localSheetId="6">#REF!</definedName>
    <definedName name="F_02_660">#REF!</definedName>
    <definedName name="F_02_660_2">"'file:///d:/obra%20andrade/bm%2002%20-%20cs/drenagem-bm02.xls'#$''.$x$11"</definedName>
    <definedName name="F_02_660_3">"'file:///d:/obra%20andrade/bm%2002%20-%20cs/drenagem-bm02.xls'#$''.$x$11"</definedName>
    <definedName name="F_02_660_4">"'file:///d:/obra%20andrade/bm%2002%20-%20cs/drenagem-bm02.xls'#$''.$x$11"</definedName>
    <definedName name="F_02_660_5">"'file:///d:/obra%20andrade/bm%2002%20-%20cs/drenagem-bm02.xls'#$''.$x$11"</definedName>
    <definedName name="F_02_660_6">"'file:///d:/obra%20andrade/bm%2002%20-%20cs/drenagem-bm02.xls'#$''.$x$11"</definedName>
    <definedName name="F_02_660_7">"'file:///d:/obra%20andrade/bm%2002%20-%20cs/drenagem-bm02.xls'#$''.$x$11"</definedName>
    <definedName name="F_02_690" localSheetId="12">#REF!</definedName>
    <definedName name="F_02_690" localSheetId="13">#REF!</definedName>
    <definedName name="F_02_690" localSheetId="6">#REF!</definedName>
    <definedName name="F_02_690">#REF!</definedName>
    <definedName name="F_02_690_2">"'file:///d:/obra%20andrade/bm%2002%20-%20cs/drenagem-bm02.xls'#$''.$y$11"</definedName>
    <definedName name="F_02_690_3">"'file:///d:/obra%20andrade/bm%2002%20-%20cs/drenagem-bm02.xls'#$''.$y$11"</definedName>
    <definedName name="F_02_690_4">"'file:///d:/obra%20andrade/bm%2002%20-%20cs/drenagem-bm02.xls'#$''.$y$11"</definedName>
    <definedName name="F_02_690_5">"'file:///d:/obra%20andrade/bm%2002%20-%20cs/drenagem-bm02.xls'#$''.$y$11"</definedName>
    <definedName name="F_02_690_6">"'file:///d:/obra%20andrade/bm%2002%20-%20cs/drenagem-bm02.xls'#$''.$y$11"</definedName>
    <definedName name="F_02_690_7">"'file:///d:/obra%20andrade/bm%2002%20-%20cs/drenagem-bm02.xls'#$''.$y$11"</definedName>
    <definedName name="F_02_720" localSheetId="12">#REF!</definedName>
    <definedName name="F_02_720" localSheetId="13">#REF!</definedName>
    <definedName name="F_02_720" localSheetId="6">#REF!</definedName>
    <definedName name="F_02_720">#REF!</definedName>
    <definedName name="F_02_720_2">"'file:///d:/obra%20andrade/bm%2002%20-%20cs/drenagem-bm02.xls'#$''.$z$11"</definedName>
    <definedName name="F_02_720_3">"'file:///d:/obra%20andrade/bm%2002%20-%20cs/drenagem-bm02.xls'#$''.$z$11"</definedName>
    <definedName name="F_02_720_4">"'file:///d:/obra%20andrade/bm%2002%20-%20cs/drenagem-bm02.xls'#$''.$z$11"</definedName>
    <definedName name="F_02_720_5">"'file:///d:/obra%20andrade/bm%2002%20-%20cs/drenagem-bm02.xls'#$''.$z$11"</definedName>
    <definedName name="F_02_720_6">"'file:///d:/obra%20andrade/bm%2002%20-%20cs/drenagem-bm02.xls'#$''.$z$11"</definedName>
    <definedName name="F_02_720_7">"'file:///d:/obra%20andrade/bm%2002%20-%20cs/drenagem-bm02.xls'#$''.$z$11"</definedName>
    <definedName name="F_02_90" localSheetId="12">#REF!</definedName>
    <definedName name="F_02_90" localSheetId="13">#REF!</definedName>
    <definedName name="F_02_90" localSheetId="6">#REF!</definedName>
    <definedName name="F_02_90">#REF!</definedName>
    <definedName name="F_02_90_2">"'file:///d:/obra%20andrade/bm%2002%20-%20cs/drenagem-bm02.xls'#$''.$e$11"</definedName>
    <definedName name="F_02_90_3">"'file:///d:/obra%20andrade/bm%2002%20-%20cs/drenagem-bm02.xls'#$''.$e$11"</definedName>
    <definedName name="F_02_90_4">"'file:///d:/obra%20andrade/bm%2002%20-%20cs/drenagem-bm02.xls'#$''.$e$11"</definedName>
    <definedName name="F_02_90_5">"'file:///d:/obra%20andrade/bm%2002%20-%20cs/drenagem-bm02.xls'#$''.$e$11"</definedName>
    <definedName name="F_02_90_6">"'file:///d:/obra%20andrade/bm%2002%20-%20cs/drenagem-bm02.xls'#$''.$e$11"</definedName>
    <definedName name="F_02_90_7">"'file:///d:/obra%20andrade/bm%2002%20-%20cs/drenagem-bm02.xls'#$''.$e$11"</definedName>
    <definedName name="F_03_120" localSheetId="12">#REF!</definedName>
    <definedName name="F_03_120" localSheetId="13">#REF!</definedName>
    <definedName name="F_03_120" localSheetId="6">#REF!</definedName>
    <definedName name="F_03_120">#REF!</definedName>
    <definedName name="F_03_120_2">"'file:///d:/obra%20andrade/bm%2002%20-%20cs/drenagem-bm02.xls'#$''.$f$13"</definedName>
    <definedName name="F_03_120_3">"'file:///d:/obra%20andrade/bm%2002%20-%20cs/drenagem-bm02.xls'#$''.$f$13"</definedName>
    <definedName name="F_03_120_4">"'file:///d:/obra%20andrade/bm%2002%20-%20cs/drenagem-bm02.xls'#$''.$f$13"</definedName>
    <definedName name="F_03_120_5">"'file:///d:/obra%20andrade/bm%2002%20-%20cs/drenagem-bm02.xls'#$''.$f$13"</definedName>
    <definedName name="F_03_120_6">"'file:///d:/obra%20andrade/bm%2002%20-%20cs/drenagem-bm02.xls'#$''.$f$13"</definedName>
    <definedName name="F_03_120_7">"'file:///d:/obra%20andrade/bm%2002%20-%20cs/drenagem-bm02.xls'#$''.$f$13"</definedName>
    <definedName name="F_03_150" localSheetId="12">#REF!</definedName>
    <definedName name="F_03_150" localSheetId="13">#REF!</definedName>
    <definedName name="F_03_150" localSheetId="6">#REF!</definedName>
    <definedName name="F_03_150">#REF!</definedName>
    <definedName name="F_03_150_2">"'file:///d:/obra%20andrade/bm%2002%20-%20cs/drenagem-bm02.xls'#$''.$g$13"</definedName>
    <definedName name="F_03_150_3">"'file:///d:/obra%20andrade/bm%2002%20-%20cs/drenagem-bm02.xls'#$''.$g$13"</definedName>
    <definedName name="F_03_150_4">"'file:///d:/obra%20andrade/bm%2002%20-%20cs/drenagem-bm02.xls'#$''.$g$13"</definedName>
    <definedName name="F_03_150_5">"'file:///d:/obra%20andrade/bm%2002%20-%20cs/drenagem-bm02.xls'#$''.$g$13"</definedName>
    <definedName name="F_03_150_6">"'file:///d:/obra%20andrade/bm%2002%20-%20cs/drenagem-bm02.xls'#$''.$g$13"</definedName>
    <definedName name="F_03_150_7">"'file:///d:/obra%20andrade/bm%2002%20-%20cs/drenagem-bm02.xls'#$''.$g$13"</definedName>
    <definedName name="F_03_180" localSheetId="12">#REF!</definedName>
    <definedName name="F_03_180" localSheetId="13">#REF!</definedName>
    <definedName name="F_03_180" localSheetId="6">#REF!</definedName>
    <definedName name="F_03_180">#REF!</definedName>
    <definedName name="F_03_180_2">"'file:///d:/obra%20andrade/bm%2002%20-%20cs/drenagem-bm02.xls'#$''.$h$13"</definedName>
    <definedName name="F_03_180_3">"'file:///d:/obra%20andrade/bm%2002%20-%20cs/drenagem-bm02.xls'#$''.$h$13"</definedName>
    <definedName name="F_03_180_4">"'file:///d:/obra%20andrade/bm%2002%20-%20cs/drenagem-bm02.xls'#$''.$h$13"</definedName>
    <definedName name="F_03_180_5">"'file:///d:/obra%20andrade/bm%2002%20-%20cs/drenagem-bm02.xls'#$''.$h$13"</definedName>
    <definedName name="F_03_180_6">"'file:///d:/obra%20andrade/bm%2002%20-%20cs/drenagem-bm02.xls'#$''.$h$13"</definedName>
    <definedName name="F_03_180_7">"'file:///d:/obra%20andrade/bm%2002%20-%20cs/drenagem-bm02.xls'#$''.$h$13"</definedName>
    <definedName name="F_03_210" localSheetId="12">#REF!</definedName>
    <definedName name="F_03_210" localSheetId="13">#REF!</definedName>
    <definedName name="F_03_210" localSheetId="6">#REF!</definedName>
    <definedName name="F_03_210">#REF!</definedName>
    <definedName name="F_03_210_2">"'file:///d:/obra%20andrade/bm%2002%20-%20cs/drenagem-bm02.xls'#$''.$i$13"</definedName>
    <definedName name="F_03_210_3">"'file:///d:/obra%20andrade/bm%2002%20-%20cs/drenagem-bm02.xls'#$''.$i$13"</definedName>
    <definedName name="F_03_210_4">"'file:///d:/obra%20andrade/bm%2002%20-%20cs/drenagem-bm02.xls'#$''.$i$13"</definedName>
    <definedName name="F_03_210_5">"'file:///d:/obra%20andrade/bm%2002%20-%20cs/drenagem-bm02.xls'#$''.$i$13"</definedName>
    <definedName name="F_03_210_6">"'file:///d:/obra%20andrade/bm%2002%20-%20cs/drenagem-bm02.xls'#$''.$i$13"</definedName>
    <definedName name="F_03_210_7">"'file:///d:/obra%20andrade/bm%2002%20-%20cs/drenagem-bm02.xls'#$''.$i$13"</definedName>
    <definedName name="F_03_240" localSheetId="12">#REF!</definedName>
    <definedName name="F_03_240" localSheetId="13">#REF!</definedName>
    <definedName name="F_03_240" localSheetId="6">#REF!</definedName>
    <definedName name="F_03_240">#REF!</definedName>
    <definedName name="F_03_240_2">"'file:///d:/obra%20andrade/bm%2002%20-%20cs/drenagem-bm02.xls'#$''.$j$13"</definedName>
    <definedName name="F_03_240_3">"'file:///d:/obra%20andrade/bm%2002%20-%20cs/drenagem-bm02.xls'#$''.$j$13"</definedName>
    <definedName name="F_03_240_4">"'file:///d:/obra%20andrade/bm%2002%20-%20cs/drenagem-bm02.xls'#$''.$j$13"</definedName>
    <definedName name="F_03_240_5">"'file:///d:/obra%20andrade/bm%2002%20-%20cs/drenagem-bm02.xls'#$''.$j$13"</definedName>
    <definedName name="F_03_240_6">"'file:///d:/obra%20andrade/bm%2002%20-%20cs/drenagem-bm02.xls'#$''.$j$13"</definedName>
    <definedName name="F_03_240_7">"'file:///d:/obra%20andrade/bm%2002%20-%20cs/drenagem-bm02.xls'#$''.$j$13"</definedName>
    <definedName name="F_03_270" localSheetId="12">#REF!</definedName>
    <definedName name="F_03_270" localSheetId="13">#REF!</definedName>
    <definedName name="F_03_270" localSheetId="6">#REF!</definedName>
    <definedName name="F_03_270">#REF!</definedName>
    <definedName name="F_03_270_2">"'file:///d:/obra%20andrade/bm%2002%20-%20cs/drenagem-bm02.xls'#$''.$k$13"</definedName>
    <definedName name="F_03_270_3">"'file:///d:/obra%20andrade/bm%2002%20-%20cs/drenagem-bm02.xls'#$''.$k$13"</definedName>
    <definedName name="F_03_270_4">"'file:///d:/obra%20andrade/bm%2002%20-%20cs/drenagem-bm02.xls'#$''.$k$13"</definedName>
    <definedName name="F_03_270_5">"'file:///d:/obra%20andrade/bm%2002%20-%20cs/drenagem-bm02.xls'#$''.$k$13"</definedName>
    <definedName name="F_03_270_6">"'file:///d:/obra%20andrade/bm%2002%20-%20cs/drenagem-bm02.xls'#$''.$k$13"</definedName>
    <definedName name="F_03_270_7">"'file:///d:/obra%20andrade/bm%2002%20-%20cs/drenagem-bm02.xls'#$''.$k$13"</definedName>
    <definedName name="F_03_30" localSheetId="12">#REF!</definedName>
    <definedName name="F_03_30" localSheetId="13">#REF!</definedName>
    <definedName name="F_03_30" localSheetId="6">#REF!</definedName>
    <definedName name="F_03_30">#REF!</definedName>
    <definedName name="F_03_30_2">"'file:///d:/obra%20andrade/bm%2002%20-%20cs/drenagem-bm02.xls'#$''.$c$13"</definedName>
    <definedName name="F_03_30_3">"'file:///d:/obra%20andrade/bm%2002%20-%20cs/drenagem-bm02.xls'#$''.$c$13"</definedName>
    <definedName name="F_03_30_4">"'file:///d:/obra%20andrade/bm%2002%20-%20cs/drenagem-bm02.xls'#$''.$c$13"</definedName>
    <definedName name="F_03_30_5">"'file:///d:/obra%20andrade/bm%2002%20-%20cs/drenagem-bm02.xls'#$''.$c$13"</definedName>
    <definedName name="F_03_30_6">"'file:///d:/obra%20andrade/bm%2002%20-%20cs/drenagem-bm02.xls'#$''.$c$13"</definedName>
    <definedName name="F_03_30_7">"'file:///d:/obra%20andrade/bm%2002%20-%20cs/drenagem-bm02.xls'#$''.$c$13"</definedName>
    <definedName name="F_03_300" localSheetId="12">#REF!</definedName>
    <definedName name="F_03_300" localSheetId="13">#REF!</definedName>
    <definedName name="F_03_300" localSheetId="6">#REF!</definedName>
    <definedName name="F_03_300">#REF!</definedName>
    <definedName name="F_03_300_2">"'file:///d:/obra%20andrade/bm%2002%20-%20cs/drenagem-bm02.xls'#$''.$l$13"</definedName>
    <definedName name="F_03_300_3">"'file:///d:/obra%20andrade/bm%2002%20-%20cs/drenagem-bm02.xls'#$''.$l$13"</definedName>
    <definedName name="F_03_300_4">"'file:///d:/obra%20andrade/bm%2002%20-%20cs/drenagem-bm02.xls'#$''.$l$13"</definedName>
    <definedName name="F_03_300_5">"'file:///d:/obra%20andrade/bm%2002%20-%20cs/drenagem-bm02.xls'#$''.$l$13"</definedName>
    <definedName name="F_03_300_6">"'file:///d:/obra%20andrade/bm%2002%20-%20cs/drenagem-bm02.xls'#$''.$l$13"</definedName>
    <definedName name="F_03_300_7">"'file:///d:/obra%20andrade/bm%2002%20-%20cs/drenagem-bm02.xls'#$''.$l$13"</definedName>
    <definedName name="F_03_330" localSheetId="12">#REF!</definedName>
    <definedName name="F_03_330" localSheetId="13">#REF!</definedName>
    <definedName name="F_03_330" localSheetId="6">#REF!</definedName>
    <definedName name="F_03_330">#REF!</definedName>
    <definedName name="F_03_330_2">"'file:///d:/obra%20andrade/bm%2002%20-%20cs/drenagem-bm02.xls'#$''.$m$13"</definedName>
    <definedName name="F_03_330_3">"'file:///d:/obra%20andrade/bm%2002%20-%20cs/drenagem-bm02.xls'#$''.$m$13"</definedName>
    <definedName name="F_03_330_4">"'file:///d:/obra%20andrade/bm%2002%20-%20cs/drenagem-bm02.xls'#$''.$m$13"</definedName>
    <definedName name="F_03_330_5">"'file:///d:/obra%20andrade/bm%2002%20-%20cs/drenagem-bm02.xls'#$''.$m$13"</definedName>
    <definedName name="F_03_330_6">"'file:///d:/obra%20andrade/bm%2002%20-%20cs/drenagem-bm02.xls'#$''.$m$13"</definedName>
    <definedName name="F_03_330_7">"'file:///d:/obra%20andrade/bm%2002%20-%20cs/drenagem-bm02.xls'#$''.$m$13"</definedName>
    <definedName name="F_03_360" localSheetId="12">#REF!</definedName>
    <definedName name="F_03_360" localSheetId="13">#REF!</definedName>
    <definedName name="F_03_360" localSheetId="6">#REF!</definedName>
    <definedName name="F_03_360">#REF!</definedName>
    <definedName name="F_03_360_2">"'file:///d:/obra%20andrade/bm%2002%20-%20cs/drenagem-bm02.xls'#$''.$n$13"</definedName>
    <definedName name="F_03_360_3">"'file:///d:/obra%20andrade/bm%2002%20-%20cs/drenagem-bm02.xls'#$''.$n$13"</definedName>
    <definedName name="F_03_360_4">"'file:///d:/obra%20andrade/bm%2002%20-%20cs/drenagem-bm02.xls'#$''.$n$13"</definedName>
    <definedName name="F_03_360_5">"'file:///d:/obra%20andrade/bm%2002%20-%20cs/drenagem-bm02.xls'#$''.$n$13"</definedName>
    <definedName name="F_03_360_6">"'file:///d:/obra%20andrade/bm%2002%20-%20cs/drenagem-bm02.xls'#$''.$n$13"</definedName>
    <definedName name="F_03_360_7">"'file:///d:/obra%20andrade/bm%2002%20-%20cs/drenagem-bm02.xls'#$''.$n$13"</definedName>
    <definedName name="F_03_390" localSheetId="12">#REF!</definedName>
    <definedName name="F_03_390" localSheetId="13">#REF!</definedName>
    <definedName name="F_03_390" localSheetId="6">#REF!</definedName>
    <definedName name="F_03_390">#REF!</definedName>
    <definedName name="F_03_390_2">"'file:///d:/obra%20andrade/bm%2002%20-%20cs/drenagem-bm02.xls'#$''.$o$13"</definedName>
    <definedName name="F_03_390_3">"'file:///d:/obra%20andrade/bm%2002%20-%20cs/drenagem-bm02.xls'#$''.$o$13"</definedName>
    <definedName name="F_03_390_4">"'file:///d:/obra%20andrade/bm%2002%20-%20cs/drenagem-bm02.xls'#$''.$o$13"</definedName>
    <definedName name="F_03_390_5">"'file:///d:/obra%20andrade/bm%2002%20-%20cs/drenagem-bm02.xls'#$''.$o$13"</definedName>
    <definedName name="F_03_390_6">"'file:///d:/obra%20andrade/bm%2002%20-%20cs/drenagem-bm02.xls'#$''.$o$13"</definedName>
    <definedName name="F_03_390_7">"'file:///d:/obra%20andrade/bm%2002%20-%20cs/drenagem-bm02.xls'#$''.$o$13"</definedName>
    <definedName name="F_03_420" localSheetId="12">#REF!</definedName>
    <definedName name="F_03_420" localSheetId="13">#REF!</definedName>
    <definedName name="F_03_420" localSheetId="6">#REF!</definedName>
    <definedName name="F_03_420">#REF!</definedName>
    <definedName name="F_03_420_2">"'file:///d:/obra%20andrade/bm%2002%20-%20cs/drenagem-bm02.xls'#$''.$p$13"</definedName>
    <definedName name="F_03_420_3">"'file:///d:/obra%20andrade/bm%2002%20-%20cs/drenagem-bm02.xls'#$''.$p$13"</definedName>
    <definedName name="F_03_420_4">"'file:///d:/obra%20andrade/bm%2002%20-%20cs/drenagem-bm02.xls'#$''.$p$13"</definedName>
    <definedName name="F_03_420_5">"'file:///d:/obra%20andrade/bm%2002%20-%20cs/drenagem-bm02.xls'#$''.$p$13"</definedName>
    <definedName name="F_03_420_6">"'file:///d:/obra%20andrade/bm%2002%20-%20cs/drenagem-bm02.xls'#$''.$p$13"</definedName>
    <definedName name="F_03_420_7">"'file:///d:/obra%20andrade/bm%2002%20-%20cs/drenagem-bm02.xls'#$''.$p$13"</definedName>
    <definedName name="F_03_450" localSheetId="12">#REF!</definedName>
    <definedName name="F_03_450" localSheetId="13">#REF!</definedName>
    <definedName name="F_03_450" localSheetId="6">#REF!</definedName>
    <definedName name="F_03_450">#REF!</definedName>
    <definedName name="F_03_450_2">"'file:///d:/obra%20andrade/bm%2002%20-%20cs/drenagem-bm02.xls'#$''.$q$13"</definedName>
    <definedName name="F_03_450_3">"'file:///d:/obra%20andrade/bm%2002%20-%20cs/drenagem-bm02.xls'#$''.$q$13"</definedName>
    <definedName name="F_03_450_4">"'file:///d:/obra%20andrade/bm%2002%20-%20cs/drenagem-bm02.xls'#$''.$q$13"</definedName>
    <definedName name="F_03_450_5">"'file:///d:/obra%20andrade/bm%2002%20-%20cs/drenagem-bm02.xls'#$''.$q$13"</definedName>
    <definedName name="F_03_450_6">"'file:///d:/obra%20andrade/bm%2002%20-%20cs/drenagem-bm02.xls'#$''.$q$13"</definedName>
    <definedName name="F_03_450_7">"'file:///d:/obra%20andrade/bm%2002%20-%20cs/drenagem-bm02.xls'#$''.$q$13"</definedName>
    <definedName name="F_03_480" localSheetId="12">#REF!</definedName>
    <definedName name="F_03_480" localSheetId="13">#REF!</definedName>
    <definedName name="F_03_480" localSheetId="6">#REF!</definedName>
    <definedName name="F_03_480">#REF!</definedName>
    <definedName name="F_03_480_2">"'file:///d:/obra%20andrade/bm%2002%20-%20cs/drenagem-bm02.xls'#$''.$r$13"</definedName>
    <definedName name="F_03_480_3">"'file:///d:/obra%20andrade/bm%2002%20-%20cs/drenagem-bm02.xls'#$''.$r$13"</definedName>
    <definedName name="F_03_480_4">"'file:///d:/obra%20andrade/bm%2002%20-%20cs/drenagem-bm02.xls'#$''.$r$13"</definedName>
    <definedName name="F_03_480_5">"'file:///d:/obra%20andrade/bm%2002%20-%20cs/drenagem-bm02.xls'#$''.$r$13"</definedName>
    <definedName name="F_03_480_6">"'file:///d:/obra%20andrade/bm%2002%20-%20cs/drenagem-bm02.xls'#$''.$r$13"</definedName>
    <definedName name="F_03_480_7">"'file:///d:/obra%20andrade/bm%2002%20-%20cs/drenagem-bm02.xls'#$''.$r$13"</definedName>
    <definedName name="F_03_510" localSheetId="12">#REF!</definedName>
    <definedName name="F_03_510" localSheetId="13">#REF!</definedName>
    <definedName name="F_03_510" localSheetId="6">#REF!</definedName>
    <definedName name="F_03_510">#REF!</definedName>
    <definedName name="F_03_510_2">"'file:///d:/obra%20andrade/bm%2002%20-%20cs/drenagem-bm02.xls'#$''.$s$13"</definedName>
    <definedName name="F_03_510_3">"'file:///d:/obra%20andrade/bm%2002%20-%20cs/drenagem-bm02.xls'#$''.$s$13"</definedName>
    <definedName name="F_03_510_4">"'file:///d:/obra%20andrade/bm%2002%20-%20cs/drenagem-bm02.xls'#$''.$s$13"</definedName>
    <definedName name="F_03_510_5">"'file:///d:/obra%20andrade/bm%2002%20-%20cs/drenagem-bm02.xls'#$''.$s$13"</definedName>
    <definedName name="F_03_510_6">"'file:///d:/obra%20andrade/bm%2002%20-%20cs/drenagem-bm02.xls'#$''.$s$13"</definedName>
    <definedName name="F_03_510_7">"'file:///d:/obra%20andrade/bm%2002%20-%20cs/drenagem-bm02.xls'#$''.$s$13"</definedName>
    <definedName name="F_03_540" localSheetId="12">#REF!</definedName>
    <definedName name="F_03_540" localSheetId="13">#REF!</definedName>
    <definedName name="F_03_540" localSheetId="6">#REF!</definedName>
    <definedName name="F_03_540">#REF!</definedName>
    <definedName name="F_03_540_2">"'file:///d:/obra%20andrade/bm%2002%20-%20cs/drenagem-bm02.xls'#$''.$t$13"</definedName>
    <definedName name="F_03_540_3">"'file:///d:/obra%20andrade/bm%2002%20-%20cs/drenagem-bm02.xls'#$''.$t$13"</definedName>
    <definedName name="F_03_540_4">"'file:///d:/obra%20andrade/bm%2002%20-%20cs/drenagem-bm02.xls'#$''.$t$13"</definedName>
    <definedName name="F_03_540_5">"'file:///d:/obra%20andrade/bm%2002%20-%20cs/drenagem-bm02.xls'#$''.$t$13"</definedName>
    <definedName name="F_03_540_6">"'file:///d:/obra%20andrade/bm%2002%20-%20cs/drenagem-bm02.xls'#$''.$t$13"</definedName>
    <definedName name="F_03_540_7">"'file:///d:/obra%20andrade/bm%2002%20-%20cs/drenagem-bm02.xls'#$''.$t$13"</definedName>
    <definedName name="F_03_570" localSheetId="12">#REF!</definedName>
    <definedName name="F_03_570" localSheetId="13">#REF!</definedName>
    <definedName name="F_03_570" localSheetId="6">#REF!</definedName>
    <definedName name="F_03_570">#REF!</definedName>
    <definedName name="F_03_570_2">"'file:///d:/obra%20andrade/bm%2002%20-%20cs/drenagem-bm02.xls'#$''.$u$13"</definedName>
    <definedName name="F_03_570_3">"'file:///d:/obra%20andrade/bm%2002%20-%20cs/drenagem-bm02.xls'#$''.$u$13"</definedName>
    <definedName name="F_03_570_4">"'file:///d:/obra%20andrade/bm%2002%20-%20cs/drenagem-bm02.xls'#$''.$u$13"</definedName>
    <definedName name="F_03_570_5">"'file:///d:/obra%20andrade/bm%2002%20-%20cs/drenagem-bm02.xls'#$''.$u$13"</definedName>
    <definedName name="F_03_570_6">"'file:///d:/obra%20andrade/bm%2002%20-%20cs/drenagem-bm02.xls'#$''.$u$13"</definedName>
    <definedName name="F_03_570_7">"'file:///d:/obra%20andrade/bm%2002%20-%20cs/drenagem-bm02.xls'#$''.$u$13"</definedName>
    <definedName name="F_03_60" localSheetId="12">#REF!</definedName>
    <definedName name="F_03_60" localSheetId="13">#REF!</definedName>
    <definedName name="F_03_60" localSheetId="6">#REF!</definedName>
    <definedName name="F_03_60">#REF!</definedName>
    <definedName name="F_03_60_2">"'file:///d:/obra%20andrade/bm%2002%20-%20cs/drenagem-bm02.xls'#$''.$d$13"</definedName>
    <definedName name="F_03_60_3">"'file:///d:/obra%20andrade/bm%2002%20-%20cs/drenagem-bm02.xls'#$''.$d$13"</definedName>
    <definedName name="F_03_60_4">"'file:///d:/obra%20andrade/bm%2002%20-%20cs/drenagem-bm02.xls'#$''.$d$13"</definedName>
    <definedName name="F_03_60_5">"'file:///d:/obra%20andrade/bm%2002%20-%20cs/drenagem-bm02.xls'#$''.$d$13"</definedName>
    <definedName name="F_03_60_6">"'file:///d:/obra%20andrade/bm%2002%20-%20cs/drenagem-bm02.xls'#$''.$d$13"</definedName>
    <definedName name="F_03_60_7">"'file:///d:/obra%20andrade/bm%2002%20-%20cs/drenagem-bm02.xls'#$''.$d$13"</definedName>
    <definedName name="F_03_600" localSheetId="12">#REF!</definedName>
    <definedName name="F_03_600" localSheetId="13">#REF!</definedName>
    <definedName name="F_03_600" localSheetId="6">#REF!</definedName>
    <definedName name="F_03_600">#REF!</definedName>
    <definedName name="F_03_600_2">"'file:///d:/obra%20andrade/bm%2002%20-%20cs/drenagem-bm02.xls'#$''.$v$13"</definedName>
    <definedName name="F_03_600_3">"'file:///d:/obra%20andrade/bm%2002%20-%20cs/drenagem-bm02.xls'#$''.$v$13"</definedName>
    <definedName name="F_03_600_4">"'file:///d:/obra%20andrade/bm%2002%20-%20cs/drenagem-bm02.xls'#$''.$v$13"</definedName>
    <definedName name="F_03_600_5">"'file:///d:/obra%20andrade/bm%2002%20-%20cs/drenagem-bm02.xls'#$''.$v$13"</definedName>
    <definedName name="F_03_600_6">"'file:///d:/obra%20andrade/bm%2002%20-%20cs/drenagem-bm02.xls'#$''.$v$13"</definedName>
    <definedName name="F_03_600_7">"'file:///d:/obra%20andrade/bm%2002%20-%20cs/drenagem-bm02.xls'#$''.$v$13"</definedName>
    <definedName name="F_03_630" localSheetId="12">#REF!</definedName>
    <definedName name="F_03_630" localSheetId="13">#REF!</definedName>
    <definedName name="F_03_630" localSheetId="6">#REF!</definedName>
    <definedName name="F_03_630">#REF!</definedName>
    <definedName name="F_03_630_2">"'file:///d:/obra%20andrade/bm%2002%20-%20cs/drenagem-bm02.xls'#$''.$w$13"</definedName>
    <definedName name="F_03_630_3">"'file:///d:/obra%20andrade/bm%2002%20-%20cs/drenagem-bm02.xls'#$''.$w$13"</definedName>
    <definedName name="F_03_630_4">"'file:///d:/obra%20andrade/bm%2002%20-%20cs/drenagem-bm02.xls'#$''.$w$13"</definedName>
    <definedName name="F_03_630_5">"'file:///d:/obra%20andrade/bm%2002%20-%20cs/drenagem-bm02.xls'#$''.$w$13"</definedName>
    <definedName name="F_03_630_6">"'file:///d:/obra%20andrade/bm%2002%20-%20cs/drenagem-bm02.xls'#$''.$w$13"</definedName>
    <definedName name="F_03_630_7">"'file:///d:/obra%20andrade/bm%2002%20-%20cs/drenagem-bm02.xls'#$''.$w$13"</definedName>
    <definedName name="F_03_660" localSheetId="12">#REF!</definedName>
    <definedName name="F_03_660" localSheetId="13">#REF!</definedName>
    <definedName name="F_03_660" localSheetId="6">#REF!</definedName>
    <definedName name="F_03_660">#REF!</definedName>
    <definedName name="F_03_660_2">"'file:///d:/obra%20andrade/bm%2002%20-%20cs/drenagem-bm02.xls'#$''.$x$13"</definedName>
    <definedName name="F_03_660_3">"'file:///d:/obra%20andrade/bm%2002%20-%20cs/drenagem-bm02.xls'#$''.$x$13"</definedName>
    <definedName name="F_03_660_4">"'file:///d:/obra%20andrade/bm%2002%20-%20cs/drenagem-bm02.xls'#$''.$x$13"</definedName>
    <definedName name="F_03_660_5">"'file:///d:/obra%20andrade/bm%2002%20-%20cs/drenagem-bm02.xls'#$''.$x$13"</definedName>
    <definedName name="F_03_660_6">"'file:///d:/obra%20andrade/bm%2002%20-%20cs/drenagem-bm02.xls'#$''.$x$13"</definedName>
    <definedName name="F_03_660_7">"'file:///d:/obra%20andrade/bm%2002%20-%20cs/drenagem-bm02.xls'#$''.$x$13"</definedName>
    <definedName name="F_03_690" localSheetId="12">#REF!</definedName>
    <definedName name="F_03_690" localSheetId="13">#REF!</definedName>
    <definedName name="F_03_690" localSheetId="6">#REF!</definedName>
    <definedName name="F_03_690">#REF!</definedName>
    <definedName name="F_03_690_2">"'file:///d:/obra%20andrade/bm%2002%20-%20cs/drenagem-bm02.xls'#$''.$y$13"</definedName>
    <definedName name="F_03_690_3">"'file:///d:/obra%20andrade/bm%2002%20-%20cs/drenagem-bm02.xls'#$''.$y$13"</definedName>
    <definedName name="F_03_690_4">"'file:///d:/obra%20andrade/bm%2002%20-%20cs/drenagem-bm02.xls'#$''.$y$13"</definedName>
    <definedName name="F_03_690_5">"'file:///d:/obra%20andrade/bm%2002%20-%20cs/drenagem-bm02.xls'#$''.$y$13"</definedName>
    <definedName name="F_03_690_6">"'file:///d:/obra%20andrade/bm%2002%20-%20cs/drenagem-bm02.xls'#$''.$y$13"</definedName>
    <definedName name="F_03_690_7">"'file:///d:/obra%20andrade/bm%2002%20-%20cs/drenagem-bm02.xls'#$''.$y$13"</definedName>
    <definedName name="F_03_720" localSheetId="12">#REF!</definedName>
    <definedName name="F_03_720" localSheetId="13">#REF!</definedName>
    <definedName name="F_03_720" localSheetId="6">#REF!</definedName>
    <definedName name="F_03_720">#REF!</definedName>
    <definedName name="F_03_720_2">"'file:///d:/obra%20andrade/bm%2002%20-%20cs/drenagem-bm02.xls'#$''.$z$13"</definedName>
    <definedName name="F_03_720_3">"'file:///d:/obra%20andrade/bm%2002%20-%20cs/drenagem-bm02.xls'#$''.$z$13"</definedName>
    <definedName name="F_03_720_4">"'file:///d:/obra%20andrade/bm%2002%20-%20cs/drenagem-bm02.xls'#$''.$z$13"</definedName>
    <definedName name="F_03_720_5">"'file:///d:/obra%20andrade/bm%2002%20-%20cs/drenagem-bm02.xls'#$''.$z$13"</definedName>
    <definedName name="F_03_720_6">"'file:///d:/obra%20andrade/bm%2002%20-%20cs/drenagem-bm02.xls'#$''.$z$13"</definedName>
    <definedName name="F_03_720_7">"'file:///d:/obra%20andrade/bm%2002%20-%20cs/drenagem-bm02.xls'#$''.$z$13"</definedName>
    <definedName name="F_03_90" localSheetId="12">#REF!</definedName>
    <definedName name="F_03_90" localSheetId="13">#REF!</definedName>
    <definedName name="F_03_90" localSheetId="6">#REF!</definedName>
    <definedName name="F_03_90">#REF!</definedName>
    <definedName name="F_03_90_2">"'file:///d:/obra%20andrade/bm%2002%20-%20cs/drenagem-bm02.xls'#$''.$e$13"</definedName>
    <definedName name="F_03_90_3">"'file:///d:/obra%20andrade/bm%2002%20-%20cs/drenagem-bm02.xls'#$''.$e$13"</definedName>
    <definedName name="F_03_90_4">"'file:///d:/obra%20andrade/bm%2002%20-%20cs/drenagem-bm02.xls'#$''.$e$13"</definedName>
    <definedName name="F_03_90_5">"'file:///d:/obra%20andrade/bm%2002%20-%20cs/drenagem-bm02.xls'#$''.$e$13"</definedName>
    <definedName name="F_03_90_6">"'file:///d:/obra%20andrade/bm%2002%20-%20cs/drenagem-bm02.xls'#$''.$e$13"</definedName>
    <definedName name="F_03_90_7">"'file:///d:/obra%20andrade/bm%2002%20-%20cs/drenagem-bm02.xls'#$''.$e$13"</definedName>
    <definedName name="F_04_120" localSheetId="12">#REF!</definedName>
    <definedName name="F_04_120" localSheetId="13">#REF!</definedName>
    <definedName name="F_04_120" localSheetId="6">#REF!</definedName>
    <definedName name="F_04_120">#REF!</definedName>
    <definedName name="F_04_120_2">"'file:///d:/obra%20andrade/bm%2002%20-%20cs/drenagem-bm02.xls'#$''.$f$15"</definedName>
    <definedName name="F_04_120_3">"'file:///d:/obra%20andrade/bm%2002%20-%20cs/drenagem-bm02.xls'#$''.$f$15"</definedName>
    <definedName name="F_04_120_4">"'file:///d:/obra%20andrade/bm%2002%20-%20cs/drenagem-bm02.xls'#$''.$f$15"</definedName>
    <definedName name="F_04_120_5">"'file:///d:/obra%20andrade/bm%2002%20-%20cs/drenagem-bm02.xls'#$''.$f$15"</definedName>
    <definedName name="F_04_120_6">"'file:///d:/obra%20andrade/bm%2002%20-%20cs/drenagem-bm02.xls'#$''.$f$15"</definedName>
    <definedName name="F_04_120_7">"'file:///d:/obra%20andrade/bm%2002%20-%20cs/drenagem-bm02.xls'#$''.$f$15"</definedName>
    <definedName name="F_04_150" localSheetId="12">#REF!</definedName>
    <definedName name="F_04_150" localSheetId="13">#REF!</definedName>
    <definedName name="F_04_150" localSheetId="6">#REF!</definedName>
    <definedName name="F_04_150">#REF!</definedName>
    <definedName name="F_04_150_2">"'file:///d:/obra%20andrade/bm%2002%20-%20cs/drenagem-bm02.xls'#$''.$g$15"</definedName>
    <definedName name="F_04_150_3">"'file:///d:/obra%20andrade/bm%2002%20-%20cs/drenagem-bm02.xls'#$''.$g$15"</definedName>
    <definedName name="F_04_150_4">"'file:///d:/obra%20andrade/bm%2002%20-%20cs/drenagem-bm02.xls'#$''.$g$15"</definedName>
    <definedName name="F_04_150_5">"'file:///d:/obra%20andrade/bm%2002%20-%20cs/drenagem-bm02.xls'#$''.$g$15"</definedName>
    <definedName name="F_04_150_6">"'file:///d:/obra%20andrade/bm%2002%20-%20cs/drenagem-bm02.xls'#$''.$g$15"</definedName>
    <definedName name="F_04_150_7">"'file:///d:/obra%20andrade/bm%2002%20-%20cs/drenagem-bm02.xls'#$''.$g$15"</definedName>
    <definedName name="F_04_180" localSheetId="12">#REF!</definedName>
    <definedName name="F_04_180" localSheetId="13">#REF!</definedName>
    <definedName name="F_04_180" localSheetId="6">#REF!</definedName>
    <definedName name="F_04_180">#REF!</definedName>
    <definedName name="F_04_180_2">"'file:///d:/obra%20andrade/bm%2002%20-%20cs/drenagem-bm02.xls'#$''.$h$15"</definedName>
    <definedName name="F_04_180_3">"'file:///d:/obra%20andrade/bm%2002%20-%20cs/drenagem-bm02.xls'#$''.$h$15"</definedName>
    <definedName name="F_04_180_4">"'file:///d:/obra%20andrade/bm%2002%20-%20cs/drenagem-bm02.xls'#$''.$h$15"</definedName>
    <definedName name="F_04_180_5">"'file:///d:/obra%20andrade/bm%2002%20-%20cs/drenagem-bm02.xls'#$''.$h$15"</definedName>
    <definedName name="F_04_180_6">"'file:///d:/obra%20andrade/bm%2002%20-%20cs/drenagem-bm02.xls'#$''.$h$15"</definedName>
    <definedName name="F_04_180_7">"'file:///d:/obra%20andrade/bm%2002%20-%20cs/drenagem-bm02.xls'#$''.$h$15"</definedName>
    <definedName name="F_04_210" localSheetId="12">#REF!</definedName>
    <definedName name="F_04_210" localSheetId="13">#REF!</definedName>
    <definedName name="F_04_210" localSheetId="6">#REF!</definedName>
    <definedName name="F_04_210">#REF!</definedName>
    <definedName name="F_04_210_2">"'file:///d:/obra%20andrade/bm%2002%20-%20cs/drenagem-bm02.xls'#$''.$i$15"</definedName>
    <definedName name="F_04_210_3">"'file:///d:/obra%20andrade/bm%2002%20-%20cs/drenagem-bm02.xls'#$''.$i$15"</definedName>
    <definedName name="F_04_210_4">"'file:///d:/obra%20andrade/bm%2002%20-%20cs/drenagem-bm02.xls'#$''.$i$15"</definedName>
    <definedName name="F_04_210_5">"'file:///d:/obra%20andrade/bm%2002%20-%20cs/drenagem-bm02.xls'#$''.$i$15"</definedName>
    <definedName name="F_04_210_6">"'file:///d:/obra%20andrade/bm%2002%20-%20cs/drenagem-bm02.xls'#$''.$i$15"</definedName>
    <definedName name="F_04_210_7">"'file:///d:/obra%20andrade/bm%2002%20-%20cs/drenagem-bm02.xls'#$''.$i$15"</definedName>
    <definedName name="F_04_240" localSheetId="12">#REF!</definedName>
    <definedName name="F_04_240" localSheetId="13">#REF!</definedName>
    <definedName name="F_04_240" localSheetId="6">#REF!</definedName>
    <definedName name="F_04_240">#REF!</definedName>
    <definedName name="F_04_240_2">"'file:///d:/obra%20andrade/bm%2002%20-%20cs/drenagem-bm02.xls'#$''.$j$15"</definedName>
    <definedName name="F_04_240_3">"'file:///d:/obra%20andrade/bm%2002%20-%20cs/drenagem-bm02.xls'#$''.$j$15"</definedName>
    <definedName name="F_04_240_4">"'file:///d:/obra%20andrade/bm%2002%20-%20cs/drenagem-bm02.xls'#$''.$j$15"</definedName>
    <definedName name="F_04_240_5">"'file:///d:/obra%20andrade/bm%2002%20-%20cs/drenagem-bm02.xls'#$''.$j$15"</definedName>
    <definedName name="F_04_240_6">"'file:///d:/obra%20andrade/bm%2002%20-%20cs/drenagem-bm02.xls'#$''.$j$15"</definedName>
    <definedName name="F_04_240_7">"'file:///d:/obra%20andrade/bm%2002%20-%20cs/drenagem-bm02.xls'#$''.$j$15"</definedName>
    <definedName name="F_04_270" localSheetId="12">#REF!</definedName>
    <definedName name="F_04_270" localSheetId="13">#REF!</definedName>
    <definedName name="F_04_270" localSheetId="6">#REF!</definedName>
    <definedName name="F_04_270">#REF!</definedName>
    <definedName name="F_04_270_2">"'file:///d:/obra%20andrade/bm%2002%20-%20cs/drenagem-bm02.xls'#$''.$k$15"</definedName>
    <definedName name="F_04_270_3">"'file:///d:/obra%20andrade/bm%2002%20-%20cs/drenagem-bm02.xls'#$''.$k$15"</definedName>
    <definedName name="F_04_270_4">"'file:///d:/obra%20andrade/bm%2002%20-%20cs/drenagem-bm02.xls'#$''.$k$15"</definedName>
    <definedName name="F_04_270_5">"'file:///d:/obra%20andrade/bm%2002%20-%20cs/drenagem-bm02.xls'#$''.$k$15"</definedName>
    <definedName name="F_04_270_6">"'file:///d:/obra%20andrade/bm%2002%20-%20cs/drenagem-bm02.xls'#$''.$k$15"</definedName>
    <definedName name="F_04_270_7">"'file:///d:/obra%20andrade/bm%2002%20-%20cs/drenagem-bm02.xls'#$''.$k$15"</definedName>
    <definedName name="F_04_30" localSheetId="12">#REF!</definedName>
    <definedName name="F_04_30" localSheetId="13">#REF!</definedName>
    <definedName name="F_04_30" localSheetId="6">#REF!</definedName>
    <definedName name="F_04_30">#REF!</definedName>
    <definedName name="F_04_30_2">"'file:///d:/obra%20andrade/bm%2002%20-%20cs/drenagem-bm02.xls'#$''.$c$15"</definedName>
    <definedName name="F_04_30_3">"'file:///d:/obra%20andrade/bm%2002%20-%20cs/drenagem-bm02.xls'#$''.$c$15"</definedName>
    <definedName name="F_04_30_4">"'file:///d:/obra%20andrade/bm%2002%20-%20cs/drenagem-bm02.xls'#$''.$c$15"</definedName>
    <definedName name="F_04_30_5">"'file:///d:/obra%20andrade/bm%2002%20-%20cs/drenagem-bm02.xls'#$''.$c$15"</definedName>
    <definedName name="F_04_30_6">"'file:///d:/obra%20andrade/bm%2002%20-%20cs/drenagem-bm02.xls'#$''.$c$15"</definedName>
    <definedName name="F_04_30_7">"'file:///d:/obra%20andrade/bm%2002%20-%20cs/drenagem-bm02.xls'#$''.$c$15"</definedName>
    <definedName name="F_04_300" localSheetId="12">#REF!</definedName>
    <definedName name="F_04_300" localSheetId="13">#REF!</definedName>
    <definedName name="F_04_300" localSheetId="6">#REF!</definedName>
    <definedName name="F_04_300">#REF!</definedName>
    <definedName name="F_04_300_2">"'file:///d:/obra%20andrade/bm%2002%20-%20cs/drenagem-bm02.xls'#$''.$l$15"</definedName>
    <definedName name="F_04_300_3">"'file:///d:/obra%20andrade/bm%2002%20-%20cs/drenagem-bm02.xls'#$''.$l$15"</definedName>
    <definedName name="F_04_300_4">"'file:///d:/obra%20andrade/bm%2002%20-%20cs/drenagem-bm02.xls'#$''.$l$15"</definedName>
    <definedName name="F_04_300_5">"'file:///d:/obra%20andrade/bm%2002%20-%20cs/drenagem-bm02.xls'#$''.$l$15"</definedName>
    <definedName name="F_04_300_6">"'file:///d:/obra%20andrade/bm%2002%20-%20cs/drenagem-bm02.xls'#$''.$l$15"</definedName>
    <definedName name="F_04_300_7">"'file:///d:/obra%20andrade/bm%2002%20-%20cs/drenagem-bm02.xls'#$''.$l$15"</definedName>
    <definedName name="F_04_330" localSheetId="12">#REF!</definedName>
    <definedName name="F_04_330" localSheetId="13">#REF!</definedName>
    <definedName name="F_04_330" localSheetId="6">#REF!</definedName>
    <definedName name="F_04_330">#REF!</definedName>
    <definedName name="F_04_330_2">"'file:///d:/obra%20andrade/bm%2002%20-%20cs/drenagem-bm02.xls'#$''.$m$15"</definedName>
    <definedName name="F_04_330_3">"'file:///d:/obra%20andrade/bm%2002%20-%20cs/drenagem-bm02.xls'#$''.$m$15"</definedName>
    <definedName name="F_04_330_4">"'file:///d:/obra%20andrade/bm%2002%20-%20cs/drenagem-bm02.xls'#$''.$m$15"</definedName>
    <definedName name="F_04_330_5">"'file:///d:/obra%20andrade/bm%2002%20-%20cs/drenagem-bm02.xls'#$''.$m$15"</definedName>
    <definedName name="F_04_330_6">"'file:///d:/obra%20andrade/bm%2002%20-%20cs/drenagem-bm02.xls'#$''.$m$15"</definedName>
    <definedName name="F_04_330_7">"'file:///d:/obra%20andrade/bm%2002%20-%20cs/drenagem-bm02.xls'#$''.$m$15"</definedName>
    <definedName name="F_04_360" localSheetId="12">#REF!</definedName>
    <definedName name="F_04_360" localSheetId="13">#REF!</definedName>
    <definedName name="F_04_360" localSheetId="6">#REF!</definedName>
    <definedName name="F_04_360">#REF!</definedName>
    <definedName name="F_04_360_2">"'file:///d:/obra%20andrade/bm%2002%20-%20cs/drenagem-bm02.xls'#$''.$n$15"</definedName>
    <definedName name="F_04_360_3">"'file:///d:/obra%20andrade/bm%2002%20-%20cs/drenagem-bm02.xls'#$''.$n$15"</definedName>
    <definedName name="F_04_360_4">"'file:///d:/obra%20andrade/bm%2002%20-%20cs/drenagem-bm02.xls'#$''.$n$15"</definedName>
    <definedName name="F_04_360_5">"'file:///d:/obra%20andrade/bm%2002%20-%20cs/drenagem-bm02.xls'#$''.$n$15"</definedName>
    <definedName name="F_04_360_6">"'file:///d:/obra%20andrade/bm%2002%20-%20cs/drenagem-bm02.xls'#$''.$n$15"</definedName>
    <definedName name="F_04_360_7">"'file:///d:/obra%20andrade/bm%2002%20-%20cs/drenagem-bm02.xls'#$''.$n$15"</definedName>
    <definedName name="F_04_390" localSheetId="12">#REF!</definedName>
    <definedName name="F_04_390" localSheetId="13">#REF!</definedName>
    <definedName name="F_04_390" localSheetId="6">#REF!</definedName>
    <definedName name="F_04_390">#REF!</definedName>
    <definedName name="F_04_390_2">"'file:///d:/obra%20andrade/bm%2002%20-%20cs/drenagem-bm02.xls'#$''.$o$15"</definedName>
    <definedName name="F_04_390_3">"'file:///d:/obra%20andrade/bm%2002%20-%20cs/drenagem-bm02.xls'#$''.$o$15"</definedName>
    <definedName name="F_04_390_4">"'file:///d:/obra%20andrade/bm%2002%20-%20cs/drenagem-bm02.xls'#$''.$o$15"</definedName>
    <definedName name="F_04_390_5">"'file:///d:/obra%20andrade/bm%2002%20-%20cs/drenagem-bm02.xls'#$''.$o$15"</definedName>
    <definedName name="F_04_390_6">"'file:///d:/obra%20andrade/bm%2002%20-%20cs/drenagem-bm02.xls'#$''.$o$15"</definedName>
    <definedName name="F_04_390_7">"'file:///d:/obra%20andrade/bm%2002%20-%20cs/drenagem-bm02.xls'#$''.$o$15"</definedName>
    <definedName name="F_04_420" localSheetId="12">#REF!</definedName>
    <definedName name="F_04_420" localSheetId="13">#REF!</definedName>
    <definedName name="F_04_420" localSheetId="6">#REF!</definedName>
    <definedName name="F_04_420">#REF!</definedName>
    <definedName name="F_04_420_2">"'file:///d:/obra%20andrade/bm%2002%20-%20cs/drenagem-bm02.xls'#$''.$p$15"</definedName>
    <definedName name="F_04_420_3">"'file:///d:/obra%20andrade/bm%2002%20-%20cs/drenagem-bm02.xls'#$''.$p$15"</definedName>
    <definedName name="F_04_420_4">"'file:///d:/obra%20andrade/bm%2002%20-%20cs/drenagem-bm02.xls'#$''.$p$15"</definedName>
    <definedName name="F_04_420_5">"'file:///d:/obra%20andrade/bm%2002%20-%20cs/drenagem-bm02.xls'#$''.$p$15"</definedName>
    <definedName name="F_04_420_6">"'file:///d:/obra%20andrade/bm%2002%20-%20cs/drenagem-bm02.xls'#$''.$p$15"</definedName>
    <definedName name="F_04_420_7">"'file:///d:/obra%20andrade/bm%2002%20-%20cs/drenagem-bm02.xls'#$''.$p$15"</definedName>
    <definedName name="F_04_450" localSheetId="12">#REF!</definedName>
    <definedName name="F_04_450" localSheetId="13">#REF!</definedName>
    <definedName name="F_04_450" localSheetId="6">#REF!</definedName>
    <definedName name="F_04_450">#REF!</definedName>
    <definedName name="F_04_450_2">"'file:///d:/obra%20andrade/bm%2002%20-%20cs/drenagem-bm02.xls'#$''.$q$15"</definedName>
    <definedName name="F_04_450_3">"'file:///d:/obra%20andrade/bm%2002%20-%20cs/drenagem-bm02.xls'#$''.$q$15"</definedName>
    <definedName name="F_04_450_4">"'file:///d:/obra%20andrade/bm%2002%20-%20cs/drenagem-bm02.xls'#$''.$q$15"</definedName>
    <definedName name="F_04_450_5">"'file:///d:/obra%20andrade/bm%2002%20-%20cs/drenagem-bm02.xls'#$''.$q$15"</definedName>
    <definedName name="F_04_450_6">"'file:///d:/obra%20andrade/bm%2002%20-%20cs/drenagem-bm02.xls'#$''.$q$15"</definedName>
    <definedName name="F_04_450_7">"'file:///d:/obra%20andrade/bm%2002%20-%20cs/drenagem-bm02.xls'#$''.$q$15"</definedName>
    <definedName name="F_04_480" localSheetId="12">#REF!</definedName>
    <definedName name="F_04_480" localSheetId="13">#REF!</definedName>
    <definedName name="F_04_480" localSheetId="6">#REF!</definedName>
    <definedName name="F_04_480">#REF!</definedName>
    <definedName name="F_04_480_2">"'file:///d:/obra%20andrade/bm%2002%20-%20cs/drenagem-bm02.xls'#$''.$r$15"</definedName>
    <definedName name="F_04_480_3">"'file:///d:/obra%20andrade/bm%2002%20-%20cs/drenagem-bm02.xls'#$''.$r$15"</definedName>
    <definedName name="F_04_480_4">"'file:///d:/obra%20andrade/bm%2002%20-%20cs/drenagem-bm02.xls'#$''.$r$15"</definedName>
    <definedName name="F_04_480_5">"'file:///d:/obra%20andrade/bm%2002%20-%20cs/drenagem-bm02.xls'#$''.$r$15"</definedName>
    <definedName name="F_04_480_6">"'file:///d:/obra%20andrade/bm%2002%20-%20cs/drenagem-bm02.xls'#$''.$r$15"</definedName>
    <definedName name="F_04_480_7">"'file:///d:/obra%20andrade/bm%2002%20-%20cs/drenagem-bm02.xls'#$''.$r$15"</definedName>
    <definedName name="F_04_510" localSheetId="12">#REF!</definedName>
    <definedName name="F_04_510" localSheetId="13">#REF!</definedName>
    <definedName name="F_04_510" localSheetId="6">#REF!</definedName>
    <definedName name="F_04_510">#REF!</definedName>
    <definedName name="F_04_510_2">"'file:///d:/obra%20andrade/bm%2002%20-%20cs/drenagem-bm02.xls'#$''.$s$15"</definedName>
    <definedName name="F_04_510_3">"'file:///d:/obra%20andrade/bm%2002%20-%20cs/drenagem-bm02.xls'#$''.$s$15"</definedName>
    <definedName name="F_04_510_4">"'file:///d:/obra%20andrade/bm%2002%20-%20cs/drenagem-bm02.xls'#$''.$s$15"</definedName>
    <definedName name="F_04_510_5">"'file:///d:/obra%20andrade/bm%2002%20-%20cs/drenagem-bm02.xls'#$''.$s$15"</definedName>
    <definedName name="F_04_510_6">"'file:///d:/obra%20andrade/bm%2002%20-%20cs/drenagem-bm02.xls'#$''.$s$15"</definedName>
    <definedName name="F_04_510_7">"'file:///d:/obra%20andrade/bm%2002%20-%20cs/drenagem-bm02.xls'#$''.$s$15"</definedName>
    <definedName name="F_04_540" localSheetId="12">#REF!</definedName>
    <definedName name="F_04_540" localSheetId="13">#REF!</definedName>
    <definedName name="F_04_540" localSheetId="6">#REF!</definedName>
    <definedName name="F_04_540">#REF!</definedName>
    <definedName name="F_04_540_2">"'file:///d:/obra%20andrade/bm%2002%20-%20cs/drenagem-bm02.xls'#$''.$t$15"</definedName>
    <definedName name="F_04_540_3">"'file:///d:/obra%20andrade/bm%2002%20-%20cs/drenagem-bm02.xls'#$''.$t$15"</definedName>
    <definedName name="F_04_540_4">"'file:///d:/obra%20andrade/bm%2002%20-%20cs/drenagem-bm02.xls'#$''.$t$15"</definedName>
    <definedName name="F_04_540_5">"'file:///d:/obra%20andrade/bm%2002%20-%20cs/drenagem-bm02.xls'#$''.$t$15"</definedName>
    <definedName name="F_04_540_6">"'file:///d:/obra%20andrade/bm%2002%20-%20cs/drenagem-bm02.xls'#$''.$t$15"</definedName>
    <definedName name="F_04_540_7">"'file:///d:/obra%20andrade/bm%2002%20-%20cs/drenagem-bm02.xls'#$''.$t$15"</definedName>
    <definedName name="F_04_570" localSheetId="12">#REF!</definedName>
    <definedName name="F_04_570" localSheetId="13">#REF!</definedName>
    <definedName name="F_04_570" localSheetId="6">#REF!</definedName>
    <definedName name="F_04_570">#REF!</definedName>
    <definedName name="F_04_570_2">"'file:///d:/obra%20andrade/bm%2002%20-%20cs/drenagem-bm02.xls'#$''.$u$15"</definedName>
    <definedName name="F_04_570_3">"'file:///d:/obra%20andrade/bm%2002%20-%20cs/drenagem-bm02.xls'#$''.$u$15"</definedName>
    <definedName name="F_04_570_4">"'file:///d:/obra%20andrade/bm%2002%20-%20cs/drenagem-bm02.xls'#$''.$u$15"</definedName>
    <definedName name="F_04_570_5">"'file:///d:/obra%20andrade/bm%2002%20-%20cs/drenagem-bm02.xls'#$''.$u$15"</definedName>
    <definedName name="F_04_570_6">"'file:///d:/obra%20andrade/bm%2002%20-%20cs/drenagem-bm02.xls'#$''.$u$15"</definedName>
    <definedName name="F_04_570_7">"'file:///d:/obra%20andrade/bm%2002%20-%20cs/drenagem-bm02.xls'#$''.$u$15"</definedName>
    <definedName name="F_04_60" localSheetId="12">#REF!</definedName>
    <definedName name="F_04_60" localSheetId="13">#REF!</definedName>
    <definedName name="F_04_60" localSheetId="6">#REF!</definedName>
    <definedName name="F_04_60">#REF!</definedName>
    <definedName name="F_04_60_2">"'file:///d:/obra%20andrade/bm%2002%20-%20cs/drenagem-bm02.xls'#$''.$d$15"</definedName>
    <definedName name="F_04_60_3">"'file:///d:/obra%20andrade/bm%2002%20-%20cs/drenagem-bm02.xls'#$''.$d$15"</definedName>
    <definedName name="F_04_60_4">"'file:///d:/obra%20andrade/bm%2002%20-%20cs/drenagem-bm02.xls'#$''.$d$15"</definedName>
    <definedName name="F_04_60_5">"'file:///d:/obra%20andrade/bm%2002%20-%20cs/drenagem-bm02.xls'#$''.$d$15"</definedName>
    <definedName name="F_04_60_6">"'file:///d:/obra%20andrade/bm%2002%20-%20cs/drenagem-bm02.xls'#$''.$d$15"</definedName>
    <definedName name="F_04_60_7">"'file:///d:/obra%20andrade/bm%2002%20-%20cs/drenagem-bm02.xls'#$''.$d$15"</definedName>
    <definedName name="F_04_600" localSheetId="12">#REF!</definedName>
    <definedName name="F_04_600" localSheetId="13">#REF!</definedName>
    <definedName name="F_04_600" localSheetId="6">#REF!</definedName>
    <definedName name="F_04_600">#REF!</definedName>
    <definedName name="F_04_600_2">"'file:///d:/obra%20andrade/bm%2002%20-%20cs/drenagem-bm02.xls'#$''.$v$15"</definedName>
    <definedName name="F_04_600_3">"'file:///d:/obra%20andrade/bm%2002%20-%20cs/drenagem-bm02.xls'#$''.$v$15"</definedName>
    <definedName name="F_04_600_4">"'file:///d:/obra%20andrade/bm%2002%20-%20cs/drenagem-bm02.xls'#$''.$v$15"</definedName>
    <definedName name="F_04_600_5">"'file:///d:/obra%20andrade/bm%2002%20-%20cs/drenagem-bm02.xls'#$''.$v$15"</definedName>
    <definedName name="F_04_600_6">"'file:///d:/obra%20andrade/bm%2002%20-%20cs/drenagem-bm02.xls'#$''.$v$15"</definedName>
    <definedName name="F_04_600_7">"'file:///d:/obra%20andrade/bm%2002%20-%20cs/drenagem-bm02.xls'#$''.$v$15"</definedName>
    <definedName name="F_04_630" localSheetId="12">#REF!</definedName>
    <definedName name="F_04_630" localSheetId="13">#REF!</definedName>
    <definedName name="F_04_630" localSheetId="6">#REF!</definedName>
    <definedName name="F_04_630">#REF!</definedName>
    <definedName name="F_04_630_2">"'file:///d:/obra%20andrade/bm%2002%20-%20cs/drenagem-bm02.xls'#$''.$w$15"</definedName>
    <definedName name="F_04_630_3">"'file:///d:/obra%20andrade/bm%2002%20-%20cs/drenagem-bm02.xls'#$''.$w$15"</definedName>
    <definedName name="F_04_630_4">"'file:///d:/obra%20andrade/bm%2002%20-%20cs/drenagem-bm02.xls'#$''.$w$15"</definedName>
    <definedName name="F_04_630_5">"'file:///d:/obra%20andrade/bm%2002%20-%20cs/drenagem-bm02.xls'#$''.$w$15"</definedName>
    <definedName name="F_04_630_6">"'file:///d:/obra%20andrade/bm%2002%20-%20cs/drenagem-bm02.xls'#$''.$w$15"</definedName>
    <definedName name="F_04_630_7">"'file:///d:/obra%20andrade/bm%2002%20-%20cs/drenagem-bm02.xls'#$''.$w$15"</definedName>
    <definedName name="F_04_660" localSheetId="12">#REF!</definedName>
    <definedName name="F_04_660" localSheetId="13">#REF!</definedName>
    <definedName name="F_04_660" localSheetId="6">#REF!</definedName>
    <definedName name="F_04_660">#REF!</definedName>
    <definedName name="F_04_660_2">"'file:///d:/obra%20andrade/bm%2002%20-%20cs/drenagem-bm02.xls'#$''.$x$15"</definedName>
    <definedName name="F_04_660_3">"'file:///d:/obra%20andrade/bm%2002%20-%20cs/drenagem-bm02.xls'#$''.$x$15"</definedName>
    <definedName name="F_04_660_4">"'file:///d:/obra%20andrade/bm%2002%20-%20cs/drenagem-bm02.xls'#$''.$x$15"</definedName>
    <definedName name="F_04_660_5">"'file:///d:/obra%20andrade/bm%2002%20-%20cs/drenagem-bm02.xls'#$''.$x$15"</definedName>
    <definedName name="F_04_660_6">"'file:///d:/obra%20andrade/bm%2002%20-%20cs/drenagem-bm02.xls'#$''.$x$15"</definedName>
    <definedName name="F_04_660_7">"'file:///d:/obra%20andrade/bm%2002%20-%20cs/drenagem-bm02.xls'#$''.$x$15"</definedName>
    <definedName name="F_04_690" localSheetId="12">#REF!</definedName>
    <definedName name="F_04_690" localSheetId="13">#REF!</definedName>
    <definedName name="F_04_690" localSheetId="6">#REF!</definedName>
    <definedName name="F_04_690">#REF!</definedName>
    <definedName name="F_04_690_2">"'file:///d:/obra%20andrade/bm%2002%20-%20cs/drenagem-bm02.xls'#$''.$y$15"</definedName>
    <definedName name="F_04_690_3">"'file:///d:/obra%20andrade/bm%2002%20-%20cs/drenagem-bm02.xls'#$''.$y$15"</definedName>
    <definedName name="F_04_690_4">"'file:///d:/obra%20andrade/bm%2002%20-%20cs/drenagem-bm02.xls'#$''.$y$15"</definedName>
    <definedName name="F_04_690_5">"'file:///d:/obra%20andrade/bm%2002%20-%20cs/drenagem-bm02.xls'#$''.$y$15"</definedName>
    <definedName name="F_04_690_6">"'file:///d:/obra%20andrade/bm%2002%20-%20cs/drenagem-bm02.xls'#$''.$y$15"</definedName>
    <definedName name="F_04_690_7">"'file:///d:/obra%20andrade/bm%2002%20-%20cs/drenagem-bm02.xls'#$''.$y$15"</definedName>
    <definedName name="F_04_720" localSheetId="12">#REF!</definedName>
    <definedName name="F_04_720" localSheetId="13">#REF!</definedName>
    <definedName name="F_04_720" localSheetId="6">#REF!</definedName>
    <definedName name="F_04_720">#REF!</definedName>
    <definedName name="F_04_720_2">"'file:///d:/obra%20andrade/bm%2002%20-%20cs/drenagem-bm02.xls'#$''.$z$15"</definedName>
    <definedName name="F_04_720_3">"'file:///d:/obra%20andrade/bm%2002%20-%20cs/drenagem-bm02.xls'#$''.$z$15"</definedName>
    <definedName name="F_04_720_4">"'file:///d:/obra%20andrade/bm%2002%20-%20cs/drenagem-bm02.xls'#$''.$z$15"</definedName>
    <definedName name="F_04_720_5">"'file:///d:/obra%20andrade/bm%2002%20-%20cs/drenagem-bm02.xls'#$''.$z$15"</definedName>
    <definedName name="F_04_720_6">"'file:///d:/obra%20andrade/bm%2002%20-%20cs/drenagem-bm02.xls'#$''.$z$15"</definedName>
    <definedName name="F_04_720_7">"'file:///d:/obra%20andrade/bm%2002%20-%20cs/drenagem-bm02.xls'#$''.$z$15"</definedName>
    <definedName name="F_04_90" localSheetId="12">#REF!</definedName>
    <definedName name="F_04_90" localSheetId="13">#REF!</definedName>
    <definedName name="F_04_90" localSheetId="6">#REF!</definedName>
    <definedName name="F_04_90">#REF!</definedName>
    <definedName name="F_04_90_2">"'file:///d:/obra%20andrade/bm%2002%20-%20cs/drenagem-bm02.xls'#$''.$e$15"</definedName>
    <definedName name="F_04_90_3">"'file:///d:/obra%20andrade/bm%2002%20-%20cs/drenagem-bm02.xls'#$''.$e$15"</definedName>
    <definedName name="F_04_90_4">"'file:///d:/obra%20andrade/bm%2002%20-%20cs/drenagem-bm02.xls'#$''.$e$15"</definedName>
    <definedName name="F_04_90_5">"'file:///d:/obra%20andrade/bm%2002%20-%20cs/drenagem-bm02.xls'#$''.$e$15"</definedName>
    <definedName name="F_04_90_6">"'file:///d:/obra%20andrade/bm%2002%20-%20cs/drenagem-bm02.xls'#$''.$e$15"</definedName>
    <definedName name="F_04_90_7">"'file:///d:/obra%20andrade/bm%2002%20-%20cs/drenagem-bm02.xls'#$''.$e$15"</definedName>
    <definedName name="F_05_120" localSheetId="12">#REF!</definedName>
    <definedName name="F_05_120" localSheetId="13">#REF!</definedName>
    <definedName name="F_05_120" localSheetId="6">#REF!</definedName>
    <definedName name="F_05_120">#REF!</definedName>
    <definedName name="F_05_120_2">"'file:///d:/obra%20andrade/bm%2002%20-%20cs/drenagem-bm02.xls'#$''.$f$17"</definedName>
    <definedName name="F_05_120_3">"'file:///d:/obra%20andrade/bm%2002%20-%20cs/drenagem-bm02.xls'#$''.$f$17"</definedName>
    <definedName name="F_05_120_4">"'file:///d:/obra%20andrade/bm%2002%20-%20cs/drenagem-bm02.xls'#$''.$f$17"</definedName>
    <definedName name="F_05_120_5">"'file:///d:/obra%20andrade/bm%2002%20-%20cs/drenagem-bm02.xls'#$''.$f$17"</definedName>
    <definedName name="F_05_120_6">"'file:///d:/obra%20andrade/bm%2002%20-%20cs/drenagem-bm02.xls'#$''.$f$17"</definedName>
    <definedName name="F_05_120_7">"'file:///d:/obra%20andrade/bm%2002%20-%20cs/drenagem-bm02.xls'#$''.$f$17"</definedName>
    <definedName name="F_05_150" localSheetId="12">#REF!</definedName>
    <definedName name="F_05_150" localSheetId="13">#REF!</definedName>
    <definedName name="F_05_150" localSheetId="6">#REF!</definedName>
    <definedName name="F_05_150">#REF!</definedName>
    <definedName name="F_05_150_2">"'file:///d:/obra%20andrade/bm%2002%20-%20cs/drenagem-bm02.xls'#$''.$g$17"</definedName>
    <definedName name="F_05_150_3">"'file:///d:/obra%20andrade/bm%2002%20-%20cs/drenagem-bm02.xls'#$''.$g$17"</definedName>
    <definedName name="F_05_150_4">"'file:///d:/obra%20andrade/bm%2002%20-%20cs/drenagem-bm02.xls'#$''.$g$17"</definedName>
    <definedName name="F_05_150_5">"'file:///d:/obra%20andrade/bm%2002%20-%20cs/drenagem-bm02.xls'#$''.$g$17"</definedName>
    <definedName name="F_05_150_6">"'file:///d:/obra%20andrade/bm%2002%20-%20cs/drenagem-bm02.xls'#$''.$g$17"</definedName>
    <definedName name="F_05_150_7">"'file:///d:/obra%20andrade/bm%2002%20-%20cs/drenagem-bm02.xls'#$''.$g$17"</definedName>
    <definedName name="F_05_180" localSheetId="12">#REF!</definedName>
    <definedName name="F_05_180" localSheetId="13">#REF!</definedName>
    <definedName name="F_05_180" localSheetId="6">#REF!</definedName>
    <definedName name="F_05_180">#REF!</definedName>
    <definedName name="F_05_180_2">"'file:///d:/obra%20andrade/bm%2002%20-%20cs/drenagem-bm02.xls'#$''.$h$17"</definedName>
    <definedName name="F_05_180_3">"'file:///d:/obra%20andrade/bm%2002%20-%20cs/drenagem-bm02.xls'#$''.$h$17"</definedName>
    <definedName name="F_05_180_4">"'file:///d:/obra%20andrade/bm%2002%20-%20cs/drenagem-bm02.xls'#$''.$h$17"</definedName>
    <definedName name="F_05_180_5">"'file:///d:/obra%20andrade/bm%2002%20-%20cs/drenagem-bm02.xls'#$''.$h$17"</definedName>
    <definedName name="F_05_180_6">"'file:///d:/obra%20andrade/bm%2002%20-%20cs/drenagem-bm02.xls'#$''.$h$17"</definedName>
    <definedName name="F_05_180_7">"'file:///d:/obra%20andrade/bm%2002%20-%20cs/drenagem-bm02.xls'#$''.$h$17"</definedName>
    <definedName name="F_05_210" localSheetId="12">#REF!</definedName>
    <definedName name="F_05_210" localSheetId="13">#REF!</definedName>
    <definedName name="F_05_210" localSheetId="6">#REF!</definedName>
    <definedName name="F_05_210">#REF!</definedName>
    <definedName name="F_05_210_2">"'file:///d:/obra%20andrade/bm%2002%20-%20cs/drenagem-bm02.xls'#$''.$i$17"</definedName>
    <definedName name="F_05_210_3">"'file:///d:/obra%20andrade/bm%2002%20-%20cs/drenagem-bm02.xls'#$''.$i$17"</definedName>
    <definedName name="F_05_210_4">"'file:///d:/obra%20andrade/bm%2002%20-%20cs/drenagem-bm02.xls'#$''.$i$17"</definedName>
    <definedName name="F_05_210_5">"'file:///d:/obra%20andrade/bm%2002%20-%20cs/drenagem-bm02.xls'#$''.$i$17"</definedName>
    <definedName name="F_05_210_6">"'file:///d:/obra%20andrade/bm%2002%20-%20cs/drenagem-bm02.xls'#$''.$i$17"</definedName>
    <definedName name="F_05_210_7">"'file:///d:/obra%20andrade/bm%2002%20-%20cs/drenagem-bm02.xls'#$''.$i$17"</definedName>
    <definedName name="F_05_240" localSheetId="12">#REF!</definedName>
    <definedName name="F_05_240" localSheetId="13">#REF!</definedName>
    <definedName name="F_05_240" localSheetId="6">#REF!</definedName>
    <definedName name="F_05_240">#REF!</definedName>
    <definedName name="F_05_240_2">"'file:///d:/obra%20andrade/bm%2002%20-%20cs/drenagem-bm02.xls'#$''.$j$17"</definedName>
    <definedName name="F_05_240_3">"'file:///d:/obra%20andrade/bm%2002%20-%20cs/drenagem-bm02.xls'#$''.$j$17"</definedName>
    <definedName name="F_05_240_4">"'file:///d:/obra%20andrade/bm%2002%20-%20cs/drenagem-bm02.xls'#$''.$j$17"</definedName>
    <definedName name="F_05_240_5">"'file:///d:/obra%20andrade/bm%2002%20-%20cs/drenagem-bm02.xls'#$''.$j$17"</definedName>
    <definedName name="F_05_240_6">"'file:///d:/obra%20andrade/bm%2002%20-%20cs/drenagem-bm02.xls'#$''.$j$17"</definedName>
    <definedName name="F_05_240_7">"'file:///d:/obra%20andrade/bm%2002%20-%20cs/drenagem-bm02.xls'#$''.$j$17"</definedName>
    <definedName name="F_05_270" localSheetId="12">#REF!</definedName>
    <definedName name="F_05_270" localSheetId="13">#REF!</definedName>
    <definedName name="F_05_270" localSheetId="6">#REF!</definedName>
    <definedName name="F_05_270">#REF!</definedName>
    <definedName name="F_05_270_2">"'file:///d:/obra%20andrade/bm%2002%20-%20cs/drenagem-bm02.xls'#$''.$k$17"</definedName>
    <definedName name="F_05_270_3">"'file:///d:/obra%20andrade/bm%2002%20-%20cs/drenagem-bm02.xls'#$''.$k$17"</definedName>
    <definedName name="F_05_270_4">"'file:///d:/obra%20andrade/bm%2002%20-%20cs/drenagem-bm02.xls'#$''.$k$17"</definedName>
    <definedName name="F_05_270_5">"'file:///d:/obra%20andrade/bm%2002%20-%20cs/drenagem-bm02.xls'#$''.$k$17"</definedName>
    <definedName name="F_05_270_6">"'file:///d:/obra%20andrade/bm%2002%20-%20cs/drenagem-bm02.xls'#$''.$k$17"</definedName>
    <definedName name="F_05_270_7">"'file:///d:/obra%20andrade/bm%2002%20-%20cs/drenagem-bm02.xls'#$''.$k$17"</definedName>
    <definedName name="F_05_30" localSheetId="12">#REF!</definedName>
    <definedName name="F_05_30" localSheetId="13">#REF!</definedName>
    <definedName name="F_05_30" localSheetId="6">#REF!</definedName>
    <definedName name="F_05_30">#REF!</definedName>
    <definedName name="F_05_30_2">"'file:///d:/obra%20andrade/bm%2002%20-%20cs/drenagem-bm02.xls'#$''.$c$17"</definedName>
    <definedName name="F_05_30_3">"'file:///d:/obra%20andrade/bm%2002%20-%20cs/drenagem-bm02.xls'#$''.$c$17"</definedName>
    <definedName name="F_05_30_4">"'file:///d:/obra%20andrade/bm%2002%20-%20cs/drenagem-bm02.xls'#$''.$c$17"</definedName>
    <definedName name="F_05_30_5">"'file:///d:/obra%20andrade/bm%2002%20-%20cs/drenagem-bm02.xls'#$''.$c$17"</definedName>
    <definedName name="F_05_30_6">"'file:///d:/obra%20andrade/bm%2002%20-%20cs/drenagem-bm02.xls'#$''.$c$17"</definedName>
    <definedName name="F_05_30_7">"'file:///d:/obra%20andrade/bm%2002%20-%20cs/drenagem-bm02.xls'#$''.$c$17"</definedName>
    <definedName name="F_05_300" localSheetId="12">#REF!</definedName>
    <definedName name="F_05_300" localSheetId="13">#REF!</definedName>
    <definedName name="F_05_300" localSheetId="6">#REF!</definedName>
    <definedName name="F_05_300">#REF!</definedName>
    <definedName name="F_05_300_2">"'file:///d:/obra%20andrade/bm%2002%20-%20cs/drenagem-bm02.xls'#$''.$l$17"</definedName>
    <definedName name="F_05_300_3">"'file:///d:/obra%20andrade/bm%2002%20-%20cs/drenagem-bm02.xls'#$''.$l$17"</definedName>
    <definedName name="F_05_300_4">"'file:///d:/obra%20andrade/bm%2002%20-%20cs/drenagem-bm02.xls'#$''.$l$17"</definedName>
    <definedName name="F_05_300_5">"'file:///d:/obra%20andrade/bm%2002%20-%20cs/drenagem-bm02.xls'#$''.$l$17"</definedName>
    <definedName name="F_05_300_6">"'file:///d:/obra%20andrade/bm%2002%20-%20cs/drenagem-bm02.xls'#$''.$l$17"</definedName>
    <definedName name="F_05_300_7">"'file:///d:/obra%20andrade/bm%2002%20-%20cs/drenagem-bm02.xls'#$''.$l$17"</definedName>
    <definedName name="F_05_330" localSheetId="12">#REF!</definedName>
    <definedName name="F_05_330" localSheetId="13">#REF!</definedName>
    <definedName name="F_05_330" localSheetId="6">#REF!</definedName>
    <definedName name="F_05_330">#REF!</definedName>
    <definedName name="F_05_330_2">"'file:///d:/obra%20andrade/bm%2002%20-%20cs/drenagem-bm02.xls'#$''.$m$17"</definedName>
    <definedName name="F_05_330_3">"'file:///d:/obra%20andrade/bm%2002%20-%20cs/drenagem-bm02.xls'#$''.$m$17"</definedName>
    <definedName name="F_05_330_4">"'file:///d:/obra%20andrade/bm%2002%20-%20cs/drenagem-bm02.xls'#$''.$m$17"</definedName>
    <definedName name="F_05_330_5">"'file:///d:/obra%20andrade/bm%2002%20-%20cs/drenagem-bm02.xls'#$''.$m$17"</definedName>
    <definedName name="F_05_330_6">"'file:///d:/obra%20andrade/bm%2002%20-%20cs/drenagem-bm02.xls'#$''.$m$17"</definedName>
    <definedName name="F_05_330_7">"'file:///d:/obra%20andrade/bm%2002%20-%20cs/drenagem-bm02.xls'#$''.$m$17"</definedName>
    <definedName name="F_05_360" localSheetId="12">#REF!</definedName>
    <definedName name="F_05_360" localSheetId="13">#REF!</definedName>
    <definedName name="F_05_360" localSheetId="6">#REF!</definedName>
    <definedName name="F_05_360">#REF!</definedName>
    <definedName name="F_05_360_2">"'file:///d:/obra%20andrade/bm%2002%20-%20cs/drenagem-bm02.xls'#$''.$n$17"</definedName>
    <definedName name="F_05_360_3">"'file:///d:/obra%20andrade/bm%2002%20-%20cs/drenagem-bm02.xls'#$''.$n$17"</definedName>
    <definedName name="F_05_360_4">"'file:///d:/obra%20andrade/bm%2002%20-%20cs/drenagem-bm02.xls'#$''.$n$17"</definedName>
    <definedName name="F_05_360_5">"'file:///d:/obra%20andrade/bm%2002%20-%20cs/drenagem-bm02.xls'#$''.$n$17"</definedName>
    <definedName name="F_05_360_6">"'file:///d:/obra%20andrade/bm%2002%20-%20cs/drenagem-bm02.xls'#$''.$n$17"</definedName>
    <definedName name="F_05_360_7">"'file:///d:/obra%20andrade/bm%2002%20-%20cs/drenagem-bm02.xls'#$''.$n$17"</definedName>
    <definedName name="F_05_390" localSheetId="12">#REF!</definedName>
    <definedName name="F_05_390" localSheetId="13">#REF!</definedName>
    <definedName name="F_05_390" localSheetId="6">#REF!</definedName>
    <definedName name="F_05_390">#REF!</definedName>
    <definedName name="F_05_390_2">"'file:///d:/obra%20andrade/bm%2002%20-%20cs/drenagem-bm02.xls'#$''.$o$17"</definedName>
    <definedName name="F_05_390_3">"'file:///d:/obra%20andrade/bm%2002%20-%20cs/drenagem-bm02.xls'#$''.$o$17"</definedName>
    <definedName name="F_05_390_4">"'file:///d:/obra%20andrade/bm%2002%20-%20cs/drenagem-bm02.xls'#$''.$o$17"</definedName>
    <definedName name="F_05_390_5">"'file:///d:/obra%20andrade/bm%2002%20-%20cs/drenagem-bm02.xls'#$''.$o$17"</definedName>
    <definedName name="F_05_390_6">"'file:///d:/obra%20andrade/bm%2002%20-%20cs/drenagem-bm02.xls'#$''.$o$17"</definedName>
    <definedName name="F_05_390_7">"'file:///d:/obra%20andrade/bm%2002%20-%20cs/drenagem-bm02.xls'#$''.$o$17"</definedName>
    <definedName name="F_05_420" localSheetId="12">#REF!</definedName>
    <definedName name="F_05_420" localSheetId="13">#REF!</definedName>
    <definedName name="F_05_420" localSheetId="6">#REF!</definedName>
    <definedName name="F_05_420">#REF!</definedName>
    <definedName name="F_05_420_2">"'file:///d:/obra%20andrade/bm%2002%20-%20cs/drenagem-bm02.xls'#$''.$p$17"</definedName>
    <definedName name="F_05_420_3">"'file:///d:/obra%20andrade/bm%2002%20-%20cs/drenagem-bm02.xls'#$''.$p$17"</definedName>
    <definedName name="F_05_420_4">"'file:///d:/obra%20andrade/bm%2002%20-%20cs/drenagem-bm02.xls'#$''.$p$17"</definedName>
    <definedName name="F_05_420_5">"'file:///d:/obra%20andrade/bm%2002%20-%20cs/drenagem-bm02.xls'#$''.$p$17"</definedName>
    <definedName name="F_05_420_6">"'file:///d:/obra%20andrade/bm%2002%20-%20cs/drenagem-bm02.xls'#$''.$p$17"</definedName>
    <definedName name="F_05_420_7">"'file:///d:/obra%20andrade/bm%2002%20-%20cs/drenagem-bm02.xls'#$''.$p$17"</definedName>
    <definedName name="F_05_450" localSheetId="12">#REF!</definedName>
    <definedName name="F_05_450" localSheetId="13">#REF!</definedName>
    <definedName name="F_05_450" localSheetId="6">#REF!</definedName>
    <definedName name="F_05_450">#REF!</definedName>
    <definedName name="F_05_450_2">"'file:///d:/obra%20andrade/bm%2002%20-%20cs/drenagem-bm02.xls'#$''.$q$17"</definedName>
    <definedName name="F_05_450_3">"'file:///d:/obra%20andrade/bm%2002%20-%20cs/drenagem-bm02.xls'#$''.$q$17"</definedName>
    <definedName name="F_05_450_4">"'file:///d:/obra%20andrade/bm%2002%20-%20cs/drenagem-bm02.xls'#$''.$q$17"</definedName>
    <definedName name="F_05_450_5">"'file:///d:/obra%20andrade/bm%2002%20-%20cs/drenagem-bm02.xls'#$''.$q$17"</definedName>
    <definedName name="F_05_450_6">"'file:///d:/obra%20andrade/bm%2002%20-%20cs/drenagem-bm02.xls'#$''.$q$17"</definedName>
    <definedName name="F_05_450_7">"'file:///d:/obra%20andrade/bm%2002%20-%20cs/drenagem-bm02.xls'#$''.$q$17"</definedName>
    <definedName name="F_05_480" localSheetId="12">#REF!</definedName>
    <definedName name="F_05_480" localSheetId="13">#REF!</definedName>
    <definedName name="F_05_480" localSheetId="6">#REF!</definedName>
    <definedName name="F_05_480">#REF!</definedName>
    <definedName name="F_05_480_2">"'file:///d:/obra%20andrade/bm%2002%20-%20cs/drenagem-bm02.xls'#$''.$r$17"</definedName>
    <definedName name="F_05_480_3">"'file:///d:/obra%20andrade/bm%2002%20-%20cs/drenagem-bm02.xls'#$''.$r$17"</definedName>
    <definedName name="F_05_480_4">"'file:///d:/obra%20andrade/bm%2002%20-%20cs/drenagem-bm02.xls'#$''.$r$17"</definedName>
    <definedName name="F_05_480_5">"'file:///d:/obra%20andrade/bm%2002%20-%20cs/drenagem-bm02.xls'#$''.$r$17"</definedName>
    <definedName name="F_05_480_6">"'file:///d:/obra%20andrade/bm%2002%20-%20cs/drenagem-bm02.xls'#$''.$r$17"</definedName>
    <definedName name="F_05_480_7">"'file:///d:/obra%20andrade/bm%2002%20-%20cs/drenagem-bm02.xls'#$''.$r$17"</definedName>
    <definedName name="F_05_510" localSheetId="12">#REF!</definedName>
    <definedName name="F_05_510" localSheetId="13">#REF!</definedName>
    <definedName name="F_05_510" localSheetId="6">#REF!</definedName>
    <definedName name="F_05_510">#REF!</definedName>
    <definedName name="F_05_510_2">"'file:///d:/obra%20andrade/bm%2002%20-%20cs/drenagem-bm02.xls'#$''.$s$17"</definedName>
    <definedName name="F_05_510_3">"'file:///d:/obra%20andrade/bm%2002%20-%20cs/drenagem-bm02.xls'#$''.$s$17"</definedName>
    <definedName name="F_05_510_4">"'file:///d:/obra%20andrade/bm%2002%20-%20cs/drenagem-bm02.xls'#$''.$s$17"</definedName>
    <definedName name="F_05_510_5">"'file:///d:/obra%20andrade/bm%2002%20-%20cs/drenagem-bm02.xls'#$''.$s$17"</definedName>
    <definedName name="F_05_510_6">"'file:///d:/obra%20andrade/bm%2002%20-%20cs/drenagem-bm02.xls'#$''.$s$17"</definedName>
    <definedName name="F_05_510_7">"'file:///d:/obra%20andrade/bm%2002%20-%20cs/drenagem-bm02.xls'#$''.$s$17"</definedName>
    <definedName name="F_05_540" localSheetId="12">#REF!</definedName>
    <definedName name="F_05_540" localSheetId="13">#REF!</definedName>
    <definedName name="F_05_540" localSheetId="6">#REF!</definedName>
    <definedName name="F_05_540">#REF!</definedName>
    <definedName name="F_05_540_2">"'file:///d:/obra%20andrade/bm%2002%20-%20cs/drenagem-bm02.xls'#$''.$t$17"</definedName>
    <definedName name="F_05_540_3">"'file:///d:/obra%20andrade/bm%2002%20-%20cs/drenagem-bm02.xls'#$''.$t$17"</definedName>
    <definedName name="F_05_540_4">"'file:///d:/obra%20andrade/bm%2002%20-%20cs/drenagem-bm02.xls'#$''.$t$17"</definedName>
    <definedName name="F_05_540_5">"'file:///d:/obra%20andrade/bm%2002%20-%20cs/drenagem-bm02.xls'#$''.$t$17"</definedName>
    <definedName name="F_05_540_6">"'file:///d:/obra%20andrade/bm%2002%20-%20cs/drenagem-bm02.xls'#$''.$t$17"</definedName>
    <definedName name="F_05_540_7">"'file:///d:/obra%20andrade/bm%2002%20-%20cs/drenagem-bm02.xls'#$''.$t$17"</definedName>
    <definedName name="F_05_570" localSheetId="12">#REF!</definedName>
    <definedName name="F_05_570" localSheetId="13">#REF!</definedName>
    <definedName name="F_05_570" localSheetId="6">#REF!</definedName>
    <definedName name="F_05_570">#REF!</definedName>
    <definedName name="F_05_570_2">"'file:///d:/obra%20andrade/bm%2002%20-%20cs/drenagem-bm02.xls'#$''.$u$17"</definedName>
    <definedName name="F_05_570_3">"'file:///d:/obra%20andrade/bm%2002%20-%20cs/drenagem-bm02.xls'#$''.$u$17"</definedName>
    <definedName name="F_05_570_4">"'file:///d:/obra%20andrade/bm%2002%20-%20cs/drenagem-bm02.xls'#$''.$u$17"</definedName>
    <definedName name="F_05_570_5">"'file:///d:/obra%20andrade/bm%2002%20-%20cs/drenagem-bm02.xls'#$''.$u$17"</definedName>
    <definedName name="F_05_570_6">"'file:///d:/obra%20andrade/bm%2002%20-%20cs/drenagem-bm02.xls'#$''.$u$17"</definedName>
    <definedName name="F_05_570_7">"'file:///d:/obra%20andrade/bm%2002%20-%20cs/drenagem-bm02.xls'#$''.$u$17"</definedName>
    <definedName name="F_05_60" localSheetId="12">#REF!</definedName>
    <definedName name="F_05_60" localSheetId="13">#REF!</definedName>
    <definedName name="F_05_60" localSheetId="6">#REF!</definedName>
    <definedName name="F_05_60">#REF!</definedName>
    <definedName name="F_05_60_2">"'file:///d:/obra%20andrade/bm%2002%20-%20cs/drenagem-bm02.xls'#$''.$d$17"</definedName>
    <definedName name="F_05_60_3">"'file:///d:/obra%20andrade/bm%2002%20-%20cs/drenagem-bm02.xls'#$''.$d$17"</definedName>
    <definedName name="F_05_60_4">"'file:///d:/obra%20andrade/bm%2002%20-%20cs/drenagem-bm02.xls'#$''.$d$17"</definedName>
    <definedName name="F_05_60_5">"'file:///d:/obra%20andrade/bm%2002%20-%20cs/drenagem-bm02.xls'#$''.$d$17"</definedName>
    <definedName name="F_05_60_6">"'file:///d:/obra%20andrade/bm%2002%20-%20cs/drenagem-bm02.xls'#$''.$d$17"</definedName>
    <definedName name="F_05_60_7">"'file:///d:/obra%20andrade/bm%2002%20-%20cs/drenagem-bm02.xls'#$''.$d$17"</definedName>
    <definedName name="F_05_600" localSheetId="12">#REF!</definedName>
    <definedName name="F_05_600" localSheetId="13">#REF!</definedName>
    <definedName name="F_05_600" localSheetId="6">#REF!</definedName>
    <definedName name="F_05_600">#REF!</definedName>
    <definedName name="F_05_600_2">"'file:///d:/obra%20andrade/bm%2002%20-%20cs/drenagem-bm02.xls'#$''.$v$17"</definedName>
    <definedName name="F_05_600_3">"'file:///d:/obra%20andrade/bm%2002%20-%20cs/drenagem-bm02.xls'#$''.$v$17"</definedName>
    <definedName name="F_05_600_4">"'file:///d:/obra%20andrade/bm%2002%20-%20cs/drenagem-bm02.xls'#$''.$v$17"</definedName>
    <definedName name="F_05_600_5">"'file:///d:/obra%20andrade/bm%2002%20-%20cs/drenagem-bm02.xls'#$''.$v$17"</definedName>
    <definedName name="F_05_600_6">"'file:///d:/obra%20andrade/bm%2002%20-%20cs/drenagem-bm02.xls'#$''.$v$17"</definedName>
    <definedName name="F_05_600_7">"'file:///d:/obra%20andrade/bm%2002%20-%20cs/drenagem-bm02.xls'#$''.$v$17"</definedName>
    <definedName name="F_05_630" localSheetId="12">#REF!</definedName>
    <definedName name="F_05_630" localSheetId="13">#REF!</definedName>
    <definedName name="F_05_630" localSheetId="6">#REF!</definedName>
    <definedName name="F_05_630">#REF!</definedName>
    <definedName name="F_05_630_2">"'file:///d:/obra%20andrade/bm%2002%20-%20cs/drenagem-bm02.xls'#$''.$w$17"</definedName>
    <definedName name="F_05_630_3">"'file:///d:/obra%20andrade/bm%2002%20-%20cs/drenagem-bm02.xls'#$''.$w$17"</definedName>
    <definedName name="F_05_630_4">"'file:///d:/obra%20andrade/bm%2002%20-%20cs/drenagem-bm02.xls'#$''.$w$17"</definedName>
    <definedName name="F_05_630_5">"'file:///d:/obra%20andrade/bm%2002%20-%20cs/drenagem-bm02.xls'#$''.$w$17"</definedName>
    <definedName name="F_05_630_6">"'file:///d:/obra%20andrade/bm%2002%20-%20cs/drenagem-bm02.xls'#$''.$w$17"</definedName>
    <definedName name="F_05_630_7">"'file:///d:/obra%20andrade/bm%2002%20-%20cs/drenagem-bm02.xls'#$''.$w$17"</definedName>
    <definedName name="F_05_660" localSheetId="12">#REF!</definedName>
    <definedName name="F_05_660" localSheetId="13">#REF!</definedName>
    <definedName name="F_05_660" localSheetId="6">#REF!</definedName>
    <definedName name="F_05_660">#REF!</definedName>
    <definedName name="F_05_660_2">"'file:///d:/obra%20andrade/bm%2002%20-%20cs/drenagem-bm02.xls'#$''.$x$17"</definedName>
    <definedName name="F_05_660_3">"'file:///d:/obra%20andrade/bm%2002%20-%20cs/drenagem-bm02.xls'#$''.$x$17"</definedName>
    <definedName name="F_05_660_4">"'file:///d:/obra%20andrade/bm%2002%20-%20cs/drenagem-bm02.xls'#$''.$x$17"</definedName>
    <definedName name="F_05_660_5">"'file:///d:/obra%20andrade/bm%2002%20-%20cs/drenagem-bm02.xls'#$''.$x$17"</definedName>
    <definedName name="F_05_660_6">"'file:///d:/obra%20andrade/bm%2002%20-%20cs/drenagem-bm02.xls'#$''.$x$17"</definedName>
    <definedName name="F_05_660_7">"'file:///d:/obra%20andrade/bm%2002%20-%20cs/drenagem-bm02.xls'#$''.$x$17"</definedName>
    <definedName name="F_05_690" localSheetId="12">#REF!</definedName>
    <definedName name="F_05_690" localSheetId="13">#REF!</definedName>
    <definedName name="F_05_690" localSheetId="6">#REF!</definedName>
    <definedName name="F_05_690">#REF!</definedName>
    <definedName name="F_05_690_2">"'file:///d:/obra%20andrade/bm%2002%20-%20cs/drenagem-bm02.xls'#$''.$y$17"</definedName>
    <definedName name="F_05_690_3">"'file:///d:/obra%20andrade/bm%2002%20-%20cs/drenagem-bm02.xls'#$''.$y$17"</definedName>
    <definedName name="F_05_690_4">"'file:///d:/obra%20andrade/bm%2002%20-%20cs/drenagem-bm02.xls'#$''.$y$17"</definedName>
    <definedName name="F_05_690_5">"'file:///d:/obra%20andrade/bm%2002%20-%20cs/drenagem-bm02.xls'#$''.$y$17"</definedName>
    <definedName name="F_05_690_6">"'file:///d:/obra%20andrade/bm%2002%20-%20cs/drenagem-bm02.xls'#$''.$y$17"</definedName>
    <definedName name="F_05_690_7">"'file:///d:/obra%20andrade/bm%2002%20-%20cs/drenagem-bm02.xls'#$''.$y$17"</definedName>
    <definedName name="F_05_720" localSheetId="12">#REF!</definedName>
    <definedName name="F_05_720" localSheetId="13">#REF!</definedName>
    <definedName name="F_05_720" localSheetId="6">#REF!</definedName>
    <definedName name="F_05_720">#REF!</definedName>
    <definedName name="F_05_720_2">"'file:///d:/obra%20andrade/bm%2002%20-%20cs/drenagem-bm02.xls'#$''.$z$17"</definedName>
    <definedName name="F_05_720_3">"'file:///d:/obra%20andrade/bm%2002%20-%20cs/drenagem-bm02.xls'#$''.$z$17"</definedName>
    <definedName name="F_05_720_4">"'file:///d:/obra%20andrade/bm%2002%20-%20cs/drenagem-bm02.xls'#$''.$z$17"</definedName>
    <definedName name="F_05_720_5">"'file:///d:/obra%20andrade/bm%2002%20-%20cs/drenagem-bm02.xls'#$''.$z$17"</definedName>
    <definedName name="F_05_720_6">"'file:///d:/obra%20andrade/bm%2002%20-%20cs/drenagem-bm02.xls'#$''.$z$17"</definedName>
    <definedName name="F_05_720_7">"'file:///d:/obra%20andrade/bm%2002%20-%20cs/drenagem-bm02.xls'#$''.$z$17"</definedName>
    <definedName name="F_05_90" localSheetId="12">#REF!</definedName>
    <definedName name="F_05_90" localSheetId="13">#REF!</definedName>
    <definedName name="F_05_90" localSheetId="6">#REF!</definedName>
    <definedName name="F_05_90">#REF!</definedName>
    <definedName name="F_05_90_2">"'file:///d:/obra%20andrade/bm%2002%20-%20cs/drenagem-bm02.xls'#$''.$e$17"</definedName>
    <definedName name="F_05_90_3">"'file:///d:/obra%20andrade/bm%2002%20-%20cs/drenagem-bm02.xls'#$''.$e$17"</definedName>
    <definedName name="F_05_90_4">"'file:///d:/obra%20andrade/bm%2002%20-%20cs/drenagem-bm02.xls'#$''.$e$17"</definedName>
    <definedName name="F_05_90_5">"'file:///d:/obra%20andrade/bm%2002%20-%20cs/drenagem-bm02.xls'#$''.$e$17"</definedName>
    <definedName name="F_05_90_6">"'file:///d:/obra%20andrade/bm%2002%20-%20cs/drenagem-bm02.xls'#$''.$e$17"</definedName>
    <definedName name="F_05_90_7">"'file:///d:/obra%20andrade/bm%2002%20-%20cs/drenagem-bm02.xls'#$''.$e$17"</definedName>
    <definedName name="F_06_120" localSheetId="12">#REF!</definedName>
    <definedName name="F_06_120" localSheetId="13">#REF!</definedName>
    <definedName name="F_06_120" localSheetId="6">#REF!</definedName>
    <definedName name="F_06_120">#REF!</definedName>
    <definedName name="F_06_120_2">"'file:///d:/obra%20andrade/bm%2002%20-%20cs/drenagem-bm02.xls'#$''.$f$19"</definedName>
    <definedName name="F_06_120_3">"'file:///d:/obra%20andrade/bm%2002%20-%20cs/drenagem-bm02.xls'#$''.$f$19"</definedName>
    <definedName name="F_06_120_4">"'file:///d:/obra%20andrade/bm%2002%20-%20cs/drenagem-bm02.xls'#$''.$f$19"</definedName>
    <definedName name="F_06_120_5">"'file:///d:/obra%20andrade/bm%2002%20-%20cs/drenagem-bm02.xls'#$''.$f$19"</definedName>
    <definedName name="F_06_120_6">"'file:///d:/obra%20andrade/bm%2002%20-%20cs/drenagem-bm02.xls'#$''.$f$19"</definedName>
    <definedName name="F_06_120_7">"'file:///d:/obra%20andrade/bm%2002%20-%20cs/drenagem-bm02.xls'#$''.$f$19"</definedName>
    <definedName name="F_06_150" localSheetId="12">#REF!</definedName>
    <definedName name="F_06_150" localSheetId="13">#REF!</definedName>
    <definedName name="F_06_150" localSheetId="6">#REF!</definedName>
    <definedName name="F_06_150">#REF!</definedName>
    <definedName name="F_06_150_2">"'file:///d:/obra%20andrade/bm%2002%20-%20cs/drenagem-bm02.xls'#$''.$g$19"</definedName>
    <definedName name="F_06_150_3">"'file:///d:/obra%20andrade/bm%2002%20-%20cs/drenagem-bm02.xls'#$''.$g$19"</definedName>
    <definedName name="F_06_150_4">"'file:///d:/obra%20andrade/bm%2002%20-%20cs/drenagem-bm02.xls'#$''.$g$19"</definedName>
    <definedName name="F_06_150_5">"'file:///d:/obra%20andrade/bm%2002%20-%20cs/drenagem-bm02.xls'#$''.$g$19"</definedName>
    <definedName name="F_06_150_6">"'file:///d:/obra%20andrade/bm%2002%20-%20cs/drenagem-bm02.xls'#$''.$g$19"</definedName>
    <definedName name="F_06_150_7">"'file:///d:/obra%20andrade/bm%2002%20-%20cs/drenagem-bm02.xls'#$''.$g$19"</definedName>
    <definedName name="F_06_180" localSheetId="12">#REF!</definedName>
    <definedName name="F_06_180" localSheetId="13">#REF!</definedName>
    <definedName name="F_06_180" localSheetId="6">#REF!</definedName>
    <definedName name="F_06_180">#REF!</definedName>
    <definedName name="F_06_180_2">"'file:///d:/obra%20andrade/bm%2002%20-%20cs/drenagem-bm02.xls'#$''.$h$19"</definedName>
    <definedName name="F_06_180_3">"'file:///d:/obra%20andrade/bm%2002%20-%20cs/drenagem-bm02.xls'#$''.$h$19"</definedName>
    <definedName name="F_06_180_4">"'file:///d:/obra%20andrade/bm%2002%20-%20cs/drenagem-bm02.xls'#$''.$h$19"</definedName>
    <definedName name="F_06_180_5">"'file:///d:/obra%20andrade/bm%2002%20-%20cs/drenagem-bm02.xls'#$''.$h$19"</definedName>
    <definedName name="F_06_180_6">"'file:///d:/obra%20andrade/bm%2002%20-%20cs/drenagem-bm02.xls'#$''.$h$19"</definedName>
    <definedName name="F_06_180_7">"'file:///d:/obra%20andrade/bm%2002%20-%20cs/drenagem-bm02.xls'#$''.$h$19"</definedName>
    <definedName name="F_06_210" localSheetId="12">#REF!</definedName>
    <definedName name="F_06_210" localSheetId="13">#REF!</definedName>
    <definedName name="F_06_210" localSheetId="6">#REF!</definedName>
    <definedName name="F_06_210">#REF!</definedName>
    <definedName name="F_06_210_2">"'file:///d:/obra%20andrade/bm%2002%20-%20cs/drenagem-bm02.xls'#$''.$i$19"</definedName>
    <definedName name="F_06_210_3">"'file:///d:/obra%20andrade/bm%2002%20-%20cs/drenagem-bm02.xls'#$''.$i$19"</definedName>
    <definedName name="F_06_210_4">"'file:///d:/obra%20andrade/bm%2002%20-%20cs/drenagem-bm02.xls'#$''.$i$19"</definedName>
    <definedName name="F_06_210_5">"'file:///d:/obra%20andrade/bm%2002%20-%20cs/drenagem-bm02.xls'#$''.$i$19"</definedName>
    <definedName name="F_06_210_6">"'file:///d:/obra%20andrade/bm%2002%20-%20cs/drenagem-bm02.xls'#$''.$i$19"</definedName>
    <definedName name="F_06_210_7">"'file:///d:/obra%20andrade/bm%2002%20-%20cs/drenagem-bm02.xls'#$''.$i$19"</definedName>
    <definedName name="F_06_240" localSheetId="12">#REF!</definedName>
    <definedName name="F_06_240" localSheetId="13">#REF!</definedName>
    <definedName name="F_06_240" localSheetId="6">#REF!</definedName>
    <definedName name="F_06_240">#REF!</definedName>
    <definedName name="F_06_240_2">"'file:///d:/obra%20andrade/bm%2002%20-%20cs/drenagem-bm02.xls'#$''.$j$19"</definedName>
    <definedName name="F_06_240_3">"'file:///d:/obra%20andrade/bm%2002%20-%20cs/drenagem-bm02.xls'#$''.$j$19"</definedName>
    <definedName name="F_06_240_4">"'file:///d:/obra%20andrade/bm%2002%20-%20cs/drenagem-bm02.xls'#$''.$j$19"</definedName>
    <definedName name="F_06_240_5">"'file:///d:/obra%20andrade/bm%2002%20-%20cs/drenagem-bm02.xls'#$''.$j$19"</definedName>
    <definedName name="F_06_240_6">"'file:///d:/obra%20andrade/bm%2002%20-%20cs/drenagem-bm02.xls'#$''.$j$19"</definedName>
    <definedName name="F_06_240_7">"'file:///d:/obra%20andrade/bm%2002%20-%20cs/drenagem-bm02.xls'#$''.$j$19"</definedName>
    <definedName name="F_06_270" localSheetId="12">#REF!</definedName>
    <definedName name="F_06_270" localSheetId="13">#REF!</definedName>
    <definedName name="F_06_270" localSheetId="6">#REF!</definedName>
    <definedName name="F_06_270">#REF!</definedName>
    <definedName name="F_06_270_2">"'file:///d:/obra%20andrade/bm%2002%20-%20cs/drenagem-bm02.xls'#$''.$k$19"</definedName>
    <definedName name="F_06_270_3">"'file:///d:/obra%20andrade/bm%2002%20-%20cs/drenagem-bm02.xls'#$''.$k$19"</definedName>
    <definedName name="F_06_270_4">"'file:///d:/obra%20andrade/bm%2002%20-%20cs/drenagem-bm02.xls'#$''.$k$19"</definedName>
    <definedName name="F_06_270_5">"'file:///d:/obra%20andrade/bm%2002%20-%20cs/drenagem-bm02.xls'#$''.$k$19"</definedName>
    <definedName name="F_06_270_6">"'file:///d:/obra%20andrade/bm%2002%20-%20cs/drenagem-bm02.xls'#$''.$k$19"</definedName>
    <definedName name="F_06_270_7">"'file:///d:/obra%20andrade/bm%2002%20-%20cs/drenagem-bm02.xls'#$''.$k$19"</definedName>
    <definedName name="F_06_30" localSheetId="12">#REF!</definedName>
    <definedName name="F_06_30" localSheetId="13">#REF!</definedName>
    <definedName name="F_06_30" localSheetId="6">#REF!</definedName>
    <definedName name="F_06_30">#REF!</definedName>
    <definedName name="F_06_30_2">"'file:///d:/obra%20andrade/bm%2002%20-%20cs/drenagem-bm02.xls'#$''.$c$19"</definedName>
    <definedName name="F_06_30_3">"'file:///d:/obra%20andrade/bm%2002%20-%20cs/drenagem-bm02.xls'#$''.$c$19"</definedName>
    <definedName name="F_06_30_4">"'file:///d:/obra%20andrade/bm%2002%20-%20cs/drenagem-bm02.xls'#$''.$c$19"</definedName>
    <definedName name="F_06_30_5">"'file:///d:/obra%20andrade/bm%2002%20-%20cs/drenagem-bm02.xls'#$''.$c$19"</definedName>
    <definedName name="F_06_30_6">"'file:///d:/obra%20andrade/bm%2002%20-%20cs/drenagem-bm02.xls'#$''.$c$19"</definedName>
    <definedName name="F_06_30_7">"'file:///d:/obra%20andrade/bm%2002%20-%20cs/drenagem-bm02.xls'#$''.$c$19"</definedName>
    <definedName name="F_06_300" localSheetId="12">#REF!</definedName>
    <definedName name="F_06_300" localSheetId="13">#REF!</definedName>
    <definedName name="F_06_300" localSheetId="6">#REF!</definedName>
    <definedName name="F_06_300">#REF!</definedName>
    <definedName name="F_06_300_2">"'file:///d:/obra%20andrade/bm%2002%20-%20cs/drenagem-bm02.xls'#$''.$l$19"</definedName>
    <definedName name="F_06_300_3">"'file:///d:/obra%20andrade/bm%2002%20-%20cs/drenagem-bm02.xls'#$''.$l$19"</definedName>
    <definedName name="F_06_300_4">"'file:///d:/obra%20andrade/bm%2002%20-%20cs/drenagem-bm02.xls'#$''.$l$19"</definedName>
    <definedName name="F_06_300_5">"'file:///d:/obra%20andrade/bm%2002%20-%20cs/drenagem-bm02.xls'#$''.$l$19"</definedName>
    <definedName name="F_06_300_6">"'file:///d:/obra%20andrade/bm%2002%20-%20cs/drenagem-bm02.xls'#$''.$l$19"</definedName>
    <definedName name="F_06_300_7">"'file:///d:/obra%20andrade/bm%2002%20-%20cs/drenagem-bm02.xls'#$''.$l$19"</definedName>
    <definedName name="F_06_330" localSheetId="12">#REF!</definedName>
    <definedName name="F_06_330" localSheetId="13">#REF!</definedName>
    <definedName name="F_06_330" localSheetId="6">#REF!</definedName>
    <definedName name="F_06_330">#REF!</definedName>
    <definedName name="F_06_330_2">"'file:///d:/obra%20andrade/bm%2002%20-%20cs/drenagem-bm02.xls'#$''.$m$19"</definedName>
    <definedName name="F_06_330_3">"'file:///d:/obra%20andrade/bm%2002%20-%20cs/drenagem-bm02.xls'#$''.$m$19"</definedName>
    <definedName name="F_06_330_4">"'file:///d:/obra%20andrade/bm%2002%20-%20cs/drenagem-bm02.xls'#$''.$m$19"</definedName>
    <definedName name="F_06_330_5">"'file:///d:/obra%20andrade/bm%2002%20-%20cs/drenagem-bm02.xls'#$''.$m$19"</definedName>
    <definedName name="F_06_330_6">"'file:///d:/obra%20andrade/bm%2002%20-%20cs/drenagem-bm02.xls'#$''.$m$19"</definedName>
    <definedName name="F_06_330_7">"'file:///d:/obra%20andrade/bm%2002%20-%20cs/drenagem-bm02.xls'#$''.$m$19"</definedName>
    <definedName name="F_06_360" localSheetId="12">#REF!</definedName>
    <definedName name="F_06_360" localSheetId="13">#REF!</definedName>
    <definedName name="F_06_360" localSheetId="6">#REF!</definedName>
    <definedName name="F_06_360">#REF!</definedName>
    <definedName name="F_06_360_2">"'file:///d:/obra%20andrade/bm%2002%20-%20cs/drenagem-bm02.xls'#$''.$n$19"</definedName>
    <definedName name="F_06_360_3">"'file:///d:/obra%20andrade/bm%2002%20-%20cs/drenagem-bm02.xls'#$''.$n$19"</definedName>
    <definedName name="F_06_360_4">"'file:///d:/obra%20andrade/bm%2002%20-%20cs/drenagem-bm02.xls'#$''.$n$19"</definedName>
    <definedName name="F_06_360_5">"'file:///d:/obra%20andrade/bm%2002%20-%20cs/drenagem-bm02.xls'#$''.$n$19"</definedName>
    <definedName name="F_06_360_6">"'file:///d:/obra%20andrade/bm%2002%20-%20cs/drenagem-bm02.xls'#$''.$n$19"</definedName>
    <definedName name="F_06_360_7">"'file:///d:/obra%20andrade/bm%2002%20-%20cs/drenagem-bm02.xls'#$''.$n$19"</definedName>
    <definedName name="F_06_390" localSheetId="12">#REF!</definedName>
    <definedName name="F_06_390" localSheetId="13">#REF!</definedName>
    <definedName name="F_06_390" localSheetId="6">#REF!</definedName>
    <definedName name="F_06_390">#REF!</definedName>
    <definedName name="F_06_390_2">"'file:///d:/obra%20andrade/bm%2002%20-%20cs/drenagem-bm02.xls'#$''.$o$19"</definedName>
    <definedName name="F_06_390_3">"'file:///d:/obra%20andrade/bm%2002%20-%20cs/drenagem-bm02.xls'#$''.$o$19"</definedName>
    <definedName name="F_06_390_4">"'file:///d:/obra%20andrade/bm%2002%20-%20cs/drenagem-bm02.xls'#$''.$o$19"</definedName>
    <definedName name="F_06_390_5">"'file:///d:/obra%20andrade/bm%2002%20-%20cs/drenagem-bm02.xls'#$''.$o$19"</definedName>
    <definedName name="F_06_390_6">"'file:///d:/obra%20andrade/bm%2002%20-%20cs/drenagem-bm02.xls'#$''.$o$19"</definedName>
    <definedName name="F_06_390_7">"'file:///d:/obra%20andrade/bm%2002%20-%20cs/drenagem-bm02.xls'#$''.$o$19"</definedName>
    <definedName name="F_06_420" localSheetId="12">#REF!</definedName>
    <definedName name="F_06_420" localSheetId="13">#REF!</definedName>
    <definedName name="F_06_420" localSheetId="6">#REF!</definedName>
    <definedName name="F_06_420">#REF!</definedName>
    <definedName name="F_06_420_2">"'file:///d:/obra%20andrade/bm%2002%20-%20cs/drenagem-bm02.xls'#$''.$p$19"</definedName>
    <definedName name="F_06_420_3">"'file:///d:/obra%20andrade/bm%2002%20-%20cs/drenagem-bm02.xls'#$''.$p$19"</definedName>
    <definedName name="F_06_420_4">"'file:///d:/obra%20andrade/bm%2002%20-%20cs/drenagem-bm02.xls'#$''.$p$19"</definedName>
    <definedName name="F_06_420_5">"'file:///d:/obra%20andrade/bm%2002%20-%20cs/drenagem-bm02.xls'#$''.$p$19"</definedName>
    <definedName name="F_06_420_6">"'file:///d:/obra%20andrade/bm%2002%20-%20cs/drenagem-bm02.xls'#$''.$p$19"</definedName>
    <definedName name="F_06_420_7">"'file:///d:/obra%20andrade/bm%2002%20-%20cs/drenagem-bm02.xls'#$''.$p$19"</definedName>
    <definedName name="F_06_450" localSheetId="12">#REF!</definedName>
    <definedName name="F_06_450" localSheetId="13">#REF!</definedName>
    <definedName name="F_06_450" localSheetId="6">#REF!</definedName>
    <definedName name="F_06_450">#REF!</definedName>
    <definedName name="F_06_450_2">"'file:///d:/obra%20andrade/bm%2002%20-%20cs/drenagem-bm02.xls'#$''.$q$19"</definedName>
    <definedName name="F_06_450_3">"'file:///d:/obra%20andrade/bm%2002%20-%20cs/drenagem-bm02.xls'#$''.$q$19"</definedName>
    <definedName name="F_06_450_4">"'file:///d:/obra%20andrade/bm%2002%20-%20cs/drenagem-bm02.xls'#$''.$q$19"</definedName>
    <definedName name="F_06_450_5">"'file:///d:/obra%20andrade/bm%2002%20-%20cs/drenagem-bm02.xls'#$''.$q$19"</definedName>
    <definedName name="F_06_450_6">"'file:///d:/obra%20andrade/bm%2002%20-%20cs/drenagem-bm02.xls'#$''.$q$19"</definedName>
    <definedName name="F_06_450_7">"'file:///d:/obra%20andrade/bm%2002%20-%20cs/drenagem-bm02.xls'#$''.$q$19"</definedName>
    <definedName name="F_06_480" localSheetId="12">#REF!</definedName>
    <definedName name="F_06_480" localSheetId="13">#REF!</definedName>
    <definedName name="F_06_480" localSheetId="6">#REF!</definedName>
    <definedName name="F_06_480">#REF!</definedName>
    <definedName name="F_06_480_2">"'file:///d:/obra%20andrade/bm%2002%20-%20cs/drenagem-bm02.xls'#$''.$r$19"</definedName>
    <definedName name="F_06_480_3">"'file:///d:/obra%20andrade/bm%2002%20-%20cs/drenagem-bm02.xls'#$''.$r$19"</definedName>
    <definedName name="F_06_480_4">"'file:///d:/obra%20andrade/bm%2002%20-%20cs/drenagem-bm02.xls'#$''.$r$19"</definedName>
    <definedName name="F_06_480_5">"'file:///d:/obra%20andrade/bm%2002%20-%20cs/drenagem-bm02.xls'#$''.$r$19"</definedName>
    <definedName name="F_06_480_6">"'file:///d:/obra%20andrade/bm%2002%20-%20cs/drenagem-bm02.xls'#$''.$r$19"</definedName>
    <definedName name="F_06_480_7">"'file:///d:/obra%20andrade/bm%2002%20-%20cs/drenagem-bm02.xls'#$''.$r$19"</definedName>
    <definedName name="F_06_510" localSheetId="12">#REF!</definedName>
    <definedName name="F_06_510" localSheetId="13">#REF!</definedName>
    <definedName name="F_06_510" localSheetId="6">#REF!</definedName>
    <definedName name="F_06_510">#REF!</definedName>
    <definedName name="F_06_510_2">"'file:///d:/obra%20andrade/bm%2002%20-%20cs/drenagem-bm02.xls'#$''.$s$19"</definedName>
    <definedName name="F_06_510_3">"'file:///d:/obra%20andrade/bm%2002%20-%20cs/drenagem-bm02.xls'#$''.$s$19"</definedName>
    <definedName name="F_06_510_4">"'file:///d:/obra%20andrade/bm%2002%20-%20cs/drenagem-bm02.xls'#$''.$s$19"</definedName>
    <definedName name="F_06_510_5">"'file:///d:/obra%20andrade/bm%2002%20-%20cs/drenagem-bm02.xls'#$''.$s$19"</definedName>
    <definedName name="F_06_510_6">"'file:///d:/obra%20andrade/bm%2002%20-%20cs/drenagem-bm02.xls'#$''.$s$19"</definedName>
    <definedName name="F_06_510_7">"'file:///d:/obra%20andrade/bm%2002%20-%20cs/drenagem-bm02.xls'#$''.$s$19"</definedName>
    <definedName name="F_06_540" localSheetId="12">#REF!</definedName>
    <definedName name="F_06_540" localSheetId="13">#REF!</definedName>
    <definedName name="F_06_540" localSheetId="6">#REF!</definedName>
    <definedName name="F_06_540">#REF!</definedName>
    <definedName name="F_06_540_2">"'file:///d:/obra%20andrade/bm%2002%20-%20cs/drenagem-bm02.xls'#$''.$t$19"</definedName>
    <definedName name="F_06_540_3">"'file:///d:/obra%20andrade/bm%2002%20-%20cs/drenagem-bm02.xls'#$''.$t$19"</definedName>
    <definedName name="F_06_540_4">"'file:///d:/obra%20andrade/bm%2002%20-%20cs/drenagem-bm02.xls'#$''.$t$19"</definedName>
    <definedName name="F_06_540_5">"'file:///d:/obra%20andrade/bm%2002%20-%20cs/drenagem-bm02.xls'#$''.$t$19"</definedName>
    <definedName name="F_06_540_6">"'file:///d:/obra%20andrade/bm%2002%20-%20cs/drenagem-bm02.xls'#$''.$t$19"</definedName>
    <definedName name="F_06_540_7">"'file:///d:/obra%20andrade/bm%2002%20-%20cs/drenagem-bm02.xls'#$''.$t$19"</definedName>
    <definedName name="F_06_570" localSheetId="12">#REF!</definedName>
    <definedName name="F_06_570" localSheetId="13">#REF!</definedName>
    <definedName name="F_06_570" localSheetId="6">#REF!</definedName>
    <definedName name="F_06_570">#REF!</definedName>
    <definedName name="F_06_570_2">"'file:///d:/obra%20andrade/bm%2002%20-%20cs/drenagem-bm02.xls'#$''.$u$19"</definedName>
    <definedName name="F_06_570_3">"'file:///d:/obra%20andrade/bm%2002%20-%20cs/drenagem-bm02.xls'#$''.$u$19"</definedName>
    <definedName name="F_06_570_4">"'file:///d:/obra%20andrade/bm%2002%20-%20cs/drenagem-bm02.xls'#$''.$u$19"</definedName>
    <definedName name="F_06_570_5">"'file:///d:/obra%20andrade/bm%2002%20-%20cs/drenagem-bm02.xls'#$''.$u$19"</definedName>
    <definedName name="F_06_570_6">"'file:///d:/obra%20andrade/bm%2002%20-%20cs/drenagem-bm02.xls'#$''.$u$19"</definedName>
    <definedName name="F_06_570_7">"'file:///d:/obra%20andrade/bm%2002%20-%20cs/drenagem-bm02.xls'#$''.$u$19"</definedName>
    <definedName name="F_06_60" localSheetId="12">#REF!</definedName>
    <definedName name="F_06_60" localSheetId="13">#REF!</definedName>
    <definedName name="F_06_60" localSheetId="6">#REF!</definedName>
    <definedName name="F_06_60">#REF!</definedName>
    <definedName name="F_06_60_2">"'file:///d:/obra%20andrade/bm%2002%20-%20cs/drenagem-bm02.xls'#$''.$d$19"</definedName>
    <definedName name="F_06_60_3">"'file:///d:/obra%20andrade/bm%2002%20-%20cs/drenagem-bm02.xls'#$''.$d$19"</definedName>
    <definedName name="F_06_60_4">"'file:///d:/obra%20andrade/bm%2002%20-%20cs/drenagem-bm02.xls'#$''.$d$19"</definedName>
    <definedName name="F_06_60_5">"'file:///d:/obra%20andrade/bm%2002%20-%20cs/drenagem-bm02.xls'#$''.$d$19"</definedName>
    <definedName name="F_06_60_6">"'file:///d:/obra%20andrade/bm%2002%20-%20cs/drenagem-bm02.xls'#$''.$d$19"</definedName>
    <definedName name="F_06_60_7">"'file:///d:/obra%20andrade/bm%2002%20-%20cs/drenagem-bm02.xls'#$''.$d$19"</definedName>
    <definedName name="F_06_600" localSheetId="12">#REF!</definedName>
    <definedName name="F_06_600" localSheetId="13">#REF!</definedName>
    <definedName name="F_06_600" localSheetId="6">#REF!</definedName>
    <definedName name="F_06_600">#REF!</definedName>
    <definedName name="F_06_600_2">"'file:///d:/obra%20andrade/bm%2002%20-%20cs/drenagem-bm02.xls'#$''.$v$19"</definedName>
    <definedName name="F_06_600_3">"'file:///d:/obra%20andrade/bm%2002%20-%20cs/drenagem-bm02.xls'#$''.$v$19"</definedName>
    <definedName name="F_06_600_4">"'file:///d:/obra%20andrade/bm%2002%20-%20cs/drenagem-bm02.xls'#$''.$v$19"</definedName>
    <definedName name="F_06_600_5">"'file:///d:/obra%20andrade/bm%2002%20-%20cs/drenagem-bm02.xls'#$''.$v$19"</definedName>
    <definedName name="F_06_600_6">"'file:///d:/obra%20andrade/bm%2002%20-%20cs/drenagem-bm02.xls'#$''.$v$19"</definedName>
    <definedName name="F_06_600_7">"'file:///d:/obra%20andrade/bm%2002%20-%20cs/drenagem-bm02.xls'#$''.$v$19"</definedName>
    <definedName name="F_06_630" localSheetId="12">#REF!</definedName>
    <definedName name="F_06_630" localSheetId="13">#REF!</definedName>
    <definedName name="F_06_630" localSheetId="6">#REF!</definedName>
    <definedName name="F_06_630">#REF!</definedName>
    <definedName name="F_06_630_2">"'file:///d:/obra%20andrade/bm%2002%20-%20cs/drenagem-bm02.xls'#$''.$w$19"</definedName>
    <definedName name="F_06_630_3">"'file:///d:/obra%20andrade/bm%2002%20-%20cs/drenagem-bm02.xls'#$''.$w$19"</definedName>
    <definedName name="F_06_630_4">"'file:///d:/obra%20andrade/bm%2002%20-%20cs/drenagem-bm02.xls'#$''.$w$19"</definedName>
    <definedName name="F_06_630_5">"'file:///d:/obra%20andrade/bm%2002%20-%20cs/drenagem-bm02.xls'#$''.$w$19"</definedName>
    <definedName name="F_06_630_6">"'file:///d:/obra%20andrade/bm%2002%20-%20cs/drenagem-bm02.xls'#$''.$w$19"</definedName>
    <definedName name="F_06_630_7">"'file:///d:/obra%20andrade/bm%2002%20-%20cs/drenagem-bm02.xls'#$''.$w$19"</definedName>
    <definedName name="F_06_660" localSheetId="12">#REF!</definedName>
    <definedName name="F_06_660" localSheetId="13">#REF!</definedName>
    <definedName name="F_06_660" localSheetId="6">#REF!</definedName>
    <definedName name="F_06_660">#REF!</definedName>
    <definedName name="F_06_660_2">"'file:///d:/obra%20andrade/bm%2002%20-%20cs/drenagem-bm02.xls'#$''.$x$19"</definedName>
    <definedName name="F_06_660_3">"'file:///d:/obra%20andrade/bm%2002%20-%20cs/drenagem-bm02.xls'#$''.$x$19"</definedName>
    <definedName name="F_06_660_4">"'file:///d:/obra%20andrade/bm%2002%20-%20cs/drenagem-bm02.xls'#$''.$x$19"</definedName>
    <definedName name="F_06_660_5">"'file:///d:/obra%20andrade/bm%2002%20-%20cs/drenagem-bm02.xls'#$''.$x$19"</definedName>
    <definedName name="F_06_660_6">"'file:///d:/obra%20andrade/bm%2002%20-%20cs/drenagem-bm02.xls'#$''.$x$19"</definedName>
    <definedName name="F_06_660_7">"'file:///d:/obra%20andrade/bm%2002%20-%20cs/drenagem-bm02.xls'#$''.$x$19"</definedName>
    <definedName name="F_06_690" localSheetId="12">#REF!</definedName>
    <definedName name="F_06_690" localSheetId="13">#REF!</definedName>
    <definedName name="F_06_690" localSheetId="6">#REF!</definedName>
    <definedName name="F_06_690">#REF!</definedName>
    <definedName name="F_06_690_2">"'file:///d:/obra%20andrade/bm%2002%20-%20cs/drenagem-bm02.xls'#$''.$y$19"</definedName>
    <definedName name="F_06_690_3">"'file:///d:/obra%20andrade/bm%2002%20-%20cs/drenagem-bm02.xls'#$''.$y$19"</definedName>
    <definedName name="F_06_690_4">"'file:///d:/obra%20andrade/bm%2002%20-%20cs/drenagem-bm02.xls'#$''.$y$19"</definedName>
    <definedName name="F_06_690_5">"'file:///d:/obra%20andrade/bm%2002%20-%20cs/drenagem-bm02.xls'#$''.$y$19"</definedName>
    <definedName name="F_06_690_6">"'file:///d:/obra%20andrade/bm%2002%20-%20cs/drenagem-bm02.xls'#$''.$y$19"</definedName>
    <definedName name="F_06_690_7">"'file:///d:/obra%20andrade/bm%2002%20-%20cs/drenagem-bm02.xls'#$''.$y$19"</definedName>
    <definedName name="F_06_720" localSheetId="12">#REF!</definedName>
    <definedName name="F_06_720" localSheetId="13">#REF!</definedName>
    <definedName name="F_06_720" localSheetId="6">#REF!</definedName>
    <definedName name="F_06_720">#REF!</definedName>
    <definedName name="F_06_720_2">"'file:///d:/obra%20andrade/bm%2002%20-%20cs/drenagem-bm02.xls'#$''.$z$19"</definedName>
    <definedName name="F_06_720_3">"'file:///d:/obra%20andrade/bm%2002%20-%20cs/drenagem-bm02.xls'#$''.$z$19"</definedName>
    <definedName name="F_06_720_4">"'file:///d:/obra%20andrade/bm%2002%20-%20cs/drenagem-bm02.xls'#$''.$z$19"</definedName>
    <definedName name="F_06_720_5">"'file:///d:/obra%20andrade/bm%2002%20-%20cs/drenagem-bm02.xls'#$''.$z$19"</definedName>
    <definedName name="F_06_720_6">"'file:///d:/obra%20andrade/bm%2002%20-%20cs/drenagem-bm02.xls'#$''.$z$19"</definedName>
    <definedName name="F_06_720_7">"'file:///d:/obra%20andrade/bm%2002%20-%20cs/drenagem-bm02.xls'#$''.$z$19"</definedName>
    <definedName name="F_06_90" localSheetId="12">#REF!</definedName>
    <definedName name="F_06_90" localSheetId="13">#REF!</definedName>
    <definedName name="F_06_90" localSheetId="6">#REF!</definedName>
    <definedName name="F_06_90">#REF!</definedName>
    <definedName name="F_06_90_2">"'file:///d:/obra%20andrade/bm%2002%20-%20cs/drenagem-bm02.xls'#$''.$e$19"</definedName>
    <definedName name="F_06_90_3">"'file:///d:/obra%20andrade/bm%2002%20-%20cs/drenagem-bm02.xls'#$''.$e$19"</definedName>
    <definedName name="F_06_90_4">"'file:///d:/obra%20andrade/bm%2002%20-%20cs/drenagem-bm02.xls'#$''.$e$19"</definedName>
    <definedName name="F_06_90_5">"'file:///d:/obra%20andrade/bm%2002%20-%20cs/drenagem-bm02.xls'#$''.$e$19"</definedName>
    <definedName name="F_06_90_6">"'file:///d:/obra%20andrade/bm%2002%20-%20cs/drenagem-bm02.xls'#$''.$e$19"</definedName>
    <definedName name="F_06_90_7">"'file:///d:/obra%20andrade/bm%2002%20-%20cs/drenagem-bm02.xls'#$''.$e$19"</definedName>
    <definedName name="F_07_120" localSheetId="12">#REF!</definedName>
    <definedName name="F_07_120" localSheetId="13">#REF!</definedName>
    <definedName name="F_07_120" localSheetId="6">#REF!</definedName>
    <definedName name="F_07_120">#REF!</definedName>
    <definedName name="F_07_120_2">"'file:///d:/obra%20andrade/bm%2002%20-%20cs/drenagem-bm02.xls'#$''.$f$21"</definedName>
    <definedName name="F_07_120_3">"'file:///d:/obra%20andrade/bm%2002%20-%20cs/drenagem-bm02.xls'#$''.$f$21"</definedName>
    <definedName name="F_07_120_4">"'file:///d:/obra%20andrade/bm%2002%20-%20cs/drenagem-bm02.xls'#$''.$f$21"</definedName>
    <definedName name="F_07_120_5">"'file:///d:/obra%20andrade/bm%2002%20-%20cs/drenagem-bm02.xls'#$''.$f$21"</definedName>
    <definedName name="F_07_120_6">"'file:///d:/obra%20andrade/bm%2002%20-%20cs/drenagem-bm02.xls'#$''.$f$21"</definedName>
    <definedName name="F_07_120_7">"'file:///d:/obra%20andrade/bm%2002%20-%20cs/drenagem-bm02.xls'#$''.$f$21"</definedName>
    <definedName name="F_07_150" localSheetId="12">#REF!</definedName>
    <definedName name="F_07_150" localSheetId="13">#REF!</definedName>
    <definedName name="F_07_150" localSheetId="6">#REF!</definedName>
    <definedName name="F_07_150">#REF!</definedName>
    <definedName name="F_07_150_2">"'file:///d:/obra%20andrade/bm%2002%20-%20cs/drenagem-bm02.xls'#$''.$g$21"</definedName>
    <definedName name="F_07_150_3">"'file:///d:/obra%20andrade/bm%2002%20-%20cs/drenagem-bm02.xls'#$''.$g$21"</definedName>
    <definedName name="F_07_150_4">"'file:///d:/obra%20andrade/bm%2002%20-%20cs/drenagem-bm02.xls'#$''.$g$21"</definedName>
    <definedName name="F_07_150_5">"'file:///d:/obra%20andrade/bm%2002%20-%20cs/drenagem-bm02.xls'#$''.$g$21"</definedName>
    <definedName name="F_07_150_6">"'file:///d:/obra%20andrade/bm%2002%20-%20cs/drenagem-bm02.xls'#$''.$g$21"</definedName>
    <definedName name="F_07_150_7">"'file:///d:/obra%20andrade/bm%2002%20-%20cs/drenagem-bm02.xls'#$''.$g$21"</definedName>
    <definedName name="F_07_180" localSheetId="12">#REF!</definedName>
    <definedName name="F_07_180" localSheetId="13">#REF!</definedName>
    <definedName name="F_07_180" localSheetId="6">#REF!</definedName>
    <definedName name="F_07_180">#REF!</definedName>
    <definedName name="F_07_180_2">"'file:///d:/obra%20andrade/bm%2002%20-%20cs/drenagem-bm02.xls'#$''.$h$21"</definedName>
    <definedName name="F_07_180_3">"'file:///d:/obra%20andrade/bm%2002%20-%20cs/drenagem-bm02.xls'#$''.$h$21"</definedName>
    <definedName name="F_07_180_4">"'file:///d:/obra%20andrade/bm%2002%20-%20cs/drenagem-bm02.xls'#$''.$h$21"</definedName>
    <definedName name="F_07_180_5">"'file:///d:/obra%20andrade/bm%2002%20-%20cs/drenagem-bm02.xls'#$''.$h$21"</definedName>
    <definedName name="F_07_180_6">"'file:///d:/obra%20andrade/bm%2002%20-%20cs/drenagem-bm02.xls'#$''.$h$21"</definedName>
    <definedName name="F_07_180_7">"'file:///d:/obra%20andrade/bm%2002%20-%20cs/drenagem-bm02.xls'#$''.$h$21"</definedName>
    <definedName name="F_07_210" localSheetId="12">#REF!</definedName>
    <definedName name="F_07_210" localSheetId="13">#REF!</definedName>
    <definedName name="F_07_210" localSheetId="6">#REF!</definedName>
    <definedName name="F_07_210">#REF!</definedName>
    <definedName name="F_07_210_2">"'file:///d:/obra%20andrade/bm%2002%20-%20cs/drenagem-bm02.xls'#$''.$i$21"</definedName>
    <definedName name="F_07_210_3">"'file:///d:/obra%20andrade/bm%2002%20-%20cs/drenagem-bm02.xls'#$''.$i$21"</definedName>
    <definedName name="F_07_210_4">"'file:///d:/obra%20andrade/bm%2002%20-%20cs/drenagem-bm02.xls'#$''.$i$21"</definedName>
    <definedName name="F_07_210_5">"'file:///d:/obra%20andrade/bm%2002%20-%20cs/drenagem-bm02.xls'#$''.$i$21"</definedName>
    <definedName name="F_07_210_6">"'file:///d:/obra%20andrade/bm%2002%20-%20cs/drenagem-bm02.xls'#$''.$i$21"</definedName>
    <definedName name="F_07_210_7">"'file:///d:/obra%20andrade/bm%2002%20-%20cs/drenagem-bm02.xls'#$''.$i$21"</definedName>
    <definedName name="F_07_240" localSheetId="12">#REF!</definedName>
    <definedName name="F_07_240" localSheetId="13">#REF!</definedName>
    <definedName name="F_07_240" localSheetId="6">#REF!</definedName>
    <definedName name="F_07_240">#REF!</definedName>
    <definedName name="F_07_240_2">"'file:///d:/obra%20andrade/bm%2002%20-%20cs/drenagem-bm02.xls'#$''.$j$21"</definedName>
    <definedName name="F_07_240_3">"'file:///d:/obra%20andrade/bm%2002%20-%20cs/drenagem-bm02.xls'#$''.$j$21"</definedName>
    <definedName name="F_07_240_4">"'file:///d:/obra%20andrade/bm%2002%20-%20cs/drenagem-bm02.xls'#$''.$j$21"</definedName>
    <definedName name="F_07_240_5">"'file:///d:/obra%20andrade/bm%2002%20-%20cs/drenagem-bm02.xls'#$''.$j$21"</definedName>
    <definedName name="F_07_240_6">"'file:///d:/obra%20andrade/bm%2002%20-%20cs/drenagem-bm02.xls'#$''.$j$21"</definedName>
    <definedName name="F_07_240_7">"'file:///d:/obra%20andrade/bm%2002%20-%20cs/drenagem-bm02.xls'#$''.$j$21"</definedName>
    <definedName name="F_07_270" localSheetId="12">#REF!</definedName>
    <definedName name="F_07_270" localSheetId="13">#REF!</definedName>
    <definedName name="F_07_270" localSheetId="6">#REF!</definedName>
    <definedName name="F_07_270">#REF!</definedName>
    <definedName name="F_07_270_2">"'file:///d:/obra%20andrade/bm%2002%20-%20cs/drenagem-bm02.xls'#$''.$k$21"</definedName>
    <definedName name="F_07_270_3">"'file:///d:/obra%20andrade/bm%2002%20-%20cs/drenagem-bm02.xls'#$''.$k$21"</definedName>
    <definedName name="F_07_270_4">"'file:///d:/obra%20andrade/bm%2002%20-%20cs/drenagem-bm02.xls'#$''.$k$21"</definedName>
    <definedName name="F_07_270_5">"'file:///d:/obra%20andrade/bm%2002%20-%20cs/drenagem-bm02.xls'#$''.$k$21"</definedName>
    <definedName name="F_07_270_6">"'file:///d:/obra%20andrade/bm%2002%20-%20cs/drenagem-bm02.xls'#$''.$k$21"</definedName>
    <definedName name="F_07_270_7">"'file:///d:/obra%20andrade/bm%2002%20-%20cs/drenagem-bm02.xls'#$''.$k$21"</definedName>
    <definedName name="F_07_30" localSheetId="12">#REF!</definedName>
    <definedName name="F_07_30" localSheetId="13">#REF!</definedName>
    <definedName name="F_07_30" localSheetId="6">#REF!</definedName>
    <definedName name="F_07_30">#REF!</definedName>
    <definedName name="F_07_30_2">"'file:///d:/obra%20andrade/bm%2002%20-%20cs/drenagem-bm02.xls'#$''.$c$21"</definedName>
    <definedName name="F_07_30_3">"'file:///d:/obra%20andrade/bm%2002%20-%20cs/drenagem-bm02.xls'#$''.$c$21"</definedName>
    <definedName name="F_07_30_4">"'file:///d:/obra%20andrade/bm%2002%20-%20cs/drenagem-bm02.xls'#$''.$c$21"</definedName>
    <definedName name="F_07_30_5">"'file:///d:/obra%20andrade/bm%2002%20-%20cs/drenagem-bm02.xls'#$''.$c$21"</definedName>
    <definedName name="F_07_30_6">"'file:///d:/obra%20andrade/bm%2002%20-%20cs/drenagem-bm02.xls'#$''.$c$21"</definedName>
    <definedName name="F_07_30_7">"'file:///d:/obra%20andrade/bm%2002%20-%20cs/drenagem-bm02.xls'#$''.$c$21"</definedName>
    <definedName name="F_07_300" localSheetId="12">#REF!</definedName>
    <definedName name="F_07_300" localSheetId="13">#REF!</definedName>
    <definedName name="F_07_300" localSheetId="6">#REF!</definedName>
    <definedName name="F_07_300">#REF!</definedName>
    <definedName name="F_07_300_2">"'file:///d:/obra%20andrade/bm%2002%20-%20cs/drenagem-bm02.xls'#$''.$l$21"</definedName>
    <definedName name="F_07_300_3">"'file:///d:/obra%20andrade/bm%2002%20-%20cs/drenagem-bm02.xls'#$''.$l$21"</definedName>
    <definedName name="F_07_300_4">"'file:///d:/obra%20andrade/bm%2002%20-%20cs/drenagem-bm02.xls'#$''.$l$21"</definedName>
    <definedName name="F_07_300_5">"'file:///d:/obra%20andrade/bm%2002%20-%20cs/drenagem-bm02.xls'#$''.$l$21"</definedName>
    <definedName name="F_07_300_6">"'file:///d:/obra%20andrade/bm%2002%20-%20cs/drenagem-bm02.xls'#$''.$l$21"</definedName>
    <definedName name="F_07_300_7">"'file:///d:/obra%20andrade/bm%2002%20-%20cs/drenagem-bm02.xls'#$''.$l$21"</definedName>
    <definedName name="F_07_330" localSheetId="12">#REF!</definedName>
    <definedName name="F_07_330" localSheetId="13">#REF!</definedName>
    <definedName name="F_07_330" localSheetId="6">#REF!</definedName>
    <definedName name="F_07_330">#REF!</definedName>
    <definedName name="F_07_330_2">"'file:///d:/obra%20andrade/bm%2002%20-%20cs/drenagem-bm02.xls'#$''.$m$21"</definedName>
    <definedName name="F_07_330_3">"'file:///d:/obra%20andrade/bm%2002%20-%20cs/drenagem-bm02.xls'#$''.$m$21"</definedName>
    <definedName name="F_07_330_4">"'file:///d:/obra%20andrade/bm%2002%20-%20cs/drenagem-bm02.xls'#$''.$m$21"</definedName>
    <definedName name="F_07_330_5">"'file:///d:/obra%20andrade/bm%2002%20-%20cs/drenagem-bm02.xls'#$''.$m$21"</definedName>
    <definedName name="F_07_330_6">"'file:///d:/obra%20andrade/bm%2002%20-%20cs/drenagem-bm02.xls'#$''.$m$21"</definedName>
    <definedName name="F_07_330_7">"'file:///d:/obra%20andrade/bm%2002%20-%20cs/drenagem-bm02.xls'#$''.$m$21"</definedName>
    <definedName name="F_07_360" localSheetId="12">#REF!</definedName>
    <definedName name="F_07_360" localSheetId="13">#REF!</definedName>
    <definedName name="F_07_360" localSheetId="6">#REF!</definedName>
    <definedName name="F_07_360">#REF!</definedName>
    <definedName name="F_07_360_2">"'file:///d:/obra%20andrade/bm%2002%20-%20cs/drenagem-bm02.xls'#$''.$n$21"</definedName>
    <definedName name="F_07_360_3">"'file:///d:/obra%20andrade/bm%2002%20-%20cs/drenagem-bm02.xls'#$''.$n$21"</definedName>
    <definedName name="F_07_360_4">"'file:///d:/obra%20andrade/bm%2002%20-%20cs/drenagem-bm02.xls'#$''.$n$21"</definedName>
    <definedName name="F_07_360_5">"'file:///d:/obra%20andrade/bm%2002%20-%20cs/drenagem-bm02.xls'#$''.$n$21"</definedName>
    <definedName name="F_07_360_6">"'file:///d:/obra%20andrade/bm%2002%20-%20cs/drenagem-bm02.xls'#$''.$n$21"</definedName>
    <definedName name="F_07_360_7">"'file:///d:/obra%20andrade/bm%2002%20-%20cs/drenagem-bm02.xls'#$''.$n$21"</definedName>
    <definedName name="F_07_390" localSheetId="12">#REF!</definedName>
    <definedName name="F_07_390" localSheetId="13">#REF!</definedName>
    <definedName name="F_07_390" localSheetId="6">#REF!</definedName>
    <definedName name="F_07_390">#REF!</definedName>
    <definedName name="F_07_390_2">"'file:///d:/obra%20andrade/bm%2002%20-%20cs/drenagem-bm02.xls'#$''.$o$21"</definedName>
    <definedName name="F_07_390_3">"'file:///d:/obra%20andrade/bm%2002%20-%20cs/drenagem-bm02.xls'#$''.$o$21"</definedName>
    <definedName name="F_07_390_4">"'file:///d:/obra%20andrade/bm%2002%20-%20cs/drenagem-bm02.xls'#$''.$o$21"</definedName>
    <definedName name="F_07_390_5">"'file:///d:/obra%20andrade/bm%2002%20-%20cs/drenagem-bm02.xls'#$''.$o$21"</definedName>
    <definedName name="F_07_390_6">"'file:///d:/obra%20andrade/bm%2002%20-%20cs/drenagem-bm02.xls'#$''.$o$21"</definedName>
    <definedName name="F_07_390_7">"'file:///d:/obra%20andrade/bm%2002%20-%20cs/drenagem-bm02.xls'#$''.$o$21"</definedName>
    <definedName name="F_07_420" localSheetId="12">#REF!</definedName>
    <definedName name="F_07_420" localSheetId="13">#REF!</definedName>
    <definedName name="F_07_420" localSheetId="6">#REF!</definedName>
    <definedName name="F_07_420">#REF!</definedName>
    <definedName name="F_07_420_2">"'file:///d:/obra%20andrade/bm%2002%20-%20cs/drenagem-bm02.xls'#$''.$p$21"</definedName>
    <definedName name="F_07_420_3">"'file:///d:/obra%20andrade/bm%2002%20-%20cs/drenagem-bm02.xls'#$''.$p$21"</definedName>
    <definedName name="F_07_420_4">"'file:///d:/obra%20andrade/bm%2002%20-%20cs/drenagem-bm02.xls'#$''.$p$21"</definedName>
    <definedName name="F_07_420_5">"'file:///d:/obra%20andrade/bm%2002%20-%20cs/drenagem-bm02.xls'#$''.$p$21"</definedName>
    <definedName name="F_07_420_6">"'file:///d:/obra%20andrade/bm%2002%20-%20cs/drenagem-bm02.xls'#$''.$p$21"</definedName>
    <definedName name="F_07_420_7">"'file:///d:/obra%20andrade/bm%2002%20-%20cs/drenagem-bm02.xls'#$''.$p$21"</definedName>
    <definedName name="F_07_450" localSheetId="12">#REF!</definedName>
    <definedName name="F_07_450" localSheetId="13">#REF!</definedName>
    <definedName name="F_07_450" localSheetId="6">#REF!</definedName>
    <definedName name="F_07_450">#REF!</definedName>
    <definedName name="F_07_450_2">"'file:///d:/obra%20andrade/bm%2002%20-%20cs/drenagem-bm02.xls'#$''.$q$21"</definedName>
    <definedName name="F_07_450_3">"'file:///d:/obra%20andrade/bm%2002%20-%20cs/drenagem-bm02.xls'#$''.$q$21"</definedName>
    <definedName name="F_07_450_4">"'file:///d:/obra%20andrade/bm%2002%20-%20cs/drenagem-bm02.xls'#$''.$q$21"</definedName>
    <definedName name="F_07_450_5">"'file:///d:/obra%20andrade/bm%2002%20-%20cs/drenagem-bm02.xls'#$''.$q$21"</definedName>
    <definedName name="F_07_450_6">"'file:///d:/obra%20andrade/bm%2002%20-%20cs/drenagem-bm02.xls'#$''.$q$21"</definedName>
    <definedName name="F_07_450_7">"'file:///d:/obra%20andrade/bm%2002%20-%20cs/drenagem-bm02.xls'#$''.$q$21"</definedName>
    <definedName name="F_07_480" localSheetId="12">#REF!</definedName>
    <definedName name="F_07_480" localSheetId="13">#REF!</definedName>
    <definedName name="F_07_480" localSheetId="6">#REF!</definedName>
    <definedName name="F_07_480">#REF!</definedName>
    <definedName name="F_07_480_2">"'file:///d:/obra%20andrade/bm%2002%20-%20cs/drenagem-bm02.xls'#$''.$r$21"</definedName>
    <definedName name="F_07_480_3">"'file:///d:/obra%20andrade/bm%2002%20-%20cs/drenagem-bm02.xls'#$''.$r$21"</definedName>
    <definedName name="F_07_480_4">"'file:///d:/obra%20andrade/bm%2002%20-%20cs/drenagem-bm02.xls'#$''.$r$21"</definedName>
    <definedName name="F_07_480_5">"'file:///d:/obra%20andrade/bm%2002%20-%20cs/drenagem-bm02.xls'#$''.$r$21"</definedName>
    <definedName name="F_07_480_6">"'file:///d:/obra%20andrade/bm%2002%20-%20cs/drenagem-bm02.xls'#$''.$r$21"</definedName>
    <definedName name="F_07_480_7">"'file:///d:/obra%20andrade/bm%2002%20-%20cs/drenagem-bm02.xls'#$''.$r$21"</definedName>
    <definedName name="F_07_510" localSheetId="12">#REF!</definedName>
    <definedName name="F_07_510" localSheetId="13">#REF!</definedName>
    <definedName name="F_07_510" localSheetId="6">#REF!</definedName>
    <definedName name="F_07_510">#REF!</definedName>
    <definedName name="F_07_510_2">"'file:///d:/obra%20andrade/bm%2002%20-%20cs/drenagem-bm02.xls'#$''.$s$21"</definedName>
    <definedName name="F_07_510_3">"'file:///d:/obra%20andrade/bm%2002%20-%20cs/drenagem-bm02.xls'#$''.$s$21"</definedName>
    <definedName name="F_07_510_4">"'file:///d:/obra%20andrade/bm%2002%20-%20cs/drenagem-bm02.xls'#$''.$s$21"</definedName>
    <definedName name="F_07_510_5">"'file:///d:/obra%20andrade/bm%2002%20-%20cs/drenagem-bm02.xls'#$''.$s$21"</definedName>
    <definedName name="F_07_510_6">"'file:///d:/obra%20andrade/bm%2002%20-%20cs/drenagem-bm02.xls'#$''.$s$21"</definedName>
    <definedName name="F_07_510_7">"'file:///d:/obra%20andrade/bm%2002%20-%20cs/drenagem-bm02.xls'#$''.$s$21"</definedName>
    <definedName name="F_07_540" localSheetId="12">#REF!</definedName>
    <definedName name="F_07_540" localSheetId="13">#REF!</definedName>
    <definedName name="F_07_540" localSheetId="6">#REF!</definedName>
    <definedName name="F_07_540">#REF!</definedName>
    <definedName name="F_07_540_2">"'file:///d:/obra%20andrade/bm%2002%20-%20cs/drenagem-bm02.xls'#$''.$t$21"</definedName>
    <definedName name="F_07_540_3">"'file:///d:/obra%20andrade/bm%2002%20-%20cs/drenagem-bm02.xls'#$''.$t$21"</definedName>
    <definedName name="F_07_540_4">"'file:///d:/obra%20andrade/bm%2002%20-%20cs/drenagem-bm02.xls'#$''.$t$21"</definedName>
    <definedName name="F_07_540_5">"'file:///d:/obra%20andrade/bm%2002%20-%20cs/drenagem-bm02.xls'#$''.$t$21"</definedName>
    <definedName name="F_07_540_6">"'file:///d:/obra%20andrade/bm%2002%20-%20cs/drenagem-bm02.xls'#$''.$t$21"</definedName>
    <definedName name="F_07_540_7">"'file:///d:/obra%20andrade/bm%2002%20-%20cs/drenagem-bm02.xls'#$''.$t$21"</definedName>
    <definedName name="F_07_570" localSheetId="12">#REF!</definedName>
    <definedName name="F_07_570" localSheetId="13">#REF!</definedName>
    <definedName name="F_07_570" localSheetId="6">#REF!</definedName>
    <definedName name="F_07_570">#REF!</definedName>
    <definedName name="F_07_570_2">"'file:///d:/obra%20andrade/bm%2002%20-%20cs/drenagem-bm02.xls'#$''.$u$21"</definedName>
    <definedName name="F_07_570_3">"'file:///d:/obra%20andrade/bm%2002%20-%20cs/drenagem-bm02.xls'#$''.$u$21"</definedName>
    <definedName name="F_07_570_4">"'file:///d:/obra%20andrade/bm%2002%20-%20cs/drenagem-bm02.xls'#$''.$u$21"</definedName>
    <definedName name="F_07_570_5">"'file:///d:/obra%20andrade/bm%2002%20-%20cs/drenagem-bm02.xls'#$''.$u$21"</definedName>
    <definedName name="F_07_570_6">"'file:///d:/obra%20andrade/bm%2002%20-%20cs/drenagem-bm02.xls'#$''.$u$21"</definedName>
    <definedName name="F_07_570_7">"'file:///d:/obra%20andrade/bm%2002%20-%20cs/drenagem-bm02.xls'#$''.$u$21"</definedName>
    <definedName name="F_07_60" localSheetId="12">#REF!</definedName>
    <definedName name="F_07_60" localSheetId="13">#REF!</definedName>
    <definedName name="F_07_60" localSheetId="6">#REF!</definedName>
    <definedName name="F_07_60">#REF!</definedName>
    <definedName name="F_07_60_2">"'file:///d:/obra%20andrade/bm%2002%20-%20cs/drenagem-bm02.xls'#$''.$d$21"</definedName>
    <definedName name="F_07_60_3">"'file:///d:/obra%20andrade/bm%2002%20-%20cs/drenagem-bm02.xls'#$''.$d$21"</definedName>
    <definedName name="F_07_60_4">"'file:///d:/obra%20andrade/bm%2002%20-%20cs/drenagem-bm02.xls'#$''.$d$21"</definedName>
    <definedName name="F_07_60_5">"'file:///d:/obra%20andrade/bm%2002%20-%20cs/drenagem-bm02.xls'#$''.$d$21"</definedName>
    <definedName name="F_07_60_6">"'file:///d:/obra%20andrade/bm%2002%20-%20cs/drenagem-bm02.xls'#$''.$d$21"</definedName>
    <definedName name="F_07_60_7">"'file:///d:/obra%20andrade/bm%2002%20-%20cs/drenagem-bm02.xls'#$''.$d$21"</definedName>
    <definedName name="F_07_600" localSheetId="12">#REF!</definedName>
    <definedName name="F_07_600" localSheetId="13">#REF!</definedName>
    <definedName name="F_07_600" localSheetId="6">#REF!</definedName>
    <definedName name="F_07_600">#REF!</definedName>
    <definedName name="F_07_600_2">"'file:///d:/obra%20andrade/bm%2002%20-%20cs/drenagem-bm02.xls'#$''.$v$21"</definedName>
    <definedName name="F_07_600_3">"'file:///d:/obra%20andrade/bm%2002%20-%20cs/drenagem-bm02.xls'#$''.$v$21"</definedName>
    <definedName name="F_07_600_4">"'file:///d:/obra%20andrade/bm%2002%20-%20cs/drenagem-bm02.xls'#$''.$v$21"</definedName>
    <definedName name="F_07_600_5">"'file:///d:/obra%20andrade/bm%2002%20-%20cs/drenagem-bm02.xls'#$''.$v$21"</definedName>
    <definedName name="F_07_600_6">"'file:///d:/obra%20andrade/bm%2002%20-%20cs/drenagem-bm02.xls'#$''.$v$21"</definedName>
    <definedName name="F_07_600_7">"'file:///d:/obra%20andrade/bm%2002%20-%20cs/drenagem-bm02.xls'#$''.$v$21"</definedName>
    <definedName name="F_07_630" localSheetId="12">#REF!</definedName>
    <definedName name="F_07_630" localSheetId="13">#REF!</definedName>
    <definedName name="F_07_630" localSheetId="6">#REF!</definedName>
    <definedName name="F_07_630">#REF!</definedName>
    <definedName name="F_07_630_2">"'file:///d:/obra%20andrade/bm%2002%20-%20cs/drenagem-bm02.xls'#$''.$w$21"</definedName>
    <definedName name="F_07_630_3">"'file:///d:/obra%20andrade/bm%2002%20-%20cs/drenagem-bm02.xls'#$''.$w$21"</definedName>
    <definedName name="F_07_630_4">"'file:///d:/obra%20andrade/bm%2002%20-%20cs/drenagem-bm02.xls'#$''.$w$21"</definedName>
    <definedName name="F_07_630_5">"'file:///d:/obra%20andrade/bm%2002%20-%20cs/drenagem-bm02.xls'#$''.$w$21"</definedName>
    <definedName name="F_07_630_6">"'file:///d:/obra%20andrade/bm%2002%20-%20cs/drenagem-bm02.xls'#$''.$w$21"</definedName>
    <definedName name="F_07_630_7">"'file:///d:/obra%20andrade/bm%2002%20-%20cs/drenagem-bm02.xls'#$''.$w$21"</definedName>
    <definedName name="F_07_660" localSheetId="12">#REF!</definedName>
    <definedName name="F_07_660" localSheetId="13">#REF!</definedName>
    <definedName name="F_07_660" localSheetId="6">#REF!</definedName>
    <definedName name="F_07_660">#REF!</definedName>
    <definedName name="F_07_660_2">"'file:///d:/obra%20andrade/bm%2002%20-%20cs/drenagem-bm02.xls'#$''.$x$21"</definedName>
    <definedName name="F_07_660_3">"'file:///d:/obra%20andrade/bm%2002%20-%20cs/drenagem-bm02.xls'#$''.$x$21"</definedName>
    <definedName name="F_07_660_4">"'file:///d:/obra%20andrade/bm%2002%20-%20cs/drenagem-bm02.xls'#$''.$x$21"</definedName>
    <definedName name="F_07_660_5">"'file:///d:/obra%20andrade/bm%2002%20-%20cs/drenagem-bm02.xls'#$''.$x$21"</definedName>
    <definedName name="F_07_660_6">"'file:///d:/obra%20andrade/bm%2002%20-%20cs/drenagem-bm02.xls'#$''.$x$21"</definedName>
    <definedName name="F_07_660_7">"'file:///d:/obra%20andrade/bm%2002%20-%20cs/drenagem-bm02.xls'#$''.$x$21"</definedName>
    <definedName name="F_07_690" localSheetId="12">#REF!</definedName>
    <definedName name="F_07_690" localSheetId="13">#REF!</definedName>
    <definedName name="F_07_690" localSheetId="6">#REF!</definedName>
    <definedName name="F_07_690">#REF!</definedName>
    <definedName name="F_07_690_2">"'file:///d:/obra%20andrade/bm%2002%20-%20cs/drenagem-bm02.xls'#$''.$y$21"</definedName>
    <definedName name="F_07_690_3">"'file:///d:/obra%20andrade/bm%2002%20-%20cs/drenagem-bm02.xls'#$''.$y$21"</definedName>
    <definedName name="F_07_690_4">"'file:///d:/obra%20andrade/bm%2002%20-%20cs/drenagem-bm02.xls'#$''.$y$21"</definedName>
    <definedName name="F_07_690_5">"'file:///d:/obra%20andrade/bm%2002%20-%20cs/drenagem-bm02.xls'#$''.$y$21"</definedName>
    <definedName name="F_07_690_6">"'file:///d:/obra%20andrade/bm%2002%20-%20cs/drenagem-bm02.xls'#$''.$y$21"</definedName>
    <definedName name="F_07_690_7">"'file:///d:/obra%20andrade/bm%2002%20-%20cs/drenagem-bm02.xls'#$''.$y$21"</definedName>
    <definedName name="F_07_720" localSheetId="12">#REF!</definedName>
    <definedName name="F_07_720" localSheetId="13">#REF!</definedName>
    <definedName name="F_07_720" localSheetId="6">#REF!</definedName>
    <definedName name="F_07_720">#REF!</definedName>
    <definedName name="F_07_720_2">"'file:///d:/obra%20andrade/bm%2002%20-%20cs/drenagem-bm02.xls'#$''.$z$21"</definedName>
    <definedName name="F_07_720_3">"'file:///d:/obra%20andrade/bm%2002%20-%20cs/drenagem-bm02.xls'#$''.$z$21"</definedName>
    <definedName name="F_07_720_4">"'file:///d:/obra%20andrade/bm%2002%20-%20cs/drenagem-bm02.xls'#$''.$z$21"</definedName>
    <definedName name="F_07_720_5">"'file:///d:/obra%20andrade/bm%2002%20-%20cs/drenagem-bm02.xls'#$''.$z$21"</definedName>
    <definedName name="F_07_720_6">"'file:///d:/obra%20andrade/bm%2002%20-%20cs/drenagem-bm02.xls'#$''.$z$21"</definedName>
    <definedName name="F_07_720_7">"'file:///d:/obra%20andrade/bm%2002%20-%20cs/drenagem-bm02.xls'#$''.$z$21"</definedName>
    <definedName name="F_07_90" localSheetId="12">#REF!</definedName>
    <definedName name="F_07_90" localSheetId="13">#REF!</definedName>
    <definedName name="F_07_90" localSheetId="6">#REF!</definedName>
    <definedName name="F_07_90">#REF!</definedName>
    <definedName name="F_07_90_2">"'file:///d:/obra%20andrade/bm%2002%20-%20cs/drenagem-bm02.xls'#$''.$e$21"</definedName>
    <definedName name="F_07_90_3">"'file:///d:/obra%20andrade/bm%2002%20-%20cs/drenagem-bm02.xls'#$''.$e$21"</definedName>
    <definedName name="F_07_90_4">"'file:///d:/obra%20andrade/bm%2002%20-%20cs/drenagem-bm02.xls'#$''.$e$21"</definedName>
    <definedName name="F_07_90_5">"'file:///d:/obra%20andrade/bm%2002%20-%20cs/drenagem-bm02.xls'#$''.$e$21"</definedName>
    <definedName name="F_07_90_6">"'file:///d:/obra%20andrade/bm%2002%20-%20cs/drenagem-bm02.xls'#$''.$e$21"</definedName>
    <definedName name="F_07_90_7">"'file:///d:/obra%20andrade/bm%2002%20-%20cs/drenagem-bm02.xls'#$''.$e$21"</definedName>
    <definedName name="F_08_120" localSheetId="12">#REF!</definedName>
    <definedName name="F_08_120" localSheetId="13">#REF!</definedName>
    <definedName name="F_08_120" localSheetId="6">#REF!</definedName>
    <definedName name="F_08_120">#REF!</definedName>
    <definedName name="F_08_120_2">"'file:///d:/obra%20andrade/bm%2002%20-%20cs/drenagem-bm02.xls'#$''.$f$23"</definedName>
    <definedName name="F_08_120_3">"'file:///d:/obra%20andrade/bm%2002%20-%20cs/drenagem-bm02.xls'#$''.$f$23"</definedName>
    <definedName name="F_08_120_4">"'file:///d:/obra%20andrade/bm%2002%20-%20cs/drenagem-bm02.xls'#$''.$f$23"</definedName>
    <definedName name="F_08_120_5">"'file:///d:/obra%20andrade/bm%2002%20-%20cs/drenagem-bm02.xls'#$''.$f$23"</definedName>
    <definedName name="F_08_120_6">"'file:///d:/obra%20andrade/bm%2002%20-%20cs/drenagem-bm02.xls'#$''.$f$23"</definedName>
    <definedName name="F_08_120_7">"'file:///d:/obra%20andrade/bm%2002%20-%20cs/drenagem-bm02.xls'#$''.$f$23"</definedName>
    <definedName name="F_08_150" localSheetId="12">#REF!</definedName>
    <definedName name="F_08_150" localSheetId="13">#REF!</definedName>
    <definedName name="F_08_150" localSheetId="6">#REF!</definedName>
    <definedName name="F_08_150">#REF!</definedName>
    <definedName name="F_08_150_2">"'file:///d:/obra%20andrade/bm%2002%20-%20cs/drenagem-bm02.xls'#$''.$g$23"</definedName>
    <definedName name="F_08_150_3">"'file:///d:/obra%20andrade/bm%2002%20-%20cs/drenagem-bm02.xls'#$''.$g$23"</definedName>
    <definedName name="F_08_150_4">"'file:///d:/obra%20andrade/bm%2002%20-%20cs/drenagem-bm02.xls'#$''.$g$23"</definedName>
    <definedName name="F_08_150_5">"'file:///d:/obra%20andrade/bm%2002%20-%20cs/drenagem-bm02.xls'#$''.$g$23"</definedName>
    <definedName name="F_08_150_6">"'file:///d:/obra%20andrade/bm%2002%20-%20cs/drenagem-bm02.xls'#$''.$g$23"</definedName>
    <definedName name="F_08_150_7">"'file:///d:/obra%20andrade/bm%2002%20-%20cs/drenagem-bm02.xls'#$''.$g$23"</definedName>
    <definedName name="F_08_180" localSheetId="12">#REF!</definedName>
    <definedName name="F_08_180" localSheetId="13">#REF!</definedName>
    <definedName name="F_08_180" localSheetId="6">#REF!</definedName>
    <definedName name="F_08_180">#REF!</definedName>
    <definedName name="F_08_180_2">"'file:///d:/obra%20andrade/bm%2002%20-%20cs/drenagem-bm02.xls'#$''.$h$23"</definedName>
    <definedName name="F_08_180_3">"'file:///d:/obra%20andrade/bm%2002%20-%20cs/drenagem-bm02.xls'#$''.$h$23"</definedName>
    <definedName name="F_08_180_4">"'file:///d:/obra%20andrade/bm%2002%20-%20cs/drenagem-bm02.xls'#$''.$h$23"</definedName>
    <definedName name="F_08_180_5">"'file:///d:/obra%20andrade/bm%2002%20-%20cs/drenagem-bm02.xls'#$''.$h$23"</definedName>
    <definedName name="F_08_180_6">"'file:///d:/obra%20andrade/bm%2002%20-%20cs/drenagem-bm02.xls'#$''.$h$23"</definedName>
    <definedName name="F_08_180_7">"'file:///d:/obra%20andrade/bm%2002%20-%20cs/drenagem-bm02.xls'#$''.$h$23"</definedName>
    <definedName name="F_08_210" localSheetId="12">#REF!</definedName>
    <definedName name="F_08_210" localSheetId="13">#REF!</definedName>
    <definedName name="F_08_210" localSheetId="6">#REF!</definedName>
    <definedName name="F_08_210">#REF!</definedName>
    <definedName name="F_08_210_2">"'file:///d:/obra%20andrade/bm%2002%20-%20cs/drenagem-bm02.xls'#$''.$i$23"</definedName>
    <definedName name="F_08_210_3">"'file:///d:/obra%20andrade/bm%2002%20-%20cs/drenagem-bm02.xls'#$''.$i$23"</definedName>
    <definedName name="F_08_210_4">"'file:///d:/obra%20andrade/bm%2002%20-%20cs/drenagem-bm02.xls'#$''.$i$23"</definedName>
    <definedName name="F_08_210_5">"'file:///d:/obra%20andrade/bm%2002%20-%20cs/drenagem-bm02.xls'#$''.$i$23"</definedName>
    <definedName name="F_08_210_6">"'file:///d:/obra%20andrade/bm%2002%20-%20cs/drenagem-bm02.xls'#$''.$i$23"</definedName>
    <definedName name="F_08_210_7">"'file:///d:/obra%20andrade/bm%2002%20-%20cs/drenagem-bm02.xls'#$''.$i$23"</definedName>
    <definedName name="F_08_240" localSheetId="12">#REF!</definedName>
    <definedName name="F_08_240" localSheetId="13">#REF!</definedName>
    <definedName name="F_08_240" localSheetId="6">#REF!</definedName>
    <definedName name="F_08_240">#REF!</definedName>
    <definedName name="F_08_240_2">"'file:///d:/obra%20andrade/bm%2002%20-%20cs/drenagem-bm02.xls'#$''.$j$23"</definedName>
    <definedName name="F_08_240_3">"'file:///d:/obra%20andrade/bm%2002%20-%20cs/drenagem-bm02.xls'#$''.$j$23"</definedName>
    <definedName name="F_08_240_4">"'file:///d:/obra%20andrade/bm%2002%20-%20cs/drenagem-bm02.xls'#$''.$j$23"</definedName>
    <definedName name="F_08_240_5">"'file:///d:/obra%20andrade/bm%2002%20-%20cs/drenagem-bm02.xls'#$''.$j$23"</definedName>
    <definedName name="F_08_240_6">"'file:///d:/obra%20andrade/bm%2002%20-%20cs/drenagem-bm02.xls'#$''.$j$23"</definedName>
    <definedName name="F_08_240_7">"'file:///d:/obra%20andrade/bm%2002%20-%20cs/drenagem-bm02.xls'#$''.$j$23"</definedName>
    <definedName name="F_08_270" localSheetId="12">#REF!</definedName>
    <definedName name="F_08_270" localSheetId="13">#REF!</definedName>
    <definedName name="F_08_270" localSheetId="6">#REF!</definedName>
    <definedName name="F_08_270">#REF!</definedName>
    <definedName name="F_08_270_2">"'file:///d:/obra%20andrade/bm%2002%20-%20cs/drenagem-bm02.xls'#$''.$k$23"</definedName>
    <definedName name="F_08_270_3">"'file:///d:/obra%20andrade/bm%2002%20-%20cs/drenagem-bm02.xls'#$''.$k$23"</definedName>
    <definedName name="F_08_270_4">"'file:///d:/obra%20andrade/bm%2002%20-%20cs/drenagem-bm02.xls'#$''.$k$23"</definedName>
    <definedName name="F_08_270_5">"'file:///d:/obra%20andrade/bm%2002%20-%20cs/drenagem-bm02.xls'#$''.$k$23"</definedName>
    <definedName name="F_08_270_6">"'file:///d:/obra%20andrade/bm%2002%20-%20cs/drenagem-bm02.xls'#$''.$k$23"</definedName>
    <definedName name="F_08_270_7">"'file:///d:/obra%20andrade/bm%2002%20-%20cs/drenagem-bm02.xls'#$''.$k$23"</definedName>
    <definedName name="F_08_30" localSheetId="12">#REF!</definedName>
    <definedName name="F_08_30" localSheetId="13">#REF!</definedName>
    <definedName name="F_08_30" localSheetId="6">#REF!</definedName>
    <definedName name="F_08_30">#REF!</definedName>
    <definedName name="F_08_30_2">"'file:///d:/obra%20andrade/bm%2002%20-%20cs/drenagem-bm02.xls'#$''.$c$23"</definedName>
    <definedName name="F_08_30_3">"'file:///d:/obra%20andrade/bm%2002%20-%20cs/drenagem-bm02.xls'#$''.$c$23"</definedName>
    <definedName name="F_08_30_4">"'file:///d:/obra%20andrade/bm%2002%20-%20cs/drenagem-bm02.xls'#$''.$c$23"</definedName>
    <definedName name="F_08_30_5">"'file:///d:/obra%20andrade/bm%2002%20-%20cs/drenagem-bm02.xls'#$''.$c$23"</definedName>
    <definedName name="F_08_30_6">"'file:///d:/obra%20andrade/bm%2002%20-%20cs/drenagem-bm02.xls'#$''.$c$23"</definedName>
    <definedName name="F_08_30_7">"'file:///d:/obra%20andrade/bm%2002%20-%20cs/drenagem-bm02.xls'#$''.$c$23"</definedName>
    <definedName name="F_08_300" localSheetId="12">#REF!</definedName>
    <definedName name="F_08_300" localSheetId="13">#REF!</definedName>
    <definedName name="F_08_300" localSheetId="6">#REF!</definedName>
    <definedName name="F_08_300">#REF!</definedName>
    <definedName name="F_08_300_2">"'file:///d:/obra%20andrade/bm%2002%20-%20cs/drenagem-bm02.xls'#$''.$l$23"</definedName>
    <definedName name="F_08_300_3">"'file:///d:/obra%20andrade/bm%2002%20-%20cs/drenagem-bm02.xls'#$''.$l$23"</definedName>
    <definedName name="F_08_300_4">"'file:///d:/obra%20andrade/bm%2002%20-%20cs/drenagem-bm02.xls'#$''.$l$23"</definedName>
    <definedName name="F_08_300_5">"'file:///d:/obra%20andrade/bm%2002%20-%20cs/drenagem-bm02.xls'#$''.$l$23"</definedName>
    <definedName name="F_08_300_6">"'file:///d:/obra%20andrade/bm%2002%20-%20cs/drenagem-bm02.xls'#$''.$l$23"</definedName>
    <definedName name="F_08_300_7">"'file:///d:/obra%20andrade/bm%2002%20-%20cs/drenagem-bm02.xls'#$''.$l$23"</definedName>
    <definedName name="F_08_330" localSheetId="12">#REF!</definedName>
    <definedName name="F_08_330" localSheetId="13">#REF!</definedName>
    <definedName name="F_08_330" localSheetId="6">#REF!</definedName>
    <definedName name="F_08_330">#REF!</definedName>
    <definedName name="F_08_330_2">"'file:///d:/obra%20andrade/bm%2002%20-%20cs/drenagem-bm02.xls'#$''.$m$23"</definedName>
    <definedName name="F_08_330_3">"'file:///d:/obra%20andrade/bm%2002%20-%20cs/drenagem-bm02.xls'#$''.$m$23"</definedName>
    <definedName name="F_08_330_4">"'file:///d:/obra%20andrade/bm%2002%20-%20cs/drenagem-bm02.xls'#$''.$m$23"</definedName>
    <definedName name="F_08_330_5">"'file:///d:/obra%20andrade/bm%2002%20-%20cs/drenagem-bm02.xls'#$''.$m$23"</definedName>
    <definedName name="F_08_330_6">"'file:///d:/obra%20andrade/bm%2002%20-%20cs/drenagem-bm02.xls'#$''.$m$23"</definedName>
    <definedName name="F_08_330_7">"'file:///d:/obra%20andrade/bm%2002%20-%20cs/drenagem-bm02.xls'#$''.$m$23"</definedName>
    <definedName name="F_08_360" localSheetId="12">#REF!</definedName>
    <definedName name="F_08_360" localSheetId="13">#REF!</definedName>
    <definedName name="F_08_360" localSheetId="6">#REF!</definedName>
    <definedName name="F_08_360">#REF!</definedName>
    <definedName name="F_08_360_2">"'file:///d:/obra%20andrade/bm%2002%20-%20cs/drenagem-bm02.xls'#$''.$n$23"</definedName>
    <definedName name="F_08_360_3">"'file:///d:/obra%20andrade/bm%2002%20-%20cs/drenagem-bm02.xls'#$''.$n$23"</definedName>
    <definedName name="F_08_360_4">"'file:///d:/obra%20andrade/bm%2002%20-%20cs/drenagem-bm02.xls'#$''.$n$23"</definedName>
    <definedName name="F_08_360_5">"'file:///d:/obra%20andrade/bm%2002%20-%20cs/drenagem-bm02.xls'#$''.$n$23"</definedName>
    <definedName name="F_08_360_6">"'file:///d:/obra%20andrade/bm%2002%20-%20cs/drenagem-bm02.xls'#$''.$n$23"</definedName>
    <definedName name="F_08_360_7">"'file:///d:/obra%20andrade/bm%2002%20-%20cs/drenagem-bm02.xls'#$''.$n$23"</definedName>
    <definedName name="F_08_390" localSheetId="12">#REF!</definedName>
    <definedName name="F_08_390" localSheetId="13">#REF!</definedName>
    <definedName name="F_08_390" localSheetId="6">#REF!</definedName>
    <definedName name="F_08_390">#REF!</definedName>
    <definedName name="F_08_390_2">"'file:///d:/obra%20andrade/bm%2002%20-%20cs/drenagem-bm02.xls'#$''.$o$23"</definedName>
    <definedName name="F_08_390_3">"'file:///d:/obra%20andrade/bm%2002%20-%20cs/drenagem-bm02.xls'#$''.$o$23"</definedName>
    <definedName name="F_08_390_4">"'file:///d:/obra%20andrade/bm%2002%20-%20cs/drenagem-bm02.xls'#$''.$o$23"</definedName>
    <definedName name="F_08_390_5">"'file:///d:/obra%20andrade/bm%2002%20-%20cs/drenagem-bm02.xls'#$''.$o$23"</definedName>
    <definedName name="F_08_390_6">"'file:///d:/obra%20andrade/bm%2002%20-%20cs/drenagem-bm02.xls'#$''.$o$23"</definedName>
    <definedName name="F_08_390_7">"'file:///d:/obra%20andrade/bm%2002%20-%20cs/drenagem-bm02.xls'#$''.$o$23"</definedName>
    <definedName name="F_08_420" localSheetId="12">#REF!</definedName>
    <definedName name="F_08_420" localSheetId="13">#REF!</definedName>
    <definedName name="F_08_420" localSheetId="6">#REF!</definedName>
    <definedName name="F_08_420">#REF!</definedName>
    <definedName name="F_08_420_2">"'file:///d:/obra%20andrade/bm%2002%20-%20cs/drenagem-bm02.xls'#$''.$p$23"</definedName>
    <definedName name="F_08_420_3">"'file:///d:/obra%20andrade/bm%2002%20-%20cs/drenagem-bm02.xls'#$''.$p$23"</definedName>
    <definedName name="F_08_420_4">"'file:///d:/obra%20andrade/bm%2002%20-%20cs/drenagem-bm02.xls'#$''.$p$23"</definedName>
    <definedName name="F_08_420_5">"'file:///d:/obra%20andrade/bm%2002%20-%20cs/drenagem-bm02.xls'#$''.$p$23"</definedName>
    <definedName name="F_08_420_6">"'file:///d:/obra%20andrade/bm%2002%20-%20cs/drenagem-bm02.xls'#$''.$p$23"</definedName>
    <definedName name="F_08_420_7">"'file:///d:/obra%20andrade/bm%2002%20-%20cs/drenagem-bm02.xls'#$''.$p$23"</definedName>
    <definedName name="F_08_450" localSheetId="12">#REF!</definedName>
    <definedName name="F_08_450" localSheetId="13">#REF!</definedName>
    <definedName name="F_08_450" localSheetId="6">#REF!</definedName>
    <definedName name="F_08_450">#REF!</definedName>
    <definedName name="F_08_450_2">"'file:///d:/obra%20andrade/bm%2002%20-%20cs/drenagem-bm02.xls'#$''.$q$23"</definedName>
    <definedName name="F_08_450_3">"'file:///d:/obra%20andrade/bm%2002%20-%20cs/drenagem-bm02.xls'#$''.$q$23"</definedName>
    <definedName name="F_08_450_4">"'file:///d:/obra%20andrade/bm%2002%20-%20cs/drenagem-bm02.xls'#$''.$q$23"</definedName>
    <definedName name="F_08_450_5">"'file:///d:/obra%20andrade/bm%2002%20-%20cs/drenagem-bm02.xls'#$''.$q$23"</definedName>
    <definedName name="F_08_450_6">"'file:///d:/obra%20andrade/bm%2002%20-%20cs/drenagem-bm02.xls'#$''.$q$23"</definedName>
    <definedName name="F_08_450_7">"'file:///d:/obra%20andrade/bm%2002%20-%20cs/drenagem-bm02.xls'#$''.$q$23"</definedName>
    <definedName name="F_08_480" localSheetId="12">#REF!</definedName>
    <definedName name="F_08_480" localSheetId="13">#REF!</definedName>
    <definedName name="F_08_480" localSheetId="6">#REF!</definedName>
    <definedName name="F_08_480">#REF!</definedName>
    <definedName name="F_08_480_2">"'file:///d:/obra%20andrade/bm%2002%20-%20cs/drenagem-bm02.xls'#$''.$r$23"</definedName>
    <definedName name="F_08_480_3">"'file:///d:/obra%20andrade/bm%2002%20-%20cs/drenagem-bm02.xls'#$''.$r$23"</definedName>
    <definedName name="F_08_480_4">"'file:///d:/obra%20andrade/bm%2002%20-%20cs/drenagem-bm02.xls'#$''.$r$23"</definedName>
    <definedName name="F_08_480_5">"'file:///d:/obra%20andrade/bm%2002%20-%20cs/drenagem-bm02.xls'#$''.$r$23"</definedName>
    <definedName name="F_08_480_6">"'file:///d:/obra%20andrade/bm%2002%20-%20cs/drenagem-bm02.xls'#$''.$r$23"</definedName>
    <definedName name="F_08_480_7">"'file:///d:/obra%20andrade/bm%2002%20-%20cs/drenagem-bm02.xls'#$''.$r$23"</definedName>
    <definedName name="F_08_510" localSheetId="12">#REF!</definedName>
    <definedName name="F_08_510" localSheetId="13">#REF!</definedName>
    <definedName name="F_08_510" localSheetId="6">#REF!</definedName>
    <definedName name="F_08_510">#REF!</definedName>
    <definedName name="F_08_510_2">"'file:///d:/obra%20andrade/bm%2002%20-%20cs/drenagem-bm02.xls'#$''.$s$23"</definedName>
    <definedName name="F_08_510_3">"'file:///d:/obra%20andrade/bm%2002%20-%20cs/drenagem-bm02.xls'#$''.$s$23"</definedName>
    <definedName name="F_08_510_4">"'file:///d:/obra%20andrade/bm%2002%20-%20cs/drenagem-bm02.xls'#$''.$s$23"</definedName>
    <definedName name="F_08_510_5">"'file:///d:/obra%20andrade/bm%2002%20-%20cs/drenagem-bm02.xls'#$''.$s$23"</definedName>
    <definedName name="F_08_510_6">"'file:///d:/obra%20andrade/bm%2002%20-%20cs/drenagem-bm02.xls'#$''.$s$23"</definedName>
    <definedName name="F_08_510_7">"'file:///d:/obra%20andrade/bm%2002%20-%20cs/drenagem-bm02.xls'#$''.$s$23"</definedName>
    <definedName name="F_08_540" localSheetId="12">#REF!</definedName>
    <definedName name="F_08_540" localSheetId="13">#REF!</definedName>
    <definedName name="F_08_540" localSheetId="6">#REF!</definedName>
    <definedName name="F_08_540">#REF!</definedName>
    <definedName name="F_08_540_2">"'file:///d:/obra%20andrade/bm%2002%20-%20cs/drenagem-bm02.xls'#$''.$t$23"</definedName>
    <definedName name="F_08_540_3">"'file:///d:/obra%20andrade/bm%2002%20-%20cs/drenagem-bm02.xls'#$''.$t$23"</definedName>
    <definedName name="F_08_540_4">"'file:///d:/obra%20andrade/bm%2002%20-%20cs/drenagem-bm02.xls'#$''.$t$23"</definedName>
    <definedName name="F_08_540_5">"'file:///d:/obra%20andrade/bm%2002%20-%20cs/drenagem-bm02.xls'#$''.$t$23"</definedName>
    <definedName name="F_08_540_6">"'file:///d:/obra%20andrade/bm%2002%20-%20cs/drenagem-bm02.xls'#$''.$t$23"</definedName>
    <definedName name="F_08_540_7">"'file:///d:/obra%20andrade/bm%2002%20-%20cs/drenagem-bm02.xls'#$''.$t$23"</definedName>
    <definedName name="F_08_570" localSheetId="12">#REF!</definedName>
    <definedName name="F_08_570" localSheetId="13">#REF!</definedName>
    <definedName name="F_08_570" localSheetId="6">#REF!</definedName>
    <definedName name="F_08_570">#REF!</definedName>
    <definedName name="F_08_570_2">"'file:///d:/obra%20andrade/bm%2002%20-%20cs/drenagem-bm02.xls'#$''.$u$23"</definedName>
    <definedName name="F_08_570_3">"'file:///d:/obra%20andrade/bm%2002%20-%20cs/drenagem-bm02.xls'#$''.$u$23"</definedName>
    <definedName name="F_08_570_4">"'file:///d:/obra%20andrade/bm%2002%20-%20cs/drenagem-bm02.xls'#$''.$u$23"</definedName>
    <definedName name="F_08_570_5">"'file:///d:/obra%20andrade/bm%2002%20-%20cs/drenagem-bm02.xls'#$''.$u$23"</definedName>
    <definedName name="F_08_570_6">"'file:///d:/obra%20andrade/bm%2002%20-%20cs/drenagem-bm02.xls'#$''.$u$23"</definedName>
    <definedName name="F_08_570_7">"'file:///d:/obra%20andrade/bm%2002%20-%20cs/drenagem-bm02.xls'#$''.$u$23"</definedName>
    <definedName name="F_08_60" localSheetId="12">#REF!</definedName>
    <definedName name="F_08_60" localSheetId="13">#REF!</definedName>
    <definedName name="F_08_60" localSheetId="6">#REF!</definedName>
    <definedName name="F_08_60">#REF!</definedName>
    <definedName name="F_08_60_2">"'file:///d:/obra%20andrade/bm%2002%20-%20cs/drenagem-bm02.xls'#$''.$d$23"</definedName>
    <definedName name="F_08_60_3">"'file:///d:/obra%20andrade/bm%2002%20-%20cs/drenagem-bm02.xls'#$''.$d$23"</definedName>
    <definedName name="F_08_60_4">"'file:///d:/obra%20andrade/bm%2002%20-%20cs/drenagem-bm02.xls'#$''.$d$23"</definedName>
    <definedName name="F_08_60_5">"'file:///d:/obra%20andrade/bm%2002%20-%20cs/drenagem-bm02.xls'#$''.$d$23"</definedName>
    <definedName name="F_08_60_6">"'file:///d:/obra%20andrade/bm%2002%20-%20cs/drenagem-bm02.xls'#$''.$d$23"</definedName>
    <definedName name="F_08_60_7">"'file:///d:/obra%20andrade/bm%2002%20-%20cs/drenagem-bm02.xls'#$''.$d$23"</definedName>
    <definedName name="F_08_600" localSheetId="12">#REF!</definedName>
    <definedName name="F_08_600" localSheetId="13">#REF!</definedName>
    <definedName name="F_08_600" localSheetId="6">#REF!</definedName>
    <definedName name="F_08_600">#REF!</definedName>
    <definedName name="F_08_600_2">"'file:///d:/obra%20andrade/bm%2002%20-%20cs/drenagem-bm02.xls'#$''.$v$23"</definedName>
    <definedName name="F_08_600_3">"'file:///d:/obra%20andrade/bm%2002%20-%20cs/drenagem-bm02.xls'#$''.$v$23"</definedName>
    <definedName name="F_08_600_4">"'file:///d:/obra%20andrade/bm%2002%20-%20cs/drenagem-bm02.xls'#$''.$v$23"</definedName>
    <definedName name="F_08_600_5">"'file:///d:/obra%20andrade/bm%2002%20-%20cs/drenagem-bm02.xls'#$''.$v$23"</definedName>
    <definedName name="F_08_600_6">"'file:///d:/obra%20andrade/bm%2002%20-%20cs/drenagem-bm02.xls'#$''.$v$23"</definedName>
    <definedName name="F_08_600_7">"'file:///d:/obra%20andrade/bm%2002%20-%20cs/drenagem-bm02.xls'#$''.$v$23"</definedName>
    <definedName name="F_08_630" localSheetId="12">#REF!</definedName>
    <definedName name="F_08_630" localSheetId="13">#REF!</definedName>
    <definedName name="F_08_630" localSheetId="6">#REF!</definedName>
    <definedName name="F_08_630">#REF!</definedName>
    <definedName name="F_08_630_2">"'file:///d:/obra%20andrade/bm%2002%20-%20cs/drenagem-bm02.xls'#$''.$w$23"</definedName>
    <definedName name="F_08_630_3">"'file:///d:/obra%20andrade/bm%2002%20-%20cs/drenagem-bm02.xls'#$''.$w$23"</definedName>
    <definedName name="F_08_630_4">"'file:///d:/obra%20andrade/bm%2002%20-%20cs/drenagem-bm02.xls'#$''.$w$23"</definedName>
    <definedName name="F_08_630_5">"'file:///d:/obra%20andrade/bm%2002%20-%20cs/drenagem-bm02.xls'#$''.$w$23"</definedName>
    <definedName name="F_08_630_6">"'file:///d:/obra%20andrade/bm%2002%20-%20cs/drenagem-bm02.xls'#$''.$w$23"</definedName>
    <definedName name="F_08_630_7">"'file:///d:/obra%20andrade/bm%2002%20-%20cs/drenagem-bm02.xls'#$''.$w$23"</definedName>
    <definedName name="F_08_660" localSheetId="12">#REF!</definedName>
    <definedName name="F_08_660" localSheetId="13">#REF!</definedName>
    <definedName name="F_08_660" localSheetId="6">#REF!</definedName>
    <definedName name="F_08_660">#REF!</definedName>
    <definedName name="F_08_660_2">"'file:///d:/obra%20andrade/bm%2002%20-%20cs/drenagem-bm02.xls'#$''.$x$23"</definedName>
    <definedName name="F_08_660_3">"'file:///d:/obra%20andrade/bm%2002%20-%20cs/drenagem-bm02.xls'#$''.$x$23"</definedName>
    <definedName name="F_08_660_4">"'file:///d:/obra%20andrade/bm%2002%20-%20cs/drenagem-bm02.xls'#$''.$x$23"</definedName>
    <definedName name="F_08_660_5">"'file:///d:/obra%20andrade/bm%2002%20-%20cs/drenagem-bm02.xls'#$''.$x$23"</definedName>
    <definedName name="F_08_660_6">"'file:///d:/obra%20andrade/bm%2002%20-%20cs/drenagem-bm02.xls'#$''.$x$23"</definedName>
    <definedName name="F_08_660_7">"'file:///d:/obra%20andrade/bm%2002%20-%20cs/drenagem-bm02.xls'#$''.$x$23"</definedName>
    <definedName name="F_08_690" localSheetId="12">#REF!</definedName>
    <definedName name="F_08_690" localSheetId="13">#REF!</definedName>
    <definedName name="F_08_690" localSheetId="6">#REF!</definedName>
    <definedName name="F_08_690">#REF!</definedName>
    <definedName name="F_08_690_2">"'file:///d:/obra%20andrade/bm%2002%20-%20cs/drenagem-bm02.xls'#$''.$y$23"</definedName>
    <definedName name="F_08_690_3">"'file:///d:/obra%20andrade/bm%2002%20-%20cs/drenagem-bm02.xls'#$''.$y$23"</definedName>
    <definedName name="F_08_690_4">"'file:///d:/obra%20andrade/bm%2002%20-%20cs/drenagem-bm02.xls'#$''.$y$23"</definedName>
    <definedName name="F_08_690_5">"'file:///d:/obra%20andrade/bm%2002%20-%20cs/drenagem-bm02.xls'#$''.$y$23"</definedName>
    <definedName name="F_08_690_6">"'file:///d:/obra%20andrade/bm%2002%20-%20cs/drenagem-bm02.xls'#$''.$y$23"</definedName>
    <definedName name="F_08_690_7">"'file:///d:/obra%20andrade/bm%2002%20-%20cs/drenagem-bm02.xls'#$''.$y$23"</definedName>
    <definedName name="F_08_720" localSheetId="12">#REF!</definedName>
    <definedName name="F_08_720" localSheetId="13">#REF!</definedName>
    <definedName name="F_08_720" localSheetId="6">#REF!</definedName>
    <definedName name="F_08_720">#REF!</definedName>
    <definedName name="F_08_720_2">"'file:///d:/obra%20andrade/bm%2002%20-%20cs/drenagem-bm02.xls'#$''.$z$23"</definedName>
    <definedName name="F_08_720_3">"'file:///d:/obra%20andrade/bm%2002%20-%20cs/drenagem-bm02.xls'#$''.$z$23"</definedName>
    <definedName name="F_08_720_4">"'file:///d:/obra%20andrade/bm%2002%20-%20cs/drenagem-bm02.xls'#$''.$z$23"</definedName>
    <definedName name="F_08_720_5">"'file:///d:/obra%20andrade/bm%2002%20-%20cs/drenagem-bm02.xls'#$''.$z$23"</definedName>
    <definedName name="F_08_720_6">"'file:///d:/obra%20andrade/bm%2002%20-%20cs/drenagem-bm02.xls'#$''.$z$23"</definedName>
    <definedName name="F_08_720_7">"'file:///d:/obra%20andrade/bm%2002%20-%20cs/drenagem-bm02.xls'#$''.$z$23"</definedName>
    <definedName name="F_08_90" localSheetId="12">#REF!</definedName>
    <definedName name="F_08_90" localSheetId="13">#REF!</definedName>
    <definedName name="F_08_90" localSheetId="6">#REF!</definedName>
    <definedName name="F_08_90">#REF!</definedName>
    <definedName name="F_08_90_2">"'file:///d:/obra%20andrade/bm%2002%20-%20cs/drenagem-bm02.xls'#$''.$e$23"</definedName>
    <definedName name="F_08_90_3">"'file:///d:/obra%20andrade/bm%2002%20-%20cs/drenagem-bm02.xls'#$''.$e$23"</definedName>
    <definedName name="F_08_90_4">"'file:///d:/obra%20andrade/bm%2002%20-%20cs/drenagem-bm02.xls'#$''.$e$23"</definedName>
    <definedName name="F_08_90_5">"'file:///d:/obra%20andrade/bm%2002%20-%20cs/drenagem-bm02.xls'#$''.$e$23"</definedName>
    <definedName name="F_08_90_6">"'file:///d:/obra%20andrade/bm%2002%20-%20cs/drenagem-bm02.xls'#$''.$e$23"</definedName>
    <definedName name="F_08_90_7">"'file:///d:/obra%20andrade/bm%2002%20-%20cs/drenagem-bm02.xls'#$''.$e$23"</definedName>
    <definedName name="F_09_120" localSheetId="12">#REF!</definedName>
    <definedName name="F_09_120" localSheetId="13">#REF!</definedName>
    <definedName name="F_09_120" localSheetId="6">#REF!</definedName>
    <definedName name="F_09_120">#REF!</definedName>
    <definedName name="F_09_120_2">"'file:///d:/obra%20andrade/bm%2002%20-%20cs/drenagem-bm02.xls'#$''.$f$25"</definedName>
    <definedName name="F_09_120_3">"'file:///d:/obra%20andrade/bm%2002%20-%20cs/drenagem-bm02.xls'#$''.$f$25"</definedName>
    <definedName name="F_09_120_4">"'file:///d:/obra%20andrade/bm%2002%20-%20cs/drenagem-bm02.xls'#$''.$f$25"</definedName>
    <definedName name="F_09_120_5">"'file:///d:/obra%20andrade/bm%2002%20-%20cs/drenagem-bm02.xls'#$''.$f$25"</definedName>
    <definedName name="F_09_120_6">"'file:///d:/obra%20andrade/bm%2002%20-%20cs/drenagem-bm02.xls'#$''.$f$25"</definedName>
    <definedName name="F_09_120_7">"'file:///d:/obra%20andrade/bm%2002%20-%20cs/drenagem-bm02.xls'#$''.$f$25"</definedName>
    <definedName name="F_09_150" localSheetId="12">#REF!</definedName>
    <definedName name="F_09_150" localSheetId="13">#REF!</definedName>
    <definedName name="F_09_150" localSheetId="6">#REF!</definedName>
    <definedName name="F_09_150">#REF!</definedName>
    <definedName name="F_09_150_2">"'file:///d:/obra%20andrade/bm%2002%20-%20cs/drenagem-bm02.xls'#$''.$g$25"</definedName>
    <definedName name="F_09_150_3">"'file:///d:/obra%20andrade/bm%2002%20-%20cs/drenagem-bm02.xls'#$''.$g$25"</definedName>
    <definedName name="F_09_150_4">"'file:///d:/obra%20andrade/bm%2002%20-%20cs/drenagem-bm02.xls'#$''.$g$25"</definedName>
    <definedName name="F_09_150_5">"'file:///d:/obra%20andrade/bm%2002%20-%20cs/drenagem-bm02.xls'#$''.$g$25"</definedName>
    <definedName name="F_09_150_6">"'file:///d:/obra%20andrade/bm%2002%20-%20cs/drenagem-bm02.xls'#$''.$g$25"</definedName>
    <definedName name="F_09_150_7">"'file:///d:/obra%20andrade/bm%2002%20-%20cs/drenagem-bm02.xls'#$''.$g$25"</definedName>
    <definedName name="F_09_180" localSheetId="12">#REF!</definedName>
    <definedName name="F_09_180" localSheetId="13">#REF!</definedName>
    <definedName name="F_09_180" localSheetId="6">#REF!</definedName>
    <definedName name="F_09_180">#REF!</definedName>
    <definedName name="F_09_180_2">"'file:///d:/obra%20andrade/bm%2002%20-%20cs/drenagem-bm02.xls'#$''.$h$25"</definedName>
    <definedName name="F_09_180_3">"'file:///d:/obra%20andrade/bm%2002%20-%20cs/drenagem-bm02.xls'#$''.$h$25"</definedName>
    <definedName name="F_09_180_4">"'file:///d:/obra%20andrade/bm%2002%20-%20cs/drenagem-bm02.xls'#$''.$h$25"</definedName>
    <definedName name="F_09_180_5">"'file:///d:/obra%20andrade/bm%2002%20-%20cs/drenagem-bm02.xls'#$''.$h$25"</definedName>
    <definedName name="F_09_180_6">"'file:///d:/obra%20andrade/bm%2002%20-%20cs/drenagem-bm02.xls'#$''.$h$25"</definedName>
    <definedName name="F_09_180_7">"'file:///d:/obra%20andrade/bm%2002%20-%20cs/drenagem-bm02.xls'#$''.$h$25"</definedName>
    <definedName name="F_09_210" localSheetId="12">#REF!</definedName>
    <definedName name="F_09_210" localSheetId="13">#REF!</definedName>
    <definedName name="F_09_210" localSheetId="6">#REF!</definedName>
    <definedName name="F_09_210">#REF!</definedName>
    <definedName name="F_09_210_2">"'file:///d:/obra%20andrade/bm%2002%20-%20cs/drenagem-bm02.xls'#$''.$i$25"</definedName>
    <definedName name="F_09_210_3">"'file:///d:/obra%20andrade/bm%2002%20-%20cs/drenagem-bm02.xls'#$''.$i$25"</definedName>
    <definedName name="F_09_210_4">"'file:///d:/obra%20andrade/bm%2002%20-%20cs/drenagem-bm02.xls'#$''.$i$25"</definedName>
    <definedName name="F_09_210_5">"'file:///d:/obra%20andrade/bm%2002%20-%20cs/drenagem-bm02.xls'#$''.$i$25"</definedName>
    <definedName name="F_09_210_6">"'file:///d:/obra%20andrade/bm%2002%20-%20cs/drenagem-bm02.xls'#$''.$i$25"</definedName>
    <definedName name="F_09_210_7">"'file:///d:/obra%20andrade/bm%2002%20-%20cs/drenagem-bm02.xls'#$''.$i$25"</definedName>
    <definedName name="F_09_240" localSheetId="12">#REF!</definedName>
    <definedName name="F_09_240" localSheetId="13">#REF!</definedName>
    <definedName name="F_09_240" localSheetId="6">#REF!</definedName>
    <definedName name="F_09_240">#REF!</definedName>
    <definedName name="F_09_240_2">"'file:///d:/obra%20andrade/bm%2002%20-%20cs/drenagem-bm02.xls'#$''.$j$25"</definedName>
    <definedName name="F_09_240_3">"'file:///d:/obra%20andrade/bm%2002%20-%20cs/drenagem-bm02.xls'#$''.$j$25"</definedName>
    <definedName name="F_09_240_4">"'file:///d:/obra%20andrade/bm%2002%20-%20cs/drenagem-bm02.xls'#$''.$j$25"</definedName>
    <definedName name="F_09_240_5">"'file:///d:/obra%20andrade/bm%2002%20-%20cs/drenagem-bm02.xls'#$''.$j$25"</definedName>
    <definedName name="F_09_240_6">"'file:///d:/obra%20andrade/bm%2002%20-%20cs/drenagem-bm02.xls'#$''.$j$25"</definedName>
    <definedName name="F_09_240_7">"'file:///d:/obra%20andrade/bm%2002%20-%20cs/drenagem-bm02.xls'#$''.$j$25"</definedName>
    <definedName name="F_09_270" localSheetId="12">#REF!</definedName>
    <definedName name="F_09_270" localSheetId="13">#REF!</definedName>
    <definedName name="F_09_270" localSheetId="6">#REF!</definedName>
    <definedName name="F_09_270">#REF!</definedName>
    <definedName name="F_09_270_2">"'file:///d:/obra%20andrade/bm%2002%20-%20cs/drenagem-bm02.xls'#$''.$k$25"</definedName>
    <definedName name="F_09_270_3">"'file:///d:/obra%20andrade/bm%2002%20-%20cs/drenagem-bm02.xls'#$''.$k$25"</definedName>
    <definedName name="F_09_270_4">"'file:///d:/obra%20andrade/bm%2002%20-%20cs/drenagem-bm02.xls'#$''.$k$25"</definedName>
    <definedName name="F_09_270_5">"'file:///d:/obra%20andrade/bm%2002%20-%20cs/drenagem-bm02.xls'#$''.$k$25"</definedName>
    <definedName name="F_09_270_6">"'file:///d:/obra%20andrade/bm%2002%20-%20cs/drenagem-bm02.xls'#$''.$k$25"</definedName>
    <definedName name="F_09_270_7">"'file:///d:/obra%20andrade/bm%2002%20-%20cs/drenagem-bm02.xls'#$''.$k$25"</definedName>
    <definedName name="F_09_30" localSheetId="12">#REF!</definedName>
    <definedName name="F_09_30" localSheetId="13">#REF!</definedName>
    <definedName name="F_09_30" localSheetId="6">#REF!</definedName>
    <definedName name="F_09_30">#REF!</definedName>
    <definedName name="F_09_30_2">"'file:///d:/obra%20andrade/bm%2002%20-%20cs/drenagem-bm02.xls'#$''.$c$25"</definedName>
    <definedName name="F_09_30_3">"'file:///d:/obra%20andrade/bm%2002%20-%20cs/drenagem-bm02.xls'#$''.$c$25"</definedName>
    <definedName name="F_09_30_4">"'file:///d:/obra%20andrade/bm%2002%20-%20cs/drenagem-bm02.xls'#$''.$c$25"</definedName>
    <definedName name="F_09_30_5">"'file:///d:/obra%20andrade/bm%2002%20-%20cs/drenagem-bm02.xls'#$''.$c$25"</definedName>
    <definedName name="F_09_30_6">"'file:///d:/obra%20andrade/bm%2002%20-%20cs/drenagem-bm02.xls'#$''.$c$25"</definedName>
    <definedName name="F_09_30_7">"'file:///d:/obra%20andrade/bm%2002%20-%20cs/drenagem-bm02.xls'#$''.$c$25"</definedName>
    <definedName name="F_09_300" localSheetId="12">#REF!</definedName>
    <definedName name="F_09_300" localSheetId="13">#REF!</definedName>
    <definedName name="F_09_300" localSheetId="6">#REF!</definedName>
    <definedName name="F_09_300">#REF!</definedName>
    <definedName name="F_09_300_2">"'file:///d:/obra%20andrade/bm%2002%20-%20cs/drenagem-bm02.xls'#$''.$l$25"</definedName>
    <definedName name="F_09_300_3">"'file:///d:/obra%20andrade/bm%2002%20-%20cs/drenagem-bm02.xls'#$''.$l$25"</definedName>
    <definedName name="F_09_300_4">"'file:///d:/obra%20andrade/bm%2002%20-%20cs/drenagem-bm02.xls'#$''.$l$25"</definedName>
    <definedName name="F_09_300_5">"'file:///d:/obra%20andrade/bm%2002%20-%20cs/drenagem-bm02.xls'#$''.$l$25"</definedName>
    <definedName name="F_09_300_6">"'file:///d:/obra%20andrade/bm%2002%20-%20cs/drenagem-bm02.xls'#$''.$l$25"</definedName>
    <definedName name="F_09_300_7">"'file:///d:/obra%20andrade/bm%2002%20-%20cs/drenagem-bm02.xls'#$''.$l$25"</definedName>
    <definedName name="F_09_330" localSheetId="12">#REF!</definedName>
    <definedName name="F_09_330" localSheetId="13">#REF!</definedName>
    <definedName name="F_09_330" localSheetId="6">#REF!</definedName>
    <definedName name="F_09_330">#REF!</definedName>
    <definedName name="F_09_330_2">"'file:///d:/obra%20andrade/bm%2002%20-%20cs/drenagem-bm02.xls'#$''.$m$25"</definedName>
    <definedName name="F_09_330_3">"'file:///d:/obra%20andrade/bm%2002%20-%20cs/drenagem-bm02.xls'#$''.$m$25"</definedName>
    <definedName name="F_09_330_4">"'file:///d:/obra%20andrade/bm%2002%20-%20cs/drenagem-bm02.xls'#$''.$m$25"</definedName>
    <definedName name="F_09_330_5">"'file:///d:/obra%20andrade/bm%2002%20-%20cs/drenagem-bm02.xls'#$''.$m$25"</definedName>
    <definedName name="F_09_330_6">"'file:///d:/obra%20andrade/bm%2002%20-%20cs/drenagem-bm02.xls'#$''.$m$25"</definedName>
    <definedName name="F_09_330_7">"'file:///d:/obra%20andrade/bm%2002%20-%20cs/drenagem-bm02.xls'#$''.$m$25"</definedName>
    <definedName name="F_09_360" localSheetId="12">#REF!</definedName>
    <definedName name="F_09_360" localSheetId="13">#REF!</definedName>
    <definedName name="F_09_360" localSheetId="6">#REF!</definedName>
    <definedName name="F_09_360">#REF!</definedName>
    <definedName name="F_09_360_2">"'file:///d:/obra%20andrade/bm%2002%20-%20cs/drenagem-bm02.xls'#$''.$n$25"</definedName>
    <definedName name="F_09_360_3">"'file:///d:/obra%20andrade/bm%2002%20-%20cs/drenagem-bm02.xls'#$''.$n$25"</definedName>
    <definedName name="F_09_360_4">"'file:///d:/obra%20andrade/bm%2002%20-%20cs/drenagem-bm02.xls'#$''.$n$25"</definedName>
    <definedName name="F_09_360_5">"'file:///d:/obra%20andrade/bm%2002%20-%20cs/drenagem-bm02.xls'#$''.$n$25"</definedName>
    <definedName name="F_09_360_6">"'file:///d:/obra%20andrade/bm%2002%20-%20cs/drenagem-bm02.xls'#$''.$n$25"</definedName>
    <definedName name="F_09_360_7">"'file:///d:/obra%20andrade/bm%2002%20-%20cs/drenagem-bm02.xls'#$''.$n$25"</definedName>
    <definedName name="F_09_390" localSheetId="12">#REF!</definedName>
    <definedName name="F_09_390" localSheetId="13">#REF!</definedName>
    <definedName name="F_09_390" localSheetId="6">#REF!</definedName>
    <definedName name="F_09_390">#REF!</definedName>
    <definedName name="F_09_390_2">"'file:///d:/obra%20andrade/bm%2002%20-%20cs/drenagem-bm02.xls'#$''.$o$25"</definedName>
    <definedName name="F_09_390_3">"'file:///d:/obra%20andrade/bm%2002%20-%20cs/drenagem-bm02.xls'#$''.$o$25"</definedName>
    <definedName name="F_09_390_4">"'file:///d:/obra%20andrade/bm%2002%20-%20cs/drenagem-bm02.xls'#$''.$o$25"</definedName>
    <definedName name="F_09_390_5">"'file:///d:/obra%20andrade/bm%2002%20-%20cs/drenagem-bm02.xls'#$''.$o$25"</definedName>
    <definedName name="F_09_390_6">"'file:///d:/obra%20andrade/bm%2002%20-%20cs/drenagem-bm02.xls'#$''.$o$25"</definedName>
    <definedName name="F_09_390_7">"'file:///d:/obra%20andrade/bm%2002%20-%20cs/drenagem-bm02.xls'#$''.$o$25"</definedName>
    <definedName name="F_09_420" localSheetId="12">#REF!</definedName>
    <definedName name="F_09_420" localSheetId="13">#REF!</definedName>
    <definedName name="F_09_420" localSheetId="6">#REF!</definedName>
    <definedName name="F_09_420">#REF!</definedName>
    <definedName name="F_09_420_2">"'file:///d:/obra%20andrade/bm%2002%20-%20cs/drenagem-bm02.xls'#$''.$p$25"</definedName>
    <definedName name="F_09_420_3">"'file:///d:/obra%20andrade/bm%2002%20-%20cs/drenagem-bm02.xls'#$''.$p$25"</definedName>
    <definedName name="F_09_420_4">"'file:///d:/obra%20andrade/bm%2002%20-%20cs/drenagem-bm02.xls'#$''.$p$25"</definedName>
    <definedName name="F_09_420_5">"'file:///d:/obra%20andrade/bm%2002%20-%20cs/drenagem-bm02.xls'#$''.$p$25"</definedName>
    <definedName name="F_09_420_6">"'file:///d:/obra%20andrade/bm%2002%20-%20cs/drenagem-bm02.xls'#$''.$p$25"</definedName>
    <definedName name="F_09_420_7">"'file:///d:/obra%20andrade/bm%2002%20-%20cs/drenagem-bm02.xls'#$''.$p$25"</definedName>
    <definedName name="F_09_450" localSheetId="12">#REF!</definedName>
    <definedName name="F_09_450" localSheetId="13">#REF!</definedName>
    <definedName name="F_09_450" localSheetId="6">#REF!</definedName>
    <definedName name="F_09_450">#REF!</definedName>
    <definedName name="F_09_450_2">"'file:///d:/obra%20andrade/bm%2002%20-%20cs/drenagem-bm02.xls'#$''.$q$25"</definedName>
    <definedName name="F_09_450_3">"'file:///d:/obra%20andrade/bm%2002%20-%20cs/drenagem-bm02.xls'#$''.$q$25"</definedName>
    <definedName name="F_09_450_4">"'file:///d:/obra%20andrade/bm%2002%20-%20cs/drenagem-bm02.xls'#$''.$q$25"</definedName>
    <definedName name="F_09_450_5">"'file:///d:/obra%20andrade/bm%2002%20-%20cs/drenagem-bm02.xls'#$''.$q$25"</definedName>
    <definedName name="F_09_450_6">"'file:///d:/obra%20andrade/bm%2002%20-%20cs/drenagem-bm02.xls'#$''.$q$25"</definedName>
    <definedName name="F_09_450_7">"'file:///d:/obra%20andrade/bm%2002%20-%20cs/drenagem-bm02.xls'#$''.$q$25"</definedName>
    <definedName name="F_09_480" localSheetId="12">#REF!</definedName>
    <definedName name="F_09_480" localSheetId="13">#REF!</definedName>
    <definedName name="F_09_480" localSheetId="6">#REF!</definedName>
    <definedName name="F_09_480">#REF!</definedName>
    <definedName name="F_09_480_2">"'file:///d:/obra%20andrade/bm%2002%20-%20cs/drenagem-bm02.xls'#$''.$r$25"</definedName>
    <definedName name="F_09_480_3">"'file:///d:/obra%20andrade/bm%2002%20-%20cs/drenagem-bm02.xls'#$''.$r$25"</definedName>
    <definedName name="F_09_480_4">"'file:///d:/obra%20andrade/bm%2002%20-%20cs/drenagem-bm02.xls'#$''.$r$25"</definedName>
    <definedName name="F_09_480_5">"'file:///d:/obra%20andrade/bm%2002%20-%20cs/drenagem-bm02.xls'#$''.$r$25"</definedName>
    <definedName name="F_09_480_6">"'file:///d:/obra%20andrade/bm%2002%20-%20cs/drenagem-bm02.xls'#$''.$r$25"</definedName>
    <definedName name="F_09_480_7">"'file:///d:/obra%20andrade/bm%2002%20-%20cs/drenagem-bm02.xls'#$''.$r$25"</definedName>
    <definedName name="F_09_510" localSheetId="12">#REF!</definedName>
    <definedName name="F_09_510" localSheetId="13">#REF!</definedName>
    <definedName name="F_09_510" localSheetId="6">#REF!</definedName>
    <definedName name="F_09_510">#REF!</definedName>
    <definedName name="F_09_510_2">"'file:///d:/obra%20andrade/bm%2002%20-%20cs/drenagem-bm02.xls'#$''.$s$25"</definedName>
    <definedName name="F_09_510_3">"'file:///d:/obra%20andrade/bm%2002%20-%20cs/drenagem-bm02.xls'#$''.$s$25"</definedName>
    <definedName name="F_09_510_4">"'file:///d:/obra%20andrade/bm%2002%20-%20cs/drenagem-bm02.xls'#$''.$s$25"</definedName>
    <definedName name="F_09_510_5">"'file:///d:/obra%20andrade/bm%2002%20-%20cs/drenagem-bm02.xls'#$''.$s$25"</definedName>
    <definedName name="F_09_510_6">"'file:///d:/obra%20andrade/bm%2002%20-%20cs/drenagem-bm02.xls'#$''.$s$25"</definedName>
    <definedName name="F_09_510_7">"'file:///d:/obra%20andrade/bm%2002%20-%20cs/drenagem-bm02.xls'#$''.$s$25"</definedName>
    <definedName name="F_09_540" localSheetId="12">#REF!</definedName>
    <definedName name="F_09_540" localSheetId="13">#REF!</definedName>
    <definedName name="F_09_540" localSheetId="6">#REF!</definedName>
    <definedName name="F_09_540">#REF!</definedName>
    <definedName name="F_09_540_2">"'file:///d:/obra%20andrade/bm%2002%20-%20cs/drenagem-bm02.xls'#$''.$t$25"</definedName>
    <definedName name="F_09_540_3">"'file:///d:/obra%20andrade/bm%2002%20-%20cs/drenagem-bm02.xls'#$''.$t$25"</definedName>
    <definedName name="F_09_540_4">"'file:///d:/obra%20andrade/bm%2002%20-%20cs/drenagem-bm02.xls'#$''.$t$25"</definedName>
    <definedName name="F_09_540_5">"'file:///d:/obra%20andrade/bm%2002%20-%20cs/drenagem-bm02.xls'#$''.$t$25"</definedName>
    <definedName name="F_09_540_6">"'file:///d:/obra%20andrade/bm%2002%20-%20cs/drenagem-bm02.xls'#$''.$t$25"</definedName>
    <definedName name="F_09_540_7">"'file:///d:/obra%20andrade/bm%2002%20-%20cs/drenagem-bm02.xls'#$''.$t$25"</definedName>
    <definedName name="F_09_570" localSheetId="12">#REF!</definedName>
    <definedName name="F_09_570" localSheetId="13">#REF!</definedName>
    <definedName name="F_09_570" localSheetId="6">#REF!</definedName>
    <definedName name="F_09_570">#REF!</definedName>
    <definedName name="F_09_570_2">"'file:///d:/obra%20andrade/bm%2002%20-%20cs/drenagem-bm02.xls'#$''.$u$25"</definedName>
    <definedName name="F_09_570_3">"'file:///d:/obra%20andrade/bm%2002%20-%20cs/drenagem-bm02.xls'#$''.$u$25"</definedName>
    <definedName name="F_09_570_4">"'file:///d:/obra%20andrade/bm%2002%20-%20cs/drenagem-bm02.xls'#$''.$u$25"</definedName>
    <definedName name="F_09_570_5">"'file:///d:/obra%20andrade/bm%2002%20-%20cs/drenagem-bm02.xls'#$''.$u$25"</definedName>
    <definedName name="F_09_570_6">"'file:///d:/obra%20andrade/bm%2002%20-%20cs/drenagem-bm02.xls'#$''.$u$25"</definedName>
    <definedName name="F_09_570_7">"'file:///d:/obra%20andrade/bm%2002%20-%20cs/drenagem-bm02.xls'#$''.$u$25"</definedName>
    <definedName name="F_09_60" localSheetId="12">#REF!</definedName>
    <definedName name="F_09_60" localSheetId="13">#REF!</definedName>
    <definedName name="F_09_60" localSheetId="6">#REF!</definedName>
    <definedName name="F_09_60">#REF!</definedName>
    <definedName name="F_09_60_2">"'file:///d:/obra%20andrade/bm%2002%20-%20cs/drenagem-bm02.xls'#$''.$d$25"</definedName>
    <definedName name="F_09_60_3">"'file:///d:/obra%20andrade/bm%2002%20-%20cs/drenagem-bm02.xls'#$''.$d$25"</definedName>
    <definedName name="F_09_60_4">"'file:///d:/obra%20andrade/bm%2002%20-%20cs/drenagem-bm02.xls'#$''.$d$25"</definedName>
    <definedName name="F_09_60_5">"'file:///d:/obra%20andrade/bm%2002%20-%20cs/drenagem-bm02.xls'#$''.$d$25"</definedName>
    <definedName name="F_09_60_6">"'file:///d:/obra%20andrade/bm%2002%20-%20cs/drenagem-bm02.xls'#$''.$d$25"</definedName>
    <definedName name="F_09_60_7">"'file:///d:/obra%20andrade/bm%2002%20-%20cs/drenagem-bm02.xls'#$''.$d$25"</definedName>
    <definedName name="F_09_600" localSheetId="12">#REF!</definedName>
    <definedName name="F_09_600" localSheetId="13">#REF!</definedName>
    <definedName name="F_09_600" localSheetId="6">#REF!</definedName>
    <definedName name="F_09_600">#REF!</definedName>
    <definedName name="F_09_600_2">"'file:///d:/obra%20andrade/bm%2002%20-%20cs/drenagem-bm02.xls'#$''.$v$25"</definedName>
    <definedName name="F_09_600_3">"'file:///d:/obra%20andrade/bm%2002%20-%20cs/drenagem-bm02.xls'#$''.$v$25"</definedName>
    <definedName name="F_09_600_4">"'file:///d:/obra%20andrade/bm%2002%20-%20cs/drenagem-bm02.xls'#$''.$v$25"</definedName>
    <definedName name="F_09_600_5">"'file:///d:/obra%20andrade/bm%2002%20-%20cs/drenagem-bm02.xls'#$''.$v$25"</definedName>
    <definedName name="F_09_600_6">"'file:///d:/obra%20andrade/bm%2002%20-%20cs/drenagem-bm02.xls'#$''.$v$25"</definedName>
    <definedName name="F_09_600_7">"'file:///d:/obra%20andrade/bm%2002%20-%20cs/drenagem-bm02.xls'#$''.$v$25"</definedName>
    <definedName name="F_09_630" localSheetId="12">#REF!</definedName>
    <definedName name="F_09_630" localSheetId="13">#REF!</definedName>
    <definedName name="F_09_630" localSheetId="6">#REF!</definedName>
    <definedName name="F_09_630">#REF!</definedName>
    <definedName name="F_09_630_2">"'file:///d:/obra%20andrade/bm%2002%20-%20cs/drenagem-bm02.xls'#$''.$w$25"</definedName>
    <definedName name="F_09_630_3">"'file:///d:/obra%20andrade/bm%2002%20-%20cs/drenagem-bm02.xls'#$''.$w$25"</definedName>
    <definedName name="F_09_630_4">"'file:///d:/obra%20andrade/bm%2002%20-%20cs/drenagem-bm02.xls'#$''.$w$25"</definedName>
    <definedName name="F_09_630_5">"'file:///d:/obra%20andrade/bm%2002%20-%20cs/drenagem-bm02.xls'#$''.$w$25"</definedName>
    <definedName name="F_09_630_6">"'file:///d:/obra%20andrade/bm%2002%20-%20cs/drenagem-bm02.xls'#$''.$w$25"</definedName>
    <definedName name="F_09_630_7">"'file:///d:/obra%20andrade/bm%2002%20-%20cs/drenagem-bm02.xls'#$''.$w$25"</definedName>
    <definedName name="F_09_660" localSheetId="12">#REF!</definedName>
    <definedName name="F_09_660" localSheetId="13">#REF!</definedName>
    <definedName name="F_09_660" localSheetId="6">#REF!</definedName>
    <definedName name="F_09_660">#REF!</definedName>
    <definedName name="F_09_660_2">"'file:///d:/obra%20andrade/bm%2002%20-%20cs/drenagem-bm02.xls'#$''.$x$25"</definedName>
    <definedName name="F_09_660_3">"'file:///d:/obra%20andrade/bm%2002%20-%20cs/drenagem-bm02.xls'#$''.$x$25"</definedName>
    <definedName name="F_09_660_4">"'file:///d:/obra%20andrade/bm%2002%20-%20cs/drenagem-bm02.xls'#$''.$x$25"</definedName>
    <definedName name="F_09_660_5">"'file:///d:/obra%20andrade/bm%2002%20-%20cs/drenagem-bm02.xls'#$''.$x$25"</definedName>
    <definedName name="F_09_660_6">"'file:///d:/obra%20andrade/bm%2002%20-%20cs/drenagem-bm02.xls'#$''.$x$25"</definedName>
    <definedName name="F_09_660_7">"'file:///d:/obra%20andrade/bm%2002%20-%20cs/drenagem-bm02.xls'#$''.$x$25"</definedName>
    <definedName name="F_09_690" localSheetId="12">#REF!</definedName>
    <definedName name="F_09_690" localSheetId="13">#REF!</definedName>
    <definedName name="F_09_690" localSheetId="6">#REF!</definedName>
    <definedName name="F_09_690">#REF!</definedName>
    <definedName name="F_09_690_2">"'file:///d:/obra%20andrade/bm%2002%20-%20cs/drenagem-bm02.xls'#$''.$y$25"</definedName>
    <definedName name="F_09_690_3">"'file:///d:/obra%20andrade/bm%2002%20-%20cs/drenagem-bm02.xls'#$''.$y$25"</definedName>
    <definedName name="F_09_690_4">"'file:///d:/obra%20andrade/bm%2002%20-%20cs/drenagem-bm02.xls'#$''.$y$25"</definedName>
    <definedName name="F_09_690_5">"'file:///d:/obra%20andrade/bm%2002%20-%20cs/drenagem-bm02.xls'#$''.$y$25"</definedName>
    <definedName name="F_09_690_6">"'file:///d:/obra%20andrade/bm%2002%20-%20cs/drenagem-bm02.xls'#$''.$y$25"</definedName>
    <definedName name="F_09_690_7">"'file:///d:/obra%20andrade/bm%2002%20-%20cs/drenagem-bm02.xls'#$''.$y$25"</definedName>
    <definedName name="F_09_720" localSheetId="12">#REF!</definedName>
    <definedName name="F_09_720" localSheetId="13">#REF!</definedName>
    <definedName name="F_09_720" localSheetId="6">#REF!</definedName>
    <definedName name="F_09_720">#REF!</definedName>
    <definedName name="F_09_720_2">"'file:///d:/obra%20andrade/bm%2002%20-%20cs/drenagem-bm02.xls'#$''.$z$25"</definedName>
    <definedName name="F_09_720_3">"'file:///d:/obra%20andrade/bm%2002%20-%20cs/drenagem-bm02.xls'#$''.$z$25"</definedName>
    <definedName name="F_09_720_4">"'file:///d:/obra%20andrade/bm%2002%20-%20cs/drenagem-bm02.xls'#$''.$z$25"</definedName>
    <definedName name="F_09_720_5">"'file:///d:/obra%20andrade/bm%2002%20-%20cs/drenagem-bm02.xls'#$''.$z$25"</definedName>
    <definedName name="F_09_720_6">"'file:///d:/obra%20andrade/bm%2002%20-%20cs/drenagem-bm02.xls'#$''.$z$25"</definedName>
    <definedName name="F_09_720_7">"'file:///d:/obra%20andrade/bm%2002%20-%20cs/drenagem-bm02.xls'#$''.$z$25"</definedName>
    <definedName name="F_09_90" localSheetId="12">#REF!</definedName>
    <definedName name="F_09_90" localSheetId="13">#REF!</definedName>
    <definedName name="F_09_90" localSheetId="6">#REF!</definedName>
    <definedName name="F_09_90">#REF!</definedName>
    <definedName name="F_09_90_2">"'file:///d:/obra%20andrade/bm%2002%20-%20cs/drenagem-bm02.xls'#$''.$e$25"</definedName>
    <definedName name="F_09_90_3">"'file:///d:/obra%20andrade/bm%2002%20-%20cs/drenagem-bm02.xls'#$''.$e$25"</definedName>
    <definedName name="F_09_90_4">"'file:///d:/obra%20andrade/bm%2002%20-%20cs/drenagem-bm02.xls'#$''.$e$25"</definedName>
    <definedName name="F_09_90_5">"'file:///d:/obra%20andrade/bm%2002%20-%20cs/drenagem-bm02.xls'#$''.$e$25"</definedName>
    <definedName name="F_09_90_6">"'file:///d:/obra%20andrade/bm%2002%20-%20cs/drenagem-bm02.xls'#$''.$e$25"</definedName>
    <definedName name="F_09_90_7">"'file:///d:/obra%20andrade/bm%2002%20-%20cs/drenagem-bm02.xls'#$''.$e$25"</definedName>
    <definedName name="F_10_120" localSheetId="12">#REF!</definedName>
    <definedName name="F_10_120" localSheetId="13">#REF!</definedName>
    <definedName name="F_10_120" localSheetId="6">#REF!</definedName>
    <definedName name="F_10_120">#REF!</definedName>
    <definedName name="F_10_120_2">"'file:///d:/obra%20andrade/bm%2002%20-%20cs/drenagem-bm02.xls'#$''.$f$27"</definedName>
    <definedName name="F_10_120_3">"'file:///d:/obra%20andrade/bm%2002%20-%20cs/drenagem-bm02.xls'#$''.$f$27"</definedName>
    <definedName name="F_10_120_4">"'file:///d:/obra%20andrade/bm%2002%20-%20cs/drenagem-bm02.xls'#$''.$f$27"</definedName>
    <definedName name="F_10_120_5">"'file:///d:/obra%20andrade/bm%2002%20-%20cs/drenagem-bm02.xls'#$''.$f$27"</definedName>
    <definedName name="F_10_120_6">"'file:///d:/obra%20andrade/bm%2002%20-%20cs/drenagem-bm02.xls'#$''.$f$27"</definedName>
    <definedName name="F_10_120_7">"'file:///d:/obra%20andrade/bm%2002%20-%20cs/drenagem-bm02.xls'#$''.$f$27"</definedName>
    <definedName name="F_10_150" localSheetId="12">#REF!</definedName>
    <definedName name="F_10_150" localSheetId="13">#REF!</definedName>
    <definedName name="F_10_150" localSheetId="6">#REF!</definedName>
    <definedName name="F_10_150">#REF!</definedName>
    <definedName name="F_10_150_2">"'file:///d:/obra%20andrade/bm%2002%20-%20cs/drenagem-bm02.xls'#$''.$g$27"</definedName>
    <definedName name="F_10_150_3">"'file:///d:/obra%20andrade/bm%2002%20-%20cs/drenagem-bm02.xls'#$''.$g$27"</definedName>
    <definedName name="F_10_150_4">"'file:///d:/obra%20andrade/bm%2002%20-%20cs/drenagem-bm02.xls'#$''.$g$27"</definedName>
    <definedName name="F_10_150_5">"'file:///d:/obra%20andrade/bm%2002%20-%20cs/drenagem-bm02.xls'#$''.$g$27"</definedName>
    <definedName name="F_10_150_6">"'file:///d:/obra%20andrade/bm%2002%20-%20cs/drenagem-bm02.xls'#$''.$g$27"</definedName>
    <definedName name="F_10_150_7">"'file:///d:/obra%20andrade/bm%2002%20-%20cs/drenagem-bm02.xls'#$''.$g$27"</definedName>
    <definedName name="F_10_180" localSheetId="12">#REF!</definedName>
    <definedName name="F_10_180" localSheetId="13">#REF!</definedName>
    <definedName name="F_10_180" localSheetId="6">#REF!</definedName>
    <definedName name="F_10_180">#REF!</definedName>
    <definedName name="F_10_180_2">"'file:///d:/obra%20andrade/bm%2002%20-%20cs/drenagem-bm02.xls'#$''.$h$27"</definedName>
    <definedName name="F_10_180_3">"'file:///d:/obra%20andrade/bm%2002%20-%20cs/drenagem-bm02.xls'#$''.$h$27"</definedName>
    <definedName name="F_10_180_4">"'file:///d:/obra%20andrade/bm%2002%20-%20cs/drenagem-bm02.xls'#$''.$h$27"</definedName>
    <definedName name="F_10_180_5">"'file:///d:/obra%20andrade/bm%2002%20-%20cs/drenagem-bm02.xls'#$''.$h$27"</definedName>
    <definedName name="F_10_180_6">"'file:///d:/obra%20andrade/bm%2002%20-%20cs/drenagem-bm02.xls'#$''.$h$27"</definedName>
    <definedName name="F_10_180_7">"'file:///d:/obra%20andrade/bm%2002%20-%20cs/drenagem-bm02.xls'#$''.$h$27"</definedName>
    <definedName name="F_10_210" localSheetId="12">#REF!</definedName>
    <definedName name="F_10_210" localSheetId="13">#REF!</definedName>
    <definedName name="F_10_210" localSheetId="6">#REF!</definedName>
    <definedName name="F_10_210">#REF!</definedName>
    <definedName name="F_10_210_2">"'file:///d:/obra%20andrade/bm%2002%20-%20cs/drenagem-bm02.xls'#$''.$i$27"</definedName>
    <definedName name="F_10_210_3">"'file:///d:/obra%20andrade/bm%2002%20-%20cs/drenagem-bm02.xls'#$''.$i$27"</definedName>
    <definedName name="F_10_210_4">"'file:///d:/obra%20andrade/bm%2002%20-%20cs/drenagem-bm02.xls'#$''.$i$27"</definedName>
    <definedName name="F_10_210_5">"'file:///d:/obra%20andrade/bm%2002%20-%20cs/drenagem-bm02.xls'#$''.$i$27"</definedName>
    <definedName name="F_10_210_6">"'file:///d:/obra%20andrade/bm%2002%20-%20cs/drenagem-bm02.xls'#$''.$i$27"</definedName>
    <definedName name="F_10_210_7">"'file:///d:/obra%20andrade/bm%2002%20-%20cs/drenagem-bm02.xls'#$''.$i$27"</definedName>
    <definedName name="F_10_240" localSheetId="12">#REF!</definedName>
    <definedName name="F_10_240" localSheetId="13">#REF!</definedName>
    <definedName name="F_10_240" localSheetId="6">#REF!</definedName>
    <definedName name="F_10_240">#REF!</definedName>
    <definedName name="F_10_240_2">"'file:///d:/obra%20andrade/bm%2002%20-%20cs/drenagem-bm02.xls'#$''.$j$27"</definedName>
    <definedName name="F_10_240_3">"'file:///d:/obra%20andrade/bm%2002%20-%20cs/drenagem-bm02.xls'#$''.$j$27"</definedName>
    <definedName name="F_10_240_4">"'file:///d:/obra%20andrade/bm%2002%20-%20cs/drenagem-bm02.xls'#$''.$j$27"</definedName>
    <definedName name="F_10_240_5">"'file:///d:/obra%20andrade/bm%2002%20-%20cs/drenagem-bm02.xls'#$''.$j$27"</definedName>
    <definedName name="F_10_240_6">"'file:///d:/obra%20andrade/bm%2002%20-%20cs/drenagem-bm02.xls'#$''.$j$27"</definedName>
    <definedName name="F_10_240_7">"'file:///d:/obra%20andrade/bm%2002%20-%20cs/drenagem-bm02.xls'#$''.$j$27"</definedName>
    <definedName name="F_10_270" localSheetId="12">#REF!</definedName>
    <definedName name="F_10_270" localSheetId="13">#REF!</definedName>
    <definedName name="F_10_270" localSheetId="6">#REF!</definedName>
    <definedName name="F_10_270">#REF!</definedName>
    <definedName name="F_10_270_2">"'file:///d:/obra%20andrade/bm%2002%20-%20cs/drenagem-bm02.xls'#$''.$k$27"</definedName>
    <definedName name="F_10_270_3">"'file:///d:/obra%20andrade/bm%2002%20-%20cs/drenagem-bm02.xls'#$''.$k$27"</definedName>
    <definedName name="F_10_270_4">"'file:///d:/obra%20andrade/bm%2002%20-%20cs/drenagem-bm02.xls'#$''.$k$27"</definedName>
    <definedName name="F_10_270_5">"'file:///d:/obra%20andrade/bm%2002%20-%20cs/drenagem-bm02.xls'#$''.$k$27"</definedName>
    <definedName name="F_10_270_6">"'file:///d:/obra%20andrade/bm%2002%20-%20cs/drenagem-bm02.xls'#$''.$k$27"</definedName>
    <definedName name="F_10_270_7">"'file:///d:/obra%20andrade/bm%2002%20-%20cs/drenagem-bm02.xls'#$''.$k$27"</definedName>
    <definedName name="F_10_30" localSheetId="12">#REF!</definedName>
    <definedName name="F_10_30" localSheetId="13">#REF!</definedName>
    <definedName name="F_10_30" localSheetId="6">#REF!</definedName>
    <definedName name="F_10_30">#REF!</definedName>
    <definedName name="F_10_30_2">"'file:///d:/obra%20andrade/bm%2002%20-%20cs/drenagem-bm02.xls'#$''.$c$27"</definedName>
    <definedName name="F_10_30_3">"'file:///d:/obra%20andrade/bm%2002%20-%20cs/drenagem-bm02.xls'#$''.$c$27"</definedName>
    <definedName name="F_10_30_4">"'file:///d:/obra%20andrade/bm%2002%20-%20cs/drenagem-bm02.xls'#$''.$c$27"</definedName>
    <definedName name="F_10_30_5">"'file:///d:/obra%20andrade/bm%2002%20-%20cs/drenagem-bm02.xls'#$''.$c$27"</definedName>
    <definedName name="F_10_30_6">"'file:///d:/obra%20andrade/bm%2002%20-%20cs/drenagem-bm02.xls'#$''.$c$27"</definedName>
    <definedName name="F_10_30_7">"'file:///d:/obra%20andrade/bm%2002%20-%20cs/drenagem-bm02.xls'#$''.$c$27"</definedName>
    <definedName name="F_10_300" localSheetId="12">#REF!</definedName>
    <definedName name="F_10_300" localSheetId="13">#REF!</definedName>
    <definedName name="F_10_300" localSheetId="6">#REF!</definedName>
    <definedName name="F_10_300">#REF!</definedName>
    <definedName name="F_10_300_2">"'file:///d:/obra%20andrade/bm%2002%20-%20cs/drenagem-bm02.xls'#$''.$l$27"</definedName>
    <definedName name="F_10_300_3">"'file:///d:/obra%20andrade/bm%2002%20-%20cs/drenagem-bm02.xls'#$''.$l$27"</definedName>
    <definedName name="F_10_300_4">"'file:///d:/obra%20andrade/bm%2002%20-%20cs/drenagem-bm02.xls'#$''.$l$27"</definedName>
    <definedName name="F_10_300_5">"'file:///d:/obra%20andrade/bm%2002%20-%20cs/drenagem-bm02.xls'#$''.$l$27"</definedName>
    <definedName name="F_10_300_6">"'file:///d:/obra%20andrade/bm%2002%20-%20cs/drenagem-bm02.xls'#$''.$l$27"</definedName>
    <definedName name="F_10_300_7">"'file:///d:/obra%20andrade/bm%2002%20-%20cs/drenagem-bm02.xls'#$''.$l$27"</definedName>
    <definedName name="F_10_330" localSheetId="12">#REF!</definedName>
    <definedName name="F_10_330" localSheetId="13">#REF!</definedName>
    <definedName name="F_10_330" localSheetId="6">#REF!</definedName>
    <definedName name="F_10_330">#REF!</definedName>
    <definedName name="F_10_330_2">"'file:///d:/obra%20andrade/bm%2002%20-%20cs/drenagem-bm02.xls'#$''.$m$27"</definedName>
    <definedName name="F_10_330_3">"'file:///d:/obra%20andrade/bm%2002%20-%20cs/drenagem-bm02.xls'#$''.$m$27"</definedName>
    <definedName name="F_10_330_4">"'file:///d:/obra%20andrade/bm%2002%20-%20cs/drenagem-bm02.xls'#$''.$m$27"</definedName>
    <definedName name="F_10_330_5">"'file:///d:/obra%20andrade/bm%2002%20-%20cs/drenagem-bm02.xls'#$''.$m$27"</definedName>
    <definedName name="F_10_330_6">"'file:///d:/obra%20andrade/bm%2002%20-%20cs/drenagem-bm02.xls'#$''.$m$27"</definedName>
    <definedName name="F_10_330_7">"'file:///d:/obra%20andrade/bm%2002%20-%20cs/drenagem-bm02.xls'#$''.$m$27"</definedName>
    <definedName name="F_10_360" localSheetId="12">#REF!</definedName>
    <definedName name="F_10_360" localSheetId="13">#REF!</definedName>
    <definedName name="F_10_360" localSheetId="6">#REF!</definedName>
    <definedName name="F_10_360">#REF!</definedName>
    <definedName name="F_10_360_2">"'file:///d:/obra%20andrade/bm%2002%20-%20cs/drenagem-bm02.xls'#$''.$n$27"</definedName>
    <definedName name="F_10_360_3">"'file:///d:/obra%20andrade/bm%2002%20-%20cs/drenagem-bm02.xls'#$''.$n$27"</definedName>
    <definedName name="F_10_360_4">"'file:///d:/obra%20andrade/bm%2002%20-%20cs/drenagem-bm02.xls'#$''.$n$27"</definedName>
    <definedName name="F_10_360_5">"'file:///d:/obra%20andrade/bm%2002%20-%20cs/drenagem-bm02.xls'#$''.$n$27"</definedName>
    <definedName name="F_10_360_6">"'file:///d:/obra%20andrade/bm%2002%20-%20cs/drenagem-bm02.xls'#$''.$n$27"</definedName>
    <definedName name="F_10_360_7">"'file:///d:/obra%20andrade/bm%2002%20-%20cs/drenagem-bm02.xls'#$''.$n$27"</definedName>
    <definedName name="F_10_390" localSheetId="12">#REF!</definedName>
    <definedName name="F_10_390" localSheetId="13">#REF!</definedName>
    <definedName name="F_10_390" localSheetId="6">#REF!</definedName>
    <definedName name="F_10_390">#REF!</definedName>
    <definedName name="F_10_390_2">"'file:///d:/obra%20andrade/bm%2002%20-%20cs/drenagem-bm02.xls'#$''.$o$27"</definedName>
    <definedName name="F_10_390_3">"'file:///d:/obra%20andrade/bm%2002%20-%20cs/drenagem-bm02.xls'#$''.$o$27"</definedName>
    <definedName name="F_10_390_4">"'file:///d:/obra%20andrade/bm%2002%20-%20cs/drenagem-bm02.xls'#$''.$o$27"</definedName>
    <definedName name="F_10_390_5">"'file:///d:/obra%20andrade/bm%2002%20-%20cs/drenagem-bm02.xls'#$''.$o$27"</definedName>
    <definedName name="F_10_390_6">"'file:///d:/obra%20andrade/bm%2002%20-%20cs/drenagem-bm02.xls'#$''.$o$27"</definedName>
    <definedName name="F_10_390_7">"'file:///d:/obra%20andrade/bm%2002%20-%20cs/drenagem-bm02.xls'#$''.$o$27"</definedName>
    <definedName name="F_10_420" localSheetId="12">#REF!</definedName>
    <definedName name="F_10_420" localSheetId="13">#REF!</definedName>
    <definedName name="F_10_420" localSheetId="6">#REF!</definedName>
    <definedName name="F_10_420">#REF!</definedName>
    <definedName name="F_10_420_2">"'file:///d:/obra%20andrade/bm%2002%20-%20cs/drenagem-bm02.xls'#$''.$p$27"</definedName>
    <definedName name="F_10_420_3">"'file:///d:/obra%20andrade/bm%2002%20-%20cs/drenagem-bm02.xls'#$''.$p$27"</definedName>
    <definedName name="F_10_420_4">"'file:///d:/obra%20andrade/bm%2002%20-%20cs/drenagem-bm02.xls'#$''.$p$27"</definedName>
    <definedName name="F_10_420_5">"'file:///d:/obra%20andrade/bm%2002%20-%20cs/drenagem-bm02.xls'#$''.$p$27"</definedName>
    <definedName name="F_10_420_6">"'file:///d:/obra%20andrade/bm%2002%20-%20cs/drenagem-bm02.xls'#$''.$p$27"</definedName>
    <definedName name="F_10_420_7">"'file:///d:/obra%20andrade/bm%2002%20-%20cs/drenagem-bm02.xls'#$''.$p$27"</definedName>
    <definedName name="F_10_450" localSheetId="12">#REF!</definedName>
    <definedName name="F_10_450" localSheetId="13">#REF!</definedName>
    <definedName name="F_10_450" localSheetId="6">#REF!</definedName>
    <definedName name="F_10_450">#REF!</definedName>
    <definedName name="F_10_450_2">"'file:///d:/obra%20andrade/bm%2002%20-%20cs/drenagem-bm02.xls'#$''.$q$27"</definedName>
    <definedName name="F_10_450_3">"'file:///d:/obra%20andrade/bm%2002%20-%20cs/drenagem-bm02.xls'#$''.$q$27"</definedName>
    <definedName name="F_10_450_4">"'file:///d:/obra%20andrade/bm%2002%20-%20cs/drenagem-bm02.xls'#$''.$q$27"</definedName>
    <definedName name="F_10_450_5">"'file:///d:/obra%20andrade/bm%2002%20-%20cs/drenagem-bm02.xls'#$''.$q$27"</definedName>
    <definedName name="F_10_450_6">"'file:///d:/obra%20andrade/bm%2002%20-%20cs/drenagem-bm02.xls'#$''.$q$27"</definedName>
    <definedName name="F_10_450_7">"'file:///d:/obra%20andrade/bm%2002%20-%20cs/drenagem-bm02.xls'#$''.$q$27"</definedName>
    <definedName name="F_10_480" localSheetId="12">#REF!</definedName>
    <definedName name="F_10_480" localSheetId="13">#REF!</definedName>
    <definedName name="F_10_480" localSheetId="6">#REF!</definedName>
    <definedName name="F_10_480">#REF!</definedName>
    <definedName name="F_10_480_2">"'file:///d:/obra%20andrade/bm%2002%20-%20cs/drenagem-bm02.xls'#$''.$r$27"</definedName>
    <definedName name="F_10_480_3">"'file:///d:/obra%20andrade/bm%2002%20-%20cs/drenagem-bm02.xls'#$''.$r$27"</definedName>
    <definedName name="F_10_480_4">"'file:///d:/obra%20andrade/bm%2002%20-%20cs/drenagem-bm02.xls'#$''.$r$27"</definedName>
    <definedName name="F_10_480_5">"'file:///d:/obra%20andrade/bm%2002%20-%20cs/drenagem-bm02.xls'#$''.$r$27"</definedName>
    <definedName name="F_10_480_6">"'file:///d:/obra%20andrade/bm%2002%20-%20cs/drenagem-bm02.xls'#$''.$r$27"</definedName>
    <definedName name="F_10_480_7">"'file:///d:/obra%20andrade/bm%2002%20-%20cs/drenagem-bm02.xls'#$''.$r$27"</definedName>
    <definedName name="F_10_510" localSheetId="12">#REF!</definedName>
    <definedName name="F_10_510" localSheetId="13">#REF!</definedName>
    <definedName name="F_10_510" localSheetId="6">#REF!</definedName>
    <definedName name="F_10_510">#REF!</definedName>
    <definedName name="F_10_510_2">"'file:///d:/obra%20andrade/bm%2002%20-%20cs/drenagem-bm02.xls'#$''.$s$27"</definedName>
    <definedName name="F_10_510_3">"'file:///d:/obra%20andrade/bm%2002%20-%20cs/drenagem-bm02.xls'#$''.$s$27"</definedName>
    <definedName name="F_10_510_4">"'file:///d:/obra%20andrade/bm%2002%20-%20cs/drenagem-bm02.xls'#$''.$s$27"</definedName>
    <definedName name="F_10_510_5">"'file:///d:/obra%20andrade/bm%2002%20-%20cs/drenagem-bm02.xls'#$''.$s$27"</definedName>
    <definedName name="F_10_510_6">"'file:///d:/obra%20andrade/bm%2002%20-%20cs/drenagem-bm02.xls'#$''.$s$27"</definedName>
    <definedName name="F_10_510_7">"'file:///d:/obra%20andrade/bm%2002%20-%20cs/drenagem-bm02.xls'#$''.$s$27"</definedName>
    <definedName name="F_10_540" localSheetId="12">#REF!</definedName>
    <definedName name="F_10_540" localSheetId="13">#REF!</definedName>
    <definedName name="F_10_540" localSheetId="6">#REF!</definedName>
    <definedName name="F_10_540">#REF!</definedName>
    <definedName name="F_10_540_2">"'file:///d:/obra%20andrade/bm%2002%20-%20cs/drenagem-bm02.xls'#$''.$t$27"</definedName>
    <definedName name="F_10_540_3">"'file:///d:/obra%20andrade/bm%2002%20-%20cs/drenagem-bm02.xls'#$''.$t$27"</definedName>
    <definedName name="F_10_540_4">"'file:///d:/obra%20andrade/bm%2002%20-%20cs/drenagem-bm02.xls'#$''.$t$27"</definedName>
    <definedName name="F_10_540_5">"'file:///d:/obra%20andrade/bm%2002%20-%20cs/drenagem-bm02.xls'#$''.$t$27"</definedName>
    <definedName name="F_10_540_6">"'file:///d:/obra%20andrade/bm%2002%20-%20cs/drenagem-bm02.xls'#$''.$t$27"</definedName>
    <definedName name="F_10_540_7">"'file:///d:/obra%20andrade/bm%2002%20-%20cs/drenagem-bm02.xls'#$''.$t$27"</definedName>
    <definedName name="F_10_570" localSheetId="12">#REF!</definedName>
    <definedName name="F_10_570" localSheetId="13">#REF!</definedName>
    <definedName name="F_10_570" localSheetId="6">#REF!</definedName>
    <definedName name="F_10_570">#REF!</definedName>
    <definedName name="F_10_570_2">"'file:///d:/obra%20andrade/bm%2002%20-%20cs/drenagem-bm02.xls'#$''.$u$27"</definedName>
    <definedName name="F_10_570_3">"'file:///d:/obra%20andrade/bm%2002%20-%20cs/drenagem-bm02.xls'#$''.$u$27"</definedName>
    <definedName name="F_10_570_4">"'file:///d:/obra%20andrade/bm%2002%20-%20cs/drenagem-bm02.xls'#$''.$u$27"</definedName>
    <definedName name="F_10_570_5">"'file:///d:/obra%20andrade/bm%2002%20-%20cs/drenagem-bm02.xls'#$''.$u$27"</definedName>
    <definedName name="F_10_570_6">"'file:///d:/obra%20andrade/bm%2002%20-%20cs/drenagem-bm02.xls'#$''.$u$27"</definedName>
    <definedName name="F_10_570_7">"'file:///d:/obra%20andrade/bm%2002%20-%20cs/drenagem-bm02.xls'#$''.$u$27"</definedName>
    <definedName name="F_10_60" localSheetId="12">#REF!</definedName>
    <definedName name="F_10_60" localSheetId="13">#REF!</definedName>
    <definedName name="F_10_60" localSheetId="6">#REF!</definedName>
    <definedName name="F_10_60">#REF!</definedName>
    <definedName name="F_10_60_2">"'file:///d:/obra%20andrade/bm%2002%20-%20cs/drenagem-bm02.xls'#$''.$d$27"</definedName>
    <definedName name="F_10_60_3">"'file:///d:/obra%20andrade/bm%2002%20-%20cs/drenagem-bm02.xls'#$''.$d$27"</definedName>
    <definedName name="F_10_60_4">"'file:///d:/obra%20andrade/bm%2002%20-%20cs/drenagem-bm02.xls'#$''.$d$27"</definedName>
    <definedName name="F_10_60_5">"'file:///d:/obra%20andrade/bm%2002%20-%20cs/drenagem-bm02.xls'#$''.$d$27"</definedName>
    <definedName name="F_10_60_6">"'file:///d:/obra%20andrade/bm%2002%20-%20cs/drenagem-bm02.xls'#$''.$d$27"</definedName>
    <definedName name="F_10_60_7">"'file:///d:/obra%20andrade/bm%2002%20-%20cs/drenagem-bm02.xls'#$''.$d$27"</definedName>
    <definedName name="F_10_600" localSheetId="12">#REF!</definedName>
    <definedName name="F_10_600" localSheetId="13">#REF!</definedName>
    <definedName name="F_10_600" localSheetId="6">#REF!</definedName>
    <definedName name="F_10_600">#REF!</definedName>
    <definedName name="F_10_600_2">"'file:///d:/obra%20andrade/bm%2002%20-%20cs/drenagem-bm02.xls'#$''.$v$27"</definedName>
    <definedName name="F_10_600_3">"'file:///d:/obra%20andrade/bm%2002%20-%20cs/drenagem-bm02.xls'#$''.$v$27"</definedName>
    <definedName name="F_10_600_4">"'file:///d:/obra%20andrade/bm%2002%20-%20cs/drenagem-bm02.xls'#$''.$v$27"</definedName>
    <definedName name="F_10_600_5">"'file:///d:/obra%20andrade/bm%2002%20-%20cs/drenagem-bm02.xls'#$''.$v$27"</definedName>
    <definedName name="F_10_600_6">"'file:///d:/obra%20andrade/bm%2002%20-%20cs/drenagem-bm02.xls'#$''.$v$27"</definedName>
    <definedName name="F_10_600_7">"'file:///d:/obra%20andrade/bm%2002%20-%20cs/drenagem-bm02.xls'#$''.$v$27"</definedName>
    <definedName name="F_10_630" localSheetId="12">#REF!</definedName>
    <definedName name="F_10_630" localSheetId="13">#REF!</definedName>
    <definedName name="F_10_630" localSheetId="6">#REF!</definedName>
    <definedName name="F_10_630">#REF!</definedName>
    <definedName name="F_10_630_2">"'file:///d:/obra%20andrade/bm%2002%20-%20cs/drenagem-bm02.xls'#$''.$w$27"</definedName>
    <definedName name="F_10_630_3">"'file:///d:/obra%20andrade/bm%2002%20-%20cs/drenagem-bm02.xls'#$''.$w$27"</definedName>
    <definedName name="F_10_630_4">"'file:///d:/obra%20andrade/bm%2002%20-%20cs/drenagem-bm02.xls'#$''.$w$27"</definedName>
    <definedName name="F_10_630_5">"'file:///d:/obra%20andrade/bm%2002%20-%20cs/drenagem-bm02.xls'#$''.$w$27"</definedName>
    <definedName name="F_10_630_6">"'file:///d:/obra%20andrade/bm%2002%20-%20cs/drenagem-bm02.xls'#$''.$w$27"</definedName>
    <definedName name="F_10_630_7">"'file:///d:/obra%20andrade/bm%2002%20-%20cs/drenagem-bm02.xls'#$''.$w$27"</definedName>
    <definedName name="F_10_660" localSheetId="12">#REF!</definedName>
    <definedName name="F_10_660" localSheetId="13">#REF!</definedName>
    <definedName name="F_10_660" localSheetId="6">#REF!</definedName>
    <definedName name="F_10_660">#REF!</definedName>
    <definedName name="F_10_660_2">"'file:///d:/obra%20andrade/bm%2002%20-%20cs/drenagem-bm02.xls'#$''.$x$27"</definedName>
    <definedName name="F_10_660_3">"'file:///d:/obra%20andrade/bm%2002%20-%20cs/drenagem-bm02.xls'#$''.$x$27"</definedName>
    <definedName name="F_10_660_4">"'file:///d:/obra%20andrade/bm%2002%20-%20cs/drenagem-bm02.xls'#$''.$x$27"</definedName>
    <definedName name="F_10_660_5">"'file:///d:/obra%20andrade/bm%2002%20-%20cs/drenagem-bm02.xls'#$''.$x$27"</definedName>
    <definedName name="F_10_660_6">"'file:///d:/obra%20andrade/bm%2002%20-%20cs/drenagem-bm02.xls'#$''.$x$27"</definedName>
    <definedName name="F_10_660_7">"'file:///d:/obra%20andrade/bm%2002%20-%20cs/drenagem-bm02.xls'#$''.$x$27"</definedName>
    <definedName name="F_10_690" localSheetId="12">#REF!</definedName>
    <definedName name="F_10_690" localSheetId="13">#REF!</definedName>
    <definedName name="F_10_690" localSheetId="6">#REF!</definedName>
    <definedName name="F_10_690">#REF!</definedName>
    <definedName name="F_10_690_2">"'file:///d:/obra%20andrade/bm%2002%20-%20cs/drenagem-bm02.xls'#$''.$y$27"</definedName>
    <definedName name="F_10_690_3">"'file:///d:/obra%20andrade/bm%2002%20-%20cs/drenagem-bm02.xls'#$''.$y$27"</definedName>
    <definedName name="F_10_690_4">"'file:///d:/obra%20andrade/bm%2002%20-%20cs/drenagem-bm02.xls'#$''.$y$27"</definedName>
    <definedName name="F_10_690_5">"'file:///d:/obra%20andrade/bm%2002%20-%20cs/drenagem-bm02.xls'#$''.$y$27"</definedName>
    <definedName name="F_10_690_6">"'file:///d:/obra%20andrade/bm%2002%20-%20cs/drenagem-bm02.xls'#$''.$y$27"</definedName>
    <definedName name="F_10_690_7">"'file:///d:/obra%20andrade/bm%2002%20-%20cs/drenagem-bm02.xls'#$''.$y$27"</definedName>
    <definedName name="F_10_720" localSheetId="12">#REF!</definedName>
    <definedName name="F_10_720" localSheetId="13">#REF!</definedName>
    <definedName name="F_10_720" localSheetId="6">#REF!</definedName>
    <definedName name="F_10_720">#REF!</definedName>
    <definedName name="F_10_720_2">"'file:///d:/obra%20andrade/bm%2002%20-%20cs/drenagem-bm02.xls'#$''.$z$27"</definedName>
    <definedName name="F_10_720_3">"'file:///d:/obra%20andrade/bm%2002%20-%20cs/drenagem-bm02.xls'#$''.$z$27"</definedName>
    <definedName name="F_10_720_4">"'file:///d:/obra%20andrade/bm%2002%20-%20cs/drenagem-bm02.xls'#$''.$z$27"</definedName>
    <definedName name="F_10_720_5">"'file:///d:/obra%20andrade/bm%2002%20-%20cs/drenagem-bm02.xls'#$''.$z$27"</definedName>
    <definedName name="F_10_720_6">"'file:///d:/obra%20andrade/bm%2002%20-%20cs/drenagem-bm02.xls'#$''.$z$27"</definedName>
    <definedName name="F_10_720_7">"'file:///d:/obra%20andrade/bm%2002%20-%20cs/drenagem-bm02.xls'#$''.$z$27"</definedName>
    <definedName name="F_10_90" localSheetId="12">#REF!</definedName>
    <definedName name="F_10_90" localSheetId="13">#REF!</definedName>
    <definedName name="F_10_90" localSheetId="6">#REF!</definedName>
    <definedName name="F_10_90">#REF!</definedName>
    <definedName name="F_10_90_2">"'file:///d:/obra%20andrade/bm%2002%20-%20cs/drenagem-bm02.xls'#$''.$e$27"</definedName>
    <definedName name="F_10_90_3">"'file:///d:/obra%20andrade/bm%2002%20-%20cs/drenagem-bm02.xls'#$''.$e$27"</definedName>
    <definedName name="F_10_90_4">"'file:///d:/obra%20andrade/bm%2002%20-%20cs/drenagem-bm02.xls'#$''.$e$27"</definedName>
    <definedName name="F_10_90_5">"'file:///d:/obra%20andrade/bm%2002%20-%20cs/drenagem-bm02.xls'#$''.$e$27"</definedName>
    <definedName name="F_10_90_6">"'file:///d:/obra%20andrade/bm%2002%20-%20cs/drenagem-bm02.xls'#$''.$e$27"</definedName>
    <definedName name="F_10_90_7">"'file:///d:/obra%20andrade/bm%2002%20-%20cs/drenagem-bm02.xls'#$''.$e$27"</definedName>
    <definedName name="F_11_120" localSheetId="12">#REF!</definedName>
    <definedName name="F_11_120" localSheetId="13">#REF!</definedName>
    <definedName name="F_11_120" localSheetId="6">#REF!</definedName>
    <definedName name="F_11_120">#REF!</definedName>
    <definedName name="F_11_120_2">"'file:///d:/obra%20andrade/bm%2002%20-%20cs/drenagem-bm02.xls'#$''.$f$29"</definedName>
    <definedName name="F_11_120_3">"'file:///d:/obra%20andrade/bm%2002%20-%20cs/drenagem-bm02.xls'#$''.$f$29"</definedName>
    <definedName name="F_11_120_4">"'file:///d:/obra%20andrade/bm%2002%20-%20cs/drenagem-bm02.xls'#$''.$f$29"</definedName>
    <definedName name="F_11_120_5">"'file:///d:/obra%20andrade/bm%2002%20-%20cs/drenagem-bm02.xls'#$''.$f$29"</definedName>
    <definedName name="F_11_120_6">"'file:///d:/obra%20andrade/bm%2002%20-%20cs/drenagem-bm02.xls'#$''.$f$29"</definedName>
    <definedName name="F_11_120_7">"'file:///d:/obra%20andrade/bm%2002%20-%20cs/drenagem-bm02.xls'#$''.$f$29"</definedName>
    <definedName name="F_11_150" localSheetId="12">#REF!</definedName>
    <definedName name="F_11_150" localSheetId="13">#REF!</definedName>
    <definedName name="F_11_150" localSheetId="6">#REF!</definedName>
    <definedName name="F_11_150">#REF!</definedName>
    <definedName name="F_11_150_2">"'file:///d:/obra%20andrade/bm%2002%20-%20cs/drenagem-bm02.xls'#$''.$g$29"</definedName>
    <definedName name="F_11_150_3">"'file:///d:/obra%20andrade/bm%2002%20-%20cs/drenagem-bm02.xls'#$''.$g$29"</definedName>
    <definedName name="F_11_150_4">"'file:///d:/obra%20andrade/bm%2002%20-%20cs/drenagem-bm02.xls'#$''.$g$29"</definedName>
    <definedName name="F_11_150_5">"'file:///d:/obra%20andrade/bm%2002%20-%20cs/drenagem-bm02.xls'#$''.$g$29"</definedName>
    <definedName name="F_11_150_6">"'file:///d:/obra%20andrade/bm%2002%20-%20cs/drenagem-bm02.xls'#$''.$g$29"</definedName>
    <definedName name="F_11_150_7">"'file:///d:/obra%20andrade/bm%2002%20-%20cs/drenagem-bm02.xls'#$''.$g$29"</definedName>
    <definedName name="F_11_180" localSheetId="12">#REF!</definedName>
    <definedName name="F_11_180" localSheetId="13">#REF!</definedName>
    <definedName name="F_11_180" localSheetId="6">#REF!</definedName>
    <definedName name="F_11_180">#REF!</definedName>
    <definedName name="F_11_180_2">"'file:///d:/obra%20andrade/bm%2002%20-%20cs/drenagem-bm02.xls'#$''.$h$29"</definedName>
    <definedName name="F_11_180_3">"'file:///d:/obra%20andrade/bm%2002%20-%20cs/drenagem-bm02.xls'#$''.$h$29"</definedName>
    <definedName name="F_11_180_4">"'file:///d:/obra%20andrade/bm%2002%20-%20cs/drenagem-bm02.xls'#$''.$h$29"</definedName>
    <definedName name="F_11_180_5">"'file:///d:/obra%20andrade/bm%2002%20-%20cs/drenagem-bm02.xls'#$''.$h$29"</definedName>
    <definedName name="F_11_180_6">"'file:///d:/obra%20andrade/bm%2002%20-%20cs/drenagem-bm02.xls'#$''.$h$29"</definedName>
    <definedName name="F_11_180_7">"'file:///d:/obra%20andrade/bm%2002%20-%20cs/drenagem-bm02.xls'#$''.$h$29"</definedName>
    <definedName name="F_11_210" localSheetId="12">#REF!</definedName>
    <definedName name="F_11_210" localSheetId="13">#REF!</definedName>
    <definedName name="F_11_210" localSheetId="6">#REF!</definedName>
    <definedName name="F_11_210">#REF!</definedName>
    <definedName name="F_11_210_2">"'file:///d:/obra%20andrade/bm%2002%20-%20cs/drenagem-bm02.xls'#$''.$i$29"</definedName>
    <definedName name="F_11_210_3">"'file:///d:/obra%20andrade/bm%2002%20-%20cs/drenagem-bm02.xls'#$''.$i$29"</definedName>
    <definedName name="F_11_210_4">"'file:///d:/obra%20andrade/bm%2002%20-%20cs/drenagem-bm02.xls'#$''.$i$29"</definedName>
    <definedName name="F_11_210_5">"'file:///d:/obra%20andrade/bm%2002%20-%20cs/drenagem-bm02.xls'#$''.$i$29"</definedName>
    <definedName name="F_11_210_6">"'file:///d:/obra%20andrade/bm%2002%20-%20cs/drenagem-bm02.xls'#$''.$i$29"</definedName>
    <definedName name="F_11_210_7">"'file:///d:/obra%20andrade/bm%2002%20-%20cs/drenagem-bm02.xls'#$''.$i$29"</definedName>
    <definedName name="F_11_240" localSheetId="12">#REF!</definedName>
    <definedName name="F_11_240" localSheetId="13">#REF!</definedName>
    <definedName name="F_11_240" localSheetId="6">#REF!</definedName>
    <definedName name="F_11_240">#REF!</definedName>
    <definedName name="F_11_240_2">"'file:///d:/obra%20andrade/bm%2002%20-%20cs/drenagem-bm02.xls'#$''.$j$29"</definedName>
    <definedName name="F_11_240_3">"'file:///d:/obra%20andrade/bm%2002%20-%20cs/drenagem-bm02.xls'#$''.$j$29"</definedName>
    <definedName name="F_11_240_4">"'file:///d:/obra%20andrade/bm%2002%20-%20cs/drenagem-bm02.xls'#$''.$j$29"</definedName>
    <definedName name="F_11_240_5">"'file:///d:/obra%20andrade/bm%2002%20-%20cs/drenagem-bm02.xls'#$''.$j$29"</definedName>
    <definedName name="F_11_240_6">"'file:///d:/obra%20andrade/bm%2002%20-%20cs/drenagem-bm02.xls'#$''.$j$29"</definedName>
    <definedName name="F_11_240_7">"'file:///d:/obra%20andrade/bm%2002%20-%20cs/drenagem-bm02.xls'#$''.$j$29"</definedName>
    <definedName name="F_11_270" localSheetId="12">#REF!</definedName>
    <definedName name="F_11_270" localSheetId="13">#REF!</definedName>
    <definedName name="F_11_270" localSheetId="6">#REF!</definedName>
    <definedName name="F_11_270">#REF!</definedName>
    <definedName name="F_11_270_2">"'file:///d:/obra%20andrade/bm%2002%20-%20cs/drenagem-bm02.xls'#$''.$k$29"</definedName>
    <definedName name="F_11_270_3">"'file:///d:/obra%20andrade/bm%2002%20-%20cs/drenagem-bm02.xls'#$''.$k$29"</definedName>
    <definedName name="F_11_270_4">"'file:///d:/obra%20andrade/bm%2002%20-%20cs/drenagem-bm02.xls'#$''.$k$29"</definedName>
    <definedName name="F_11_270_5">"'file:///d:/obra%20andrade/bm%2002%20-%20cs/drenagem-bm02.xls'#$''.$k$29"</definedName>
    <definedName name="F_11_270_6">"'file:///d:/obra%20andrade/bm%2002%20-%20cs/drenagem-bm02.xls'#$''.$k$29"</definedName>
    <definedName name="F_11_270_7">"'file:///d:/obra%20andrade/bm%2002%20-%20cs/drenagem-bm02.xls'#$''.$k$29"</definedName>
    <definedName name="F_11_30" localSheetId="12">#REF!</definedName>
    <definedName name="F_11_30" localSheetId="13">#REF!</definedName>
    <definedName name="F_11_30" localSheetId="6">#REF!</definedName>
    <definedName name="F_11_30">#REF!</definedName>
    <definedName name="F_11_30_2">"'file:///d:/obra%20andrade/bm%2002%20-%20cs/drenagem-bm02.xls'#$''.$c$29"</definedName>
    <definedName name="F_11_30_3">"'file:///d:/obra%20andrade/bm%2002%20-%20cs/drenagem-bm02.xls'#$''.$c$29"</definedName>
    <definedName name="F_11_30_4">"'file:///d:/obra%20andrade/bm%2002%20-%20cs/drenagem-bm02.xls'#$''.$c$29"</definedName>
    <definedName name="F_11_30_5">"'file:///d:/obra%20andrade/bm%2002%20-%20cs/drenagem-bm02.xls'#$''.$c$29"</definedName>
    <definedName name="F_11_30_6">"'file:///d:/obra%20andrade/bm%2002%20-%20cs/drenagem-bm02.xls'#$''.$c$29"</definedName>
    <definedName name="F_11_30_7">"'file:///d:/obra%20andrade/bm%2002%20-%20cs/drenagem-bm02.xls'#$''.$c$29"</definedName>
    <definedName name="F_11_300" localSheetId="12">#REF!</definedName>
    <definedName name="F_11_300" localSheetId="13">#REF!</definedName>
    <definedName name="F_11_300" localSheetId="6">#REF!</definedName>
    <definedName name="F_11_300">#REF!</definedName>
    <definedName name="F_11_300_2">"'file:///d:/obra%20andrade/bm%2002%20-%20cs/drenagem-bm02.xls'#$''.$l$29"</definedName>
    <definedName name="F_11_300_3">"'file:///d:/obra%20andrade/bm%2002%20-%20cs/drenagem-bm02.xls'#$''.$l$29"</definedName>
    <definedName name="F_11_300_4">"'file:///d:/obra%20andrade/bm%2002%20-%20cs/drenagem-bm02.xls'#$''.$l$29"</definedName>
    <definedName name="F_11_300_5">"'file:///d:/obra%20andrade/bm%2002%20-%20cs/drenagem-bm02.xls'#$''.$l$29"</definedName>
    <definedName name="F_11_300_6">"'file:///d:/obra%20andrade/bm%2002%20-%20cs/drenagem-bm02.xls'#$''.$l$29"</definedName>
    <definedName name="F_11_300_7">"'file:///d:/obra%20andrade/bm%2002%20-%20cs/drenagem-bm02.xls'#$''.$l$29"</definedName>
    <definedName name="F_11_330" localSheetId="12">#REF!</definedName>
    <definedName name="F_11_330" localSheetId="13">#REF!</definedName>
    <definedName name="F_11_330" localSheetId="6">#REF!</definedName>
    <definedName name="F_11_330">#REF!</definedName>
    <definedName name="F_11_330_2">"'file:///d:/obra%20andrade/bm%2002%20-%20cs/drenagem-bm02.xls'#$''.$m$29"</definedName>
    <definedName name="F_11_330_3">"'file:///d:/obra%20andrade/bm%2002%20-%20cs/drenagem-bm02.xls'#$''.$m$29"</definedName>
    <definedName name="F_11_330_4">"'file:///d:/obra%20andrade/bm%2002%20-%20cs/drenagem-bm02.xls'#$''.$m$29"</definedName>
    <definedName name="F_11_330_5">"'file:///d:/obra%20andrade/bm%2002%20-%20cs/drenagem-bm02.xls'#$''.$m$29"</definedName>
    <definedName name="F_11_330_6">"'file:///d:/obra%20andrade/bm%2002%20-%20cs/drenagem-bm02.xls'#$''.$m$29"</definedName>
    <definedName name="F_11_330_7">"'file:///d:/obra%20andrade/bm%2002%20-%20cs/drenagem-bm02.xls'#$''.$m$29"</definedName>
    <definedName name="F_11_360" localSheetId="12">#REF!</definedName>
    <definedName name="F_11_360" localSheetId="13">#REF!</definedName>
    <definedName name="F_11_360" localSheetId="6">#REF!</definedName>
    <definedName name="F_11_360">#REF!</definedName>
    <definedName name="F_11_360_2">"'file:///d:/obra%20andrade/bm%2002%20-%20cs/drenagem-bm02.xls'#$''.$n$29"</definedName>
    <definedName name="F_11_360_3">"'file:///d:/obra%20andrade/bm%2002%20-%20cs/drenagem-bm02.xls'#$''.$n$29"</definedName>
    <definedName name="F_11_360_4">"'file:///d:/obra%20andrade/bm%2002%20-%20cs/drenagem-bm02.xls'#$''.$n$29"</definedName>
    <definedName name="F_11_360_5">"'file:///d:/obra%20andrade/bm%2002%20-%20cs/drenagem-bm02.xls'#$''.$n$29"</definedName>
    <definedName name="F_11_360_6">"'file:///d:/obra%20andrade/bm%2002%20-%20cs/drenagem-bm02.xls'#$''.$n$29"</definedName>
    <definedName name="F_11_360_7">"'file:///d:/obra%20andrade/bm%2002%20-%20cs/drenagem-bm02.xls'#$''.$n$29"</definedName>
    <definedName name="F_11_390" localSheetId="12">#REF!</definedName>
    <definedName name="F_11_390" localSheetId="13">#REF!</definedName>
    <definedName name="F_11_390" localSheetId="6">#REF!</definedName>
    <definedName name="F_11_390">#REF!</definedName>
    <definedName name="F_11_390_2">"'file:///d:/obra%20andrade/bm%2002%20-%20cs/drenagem-bm02.xls'#$''.$o$29"</definedName>
    <definedName name="F_11_390_3">"'file:///d:/obra%20andrade/bm%2002%20-%20cs/drenagem-bm02.xls'#$''.$o$29"</definedName>
    <definedName name="F_11_390_4">"'file:///d:/obra%20andrade/bm%2002%20-%20cs/drenagem-bm02.xls'#$''.$o$29"</definedName>
    <definedName name="F_11_390_5">"'file:///d:/obra%20andrade/bm%2002%20-%20cs/drenagem-bm02.xls'#$''.$o$29"</definedName>
    <definedName name="F_11_390_6">"'file:///d:/obra%20andrade/bm%2002%20-%20cs/drenagem-bm02.xls'#$''.$o$29"</definedName>
    <definedName name="F_11_390_7">"'file:///d:/obra%20andrade/bm%2002%20-%20cs/drenagem-bm02.xls'#$''.$o$29"</definedName>
    <definedName name="F_11_420" localSheetId="12">#REF!</definedName>
    <definedName name="F_11_420" localSheetId="13">#REF!</definedName>
    <definedName name="F_11_420" localSheetId="6">#REF!</definedName>
    <definedName name="F_11_420">#REF!</definedName>
    <definedName name="F_11_420_2">"'file:///d:/obra%20andrade/bm%2002%20-%20cs/drenagem-bm02.xls'#$''.$p$29"</definedName>
    <definedName name="F_11_420_3">"'file:///d:/obra%20andrade/bm%2002%20-%20cs/drenagem-bm02.xls'#$''.$p$29"</definedName>
    <definedName name="F_11_420_4">"'file:///d:/obra%20andrade/bm%2002%20-%20cs/drenagem-bm02.xls'#$''.$p$29"</definedName>
    <definedName name="F_11_420_5">"'file:///d:/obra%20andrade/bm%2002%20-%20cs/drenagem-bm02.xls'#$''.$p$29"</definedName>
    <definedName name="F_11_420_6">"'file:///d:/obra%20andrade/bm%2002%20-%20cs/drenagem-bm02.xls'#$''.$p$29"</definedName>
    <definedName name="F_11_420_7">"'file:///d:/obra%20andrade/bm%2002%20-%20cs/drenagem-bm02.xls'#$''.$p$29"</definedName>
    <definedName name="F_11_450" localSheetId="12">#REF!</definedName>
    <definedName name="F_11_450" localSheetId="13">#REF!</definedName>
    <definedName name="F_11_450" localSheetId="6">#REF!</definedName>
    <definedName name="F_11_450">#REF!</definedName>
    <definedName name="F_11_450_2">"'file:///d:/obra%20andrade/bm%2002%20-%20cs/drenagem-bm02.xls'#$''.$q$29"</definedName>
    <definedName name="F_11_450_3">"'file:///d:/obra%20andrade/bm%2002%20-%20cs/drenagem-bm02.xls'#$''.$q$29"</definedName>
    <definedName name="F_11_450_4">"'file:///d:/obra%20andrade/bm%2002%20-%20cs/drenagem-bm02.xls'#$''.$q$29"</definedName>
    <definedName name="F_11_450_5">"'file:///d:/obra%20andrade/bm%2002%20-%20cs/drenagem-bm02.xls'#$''.$q$29"</definedName>
    <definedName name="F_11_450_6">"'file:///d:/obra%20andrade/bm%2002%20-%20cs/drenagem-bm02.xls'#$''.$q$29"</definedName>
    <definedName name="F_11_450_7">"'file:///d:/obra%20andrade/bm%2002%20-%20cs/drenagem-bm02.xls'#$''.$q$29"</definedName>
    <definedName name="F_11_480" localSheetId="12">#REF!</definedName>
    <definedName name="F_11_480" localSheetId="13">#REF!</definedName>
    <definedName name="F_11_480" localSheetId="6">#REF!</definedName>
    <definedName name="F_11_480">#REF!</definedName>
    <definedName name="F_11_480_2">"'file:///d:/obra%20andrade/bm%2002%20-%20cs/drenagem-bm02.xls'#$''.$r$29"</definedName>
    <definedName name="F_11_480_3">"'file:///d:/obra%20andrade/bm%2002%20-%20cs/drenagem-bm02.xls'#$''.$r$29"</definedName>
    <definedName name="F_11_480_4">"'file:///d:/obra%20andrade/bm%2002%20-%20cs/drenagem-bm02.xls'#$''.$r$29"</definedName>
    <definedName name="F_11_480_5">"'file:///d:/obra%20andrade/bm%2002%20-%20cs/drenagem-bm02.xls'#$''.$r$29"</definedName>
    <definedName name="F_11_480_6">"'file:///d:/obra%20andrade/bm%2002%20-%20cs/drenagem-bm02.xls'#$''.$r$29"</definedName>
    <definedName name="F_11_480_7">"'file:///d:/obra%20andrade/bm%2002%20-%20cs/drenagem-bm02.xls'#$''.$r$29"</definedName>
    <definedName name="F_11_510" localSheetId="12">#REF!</definedName>
    <definedName name="F_11_510" localSheetId="13">#REF!</definedName>
    <definedName name="F_11_510" localSheetId="6">#REF!</definedName>
    <definedName name="F_11_510">#REF!</definedName>
    <definedName name="F_11_510_2">"'file:///d:/obra%20andrade/bm%2002%20-%20cs/drenagem-bm02.xls'#$''.$s$29"</definedName>
    <definedName name="F_11_510_3">"'file:///d:/obra%20andrade/bm%2002%20-%20cs/drenagem-bm02.xls'#$''.$s$29"</definedName>
    <definedName name="F_11_510_4">"'file:///d:/obra%20andrade/bm%2002%20-%20cs/drenagem-bm02.xls'#$''.$s$29"</definedName>
    <definedName name="F_11_510_5">"'file:///d:/obra%20andrade/bm%2002%20-%20cs/drenagem-bm02.xls'#$''.$s$29"</definedName>
    <definedName name="F_11_510_6">"'file:///d:/obra%20andrade/bm%2002%20-%20cs/drenagem-bm02.xls'#$''.$s$29"</definedName>
    <definedName name="F_11_510_7">"'file:///d:/obra%20andrade/bm%2002%20-%20cs/drenagem-bm02.xls'#$''.$s$29"</definedName>
    <definedName name="F_11_540" localSheetId="12">#REF!</definedName>
    <definedName name="F_11_540" localSheetId="13">#REF!</definedName>
    <definedName name="F_11_540" localSheetId="6">#REF!</definedName>
    <definedName name="F_11_540">#REF!</definedName>
    <definedName name="F_11_540_2">"'file:///d:/obra%20andrade/bm%2002%20-%20cs/drenagem-bm02.xls'#$''.$t$29"</definedName>
    <definedName name="F_11_540_3">"'file:///d:/obra%20andrade/bm%2002%20-%20cs/drenagem-bm02.xls'#$''.$t$29"</definedName>
    <definedName name="F_11_540_4">"'file:///d:/obra%20andrade/bm%2002%20-%20cs/drenagem-bm02.xls'#$''.$t$29"</definedName>
    <definedName name="F_11_540_5">"'file:///d:/obra%20andrade/bm%2002%20-%20cs/drenagem-bm02.xls'#$''.$t$29"</definedName>
    <definedName name="F_11_540_6">"'file:///d:/obra%20andrade/bm%2002%20-%20cs/drenagem-bm02.xls'#$''.$t$29"</definedName>
    <definedName name="F_11_540_7">"'file:///d:/obra%20andrade/bm%2002%20-%20cs/drenagem-bm02.xls'#$''.$t$29"</definedName>
    <definedName name="F_11_570" localSheetId="12">#REF!</definedName>
    <definedName name="F_11_570" localSheetId="13">#REF!</definedName>
    <definedName name="F_11_570" localSheetId="6">#REF!</definedName>
    <definedName name="F_11_570">#REF!</definedName>
    <definedName name="F_11_570_2">"'file:///d:/obra%20andrade/bm%2002%20-%20cs/drenagem-bm02.xls'#$''.$u$29"</definedName>
    <definedName name="F_11_570_3">"'file:///d:/obra%20andrade/bm%2002%20-%20cs/drenagem-bm02.xls'#$''.$u$29"</definedName>
    <definedName name="F_11_570_4">"'file:///d:/obra%20andrade/bm%2002%20-%20cs/drenagem-bm02.xls'#$''.$u$29"</definedName>
    <definedName name="F_11_570_5">"'file:///d:/obra%20andrade/bm%2002%20-%20cs/drenagem-bm02.xls'#$''.$u$29"</definedName>
    <definedName name="F_11_570_6">"'file:///d:/obra%20andrade/bm%2002%20-%20cs/drenagem-bm02.xls'#$''.$u$29"</definedName>
    <definedName name="F_11_570_7">"'file:///d:/obra%20andrade/bm%2002%20-%20cs/drenagem-bm02.xls'#$''.$u$29"</definedName>
    <definedName name="F_11_60" localSheetId="12">#REF!</definedName>
    <definedName name="F_11_60" localSheetId="13">#REF!</definedName>
    <definedName name="F_11_60" localSheetId="6">#REF!</definedName>
    <definedName name="F_11_60">#REF!</definedName>
    <definedName name="F_11_60_2">"'file:///d:/obra%20andrade/bm%2002%20-%20cs/drenagem-bm02.xls'#$''.$d$29"</definedName>
    <definedName name="F_11_60_3">"'file:///d:/obra%20andrade/bm%2002%20-%20cs/drenagem-bm02.xls'#$''.$d$29"</definedName>
    <definedName name="F_11_60_4">"'file:///d:/obra%20andrade/bm%2002%20-%20cs/drenagem-bm02.xls'#$''.$d$29"</definedName>
    <definedName name="F_11_60_5">"'file:///d:/obra%20andrade/bm%2002%20-%20cs/drenagem-bm02.xls'#$''.$d$29"</definedName>
    <definedName name="F_11_60_6">"'file:///d:/obra%20andrade/bm%2002%20-%20cs/drenagem-bm02.xls'#$''.$d$29"</definedName>
    <definedName name="F_11_60_7">"'file:///d:/obra%20andrade/bm%2002%20-%20cs/drenagem-bm02.xls'#$''.$d$29"</definedName>
    <definedName name="F_11_600" localSheetId="12">#REF!</definedName>
    <definedName name="F_11_600" localSheetId="13">#REF!</definedName>
    <definedName name="F_11_600" localSheetId="6">#REF!</definedName>
    <definedName name="F_11_600">#REF!</definedName>
    <definedName name="F_11_600_2">"'file:///d:/obra%20andrade/bm%2002%20-%20cs/drenagem-bm02.xls'#$''.$v$29"</definedName>
    <definedName name="F_11_600_3">"'file:///d:/obra%20andrade/bm%2002%20-%20cs/drenagem-bm02.xls'#$''.$v$29"</definedName>
    <definedName name="F_11_600_4">"'file:///d:/obra%20andrade/bm%2002%20-%20cs/drenagem-bm02.xls'#$''.$v$29"</definedName>
    <definedName name="F_11_600_5">"'file:///d:/obra%20andrade/bm%2002%20-%20cs/drenagem-bm02.xls'#$''.$v$29"</definedName>
    <definedName name="F_11_600_6">"'file:///d:/obra%20andrade/bm%2002%20-%20cs/drenagem-bm02.xls'#$''.$v$29"</definedName>
    <definedName name="F_11_600_7">"'file:///d:/obra%20andrade/bm%2002%20-%20cs/drenagem-bm02.xls'#$''.$v$29"</definedName>
    <definedName name="F_11_630" localSheetId="12">#REF!</definedName>
    <definedName name="F_11_630" localSheetId="13">#REF!</definedName>
    <definedName name="F_11_630" localSheetId="6">#REF!</definedName>
    <definedName name="F_11_630">#REF!</definedName>
    <definedName name="F_11_630_2">"'file:///d:/obra%20andrade/bm%2002%20-%20cs/drenagem-bm02.xls'#$''.$w$29"</definedName>
    <definedName name="F_11_630_3">"'file:///d:/obra%20andrade/bm%2002%20-%20cs/drenagem-bm02.xls'#$''.$w$29"</definedName>
    <definedName name="F_11_630_4">"'file:///d:/obra%20andrade/bm%2002%20-%20cs/drenagem-bm02.xls'#$''.$w$29"</definedName>
    <definedName name="F_11_630_5">"'file:///d:/obra%20andrade/bm%2002%20-%20cs/drenagem-bm02.xls'#$''.$w$29"</definedName>
    <definedName name="F_11_630_6">"'file:///d:/obra%20andrade/bm%2002%20-%20cs/drenagem-bm02.xls'#$''.$w$29"</definedName>
    <definedName name="F_11_630_7">"'file:///d:/obra%20andrade/bm%2002%20-%20cs/drenagem-bm02.xls'#$''.$w$29"</definedName>
    <definedName name="F_11_660" localSheetId="12">#REF!</definedName>
    <definedName name="F_11_660" localSheetId="13">#REF!</definedName>
    <definedName name="F_11_660" localSheetId="6">#REF!</definedName>
    <definedName name="F_11_660">#REF!</definedName>
    <definedName name="F_11_660_2">"'file:///d:/obra%20andrade/bm%2002%20-%20cs/drenagem-bm02.xls'#$''.$x$29"</definedName>
    <definedName name="F_11_660_3">"'file:///d:/obra%20andrade/bm%2002%20-%20cs/drenagem-bm02.xls'#$''.$x$29"</definedName>
    <definedName name="F_11_660_4">"'file:///d:/obra%20andrade/bm%2002%20-%20cs/drenagem-bm02.xls'#$''.$x$29"</definedName>
    <definedName name="F_11_660_5">"'file:///d:/obra%20andrade/bm%2002%20-%20cs/drenagem-bm02.xls'#$''.$x$29"</definedName>
    <definedName name="F_11_660_6">"'file:///d:/obra%20andrade/bm%2002%20-%20cs/drenagem-bm02.xls'#$''.$x$29"</definedName>
    <definedName name="F_11_660_7">"'file:///d:/obra%20andrade/bm%2002%20-%20cs/drenagem-bm02.xls'#$''.$x$29"</definedName>
    <definedName name="F_11_690" localSheetId="12">#REF!</definedName>
    <definedName name="F_11_690" localSheetId="13">#REF!</definedName>
    <definedName name="F_11_690" localSheetId="6">#REF!</definedName>
    <definedName name="F_11_690">#REF!</definedName>
    <definedName name="F_11_690_2">"'file:///d:/obra%20andrade/bm%2002%20-%20cs/drenagem-bm02.xls'#$''.$y$29"</definedName>
    <definedName name="F_11_690_3">"'file:///d:/obra%20andrade/bm%2002%20-%20cs/drenagem-bm02.xls'#$''.$y$29"</definedName>
    <definedName name="F_11_690_4">"'file:///d:/obra%20andrade/bm%2002%20-%20cs/drenagem-bm02.xls'#$''.$y$29"</definedName>
    <definedName name="F_11_690_5">"'file:///d:/obra%20andrade/bm%2002%20-%20cs/drenagem-bm02.xls'#$''.$y$29"</definedName>
    <definedName name="F_11_690_6">"'file:///d:/obra%20andrade/bm%2002%20-%20cs/drenagem-bm02.xls'#$''.$y$29"</definedName>
    <definedName name="F_11_690_7">"'file:///d:/obra%20andrade/bm%2002%20-%20cs/drenagem-bm02.xls'#$''.$y$29"</definedName>
    <definedName name="F_11_720" localSheetId="12">#REF!</definedName>
    <definedName name="F_11_720" localSheetId="13">#REF!</definedName>
    <definedName name="F_11_720" localSheetId="6">#REF!</definedName>
    <definedName name="F_11_720">#REF!</definedName>
    <definedName name="F_11_720_2">"'file:///d:/obra%20andrade/bm%2002%20-%20cs/drenagem-bm02.xls'#$''.$z$29"</definedName>
    <definedName name="F_11_720_3">"'file:///d:/obra%20andrade/bm%2002%20-%20cs/drenagem-bm02.xls'#$''.$z$29"</definedName>
    <definedName name="F_11_720_4">"'file:///d:/obra%20andrade/bm%2002%20-%20cs/drenagem-bm02.xls'#$''.$z$29"</definedName>
    <definedName name="F_11_720_5">"'file:///d:/obra%20andrade/bm%2002%20-%20cs/drenagem-bm02.xls'#$''.$z$29"</definedName>
    <definedName name="F_11_720_6">"'file:///d:/obra%20andrade/bm%2002%20-%20cs/drenagem-bm02.xls'#$''.$z$29"</definedName>
    <definedName name="F_11_720_7">"'file:///d:/obra%20andrade/bm%2002%20-%20cs/drenagem-bm02.xls'#$''.$z$29"</definedName>
    <definedName name="F_11_90" localSheetId="12">#REF!</definedName>
    <definedName name="F_11_90" localSheetId="13">#REF!</definedName>
    <definedName name="F_11_90" localSheetId="6">#REF!</definedName>
    <definedName name="F_11_90">#REF!</definedName>
    <definedName name="F_11_90_2">"'file:///d:/obra%20andrade/bm%2002%20-%20cs/drenagem-bm02.xls'#$''.$e$29"</definedName>
    <definedName name="F_11_90_3">"'file:///d:/obra%20andrade/bm%2002%20-%20cs/drenagem-bm02.xls'#$''.$e$29"</definedName>
    <definedName name="F_11_90_4">"'file:///d:/obra%20andrade/bm%2002%20-%20cs/drenagem-bm02.xls'#$''.$e$29"</definedName>
    <definedName name="F_11_90_5">"'file:///d:/obra%20andrade/bm%2002%20-%20cs/drenagem-bm02.xls'#$''.$e$29"</definedName>
    <definedName name="F_11_90_6">"'file:///d:/obra%20andrade/bm%2002%20-%20cs/drenagem-bm02.xls'#$''.$e$29"</definedName>
    <definedName name="F_11_90_7">"'file:///d:/obra%20andrade/bm%2002%20-%20cs/drenagem-bm02.xls'#$''.$e$29"</definedName>
    <definedName name="F_12_120" localSheetId="12">#REF!</definedName>
    <definedName name="F_12_120" localSheetId="13">#REF!</definedName>
    <definedName name="F_12_120" localSheetId="6">#REF!</definedName>
    <definedName name="F_12_120">#REF!</definedName>
    <definedName name="F_12_120_2">"'file:///d:/obra%20andrade/bm%2002%20-%20cs/drenagem-bm02.xls'#$''.$f$31"</definedName>
    <definedName name="F_12_120_3">"'file:///d:/obra%20andrade/bm%2002%20-%20cs/drenagem-bm02.xls'#$''.$f$31"</definedName>
    <definedName name="F_12_120_4">"'file:///d:/obra%20andrade/bm%2002%20-%20cs/drenagem-bm02.xls'#$''.$f$31"</definedName>
    <definedName name="F_12_120_5">"'file:///d:/obra%20andrade/bm%2002%20-%20cs/drenagem-bm02.xls'#$''.$f$31"</definedName>
    <definedName name="F_12_120_6">"'file:///d:/obra%20andrade/bm%2002%20-%20cs/drenagem-bm02.xls'#$''.$f$31"</definedName>
    <definedName name="F_12_120_7">"'file:///d:/obra%20andrade/bm%2002%20-%20cs/drenagem-bm02.xls'#$''.$f$31"</definedName>
    <definedName name="F_12_150" localSheetId="12">#REF!</definedName>
    <definedName name="F_12_150" localSheetId="13">#REF!</definedName>
    <definedName name="F_12_150" localSheetId="6">#REF!</definedName>
    <definedName name="F_12_150">#REF!</definedName>
    <definedName name="F_12_150_2">"'file:///d:/obra%20andrade/bm%2002%20-%20cs/drenagem-bm02.xls'#$''.$g$31"</definedName>
    <definedName name="F_12_150_3">"'file:///d:/obra%20andrade/bm%2002%20-%20cs/drenagem-bm02.xls'#$''.$g$31"</definedName>
    <definedName name="F_12_150_4">"'file:///d:/obra%20andrade/bm%2002%20-%20cs/drenagem-bm02.xls'#$''.$g$31"</definedName>
    <definedName name="F_12_150_5">"'file:///d:/obra%20andrade/bm%2002%20-%20cs/drenagem-bm02.xls'#$''.$g$31"</definedName>
    <definedName name="F_12_150_6">"'file:///d:/obra%20andrade/bm%2002%20-%20cs/drenagem-bm02.xls'#$''.$g$31"</definedName>
    <definedName name="F_12_150_7">"'file:///d:/obra%20andrade/bm%2002%20-%20cs/drenagem-bm02.xls'#$''.$g$31"</definedName>
    <definedName name="F_12_180" localSheetId="12">#REF!</definedName>
    <definedName name="F_12_180" localSheetId="13">#REF!</definedName>
    <definedName name="F_12_180" localSheetId="6">#REF!</definedName>
    <definedName name="F_12_180">#REF!</definedName>
    <definedName name="F_12_180_2">"'file:///d:/obra%20andrade/bm%2002%20-%20cs/drenagem-bm02.xls'#$''.$h$31"</definedName>
    <definedName name="F_12_180_3">"'file:///d:/obra%20andrade/bm%2002%20-%20cs/drenagem-bm02.xls'#$''.$h$31"</definedName>
    <definedName name="F_12_180_4">"'file:///d:/obra%20andrade/bm%2002%20-%20cs/drenagem-bm02.xls'#$''.$h$31"</definedName>
    <definedName name="F_12_180_5">"'file:///d:/obra%20andrade/bm%2002%20-%20cs/drenagem-bm02.xls'#$''.$h$31"</definedName>
    <definedName name="F_12_180_6">"'file:///d:/obra%20andrade/bm%2002%20-%20cs/drenagem-bm02.xls'#$''.$h$31"</definedName>
    <definedName name="F_12_180_7">"'file:///d:/obra%20andrade/bm%2002%20-%20cs/drenagem-bm02.xls'#$''.$h$31"</definedName>
    <definedName name="F_12_210" localSheetId="12">#REF!</definedName>
    <definedName name="F_12_210" localSheetId="13">#REF!</definedName>
    <definedName name="F_12_210" localSheetId="6">#REF!</definedName>
    <definedName name="F_12_210">#REF!</definedName>
    <definedName name="F_12_210_2">"'file:///d:/obra%20andrade/bm%2002%20-%20cs/drenagem-bm02.xls'#$''.$i$31"</definedName>
    <definedName name="F_12_210_3">"'file:///d:/obra%20andrade/bm%2002%20-%20cs/drenagem-bm02.xls'#$''.$i$31"</definedName>
    <definedName name="F_12_210_4">"'file:///d:/obra%20andrade/bm%2002%20-%20cs/drenagem-bm02.xls'#$''.$i$31"</definedName>
    <definedName name="F_12_210_5">"'file:///d:/obra%20andrade/bm%2002%20-%20cs/drenagem-bm02.xls'#$''.$i$31"</definedName>
    <definedName name="F_12_210_6">"'file:///d:/obra%20andrade/bm%2002%20-%20cs/drenagem-bm02.xls'#$''.$i$31"</definedName>
    <definedName name="F_12_210_7">"'file:///d:/obra%20andrade/bm%2002%20-%20cs/drenagem-bm02.xls'#$''.$i$31"</definedName>
    <definedName name="F_12_240" localSheetId="12">#REF!</definedName>
    <definedName name="F_12_240" localSheetId="13">#REF!</definedName>
    <definedName name="F_12_240" localSheetId="6">#REF!</definedName>
    <definedName name="F_12_240">#REF!</definedName>
    <definedName name="F_12_240_2">"'file:///d:/obra%20andrade/bm%2002%20-%20cs/drenagem-bm02.xls'#$''.$j$31"</definedName>
    <definedName name="F_12_240_3">"'file:///d:/obra%20andrade/bm%2002%20-%20cs/drenagem-bm02.xls'#$''.$j$31"</definedName>
    <definedName name="F_12_240_4">"'file:///d:/obra%20andrade/bm%2002%20-%20cs/drenagem-bm02.xls'#$''.$j$31"</definedName>
    <definedName name="F_12_240_5">"'file:///d:/obra%20andrade/bm%2002%20-%20cs/drenagem-bm02.xls'#$''.$j$31"</definedName>
    <definedName name="F_12_240_6">"'file:///d:/obra%20andrade/bm%2002%20-%20cs/drenagem-bm02.xls'#$''.$j$31"</definedName>
    <definedName name="F_12_240_7">"'file:///d:/obra%20andrade/bm%2002%20-%20cs/drenagem-bm02.xls'#$''.$j$31"</definedName>
    <definedName name="F_12_270" localSheetId="12">#REF!</definedName>
    <definedName name="F_12_270" localSheetId="13">#REF!</definedName>
    <definedName name="F_12_270" localSheetId="6">#REF!</definedName>
    <definedName name="F_12_270">#REF!</definedName>
    <definedName name="F_12_270_2">"'file:///d:/obra%20andrade/bm%2002%20-%20cs/drenagem-bm02.xls'#$''.$k$31"</definedName>
    <definedName name="F_12_270_3">"'file:///d:/obra%20andrade/bm%2002%20-%20cs/drenagem-bm02.xls'#$''.$k$31"</definedName>
    <definedName name="F_12_270_4">"'file:///d:/obra%20andrade/bm%2002%20-%20cs/drenagem-bm02.xls'#$''.$k$31"</definedName>
    <definedName name="F_12_270_5">"'file:///d:/obra%20andrade/bm%2002%20-%20cs/drenagem-bm02.xls'#$''.$k$31"</definedName>
    <definedName name="F_12_270_6">"'file:///d:/obra%20andrade/bm%2002%20-%20cs/drenagem-bm02.xls'#$''.$k$31"</definedName>
    <definedName name="F_12_270_7">"'file:///d:/obra%20andrade/bm%2002%20-%20cs/drenagem-bm02.xls'#$''.$k$31"</definedName>
    <definedName name="F_12_30" localSheetId="12">#REF!</definedName>
    <definedName name="F_12_30" localSheetId="13">#REF!</definedName>
    <definedName name="F_12_30" localSheetId="6">#REF!</definedName>
    <definedName name="F_12_30">#REF!</definedName>
    <definedName name="F_12_30_2">"'file:///d:/obra%20andrade/bm%2002%20-%20cs/drenagem-bm02.xls'#$''.$c$31"</definedName>
    <definedName name="F_12_30_3">"'file:///d:/obra%20andrade/bm%2002%20-%20cs/drenagem-bm02.xls'#$''.$c$31"</definedName>
    <definedName name="F_12_30_4">"'file:///d:/obra%20andrade/bm%2002%20-%20cs/drenagem-bm02.xls'#$''.$c$31"</definedName>
    <definedName name="F_12_30_5">"'file:///d:/obra%20andrade/bm%2002%20-%20cs/drenagem-bm02.xls'#$''.$c$31"</definedName>
    <definedName name="F_12_30_6">"'file:///d:/obra%20andrade/bm%2002%20-%20cs/drenagem-bm02.xls'#$''.$c$31"</definedName>
    <definedName name="F_12_30_7">"'file:///d:/obra%20andrade/bm%2002%20-%20cs/drenagem-bm02.xls'#$''.$c$31"</definedName>
    <definedName name="F_12_300" localSheetId="12">#REF!</definedName>
    <definedName name="F_12_300" localSheetId="13">#REF!</definedName>
    <definedName name="F_12_300" localSheetId="6">#REF!</definedName>
    <definedName name="F_12_300">#REF!</definedName>
    <definedName name="F_12_300_2">"'file:///d:/obra%20andrade/bm%2002%20-%20cs/drenagem-bm02.xls'#$''.$l$31"</definedName>
    <definedName name="F_12_300_3">"'file:///d:/obra%20andrade/bm%2002%20-%20cs/drenagem-bm02.xls'#$''.$l$31"</definedName>
    <definedName name="F_12_300_4">"'file:///d:/obra%20andrade/bm%2002%20-%20cs/drenagem-bm02.xls'#$''.$l$31"</definedName>
    <definedName name="F_12_300_5">"'file:///d:/obra%20andrade/bm%2002%20-%20cs/drenagem-bm02.xls'#$''.$l$31"</definedName>
    <definedName name="F_12_300_6">"'file:///d:/obra%20andrade/bm%2002%20-%20cs/drenagem-bm02.xls'#$''.$l$31"</definedName>
    <definedName name="F_12_300_7">"'file:///d:/obra%20andrade/bm%2002%20-%20cs/drenagem-bm02.xls'#$''.$l$31"</definedName>
    <definedName name="F_12_330" localSheetId="12">#REF!</definedName>
    <definedName name="F_12_330" localSheetId="13">#REF!</definedName>
    <definedName name="F_12_330" localSheetId="6">#REF!</definedName>
    <definedName name="F_12_330">#REF!</definedName>
    <definedName name="F_12_330_2">"'file:///d:/obra%20andrade/bm%2002%20-%20cs/drenagem-bm02.xls'#$''.$m$31"</definedName>
    <definedName name="F_12_330_3">"'file:///d:/obra%20andrade/bm%2002%20-%20cs/drenagem-bm02.xls'#$''.$m$31"</definedName>
    <definedName name="F_12_330_4">"'file:///d:/obra%20andrade/bm%2002%20-%20cs/drenagem-bm02.xls'#$''.$m$31"</definedName>
    <definedName name="F_12_330_5">"'file:///d:/obra%20andrade/bm%2002%20-%20cs/drenagem-bm02.xls'#$''.$m$31"</definedName>
    <definedName name="F_12_330_6">"'file:///d:/obra%20andrade/bm%2002%20-%20cs/drenagem-bm02.xls'#$''.$m$31"</definedName>
    <definedName name="F_12_330_7">"'file:///d:/obra%20andrade/bm%2002%20-%20cs/drenagem-bm02.xls'#$''.$m$31"</definedName>
    <definedName name="F_12_360" localSheetId="12">#REF!</definedName>
    <definedName name="F_12_360" localSheetId="13">#REF!</definedName>
    <definedName name="F_12_360" localSheetId="6">#REF!</definedName>
    <definedName name="F_12_360">#REF!</definedName>
    <definedName name="F_12_360_2">"'file:///d:/obra%20andrade/bm%2002%20-%20cs/drenagem-bm02.xls'#$''.$n$31"</definedName>
    <definedName name="F_12_360_3">"'file:///d:/obra%20andrade/bm%2002%20-%20cs/drenagem-bm02.xls'#$''.$n$31"</definedName>
    <definedName name="F_12_360_4">"'file:///d:/obra%20andrade/bm%2002%20-%20cs/drenagem-bm02.xls'#$''.$n$31"</definedName>
    <definedName name="F_12_360_5">"'file:///d:/obra%20andrade/bm%2002%20-%20cs/drenagem-bm02.xls'#$''.$n$31"</definedName>
    <definedName name="F_12_360_6">"'file:///d:/obra%20andrade/bm%2002%20-%20cs/drenagem-bm02.xls'#$''.$n$31"</definedName>
    <definedName name="F_12_360_7">"'file:///d:/obra%20andrade/bm%2002%20-%20cs/drenagem-bm02.xls'#$''.$n$31"</definedName>
    <definedName name="F_12_390" localSheetId="12">#REF!</definedName>
    <definedName name="F_12_390" localSheetId="13">#REF!</definedName>
    <definedName name="F_12_390" localSheetId="6">#REF!</definedName>
    <definedName name="F_12_390">#REF!</definedName>
    <definedName name="F_12_390_2">"'file:///d:/obra%20andrade/bm%2002%20-%20cs/drenagem-bm02.xls'#$''.$o$31"</definedName>
    <definedName name="F_12_390_3">"'file:///d:/obra%20andrade/bm%2002%20-%20cs/drenagem-bm02.xls'#$''.$o$31"</definedName>
    <definedName name="F_12_390_4">"'file:///d:/obra%20andrade/bm%2002%20-%20cs/drenagem-bm02.xls'#$''.$o$31"</definedName>
    <definedName name="F_12_390_5">"'file:///d:/obra%20andrade/bm%2002%20-%20cs/drenagem-bm02.xls'#$''.$o$31"</definedName>
    <definedName name="F_12_390_6">"'file:///d:/obra%20andrade/bm%2002%20-%20cs/drenagem-bm02.xls'#$''.$o$31"</definedName>
    <definedName name="F_12_390_7">"'file:///d:/obra%20andrade/bm%2002%20-%20cs/drenagem-bm02.xls'#$''.$o$31"</definedName>
    <definedName name="F_12_420" localSheetId="12">#REF!</definedName>
    <definedName name="F_12_420" localSheetId="13">#REF!</definedName>
    <definedName name="F_12_420" localSheetId="6">#REF!</definedName>
    <definedName name="F_12_420">#REF!</definedName>
    <definedName name="F_12_420_2">"'file:///d:/obra%20andrade/bm%2002%20-%20cs/drenagem-bm02.xls'#$''.$p$31"</definedName>
    <definedName name="F_12_420_3">"'file:///d:/obra%20andrade/bm%2002%20-%20cs/drenagem-bm02.xls'#$''.$p$31"</definedName>
    <definedName name="F_12_420_4">"'file:///d:/obra%20andrade/bm%2002%20-%20cs/drenagem-bm02.xls'#$''.$p$31"</definedName>
    <definedName name="F_12_420_5">"'file:///d:/obra%20andrade/bm%2002%20-%20cs/drenagem-bm02.xls'#$''.$p$31"</definedName>
    <definedName name="F_12_420_6">"'file:///d:/obra%20andrade/bm%2002%20-%20cs/drenagem-bm02.xls'#$''.$p$31"</definedName>
    <definedName name="F_12_420_7">"'file:///d:/obra%20andrade/bm%2002%20-%20cs/drenagem-bm02.xls'#$''.$p$31"</definedName>
    <definedName name="F_12_450" localSheetId="12">#REF!</definedName>
    <definedName name="F_12_450" localSheetId="13">#REF!</definedName>
    <definedName name="F_12_450" localSheetId="6">#REF!</definedName>
    <definedName name="F_12_450">#REF!</definedName>
    <definedName name="F_12_450_2">"'file:///d:/obra%20andrade/bm%2002%20-%20cs/drenagem-bm02.xls'#$''.$q$31"</definedName>
    <definedName name="F_12_450_3">"'file:///d:/obra%20andrade/bm%2002%20-%20cs/drenagem-bm02.xls'#$''.$q$31"</definedName>
    <definedName name="F_12_450_4">"'file:///d:/obra%20andrade/bm%2002%20-%20cs/drenagem-bm02.xls'#$''.$q$31"</definedName>
    <definedName name="F_12_450_5">"'file:///d:/obra%20andrade/bm%2002%20-%20cs/drenagem-bm02.xls'#$''.$q$31"</definedName>
    <definedName name="F_12_450_6">"'file:///d:/obra%20andrade/bm%2002%20-%20cs/drenagem-bm02.xls'#$''.$q$31"</definedName>
    <definedName name="F_12_450_7">"'file:///d:/obra%20andrade/bm%2002%20-%20cs/drenagem-bm02.xls'#$''.$q$31"</definedName>
    <definedName name="F_12_480" localSheetId="12">#REF!</definedName>
    <definedName name="F_12_480" localSheetId="13">#REF!</definedName>
    <definedName name="F_12_480" localSheetId="6">#REF!</definedName>
    <definedName name="F_12_480">#REF!</definedName>
    <definedName name="F_12_480_2">"'file:///d:/obra%20andrade/bm%2002%20-%20cs/drenagem-bm02.xls'#$''.$r$31"</definedName>
    <definedName name="F_12_480_3">"'file:///d:/obra%20andrade/bm%2002%20-%20cs/drenagem-bm02.xls'#$''.$r$31"</definedName>
    <definedName name="F_12_480_4">"'file:///d:/obra%20andrade/bm%2002%20-%20cs/drenagem-bm02.xls'#$''.$r$31"</definedName>
    <definedName name="F_12_480_5">"'file:///d:/obra%20andrade/bm%2002%20-%20cs/drenagem-bm02.xls'#$''.$r$31"</definedName>
    <definedName name="F_12_480_6">"'file:///d:/obra%20andrade/bm%2002%20-%20cs/drenagem-bm02.xls'#$''.$r$31"</definedName>
    <definedName name="F_12_480_7">"'file:///d:/obra%20andrade/bm%2002%20-%20cs/drenagem-bm02.xls'#$''.$r$31"</definedName>
    <definedName name="F_12_510" localSheetId="12">#REF!</definedName>
    <definedName name="F_12_510" localSheetId="13">#REF!</definedName>
    <definedName name="F_12_510" localSheetId="6">#REF!</definedName>
    <definedName name="F_12_510">#REF!</definedName>
    <definedName name="F_12_510_2">"'file:///d:/obra%20andrade/bm%2002%20-%20cs/drenagem-bm02.xls'#$''.$s$31"</definedName>
    <definedName name="F_12_510_3">"'file:///d:/obra%20andrade/bm%2002%20-%20cs/drenagem-bm02.xls'#$''.$s$31"</definedName>
    <definedName name="F_12_510_4">"'file:///d:/obra%20andrade/bm%2002%20-%20cs/drenagem-bm02.xls'#$''.$s$31"</definedName>
    <definedName name="F_12_510_5">"'file:///d:/obra%20andrade/bm%2002%20-%20cs/drenagem-bm02.xls'#$''.$s$31"</definedName>
    <definedName name="F_12_510_6">"'file:///d:/obra%20andrade/bm%2002%20-%20cs/drenagem-bm02.xls'#$''.$s$31"</definedName>
    <definedName name="F_12_510_7">"'file:///d:/obra%20andrade/bm%2002%20-%20cs/drenagem-bm02.xls'#$''.$s$31"</definedName>
    <definedName name="F_12_540" localSheetId="12">#REF!</definedName>
    <definedName name="F_12_540" localSheetId="13">#REF!</definedName>
    <definedName name="F_12_540" localSheetId="6">#REF!</definedName>
    <definedName name="F_12_540">#REF!</definedName>
    <definedName name="F_12_540_2">"'file:///d:/obra%20andrade/bm%2002%20-%20cs/drenagem-bm02.xls'#$''.$t$31"</definedName>
    <definedName name="F_12_540_3">"'file:///d:/obra%20andrade/bm%2002%20-%20cs/drenagem-bm02.xls'#$''.$t$31"</definedName>
    <definedName name="F_12_540_4">"'file:///d:/obra%20andrade/bm%2002%20-%20cs/drenagem-bm02.xls'#$''.$t$31"</definedName>
    <definedName name="F_12_540_5">"'file:///d:/obra%20andrade/bm%2002%20-%20cs/drenagem-bm02.xls'#$''.$t$31"</definedName>
    <definedName name="F_12_540_6">"'file:///d:/obra%20andrade/bm%2002%20-%20cs/drenagem-bm02.xls'#$''.$t$31"</definedName>
    <definedName name="F_12_540_7">"'file:///d:/obra%20andrade/bm%2002%20-%20cs/drenagem-bm02.xls'#$''.$t$31"</definedName>
    <definedName name="F_12_570" localSheetId="12">#REF!</definedName>
    <definedName name="F_12_570" localSheetId="13">#REF!</definedName>
    <definedName name="F_12_570" localSheetId="6">#REF!</definedName>
    <definedName name="F_12_570">#REF!</definedName>
    <definedName name="F_12_570_2">"'file:///d:/obra%20andrade/bm%2002%20-%20cs/drenagem-bm02.xls'#$''.$u$31"</definedName>
    <definedName name="F_12_570_3">"'file:///d:/obra%20andrade/bm%2002%20-%20cs/drenagem-bm02.xls'#$''.$u$31"</definedName>
    <definedName name="F_12_570_4">"'file:///d:/obra%20andrade/bm%2002%20-%20cs/drenagem-bm02.xls'#$''.$u$31"</definedName>
    <definedName name="F_12_570_5">"'file:///d:/obra%20andrade/bm%2002%20-%20cs/drenagem-bm02.xls'#$''.$u$31"</definedName>
    <definedName name="F_12_570_6">"'file:///d:/obra%20andrade/bm%2002%20-%20cs/drenagem-bm02.xls'#$''.$u$31"</definedName>
    <definedName name="F_12_570_7">"'file:///d:/obra%20andrade/bm%2002%20-%20cs/drenagem-bm02.xls'#$''.$u$31"</definedName>
    <definedName name="F_12_60" localSheetId="12">#REF!</definedName>
    <definedName name="F_12_60" localSheetId="13">#REF!</definedName>
    <definedName name="F_12_60" localSheetId="6">#REF!</definedName>
    <definedName name="F_12_60">#REF!</definedName>
    <definedName name="F_12_60_2">"'file:///d:/obra%20andrade/bm%2002%20-%20cs/drenagem-bm02.xls'#$''.$d$31"</definedName>
    <definedName name="F_12_60_3">"'file:///d:/obra%20andrade/bm%2002%20-%20cs/drenagem-bm02.xls'#$''.$d$31"</definedName>
    <definedName name="F_12_60_4">"'file:///d:/obra%20andrade/bm%2002%20-%20cs/drenagem-bm02.xls'#$''.$d$31"</definedName>
    <definedName name="F_12_60_5">"'file:///d:/obra%20andrade/bm%2002%20-%20cs/drenagem-bm02.xls'#$''.$d$31"</definedName>
    <definedName name="F_12_60_6">"'file:///d:/obra%20andrade/bm%2002%20-%20cs/drenagem-bm02.xls'#$''.$d$31"</definedName>
    <definedName name="F_12_60_7">"'file:///d:/obra%20andrade/bm%2002%20-%20cs/drenagem-bm02.xls'#$''.$d$31"</definedName>
    <definedName name="F_12_600" localSheetId="12">#REF!</definedName>
    <definedName name="F_12_600" localSheetId="13">#REF!</definedName>
    <definedName name="F_12_600" localSheetId="6">#REF!</definedName>
    <definedName name="F_12_600">#REF!</definedName>
    <definedName name="F_12_600_2">"'file:///d:/obra%20andrade/bm%2002%20-%20cs/drenagem-bm02.xls'#$''.$v$31"</definedName>
    <definedName name="F_12_600_3">"'file:///d:/obra%20andrade/bm%2002%20-%20cs/drenagem-bm02.xls'#$''.$v$31"</definedName>
    <definedName name="F_12_600_4">"'file:///d:/obra%20andrade/bm%2002%20-%20cs/drenagem-bm02.xls'#$''.$v$31"</definedName>
    <definedName name="F_12_600_5">"'file:///d:/obra%20andrade/bm%2002%20-%20cs/drenagem-bm02.xls'#$''.$v$31"</definedName>
    <definedName name="F_12_600_6">"'file:///d:/obra%20andrade/bm%2002%20-%20cs/drenagem-bm02.xls'#$''.$v$31"</definedName>
    <definedName name="F_12_600_7">"'file:///d:/obra%20andrade/bm%2002%20-%20cs/drenagem-bm02.xls'#$''.$v$31"</definedName>
    <definedName name="F_12_630" localSheetId="12">#REF!</definedName>
    <definedName name="F_12_630" localSheetId="13">#REF!</definedName>
    <definedName name="F_12_630" localSheetId="6">#REF!</definedName>
    <definedName name="F_12_630">#REF!</definedName>
    <definedName name="F_12_630_2">"'file:///d:/obra%20andrade/bm%2002%20-%20cs/drenagem-bm02.xls'#$''.$w$31"</definedName>
    <definedName name="F_12_630_3">"'file:///d:/obra%20andrade/bm%2002%20-%20cs/drenagem-bm02.xls'#$''.$w$31"</definedName>
    <definedName name="F_12_630_4">"'file:///d:/obra%20andrade/bm%2002%20-%20cs/drenagem-bm02.xls'#$''.$w$31"</definedName>
    <definedName name="F_12_630_5">"'file:///d:/obra%20andrade/bm%2002%20-%20cs/drenagem-bm02.xls'#$''.$w$31"</definedName>
    <definedName name="F_12_630_6">"'file:///d:/obra%20andrade/bm%2002%20-%20cs/drenagem-bm02.xls'#$''.$w$31"</definedName>
    <definedName name="F_12_630_7">"'file:///d:/obra%20andrade/bm%2002%20-%20cs/drenagem-bm02.xls'#$''.$w$31"</definedName>
    <definedName name="F_12_660" localSheetId="12">#REF!</definedName>
    <definedName name="F_12_660" localSheetId="13">#REF!</definedName>
    <definedName name="F_12_660" localSheetId="6">#REF!</definedName>
    <definedName name="F_12_660">#REF!</definedName>
    <definedName name="F_12_660_2">"'file:///d:/obra%20andrade/bm%2002%20-%20cs/drenagem-bm02.xls'#$''.$x$31"</definedName>
    <definedName name="F_12_660_3">"'file:///d:/obra%20andrade/bm%2002%20-%20cs/drenagem-bm02.xls'#$''.$x$31"</definedName>
    <definedName name="F_12_660_4">"'file:///d:/obra%20andrade/bm%2002%20-%20cs/drenagem-bm02.xls'#$''.$x$31"</definedName>
    <definedName name="F_12_660_5">"'file:///d:/obra%20andrade/bm%2002%20-%20cs/drenagem-bm02.xls'#$''.$x$31"</definedName>
    <definedName name="F_12_660_6">"'file:///d:/obra%20andrade/bm%2002%20-%20cs/drenagem-bm02.xls'#$''.$x$31"</definedName>
    <definedName name="F_12_660_7">"'file:///d:/obra%20andrade/bm%2002%20-%20cs/drenagem-bm02.xls'#$''.$x$31"</definedName>
    <definedName name="F_12_690" localSheetId="12">#REF!</definedName>
    <definedName name="F_12_690" localSheetId="13">#REF!</definedName>
    <definedName name="F_12_690" localSheetId="6">#REF!</definedName>
    <definedName name="F_12_690">#REF!</definedName>
    <definedName name="F_12_690_2">"'file:///d:/obra%20andrade/bm%2002%20-%20cs/drenagem-bm02.xls'#$''.$y$31"</definedName>
    <definedName name="F_12_690_3">"'file:///d:/obra%20andrade/bm%2002%20-%20cs/drenagem-bm02.xls'#$''.$y$31"</definedName>
    <definedName name="F_12_690_4">"'file:///d:/obra%20andrade/bm%2002%20-%20cs/drenagem-bm02.xls'#$''.$y$31"</definedName>
    <definedName name="F_12_690_5">"'file:///d:/obra%20andrade/bm%2002%20-%20cs/drenagem-bm02.xls'#$''.$y$31"</definedName>
    <definedName name="F_12_690_6">"'file:///d:/obra%20andrade/bm%2002%20-%20cs/drenagem-bm02.xls'#$''.$y$31"</definedName>
    <definedName name="F_12_690_7">"'file:///d:/obra%20andrade/bm%2002%20-%20cs/drenagem-bm02.xls'#$''.$y$31"</definedName>
    <definedName name="F_12_720" localSheetId="12">#REF!</definedName>
    <definedName name="F_12_720" localSheetId="13">#REF!</definedName>
    <definedName name="F_12_720" localSheetId="6">#REF!</definedName>
    <definedName name="F_12_720">#REF!</definedName>
    <definedName name="F_12_720_2">"'file:///d:/obra%20andrade/bm%2002%20-%20cs/drenagem-bm02.xls'#$''.$z$31"</definedName>
    <definedName name="F_12_720_3">"'file:///d:/obra%20andrade/bm%2002%20-%20cs/drenagem-bm02.xls'#$''.$z$31"</definedName>
    <definedName name="F_12_720_4">"'file:///d:/obra%20andrade/bm%2002%20-%20cs/drenagem-bm02.xls'#$''.$z$31"</definedName>
    <definedName name="F_12_720_5">"'file:///d:/obra%20andrade/bm%2002%20-%20cs/drenagem-bm02.xls'#$''.$z$31"</definedName>
    <definedName name="F_12_720_6">"'file:///d:/obra%20andrade/bm%2002%20-%20cs/drenagem-bm02.xls'#$''.$z$31"</definedName>
    <definedName name="F_12_720_7">"'file:///d:/obra%20andrade/bm%2002%20-%20cs/drenagem-bm02.xls'#$''.$z$31"</definedName>
    <definedName name="F_12_90" localSheetId="12">#REF!</definedName>
    <definedName name="F_12_90" localSheetId="13">#REF!</definedName>
    <definedName name="F_12_90" localSheetId="6">#REF!</definedName>
    <definedName name="F_12_90">#REF!</definedName>
    <definedName name="F_12_90_2">"'file:///d:/obra%20andrade/bm%2002%20-%20cs/drenagem-bm02.xls'#$''.$e$31"</definedName>
    <definedName name="F_12_90_3">"'file:///d:/obra%20andrade/bm%2002%20-%20cs/drenagem-bm02.xls'#$''.$e$31"</definedName>
    <definedName name="F_12_90_4">"'file:///d:/obra%20andrade/bm%2002%20-%20cs/drenagem-bm02.xls'#$''.$e$31"</definedName>
    <definedName name="F_12_90_5">"'file:///d:/obra%20andrade/bm%2002%20-%20cs/drenagem-bm02.xls'#$''.$e$31"</definedName>
    <definedName name="F_12_90_6">"'file:///d:/obra%20andrade/bm%2002%20-%20cs/drenagem-bm02.xls'#$''.$e$31"</definedName>
    <definedName name="F_12_90_7">"'file:///d:/obra%20andrade/bm%2002%20-%20cs/drenagem-bm02.xls'#$''.$e$31"</definedName>
    <definedName name="F_13_120" localSheetId="12">#REF!</definedName>
    <definedName name="F_13_120" localSheetId="13">#REF!</definedName>
    <definedName name="F_13_120" localSheetId="6">#REF!</definedName>
    <definedName name="F_13_120">#REF!</definedName>
    <definedName name="F_13_120_2">"'file:///d:/obra%20andrade/bm%2002%20-%20cs/drenagem-bm02.xls'#$''.$f$33"</definedName>
    <definedName name="F_13_120_3">"'file:///d:/obra%20andrade/bm%2002%20-%20cs/drenagem-bm02.xls'#$''.$f$33"</definedName>
    <definedName name="F_13_120_4">"'file:///d:/obra%20andrade/bm%2002%20-%20cs/drenagem-bm02.xls'#$''.$f$33"</definedName>
    <definedName name="F_13_120_5">"'file:///d:/obra%20andrade/bm%2002%20-%20cs/drenagem-bm02.xls'#$''.$f$33"</definedName>
    <definedName name="F_13_120_6">"'file:///d:/obra%20andrade/bm%2002%20-%20cs/drenagem-bm02.xls'#$''.$f$33"</definedName>
    <definedName name="F_13_120_7">"'file:///d:/obra%20andrade/bm%2002%20-%20cs/drenagem-bm02.xls'#$''.$f$33"</definedName>
    <definedName name="F_13_150" localSheetId="12">#REF!</definedName>
    <definedName name="F_13_150" localSheetId="13">#REF!</definedName>
    <definedName name="F_13_150" localSheetId="6">#REF!</definedName>
    <definedName name="F_13_150">#REF!</definedName>
    <definedName name="F_13_150_2">"'file:///d:/obra%20andrade/bm%2002%20-%20cs/drenagem-bm02.xls'#$''.$g$33"</definedName>
    <definedName name="F_13_150_3">"'file:///d:/obra%20andrade/bm%2002%20-%20cs/drenagem-bm02.xls'#$''.$g$33"</definedName>
    <definedName name="F_13_150_4">"'file:///d:/obra%20andrade/bm%2002%20-%20cs/drenagem-bm02.xls'#$''.$g$33"</definedName>
    <definedName name="F_13_150_5">"'file:///d:/obra%20andrade/bm%2002%20-%20cs/drenagem-bm02.xls'#$''.$g$33"</definedName>
    <definedName name="F_13_150_6">"'file:///d:/obra%20andrade/bm%2002%20-%20cs/drenagem-bm02.xls'#$''.$g$33"</definedName>
    <definedName name="F_13_150_7">"'file:///d:/obra%20andrade/bm%2002%20-%20cs/drenagem-bm02.xls'#$''.$g$33"</definedName>
    <definedName name="F_13_180" localSheetId="12">#REF!</definedName>
    <definedName name="F_13_180" localSheetId="13">#REF!</definedName>
    <definedName name="F_13_180" localSheetId="6">#REF!</definedName>
    <definedName name="F_13_180">#REF!</definedName>
    <definedName name="F_13_180_2">"'file:///d:/obra%20andrade/bm%2002%20-%20cs/drenagem-bm02.xls'#$''.$h$33"</definedName>
    <definedName name="F_13_180_3">"'file:///d:/obra%20andrade/bm%2002%20-%20cs/drenagem-bm02.xls'#$''.$h$33"</definedName>
    <definedName name="F_13_180_4">"'file:///d:/obra%20andrade/bm%2002%20-%20cs/drenagem-bm02.xls'#$''.$h$33"</definedName>
    <definedName name="F_13_180_5">"'file:///d:/obra%20andrade/bm%2002%20-%20cs/drenagem-bm02.xls'#$''.$h$33"</definedName>
    <definedName name="F_13_180_6">"'file:///d:/obra%20andrade/bm%2002%20-%20cs/drenagem-bm02.xls'#$''.$h$33"</definedName>
    <definedName name="F_13_180_7">"'file:///d:/obra%20andrade/bm%2002%20-%20cs/drenagem-bm02.xls'#$''.$h$33"</definedName>
    <definedName name="F_13_210" localSheetId="12">#REF!</definedName>
    <definedName name="F_13_210" localSheetId="13">#REF!</definedName>
    <definedName name="F_13_210" localSheetId="6">#REF!</definedName>
    <definedName name="F_13_210">#REF!</definedName>
    <definedName name="F_13_210_2">"'file:///d:/obra%20andrade/bm%2002%20-%20cs/drenagem-bm02.xls'#$''.$i$33"</definedName>
    <definedName name="F_13_210_3">"'file:///d:/obra%20andrade/bm%2002%20-%20cs/drenagem-bm02.xls'#$''.$i$33"</definedName>
    <definedName name="F_13_210_4">"'file:///d:/obra%20andrade/bm%2002%20-%20cs/drenagem-bm02.xls'#$''.$i$33"</definedName>
    <definedName name="F_13_210_5">"'file:///d:/obra%20andrade/bm%2002%20-%20cs/drenagem-bm02.xls'#$''.$i$33"</definedName>
    <definedName name="F_13_210_6">"'file:///d:/obra%20andrade/bm%2002%20-%20cs/drenagem-bm02.xls'#$''.$i$33"</definedName>
    <definedName name="F_13_210_7">"'file:///d:/obra%20andrade/bm%2002%20-%20cs/drenagem-bm02.xls'#$''.$i$33"</definedName>
    <definedName name="F_13_240" localSheetId="12">#REF!</definedName>
    <definedName name="F_13_240" localSheetId="13">#REF!</definedName>
    <definedName name="F_13_240" localSheetId="6">#REF!</definedName>
    <definedName name="F_13_240">#REF!</definedName>
    <definedName name="F_13_240_2">"'file:///d:/obra%20andrade/bm%2002%20-%20cs/drenagem-bm02.xls'#$''.$j$33"</definedName>
    <definedName name="F_13_240_3">"'file:///d:/obra%20andrade/bm%2002%20-%20cs/drenagem-bm02.xls'#$''.$j$33"</definedName>
    <definedName name="F_13_240_4">"'file:///d:/obra%20andrade/bm%2002%20-%20cs/drenagem-bm02.xls'#$''.$j$33"</definedName>
    <definedName name="F_13_240_5">"'file:///d:/obra%20andrade/bm%2002%20-%20cs/drenagem-bm02.xls'#$''.$j$33"</definedName>
    <definedName name="F_13_240_6">"'file:///d:/obra%20andrade/bm%2002%20-%20cs/drenagem-bm02.xls'#$''.$j$33"</definedName>
    <definedName name="F_13_240_7">"'file:///d:/obra%20andrade/bm%2002%20-%20cs/drenagem-bm02.xls'#$''.$j$33"</definedName>
    <definedName name="F_13_270" localSheetId="12">#REF!</definedName>
    <definedName name="F_13_270" localSheetId="13">#REF!</definedName>
    <definedName name="F_13_270" localSheetId="6">#REF!</definedName>
    <definedName name="F_13_270">#REF!</definedName>
    <definedName name="F_13_270_2">"'file:///d:/obra%20andrade/bm%2002%20-%20cs/drenagem-bm02.xls'#$''.$k$33"</definedName>
    <definedName name="F_13_270_3">"'file:///d:/obra%20andrade/bm%2002%20-%20cs/drenagem-bm02.xls'#$''.$k$33"</definedName>
    <definedName name="F_13_270_4">"'file:///d:/obra%20andrade/bm%2002%20-%20cs/drenagem-bm02.xls'#$''.$k$33"</definedName>
    <definedName name="F_13_270_5">"'file:///d:/obra%20andrade/bm%2002%20-%20cs/drenagem-bm02.xls'#$''.$k$33"</definedName>
    <definedName name="F_13_270_6">"'file:///d:/obra%20andrade/bm%2002%20-%20cs/drenagem-bm02.xls'#$''.$k$33"</definedName>
    <definedName name="F_13_270_7">"'file:///d:/obra%20andrade/bm%2002%20-%20cs/drenagem-bm02.xls'#$''.$k$33"</definedName>
    <definedName name="F_13_30" localSheetId="12">#REF!</definedName>
    <definedName name="F_13_30" localSheetId="13">#REF!</definedName>
    <definedName name="F_13_30" localSheetId="6">#REF!</definedName>
    <definedName name="F_13_30">#REF!</definedName>
    <definedName name="F_13_30_2">"'file:///d:/obra%20andrade/bm%2002%20-%20cs/drenagem-bm02.xls'#$''.$c$33"</definedName>
    <definedName name="F_13_30_3">"'file:///d:/obra%20andrade/bm%2002%20-%20cs/drenagem-bm02.xls'#$''.$c$33"</definedName>
    <definedName name="F_13_30_4">"'file:///d:/obra%20andrade/bm%2002%20-%20cs/drenagem-bm02.xls'#$''.$c$33"</definedName>
    <definedName name="F_13_30_5">"'file:///d:/obra%20andrade/bm%2002%20-%20cs/drenagem-bm02.xls'#$''.$c$33"</definedName>
    <definedName name="F_13_30_6">"'file:///d:/obra%20andrade/bm%2002%20-%20cs/drenagem-bm02.xls'#$''.$c$33"</definedName>
    <definedName name="F_13_30_7">"'file:///d:/obra%20andrade/bm%2002%20-%20cs/drenagem-bm02.xls'#$''.$c$33"</definedName>
    <definedName name="F_13_300" localSheetId="12">#REF!</definedName>
    <definedName name="F_13_300" localSheetId="13">#REF!</definedName>
    <definedName name="F_13_300" localSheetId="6">#REF!</definedName>
    <definedName name="F_13_300">#REF!</definedName>
    <definedName name="F_13_300_2">"'file:///d:/obra%20andrade/bm%2002%20-%20cs/drenagem-bm02.xls'#$''.$l$33"</definedName>
    <definedName name="F_13_300_3">"'file:///d:/obra%20andrade/bm%2002%20-%20cs/drenagem-bm02.xls'#$''.$l$33"</definedName>
    <definedName name="F_13_300_4">"'file:///d:/obra%20andrade/bm%2002%20-%20cs/drenagem-bm02.xls'#$''.$l$33"</definedName>
    <definedName name="F_13_300_5">"'file:///d:/obra%20andrade/bm%2002%20-%20cs/drenagem-bm02.xls'#$''.$l$33"</definedName>
    <definedName name="F_13_300_6">"'file:///d:/obra%20andrade/bm%2002%20-%20cs/drenagem-bm02.xls'#$''.$l$33"</definedName>
    <definedName name="F_13_300_7">"'file:///d:/obra%20andrade/bm%2002%20-%20cs/drenagem-bm02.xls'#$''.$l$33"</definedName>
    <definedName name="F_13_330" localSheetId="12">#REF!</definedName>
    <definedName name="F_13_330" localSheetId="13">#REF!</definedName>
    <definedName name="F_13_330" localSheetId="6">#REF!</definedName>
    <definedName name="F_13_330">#REF!</definedName>
    <definedName name="F_13_330_2">"'file:///d:/obra%20andrade/bm%2002%20-%20cs/drenagem-bm02.xls'#$''.$m$33"</definedName>
    <definedName name="F_13_330_3">"'file:///d:/obra%20andrade/bm%2002%20-%20cs/drenagem-bm02.xls'#$''.$m$33"</definedName>
    <definedName name="F_13_330_4">"'file:///d:/obra%20andrade/bm%2002%20-%20cs/drenagem-bm02.xls'#$''.$m$33"</definedName>
    <definedName name="F_13_330_5">"'file:///d:/obra%20andrade/bm%2002%20-%20cs/drenagem-bm02.xls'#$''.$m$33"</definedName>
    <definedName name="F_13_330_6">"'file:///d:/obra%20andrade/bm%2002%20-%20cs/drenagem-bm02.xls'#$''.$m$33"</definedName>
    <definedName name="F_13_330_7">"'file:///d:/obra%20andrade/bm%2002%20-%20cs/drenagem-bm02.xls'#$''.$m$33"</definedName>
    <definedName name="F_13_360" localSheetId="12">#REF!</definedName>
    <definedName name="F_13_360" localSheetId="13">#REF!</definedName>
    <definedName name="F_13_360" localSheetId="6">#REF!</definedName>
    <definedName name="F_13_360">#REF!</definedName>
    <definedName name="F_13_360_2">"'file:///d:/obra%20andrade/bm%2002%20-%20cs/drenagem-bm02.xls'#$''.$n$33"</definedName>
    <definedName name="F_13_360_3">"'file:///d:/obra%20andrade/bm%2002%20-%20cs/drenagem-bm02.xls'#$''.$n$33"</definedName>
    <definedName name="F_13_360_4">"'file:///d:/obra%20andrade/bm%2002%20-%20cs/drenagem-bm02.xls'#$''.$n$33"</definedName>
    <definedName name="F_13_360_5">"'file:///d:/obra%20andrade/bm%2002%20-%20cs/drenagem-bm02.xls'#$''.$n$33"</definedName>
    <definedName name="F_13_360_6">"'file:///d:/obra%20andrade/bm%2002%20-%20cs/drenagem-bm02.xls'#$''.$n$33"</definedName>
    <definedName name="F_13_360_7">"'file:///d:/obra%20andrade/bm%2002%20-%20cs/drenagem-bm02.xls'#$''.$n$33"</definedName>
    <definedName name="F_13_390" localSheetId="12">#REF!</definedName>
    <definedName name="F_13_390" localSheetId="13">#REF!</definedName>
    <definedName name="F_13_390" localSheetId="6">#REF!</definedName>
    <definedName name="F_13_390">#REF!</definedName>
    <definedName name="F_13_390_2">"'file:///d:/obra%20andrade/bm%2002%20-%20cs/drenagem-bm02.xls'#$''.$o$33"</definedName>
    <definedName name="F_13_390_3">"'file:///d:/obra%20andrade/bm%2002%20-%20cs/drenagem-bm02.xls'#$''.$o$33"</definedName>
    <definedName name="F_13_390_4">"'file:///d:/obra%20andrade/bm%2002%20-%20cs/drenagem-bm02.xls'#$''.$o$33"</definedName>
    <definedName name="F_13_390_5">"'file:///d:/obra%20andrade/bm%2002%20-%20cs/drenagem-bm02.xls'#$''.$o$33"</definedName>
    <definedName name="F_13_390_6">"'file:///d:/obra%20andrade/bm%2002%20-%20cs/drenagem-bm02.xls'#$''.$o$33"</definedName>
    <definedName name="F_13_390_7">"'file:///d:/obra%20andrade/bm%2002%20-%20cs/drenagem-bm02.xls'#$''.$o$33"</definedName>
    <definedName name="F_13_420" localSheetId="12">#REF!</definedName>
    <definedName name="F_13_420" localSheetId="13">#REF!</definedName>
    <definedName name="F_13_420" localSheetId="6">#REF!</definedName>
    <definedName name="F_13_420">#REF!</definedName>
    <definedName name="F_13_420_2">"'file:///d:/obra%20andrade/bm%2002%20-%20cs/drenagem-bm02.xls'#$''.$p$33"</definedName>
    <definedName name="F_13_420_3">"'file:///d:/obra%20andrade/bm%2002%20-%20cs/drenagem-bm02.xls'#$''.$p$33"</definedName>
    <definedName name="F_13_420_4">"'file:///d:/obra%20andrade/bm%2002%20-%20cs/drenagem-bm02.xls'#$''.$p$33"</definedName>
    <definedName name="F_13_420_5">"'file:///d:/obra%20andrade/bm%2002%20-%20cs/drenagem-bm02.xls'#$''.$p$33"</definedName>
    <definedName name="F_13_420_6">"'file:///d:/obra%20andrade/bm%2002%20-%20cs/drenagem-bm02.xls'#$''.$p$33"</definedName>
    <definedName name="F_13_420_7">"'file:///d:/obra%20andrade/bm%2002%20-%20cs/drenagem-bm02.xls'#$''.$p$33"</definedName>
    <definedName name="F_13_450" localSheetId="12">#REF!</definedName>
    <definedName name="F_13_450" localSheetId="13">#REF!</definedName>
    <definedName name="F_13_450" localSheetId="6">#REF!</definedName>
    <definedName name="F_13_450">#REF!</definedName>
    <definedName name="F_13_450_2">"'file:///d:/obra%20andrade/bm%2002%20-%20cs/drenagem-bm02.xls'#$''.$q$33"</definedName>
    <definedName name="F_13_450_3">"'file:///d:/obra%20andrade/bm%2002%20-%20cs/drenagem-bm02.xls'#$''.$q$33"</definedName>
    <definedName name="F_13_450_4">"'file:///d:/obra%20andrade/bm%2002%20-%20cs/drenagem-bm02.xls'#$''.$q$33"</definedName>
    <definedName name="F_13_450_5">"'file:///d:/obra%20andrade/bm%2002%20-%20cs/drenagem-bm02.xls'#$''.$q$33"</definedName>
    <definedName name="F_13_450_6">"'file:///d:/obra%20andrade/bm%2002%20-%20cs/drenagem-bm02.xls'#$''.$q$33"</definedName>
    <definedName name="F_13_450_7">"'file:///d:/obra%20andrade/bm%2002%20-%20cs/drenagem-bm02.xls'#$''.$q$33"</definedName>
    <definedName name="F_13_480" localSheetId="12">#REF!</definedName>
    <definedName name="F_13_480" localSheetId="13">#REF!</definedName>
    <definedName name="F_13_480" localSheetId="6">#REF!</definedName>
    <definedName name="F_13_480">#REF!</definedName>
    <definedName name="F_13_480_2">"'file:///d:/obra%20andrade/bm%2002%20-%20cs/drenagem-bm02.xls'#$''.$r$33"</definedName>
    <definedName name="F_13_480_3">"'file:///d:/obra%20andrade/bm%2002%20-%20cs/drenagem-bm02.xls'#$''.$r$33"</definedName>
    <definedName name="F_13_480_4">"'file:///d:/obra%20andrade/bm%2002%20-%20cs/drenagem-bm02.xls'#$''.$r$33"</definedName>
    <definedName name="F_13_480_5">"'file:///d:/obra%20andrade/bm%2002%20-%20cs/drenagem-bm02.xls'#$''.$r$33"</definedName>
    <definedName name="F_13_480_6">"'file:///d:/obra%20andrade/bm%2002%20-%20cs/drenagem-bm02.xls'#$''.$r$33"</definedName>
    <definedName name="F_13_480_7">"'file:///d:/obra%20andrade/bm%2002%20-%20cs/drenagem-bm02.xls'#$''.$r$33"</definedName>
    <definedName name="F_13_510" localSheetId="12">#REF!</definedName>
    <definedName name="F_13_510" localSheetId="13">#REF!</definedName>
    <definedName name="F_13_510" localSheetId="6">#REF!</definedName>
    <definedName name="F_13_510">#REF!</definedName>
    <definedName name="F_13_510_2">"'file:///d:/obra%20andrade/bm%2002%20-%20cs/drenagem-bm02.xls'#$''.$s$33"</definedName>
    <definedName name="F_13_510_3">"'file:///d:/obra%20andrade/bm%2002%20-%20cs/drenagem-bm02.xls'#$''.$s$33"</definedName>
    <definedName name="F_13_510_4">"'file:///d:/obra%20andrade/bm%2002%20-%20cs/drenagem-bm02.xls'#$''.$s$33"</definedName>
    <definedName name="F_13_510_5">"'file:///d:/obra%20andrade/bm%2002%20-%20cs/drenagem-bm02.xls'#$''.$s$33"</definedName>
    <definedName name="F_13_510_6">"'file:///d:/obra%20andrade/bm%2002%20-%20cs/drenagem-bm02.xls'#$''.$s$33"</definedName>
    <definedName name="F_13_510_7">"'file:///d:/obra%20andrade/bm%2002%20-%20cs/drenagem-bm02.xls'#$''.$s$33"</definedName>
    <definedName name="F_13_540" localSheetId="12">#REF!</definedName>
    <definedName name="F_13_540" localSheetId="13">#REF!</definedName>
    <definedName name="F_13_540" localSheetId="6">#REF!</definedName>
    <definedName name="F_13_540">#REF!</definedName>
    <definedName name="F_13_540_2">"'file:///d:/obra%20andrade/bm%2002%20-%20cs/drenagem-bm02.xls'#$''.$t$33"</definedName>
    <definedName name="F_13_540_3">"'file:///d:/obra%20andrade/bm%2002%20-%20cs/drenagem-bm02.xls'#$''.$t$33"</definedName>
    <definedName name="F_13_540_4">"'file:///d:/obra%20andrade/bm%2002%20-%20cs/drenagem-bm02.xls'#$''.$t$33"</definedName>
    <definedName name="F_13_540_5">"'file:///d:/obra%20andrade/bm%2002%20-%20cs/drenagem-bm02.xls'#$''.$t$33"</definedName>
    <definedName name="F_13_540_6">"'file:///d:/obra%20andrade/bm%2002%20-%20cs/drenagem-bm02.xls'#$''.$t$33"</definedName>
    <definedName name="F_13_540_7">"'file:///d:/obra%20andrade/bm%2002%20-%20cs/drenagem-bm02.xls'#$''.$t$33"</definedName>
    <definedName name="F_13_570" localSheetId="12">#REF!</definedName>
    <definedName name="F_13_570" localSheetId="13">#REF!</definedName>
    <definedName name="F_13_570" localSheetId="6">#REF!</definedName>
    <definedName name="F_13_570">#REF!</definedName>
    <definedName name="F_13_570_2">"'file:///d:/obra%20andrade/bm%2002%20-%20cs/drenagem-bm02.xls'#$''.$u$33"</definedName>
    <definedName name="F_13_570_3">"'file:///d:/obra%20andrade/bm%2002%20-%20cs/drenagem-bm02.xls'#$''.$u$33"</definedName>
    <definedName name="F_13_570_4">"'file:///d:/obra%20andrade/bm%2002%20-%20cs/drenagem-bm02.xls'#$''.$u$33"</definedName>
    <definedName name="F_13_570_5">"'file:///d:/obra%20andrade/bm%2002%20-%20cs/drenagem-bm02.xls'#$''.$u$33"</definedName>
    <definedName name="F_13_570_6">"'file:///d:/obra%20andrade/bm%2002%20-%20cs/drenagem-bm02.xls'#$''.$u$33"</definedName>
    <definedName name="F_13_570_7">"'file:///d:/obra%20andrade/bm%2002%20-%20cs/drenagem-bm02.xls'#$''.$u$33"</definedName>
    <definedName name="F_13_60" localSheetId="12">#REF!</definedName>
    <definedName name="F_13_60" localSheetId="13">#REF!</definedName>
    <definedName name="F_13_60" localSheetId="6">#REF!</definedName>
    <definedName name="F_13_60">#REF!</definedName>
    <definedName name="F_13_60_2">"'file:///d:/obra%20andrade/bm%2002%20-%20cs/drenagem-bm02.xls'#$''.$d$33"</definedName>
    <definedName name="F_13_60_3">"'file:///d:/obra%20andrade/bm%2002%20-%20cs/drenagem-bm02.xls'#$''.$d$33"</definedName>
    <definedName name="F_13_60_4">"'file:///d:/obra%20andrade/bm%2002%20-%20cs/drenagem-bm02.xls'#$''.$d$33"</definedName>
    <definedName name="F_13_60_5">"'file:///d:/obra%20andrade/bm%2002%20-%20cs/drenagem-bm02.xls'#$''.$d$33"</definedName>
    <definedName name="F_13_60_6">"'file:///d:/obra%20andrade/bm%2002%20-%20cs/drenagem-bm02.xls'#$''.$d$33"</definedName>
    <definedName name="F_13_60_7">"'file:///d:/obra%20andrade/bm%2002%20-%20cs/drenagem-bm02.xls'#$''.$d$33"</definedName>
    <definedName name="F_13_600" localSheetId="12">#REF!</definedName>
    <definedName name="F_13_600" localSheetId="13">#REF!</definedName>
    <definedName name="F_13_600" localSheetId="6">#REF!</definedName>
    <definedName name="F_13_600">#REF!</definedName>
    <definedName name="F_13_600_2">"'file:///d:/obra%20andrade/bm%2002%20-%20cs/drenagem-bm02.xls'#$''.$v$33"</definedName>
    <definedName name="F_13_600_3">"'file:///d:/obra%20andrade/bm%2002%20-%20cs/drenagem-bm02.xls'#$''.$v$33"</definedName>
    <definedName name="F_13_600_4">"'file:///d:/obra%20andrade/bm%2002%20-%20cs/drenagem-bm02.xls'#$''.$v$33"</definedName>
    <definedName name="F_13_600_5">"'file:///d:/obra%20andrade/bm%2002%20-%20cs/drenagem-bm02.xls'#$''.$v$33"</definedName>
    <definedName name="F_13_600_6">"'file:///d:/obra%20andrade/bm%2002%20-%20cs/drenagem-bm02.xls'#$''.$v$33"</definedName>
    <definedName name="F_13_600_7">"'file:///d:/obra%20andrade/bm%2002%20-%20cs/drenagem-bm02.xls'#$''.$v$33"</definedName>
    <definedName name="F_13_630" localSheetId="12">#REF!</definedName>
    <definedName name="F_13_630" localSheetId="13">#REF!</definedName>
    <definedName name="F_13_630" localSheetId="6">#REF!</definedName>
    <definedName name="F_13_630">#REF!</definedName>
    <definedName name="F_13_630_2">"'file:///d:/obra%20andrade/bm%2002%20-%20cs/drenagem-bm02.xls'#$''.$w$33"</definedName>
    <definedName name="F_13_630_3">"'file:///d:/obra%20andrade/bm%2002%20-%20cs/drenagem-bm02.xls'#$''.$w$33"</definedName>
    <definedName name="F_13_630_4">"'file:///d:/obra%20andrade/bm%2002%20-%20cs/drenagem-bm02.xls'#$''.$w$33"</definedName>
    <definedName name="F_13_630_5">"'file:///d:/obra%20andrade/bm%2002%20-%20cs/drenagem-bm02.xls'#$''.$w$33"</definedName>
    <definedName name="F_13_630_6">"'file:///d:/obra%20andrade/bm%2002%20-%20cs/drenagem-bm02.xls'#$''.$w$33"</definedName>
    <definedName name="F_13_630_7">"'file:///d:/obra%20andrade/bm%2002%20-%20cs/drenagem-bm02.xls'#$''.$w$33"</definedName>
    <definedName name="F_13_660" localSheetId="12">#REF!</definedName>
    <definedName name="F_13_660" localSheetId="13">#REF!</definedName>
    <definedName name="F_13_660" localSheetId="6">#REF!</definedName>
    <definedName name="F_13_660">#REF!</definedName>
    <definedName name="F_13_660_2">"'file:///d:/obra%20andrade/bm%2002%20-%20cs/drenagem-bm02.xls'#$''.$x$33"</definedName>
    <definedName name="F_13_660_3">"'file:///d:/obra%20andrade/bm%2002%20-%20cs/drenagem-bm02.xls'#$''.$x$33"</definedName>
    <definedName name="F_13_660_4">"'file:///d:/obra%20andrade/bm%2002%20-%20cs/drenagem-bm02.xls'#$''.$x$33"</definedName>
    <definedName name="F_13_660_5">"'file:///d:/obra%20andrade/bm%2002%20-%20cs/drenagem-bm02.xls'#$''.$x$33"</definedName>
    <definedName name="F_13_660_6">"'file:///d:/obra%20andrade/bm%2002%20-%20cs/drenagem-bm02.xls'#$''.$x$33"</definedName>
    <definedName name="F_13_660_7">"'file:///d:/obra%20andrade/bm%2002%20-%20cs/drenagem-bm02.xls'#$''.$x$33"</definedName>
    <definedName name="F_13_690" localSheetId="12">#REF!</definedName>
    <definedName name="F_13_690" localSheetId="13">#REF!</definedName>
    <definedName name="F_13_690" localSheetId="6">#REF!</definedName>
    <definedName name="F_13_690">#REF!</definedName>
    <definedName name="F_13_690_2">"'file:///d:/obra%20andrade/bm%2002%20-%20cs/drenagem-bm02.xls'#$''.$y$33"</definedName>
    <definedName name="F_13_690_3">"'file:///d:/obra%20andrade/bm%2002%20-%20cs/drenagem-bm02.xls'#$''.$y$33"</definedName>
    <definedName name="F_13_690_4">"'file:///d:/obra%20andrade/bm%2002%20-%20cs/drenagem-bm02.xls'#$''.$y$33"</definedName>
    <definedName name="F_13_690_5">"'file:///d:/obra%20andrade/bm%2002%20-%20cs/drenagem-bm02.xls'#$''.$y$33"</definedName>
    <definedName name="F_13_690_6">"'file:///d:/obra%20andrade/bm%2002%20-%20cs/drenagem-bm02.xls'#$''.$y$33"</definedName>
    <definedName name="F_13_690_7">"'file:///d:/obra%20andrade/bm%2002%20-%20cs/drenagem-bm02.xls'#$''.$y$33"</definedName>
    <definedName name="F_13_720" localSheetId="12">#REF!</definedName>
    <definedName name="F_13_720" localSheetId="13">#REF!</definedName>
    <definedName name="F_13_720" localSheetId="6">#REF!</definedName>
    <definedName name="F_13_720">#REF!</definedName>
    <definedName name="F_13_720_2">"'file:///d:/obra%20andrade/bm%2002%20-%20cs/drenagem-bm02.xls'#$''.$z$33"</definedName>
    <definedName name="F_13_720_3">"'file:///d:/obra%20andrade/bm%2002%20-%20cs/drenagem-bm02.xls'#$''.$z$33"</definedName>
    <definedName name="F_13_720_4">"'file:///d:/obra%20andrade/bm%2002%20-%20cs/drenagem-bm02.xls'#$''.$z$33"</definedName>
    <definedName name="F_13_720_5">"'file:///d:/obra%20andrade/bm%2002%20-%20cs/drenagem-bm02.xls'#$''.$z$33"</definedName>
    <definedName name="F_13_720_6">"'file:///d:/obra%20andrade/bm%2002%20-%20cs/drenagem-bm02.xls'#$''.$z$33"</definedName>
    <definedName name="F_13_720_7">"'file:///d:/obra%20andrade/bm%2002%20-%20cs/drenagem-bm02.xls'#$''.$z$33"</definedName>
    <definedName name="F_13_90" localSheetId="12">#REF!</definedName>
    <definedName name="F_13_90" localSheetId="13">#REF!</definedName>
    <definedName name="F_13_90" localSheetId="6">#REF!</definedName>
    <definedName name="F_13_90">#REF!</definedName>
    <definedName name="F_13_90_2">"'file:///d:/obra%20andrade/bm%2002%20-%20cs/drenagem-bm02.xls'#$''.$e$33"</definedName>
    <definedName name="F_13_90_3">"'file:///d:/obra%20andrade/bm%2002%20-%20cs/drenagem-bm02.xls'#$''.$e$33"</definedName>
    <definedName name="F_13_90_4">"'file:///d:/obra%20andrade/bm%2002%20-%20cs/drenagem-bm02.xls'#$''.$e$33"</definedName>
    <definedName name="F_13_90_5">"'file:///d:/obra%20andrade/bm%2002%20-%20cs/drenagem-bm02.xls'#$''.$e$33"</definedName>
    <definedName name="F_13_90_6">"'file:///d:/obra%20andrade/bm%2002%20-%20cs/drenagem-bm02.xls'#$''.$e$33"</definedName>
    <definedName name="F_13_90_7">"'file:///d:/obra%20andrade/bm%2002%20-%20cs/drenagem-bm02.xls'#$''.$e$33"</definedName>
    <definedName name="F_14_120" localSheetId="12">#REF!</definedName>
    <definedName name="F_14_120" localSheetId="13">#REF!</definedName>
    <definedName name="F_14_120" localSheetId="6">#REF!</definedName>
    <definedName name="F_14_120">#REF!</definedName>
    <definedName name="F_14_120_2">"'file:///d:/obra%20andrade/bm%2002%20-%20cs/drenagem-bm02.xls'#$''.$f$35"</definedName>
    <definedName name="F_14_120_3">"'file:///d:/obra%20andrade/bm%2002%20-%20cs/drenagem-bm02.xls'#$''.$f$35"</definedName>
    <definedName name="F_14_120_4">"'file:///d:/obra%20andrade/bm%2002%20-%20cs/drenagem-bm02.xls'#$''.$f$35"</definedName>
    <definedName name="F_14_120_5">"'file:///d:/obra%20andrade/bm%2002%20-%20cs/drenagem-bm02.xls'#$''.$f$35"</definedName>
    <definedName name="F_14_120_6">"'file:///d:/obra%20andrade/bm%2002%20-%20cs/drenagem-bm02.xls'#$''.$f$35"</definedName>
    <definedName name="F_14_120_7">"'file:///d:/obra%20andrade/bm%2002%20-%20cs/drenagem-bm02.xls'#$''.$f$35"</definedName>
    <definedName name="F_14_150" localSheetId="12">#REF!</definedName>
    <definedName name="F_14_150" localSheetId="13">#REF!</definedName>
    <definedName name="F_14_150" localSheetId="6">#REF!</definedName>
    <definedName name="F_14_150">#REF!</definedName>
    <definedName name="F_14_150_2">"'file:///d:/obra%20andrade/bm%2002%20-%20cs/drenagem-bm02.xls'#$''.$g$35"</definedName>
    <definedName name="F_14_150_3">"'file:///d:/obra%20andrade/bm%2002%20-%20cs/drenagem-bm02.xls'#$''.$g$35"</definedName>
    <definedName name="F_14_150_4">"'file:///d:/obra%20andrade/bm%2002%20-%20cs/drenagem-bm02.xls'#$''.$g$35"</definedName>
    <definedName name="F_14_150_5">"'file:///d:/obra%20andrade/bm%2002%20-%20cs/drenagem-bm02.xls'#$''.$g$35"</definedName>
    <definedName name="F_14_150_6">"'file:///d:/obra%20andrade/bm%2002%20-%20cs/drenagem-bm02.xls'#$''.$g$35"</definedName>
    <definedName name="F_14_150_7">"'file:///d:/obra%20andrade/bm%2002%20-%20cs/drenagem-bm02.xls'#$''.$g$35"</definedName>
    <definedName name="F_14_180" localSheetId="12">#REF!</definedName>
    <definedName name="F_14_180" localSheetId="13">#REF!</definedName>
    <definedName name="F_14_180" localSheetId="6">#REF!</definedName>
    <definedName name="F_14_180">#REF!</definedName>
    <definedName name="F_14_180_2">"'file:///d:/obra%20andrade/bm%2002%20-%20cs/drenagem-bm02.xls'#$''.$h$35"</definedName>
    <definedName name="F_14_180_3">"'file:///d:/obra%20andrade/bm%2002%20-%20cs/drenagem-bm02.xls'#$''.$h$35"</definedName>
    <definedName name="F_14_180_4">"'file:///d:/obra%20andrade/bm%2002%20-%20cs/drenagem-bm02.xls'#$''.$h$35"</definedName>
    <definedName name="F_14_180_5">"'file:///d:/obra%20andrade/bm%2002%20-%20cs/drenagem-bm02.xls'#$''.$h$35"</definedName>
    <definedName name="F_14_180_6">"'file:///d:/obra%20andrade/bm%2002%20-%20cs/drenagem-bm02.xls'#$''.$h$35"</definedName>
    <definedName name="F_14_180_7">"'file:///d:/obra%20andrade/bm%2002%20-%20cs/drenagem-bm02.xls'#$''.$h$35"</definedName>
    <definedName name="F_14_210" localSheetId="12">#REF!</definedName>
    <definedName name="F_14_210" localSheetId="13">#REF!</definedName>
    <definedName name="F_14_210" localSheetId="6">#REF!</definedName>
    <definedName name="F_14_210">#REF!</definedName>
    <definedName name="F_14_210_2">"'file:///d:/obra%20andrade/bm%2002%20-%20cs/drenagem-bm02.xls'#$''.$i$35"</definedName>
    <definedName name="F_14_210_3">"'file:///d:/obra%20andrade/bm%2002%20-%20cs/drenagem-bm02.xls'#$''.$i$35"</definedName>
    <definedName name="F_14_210_4">"'file:///d:/obra%20andrade/bm%2002%20-%20cs/drenagem-bm02.xls'#$''.$i$35"</definedName>
    <definedName name="F_14_210_5">"'file:///d:/obra%20andrade/bm%2002%20-%20cs/drenagem-bm02.xls'#$''.$i$35"</definedName>
    <definedName name="F_14_210_6">"'file:///d:/obra%20andrade/bm%2002%20-%20cs/drenagem-bm02.xls'#$''.$i$35"</definedName>
    <definedName name="F_14_210_7">"'file:///d:/obra%20andrade/bm%2002%20-%20cs/drenagem-bm02.xls'#$''.$i$35"</definedName>
    <definedName name="F_14_240" localSheetId="12">#REF!</definedName>
    <definedName name="F_14_240" localSheetId="13">#REF!</definedName>
    <definedName name="F_14_240" localSheetId="6">#REF!</definedName>
    <definedName name="F_14_240">#REF!</definedName>
    <definedName name="F_14_240_2">"'file:///d:/obra%20andrade/bm%2002%20-%20cs/drenagem-bm02.xls'#$''.$j$35"</definedName>
    <definedName name="F_14_240_3">"'file:///d:/obra%20andrade/bm%2002%20-%20cs/drenagem-bm02.xls'#$''.$j$35"</definedName>
    <definedName name="F_14_240_4">"'file:///d:/obra%20andrade/bm%2002%20-%20cs/drenagem-bm02.xls'#$''.$j$35"</definedName>
    <definedName name="F_14_240_5">"'file:///d:/obra%20andrade/bm%2002%20-%20cs/drenagem-bm02.xls'#$''.$j$35"</definedName>
    <definedName name="F_14_240_6">"'file:///d:/obra%20andrade/bm%2002%20-%20cs/drenagem-bm02.xls'#$''.$j$35"</definedName>
    <definedName name="F_14_240_7">"'file:///d:/obra%20andrade/bm%2002%20-%20cs/drenagem-bm02.xls'#$''.$j$35"</definedName>
    <definedName name="F_14_270" localSheetId="12">#REF!</definedName>
    <definedName name="F_14_270" localSheetId="13">#REF!</definedName>
    <definedName name="F_14_270" localSheetId="6">#REF!</definedName>
    <definedName name="F_14_270">#REF!</definedName>
    <definedName name="F_14_270_2">"'file:///d:/obra%20andrade/bm%2002%20-%20cs/drenagem-bm02.xls'#$''.$k$35"</definedName>
    <definedName name="F_14_270_3">"'file:///d:/obra%20andrade/bm%2002%20-%20cs/drenagem-bm02.xls'#$''.$k$35"</definedName>
    <definedName name="F_14_270_4">"'file:///d:/obra%20andrade/bm%2002%20-%20cs/drenagem-bm02.xls'#$''.$k$35"</definedName>
    <definedName name="F_14_270_5">"'file:///d:/obra%20andrade/bm%2002%20-%20cs/drenagem-bm02.xls'#$''.$k$35"</definedName>
    <definedName name="F_14_270_6">"'file:///d:/obra%20andrade/bm%2002%20-%20cs/drenagem-bm02.xls'#$''.$k$35"</definedName>
    <definedName name="F_14_270_7">"'file:///d:/obra%20andrade/bm%2002%20-%20cs/drenagem-bm02.xls'#$''.$k$35"</definedName>
    <definedName name="F_14_30" localSheetId="12">#REF!</definedName>
    <definedName name="F_14_30" localSheetId="13">#REF!</definedName>
    <definedName name="F_14_30" localSheetId="6">#REF!</definedName>
    <definedName name="F_14_30">#REF!</definedName>
    <definedName name="F_14_30_2">"'file:///d:/obra%20andrade/bm%2002%20-%20cs/drenagem-bm02.xls'#$''.$c$35"</definedName>
    <definedName name="F_14_30_3">"'file:///d:/obra%20andrade/bm%2002%20-%20cs/drenagem-bm02.xls'#$''.$c$35"</definedName>
    <definedName name="F_14_30_4">"'file:///d:/obra%20andrade/bm%2002%20-%20cs/drenagem-bm02.xls'#$''.$c$35"</definedName>
    <definedName name="F_14_30_5">"'file:///d:/obra%20andrade/bm%2002%20-%20cs/drenagem-bm02.xls'#$''.$c$35"</definedName>
    <definedName name="F_14_30_6">"'file:///d:/obra%20andrade/bm%2002%20-%20cs/drenagem-bm02.xls'#$''.$c$35"</definedName>
    <definedName name="F_14_30_7">"'file:///d:/obra%20andrade/bm%2002%20-%20cs/drenagem-bm02.xls'#$''.$c$35"</definedName>
    <definedName name="F_14_300" localSheetId="12">#REF!</definedName>
    <definedName name="F_14_300" localSheetId="13">#REF!</definedName>
    <definedName name="F_14_300" localSheetId="6">#REF!</definedName>
    <definedName name="F_14_300">#REF!</definedName>
    <definedName name="F_14_300_2">"'file:///d:/obra%20andrade/bm%2002%20-%20cs/drenagem-bm02.xls'#$''.$l$35"</definedName>
    <definedName name="F_14_300_3">"'file:///d:/obra%20andrade/bm%2002%20-%20cs/drenagem-bm02.xls'#$''.$l$35"</definedName>
    <definedName name="F_14_300_4">"'file:///d:/obra%20andrade/bm%2002%20-%20cs/drenagem-bm02.xls'#$''.$l$35"</definedName>
    <definedName name="F_14_300_5">"'file:///d:/obra%20andrade/bm%2002%20-%20cs/drenagem-bm02.xls'#$''.$l$35"</definedName>
    <definedName name="F_14_300_6">"'file:///d:/obra%20andrade/bm%2002%20-%20cs/drenagem-bm02.xls'#$''.$l$35"</definedName>
    <definedName name="F_14_300_7">"'file:///d:/obra%20andrade/bm%2002%20-%20cs/drenagem-bm02.xls'#$''.$l$35"</definedName>
    <definedName name="F_14_330" localSheetId="12">#REF!</definedName>
    <definedName name="F_14_330" localSheetId="13">#REF!</definedName>
    <definedName name="F_14_330" localSheetId="6">#REF!</definedName>
    <definedName name="F_14_330">#REF!</definedName>
    <definedName name="F_14_330_2">"'file:///d:/obra%20andrade/bm%2002%20-%20cs/drenagem-bm02.xls'#$''.$m$35"</definedName>
    <definedName name="F_14_330_3">"'file:///d:/obra%20andrade/bm%2002%20-%20cs/drenagem-bm02.xls'#$''.$m$35"</definedName>
    <definedName name="F_14_330_4">"'file:///d:/obra%20andrade/bm%2002%20-%20cs/drenagem-bm02.xls'#$''.$m$35"</definedName>
    <definedName name="F_14_330_5">"'file:///d:/obra%20andrade/bm%2002%20-%20cs/drenagem-bm02.xls'#$''.$m$35"</definedName>
    <definedName name="F_14_330_6">"'file:///d:/obra%20andrade/bm%2002%20-%20cs/drenagem-bm02.xls'#$''.$m$35"</definedName>
    <definedName name="F_14_330_7">"'file:///d:/obra%20andrade/bm%2002%20-%20cs/drenagem-bm02.xls'#$''.$m$35"</definedName>
    <definedName name="F_14_360" localSheetId="12">#REF!</definedName>
    <definedName name="F_14_360" localSheetId="13">#REF!</definedName>
    <definedName name="F_14_360" localSheetId="6">#REF!</definedName>
    <definedName name="F_14_360">#REF!</definedName>
    <definedName name="F_14_360_2">"'file:///d:/obra%20andrade/bm%2002%20-%20cs/drenagem-bm02.xls'#$''.$n$35"</definedName>
    <definedName name="F_14_360_3">"'file:///d:/obra%20andrade/bm%2002%20-%20cs/drenagem-bm02.xls'#$''.$n$35"</definedName>
    <definedName name="F_14_360_4">"'file:///d:/obra%20andrade/bm%2002%20-%20cs/drenagem-bm02.xls'#$''.$n$35"</definedName>
    <definedName name="F_14_360_5">"'file:///d:/obra%20andrade/bm%2002%20-%20cs/drenagem-bm02.xls'#$''.$n$35"</definedName>
    <definedName name="F_14_360_6">"'file:///d:/obra%20andrade/bm%2002%20-%20cs/drenagem-bm02.xls'#$''.$n$35"</definedName>
    <definedName name="F_14_360_7">"'file:///d:/obra%20andrade/bm%2002%20-%20cs/drenagem-bm02.xls'#$''.$n$35"</definedName>
    <definedName name="F_14_390" localSheetId="12">#REF!</definedName>
    <definedName name="F_14_390" localSheetId="13">#REF!</definedName>
    <definedName name="F_14_390" localSheetId="6">#REF!</definedName>
    <definedName name="F_14_390">#REF!</definedName>
    <definedName name="F_14_390_2">"'file:///d:/obra%20andrade/bm%2002%20-%20cs/drenagem-bm02.xls'#$''.$o$35"</definedName>
    <definedName name="F_14_390_3">"'file:///d:/obra%20andrade/bm%2002%20-%20cs/drenagem-bm02.xls'#$''.$o$35"</definedName>
    <definedName name="F_14_390_4">"'file:///d:/obra%20andrade/bm%2002%20-%20cs/drenagem-bm02.xls'#$''.$o$35"</definedName>
    <definedName name="F_14_390_5">"'file:///d:/obra%20andrade/bm%2002%20-%20cs/drenagem-bm02.xls'#$''.$o$35"</definedName>
    <definedName name="F_14_390_6">"'file:///d:/obra%20andrade/bm%2002%20-%20cs/drenagem-bm02.xls'#$''.$o$35"</definedName>
    <definedName name="F_14_390_7">"'file:///d:/obra%20andrade/bm%2002%20-%20cs/drenagem-bm02.xls'#$''.$o$35"</definedName>
    <definedName name="F_14_420" localSheetId="12">#REF!</definedName>
    <definedName name="F_14_420" localSheetId="13">#REF!</definedName>
    <definedName name="F_14_420" localSheetId="6">#REF!</definedName>
    <definedName name="F_14_420">#REF!</definedName>
    <definedName name="F_14_420_2">"'file:///d:/obra%20andrade/bm%2002%20-%20cs/drenagem-bm02.xls'#$''.$p$35"</definedName>
    <definedName name="F_14_420_3">"'file:///d:/obra%20andrade/bm%2002%20-%20cs/drenagem-bm02.xls'#$''.$p$35"</definedName>
    <definedName name="F_14_420_4">"'file:///d:/obra%20andrade/bm%2002%20-%20cs/drenagem-bm02.xls'#$''.$p$35"</definedName>
    <definedName name="F_14_420_5">"'file:///d:/obra%20andrade/bm%2002%20-%20cs/drenagem-bm02.xls'#$''.$p$35"</definedName>
    <definedName name="F_14_420_6">"'file:///d:/obra%20andrade/bm%2002%20-%20cs/drenagem-bm02.xls'#$''.$p$35"</definedName>
    <definedName name="F_14_420_7">"'file:///d:/obra%20andrade/bm%2002%20-%20cs/drenagem-bm02.xls'#$''.$p$35"</definedName>
    <definedName name="F_14_450" localSheetId="12">#REF!</definedName>
    <definedName name="F_14_450" localSheetId="13">#REF!</definedName>
    <definedName name="F_14_450" localSheetId="6">#REF!</definedName>
    <definedName name="F_14_450">#REF!</definedName>
    <definedName name="F_14_450_2">"'file:///d:/obra%20andrade/bm%2002%20-%20cs/drenagem-bm02.xls'#$''.$q$35"</definedName>
    <definedName name="F_14_450_3">"'file:///d:/obra%20andrade/bm%2002%20-%20cs/drenagem-bm02.xls'#$''.$q$35"</definedName>
    <definedName name="F_14_450_4">"'file:///d:/obra%20andrade/bm%2002%20-%20cs/drenagem-bm02.xls'#$''.$q$35"</definedName>
    <definedName name="F_14_450_5">"'file:///d:/obra%20andrade/bm%2002%20-%20cs/drenagem-bm02.xls'#$''.$q$35"</definedName>
    <definedName name="F_14_450_6">"'file:///d:/obra%20andrade/bm%2002%20-%20cs/drenagem-bm02.xls'#$''.$q$35"</definedName>
    <definedName name="F_14_450_7">"'file:///d:/obra%20andrade/bm%2002%20-%20cs/drenagem-bm02.xls'#$''.$q$35"</definedName>
    <definedName name="F_14_480" localSheetId="12">#REF!</definedName>
    <definedName name="F_14_480" localSheetId="13">#REF!</definedName>
    <definedName name="F_14_480" localSheetId="6">#REF!</definedName>
    <definedName name="F_14_480">#REF!</definedName>
    <definedName name="F_14_480_2">"'file:///d:/obra%20andrade/bm%2002%20-%20cs/drenagem-bm02.xls'#$''.$r$35"</definedName>
    <definedName name="F_14_480_3">"'file:///d:/obra%20andrade/bm%2002%20-%20cs/drenagem-bm02.xls'#$''.$r$35"</definedName>
    <definedName name="F_14_480_4">"'file:///d:/obra%20andrade/bm%2002%20-%20cs/drenagem-bm02.xls'#$''.$r$35"</definedName>
    <definedName name="F_14_480_5">"'file:///d:/obra%20andrade/bm%2002%20-%20cs/drenagem-bm02.xls'#$''.$r$35"</definedName>
    <definedName name="F_14_480_6">"'file:///d:/obra%20andrade/bm%2002%20-%20cs/drenagem-bm02.xls'#$''.$r$35"</definedName>
    <definedName name="F_14_480_7">"'file:///d:/obra%20andrade/bm%2002%20-%20cs/drenagem-bm02.xls'#$''.$r$35"</definedName>
    <definedName name="F_14_510" localSheetId="12">#REF!</definedName>
    <definedName name="F_14_510" localSheetId="13">#REF!</definedName>
    <definedName name="F_14_510" localSheetId="6">#REF!</definedName>
    <definedName name="F_14_510">#REF!</definedName>
    <definedName name="F_14_510_2">"'file:///d:/obra%20andrade/bm%2002%20-%20cs/drenagem-bm02.xls'#$''.$s$35"</definedName>
    <definedName name="F_14_510_3">"'file:///d:/obra%20andrade/bm%2002%20-%20cs/drenagem-bm02.xls'#$''.$s$35"</definedName>
    <definedName name="F_14_510_4">"'file:///d:/obra%20andrade/bm%2002%20-%20cs/drenagem-bm02.xls'#$''.$s$35"</definedName>
    <definedName name="F_14_510_5">"'file:///d:/obra%20andrade/bm%2002%20-%20cs/drenagem-bm02.xls'#$''.$s$35"</definedName>
    <definedName name="F_14_510_6">"'file:///d:/obra%20andrade/bm%2002%20-%20cs/drenagem-bm02.xls'#$''.$s$35"</definedName>
    <definedName name="F_14_510_7">"'file:///d:/obra%20andrade/bm%2002%20-%20cs/drenagem-bm02.xls'#$''.$s$35"</definedName>
    <definedName name="F_14_540" localSheetId="12">#REF!</definedName>
    <definedName name="F_14_540" localSheetId="13">#REF!</definedName>
    <definedName name="F_14_540" localSheetId="6">#REF!</definedName>
    <definedName name="F_14_540">#REF!</definedName>
    <definedName name="F_14_540_2">"'file:///d:/obra%20andrade/bm%2002%20-%20cs/drenagem-bm02.xls'#$''.$t$35"</definedName>
    <definedName name="F_14_540_3">"'file:///d:/obra%20andrade/bm%2002%20-%20cs/drenagem-bm02.xls'#$''.$t$35"</definedName>
    <definedName name="F_14_540_4">"'file:///d:/obra%20andrade/bm%2002%20-%20cs/drenagem-bm02.xls'#$''.$t$35"</definedName>
    <definedName name="F_14_540_5">"'file:///d:/obra%20andrade/bm%2002%20-%20cs/drenagem-bm02.xls'#$''.$t$35"</definedName>
    <definedName name="F_14_540_6">"'file:///d:/obra%20andrade/bm%2002%20-%20cs/drenagem-bm02.xls'#$''.$t$35"</definedName>
    <definedName name="F_14_540_7">"'file:///d:/obra%20andrade/bm%2002%20-%20cs/drenagem-bm02.xls'#$''.$t$35"</definedName>
    <definedName name="F_14_570" localSheetId="12">#REF!</definedName>
    <definedName name="F_14_570" localSheetId="13">#REF!</definedName>
    <definedName name="F_14_570" localSheetId="6">#REF!</definedName>
    <definedName name="F_14_570">#REF!</definedName>
    <definedName name="F_14_570_2">"'file:///d:/obra%20andrade/bm%2002%20-%20cs/drenagem-bm02.xls'#$''.$u$35"</definedName>
    <definedName name="F_14_570_3">"'file:///d:/obra%20andrade/bm%2002%20-%20cs/drenagem-bm02.xls'#$''.$u$35"</definedName>
    <definedName name="F_14_570_4">"'file:///d:/obra%20andrade/bm%2002%20-%20cs/drenagem-bm02.xls'#$''.$u$35"</definedName>
    <definedName name="F_14_570_5">"'file:///d:/obra%20andrade/bm%2002%20-%20cs/drenagem-bm02.xls'#$''.$u$35"</definedName>
    <definedName name="F_14_570_6">"'file:///d:/obra%20andrade/bm%2002%20-%20cs/drenagem-bm02.xls'#$''.$u$35"</definedName>
    <definedName name="F_14_570_7">"'file:///d:/obra%20andrade/bm%2002%20-%20cs/drenagem-bm02.xls'#$''.$u$35"</definedName>
    <definedName name="F_14_60" localSheetId="12">#REF!</definedName>
    <definedName name="F_14_60" localSheetId="13">#REF!</definedName>
    <definedName name="F_14_60" localSheetId="6">#REF!</definedName>
    <definedName name="F_14_60">#REF!</definedName>
    <definedName name="F_14_60_2">"'file:///d:/obra%20andrade/bm%2002%20-%20cs/drenagem-bm02.xls'#$''.$d$35"</definedName>
    <definedName name="F_14_60_3">"'file:///d:/obra%20andrade/bm%2002%20-%20cs/drenagem-bm02.xls'#$''.$d$35"</definedName>
    <definedName name="F_14_60_4">"'file:///d:/obra%20andrade/bm%2002%20-%20cs/drenagem-bm02.xls'#$''.$d$35"</definedName>
    <definedName name="F_14_60_5">"'file:///d:/obra%20andrade/bm%2002%20-%20cs/drenagem-bm02.xls'#$''.$d$35"</definedName>
    <definedName name="F_14_60_6">"'file:///d:/obra%20andrade/bm%2002%20-%20cs/drenagem-bm02.xls'#$''.$d$35"</definedName>
    <definedName name="F_14_60_7">"'file:///d:/obra%20andrade/bm%2002%20-%20cs/drenagem-bm02.xls'#$''.$d$35"</definedName>
    <definedName name="F_14_600" localSheetId="12">#REF!</definedName>
    <definedName name="F_14_600" localSheetId="13">#REF!</definedName>
    <definedName name="F_14_600" localSheetId="6">#REF!</definedName>
    <definedName name="F_14_600">#REF!</definedName>
    <definedName name="F_14_600_2">"'file:///d:/obra%20andrade/bm%2002%20-%20cs/drenagem-bm02.xls'#$''.$v$35"</definedName>
    <definedName name="F_14_600_3">"'file:///d:/obra%20andrade/bm%2002%20-%20cs/drenagem-bm02.xls'#$''.$v$35"</definedName>
    <definedName name="F_14_600_4">"'file:///d:/obra%20andrade/bm%2002%20-%20cs/drenagem-bm02.xls'#$''.$v$35"</definedName>
    <definedName name="F_14_600_5">"'file:///d:/obra%20andrade/bm%2002%20-%20cs/drenagem-bm02.xls'#$''.$v$35"</definedName>
    <definedName name="F_14_600_6">"'file:///d:/obra%20andrade/bm%2002%20-%20cs/drenagem-bm02.xls'#$''.$v$35"</definedName>
    <definedName name="F_14_600_7">"'file:///d:/obra%20andrade/bm%2002%20-%20cs/drenagem-bm02.xls'#$''.$v$35"</definedName>
    <definedName name="F_14_630" localSheetId="12">#REF!</definedName>
    <definedName name="F_14_630" localSheetId="13">#REF!</definedName>
    <definedName name="F_14_630" localSheetId="6">#REF!</definedName>
    <definedName name="F_14_630">#REF!</definedName>
    <definedName name="F_14_630_2">"'file:///d:/obra%20andrade/bm%2002%20-%20cs/drenagem-bm02.xls'#$''.$w$35"</definedName>
    <definedName name="F_14_630_3">"'file:///d:/obra%20andrade/bm%2002%20-%20cs/drenagem-bm02.xls'#$''.$w$35"</definedName>
    <definedName name="F_14_630_4">"'file:///d:/obra%20andrade/bm%2002%20-%20cs/drenagem-bm02.xls'#$''.$w$35"</definedName>
    <definedName name="F_14_630_5">"'file:///d:/obra%20andrade/bm%2002%20-%20cs/drenagem-bm02.xls'#$''.$w$35"</definedName>
    <definedName name="F_14_630_6">"'file:///d:/obra%20andrade/bm%2002%20-%20cs/drenagem-bm02.xls'#$''.$w$35"</definedName>
    <definedName name="F_14_630_7">"'file:///d:/obra%20andrade/bm%2002%20-%20cs/drenagem-bm02.xls'#$''.$w$35"</definedName>
    <definedName name="F_14_660" localSheetId="12">#REF!</definedName>
    <definedName name="F_14_660" localSheetId="13">#REF!</definedName>
    <definedName name="F_14_660" localSheetId="6">#REF!</definedName>
    <definedName name="F_14_660">#REF!</definedName>
    <definedName name="F_14_660_2">"'file:///d:/obra%20andrade/bm%2002%20-%20cs/drenagem-bm02.xls'#$''.$x$35"</definedName>
    <definedName name="F_14_660_3">"'file:///d:/obra%20andrade/bm%2002%20-%20cs/drenagem-bm02.xls'#$''.$x$35"</definedName>
    <definedName name="F_14_660_4">"'file:///d:/obra%20andrade/bm%2002%20-%20cs/drenagem-bm02.xls'#$''.$x$35"</definedName>
    <definedName name="F_14_660_5">"'file:///d:/obra%20andrade/bm%2002%20-%20cs/drenagem-bm02.xls'#$''.$x$35"</definedName>
    <definedName name="F_14_660_6">"'file:///d:/obra%20andrade/bm%2002%20-%20cs/drenagem-bm02.xls'#$''.$x$35"</definedName>
    <definedName name="F_14_660_7">"'file:///d:/obra%20andrade/bm%2002%20-%20cs/drenagem-bm02.xls'#$''.$x$35"</definedName>
    <definedName name="F_14_690" localSheetId="12">#REF!</definedName>
    <definedName name="F_14_690" localSheetId="13">#REF!</definedName>
    <definedName name="F_14_690" localSheetId="6">#REF!</definedName>
    <definedName name="F_14_690">#REF!</definedName>
    <definedName name="F_14_690_2">"'file:///d:/obra%20andrade/bm%2002%20-%20cs/drenagem-bm02.xls'#$''.$y$35"</definedName>
    <definedName name="F_14_690_3">"'file:///d:/obra%20andrade/bm%2002%20-%20cs/drenagem-bm02.xls'#$''.$y$35"</definedName>
    <definedName name="F_14_690_4">"'file:///d:/obra%20andrade/bm%2002%20-%20cs/drenagem-bm02.xls'#$''.$y$35"</definedName>
    <definedName name="F_14_690_5">"'file:///d:/obra%20andrade/bm%2002%20-%20cs/drenagem-bm02.xls'#$''.$y$35"</definedName>
    <definedName name="F_14_690_6">"'file:///d:/obra%20andrade/bm%2002%20-%20cs/drenagem-bm02.xls'#$''.$y$35"</definedName>
    <definedName name="F_14_690_7">"'file:///d:/obra%20andrade/bm%2002%20-%20cs/drenagem-bm02.xls'#$''.$y$35"</definedName>
    <definedName name="F_14_720" localSheetId="12">#REF!</definedName>
    <definedName name="F_14_720" localSheetId="13">#REF!</definedName>
    <definedName name="F_14_720" localSheetId="6">#REF!</definedName>
    <definedName name="F_14_720">#REF!</definedName>
    <definedName name="F_14_720_2">"'file:///d:/obra%20andrade/bm%2002%20-%20cs/drenagem-bm02.xls'#$''.$z$35"</definedName>
    <definedName name="F_14_720_3">"'file:///d:/obra%20andrade/bm%2002%20-%20cs/drenagem-bm02.xls'#$''.$z$35"</definedName>
    <definedName name="F_14_720_4">"'file:///d:/obra%20andrade/bm%2002%20-%20cs/drenagem-bm02.xls'#$''.$z$35"</definedName>
    <definedName name="F_14_720_5">"'file:///d:/obra%20andrade/bm%2002%20-%20cs/drenagem-bm02.xls'#$''.$z$35"</definedName>
    <definedName name="F_14_720_6">"'file:///d:/obra%20andrade/bm%2002%20-%20cs/drenagem-bm02.xls'#$''.$z$35"</definedName>
    <definedName name="F_14_720_7">"'file:///d:/obra%20andrade/bm%2002%20-%20cs/drenagem-bm02.xls'#$''.$z$35"</definedName>
    <definedName name="F_14_90" localSheetId="12">#REF!</definedName>
    <definedName name="F_14_90" localSheetId="13">#REF!</definedName>
    <definedName name="F_14_90" localSheetId="6">#REF!</definedName>
    <definedName name="F_14_90">#REF!</definedName>
    <definedName name="F_14_90_2">"'file:///d:/obra%20andrade/bm%2002%20-%20cs/drenagem-bm02.xls'#$''.$e$35"</definedName>
    <definedName name="F_14_90_3">"'file:///d:/obra%20andrade/bm%2002%20-%20cs/drenagem-bm02.xls'#$''.$e$35"</definedName>
    <definedName name="F_14_90_4">"'file:///d:/obra%20andrade/bm%2002%20-%20cs/drenagem-bm02.xls'#$''.$e$35"</definedName>
    <definedName name="F_14_90_5">"'file:///d:/obra%20andrade/bm%2002%20-%20cs/drenagem-bm02.xls'#$''.$e$35"</definedName>
    <definedName name="F_14_90_6">"'file:///d:/obra%20andrade/bm%2002%20-%20cs/drenagem-bm02.xls'#$''.$e$35"</definedName>
    <definedName name="F_14_90_7">"'file:///d:/obra%20andrade/bm%2002%20-%20cs/drenagem-bm02.xls'#$''.$e$35"</definedName>
    <definedName name="F_15_120" localSheetId="12">#REF!</definedName>
    <definedName name="F_15_120" localSheetId="13">#REF!</definedName>
    <definedName name="F_15_120" localSheetId="6">#REF!</definedName>
    <definedName name="F_15_120">#REF!</definedName>
    <definedName name="F_15_120_2">"'file:///d:/obra%20andrade/bm%2002%20-%20cs/drenagem-bm02.xls'#$''.$f$37"</definedName>
    <definedName name="F_15_120_3">"'file:///d:/obra%20andrade/bm%2002%20-%20cs/drenagem-bm02.xls'#$''.$f$37"</definedName>
    <definedName name="F_15_120_4">"'file:///d:/obra%20andrade/bm%2002%20-%20cs/drenagem-bm02.xls'#$''.$f$37"</definedName>
    <definedName name="F_15_120_5">"'file:///d:/obra%20andrade/bm%2002%20-%20cs/drenagem-bm02.xls'#$''.$f$37"</definedName>
    <definedName name="F_15_120_6">"'file:///d:/obra%20andrade/bm%2002%20-%20cs/drenagem-bm02.xls'#$''.$f$37"</definedName>
    <definedName name="F_15_120_7">"'file:///d:/obra%20andrade/bm%2002%20-%20cs/drenagem-bm02.xls'#$''.$f$37"</definedName>
    <definedName name="F_15_150" localSheetId="12">#REF!</definedName>
    <definedName name="F_15_150" localSheetId="13">#REF!</definedName>
    <definedName name="F_15_150" localSheetId="6">#REF!</definedName>
    <definedName name="F_15_150">#REF!</definedName>
    <definedName name="F_15_150_2">"'file:///d:/obra%20andrade/bm%2002%20-%20cs/drenagem-bm02.xls'#$''.$g$37"</definedName>
    <definedName name="F_15_150_3">"'file:///d:/obra%20andrade/bm%2002%20-%20cs/drenagem-bm02.xls'#$''.$g$37"</definedName>
    <definedName name="F_15_150_4">"'file:///d:/obra%20andrade/bm%2002%20-%20cs/drenagem-bm02.xls'#$''.$g$37"</definedName>
    <definedName name="F_15_150_5">"'file:///d:/obra%20andrade/bm%2002%20-%20cs/drenagem-bm02.xls'#$''.$g$37"</definedName>
    <definedName name="F_15_150_6">"'file:///d:/obra%20andrade/bm%2002%20-%20cs/drenagem-bm02.xls'#$''.$g$37"</definedName>
    <definedName name="F_15_150_7">"'file:///d:/obra%20andrade/bm%2002%20-%20cs/drenagem-bm02.xls'#$''.$g$37"</definedName>
    <definedName name="F_15_180" localSheetId="12">#REF!</definedName>
    <definedName name="F_15_180" localSheetId="13">#REF!</definedName>
    <definedName name="F_15_180" localSheetId="6">#REF!</definedName>
    <definedName name="F_15_180">#REF!</definedName>
    <definedName name="F_15_180_2">"'file:///d:/obra%20andrade/bm%2002%20-%20cs/drenagem-bm02.xls'#$''.$h$37"</definedName>
    <definedName name="F_15_180_3">"'file:///d:/obra%20andrade/bm%2002%20-%20cs/drenagem-bm02.xls'#$''.$h$37"</definedName>
    <definedName name="F_15_180_4">"'file:///d:/obra%20andrade/bm%2002%20-%20cs/drenagem-bm02.xls'#$''.$h$37"</definedName>
    <definedName name="F_15_180_5">"'file:///d:/obra%20andrade/bm%2002%20-%20cs/drenagem-bm02.xls'#$''.$h$37"</definedName>
    <definedName name="F_15_180_6">"'file:///d:/obra%20andrade/bm%2002%20-%20cs/drenagem-bm02.xls'#$''.$h$37"</definedName>
    <definedName name="F_15_180_7">"'file:///d:/obra%20andrade/bm%2002%20-%20cs/drenagem-bm02.xls'#$''.$h$37"</definedName>
    <definedName name="F_15_210" localSheetId="12">#REF!</definedName>
    <definedName name="F_15_210" localSheetId="13">#REF!</definedName>
    <definedName name="F_15_210" localSheetId="6">#REF!</definedName>
    <definedName name="F_15_210">#REF!</definedName>
    <definedName name="F_15_210_2">"'file:///d:/obra%20andrade/bm%2002%20-%20cs/drenagem-bm02.xls'#$''.$i$37"</definedName>
    <definedName name="F_15_210_3">"'file:///d:/obra%20andrade/bm%2002%20-%20cs/drenagem-bm02.xls'#$''.$i$37"</definedName>
    <definedName name="F_15_210_4">"'file:///d:/obra%20andrade/bm%2002%20-%20cs/drenagem-bm02.xls'#$''.$i$37"</definedName>
    <definedName name="F_15_210_5">"'file:///d:/obra%20andrade/bm%2002%20-%20cs/drenagem-bm02.xls'#$''.$i$37"</definedName>
    <definedName name="F_15_210_6">"'file:///d:/obra%20andrade/bm%2002%20-%20cs/drenagem-bm02.xls'#$''.$i$37"</definedName>
    <definedName name="F_15_210_7">"'file:///d:/obra%20andrade/bm%2002%20-%20cs/drenagem-bm02.xls'#$''.$i$37"</definedName>
    <definedName name="F_15_240" localSheetId="12">#REF!</definedName>
    <definedName name="F_15_240" localSheetId="13">#REF!</definedName>
    <definedName name="F_15_240" localSheetId="6">#REF!</definedName>
    <definedName name="F_15_240">#REF!</definedName>
    <definedName name="F_15_240_2">"'file:///d:/obra%20andrade/bm%2002%20-%20cs/drenagem-bm02.xls'#$''.$j$37"</definedName>
    <definedName name="F_15_240_3">"'file:///d:/obra%20andrade/bm%2002%20-%20cs/drenagem-bm02.xls'#$''.$j$37"</definedName>
    <definedName name="F_15_240_4">"'file:///d:/obra%20andrade/bm%2002%20-%20cs/drenagem-bm02.xls'#$''.$j$37"</definedName>
    <definedName name="F_15_240_5">"'file:///d:/obra%20andrade/bm%2002%20-%20cs/drenagem-bm02.xls'#$''.$j$37"</definedName>
    <definedName name="F_15_240_6">"'file:///d:/obra%20andrade/bm%2002%20-%20cs/drenagem-bm02.xls'#$''.$j$37"</definedName>
    <definedName name="F_15_240_7">"'file:///d:/obra%20andrade/bm%2002%20-%20cs/drenagem-bm02.xls'#$''.$j$37"</definedName>
    <definedName name="F_15_270" localSheetId="12">#REF!</definedName>
    <definedName name="F_15_270" localSheetId="13">#REF!</definedName>
    <definedName name="F_15_270" localSheetId="6">#REF!</definedName>
    <definedName name="F_15_270">#REF!</definedName>
    <definedName name="F_15_270_2">"'file:///d:/obra%20andrade/bm%2002%20-%20cs/drenagem-bm02.xls'#$''.$k$37"</definedName>
    <definedName name="F_15_270_3">"'file:///d:/obra%20andrade/bm%2002%20-%20cs/drenagem-bm02.xls'#$''.$k$37"</definedName>
    <definedName name="F_15_270_4">"'file:///d:/obra%20andrade/bm%2002%20-%20cs/drenagem-bm02.xls'#$''.$k$37"</definedName>
    <definedName name="F_15_270_5">"'file:///d:/obra%20andrade/bm%2002%20-%20cs/drenagem-bm02.xls'#$''.$k$37"</definedName>
    <definedName name="F_15_270_6">"'file:///d:/obra%20andrade/bm%2002%20-%20cs/drenagem-bm02.xls'#$''.$k$37"</definedName>
    <definedName name="F_15_270_7">"'file:///d:/obra%20andrade/bm%2002%20-%20cs/drenagem-bm02.xls'#$''.$k$37"</definedName>
    <definedName name="F_15_30" localSheetId="12">#REF!</definedName>
    <definedName name="F_15_30" localSheetId="13">#REF!</definedName>
    <definedName name="F_15_30" localSheetId="6">#REF!</definedName>
    <definedName name="F_15_30">#REF!</definedName>
    <definedName name="F_15_30_2">"'file:///d:/obra%20andrade/bm%2002%20-%20cs/drenagem-bm02.xls'#$''.$c$37"</definedName>
    <definedName name="F_15_30_3">"'file:///d:/obra%20andrade/bm%2002%20-%20cs/drenagem-bm02.xls'#$''.$c$37"</definedName>
    <definedName name="F_15_30_4">"'file:///d:/obra%20andrade/bm%2002%20-%20cs/drenagem-bm02.xls'#$''.$c$37"</definedName>
    <definedName name="F_15_30_5">"'file:///d:/obra%20andrade/bm%2002%20-%20cs/drenagem-bm02.xls'#$''.$c$37"</definedName>
    <definedName name="F_15_30_6">"'file:///d:/obra%20andrade/bm%2002%20-%20cs/drenagem-bm02.xls'#$''.$c$37"</definedName>
    <definedName name="F_15_30_7">"'file:///d:/obra%20andrade/bm%2002%20-%20cs/drenagem-bm02.xls'#$''.$c$37"</definedName>
    <definedName name="F_15_300" localSheetId="12">#REF!</definedName>
    <definedName name="F_15_300" localSheetId="13">#REF!</definedName>
    <definedName name="F_15_300" localSheetId="6">#REF!</definedName>
    <definedName name="F_15_300">#REF!</definedName>
    <definedName name="F_15_300_2">"'file:///d:/obra%20andrade/bm%2002%20-%20cs/drenagem-bm02.xls'#$''.$l$37"</definedName>
    <definedName name="F_15_300_3">"'file:///d:/obra%20andrade/bm%2002%20-%20cs/drenagem-bm02.xls'#$''.$l$37"</definedName>
    <definedName name="F_15_300_4">"'file:///d:/obra%20andrade/bm%2002%20-%20cs/drenagem-bm02.xls'#$''.$l$37"</definedName>
    <definedName name="F_15_300_5">"'file:///d:/obra%20andrade/bm%2002%20-%20cs/drenagem-bm02.xls'#$''.$l$37"</definedName>
    <definedName name="F_15_300_6">"'file:///d:/obra%20andrade/bm%2002%20-%20cs/drenagem-bm02.xls'#$''.$l$37"</definedName>
    <definedName name="F_15_300_7">"'file:///d:/obra%20andrade/bm%2002%20-%20cs/drenagem-bm02.xls'#$''.$l$37"</definedName>
    <definedName name="F_15_330" localSheetId="12">#REF!</definedName>
    <definedName name="F_15_330" localSheetId="13">#REF!</definedName>
    <definedName name="F_15_330" localSheetId="6">#REF!</definedName>
    <definedName name="F_15_330">#REF!</definedName>
    <definedName name="F_15_330_2">"'file:///d:/obra%20andrade/bm%2002%20-%20cs/drenagem-bm02.xls'#$''.$m$37"</definedName>
    <definedName name="F_15_330_3">"'file:///d:/obra%20andrade/bm%2002%20-%20cs/drenagem-bm02.xls'#$''.$m$37"</definedName>
    <definedName name="F_15_330_4">"'file:///d:/obra%20andrade/bm%2002%20-%20cs/drenagem-bm02.xls'#$''.$m$37"</definedName>
    <definedName name="F_15_330_5">"'file:///d:/obra%20andrade/bm%2002%20-%20cs/drenagem-bm02.xls'#$''.$m$37"</definedName>
    <definedName name="F_15_330_6">"'file:///d:/obra%20andrade/bm%2002%20-%20cs/drenagem-bm02.xls'#$''.$m$37"</definedName>
    <definedName name="F_15_330_7">"'file:///d:/obra%20andrade/bm%2002%20-%20cs/drenagem-bm02.xls'#$''.$m$37"</definedName>
    <definedName name="F_15_360" localSheetId="12">#REF!</definedName>
    <definedName name="F_15_360" localSheetId="13">#REF!</definedName>
    <definedName name="F_15_360" localSheetId="6">#REF!</definedName>
    <definedName name="F_15_360">#REF!</definedName>
    <definedName name="F_15_360_2">"'file:///d:/obra%20andrade/bm%2002%20-%20cs/drenagem-bm02.xls'#$''.$n$37"</definedName>
    <definedName name="F_15_360_3">"'file:///d:/obra%20andrade/bm%2002%20-%20cs/drenagem-bm02.xls'#$''.$n$37"</definedName>
    <definedName name="F_15_360_4">"'file:///d:/obra%20andrade/bm%2002%20-%20cs/drenagem-bm02.xls'#$''.$n$37"</definedName>
    <definedName name="F_15_360_5">"'file:///d:/obra%20andrade/bm%2002%20-%20cs/drenagem-bm02.xls'#$''.$n$37"</definedName>
    <definedName name="F_15_360_6">"'file:///d:/obra%20andrade/bm%2002%20-%20cs/drenagem-bm02.xls'#$''.$n$37"</definedName>
    <definedName name="F_15_360_7">"'file:///d:/obra%20andrade/bm%2002%20-%20cs/drenagem-bm02.xls'#$''.$n$37"</definedName>
    <definedName name="F_15_390" localSheetId="12">#REF!</definedName>
    <definedName name="F_15_390" localSheetId="13">#REF!</definedName>
    <definedName name="F_15_390" localSheetId="6">#REF!</definedName>
    <definedName name="F_15_390">#REF!</definedName>
    <definedName name="F_15_390_2">"'file:///d:/obra%20andrade/bm%2002%20-%20cs/drenagem-bm02.xls'#$''.$o$37"</definedName>
    <definedName name="F_15_390_3">"'file:///d:/obra%20andrade/bm%2002%20-%20cs/drenagem-bm02.xls'#$''.$o$37"</definedName>
    <definedName name="F_15_390_4">"'file:///d:/obra%20andrade/bm%2002%20-%20cs/drenagem-bm02.xls'#$''.$o$37"</definedName>
    <definedName name="F_15_390_5">"'file:///d:/obra%20andrade/bm%2002%20-%20cs/drenagem-bm02.xls'#$''.$o$37"</definedName>
    <definedName name="F_15_390_6">"'file:///d:/obra%20andrade/bm%2002%20-%20cs/drenagem-bm02.xls'#$''.$o$37"</definedName>
    <definedName name="F_15_390_7">"'file:///d:/obra%20andrade/bm%2002%20-%20cs/drenagem-bm02.xls'#$''.$o$37"</definedName>
    <definedName name="F_15_420" localSheetId="12">#REF!</definedName>
    <definedName name="F_15_420" localSheetId="13">#REF!</definedName>
    <definedName name="F_15_420" localSheetId="6">#REF!</definedName>
    <definedName name="F_15_420">#REF!</definedName>
    <definedName name="F_15_420_2">"'file:///d:/obra%20andrade/bm%2002%20-%20cs/drenagem-bm02.xls'#$''.$p$37"</definedName>
    <definedName name="F_15_420_3">"'file:///d:/obra%20andrade/bm%2002%20-%20cs/drenagem-bm02.xls'#$''.$p$37"</definedName>
    <definedName name="F_15_420_4">"'file:///d:/obra%20andrade/bm%2002%20-%20cs/drenagem-bm02.xls'#$''.$p$37"</definedName>
    <definedName name="F_15_420_5">"'file:///d:/obra%20andrade/bm%2002%20-%20cs/drenagem-bm02.xls'#$''.$p$37"</definedName>
    <definedName name="F_15_420_6">"'file:///d:/obra%20andrade/bm%2002%20-%20cs/drenagem-bm02.xls'#$''.$p$37"</definedName>
    <definedName name="F_15_420_7">"'file:///d:/obra%20andrade/bm%2002%20-%20cs/drenagem-bm02.xls'#$''.$p$37"</definedName>
    <definedName name="F_15_450" localSheetId="12">#REF!</definedName>
    <definedName name="F_15_450" localSheetId="13">#REF!</definedName>
    <definedName name="F_15_450" localSheetId="6">#REF!</definedName>
    <definedName name="F_15_450">#REF!</definedName>
    <definedName name="F_15_450_2">"'file:///d:/obra%20andrade/bm%2002%20-%20cs/drenagem-bm02.xls'#$''.$q$37"</definedName>
    <definedName name="F_15_450_3">"'file:///d:/obra%20andrade/bm%2002%20-%20cs/drenagem-bm02.xls'#$''.$q$37"</definedName>
    <definedName name="F_15_450_4">"'file:///d:/obra%20andrade/bm%2002%20-%20cs/drenagem-bm02.xls'#$''.$q$37"</definedName>
    <definedName name="F_15_450_5">"'file:///d:/obra%20andrade/bm%2002%20-%20cs/drenagem-bm02.xls'#$''.$q$37"</definedName>
    <definedName name="F_15_450_6">"'file:///d:/obra%20andrade/bm%2002%20-%20cs/drenagem-bm02.xls'#$''.$q$37"</definedName>
    <definedName name="F_15_450_7">"'file:///d:/obra%20andrade/bm%2002%20-%20cs/drenagem-bm02.xls'#$''.$q$37"</definedName>
    <definedName name="F_15_480" localSheetId="12">#REF!</definedName>
    <definedName name="F_15_480" localSheetId="13">#REF!</definedName>
    <definedName name="F_15_480" localSheetId="6">#REF!</definedName>
    <definedName name="F_15_480">#REF!</definedName>
    <definedName name="F_15_480_2">"'file:///d:/obra%20andrade/bm%2002%20-%20cs/drenagem-bm02.xls'#$''.$r$37"</definedName>
    <definedName name="F_15_480_3">"'file:///d:/obra%20andrade/bm%2002%20-%20cs/drenagem-bm02.xls'#$''.$r$37"</definedName>
    <definedName name="F_15_480_4">"'file:///d:/obra%20andrade/bm%2002%20-%20cs/drenagem-bm02.xls'#$''.$r$37"</definedName>
    <definedName name="F_15_480_5">"'file:///d:/obra%20andrade/bm%2002%20-%20cs/drenagem-bm02.xls'#$''.$r$37"</definedName>
    <definedName name="F_15_480_6">"'file:///d:/obra%20andrade/bm%2002%20-%20cs/drenagem-bm02.xls'#$''.$r$37"</definedName>
    <definedName name="F_15_480_7">"'file:///d:/obra%20andrade/bm%2002%20-%20cs/drenagem-bm02.xls'#$''.$r$37"</definedName>
    <definedName name="F_15_510" localSheetId="12">#REF!</definedName>
    <definedName name="F_15_510" localSheetId="13">#REF!</definedName>
    <definedName name="F_15_510" localSheetId="6">#REF!</definedName>
    <definedName name="F_15_510">#REF!</definedName>
    <definedName name="F_15_510_2">"'file:///d:/obra%20andrade/bm%2002%20-%20cs/drenagem-bm02.xls'#$''.$s$37"</definedName>
    <definedName name="F_15_510_3">"'file:///d:/obra%20andrade/bm%2002%20-%20cs/drenagem-bm02.xls'#$''.$s$37"</definedName>
    <definedName name="F_15_510_4">"'file:///d:/obra%20andrade/bm%2002%20-%20cs/drenagem-bm02.xls'#$''.$s$37"</definedName>
    <definedName name="F_15_510_5">"'file:///d:/obra%20andrade/bm%2002%20-%20cs/drenagem-bm02.xls'#$''.$s$37"</definedName>
    <definedName name="F_15_510_6">"'file:///d:/obra%20andrade/bm%2002%20-%20cs/drenagem-bm02.xls'#$''.$s$37"</definedName>
    <definedName name="F_15_510_7">"'file:///d:/obra%20andrade/bm%2002%20-%20cs/drenagem-bm02.xls'#$''.$s$37"</definedName>
    <definedName name="F_15_540" localSheetId="12">#REF!</definedName>
    <definedName name="F_15_540" localSheetId="13">#REF!</definedName>
    <definedName name="F_15_540" localSheetId="6">#REF!</definedName>
    <definedName name="F_15_540">#REF!</definedName>
    <definedName name="F_15_540_2">"'file:///d:/obra%20andrade/bm%2002%20-%20cs/drenagem-bm02.xls'#$''.$t$37"</definedName>
    <definedName name="F_15_540_3">"'file:///d:/obra%20andrade/bm%2002%20-%20cs/drenagem-bm02.xls'#$''.$t$37"</definedName>
    <definedName name="F_15_540_4">"'file:///d:/obra%20andrade/bm%2002%20-%20cs/drenagem-bm02.xls'#$''.$t$37"</definedName>
    <definedName name="F_15_540_5">"'file:///d:/obra%20andrade/bm%2002%20-%20cs/drenagem-bm02.xls'#$''.$t$37"</definedName>
    <definedName name="F_15_540_6">"'file:///d:/obra%20andrade/bm%2002%20-%20cs/drenagem-bm02.xls'#$''.$t$37"</definedName>
    <definedName name="F_15_540_7">"'file:///d:/obra%20andrade/bm%2002%20-%20cs/drenagem-bm02.xls'#$''.$t$37"</definedName>
    <definedName name="F_15_570" localSheetId="12">#REF!</definedName>
    <definedName name="F_15_570" localSheetId="13">#REF!</definedName>
    <definedName name="F_15_570" localSheetId="6">#REF!</definedName>
    <definedName name="F_15_570">#REF!</definedName>
    <definedName name="F_15_570_2">"'file:///d:/obra%20andrade/bm%2002%20-%20cs/drenagem-bm02.xls'#$''.$u$37"</definedName>
    <definedName name="F_15_570_3">"'file:///d:/obra%20andrade/bm%2002%20-%20cs/drenagem-bm02.xls'#$''.$u$37"</definedName>
    <definedName name="F_15_570_4">"'file:///d:/obra%20andrade/bm%2002%20-%20cs/drenagem-bm02.xls'#$''.$u$37"</definedName>
    <definedName name="F_15_570_5">"'file:///d:/obra%20andrade/bm%2002%20-%20cs/drenagem-bm02.xls'#$''.$u$37"</definedName>
    <definedName name="F_15_570_6">"'file:///d:/obra%20andrade/bm%2002%20-%20cs/drenagem-bm02.xls'#$''.$u$37"</definedName>
    <definedName name="F_15_570_7">"'file:///d:/obra%20andrade/bm%2002%20-%20cs/drenagem-bm02.xls'#$''.$u$37"</definedName>
    <definedName name="F_15_60" localSheetId="12">#REF!</definedName>
    <definedName name="F_15_60" localSheetId="13">#REF!</definedName>
    <definedName name="F_15_60" localSheetId="6">#REF!</definedName>
    <definedName name="F_15_60">#REF!</definedName>
    <definedName name="F_15_60_2">"'file:///d:/obra%20andrade/bm%2002%20-%20cs/drenagem-bm02.xls'#$''.$d$37"</definedName>
    <definedName name="F_15_60_3">"'file:///d:/obra%20andrade/bm%2002%20-%20cs/drenagem-bm02.xls'#$''.$d$37"</definedName>
    <definedName name="F_15_60_4">"'file:///d:/obra%20andrade/bm%2002%20-%20cs/drenagem-bm02.xls'#$''.$d$37"</definedName>
    <definedName name="F_15_60_5">"'file:///d:/obra%20andrade/bm%2002%20-%20cs/drenagem-bm02.xls'#$''.$d$37"</definedName>
    <definedName name="F_15_60_6">"'file:///d:/obra%20andrade/bm%2002%20-%20cs/drenagem-bm02.xls'#$''.$d$37"</definedName>
    <definedName name="F_15_60_7">"'file:///d:/obra%20andrade/bm%2002%20-%20cs/drenagem-bm02.xls'#$''.$d$37"</definedName>
    <definedName name="F_15_600" localSheetId="12">#REF!</definedName>
    <definedName name="F_15_600" localSheetId="13">#REF!</definedName>
    <definedName name="F_15_600" localSheetId="6">#REF!</definedName>
    <definedName name="F_15_600">#REF!</definedName>
    <definedName name="F_15_600_2">"'file:///d:/obra%20andrade/bm%2002%20-%20cs/drenagem-bm02.xls'#$''.$v$37"</definedName>
    <definedName name="F_15_600_3">"'file:///d:/obra%20andrade/bm%2002%20-%20cs/drenagem-bm02.xls'#$''.$v$37"</definedName>
    <definedName name="F_15_600_4">"'file:///d:/obra%20andrade/bm%2002%20-%20cs/drenagem-bm02.xls'#$''.$v$37"</definedName>
    <definedName name="F_15_600_5">"'file:///d:/obra%20andrade/bm%2002%20-%20cs/drenagem-bm02.xls'#$''.$v$37"</definedName>
    <definedName name="F_15_600_6">"'file:///d:/obra%20andrade/bm%2002%20-%20cs/drenagem-bm02.xls'#$''.$v$37"</definedName>
    <definedName name="F_15_600_7">"'file:///d:/obra%20andrade/bm%2002%20-%20cs/drenagem-bm02.xls'#$''.$v$37"</definedName>
    <definedName name="F_15_630" localSheetId="12">#REF!</definedName>
    <definedName name="F_15_630" localSheetId="13">#REF!</definedName>
    <definedName name="F_15_630" localSheetId="6">#REF!</definedName>
    <definedName name="F_15_630">#REF!</definedName>
    <definedName name="F_15_630_2">"'file:///d:/obra%20andrade/bm%2002%20-%20cs/drenagem-bm02.xls'#$''.$w$37"</definedName>
    <definedName name="F_15_630_3">"'file:///d:/obra%20andrade/bm%2002%20-%20cs/drenagem-bm02.xls'#$''.$w$37"</definedName>
    <definedName name="F_15_630_4">"'file:///d:/obra%20andrade/bm%2002%20-%20cs/drenagem-bm02.xls'#$''.$w$37"</definedName>
    <definedName name="F_15_630_5">"'file:///d:/obra%20andrade/bm%2002%20-%20cs/drenagem-bm02.xls'#$''.$w$37"</definedName>
    <definedName name="F_15_630_6">"'file:///d:/obra%20andrade/bm%2002%20-%20cs/drenagem-bm02.xls'#$''.$w$37"</definedName>
    <definedName name="F_15_630_7">"'file:///d:/obra%20andrade/bm%2002%20-%20cs/drenagem-bm02.xls'#$''.$w$37"</definedName>
    <definedName name="F_15_660" localSheetId="12">#REF!</definedName>
    <definedName name="F_15_660" localSheetId="13">#REF!</definedName>
    <definedName name="F_15_660" localSheetId="6">#REF!</definedName>
    <definedName name="F_15_660">#REF!</definedName>
    <definedName name="F_15_660_2">"'file:///d:/obra%20andrade/bm%2002%20-%20cs/drenagem-bm02.xls'#$''.$x$37"</definedName>
    <definedName name="F_15_660_3">"'file:///d:/obra%20andrade/bm%2002%20-%20cs/drenagem-bm02.xls'#$''.$x$37"</definedName>
    <definedName name="F_15_660_4">"'file:///d:/obra%20andrade/bm%2002%20-%20cs/drenagem-bm02.xls'#$''.$x$37"</definedName>
    <definedName name="F_15_660_5">"'file:///d:/obra%20andrade/bm%2002%20-%20cs/drenagem-bm02.xls'#$''.$x$37"</definedName>
    <definedName name="F_15_660_6">"'file:///d:/obra%20andrade/bm%2002%20-%20cs/drenagem-bm02.xls'#$''.$x$37"</definedName>
    <definedName name="F_15_660_7">"'file:///d:/obra%20andrade/bm%2002%20-%20cs/drenagem-bm02.xls'#$''.$x$37"</definedName>
    <definedName name="F_15_690" localSheetId="12">#REF!</definedName>
    <definedName name="F_15_690" localSheetId="13">#REF!</definedName>
    <definedName name="F_15_690" localSheetId="6">#REF!</definedName>
    <definedName name="F_15_690">#REF!</definedName>
    <definedName name="F_15_690_2">"'file:///d:/obra%20andrade/bm%2002%20-%20cs/drenagem-bm02.xls'#$''.$y$37"</definedName>
    <definedName name="F_15_690_3">"'file:///d:/obra%20andrade/bm%2002%20-%20cs/drenagem-bm02.xls'#$''.$y$37"</definedName>
    <definedName name="F_15_690_4">"'file:///d:/obra%20andrade/bm%2002%20-%20cs/drenagem-bm02.xls'#$''.$y$37"</definedName>
    <definedName name="F_15_690_5">"'file:///d:/obra%20andrade/bm%2002%20-%20cs/drenagem-bm02.xls'#$''.$y$37"</definedName>
    <definedName name="F_15_690_6">"'file:///d:/obra%20andrade/bm%2002%20-%20cs/drenagem-bm02.xls'#$''.$y$37"</definedName>
    <definedName name="F_15_690_7">"'file:///d:/obra%20andrade/bm%2002%20-%20cs/drenagem-bm02.xls'#$''.$y$37"</definedName>
    <definedName name="F_15_720" localSheetId="12">#REF!</definedName>
    <definedName name="F_15_720" localSheetId="13">#REF!</definedName>
    <definedName name="F_15_720" localSheetId="6">#REF!</definedName>
    <definedName name="F_15_720">#REF!</definedName>
    <definedName name="F_15_720_2">"'file:///d:/obra%20andrade/bm%2002%20-%20cs/drenagem-bm02.xls'#$''.$z$37"</definedName>
    <definedName name="F_15_720_3">"'file:///d:/obra%20andrade/bm%2002%20-%20cs/drenagem-bm02.xls'#$''.$z$37"</definedName>
    <definedName name="F_15_720_4">"'file:///d:/obra%20andrade/bm%2002%20-%20cs/drenagem-bm02.xls'#$''.$z$37"</definedName>
    <definedName name="F_15_720_5">"'file:///d:/obra%20andrade/bm%2002%20-%20cs/drenagem-bm02.xls'#$''.$z$37"</definedName>
    <definedName name="F_15_720_6">"'file:///d:/obra%20andrade/bm%2002%20-%20cs/drenagem-bm02.xls'#$''.$z$37"</definedName>
    <definedName name="F_15_720_7">"'file:///d:/obra%20andrade/bm%2002%20-%20cs/drenagem-bm02.xls'#$''.$z$37"</definedName>
    <definedName name="F_15_90" localSheetId="12">#REF!</definedName>
    <definedName name="F_15_90" localSheetId="13">#REF!</definedName>
    <definedName name="F_15_90" localSheetId="6">#REF!</definedName>
    <definedName name="F_15_90">#REF!</definedName>
    <definedName name="F_15_90_2">"'file:///d:/obra%20andrade/bm%2002%20-%20cs/drenagem-bm02.xls'#$''.$e$37"</definedName>
    <definedName name="F_15_90_3">"'file:///d:/obra%20andrade/bm%2002%20-%20cs/drenagem-bm02.xls'#$''.$e$37"</definedName>
    <definedName name="F_15_90_4">"'file:///d:/obra%20andrade/bm%2002%20-%20cs/drenagem-bm02.xls'#$''.$e$37"</definedName>
    <definedName name="F_15_90_5">"'file:///d:/obra%20andrade/bm%2002%20-%20cs/drenagem-bm02.xls'#$''.$e$37"</definedName>
    <definedName name="F_15_90_6">"'file:///d:/obra%20andrade/bm%2002%20-%20cs/drenagem-bm02.xls'#$''.$e$37"</definedName>
    <definedName name="F_15_90_7">"'file:///d:/obra%20andrade/bm%2002%20-%20cs/drenagem-bm02.xls'#$''.$e$37"</definedName>
    <definedName name="FATOR" localSheetId="12">#REF!</definedName>
    <definedName name="FATOR" localSheetId="13">#REF!</definedName>
    <definedName name="FATOR" localSheetId="6">#REF!</definedName>
    <definedName name="FATOR">#REF!</definedName>
    <definedName name="FatSabadoOut">'[50]TrafContExpan-NoPrint'!$O$5</definedName>
    <definedName name="FatSextaOut">'[50]TrafContExpan-NoPrint'!$O$4</definedName>
    <definedName name="fc1a">'[9]PRO-08'!#REF!</definedName>
    <definedName name="fc1a_9" localSheetId="12">[14]PRO_08!#REF!</definedName>
    <definedName name="fc1a_9">[15]PRO_08!#REF!</definedName>
    <definedName name="FC1U">'[9]PRO-08'!#REF!</definedName>
    <definedName name="FC2A">'[9]PRO-08'!#REF!</definedName>
    <definedName name="FC2A_9" localSheetId="12">[14]PRO_08!#REF!</definedName>
    <definedName name="FC2A_9">[15]PRO_08!#REF!</definedName>
    <definedName name="FC2U">'[9]PRO-08'!#REF!</definedName>
    <definedName name="FC3A">'[9]PRO-08'!#REF!</definedName>
    <definedName name="FC3A_9" localSheetId="12">[14]PRO_08!#REF!</definedName>
    <definedName name="FC3A_9">[15]PRO_08!#REF!</definedName>
    <definedName name="FC3U">'[9]PRO-08'!#REF!</definedName>
    <definedName name="fca">#N/A</definedName>
    <definedName name="fcm">#REF!</definedName>
    <definedName name="fda" localSheetId="12">{"total","SUM(total)","YNNNN",FALSE}</definedName>
    <definedName name="fda">{"total","SUM(total)","YNNNN",FALSE}</definedName>
    <definedName name="FDD">[32]Reforma!#REF!</definedName>
    <definedName name="fdde" localSheetId="12">#REF!</definedName>
    <definedName name="fdde" localSheetId="13">#REF!</definedName>
    <definedName name="fdde" localSheetId="6">#REF!</definedName>
    <definedName name="fdde">#REF!</definedName>
    <definedName name="fer">#REF!</definedName>
    <definedName name="FERR" localSheetId="12">#REF!</definedName>
    <definedName name="FERR" localSheetId="13">#REF!</definedName>
    <definedName name="FERR" localSheetId="6">#REF!</definedName>
    <definedName name="FERR">#REF!</definedName>
    <definedName name="ferro" localSheetId="12">#REF!</definedName>
    <definedName name="ferro" localSheetId="13">#REF!</definedName>
    <definedName name="ferro" localSheetId="6">#REF!</definedName>
    <definedName name="ferro">#REF!</definedName>
    <definedName name="Ferro_CA60">"$#REF!.$#REF!$#REF!"</definedName>
    <definedName name="FEV00" localSheetId="12">#REF!</definedName>
    <definedName name="FEV00" localSheetId="13">#REF!</definedName>
    <definedName name="FEV00" localSheetId="6">#REF!</definedName>
    <definedName name="FEV00">#REF!</definedName>
    <definedName name="FGDHGF" localSheetId="12">#REF!</definedName>
    <definedName name="FGDHGF" localSheetId="13">#REF!</definedName>
    <definedName name="FGDHGF" localSheetId="6">#REF!</definedName>
    <definedName name="FGDHGF">#REF!</definedName>
    <definedName name="FGHYT" localSheetId="12">#REF!</definedName>
    <definedName name="FGHYT" localSheetId="13">#REF!</definedName>
    <definedName name="FGHYT" localSheetId="6">#REF!</definedName>
    <definedName name="FGHYT">#REF!</definedName>
    <definedName name="FGV" localSheetId="12">#REF!</definedName>
    <definedName name="FGV" localSheetId="13">#REF!</definedName>
    <definedName name="FGV" localSheetId="6">#REF!</definedName>
    <definedName name="FGV">#REF!</definedName>
    <definedName name="FGVC" localSheetId="12">#REF!</definedName>
    <definedName name="FGVC" localSheetId="13">#REF!</definedName>
    <definedName name="FGVC" localSheetId="6">#REF!</definedName>
    <definedName name="FGVC">#REF!</definedName>
    <definedName name="Filtro">"$#REF!.$#REF!$#REF!"</definedName>
    <definedName name="FiltroCot" localSheetId="12">#REF!</definedName>
    <definedName name="FiltroCot" localSheetId="13">#REF!</definedName>
    <definedName name="FiltroCot" localSheetId="6">#REF!</definedName>
    <definedName name="FiltroCot">#REF!</definedName>
    <definedName name="firma1" localSheetId="12">#REF!</definedName>
    <definedName name="firma1" localSheetId="13">#REF!</definedName>
    <definedName name="firma1" localSheetId="6">#REF!</definedName>
    <definedName name="firma1">#REF!</definedName>
    <definedName name="firma2" localSheetId="12">#REF!</definedName>
    <definedName name="firma2" localSheetId="13">#REF!</definedName>
    <definedName name="firma2" localSheetId="6">#REF!</definedName>
    <definedName name="firma2">#REF!</definedName>
    <definedName name="FORMA_MAD_BRANCA" localSheetId="12">#REF!</definedName>
    <definedName name="FORMA_MAD_BRANCA" localSheetId="13">#REF!</definedName>
    <definedName name="FORMA_MAD_BRANCA" localSheetId="6">#REF!</definedName>
    <definedName name="FORMA_MAD_BRANCA">#REF!</definedName>
    <definedName name="formulas" localSheetId="12">[51]C!$B$112,[51]C!$B$50,[51]C!$B$174:$B$177,[51]C!$B$236:$B$239,[51]C!$B$298:$B$301,[51]C!$B$360:$B$362,[51]C!$B$422:$B$424,[51]C!$B$484:$B$486,[51]C!$B$546:$B$547,[51]C!$B$608:$B$609,[51]C!$B$671:$B$672,[51]C!$B$733:$B$734,[51]C!$B$795:$B$796,[51]C!$B$857:$B$858,[51]C!$B$980,[51]C!$B$1042,[51]C!$B$1104,[51]C!$B$1166:$B$1168,[51]C!$B$1228:$B$1230,[51]C!$B$1290:$B$1292</definedName>
    <definedName name="formulas">[52]C!$B$112,[52]C!$B$50,[52]C!$B$174:$B$177,[52]C!$B$236:$B$239,[52]C!$B$298:$B$301,[52]C!$B$360:$B$362,[52]C!$B$422:$B$424,[52]C!$B$484:$B$486,[52]C!$B$546:$B$547,[52]C!$B$608:$B$609,[52]C!$B$671:$B$672,[52]C!$B$733:$B$734,[52]C!$B$795:$B$796,[52]C!$B$857:$B$858,[52]C!$B$980,[52]C!$B$1042,[52]C!$B$1104,[52]C!$B$1166:$B$1168,[52]C!$B$1228:$B$1230,[52]C!$B$1290:$B$1292</definedName>
    <definedName name="FORN_ACESS_EMISS" localSheetId="12">#REF!</definedName>
    <definedName name="FORN_ACESS_EMISS" localSheetId="13">#REF!</definedName>
    <definedName name="FORN_ACESS_EMISS" localSheetId="6">#REF!</definedName>
    <definedName name="FORN_ACESS_EMISS">#REF!</definedName>
    <definedName name="FORN_ACESS_EMISS2_M" localSheetId="12">#REF!</definedName>
    <definedName name="FORN_ACESS_EMISS2_M" localSheetId="13">#REF!</definedName>
    <definedName name="FORN_ACESS_EMISS2_M" localSheetId="6">#REF!</definedName>
    <definedName name="FORN_ACESS_EMISS2_M">#REF!</definedName>
    <definedName name="FORN_ACESS_EMISS3_M" localSheetId="12">#REF!</definedName>
    <definedName name="FORN_ACESS_EMISS3_M" localSheetId="13">#REF!</definedName>
    <definedName name="FORN_ACESS_EMISS3_M" localSheetId="6">#REF!</definedName>
    <definedName name="FORN_ACESS_EMISS3_M">#REF!</definedName>
    <definedName name="FORN_ACESS_REDE_COL" localSheetId="12">#REF!</definedName>
    <definedName name="FORN_ACESS_REDE_COL" localSheetId="13">#REF!</definedName>
    <definedName name="FORN_ACESS_REDE_COL" localSheetId="6">#REF!</definedName>
    <definedName name="FORN_ACESS_REDE_COL">#REF!</definedName>
    <definedName name="FORN_ACESSÓRIOS" localSheetId="12">#REF!</definedName>
    <definedName name="FORN_ACESSÓRIOS" localSheetId="13">#REF!</definedName>
    <definedName name="FORN_ACESSÓRIOS" localSheetId="6">#REF!</definedName>
    <definedName name="FORN_ACESSÓRIOS">#REF!</definedName>
    <definedName name="FORN_CON_EMISS3_M" localSheetId="12">#REF!</definedName>
    <definedName name="FORN_CON_EMISS3_M" localSheetId="13">#REF!</definedName>
    <definedName name="FORN_CON_EMISS3_M" localSheetId="6">#REF!</definedName>
    <definedName name="FORN_CON_EMISS3_M">#REF!</definedName>
    <definedName name="FORN_CONEX" localSheetId="12">#REF!</definedName>
    <definedName name="FORN_CONEX" localSheetId="13">#REF!</definedName>
    <definedName name="FORN_CONEX" localSheetId="6">#REF!</definedName>
    <definedName name="FORN_CONEX">#REF!</definedName>
    <definedName name="FORN_CONEX_EMISS" localSheetId="12">#REF!</definedName>
    <definedName name="FORN_CONEX_EMISS" localSheetId="13">#REF!</definedName>
    <definedName name="FORN_CONEX_EMISS" localSheetId="6">#REF!</definedName>
    <definedName name="FORN_CONEX_EMISS">#REF!</definedName>
    <definedName name="FORN_CONEX_PEÇAS" localSheetId="12">#REF!</definedName>
    <definedName name="FORN_CONEX_PEÇAS" localSheetId="13">#REF!</definedName>
    <definedName name="FORN_CONEX_PEÇAS" localSheetId="6">#REF!</definedName>
    <definedName name="FORN_CONEX_PEÇAS">#REF!</definedName>
    <definedName name="FORN_PEÇAS_EMISS2_M" localSheetId="12">#REF!</definedName>
    <definedName name="FORN_PEÇAS_EMISS2_M" localSheetId="13">#REF!</definedName>
    <definedName name="FORN_PEÇAS_EMISS2_M" localSheetId="6">#REF!</definedName>
    <definedName name="FORN_PEÇAS_EMISS2_M">#REF!</definedName>
    <definedName name="FORN_TUB_EMISS" localSheetId="12">#REF!</definedName>
    <definedName name="FORN_TUB_EMISS" localSheetId="13">#REF!</definedName>
    <definedName name="FORN_TUB_EMISS" localSheetId="6">#REF!</definedName>
    <definedName name="FORN_TUB_EMISS">#REF!</definedName>
    <definedName name="FORN_TUB_EMISS2_M" localSheetId="12">#REF!</definedName>
    <definedName name="FORN_TUB_EMISS2_M" localSheetId="13">#REF!</definedName>
    <definedName name="FORN_TUB_EMISS2_M" localSheetId="6">#REF!</definedName>
    <definedName name="FORN_TUB_EMISS2_M">#REF!</definedName>
    <definedName name="FORN_TUB_EMISS3_M" localSheetId="12">#REF!</definedName>
    <definedName name="FORN_TUB_EMISS3_M" localSheetId="13">#REF!</definedName>
    <definedName name="FORN_TUB_EMISS3_M" localSheetId="6">#REF!</definedName>
    <definedName name="FORN_TUB_EMISS3_M">#REF!</definedName>
    <definedName name="FORN_TUB_REDE_COL" localSheetId="12">#REF!</definedName>
    <definedName name="FORN_TUB_REDE_COL" localSheetId="13">#REF!</definedName>
    <definedName name="FORN_TUB_REDE_COL" localSheetId="6">#REF!</definedName>
    <definedName name="FORN_TUB_REDE_COL">#REF!</definedName>
    <definedName name="FORN_TUBU" localSheetId="12">#REF!</definedName>
    <definedName name="FORN_TUBU" localSheetId="13">#REF!</definedName>
    <definedName name="FORN_TUBU" localSheetId="6">#REF!</definedName>
    <definedName name="FORN_TUBU">#REF!</definedName>
    <definedName name="fornecer_2">"$#REF!.$C$54"</definedName>
    <definedName name="fornecer_3">"$#REF!.$C$54"</definedName>
    <definedName name="fornecer_4">"$#REF!.$C$54"</definedName>
    <definedName name="fornecer_5">"$#REF!.$C$54"</definedName>
    <definedName name="fornecer_6">"$#REF!.$C$54"</definedName>
    <definedName name="fornecer_7">"$#REF!.$C$54"</definedName>
    <definedName name="fossa">#REF!</definedName>
    <definedName name="FP_001" localSheetId="12">'[34]Boletim Medição'!$P$14</definedName>
    <definedName name="FP_001">'[35]Boletim Medição'!$P$14</definedName>
    <definedName name="FP_002" localSheetId="12">'[34]Boletim Medição'!$P$15</definedName>
    <definedName name="FP_002">'[35]Boletim Medição'!$P$15</definedName>
    <definedName name="FP_003" localSheetId="12">'[34]Boletim Medição'!$P$16</definedName>
    <definedName name="FP_003">'[35]Boletim Medição'!$P$16</definedName>
    <definedName name="FP_004" localSheetId="12">'[34]Boletim Medição'!$P$19</definedName>
    <definedName name="FP_004">'[35]Boletim Medição'!$P$19</definedName>
    <definedName name="FP_005" localSheetId="12">'[34]Boletim Medição'!$P$20</definedName>
    <definedName name="FP_005">'[35]Boletim Medição'!$P$20</definedName>
    <definedName name="FP_006" localSheetId="12">'[34]Boletim Medição'!$P$21</definedName>
    <definedName name="FP_006">'[35]Boletim Medição'!$P$21</definedName>
    <definedName name="FP_007" localSheetId="12">'[34]Boletim Medição'!$P$22</definedName>
    <definedName name="FP_007">'[35]Boletim Medição'!$P$22</definedName>
    <definedName name="FP_008" localSheetId="12">'[34]Boletim Medição'!$P$23</definedName>
    <definedName name="FP_008">'[35]Boletim Medição'!$P$23</definedName>
    <definedName name="FP_009" localSheetId="12">'[34]Boletim Medição'!$P$24</definedName>
    <definedName name="FP_009">'[35]Boletim Medição'!$P$24</definedName>
    <definedName name="FP_010" localSheetId="12">'[34]Boletim Medição'!$P$25</definedName>
    <definedName name="FP_010">'[35]Boletim Medição'!$P$25</definedName>
    <definedName name="FP_011" localSheetId="12">'[34]Boletim Medição'!$P$26</definedName>
    <definedName name="FP_011">'[35]Boletim Medição'!$P$26</definedName>
    <definedName name="FP_012" localSheetId="12">'[34]Boletim Medição'!$P$27</definedName>
    <definedName name="FP_012">'[35]Boletim Medição'!$P$27</definedName>
    <definedName name="FP_013" localSheetId="12">'[34]Boletim Medição'!$P$28</definedName>
    <definedName name="FP_013">'[35]Boletim Medição'!$P$28</definedName>
    <definedName name="FP_014" localSheetId="12">'[34]Boletim Medição'!$P$29</definedName>
    <definedName name="FP_014">'[35]Boletim Medição'!$P$29</definedName>
    <definedName name="FP_015" localSheetId="12">'[34]Boletim Medição'!$P$30</definedName>
    <definedName name="FP_015">'[35]Boletim Medição'!$P$30</definedName>
    <definedName name="FP_016" localSheetId="12">'[34]Boletim Medição'!$P$31</definedName>
    <definedName name="FP_016">'[35]Boletim Medição'!$P$31</definedName>
    <definedName name="FP_017" localSheetId="12">'[34]Boletim Medição'!$P$34</definedName>
    <definedName name="FP_017">'[35]Boletim Medição'!$P$34</definedName>
    <definedName name="FP_018" localSheetId="12">'[34]Boletim Medição'!$P$35</definedName>
    <definedName name="FP_018">'[35]Boletim Medição'!$P$35</definedName>
    <definedName name="FP_019" localSheetId="12">'[34]Boletim Medição'!$P$36</definedName>
    <definedName name="FP_019">'[35]Boletim Medição'!$P$36</definedName>
    <definedName name="FP_020" localSheetId="12">'[34]Boletim Medição'!$P$37</definedName>
    <definedName name="FP_020">'[35]Boletim Medição'!$P$37</definedName>
    <definedName name="FP_021" localSheetId="12">'[34]Boletim Medição'!$P$38</definedName>
    <definedName name="FP_021">'[35]Boletim Medição'!$P$38</definedName>
    <definedName name="FP_022" localSheetId="12">'[34]Boletim Medição'!$P$39</definedName>
    <definedName name="FP_022">'[35]Boletim Medição'!$P$39</definedName>
    <definedName name="FP_023" localSheetId="12">'[34]Boletim Medição'!$P$40</definedName>
    <definedName name="FP_023">'[35]Boletim Medição'!$P$40</definedName>
    <definedName name="FP_024" localSheetId="12">'[34]Boletim Medição'!$P$41</definedName>
    <definedName name="FP_024">'[35]Boletim Medição'!$P$41</definedName>
    <definedName name="FP_025" localSheetId="12">'[34]Boletim Medição'!$P$46</definedName>
    <definedName name="FP_025">'[35]Boletim Medição'!$P$46</definedName>
    <definedName name="FP_026" localSheetId="12">'[34]Boletim Medição'!$P$47</definedName>
    <definedName name="FP_026">'[35]Boletim Medição'!$P$47</definedName>
    <definedName name="FP_027" localSheetId="12">'[34]Boletim Medição'!$P$48</definedName>
    <definedName name="FP_027">'[35]Boletim Medição'!$P$48</definedName>
    <definedName name="FP_028" localSheetId="12">'[34]Boletim Medição'!$P$49</definedName>
    <definedName name="FP_028">'[35]Boletim Medição'!$P$49</definedName>
    <definedName name="FP_029" localSheetId="12">'[34]Boletim Medição'!$P$50</definedName>
    <definedName name="FP_029">'[35]Boletim Medição'!$P$50</definedName>
    <definedName name="FP_030" localSheetId="12">'[34]Boletim Medição'!$P$51</definedName>
    <definedName name="FP_030">'[35]Boletim Medição'!$P$51</definedName>
    <definedName name="FP_031" localSheetId="12">'[34]Boletim Medição'!$P$52</definedName>
    <definedName name="FP_031">'[35]Boletim Medição'!$P$52</definedName>
    <definedName name="FP_032" localSheetId="12">'[34]Boletim Medição'!$P$53</definedName>
    <definedName name="FP_032">'[35]Boletim Medição'!$P$53</definedName>
    <definedName name="FP_033" localSheetId="12">'[34]Boletim Medição'!$P$54</definedName>
    <definedName name="FP_033">'[35]Boletim Medição'!$P$54</definedName>
    <definedName name="FP_034" localSheetId="12">'[34]Boletim Medição'!$P$55</definedName>
    <definedName name="FP_034">'[35]Boletim Medição'!$P$55</definedName>
    <definedName name="FP_035" localSheetId="12">'[34]Boletim Medição'!$P$56</definedName>
    <definedName name="FP_035">'[35]Boletim Medição'!$P$56</definedName>
    <definedName name="FP_036" localSheetId="12">'[34]Boletim Medição'!$P$57</definedName>
    <definedName name="FP_036">'[35]Boletim Medição'!$P$57</definedName>
    <definedName name="FP_037" localSheetId="12">'[34]Boletim Medição'!$P$58</definedName>
    <definedName name="FP_037">'[35]Boletim Medição'!$P$58</definedName>
    <definedName name="FP_038" localSheetId="12">'[34]Boletim Medição'!$P$59</definedName>
    <definedName name="FP_038">'[35]Boletim Medição'!$P$59</definedName>
    <definedName name="FP_039" localSheetId="12">'[34]Boletim Medição'!$P$60</definedName>
    <definedName name="FP_039">'[35]Boletim Medição'!$P$60</definedName>
    <definedName name="FP_040" localSheetId="12">'[34]Boletim Medição'!$P$61</definedName>
    <definedName name="FP_040">'[35]Boletim Medição'!$P$61</definedName>
    <definedName name="FP_041" localSheetId="12">'[34]Boletim Medição'!$P$62</definedName>
    <definedName name="FP_041">'[35]Boletim Medição'!$P$62</definedName>
    <definedName name="FP_042" localSheetId="12">'[34]Boletim Medição'!$P$63</definedName>
    <definedName name="FP_042">'[35]Boletim Medição'!$P$63</definedName>
    <definedName name="FP_043" localSheetId="12">'[34]Boletim Medição'!$P$64</definedName>
    <definedName name="FP_043">'[35]Boletim Medição'!$P$64</definedName>
    <definedName name="FP_044" localSheetId="12">'[34]Boletim Medição'!$P$65</definedName>
    <definedName name="FP_044">'[35]Boletim Medição'!$P$65</definedName>
    <definedName name="FP_045" localSheetId="12">'[34]Boletim Medição'!$P$66</definedName>
    <definedName name="FP_045">'[35]Boletim Medição'!$P$66</definedName>
    <definedName name="FP_046" localSheetId="12">'[34]Boletim Medição'!$P$67</definedName>
    <definedName name="FP_046">'[35]Boletim Medição'!$P$67</definedName>
    <definedName name="FP_047" localSheetId="12">'[34]Boletim Medição'!$P$68</definedName>
    <definedName name="FP_047">'[35]Boletim Medição'!$P$68</definedName>
    <definedName name="FP_048" localSheetId="12">'[34]Boletim Medição'!$P$69</definedName>
    <definedName name="FP_048">'[35]Boletim Medição'!$P$69</definedName>
    <definedName name="FP_049" localSheetId="12">'[34]Boletim Medição'!$P$70</definedName>
    <definedName name="FP_049">'[35]Boletim Medição'!$P$70</definedName>
    <definedName name="FP_050" localSheetId="12">'[34]Boletim Medição'!$P$71</definedName>
    <definedName name="FP_050">'[35]Boletim Medição'!$P$71</definedName>
    <definedName name="FP_051" localSheetId="12">'[34]Boletim Medição'!$P$72</definedName>
    <definedName name="FP_051">'[35]Boletim Medição'!$P$72</definedName>
    <definedName name="FP_052" localSheetId="12">'[34]Boletim Medição'!$P$73</definedName>
    <definedName name="FP_052">'[35]Boletim Medição'!$P$73</definedName>
    <definedName name="FP_053" localSheetId="12">'[34]Boletim Medição'!$P$74</definedName>
    <definedName name="FP_053">'[35]Boletim Medição'!$P$74</definedName>
    <definedName name="FP_054" localSheetId="12">'[34]Boletim Medição'!$P$75</definedName>
    <definedName name="FP_054">'[35]Boletim Medição'!$P$75</definedName>
    <definedName name="FP_055" localSheetId="12">'[34]Boletim Medição'!$P$76</definedName>
    <definedName name="FP_055">'[35]Boletim Medição'!$P$76</definedName>
    <definedName name="FP_056" localSheetId="12">'[34]Boletim Medição'!$P$77</definedName>
    <definedName name="FP_056">'[35]Boletim Medição'!$P$77</definedName>
    <definedName name="FP_057" localSheetId="12">'[34]Boletim Medição'!$P$78</definedName>
    <definedName name="FP_057">'[35]Boletim Medição'!$P$78</definedName>
    <definedName name="FP_058" localSheetId="12">'[34]Boletim Medição'!$P$79</definedName>
    <definedName name="FP_058">'[35]Boletim Medição'!$P$79</definedName>
    <definedName name="FP_059" localSheetId="12">'[34]Boletim Medição'!$P$80</definedName>
    <definedName name="FP_059">'[35]Boletim Medição'!$P$80</definedName>
    <definedName name="FP_060" localSheetId="12">'[34]Boletim Medição'!$P$81</definedName>
    <definedName name="FP_060">'[35]Boletim Medição'!$P$81</definedName>
    <definedName name="FP_061" localSheetId="12">'[34]Boletim Medição'!$P$82</definedName>
    <definedName name="FP_061">'[35]Boletim Medição'!$P$82</definedName>
    <definedName name="FP_062" localSheetId="12">'[34]Boletim Medição'!$P$83</definedName>
    <definedName name="FP_062">'[35]Boletim Medição'!$P$83</definedName>
    <definedName name="FP_063" localSheetId="12">'[34]Boletim Medição'!$P$84</definedName>
    <definedName name="FP_063">'[35]Boletim Medição'!$P$84</definedName>
    <definedName name="FP_064" localSheetId="12">'[34]Boletim Medição'!$P$85</definedName>
    <definedName name="FP_064">'[35]Boletim Medição'!$P$85</definedName>
    <definedName name="FP_065" localSheetId="12">'[34]Boletim Medição'!$P$86</definedName>
    <definedName name="FP_065">'[35]Boletim Medição'!$P$86</definedName>
    <definedName name="FP_066" localSheetId="12">'[34]Boletim Medição'!$P$87</definedName>
    <definedName name="FP_066">'[35]Boletim Medição'!$P$87</definedName>
    <definedName name="FP_067" localSheetId="12">'[34]Boletim Medição'!$P$88</definedName>
    <definedName name="FP_067">'[35]Boletim Medição'!$P$88</definedName>
    <definedName name="FP_068" localSheetId="12">'[34]Boletim Medição'!$P$89</definedName>
    <definedName name="FP_068">'[35]Boletim Medição'!$P$89</definedName>
    <definedName name="FP_069" localSheetId="12">'[34]Boletim Medição'!$P$90</definedName>
    <definedName name="FP_069">'[35]Boletim Medição'!$P$90</definedName>
    <definedName name="FP_070" localSheetId="12">'[34]Boletim Medição'!$P$91</definedName>
    <definedName name="FP_070">'[35]Boletim Medição'!$P$91</definedName>
    <definedName name="FP_071" localSheetId="12">'[34]Boletim Medição'!$P$92</definedName>
    <definedName name="FP_071">'[35]Boletim Medição'!$P$92</definedName>
    <definedName name="FP_072" localSheetId="12">'[34]Boletim Medição'!$P$93</definedName>
    <definedName name="FP_072">'[35]Boletim Medição'!$P$93</definedName>
    <definedName name="FP_073" localSheetId="12">'[34]Boletim Medição'!$P$94</definedName>
    <definedName name="FP_073">'[35]Boletim Medição'!$P$94</definedName>
    <definedName name="FP_074" localSheetId="12">'[34]Boletim Medição'!$P$95</definedName>
    <definedName name="FP_074">'[35]Boletim Medição'!$P$95</definedName>
    <definedName name="FP_075" localSheetId="12">'[34]Boletim Medição'!$P$96</definedName>
    <definedName name="FP_075">'[35]Boletim Medição'!$P$96</definedName>
    <definedName name="FP_076" localSheetId="12">'[34]Boletim Medição'!$P$97</definedName>
    <definedName name="FP_076">'[35]Boletim Medição'!$P$97</definedName>
    <definedName name="FP_077" localSheetId="12">'[34]Boletim Medição'!$P$98</definedName>
    <definedName name="FP_077">'[35]Boletim Medição'!$P$98</definedName>
    <definedName name="FP_078" localSheetId="12">'[34]Boletim Medição'!$P$99</definedName>
    <definedName name="FP_078">'[35]Boletim Medição'!$P$99</definedName>
    <definedName name="FP_079" localSheetId="12">'[34]Boletim Medição'!$P$100</definedName>
    <definedName name="FP_079">'[35]Boletim Medição'!$P$100</definedName>
    <definedName name="FP_080" localSheetId="12">'[34]Boletim Medição'!$P$101</definedName>
    <definedName name="FP_080">'[35]Boletim Medição'!$P$101</definedName>
    <definedName name="FP_081" localSheetId="12">'[34]Boletim Medição'!$P$102</definedName>
    <definedName name="FP_081">'[35]Boletim Medição'!$P$102</definedName>
    <definedName name="FP_082" localSheetId="12">'[34]Boletim Medição'!$P$103</definedName>
    <definedName name="FP_082">'[35]Boletim Medição'!$P$103</definedName>
    <definedName name="FP_083" localSheetId="12">'[34]Boletim Medição'!$P$104</definedName>
    <definedName name="FP_083">'[35]Boletim Medição'!$P$104</definedName>
    <definedName name="FP_084" localSheetId="12">'[34]Boletim Medição'!$P$105</definedName>
    <definedName name="FP_084">'[35]Boletim Medição'!$P$105</definedName>
    <definedName name="FP_085" localSheetId="12">'[34]Boletim Medição'!$P$106</definedName>
    <definedName name="FP_085">'[35]Boletim Medição'!$P$106</definedName>
    <definedName name="FP_086" localSheetId="12">'[34]Boletim Medição'!$P$107</definedName>
    <definedName name="FP_086">'[35]Boletim Medição'!$P$107</definedName>
    <definedName name="FP_087" localSheetId="12">'[34]Boletim Medição'!$P$108</definedName>
    <definedName name="FP_087">'[35]Boletim Medição'!$P$108</definedName>
    <definedName name="FP_088" localSheetId="12">'[34]Boletim Medição'!$P$109</definedName>
    <definedName name="FP_088">'[35]Boletim Medição'!$P$109</definedName>
    <definedName name="FP_089" localSheetId="12">'[34]Boletim Medição'!$P$110</definedName>
    <definedName name="FP_089">'[35]Boletim Medição'!$P$110</definedName>
    <definedName name="FP_090" localSheetId="12">'[34]Boletim Medição'!$P$111</definedName>
    <definedName name="FP_090">'[35]Boletim Medição'!$P$111</definedName>
    <definedName name="FP_091" localSheetId="12">'[34]Boletim Medição'!$P$112</definedName>
    <definedName name="FP_091">'[35]Boletim Medição'!$P$112</definedName>
    <definedName name="FP_092" localSheetId="12">'[34]Boletim Medição'!$P$113</definedName>
    <definedName name="FP_092">'[35]Boletim Medição'!$P$113</definedName>
    <definedName name="FP_093" localSheetId="12">'[34]Boletim Medição'!$P$114</definedName>
    <definedName name="FP_093">'[35]Boletim Medição'!$P$114</definedName>
    <definedName name="FP_094" localSheetId="12">'[34]Boletim Medição'!$P$115</definedName>
    <definedName name="FP_094">'[35]Boletim Medição'!$P$115</definedName>
    <definedName name="FP_095" localSheetId="12">'[34]Boletim Medição'!$P$122</definedName>
    <definedName name="FP_095">'[35]Boletim Medição'!$P$122</definedName>
    <definedName name="FP_096" localSheetId="12">'[34]Boletim Medição'!$P$123</definedName>
    <definedName name="FP_096">'[35]Boletim Medição'!$P$123</definedName>
    <definedName name="FP_097" localSheetId="12">'[34]Boletim Medição'!$P$124</definedName>
    <definedName name="FP_097">'[35]Boletim Medição'!$P$124</definedName>
    <definedName name="FP_098" localSheetId="12">'[34]Boletim Medição'!$P$125</definedName>
    <definedName name="FP_098">'[35]Boletim Medição'!$P$125</definedName>
    <definedName name="FP_099" localSheetId="12">'[34]Boletim Medição'!$P$126</definedName>
    <definedName name="FP_099">'[35]Boletim Medição'!$P$126</definedName>
    <definedName name="FP_100" localSheetId="12">'[34]Boletim Medição'!$P$127</definedName>
    <definedName name="FP_100">'[35]Boletim Medição'!$P$127</definedName>
    <definedName name="FP_101" localSheetId="12">'[34]Boletim Medição'!$P$130</definedName>
    <definedName name="FP_101">'[35]Boletim Medição'!$P$130</definedName>
    <definedName name="FP_102" localSheetId="12">'[34]Boletim Medição'!$P$131</definedName>
    <definedName name="FP_102">'[35]Boletim Medição'!$P$131</definedName>
    <definedName name="FP_103" localSheetId="12">'[34]Boletim Medição'!$P$132</definedName>
    <definedName name="FP_103">'[35]Boletim Medição'!$P$132</definedName>
    <definedName name="FP_104" localSheetId="12">'[34]Boletim Medição'!$P$133</definedName>
    <definedName name="FP_104">'[35]Boletim Medição'!$P$133</definedName>
    <definedName name="FP_105" localSheetId="12">'[34]Boletim Medição'!$P$136</definedName>
    <definedName name="FP_105">'[35]Boletim Medição'!$P$136</definedName>
    <definedName name="FP_106" localSheetId="12">'[34]Boletim Medição'!$P$137</definedName>
    <definedName name="FP_106">'[35]Boletim Medição'!$P$137</definedName>
    <definedName name="FP_107" localSheetId="12">'[34]Boletim Medição'!$P$138</definedName>
    <definedName name="FP_107">'[35]Boletim Medição'!$P$138</definedName>
    <definedName name="FP_108" localSheetId="12">'[34]Boletim Medição'!$P$139</definedName>
    <definedName name="FP_108">'[35]Boletim Medição'!$P$139</definedName>
    <definedName name="FP_109" localSheetId="12">'[34]Boletim Medição'!$P$142</definedName>
    <definedName name="FP_109">'[35]Boletim Medição'!$P$142</definedName>
    <definedName name="FP_110" localSheetId="12">'[34]Boletim Medição'!$P$143</definedName>
    <definedName name="FP_110">'[35]Boletim Medição'!$P$143</definedName>
    <definedName name="FP_111" localSheetId="12">'[34]Boletim Medição'!$P$144</definedName>
    <definedName name="FP_111">'[35]Boletim Medição'!$P$144</definedName>
    <definedName name="FP_112" localSheetId="12">'[34]Boletim Medição'!$P$145</definedName>
    <definedName name="FP_112">'[35]Boletim Medição'!$P$145</definedName>
    <definedName name="FP_113" localSheetId="12">'[34]Boletim Medição'!$P$146</definedName>
    <definedName name="FP_113">'[35]Boletim Medição'!$P$146</definedName>
    <definedName name="FP_114" localSheetId="12">'[34]Boletim Medição'!$P$147</definedName>
    <definedName name="FP_114">'[35]Boletim Medição'!$P$147</definedName>
    <definedName name="FP_115" localSheetId="12">'[34]Boletim Medição'!$P$148</definedName>
    <definedName name="FP_115">'[35]Boletim Medição'!$P$148</definedName>
    <definedName name="FP_116" localSheetId="12">'[34]Boletim Medição'!$P$149</definedName>
    <definedName name="FP_116">'[35]Boletim Medição'!$P$149</definedName>
    <definedName name="FP_117" localSheetId="12">'[34]Boletim Medição'!$P$152</definedName>
    <definedName name="FP_117">'[35]Boletim Medição'!$P$152</definedName>
    <definedName name="FP_118" localSheetId="12">'[34]Boletim Medição'!$P$153</definedName>
    <definedName name="FP_118">'[35]Boletim Medição'!$P$153</definedName>
    <definedName name="FP_119" localSheetId="12">'[34]Boletim Medição'!$P$154</definedName>
    <definedName name="FP_119">'[35]Boletim Medição'!$P$154</definedName>
    <definedName name="FP_120" localSheetId="12">'[34]Boletim Medição'!$P$157</definedName>
    <definedName name="FP_120">'[35]Boletim Medição'!$P$157</definedName>
    <definedName name="FP_121" localSheetId="12">'[34]Boletim Medição'!$P$158</definedName>
    <definedName name="FP_121">'[35]Boletim Medição'!$P$158</definedName>
    <definedName name="FP_122" localSheetId="12">'[34]Boletim Medição'!$P$159</definedName>
    <definedName name="FP_122">'[35]Boletim Medição'!$P$159</definedName>
    <definedName name="FP_123" localSheetId="12">'[34]Boletim Medição'!$P$163</definedName>
    <definedName name="FP_123">'[35]Boletim Medição'!$P$163</definedName>
    <definedName name="FP_124" localSheetId="12">'[34]Boletim Medição'!$P$164</definedName>
    <definedName name="FP_124">'[35]Boletim Medição'!$P$164</definedName>
    <definedName name="FP_125" localSheetId="12">'[34]Boletim Medição'!$P$165</definedName>
    <definedName name="FP_125">'[35]Boletim Medição'!$P$165</definedName>
    <definedName name="FP_126" localSheetId="12">'[34]Boletim Medição'!$P$166</definedName>
    <definedName name="FP_126">'[35]Boletim Medição'!$P$166</definedName>
    <definedName name="FP_127" localSheetId="12">'[34]Boletim Medição'!$P$167</definedName>
    <definedName name="FP_127">'[35]Boletim Medição'!$P$167</definedName>
    <definedName name="FP_128" localSheetId="12">'[34]Boletim Medição'!$P$168</definedName>
    <definedName name="FP_128">'[35]Boletim Medição'!$P$168</definedName>
    <definedName name="FP_129" localSheetId="12">'[34]Boletim Medição'!$P$169</definedName>
    <definedName name="FP_129">'[35]Boletim Medição'!$P$169</definedName>
    <definedName name="FP_130" localSheetId="12">'[34]Boletim Medição'!$P$172</definedName>
    <definedName name="FP_130">'[35]Boletim Medição'!$P$172</definedName>
    <definedName name="FP_131" localSheetId="12">'[34]Boletim Medição'!$P$173</definedName>
    <definedName name="FP_131">'[35]Boletim Medição'!$P$173</definedName>
    <definedName name="FP_132" localSheetId="12">'[34]Boletim Medição'!$P$174</definedName>
    <definedName name="FP_132">'[35]Boletim Medição'!$P$174</definedName>
    <definedName name="FP_133" localSheetId="12">'[34]Boletim Medição'!$P$177</definedName>
    <definedName name="FP_133">'[35]Boletim Medição'!$P$177</definedName>
    <definedName name="FP_134" localSheetId="12">'[34]Boletim Medição'!$P$178</definedName>
    <definedName name="FP_134">'[35]Boletim Medição'!$P$178</definedName>
    <definedName name="FP_135" localSheetId="12">'[34]Boletim Medição'!$P$179</definedName>
    <definedName name="FP_135">'[35]Boletim Medição'!$P$179</definedName>
    <definedName name="FP_136" localSheetId="12">'[34]Boletim Medição'!$P$182</definedName>
    <definedName name="FP_136">'[35]Boletim Medição'!$P$182</definedName>
    <definedName name="FP_137" localSheetId="12">'[34]Boletim Medição'!$P$183</definedName>
    <definedName name="FP_137">'[35]Boletim Medição'!$P$183</definedName>
    <definedName name="FP_138" localSheetId="12">'[34]Boletim Medição'!$P$184</definedName>
    <definedName name="FP_138">'[35]Boletim Medição'!$P$184</definedName>
    <definedName name="FP_139" localSheetId="12">'[34]Boletim Medição'!$P$185</definedName>
    <definedName name="FP_139">'[35]Boletim Medição'!$P$185</definedName>
    <definedName name="FP_140" localSheetId="12">'[34]Boletim Medição'!$P$186</definedName>
    <definedName name="FP_140">'[35]Boletim Medição'!$P$186</definedName>
    <definedName name="FP_141" localSheetId="12">'[34]Boletim Medição'!$P$187</definedName>
    <definedName name="FP_141">'[35]Boletim Medição'!$P$187</definedName>
    <definedName name="FP_142" localSheetId="12">'[34]Boletim Medição'!$P$188</definedName>
    <definedName name="FP_142">'[35]Boletim Medição'!$P$188</definedName>
    <definedName name="FP_143" localSheetId="12">'[34]Boletim Medição'!$P$189</definedName>
    <definedName name="FP_143">'[35]Boletim Medição'!$P$189</definedName>
    <definedName name="FP_144" localSheetId="12">'[34]Boletim Medição'!$P$190</definedName>
    <definedName name="FP_144">'[35]Boletim Medição'!$P$190</definedName>
    <definedName name="FP_145" localSheetId="12">'[34]Boletim Medição'!$P$191</definedName>
    <definedName name="FP_145">'[35]Boletim Medição'!$P$191</definedName>
    <definedName name="FP_146" localSheetId="12">'[34]Boletim Medição'!$P$194</definedName>
    <definedName name="FP_146">'[35]Boletim Medição'!$P$194</definedName>
    <definedName name="FP_147" localSheetId="12">'[34]Boletim Medição'!$P$195</definedName>
    <definedName name="FP_147">'[35]Boletim Medição'!$P$195</definedName>
    <definedName name="FP_148" localSheetId="12">'[34]Boletim Medição'!$P$196</definedName>
    <definedName name="FP_148">'[35]Boletim Medição'!$P$196</definedName>
    <definedName name="FP_149" localSheetId="12">'[34]Boletim Medição'!$P$199</definedName>
    <definedName name="FP_149">'[35]Boletim Medição'!$P$199</definedName>
    <definedName name="FP_150" localSheetId="12">'[34]Boletim Medição'!$P$200</definedName>
    <definedName name="FP_150">'[35]Boletim Medição'!$P$200</definedName>
    <definedName name="FP_151" localSheetId="12">'[34]Boletim Medição'!$P$201</definedName>
    <definedName name="FP_151">'[35]Boletim Medição'!$P$201</definedName>
    <definedName name="FP_152" localSheetId="12">'[34]Boletim Medição'!$P$204</definedName>
    <definedName name="FP_152">'[35]Boletim Medição'!$P$204</definedName>
    <definedName name="FP_153" localSheetId="12">'[34]Boletim Medição'!$P$205</definedName>
    <definedName name="FP_153">'[35]Boletim Medição'!$P$205</definedName>
    <definedName name="FP_154" localSheetId="12">'[34]Boletim Medição'!$P$206</definedName>
    <definedName name="FP_154">'[35]Boletim Medição'!$P$206</definedName>
    <definedName name="FP_155" localSheetId="12">'[34]Boletim Medição'!$P$207</definedName>
    <definedName name="FP_155">'[35]Boletim Medição'!$P$207</definedName>
    <definedName name="FP_156" localSheetId="12">'[34]Boletim Medição'!$P$208</definedName>
    <definedName name="FP_156">'[35]Boletim Medição'!$P$208</definedName>
    <definedName name="FP_157" localSheetId="12">'[34]Boletim Medição'!$P$209</definedName>
    <definedName name="FP_157">'[35]Boletim Medição'!$P$209</definedName>
    <definedName name="FP_158" localSheetId="12">'[34]Boletim Medição'!$P$210</definedName>
    <definedName name="FP_158">'[35]Boletim Medição'!$P$210</definedName>
    <definedName name="FP_159" localSheetId="12">'[34]Boletim Medição'!$P$211</definedName>
    <definedName name="FP_159">'[35]Boletim Medição'!$P$211</definedName>
    <definedName name="FP_160" localSheetId="12">'[34]Boletim Medição'!$P$212</definedName>
    <definedName name="FP_160">'[35]Boletim Medição'!$P$212</definedName>
    <definedName name="FP_161" localSheetId="12">'[34]Boletim Medição'!$P$215</definedName>
    <definedName name="FP_161">'[35]Boletim Medição'!$P$215</definedName>
    <definedName name="FP_162" localSheetId="12">'[34]Boletim Medição'!$P$216</definedName>
    <definedName name="FP_162">'[35]Boletim Medição'!$P$216</definedName>
    <definedName name="FP_163" localSheetId="12">'[34]Boletim Medição'!$P$217</definedName>
    <definedName name="FP_163">'[35]Boletim Medição'!$P$217</definedName>
    <definedName name="FP_164" localSheetId="12">'[34]Boletim Medição'!$P$220</definedName>
    <definedName name="FP_164">'[35]Boletim Medição'!$P$220</definedName>
    <definedName name="FP_165" localSheetId="12">'[34]Boletim Medição'!$P$221</definedName>
    <definedName name="FP_165">'[35]Boletim Medição'!$P$221</definedName>
    <definedName name="FP_166" localSheetId="12">'[34]Boletim Medição'!$P$222</definedName>
    <definedName name="FP_166">'[35]Boletim Medição'!$P$222</definedName>
    <definedName name="FP_167" localSheetId="12">'[34]Boletim Medição'!$P$230</definedName>
    <definedName name="FP_167">'[35]Boletim Medição'!$P$230</definedName>
    <definedName name="FP_168" localSheetId="12">'[34]Boletim Medição'!$P$231</definedName>
    <definedName name="FP_168">'[35]Boletim Medição'!$P$231</definedName>
    <definedName name="FP_169" localSheetId="12">'[34]Boletim Medição'!$P$232</definedName>
    <definedName name="FP_169">'[35]Boletim Medição'!$P$232</definedName>
    <definedName name="FP_170" localSheetId="12">'[34]Boletim Medição'!$P$236</definedName>
    <definedName name="FP_170">'[35]Boletim Medição'!$P$236</definedName>
    <definedName name="FP_171" localSheetId="12">'[34]Boletim Medição'!$P$237</definedName>
    <definedName name="FP_171">'[35]Boletim Medição'!$P$237</definedName>
    <definedName name="FP_172" localSheetId="12">'[34]Boletim Medição'!$P$238</definedName>
    <definedName name="FP_172">'[35]Boletim Medição'!$P$238</definedName>
    <definedName name="FP_173" localSheetId="12">'[34]Boletim Medição'!$P$239</definedName>
    <definedName name="FP_173">'[35]Boletim Medição'!$P$239</definedName>
    <definedName name="FP_174" localSheetId="12">'[34]Boletim Medição'!$P$240</definedName>
    <definedName name="FP_174">'[35]Boletim Medição'!$P$240</definedName>
    <definedName name="FP_175" localSheetId="12">'[34]Boletim Medição'!$P$241</definedName>
    <definedName name="FP_175">'[35]Boletim Medição'!$P$241</definedName>
    <definedName name="FP_176" localSheetId="12">'[34]Boletim Medição'!$P$246</definedName>
    <definedName name="FP_176">'[35]Boletim Medição'!$P$246</definedName>
    <definedName name="FP_177" localSheetId="12">'[34]Boletim Medição'!$P$247</definedName>
    <definedName name="FP_177">'[35]Boletim Medição'!$P$247</definedName>
    <definedName name="FP_178" localSheetId="12">'[34]Boletim Medição'!$P$248</definedName>
    <definedName name="FP_178">'[35]Boletim Medição'!$P$248</definedName>
    <definedName name="FP_179" localSheetId="12">'[34]Boletim Medição'!$P$254</definedName>
    <definedName name="FP_179">'[35]Boletim Medição'!$P$254</definedName>
    <definedName name="FP_180" localSheetId="12">'[34]Boletim Medição'!$P$255</definedName>
    <definedName name="FP_180">'[35]Boletim Medição'!$P$255</definedName>
    <definedName name="FP_181" localSheetId="12">'[34]Boletim Medição'!$P$256</definedName>
    <definedName name="FP_181">'[35]Boletim Medição'!$P$256</definedName>
    <definedName name="FP_182" localSheetId="12">'[34]Boletim Medição'!$P$260</definedName>
    <definedName name="FP_182">'[35]Boletim Medição'!$P$260</definedName>
    <definedName name="FP_183" localSheetId="12">'[34]Boletim Medição'!$P$262</definedName>
    <definedName name="FP_183">'[35]Boletim Medição'!$P$262</definedName>
    <definedName name="FT">#REF!</definedName>
    <definedName name="Fundação">"$#REF!.$#REF!$#REF!"</definedName>
    <definedName name="fwefewafwf" localSheetId="12">#REF!</definedName>
    <definedName name="fwefewafwf" localSheetId="13">#REF!</definedName>
    <definedName name="fwefewafwf" localSheetId="6">#REF!</definedName>
    <definedName name="fwefewafwf">#REF!</definedName>
    <definedName name="fwregwrgfd">#N/A</definedName>
    <definedName name="fwregwrgfd_11">#N/A</definedName>
    <definedName name="G_01" localSheetId="12">#REF!</definedName>
    <definedName name="G_01" localSheetId="13">#REF!</definedName>
    <definedName name="G_01" localSheetId="6">#REF!</definedName>
    <definedName name="G_01">#REF!</definedName>
    <definedName name="G_01_2">"'file:///d:/obra%20andrade/bm%2002%20-%20cs/drenagem-bm02.xls'#$''.$i$9"</definedName>
    <definedName name="G_01_3">"'file:///d:/obra%20andrade/bm%2002%20-%20cs/drenagem-bm02.xls'#$''.$i$9"</definedName>
    <definedName name="G_01_4">"'file:///d:/obra%20andrade/bm%2002%20-%20cs/drenagem-bm02.xls'#$''.$i$9"</definedName>
    <definedName name="G_01_5">"'file:///d:/obra%20andrade/bm%2002%20-%20cs/drenagem-bm02.xls'#$''.$i$9"</definedName>
    <definedName name="G_01_6">"'file:///d:/obra%20andrade/bm%2002%20-%20cs/drenagem-bm02.xls'#$''.$i$9"</definedName>
    <definedName name="G_01_7">"'file:///d:/obra%20andrade/bm%2002%20-%20cs/drenagem-bm02.xls'#$''.$i$9"</definedName>
    <definedName name="G_02" localSheetId="12">#REF!</definedName>
    <definedName name="G_02" localSheetId="13">#REF!</definedName>
    <definedName name="G_02" localSheetId="6">#REF!</definedName>
    <definedName name="G_02">#REF!</definedName>
    <definedName name="G_02_2">"'file:///d:/obra%20andrade/bm%2002%20-%20cs/drenagem-bm02.xls'#$''.$g$59"</definedName>
    <definedName name="G_02_3">"'file:///d:/obra%20andrade/bm%2002%20-%20cs/drenagem-bm02.xls'#$''.$g$59"</definedName>
    <definedName name="G_02_4">"'file:///d:/obra%20andrade/bm%2002%20-%20cs/drenagem-bm02.xls'#$''.$g$59"</definedName>
    <definedName name="G_02_5">"'file:///d:/obra%20andrade/bm%2002%20-%20cs/drenagem-bm02.xls'#$''.$g$59"</definedName>
    <definedName name="G_02_6">"'file:///d:/obra%20andrade/bm%2002%20-%20cs/drenagem-bm02.xls'#$''.$g$59"</definedName>
    <definedName name="G_02_7">"'file:///d:/obra%20andrade/bm%2002%20-%20cs/drenagem-bm02.xls'#$''.$g$59"</definedName>
    <definedName name="G_03" localSheetId="12">#REF!</definedName>
    <definedName name="G_03" localSheetId="13">#REF!</definedName>
    <definedName name="G_03" localSheetId="6">#REF!</definedName>
    <definedName name="G_03">#REF!</definedName>
    <definedName name="G_03_2">"'file:///d:/obra%20andrade/bm%2002%20-%20cs/drenagem-bm02.xls'#$''.$fn$170"</definedName>
    <definedName name="G_03_3">"'file:///d:/obra%20andrade/bm%2002%20-%20cs/drenagem-bm02.xls'#$''.$fn$170"</definedName>
    <definedName name="G_03_4">"'file:///d:/obra%20andrade/bm%2002%20-%20cs/drenagem-bm02.xls'#$''.$fn$170"</definedName>
    <definedName name="G_03_5">"'file:///d:/obra%20andrade/bm%2002%20-%20cs/drenagem-bm02.xls'#$''.$fn$170"</definedName>
    <definedName name="G_03_6">"'file:///d:/obra%20andrade/bm%2002%20-%20cs/drenagem-bm02.xls'#$''.$fn$170"</definedName>
    <definedName name="G_03_7">"'file:///d:/obra%20andrade/bm%2002%20-%20cs/drenagem-bm02.xls'#$''.$fn$170"</definedName>
    <definedName name="G_04" localSheetId="12">#REF!</definedName>
    <definedName name="G_04" localSheetId="13">#REF!</definedName>
    <definedName name="G_04" localSheetId="6">#REF!</definedName>
    <definedName name="G_04">#REF!</definedName>
    <definedName name="G_04_2">"'file:///d:/obra%20andrade/bm%2002%20-%20cs/drenagem-bm02.xls'#$''.$at$46"</definedName>
    <definedName name="G_04_3">"'file:///d:/obra%20andrade/bm%2002%20-%20cs/drenagem-bm02.xls'#$''.$at$46"</definedName>
    <definedName name="G_04_4">"'file:///d:/obra%20andrade/bm%2002%20-%20cs/drenagem-bm02.xls'#$''.$at$46"</definedName>
    <definedName name="G_04_5">"'file:///d:/obra%20andrade/bm%2002%20-%20cs/drenagem-bm02.xls'#$''.$at$46"</definedName>
    <definedName name="G_04_6">"'file:///d:/obra%20andrade/bm%2002%20-%20cs/drenagem-bm02.xls'#$''.$at$46"</definedName>
    <definedName name="G_04_7">"'file:///d:/obra%20andrade/bm%2002%20-%20cs/drenagem-bm02.xls'#$''.$at$46"</definedName>
    <definedName name="G_05" localSheetId="12">#REF!</definedName>
    <definedName name="G_05" localSheetId="13">#REF!</definedName>
    <definedName name="G_05" localSheetId="6">#REF!</definedName>
    <definedName name="G_05">#REF!</definedName>
    <definedName name="G_05_2">"'file:///d:/obra%20andrade/bm%2002%20-%20cs/drenagem-bm02.xls'#$''.$bi$61"</definedName>
    <definedName name="G_05_3">"'file:///d:/obra%20andrade/bm%2002%20-%20cs/drenagem-bm02.xls'#$''.$bi$61"</definedName>
    <definedName name="G_05_4">"'file:///d:/obra%20andrade/bm%2002%20-%20cs/drenagem-bm02.xls'#$''.$bi$61"</definedName>
    <definedName name="G_05_5">"'file:///d:/obra%20andrade/bm%2002%20-%20cs/drenagem-bm02.xls'#$''.$bi$61"</definedName>
    <definedName name="G_05_6">"'file:///d:/obra%20andrade/bm%2002%20-%20cs/drenagem-bm02.xls'#$''.$bi$61"</definedName>
    <definedName name="G_05_7">"'file:///d:/obra%20andrade/bm%2002%20-%20cs/drenagem-bm02.xls'#$''.$bi$61"</definedName>
    <definedName name="G_06" localSheetId="12">#REF!</definedName>
    <definedName name="G_06" localSheetId="13">#REF!</definedName>
    <definedName name="G_06" localSheetId="6">#REF!</definedName>
    <definedName name="G_06">#REF!</definedName>
    <definedName name="G_06_2">"'file:///d:/obra%20andrade/bm%2002%20-%20cs/drenagem-bm02.xls'#$''.$co$93"</definedName>
    <definedName name="G_06_3">"'file:///d:/obra%20andrade/bm%2002%20-%20cs/drenagem-bm02.xls'#$''.$co$93"</definedName>
    <definedName name="G_06_4">"'file:///d:/obra%20andrade/bm%2002%20-%20cs/drenagem-bm02.xls'#$''.$co$93"</definedName>
    <definedName name="G_06_5">"'file:///d:/obra%20andrade/bm%2002%20-%20cs/drenagem-bm02.xls'#$''.$co$93"</definedName>
    <definedName name="G_06_6">"'file:///d:/obra%20andrade/bm%2002%20-%20cs/drenagem-bm02.xls'#$''.$co$93"</definedName>
    <definedName name="G_06_7">"'file:///d:/obra%20andrade/bm%2002%20-%20cs/drenagem-bm02.xls'#$''.$co$93"</definedName>
    <definedName name="G_07" localSheetId="12">#REF!</definedName>
    <definedName name="G_07" localSheetId="13">#REF!</definedName>
    <definedName name="G_07" localSheetId="6">#REF!</definedName>
    <definedName name="G_07">#REF!</definedName>
    <definedName name="G_07_2">"'file:///d:/obra%20andrade/bm%2002%20-%20cs/drenagem-bm02.xls'#$''.$cx$102"</definedName>
    <definedName name="G_07_3">"'file:///d:/obra%20andrade/bm%2002%20-%20cs/drenagem-bm02.xls'#$''.$cx$102"</definedName>
    <definedName name="G_07_4">"'file:///d:/obra%20andrade/bm%2002%20-%20cs/drenagem-bm02.xls'#$''.$cx$102"</definedName>
    <definedName name="G_07_5">"'file:///d:/obra%20andrade/bm%2002%20-%20cs/drenagem-bm02.xls'#$''.$cx$102"</definedName>
    <definedName name="G_07_6">"'file:///d:/obra%20andrade/bm%2002%20-%20cs/drenagem-bm02.xls'#$''.$cx$102"</definedName>
    <definedName name="G_07_7">"'file:///d:/obra%20andrade/bm%2002%20-%20cs/drenagem-bm02.xls'#$''.$cx$102"</definedName>
    <definedName name="G_08" localSheetId="12">#REF!</definedName>
    <definedName name="G_08" localSheetId="13">#REF!</definedName>
    <definedName name="G_08" localSheetId="6">#REF!</definedName>
    <definedName name="G_08">#REF!</definedName>
    <definedName name="G_08_2">"'file:///d:/obra%20andrade/bm%2002%20-%20cs/drenagem-bm02.xls'#$''.$da$105"</definedName>
    <definedName name="G_08_3">"'file:///d:/obra%20andrade/bm%2002%20-%20cs/drenagem-bm02.xls'#$''.$da$105"</definedName>
    <definedName name="G_08_4">"'file:///d:/obra%20andrade/bm%2002%20-%20cs/drenagem-bm02.xls'#$''.$da$105"</definedName>
    <definedName name="G_08_5">"'file:///d:/obra%20andrade/bm%2002%20-%20cs/drenagem-bm02.xls'#$''.$da$105"</definedName>
    <definedName name="G_08_6">"'file:///d:/obra%20andrade/bm%2002%20-%20cs/drenagem-bm02.xls'#$''.$da$105"</definedName>
    <definedName name="G_08_7">"'file:///d:/obra%20andrade/bm%2002%20-%20cs/drenagem-bm02.xls'#$''.$da$105"</definedName>
    <definedName name="G_09" localSheetId="12">#REF!</definedName>
    <definedName name="G_09" localSheetId="13">#REF!</definedName>
    <definedName name="G_09" localSheetId="6">#REF!</definedName>
    <definedName name="G_09">#REF!</definedName>
    <definedName name="G_09_2">"'file:///d:/obra%20andrade/bm%2002%20-%20cs/drenagem-bm02.xls'#$''.$do$119"</definedName>
    <definedName name="G_09_3">"'file:///d:/obra%20andrade/bm%2002%20-%20cs/drenagem-bm02.xls'#$''.$do$119"</definedName>
    <definedName name="G_09_4">"'file:///d:/obra%20andrade/bm%2002%20-%20cs/drenagem-bm02.xls'#$''.$do$119"</definedName>
    <definedName name="G_09_5">"'file:///d:/obra%20andrade/bm%2002%20-%20cs/drenagem-bm02.xls'#$''.$do$119"</definedName>
    <definedName name="G_09_6">"'file:///d:/obra%20andrade/bm%2002%20-%20cs/drenagem-bm02.xls'#$''.$do$119"</definedName>
    <definedName name="G_09_7">"'file:///d:/obra%20andrade/bm%2002%20-%20cs/drenagem-bm02.xls'#$''.$do$119"</definedName>
    <definedName name="G_10" localSheetId="12">#REF!</definedName>
    <definedName name="G_10" localSheetId="13">#REF!</definedName>
    <definedName name="G_10" localSheetId="6">#REF!</definedName>
    <definedName name="G_10">#REF!</definedName>
    <definedName name="G_10_2">"'file:///d:/obra%20andrade/bm%2002%20-%20cs/drenagem-bm02.xls'#$''.$eg$137"</definedName>
    <definedName name="G_10_3">"'file:///d:/obra%20andrade/bm%2002%20-%20cs/drenagem-bm02.xls'#$''.$eg$137"</definedName>
    <definedName name="G_10_4">"'file:///d:/obra%20andrade/bm%2002%20-%20cs/drenagem-bm02.xls'#$''.$eg$137"</definedName>
    <definedName name="G_10_5">"'file:///d:/obra%20andrade/bm%2002%20-%20cs/drenagem-bm02.xls'#$''.$eg$137"</definedName>
    <definedName name="G_10_6">"'file:///d:/obra%20andrade/bm%2002%20-%20cs/drenagem-bm02.xls'#$''.$eg$137"</definedName>
    <definedName name="G_10_7">"'file:///d:/obra%20andrade/bm%2002%20-%20cs/drenagem-bm02.xls'#$''.$eg$137"</definedName>
    <definedName name="G_11" localSheetId="12">#REF!</definedName>
    <definedName name="G_11" localSheetId="13">#REF!</definedName>
    <definedName name="G_11" localSheetId="6">#REF!</definedName>
    <definedName name="G_11">#REF!</definedName>
    <definedName name="G_11_2">"'file:///d:/obra%20andrade/bm%2002%20-%20cs/drenagem-bm02.xls'#$''.$ek$141"</definedName>
    <definedName name="G_11_3">"'file:///d:/obra%20andrade/bm%2002%20-%20cs/drenagem-bm02.xls'#$''.$ek$141"</definedName>
    <definedName name="G_11_4">"'file:///d:/obra%20andrade/bm%2002%20-%20cs/drenagem-bm02.xls'#$''.$ek$141"</definedName>
    <definedName name="G_11_5">"'file:///d:/obra%20andrade/bm%2002%20-%20cs/drenagem-bm02.xls'#$''.$ek$141"</definedName>
    <definedName name="G_11_6">"'file:///d:/obra%20andrade/bm%2002%20-%20cs/drenagem-bm02.xls'#$''.$ek$141"</definedName>
    <definedName name="G_11_7">"'file:///d:/obra%20andrade/bm%2002%20-%20cs/drenagem-bm02.xls'#$''.$ek$141"</definedName>
    <definedName name="G_12" localSheetId="12">#REF!</definedName>
    <definedName name="G_12" localSheetId="13">#REF!</definedName>
    <definedName name="G_12" localSheetId="6">#REF!</definedName>
    <definedName name="G_12">#REF!</definedName>
    <definedName name="G_12_2">"'file:///d:/obra%20andrade/bm%2002%20-%20cs/drenagem-bm02.xls'#$''.$go$709"</definedName>
    <definedName name="G_12_3">"'file:///d:/obra%20andrade/bm%2002%20-%20cs/drenagem-bm02.xls'#$''.$go$709"</definedName>
    <definedName name="G_12_4">"'file:///d:/obra%20andrade/bm%2002%20-%20cs/drenagem-bm02.xls'#$''.$go$709"</definedName>
    <definedName name="G_12_5">"'file:///d:/obra%20andrade/bm%2002%20-%20cs/drenagem-bm02.xls'#$''.$go$709"</definedName>
    <definedName name="G_12_6">"'file:///d:/obra%20andrade/bm%2002%20-%20cs/drenagem-bm02.xls'#$''.$go$709"</definedName>
    <definedName name="G_12_7">"'file:///d:/obra%20andrade/bm%2002%20-%20cs/drenagem-bm02.xls'#$''.$go$709"</definedName>
    <definedName name="G_13" localSheetId="12">#REF!</definedName>
    <definedName name="G_13" localSheetId="13">#REF!</definedName>
    <definedName name="G_13" localSheetId="6">#REF!</definedName>
    <definedName name="G_13">#REF!</definedName>
    <definedName name="G_13_2">"'file:///d:/obra%20andrade/bm%2002%20-%20cs/drenagem-bm02.xls'#$''.$hm$221"</definedName>
    <definedName name="G_13_3">"'file:///d:/obra%20andrade/bm%2002%20-%20cs/drenagem-bm02.xls'#$''.$hm$221"</definedName>
    <definedName name="G_13_4">"'file:///d:/obra%20andrade/bm%2002%20-%20cs/drenagem-bm02.xls'#$''.$hm$221"</definedName>
    <definedName name="G_13_5">"'file:///d:/obra%20andrade/bm%2002%20-%20cs/drenagem-bm02.xls'#$''.$hm$221"</definedName>
    <definedName name="G_13_6">"'file:///d:/obra%20andrade/bm%2002%20-%20cs/drenagem-bm02.xls'#$''.$hm$221"</definedName>
    <definedName name="G_13_7">"'file:///d:/obra%20andrade/bm%2002%20-%20cs/drenagem-bm02.xls'#$''.$hm$221"</definedName>
    <definedName name="G_14" localSheetId="12">#REF!</definedName>
    <definedName name="G_14" localSheetId="13">#REF!</definedName>
    <definedName name="G_14" localSheetId="6">#REF!</definedName>
    <definedName name="G_14">#REF!</definedName>
    <definedName name="G_14_2">"'file:///d:/obra%20andrade/bm%2002%20-%20cs/drenagem-bm02.xls'#$''.$aa$283"</definedName>
    <definedName name="G_14_3">"'file:///d:/obra%20andrade/bm%2002%20-%20cs/drenagem-bm02.xls'#$''.$aa$283"</definedName>
    <definedName name="G_14_4">"'file:///d:/obra%20andrade/bm%2002%20-%20cs/drenagem-bm02.xls'#$''.$aa$283"</definedName>
    <definedName name="G_14_5">"'file:///d:/obra%20andrade/bm%2002%20-%20cs/drenagem-bm02.xls'#$''.$aa$283"</definedName>
    <definedName name="G_14_6">"'file:///d:/obra%20andrade/bm%2002%20-%20cs/drenagem-bm02.xls'#$''.$aa$283"</definedName>
    <definedName name="G_14_7">"'file:///d:/obra%20andrade/bm%2002%20-%20cs/drenagem-bm02.xls'#$''.$aa$283"</definedName>
    <definedName name="G_15" localSheetId="12">#REF!</definedName>
    <definedName name="G_15" localSheetId="13">#REF!</definedName>
    <definedName name="G_15" localSheetId="6">#REF!</definedName>
    <definedName name="G_15">#REF!</definedName>
    <definedName name="G_15_2">"'file:///d:/obra%20andrade/bm%2002%20-%20cs/drenagem-bm02.xls'#$''.$ck$345"</definedName>
    <definedName name="G_15_3">"'file:///d:/obra%20andrade/bm%2002%20-%20cs/drenagem-bm02.xls'#$''.$ck$345"</definedName>
    <definedName name="G_15_4">"'file:///d:/obra%20andrade/bm%2002%20-%20cs/drenagem-bm02.xls'#$''.$ck$345"</definedName>
    <definedName name="G_15_5">"'file:///d:/obra%20andrade/bm%2002%20-%20cs/drenagem-bm02.xls'#$''.$ck$345"</definedName>
    <definedName name="G_15_6">"'file:///d:/obra%20andrade/bm%2002%20-%20cs/drenagem-bm02.xls'#$''.$ck$345"</definedName>
    <definedName name="G_15_7">"'file:///d:/obra%20andrade/bm%2002%20-%20cs/drenagem-bm02.xls'#$''.$ck$345"</definedName>
    <definedName name="G_E_O_T_E_C_H_N_I_Q_U_E_2">"$#REF!.$#REF!$#REF!"</definedName>
    <definedName name="G_E_O_T_E_C_H_N_I_Q_U_E_3">"$#REF!.$#REF!$#REF!"</definedName>
    <definedName name="G_E_O_T_E_C_H_N_I_Q_U_E_4">"$#REF!.$#REF!$#REF!"</definedName>
    <definedName name="G_E_O_T_E_C_H_N_I_Q_U_E_5">"$#REF!.$#REF!$#REF!"</definedName>
    <definedName name="G_E_O_T_E_C_H_N_I_Q_U_E_6">"$#REF!.$#REF!$#REF!"</definedName>
    <definedName name="G_E_O_T_E_C_H_N_I_Q_U_E_7">"$#REF!.$#REF!$#REF!"</definedName>
    <definedName name="GAS">#REF!</definedName>
    <definedName name="GAS_CARBONICO_6KG" localSheetId="12">#REF!</definedName>
    <definedName name="GAS_CARBONICO_6KG" localSheetId="13">#REF!</definedName>
    <definedName name="GAS_CARBONICO_6KG" localSheetId="6">#REF!</definedName>
    <definedName name="GAS_CARBONICO_6KG">#REF!</definedName>
    <definedName name="gdc">#REF!</definedName>
    <definedName name="GER" localSheetId="12">#REF!</definedName>
    <definedName name="GER" localSheetId="13">#REF!</definedName>
    <definedName name="GER" localSheetId="6">#REF!</definedName>
    <definedName name="GER">#REF!</definedName>
    <definedName name="GER_2">"$#REF!.$F$124"</definedName>
    <definedName name="GER_3">"$#REF!.$F$124"</definedName>
    <definedName name="GER_4">"$#REF!.$F$124"</definedName>
    <definedName name="GER_5">"$#REF!.$F$124"</definedName>
    <definedName name="GER_6">"$#REF!.$F$124"</definedName>
    <definedName name="GER_7">"$#REF!.$F$124"</definedName>
    <definedName name="GESSO" localSheetId="12">#REF!</definedName>
    <definedName name="GESSO" localSheetId="13">#REF!</definedName>
    <definedName name="GESSO" localSheetId="6">#REF!</definedName>
    <definedName name="GESSO">#REF!</definedName>
    <definedName name="gfg">#REF!</definedName>
    <definedName name="ggggggggggggg" localSheetId="12">[6]COMPOS1!#REF!</definedName>
    <definedName name="ggggggggggggg">[6]COMPOS1!#REF!</definedName>
    <definedName name="ggm">#REF!</definedName>
    <definedName name="graf" localSheetId="10">NA()</definedName>
    <definedName name="graf" localSheetId="9">NA()</definedName>
    <definedName name="graf" localSheetId="11">NA()</definedName>
    <definedName name="graf" localSheetId="7">NA()</definedName>
    <definedName name="graf" localSheetId="8">NA()</definedName>
    <definedName name="graf" localSheetId="12">'[53]FLUXO - EXECUÇÃO PRÓPRIA'!#REF!</definedName>
    <definedName name="graf">'[54]FLUXO - EXECUÇÃO PRÓPRIA'!#REF!</definedName>
    <definedName name="graf_8">NA()</definedName>
    <definedName name="GRANITO_AMENDOA" localSheetId="12">#REF!</definedName>
    <definedName name="GRANITO_AMENDOA" localSheetId="13">#REF!</definedName>
    <definedName name="GRANITO_AMENDOA" localSheetId="6">#REF!</definedName>
    <definedName name="GRANITO_AMENDOA">#REF!</definedName>
    <definedName name="GRANITO_CINZA_CORUMBA" localSheetId="12">#REF!</definedName>
    <definedName name="GRANITO_CINZA_CORUMBA" localSheetId="13">#REF!</definedName>
    <definedName name="GRANITO_CINZA_CORUMBA" localSheetId="6">#REF!</definedName>
    <definedName name="GRANITO_CINZA_CORUMBA">#REF!</definedName>
    <definedName name="GRI">#REF!</definedName>
    <definedName name="GRP">#REF!</definedName>
    <definedName name="grx">#REF!</definedName>
    <definedName name="GUSTAVO" localSheetId="12">{"total","SUM(total)","YNNNN",FALSE}</definedName>
    <definedName name="GUSTAVO">{"total","SUM(total)","YNNNN",FALSE}</definedName>
    <definedName name="H" localSheetId="12">#REF!</definedName>
    <definedName name="H" localSheetId="13">#REF!</definedName>
    <definedName name="H" localSheetId="6">#REF!</definedName>
    <definedName name="H">#REF!</definedName>
    <definedName name="há" localSheetId="12">#REF!</definedName>
    <definedName name="há" localSheetId="13">#REF!</definedName>
    <definedName name="há" localSheetId="6">#REF!</definedName>
    <definedName name="há">#REF!</definedName>
    <definedName name="HHHHH">[12]Teor!$B$3:$B$7</definedName>
    <definedName name="hi" localSheetId="12">#REF!</definedName>
    <definedName name="hi" localSheetId="13">#REF!</definedName>
    <definedName name="hi" localSheetId="6">#REF!</definedName>
    <definedName name="hi">#REF!</definedName>
    <definedName name="hi_9" localSheetId="12">#REF!</definedName>
    <definedName name="hi_9" localSheetId="13">#REF!</definedName>
    <definedName name="hi_9" localSheetId="6">#REF!</definedName>
    <definedName name="hi_9">#REF!</definedName>
    <definedName name="hid1_2">#REF!</definedName>
    <definedName name="HTML_CodePage" hidden="1">1252</definedName>
    <definedName name="HTML_Control" localSheetId="12" hidden="1">{"'Plan1'!$A$8:$F$68","'Plan1'!$A$8:$F$68"}</definedName>
    <definedName name="HTML_Control" hidden="1">{"'Plan1'!$A$8:$F$68","'Plan1'!$A$8:$F$68"}</definedName>
    <definedName name="HTML_Description" hidden="1">""</definedName>
    <definedName name="HTML_Email" hidden="1">""</definedName>
    <definedName name="HTML_Header" hidden="1">"Plan1"</definedName>
    <definedName name="HTML_LastUpdate" hidden="1">"18/01/98"</definedName>
    <definedName name="HTML_LineAfter" hidden="1">FALSE</definedName>
    <definedName name="HTML_LineBefore" hidden="1">FALSE</definedName>
    <definedName name="HTML_Name" hidden="1">"Alberto de Castro"</definedName>
    <definedName name="HTML_OBDlg2" hidden="1">TRUE</definedName>
    <definedName name="HTML_OBDlg4" hidden="1">TRUE</definedName>
    <definedName name="HTML_OS" hidden="1">0</definedName>
    <definedName name="HTML_PathFile" hidden="1">"C:\MSOffice\Modelos\MeuHTML.htm"</definedName>
    <definedName name="HTML_Title" hidden="1">"UNIDADE SANITÁRIA PADRÃO"</definedName>
    <definedName name="I" localSheetId="12">#REF!</definedName>
    <definedName name="I" localSheetId="13">#REF!</definedName>
    <definedName name="I" localSheetId="6">#REF!</definedName>
    <definedName name="I">#REF!</definedName>
    <definedName name="IGOL_2" localSheetId="12">#REF!</definedName>
    <definedName name="IGOL_2" localSheetId="13">#REF!</definedName>
    <definedName name="IGOL_2" localSheetId="6">#REF!</definedName>
    <definedName name="IGOL_2">#REF!</definedName>
    <definedName name="IGOLFLEX" localSheetId="12">#REF!</definedName>
    <definedName name="IGOLFLEX" localSheetId="13">#REF!</definedName>
    <definedName name="IGOLFLEX" localSheetId="6">#REF!</definedName>
    <definedName name="IGOLFLEX">#REF!</definedName>
    <definedName name="III" localSheetId="12">[12]Equipamentos!#REF!</definedName>
    <definedName name="III">[12]Equipamentos!#REF!</definedName>
    <definedName name="III_9" localSheetId="12">[12]Equipamentos!#REF!</definedName>
    <definedName name="III_9">[12]Equipamentos!#REF!</definedName>
    <definedName name="IM" localSheetId="12">#REF!</definedName>
    <definedName name="IM" localSheetId="13">#REF!</definedName>
    <definedName name="IM" localSheetId="6">#REF!</definedName>
    <definedName name="IM">#REF!</definedName>
    <definedName name="IMPERMEABILIZANTE_SIKA" localSheetId="12">#REF!</definedName>
    <definedName name="IMPERMEABILIZANTE_SIKA" localSheetId="13">#REF!</definedName>
    <definedName name="IMPERMEABILIZANTE_SIKA" localSheetId="6">#REF!</definedName>
    <definedName name="IMPERMEABILIZANTE_SIKA">#REF!</definedName>
    <definedName name="Import.Apelido" hidden="1">[55]DADOS!$F$16</definedName>
    <definedName name="Import.Contrapartida" hidden="1">[55]DADOS!$F$10</definedName>
    <definedName name="Import.CPMaxPerc" hidden="1">[55]DADOS!$F$13</definedName>
    <definedName name="Import.CPMinAbsoluta" hidden="1">[55]DADOS!$F$12</definedName>
    <definedName name="Import.CPMinPerc" hidden="1">[55]DADOS!$F$11</definedName>
    <definedName name="Import.CR" hidden="1">[55]DADOS!$F$7</definedName>
    <definedName name="Import.CTEF" hidden="1">[55]DADOS!$F$36</definedName>
    <definedName name="Import.Município" hidden="1">[55]DADOS!$F$6</definedName>
    <definedName name="Import.Proponente" hidden="1">[55]DADOS!$F$5</definedName>
    <definedName name="import.recurso" hidden="1">[55]DADOS!$F$4</definedName>
    <definedName name="Import.Repasse" hidden="1">[55]DADOS!$F$9</definedName>
    <definedName name="Import.SICONV" hidden="1">[55]DADOS!$F$8</definedName>
    <definedName name="IMPR1" localSheetId="12">#REF!</definedName>
    <definedName name="IMPR1" localSheetId="13">#REF!</definedName>
    <definedName name="IMPR1" localSheetId="6">#REF!</definedName>
    <definedName name="IMPR1">#REF!</definedName>
    <definedName name="IMPR2" localSheetId="12">#REF!</definedName>
    <definedName name="IMPR2" localSheetId="13">#REF!</definedName>
    <definedName name="IMPR2" localSheetId="6">#REF!</definedName>
    <definedName name="IMPR2">#REF!</definedName>
    <definedName name="IMPR3" localSheetId="12">#REF!</definedName>
    <definedName name="IMPR3" localSheetId="13">#REF!</definedName>
    <definedName name="IMPR3" localSheetId="6">#REF!</definedName>
    <definedName name="IMPR3">#REF!</definedName>
    <definedName name="INDICES" localSheetId="12">OFFSET(#REF!,1,0):OFFSET(#REF!,-1,0)</definedName>
    <definedName name="INDICES" localSheetId="13">OFFSET(#REF!,1,0):OFFSET(#REF!,-1,0)</definedName>
    <definedName name="INDICES" localSheetId="6">OFFSET(#REF!,1,0):OFFSET(#REF!,-1,0)</definedName>
    <definedName name="INDICES">OFFSET(#REF!,1,0):OFFSET(#REF!,-1,0)</definedName>
    <definedName name="ÍNDICES">'[56]Índices de Reajustamento'!$B$2:$O$14</definedName>
    <definedName name="ÍNDICES_10">'[56]Índices de Reajustamento'!$B$2:$O$14</definedName>
    <definedName name="ÍNDICES_10_1" localSheetId="12">'[57]Índices de Reajustamento'!$B$2:$O$14</definedName>
    <definedName name="ÍNDICES_10_1">'[58]Índices de Reajustamento'!$B$2:$O$14</definedName>
    <definedName name="ÍNDICES_10_10" localSheetId="12">'[57]Índices de Reajustamento'!$B$2:$O$14</definedName>
    <definedName name="ÍNDICES_10_10">'[58]Índices de Reajustamento'!$B$2:$O$14</definedName>
    <definedName name="ÍNDICES_10_11" localSheetId="12">'[59]Índices de Reajustamento'!$B$2:$O$14</definedName>
    <definedName name="ÍNDICES_10_11">'[60]Índices de Reajustamento'!$B$2:$O$14</definedName>
    <definedName name="ÍNDICES_11" localSheetId="12">'[59]Índices de Reajustamento'!$B$2:$O$14</definedName>
    <definedName name="ÍNDICES_11">'[60]Índices de Reajustamento'!$B$2:$O$14</definedName>
    <definedName name="ÍNDICES_17">'[56]Índices de Reajustamento'!$B$2:$O$14</definedName>
    <definedName name="ÍNDICES_17_10" localSheetId="12">'[57]Índices de Reajustamento'!$B$2:$O$14</definedName>
    <definedName name="ÍNDICES_17_10">'[58]Índices de Reajustamento'!$B$2:$O$14</definedName>
    <definedName name="ÍNDICES_17_11" localSheetId="12">'[59]Índices de Reajustamento'!$B$2:$O$14</definedName>
    <definedName name="ÍNDICES_17_11">'[60]Índices de Reajustamento'!$B$2:$O$14</definedName>
    <definedName name="ÍNDICES_6">'[56]Índices de Reajustamento'!$B$2:$O$14</definedName>
    <definedName name="ÍNDICES_6_10" localSheetId="12">'[57]Índices de Reajustamento'!$B$2:$O$14</definedName>
    <definedName name="ÍNDICES_6_10">'[58]Índices de Reajustamento'!$B$2:$O$14</definedName>
    <definedName name="ÍNDICES_6_11" localSheetId="12">'[59]Índices de Reajustamento'!$B$2:$O$14</definedName>
    <definedName name="ÍNDICES_6_11">'[60]Índices de Reajustamento'!$B$2:$O$14</definedName>
    <definedName name="ÍNDICES_7">'[56]Índices de Reajustamento'!$B$2:$O$14</definedName>
    <definedName name="ÍNDICES_7_10" localSheetId="12">'[57]Índices de Reajustamento'!$B$2:$O$14</definedName>
    <definedName name="ÍNDICES_7_10">'[58]Índices de Reajustamento'!$B$2:$O$14</definedName>
    <definedName name="ÍNDICES_7_11" localSheetId="12">'[59]Índices de Reajustamento'!$B$2:$O$14</definedName>
    <definedName name="ÍNDICES_7_11">'[60]Índices de Reajustamento'!$B$2:$O$14</definedName>
    <definedName name="ÍNDICES_8">'[56]Índices de Reajustamento'!$B$2:$O$14</definedName>
    <definedName name="ÍNDICES_8_10" localSheetId="12">'[57]Índices de Reajustamento'!$B$2:$O$14</definedName>
    <definedName name="ÍNDICES_8_10">'[58]Índices de Reajustamento'!$B$2:$O$14</definedName>
    <definedName name="ÍNDICES_8_11" localSheetId="12">'[59]Índices de Reajustamento'!$B$2:$O$14</definedName>
    <definedName name="ÍNDICES_8_11">'[60]Índices de Reajustamento'!$B$2:$O$14</definedName>
    <definedName name="ÍNDICES_9">'[56]Índices de Reajustamento'!$B$2:$O$14</definedName>
    <definedName name="ÍNDICES_9_10" localSheetId="12">'[57]Índices de Reajustamento'!$B$2:$O$14</definedName>
    <definedName name="ÍNDICES_9_10">'[58]Índices de Reajustamento'!$B$2:$O$14</definedName>
    <definedName name="ÍNDICES_9_11" localSheetId="12">'[59]Índices de Reajustamento'!$B$2:$O$14</definedName>
    <definedName name="ÍNDICES_9_11">'[60]Índices de Reajustamento'!$B$2:$O$14</definedName>
    <definedName name="INST" localSheetId="12">#REF!</definedName>
    <definedName name="INST" localSheetId="13">#REF!</definedName>
    <definedName name="INST" localSheetId="6">#REF!</definedName>
    <definedName name="INST">#REF!</definedName>
    <definedName name="Inst_elétricas">"$#REF!.$#REF!$#REF!"</definedName>
    <definedName name="Inst_hidráulicas">"$#REF!.$#REF!$#REF!"</definedName>
    <definedName name="INST_PROVISÓRIAS" localSheetId="12">#REF!</definedName>
    <definedName name="INST_PROVISÓRIAS" localSheetId="13">#REF!</definedName>
    <definedName name="INST_PROVISÓRIAS" localSheetId="6">#REF!</definedName>
    <definedName name="INST_PROVISÓRIAS">#REF!</definedName>
    <definedName name="Inst_sanitárias">"$#REF!.$#REF!$#REF!"</definedName>
    <definedName name="INSTALAÇÃO" localSheetId="12">#REF!</definedName>
    <definedName name="INSTALAÇÃO" localSheetId="13">#REF!</definedName>
    <definedName name="INSTALAÇÃO" localSheetId="6">#REF!</definedName>
    <definedName name="INSTALAÇÃO">#REF!</definedName>
    <definedName name="INSTRUÇÕES" localSheetId="12">#REF!</definedName>
    <definedName name="INSTRUÇÕES" localSheetId="13">#REF!</definedName>
    <definedName name="INSTRUÇÕES" localSheetId="6">#REF!</definedName>
    <definedName name="INSTRUÇÕES">#REF!</definedName>
    <definedName name="INSUMOS" localSheetId="12">#REF!</definedName>
    <definedName name="INSUMOS" localSheetId="13">#REF!</definedName>
    <definedName name="INSUMOS" localSheetId="6">#REF!</definedName>
    <definedName name="INSUMOS">#REF!</definedName>
    <definedName name="INSUMOS_USADOS" localSheetId="12">#REF!</definedName>
    <definedName name="INSUMOS_USADOS" localSheetId="13">#REF!</definedName>
    <definedName name="INSUMOS_USADOS" localSheetId="6">#REF!</definedName>
    <definedName name="INSUMOS_USADOS">#REF!</definedName>
    <definedName name="ipf">#REF!</definedName>
    <definedName name="IRPARA" localSheetId="12">#REF!</definedName>
    <definedName name="IRPARA" localSheetId="13">#REF!</definedName>
    <definedName name="IRPARA" localSheetId="6">#REF!</definedName>
    <definedName name="IRPARA">#REF!</definedName>
    <definedName name="Item" localSheetId="12">#REF!</definedName>
    <definedName name="Item" localSheetId="13">#REF!</definedName>
    <definedName name="Item" localSheetId="6">#REF!</definedName>
    <definedName name="Item">#REF!</definedName>
    <definedName name="itus1">#REF!</definedName>
    <definedName name="JAN00" localSheetId="12">#REF!</definedName>
    <definedName name="JAN00" localSheetId="13">#REF!</definedName>
    <definedName name="JAN00" localSheetId="6">#REF!</definedName>
    <definedName name="JAN00">#REF!</definedName>
    <definedName name="Jazidas" localSheetId="12">#REF!</definedName>
    <definedName name="Jazidas" localSheetId="13">#REF!</definedName>
    <definedName name="Jazidas" localSheetId="6">#REF!</definedName>
    <definedName name="Jazidas">#REF!</definedName>
    <definedName name="JESUS" localSheetId="12">'[61]Refor Out. 2001 - BDI=20% Ajust'!#REF!</definedName>
    <definedName name="JESUS">'[61]Refor Out. 2001 - BDI=20% Ajust'!#REF!</definedName>
    <definedName name="JGReembolsos">[10]Tabelas!$O$2:$O$15</definedName>
    <definedName name="jla1_220">#REF!</definedName>
    <definedName name="JRS">#REF!</definedName>
    <definedName name="jun00" localSheetId="12">#REF!</definedName>
    <definedName name="jun00" localSheetId="13">#REF!</definedName>
    <definedName name="jun00" localSheetId="6">#REF!</definedName>
    <definedName name="jun00">#REF!</definedName>
    <definedName name="JUNTA_PLÁSTICA" localSheetId="12">#REF!</definedName>
    <definedName name="JUNTA_PLÁSTICA" localSheetId="13">#REF!</definedName>
    <definedName name="JUNTA_PLÁSTICA" localSheetId="6">#REF!</definedName>
    <definedName name="JUNTA_PLÁSTICA">#REF!</definedName>
    <definedName name="K" localSheetId="12">[6]COMPOS1!#REF!</definedName>
    <definedName name="K">[6]COMPOS1!#REF!</definedName>
    <definedName name="K_10" localSheetId="12">[6]COMPOS1!#REF!</definedName>
    <definedName name="K_10">[6]COMPOS1!#REF!</definedName>
    <definedName name="K_11" localSheetId="12">[6]COMPOS1!#REF!</definedName>
    <definedName name="K_11">[6]COMPOS1!#REF!</definedName>
    <definedName name="K_4" localSheetId="12">[6]COMPOS1!#REF!</definedName>
    <definedName name="K_4">[6]COMPOS1!#REF!</definedName>
    <definedName name="K_5">[6]COMPOS1!#REF!</definedName>
    <definedName name="K_7">[6]COMPOS1!#REF!</definedName>
    <definedName name="K_8">[6]COMPOS1!#REF!</definedName>
    <definedName name="K_9">[6]COMPOS1!#REF!</definedName>
    <definedName name="K1_" localSheetId="12">#REF!</definedName>
    <definedName name="K1_" localSheetId="13">#REF!</definedName>
    <definedName name="K1_" localSheetId="6">#REF!</definedName>
    <definedName name="K1_">#REF!</definedName>
    <definedName name="K1__2">"'file:///d:/obra%20andrade/bm%2002%20-%20cs/drenagem-bm02.xls'#$''.$k$114"</definedName>
    <definedName name="K1__3">"'file:///d:/obra%20andrade/bm%2002%20-%20cs/drenagem-bm02.xls'#$''.$k$114"</definedName>
    <definedName name="K1__4">"'file:///d:/obra%20andrade/bm%2002%20-%20cs/drenagem-bm02.xls'#$''.$k$114"</definedName>
    <definedName name="K1__5">"'file:///d:/obra%20andrade/bm%2002%20-%20cs/drenagem-bm02.xls'#$''.$k$114"</definedName>
    <definedName name="K1__6">"'file:///d:/obra%20andrade/bm%2002%20-%20cs/drenagem-bm02.xls'#$''.$k$114"</definedName>
    <definedName name="K1__7">"'file:///d:/obra%20andrade/bm%2002%20-%20cs/drenagem-bm02.xls'#$''.$k$114"</definedName>
    <definedName name="K2_" localSheetId="12">#REF!</definedName>
    <definedName name="K2_" localSheetId="13">#REF!</definedName>
    <definedName name="K2_" localSheetId="6">#REF!</definedName>
    <definedName name="K2_">#REF!</definedName>
    <definedName name="K2__2">"'file:///d:/obra%20andrade/bm%2002%20-%20cs/drenagem-bm02.xls'#$''.$k$115"</definedName>
    <definedName name="K2__3">"'file:///d:/obra%20andrade/bm%2002%20-%20cs/drenagem-bm02.xls'#$''.$k$115"</definedName>
    <definedName name="K2__4">"'file:///d:/obra%20andrade/bm%2002%20-%20cs/drenagem-bm02.xls'#$''.$k$115"</definedName>
    <definedName name="K2__5">"'file:///d:/obra%20andrade/bm%2002%20-%20cs/drenagem-bm02.xls'#$''.$k$115"</definedName>
    <definedName name="K2__6">"'file:///d:/obra%20andrade/bm%2002%20-%20cs/drenagem-bm02.xls'#$''.$k$115"</definedName>
    <definedName name="K2__7">"'file:///d:/obra%20andrade/bm%2002%20-%20cs/drenagem-bm02.xls'#$''.$k$115"</definedName>
    <definedName name="K3_" localSheetId="12">#REF!</definedName>
    <definedName name="K3_" localSheetId="13">#REF!</definedName>
    <definedName name="K3_" localSheetId="6">#REF!</definedName>
    <definedName name="K3_">#REF!</definedName>
    <definedName name="K3__2">"'file:///d:/obra%20andrade/bm%2002%20-%20cs/drenagem-bm02.xls'#$''.$k$116"</definedName>
    <definedName name="K3__3">"'file:///d:/obra%20andrade/bm%2002%20-%20cs/drenagem-bm02.xls'#$''.$k$116"</definedName>
    <definedName name="K3__4">"'file:///d:/obra%20andrade/bm%2002%20-%20cs/drenagem-bm02.xls'#$''.$k$116"</definedName>
    <definedName name="K3__5">"'file:///d:/obra%20andrade/bm%2002%20-%20cs/drenagem-bm02.xls'#$''.$k$116"</definedName>
    <definedName name="K3__6">"'file:///d:/obra%20andrade/bm%2002%20-%20cs/drenagem-bm02.xls'#$''.$k$116"</definedName>
    <definedName name="K3__7">"'file:///d:/obra%20andrade/bm%2002%20-%20cs/drenagem-bm02.xls'#$''.$k$116"</definedName>
    <definedName name="khhly" localSheetId="12">#REF!</definedName>
    <definedName name="khhly" localSheetId="13">#REF!</definedName>
    <definedName name="khhly" localSheetId="6">#REF!</definedName>
    <definedName name="khhly">#REF!</definedName>
    <definedName name="KORODUR" localSheetId="12">#REF!</definedName>
    <definedName name="KORODUR" localSheetId="13">#REF!</definedName>
    <definedName name="KORODUR" localSheetId="6">#REF!</definedName>
    <definedName name="KORODUR">#REF!</definedName>
    <definedName name="la" localSheetId="12">[32]Reforma!#REF!</definedName>
    <definedName name="la">[32]Reforma!#REF!</definedName>
    <definedName name="LAMBRI_IPÊ" localSheetId="12">#REF!</definedName>
    <definedName name="LAMBRI_IPÊ" localSheetId="13">#REF!</definedName>
    <definedName name="LAMBRI_IPÊ" localSheetId="6">#REF!</definedName>
    <definedName name="LAMBRI_IPÊ">#REF!</definedName>
    <definedName name="LANÇAMENTO_CONCRETO" localSheetId="12">#REF!</definedName>
    <definedName name="LANÇAMENTO_CONCRETO" localSheetId="13">#REF!</definedName>
    <definedName name="LANÇAMENTO_CONCRETO" localSheetId="6">#REF!</definedName>
    <definedName name="LANÇAMENTO_CONCRETO">#REF!</definedName>
    <definedName name="LARGURAS" localSheetId="12">#REF!</definedName>
    <definedName name="LARGURAS" localSheetId="13">#REF!</definedName>
    <definedName name="LARGURAS" localSheetId="6">#REF!</definedName>
    <definedName name="LARGURAS">#REF!</definedName>
    <definedName name="LASTRO_CONCRETO" localSheetId="12">#REF!</definedName>
    <definedName name="LASTRO_CONCRETO" localSheetId="13">#REF!</definedName>
    <definedName name="LASTRO_CONCRETO" localSheetId="6">#REF!</definedName>
    <definedName name="LASTRO_CONCRETO">#REF!</definedName>
    <definedName name="LASTRO_EMISS3_S" localSheetId="12">#REF!</definedName>
    <definedName name="LASTRO_EMISS3_S" localSheetId="13">#REF!</definedName>
    <definedName name="LASTRO_EMISS3_S" localSheetId="6">#REF!</definedName>
    <definedName name="LASTRO_EMISS3_S">#REF!</definedName>
    <definedName name="LDI" localSheetId="12">#REF!</definedName>
    <definedName name="LDI" localSheetId="13">#REF!</definedName>
    <definedName name="LDI" localSheetId="6">#REF!</definedName>
    <definedName name="LDI">#REF!</definedName>
    <definedName name="LDI_2">"$#REF!.$F$123"</definedName>
    <definedName name="LDI_3">"$#REF!.$F$123"</definedName>
    <definedName name="LDI_4">"$#REF!.$F$123"</definedName>
    <definedName name="LDI_5">"$#REF!.$F$123"</definedName>
    <definedName name="LDI_6">"$#REF!.$F$123"</definedName>
    <definedName name="LDI_7">"$#REF!.$F$123"</definedName>
    <definedName name="LIG_PRED_SERV" localSheetId="12">#REF!</definedName>
    <definedName name="LIG_PRED_SERV" localSheetId="13">#REF!</definedName>
    <definedName name="LIG_PRED_SERV" localSheetId="6">#REF!</definedName>
    <definedName name="LIG_PRED_SERV">#REF!</definedName>
    <definedName name="LIG_PREDIAIS_MAT" localSheetId="12">#REF!</definedName>
    <definedName name="LIG_PREDIAIS_MAT" localSheetId="13">#REF!</definedName>
    <definedName name="LIG_PREDIAIS_MAT" localSheetId="6">#REF!</definedName>
    <definedName name="LIG_PREDIAIS_MAT">#REF!</definedName>
    <definedName name="LIGAÇÃO_FLEXIVEL" localSheetId="12">#REF!</definedName>
    <definedName name="LIGAÇÃO_FLEXIVEL" localSheetId="13">#REF!</definedName>
    <definedName name="LIGAÇÃO_FLEXIVEL" localSheetId="6">#REF!</definedName>
    <definedName name="LIGAÇÃO_FLEXIVEL">#REF!</definedName>
    <definedName name="LIGAÇÃO_PREDIAL_MATERIAL">'[31]ligação predial'!$H$19</definedName>
    <definedName name="LIGAÇÃO_PREDIAL_SERVIÇOS">'[31]ligação predial'!$H$9</definedName>
    <definedName name="LIGAÇÕES" localSheetId="12">#REF!</definedName>
    <definedName name="LIGAÇÕES" localSheetId="13">#REF!</definedName>
    <definedName name="LIGAÇÕES" localSheetId="6">#REF!</definedName>
    <definedName name="LIGAÇÕES">#REF!</definedName>
    <definedName name="LILASDRENA" localSheetId="12">#REF!</definedName>
    <definedName name="LILASDRENA" localSheetId="13">#REF!</definedName>
    <definedName name="LILASDRENA" localSheetId="6">#REF!</definedName>
    <definedName name="LILASDRENA">#REF!</definedName>
    <definedName name="LINHA_INÍCIO" localSheetId="12">#REF!</definedName>
    <definedName name="LINHA_INÍCIO" localSheetId="13">#REF!</definedName>
    <definedName name="LINHA_INÍCIO" localSheetId="6">#REF!</definedName>
    <definedName name="LINHA_INÍCIO">#REF!</definedName>
    <definedName name="LIQUIDO_PREPARADOR" localSheetId="12">#REF!</definedName>
    <definedName name="LIQUIDO_PREPARADOR" localSheetId="13">#REF!</definedName>
    <definedName name="LIQUIDO_PREPARADOR" localSheetId="6">#REF!</definedName>
    <definedName name="LIQUIDO_PREPARADOR">#REF!</definedName>
    <definedName name="LIQUIDO_SELADOR">[17]Insumos!$I$361</definedName>
    <definedName name="ListaDepositos">[10]Tabelas!$A$2:$A$7</definedName>
    <definedName name="LIXA_FERRO" localSheetId="12">#REF!</definedName>
    <definedName name="LIXA_FERRO" localSheetId="13">#REF!</definedName>
    <definedName name="LIXA_FERRO" localSheetId="6">#REF!</definedName>
    <definedName name="LIXA_FERRO">#REF!</definedName>
    <definedName name="LIXA_MADEIRA">[17]Insumos!$I$374</definedName>
    <definedName name="lm6_3">#REF!</definedName>
    <definedName name="lnm">#REF!</definedName>
    <definedName name="LOC_EMISS3" localSheetId="12">#REF!</definedName>
    <definedName name="LOC_EMISS3" localSheetId="13">#REF!</definedName>
    <definedName name="LOC_EMISS3" localSheetId="6">#REF!</definedName>
    <definedName name="LOC_EMISS3">#REF!</definedName>
    <definedName name="LOCAÇÃO" localSheetId="12">#REF!</definedName>
    <definedName name="LOCAÇÃO" localSheetId="13">#REF!</definedName>
    <definedName name="LOCAÇÃO" localSheetId="6">#REF!</definedName>
    <definedName name="LOCAÇÃO">#REF!</definedName>
    <definedName name="LOCAÇÃO_EMISS" localSheetId="12">#REF!</definedName>
    <definedName name="LOCAÇÃO_EMISS" localSheetId="13">#REF!</definedName>
    <definedName name="LOCAÇÃO_EMISS" localSheetId="6">#REF!</definedName>
    <definedName name="LOCAÇÃO_EMISS">#REF!</definedName>
    <definedName name="LOCAÇÃO_EMISS2" localSheetId="12">#REF!</definedName>
    <definedName name="LOCAÇÃO_EMISS2" localSheetId="13">#REF!</definedName>
    <definedName name="LOCAÇÃO_EMISS2" localSheetId="6">#REF!</definedName>
    <definedName name="LOCAÇÃO_EMISS2">#REF!</definedName>
    <definedName name="LOCAL" localSheetId="12">#REF!</definedName>
    <definedName name="LOCAL" localSheetId="13">#REF!</definedName>
    <definedName name="LOCAL" localSheetId="6">#REF!</definedName>
    <definedName name="LOCAL">#REF!</definedName>
    <definedName name="lote" localSheetId="12">#REF!</definedName>
    <definedName name="lote" localSheetId="13">#REF!</definedName>
    <definedName name="lote" localSheetId="6">#REF!</definedName>
    <definedName name="lote">#REF!</definedName>
    <definedName name="LOTES" localSheetId="12">#REF!</definedName>
    <definedName name="LOTES" localSheetId="13">#REF!</definedName>
    <definedName name="LOTES" localSheetId="6">#REF!</definedName>
    <definedName name="LOTES">#REF!</definedName>
    <definedName name="LOTES_2">"'file:///d:/obra%20andrade/bm%2002%20-%20cs/drenagem-bm02.xls'#$''.$k$109"</definedName>
    <definedName name="LOTES_3">"'file:///d:/obra%20andrade/bm%2002%20-%20cs/drenagem-bm02.xls'#$''.$k$109"</definedName>
    <definedName name="LOTES_4">"'file:///d:/obra%20andrade/bm%2002%20-%20cs/drenagem-bm02.xls'#$''.$k$109"</definedName>
    <definedName name="LOTES_5">"'file:///d:/obra%20andrade/bm%2002%20-%20cs/drenagem-bm02.xls'#$''.$k$109"</definedName>
    <definedName name="LOTES_6">"'file:///d:/obra%20andrade/bm%2002%20-%20cs/drenagem-bm02.xls'#$''.$k$109"</definedName>
    <definedName name="LOTES_7">"'file:///d:/obra%20andrade/bm%2002%20-%20cs/drenagem-bm02.xls'#$''.$k$109"</definedName>
    <definedName name="Louças_acessórios">"$#REF!.$#REF!$#REF!"</definedName>
    <definedName name="lpb">#REF!</definedName>
    <definedName name="LS" localSheetId="12">#REF!</definedName>
    <definedName name="LS" localSheetId="13">#REF!</definedName>
    <definedName name="LS" localSheetId="6">#REF!</definedName>
    <definedName name="LS">#REF!</definedName>
    <definedName name="LSO">#REF!</definedName>
    <definedName name="lub">#REF!</definedName>
    <definedName name="lvg12050_1">#REF!</definedName>
    <definedName name="lvp1_2">#REF!</definedName>
    <definedName name="lvr">#REF!</definedName>
    <definedName name="lxa">#REF!</definedName>
    <definedName name="lxa1_8">NA()</definedName>
    <definedName name="lxaf">#REF!</definedName>
    <definedName name="M_11">#N/A</definedName>
    <definedName name="mad">#REF!</definedName>
    <definedName name="mai00" localSheetId="12">#REF!</definedName>
    <definedName name="mai00" localSheetId="13">#REF!</definedName>
    <definedName name="mai00" localSheetId="6">#REF!</definedName>
    <definedName name="mai00">#REF!</definedName>
    <definedName name="MANGUEIRA_30_M" localSheetId="12">#REF!</definedName>
    <definedName name="MANGUEIRA_30_M" localSheetId="13">#REF!</definedName>
    <definedName name="MANGUEIRA_30_M" localSheetId="6">#REF!</definedName>
    <definedName name="MANGUEIRA_30_M">#REF!</definedName>
    <definedName name="MANUTENÇÃO.MENSAL" localSheetId="12">#REF!</definedName>
    <definedName name="MANUTENÇÃO.MENSAL" localSheetId="13">#REF!</definedName>
    <definedName name="MANUTENÇÃO.MENSAL" localSheetId="6">#REF!</definedName>
    <definedName name="MANUTENÇÃO.MENSAL">#REF!</definedName>
    <definedName name="map">#REF!</definedName>
    <definedName name="MAR" localSheetId="12">[32]Reforma!#REF!</definedName>
    <definedName name="MAR">[32]Reforma!#REF!</definedName>
    <definedName name="MAR00" localSheetId="12">#REF!</definedName>
    <definedName name="MAR00" localSheetId="13">#REF!</definedName>
    <definedName name="MAR00" localSheetId="6">#REF!</definedName>
    <definedName name="MAR00">#REF!</definedName>
    <definedName name="MARCENEIRO" localSheetId="12">#REF!</definedName>
    <definedName name="MARCENEIRO" localSheetId="13">#REF!</definedName>
    <definedName name="MARCENEIRO" localSheetId="6">#REF!</definedName>
    <definedName name="MARCENEIRO">#REF!</definedName>
    <definedName name="MARMORE_BRANCO" localSheetId="12">#REF!</definedName>
    <definedName name="MARMORE_BRANCO" localSheetId="13">#REF!</definedName>
    <definedName name="MARMORE_BRANCO" localSheetId="6">#REF!</definedName>
    <definedName name="MARMORE_BRANCO">#REF!</definedName>
    <definedName name="Mary" localSheetId="12">{"total","SUM(total)","YNNNN",FALSE}</definedName>
    <definedName name="Mary">{"total","SUM(total)","YNNNN",FALSE}</definedName>
    <definedName name="MASSA_OLEO" localSheetId="12">#REF!</definedName>
    <definedName name="MASSA_OLEO" localSheetId="13">#REF!</definedName>
    <definedName name="MASSA_OLEO" localSheetId="6">#REF!</definedName>
    <definedName name="MASSA_OLEO">#REF!</definedName>
    <definedName name="MASSA_PVA">[17]Insumos!$I$363</definedName>
    <definedName name="MATCONS" localSheetId="12">#REF!</definedName>
    <definedName name="MATCONS" localSheetId="13">#REF!</definedName>
    <definedName name="MATCONS" localSheetId="6">#REF!</definedName>
    <definedName name="MATCONS">#REF!</definedName>
    <definedName name="mdn">#REF!</definedName>
    <definedName name="MED" localSheetId="12">#REF!</definedName>
    <definedName name="MED" localSheetId="13">#REF!</definedName>
    <definedName name="MED" localSheetId="6">#REF!</definedName>
    <definedName name="MED">#REF!</definedName>
    <definedName name="Medição" localSheetId="12">#REF!</definedName>
    <definedName name="Medição" localSheetId="13">#REF!</definedName>
    <definedName name="Medição" localSheetId="6">#REF!</definedName>
    <definedName name="Medição">#REF!</definedName>
    <definedName name="Medição05" localSheetId="12">'[62]BDI (EDITAL 2)'!#REF!</definedName>
    <definedName name="Medição05" localSheetId="3">'[62]BDI (EDITAL 2)'!#REF!</definedName>
    <definedName name="Medição05">'[62]BDI (EDITAL 2)'!#REF!</definedName>
    <definedName name="medição3" localSheetId="12">'[63]BDI (EDITAL 2)'!#REF!</definedName>
    <definedName name="medição3">'[63]BDI (EDITAL 2)'!#REF!</definedName>
    <definedName name="memo">#N/A</definedName>
    <definedName name="Memória" localSheetId="12">#REF!</definedName>
    <definedName name="Memória" localSheetId="13">#REF!</definedName>
    <definedName name="Memória" localSheetId="6">#REF!</definedName>
    <definedName name="Memória">#REF!</definedName>
    <definedName name="MEMÓRIACAMPO2">#N/A</definedName>
    <definedName name="mes" localSheetId="12">#REF!</definedName>
    <definedName name="mes" localSheetId="13">#REF!</definedName>
    <definedName name="mes" localSheetId="6">#REF!</definedName>
    <definedName name="mes">#REF!</definedName>
    <definedName name="Meu" localSheetId="12">#REF!</definedName>
    <definedName name="Meu" localSheetId="13">#REF!</definedName>
    <definedName name="Meu" localSheetId="6">#REF!</definedName>
    <definedName name="Meu">#REF!</definedName>
    <definedName name="Meu_9" localSheetId="12">#REF!</definedName>
    <definedName name="Meu_9" localSheetId="13">#REF!</definedName>
    <definedName name="Meu_9" localSheetId="6">#REF!</definedName>
    <definedName name="Meu_9">#REF!</definedName>
    <definedName name="Mirin" localSheetId="12">{"total","SUM(total)","YNNNN",FALSE}</definedName>
    <definedName name="Mirin">{"total","SUM(total)","YNNNN",FALSE}</definedName>
    <definedName name="MMMM">#N/A</definedName>
    <definedName name="MMMMMM">[32]Reforma!#REF!</definedName>
    <definedName name="MNI">#REF!</definedName>
    <definedName name="MNP">#REF!</definedName>
    <definedName name="MO" localSheetId="10">[64]!MO</definedName>
    <definedName name="MO" localSheetId="9">[64]!MO</definedName>
    <definedName name="MO" localSheetId="7">[64]!MO</definedName>
    <definedName name="MO" localSheetId="8">[64]!MO</definedName>
    <definedName name="MO" localSheetId="12">[65]!MO</definedName>
    <definedName name="MO" localSheetId="13">[64]!MO</definedName>
    <definedName name="MO" localSheetId="6">[64]!MO</definedName>
    <definedName name="MO">[64]!MO</definedName>
    <definedName name="MOBILIZAÇÃO" localSheetId="12">#REF!</definedName>
    <definedName name="MOBILIZAÇÃO" localSheetId="13">#REF!</definedName>
    <definedName name="MOBILIZAÇÃO" localSheetId="6">#REF!</definedName>
    <definedName name="MOBILIZAÇÃO">#REF!</definedName>
    <definedName name="MOD" localSheetId="12">{"total","SUM(total)","YNNNN",FALSE}</definedName>
    <definedName name="MOD">{"total","SUM(total)","YNNNN",FALSE}</definedName>
    <definedName name="Modalidades" localSheetId="12">[66]Tabelas!#REF!</definedName>
    <definedName name="Modalidades" localSheetId="3">[66]Tabelas!#REF!</definedName>
    <definedName name="Modalidades">[66]Tabelas!#REF!</definedName>
    <definedName name="MODIFICAÇÃO" localSheetId="12">{"total","SUM(total)","YNNNN",FALSE}</definedName>
    <definedName name="MODIFICAÇÃO">{"total","SUM(total)","YNNNN",FALSE}</definedName>
    <definedName name="módulo1.Extenso" localSheetId="10">'[11]COTAÇÃO MAT DE JAZIDA P. ATERRO'!módulo1.Extenso</definedName>
    <definedName name="módulo1.Extenso" localSheetId="9">'[11]COTAÇÃO MAT DE JAZIDA P. ATERRO'!módulo1.Extenso</definedName>
    <definedName name="módulo1.Extenso" localSheetId="7">'[11]COTAÇÃO MAT DE JAZIDA P. ATERRO'!módulo1.Extenso</definedName>
    <definedName name="módulo1.Extenso" localSheetId="8">'[11]COTAÇÃO MAT DE JAZIDA P. ATERRO'!módulo1.Extenso</definedName>
    <definedName name="módulo1.Extenso" localSheetId="12">[0]!módulo1.Extenso</definedName>
    <definedName name="módulo1.Extenso">'[11]COTAÇÃO MAT DE JAZIDA P. ATERRO'!módulo1.Extenso</definedName>
    <definedName name="módulo1.Extenso_11">#N/A</definedName>
    <definedName name="mono" localSheetId="12" hidden="1">{"'Plan1'!$A$8:$F$68","'Plan1'!$A$8:$F$68"}</definedName>
    <definedName name="mono" hidden="1">{"'Plan1'!$A$8:$F$68","'Plan1'!$A$8:$F$68"}</definedName>
    <definedName name="mour">NA()</definedName>
    <definedName name="mour_8">NA()</definedName>
    <definedName name="MOV_TERR_EMISS3_S" localSheetId="12">#REF!</definedName>
    <definedName name="MOV_TERR_EMISS3_S" localSheetId="13">#REF!</definedName>
    <definedName name="MOV_TERR_EMISS3_S" localSheetId="6">#REF!</definedName>
    <definedName name="MOV_TERR_EMISS3_S">#REF!</definedName>
    <definedName name="MOV_TERRA" localSheetId="12">#REF!</definedName>
    <definedName name="MOV_TERRA" localSheetId="13">#REF!</definedName>
    <definedName name="MOV_TERRA" localSheetId="6">#REF!</definedName>
    <definedName name="MOV_TERRA">#REF!</definedName>
    <definedName name="MOV_TERRA_EMISS" localSheetId="12">#REF!</definedName>
    <definedName name="MOV_TERRA_EMISS" localSheetId="13">#REF!</definedName>
    <definedName name="MOV_TERRA_EMISS" localSheetId="6">#REF!</definedName>
    <definedName name="MOV_TERRA_EMISS">#REF!</definedName>
    <definedName name="MOV_TERRA_EMISS2" localSheetId="12">#REF!</definedName>
    <definedName name="MOV_TERRA_EMISS2" localSheetId="13">#REF!</definedName>
    <definedName name="MOV_TERRA_EMISS2" localSheetId="6">#REF!</definedName>
    <definedName name="MOV_TERRA_EMISS2">#REF!</definedName>
    <definedName name="MP_001" localSheetId="12">'[34]Boletim Medição'!$L$14</definedName>
    <definedName name="MP_001">'[35]Boletim Medição'!$L$14</definedName>
    <definedName name="MP_090" localSheetId="12">'[34]Boletim Medição'!$L$111</definedName>
    <definedName name="MP_090">'[35]Boletim Medição'!$L$111</definedName>
    <definedName name="mpm2.5">#REF!</definedName>
    <definedName name="msv">#REF!</definedName>
    <definedName name="N." localSheetId="12">#REF!</definedName>
    <definedName name="N." localSheetId="13">#REF!</definedName>
    <definedName name="N." localSheetId="6">#REF!</definedName>
    <definedName name="N.">#REF!</definedName>
    <definedName name="N_INSUMOS" localSheetId="12">#REF!</definedName>
    <definedName name="N_INSUMOS" localSheetId="13">#REF!</definedName>
    <definedName name="N_INSUMOS" localSheetId="6">#REF!</definedName>
    <definedName name="N_INSUMOS">#REF!</definedName>
    <definedName name="NColunas" localSheetId="12">#REF!</definedName>
    <definedName name="NColunas" localSheetId="13">#REF!</definedName>
    <definedName name="NColunas" localSheetId="6">#REF!</definedName>
    <definedName name="NColunas">#REF!</definedName>
    <definedName name="NCOMPOSICOES">24</definedName>
    <definedName name="NCOTACOES">15</definedName>
    <definedName name="NEMPRESAS">15</definedName>
    <definedName name="Net" localSheetId="12">#REF!</definedName>
    <definedName name="Net" localSheetId="13">#REF!</definedName>
    <definedName name="Net" localSheetId="6">#REF!</definedName>
    <definedName name="Net">#REF!</definedName>
    <definedName name="NINDICES">3</definedName>
    <definedName name="niv">#REF!</definedName>
    <definedName name="NLinhasPagina" localSheetId="12">#REF!</definedName>
    <definedName name="NLinhasPagina" localSheetId="13">#REF!</definedName>
    <definedName name="NLinhasPagina" localSheetId="6">#REF!</definedName>
    <definedName name="NLinhasPagina">#REF!</definedName>
    <definedName name="NLinhasRodape" localSheetId="12">#REF!</definedName>
    <definedName name="NLinhasRodape" localSheetId="13">#REF!</definedName>
    <definedName name="NLinhasRodape" localSheetId="6">#REF!</definedName>
    <definedName name="NLinhasRodape">#REF!</definedName>
    <definedName name="NN">#N/A</definedName>
    <definedName name="NN_11">#N/A</definedName>
    <definedName name="nnn" localSheetId="12">[12]Equipamentos!#REF!</definedName>
    <definedName name="nnn">[12]Equipamentos!#REF!</definedName>
    <definedName name="nnn_9" localSheetId="12">[12]Equipamentos!#REF!</definedName>
    <definedName name="nnn_9">[12]Equipamentos!#REF!</definedName>
    <definedName name="nnnn">#N/A</definedName>
    <definedName name="nnnn_11">#N/A</definedName>
    <definedName name="NNNNN">#N/A</definedName>
    <definedName name="NNNNN_11">#N/A</definedName>
    <definedName name="no" localSheetId="12">[67]Equipamentos!#REF!</definedName>
    <definedName name="no">[68]Equipamentos!#REF!</definedName>
    <definedName name="nome">NA()</definedName>
    <definedName name="nome_8">NA()</definedName>
    <definedName name="NRELATORIOS">COUNTA([33]Relatórios!$A$1:$A$65536)-2</definedName>
    <definedName name="NTEI">'[9]PRO-08'!#REF!</definedName>
    <definedName name="NTEI_9" localSheetId="12">[14]PRO_08!#REF!</definedName>
    <definedName name="NTEI_9">[15]PRO_08!#REF!</definedName>
    <definedName name="NTEU">'[9]PRO-08'!#REF!</definedName>
    <definedName name="NumerEmpresa">15</definedName>
    <definedName name="NumerIndice">3</definedName>
    <definedName name="Numero_de_Ordem" localSheetId="12">[69]Dados!$B$21</definedName>
    <definedName name="Numero_de_Ordem">[70]Dados!$B$21</definedName>
    <definedName name="OAE_MAR94" localSheetId="12">#REF!</definedName>
    <definedName name="OAE_MAR94" localSheetId="13">#REF!</definedName>
    <definedName name="OAE_MAR94" localSheetId="6">#REF!</definedName>
    <definedName name="OAE_MAR94">#REF!</definedName>
    <definedName name="Objeto" localSheetId="12" hidden="1">#REF!</definedName>
    <definedName name="Objeto">[71]MENU!$K$1</definedName>
    <definedName name="Objeto_de_Contrato" localSheetId="12">#REF!</definedName>
    <definedName name="Objeto_de_Contrato" localSheetId="13">#REF!</definedName>
    <definedName name="Objeto_de_Contrato" localSheetId="6">#REF!</definedName>
    <definedName name="Objeto_de_Contrato">#REF!</definedName>
    <definedName name="OBRA" localSheetId="12">#REF!</definedName>
    <definedName name="OBRA" localSheetId="13">#REF!</definedName>
    <definedName name="OBRA" localSheetId="6">#REF!</definedName>
    <definedName name="OBRA">#REF!</definedName>
    <definedName name="odi">#REF!</definedName>
    <definedName name="ofc">NA()</definedName>
    <definedName name="ofc_8">NA()</definedName>
    <definedName name="ofi">#REF!</definedName>
    <definedName name="OGU">#REF!</definedName>
    <definedName name="OK" localSheetId="12">#REF!</definedName>
    <definedName name="OK" localSheetId="13">#REF!</definedName>
    <definedName name="OK" localSheetId="6">#REF!</definedName>
    <definedName name="OK">#REF!</definedName>
    <definedName name="oli">#REF!</definedName>
    <definedName name="OPA" localSheetId="12">'[9]PRO-08'!#REF!</definedName>
    <definedName name="OPA">'[9]PRO-08'!#REF!</definedName>
    <definedName name="OPA_9" localSheetId="12">[14]PRO_08!#REF!</definedName>
    <definedName name="OPA_9">[15]PRO_08!#REF!</definedName>
    <definedName name="opções">'[72]FRE '!$AM$248:$AM$250</definedName>
    <definedName name="OPS">'[9]PRO-08'!#REF!</definedName>
    <definedName name="ORÇ_AUTOSPORT" localSheetId="12">#REF!</definedName>
    <definedName name="ORÇ_AUTOSPORT" localSheetId="13">#REF!</definedName>
    <definedName name="ORÇ_AUTOSPORT" localSheetId="6">#REF!</definedName>
    <definedName name="ORÇ_AUTOSPORT">#REF!</definedName>
    <definedName name="ORÇAMENTO.BancoRef" localSheetId="12" hidden="1">'[73]PLANILHA APRESENTAÇÃO'!#REF!</definedName>
    <definedName name="ORÇAMENTO.BancoRef" hidden="1">'[74]PLANILHA APRESENTAÇÃO'!#REF!</definedName>
    <definedName name="ORÇAMENTO.CustoUnitario" localSheetId="12" hidden="1">ROUND('[73]PLANILHA APRESENTAÇÃO'!$V1,15-13*'[73]PLANILHA APRESENTAÇÃO'!$AG$9)</definedName>
    <definedName name="ORÇAMENTO.CustoUnitario" hidden="1">ROUND('[74]PLANILHA APRESENTAÇÃO'!$V1,15-13*'[74]PLANILHA APRESENTAÇÃO'!$AG$9)</definedName>
    <definedName name="ORÇAMENTO.SumCPMANUAL" hidden="1">SUMIF([55]ORÇAMENTO!$Z$15:$Z$60,"CP",[55]ORÇAMENTO!$AA$15:$AA$60)</definedName>
    <definedName name="ORÇAMENTO.SumINVMANUAL" hidden="1">SUMIF([55]ORÇAMENTO!$Z$15:$Z$60,"RP",[55]ORÇAMENTO!$X$15:$X$60)+SUMIF([55]ORÇAMENTO!$Z$15:$Z$60,"CP",[55]ORÇAMENTO!$X$15:$X$60)+SUMIF([55]ORÇAMENTO!$Z$15:$Z$60,"OU",[55]ORÇAMENTO!$X$15:$X$60)</definedName>
    <definedName name="OutrosRecursos" localSheetId="12">[66]Tabelas!#REF!</definedName>
    <definedName name="OutrosRecursos" localSheetId="3">[66]Tabelas!#REF!</definedName>
    <definedName name="OutrosRecursos">[66]Tabelas!#REF!</definedName>
    <definedName name="P_0_P">#N/A</definedName>
    <definedName name="P_10_11">#N/A</definedName>
    <definedName name="PAG_AUX_FINAL" localSheetId="12">#REF!</definedName>
    <definedName name="PAG_AUX_FINAL" localSheetId="13">#REF!</definedName>
    <definedName name="PAG_AUX_FINAL" localSheetId="6">#REF!</definedName>
    <definedName name="PAG_AUX_FINAL">#REF!</definedName>
    <definedName name="PAG_AUX_INICIAL" localSheetId="12">#REF!</definedName>
    <definedName name="PAG_AUX_INICIAL" localSheetId="13">#REF!</definedName>
    <definedName name="PAG_AUX_INICIAL" localSheetId="6">#REF!</definedName>
    <definedName name="PAG_AUX_INICIAL">#REF!</definedName>
    <definedName name="PARAFUSO_PARA_LOUÇA" localSheetId="12">#REF!</definedName>
    <definedName name="PARAFUSO_PARA_LOUÇA" localSheetId="13">#REF!</definedName>
    <definedName name="PARAFUSO_PARA_LOUÇA" localSheetId="6">#REF!</definedName>
    <definedName name="PARAFUSO_PARA_LOUÇA">#REF!</definedName>
    <definedName name="parametros" localSheetId="12">#REF!</definedName>
    <definedName name="parametros" localSheetId="13">#REF!</definedName>
    <definedName name="parametros" localSheetId="6">#REF!</definedName>
    <definedName name="parametros">#REF!</definedName>
    <definedName name="PassaExtenso" localSheetId="10">[75]!PassaExtenso</definedName>
    <definedName name="PassaExtenso" localSheetId="9">[75]!PassaExtenso</definedName>
    <definedName name="PassaExtenso" localSheetId="7">[75]!PassaExtenso</definedName>
    <definedName name="PassaExtenso" localSheetId="8">[75]!PassaExtenso</definedName>
    <definedName name="PassaExtenso" localSheetId="13">[75]!PassaExtenso</definedName>
    <definedName name="PassaExtenso" localSheetId="6">[75]!PassaExtenso</definedName>
    <definedName name="PassaExtenso">[75]!PassaExtenso</definedName>
    <definedName name="PassaExtenso_10">#N/A</definedName>
    <definedName name="PassaExtenso_10_1">#N/A</definedName>
    <definedName name="PassaExtenso_11">#N/A</definedName>
    <definedName name="PassaExtenso_11_1">#N/A</definedName>
    <definedName name="PassaExtenso_11_10">#N/A</definedName>
    <definedName name="PassaExtenso_11_11">#N/A</definedName>
    <definedName name="PassaExtenso_11_13">#N/A</definedName>
    <definedName name="PassaExtenso_13">#N/A</definedName>
    <definedName name="PassaExtenso_13_1">#N/A</definedName>
    <definedName name="PassaExtenso_13_10">#N/A</definedName>
    <definedName name="PassaExtenso_13_11">#N/A</definedName>
    <definedName name="PassaExtenso_13_13">#N/A</definedName>
    <definedName name="PassaExtenso_13_14">#N/A</definedName>
    <definedName name="PassaExtenso_14">#N/A</definedName>
    <definedName name="PassaExtenso_14_1">#N/A</definedName>
    <definedName name="PassaExtenso_15">#N/A</definedName>
    <definedName name="PassaExtenso_16">#N/A</definedName>
    <definedName name="PassaExtenso_19">#N/A</definedName>
    <definedName name="PassaExtenso_19_10">#N/A</definedName>
    <definedName name="PassaExtenso_19_11">#N/A</definedName>
    <definedName name="PassaExtenso_19_13">#N/A</definedName>
    <definedName name="PassaExtenso_21">#N/A</definedName>
    <definedName name="PassaExtenso_21_10">#N/A</definedName>
    <definedName name="PassaExtenso_21_11">#N/A</definedName>
    <definedName name="PassaExtenso_21_11_1">#N/A</definedName>
    <definedName name="PassaExtenso_21_11_10">#N/A</definedName>
    <definedName name="PassaExtenso_21_11_11">#N/A</definedName>
    <definedName name="PassaExtenso_21_11_13">#N/A</definedName>
    <definedName name="PassaExtenso_21_13">#N/A</definedName>
    <definedName name="PassaExtenso_21_13_1">#N/A</definedName>
    <definedName name="PassaExtenso_21_13_10">#N/A</definedName>
    <definedName name="PassaExtenso_21_13_11">#N/A</definedName>
    <definedName name="PassaExtenso_21_13_13">#N/A</definedName>
    <definedName name="PassaExtenso_21_13_14">#N/A</definedName>
    <definedName name="PassaExtenso_21_14">#N/A</definedName>
    <definedName name="PassaExtenso_21_15">#N/A</definedName>
    <definedName name="PassaExtenso_21_19">#N/A</definedName>
    <definedName name="PassaExtenso_21_19_10">#N/A</definedName>
    <definedName name="PassaExtenso_21_19_11">#N/A</definedName>
    <definedName name="PassaExtenso_21_19_13">#N/A</definedName>
    <definedName name="PassaExtenso_21_2">#N/A</definedName>
    <definedName name="PassaExtenso_21_2_10">#N/A</definedName>
    <definedName name="PassaExtenso_21_2_11">#N/A</definedName>
    <definedName name="PassaExtenso_21_2_13">#N/A</definedName>
    <definedName name="PassaExtenso_21_3">#N/A</definedName>
    <definedName name="PassaExtenso_21_3_10">#N/A</definedName>
    <definedName name="PassaExtenso_21_3_11">#N/A</definedName>
    <definedName name="PassaExtenso_21_3_13">#N/A</definedName>
    <definedName name="PassaExtenso_21_4">#N/A</definedName>
    <definedName name="PassaExtenso_21_4_10">#N/A</definedName>
    <definedName name="PassaExtenso_21_4_11">#N/A</definedName>
    <definedName name="PassaExtenso_21_4_13">#N/A</definedName>
    <definedName name="PassaExtenso_21_4_14">#N/A</definedName>
    <definedName name="PassaExtenso_21_4_19">#N/A</definedName>
    <definedName name="PassaExtenso_21_4_19_10">#N/A</definedName>
    <definedName name="PassaExtenso_21_4_19_11">#N/A</definedName>
    <definedName name="PassaExtenso_21_4_19_13">#N/A</definedName>
    <definedName name="PassaExtenso_21_7">#N/A</definedName>
    <definedName name="PassaExtenso_21_7_10">#N/A</definedName>
    <definedName name="PassaExtenso_21_7_11">#N/A</definedName>
    <definedName name="PassaExtenso_21_7_13">#N/A</definedName>
    <definedName name="PassaExtenso_25">#N/A</definedName>
    <definedName name="PassaExtenso_25_10">#N/A</definedName>
    <definedName name="PassaExtenso_25_11">#N/A</definedName>
    <definedName name="PassaExtenso_25_11_1">#N/A</definedName>
    <definedName name="PassaExtenso_25_11_10">#N/A</definedName>
    <definedName name="PassaExtenso_25_11_11">#N/A</definedName>
    <definedName name="PassaExtenso_25_11_13">#N/A</definedName>
    <definedName name="PassaExtenso_25_13">#N/A</definedName>
    <definedName name="PassaExtenso_25_13_1">#N/A</definedName>
    <definedName name="PassaExtenso_25_13_10">#N/A</definedName>
    <definedName name="PassaExtenso_25_13_11">#N/A</definedName>
    <definedName name="PassaExtenso_25_13_13">#N/A</definedName>
    <definedName name="PassaExtenso_25_13_14">#N/A</definedName>
    <definedName name="PassaExtenso_25_14">#N/A</definedName>
    <definedName name="PassaExtenso_25_15">#N/A</definedName>
    <definedName name="PassaExtenso_25_19">#N/A</definedName>
    <definedName name="PassaExtenso_25_19_10">#N/A</definedName>
    <definedName name="PassaExtenso_25_19_11">#N/A</definedName>
    <definedName name="PassaExtenso_25_19_13">#N/A</definedName>
    <definedName name="PassaExtenso_25_2">#N/A</definedName>
    <definedName name="PassaExtenso_25_2_10">#N/A</definedName>
    <definedName name="PassaExtenso_25_2_11">#N/A</definedName>
    <definedName name="PassaExtenso_25_2_13">#N/A</definedName>
    <definedName name="PassaExtenso_25_3">#N/A</definedName>
    <definedName name="PassaExtenso_25_3_10">#N/A</definedName>
    <definedName name="PassaExtenso_25_3_11">#N/A</definedName>
    <definedName name="PassaExtenso_25_3_13">#N/A</definedName>
    <definedName name="PassaExtenso_25_4">#N/A</definedName>
    <definedName name="PassaExtenso_25_4_10">#N/A</definedName>
    <definedName name="PassaExtenso_25_4_11">#N/A</definedName>
    <definedName name="PassaExtenso_25_4_13">#N/A</definedName>
    <definedName name="PassaExtenso_25_4_14">#N/A</definedName>
    <definedName name="PassaExtenso_25_4_19">#N/A</definedName>
    <definedName name="PassaExtenso_25_4_19_10">#N/A</definedName>
    <definedName name="PassaExtenso_25_4_19_11">#N/A</definedName>
    <definedName name="PassaExtenso_25_4_19_13">#N/A</definedName>
    <definedName name="PassaExtenso_25_7">#N/A</definedName>
    <definedName name="PassaExtenso_25_7_10">#N/A</definedName>
    <definedName name="PassaExtenso_25_7_11">#N/A</definedName>
    <definedName name="PassaExtenso_25_7_13">#N/A</definedName>
    <definedName name="PassaExtenso_30">#N/A</definedName>
    <definedName name="PassaExtenso_34">#N/A</definedName>
    <definedName name="PassaExtenso_34_10">#N/A</definedName>
    <definedName name="PassaExtenso_34_11">#N/A</definedName>
    <definedName name="PassaExtenso_34_11_1">#N/A</definedName>
    <definedName name="PassaExtenso_34_11_10">#N/A</definedName>
    <definedName name="PassaExtenso_34_11_11">#N/A</definedName>
    <definedName name="PassaExtenso_34_11_13">#N/A</definedName>
    <definedName name="PassaExtenso_34_13">#N/A</definedName>
    <definedName name="PassaExtenso_34_13_1">#N/A</definedName>
    <definedName name="PassaExtenso_34_13_10">#N/A</definedName>
    <definedName name="PassaExtenso_34_13_11">#N/A</definedName>
    <definedName name="PassaExtenso_34_13_13">#N/A</definedName>
    <definedName name="PassaExtenso_34_13_14">#N/A</definedName>
    <definedName name="PassaExtenso_34_14">#N/A</definedName>
    <definedName name="PassaExtenso_34_15">#N/A</definedName>
    <definedName name="PassaExtenso_34_19">#N/A</definedName>
    <definedName name="PassaExtenso_34_19_10">#N/A</definedName>
    <definedName name="PassaExtenso_34_19_11">#N/A</definedName>
    <definedName name="PassaExtenso_34_19_13">#N/A</definedName>
    <definedName name="PassaExtenso_34_2">#N/A</definedName>
    <definedName name="PassaExtenso_34_2_10">#N/A</definedName>
    <definedName name="PassaExtenso_34_2_11">#N/A</definedName>
    <definedName name="PassaExtenso_34_2_13">#N/A</definedName>
    <definedName name="PassaExtenso_34_3">#N/A</definedName>
    <definedName name="PassaExtenso_34_3_10">#N/A</definedName>
    <definedName name="PassaExtenso_34_3_11">#N/A</definedName>
    <definedName name="PassaExtenso_34_3_13">#N/A</definedName>
    <definedName name="PassaExtenso_34_4">#N/A</definedName>
    <definedName name="PassaExtenso_34_4_10">#N/A</definedName>
    <definedName name="PassaExtenso_34_4_11">#N/A</definedName>
    <definedName name="PassaExtenso_34_4_13">#N/A</definedName>
    <definedName name="PassaExtenso_34_4_14">#N/A</definedName>
    <definedName name="PassaExtenso_34_4_19">#N/A</definedName>
    <definedName name="PassaExtenso_34_4_19_1">#N/A</definedName>
    <definedName name="PassaExtenso_34_4_19_10">#N/A</definedName>
    <definedName name="PassaExtenso_34_4_19_11">#N/A</definedName>
    <definedName name="PassaExtenso_34_4_19_13">#N/A</definedName>
    <definedName name="PassaExtenso_34_7">#N/A</definedName>
    <definedName name="PassaExtenso_34_7_10">#N/A</definedName>
    <definedName name="PassaExtenso_34_7_11">#N/A</definedName>
    <definedName name="PassaExtenso_34_7_13">#N/A</definedName>
    <definedName name="PassaExtenso_38">#N/A</definedName>
    <definedName name="PassaExtenso_38_10">#N/A</definedName>
    <definedName name="PassaExtenso_38_11">#N/A</definedName>
    <definedName name="PassaExtenso_38_11_1">#N/A</definedName>
    <definedName name="PassaExtenso_38_11_10">#N/A</definedName>
    <definedName name="PassaExtenso_38_11_11">#N/A</definedName>
    <definedName name="PassaExtenso_38_11_13">#N/A</definedName>
    <definedName name="PassaExtenso_38_13">#N/A</definedName>
    <definedName name="PassaExtenso_38_13_1">#N/A</definedName>
    <definedName name="PassaExtenso_38_13_10">#N/A</definedName>
    <definedName name="PassaExtenso_38_13_11">#N/A</definedName>
    <definedName name="PassaExtenso_38_13_13">#N/A</definedName>
    <definedName name="PassaExtenso_38_13_14">#N/A</definedName>
    <definedName name="PassaExtenso_38_14">#N/A</definedName>
    <definedName name="PassaExtenso_38_15">#N/A</definedName>
    <definedName name="PassaExtenso_38_19">#N/A</definedName>
    <definedName name="PassaExtenso_38_19_10">#N/A</definedName>
    <definedName name="PassaExtenso_38_19_11">#N/A</definedName>
    <definedName name="PassaExtenso_38_19_13">#N/A</definedName>
    <definedName name="PassaExtenso_38_2">#N/A</definedName>
    <definedName name="PassaExtenso_38_2_10">#N/A</definedName>
    <definedName name="PassaExtenso_38_2_11">#N/A</definedName>
    <definedName name="PassaExtenso_38_2_13">#N/A</definedName>
    <definedName name="PassaExtenso_38_3">#N/A</definedName>
    <definedName name="PassaExtenso_38_3_10">#N/A</definedName>
    <definedName name="PassaExtenso_38_3_11">#N/A</definedName>
    <definedName name="PassaExtenso_38_3_13">#N/A</definedName>
    <definedName name="PassaExtenso_38_4">#N/A</definedName>
    <definedName name="PassaExtenso_38_4_10">#N/A</definedName>
    <definedName name="PassaExtenso_38_4_11">#N/A</definedName>
    <definedName name="PassaExtenso_38_4_13">#N/A</definedName>
    <definedName name="PassaExtenso_38_4_14">#N/A</definedName>
    <definedName name="PassaExtenso_38_4_19">#N/A</definedName>
    <definedName name="PassaExtenso_38_4_19_10">#N/A</definedName>
    <definedName name="PassaExtenso_38_4_19_11">#N/A</definedName>
    <definedName name="PassaExtenso_38_4_19_13">#N/A</definedName>
    <definedName name="PassaExtenso_38_7">#N/A</definedName>
    <definedName name="PassaExtenso_38_7_10">#N/A</definedName>
    <definedName name="PassaExtenso_38_7_11">#N/A</definedName>
    <definedName name="PassaExtenso_38_7_13">#N/A</definedName>
    <definedName name="passaextenso_39">#N/A</definedName>
    <definedName name="passaextenso_39_11">#N/A</definedName>
    <definedName name="PassaExtenso_9">#N/A</definedName>
    <definedName name="paulo" localSheetId="12">#REF!</definedName>
    <definedName name="paulo" localSheetId="13">#REF!</definedName>
    <definedName name="paulo" localSheetId="6">#REF!</definedName>
    <definedName name="paulo">#REF!</definedName>
    <definedName name="PAUSETIMER" localSheetId="12">#REF!</definedName>
    <definedName name="PAUSETIMER" localSheetId="13">#REF!</definedName>
    <definedName name="PAUSETIMER" localSheetId="6">#REF!</definedName>
    <definedName name="PAUSETIMER">#REF!</definedName>
    <definedName name="PAV_EMISS3_S" localSheetId="12">#REF!</definedName>
    <definedName name="PAV_EMISS3_S" localSheetId="13">#REF!</definedName>
    <definedName name="PAV_EMISS3_S" localSheetId="6">#REF!</definedName>
    <definedName name="PAV_EMISS3_S">#REF!</definedName>
    <definedName name="PAV_MAR94" localSheetId="12">#REF!</definedName>
    <definedName name="PAV_MAR94" localSheetId="13">#REF!</definedName>
    <definedName name="PAV_MAR94" localSheetId="6">#REF!</definedName>
    <definedName name="PAV_MAR94">#REF!</definedName>
    <definedName name="PAVIM_EMISS" localSheetId="12">#REF!</definedName>
    <definedName name="PAVIM_EMISS" localSheetId="13">#REF!</definedName>
    <definedName name="PAVIM_EMISS" localSheetId="6">#REF!</definedName>
    <definedName name="PAVIM_EMISS">#REF!</definedName>
    <definedName name="PAVIM_EMISS2" localSheetId="12">#REF!</definedName>
    <definedName name="PAVIM_EMISS2" localSheetId="13">#REF!</definedName>
    <definedName name="PAVIM_EMISS2" localSheetId="6">#REF!</definedName>
    <definedName name="PAVIM_EMISS2">#REF!</definedName>
    <definedName name="PAVIMENTAÇÃO" localSheetId="12">#REF!</definedName>
    <definedName name="PAVIMENTAÇÃO" localSheetId="13">#REF!</definedName>
    <definedName name="PAVIMENTAÇÃO" localSheetId="6">#REF!</definedName>
    <definedName name="PAVIMENTAÇÃO">#REF!</definedName>
    <definedName name="pcf60x210">#REF!</definedName>
    <definedName name="pcf80x200">#REF!</definedName>
    <definedName name="pcf80x210">#REF!</definedName>
    <definedName name="pcfc">#REF!</definedName>
    <definedName name="pdm">#REF!</definedName>
    <definedName name="PEÇA_6_X_3_MAD_LEI" localSheetId="12">#REF!</definedName>
    <definedName name="PEÇA_6_X_3_MAD_LEI" localSheetId="13">#REF!</definedName>
    <definedName name="PEÇA_6_X_3_MAD_LEI" localSheetId="6">#REF!</definedName>
    <definedName name="PEÇA_6_X_3_MAD_LEI">#REF!</definedName>
    <definedName name="PEDRA_PRETA">[17]Insumos!$I$12</definedName>
    <definedName name="PEDREIRO" localSheetId="12">#REF!</definedName>
    <definedName name="PEDREIRO" localSheetId="13">#REF!</definedName>
    <definedName name="PEDREIRO" localSheetId="6">#REF!</definedName>
    <definedName name="PEDREIRO">#REF!</definedName>
    <definedName name="PERCAPITA" localSheetId="12">#REF!</definedName>
    <definedName name="PERCAPITA" localSheetId="13">#REF!</definedName>
    <definedName name="PERCAPITA" localSheetId="6">#REF!</definedName>
    <definedName name="PERCAPITA">#REF!</definedName>
    <definedName name="PERCAPITA_2">"'file:///d:/obra%20andrade/bm%2002%20-%20cs/drenagem-bm02.xls'#$''.$k$112"</definedName>
    <definedName name="PERCAPITA_3">"'file:///d:/obra%20andrade/bm%2002%20-%20cs/drenagem-bm02.xls'#$''.$k$112"</definedName>
    <definedName name="PERCAPITA_4">"'file:///d:/obra%20andrade/bm%2002%20-%20cs/drenagem-bm02.xls'#$''.$k$112"</definedName>
    <definedName name="PERCAPITA_5">"'file:///d:/obra%20andrade/bm%2002%20-%20cs/drenagem-bm02.xls'#$''.$k$112"</definedName>
    <definedName name="PERCAPITA_6">"'file:///d:/obra%20andrade/bm%2002%20-%20cs/drenagem-bm02.xls'#$''.$k$112"</definedName>
    <definedName name="PERCAPITA_7">"'file:///d:/obra%20andrade/bm%2002%20-%20cs/drenagem-bm02.xls'#$''.$k$112"</definedName>
    <definedName name="perd" localSheetId="12">#REF!</definedName>
    <definedName name="perd" localSheetId="13">#REF!</definedName>
    <definedName name="perd" localSheetId="6">#REF!</definedName>
    <definedName name="perd">#REF!</definedName>
    <definedName name="Periodo_Acumulado" localSheetId="12">[69]Dados!$B$23</definedName>
    <definedName name="Periodo_Acumulado">[70]Dados!$B$23</definedName>
    <definedName name="Periodo_Liquido" localSheetId="12">[69]Dados!$B$22</definedName>
    <definedName name="Periodo_Liquido">[70]Dados!$B$22</definedName>
    <definedName name="PERNAMANCA">[17]Insumos!$I$71</definedName>
    <definedName name="PERNAMANCA_MAD_LEI" localSheetId="12">#REF!</definedName>
    <definedName name="PERNAMANCA_MAD_LEI" localSheetId="13">#REF!</definedName>
    <definedName name="PERNAMANCA_MAD_LEI" localSheetId="6">#REF!</definedName>
    <definedName name="PERNAMANCA_MAD_LEI">#REF!</definedName>
    <definedName name="pes">#REF!</definedName>
    <definedName name="pesquisa" localSheetId="12">#REF!</definedName>
    <definedName name="pesquisa" localSheetId="13">#REF!</definedName>
    <definedName name="pesquisa" localSheetId="6">#REF!</definedName>
    <definedName name="pesquisa">#REF!</definedName>
    <definedName name="Pg_final" localSheetId="12">#REF!</definedName>
    <definedName name="Pg_final" localSheetId="13">#REF!</definedName>
    <definedName name="Pg_final" localSheetId="6">#REF!</definedName>
    <definedName name="Pg_final">#REF!</definedName>
    <definedName name="Pg_inicial" localSheetId="12">#REF!</definedName>
    <definedName name="Pg_inicial" localSheetId="13">#REF!</definedName>
    <definedName name="Pg_inicial" localSheetId="6">#REF!</definedName>
    <definedName name="Pg_inicial">#REF!</definedName>
    <definedName name="Pia_cozinha">"$#REF!.$#REF!$#REF!"</definedName>
    <definedName name="pig">#REF!</definedName>
    <definedName name="PII">#REF!</definedName>
    <definedName name="Pilar">"$#REF!.$#REF!$#REF!"</definedName>
    <definedName name="PINTOR" localSheetId="12">#REF!</definedName>
    <definedName name="PINTOR" localSheetId="13">#REF!</definedName>
    <definedName name="PINTOR" localSheetId="6">#REF!</definedName>
    <definedName name="PINTOR">#REF!</definedName>
    <definedName name="Pintura_cal">"$#REF!.$#REF!$#REF!"</definedName>
    <definedName name="Pintura_óleo">"$#REF!.$#REF!$#REF!"</definedName>
    <definedName name="PIP">#REF!</definedName>
    <definedName name="Piso_cimentado">"$#REF!.$#REF!$#REF!"</definedName>
    <definedName name="PL" localSheetId="12">#REF!</definedName>
    <definedName name="PL" localSheetId="13">#REF!</definedName>
    <definedName name="PL" localSheetId="6">#REF!</definedName>
    <definedName name="PL">#REF!</definedName>
    <definedName name="Placa_de_cimento">"$#REF!.$#REF!$#REF!"</definedName>
    <definedName name="PLACA_OBRA" localSheetId="12">#REF!</definedName>
    <definedName name="PLACA_OBRA" localSheetId="13">#REF!</definedName>
    <definedName name="PLACA_OBRA" localSheetId="6">#REF!</definedName>
    <definedName name="PLACA_OBRA">#REF!</definedName>
    <definedName name="Planilha002" localSheetId="12">#REF!</definedName>
    <definedName name="Planilha002" localSheetId="13">#REF!</definedName>
    <definedName name="Planilha002" localSheetId="6">#REF!</definedName>
    <definedName name="Planilha002">#REF!</definedName>
    <definedName name="PLANILHANOVA">#N/A</definedName>
    <definedName name="PlanilhasOriginais" localSheetId="12">#REF!</definedName>
    <definedName name="PlanilhasOriginais" localSheetId="13">#REF!</definedName>
    <definedName name="PlanilhasOriginais" localSheetId="6">#REF!</definedName>
    <definedName name="PlanilhasOriginais">#REF!</definedName>
    <definedName name="plc">#REF!</definedName>
    <definedName name="plc2.5">#REF!</definedName>
    <definedName name="PMS">#REF!</definedName>
    <definedName name="PO_QUIMICO_4KG" localSheetId="12">#REF!</definedName>
    <definedName name="PO_QUIMICO_4KG" localSheetId="13">#REF!</definedName>
    <definedName name="PO_QUIMICO_4KG" localSheetId="6">#REF!</definedName>
    <definedName name="PO_QUIMICO_4KG">#REF!</definedName>
    <definedName name="POÇO_VISIT" localSheetId="12">#REF!</definedName>
    <definedName name="POÇO_VISIT" localSheetId="13">#REF!</definedName>
    <definedName name="POÇO_VISIT" localSheetId="6">#REF!</definedName>
    <definedName name="POÇO_VISIT">#REF!</definedName>
    <definedName name="pont">#REF!</definedName>
    <definedName name="PONTALETE" localSheetId="12">#REF!</definedName>
    <definedName name="PONTALETE" localSheetId="13">#REF!</definedName>
    <definedName name="PONTALETE" localSheetId="6">#REF!</definedName>
    <definedName name="PONTALETE">#REF!</definedName>
    <definedName name="Prazo_de_Execucao" localSheetId="12">#REF!</definedName>
    <definedName name="Prazo_de_Execucao" localSheetId="13">#REF!</definedName>
    <definedName name="Prazo_de_Execucao" localSheetId="6">#REF!</definedName>
    <definedName name="Prazo_de_Execucao">#REF!</definedName>
    <definedName name="Preço_Unitário" localSheetId="12">#REF!</definedName>
    <definedName name="Preço_Unitário" localSheetId="13">#REF!</definedName>
    <definedName name="Preço_Unitário" localSheetId="6">#REF!</definedName>
    <definedName name="Preço_Unitário">#REF!</definedName>
    <definedName name="PREÇOS" localSheetId="12">#REF!</definedName>
    <definedName name="PREÇOS" localSheetId="13">#REF!</definedName>
    <definedName name="PREÇOS" localSheetId="6">#REF!</definedName>
    <definedName name="PREÇOS">#REF!</definedName>
    <definedName name="PREÇOS_10" localSheetId="12">#REF!</definedName>
    <definedName name="PREÇOS_10" localSheetId="13">#REF!</definedName>
    <definedName name="PREÇOS_10" localSheetId="6">#REF!</definedName>
    <definedName name="PREÇOS_10">#REF!</definedName>
    <definedName name="PREÇOS_10_1" localSheetId="12">#REF!</definedName>
    <definedName name="PREÇOS_10_1" localSheetId="13">#REF!</definedName>
    <definedName name="PREÇOS_10_1" localSheetId="6">#REF!</definedName>
    <definedName name="PREÇOS_10_1">#REF!</definedName>
    <definedName name="PREÇOS_10_10" localSheetId="12">#REF!</definedName>
    <definedName name="PREÇOS_10_10" localSheetId="13">#REF!</definedName>
    <definedName name="PREÇOS_10_10" localSheetId="6">#REF!</definedName>
    <definedName name="PREÇOS_10_10">#REF!</definedName>
    <definedName name="PREÇOS_10_11" localSheetId="12">#REF!</definedName>
    <definedName name="PREÇOS_10_11" localSheetId="13">#REF!</definedName>
    <definedName name="PREÇOS_10_11" localSheetId="6">#REF!</definedName>
    <definedName name="PREÇOS_10_11">#REF!</definedName>
    <definedName name="PREÇOS_10_14" localSheetId="12">#REF!</definedName>
    <definedName name="PREÇOS_10_14" localSheetId="13">#REF!</definedName>
    <definedName name="PREÇOS_10_14" localSheetId="6">#REF!</definedName>
    <definedName name="PREÇOS_10_14">#REF!</definedName>
    <definedName name="PREÇOS_11" localSheetId="12">#REF!</definedName>
    <definedName name="PREÇOS_11" localSheetId="13">#REF!</definedName>
    <definedName name="PREÇOS_11" localSheetId="6">#REF!</definedName>
    <definedName name="PREÇOS_11">#REF!</definedName>
    <definedName name="PREÇOS_14" localSheetId="12">#REF!</definedName>
    <definedName name="PREÇOS_14" localSheetId="13">#REF!</definedName>
    <definedName name="PREÇOS_14" localSheetId="6">#REF!</definedName>
    <definedName name="PREÇOS_14">#REF!</definedName>
    <definedName name="PREÇOS_17" localSheetId="12">#REF!</definedName>
    <definedName name="PREÇOS_17" localSheetId="13">#REF!</definedName>
    <definedName name="PREÇOS_17" localSheetId="6">#REF!</definedName>
    <definedName name="PREÇOS_17">#REF!</definedName>
    <definedName name="PREÇOS_17_10" localSheetId="12">#REF!</definedName>
    <definedName name="PREÇOS_17_10" localSheetId="13">#REF!</definedName>
    <definedName name="PREÇOS_17_10" localSheetId="6">#REF!</definedName>
    <definedName name="PREÇOS_17_10">#REF!</definedName>
    <definedName name="PREÇOS_17_11" localSheetId="12">#REF!</definedName>
    <definedName name="PREÇOS_17_11" localSheetId="13">#REF!</definedName>
    <definedName name="PREÇOS_17_11" localSheetId="6">#REF!</definedName>
    <definedName name="PREÇOS_17_11">#REF!</definedName>
    <definedName name="PREÇOS_17_14" localSheetId="12">#REF!</definedName>
    <definedName name="PREÇOS_17_14" localSheetId="13">#REF!</definedName>
    <definedName name="PREÇOS_17_14" localSheetId="6">#REF!</definedName>
    <definedName name="PREÇOS_17_14">#REF!</definedName>
    <definedName name="PREÇOS_6" localSheetId="12">#REF!</definedName>
    <definedName name="PREÇOS_6" localSheetId="13">#REF!</definedName>
    <definedName name="PREÇOS_6" localSheetId="6">#REF!</definedName>
    <definedName name="PREÇOS_6">#REF!</definedName>
    <definedName name="PREÇOS_6_10" localSheetId="12">#REF!</definedName>
    <definedName name="PREÇOS_6_10" localSheetId="13">#REF!</definedName>
    <definedName name="PREÇOS_6_10" localSheetId="6">#REF!</definedName>
    <definedName name="PREÇOS_6_10">#REF!</definedName>
    <definedName name="PREÇOS_6_11" localSheetId="12">#REF!</definedName>
    <definedName name="PREÇOS_6_11" localSheetId="13">#REF!</definedName>
    <definedName name="PREÇOS_6_11" localSheetId="6">#REF!</definedName>
    <definedName name="PREÇOS_6_11">#REF!</definedName>
    <definedName name="PREÇOS_6_14" localSheetId="12">#REF!</definedName>
    <definedName name="PREÇOS_6_14" localSheetId="13">#REF!</definedName>
    <definedName name="PREÇOS_6_14" localSheetId="6">#REF!</definedName>
    <definedName name="PREÇOS_6_14">#REF!</definedName>
    <definedName name="PREÇOS_7" localSheetId="12">#REF!</definedName>
    <definedName name="PREÇOS_7" localSheetId="13">#REF!</definedName>
    <definedName name="PREÇOS_7" localSheetId="6">#REF!</definedName>
    <definedName name="PREÇOS_7">#REF!</definedName>
    <definedName name="PREÇOS_7_10" localSheetId="12">#REF!</definedName>
    <definedName name="PREÇOS_7_10" localSheetId="13">#REF!</definedName>
    <definedName name="PREÇOS_7_10" localSheetId="6">#REF!</definedName>
    <definedName name="PREÇOS_7_10">#REF!</definedName>
    <definedName name="PREÇOS_7_11" localSheetId="12">#REF!</definedName>
    <definedName name="PREÇOS_7_11" localSheetId="13">#REF!</definedName>
    <definedName name="PREÇOS_7_11" localSheetId="6">#REF!</definedName>
    <definedName name="PREÇOS_7_11">#REF!</definedName>
    <definedName name="PREÇOS_7_14" localSheetId="12">#REF!</definedName>
    <definedName name="PREÇOS_7_14" localSheetId="13">#REF!</definedName>
    <definedName name="PREÇOS_7_14" localSheetId="6">#REF!</definedName>
    <definedName name="PREÇOS_7_14">#REF!</definedName>
    <definedName name="PREÇOS_8" localSheetId="12">#REF!</definedName>
    <definedName name="PREÇOS_8" localSheetId="13">#REF!</definedName>
    <definedName name="PREÇOS_8" localSheetId="6">#REF!</definedName>
    <definedName name="PREÇOS_8">#REF!</definedName>
    <definedName name="PREÇOS_8_10" localSheetId="12">#REF!</definedName>
    <definedName name="PREÇOS_8_10" localSheetId="13">#REF!</definedName>
    <definedName name="PREÇOS_8_10" localSheetId="6">#REF!</definedName>
    <definedName name="PREÇOS_8_10">#REF!</definedName>
    <definedName name="PREÇOS_8_11" localSheetId="12">#REF!</definedName>
    <definedName name="PREÇOS_8_11" localSheetId="13">#REF!</definedName>
    <definedName name="PREÇOS_8_11" localSheetId="6">#REF!</definedName>
    <definedName name="PREÇOS_8_11">#REF!</definedName>
    <definedName name="PREÇOS_8_14" localSheetId="12">#REF!</definedName>
    <definedName name="PREÇOS_8_14" localSheetId="13">#REF!</definedName>
    <definedName name="PREÇOS_8_14" localSheetId="6">#REF!</definedName>
    <definedName name="PREÇOS_8_14">#REF!</definedName>
    <definedName name="PREÇOS_9" localSheetId="12">#REF!</definedName>
    <definedName name="PREÇOS_9" localSheetId="13">#REF!</definedName>
    <definedName name="PREÇOS_9" localSheetId="6">#REF!</definedName>
    <definedName name="PREÇOS_9">#REF!</definedName>
    <definedName name="PREÇOS_9_10" localSheetId="12">#REF!</definedName>
    <definedName name="PREÇOS_9_10" localSheetId="13">#REF!</definedName>
    <definedName name="PREÇOS_9_10" localSheetId="6">#REF!</definedName>
    <definedName name="PREÇOS_9_10">#REF!</definedName>
    <definedName name="PREÇOS_9_11" localSheetId="12">#REF!</definedName>
    <definedName name="PREÇOS_9_11" localSheetId="13">#REF!</definedName>
    <definedName name="PREÇOS_9_11" localSheetId="6">#REF!</definedName>
    <definedName name="PREÇOS_9_11">#REF!</definedName>
    <definedName name="PREÇOS_9_14" localSheetId="12">#REF!</definedName>
    <definedName name="PREÇOS_9_14" localSheetId="13">#REF!</definedName>
    <definedName name="PREÇOS_9_14" localSheetId="6">#REF!</definedName>
    <definedName name="PREÇOS_9_14">#REF!</definedName>
    <definedName name="pref">NA()</definedName>
    <definedName name="pref_8">NA()</definedName>
    <definedName name="prego" localSheetId="12">#REF!</definedName>
    <definedName name="prego" localSheetId="13">#REF!</definedName>
    <definedName name="prego" localSheetId="6">#REF!</definedName>
    <definedName name="prego">#REF!</definedName>
    <definedName name="PREGO_1_X_16" localSheetId="12">#REF!</definedName>
    <definedName name="PREGO_1_X_16" localSheetId="13">#REF!</definedName>
    <definedName name="PREGO_1_X_16" localSheetId="6">#REF!</definedName>
    <definedName name="PREGO_1_X_16">#REF!</definedName>
    <definedName name="PREGO_2_12_X_12" localSheetId="12">#REF!</definedName>
    <definedName name="PREGO_2_12_X_12" localSheetId="13">#REF!</definedName>
    <definedName name="PREGO_2_12_X_12" localSheetId="6">#REF!</definedName>
    <definedName name="PREGO_2_12_X_12">#REF!</definedName>
    <definedName name="PREGO_2_12X10" localSheetId="12">#REF!</definedName>
    <definedName name="PREGO_2_12X10" localSheetId="13">#REF!</definedName>
    <definedName name="PREGO_2_12X10" localSheetId="6">#REF!</definedName>
    <definedName name="PREGO_2_12X10">#REF!</definedName>
    <definedName name="PREGO_2X11" localSheetId="12">#REF!</definedName>
    <definedName name="PREGO_2X11" localSheetId="13">#REF!</definedName>
    <definedName name="PREGO_2X11" localSheetId="6">#REF!</definedName>
    <definedName name="PREGO_2X11">#REF!</definedName>
    <definedName name="PREGO_2X12" localSheetId="12">#REF!</definedName>
    <definedName name="PREGO_2X12" localSheetId="13">#REF!</definedName>
    <definedName name="PREGO_2X12" localSheetId="6">#REF!</definedName>
    <definedName name="PREGO_2X12">#REF!</definedName>
    <definedName name="prf">#REF!</definedName>
    <definedName name="prg">#REF!</definedName>
    <definedName name="Print" localSheetId="12">[76]QuQuant!#REF!</definedName>
    <definedName name="Print">[76]QuQuant!#REF!</definedName>
    <definedName name="Print_9" localSheetId="12">[76]QuQuant!#REF!</definedName>
    <definedName name="Print_9">[76]QuQuant!#REF!</definedName>
    <definedName name="Print_Area_MI_10" localSheetId="12">#REF!</definedName>
    <definedName name="Print_Area_MI_10" localSheetId="13">#REF!</definedName>
    <definedName name="Print_Area_MI_10" localSheetId="6">#REF!</definedName>
    <definedName name="Print_Area_MI_10">#REF!</definedName>
    <definedName name="Print_Area_MI_11" localSheetId="12">#REF!</definedName>
    <definedName name="Print_Area_MI_11" localSheetId="13">#REF!</definedName>
    <definedName name="Print_Area_MI_11" localSheetId="6">#REF!</definedName>
    <definedName name="Print_Area_MI_11">#REF!</definedName>
    <definedName name="Print_Area_MI_14" localSheetId="12">#REF!</definedName>
    <definedName name="Print_Area_MI_14" localSheetId="13">#REF!</definedName>
    <definedName name="Print_Area_MI_14" localSheetId="6">#REF!</definedName>
    <definedName name="Print_Area_MI_14">#REF!</definedName>
    <definedName name="Print_Area_MI_14_1" localSheetId="12">#REF!</definedName>
    <definedName name="Print_Area_MI_14_1" localSheetId="13">#REF!</definedName>
    <definedName name="Print_Area_MI_14_1" localSheetId="6">#REF!</definedName>
    <definedName name="Print_Area_MI_14_1">#REF!</definedName>
    <definedName name="Print_Area_MI_19" localSheetId="12">#REF!</definedName>
    <definedName name="Print_Area_MI_19" localSheetId="13">#REF!</definedName>
    <definedName name="Print_Area_MI_19" localSheetId="6">#REF!</definedName>
    <definedName name="Print_Area_MI_19">#REF!</definedName>
    <definedName name="Print_Area_MI_19_10" localSheetId="12">#REF!</definedName>
    <definedName name="Print_Area_MI_19_10" localSheetId="13">#REF!</definedName>
    <definedName name="Print_Area_MI_19_10" localSheetId="6">#REF!</definedName>
    <definedName name="Print_Area_MI_19_10">#REF!</definedName>
    <definedName name="Print_Area_MI_19_11" localSheetId="12">#REF!</definedName>
    <definedName name="Print_Area_MI_19_11" localSheetId="13">#REF!</definedName>
    <definedName name="Print_Area_MI_19_11" localSheetId="6">#REF!</definedName>
    <definedName name="Print_Area_MI_19_11">#REF!</definedName>
    <definedName name="Print_Area_MI_21" localSheetId="12">#REF!</definedName>
    <definedName name="Print_Area_MI_21" localSheetId="13">#REF!</definedName>
    <definedName name="Print_Area_MI_21" localSheetId="6">#REF!</definedName>
    <definedName name="Print_Area_MI_21">#REF!</definedName>
    <definedName name="Print_Area_MI_21_10" localSheetId="12">#REF!</definedName>
    <definedName name="Print_Area_MI_21_10" localSheetId="13">#REF!</definedName>
    <definedName name="Print_Area_MI_21_10" localSheetId="6">#REF!</definedName>
    <definedName name="Print_Area_MI_21_10">#REF!</definedName>
    <definedName name="Print_Area_MI_21_11" localSheetId="12">#REF!</definedName>
    <definedName name="Print_Area_MI_21_11" localSheetId="13">#REF!</definedName>
    <definedName name="Print_Area_MI_21_11" localSheetId="6">#REF!</definedName>
    <definedName name="Print_Area_MI_21_11">#REF!</definedName>
    <definedName name="Print_Area_MI_21_14" localSheetId="12">#REF!</definedName>
    <definedName name="Print_Area_MI_21_14" localSheetId="13">#REF!</definedName>
    <definedName name="Print_Area_MI_21_14" localSheetId="6">#REF!</definedName>
    <definedName name="Print_Area_MI_21_14">#REF!</definedName>
    <definedName name="Print_Area_MI_21_19" localSheetId="12">#REF!</definedName>
    <definedName name="Print_Area_MI_21_19" localSheetId="13">#REF!</definedName>
    <definedName name="Print_Area_MI_21_19" localSheetId="6">#REF!</definedName>
    <definedName name="Print_Area_MI_21_19">#REF!</definedName>
    <definedName name="Print_Area_MI_21_19_10" localSheetId="12">#REF!</definedName>
    <definedName name="Print_Area_MI_21_19_10" localSheetId="13">#REF!</definedName>
    <definedName name="Print_Area_MI_21_19_10" localSheetId="6">#REF!</definedName>
    <definedName name="Print_Area_MI_21_19_10">#REF!</definedName>
    <definedName name="Print_Area_MI_21_19_11" localSheetId="12">#REF!</definedName>
    <definedName name="Print_Area_MI_21_19_11" localSheetId="13">#REF!</definedName>
    <definedName name="Print_Area_MI_21_19_11" localSheetId="6">#REF!</definedName>
    <definedName name="Print_Area_MI_21_19_11">#REF!</definedName>
    <definedName name="PRINT_TITLES_MI_10" localSheetId="12">#REF!</definedName>
    <definedName name="PRINT_TITLES_MI_10" localSheetId="13">#REF!</definedName>
    <definedName name="PRINT_TITLES_MI_10" localSheetId="6">#REF!</definedName>
    <definedName name="PRINT_TITLES_MI_10">#REF!</definedName>
    <definedName name="PRINT_TITLES_MI_11" localSheetId="12">#REF!</definedName>
    <definedName name="PRINT_TITLES_MI_11" localSheetId="13">#REF!</definedName>
    <definedName name="PRINT_TITLES_MI_11" localSheetId="6">#REF!</definedName>
    <definedName name="PRINT_TITLES_MI_11">#REF!</definedName>
    <definedName name="PRINT_TITLES_MI_14" localSheetId="12">#REF!</definedName>
    <definedName name="PRINT_TITLES_MI_14" localSheetId="13">#REF!</definedName>
    <definedName name="PRINT_TITLES_MI_14" localSheetId="6">#REF!</definedName>
    <definedName name="PRINT_TITLES_MI_14">#REF!</definedName>
    <definedName name="PRINT_TITLES_MI_19" localSheetId="12">#REF!</definedName>
    <definedName name="PRINT_TITLES_MI_19" localSheetId="13">#REF!</definedName>
    <definedName name="PRINT_TITLES_MI_19" localSheetId="6">#REF!</definedName>
    <definedName name="PRINT_TITLES_MI_19">#REF!</definedName>
    <definedName name="PRINT_TITLES_MI_19_10" localSheetId="12">#REF!</definedName>
    <definedName name="PRINT_TITLES_MI_19_10" localSheetId="13">#REF!</definedName>
    <definedName name="PRINT_TITLES_MI_19_10" localSheetId="6">#REF!</definedName>
    <definedName name="PRINT_TITLES_MI_19_10">#REF!</definedName>
    <definedName name="PRINT_TITLES_MI_19_11" localSheetId="12">#REF!</definedName>
    <definedName name="PRINT_TITLES_MI_19_11" localSheetId="13">#REF!</definedName>
    <definedName name="PRINT_TITLES_MI_19_11" localSheetId="6">#REF!</definedName>
    <definedName name="PRINT_TITLES_MI_19_11">#REF!</definedName>
    <definedName name="PRINTCPU" localSheetId="12">#REF!</definedName>
    <definedName name="PRINTCPU" localSheetId="13">#REF!</definedName>
    <definedName name="PRINTCPU" localSheetId="6">#REF!</definedName>
    <definedName name="PRINTCPU">#REF!</definedName>
    <definedName name="PRINTMECANICA" localSheetId="12">#REF!</definedName>
    <definedName name="PRINTMECANICA" localSheetId="13">#REF!</definedName>
    <definedName name="PRINTMECANICA" localSheetId="6">#REF!</definedName>
    <definedName name="PRINTMECANICA">#REF!</definedName>
    <definedName name="PRINTRASCUNHO" localSheetId="12">#REF!</definedName>
    <definedName name="PRINTRASCUNHO" localSheetId="13">#REF!</definedName>
    <definedName name="PRINTRASCUNHO" localSheetId="6">#REF!</definedName>
    <definedName name="PRINTRASCUNHO">#REF!</definedName>
    <definedName name="processo_via" localSheetId="12">'[34]Boletim Medição'!$E$3</definedName>
    <definedName name="processo_via">'[35]Boletim Medição'!$E$3</definedName>
    <definedName name="PRODUÇÃO" localSheetId="12">#REF!</definedName>
    <definedName name="PRODUÇÃO" localSheetId="13">#REF!</definedName>
    <definedName name="PRODUÇÃO" localSheetId="6">#REF!</definedName>
    <definedName name="PRODUÇÃO">#REF!</definedName>
    <definedName name="PROJ">#REF!</definedName>
    <definedName name="PROJETO">[77]PROJETO!$1:$1048576</definedName>
    <definedName name="PROJETO_10">[77]PROJETO!$1:$1048576</definedName>
    <definedName name="PROJETO_10_1" localSheetId="12">[78]PROJETO!$1:$1048576</definedName>
    <definedName name="PROJETO_10_1">[79]PROJETO!$1:$1048576</definedName>
    <definedName name="PROJETO_10_10" localSheetId="12">[78]PROJETO!$1:$1048576</definedName>
    <definedName name="PROJETO_10_10">[79]PROJETO!$1:$1048576</definedName>
    <definedName name="PROJETO_10_11" localSheetId="12">[80]PROJETO!$1:$1048576</definedName>
    <definedName name="PROJETO_10_11">[81]PROJETO!$1:$1048576</definedName>
    <definedName name="PROJETO_11" localSheetId="12">[80]PROJETO!$1:$1048576</definedName>
    <definedName name="PROJETO_11">[81]PROJETO!$1:$1048576</definedName>
    <definedName name="PROJETO_17">[77]PROJETO!$1:$1048576</definedName>
    <definedName name="PROJETO_17_10" localSheetId="12">[78]PROJETO!$1:$1048576</definedName>
    <definedName name="PROJETO_17_10">[79]PROJETO!$1:$1048576</definedName>
    <definedName name="PROJETO_17_11" localSheetId="12">[80]PROJETO!$1:$1048576</definedName>
    <definedName name="PROJETO_17_11">[81]PROJETO!$1:$1048576</definedName>
    <definedName name="PROJETO_6">[77]PROJETO!$1:$1048576</definedName>
    <definedName name="PROJETO_6_10" localSheetId="12">[78]PROJETO!$1:$1048576</definedName>
    <definedName name="PROJETO_6_10">[79]PROJETO!$1:$1048576</definedName>
    <definedName name="PROJETO_6_11" localSheetId="12">[80]PROJETO!$1:$1048576</definedName>
    <definedName name="PROJETO_6_11">[81]PROJETO!$1:$1048576</definedName>
    <definedName name="PROJETO_7">[77]PROJETO!$1:$1048576</definedName>
    <definedName name="PROJETO_7_10" localSheetId="12">[78]PROJETO!$1:$1048576</definedName>
    <definedName name="PROJETO_7_10">[79]PROJETO!$1:$1048576</definedName>
    <definedName name="PROJETO_7_11" localSheetId="12">[80]PROJETO!$1:$1048576</definedName>
    <definedName name="PROJETO_7_11">[81]PROJETO!$1:$1048576</definedName>
    <definedName name="PROJETO_8">[77]PROJETO!$1:$1048576</definedName>
    <definedName name="PROJETO_8_10" localSheetId="12">[78]PROJETO!$1:$1048576</definedName>
    <definedName name="PROJETO_8_10">[79]PROJETO!$1:$1048576</definedName>
    <definedName name="PROJETO_8_11" localSheetId="12">[80]PROJETO!$1:$1048576</definedName>
    <definedName name="PROJETO_8_11">[81]PROJETO!$1:$1048576</definedName>
    <definedName name="PROJETO_9">[77]PROJETO!$1:$1048576</definedName>
    <definedName name="PROJETO_9_10" localSheetId="12">[78]PROJETO!$1:$1048576</definedName>
    <definedName name="PROJETO_9_10">[79]PROJETO!$1:$1048576</definedName>
    <definedName name="PROJETO_9_11" localSheetId="12">[80]PROJETO!$1:$1048576</definedName>
    <definedName name="PROJETO_9_11">[81]PROJETO!$1:$1048576</definedName>
    <definedName name="prtm">#REF!</definedName>
    <definedName name="ptc7_8">NA()</definedName>
    <definedName name="ptt3x2">#REF!</definedName>
    <definedName name="Q" localSheetId="12">#REF!</definedName>
    <definedName name="Q" localSheetId="13">#REF!</definedName>
    <definedName name="Q" localSheetId="6">#REF!</definedName>
    <definedName name="Q">#REF!</definedName>
    <definedName name="Q_10">#N/A</definedName>
    <definedName name="Q_11" localSheetId="12">[6]COMPOS1!#REF!</definedName>
    <definedName name="Q_11">[6]COMPOS1!#REF!</definedName>
    <definedName name="Q_4" localSheetId="12">#REF!</definedName>
    <definedName name="Q_4" localSheetId="13">#REF!</definedName>
    <definedName name="Q_4" localSheetId="6">#REF!</definedName>
    <definedName name="Q_4">#REF!</definedName>
    <definedName name="Q_5" localSheetId="12">#REF!</definedName>
    <definedName name="Q_5" localSheetId="13">#REF!</definedName>
    <definedName name="Q_5" localSheetId="6">#REF!</definedName>
    <definedName name="Q_5">#REF!</definedName>
    <definedName name="Q_7" localSheetId="12">#REF!</definedName>
    <definedName name="Q_7" localSheetId="13">#REF!</definedName>
    <definedName name="Q_7" localSheetId="6">#REF!</definedName>
    <definedName name="Q_7">#REF!</definedName>
    <definedName name="Q_8" localSheetId="12">#REF!</definedName>
    <definedName name="Q_8" localSheetId="13">#REF!</definedName>
    <definedName name="Q_8" localSheetId="6">#REF!</definedName>
    <definedName name="Q_8">#REF!</definedName>
    <definedName name="Q_9" localSheetId="12">#REF!</definedName>
    <definedName name="Q_9" localSheetId="13">#REF!</definedName>
    <definedName name="Q_9" localSheetId="6">#REF!</definedName>
    <definedName name="Q_9">#REF!</definedName>
    <definedName name="QAUX" localSheetId="12">#REF!</definedName>
    <definedName name="QAUX" localSheetId="13">#REF!</definedName>
    <definedName name="QAUX" localSheetId="6">#REF!</definedName>
    <definedName name="QAUX">#REF!</definedName>
    <definedName name="QCI.CPManual" localSheetId="12" hidden="1">ROUND(#REF!,2)</definedName>
    <definedName name="QCI.CPManual" localSheetId="13">ROUND(#REF!,2)</definedName>
    <definedName name="QCI.CPManual" localSheetId="6">ROUND(#REF!,2)</definedName>
    <definedName name="QCI.CPManual">ROUND(#REF!,2)</definedName>
    <definedName name="QCI.DescManual" localSheetId="12" hidden="1">#REF!</definedName>
    <definedName name="QCI.DescManual" localSheetId="13">#REF!</definedName>
    <definedName name="QCI.DescManual" localSheetId="6">#REF!</definedName>
    <definedName name="QCI.DescManual">#REF!</definedName>
    <definedName name="QCI.Divisao" localSheetId="12" hidden="1">#REF!</definedName>
    <definedName name="QCI.Divisao" localSheetId="13">#REF!</definedName>
    <definedName name="QCI.Divisao" localSheetId="6">#REF!</definedName>
    <definedName name="QCI.Divisao">#REF!</definedName>
    <definedName name="QCI.InvManual" localSheetId="12" hidden="1">ROUND(#REF!,2)</definedName>
    <definedName name="QCI.InvManual" localSheetId="13">ROUND(#REF!,2)</definedName>
    <definedName name="QCI.InvManual" localSheetId="6">ROUND(#REF!,2)</definedName>
    <definedName name="QCI.InvManual">ROUND(#REF!,2)</definedName>
    <definedName name="QCI.ItemInvestimento" hidden="1">OFFSET([55]DADOS!$J$2,1,0,COUNTA([55]DADOS!$J:$J)-1,1)</definedName>
    <definedName name="QCI.LoteManual" localSheetId="12" hidden="1">#REF!</definedName>
    <definedName name="QCI.LoteManual" localSheetId="13">#REF!</definedName>
    <definedName name="QCI.LoteManual" localSheetId="6">#REF!</definedName>
    <definedName name="QCI.LoteManual">#REF!</definedName>
    <definedName name="QCI.MaxCPManual" hidden="1">[55]QCI!$O1-[55]QCI!$X1</definedName>
    <definedName name="QCI.MaxOUManual" hidden="1">[55]QCI!$O1-[55]QCI!$W1</definedName>
    <definedName name="QCI.OutrosManual" localSheetId="12" hidden="1">ROUND(#REF!,2)</definedName>
    <definedName name="QCI.OutrosManual" localSheetId="13">ROUND(#REF!,2)</definedName>
    <definedName name="QCI.OutrosManual" localSheetId="6">ROUND(#REF!,2)</definedName>
    <definedName name="QCI.OutrosManual">ROUND(#REF!,2)</definedName>
    <definedName name="QCI.SubItemInvestimento" hidden="1">OFFSET([55]DADOS!$A$2,1,MATCH([55]QCI!$E1,[55]DADOS!$2:$2,0)-1,INDEX([55]DADOS!$2:$2,MATCH([55]QCI!$E1,[55]DADOS!$2:$2,0)+1))</definedName>
    <definedName name="QCI.SumCPMANUAL" localSheetId="12" hidden="1">SUMIF(#REF!,"Manual",#REF!)</definedName>
    <definedName name="QCI.SumCPMANUAL" localSheetId="13">SUMIF(#REF!,"Manual",#REF!)</definedName>
    <definedName name="QCI.SumCPMANUAL" localSheetId="6">SUMIF(#REF!,"Manual",#REF!)</definedName>
    <definedName name="QCI.SumCPMANUAL">SUMIF(#REF!,"Manual",#REF!)</definedName>
    <definedName name="QCI.SumINVMANUAL" localSheetId="12" hidden="1">SUMIF(#REF!,"Manual",#REF!)</definedName>
    <definedName name="QCI.SumINVMANUAL" localSheetId="13">SUMIF(#REF!,"Manual",#REF!)</definedName>
    <definedName name="QCI.SumINVMANUAL" localSheetId="6">SUMIF(#REF!,"Manual",#REF!)</definedName>
    <definedName name="QCI.SumINVMANUAL">SUMIF(#REF!,"Manual",#REF!)</definedName>
    <definedName name="QEQ" localSheetId="12">#REF!</definedName>
    <definedName name="QEQ" localSheetId="13">#REF!</definedName>
    <definedName name="QEQ" localSheetId="6">#REF!</definedName>
    <definedName name="QEQ">#REF!</definedName>
    <definedName name="qeraf" localSheetId="12">#REF!</definedName>
    <definedName name="qeraf" localSheetId="13">#REF!</definedName>
    <definedName name="qeraf" localSheetId="6">#REF!</definedName>
    <definedName name="qeraf">#REF!</definedName>
    <definedName name="qewr" localSheetId="12">#REF!</definedName>
    <definedName name="qewr" localSheetId="13">#REF!</definedName>
    <definedName name="qewr" localSheetId="6">#REF!</definedName>
    <definedName name="qewr">#REF!</definedName>
    <definedName name="qgm">#REF!</definedName>
    <definedName name="QMAT" localSheetId="12">#REF!</definedName>
    <definedName name="QMAT" localSheetId="13">#REF!</definedName>
    <definedName name="QMAT" localSheetId="6">#REF!</definedName>
    <definedName name="QMAT">#REF!</definedName>
    <definedName name="QMO" localSheetId="12">#REF!</definedName>
    <definedName name="QMO" localSheetId="13">#REF!</definedName>
    <definedName name="QMO" localSheetId="6">#REF!</definedName>
    <definedName name="QMO">#REF!</definedName>
    <definedName name="QQ">#N/A</definedName>
    <definedName name="qq_11" localSheetId="12">#REF!</definedName>
    <definedName name="qq_11" localSheetId="13">#REF!</definedName>
    <definedName name="qq_11" localSheetId="6">#REF!</definedName>
    <definedName name="qq_11">#REF!</definedName>
    <definedName name="QQ_2" localSheetId="10">'[11]COTAÇÃO MAT DE JAZIDA P. ATERRO'!QQ_2</definedName>
    <definedName name="QQ_2" localSheetId="9">'[11]COTAÇÃO MAT DE JAZIDA P. ATERRO'!QQ_2</definedName>
    <definedName name="QQ_2" localSheetId="7">'[11]COTAÇÃO MAT DE JAZIDA P. ATERRO'!QQ_2</definedName>
    <definedName name="QQ_2" localSheetId="8">'[11]COTAÇÃO MAT DE JAZIDA P. ATERRO'!QQ_2</definedName>
    <definedName name="QQ_2" localSheetId="12">[0]!QQ_2</definedName>
    <definedName name="QQ_2">'[11]COTAÇÃO MAT DE JAZIDA P. ATERRO'!QQ_2</definedName>
    <definedName name="QQ_2_11">#N/A</definedName>
    <definedName name="qq_9" localSheetId="12">#REF!</definedName>
    <definedName name="qq_9" localSheetId="13">#REF!</definedName>
    <definedName name="qq_9" localSheetId="6">#REF!</definedName>
    <definedName name="qq_9">#REF!</definedName>
    <definedName name="qqe">#N/A</definedName>
    <definedName name="qqe_11">#N/A</definedName>
    <definedName name="QTRA" localSheetId="12">#REF!</definedName>
    <definedName name="QTRA" localSheetId="13">#REF!</definedName>
    <definedName name="QTRA" localSheetId="6">#REF!</definedName>
    <definedName name="QTRA">#REF!</definedName>
    <definedName name="QUANT" localSheetId="12">#REF!</definedName>
    <definedName name="QUANT" localSheetId="13">#REF!</definedName>
    <definedName name="QUANT" localSheetId="6">#REF!</definedName>
    <definedName name="QUANT">#REF!</definedName>
    <definedName name="QUANT_EQPTO" localSheetId="12">#REF!</definedName>
    <definedName name="QUANT_EQPTO" localSheetId="13">#REF!</definedName>
    <definedName name="QUANT_EQPTO" localSheetId="6">#REF!</definedName>
    <definedName name="QUANT_EQPTO">#REF!</definedName>
    <definedName name="Quantidade" localSheetId="12">#REF!</definedName>
    <definedName name="Quantidade" localSheetId="13">#REF!</definedName>
    <definedName name="Quantidade" localSheetId="6">#REF!</definedName>
    <definedName name="Quantidade">#REF!</definedName>
    <definedName name="QUANTIDADE_10" localSheetId="12">#REF!</definedName>
    <definedName name="QUANTIDADE_10" localSheetId="13">#REF!</definedName>
    <definedName name="QUANTIDADE_10" localSheetId="6">#REF!</definedName>
    <definedName name="QUANTIDADE_10">#REF!</definedName>
    <definedName name="QUANTIDADE_10_1" localSheetId="12">#REF!</definedName>
    <definedName name="QUANTIDADE_10_1" localSheetId="13">#REF!</definedName>
    <definedName name="QUANTIDADE_10_1" localSheetId="6">#REF!</definedName>
    <definedName name="QUANTIDADE_10_1">#REF!</definedName>
    <definedName name="QUANTIDADE_10_10" localSheetId="12">#REF!</definedName>
    <definedName name="QUANTIDADE_10_10" localSheetId="13">#REF!</definedName>
    <definedName name="QUANTIDADE_10_10" localSheetId="6">#REF!</definedName>
    <definedName name="QUANTIDADE_10_10">#REF!</definedName>
    <definedName name="QUANTIDADE_10_11" localSheetId="12">#REF!</definedName>
    <definedName name="QUANTIDADE_10_11" localSheetId="13">#REF!</definedName>
    <definedName name="QUANTIDADE_10_11" localSheetId="6">#REF!</definedName>
    <definedName name="QUANTIDADE_10_11">#REF!</definedName>
    <definedName name="QUANTIDADE_10_14" localSheetId="12">#REF!</definedName>
    <definedName name="QUANTIDADE_10_14" localSheetId="13">#REF!</definedName>
    <definedName name="QUANTIDADE_10_14" localSheetId="6">#REF!</definedName>
    <definedName name="QUANTIDADE_10_14">#REF!</definedName>
    <definedName name="QUANTIDADE_10_19" localSheetId="12">#REF!</definedName>
    <definedName name="QUANTIDADE_10_19" localSheetId="13">#REF!</definedName>
    <definedName name="QUANTIDADE_10_19" localSheetId="6">#REF!</definedName>
    <definedName name="QUANTIDADE_10_19">#REF!</definedName>
    <definedName name="QUANTIDADE_10_19_10" localSheetId="12">#REF!</definedName>
    <definedName name="QUANTIDADE_10_19_10" localSheetId="13">#REF!</definedName>
    <definedName name="QUANTIDADE_10_19_10" localSheetId="6">#REF!</definedName>
    <definedName name="QUANTIDADE_10_19_10">#REF!</definedName>
    <definedName name="QUANTIDADE_10_19_11" localSheetId="12">#REF!</definedName>
    <definedName name="QUANTIDADE_10_19_11" localSheetId="13">#REF!</definedName>
    <definedName name="QUANTIDADE_10_19_11" localSheetId="6">#REF!</definedName>
    <definedName name="QUANTIDADE_10_19_11">#REF!</definedName>
    <definedName name="QUANTIDADE_11" localSheetId="12">#REF!</definedName>
    <definedName name="QUANTIDADE_11" localSheetId="13">#REF!</definedName>
    <definedName name="QUANTIDADE_11" localSheetId="6">#REF!</definedName>
    <definedName name="QUANTIDADE_11">#REF!</definedName>
    <definedName name="QUANTIDADE_14" localSheetId="12">#REF!</definedName>
    <definedName name="QUANTIDADE_14" localSheetId="13">#REF!</definedName>
    <definedName name="QUANTIDADE_14" localSheetId="6">#REF!</definedName>
    <definedName name="QUANTIDADE_14">#REF!</definedName>
    <definedName name="QUANTIDADE_17" localSheetId="12">#REF!</definedName>
    <definedName name="QUANTIDADE_17" localSheetId="13">#REF!</definedName>
    <definedName name="QUANTIDADE_17" localSheetId="6">#REF!</definedName>
    <definedName name="QUANTIDADE_17">#REF!</definedName>
    <definedName name="QUANTIDADE_17_10" localSheetId="12">#REF!</definedName>
    <definedName name="QUANTIDADE_17_10" localSheetId="13">#REF!</definedName>
    <definedName name="QUANTIDADE_17_10" localSheetId="6">#REF!</definedName>
    <definedName name="QUANTIDADE_17_10">#REF!</definedName>
    <definedName name="QUANTIDADE_17_11" localSheetId="12">#REF!</definedName>
    <definedName name="QUANTIDADE_17_11" localSheetId="13">#REF!</definedName>
    <definedName name="QUANTIDADE_17_11" localSheetId="6">#REF!</definedName>
    <definedName name="QUANTIDADE_17_11">#REF!</definedName>
    <definedName name="QUANTIDADE_17_14" localSheetId="12">#REF!</definedName>
    <definedName name="QUANTIDADE_17_14" localSheetId="13">#REF!</definedName>
    <definedName name="QUANTIDADE_17_14" localSheetId="6">#REF!</definedName>
    <definedName name="QUANTIDADE_17_14">#REF!</definedName>
    <definedName name="QUANTIDADE_17_19" localSheetId="12">#REF!</definedName>
    <definedName name="QUANTIDADE_17_19" localSheetId="13">#REF!</definedName>
    <definedName name="QUANTIDADE_17_19" localSheetId="6">#REF!</definedName>
    <definedName name="QUANTIDADE_17_19">#REF!</definedName>
    <definedName name="QUANTIDADE_17_19_10" localSheetId="12">#REF!</definedName>
    <definedName name="QUANTIDADE_17_19_10" localSheetId="13">#REF!</definedName>
    <definedName name="QUANTIDADE_17_19_10" localSheetId="6">#REF!</definedName>
    <definedName name="QUANTIDADE_17_19_10">#REF!</definedName>
    <definedName name="QUANTIDADE_17_19_11" localSheetId="12">#REF!</definedName>
    <definedName name="QUANTIDADE_17_19_11" localSheetId="13">#REF!</definedName>
    <definedName name="QUANTIDADE_17_19_11" localSheetId="6">#REF!</definedName>
    <definedName name="QUANTIDADE_17_19_11">#REF!</definedName>
    <definedName name="QUANTIDADE_19" localSheetId="12">#REF!</definedName>
    <definedName name="QUANTIDADE_19" localSheetId="13">#REF!</definedName>
    <definedName name="QUANTIDADE_19" localSheetId="6">#REF!</definedName>
    <definedName name="QUANTIDADE_19">#REF!</definedName>
    <definedName name="QUANTIDADE_19_10" localSheetId="12">#REF!</definedName>
    <definedName name="QUANTIDADE_19_10" localSheetId="13">#REF!</definedName>
    <definedName name="QUANTIDADE_19_10" localSheetId="6">#REF!</definedName>
    <definedName name="QUANTIDADE_19_10">#REF!</definedName>
    <definedName name="QUANTIDADE_19_11" localSheetId="12">#REF!</definedName>
    <definedName name="QUANTIDADE_19_11" localSheetId="13">#REF!</definedName>
    <definedName name="QUANTIDADE_19_11" localSheetId="6">#REF!</definedName>
    <definedName name="QUANTIDADE_19_11">#REF!</definedName>
    <definedName name="QUANTIDADE_6" localSheetId="12">#REF!</definedName>
    <definedName name="QUANTIDADE_6" localSheetId="13">#REF!</definedName>
    <definedName name="QUANTIDADE_6" localSheetId="6">#REF!</definedName>
    <definedName name="QUANTIDADE_6">#REF!</definedName>
    <definedName name="QUANTIDADE_6_10" localSheetId="12">#REF!</definedName>
    <definedName name="QUANTIDADE_6_10" localSheetId="13">#REF!</definedName>
    <definedName name="QUANTIDADE_6_10" localSheetId="6">#REF!</definedName>
    <definedName name="QUANTIDADE_6_10">#REF!</definedName>
    <definedName name="QUANTIDADE_6_11" localSheetId="12">#REF!</definedName>
    <definedName name="QUANTIDADE_6_11" localSheetId="13">#REF!</definedName>
    <definedName name="QUANTIDADE_6_11" localSheetId="6">#REF!</definedName>
    <definedName name="QUANTIDADE_6_11">#REF!</definedName>
    <definedName name="QUANTIDADE_6_14" localSheetId="12">#REF!</definedName>
    <definedName name="QUANTIDADE_6_14" localSheetId="13">#REF!</definedName>
    <definedName name="QUANTIDADE_6_14" localSheetId="6">#REF!</definedName>
    <definedName name="QUANTIDADE_6_14">#REF!</definedName>
    <definedName name="QUANTIDADE_6_19" localSheetId="12">#REF!</definedName>
    <definedName name="QUANTIDADE_6_19" localSheetId="13">#REF!</definedName>
    <definedName name="QUANTIDADE_6_19" localSheetId="6">#REF!</definedName>
    <definedName name="QUANTIDADE_6_19">#REF!</definedName>
    <definedName name="QUANTIDADE_6_19_10" localSheetId="12">#REF!</definedName>
    <definedName name="QUANTIDADE_6_19_10" localSheetId="13">#REF!</definedName>
    <definedName name="QUANTIDADE_6_19_10" localSheetId="6">#REF!</definedName>
    <definedName name="QUANTIDADE_6_19_10">#REF!</definedName>
    <definedName name="QUANTIDADE_6_19_11" localSheetId="12">#REF!</definedName>
    <definedName name="QUANTIDADE_6_19_11" localSheetId="13">#REF!</definedName>
    <definedName name="QUANTIDADE_6_19_11" localSheetId="6">#REF!</definedName>
    <definedName name="QUANTIDADE_6_19_11">#REF!</definedName>
    <definedName name="QUANTIDADE_7" localSheetId="12">#REF!</definedName>
    <definedName name="QUANTIDADE_7" localSheetId="13">#REF!</definedName>
    <definedName name="QUANTIDADE_7" localSheetId="6">#REF!</definedName>
    <definedName name="QUANTIDADE_7">#REF!</definedName>
    <definedName name="QUANTIDADE_7_10" localSheetId="12">#REF!</definedName>
    <definedName name="QUANTIDADE_7_10" localSheetId="13">#REF!</definedName>
    <definedName name="QUANTIDADE_7_10" localSheetId="6">#REF!</definedName>
    <definedName name="QUANTIDADE_7_10">#REF!</definedName>
    <definedName name="QUANTIDADE_7_11" localSheetId="12">#REF!</definedName>
    <definedName name="QUANTIDADE_7_11" localSheetId="13">#REF!</definedName>
    <definedName name="QUANTIDADE_7_11" localSheetId="6">#REF!</definedName>
    <definedName name="QUANTIDADE_7_11">#REF!</definedName>
    <definedName name="QUANTIDADE_7_14" localSheetId="12">#REF!</definedName>
    <definedName name="QUANTIDADE_7_14" localSheetId="13">#REF!</definedName>
    <definedName name="QUANTIDADE_7_14" localSheetId="6">#REF!</definedName>
    <definedName name="QUANTIDADE_7_14">#REF!</definedName>
    <definedName name="QUANTIDADE_7_19" localSheetId="12">#REF!</definedName>
    <definedName name="QUANTIDADE_7_19" localSheetId="13">#REF!</definedName>
    <definedName name="QUANTIDADE_7_19" localSheetId="6">#REF!</definedName>
    <definedName name="QUANTIDADE_7_19">#REF!</definedName>
    <definedName name="QUANTIDADE_7_19_10" localSheetId="12">#REF!</definedName>
    <definedName name="QUANTIDADE_7_19_10" localSheetId="13">#REF!</definedName>
    <definedName name="QUANTIDADE_7_19_10" localSheetId="6">#REF!</definedName>
    <definedName name="QUANTIDADE_7_19_10">#REF!</definedName>
    <definedName name="QUANTIDADE_7_19_11" localSheetId="12">#REF!</definedName>
    <definedName name="QUANTIDADE_7_19_11" localSheetId="13">#REF!</definedName>
    <definedName name="QUANTIDADE_7_19_11" localSheetId="6">#REF!</definedName>
    <definedName name="QUANTIDADE_7_19_11">#REF!</definedName>
    <definedName name="QUANTIDADE_8" localSheetId="12">#REF!</definedName>
    <definedName name="QUANTIDADE_8" localSheetId="13">#REF!</definedName>
    <definedName name="QUANTIDADE_8" localSheetId="6">#REF!</definedName>
    <definedName name="QUANTIDADE_8">#REF!</definedName>
    <definedName name="QUANTIDADE_8_10" localSheetId="12">#REF!</definedName>
    <definedName name="QUANTIDADE_8_10" localSheetId="13">#REF!</definedName>
    <definedName name="QUANTIDADE_8_10" localSheetId="6">#REF!</definedName>
    <definedName name="QUANTIDADE_8_10">#REF!</definedName>
    <definedName name="QUANTIDADE_8_11" localSheetId="12">#REF!</definedName>
    <definedName name="QUANTIDADE_8_11" localSheetId="13">#REF!</definedName>
    <definedName name="QUANTIDADE_8_11" localSheetId="6">#REF!</definedName>
    <definedName name="QUANTIDADE_8_11">#REF!</definedName>
    <definedName name="QUANTIDADE_8_14" localSheetId="12">#REF!</definedName>
    <definedName name="QUANTIDADE_8_14" localSheetId="13">#REF!</definedName>
    <definedName name="QUANTIDADE_8_14" localSheetId="6">#REF!</definedName>
    <definedName name="QUANTIDADE_8_14">#REF!</definedName>
    <definedName name="QUANTIDADE_8_19" localSheetId="12">#REF!</definedName>
    <definedName name="QUANTIDADE_8_19" localSheetId="13">#REF!</definedName>
    <definedName name="QUANTIDADE_8_19" localSheetId="6">#REF!</definedName>
    <definedName name="QUANTIDADE_8_19">#REF!</definedName>
    <definedName name="QUANTIDADE_8_19_10" localSheetId="12">#REF!</definedName>
    <definedName name="QUANTIDADE_8_19_10" localSheetId="13">#REF!</definedName>
    <definedName name="QUANTIDADE_8_19_10" localSheetId="6">#REF!</definedName>
    <definedName name="QUANTIDADE_8_19_10">#REF!</definedName>
    <definedName name="QUANTIDADE_8_19_11" localSheetId="12">#REF!</definedName>
    <definedName name="QUANTIDADE_8_19_11" localSheetId="13">#REF!</definedName>
    <definedName name="QUANTIDADE_8_19_11" localSheetId="6">#REF!</definedName>
    <definedName name="QUANTIDADE_8_19_11">#REF!</definedName>
    <definedName name="QUANTIDADE_9" localSheetId="12">#REF!</definedName>
    <definedName name="QUANTIDADE_9" localSheetId="13">#REF!</definedName>
    <definedName name="QUANTIDADE_9" localSheetId="6">#REF!</definedName>
    <definedName name="QUANTIDADE_9">#REF!</definedName>
    <definedName name="QUANTIDADE_9_10" localSheetId="12">#REF!</definedName>
    <definedName name="QUANTIDADE_9_10" localSheetId="13">#REF!</definedName>
    <definedName name="QUANTIDADE_9_10" localSheetId="6">#REF!</definedName>
    <definedName name="QUANTIDADE_9_10">#REF!</definedName>
    <definedName name="QUANTIDADE_9_11" localSheetId="12">#REF!</definedName>
    <definedName name="QUANTIDADE_9_11" localSheetId="13">#REF!</definedName>
    <definedName name="QUANTIDADE_9_11" localSheetId="6">#REF!</definedName>
    <definedName name="QUANTIDADE_9_11">#REF!</definedName>
    <definedName name="QUANTIDADE_9_14" localSheetId="12">#REF!</definedName>
    <definedName name="QUANTIDADE_9_14" localSheetId="13">#REF!</definedName>
    <definedName name="QUANTIDADE_9_14" localSheetId="6">#REF!</definedName>
    <definedName name="QUANTIDADE_9_14">#REF!</definedName>
    <definedName name="QUANTIDADE_9_19" localSheetId="12">#REF!</definedName>
    <definedName name="QUANTIDADE_9_19" localSheetId="13">#REF!</definedName>
    <definedName name="QUANTIDADE_9_19" localSheetId="6">#REF!</definedName>
    <definedName name="QUANTIDADE_9_19">#REF!</definedName>
    <definedName name="QUANTIDADE_9_19_10" localSheetId="12">#REF!</definedName>
    <definedName name="QUANTIDADE_9_19_10" localSheetId="13">#REF!</definedName>
    <definedName name="QUANTIDADE_9_19_10" localSheetId="6">#REF!</definedName>
    <definedName name="QUANTIDADE_9_19_10">#REF!</definedName>
    <definedName name="QUANTIDADE_9_19_11" localSheetId="12">#REF!</definedName>
    <definedName name="QUANTIDADE_9_19_11" localSheetId="13">#REF!</definedName>
    <definedName name="QUANTIDADE_9_19_11" localSheetId="6">#REF!</definedName>
    <definedName name="QUANTIDADE_9_19_11">#REF!</definedName>
    <definedName name="qwer">#N/A</definedName>
    <definedName name="qwer_11">#N/A</definedName>
    <definedName name="QWREQWER" localSheetId="12">#REF!</definedName>
    <definedName name="QWREQWER" localSheetId="13">#REF!</definedName>
    <definedName name="QWREQWER" localSheetId="6">#REF!</definedName>
    <definedName name="QWREQWER">#REF!</definedName>
    <definedName name="Radier">"$#REF!.$#REF!$#REF!"</definedName>
    <definedName name="RASC_APRES" localSheetId="12">#REF!</definedName>
    <definedName name="RASC_APRES" localSheetId="13">#REF!</definedName>
    <definedName name="RASC_APRES" localSheetId="6">#REF!</definedName>
    <definedName name="RASC_APRES">#REF!</definedName>
    <definedName name="RBV">[82]Teor!$C$3:$C$7</definedName>
    <definedName name="rdt13.8">#REF!</definedName>
    <definedName name="Reaterro">"$#REF!.$#REF!$#REF!"</definedName>
    <definedName name="Reboco">"$#REF!.$#REF!$#REF!"</definedName>
    <definedName name="rec">#REF!</definedName>
    <definedName name="RECONFORMAÇÃO" localSheetId="12">#REF!</definedName>
    <definedName name="RECONFORMAÇÃO" localSheetId="13">#REF!</definedName>
    <definedName name="RECONFORMAÇÃO" localSheetId="6">#REF!</definedName>
    <definedName name="RECONFORMAÇÃO">#REF!</definedName>
    <definedName name="RECONFORMAÇÃO_11" localSheetId="12">#REF!</definedName>
    <definedName name="RECONFORMAÇÃO_11" localSheetId="13">#REF!</definedName>
    <definedName name="RECONFORMAÇÃO_11" localSheetId="6">#REF!</definedName>
    <definedName name="RECONFORMAÇÃO_11">#REF!</definedName>
    <definedName name="RECONFORMAÇÃO_9" localSheetId="12">#REF!</definedName>
    <definedName name="RECONFORMAÇÃO_9" localSheetId="13">#REF!</definedName>
    <definedName name="RECONFORMAÇÃO_9" localSheetId="6">#REF!</definedName>
    <definedName name="RECONFORMAÇÃO_9">#REF!</definedName>
    <definedName name="REDE_COLETORA_MAT" localSheetId="12">#REF!</definedName>
    <definedName name="REDE_COLETORA_MAT" localSheetId="13">#REF!</definedName>
    <definedName name="REDE_COLETORA_MAT" localSheetId="6">#REF!</definedName>
    <definedName name="REDE_COLETORA_MAT">#REF!</definedName>
    <definedName name="REDE_COLETORA_MATERIAL">'[31]REDE COLETORA'!$H$67</definedName>
    <definedName name="REDE_COLETORA_SERV" localSheetId="12">#REF!</definedName>
    <definedName name="REDE_COLETORA_SERV" localSheetId="13">#REF!</definedName>
    <definedName name="REDE_COLETORA_SERV" localSheetId="6">#REF!</definedName>
    <definedName name="REDE_COLETORA_SERV">#REF!</definedName>
    <definedName name="REDE_COLETORA_SERVIÇOS">'[31]REDE COLETORA'!$H$9</definedName>
    <definedName name="REFERENCIA.Descricao" localSheetId="12" hidden="1">IF(ISNUMBER('[73]PLANILHA APRESENTAÇÃO'!$AG1),OFFSET(INDIRECT('COTAÇÃO MAT DE JAZIDA P. ATERRO'!ORÇAMENTO.BancoRef),'[73]PLANILHA APRESENTAÇÃO'!$AG1-1,3,1),'[73]PLANILHA APRESENTAÇÃO'!$AG1)</definedName>
    <definedName name="REFERENCIA.Descricao" localSheetId="3" hidden="1">IF(ISNUMBER('[74]PLANILHA APRESENTAÇÃO'!$AG1),OFFSET(INDIRECT(ORÇAMENTO.BancoRef),'[74]PLANILHA APRESENTAÇÃO'!$AG1-1,3,1),'[74]PLANILHA APRESENTAÇÃO'!$AG1)</definedName>
    <definedName name="REFERENCIA.Descricao" hidden="1">IF(ISNUMBER('[74]PLANILHA APRESENTAÇÃO'!$AG1),OFFSET(INDIRECT(ORÇAMENTO.BancoRef),'[74]PLANILHA APRESENTAÇÃO'!$AG1-1,3,1),'[74]PLANILHA APRESENTAÇÃO'!$AG1)</definedName>
    <definedName name="REFERENCIA.Unidade" localSheetId="12" hidden="1">IF(ISNUMBER('[73]PLANILHA APRESENTAÇÃO'!$AG1),OFFSET(INDIRECT('COTAÇÃO MAT DE JAZIDA P. ATERRO'!ORÇAMENTO.BancoRef),'[73]PLANILHA APRESENTAÇÃO'!$AG1-1,4,1),"-")</definedName>
    <definedName name="REFERENCIA.Unidade" localSheetId="3" hidden="1">IF(ISNUMBER('[74]PLANILHA APRESENTAÇÃO'!$AG1),OFFSET(INDIRECT(ORÇAMENTO.BancoRef),'[74]PLANILHA APRESENTAÇÃO'!$AG1-1,4,1),"-")</definedName>
    <definedName name="REFERENCIA.Unidade" hidden="1">IF(ISNUMBER('[74]PLANILHA APRESENTAÇÃO'!$AG1),OFFSET(INDIRECT(ORÇAMENTO.BancoRef),'[74]PLANILHA APRESENTAÇÃO'!$AG1-1,4,1),"-")</definedName>
    <definedName name="REFERENTE" localSheetId="12">#REF!</definedName>
    <definedName name="REFERENTE" localSheetId="13">#REF!</definedName>
    <definedName name="REFERENTE" localSheetId="6">#REF!</definedName>
    <definedName name="REFERENTE">#REF!</definedName>
    <definedName name="REFLEXO" localSheetId="12">#REF!</definedName>
    <definedName name="REFLEXO" localSheetId="13">#REF!</definedName>
    <definedName name="REFLEXO" localSheetId="6">#REF!</definedName>
    <definedName name="REFLEXO">#REF!</definedName>
    <definedName name="REG" localSheetId="12">#REF!</definedName>
    <definedName name="REG" localSheetId="13">#REF!</definedName>
    <definedName name="REG" localSheetId="6">#REF!</definedName>
    <definedName name="REG">#REF!</definedName>
    <definedName name="REGUA_DUZIA">[17]Insumos!$I$61</definedName>
    <definedName name="REGULA" localSheetId="12">#REF!</definedName>
    <definedName name="REGULA" localSheetId="13">#REF!</definedName>
    <definedName name="REGULA" localSheetId="6">#REF!</definedName>
    <definedName name="REGULA">#REF!</definedName>
    <definedName name="REGULA_9" localSheetId="12">#REF!</definedName>
    <definedName name="REGULA_9" localSheetId="13">#REF!</definedName>
    <definedName name="REGULA_9" localSheetId="6">#REF!</definedName>
    <definedName name="REGULA_9">#REF!</definedName>
    <definedName name="REJUNTE" localSheetId="12">#REF!</definedName>
    <definedName name="REJUNTE" localSheetId="13">#REF!</definedName>
    <definedName name="REJUNTE" localSheetId="6">#REF!</definedName>
    <definedName name="REJUNTE">#REF!</definedName>
    <definedName name="RelatoriosFontes" localSheetId="12">OFFSET([33]Relatórios!$A$5,1,0,NRELATORIOS)</definedName>
    <definedName name="RelatoriosFontes" localSheetId="3">OFFSET([33]Relatórios!$A$5,1,0,NRELATORIOS)</definedName>
    <definedName name="RelatoriosFontes">OFFSET([33]Relatórios!$A$5,1,0,NRELATORIOS)</definedName>
    <definedName name="RES" localSheetId="10">#REF!</definedName>
    <definedName name="RES" localSheetId="9">#REF!</definedName>
    <definedName name="RES" localSheetId="11">#REF!</definedName>
    <definedName name="RES" localSheetId="7">#REF!</definedName>
    <definedName name="RES" localSheetId="8">#REF!</definedName>
    <definedName name="RES">#N/A</definedName>
    <definedName name="RESUMO" localSheetId="10">'[11]COTAÇÃO MAT DE JAZIDA P. ATERRO'!RESUMO</definedName>
    <definedName name="RESUMO" localSheetId="9">'[11]COTAÇÃO MAT DE JAZIDA P. ATERRO'!RESUMO</definedName>
    <definedName name="RESUMO" localSheetId="7">'[11]COTAÇÃO MAT DE JAZIDA P. ATERRO'!RESUMO</definedName>
    <definedName name="RESUMO" localSheetId="8">'[11]COTAÇÃO MAT DE JAZIDA P. ATERRO'!RESUMO</definedName>
    <definedName name="RESUMO" localSheetId="12">[0]!RESUMO</definedName>
    <definedName name="RESUMO">'[11]COTAÇÃO MAT DE JAZIDA P. ATERRO'!RESUMO</definedName>
    <definedName name="RESUMO.">#N/A</definedName>
    <definedName name="RESUMO_11">#N/A</definedName>
    <definedName name="RESUMO1">#N/A</definedName>
    <definedName name="RESUMO1_11">#N/A</definedName>
    <definedName name="rgG3_4">#REF!</definedName>
    <definedName name="rgp1_2">#REF!</definedName>
    <definedName name="RIPAO">[17]Insumos!$I$61</definedName>
    <definedName name="RIPÃO" localSheetId="12">#REF!</definedName>
    <definedName name="RIPÃO" localSheetId="13">#REF!</definedName>
    <definedName name="RIPÃO" localSheetId="6">#REF!</definedName>
    <definedName name="RIPÃO">#REF!</definedName>
    <definedName name="RIPÃO_COMUM">[17]Insumos!$I$61</definedName>
    <definedName name="RIPÃO_MAD_LEI" localSheetId="12">#REF!</definedName>
    <definedName name="RIPÃO_MAD_LEI" localSheetId="13">#REF!</definedName>
    <definedName name="RIPÃO_MAD_LEI" localSheetId="6">#REF!</definedName>
    <definedName name="RIPÃO_MAD_LEI">#REF!</definedName>
    <definedName name="RLI">#REF!</definedName>
    <definedName name="RLP">#REF!</definedName>
    <definedName name="RMA" localSheetId="12">'[9]PRO-08'!#REF!</definedName>
    <definedName name="RMA">'[9]PRO-08'!#REF!</definedName>
    <definedName name="RMA_9" localSheetId="12">[14]PRO_08!#REF!</definedName>
    <definedName name="RMA_9">[15]PRO_08!#REF!</definedName>
    <definedName name="RMU" localSheetId="12">'[9]PRO-08'!#REF!</definedName>
    <definedName name="RMU">'[9]PRO-08'!#REF!</definedName>
    <definedName name="Rodapé" localSheetId="12">#REF!</definedName>
    <definedName name="Rodapé" localSheetId="13">#REF!</definedName>
    <definedName name="Rodapé" localSheetId="6">#REF!</definedName>
    <definedName name="Rodapé">#REF!</definedName>
    <definedName name="RODAPE_CINZA_CORUMBA" localSheetId="12">#REF!</definedName>
    <definedName name="RODAPE_CINZA_CORUMBA" localSheetId="13">#REF!</definedName>
    <definedName name="RODAPE_CINZA_CORUMBA" localSheetId="6">#REF!</definedName>
    <definedName name="RODAPE_CINZA_CORUMBA">#REF!</definedName>
    <definedName name="rodovia" localSheetId="12">#REF!</definedName>
    <definedName name="rodovia" localSheetId="13">#REF!</definedName>
    <definedName name="rodovia" localSheetId="6">#REF!</definedName>
    <definedName name="rodovia">#REF!</definedName>
    <definedName name="Rodovia_via" localSheetId="12">'[34]Boletim Medição'!$E$7</definedName>
    <definedName name="Rodovia_via">'[35]Boletim Medição'!$E$7</definedName>
    <definedName name="RPI">#REF!</definedName>
    <definedName name="RPP">#REF!</definedName>
    <definedName name="rr" localSheetId="12">#REF!</definedName>
    <definedName name="rr" localSheetId="13">#REF!</definedName>
    <definedName name="rr" localSheetId="6">#REF!</definedName>
    <definedName name="rr">#REF!</definedName>
    <definedName name="rrr" localSheetId="12">#REF!</definedName>
    <definedName name="rrr" localSheetId="13">#REF!</definedName>
    <definedName name="rrr" localSheetId="6">#REF!</definedName>
    <definedName name="rrr">#REF!</definedName>
    <definedName name="RS" localSheetId="12">#REF!</definedName>
    <definedName name="RS" localSheetId="13">#REF!</definedName>
    <definedName name="RS" localSheetId="6">#REF!</definedName>
    <definedName name="RS">#REF!</definedName>
    <definedName name="S" localSheetId="12">#REF!</definedName>
    <definedName name="S" localSheetId="13">#REF!</definedName>
    <definedName name="S" localSheetId="6">#REF!</definedName>
    <definedName name="S">#REF!</definedName>
    <definedName name="S_11" localSheetId="12">[6]COMPOS1!#REF!</definedName>
    <definedName name="S_11">[6]COMPOS1!#REF!</definedName>
    <definedName name="S_9" localSheetId="12">[6]COMPOS1!#REF!</definedName>
    <definedName name="S_9">[6]COMPOS1!#REF!</definedName>
    <definedName name="s14_">#REF!</definedName>
    <definedName name="sa" localSheetId="12">#REF!</definedName>
    <definedName name="sa">[2]COMPOS1!#REF!</definedName>
    <definedName name="sa_9" localSheetId="12">[83]COMPOS1!#REF!</definedName>
    <definedName name="sa_9">[84]COMPOS1!#REF!</definedName>
    <definedName name="SAL">#REF!</definedName>
    <definedName name="Salário_Base" localSheetId="12">#REF!</definedName>
    <definedName name="Salário_Base" localSheetId="13">#REF!</definedName>
    <definedName name="Salário_Base" localSheetId="6">#REF!</definedName>
    <definedName name="Salário_Base">#REF!</definedName>
    <definedName name="SARRAFO" localSheetId="12">#REF!</definedName>
    <definedName name="SARRAFO" localSheetId="13">#REF!</definedName>
    <definedName name="SARRAFO" localSheetId="6">#REF!</definedName>
    <definedName name="SARRAFO">#REF!</definedName>
    <definedName name="sas" localSheetId="12">#REF!</definedName>
    <definedName name="sas" localSheetId="13">#REF!</definedName>
    <definedName name="sas" localSheetId="6">#REF!</definedName>
    <definedName name="sas">#REF!</definedName>
    <definedName name="sbg" localSheetId="12">#REF!</definedName>
    <definedName name="sbg" localSheetId="13">#REF!</definedName>
    <definedName name="sbg" localSheetId="6">#REF!</definedName>
    <definedName name="sbg">#REF!</definedName>
    <definedName name="SBTC" localSheetId="12">#REF!</definedName>
    <definedName name="SBTC" localSheetId="13">#REF!</definedName>
    <definedName name="SBTC" localSheetId="6">#REF!</definedName>
    <definedName name="SBTC">#REF!</definedName>
    <definedName name="seat15">#REF!</definedName>
    <definedName name="Segmento" localSheetId="12">[69]Dados!$B$12</definedName>
    <definedName name="Segmento">[70]Dados!$B$12</definedName>
    <definedName name="segmento_via" localSheetId="12">'[34]Boletim Medição'!$F$7</definedName>
    <definedName name="segmento_via">'[35]Boletim Medição'!$F$7</definedName>
    <definedName name="SEIXO" localSheetId="12">#REF!</definedName>
    <definedName name="SEIXO" localSheetId="13">#REF!</definedName>
    <definedName name="SEIXO" localSheetId="6">#REF!</definedName>
    <definedName name="SEIXO">#REF!</definedName>
    <definedName name="SemanaTerminando" localSheetId="12">[85]materiais!#REF!</definedName>
    <definedName name="SemanaTerminando">[85]materiais!#REF!</definedName>
    <definedName name="SENHAGT">"PM2CAIXA"</definedName>
    <definedName name="SERVI" localSheetId="12">[86]Serviços!$A$3:$F$1403</definedName>
    <definedName name="SERVI">[87]Serviços!$A$3:$F$1403</definedName>
    <definedName name="Serviços" localSheetId="12">#REF!</definedName>
    <definedName name="Serviços" localSheetId="13">#REF!</definedName>
    <definedName name="Serviços" localSheetId="6">#REF!</definedName>
    <definedName name="Serviços">#REF!</definedName>
    <definedName name="SET">[88]Comp!$E$361:$E$428</definedName>
    <definedName name="SG_01_01" localSheetId="12">#REF!</definedName>
    <definedName name="SG_01_01" localSheetId="13">#REF!</definedName>
    <definedName name="SG_01_01" localSheetId="6">#REF!</definedName>
    <definedName name="SG_01_01">#REF!</definedName>
    <definedName name="SG_01_01_2">"'file:///d:/obra%20andrade/bm%2002%20-%20cs/drenagem-bm02.xls'#$''.$j$10"</definedName>
    <definedName name="SG_01_01_3">"'file:///d:/obra%20andrade/bm%2002%20-%20cs/drenagem-bm02.xls'#$''.$j$10"</definedName>
    <definedName name="SG_01_01_4">"'file:///d:/obra%20andrade/bm%2002%20-%20cs/drenagem-bm02.xls'#$''.$j$10"</definedName>
    <definedName name="SG_01_01_5">"'file:///d:/obra%20andrade/bm%2002%20-%20cs/drenagem-bm02.xls'#$''.$j$10"</definedName>
    <definedName name="SG_01_01_6">"'file:///d:/obra%20andrade/bm%2002%20-%20cs/drenagem-bm02.xls'#$''.$j$10"</definedName>
    <definedName name="SG_01_01_7">"'file:///d:/obra%20andrade/bm%2002%20-%20cs/drenagem-bm02.xls'#$''.$j$10"</definedName>
    <definedName name="SG_01_02" localSheetId="12">#REF!</definedName>
    <definedName name="SG_01_02" localSheetId="13">#REF!</definedName>
    <definedName name="SG_01_02" localSheetId="6">#REF!</definedName>
    <definedName name="SG_01_02">#REF!</definedName>
    <definedName name="SG_01_02_2">"'file:///d:/obra%20andrade/bm%2002%20-%20cs/drenagem-bm02.xls'#$''.$i$9"</definedName>
    <definedName name="SG_01_02_3">"'file:///d:/obra%20andrade/bm%2002%20-%20cs/drenagem-bm02.xls'#$''.$i$9"</definedName>
    <definedName name="SG_01_02_4">"'file:///d:/obra%20andrade/bm%2002%20-%20cs/drenagem-bm02.xls'#$''.$i$9"</definedName>
    <definedName name="SG_01_02_5">"'file:///d:/obra%20andrade/bm%2002%20-%20cs/drenagem-bm02.xls'#$''.$i$9"</definedName>
    <definedName name="SG_01_02_6">"'file:///d:/obra%20andrade/bm%2002%20-%20cs/drenagem-bm02.xls'#$''.$i$9"</definedName>
    <definedName name="SG_01_02_7">"'file:///d:/obra%20andrade/bm%2002%20-%20cs/drenagem-bm02.xls'#$''.$i$9"</definedName>
    <definedName name="SG_01_03" localSheetId="12">#REF!</definedName>
    <definedName name="SG_01_03" localSheetId="13">#REF!</definedName>
    <definedName name="SG_01_03" localSheetId="6">#REF!</definedName>
    <definedName name="SG_01_03">#REF!</definedName>
    <definedName name="SG_01_03_2">"'file:///d:/obra%20andrade/bm%2002%20-%20cs/drenagem-bm02.xls'#$''.$q$17"</definedName>
    <definedName name="SG_01_03_3">"'file:///d:/obra%20andrade/bm%2002%20-%20cs/drenagem-bm02.xls'#$''.$q$17"</definedName>
    <definedName name="SG_01_03_4">"'file:///d:/obra%20andrade/bm%2002%20-%20cs/drenagem-bm02.xls'#$''.$q$17"</definedName>
    <definedName name="SG_01_03_5">"'file:///d:/obra%20andrade/bm%2002%20-%20cs/drenagem-bm02.xls'#$''.$q$17"</definedName>
    <definedName name="SG_01_03_6">"'file:///d:/obra%20andrade/bm%2002%20-%20cs/drenagem-bm02.xls'#$''.$q$17"</definedName>
    <definedName name="SG_01_03_7">"'file:///d:/obra%20andrade/bm%2002%20-%20cs/drenagem-bm02.xls'#$''.$q$17"</definedName>
    <definedName name="SG_01_04" localSheetId="12">#REF!</definedName>
    <definedName name="SG_01_04" localSheetId="13">#REF!</definedName>
    <definedName name="SG_01_04" localSheetId="6">#REF!</definedName>
    <definedName name="SG_01_04">#REF!</definedName>
    <definedName name="SG_01_04_2">"'file:///d:/obra%20andrade/bm%2002%20-%20cs/drenagem-bm02.xls'#$''.$u$21"</definedName>
    <definedName name="SG_01_04_3">"'file:///d:/obra%20andrade/bm%2002%20-%20cs/drenagem-bm02.xls'#$''.$u$21"</definedName>
    <definedName name="SG_01_04_4">"'file:///d:/obra%20andrade/bm%2002%20-%20cs/drenagem-bm02.xls'#$''.$u$21"</definedName>
    <definedName name="SG_01_04_5">"'file:///d:/obra%20andrade/bm%2002%20-%20cs/drenagem-bm02.xls'#$''.$u$21"</definedName>
    <definedName name="SG_01_04_6">"'file:///d:/obra%20andrade/bm%2002%20-%20cs/drenagem-bm02.xls'#$''.$u$21"</definedName>
    <definedName name="SG_01_04_7">"'file:///d:/obra%20andrade/bm%2002%20-%20cs/drenagem-bm02.xls'#$''.$u$21"</definedName>
    <definedName name="SG_01_05" localSheetId="12">#REF!</definedName>
    <definedName name="SG_01_05" localSheetId="13">#REF!</definedName>
    <definedName name="SG_01_05" localSheetId="6">#REF!</definedName>
    <definedName name="SG_01_05">#REF!</definedName>
    <definedName name="SG_01_05_2">"'file:///d:/obra%20andrade/bm%2002%20-%20cs/drenagem-bm02.xls'#$''.$y$25"</definedName>
    <definedName name="SG_01_05_3">"'file:///d:/obra%20andrade/bm%2002%20-%20cs/drenagem-bm02.xls'#$''.$y$25"</definedName>
    <definedName name="SG_01_05_4">"'file:///d:/obra%20andrade/bm%2002%20-%20cs/drenagem-bm02.xls'#$''.$y$25"</definedName>
    <definedName name="SG_01_05_5">"'file:///d:/obra%20andrade/bm%2002%20-%20cs/drenagem-bm02.xls'#$''.$y$25"</definedName>
    <definedName name="SG_01_05_6">"'file:///d:/obra%20andrade/bm%2002%20-%20cs/drenagem-bm02.xls'#$''.$y$25"</definedName>
    <definedName name="SG_01_05_7">"'file:///d:/obra%20andrade/bm%2002%20-%20cs/drenagem-bm02.xls'#$''.$y$25"</definedName>
    <definedName name="SG_01_06" localSheetId="12">#REF!</definedName>
    <definedName name="SG_01_06" localSheetId="13">#REF!</definedName>
    <definedName name="SG_01_06" localSheetId="6">#REF!</definedName>
    <definedName name="SG_01_06">#REF!</definedName>
    <definedName name="SG_01_06_2">"'file:///d:/obra%20andrade/bm%2002%20-%20cs/drenagem-bm02.xls'#$''.$ac$29"</definedName>
    <definedName name="SG_01_06_3">"'file:///d:/obra%20andrade/bm%2002%20-%20cs/drenagem-bm02.xls'#$''.$ac$29"</definedName>
    <definedName name="SG_01_06_4">"'file:///d:/obra%20andrade/bm%2002%20-%20cs/drenagem-bm02.xls'#$''.$ac$29"</definedName>
    <definedName name="SG_01_06_5">"'file:///d:/obra%20andrade/bm%2002%20-%20cs/drenagem-bm02.xls'#$''.$ac$29"</definedName>
    <definedName name="SG_01_06_6">"'file:///d:/obra%20andrade/bm%2002%20-%20cs/drenagem-bm02.xls'#$''.$ac$29"</definedName>
    <definedName name="SG_01_06_7">"'file:///d:/obra%20andrade/bm%2002%20-%20cs/drenagem-bm02.xls'#$''.$ac$29"</definedName>
    <definedName name="SG_01_07" localSheetId="12">#REF!</definedName>
    <definedName name="SG_01_07" localSheetId="13">#REF!</definedName>
    <definedName name="SG_01_07" localSheetId="6">#REF!</definedName>
    <definedName name="SG_01_07">#REF!</definedName>
    <definedName name="SG_01_07_2">"'file:///d:/obra%20andrade/bm%2002%20-%20cs/drenagem-bm02.xls'#$''.$ag$33"</definedName>
    <definedName name="SG_01_07_3">"'file:///d:/obra%20andrade/bm%2002%20-%20cs/drenagem-bm02.xls'#$''.$ag$33"</definedName>
    <definedName name="SG_01_07_4">"'file:///d:/obra%20andrade/bm%2002%20-%20cs/drenagem-bm02.xls'#$''.$ag$33"</definedName>
    <definedName name="SG_01_07_5">"'file:///d:/obra%20andrade/bm%2002%20-%20cs/drenagem-bm02.xls'#$''.$ag$33"</definedName>
    <definedName name="SG_01_07_6">"'file:///d:/obra%20andrade/bm%2002%20-%20cs/drenagem-bm02.xls'#$''.$ag$33"</definedName>
    <definedName name="SG_01_07_7">"'file:///d:/obra%20andrade/bm%2002%20-%20cs/drenagem-bm02.xls'#$''.$ag$33"</definedName>
    <definedName name="SG_01_08" localSheetId="12">#REF!</definedName>
    <definedName name="SG_01_08" localSheetId="13">#REF!</definedName>
    <definedName name="SG_01_08" localSheetId="6">#REF!</definedName>
    <definedName name="SG_01_08">#REF!</definedName>
    <definedName name="SG_01_08_2">"'file:///d:/obra%20andrade/bm%2002%20-%20cs/drenagem-bm02.xls'#$''.$ak$37"</definedName>
    <definedName name="SG_01_08_3">"'file:///d:/obra%20andrade/bm%2002%20-%20cs/drenagem-bm02.xls'#$''.$ak$37"</definedName>
    <definedName name="SG_01_08_4">"'file:///d:/obra%20andrade/bm%2002%20-%20cs/drenagem-bm02.xls'#$''.$ak$37"</definedName>
    <definedName name="SG_01_08_5">"'file:///d:/obra%20andrade/bm%2002%20-%20cs/drenagem-bm02.xls'#$''.$ak$37"</definedName>
    <definedName name="SG_01_08_6">"'file:///d:/obra%20andrade/bm%2002%20-%20cs/drenagem-bm02.xls'#$''.$ak$37"</definedName>
    <definedName name="SG_01_08_7">"'file:///d:/obra%20andrade/bm%2002%20-%20cs/drenagem-bm02.xls'#$''.$ak$37"</definedName>
    <definedName name="SG_01_09" localSheetId="12">#REF!</definedName>
    <definedName name="SG_01_09" localSheetId="13">#REF!</definedName>
    <definedName name="SG_01_09" localSheetId="6">#REF!</definedName>
    <definedName name="SG_01_09">#REF!</definedName>
    <definedName name="SG_01_09_2">"'file:///d:/obra%20andrade/bm%2002%20-%20cs/drenagem-bm02.xls'#$''.$ao$41"</definedName>
    <definedName name="SG_01_09_3">"'file:///d:/obra%20andrade/bm%2002%20-%20cs/drenagem-bm02.xls'#$''.$ao$41"</definedName>
    <definedName name="SG_01_09_4">"'file:///d:/obra%20andrade/bm%2002%20-%20cs/drenagem-bm02.xls'#$''.$ao$41"</definedName>
    <definedName name="SG_01_09_5">"'file:///d:/obra%20andrade/bm%2002%20-%20cs/drenagem-bm02.xls'#$''.$ao$41"</definedName>
    <definedName name="SG_01_09_6">"'file:///d:/obra%20andrade/bm%2002%20-%20cs/drenagem-bm02.xls'#$''.$ao$41"</definedName>
    <definedName name="SG_01_09_7">"'file:///d:/obra%20andrade/bm%2002%20-%20cs/drenagem-bm02.xls'#$''.$ao$41"</definedName>
    <definedName name="SG_01_10" localSheetId="12">#REF!</definedName>
    <definedName name="SG_01_10" localSheetId="13">#REF!</definedName>
    <definedName name="SG_01_10" localSheetId="6">#REF!</definedName>
    <definedName name="SG_01_10">#REF!</definedName>
    <definedName name="SG_01_10_2">"'file:///d:/obra%20andrade/bm%2002%20-%20cs/drenagem-bm02.xls'#$''.$as$45"</definedName>
    <definedName name="SG_01_10_3">"'file:///d:/obra%20andrade/bm%2002%20-%20cs/drenagem-bm02.xls'#$''.$as$45"</definedName>
    <definedName name="SG_01_10_4">"'file:///d:/obra%20andrade/bm%2002%20-%20cs/drenagem-bm02.xls'#$''.$as$45"</definedName>
    <definedName name="SG_01_10_5">"'file:///d:/obra%20andrade/bm%2002%20-%20cs/drenagem-bm02.xls'#$''.$as$45"</definedName>
    <definedName name="SG_01_10_6">"'file:///d:/obra%20andrade/bm%2002%20-%20cs/drenagem-bm02.xls'#$''.$as$45"</definedName>
    <definedName name="SG_01_10_7">"'file:///d:/obra%20andrade/bm%2002%20-%20cs/drenagem-bm02.xls'#$''.$as$45"</definedName>
    <definedName name="SG_01_11" localSheetId="12">#REF!</definedName>
    <definedName name="SG_01_11" localSheetId="13">#REF!</definedName>
    <definedName name="SG_01_11" localSheetId="6">#REF!</definedName>
    <definedName name="SG_01_11">#REF!</definedName>
    <definedName name="SG_01_11_2">"'file:///d:/obra%20andrade/bm%2002%20-%20cs/drenagem-bm02.xls'#$''.$aw$49"</definedName>
    <definedName name="SG_01_11_3">"'file:///d:/obra%20andrade/bm%2002%20-%20cs/drenagem-bm02.xls'#$''.$aw$49"</definedName>
    <definedName name="SG_01_11_4">"'file:///d:/obra%20andrade/bm%2002%20-%20cs/drenagem-bm02.xls'#$''.$aw$49"</definedName>
    <definedName name="SG_01_11_5">"'file:///d:/obra%20andrade/bm%2002%20-%20cs/drenagem-bm02.xls'#$''.$aw$49"</definedName>
    <definedName name="SG_01_11_6">"'file:///d:/obra%20andrade/bm%2002%20-%20cs/drenagem-bm02.xls'#$''.$aw$49"</definedName>
    <definedName name="SG_01_11_7">"'file:///d:/obra%20andrade/bm%2002%20-%20cs/drenagem-bm02.xls'#$''.$aw$49"</definedName>
    <definedName name="SG_01_12" localSheetId="12">#REF!</definedName>
    <definedName name="SG_01_12" localSheetId="13">#REF!</definedName>
    <definedName name="SG_01_12" localSheetId="6">#REF!</definedName>
    <definedName name="SG_01_12">#REF!</definedName>
    <definedName name="SG_01_12_2">"'file:///d:/obra%20andrade/bm%2002%20-%20cs/drenagem-bm02.xls'#$''.$ba$53"</definedName>
    <definedName name="SG_01_12_3">"'file:///d:/obra%20andrade/bm%2002%20-%20cs/drenagem-bm02.xls'#$''.$ba$53"</definedName>
    <definedName name="SG_01_12_4">"'file:///d:/obra%20andrade/bm%2002%20-%20cs/drenagem-bm02.xls'#$''.$ba$53"</definedName>
    <definedName name="SG_01_12_5">"'file:///d:/obra%20andrade/bm%2002%20-%20cs/drenagem-bm02.xls'#$''.$ba$53"</definedName>
    <definedName name="SG_01_12_6">"'file:///d:/obra%20andrade/bm%2002%20-%20cs/drenagem-bm02.xls'#$''.$ba$53"</definedName>
    <definedName name="SG_01_12_7">"'file:///d:/obra%20andrade/bm%2002%20-%20cs/drenagem-bm02.xls'#$''.$ba$53"</definedName>
    <definedName name="SG_01_13" localSheetId="12">#REF!</definedName>
    <definedName name="SG_01_13" localSheetId="13">#REF!</definedName>
    <definedName name="SG_01_13" localSheetId="6">#REF!</definedName>
    <definedName name="SG_01_13">#REF!</definedName>
    <definedName name="SG_01_13_2">"'file:///d:/obra%20andrade/bm%2002%20-%20cs/drenagem-bm02.xls'#$''.$be$57"</definedName>
    <definedName name="SG_01_13_3">"'file:///d:/obra%20andrade/bm%2002%20-%20cs/drenagem-bm02.xls'#$''.$be$57"</definedName>
    <definedName name="SG_01_13_4">"'file:///d:/obra%20andrade/bm%2002%20-%20cs/drenagem-bm02.xls'#$''.$be$57"</definedName>
    <definedName name="SG_01_13_5">"'file:///d:/obra%20andrade/bm%2002%20-%20cs/drenagem-bm02.xls'#$''.$be$57"</definedName>
    <definedName name="SG_01_13_6">"'file:///d:/obra%20andrade/bm%2002%20-%20cs/drenagem-bm02.xls'#$''.$be$57"</definedName>
    <definedName name="SG_01_13_7">"'file:///d:/obra%20andrade/bm%2002%20-%20cs/drenagem-bm02.xls'#$''.$be$57"</definedName>
    <definedName name="SG_01_14" localSheetId="12">#REF!</definedName>
    <definedName name="SG_01_14" localSheetId="13">#REF!</definedName>
    <definedName name="SG_01_14" localSheetId="6">#REF!</definedName>
    <definedName name="SG_01_14">#REF!</definedName>
    <definedName name="SG_01_14_2">"'file:///d:/obra%20andrade/bm%2002%20-%20cs/drenagem-bm02.xls'#$''.$bi$61"</definedName>
    <definedName name="SG_01_14_3">"'file:///d:/obra%20andrade/bm%2002%20-%20cs/drenagem-bm02.xls'#$''.$bi$61"</definedName>
    <definedName name="SG_01_14_4">"'file:///d:/obra%20andrade/bm%2002%20-%20cs/drenagem-bm02.xls'#$''.$bi$61"</definedName>
    <definedName name="SG_01_14_5">"'file:///d:/obra%20andrade/bm%2002%20-%20cs/drenagem-bm02.xls'#$''.$bi$61"</definedName>
    <definedName name="SG_01_14_6">"'file:///d:/obra%20andrade/bm%2002%20-%20cs/drenagem-bm02.xls'#$''.$bi$61"</definedName>
    <definedName name="SG_01_14_7">"'file:///d:/obra%20andrade/bm%2002%20-%20cs/drenagem-bm02.xls'#$''.$bi$61"</definedName>
    <definedName name="SG_01_15" localSheetId="12">#REF!</definedName>
    <definedName name="SG_01_15" localSheetId="13">#REF!</definedName>
    <definedName name="SG_01_15" localSheetId="6">#REF!</definedName>
    <definedName name="SG_01_15">#REF!</definedName>
    <definedName name="SG_01_15_2">"'file:///d:/obra%20andrade/bm%2002%20-%20cs/drenagem-bm02.xls'#$''.$bm$65"</definedName>
    <definedName name="SG_01_15_3">"'file:///d:/obra%20andrade/bm%2002%20-%20cs/drenagem-bm02.xls'#$''.$bm$65"</definedName>
    <definedName name="SG_01_15_4">"'file:///d:/obra%20andrade/bm%2002%20-%20cs/drenagem-bm02.xls'#$''.$bm$65"</definedName>
    <definedName name="SG_01_15_5">"'file:///d:/obra%20andrade/bm%2002%20-%20cs/drenagem-bm02.xls'#$''.$bm$65"</definedName>
    <definedName name="SG_01_15_6">"'file:///d:/obra%20andrade/bm%2002%20-%20cs/drenagem-bm02.xls'#$''.$bm$65"</definedName>
    <definedName name="SG_01_15_7">"'file:///d:/obra%20andrade/bm%2002%20-%20cs/drenagem-bm02.xls'#$''.$bm$65"</definedName>
    <definedName name="SG_02_01" localSheetId="12">#REF!</definedName>
    <definedName name="SG_02_01" localSheetId="13">#REF!</definedName>
    <definedName name="SG_02_01" localSheetId="6">#REF!</definedName>
    <definedName name="SG_02_01">#REF!</definedName>
    <definedName name="SG_02_01_2">"'file:///d:/obra%20andrade/bm%2002%20-%20cs/drenagem-bm02.xls'#$''.$g$60"</definedName>
    <definedName name="SG_02_01_3">"'file:///d:/obra%20andrade/bm%2002%20-%20cs/drenagem-bm02.xls'#$''.$g$60"</definedName>
    <definedName name="SG_02_01_4">"'file:///d:/obra%20andrade/bm%2002%20-%20cs/drenagem-bm02.xls'#$''.$g$60"</definedName>
    <definedName name="SG_02_01_5">"'file:///d:/obra%20andrade/bm%2002%20-%20cs/drenagem-bm02.xls'#$''.$g$60"</definedName>
    <definedName name="SG_02_01_6">"'file:///d:/obra%20andrade/bm%2002%20-%20cs/drenagem-bm02.xls'#$''.$g$60"</definedName>
    <definedName name="SG_02_01_7">"'file:///d:/obra%20andrade/bm%2002%20-%20cs/drenagem-bm02.xls'#$''.$g$60"</definedName>
    <definedName name="SG_02_02" localSheetId="12">#REF!</definedName>
    <definedName name="SG_02_02" localSheetId="13">#REF!</definedName>
    <definedName name="SG_02_02" localSheetId="6">#REF!</definedName>
    <definedName name="SG_02_02">#REF!</definedName>
    <definedName name="SG_02_02_2">"'file:///d:/obra%20andrade/bm%2002%20-%20cs/drenagem-bm02.xls'#$''.$cu$99"</definedName>
    <definedName name="SG_02_02_3">"'file:///d:/obra%20andrade/bm%2002%20-%20cs/drenagem-bm02.xls'#$''.$cu$99"</definedName>
    <definedName name="SG_02_02_4">"'file:///d:/obra%20andrade/bm%2002%20-%20cs/drenagem-bm02.xls'#$''.$cu$99"</definedName>
    <definedName name="SG_02_02_5">"'file:///d:/obra%20andrade/bm%2002%20-%20cs/drenagem-bm02.xls'#$''.$cu$99"</definedName>
    <definedName name="SG_02_02_6">"'file:///d:/obra%20andrade/bm%2002%20-%20cs/drenagem-bm02.xls'#$''.$cu$99"</definedName>
    <definedName name="SG_02_02_7">"'file:///d:/obra%20andrade/bm%2002%20-%20cs/drenagem-bm02.xls'#$''.$cu$99"</definedName>
    <definedName name="SG_02_03" localSheetId="12">#REF!</definedName>
    <definedName name="SG_02_03" localSheetId="13">#REF!</definedName>
    <definedName name="SG_02_03" localSheetId="6">#REF!</definedName>
    <definedName name="SG_02_03">#REF!</definedName>
    <definedName name="SG_02_03_2">"'file:///d:/obra%20andrade/bm%2002%20-%20cs/drenagem-bm02.xls'#$''.$cz$104"</definedName>
    <definedName name="SG_02_03_3">"'file:///d:/obra%20andrade/bm%2002%20-%20cs/drenagem-bm02.xls'#$''.$cz$104"</definedName>
    <definedName name="SG_02_03_4">"'file:///d:/obra%20andrade/bm%2002%20-%20cs/drenagem-bm02.xls'#$''.$cz$104"</definedName>
    <definedName name="SG_02_03_5">"'file:///d:/obra%20andrade/bm%2002%20-%20cs/drenagem-bm02.xls'#$''.$cz$104"</definedName>
    <definedName name="SG_02_03_6">"'file:///d:/obra%20andrade/bm%2002%20-%20cs/drenagem-bm02.xls'#$''.$cz$104"</definedName>
    <definedName name="SG_02_03_7">"'file:///d:/obra%20andrade/bm%2002%20-%20cs/drenagem-bm02.xls'#$''.$cz$104"</definedName>
    <definedName name="SG_02_04" localSheetId="12">#REF!</definedName>
    <definedName name="SG_02_04" localSheetId="13">#REF!</definedName>
    <definedName name="SG_02_04" localSheetId="6">#REF!</definedName>
    <definedName name="SG_02_04">#REF!</definedName>
    <definedName name="SG_02_04_2">"'file:///d:/obra%20andrade/bm%2002%20-%20cs/drenagem-bm02.xls'#$''.$dd$108"</definedName>
    <definedName name="SG_02_04_3">"'file:///d:/obra%20andrade/bm%2002%20-%20cs/drenagem-bm02.xls'#$''.$dd$108"</definedName>
    <definedName name="SG_02_04_4">"'file:///d:/obra%20andrade/bm%2002%20-%20cs/drenagem-bm02.xls'#$''.$dd$108"</definedName>
    <definedName name="SG_02_04_5">"'file:///d:/obra%20andrade/bm%2002%20-%20cs/drenagem-bm02.xls'#$''.$dd$108"</definedName>
    <definedName name="SG_02_04_6">"'file:///d:/obra%20andrade/bm%2002%20-%20cs/drenagem-bm02.xls'#$''.$dd$108"</definedName>
    <definedName name="SG_02_04_7">"'file:///d:/obra%20andrade/bm%2002%20-%20cs/drenagem-bm02.xls'#$''.$dd$108"</definedName>
    <definedName name="SG_02_05" localSheetId="12">#REF!</definedName>
    <definedName name="SG_02_05" localSheetId="13">#REF!</definedName>
    <definedName name="SG_02_05" localSheetId="6">#REF!</definedName>
    <definedName name="SG_02_05">#REF!</definedName>
    <definedName name="SG_02_05_2">"'file:///d:/obra%20andrade/bm%2002%20-%20cs/drenagem-bm02.xls'#$''.$dh$112"</definedName>
    <definedName name="SG_02_05_3">"'file:///d:/obra%20andrade/bm%2002%20-%20cs/drenagem-bm02.xls'#$''.$dh$112"</definedName>
    <definedName name="SG_02_05_4">"'file:///d:/obra%20andrade/bm%2002%20-%20cs/drenagem-bm02.xls'#$''.$dh$112"</definedName>
    <definedName name="SG_02_05_5">"'file:///d:/obra%20andrade/bm%2002%20-%20cs/drenagem-bm02.xls'#$''.$dh$112"</definedName>
    <definedName name="SG_02_05_6">"'file:///d:/obra%20andrade/bm%2002%20-%20cs/drenagem-bm02.xls'#$''.$dh$112"</definedName>
    <definedName name="SG_02_05_7">"'file:///d:/obra%20andrade/bm%2002%20-%20cs/drenagem-bm02.xls'#$''.$dh$112"</definedName>
    <definedName name="SG_02_06" localSheetId="12">#REF!</definedName>
    <definedName name="SG_02_06" localSheetId="13">#REF!</definedName>
    <definedName name="SG_02_06" localSheetId="6">#REF!</definedName>
    <definedName name="SG_02_06">#REF!</definedName>
    <definedName name="SG_02_06_2">"'file:///d:/obra%20andrade/bm%2002%20-%20cs/drenagem-bm02.xls'#$''.$dl$116"</definedName>
    <definedName name="SG_02_06_3">"'file:///d:/obra%20andrade/bm%2002%20-%20cs/drenagem-bm02.xls'#$''.$dl$116"</definedName>
    <definedName name="SG_02_06_4">"'file:///d:/obra%20andrade/bm%2002%20-%20cs/drenagem-bm02.xls'#$''.$dl$116"</definedName>
    <definedName name="SG_02_06_5">"'file:///d:/obra%20andrade/bm%2002%20-%20cs/drenagem-bm02.xls'#$''.$dl$116"</definedName>
    <definedName name="SG_02_06_6">"'file:///d:/obra%20andrade/bm%2002%20-%20cs/drenagem-bm02.xls'#$''.$dl$116"</definedName>
    <definedName name="SG_02_06_7">"'file:///d:/obra%20andrade/bm%2002%20-%20cs/drenagem-bm02.xls'#$''.$dl$116"</definedName>
    <definedName name="SG_02_07" localSheetId="12">#REF!</definedName>
    <definedName name="SG_02_07" localSheetId="13">#REF!</definedName>
    <definedName name="SG_02_07" localSheetId="6">#REF!</definedName>
    <definedName name="SG_02_07">#REF!</definedName>
    <definedName name="SG_02_07_2">"'file:///d:/obra%20andrade/bm%2002%20-%20cs/drenagem-bm02.xls'#$''.$dp$120"</definedName>
    <definedName name="SG_02_07_3">"'file:///d:/obra%20andrade/bm%2002%20-%20cs/drenagem-bm02.xls'#$''.$dp$120"</definedName>
    <definedName name="SG_02_07_4">"'file:///d:/obra%20andrade/bm%2002%20-%20cs/drenagem-bm02.xls'#$''.$dp$120"</definedName>
    <definedName name="SG_02_07_5">"'file:///d:/obra%20andrade/bm%2002%20-%20cs/drenagem-bm02.xls'#$''.$dp$120"</definedName>
    <definedName name="SG_02_07_6">"'file:///d:/obra%20andrade/bm%2002%20-%20cs/drenagem-bm02.xls'#$''.$dp$120"</definedName>
    <definedName name="SG_02_07_7">"'file:///d:/obra%20andrade/bm%2002%20-%20cs/drenagem-bm02.xls'#$''.$dp$120"</definedName>
    <definedName name="SG_02_08" localSheetId="12">#REF!</definedName>
    <definedName name="SG_02_08" localSheetId="13">#REF!</definedName>
    <definedName name="SG_02_08" localSheetId="6">#REF!</definedName>
    <definedName name="SG_02_08">#REF!</definedName>
    <definedName name="SG_02_08_2">"'file:///d:/obra%20andrade/bm%2002%20-%20cs/drenagem-bm02.xls'#$''.$dt$124"</definedName>
    <definedName name="SG_02_08_3">"'file:///d:/obra%20andrade/bm%2002%20-%20cs/drenagem-bm02.xls'#$''.$dt$124"</definedName>
    <definedName name="SG_02_08_4">"'file:///d:/obra%20andrade/bm%2002%20-%20cs/drenagem-bm02.xls'#$''.$dt$124"</definedName>
    <definedName name="SG_02_08_5">"'file:///d:/obra%20andrade/bm%2002%20-%20cs/drenagem-bm02.xls'#$''.$dt$124"</definedName>
    <definedName name="SG_02_08_6">"'file:///d:/obra%20andrade/bm%2002%20-%20cs/drenagem-bm02.xls'#$''.$dt$124"</definedName>
    <definedName name="SG_02_08_7">"'file:///d:/obra%20andrade/bm%2002%20-%20cs/drenagem-bm02.xls'#$''.$dt$124"</definedName>
    <definedName name="SG_02_09" localSheetId="12">#REF!</definedName>
    <definedName name="SG_02_09" localSheetId="13">#REF!</definedName>
    <definedName name="SG_02_09" localSheetId="6">#REF!</definedName>
    <definedName name="SG_02_09">#REF!</definedName>
    <definedName name="SG_02_09_2">"'file:///d:/obra%20andrade/bm%2002%20-%20cs/drenagem-bm02.xls'#$''.$dx$128"</definedName>
    <definedName name="SG_02_09_3">"'file:///d:/obra%20andrade/bm%2002%20-%20cs/drenagem-bm02.xls'#$''.$dx$128"</definedName>
    <definedName name="SG_02_09_4">"'file:///d:/obra%20andrade/bm%2002%20-%20cs/drenagem-bm02.xls'#$''.$dx$128"</definedName>
    <definedName name="SG_02_09_5">"'file:///d:/obra%20andrade/bm%2002%20-%20cs/drenagem-bm02.xls'#$''.$dx$128"</definedName>
    <definedName name="SG_02_09_6">"'file:///d:/obra%20andrade/bm%2002%20-%20cs/drenagem-bm02.xls'#$''.$dx$128"</definedName>
    <definedName name="SG_02_09_7">"'file:///d:/obra%20andrade/bm%2002%20-%20cs/drenagem-bm02.xls'#$''.$dx$128"</definedName>
    <definedName name="SG_02_10" localSheetId="12">#REF!</definedName>
    <definedName name="SG_02_10" localSheetId="13">#REF!</definedName>
    <definedName name="SG_02_10" localSheetId="6">#REF!</definedName>
    <definedName name="SG_02_10">#REF!</definedName>
    <definedName name="SG_02_10_2">"'file:///d:/obra%20andrade/bm%2002%20-%20cs/drenagem-bm02.xls'#$''.$eb$132"</definedName>
    <definedName name="SG_02_10_3">"'file:///d:/obra%20andrade/bm%2002%20-%20cs/drenagem-bm02.xls'#$''.$eb$132"</definedName>
    <definedName name="SG_02_10_4">"'file:///d:/obra%20andrade/bm%2002%20-%20cs/drenagem-bm02.xls'#$''.$eb$132"</definedName>
    <definedName name="SG_02_10_5">"'file:///d:/obra%20andrade/bm%2002%20-%20cs/drenagem-bm02.xls'#$''.$eb$132"</definedName>
    <definedName name="SG_02_10_6">"'file:///d:/obra%20andrade/bm%2002%20-%20cs/drenagem-bm02.xls'#$''.$eb$132"</definedName>
    <definedName name="SG_02_10_7">"'file:///d:/obra%20andrade/bm%2002%20-%20cs/drenagem-bm02.xls'#$''.$eb$132"</definedName>
    <definedName name="SG_02_11" localSheetId="12">#REF!</definedName>
    <definedName name="SG_02_11" localSheetId="13">#REF!</definedName>
    <definedName name="SG_02_11" localSheetId="6">#REF!</definedName>
    <definedName name="SG_02_11">#REF!</definedName>
    <definedName name="SG_02_11_2">"'file:///d:/obra%20andrade/bm%2002%20-%20cs/drenagem-bm02.xls'#$''.$ef$136"</definedName>
    <definedName name="SG_02_11_3">"'file:///d:/obra%20andrade/bm%2002%20-%20cs/drenagem-bm02.xls'#$''.$ef$136"</definedName>
    <definedName name="SG_02_11_4">"'file:///d:/obra%20andrade/bm%2002%20-%20cs/drenagem-bm02.xls'#$''.$ef$136"</definedName>
    <definedName name="SG_02_11_5">"'file:///d:/obra%20andrade/bm%2002%20-%20cs/drenagem-bm02.xls'#$''.$ef$136"</definedName>
    <definedName name="SG_02_11_6">"'file:///d:/obra%20andrade/bm%2002%20-%20cs/drenagem-bm02.xls'#$''.$ef$136"</definedName>
    <definedName name="SG_02_11_7">"'file:///d:/obra%20andrade/bm%2002%20-%20cs/drenagem-bm02.xls'#$''.$ef$136"</definedName>
    <definedName name="SG_02_12" localSheetId="12">#REF!</definedName>
    <definedName name="SG_02_12" localSheetId="13">#REF!</definedName>
    <definedName name="SG_02_12" localSheetId="6">#REF!</definedName>
    <definedName name="SG_02_12">#REF!</definedName>
    <definedName name="SG_02_12_2">"'file:///d:/obra%20andrade/bm%2002%20-%20cs/drenagem-bm02.xls'#$''.$eo$145"</definedName>
    <definedName name="SG_02_12_3">"'file:///d:/obra%20andrade/bm%2002%20-%20cs/drenagem-bm02.xls'#$''.$eo$145"</definedName>
    <definedName name="SG_02_12_4">"'file:///d:/obra%20andrade/bm%2002%20-%20cs/drenagem-bm02.xls'#$''.$eo$145"</definedName>
    <definedName name="SG_02_12_5">"'file:///d:/obra%20andrade/bm%2002%20-%20cs/drenagem-bm02.xls'#$''.$eo$145"</definedName>
    <definedName name="SG_02_12_6">"'file:///d:/obra%20andrade/bm%2002%20-%20cs/drenagem-bm02.xls'#$''.$eo$145"</definedName>
    <definedName name="SG_02_12_7">"'file:///d:/obra%20andrade/bm%2002%20-%20cs/drenagem-bm02.xls'#$''.$eo$145"</definedName>
    <definedName name="SG_02_13" localSheetId="12">#REF!</definedName>
    <definedName name="SG_02_13" localSheetId="13">#REF!</definedName>
    <definedName name="SG_02_13" localSheetId="6">#REF!</definedName>
    <definedName name="SG_02_13">#REF!</definedName>
    <definedName name="SG_02_13_2">"'file:///d:/obra%20andrade/bm%2002%20-%20cs/drenagem-bm02.xls'#$''.$fa$157"</definedName>
    <definedName name="SG_02_13_3">"'file:///d:/obra%20andrade/bm%2002%20-%20cs/drenagem-bm02.xls'#$''.$fa$157"</definedName>
    <definedName name="SG_02_13_4">"'file:///d:/obra%20andrade/bm%2002%20-%20cs/drenagem-bm02.xls'#$''.$fa$157"</definedName>
    <definedName name="SG_02_13_5">"'file:///d:/obra%20andrade/bm%2002%20-%20cs/drenagem-bm02.xls'#$''.$fa$157"</definedName>
    <definedName name="SG_02_13_6">"'file:///d:/obra%20andrade/bm%2002%20-%20cs/drenagem-bm02.xls'#$''.$fa$157"</definedName>
    <definedName name="SG_02_13_7">"'file:///d:/obra%20andrade/bm%2002%20-%20cs/drenagem-bm02.xls'#$''.$fa$157"</definedName>
    <definedName name="SG_02_14" localSheetId="12">#REF!</definedName>
    <definedName name="SG_02_14" localSheetId="13">#REF!</definedName>
    <definedName name="SG_02_14" localSheetId="6">#REF!</definedName>
    <definedName name="SG_02_14">#REF!</definedName>
    <definedName name="SG_02_14_2">"'file:///d:/obra%20andrade/bm%2002%20-%20cs/drenagem-bm02.xls'#$''.$fe$161"</definedName>
    <definedName name="SG_02_14_3">"'file:///d:/obra%20andrade/bm%2002%20-%20cs/drenagem-bm02.xls'#$''.$fe$161"</definedName>
    <definedName name="SG_02_14_4">"'file:///d:/obra%20andrade/bm%2002%20-%20cs/drenagem-bm02.xls'#$''.$fe$161"</definedName>
    <definedName name="SG_02_14_5">"'file:///d:/obra%20andrade/bm%2002%20-%20cs/drenagem-bm02.xls'#$''.$fe$161"</definedName>
    <definedName name="SG_02_14_6">"'file:///d:/obra%20andrade/bm%2002%20-%20cs/drenagem-bm02.xls'#$''.$fe$161"</definedName>
    <definedName name="SG_02_14_7">"'file:///d:/obra%20andrade/bm%2002%20-%20cs/drenagem-bm02.xls'#$''.$fe$161"</definedName>
    <definedName name="SG_02_15" localSheetId="12">#REF!</definedName>
    <definedName name="SG_02_15" localSheetId="13">#REF!</definedName>
    <definedName name="SG_02_15" localSheetId="6">#REF!</definedName>
    <definedName name="SG_02_15">#REF!</definedName>
    <definedName name="SG_02_15_2">"'file:///d:/obra%20andrade/bm%2002%20-%20cs/drenagem-bm02.xls'#$''.$fi$165"</definedName>
    <definedName name="SG_02_15_3">"'file:///d:/obra%20andrade/bm%2002%20-%20cs/drenagem-bm02.xls'#$''.$fi$165"</definedName>
    <definedName name="SG_02_15_4">"'file:///d:/obra%20andrade/bm%2002%20-%20cs/drenagem-bm02.xls'#$''.$fi$165"</definedName>
    <definedName name="SG_02_15_5">"'file:///d:/obra%20andrade/bm%2002%20-%20cs/drenagem-bm02.xls'#$''.$fi$165"</definedName>
    <definedName name="SG_02_15_6">"'file:///d:/obra%20andrade/bm%2002%20-%20cs/drenagem-bm02.xls'#$''.$fi$165"</definedName>
    <definedName name="SG_02_15_7">"'file:///d:/obra%20andrade/bm%2002%20-%20cs/drenagem-bm02.xls'#$''.$fi$165"</definedName>
    <definedName name="SG_03_01" localSheetId="12">#REF!</definedName>
    <definedName name="SG_03_01" localSheetId="13">#REF!</definedName>
    <definedName name="SG_03_01" localSheetId="6">#REF!</definedName>
    <definedName name="SG_03_01">#REF!</definedName>
    <definedName name="SG_03_01_2">"'file:///d:/obra%20andrade/bm%2002%20-%20cs/drenagem-bm02.xls'#$''.$fo$171"</definedName>
    <definedName name="SG_03_01_3">"'file:///d:/obra%20andrade/bm%2002%20-%20cs/drenagem-bm02.xls'#$''.$fo$171"</definedName>
    <definedName name="SG_03_01_4">"'file:///d:/obra%20andrade/bm%2002%20-%20cs/drenagem-bm02.xls'#$''.$fo$171"</definedName>
    <definedName name="SG_03_01_5">"'file:///d:/obra%20andrade/bm%2002%20-%20cs/drenagem-bm02.xls'#$''.$fo$171"</definedName>
    <definedName name="SG_03_01_6">"'file:///d:/obra%20andrade/bm%2002%20-%20cs/drenagem-bm02.xls'#$''.$fo$171"</definedName>
    <definedName name="SG_03_01_7">"'file:///d:/obra%20andrade/bm%2002%20-%20cs/drenagem-bm02.xls'#$''.$fo$171"</definedName>
    <definedName name="SG_03_02" localSheetId="12">#REF!</definedName>
    <definedName name="SG_03_02" localSheetId="13">#REF!</definedName>
    <definedName name="SG_03_02" localSheetId="6">#REF!</definedName>
    <definedName name="SG_03_02">#REF!</definedName>
    <definedName name="SG_03_02_2">"'file:///d:/obra%20andrade/bm%2002%20-%20cs/drenagem-bm02.xls'#$''.$gq$199"</definedName>
    <definedName name="SG_03_02_3">"'file:///d:/obra%20andrade/bm%2002%20-%20cs/drenagem-bm02.xls'#$''.$gq$199"</definedName>
    <definedName name="SG_03_02_4">"'file:///d:/obra%20andrade/bm%2002%20-%20cs/drenagem-bm02.xls'#$''.$gq$199"</definedName>
    <definedName name="SG_03_02_5">"'file:///d:/obra%20andrade/bm%2002%20-%20cs/drenagem-bm02.xls'#$''.$gq$199"</definedName>
    <definedName name="SG_03_02_6">"'file:///d:/obra%20andrade/bm%2002%20-%20cs/drenagem-bm02.xls'#$''.$gq$199"</definedName>
    <definedName name="SG_03_02_7">"'file:///d:/obra%20andrade/bm%2002%20-%20cs/drenagem-bm02.xls'#$''.$gq$199"</definedName>
    <definedName name="SG_03_03" localSheetId="12">#REF!</definedName>
    <definedName name="SG_03_03" localSheetId="13">#REF!</definedName>
    <definedName name="SG_03_03" localSheetId="6">#REF!</definedName>
    <definedName name="SG_03_03">#REF!</definedName>
    <definedName name="SG_03_03_2">"'file:///d:/obra%20andrade/bm%2002%20-%20cs/drenagem-bm02.xls'#$''.$gu$203"</definedName>
    <definedName name="SG_03_03_3">"'file:///d:/obra%20andrade/bm%2002%20-%20cs/drenagem-bm02.xls'#$''.$gu$203"</definedName>
    <definedName name="SG_03_03_4">"'file:///d:/obra%20andrade/bm%2002%20-%20cs/drenagem-bm02.xls'#$''.$gu$203"</definedName>
    <definedName name="SG_03_03_5">"'file:///d:/obra%20andrade/bm%2002%20-%20cs/drenagem-bm02.xls'#$''.$gu$203"</definedName>
    <definedName name="SG_03_03_6">"'file:///d:/obra%20andrade/bm%2002%20-%20cs/drenagem-bm02.xls'#$''.$gu$203"</definedName>
    <definedName name="SG_03_03_7">"'file:///d:/obra%20andrade/bm%2002%20-%20cs/drenagem-bm02.xls'#$''.$gu$203"</definedName>
    <definedName name="SG_03_04" localSheetId="12">#REF!</definedName>
    <definedName name="SG_03_04" localSheetId="13">#REF!</definedName>
    <definedName name="SG_03_04" localSheetId="6">#REF!</definedName>
    <definedName name="SG_03_04">#REF!</definedName>
    <definedName name="SG_03_04_2">"'file:///d:/obra%20andrade/bm%2002%20-%20cs/drenagem-bm02.xls'#$''.$ap$42"</definedName>
    <definedName name="SG_03_04_3">"'file:///d:/obra%20andrade/bm%2002%20-%20cs/drenagem-bm02.xls'#$''.$ap$42"</definedName>
    <definedName name="SG_03_04_4">"'file:///d:/obra%20andrade/bm%2002%20-%20cs/drenagem-bm02.xls'#$''.$ap$42"</definedName>
    <definedName name="SG_03_04_5">"'file:///d:/obra%20andrade/bm%2002%20-%20cs/drenagem-bm02.xls'#$''.$ap$42"</definedName>
    <definedName name="SG_03_04_6">"'file:///d:/obra%20andrade/bm%2002%20-%20cs/drenagem-bm02.xls'#$''.$ap$42"</definedName>
    <definedName name="SG_03_04_7">"'file:///d:/obra%20andrade/bm%2002%20-%20cs/drenagem-bm02.xls'#$''.$ap$42"</definedName>
    <definedName name="SG_03_05" localSheetId="12">#REF!</definedName>
    <definedName name="SG_03_05" localSheetId="13">#REF!</definedName>
    <definedName name="SG_03_05" localSheetId="6">#REF!</definedName>
    <definedName name="SG_03_05">#REF!</definedName>
    <definedName name="SG_03_05_2">"'file:///d:/obra%20andrade/bm%2002%20-%20cs/drenagem-bm02.xls'#$''.$at$46"</definedName>
    <definedName name="SG_03_05_3">"'file:///d:/obra%20andrade/bm%2002%20-%20cs/drenagem-bm02.xls'#$''.$at$46"</definedName>
    <definedName name="SG_03_05_4">"'file:///d:/obra%20andrade/bm%2002%20-%20cs/drenagem-bm02.xls'#$''.$at$46"</definedName>
    <definedName name="SG_03_05_5">"'file:///d:/obra%20andrade/bm%2002%20-%20cs/drenagem-bm02.xls'#$''.$at$46"</definedName>
    <definedName name="SG_03_05_6">"'file:///d:/obra%20andrade/bm%2002%20-%20cs/drenagem-bm02.xls'#$''.$at$46"</definedName>
    <definedName name="SG_03_05_7">"'file:///d:/obra%20andrade/bm%2002%20-%20cs/drenagem-bm02.xls'#$''.$at$46"</definedName>
    <definedName name="SG_03_06" localSheetId="12">#REF!</definedName>
    <definedName name="SG_03_06" localSheetId="13">#REF!</definedName>
    <definedName name="SG_03_06" localSheetId="6">#REF!</definedName>
    <definedName name="SG_03_06">#REF!</definedName>
    <definedName name="SG_03_06_2">"'file:///d:/obra%20andrade/bm%2002%20-%20cs/drenagem-bm02.xls'#$''.$ax$50"</definedName>
    <definedName name="SG_03_06_3">"'file:///d:/obra%20andrade/bm%2002%20-%20cs/drenagem-bm02.xls'#$''.$ax$50"</definedName>
    <definedName name="SG_03_06_4">"'file:///d:/obra%20andrade/bm%2002%20-%20cs/drenagem-bm02.xls'#$''.$ax$50"</definedName>
    <definedName name="SG_03_06_5">"'file:///d:/obra%20andrade/bm%2002%20-%20cs/drenagem-bm02.xls'#$''.$ax$50"</definedName>
    <definedName name="SG_03_06_6">"'file:///d:/obra%20andrade/bm%2002%20-%20cs/drenagem-bm02.xls'#$''.$ax$50"</definedName>
    <definedName name="SG_03_06_7">"'file:///d:/obra%20andrade/bm%2002%20-%20cs/drenagem-bm02.xls'#$''.$ax$50"</definedName>
    <definedName name="SG_03_07" localSheetId="12">#REF!</definedName>
    <definedName name="SG_03_07" localSheetId="13">#REF!</definedName>
    <definedName name="SG_03_07" localSheetId="6">#REF!</definedName>
    <definedName name="SG_03_07">#REF!</definedName>
    <definedName name="SG_03_07_2">"'file:///d:/obra%20andrade/bm%2002%20-%20cs/drenagem-bm02.xls'#$''.$bb$54"</definedName>
    <definedName name="SG_03_07_3">"'file:///d:/obra%20andrade/bm%2002%20-%20cs/drenagem-bm02.xls'#$''.$bb$54"</definedName>
    <definedName name="SG_03_07_4">"'file:///d:/obra%20andrade/bm%2002%20-%20cs/drenagem-bm02.xls'#$''.$bb$54"</definedName>
    <definedName name="SG_03_07_5">"'file:///d:/obra%20andrade/bm%2002%20-%20cs/drenagem-bm02.xls'#$''.$bb$54"</definedName>
    <definedName name="SG_03_07_6">"'file:///d:/obra%20andrade/bm%2002%20-%20cs/drenagem-bm02.xls'#$''.$bb$54"</definedName>
    <definedName name="SG_03_07_7">"'file:///d:/obra%20andrade/bm%2002%20-%20cs/drenagem-bm02.xls'#$''.$bb$54"</definedName>
    <definedName name="SG_03_08" localSheetId="12">#REF!</definedName>
    <definedName name="SG_03_08" localSheetId="13">#REF!</definedName>
    <definedName name="SG_03_08" localSheetId="6">#REF!</definedName>
    <definedName name="SG_03_08">#REF!</definedName>
    <definedName name="SG_03_08_2">"'file:///d:/obra%20andrade/bm%2002%20-%20cs/drenagem-bm02.xls'#$''.$bf$58"</definedName>
    <definedName name="SG_03_08_3">"'file:///d:/obra%20andrade/bm%2002%20-%20cs/drenagem-bm02.xls'#$''.$bf$58"</definedName>
    <definedName name="SG_03_08_4">"'file:///d:/obra%20andrade/bm%2002%20-%20cs/drenagem-bm02.xls'#$''.$bf$58"</definedName>
    <definedName name="SG_03_08_5">"'file:///d:/obra%20andrade/bm%2002%20-%20cs/drenagem-bm02.xls'#$''.$bf$58"</definedName>
    <definedName name="SG_03_08_6">"'file:///d:/obra%20andrade/bm%2002%20-%20cs/drenagem-bm02.xls'#$''.$bf$58"</definedName>
    <definedName name="SG_03_08_7">"'file:///d:/obra%20andrade/bm%2002%20-%20cs/drenagem-bm02.xls'#$''.$bf$58"</definedName>
    <definedName name="SG_03_09" localSheetId="12">#REF!</definedName>
    <definedName name="SG_03_09" localSheetId="13">#REF!</definedName>
    <definedName name="SG_03_09" localSheetId="6">#REF!</definedName>
    <definedName name="SG_03_09">#REF!</definedName>
    <definedName name="SG_03_09_2">"'file:///d:/obra%20andrade/bm%2002%20-%20cs/drenagem-bm02.xls'#$''.$bj$62"</definedName>
    <definedName name="SG_03_09_3">"'file:///d:/obra%20andrade/bm%2002%20-%20cs/drenagem-bm02.xls'#$''.$bj$62"</definedName>
    <definedName name="SG_03_09_4">"'file:///d:/obra%20andrade/bm%2002%20-%20cs/drenagem-bm02.xls'#$''.$bj$62"</definedName>
    <definedName name="SG_03_09_5">"'file:///d:/obra%20andrade/bm%2002%20-%20cs/drenagem-bm02.xls'#$''.$bj$62"</definedName>
    <definedName name="SG_03_09_6">"'file:///d:/obra%20andrade/bm%2002%20-%20cs/drenagem-bm02.xls'#$''.$bj$62"</definedName>
    <definedName name="SG_03_09_7">"'file:///d:/obra%20andrade/bm%2002%20-%20cs/drenagem-bm02.xls'#$''.$bj$62"</definedName>
    <definedName name="SG_03_10" localSheetId="12">#REF!</definedName>
    <definedName name="SG_03_10" localSheetId="13">#REF!</definedName>
    <definedName name="SG_03_10" localSheetId="6">#REF!</definedName>
    <definedName name="SG_03_10">#REF!</definedName>
    <definedName name="SG_03_10_2">"'file:///d:/obra%20andrade/bm%2002%20-%20cs/drenagem-bm02.xls'#$''.$bn$66"</definedName>
    <definedName name="SG_03_10_3">"'file:///d:/obra%20andrade/bm%2002%20-%20cs/drenagem-bm02.xls'#$''.$bn$66"</definedName>
    <definedName name="SG_03_10_4">"'file:///d:/obra%20andrade/bm%2002%20-%20cs/drenagem-bm02.xls'#$''.$bn$66"</definedName>
    <definedName name="SG_03_10_5">"'file:///d:/obra%20andrade/bm%2002%20-%20cs/drenagem-bm02.xls'#$''.$bn$66"</definedName>
    <definedName name="SG_03_10_6">"'file:///d:/obra%20andrade/bm%2002%20-%20cs/drenagem-bm02.xls'#$''.$bn$66"</definedName>
    <definedName name="SG_03_10_7">"'file:///d:/obra%20andrade/bm%2002%20-%20cs/drenagem-bm02.xls'#$''.$bn$66"</definedName>
    <definedName name="SG_03_11" localSheetId="12">#REF!</definedName>
    <definedName name="SG_03_11" localSheetId="13">#REF!</definedName>
    <definedName name="SG_03_11" localSheetId="6">#REF!</definedName>
    <definedName name="SG_03_11">#REF!</definedName>
    <definedName name="SG_03_11_2">"'file:///d:/obra%20andrade/bm%2002%20-%20cs/drenagem-bm02.xls'#$''.$br$70"</definedName>
    <definedName name="SG_03_11_3">"'file:///d:/obra%20andrade/bm%2002%20-%20cs/drenagem-bm02.xls'#$''.$br$70"</definedName>
    <definedName name="SG_03_11_4">"'file:///d:/obra%20andrade/bm%2002%20-%20cs/drenagem-bm02.xls'#$''.$br$70"</definedName>
    <definedName name="SG_03_11_5">"'file:///d:/obra%20andrade/bm%2002%20-%20cs/drenagem-bm02.xls'#$''.$br$70"</definedName>
    <definedName name="SG_03_11_6">"'file:///d:/obra%20andrade/bm%2002%20-%20cs/drenagem-bm02.xls'#$''.$br$70"</definedName>
    <definedName name="SG_03_11_7">"'file:///d:/obra%20andrade/bm%2002%20-%20cs/drenagem-bm02.xls'#$''.$br$70"</definedName>
    <definedName name="SG_03_12" localSheetId="12">#REF!</definedName>
    <definedName name="SG_03_12" localSheetId="13">#REF!</definedName>
    <definedName name="SG_03_12" localSheetId="6">#REF!</definedName>
    <definedName name="SG_03_12">#REF!</definedName>
    <definedName name="SG_03_12_2">"'file:///d:/obra%20andrade/bm%2002%20-%20cs/drenagem-bm02.xls'#$''.$bv$74"</definedName>
    <definedName name="SG_03_12_3">"'file:///d:/obra%20andrade/bm%2002%20-%20cs/drenagem-bm02.xls'#$''.$bv$74"</definedName>
    <definedName name="SG_03_12_4">"'file:///d:/obra%20andrade/bm%2002%20-%20cs/drenagem-bm02.xls'#$''.$bv$74"</definedName>
    <definedName name="SG_03_12_5">"'file:///d:/obra%20andrade/bm%2002%20-%20cs/drenagem-bm02.xls'#$''.$bv$74"</definedName>
    <definedName name="SG_03_12_6">"'file:///d:/obra%20andrade/bm%2002%20-%20cs/drenagem-bm02.xls'#$''.$bv$74"</definedName>
    <definedName name="SG_03_12_7">"'file:///d:/obra%20andrade/bm%2002%20-%20cs/drenagem-bm02.xls'#$''.$bv$74"</definedName>
    <definedName name="SG_03_13" localSheetId="12">#REF!</definedName>
    <definedName name="SG_03_13" localSheetId="13">#REF!</definedName>
    <definedName name="SG_03_13" localSheetId="6">#REF!</definedName>
    <definedName name="SG_03_13">#REF!</definedName>
    <definedName name="SG_03_13_2">"'file:///d:/obra%20andrade/bm%2002%20-%20cs/drenagem-bm02.xls'#$''.$bz$78"</definedName>
    <definedName name="SG_03_13_3">"'file:///d:/obra%20andrade/bm%2002%20-%20cs/drenagem-bm02.xls'#$''.$bz$78"</definedName>
    <definedName name="SG_03_13_4">"'file:///d:/obra%20andrade/bm%2002%20-%20cs/drenagem-bm02.xls'#$''.$bz$78"</definedName>
    <definedName name="SG_03_13_5">"'file:///d:/obra%20andrade/bm%2002%20-%20cs/drenagem-bm02.xls'#$''.$bz$78"</definedName>
    <definedName name="SG_03_13_6">"'file:///d:/obra%20andrade/bm%2002%20-%20cs/drenagem-bm02.xls'#$''.$bz$78"</definedName>
    <definedName name="SG_03_13_7">"'file:///d:/obra%20andrade/bm%2002%20-%20cs/drenagem-bm02.xls'#$''.$bz$78"</definedName>
    <definedName name="SG_03_14" localSheetId="12">#REF!</definedName>
    <definedName name="SG_03_14" localSheetId="13">#REF!</definedName>
    <definedName name="SG_03_14" localSheetId="6">#REF!</definedName>
    <definedName name="SG_03_14">#REF!</definedName>
    <definedName name="SG_03_14_2">"'file:///d:/obra%20andrade/bm%2002%20-%20cs/drenagem-bm02.xls'#$''.$cd$82"</definedName>
    <definedName name="SG_03_14_3">"'file:///d:/obra%20andrade/bm%2002%20-%20cs/drenagem-bm02.xls'#$''.$cd$82"</definedName>
    <definedName name="SG_03_14_4">"'file:///d:/obra%20andrade/bm%2002%20-%20cs/drenagem-bm02.xls'#$''.$cd$82"</definedName>
    <definedName name="SG_03_14_5">"'file:///d:/obra%20andrade/bm%2002%20-%20cs/drenagem-bm02.xls'#$''.$cd$82"</definedName>
    <definedName name="SG_03_14_6">"'file:///d:/obra%20andrade/bm%2002%20-%20cs/drenagem-bm02.xls'#$''.$cd$82"</definedName>
    <definedName name="SG_03_14_7">"'file:///d:/obra%20andrade/bm%2002%20-%20cs/drenagem-bm02.xls'#$''.$cd$82"</definedName>
    <definedName name="SG_03_15" localSheetId="12">#REF!</definedName>
    <definedName name="SG_03_15" localSheetId="13">#REF!</definedName>
    <definedName name="SG_03_15" localSheetId="6">#REF!</definedName>
    <definedName name="SG_03_15">#REF!</definedName>
    <definedName name="SG_03_15_2">"'file:///d:/obra%20andrade/bm%2002%20-%20cs/drenagem-bm02.xls'#$''.$ch$86"</definedName>
    <definedName name="SG_03_15_3">"'file:///d:/obra%20andrade/bm%2002%20-%20cs/drenagem-bm02.xls'#$''.$ch$86"</definedName>
    <definedName name="SG_03_15_4">"'file:///d:/obra%20andrade/bm%2002%20-%20cs/drenagem-bm02.xls'#$''.$ch$86"</definedName>
    <definedName name="SG_03_15_5">"'file:///d:/obra%20andrade/bm%2002%20-%20cs/drenagem-bm02.xls'#$''.$ch$86"</definedName>
    <definedName name="SG_03_15_6">"'file:///d:/obra%20andrade/bm%2002%20-%20cs/drenagem-bm02.xls'#$''.$ch$86"</definedName>
    <definedName name="SG_03_15_7">"'file:///d:/obra%20andrade/bm%2002%20-%20cs/drenagem-bm02.xls'#$''.$ch$86"</definedName>
    <definedName name="SG_03_17" localSheetId="12">#REF!</definedName>
    <definedName name="SG_03_17" localSheetId="13">#REF!</definedName>
    <definedName name="SG_03_17" localSheetId="6">#REF!</definedName>
    <definedName name="SG_03_17">#REF!</definedName>
    <definedName name="SG_03_17_2">"'file:///d:/obra%20andrade/bm%2002%20-%20cs/drenagem-bm02.xls'#$''.$fq$429"</definedName>
    <definedName name="SG_03_17_3">"'file:///d:/obra%20andrade/bm%2002%20-%20cs/drenagem-bm02.xls'#$''.$fq$429"</definedName>
    <definedName name="SG_03_17_4">"'file:///d:/obra%20andrade/bm%2002%20-%20cs/drenagem-bm02.xls'#$''.$fq$429"</definedName>
    <definedName name="SG_03_17_5">"'file:///d:/obra%20andrade/bm%2002%20-%20cs/drenagem-bm02.xls'#$''.$fq$429"</definedName>
    <definedName name="SG_03_17_6">"'file:///d:/obra%20andrade/bm%2002%20-%20cs/drenagem-bm02.xls'#$''.$fq$429"</definedName>
    <definedName name="SG_03_17_7">"'file:///d:/obra%20andrade/bm%2002%20-%20cs/drenagem-bm02.xls'#$''.$fq$429"</definedName>
    <definedName name="SG_03_18" localSheetId="12">#REF!</definedName>
    <definedName name="SG_03_18" localSheetId="13">#REF!</definedName>
    <definedName name="SG_03_18" localSheetId="6">#REF!</definedName>
    <definedName name="SG_03_18">#REF!</definedName>
    <definedName name="SG_03_18_2">"'file:///d:/obra%20andrade/bm%2002%20-%20cs/drenagem-bm02.xls'#$''.$fs$431"</definedName>
    <definedName name="SG_03_18_3">"'file:///d:/obra%20andrade/bm%2002%20-%20cs/drenagem-bm02.xls'#$''.$fs$431"</definedName>
    <definedName name="SG_03_18_4">"'file:///d:/obra%20andrade/bm%2002%20-%20cs/drenagem-bm02.xls'#$''.$fs$431"</definedName>
    <definedName name="SG_03_18_5">"'file:///d:/obra%20andrade/bm%2002%20-%20cs/drenagem-bm02.xls'#$''.$fs$431"</definedName>
    <definedName name="SG_03_18_6">"'file:///d:/obra%20andrade/bm%2002%20-%20cs/drenagem-bm02.xls'#$''.$fs$431"</definedName>
    <definedName name="SG_03_18_7">"'file:///d:/obra%20andrade/bm%2002%20-%20cs/drenagem-bm02.xls'#$''.$fs$431"</definedName>
    <definedName name="SG_04_01" localSheetId="12">#REF!</definedName>
    <definedName name="SG_04_01" localSheetId="13">#REF!</definedName>
    <definedName name="SG_04_01" localSheetId="6">#REF!</definedName>
    <definedName name="SG_04_01">#REF!</definedName>
    <definedName name="SG_04_01_2">"'file:///d:/obra%20andrade/bm%2002%20-%20cs/drenagem-bm02.xls'#$''.$au$47"</definedName>
    <definedName name="SG_04_01_3">"'file:///d:/obra%20andrade/bm%2002%20-%20cs/drenagem-bm02.xls'#$''.$au$47"</definedName>
    <definedName name="SG_04_01_4">"'file:///d:/obra%20andrade/bm%2002%20-%20cs/drenagem-bm02.xls'#$''.$au$47"</definedName>
    <definedName name="SG_04_01_5">"'file:///d:/obra%20andrade/bm%2002%20-%20cs/drenagem-bm02.xls'#$''.$au$47"</definedName>
    <definedName name="SG_04_01_6">"'file:///d:/obra%20andrade/bm%2002%20-%20cs/drenagem-bm02.xls'#$''.$au$47"</definedName>
    <definedName name="SG_04_01_7">"'file:///d:/obra%20andrade/bm%2002%20-%20cs/drenagem-bm02.xls'#$''.$au$47"</definedName>
    <definedName name="SG_04_02" localSheetId="12">#REF!</definedName>
    <definedName name="SG_04_02" localSheetId="13">#REF!</definedName>
    <definedName name="SG_04_02" localSheetId="6">#REF!</definedName>
    <definedName name="SG_04_02">#REF!</definedName>
    <definedName name="SG_04_02_2">"'file:///d:/obra%20andrade/bm%2002%20-%20cs/drenagem-bm02.xls'#$''.$aw$49"</definedName>
    <definedName name="SG_04_02_3">"'file:///d:/obra%20andrade/bm%2002%20-%20cs/drenagem-bm02.xls'#$''.$aw$49"</definedName>
    <definedName name="SG_04_02_4">"'file:///d:/obra%20andrade/bm%2002%20-%20cs/drenagem-bm02.xls'#$''.$aw$49"</definedName>
    <definedName name="SG_04_02_5">"'file:///d:/obra%20andrade/bm%2002%20-%20cs/drenagem-bm02.xls'#$''.$aw$49"</definedName>
    <definedName name="SG_04_02_6">"'file:///d:/obra%20andrade/bm%2002%20-%20cs/drenagem-bm02.xls'#$''.$aw$49"</definedName>
    <definedName name="SG_04_02_7">"'file:///d:/obra%20andrade/bm%2002%20-%20cs/drenagem-bm02.xls'#$''.$aw$49"</definedName>
    <definedName name="SG_04_03" localSheetId="12">#REF!</definedName>
    <definedName name="SG_04_03" localSheetId="13">#REF!</definedName>
    <definedName name="SG_04_03" localSheetId="6">#REF!</definedName>
    <definedName name="SG_04_03">#REF!</definedName>
    <definedName name="SG_04_03_2">"'file:///d:/obra%20andrade/bm%2002%20-%20cs/drenagem-bm02.xls'#$''.$az$52"</definedName>
    <definedName name="SG_04_03_3">"'file:///d:/obra%20andrade/bm%2002%20-%20cs/drenagem-bm02.xls'#$''.$az$52"</definedName>
    <definedName name="SG_04_03_4">"'file:///d:/obra%20andrade/bm%2002%20-%20cs/drenagem-bm02.xls'#$''.$az$52"</definedName>
    <definedName name="SG_04_03_5">"'file:///d:/obra%20andrade/bm%2002%20-%20cs/drenagem-bm02.xls'#$''.$az$52"</definedName>
    <definedName name="SG_04_03_6">"'file:///d:/obra%20andrade/bm%2002%20-%20cs/drenagem-bm02.xls'#$''.$az$52"</definedName>
    <definedName name="SG_04_03_7">"'file:///d:/obra%20andrade/bm%2002%20-%20cs/drenagem-bm02.xls'#$''.$az$52"</definedName>
    <definedName name="SG_04_04" localSheetId="12">#REF!</definedName>
    <definedName name="SG_04_04" localSheetId="13">#REF!</definedName>
    <definedName name="SG_04_04" localSheetId="6">#REF!</definedName>
    <definedName name="SG_04_04">#REF!</definedName>
    <definedName name="SG_04_04_2">"'file:///d:/obra%20andrade/bm%2002%20-%20cs/drenagem-bm02.xls'#$''.$bc$55"</definedName>
    <definedName name="SG_04_04_3">"'file:///d:/obra%20andrade/bm%2002%20-%20cs/drenagem-bm02.xls'#$''.$bc$55"</definedName>
    <definedName name="SG_04_04_4">"'file:///d:/obra%20andrade/bm%2002%20-%20cs/drenagem-bm02.xls'#$''.$bc$55"</definedName>
    <definedName name="SG_04_04_5">"'file:///d:/obra%20andrade/bm%2002%20-%20cs/drenagem-bm02.xls'#$''.$bc$55"</definedName>
    <definedName name="SG_04_04_6">"'file:///d:/obra%20andrade/bm%2002%20-%20cs/drenagem-bm02.xls'#$''.$bc$55"</definedName>
    <definedName name="SG_04_04_7">"'file:///d:/obra%20andrade/bm%2002%20-%20cs/drenagem-bm02.xls'#$''.$bc$55"</definedName>
    <definedName name="SG_04_05" localSheetId="12">#REF!</definedName>
    <definedName name="SG_04_05" localSheetId="13">#REF!</definedName>
    <definedName name="SG_04_05" localSheetId="6">#REF!</definedName>
    <definedName name="SG_04_05">#REF!</definedName>
    <definedName name="SG_04_05_2">"'file:///d:/obra%20andrade/bm%2002%20-%20cs/drenagem-bm02.xls'#$''.$be$57"</definedName>
    <definedName name="SG_04_05_3">"'file:///d:/obra%20andrade/bm%2002%20-%20cs/drenagem-bm02.xls'#$''.$be$57"</definedName>
    <definedName name="SG_04_05_4">"'file:///d:/obra%20andrade/bm%2002%20-%20cs/drenagem-bm02.xls'#$''.$be$57"</definedName>
    <definedName name="SG_04_05_5">"'file:///d:/obra%20andrade/bm%2002%20-%20cs/drenagem-bm02.xls'#$''.$be$57"</definedName>
    <definedName name="SG_04_05_6">"'file:///d:/obra%20andrade/bm%2002%20-%20cs/drenagem-bm02.xls'#$''.$be$57"</definedName>
    <definedName name="SG_04_05_7">"'file:///d:/obra%20andrade/bm%2002%20-%20cs/drenagem-bm02.xls'#$''.$be$57"</definedName>
    <definedName name="SG_04_06" localSheetId="12">#REF!</definedName>
    <definedName name="SG_04_06" localSheetId="13">#REF!</definedName>
    <definedName name="SG_04_06" localSheetId="6">#REF!</definedName>
    <definedName name="SG_04_06">#REF!</definedName>
    <definedName name="SG_04_06_2">"'file:///d:/obra%20andrade/bm%2002%20-%20cs/drenagem-bm02.xls'#$''.$bg$59"</definedName>
    <definedName name="SG_04_06_3">"'file:///d:/obra%20andrade/bm%2002%20-%20cs/drenagem-bm02.xls'#$''.$bg$59"</definedName>
    <definedName name="SG_04_06_4">"'file:///d:/obra%20andrade/bm%2002%20-%20cs/drenagem-bm02.xls'#$''.$bg$59"</definedName>
    <definedName name="SG_04_06_5">"'file:///d:/obra%20andrade/bm%2002%20-%20cs/drenagem-bm02.xls'#$''.$bg$59"</definedName>
    <definedName name="SG_04_06_6">"'file:///d:/obra%20andrade/bm%2002%20-%20cs/drenagem-bm02.xls'#$''.$bg$59"</definedName>
    <definedName name="SG_04_06_7">"'file:///d:/obra%20andrade/bm%2002%20-%20cs/drenagem-bm02.xls'#$''.$bg$59"</definedName>
    <definedName name="SG_04_07" localSheetId="12">#REF!</definedName>
    <definedName name="SG_04_07" localSheetId="13">#REF!</definedName>
    <definedName name="SG_04_07" localSheetId="6">#REF!</definedName>
    <definedName name="SG_04_07">#REF!</definedName>
    <definedName name="SG_04_07_2">"'file:///d:/obra%20andrade/bm%2002%20-%20cs/drenagem-bm02.xls'#$''.$be$57"</definedName>
    <definedName name="SG_04_07_3">"'file:///d:/obra%20andrade/bm%2002%20-%20cs/drenagem-bm02.xls'#$''.$be$57"</definedName>
    <definedName name="SG_04_07_4">"'file:///d:/obra%20andrade/bm%2002%20-%20cs/drenagem-bm02.xls'#$''.$be$57"</definedName>
    <definedName name="SG_04_07_5">"'file:///d:/obra%20andrade/bm%2002%20-%20cs/drenagem-bm02.xls'#$''.$be$57"</definedName>
    <definedName name="SG_04_07_6">"'file:///d:/obra%20andrade/bm%2002%20-%20cs/drenagem-bm02.xls'#$''.$be$57"</definedName>
    <definedName name="SG_04_07_7">"'file:///d:/obra%20andrade/bm%2002%20-%20cs/drenagem-bm02.xls'#$''.$be$57"</definedName>
    <definedName name="SG_04_08" localSheetId="12">#REF!</definedName>
    <definedName name="SG_04_08" localSheetId="13">#REF!</definedName>
    <definedName name="SG_04_08" localSheetId="6">#REF!</definedName>
    <definedName name="SG_04_08">#REF!</definedName>
    <definedName name="SG_04_08_2">"'file:///d:/obra%20andrade/bm%2002%20-%20cs/drenagem-bm02.xls'#$''.$bp$68"</definedName>
    <definedName name="SG_04_08_3">"'file:///d:/obra%20andrade/bm%2002%20-%20cs/drenagem-bm02.xls'#$''.$bp$68"</definedName>
    <definedName name="SG_04_08_4">"'file:///d:/obra%20andrade/bm%2002%20-%20cs/drenagem-bm02.xls'#$''.$bp$68"</definedName>
    <definedName name="SG_04_08_5">"'file:///d:/obra%20andrade/bm%2002%20-%20cs/drenagem-bm02.xls'#$''.$bp$68"</definedName>
    <definedName name="SG_04_08_6">"'file:///d:/obra%20andrade/bm%2002%20-%20cs/drenagem-bm02.xls'#$''.$bp$68"</definedName>
    <definedName name="SG_04_08_7">"'file:///d:/obra%20andrade/bm%2002%20-%20cs/drenagem-bm02.xls'#$''.$bp$68"</definedName>
    <definedName name="SG_04_09" localSheetId="12">#REF!</definedName>
    <definedName name="SG_04_09" localSheetId="13">#REF!</definedName>
    <definedName name="SG_04_09" localSheetId="6">#REF!</definedName>
    <definedName name="SG_04_09">#REF!</definedName>
    <definedName name="SG_04_09_2">"'file:///d:/obra%20andrade/bm%2002%20-%20cs/drenagem-bm02.xls'#$''.$bt$72"</definedName>
    <definedName name="SG_04_09_3">"'file:///d:/obra%20andrade/bm%2002%20-%20cs/drenagem-bm02.xls'#$''.$bt$72"</definedName>
    <definedName name="SG_04_09_4">"'file:///d:/obra%20andrade/bm%2002%20-%20cs/drenagem-bm02.xls'#$''.$bt$72"</definedName>
    <definedName name="SG_04_09_5">"'file:///d:/obra%20andrade/bm%2002%20-%20cs/drenagem-bm02.xls'#$''.$bt$72"</definedName>
    <definedName name="SG_04_09_6">"'file:///d:/obra%20andrade/bm%2002%20-%20cs/drenagem-bm02.xls'#$''.$bt$72"</definedName>
    <definedName name="SG_04_09_7">"'file:///d:/obra%20andrade/bm%2002%20-%20cs/drenagem-bm02.xls'#$''.$bt$72"</definedName>
    <definedName name="SG_04_10" localSheetId="12">#REF!</definedName>
    <definedName name="SG_04_10" localSheetId="13">#REF!</definedName>
    <definedName name="SG_04_10" localSheetId="6">#REF!</definedName>
    <definedName name="SG_04_10">#REF!</definedName>
    <definedName name="SG_04_10_2">"'file:///d:/obra%20andrade/bm%2002%20-%20cs/drenagem-bm02.xls'#$''.$bx$76"</definedName>
    <definedName name="SG_04_10_3">"'file:///d:/obra%20andrade/bm%2002%20-%20cs/drenagem-bm02.xls'#$''.$bx$76"</definedName>
    <definedName name="SG_04_10_4">"'file:///d:/obra%20andrade/bm%2002%20-%20cs/drenagem-bm02.xls'#$''.$bx$76"</definedName>
    <definedName name="SG_04_10_5">"'file:///d:/obra%20andrade/bm%2002%20-%20cs/drenagem-bm02.xls'#$''.$bx$76"</definedName>
    <definedName name="SG_04_10_6">"'file:///d:/obra%20andrade/bm%2002%20-%20cs/drenagem-bm02.xls'#$''.$bx$76"</definedName>
    <definedName name="SG_04_10_7">"'file:///d:/obra%20andrade/bm%2002%20-%20cs/drenagem-bm02.xls'#$''.$bx$76"</definedName>
    <definedName name="SG_04_11" localSheetId="12">#REF!</definedName>
    <definedName name="SG_04_11" localSheetId="13">#REF!</definedName>
    <definedName name="SG_04_11" localSheetId="6">#REF!</definedName>
    <definedName name="SG_04_11">#REF!</definedName>
    <definedName name="SG_04_11_2">"'file:///d:/obra%20andrade/bm%2002%20-%20cs/drenagem-bm02.xls'#$''.$cb$80"</definedName>
    <definedName name="SG_04_11_3">"'file:///d:/obra%20andrade/bm%2002%20-%20cs/drenagem-bm02.xls'#$''.$cb$80"</definedName>
    <definedName name="SG_04_11_4">"'file:///d:/obra%20andrade/bm%2002%20-%20cs/drenagem-bm02.xls'#$''.$cb$80"</definedName>
    <definedName name="SG_04_11_5">"'file:///d:/obra%20andrade/bm%2002%20-%20cs/drenagem-bm02.xls'#$''.$cb$80"</definedName>
    <definedName name="SG_04_11_6">"'file:///d:/obra%20andrade/bm%2002%20-%20cs/drenagem-bm02.xls'#$''.$cb$80"</definedName>
    <definedName name="SG_04_11_7">"'file:///d:/obra%20andrade/bm%2002%20-%20cs/drenagem-bm02.xls'#$''.$cb$80"</definedName>
    <definedName name="SG_04_12" localSheetId="12">#REF!</definedName>
    <definedName name="SG_04_12" localSheetId="13">#REF!</definedName>
    <definedName name="SG_04_12" localSheetId="6">#REF!</definedName>
    <definedName name="SG_04_12">#REF!</definedName>
    <definedName name="SG_04_12_2">"'file:///d:/obra%20andrade/bm%2002%20-%20cs/drenagem-bm02.xls'#$''.$cf$84"</definedName>
    <definedName name="SG_04_12_3">"'file:///d:/obra%20andrade/bm%2002%20-%20cs/drenagem-bm02.xls'#$''.$cf$84"</definedName>
    <definedName name="SG_04_12_4">"'file:///d:/obra%20andrade/bm%2002%20-%20cs/drenagem-bm02.xls'#$''.$cf$84"</definedName>
    <definedName name="SG_04_12_5">"'file:///d:/obra%20andrade/bm%2002%20-%20cs/drenagem-bm02.xls'#$''.$cf$84"</definedName>
    <definedName name="SG_04_12_6">"'file:///d:/obra%20andrade/bm%2002%20-%20cs/drenagem-bm02.xls'#$''.$cf$84"</definedName>
    <definedName name="SG_04_12_7">"'file:///d:/obra%20andrade/bm%2002%20-%20cs/drenagem-bm02.xls'#$''.$cf$84"</definedName>
    <definedName name="SG_04_13" localSheetId="12">#REF!</definedName>
    <definedName name="SG_04_13" localSheetId="13">#REF!</definedName>
    <definedName name="SG_04_13" localSheetId="6">#REF!</definedName>
    <definedName name="SG_04_13">#REF!</definedName>
    <definedName name="SG_04_13_2">"'file:///d:/obra%20andrade/bm%2002%20-%20cs/drenagem-bm02.xls'#$''.$cj$88"</definedName>
    <definedName name="SG_04_13_3">"'file:///d:/obra%20andrade/bm%2002%20-%20cs/drenagem-bm02.xls'#$''.$cj$88"</definedName>
    <definedName name="SG_04_13_4">"'file:///d:/obra%20andrade/bm%2002%20-%20cs/drenagem-bm02.xls'#$''.$cj$88"</definedName>
    <definedName name="SG_04_13_5">"'file:///d:/obra%20andrade/bm%2002%20-%20cs/drenagem-bm02.xls'#$''.$cj$88"</definedName>
    <definedName name="SG_04_13_6">"'file:///d:/obra%20andrade/bm%2002%20-%20cs/drenagem-bm02.xls'#$''.$cj$88"</definedName>
    <definedName name="SG_04_13_7">"'file:///d:/obra%20andrade/bm%2002%20-%20cs/drenagem-bm02.xls'#$''.$cj$88"</definedName>
    <definedName name="SG_04_14" localSheetId="12">#REF!</definedName>
    <definedName name="SG_04_14" localSheetId="13">#REF!</definedName>
    <definedName name="SG_04_14" localSheetId="6">#REF!</definedName>
    <definedName name="SG_04_14">#REF!</definedName>
    <definedName name="SG_04_14_2">"'file:///d:/obra%20andrade/bm%2002%20-%20cs/drenagem-bm02.xls'#$''.$cn$92"</definedName>
    <definedName name="SG_04_14_3">"'file:///d:/obra%20andrade/bm%2002%20-%20cs/drenagem-bm02.xls'#$''.$cn$92"</definedName>
    <definedName name="SG_04_14_4">"'file:///d:/obra%20andrade/bm%2002%20-%20cs/drenagem-bm02.xls'#$''.$cn$92"</definedName>
    <definedName name="SG_04_14_5">"'file:///d:/obra%20andrade/bm%2002%20-%20cs/drenagem-bm02.xls'#$''.$cn$92"</definedName>
    <definedName name="SG_04_14_6">"'file:///d:/obra%20andrade/bm%2002%20-%20cs/drenagem-bm02.xls'#$''.$cn$92"</definedName>
    <definedName name="SG_04_14_7">"'file:///d:/obra%20andrade/bm%2002%20-%20cs/drenagem-bm02.xls'#$''.$cn$92"</definedName>
    <definedName name="SG_04_15" localSheetId="12">#REF!</definedName>
    <definedName name="SG_04_15" localSheetId="13">#REF!</definedName>
    <definedName name="SG_04_15" localSheetId="6">#REF!</definedName>
    <definedName name="SG_04_15">#REF!</definedName>
    <definedName name="SG_04_15_2">"'file:///d:/obra%20andrade/bm%2002%20-%20cs/drenagem-bm02.xls'#$''.$cr$96"</definedName>
    <definedName name="SG_04_15_3">"'file:///d:/obra%20andrade/bm%2002%20-%20cs/drenagem-bm02.xls'#$''.$cr$96"</definedName>
    <definedName name="SG_04_15_4">"'file:///d:/obra%20andrade/bm%2002%20-%20cs/drenagem-bm02.xls'#$''.$cr$96"</definedName>
    <definedName name="SG_04_15_5">"'file:///d:/obra%20andrade/bm%2002%20-%20cs/drenagem-bm02.xls'#$''.$cr$96"</definedName>
    <definedName name="SG_04_15_6">"'file:///d:/obra%20andrade/bm%2002%20-%20cs/drenagem-bm02.xls'#$''.$cr$96"</definedName>
    <definedName name="SG_04_15_7">"'file:///d:/obra%20andrade/bm%2002%20-%20cs/drenagem-bm02.xls'#$''.$cr$96"</definedName>
    <definedName name="SG_05_01" localSheetId="12">#REF!</definedName>
    <definedName name="SG_05_01" localSheetId="13">#REF!</definedName>
    <definedName name="SG_05_01" localSheetId="6">#REF!</definedName>
    <definedName name="SG_05_01">#REF!</definedName>
    <definedName name="SG_05_01_2">"'file:///d:/obra%20andrade/bm%2002%20-%20cs/drenagem-bm02.xls'#$''.$bj$62"</definedName>
    <definedName name="SG_05_01_3">"'file:///d:/obra%20andrade/bm%2002%20-%20cs/drenagem-bm02.xls'#$''.$bj$62"</definedName>
    <definedName name="SG_05_01_4">"'file:///d:/obra%20andrade/bm%2002%20-%20cs/drenagem-bm02.xls'#$''.$bj$62"</definedName>
    <definedName name="SG_05_01_5">"'file:///d:/obra%20andrade/bm%2002%20-%20cs/drenagem-bm02.xls'#$''.$bj$62"</definedName>
    <definedName name="SG_05_01_6">"'file:///d:/obra%20andrade/bm%2002%20-%20cs/drenagem-bm02.xls'#$''.$bj$62"</definedName>
    <definedName name="SG_05_01_7">"'file:///d:/obra%20andrade/bm%2002%20-%20cs/drenagem-bm02.xls'#$''.$bj$62"</definedName>
    <definedName name="SG_05_02" localSheetId="12">#REF!</definedName>
    <definedName name="SG_05_02" localSheetId="13">#REF!</definedName>
    <definedName name="SG_05_02" localSheetId="6">#REF!</definedName>
    <definedName name="SG_05_02">#REF!</definedName>
    <definedName name="SG_05_02_2">"'file:///d:/obra%20andrade/bm%2002%20-%20cs/drenagem-bm02.xls'#$''.$bl$64"</definedName>
    <definedName name="SG_05_02_3">"'file:///d:/obra%20andrade/bm%2002%20-%20cs/drenagem-bm02.xls'#$''.$bl$64"</definedName>
    <definedName name="SG_05_02_4">"'file:///d:/obra%20andrade/bm%2002%20-%20cs/drenagem-bm02.xls'#$''.$bl$64"</definedName>
    <definedName name="SG_05_02_5">"'file:///d:/obra%20andrade/bm%2002%20-%20cs/drenagem-bm02.xls'#$''.$bl$64"</definedName>
    <definedName name="SG_05_02_6">"'file:///d:/obra%20andrade/bm%2002%20-%20cs/drenagem-bm02.xls'#$''.$bl$64"</definedName>
    <definedName name="SG_05_02_7">"'file:///d:/obra%20andrade/bm%2002%20-%20cs/drenagem-bm02.xls'#$''.$bl$64"</definedName>
    <definedName name="SG_05_03" localSheetId="12">#REF!</definedName>
    <definedName name="SG_05_03" localSheetId="13">#REF!</definedName>
    <definedName name="SG_05_03" localSheetId="6">#REF!</definedName>
    <definedName name="SG_05_03">#REF!</definedName>
    <definedName name="SG_05_03_2">"'file:///d:/obra%20andrade/bm%2002%20-%20cs/drenagem-bm02.xls'#$''.$bp$68"</definedName>
    <definedName name="SG_05_03_3">"'file:///d:/obra%20andrade/bm%2002%20-%20cs/drenagem-bm02.xls'#$''.$bp$68"</definedName>
    <definedName name="SG_05_03_4">"'file:///d:/obra%20andrade/bm%2002%20-%20cs/drenagem-bm02.xls'#$''.$bp$68"</definedName>
    <definedName name="SG_05_03_5">"'file:///d:/obra%20andrade/bm%2002%20-%20cs/drenagem-bm02.xls'#$''.$bp$68"</definedName>
    <definedName name="SG_05_03_6">"'file:///d:/obra%20andrade/bm%2002%20-%20cs/drenagem-bm02.xls'#$''.$bp$68"</definedName>
    <definedName name="SG_05_03_7">"'file:///d:/obra%20andrade/bm%2002%20-%20cs/drenagem-bm02.xls'#$''.$bp$68"</definedName>
    <definedName name="SG_05_04" localSheetId="12">#REF!</definedName>
    <definedName name="SG_05_04" localSheetId="13">#REF!</definedName>
    <definedName name="SG_05_04" localSheetId="6">#REF!</definedName>
    <definedName name="SG_05_04">#REF!</definedName>
    <definedName name="SG_05_04_2">"'file:///d:/obra%20andrade/bm%2002%20-%20cs/drenagem-bm02.xls'#$''.$cc$81"</definedName>
    <definedName name="SG_05_04_3">"'file:///d:/obra%20andrade/bm%2002%20-%20cs/drenagem-bm02.xls'#$''.$cc$81"</definedName>
    <definedName name="SG_05_04_4">"'file:///d:/obra%20andrade/bm%2002%20-%20cs/drenagem-bm02.xls'#$''.$cc$81"</definedName>
    <definedName name="SG_05_04_5">"'file:///d:/obra%20andrade/bm%2002%20-%20cs/drenagem-bm02.xls'#$''.$cc$81"</definedName>
    <definedName name="SG_05_04_6">"'file:///d:/obra%20andrade/bm%2002%20-%20cs/drenagem-bm02.xls'#$''.$cc$81"</definedName>
    <definedName name="SG_05_04_7">"'file:///d:/obra%20andrade/bm%2002%20-%20cs/drenagem-bm02.xls'#$''.$cc$81"</definedName>
    <definedName name="SG_05_05" localSheetId="12">#REF!</definedName>
    <definedName name="SG_05_05" localSheetId="13">#REF!</definedName>
    <definedName name="SG_05_05" localSheetId="6">#REF!</definedName>
    <definedName name="SG_05_05">#REF!</definedName>
    <definedName name="SG_05_05_2">"'file:///d:/obra%20andrade/bm%2002%20-%20cs/drenagem-bm02.xls'#$''.$cg$85"</definedName>
    <definedName name="SG_05_05_3">"'file:///d:/obra%20andrade/bm%2002%20-%20cs/drenagem-bm02.xls'#$''.$cg$85"</definedName>
    <definedName name="SG_05_05_4">"'file:///d:/obra%20andrade/bm%2002%20-%20cs/drenagem-bm02.xls'#$''.$cg$85"</definedName>
    <definedName name="SG_05_05_5">"'file:///d:/obra%20andrade/bm%2002%20-%20cs/drenagem-bm02.xls'#$''.$cg$85"</definedName>
    <definedName name="SG_05_05_6">"'file:///d:/obra%20andrade/bm%2002%20-%20cs/drenagem-bm02.xls'#$''.$cg$85"</definedName>
    <definedName name="SG_05_05_7">"'file:///d:/obra%20andrade/bm%2002%20-%20cs/drenagem-bm02.xls'#$''.$cg$85"</definedName>
    <definedName name="SG_05_06" localSheetId="12">#REF!</definedName>
    <definedName name="SG_05_06" localSheetId="13">#REF!</definedName>
    <definedName name="SG_05_06" localSheetId="6">#REF!</definedName>
    <definedName name="SG_05_06">#REF!</definedName>
    <definedName name="SG_05_06_2">"'file:///d:/obra%20andrade/bm%2002%20-%20cs/drenagem-bm02.xls'#$''.$ck$89"</definedName>
    <definedName name="SG_05_06_3">"'file:///d:/obra%20andrade/bm%2002%20-%20cs/drenagem-bm02.xls'#$''.$ck$89"</definedName>
    <definedName name="SG_05_06_4">"'file:///d:/obra%20andrade/bm%2002%20-%20cs/drenagem-bm02.xls'#$''.$ck$89"</definedName>
    <definedName name="SG_05_06_5">"'file:///d:/obra%20andrade/bm%2002%20-%20cs/drenagem-bm02.xls'#$''.$ck$89"</definedName>
    <definedName name="SG_05_06_6">"'file:///d:/obra%20andrade/bm%2002%20-%20cs/drenagem-bm02.xls'#$''.$ck$89"</definedName>
    <definedName name="SG_05_06_7">"'file:///d:/obra%20andrade/bm%2002%20-%20cs/drenagem-bm02.xls'#$''.$ck$89"</definedName>
    <definedName name="SG_05_07" localSheetId="12">#REF!</definedName>
    <definedName name="SG_05_07" localSheetId="13">#REF!</definedName>
    <definedName name="SG_05_07" localSheetId="6">#REF!</definedName>
    <definedName name="SG_05_07">#REF!</definedName>
    <definedName name="SG_05_07_2">"'file:///d:/obra%20andrade/bm%2002%20-%20cs/drenagem-bm02.xls'#$''.$co$93"</definedName>
    <definedName name="SG_05_07_3">"'file:///d:/obra%20andrade/bm%2002%20-%20cs/drenagem-bm02.xls'#$''.$co$93"</definedName>
    <definedName name="SG_05_07_4">"'file:///d:/obra%20andrade/bm%2002%20-%20cs/drenagem-bm02.xls'#$''.$co$93"</definedName>
    <definedName name="SG_05_07_5">"'file:///d:/obra%20andrade/bm%2002%20-%20cs/drenagem-bm02.xls'#$''.$co$93"</definedName>
    <definedName name="SG_05_07_6">"'file:///d:/obra%20andrade/bm%2002%20-%20cs/drenagem-bm02.xls'#$''.$co$93"</definedName>
    <definedName name="SG_05_07_7">"'file:///d:/obra%20andrade/bm%2002%20-%20cs/drenagem-bm02.xls'#$''.$co$93"</definedName>
    <definedName name="SG_05_08" localSheetId="12">#REF!</definedName>
    <definedName name="SG_05_08" localSheetId="13">#REF!</definedName>
    <definedName name="SG_05_08" localSheetId="6">#REF!</definedName>
    <definedName name="SG_05_08">#REF!</definedName>
    <definedName name="SG_05_08_2">"'file:///d:/obra%20andrade/bm%2002%20-%20cs/drenagem-bm02.xls'#$''.$cs$97"</definedName>
    <definedName name="SG_05_08_3">"'file:///d:/obra%20andrade/bm%2002%20-%20cs/drenagem-bm02.xls'#$''.$cs$97"</definedName>
    <definedName name="SG_05_08_4">"'file:///d:/obra%20andrade/bm%2002%20-%20cs/drenagem-bm02.xls'#$''.$cs$97"</definedName>
    <definedName name="SG_05_08_5">"'file:///d:/obra%20andrade/bm%2002%20-%20cs/drenagem-bm02.xls'#$''.$cs$97"</definedName>
    <definedName name="SG_05_08_6">"'file:///d:/obra%20andrade/bm%2002%20-%20cs/drenagem-bm02.xls'#$''.$cs$97"</definedName>
    <definedName name="SG_05_08_7">"'file:///d:/obra%20andrade/bm%2002%20-%20cs/drenagem-bm02.xls'#$''.$cs$97"</definedName>
    <definedName name="SG_05_09" localSheetId="12">#REF!</definedName>
    <definedName name="SG_05_09" localSheetId="13">#REF!</definedName>
    <definedName name="SG_05_09" localSheetId="6">#REF!</definedName>
    <definedName name="SG_05_09">#REF!</definedName>
    <definedName name="SG_05_09_2">"'file:///d:/obra%20andrade/bm%2002%20-%20cs/drenagem-bm02.xls'#$''.$cw$101"</definedName>
    <definedName name="SG_05_09_3">"'file:///d:/obra%20andrade/bm%2002%20-%20cs/drenagem-bm02.xls'#$''.$cw$101"</definedName>
    <definedName name="SG_05_09_4">"'file:///d:/obra%20andrade/bm%2002%20-%20cs/drenagem-bm02.xls'#$''.$cw$101"</definedName>
    <definedName name="SG_05_09_5">"'file:///d:/obra%20andrade/bm%2002%20-%20cs/drenagem-bm02.xls'#$''.$cw$101"</definedName>
    <definedName name="SG_05_09_6">"'file:///d:/obra%20andrade/bm%2002%20-%20cs/drenagem-bm02.xls'#$''.$cw$101"</definedName>
    <definedName name="SG_05_09_7">"'file:///d:/obra%20andrade/bm%2002%20-%20cs/drenagem-bm02.xls'#$''.$cw$101"</definedName>
    <definedName name="SG_05_10" localSheetId="12">#REF!</definedName>
    <definedName name="SG_05_10" localSheetId="13">#REF!</definedName>
    <definedName name="SG_05_10" localSheetId="6">#REF!</definedName>
    <definedName name="SG_05_10">#REF!</definedName>
    <definedName name="SG_05_10_2">"'file:///d:/obra%20andrade/bm%2002%20-%20cs/drenagem-bm02.xls'#$''.$da$105"</definedName>
    <definedName name="SG_05_10_3">"'file:///d:/obra%20andrade/bm%2002%20-%20cs/drenagem-bm02.xls'#$''.$da$105"</definedName>
    <definedName name="SG_05_10_4">"'file:///d:/obra%20andrade/bm%2002%20-%20cs/drenagem-bm02.xls'#$''.$da$105"</definedName>
    <definedName name="SG_05_10_5">"'file:///d:/obra%20andrade/bm%2002%20-%20cs/drenagem-bm02.xls'#$''.$da$105"</definedName>
    <definedName name="SG_05_10_6">"'file:///d:/obra%20andrade/bm%2002%20-%20cs/drenagem-bm02.xls'#$''.$da$105"</definedName>
    <definedName name="SG_05_10_7">"'file:///d:/obra%20andrade/bm%2002%20-%20cs/drenagem-bm02.xls'#$''.$da$105"</definedName>
    <definedName name="SG_05_11" localSheetId="12">#REF!</definedName>
    <definedName name="SG_05_11" localSheetId="13">#REF!</definedName>
    <definedName name="SG_05_11" localSheetId="6">#REF!</definedName>
    <definedName name="SG_05_11">#REF!</definedName>
    <definedName name="SG_05_11_2">"'file:///d:/obra%20andrade/bm%2002%20-%20cs/drenagem-bm02.xls'#$''.$de$109"</definedName>
    <definedName name="SG_05_11_3">"'file:///d:/obra%20andrade/bm%2002%20-%20cs/drenagem-bm02.xls'#$''.$de$109"</definedName>
    <definedName name="SG_05_11_4">"'file:///d:/obra%20andrade/bm%2002%20-%20cs/drenagem-bm02.xls'#$''.$de$109"</definedName>
    <definedName name="SG_05_11_5">"'file:///d:/obra%20andrade/bm%2002%20-%20cs/drenagem-bm02.xls'#$''.$de$109"</definedName>
    <definedName name="SG_05_11_6">"'file:///d:/obra%20andrade/bm%2002%20-%20cs/drenagem-bm02.xls'#$''.$de$109"</definedName>
    <definedName name="SG_05_11_7">"'file:///d:/obra%20andrade/bm%2002%20-%20cs/drenagem-bm02.xls'#$''.$de$109"</definedName>
    <definedName name="SG_05_12" localSheetId="12">#REF!</definedName>
    <definedName name="SG_05_12" localSheetId="13">#REF!</definedName>
    <definedName name="SG_05_12" localSheetId="6">#REF!</definedName>
    <definedName name="SG_05_12">#REF!</definedName>
    <definedName name="SG_05_12_2">"'file:///d:/obra%20andrade/bm%2002%20-%20cs/drenagem-bm02.xls'#$''.$di$113"</definedName>
    <definedName name="SG_05_12_3">"'file:///d:/obra%20andrade/bm%2002%20-%20cs/drenagem-bm02.xls'#$''.$di$113"</definedName>
    <definedName name="SG_05_12_4">"'file:///d:/obra%20andrade/bm%2002%20-%20cs/drenagem-bm02.xls'#$''.$di$113"</definedName>
    <definedName name="SG_05_12_5">"'file:///d:/obra%20andrade/bm%2002%20-%20cs/drenagem-bm02.xls'#$''.$di$113"</definedName>
    <definedName name="SG_05_12_6">"'file:///d:/obra%20andrade/bm%2002%20-%20cs/drenagem-bm02.xls'#$''.$di$113"</definedName>
    <definedName name="SG_05_12_7">"'file:///d:/obra%20andrade/bm%2002%20-%20cs/drenagem-bm02.xls'#$''.$di$113"</definedName>
    <definedName name="SG_05_13" localSheetId="12">#REF!</definedName>
    <definedName name="SG_05_13" localSheetId="13">#REF!</definedName>
    <definedName name="SG_05_13" localSheetId="6">#REF!</definedName>
    <definedName name="SG_05_13">#REF!</definedName>
    <definedName name="SG_05_13_2">"'file:///d:/obra%20andrade/bm%2002%20-%20cs/drenagem-bm02.xls'#$''.$dm$117"</definedName>
    <definedName name="SG_05_13_3">"'file:///d:/obra%20andrade/bm%2002%20-%20cs/drenagem-bm02.xls'#$''.$dm$117"</definedName>
    <definedName name="SG_05_13_4">"'file:///d:/obra%20andrade/bm%2002%20-%20cs/drenagem-bm02.xls'#$''.$dm$117"</definedName>
    <definedName name="SG_05_13_5">"'file:///d:/obra%20andrade/bm%2002%20-%20cs/drenagem-bm02.xls'#$''.$dm$117"</definedName>
    <definedName name="SG_05_13_6">"'file:///d:/obra%20andrade/bm%2002%20-%20cs/drenagem-bm02.xls'#$''.$dm$117"</definedName>
    <definedName name="SG_05_13_7">"'file:///d:/obra%20andrade/bm%2002%20-%20cs/drenagem-bm02.xls'#$''.$dm$117"</definedName>
    <definedName name="SG_05_14" localSheetId="12">#REF!</definedName>
    <definedName name="SG_05_14" localSheetId="13">#REF!</definedName>
    <definedName name="SG_05_14" localSheetId="6">#REF!</definedName>
    <definedName name="SG_05_14">#REF!</definedName>
    <definedName name="SG_05_14_2">"'file:///d:/obra%20andrade/bm%2002%20-%20cs/drenagem-bm02.xls'#$''.$dq$121"</definedName>
    <definedName name="SG_05_14_3">"'file:///d:/obra%20andrade/bm%2002%20-%20cs/drenagem-bm02.xls'#$''.$dq$121"</definedName>
    <definedName name="SG_05_14_4">"'file:///d:/obra%20andrade/bm%2002%20-%20cs/drenagem-bm02.xls'#$''.$dq$121"</definedName>
    <definedName name="SG_05_14_5">"'file:///d:/obra%20andrade/bm%2002%20-%20cs/drenagem-bm02.xls'#$''.$dq$121"</definedName>
    <definedName name="SG_05_14_6">"'file:///d:/obra%20andrade/bm%2002%20-%20cs/drenagem-bm02.xls'#$''.$dq$121"</definedName>
    <definedName name="SG_05_14_7">"'file:///d:/obra%20andrade/bm%2002%20-%20cs/drenagem-bm02.xls'#$''.$dq$121"</definedName>
    <definedName name="SG_05_15" localSheetId="12">#REF!</definedName>
    <definedName name="SG_05_15" localSheetId="13">#REF!</definedName>
    <definedName name="SG_05_15" localSheetId="6">#REF!</definedName>
    <definedName name="SG_05_15">#REF!</definedName>
    <definedName name="SG_05_15_2">"'file:///d:/obra%20andrade/bm%2002%20-%20cs/drenagem-bm02.xls'#$''.$du$125"</definedName>
    <definedName name="SG_05_15_3">"'file:///d:/obra%20andrade/bm%2002%20-%20cs/drenagem-bm02.xls'#$''.$du$125"</definedName>
    <definedName name="SG_05_15_4">"'file:///d:/obra%20andrade/bm%2002%20-%20cs/drenagem-bm02.xls'#$''.$du$125"</definedName>
    <definedName name="SG_05_15_5">"'file:///d:/obra%20andrade/bm%2002%20-%20cs/drenagem-bm02.xls'#$''.$du$125"</definedName>
    <definedName name="SG_05_15_6">"'file:///d:/obra%20andrade/bm%2002%20-%20cs/drenagem-bm02.xls'#$''.$du$125"</definedName>
    <definedName name="SG_05_15_7">"'file:///d:/obra%20andrade/bm%2002%20-%20cs/drenagem-bm02.xls'#$''.$du$125"</definedName>
    <definedName name="SG_06_01" localSheetId="12">#REF!</definedName>
    <definedName name="SG_06_01" localSheetId="13">#REF!</definedName>
    <definedName name="SG_06_01" localSheetId="6">#REF!</definedName>
    <definedName name="SG_06_01">#REF!</definedName>
    <definedName name="SG_06_01_2">"'file:///d:/obra%20andrade/bm%2002%20-%20cs/drenagem-bm02.xls'#$''.$cp$94"</definedName>
    <definedName name="SG_06_01_3">"'file:///d:/obra%20andrade/bm%2002%20-%20cs/drenagem-bm02.xls'#$''.$cp$94"</definedName>
    <definedName name="SG_06_01_4">"'file:///d:/obra%20andrade/bm%2002%20-%20cs/drenagem-bm02.xls'#$''.$cp$94"</definedName>
    <definedName name="SG_06_01_5">"'file:///d:/obra%20andrade/bm%2002%20-%20cs/drenagem-bm02.xls'#$''.$cp$94"</definedName>
    <definedName name="SG_06_01_6">"'file:///d:/obra%20andrade/bm%2002%20-%20cs/drenagem-bm02.xls'#$''.$cp$94"</definedName>
    <definedName name="SG_06_01_7">"'file:///d:/obra%20andrade/bm%2002%20-%20cs/drenagem-bm02.xls'#$''.$cp$94"</definedName>
    <definedName name="SG_06_02" localSheetId="12">#REF!</definedName>
    <definedName name="SG_06_02" localSheetId="13">#REF!</definedName>
    <definedName name="SG_06_02" localSheetId="6">#REF!</definedName>
    <definedName name="SG_06_02">#REF!</definedName>
    <definedName name="SG_06_02_2">"'file:///d:/obra%20andrade/bm%2002%20-%20cs/drenagem-bm02.xls'#$''.$ct$98"</definedName>
    <definedName name="SG_06_02_3">"'file:///d:/obra%20andrade/bm%2002%20-%20cs/drenagem-bm02.xls'#$''.$ct$98"</definedName>
    <definedName name="SG_06_02_4">"'file:///d:/obra%20andrade/bm%2002%20-%20cs/drenagem-bm02.xls'#$''.$ct$98"</definedName>
    <definedName name="SG_06_02_5">"'file:///d:/obra%20andrade/bm%2002%20-%20cs/drenagem-bm02.xls'#$''.$ct$98"</definedName>
    <definedName name="SG_06_02_6">"'file:///d:/obra%20andrade/bm%2002%20-%20cs/drenagem-bm02.xls'#$''.$ct$98"</definedName>
    <definedName name="SG_06_02_7">"'file:///d:/obra%20andrade/bm%2002%20-%20cs/drenagem-bm02.xls'#$''.$ct$98"</definedName>
    <definedName name="SG_06_03" localSheetId="12">#REF!</definedName>
    <definedName name="SG_06_03" localSheetId="13">#REF!</definedName>
    <definedName name="SG_06_03" localSheetId="6">#REF!</definedName>
    <definedName name="SG_06_03">#REF!</definedName>
    <definedName name="SG_06_03_2">"'file:///d:/obra%20andrade/bm%2002%20-%20cs/drenagem-bm02.xls'#$''.$dj$114"</definedName>
    <definedName name="SG_06_03_3">"'file:///d:/obra%20andrade/bm%2002%20-%20cs/drenagem-bm02.xls'#$''.$dj$114"</definedName>
    <definedName name="SG_06_03_4">"'file:///d:/obra%20andrade/bm%2002%20-%20cs/drenagem-bm02.xls'#$''.$dj$114"</definedName>
    <definedName name="SG_06_03_5">"'file:///d:/obra%20andrade/bm%2002%20-%20cs/drenagem-bm02.xls'#$''.$dj$114"</definedName>
    <definedName name="SG_06_03_6">"'file:///d:/obra%20andrade/bm%2002%20-%20cs/drenagem-bm02.xls'#$''.$dj$114"</definedName>
    <definedName name="SG_06_03_7">"'file:///d:/obra%20andrade/bm%2002%20-%20cs/drenagem-bm02.xls'#$''.$dj$114"</definedName>
    <definedName name="SG_06_04" localSheetId="12">#REF!</definedName>
    <definedName name="SG_06_04" localSheetId="13">#REF!</definedName>
    <definedName name="SG_06_04" localSheetId="6">#REF!</definedName>
    <definedName name="SG_06_04">#REF!</definedName>
    <definedName name="SG_06_04_2">"'file:///d:/obra%20andrade/bm%2002%20-%20cs/drenagem-bm02.xls'#$''.$dn$118"</definedName>
    <definedName name="SG_06_04_3">"'file:///d:/obra%20andrade/bm%2002%20-%20cs/drenagem-bm02.xls'#$''.$dn$118"</definedName>
    <definedName name="SG_06_04_4">"'file:///d:/obra%20andrade/bm%2002%20-%20cs/drenagem-bm02.xls'#$''.$dn$118"</definedName>
    <definedName name="SG_06_04_5">"'file:///d:/obra%20andrade/bm%2002%20-%20cs/drenagem-bm02.xls'#$''.$dn$118"</definedName>
    <definedName name="SG_06_04_6">"'file:///d:/obra%20andrade/bm%2002%20-%20cs/drenagem-bm02.xls'#$''.$dn$118"</definedName>
    <definedName name="SG_06_04_7">"'file:///d:/obra%20andrade/bm%2002%20-%20cs/drenagem-bm02.xls'#$''.$dn$118"</definedName>
    <definedName name="SG_06_05" localSheetId="12">#REF!</definedName>
    <definedName name="SG_06_05" localSheetId="13">#REF!</definedName>
    <definedName name="SG_06_05" localSheetId="6">#REF!</definedName>
    <definedName name="SG_06_05">#REF!</definedName>
    <definedName name="SG_06_05_2">"'file:///d:/obra%20andrade/bm%2002%20-%20cs/drenagem-bm02.xls'#$''.$dr$122"</definedName>
    <definedName name="SG_06_05_3">"'file:///d:/obra%20andrade/bm%2002%20-%20cs/drenagem-bm02.xls'#$''.$dr$122"</definedName>
    <definedName name="SG_06_05_4">"'file:///d:/obra%20andrade/bm%2002%20-%20cs/drenagem-bm02.xls'#$''.$dr$122"</definedName>
    <definedName name="SG_06_05_5">"'file:///d:/obra%20andrade/bm%2002%20-%20cs/drenagem-bm02.xls'#$''.$dr$122"</definedName>
    <definedName name="SG_06_05_6">"'file:///d:/obra%20andrade/bm%2002%20-%20cs/drenagem-bm02.xls'#$''.$dr$122"</definedName>
    <definedName name="SG_06_05_7">"'file:///d:/obra%20andrade/bm%2002%20-%20cs/drenagem-bm02.xls'#$''.$dr$122"</definedName>
    <definedName name="SG_06_06" localSheetId="12">#REF!</definedName>
    <definedName name="SG_06_06" localSheetId="13">#REF!</definedName>
    <definedName name="SG_06_06" localSheetId="6">#REF!</definedName>
    <definedName name="SG_06_06">#REF!</definedName>
    <definedName name="SG_06_06_2">"'file:///d:/obra%20andrade/bm%2002%20-%20cs/drenagem-bm02.xls'#$''.$dv$126"</definedName>
    <definedName name="SG_06_06_3">"'file:///d:/obra%20andrade/bm%2002%20-%20cs/drenagem-bm02.xls'#$''.$dv$126"</definedName>
    <definedName name="SG_06_06_4">"'file:///d:/obra%20andrade/bm%2002%20-%20cs/drenagem-bm02.xls'#$''.$dv$126"</definedName>
    <definedName name="SG_06_06_5">"'file:///d:/obra%20andrade/bm%2002%20-%20cs/drenagem-bm02.xls'#$''.$dv$126"</definedName>
    <definedName name="SG_06_06_6">"'file:///d:/obra%20andrade/bm%2002%20-%20cs/drenagem-bm02.xls'#$''.$dv$126"</definedName>
    <definedName name="SG_06_06_7">"'file:///d:/obra%20andrade/bm%2002%20-%20cs/drenagem-bm02.xls'#$''.$dv$126"</definedName>
    <definedName name="SG_06_07" localSheetId="12">#REF!</definedName>
    <definedName name="SG_06_07" localSheetId="13">#REF!</definedName>
    <definedName name="SG_06_07" localSheetId="6">#REF!</definedName>
    <definedName name="SG_06_07">#REF!</definedName>
    <definedName name="SG_06_07_2">"'file:///d:/obra%20andrade/bm%2002%20-%20cs/drenagem-bm02.xls'#$''.$dz$130"</definedName>
    <definedName name="SG_06_07_3">"'file:///d:/obra%20andrade/bm%2002%20-%20cs/drenagem-bm02.xls'#$''.$dz$130"</definedName>
    <definedName name="SG_06_07_4">"'file:///d:/obra%20andrade/bm%2002%20-%20cs/drenagem-bm02.xls'#$''.$dz$130"</definedName>
    <definedName name="SG_06_07_5">"'file:///d:/obra%20andrade/bm%2002%20-%20cs/drenagem-bm02.xls'#$''.$dz$130"</definedName>
    <definedName name="SG_06_07_6">"'file:///d:/obra%20andrade/bm%2002%20-%20cs/drenagem-bm02.xls'#$''.$dz$130"</definedName>
    <definedName name="SG_06_07_7">"'file:///d:/obra%20andrade/bm%2002%20-%20cs/drenagem-bm02.xls'#$''.$dz$130"</definedName>
    <definedName name="SG_06_08" localSheetId="12">#REF!</definedName>
    <definedName name="SG_06_08" localSheetId="13">#REF!</definedName>
    <definedName name="SG_06_08" localSheetId="6">#REF!</definedName>
    <definedName name="SG_06_08">#REF!</definedName>
    <definedName name="SG_06_08_2">"'file:///d:/obra%20andrade/bm%2002%20-%20cs/drenagem-bm02.xls'#$''.$ed$134"</definedName>
    <definedName name="SG_06_08_3">"'file:///d:/obra%20andrade/bm%2002%20-%20cs/drenagem-bm02.xls'#$''.$ed$134"</definedName>
    <definedName name="SG_06_08_4">"'file:///d:/obra%20andrade/bm%2002%20-%20cs/drenagem-bm02.xls'#$''.$ed$134"</definedName>
    <definedName name="SG_06_08_5">"'file:///d:/obra%20andrade/bm%2002%20-%20cs/drenagem-bm02.xls'#$''.$ed$134"</definedName>
    <definedName name="SG_06_08_6">"'file:///d:/obra%20andrade/bm%2002%20-%20cs/drenagem-bm02.xls'#$''.$ed$134"</definedName>
    <definedName name="SG_06_08_7">"'file:///d:/obra%20andrade/bm%2002%20-%20cs/drenagem-bm02.xls'#$''.$ed$134"</definedName>
    <definedName name="SG_06_09" localSheetId="12">#REF!</definedName>
    <definedName name="SG_06_09" localSheetId="13">#REF!</definedName>
    <definedName name="SG_06_09" localSheetId="6">#REF!</definedName>
    <definedName name="SG_06_09">#REF!</definedName>
    <definedName name="SG_06_09_2">"'file:///d:/obra%20andrade/bm%2002%20-%20cs/drenagem-bm02.xls'#$''.$eh$138"</definedName>
    <definedName name="SG_06_09_3">"'file:///d:/obra%20andrade/bm%2002%20-%20cs/drenagem-bm02.xls'#$''.$eh$138"</definedName>
    <definedName name="SG_06_09_4">"'file:///d:/obra%20andrade/bm%2002%20-%20cs/drenagem-bm02.xls'#$''.$eh$138"</definedName>
    <definedName name="SG_06_09_5">"'file:///d:/obra%20andrade/bm%2002%20-%20cs/drenagem-bm02.xls'#$''.$eh$138"</definedName>
    <definedName name="SG_06_09_6">"'file:///d:/obra%20andrade/bm%2002%20-%20cs/drenagem-bm02.xls'#$''.$eh$138"</definedName>
    <definedName name="SG_06_09_7">"'file:///d:/obra%20andrade/bm%2002%20-%20cs/drenagem-bm02.xls'#$''.$eh$138"</definedName>
    <definedName name="SG_06_10" localSheetId="12">#REF!</definedName>
    <definedName name="SG_06_10" localSheetId="13">#REF!</definedName>
    <definedName name="SG_06_10" localSheetId="6">#REF!</definedName>
    <definedName name="SG_06_10">#REF!</definedName>
    <definedName name="SG_06_10_2">"'file:///d:/obra%20andrade/bm%2002%20-%20cs/drenagem-bm02.xls'#$''.$el$142"</definedName>
    <definedName name="SG_06_10_3">"'file:///d:/obra%20andrade/bm%2002%20-%20cs/drenagem-bm02.xls'#$''.$el$142"</definedName>
    <definedName name="SG_06_10_4">"'file:///d:/obra%20andrade/bm%2002%20-%20cs/drenagem-bm02.xls'#$''.$el$142"</definedName>
    <definedName name="SG_06_10_5">"'file:///d:/obra%20andrade/bm%2002%20-%20cs/drenagem-bm02.xls'#$''.$el$142"</definedName>
    <definedName name="SG_06_10_6">"'file:///d:/obra%20andrade/bm%2002%20-%20cs/drenagem-bm02.xls'#$''.$el$142"</definedName>
    <definedName name="SG_06_10_7">"'file:///d:/obra%20andrade/bm%2002%20-%20cs/drenagem-bm02.xls'#$''.$el$142"</definedName>
    <definedName name="SG_06_11" localSheetId="12">#REF!</definedName>
    <definedName name="SG_06_11" localSheetId="13">#REF!</definedName>
    <definedName name="SG_06_11" localSheetId="6">#REF!</definedName>
    <definedName name="SG_06_11">#REF!</definedName>
    <definedName name="SG_06_11_2">"'file:///d:/obra%20andrade/bm%2002%20-%20cs/drenagem-bm02.xls'#$''.$ep$146"</definedName>
    <definedName name="SG_06_11_3">"'file:///d:/obra%20andrade/bm%2002%20-%20cs/drenagem-bm02.xls'#$''.$ep$146"</definedName>
    <definedName name="SG_06_11_4">"'file:///d:/obra%20andrade/bm%2002%20-%20cs/drenagem-bm02.xls'#$''.$ep$146"</definedName>
    <definedName name="SG_06_11_5">"'file:///d:/obra%20andrade/bm%2002%20-%20cs/drenagem-bm02.xls'#$''.$ep$146"</definedName>
    <definedName name="SG_06_11_6">"'file:///d:/obra%20andrade/bm%2002%20-%20cs/drenagem-bm02.xls'#$''.$ep$146"</definedName>
    <definedName name="SG_06_11_7">"'file:///d:/obra%20andrade/bm%2002%20-%20cs/drenagem-bm02.xls'#$''.$ep$146"</definedName>
    <definedName name="SG_06_12" localSheetId="12">#REF!</definedName>
    <definedName name="SG_06_12" localSheetId="13">#REF!</definedName>
    <definedName name="SG_06_12" localSheetId="6">#REF!</definedName>
    <definedName name="SG_06_12">#REF!</definedName>
    <definedName name="SG_06_12_2">"'file:///d:/obra%20andrade/bm%2002%20-%20cs/drenagem-bm02.xls'#$''.$et$150"</definedName>
    <definedName name="SG_06_12_3">"'file:///d:/obra%20andrade/bm%2002%20-%20cs/drenagem-bm02.xls'#$''.$et$150"</definedName>
    <definedName name="SG_06_12_4">"'file:///d:/obra%20andrade/bm%2002%20-%20cs/drenagem-bm02.xls'#$''.$et$150"</definedName>
    <definedName name="SG_06_12_5">"'file:///d:/obra%20andrade/bm%2002%20-%20cs/drenagem-bm02.xls'#$''.$et$150"</definedName>
    <definedName name="SG_06_12_6">"'file:///d:/obra%20andrade/bm%2002%20-%20cs/drenagem-bm02.xls'#$''.$et$150"</definedName>
    <definedName name="SG_06_12_7">"'file:///d:/obra%20andrade/bm%2002%20-%20cs/drenagem-bm02.xls'#$''.$et$150"</definedName>
    <definedName name="SG_06_13" localSheetId="12">#REF!</definedName>
    <definedName name="SG_06_13" localSheetId="13">#REF!</definedName>
    <definedName name="SG_06_13" localSheetId="6">#REF!</definedName>
    <definedName name="SG_06_13">#REF!</definedName>
    <definedName name="SG_06_13_2">"'file:///d:/obra%20andrade/bm%2002%20-%20cs/drenagem-bm02.xls'#$''.$ex$154"</definedName>
    <definedName name="SG_06_13_3">"'file:///d:/obra%20andrade/bm%2002%20-%20cs/drenagem-bm02.xls'#$''.$ex$154"</definedName>
    <definedName name="SG_06_13_4">"'file:///d:/obra%20andrade/bm%2002%20-%20cs/drenagem-bm02.xls'#$''.$ex$154"</definedName>
    <definedName name="SG_06_13_5">"'file:///d:/obra%20andrade/bm%2002%20-%20cs/drenagem-bm02.xls'#$''.$ex$154"</definedName>
    <definedName name="SG_06_13_6">"'file:///d:/obra%20andrade/bm%2002%20-%20cs/drenagem-bm02.xls'#$''.$ex$154"</definedName>
    <definedName name="SG_06_13_7">"'file:///d:/obra%20andrade/bm%2002%20-%20cs/drenagem-bm02.xls'#$''.$ex$154"</definedName>
    <definedName name="SG_06_14" localSheetId="12">#REF!</definedName>
    <definedName name="SG_06_14" localSheetId="13">#REF!</definedName>
    <definedName name="SG_06_14" localSheetId="6">#REF!</definedName>
    <definedName name="SG_06_14">#REF!</definedName>
    <definedName name="SG_06_14_2">"'file:///d:/obra%20andrade/bm%2002%20-%20cs/drenagem-bm02.xls'#$''.$fb$158"</definedName>
    <definedName name="SG_06_14_3">"'file:///d:/obra%20andrade/bm%2002%20-%20cs/drenagem-bm02.xls'#$''.$fb$158"</definedName>
    <definedName name="SG_06_14_4">"'file:///d:/obra%20andrade/bm%2002%20-%20cs/drenagem-bm02.xls'#$''.$fb$158"</definedName>
    <definedName name="SG_06_14_5">"'file:///d:/obra%20andrade/bm%2002%20-%20cs/drenagem-bm02.xls'#$''.$fb$158"</definedName>
    <definedName name="SG_06_14_6">"'file:///d:/obra%20andrade/bm%2002%20-%20cs/drenagem-bm02.xls'#$''.$fb$158"</definedName>
    <definedName name="SG_06_14_7">"'file:///d:/obra%20andrade/bm%2002%20-%20cs/drenagem-bm02.xls'#$''.$fb$158"</definedName>
    <definedName name="SG_06_15" localSheetId="12">#REF!</definedName>
    <definedName name="SG_06_15" localSheetId="13">#REF!</definedName>
    <definedName name="SG_06_15" localSheetId="6">#REF!</definedName>
    <definedName name="SG_06_15">#REF!</definedName>
    <definedName name="SG_06_15_2">"'file:///d:/obra%20andrade/bm%2002%20-%20cs/drenagem-bm02.xls'#$''.$ff$162"</definedName>
    <definedName name="SG_06_15_3">"'file:///d:/obra%20andrade/bm%2002%20-%20cs/drenagem-bm02.xls'#$''.$ff$162"</definedName>
    <definedName name="SG_06_15_4">"'file:///d:/obra%20andrade/bm%2002%20-%20cs/drenagem-bm02.xls'#$''.$ff$162"</definedName>
    <definedName name="SG_06_15_5">"'file:///d:/obra%20andrade/bm%2002%20-%20cs/drenagem-bm02.xls'#$''.$ff$162"</definedName>
    <definedName name="SG_06_15_6">"'file:///d:/obra%20andrade/bm%2002%20-%20cs/drenagem-bm02.xls'#$''.$ff$162"</definedName>
    <definedName name="SG_06_15_7">"'file:///d:/obra%20andrade/bm%2002%20-%20cs/drenagem-bm02.xls'#$''.$ff$162"</definedName>
    <definedName name="SG_07_01" localSheetId="12">#REF!</definedName>
    <definedName name="SG_07_01" localSheetId="13">#REF!</definedName>
    <definedName name="SG_07_01" localSheetId="6">#REF!</definedName>
    <definedName name="SG_07_01">#REF!</definedName>
    <definedName name="SG_07_01_2">"'file:///d:/obra%20andrade/bm%2002%20-%20cs/drenagem-bm02.xls'#$''.$cy$103"</definedName>
    <definedName name="SG_07_01_3">"'file:///d:/obra%20andrade/bm%2002%20-%20cs/drenagem-bm02.xls'#$''.$cy$103"</definedName>
    <definedName name="SG_07_01_4">"'file:///d:/obra%20andrade/bm%2002%20-%20cs/drenagem-bm02.xls'#$''.$cy$103"</definedName>
    <definedName name="SG_07_01_5">"'file:///d:/obra%20andrade/bm%2002%20-%20cs/drenagem-bm02.xls'#$''.$cy$103"</definedName>
    <definedName name="SG_07_01_6">"'file:///d:/obra%20andrade/bm%2002%20-%20cs/drenagem-bm02.xls'#$''.$cy$103"</definedName>
    <definedName name="SG_07_01_7">"'file:///d:/obra%20andrade/bm%2002%20-%20cs/drenagem-bm02.xls'#$''.$cy$103"</definedName>
    <definedName name="SG_07_02" localSheetId="12">#REF!</definedName>
    <definedName name="SG_07_02" localSheetId="13">#REF!</definedName>
    <definedName name="SG_07_02" localSheetId="6">#REF!</definedName>
    <definedName name="SG_07_02">#REF!</definedName>
    <definedName name="SG_07_02_2">"'file:///d:/obra%20andrade/bm%2002%20-%20cs/drenagem-bm02.xls'#$''.$ec$133"</definedName>
    <definedName name="SG_07_02_3">"'file:///d:/obra%20andrade/bm%2002%20-%20cs/drenagem-bm02.xls'#$''.$ec$133"</definedName>
    <definedName name="SG_07_02_4">"'file:///d:/obra%20andrade/bm%2002%20-%20cs/drenagem-bm02.xls'#$''.$ec$133"</definedName>
    <definedName name="SG_07_02_5">"'file:///d:/obra%20andrade/bm%2002%20-%20cs/drenagem-bm02.xls'#$''.$ec$133"</definedName>
    <definedName name="SG_07_02_6">"'file:///d:/obra%20andrade/bm%2002%20-%20cs/drenagem-bm02.xls'#$''.$ec$133"</definedName>
    <definedName name="SG_07_02_7">"'file:///d:/obra%20andrade/bm%2002%20-%20cs/drenagem-bm02.xls'#$''.$ec$133"</definedName>
    <definedName name="SG_07_03" localSheetId="12">#REF!</definedName>
    <definedName name="SG_07_03" localSheetId="13">#REF!</definedName>
    <definedName name="SG_07_03" localSheetId="6">#REF!</definedName>
    <definedName name="SG_07_03">#REF!</definedName>
    <definedName name="SG_07_03_2">"'file:///d:/obra%20andrade/bm%2002%20-%20cs/drenagem-bm02.xls'#$''.$ei$139"</definedName>
    <definedName name="SG_07_03_3">"'file:///d:/obra%20andrade/bm%2002%20-%20cs/drenagem-bm02.xls'#$''.$ei$139"</definedName>
    <definedName name="SG_07_03_4">"'file:///d:/obra%20andrade/bm%2002%20-%20cs/drenagem-bm02.xls'#$''.$ei$139"</definedName>
    <definedName name="SG_07_03_5">"'file:///d:/obra%20andrade/bm%2002%20-%20cs/drenagem-bm02.xls'#$''.$ei$139"</definedName>
    <definedName name="SG_07_03_6">"'file:///d:/obra%20andrade/bm%2002%20-%20cs/drenagem-bm02.xls'#$''.$ei$139"</definedName>
    <definedName name="SG_07_03_7">"'file:///d:/obra%20andrade/bm%2002%20-%20cs/drenagem-bm02.xls'#$''.$ei$139"</definedName>
    <definedName name="SG_07_04" localSheetId="12">#REF!</definedName>
    <definedName name="SG_07_04" localSheetId="13">#REF!</definedName>
    <definedName name="SG_07_04" localSheetId="6">#REF!</definedName>
    <definedName name="SG_07_04">#REF!</definedName>
    <definedName name="SG_07_04_2">"'file:///d:/obra%20andrade/bm%2002%20-%20cs/drenagem-bm02.xls'#$''.$em$143"</definedName>
    <definedName name="SG_07_04_3">"'file:///d:/obra%20andrade/bm%2002%20-%20cs/drenagem-bm02.xls'#$''.$em$143"</definedName>
    <definedName name="SG_07_04_4">"'file:///d:/obra%20andrade/bm%2002%20-%20cs/drenagem-bm02.xls'#$''.$em$143"</definedName>
    <definedName name="SG_07_04_5">"'file:///d:/obra%20andrade/bm%2002%20-%20cs/drenagem-bm02.xls'#$''.$em$143"</definedName>
    <definedName name="SG_07_04_6">"'file:///d:/obra%20andrade/bm%2002%20-%20cs/drenagem-bm02.xls'#$''.$em$143"</definedName>
    <definedName name="SG_07_04_7">"'file:///d:/obra%20andrade/bm%2002%20-%20cs/drenagem-bm02.xls'#$''.$em$143"</definedName>
    <definedName name="SG_07_05" localSheetId="12">#REF!</definedName>
    <definedName name="SG_07_05" localSheetId="13">#REF!</definedName>
    <definedName name="SG_07_05" localSheetId="6">#REF!</definedName>
    <definedName name="SG_07_05">#REF!</definedName>
    <definedName name="SG_07_05_2">"'file:///d:/obra%20andrade/bm%2002%20-%20cs/drenagem-bm02.xls'#$''.$eq$147"</definedName>
    <definedName name="SG_07_05_3">"'file:///d:/obra%20andrade/bm%2002%20-%20cs/drenagem-bm02.xls'#$''.$eq$147"</definedName>
    <definedName name="SG_07_05_4">"'file:///d:/obra%20andrade/bm%2002%20-%20cs/drenagem-bm02.xls'#$''.$eq$147"</definedName>
    <definedName name="SG_07_05_5">"'file:///d:/obra%20andrade/bm%2002%20-%20cs/drenagem-bm02.xls'#$''.$eq$147"</definedName>
    <definedName name="SG_07_05_6">"'file:///d:/obra%20andrade/bm%2002%20-%20cs/drenagem-bm02.xls'#$''.$eq$147"</definedName>
    <definedName name="SG_07_05_7">"'file:///d:/obra%20andrade/bm%2002%20-%20cs/drenagem-bm02.xls'#$''.$eq$147"</definedName>
    <definedName name="SG_07_06" localSheetId="12">#REF!</definedName>
    <definedName name="SG_07_06" localSheetId="13">#REF!</definedName>
    <definedName name="SG_07_06" localSheetId="6">#REF!</definedName>
    <definedName name="SG_07_06">#REF!</definedName>
    <definedName name="SG_07_06_2">"'file:///d:/obra%20andrade/bm%2002%20-%20cs/drenagem-bm02.xls'#$''.$eu$151"</definedName>
    <definedName name="SG_07_06_3">"'file:///d:/obra%20andrade/bm%2002%20-%20cs/drenagem-bm02.xls'#$''.$eu$151"</definedName>
    <definedName name="SG_07_06_4">"'file:///d:/obra%20andrade/bm%2002%20-%20cs/drenagem-bm02.xls'#$''.$eu$151"</definedName>
    <definedName name="SG_07_06_5">"'file:///d:/obra%20andrade/bm%2002%20-%20cs/drenagem-bm02.xls'#$''.$eu$151"</definedName>
    <definedName name="SG_07_06_6">"'file:///d:/obra%20andrade/bm%2002%20-%20cs/drenagem-bm02.xls'#$''.$eu$151"</definedName>
    <definedName name="SG_07_06_7">"'file:///d:/obra%20andrade/bm%2002%20-%20cs/drenagem-bm02.xls'#$''.$eu$151"</definedName>
    <definedName name="SG_07_07" localSheetId="12">#REF!</definedName>
    <definedName name="SG_07_07" localSheetId="13">#REF!</definedName>
    <definedName name="SG_07_07" localSheetId="6">#REF!</definedName>
    <definedName name="SG_07_07">#REF!</definedName>
    <definedName name="SG_07_07_2">"'file:///d:/obra%20andrade/bm%2002%20-%20cs/drenagem-bm02.xls'#$''.$ey$155"</definedName>
    <definedName name="SG_07_07_3">"'file:///d:/obra%20andrade/bm%2002%20-%20cs/drenagem-bm02.xls'#$''.$ey$155"</definedName>
    <definedName name="SG_07_07_4">"'file:///d:/obra%20andrade/bm%2002%20-%20cs/drenagem-bm02.xls'#$''.$ey$155"</definedName>
    <definedName name="SG_07_07_5">"'file:///d:/obra%20andrade/bm%2002%20-%20cs/drenagem-bm02.xls'#$''.$ey$155"</definedName>
    <definedName name="SG_07_07_6">"'file:///d:/obra%20andrade/bm%2002%20-%20cs/drenagem-bm02.xls'#$''.$ey$155"</definedName>
    <definedName name="SG_07_07_7">"'file:///d:/obra%20andrade/bm%2002%20-%20cs/drenagem-bm02.xls'#$''.$ey$155"</definedName>
    <definedName name="SG_07_08" localSheetId="12">#REF!</definedName>
    <definedName name="SG_07_08" localSheetId="13">#REF!</definedName>
    <definedName name="SG_07_08" localSheetId="6">#REF!</definedName>
    <definedName name="SG_07_08">#REF!</definedName>
    <definedName name="SG_07_08_2">"'file:///d:/obra%20andrade/bm%2002%20-%20cs/drenagem-bm02.xls'#$''.$fc$159"</definedName>
    <definedName name="SG_07_08_3">"'file:///d:/obra%20andrade/bm%2002%20-%20cs/drenagem-bm02.xls'#$''.$fc$159"</definedName>
    <definedName name="SG_07_08_4">"'file:///d:/obra%20andrade/bm%2002%20-%20cs/drenagem-bm02.xls'#$''.$fc$159"</definedName>
    <definedName name="SG_07_08_5">"'file:///d:/obra%20andrade/bm%2002%20-%20cs/drenagem-bm02.xls'#$''.$fc$159"</definedName>
    <definedName name="SG_07_08_6">"'file:///d:/obra%20andrade/bm%2002%20-%20cs/drenagem-bm02.xls'#$''.$fc$159"</definedName>
    <definedName name="SG_07_08_7">"'file:///d:/obra%20andrade/bm%2002%20-%20cs/drenagem-bm02.xls'#$''.$fc$159"</definedName>
    <definedName name="SG_07_09" localSheetId="12">#REF!</definedName>
    <definedName name="SG_07_09" localSheetId="13">#REF!</definedName>
    <definedName name="SG_07_09" localSheetId="6">#REF!</definedName>
    <definedName name="SG_07_09">#REF!</definedName>
    <definedName name="SG_07_09_2">"'file:///d:/obra%20andrade/bm%2002%20-%20cs/drenagem-bm02.xls'#$''.$fg$163"</definedName>
    <definedName name="SG_07_09_3">"'file:///d:/obra%20andrade/bm%2002%20-%20cs/drenagem-bm02.xls'#$''.$fg$163"</definedName>
    <definedName name="SG_07_09_4">"'file:///d:/obra%20andrade/bm%2002%20-%20cs/drenagem-bm02.xls'#$''.$fg$163"</definedName>
    <definedName name="SG_07_09_5">"'file:///d:/obra%20andrade/bm%2002%20-%20cs/drenagem-bm02.xls'#$''.$fg$163"</definedName>
    <definedName name="SG_07_09_6">"'file:///d:/obra%20andrade/bm%2002%20-%20cs/drenagem-bm02.xls'#$''.$fg$163"</definedName>
    <definedName name="SG_07_09_7">"'file:///d:/obra%20andrade/bm%2002%20-%20cs/drenagem-bm02.xls'#$''.$fg$163"</definedName>
    <definedName name="SG_07_10" localSheetId="12">#REF!</definedName>
    <definedName name="SG_07_10" localSheetId="13">#REF!</definedName>
    <definedName name="SG_07_10" localSheetId="6">#REF!</definedName>
    <definedName name="SG_07_10">#REF!</definedName>
    <definedName name="SG_07_10_2">"'file:///d:/obra%20andrade/bm%2002%20-%20cs/drenagem-bm02.xls'#$''.$fk$167"</definedName>
    <definedName name="SG_07_10_3">"'file:///d:/obra%20andrade/bm%2002%20-%20cs/drenagem-bm02.xls'#$''.$fk$167"</definedName>
    <definedName name="SG_07_10_4">"'file:///d:/obra%20andrade/bm%2002%20-%20cs/drenagem-bm02.xls'#$''.$fk$167"</definedName>
    <definedName name="SG_07_10_5">"'file:///d:/obra%20andrade/bm%2002%20-%20cs/drenagem-bm02.xls'#$''.$fk$167"</definedName>
    <definedName name="SG_07_10_6">"'file:///d:/obra%20andrade/bm%2002%20-%20cs/drenagem-bm02.xls'#$''.$fk$167"</definedName>
    <definedName name="SG_07_10_7">"'file:///d:/obra%20andrade/bm%2002%20-%20cs/drenagem-bm02.xls'#$''.$fk$167"</definedName>
    <definedName name="SG_07_11" localSheetId="12">#REF!</definedName>
    <definedName name="SG_07_11" localSheetId="13">#REF!</definedName>
    <definedName name="SG_07_11" localSheetId="6">#REF!</definedName>
    <definedName name="SG_07_11">#REF!</definedName>
    <definedName name="SG_07_11_2">"'file:///d:/obra%20andrade/bm%2002%20-%20cs/drenagem-bm02.xls'#$''.$fo$171"</definedName>
    <definedName name="SG_07_11_3">"'file:///d:/obra%20andrade/bm%2002%20-%20cs/drenagem-bm02.xls'#$''.$fo$171"</definedName>
    <definedName name="SG_07_11_4">"'file:///d:/obra%20andrade/bm%2002%20-%20cs/drenagem-bm02.xls'#$''.$fo$171"</definedName>
    <definedName name="SG_07_11_5">"'file:///d:/obra%20andrade/bm%2002%20-%20cs/drenagem-bm02.xls'#$''.$fo$171"</definedName>
    <definedName name="SG_07_11_6">"'file:///d:/obra%20andrade/bm%2002%20-%20cs/drenagem-bm02.xls'#$''.$fo$171"</definedName>
    <definedName name="SG_07_11_7">"'file:///d:/obra%20andrade/bm%2002%20-%20cs/drenagem-bm02.xls'#$''.$fo$171"</definedName>
    <definedName name="SG_07_12" localSheetId="12">#REF!</definedName>
    <definedName name="SG_07_12" localSheetId="13">#REF!</definedName>
    <definedName name="SG_07_12" localSheetId="6">#REF!</definedName>
    <definedName name="SG_07_12">#REF!</definedName>
    <definedName name="SG_07_12_2">"'file:///d:/obra%20andrade/bm%2002%20-%20cs/drenagem-bm02.xls'#$''.$fs$175"</definedName>
    <definedName name="SG_07_12_3">"'file:///d:/obra%20andrade/bm%2002%20-%20cs/drenagem-bm02.xls'#$''.$fs$175"</definedName>
    <definedName name="SG_07_12_4">"'file:///d:/obra%20andrade/bm%2002%20-%20cs/drenagem-bm02.xls'#$''.$fs$175"</definedName>
    <definedName name="SG_07_12_5">"'file:///d:/obra%20andrade/bm%2002%20-%20cs/drenagem-bm02.xls'#$''.$fs$175"</definedName>
    <definedName name="SG_07_12_6">"'file:///d:/obra%20andrade/bm%2002%20-%20cs/drenagem-bm02.xls'#$''.$fs$175"</definedName>
    <definedName name="SG_07_12_7">"'file:///d:/obra%20andrade/bm%2002%20-%20cs/drenagem-bm02.xls'#$''.$fs$175"</definedName>
    <definedName name="SG_07_13" localSheetId="12">#REF!</definedName>
    <definedName name="SG_07_13" localSheetId="13">#REF!</definedName>
    <definedName name="SG_07_13" localSheetId="6">#REF!</definedName>
    <definedName name="SG_07_13">#REF!</definedName>
    <definedName name="SG_07_13_2">"'file:///d:/obra%20andrade/bm%2002%20-%20cs/drenagem-bm02.xls'#$''.$fw$179"</definedName>
    <definedName name="SG_07_13_3">"'file:///d:/obra%20andrade/bm%2002%20-%20cs/drenagem-bm02.xls'#$''.$fw$179"</definedName>
    <definedName name="SG_07_13_4">"'file:///d:/obra%20andrade/bm%2002%20-%20cs/drenagem-bm02.xls'#$''.$fw$179"</definedName>
    <definedName name="SG_07_13_5">"'file:///d:/obra%20andrade/bm%2002%20-%20cs/drenagem-bm02.xls'#$''.$fw$179"</definedName>
    <definedName name="SG_07_13_6">"'file:///d:/obra%20andrade/bm%2002%20-%20cs/drenagem-bm02.xls'#$''.$fw$179"</definedName>
    <definedName name="SG_07_13_7">"'file:///d:/obra%20andrade/bm%2002%20-%20cs/drenagem-bm02.xls'#$''.$fw$179"</definedName>
    <definedName name="SG_07_14" localSheetId="12">#REF!</definedName>
    <definedName name="SG_07_14" localSheetId="13">#REF!</definedName>
    <definedName name="SG_07_14" localSheetId="6">#REF!</definedName>
    <definedName name="SG_07_14">#REF!</definedName>
    <definedName name="SG_07_14_2">"'file:///d:/obra%20andrade/bm%2002%20-%20cs/drenagem-bm02.xls'#$''.$ga$183"</definedName>
    <definedName name="SG_07_14_3">"'file:///d:/obra%20andrade/bm%2002%20-%20cs/drenagem-bm02.xls'#$''.$ga$183"</definedName>
    <definedName name="SG_07_14_4">"'file:///d:/obra%20andrade/bm%2002%20-%20cs/drenagem-bm02.xls'#$''.$ga$183"</definedName>
    <definedName name="SG_07_14_5">"'file:///d:/obra%20andrade/bm%2002%20-%20cs/drenagem-bm02.xls'#$''.$ga$183"</definedName>
    <definedName name="SG_07_14_6">"'file:///d:/obra%20andrade/bm%2002%20-%20cs/drenagem-bm02.xls'#$''.$ga$183"</definedName>
    <definedName name="SG_07_14_7">"'file:///d:/obra%20andrade/bm%2002%20-%20cs/drenagem-bm02.xls'#$''.$ga$183"</definedName>
    <definedName name="SG_07_15" localSheetId="12">#REF!</definedName>
    <definedName name="SG_07_15" localSheetId="13">#REF!</definedName>
    <definedName name="SG_07_15" localSheetId="6">#REF!</definedName>
    <definedName name="SG_07_15">#REF!</definedName>
    <definedName name="SG_07_15_2">"'file:///d:/obra%20andrade/bm%2002%20-%20cs/drenagem-bm02.xls'#$''.$ge$187"</definedName>
    <definedName name="SG_07_15_3">"'file:///d:/obra%20andrade/bm%2002%20-%20cs/drenagem-bm02.xls'#$''.$ge$187"</definedName>
    <definedName name="SG_07_15_4">"'file:///d:/obra%20andrade/bm%2002%20-%20cs/drenagem-bm02.xls'#$''.$ge$187"</definedName>
    <definedName name="SG_07_15_5">"'file:///d:/obra%20andrade/bm%2002%20-%20cs/drenagem-bm02.xls'#$''.$ge$187"</definedName>
    <definedName name="SG_07_15_6">"'file:///d:/obra%20andrade/bm%2002%20-%20cs/drenagem-bm02.xls'#$''.$ge$187"</definedName>
    <definedName name="SG_07_15_7">"'file:///d:/obra%20andrade/bm%2002%20-%20cs/drenagem-bm02.xls'#$''.$ge$187"</definedName>
    <definedName name="SG_08_01" localSheetId="12">#REF!</definedName>
    <definedName name="SG_08_01" localSheetId="13">#REF!</definedName>
    <definedName name="SG_08_01" localSheetId="6">#REF!</definedName>
    <definedName name="SG_08_01">#REF!</definedName>
    <definedName name="SG_08_01_2">"'file:///d:/obra%20andrade/bm%2002%20-%20cs/drenagem-bm02.xls'#$''.$db$106"</definedName>
    <definedName name="SG_08_01_3">"'file:///d:/obra%20andrade/bm%2002%20-%20cs/drenagem-bm02.xls'#$''.$db$106"</definedName>
    <definedName name="SG_08_01_4">"'file:///d:/obra%20andrade/bm%2002%20-%20cs/drenagem-bm02.xls'#$''.$db$106"</definedName>
    <definedName name="SG_08_01_5">"'file:///d:/obra%20andrade/bm%2002%20-%20cs/drenagem-bm02.xls'#$''.$db$106"</definedName>
    <definedName name="SG_08_01_6">"'file:///d:/obra%20andrade/bm%2002%20-%20cs/drenagem-bm02.xls'#$''.$db$106"</definedName>
    <definedName name="SG_08_01_7">"'file:///d:/obra%20andrade/bm%2002%20-%20cs/drenagem-bm02.xls'#$''.$db$106"</definedName>
    <definedName name="SG_08_02" localSheetId="12">#REF!</definedName>
    <definedName name="SG_08_02" localSheetId="13">#REF!</definedName>
    <definedName name="SG_08_02" localSheetId="6">#REF!</definedName>
    <definedName name="SG_08_02">#REF!</definedName>
    <definedName name="SG_08_02_2">"'file:///d:/obra%20andrade/bm%2002%20-%20cs/drenagem-bm02.xls'#$''.$de$109"</definedName>
    <definedName name="SG_08_02_3">"'file:///d:/obra%20andrade/bm%2002%20-%20cs/drenagem-bm02.xls'#$''.$de$109"</definedName>
    <definedName name="SG_08_02_4">"'file:///d:/obra%20andrade/bm%2002%20-%20cs/drenagem-bm02.xls'#$''.$de$109"</definedName>
    <definedName name="SG_08_02_5">"'file:///d:/obra%20andrade/bm%2002%20-%20cs/drenagem-bm02.xls'#$''.$de$109"</definedName>
    <definedName name="SG_08_02_6">"'file:///d:/obra%20andrade/bm%2002%20-%20cs/drenagem-bm02.xls'#$''.$de$109"</definedName>
    <definedName name="SG_08_02_7">"'file:///d:/obra%20andrade/bm%2002%20-%20cs/drenagem-bm02.xls'#$''.$de$109"</definedName>
    <definedName name="SG_08_03" localSheetId="12">#REF!</definedName>
    <definedName name="SG_08_03" localSheetId="13">#REF!</definedName>
    <definedName name="SG_08_03" localSheetId="6">#REF!</definedName>
    <definedName name="SG_08_03">#REF!</definedName>
    <definedName name="SG_08_03_2">"'file:///d:/obra%20andrade/bm%2002%20-%20cs/drenagem-bm02.xls'#$''.$dh$112"</definedName>
    <definedName name="SG_08_03_3">"'file:///d:/obra%20andrade/bm%2002%20-%20cs/drenagem-bm02.xls'#$''.$dh$112"</definedName>
    <definedName name="SG_08_03_4">"'file:///d:/obra%20andrade/bm%2002%20-%20cs/drenagem-bm02.xls'#$''.$dh$112"</definedName>
    <definedName name="SG_08_03_5">"'file:///d:/obra%20andrade/bm%2002%20-%20cs/drenagem-bm02.xls'#$''.$dh$112"</definedName>
    <definedName name="SG_08_03_6">"'file:///d:/obra%20andrade/bm%2002%20-%20cs/drenagem-bm02.xls'#$''.$dh$112"</definedName>
    <definedName name="SG_08_03_7">"'file:///d:/obra%20andrade/bm%2002%20-%20cs/drenagem-bm02.xls'#$''.$dh$112"</definedName>
    <definedName name="SG_08_04" localSheetId="12">#REF!</definedName>
    <definedName name="SG_08_04" localSheetId="13">#REF!</definedName>
    <definedName name="SG_08_04" localSheetId="6">#REF!</definedName>
    <definedName name="SG_08_04">#REF!</definedName>
    <definedName name="SG_08_04_2">"'file:///d:/obra%20andrade/bm%2002%20-%20cs/drenagem-bm02.xls'#$''.$dk$115"</definedName>
    <definedName name="SG_08_04_3">"'file:///d:/obra%20andrade/bm%2002%20-%20cs/drenagem-bm02.xls'#$''.$dk$115"</definedName>
    <definedName name="SG_08_04_4">"'file:///d:/obra%20andrade/bm%2002%20-%20cs/drenagem-bm02.xls'#$''.$dk$115"</definedName>
    <definedName name="SG_08_04_5">"'file:///d:/obra%20andrade/bm%2002%20-%20cs/drenagem-bm02.xls'#$''.$dk$115"</definedName>
    <definedName name="SG_08_04_6">"'file:///d:/obra%20andrade/bm%2002%20-%20cs/drenagem-bm02.xls'#$''.$dk$115"</definedName>
    <definedName name="SG_08_04_7">"'file:///d:/obra%20andrade/bm%2002%20-%20cs/drenagem-bm02.xls'#$''.$dk$115"</definedName>
    <definedName name="SG_08_05" localSheetId="12">#REF!</definedName>
    <definedName name="SG_08_05" localSheetId="13">#REF!</definedName>
    <definedName name="SG_08_05" localSheetId="6">#REF!</definedName>
    <definedName name="SG_08_05">#REF!</definedName>
    <definedName name="SG_08_05_2">"'file:///d:/obra%20andrade/bm%2002%20-%20cs/drenagem-bm02.xls'#$''.$dm$117"</definedName>
    <definedName name="SG_08_05_3">"'file:///d:/obra%20andrade/bm%2002%20-%20cs/drenagem-bm02.xls'#$''.$dm$117"</definedName>
    <definedName name="SG_08_05_4">"'file:///d:/obra%20andrade/bm%2002%20-%20cs/drenagem-bm02.xls'#$''.$dm$117"</definedName>
    <definedName name="SG_08_05_5">"'file:///d:/obra%20andrade/bm%2002%20-%20cs/drenagem-bm02.xls'#$''.$dm$117"</definedName>
    <definedName name="SG_08_05_6">"'file:///d:/obra%20andrade/bm%2002%20-%20cs/drenagem-bm02.xls'#$''.$dm$117"</definedName>
    <definedName name="SG_08_05_7">"'file:///d:/obra%20andrade/bm%2002%20-%20cs/drenagem-bm02.xls'#$''.$dm$117"</definedName>
    <definedName name="SG_08_06" localSheetId="12">#REF!</definedName>
    <definedName name="SG_08_06" localSheetId="13">#REF!</definedName>
    <definedName name="SG_08_06" localSheetId="6">#REF!</definedName>
    <definedName name="SG_08_06">#REF!</definedName>
    <definedName name="SG_08_06_2">"'file:///d:/obra%20andrade/bm%2002%20-%20cs/drenagem-bm02.xls'#$''.$gk$449"</definedName>
    <definedName name="SG_08_06_3">"'file:///d:/obra%20andrade/bm%2002%20-%20cs/drenagem-bm02.xls'#$''.$gk$449"</definedName>
    <definedName name="SG_08_06_4">"'file:///d:/obra%20andrade/bm%2002%20-%20cs/drenagem-bm02.xls'#$''.$gk$449"</definedName>
    <definedName name="SG_08_06_5">"'file:///d:/obra%20andrade/bm%2002%20-%20cs/drenagem-bm02.xls'#$''.$gk$449"</definedName>
    <definedName name="SG_08_06_6">"'file:///d:/obra%20andrade/bm%2002%20-%20cs/drenagem-bm02.xls'#$''.$gk$449"</definedName>
    <definedName name="SG_08_06_7">"'file:///d:/obra%20andrade/bm%2002%20-%20cs/drenagem-bm02.xls'#$''.$gk$449"</definedName>
    <definedName name="SG_08_07" localSheetId="12">#REF!</definedName>
    <definedName name="SG_08_07" localSheetId="13">#REF!</definedName>
    <definedName name="SG_08_07" localSheetId="6">#REF!</definedName>
    <definedName name="SG_08_07">#REF!</definedName>
    <definedName name="SG_08_07_2">"'file:///d:/obra%20andrade/bm%2002%20-%20cs/drenagem-bm02.xls'#$''.$eb$132"</definedName>
    <definedName name="SG_08_07_3">"'file:///d:/obra%20andrade/bm%2002%20-%20cs/drenagem-bm02.xls'#$''.$eb$132"</definedName>
    <definedName name="SG_08_07_4">"'file:///d:/obra%20andrade/bm%2002%20-%20cs/drenagem-bm02.xls'#$''.$eb$132"</definedName>
    <definedName name="SG_08_07_5">"'file:///d:/obra%20andrade/bm%2002%20-%20cs/drenagem-bm02.xls'#$''.$eb$132"</definedName>
    <definedName name="SG_08_07_6">"'file:///d:/obra%20andrade/bm%2002%20-%20cs/drenagem-bm02.xls'#$''.$eb$132"</definedName>
    <definedName name="SG_08_07_7">"'file:///d:/obra%20andrade/bm%2002%20-%20cs/drenagem-bm02.xls'#$''.$eb$132"</definedName>
    <definedName name="SG_08_08" localSheetId="12">#REF!</definedName>
    <definedName name="SG_08_08" localSheetId="13">#REF!</definedName>
    <definedName name="SG_08_08" localSheetId="6">#REF!</definedName>
    <definedName name="SG_08_08">#REF!</definedName>
    <definedName name="SG_08_08_2">"'file:///d:/obra%20andrade/bm%2002%20-%20cs/drenagem-bm02.xls'#$''.$ef$136"</definedName>
    <definedName name="SG_08_08_3">"'file:///d:/obra%20andrade/bm%2002%20-%20cs/drenagem-bm02.xls'#$''.$ef$136"</definedName>
    <definedName name="SG_08_08_4">"'file:///d:/obra%20andrade/bm%2002%20-%20cs/drenagem-bm02.xls'#$''.$ef$136"</definedName>
    <definedName name="SG_08_08_5">"'file:///d:/obra%20andrade/bm%2002%20-%20cs/drenagem-bm02.xls'#$''.$ef$136"</definedName>
    <definedName name="SG_08_08_6">"'file:///d:/obra%20andrade/bm%2002%20-%20cs/drenagem-bm02.xls'#$''.$ef$136"</definedName>
    <definedName name="SG_08_08_7">"'file:///d:/obra%20andrade/bm%2002%20-%20cs/drenagem-bm02.xls'#$''.$ef$136"</definedName>
    <definedName name="SG_08_09" localSheetId="12">#REF!</definedName>
    <definedName name="SG_08_09" localSheetId="13">#REF!</definedName>
    <definedName name="SG_08_09" localSheetId="6">#REF!</definedName>
    <definedName name="SG_08_09">#REF!</definedName>
    <definedName name="SG_08_09_2">"'file:///d:/obra%20andrade/bm%2002%20-%20cs/drenagem-bm02.xls'#$''.$ej$140"</definedName>
    <definedName name="SG_08_09_3">"'file:///d:/obra%20andrade/bm%2002%20-%20cs/drenagem-bm02.xls'#$''.$ej$140"</definedName>
    <definedName name="SG_08_09_4">"'file:///d:/obra%20andrade/bm%2002%20-%20cs/drenagem-bm02.xls'#$''.$ej$140"</definedName>
    <definedName name="SG_08_09_5">"'file:///d:/obra%20andrade/bm%2002%20-%20cs/drenagem-bm02.xls'#$''.$ej$140"</definedName>
    <definedName name="SG_08_09_6">"'file:///d:/obra%20andrade/bm%2002%20-%20cs/drenagem-bm02.xls'#$''.$ej$140"</definedName>
    <definedName name="SG_08_09_7">"'file:///d:/obra%20andrade/bm%2002%20-%20cs/drenagem-bm02.xls'#$''.$ej$140"</definedName>
    <definedName name="SG_08_10" localSheetId="12">#REF!</definedName>
    <definedName name="SG_08_10" localSheetId="13">#REF!</definedName>
    <definedName name="SG_08_10" localSheetId="6">#REF!</definedName>
    <definedName name="SG_08_10">#REF!</definedName>
    <definedName name="SG_08_10_2">"'file:///d:/obra%20andrade/bm%2002%20-%20cs/drenagem-bm02.xls'#$''.$en$144"</definedName>
    <definedName name="SG_08_10_3">"'file:///d:/obra%20andrade/bm%2002%20-%20cs/drenagem-bm02.xls'#$''.$en$144"</definedName>
    <definedName name="SG_08_10_4">"'file:///d:/obra%20andrade/bm%2002%20-%20cs/drenagem-bm02.xls'#$''.$en$144"</definedName>
    <definedName name="SG_08_10_5">"'file:///d:/obra%20andrade/bm%2002%20-%20cs/drenagem-bm02.xls'#$''.$en$144"</definedName>
    <definedName name="SG_08_10_6">"'file:///d:/obra%20andrade/bm%2002%20-%20cs/drenagem-bm02.xls'#$''.$en$144"</definedName>
    <definedName name="SG_08_10_7">"'file:///d:/obra%20andrade/bm%2002%20-%20cs/drenagem-bm02.xls'#$''.$en$144"</definedName>
    <definedName name="SG_08_11" localSheetId="12">#REF!</definedName>
    <definedName name="SG_08_11" localSheetId="13">#REF!</definedName>
    <definedName name="SG_08_11" localSheetId="6">#REF!</definedName>
    <definedName name="SG_08_11">#REF!</definedName>
    <definedName name="SG_08_11_2">"'file:///d:/obra%20andrade/bm%2002%20-%20cs/drenagem-bm02.xls'#$''.$er$148"</definedName>
    <definedName name="SG_08_11_3">"'file:///d:/obra%20andrade/bm%2002%20-%20cs/drenagem-bm02.xls'#$''.$er$148"</definedName>
    <definedName name="SG_08_11_4">"'file:///d:/obra%20andrade/bm%2002%20-%20cs/drenagem-bm02.xls'#$''.$er$148"</definedName>
    <definedName name="SG_08_11_5">"'file:///d:/obra%20andrade/bm%2002%20-%20cs/drenagem-bm02.xls'#$''.$er$148"</definedName>
    <definedName name="SG_08_11_6">"'file:///d:/obra%20andrade/bm%2002%20-%20cs/drenagem-bm02.xls'#$''.$er$148"</definedName>
    <definedName name="SG_08_11_7">"'file:///d:/obra%20andrade/bm%2002%20-%20cs/drenagem-bm02.xls'#$''.$er$148"</definedName>
    <definedName name="SG_08_12" localSheetId="12">#REF!</definedName>
    <definedName name="SG_08_12" localSheetId="13">#REF!</definedName>
    <definedName name="SG_08_12" localSheetId="6">#REF!</definedName>
    <definedName name="SG_08_12">#REF!</definedName>
    <definedName name="SG_08_12_2">"'file:///d:/obra%20andrade/bm%2002%20-%20cs/drenagem-bm02.xls'#$''.$ev$152"</definedName>
    <definedName name="SG_08_12_3">"'file:///d:/obra%20andrade/bm%2002%20-%20cs/drenagem-bm02.xls'#$''.$ev$152"</definedName>
    <definedName name="SG_08_12_4">"'file:///d:/obra%20andrade/bm%2002%20-%20cs/drenagem-bm02.xls'#$''.$ev$152"</definedName>
    <definedName name="SG_08_12_5">"'file:///d:/obra%20andrade/bm%2002%20-%20cs/drenagem-bm02.xls'#$''.$ev$152"</definedName>
    <definedName name="SG_08_12_6">"'file:///d:/obra%20andrade/bm%2002%20-%20cs/drenagem-bm02.xls'#$''.$ev$152"</definedName>
    <definedName name="SG_08_12_7">"'file:///d:/obra%20andrade/bm%2002%20-%20cs/drenagem-bm02.xls'#$''.$ev$152"</definedName>
    <definedName name="SG_08_13" localSheetId="12">#REF!</definedName>
    <definedName name="SG_08_13" localSheetId="13">#REF!</definedName>
    <definedName name="SG_08_13" localSheetId="6">#REF!</definedName>
    <definedName name="SG_08_13">#REF!</definedName>
    <definedName name="SG_08_13_2">"'file:///d:/obra%20andrade/bm%2002%20-%20cs/drenagem-bm02.xls'#$''.$ez$156"</definedName>
    <definedName name="SG_08_13_3">"'file:///d:/obra%20andrade/bm%2002%20-%20cs/drenagem-bm02.xls'#$''.$ez$156"</definedName>
    <definedName name="SG_08_13_4">"'file:///d:/obra%20andrade/bm%2002%20-%20cs/drenagem-bm02.xls'#$''.$ez$156"</definedName>
    <definedName name="SG_08_13_5">"'file:///d:/obra%20andrade/bm%2002%20-%20cs/drenagem-bm02.xls'#$''.$ez$156"</definedName>
    <definedName name="SG_08_13_6">"'file:///d:/obra%20andrade/bm%2002%20-%20cs/drenagem-bm02.xls'#$''.$ez$156"</definedName>
    <definedName name="SG_08_13_7">"'file:///d:/obra%20andrade/bm%2002%20-%20cs/drenagem-bm02.xls'#$''.$ez$156"</definedName>
    <definedName name="SG_08_14" localSheetId="12">#REF!</definedName>
    <definedName name="SG_08_14" localSheetId="13">#REF!</definedName>
    <definedName name="SG_08_14" localSheetId="6">#REF!</definedName>
    <definedName name="SG_08_14">#REF!</definedName>
    <definedName name="SG_08_14_2">"'file:///d:/obra%20andrade/bm%2002%20-%20cs/drenagem-bm02.xls'#$''.$fd$160"</definedName>
    <definedName name="SG_08_14_3">"'file:///d:/obra%20andrade/bm%2002%20-%20cs/drenagem-bm02.xls'#$''.$fd$160"</definedName>
    <definedName name="SG_08_14_4">"'file:///d:/obra%20andrade/bm%2002%20-%20cs/drenagem-bm02.xls'#$''.$fd$160"</definedName>
    <definedName name="SG_08_14_5">"'file:///d:/obra%20andrade/bm%2002%20-%20cs/drenagem-bm02.xls'#$''.$fd$160"</definedName>
    <definedName name="SG_08_14_6">"'file:///d:/obra%20andrade/bm%2002%20-%20cs/drenagem-bm02.xls'#$''.$fd$160"</definedName>
    <definedName name="SG_08_14_7">"'file:///d:/obra%20andrade/bm%2002%20-%20cs/drenagem-bm02.xls'#$''.$fd$160"</definedName>
    <definedName name="SG_08_15" localSheetId="12">#REF!</definedName>
    <definedName name="SG_08_15" localSheetId="13">#REF!</definedName>
    <definedName name="SG_08_15" localSheetId="6">#REF!</definedName>
    <definedName name="SG_08_15">#REF!</definedName>
    <definedName name="SG_08_15_2">"'file:///d:/obra%20andrade/bm%2002%20-%20cs/drenagem-bm02.xls'#$''.$fh$164"</definedName>
    <definedName name="SG_08_15_3">"'file:///d:/obra%20andrade/bm%2002%20-%20cs/drenagem-bm02.xls'#$''.$fh$164"</definedName>
    <definedName name="SG_08_15_4">"'file:///d:/obra%20andrade/bm%2002%20-%20cs/drenagem-bm02.xls'#$''.$fh$164"</definedName>
    <definedName name="SG_08_15_5">"'file:///d:/obra%20andrade/bm%2002%20-%20cs/drenagem-bm02.xls'#$''.$fh$164"</definedName>
    <definedName name="SG_08_15_6">"'file:///d:/obra%20andrade/bm%2002%20-%20cs/drenagem-bm02.xls'#$''.$fh$164"</definedName>
    <definedName name="SG_08_15_7">"'file:///d:/obra%20andrade/bm%2002%20-%20cs/drenagem-bm02.xls'#$''.$fh$164"</definedName>
    <definedName name="SG_09_01" localSheetId="12">#REF!</definedName>
    <definedName name="SG_09_01" localSheetId="13">#REF!</definedName>
    <definedName name="SG_09_01" localSheetId="6">#REF!</definedName>
    <definedName name="SG_09_01">#REF!</definedName>
    <definedName name="SG_09_01_2">"'file:///d:/obra%20andrade/bm%2002%20-%20cs/drenagem-bm02.xls'#$''.$dp$120"</definedName>
    <definedName name="SG_09_01_3">"'file:///d:/obra%20andrade/bm%2002%20-%20cs/drenagem-bm02.xls'#$''.$dp$120"</definedName>
    <definedName name="SG_09_01_4">"'file:///d:/obra%20andrade/bm%2002%20-%20cs/drenagem-bm02.xls'#$''.$dp$120"</definedName>
    <definedName name="SG_09_01_5">"'file:///d:/obra%20andrade/bm%2002%20-%20cs/drenagem-bm02.xls'#$''.$dp$120"</definedName>
    <definedName name="SG_09_01_6">"'file:///d:/obra%20andrade/bm%2002%20-%20cs/drenagem-bm02.xls'#$''.$dp$120"</definedName>
    <definedName name="SG_09_01_7">"'file:///d:/obra%20andrade/bm%2002%20-%20cs/drenagem-bm02.xls'#$''.$dp$120"</definedName>
    <definedName name="SG_09_02" localSheetId="12">#REF!</definedName>
    <definedName name="SG_09_02" localSheetId="13">#REF!</definedName>
    <definedName name="SG_09_02" localSheetId="6">#REF!</definedName>
    <definedName name="SG_09_02">#REF!</definedName>
    <definedName name="SG_09_02_2">"'file:///d:/obra%20andrade/bm%2002%20-%20cs/drenagem-bm02.xls'#$''.$ds$123"</definedName>
    <definedName name="SG_09_02_3">"'file:///d:/obra%20andrade/bm%2002%20-%20cs/drenagem-bm02.xls'#$''.$ds$123"</definedName>
    <definedName name="SG_09_02_4">"'file:///d:/obra%20andrade/bm%2002%20-%20cs/drenagem-bm02.xls'#$''.$ds$123"</definedName>
    <definedName name="SG_09_02_5">"'file:///d:/obra%20andrade/bm%2002%20-%20cs/drenagem-bm02.xls'#$''.$ds$123"</definedName>
    <definedName name="SG_09_02_6">"'file:///d:/obra%20andrade/bm%2002%20-%20cs/drenagem-bm02.xls'#$''.$ds$123"</definedName>
    <definedName name="SG_09_02_7">"'file:///d:/obra%20andrade/bm%2002%20-%20cs/drenagem-bm02.xls'#$''.$ds$123"</definedName>
    <definedName name="SG_09_03" localSheetId="12">#REF!</definedName>
    <definedName name="SG_09_03" localSheetId="13">#REF!</definedName>
    <definedName name="SG_09_03" localSheetId="6">#REF!</definedName>
    <definedName name="SG_09_03">#REF!</definedName>
    <definedName name="SG_09_03_2">"'file:///d:/obra%20andrade/bm%2002%20-%20cs/drenagem-bm02.xls'#$''.$ed$134"</definedName>
    <definedName name="SG_09_03_3">"'file:///d:/obra%20andrade/bm%2002%20-%20cs/drenagem-bm02.xls'#$''.$ed$134"</definedName>
    <definedName name="SG_09_03_4">"'file:///d:/obra%20andrade/bm%2002%20-%20cs/drenagem-bm02.xls'#$''.$ed$134"</definedName>
    <definedName name="SG_09_03_5">"'file:///d:/obra%20andrade/bm%2002%20-%20cs/drenagem-bm02.xls'#$''.$ed$134"</definedName>
    <definedName name="SG_09_03_6">"'file:///d:/obra%20andrade/bm%2002%20-%20cs/drenagem-bm02.xls'#$''.$ed$134"</definedName>
    <definedName name="SG_09_03_7">"'file:///d:/obra%20andrade/bm%2002%20-%20cs/drenagem-bm02.xls'#$''.$ed$134"</definedName>
    <definedName name="SG_09_04" localSheetId="12">#REF!</definedName>
    <definedName name="SG_09_04" localSheetId="13">#REF!</definedName>
    <definedName name="SG_09_04" localSheetId="6">#REF!</definedName>
    <definedName name="SG_09_04">#REF!</definedName>
    <definedName name="SG_09_04_2">"'file:///d:/obra%20andrade/bm%2002%20-%20cs/drenagem-bm02.xls'#$''.$ev$152"</definedName>
    <definedName name="SG_09_04_3">"'file:///d:/obra%20andrade/bm%2002%20-%20cs/drenagem-bm02.xls'#$''.$ev$152"</definedName>
    <definedName name="SG_09_04_4">"'file:///d:/obra%20andrade/bm%2002%20-%20cs/drenagem-bm02.xls'#$''.$ev$152"</definedName>
    <definedName name="SG_09_04_5">"'file:///d:/obra%20andrade/bm%2002%20-%20cs/drenagem-bm02.xls'#$''.$ev$152"</definedName>
    <definedName name="SG_09_04_6">"'file:///d:/obra%20andrade/bm%2002%20-%20cs/drenagem-bm02.xls'#$''.$ev$152"</definedName>
    <definedName name="SG_09_04_7">"'file:///d:/obra%20andrade/bm%2002%20-%20cs/drenagem-bm02.xls'#$''.$ev$152"</definedName>
    <definedName name="SG_09_05" localSheetId="12">#REF!</definedName>
    <definedName name="SG_09_05" localSheetId="13">#REF!</definedName>
    <definedName name="SG_09_05" localSheetId="6">#REF!</definedName>
    <definedName name="SG_09_05">#REF!</definedName>
    <definedName name="SG_09_05_2">"'file:///d:/obra%20andrade/bm%2002%20-%20cs/drenagem-bm02.xls'#$''.$ez$156"</definedName>
    <definedName name="SG_09_05_3">"'file:///d:/obra%20andrade/bm%2002%20-%20cs/drenagem-bm02.xls'#$''.$ez$156"</definedName>
    <definedName name="SG_09_05_4">"'file:///d:/obra%20andrade/bm%2002%20-%20cs/drenagem-bm02.xls'#$''.$ez$156"</definedName>
    <definedName name="SG_09_05_5">"'file:///d:/obra%20andrade/bm%2002%20-%20cs/drenagem-bm02.xls'#$''.$ez$156"</definedName>
    <definedName name="SG_09_05_6">"'file:///d:/obra%20andrade/bm%2002%20-%20cs/drenagem-bm02.xls'#$''.$ez$156"</definedName>
    <definedName name="SG_09_05_7">"'file:///d:/obra%20andrade/bm%2002%20-%20cs/drenagem-bm02.xls'#$''.$ez$156"</definedName>
    <definedName name="SG_09_06" localSheetId="12">#REF!</definedName>
    <definedName name="SG_09_06" localSheetId="13">#REF!</definedName>
    <definedName name="SG_09_06" localSheetId="6">#REF!</definedName>
    <definedName name="SG_09_06">#REF!</definedName>
    <definedName name="SG_09_06_2">"'file:///d:/obra%20andrade/bm%2002%20-%20cs/drenagem-bm02.xls'#$''.$fd$160"</definedName>
    <definedName name="SG_09_06_3">"'file:///d:/obra%20andrade/bm%2002%20-%20cs/drenagem-bm02.xls'#$''.$fd$160"</definedName>
    <definedName name="SG_09_06_4">"'file:///d:/obra%20andrade/bm%2002%20-%20cs/drenagem-bm02.xls'#$''.$fd$160"</definedName>
    <definedName name="SG_09_06_5">"'file:///d:/obra%20andrade/bm%2002%20-%20cs/drenagem-bm02.xls'#$''.$fd$160"</definedName>
    <definedName name="SG_09_06_6">"'file:///d:/obra%20andrade/bm%2002%20-%20cs/drenagem-bm02.xls'#$''.$fd$160"</definedName>
    <definedName name="SG_09_06_7">"'file:///d:/obra%20andrade/bm%2002%20-%20cs/drenagem-bm02.xls'#$''.$fd$160"</definedName>
    <definedName name="SG_09_07" localSheetId="12">#REF!</definedName>
    <definedName name="SG_09_07" localSheetId="13">#REF!</definedName>
    <definedName name="SG_09_07" localSheetId="6">#REF!</definedName>
    <definedName name="SG_09_07">#REF!</definedName>
    <definedName name="SG_09_07_2">"'file:///d:/obra%20andrade/bm%2002%20-%20cs/drenagem-bm02.xls'#$''.$fh$164"</definedName>
    <definedName name="SG_09_07_3">"'file:///d:/obra%20andrade/bm%2002%20-%20cs/drenagem-bm02.xls'#$''.$fh$164"</definedName>
    <definedName name="SG_09_07_4">"'file:///d:/obra%20andrade/bm%2002%20-%20cs/drenagem-bm02.xls'#$''.$fh$164"</definedName>
    <definedName name="SG_09_07_5">"'file:///d:/obra%20andrade/bm%2002%20-%20cs/drenagem-bm02.xls'#$''.$fh$164"</definedName>
    <definedName name="SG_09_07_6">"'file:///d:/obra%20andrade/bm%2002%20-%20cs/drenagem-bm02.xls'#$''.$fh$164"</definedName>
    <definedName name="SG_09_07_7">"'file:///d:/obra%20andrade/bm%2002%20-%20cs/drenagem-bm02.xls'#$''.$fh$164"</definedName>
    <definedName name="SG_09_08" localSheetId="12">#REF!</definedName>
    <definedName name="SG_09_08" localSheetId="13">#REF!</definedName>
    <definedName name="SG_09_08" localSheetId="6">#REF!</definedName>
    <definedName name="SG_09_08">#REF!</definedName>
    <definedName name="SG_09_08_2">"'file:///d:/obra%20andrade/bm%2002%20-%20cs/drenagem-bm02.xls'#$''.$fl$168"</definedName>
    <definedName name="SG_09_08_3">"'file:///d:/obra%20andrade/bm%2002%20-%20cs/drenagem-bm02.xls'#$''.$fl$168"</definedName>
    <definedName name="SG_09_08_4">"'file:///d:/obra%20andrade/bm%2002%20-%20cs/drenagem-bm02.xls'#$''.$fl$168"</definedName>
    <definedName name="SG_09_08_5">"'file:///d:/obra%20andrade/bm%2002%20-%20cs/drenagem-bm02.xls'#$''.$fl$168"</definedName>
    <definedName name="SG_09_08_6">"'file:///d:/obra%20andrade/bm%2002%20-%20cs/drenagem-bm02.xls'#$''.$fl$168"</definedName>
    <definedName name="SG_09_08_7">"'file:///d:/obra%20andrade/bm%2002%20-%20cs/drenagem-bm02.xls'#$''.$fl$168"</definedName>
    <definedName name="SG_09_09" localSheetId="12">#REF!</definedName>
    <definedName name="SG_09_09" localSheetId="13">#REF!</definedName>
    <definedName name="SG_09_09" localSheetId="6">#REF!</definedName>
    <definedName name="SG_09_09">#REF!</definedName>
    <definedName name="SG_09_09_2">"'file:///d:/obra%20andrade/bm%2002%20-%20cs/drenagem-bm02.xls'#$''.$fp$172"</definedName>
    <definedName name="SG_09_09_3">"'file:///d:/obra%20andrade/bm%2002%20-%20cs/drenagem-bm02.xls'#$''.$fp$172"</definedName>
    <definedName name="SG_09_09_4">"'file:///d:/obra%20andrade/bm%2002%20-%20cs/drenagem-bm02.xls'#$''.$fp$172"</definedName>
    <definedName name="SG_09_09_5">"'file:///d:/obra%20andrade/bm%2002%20-%20cs/drenagem-bm02.xls'#$''.$fp$172"</definedName>
    <definedName name="SG_09_09_6">"'file:///d:/obra%20andrade/bm%2002%20-%20cs/drenagem-bm02.xls'#$''.$fp$172"</definedName>
    <definedName name="SG_09_09_7">"'file:///d:/obra%20andrade/bm%2002%20-%20cs/drenagem-bm02.xls'#$''.$fp$172"</definedName>
    <definedName name="SG_09_10" localSheetId="12">#REF!</definedName>
    <definedName name="SG_09_10" localSheetId="13">#REF!</definedName>
    <definedName name="SG_09_10" localSheetId="6">#REF!</definedName>
    <definedName name="SG_09_10">#REF!</definedName>
    <definedName name="SG_09_10_2">"'file:///d:/obra%20andrade/bm%2002%20-%20cs/drenagem-bm02.xls'#$''.$ft$176"</definedName>
    <definedName name="SG_09_10_3">"'file:///d:/obra%20andrade/bm%2002%20-%20cs/drenagem-bm02.xls'#$''.$ft$176"</definedName>
    <definedName name="SG_09_10_4">"'file:///d:/obra%20andrade/bm%2002%20-%20cs/drenagem-bm02.xls'#$''.$ft$176"</definedName>
    <definedName name="SG_09_10_5">"'file:///d:/obra%20andrade/bm%2002%20-%20cs/drenagem-bm02.xls'#$''.$ft$176"</definedName>
    <definedName name="SG_09_10_6">"'file:///d:/obra%20andrade/bm%2002%20-%20cs/drenagem-bm02.xls'#$''.$ft$176"</definedName>
    <definedName name="SG_09_10_7">"'file:///d:/obra%20andrade/bm%2002%20-%20cs/drenagem-bm02.xls'#$''.$ft$176"</definedName>
    <definedName name="SG_09_11" localSheetId="12">#REF!</definedName>
    <definedName name="SG_09_11" localSheetId="13">#REF!</definedName>
    <definedName name="SG_09_11" localSheetId="6">#REF!</definedName>
    <definedName name="SG_09_11">#REF!</definedName>
    <definedName name="SG_09_11_2">"'file:///d:/obra%20andrade/bm%2002%20-%20cs/drenagem-bm02.xls'#$''.$fx$180"</definedName>
    <definedName name="SG_09_11_3">"'file:///d:/obra%20andrade/bm%2002%20-%20cs/drenagem-bm02.xls'#$''.$fx$180"</definedName>
    <definedName name="SG_09_11_4">"'file:///d:/obra%20andrade/bm%2002%20-%20cs/drenagem-bm02.xls'#$''.$fx$180"</definedName>
    <definedName name="SG_09_11_5">"'file:///d:/obra%20andrade/bm%2002%20-%20cs/drenagem-bm02.xls'#$''.$fx$180"</definedName>
    <definedName name="SG_09_11_6">"'file:///d:/obra%20andrade/bm%2002%20-%20cs/drenagem-bm02.xls'#$''.$fx$180"</definedName>
    <definedName name="SG_09_11_7">"'file:///d:/obra%20andrade/bm%2002%20-%20cs/drenagem-bm02.xls'#$''.$fx$180"</definedName>
    <definedName name="SG_09_12" localSheetId="12">#REF!</definedName>
    <definedName name="SG_09_12" localSheetId="13">#REF!</definedName>
    <definedName name="SG_09_12" localSheetId="6">#REF!</definedName>
    <definedName name="SG_09_12">#REF!</definedName>
    <definedName name="SG_09_12_2">"'file:///d:/obra%20andrade/bm%2002%20-%20cs/drenagem-bm02.xls'#$''.$gb$184"</definedName>
    <definedName name="SG_09_12_3">"'file:///d:/obra%20andrade/bm%2002%20-%20cs/drenagem-bm02.xls'#$''.$gb$184"</definedName>
    <definedName name="SG_09_12_4">"'file:///d:/obra%20andrade/bm%2002%20-%20cs/drenagem-bm02.xls'#$''.$gb$184"</definedName>
    <definedName name="SG_09_12_5">"'file:///d:/obra%20andrade/bm%2002%20-%20cs/drenagem-bm02.xls'#$''.$gb$184"</definedName>
    <definedName name="SG_09_12_6">"'file:///d:/obra%20andrade/bm%2002%20-%20cs/drenagem-bm02.xls'#$''.$gb$184"</definedName>
    <definedName name="SG_09_12_7">"'file:///d:/obra%20andrade/bm%2002%20-%20cs/drenagem-bm02.xls'#$''.$gb$184"</definedName>
    <definedName name="SG_09_13" localSheetId="12">#REF!</definedName>
    <definedName name="SG_09_13" localSheetId="13">#REF!</definedName>
    <definedName name="SG_09_13" localSheetId="6">#REF!</definedName>
    <definedName name="SG_09_13">#REF!</definedName>
    <definedName name="SG_09_13_2">"'file:///d:/obra%20andrade/bm%2002%20-%20cs/drenagem-bm02.xls'#$''.$gf$188"</definedName>
    <definedName name="SG_09_13_3">"'file:///d:/obra%20andrade/bm%2002%20-%20cs/drenagem-bm02.xls'#$''.$gf$188"</definedName>
    <definedName name="SG_09_13_4">"'file:///d:/obra%20andrade/bm%2002%20-%20cs/drenagem-bm02.xls'#$''.$gf$188"</definedName>
    <definedName name="SG_09_13_5">"'file:///d:/obra%20andrade/bm%2002%20-%20cs/drenagem-bm02.xls'#$''.$gf$188"</definedName>
    <definedName name="SG_09_13_6">"'file:///d:/obra%20andrade/bm%2002%20-%20cs/drenagem-bm02.xls'#$''.$gf$188"</definedName>
    <definedName name="SG_09_13_7">"'file:///d:/obra%20andrade/bm%2002%20-%20cs/drenagem-bm02.xls'#$''.$gf$188"</definedName>
    <definedName name="SG_09_14" localSheetId="12">#REF!</definedName>
    <definedName name="SG_09_14" localSheetId="13">#REF!</definedName>
    <definedName name="SG_09_14" localSheetId="6">#REF!</definedName>
    <definedName name="SG_09_14">#REF!</definedName>
    <definedName name="SG_09_14_2">"'file:///d:/obra%20andrade/bm%2002%20-%20cs/drenagem-bm02.xls'#$''.$gj$192"</definedName>
    <definedName name="SG_09_14_3">"'file:///d:/obra%20andrade/bm%2002%20-%20cs/drenagem-bm02.xls'#$''.$gj$192"</definedName>
    <definedName name="SG_09_14_4">"'file:///d:/obra%20andrade/bm%2002%20-%20cs/drenagem-bm02.xls'#$''.$gj$192"</definedName>
    <definedName name="SG_09_14_5">"'file:///d:/obra%20andrade/bm%2002%20-%20cs/drenagem-bm02.xls'#$''.$gj$192"</definedName>
    <definedName name="SG_09_14_6">"'file:///d:/obra%20andrade/bm%2002%20-%20cs/drenagem-bm02.xls'#$''.$gj$192"</definedName>
    <definedName name="SG_09_14_7">"'file:///d:/obra%20andrade/bm%2002%20-%20cs/drenagem-bm02.xls'#$''.$gj$192"</definedName>
    <definedName name="SG_09_15" localSheetId="12">#REF!</definedName>
    <definedName name="SG_09_15" localSheetId="13">#REF!</definedName>
    <definedName name="SG_09_15" localSheetId="6">#REF!</definedName>
    <definedName name="SG_09_15">#REF!</definedName>
    <definedName name="SG_09_15_2">"'file:///d:/obra%20andrade/bm%2002%20-%20cs/drenagem-bm02.xls'#$''.$gn$196"</definedName>
    <definedName name="SG_09_15_3">"'file:///d:/obra%20andrade/bm%2002%20-%20cs/drenagem-bm02.xls'#$''.$gn$196"</definedName>
    <definedName name="SG_09_15_4">"'file:///d:/obra%20andrade/bm%2002%20-%20cs/drenagem-bm02.xls'#$''.$gn$196"</definedName>
    <definedName name="SG_09_15_5">"'file:///d:/obra%20andrade/bm%2002%20-%20cs/drenagem-bm02.xls'#$''.$gn$196"</definedName>
    <definedName name="SG_09_15_6">"'file:///d:/obra%20andrade/bm%2002%20-%20cs/drenagem-bm02.xls'#$''.$gn$196"</definedName>
    <definedName name="SG_09_15_7">"'file:///d:/obra%20andrade/bm%2002%20-%20cs/drenagem-bm02.xls'#$''.$gn$196"</definedName>
    <definedName name="SG_10_01" localSheetId="12">#REF!</definedName>
    <definedName name="SG_10_01" localSheetId="13">#REF!</definedName>
    <definedName name="SG_10_01" localSheetId="6">#REF!</definedName>
    <definedName name="SG_10_01">#REF!</definedName>
    <definedName name="SG_10_01_2">"'file:///d:/obra%20andrade/bm%2002%20-%20cs/drenagem-bm02.xls'#$''.$eh$138"</definedName>
    <definedName name="SG_10_01_3">"'file:///d:/obra%20andrade/bm%2002%20-%20cs/drenagem-bm02.xls'#$''.$eh$138"</definedName>
    <definedName name="SG_10_01_4">"'file:///d:/obra%20andrade/bm%2002%20-%20cs/drenagem-bm02.xls'#$''.$eh$138"</definedName>
    <definedName name="SG_10_01_5">"'file:///d:/obra%20andrade/bm%2002%20-%20cs/drenagem-bm02.xls'#$''.$eh$138"</definedName>
    <definedName name="SG_10_01_6">"'file:///d:/obra%20andrade/bm%2002%20-%20cs/drenagem-bm02.xls'#$''.$eh$138"</definedName>
    <definedName name="SG_10_01_7">"'file:///d:/obra%20andrade/bm%2002%20-%20cs/drenagem-bm02.xls'#$''.$eh$138"</definedName>
    <definedName name="SG_10_02" localSheetId="12">#REF!</definedName>
    <definedName name="SG_10_02" localSheetId="13">#REF!</definedName>
    <definedName name="SG_10_02" localSheetId="6">#REF!</definedName>
    <definedName name="SG_10_02">#REF!</definedName>
    <definedName name="SG_10_02_2">"'file:///d:/obra%20andrade/bm%2002%20-%20cs/drenagem-bm02.xls'#$''.$ez$156"</definedName>
    <definedName name="SG_10_02_3">"'file:///d:/obra%20andrade/bm%2002%20-%20cs/drenagem-bm02.xls'#$''.$ez$156"</definedName>
    <definedName name="SG_10_02_4">"'file:///d:/obra%20andrade/bm%2002%20-%20cs/drenagem-bm02.xls'#$''.$ez$156"</definedName>
    <definedName name="SG_10_02_5">"'file:///d:/obra%20andrade/bm%2002%20-%20cs/drenagem-bm02.xls'#$''.$ez$156"</definedName>
    <definedName name="SG_10_02_6">"'file:///d:/obra%20andrade/bm%2002%20-%20cs/drenagem-bm02.xls'#$''.$ez$156"</definedName>
    <definedName name="SG_10_02_7">"'file:///d:/obra%20andrade/bm%2002%20-%20cs/drenagem-bm02.xls'#$''.$ez$156"</definedName>
    <definedName name="SG_10_03" localSheetId="12">#REF!</definedName>
    <definedName name="SG_10_03" localSheetId="13">#REF!</definedName>
    <definedName name="SG_10_03" localSheetId="6">#REF!</definedName>
    <definedName name="SG_10_03">#REF!</definedName>
    <definedName name="SG_10_03_2">"'file:///d:/obra%20andrade/bm%2002%20-%20cs/drenagem-bm02.xls'#$''.$fd$160"</definedName>
    <definedName name="SG_10_03_3">"'file:///d:/obra%20andrade/bm%2002%20-%20cs/drenagem-bm02.xls'#$''.$fd$160"</definedName>
    <definedName name="SG_10_03_4">"'file:///d:/obra%20andrade/bm%2002%20-%20cs/drenagem-bm02.xls'#$''.$fd$160"</definedName>
    <definedName name="SG_10_03_5">"'file:///d:/obra%20andrade/bm%2002%20-%20cs/drenagem-bm02.xls'#$''.$fd$160"</definedName>
    <definedName name="SG_10_03_6">"'file:///d:/obra%20andrade/bm%2002%20-%20cs/drenagem-bm02.xls'#$''.$fd$160"</definedName>
    <definedName name="SG_10_03_7">"'file:///d:/obra%20andrade/bm%2002%20-%20cs/drenagem-bm02.xls'#$''.$fd$160"</definedName>
    <definedName name="SG_10_04" localSheetId="12">#REF!</definedName>
    <definedName name="SG_10_04" localSheetId="13">#REF!</definedName>
    <definedName name="SG_10_04" localSheetId="6">#REF!</definedName>
    <definedName name="SG_10_04">#REF!</definedName>
    <definedName name="SG_10_04_2">"'file:///d:/obra%20andrade/bm%2002%20-%20cs/drenagem-bm02.xls'#$''.$fh$164"</definedName>
    <definedName name="SG_10_04_3">"'file:///d:/obra%20andrade/bm%2002%20-%20cs/drenagem-bm02.xls'#$''.$fh$164"</definedName>
    <definedName name="SG_10_04_4">"'file:///d:/obra%20andrade/bm%2002%20-%20cs/drenagem-bm02.xls'#$''.$fh$164"</definedName>
    <definedName name="SG_10_04_5">"'file:///d:/obra%20andrade/bm%2002%20-%20cs/drenagem-bm02.xls'#$''.$fh$164"</definedName>
    <definedName name="SG_10_04_6">"'file:///d:/obra%20andrade/bm%2002%20-%20cs/drenagem-bm02.xls'#$''.$fh$164"</definedName>
    <definedName name="SG_10_04_7">"'file:///d:/obra%20andrade/bm%2002%20-%20cs/drenagem-bm02.xls'#$''.$fh$164"</definedName>
    <definedName name="SG_10_05" localSheetId="12">#REF!</definedName>
    <definedName name="SG_10_05" localSheetId="13">#REF!</definedName>
    <definedName name="SG_10_05" localSheetId="6">#REF!</definedName>
    <definedName name="SG_10_05">#REF!</definedName>
    <definedName name="SG_10_05_2">"'file:///d:/obra%20andrade/bm%2002%20-%20cs/drenagem-bm02.xls'#$''.$fl$168"</definedName>
    <definedName name="SG_10_05_3">"'file:///d:/obra%20andrade/bm%2002%20-%20cs/drenagem-bm02.xls'#$''.$fl$168"</definedName>
    <definedName name="SG_10_05_4">"'file:///d:/obra%20andrade/bm%2002%20-%20cs/drenagem-bm02.xls'#$''.$fl$168"</definedName>
    <definedName name="SG_10_05_5">"'file:///d:/obra%20andrade/bm%2002%20-%20cs/drenagem-bm02.xls'#$''.$fl$168"</definedName>
    <definedName name="SG_10_05_6">"'file:///d:/obra%20andrade/bm%2002%20-%20cs/drenagem-bm02.xls'#$''.$fl$168"</definedName>
    <definedName name="SG_10_05_7">"'file:///d:/obra%20andrade/bm%2002%20-%20cs/drenagem-bm02.xls'#$''.$fl$168"</definedName>
    <definedName name="SG_10_06" localSheetId="12">#REF!</definedName>
    <definedName name="SG_10_06" localSheetId="13">#REF!</definedName>
    <definedName name="SG_10_06" localSheetId="6">#REF!</definedName>
    <definedName name="SG_10_06">#REF!</definedName>
    <definedName name="SG_10_06_2">"'file:///d:/obra%20andrade/bm%2002%20-%20cs/drenagem-bm02.xls'#$''.$fp$172"</definedName>
    <definedName name="SG_10_06_3">"'file:///d:/obra%20andrade/bm%2002%20-%20cs/drenagem-bm02.xls'#$''.$fp$172"</definedName>
    <definedName name="SG_10_06_4">"'file:///d:/obra%20andrade/bm%2002%20-%20cs/drenagem-bm02.xls'#$''.$fp$172"</definedName>
    <definedName name="SG_10_06_5">"'file:///d:/obra%20andrade/bm%2002%20-%20cs/drenagem-bm02.xls'#$''.$fp$172"</definedName>
    <definedName name="SG_10_06_6">"'file:///d:/obra%20andrade/bm%2002%20-%20cs/drenagem-bm02.xls'#$''.$fp$172"</definedName>
    <definedName name="SG_10_06_7">"'file:///d:/obra%20andrade/bm%2002%20-%20cs/drenagem-bm02.xls'#$''.$fp$172"</definedName>
    <definedName name="SG_10_07" localSheetId="12">#REF!</definedName>
    <definedName name="SG_10_07" localSheetId="13">#REF!</definedName>
    <definedName name="SG_10_07" localSheetId="6">#REF!</definedName>
    <definedName name="SG_10_07">#REF!</definedName>
    <definedName name="SG_10_07_2">"'file:///d:/obra%20andrade/bm%2002%20-%20cs/drenagem-bm02.xls'#$''.$ft$176"</definedName>
    <definedName name="SG_10_07_3">"'file:///d:/obra%20andrade/bm%2002%20-%20cs/drenagem-bm02.xls'#$''.$ft$176"</definedName>
    <definedName name="SG_10_07_4">"'file:///d:/obra%20andrade/bm%2002%20-%20cs/drenagem-bm02.xls'#$''.$ft$176"</definedName>
    <definedName name="SG_10_07_5">"'file:///d:/obra%20andrade/bm%2002%20-%20cs/drenagem-bm02.xls'#$''.$ft$176"</definedName>
    <definedName name="SG_10_07_6">"'file:///d:/obra%20andrade/bm%2002%20-%20cs/drenagem-bm02.xls'#$''.$ft$176"</definedName>
    <definedName name="SG_10_07_7">"'file:///d:/obra%20andrade/bm%2002%20-%20cs/drenagem-bm02.xls'#$''.$ft$176"</definedName>
    <definedName name="SG_10_08" localSheetId="12">#REF!</definedName>
    <definedName name="SG_10_08" localSheetId="13">#REF!</definedName>
    <definedName name="SG_10_08" localSheetId="6">#REF!</definedName>
    <definedName name="SG_10_08">#REF!</definedName>
    <definedName name="SG_10_08_2">"'file:///d:/obra%20andrade/bm%2002%20-%20cs/drenagem-bm02.xls'#$''.$fx$180"</definedName>
    <definedName name="SG_10_08_3">"'file:///d:/obra%20andrade/bm%2002%20-%20cs/drenagem-bm02.xls'#$''.$fx$180"</definedName>
    <definedName name="SG_10_08_4">"'file:///d:/obra%20andrade/bm%2002%20-%20cs/drenagem-bm02.xls'#$''.$fx$180"</definedName>
    <definedName name="SG_10_08_5">"'file:///d:/obra%20andrade/bm%2002%20-%20cs/drenagem-bm02.xls'#$''.$fx$180"</definedName>
    <definedName name="SG_10_08_6">"'file:///d:/obra%20andrade/bm%2002%20-%20cs/drenagem-bm02.xls'#$''.$fx$180"</definedName>
    <definedName name="SG_10_08_7">"'file:///d:/obra%20andrade/bm%2002%20-%20cs/drenagem-bm02.xls'#$''.$fx$180"</definedName>
    <definedName name="SG_10_09" localSheetId="12">#REF!</definedName>
    <definedName name="SG_10_09" localSheetId="13">#REF!</definedName>
    <definedName name="SG_10_09" localSheetId="6">#REF!</definedName>
    <definedName name="SG_10_09">#REF!</definedName>
    <definedName name="SG_10_09_2">"'file:///d:/obra%20andrade/bm%2002%20-%20cs/drenagem-bm02.xls'#$''.$gb$184"</definedName>
    <definedName name="SG_10_09_3">"'file:///d:/obra%20andrade/bm%2002%20-%20cs/drenagem-bm02.xls'#$''.$gb$184"</definedName>
    <definedName name="SG_10_09_4">"'file:///d:/obra%20andrade/bm%2002%20-%20cs/drenagem-bm02.xls'#$''.$gb$184"</definedName>
    <definedName name="SG_10_09_5">"'file:///d:/obra%20andrade/bm%2002%20-%20cs/drenagem-bm02.xls'#$''.$gb$184"</definedName>
    <definedName name="SG_10_09_6">"'file:///d:/obra%20andrade/bm%2002%20-%20cs/drenagem-bm02.xls'#$''.$gb$184"</definedName>
    <definedName name="SG_10_09_7">"'file:///d:/obra%20andrade/bm%2002%20-%20cs/drenagem-bm02.xls'#$''.$gb$184"</definedName>
    <definedName name="SG_10_10" localSheetId="12">#REF!</definedName>
    <definedName name="SG_10_10" localSheetId="13">#REF!</definedName>
    <definedName name="SG_10_10" localSheetId="6">#REF!</definedName>
    <definedName name="SG_10_10">#REF!</definedName>
    <definedName name="SG_10_10_2">"'file:///d:/obra%20andrade/bm%2002%20-%20cs/drenagem-bm02.xls'#$''.$gf$188"</definedName>
    <definedName name="SG_10_10_3">"'file:///d:/obra%20andrade/bm%2002%20-%20cs/drenagem-bm02.xls'#$''.$gf$188"</definedName>
    <definedName name="SG_10_10_4">"'file:///d:/obra%20andrade/bm%2002%20-%20cs/drenagem-bm02.xls'#$''.$gf$188"</definedName>
    <definedName name="SG_10_10_5">"'file:///d:/obra%20andrade/bm%2002%20-%20cs/drenagem-bm02.xls'#$''.$gf$188"</definedName>
    <definedName name="SG_10_10_6">"'file:///d:/obra%20andrade/bm%2002%20-%20cs/drenagem-bm02.xls'#$''.$gf$188"</definedName>
    <definedName name="SG_10_10_7">"'file:///d:/obra%20andrade/bm%2002%20-%20cs/drenagem-bm02.xls'#$''.$gf$188"</definedName>
    <definedName name="SG_10_11" localSheetId="12">#REF!</definedName>
    <definedName name="SG_10_11" localSheetId="13">#REF!</definedName>
    <definedName name="SG_10_11" localSheetId="6">#REF!</definedName>
    <definedName name="SG_10_11">#REF!</definedName>
    <definedName name="SG_10_11_2">"'file:///d:/obra%20andrade/bm%2002%20-%20cs/drenagem-bm02.xls'#$''.$gj$192"</definedName>
    <definedName name="SG_10_11_3">"'file:///d:/obra%20andrade/bm%2002%20-%20cs/drenagem-bm02.xls'#$''.$gj$192"</definedName>
    <definedName name="SG_10_11_4">"'file:///d:/obra%20andrade/bm%2002%20-%20cs/drenagem-bm02.xls'#$''.$gj$192"</definedName>
    <definedName name="SG_10_11_5">"'file:///d:/obra%20andrade/bm%2002%20-%20cs/drenagem-bm02.xls'#$''.$gj$192"</definedName>
    <definedName name="SG_10_11_6">"'file:///d:/obra%20andrade/bm%2002%20-%20cs/drenagem-bm02.xls'#$''.$gj$192"</definedName>
    <definedName name="SG_10_11_7">"'file:///d:/obra%20andrade/bm%2002%20-%20cs/drenagem-bm02.xls'#$''.$gj$192"</definedName>
    <definedName name="SG_10_12" localSheetId="12">#REF!</definedName>
    <definedName name="SG_10_12" localSheetId="13">#REF!</definedName>
    <definedName name="SG_10_12" localSheetId="6">#REF!</definedName>
    <definedName name="SG_10_12">#REF!</definedName>
    <definedName name="SG_10_12_2">"'file:///d:/obra%20andrade/bm%2002%20-%20cs/drenagem-bm02.xls'#$''.$gn$196"</definedName>
    <definedName name="SG_10_12_3">"'file:///d:/obra%20andrade/bm%2002%20-%20cs/drenagem-bm02.xls'#$''.$gn$196"</definedName>
    <definedName name="SG_10_12_4">"'file:///d:/obra%20andrade/bm%2002%20-%20cs/drenagem-bm02.xls'#$''.$gn$196"</definedName>
    <definedName name="SG_10_12_5">"'file:///d:/obra%20andrade/bm%2002%20-%20cs/drenagem-bm02.xls'#$''.$gn$196"</definedName>
    <definedName name="SG_10_12_6">"'file:///d:/obra%20andrade/bm%2002%20-%20cs/drenagem-bm02.xls'#$''.$gn$196"</definedName>
    <definedName name="SG_10_12_7">"'file:///d:/obra%20andrade/bm%2002%20-%20cs/drenagem-bm02.xls'#$''.$gn$196"</definedName>
    <definedName name="SG_10_13" localSheetId="12">#REF!</definedName>
    <definedName name="SG_10_13" localSheetId="13">#REF!</definedName>
    <definedName name="SG_10_13" localSheetId="6">#REF!</definedName>
    <definedName name="SG_10_13">#REF!</definedName>
    <definedName name="SG_10_13_2">"'file:///d:/obra%20andrade/bm%2002%20-%20cs/drenagem-bm02.xls'#$''.$gr$200"</definedName>
    <definedName name="SG_10_13_3">"'file:///d:/obra%20andrade/bm%2002%20-%20cs/drenagem-bm02.xls'#$''.$gr$200"</definedName>
    <definedName name="SG_10_13_4">"'file:///d:/obra%20andrade/bm%2002%20-%20cs/drenagem-bm02.xls'#$''.$gr$200"</definedName>
    <definedName name="SG_10_13_5">"'file:///d:/obra%20andrade/bm%2002%20-%20cs/drenagem-bm02.xls'#$''.$gr$200"</definedName>
    <definedName name="SG_10_13_6">"'file:///d:/obra%20andrade/bm%2002%20-%20cs/drenagem-bm02.xls'#$''.$gr$200"</definedName>
    <definedName name="SG_10_13_7">"'file:///d:/obra%20andrade/bm%2002%20-%20cs/drenagem-bm02.xls'#$''.$gr$200"</definedName>
    <definedName name="SG_10_14" localSheetId="12">#REF!</definedName>
    <definedName name="SG_10_14" localSheetId="13">#REF!</definedName>
    <definedName name="SG_10_14" localSheetId="6">#REF!</definedName>
    <definedName name="SG_10_14">#REF!</definedName>
    <definedName name="SG_10_14_2">"'file:///d:/obra%20andrade/bm%2002%20-%20cs/drenagem-bm02.xls'#$''.$gv$204"</definedName>
    <definedName name="SG_10_14_3">"'file:///d:/obra%20andrade/bm%2002%20-%20cs/drenagem-bm02.xls'#$''.$gv$204"</definedName>
    <definedName name="SG_10_14_4">"'file:///d:/obra%20andrade/bm%2002%20-%20cs/drenagem-bm02.xls'#$''.$gv$204"</definedName>
    <definedName name="SG_10_14_5">"'file:///d:/obra%20andrade/bm%2002%20-%20cs/drenagem-bm02.xls'#$''.$gv$204"</definedName>
    <definedName name="SG_10_14_6">"'file:///d:/obra%20andrade/bm%2002%20-%20cs/drenagem-bm02.xls'#$''.$gv$204"</definedName>
    <definedName name="SG_10_14_7">"'file:///d:/obra%20andrade/bm%2002%20-%20cs/drenagem-bm02.xls'#$''.$gv$204"</definedName>
    <definedName name="SG_10_15" localSheetId="12">#REF!</definedName>
    <definedName name="SG_10_15" localSheetId="13">#REF!</definedName>
    <definedName name="SG_10_15" localSheetId="6">#REF!</definedName>
    <definedName name="SG_10_15">#REF!</definedName>
    <definedName name="SG_10_15_2">"'file:///d:/obra%20andrade/bm%2002%20-%20cs/drenagem-bm02.xls'#$''.$gz$208"</definedName>
    <definedName name="SG_10_15_3">"'file:///d:/obra%20andrade/bm%2002%20-%20cs/drenagem-bm02.xls'#$''.$gz$208"</definedName>
    <definedName name="SG_10_15_4">"'file:///d:/obra%20andrade/bm%2002%20-%20cs/drenagem-bm02.xls'#$''.$gz$208"</definedName>
    <definedName name="SG_10_15_5">"'file:///d:/obra%20andrade/bm%2002%20-%20cs/drenagem-bm02.xls'#$''.$gz$208"</definedName>
    <definedName name="SG_10_15_6">"'file:///d:/obra%20andrade/bm%2002%20-%20cs/drenagem-bm02.xls'#$''.$gz$208"</definedName>
    <definedName name="SG_10_15_7">"'file:///d:/obra%20andrade/bm%2002%20-%20cs/drenagem-bm02.xls'#$''.$gz$208"</definedName>
    <definedName name="SG_11_01" localSheetId="12">#REF!</definedName>
    <definedName name="SG_11_01" localSheetId="13">#REF!</definedName>
    <definedName name="SG_11_01" localSheetId="6">#REF!</definedName>
    <definedName name="SG_11_01">#REF!</definedName>
    <definedName name="SG_11_01_2">"'file:///d:/obra%20andrade/bm%2002%20-%20cs/drenagem-bm02.xls'#$''.$el$142"</definedName>
    <definedName name="SG_11_01_3">"'file:///d:/obra%20andrade/bm%2002%20-%20cs/drenagem-bm02.xls'#$''.$el$142"</definedName>
    <definedName name="SG_11_01_4">"'file:///d:/obra%20andrade/bm%2002%20-%20cs/drenagem-bm02.xls'#$''.$el$142"</definedName>
    <definedName name="SG_11_01_5">"'file:///d:/obra%20andrade/bm%2002%20-%20cs/drenagem-bm02.xls'#$''.$el$142"</definedName>
    <definedName name="SG_11_01_6">"'file:///d:/obra%20andrade/bm%2002%20-%20cs/drenagem-bm02.xls'#$''.$el$142"</definedName>
    <definedName name="SG_11_01_7">"'file:///d:/obra%20andrade/bm%2002%20-%20cs/drenagem-bm02.xls'#$''.$el$142"</definedName>
    <definedName name="SG_11_02" localSheetId="12">#REF!</definedName>
    <definedName name="SG_11_02" localSheetId="13">#REF!</definedName>
    <definedName name="SG_11_02" localSheetId="6">#REF!</definedName>
    <definedName name="SG_11_02">#REF!</definedName>
    <definedName name="SG_11_02_2">"'file:///d:/obra%20andrade/bm%2002%20-%20cs/drenagem-bm02.xls'#$''.$fj$166"</definedName>
    <definedName name="SG_11_02_3">"'file:///d:/obra%20andrade/bm%2002%20-%20cs/drenagem-bm02.xls'#$''.$fj$166"</definedName>
    <definedName name="SG_11_02_4">"'file:///d:/obra%20andrade/bm%2002%20-%20cs/drenagem-bm02.xls'#$''.$fj$166"</definedName>
    <definedName name="SG_11_02_5">"'file:///d:/obra%20andrade/bm%2002%20-%20cs/drenagem-bm02.xls'#$''.$fj$166"</definedName>
    <definedName name="SG_11_02_6">"'file:///d:/obra%20andrade/bm%2002%20-%20cs/drenagem-bm02.xls'#$''.$fj$166"</definedName>
    <definedName name="SG_11_02_7">"'file:///d:/obra%20andrade/bm%2002%20-%20cs/drenagem-bm02.xls'#$''.$fj$166"</definedName>
    <definedName name="SG_11_03" localSheetId="12">#REF!</definedName>
    <definedName name="SG_11_03" localSheetId="13">#REF!</definedName>
    <definedName name="SG_11_03" localSheetId="6">#REF!</definedName>
    <definedName name="SG_11_03">#REF!</definedName>
    <definedName name="SG_11_03_2">"'file:///d:/obra%20andrade/bm%2002%20-%20cs/drenagem-bm02.xls'#$''.$fn$170"</definedName>
    <definedName name="SG_11_03_3">"'file:///d:/obra%20andrade/bm%2002%20-%20cs/drenagem-bm02.xls'#$''.$fn$170"</definedName>
    <definedName name="SG_11_03_4">"'file:///d:/obra%20andrade/bm%2002%20-%20cs/drenagem-bm02.xls'#$''.$fn$170"</definedName>
    <definedName name="SG_11_03_5">"'file:///d:/obra%20andrade/bm%2002%20-%20cs/drenagem-bm02.xls'#$''.$fn$170"</definedName>
    <definedName name="SG_11_03_6">"'file:///d:/obra%20andrade/bm%2002%20-%20cs/drenagem-bm02.xls'#$''.$fn$170"</definedName>
    <definedName name="SG_11_03_7">"'file:///d:/obra%20andrade/bm%2002%20-%20cs/drenagem-bm02.xls'#$''.$fn$170"</definedName>
    <definedName name="SG_11_04" localSheetId="12">#REF!</definedName>
    <definedName name="SG_11_04" localSheetId="13">#REF!</definedName>
    <definedName name="SG_11_04" localSheetId="6">#REF!</definedName>
    <definedName name="SG_11_04">#REF!</definedName>
    <definedName name="SG_11_04_2">"'file:///d:/obra%20andrade/bm%2002%20-%20cs/drenagem-bm02.xls'#$''.$fr$174"</definedName>
    <definedName name="SG_11_04_3">"'file:///d:/obra%20andrade/bm%2002%20-%20cs/drenagem-bm02.xls'#$''.$fr$174"</definedName>
    <definedName name="SG_11_04_4">"'file:///d:/obra%20andrade/bm%2002%20-%20cs/drenagem-bm02.xls'#$''.$fr$174"</definedName>
    <definedName name="SG_11_04_5">"'file:///d:/obra%20andrade/bm%2002%20-%20cs/drenagem-bm02.xls'#$''.$fr$174"</definedName>
    <definedName name="SG_11_04_6">"'file:///d:/obra%20andrade/bm%2002%20-%20cs/drenagem-bm02.xls'#$''.$fr$174"</definedName>
    <definedName name="SG_11_04_7">"'file:///d:/obra%20andrade/bm%2002%20-%20cs/drenagem-bm02.xls'#$''.$fr$174"</definedName>
    <definedName name="SG_11_05" localSheetId="12">#REF!</definedName>
    <definedName name="SG_11_05" localSheetId="13">#REF!</definedName>
    <definedName name="SG_11_05" localSheetId="6">#REF!</definedName>
    <definedName name="SG_11_05">#REF!</definedName>
    <definedName name="SG_11_05_2">"'file:///d:/obra%20andrade/bm%2002%20-%20cs/drenagem-bm02.xls'#$''.$fv$178"</definedName>
    <definedName name="SG_11_05_3">"'file:///d:/obra%20andrade/bm%2002%20-%20cs/drenagem-bm02.xls'#$''.$fv$178"</definedName>
    <definedName name="SG_11_05_4">"'file:///d:/obra%20andrade/bm%2002%20-%20cs/drenagem-bm02.xls'#$''.$fv$178"</definedName>
    <definedName name="SG_11_05_5">"'file:///d:/obra%20andrade/bm%2002%20-%20cs/drenagem-bm02.xls'#$''.$fv$178"</definedName>
    <definedName name="SG_11_05_6">"'file:///d:/obra%20andrade/bm%2002%20-%20cs/drenagem-bm02.xls'#$''.$fv$178"</definedName>
    <definedName name="SG_11_05_7">"'file:///d:/obra%20andrade/bm%2002%20-%20cs/drenagem-bm02.xls'#$''.$fv$178"</definedName>
    <definedName name="SG_11_06" localSheetId="12">#REF!</definedName>
    <definedName name="SG_11_06" localSheetId="13">#REF!</definedName>
    <definedName name="SG_11_06" localSheetId="6">#REF!</definedName>
    <definedName name="SG_11_06">#REF!</definedName>
    <definedName name="SG_11_06_2">"'file:///d:/obra%20andrade/bm%2002%20-%20cs/drenagem-bm02.xls'#$''.$fz$182"</definedName>
    <definedName name="SG_11_06_3">"'file:///d:/obra%20andrade/bm%2002%20-%20cs/drenagem-bm02.xls'#$''.$fz$182"</definedName>
    <definedName name="SG_11_06_4">"'file:///d:/obra%20andrade/bm%2002%20-%20cs/drenagem-bm02.xls'#$''.$fz$182"</definedName>
    <definedName name="SG_11_06_5">"'file:///d:/obra%20andrade/bm%2002%20-%20cs/drenagem-bm02.xls'#$''.$fz$182"</definedName>
    <definedName name="SG_11_06_6">"'file:///d:/obra%20andrade/bm%2002%20-%20cs/drenagem-bm02.xls'#$''.$fz$182"</definedName>
    <definedName name="SG_11_06_7">"'file:///d:/obra%20andrade/bm%2002%20-%20cs/drenagem-bm02.xls'#$''.$fz$182"</definedName>
    <definedName name="SG_11_07" localSheetId="12">#REF!</definedName>
    <definedName name="SG_11_07" localSheetId="13">#REF!</definedName>
    <definedName name="SG_11_07" localSheetId="6">#REF!</definedName>
    <definedName name="SG_11_07">#REF!</definedName>
    <definedName name="SG_11_07_2">"'file:///d:/obra%20andrade/bm%2002%20-%20cs/drenagem-bm02.xls'#$''.$gd$186"</definedName>
    <definedName name="SG_11_07_3">"'file:///d:/obra%20andrade/bm%2002%20-%20cs/drenagem-bm02.xls'#$''.$gd$186"</definedName>
    <definedName name="SG_11_07_4">"'file:///d:/obra%20andrade/bm%2002%20-%20cs/drenagem-bm02.xls'#$''.$gd$186"</definedName>
    <definedName name="SG_11_07_5">"'file:///d:/obra%20andrade/bm%2002%20-%20cs/drenagem-bm02.xls'#$''.$gd$186"</definedName>
    <definedName name="SG_11_07_6">"'file:///d:/obra%20andrade/bm%2002%20-%20cs/drenagem-bm02.xls'#$''.$gd$186"</definedName>
    <definedName name="SG_11_07_7">"'file:///d:/obra%20andrade/bm%2002%20-%20cs/drenagem-bm02.xls'#$''.$gd$186"</definedName>
    <definedName name="SG_11_08" localSheetId="12">#REF!</definedName>
    <definedName name="SG_11_08" localSheetId="13">#REF!</definedName>
    <definedName name="SG_11_08" localSheetId="6">#REF!</definedName>
    <definedName name="SG_11_08">#REF!</definedName>
    <definedName name="SG_11_08_2">"'file:///d:/obra%20andrade/bm%2002%20-%20cs/drenagem-bm02.xls'#$''.$gh$190"</definedName>
    <definedName name="SG_11_08_3">"'file:///d:/obra%20andrade/bm%2002%20-%20cs/drenagem-bm02.xls'#$''.$gh$190"</definedName>
    <definedName name="SG_11_08_4">"'file:///d:/obra%20andrade/bm%2002%20-%20cs/drenagem-bm02.xls'#$''.$gh$190"</definedName>
    <definedName name="SG_11_08_5">"'file:///d:/obra%20andrade/bm%2002%20-%20cs/drenagem-bm02.xls'#$''.$gh$190"</definedName>
    <definedName name="SG_11_08_6">"'file:///d:/obra%20andrade/bm%2002%20-%20cs/drenagem-bm02.xls'#$''.$gh$190"</definedName>
    <definedName name="SG_11_08_7">"'file:///d:/obra%20andrade/bm%2002%20-%20cs/drenagem-bm02.xls'#$''.$gh$190"</definedName>
    <definedName name="SG_11_09" localSheetId="12">#REF!</definedName>
    <definedName name="SG_11_09" localSheetId="13">#REF!</definedName>
    <definedName name="SG_11_09" localSheetId="6">#REF!</definedName>
    <definedName name="SG_11_09">#REF!</definedName>
    <definedName name="SG_11_09_2">"'file:///d:/obra%20andrade/bm%2002%20-%20cs/drenagem-bm02.xls'#$''.$gl$194"</definedName>
    <definedName name="SG_11_09_3">"'file:///d:/obra%20andrade/bm%2002%20-%20cs/drenagem-bm02.xls'#$''.$gl$194"</definedName>
    <definedName name="SG_11_09_4">"'file:///d:/obra%20andrade/bm%2002%20-%20cs/drenagem-bm02.xls'#$''.$gl$194"</definedName>
    <definedName name="SG_11_09_5">"'file:///d:/obra%20andrade/bm%2002%20-%20cs/drenagem-bm02.xls'#$''.$gl$194"</definedName>
    <definedName name="SG_11_09_6">"'file:///d:/obra%20andrade/bm%2002%20-%20cs/drenagem-bm02.xls'#$''.$gl$194"</definedName>
    <definedName name="SG_11_09_7">"'file:///d:/obra%20andrade/bm%2002%20-%20cs/drenagem-bm02.xls'#$''.$gl$194"</definedName>
    <definedName name="SG_11_10" localSheetId="12">#REF!</definedName>
    <definedName name="SG_11_10" localSheetId="13">#REF!</definedName>
    <definedName name="SG_11_10" localSheetId="6">#REF!</definedName>
    <definedName name="SG_11_10">#REF!</definedName>
    <definedName name="SG_11_10_2">"'file:///d:/obra%20andrade/bm%2002%20-%20cs/drenagem-bm02.xls'#$''.$gp$198"</definedName>
    <definedName name="SG_11_10_3">"'file:///d:/obra%20andrade/bm%2002%20-%20cs/drenagem-bm02.xls'#$''.$gp$198"</definedName>
    <definedName name="SG_11_10_4">"'file:///d:/obra%20andrade/bm%2002%20-%20cs/drenagem-bm02.xls'#$''.$gp$198"</definedName>
    <definedName name="SG_11_10_5">"'file:///d:/obra%20andrade/bm%2002%20-%20cs/drenagem-bm02.xls'#$''.$gp$198"</definedName>
    <definedName name="SG_11_10_6">"'file:///d:/obra%20andrade/bm%2002%20-%20cs/drenagem-bm02.xls'#$''.$gp$198"</definedName>
    <definedName name="SG_11_10_7">"'file:///d:/obra%20andrade/bm%2002%20-%20cs/drenagem-bm02.xls'#$''.$gp$198"</definedName>
    <definedName name="SG_11_11" localSheetId="12">#REF!</definedName>
    <definedName name="SG_11_11" localSheetId="13">#REF!</definedName>
    <definedName name="SG_11_11" localSheetId="6">#REF!</definedName>
    <definedName name="SG_11_11">#REF!</definedName>
    <definedName name="SG_11_11_2">"'file:///d:/obra%20andrade/bm%2002%20-%20cs/drenagem-bm02.xls'#$''.$gt$202"</definedName>
    <definedName name="SG_11_11_3">"'file:///d:/obra%20andrade/bm%2002%20-%20cs/drenagem-bm02.xls'#$''.$gt$202"</definedName>
    <definedName name="SG_11_11_4">"'file:///d:/obra%20andrade/bm%2002%20-%20cs/drenagem-bm02.xls'#$''.$gt$202"</definedName>
    <definedName name="SG_11_11_5">"'file:///d:/obra%20andrade/bm%2002%20-%20cs/drenagem-bm02.xls'#$''.$gt$202"</definedName>
    <definedName name="SG_11_11_6">"'file:///d:/obra%20andrade/bm%2002%20-%20cs/drenagem-bm02.xls'#$''.$gt$202"</definedName>
    <definedName name="SG_11_11_7">"'file:///d:/obra%20andrade/bm%2002%20-%20cs/drenagem-bm02.xls'#$''.$gt$202"</definedName>
    <definedName name="SG_11_12" localSheetId="12">#REF!</definedName>
    <definedName name="SG_11_12" localSheetId="13">#REF!</definedName>
    <definedName name="SG_11_12" localSheetId="6">#REF!</definedName>
    <definedName name="SG_11_12">#REF!</definedName>
    <definedName name="SG_11_12_2">"'file:///d:/obra%20andrade/bm%2002%20-%20cs/drenagem-bm02.xls'#$''.$gx$206"</definedName>
    <definedName name="SG_11_12_3">"'file:///d:/obra%20andrade/bm%2002%20-%20cs/drenagem-bm02.xls'#$''.$gx$206"</definedName>
    <definedName name="SG_11_12_4">"'file:///d:/obra%20andrade/bm%2002%20-%20cs/drenagem-bm02.xls'#$''.$gx$206"</definedName>
    <definedName name="SG_11_12_5">"'file:///d:/obra%20andrade/bm%2002%20-%20cs/drenagem-bm02.xls'#$''.$gx$206"</definedName>
    <definedName name="SG_11_12_6">"'file:///d:/obra%20andrade/bm%2002%20-%20cs/drenagem-bm02.xls'#$''.$gx$206"</definedName>
    <definedName name="SG_11_12_7">"'file:///d:/obra%20andrade/bm%2002%20-%20cs/drenagem-bm02.xls'#$''.$gx$206"</definedName>
    <definedName name="SG_11_13" localSheetId="12">#REF!</definedName>
    <definedName name="SG_11_13" localSheetId="13">#REF!</definedName>
    <definedName name="SG_11_13" localSheetId="6">#REF!</definedName>
    <definedName name="SG_11_13">#REF!</definedName>
    <definedName name="SG_11_13_2">"'file:///d:/obra%20andrade/bm%2002%20-%20cs/drenagem-bm02.xls'#$''.$hb$210"</definedName>
    <definedName name="SG_11_13_3">"'file:///d:/obra%20andrade/bm%2002%20-%20cs/drenagem-bm02.xls'#$''.$hb$210"</definedName>
    <definedName name="SG_11_13_4">"'file:///d:/obra%20andrade/bm%2002%20-%20cs/drenagem-bm02.xls'#$''.$hb$210"</definedName>
    <definedName name="SG_11_13_5">"'file:///d:/obra%20andrade/bm%2002%20-%20cs/drenagem-bm02.xls'#$''.$hb$210"</definedName>
    <definedName name="SG_11_13_6">"'file:///d:/obra%20andrade/bm%2002%20-%20cs/drenagem-bm02.xls'#$''.$hb$210"</definedName>
    <definedName name="SG_11_13_7">"'file:///d:/obra%20andrade/bm%2002%20-%20cs/drenagem-bm02.xls'#$''.$hb$210"</definedName>
    <definedName name="SG_11_14" localSheetId="12">#REF!</definedName>
    <definedName name="SG_11_14" localSheetId="13">#REF!</definedName>
    <definedName name="SG_11_14" localSheetId="6">#REF!</definedName>
    <definedName name="SG_11_14">#REF!</definedName>
    <definedName name="SG_11_14_2">"'file:///d:/obra%20andrade/bm%2002%20-%20cs/drenagem-bm02.xls'#$''.$hf$214"</definedName>
    <definedName name="SG_11_14_3">"'file:///d:/obra%20andrade/bm%2002%20-%20cs/drenagem-bm02.xls'#$''.$hf$214"</definedName>
    <definedName name="SG_11_14_4">"'file:///d:/obra%20andrade/bm%2002%20-%20cs/drenagem-bm02.xls'#$''.$hf$214"</definedName>
    <definedName name="SG_11_14_5">"'file:///d:/obra%20andrade/bm%2002%20-%20cs/drenagem-bm02.xls'#$''.$hf$214"</definedName>
    <definedName name="SG_11_14_6">"'file:///d:/obra%20andrade/bm%2002%20-%20cs/drenagem-bm02.xls'#$''.$hf$214"</definedName>
    <definedName name="SG_11_14_7">"'file:///d:/obra%20andrade/bm%2002%20-%20cs/drenagem-bm02.xls'#$''.$hf$214"</definedName>
    <definedName name="SG_11_15" localSheetId="12">#REF!</definedName>
    <definedName name="SG_11_15" localSheetId="13">#REF!</definedName>
    <definedName name="SG_11_15" localSheetId="6">#REF!</definedName>
    <definedName name="SG_11_15">#REF!</definedName>
    <definedName name="SG_11_15_2">"'file:///d:/obra%20andrade/bm%2002%20-%20cs/drenagem-bm02.xls'#$''.$hj$218"</definedName>
    <definedName name="SG_11_15_3">"'file:///d:/obra%20andrade/bm%2002%20-%20cs/drenagem-bm02.xls'#$''.$hj$218"</definedName>
    <definedName name="SG_11_15_4">"'file:///d:/obra%20andrade/bm%2002%20-%20cs/drenagem-bm02.xls'#$''.$hj$218"</definedName>
    <definedName name="SG_11_15_5">"'file:///d:/obra%20andrade/bm%2002%20-%20cs/drenagem-bm02.xls'#$''.$hj$218"</definedName>
    <definedName name="SG_11_15_6">"'file:///d:/obra%20andrade/bm%2002%20-%20cs/drenagem-bm02.xls'#$''.$hj$218"</definedName>
    <definedName name="SG_11_15_7">"'file:///d:/obra%20andrade/bm%2002%20-%20cs/drenagem-bm02.xls'#$''.$hj$218"</definedName>
    <definedName name="SG_12_01" localSheetId="12">#REF!</definedName>
    <definedName name="SG_12_01" localSheetId="13">#REF!</definedName>
    <definedName name="SG_12_01" localSheetId="6">#REF!</definedName>
    <definedName name="SG_12_01">#REF!</definedName>
    <definedName name="SG_12_01_2">"'file:///d:/obra%20andrade/bm%2002%20-%20cs/drenagem-bm02.xls'#$''.$gp$710"</definedName>
    <definedName name="SG_12_01_3">"'file:///d:/obra%20andrade/bm%2002%20-%20cs/drenagem-bm02.xls'#$''.$gp$710"</definedName>
    <definedName name="SG_12_01_4">"'file:///d:/obra%20andrade/bm%2002%20-%20cs/drenagem-bm02.xls'#$''.$gp$710"</definedName>
    <definedName name="SG_12_01_5">"'file:///d:/obra%20andrade/bm%2002%20-%20cs/drenagem-bm02.xls'#$''.$gp$710"</definedName>
    <definedName name="SG_12_01_6">"'file:///d:/obra%20andrade/bm%2002%20-%20cs/drenagem-bm02.xls'#$''.$gp$710"</definedName>
    <definedName name="SG_12_01_7">"'file:///d:/obra%20andrade/bm%2002%20-%20cs/drenagem-bm02.xls'#$''.$gp$710"</definedName>
    <definedName name="SG_12_02" localSheetId="12">#REF!</definedName>
    <definedName name="SG_12_02" localSheetId="13">#REF!</definedName>
    <definedName name="SG_12_02" localSheetId="6">#REF!</definedName>
    <definedName name="SG_12_02">#REF!</definedName>
    <definedName name="SG_12_02_2">"'file:///d:/obra%20andrade/bm%2002%20-%20cs/drenagem-bm02.xls'#$''.$fh$164"</definedName>
    <definedName name="SG_12_02_3">"'file:///d:/obra%20andrade/bm%2002%20-%20cs/drenagem-bm02.xls'#$''.$fh$164"</definedName>
    <definedName name="SG_12_02_4">"'file:///d:/obra%20andrade/bm%2002%20-%20cs/drenagem-bm02.xls'#$''.$fh$164"</definedName>
    <definedName name="SG_12_02_5">"'file:///d:/obra%20andrade/bm%2002%20-%20cs/drenagem-bm02.xls'#$''.$fh$164"</definedName>
    <definedName name="SG_12_02_6">"'file:///d:/obra%20andrade/bm%2002%20-%20cs/drenagem-bm02.xls'#$''.$fh$164"</definedName>
    <definedName name="SG_12_02_7">"'file:///d:/obra%20andrade/bm%2002%20-%20cs/drenagem-bm02.xls'#$''.$fh$164"</definedName>
    <definedName name="SG_12_03" localSheetId="12">#REF!</definedName>
    <definedName name="SG_12_03" localSheetId="13">#REF!</definedName>
    <definedName name="SG_12_03" localSheetId="6">#REF!</definedName>
    <definedName name="SG_12_03">#REF!</definedName>
    <definedName name="SG_12_03_2">"'file:///d:/obra%20andrade/bm%2002%20-%20cs/drenagem-bm02.xls'#$''.$fl$168"</definedName>
    <definedName name="SG_12_03_3">"'file:///d:/obra%20andrade/bm%2002%20-%20cs/drenagem-bm02.xls'#$''.$fl$168"</definedName>
    <definedName name="SG_12_03_4">"'file:///d:/obra%20andrade/bm%2002%20-%20cs/drenagem-bm02.xls'#$''.$fl$168"</definedName>
    <definedName name="SG_12_03_5">"'file:///d:/obra%20andrade/bm%2002%20-%20cs/drenagem-bm02.xls'#$''.$fl$168"</definedName>
    <definedName name="SG_12_03_6">"'file:///d:/obra%20andrade/bm%2002%20-%20cs/drenagem-bm02.xls'#$''.$fl$168"</definedName>
    <definedName name="SG_12_03_7">"'file:///d:/obra%20andrade/bm%2002%20-%20cs/drenagem-bm02.xls'#$''.$fl$168"</definedName>
    <definedName name="SG_12_04" localSheetId="12">#REF!</definedName>
    <definedName name="SG_12_04" localSheetId="13">#REF!</definedName>
    <definedName name="SG_12_04" localSheetId="6">#REF!</definedName>
    <definedName name="SG_12_04">#REF!</definedName>
    <definedName name="SG_12_04_2">"'file:///d:/obra%20andrade/bm%2002%20-%20cs/drenagem-bm02.xls'#$''.$fp$172"</definedName>
    <definedName name="SG_12_04_3">"'file:///d:/obra%20andrade/bm%2002%20-%20cs/drenagem-bm02.xls'#$''.$fp$172"</definedName>
    <definedName name="SG_12_04_4">"'file:///d:/obra%20andrade/bm%2002%20-%20cs/drenagem-bm02.xls'#$''.$fp$172"</definedName>
    <definedName name="SG_12_04_5">"'file:///d:/obra%20andrade/bm%2002%20-%20cs/drenagem-bm02.xls'#$''.$fp$172"</definedName>
    <definedName name="SG_12_04_6">"'file:///d:/obra%20andrade/bm%2002%20-%20cs/drenagem-bm02.xls'#$''.$fp$172"</definedName>
    <definedName name="SG_12_04_7">"'file:///d:/obra%20andrade/bm%2002%20-%20cs/drenagem-bm02.xls'#$''.$fp$172"</definedName>
    <definedName name="SG_12_05" localSheetId="12">#REF!</definedName>
    <definedName name="SG_12_05" localSheetId="13">#REF!</definedName>
    <definedName name="SG_12_05" localSheetId="6">#REF!</definedName>
    <definedName name="SG_12_05">#REF!</definedName>
    <definedName name="SG_12_05_2">"'file:///d:/obra%20andrade/bm%2002%20-%20cs/drenagem-bm02.xls'#$''.$ft$176"</definedName>
    <definedName name="SG_12_05_3">"'file:///d:/obra%20andrade/bm%2002%20-%20cs/drenagem-bm02.xls'#$''.$ft$176"</definedName>
    <definedName name="SG_12_05_4">"'file:///d:/obra%20andrade/bm%2002%20-%20cs/drenagem-bm02.xls'#$''.$ft$176"</definedName>
    <definedName name="SG_12_05_5">"'file:///d:/obra%20andrade/bm%2002%20-%20cs/drenagem-bm02.xls'#$''.$ft$176"</definedName>
    <definedName name="SG_12_05_6">"'file:///d:/obra%20andrade/bm%2002%20-%20cs/drenagem-bm02.xls'#$''.$ft$176"</definedName>
    <definedName name="SG_12_05_7">"'file:///d:/obra%20andrade/bm%2002%20-%20cs/drenagem-bm02.xls'#$''.$ft$176"</definedName>
    <definedName name="SG_12_06" localSheetId="12">#REF!</definedName>
    <definedName name="SG_12_06" localSheetId="13">#REF!</definedName>
    <definedName name="SG_12_06" localSheetId="6">#REF!</definedName>
    <definedName name="SG_12_06">#REF!</definedName>
    <definedName name="SG_12_06_2">"'file:///d:/obra%20andrade/bm%2002%20-%20cs/drenagem-bm02.xls'#$''.$fx$180"</definedName>
    <definedName name="SG_12_06_3">"'file:///d:/obra%20andrade/bm%2002%20-%20cs/drenagem-bm02.xls'#$''.$fx$180"</definedName>
    <definedName name="SG_12_06_4">"'file:///d:/obra%20andrade/bm%2002%20-%20cs/drenagem-bm02.xls'#$''.$fx$180"</definedName>
    <definedName name="SG_12_06_5">"'file:///d:/obra%20andrade/bm%2002%20-%20cs/drenagem-bm02.xls'#$''.$fx$180"</definedName>
    <definedName name="SG_12_06_6">"'file:///d:/obra%20andrade/bm%2002%20-%20cs/drenagem-bm02.xls'#$''.$fx$180"</definedName>
    <definedName name="SG_12_06_7">"'file:///d:/obra%20andrade/bm%2002%20-%20cs/drenagem-bm02.xls'#$''.$fx$180"</definedName>
    <definedName name="SG_12_07" localSheetId="12">#REF!</definedName>
    <definedName name="SG_12_07" localSheetId="13">#REF!</definedName>
    <definedName name="SG_12_07" localSheetId="6">#REF!</definedName>
    <definedName name="SG_12_07">#REF!</definedName>
    <definedName name="SG_12_07_2">"'file:///d:/obra%20andrade/bm%2002%20-%20cs/drenagem-bm02.xls'#$''.$gb$184"</definedName>
    <definedName name="SG_12_07_3">"'file:///d:/obra%20andrade/bm%2002%20-%20cs/drenagem-bm02.xls'#$''.$gb$184"</definedName>
    <definedName name="SG_12_07_4">"'file:///d:/obra%20andrade/bm%2002%20-%20cs/drenagem-bm02.xls'#$''.$gb$184"</definedName>
    <definedName name="SG_12_07_5">"'file:///d:/obra%20andrade/bm%2002%20-%20cs/drenagem-bm02.xls'#$''.$gb$184"</definedName>
    <definedName name="SG_12_07_6">"'file:///d:/obra%20andrade/bm%2002%20-%20cs/drenagem-bm02.xls'#$''.$gb$184"</definedName>
    <definedName name="SG_12_07_7">"'file:///d:/obra%20andrade/bm%2002%20-%20cs/drenagem-bm02.xls'#$''.$gb$184"</definedName>
    <definedName name="SG_12_08" localSheetId="12">#REF!</definedName>
    <definedName name="SG_12_08" localSheetId="13">#REF!</definedName>
    <definedName name="SG_12_08" localSheetId="6">#REF!</definedName>
    <definedName name="SG_12_08">#REF!</definedName>
    <definedName name="SG_12_08_2">"'file:///d:/obra%20andrade/bm%2002%20-%20cs/drenagem-bm02.xls'#$''.$gf$188"</definedName>
    <definedName name="SG_12_08_3">"'file:///d:/obra%20andrade/bm%2002%20-%20cs/drenagem-bm02.xls'#$''.$gf$188"</definedName>
    <definedName name="SG_12_08_4">"'file:///d:/obra%20andrade/bm%2002%20-%20cs/drenagem-bm02.xls'#$''.$gf$188"</definedName>
    <definedName name="SG_12_08_5">"'file:///d:/obra%20andrade/bm%2002%20-%20cs/drenagem-bm02.xls'#$''.$gf$188"</definedName>
    <definedName name="SG_12_08_6">"'file:///d:/obra%20andrade/bm%2002%20-%20cs/drenagem-bm02.xls'#$''.$gf$188"</definedName>
    <definedName name="SG_12_08_7">"'file:///d:/obra%20andrade/bm%2002%20-%20cs/drenagem-bm02.xls'#$''.$gf$188"</definedName>
    <definedName name="SG_12_09" localSheetId="12">#REF!</definedName>
    <definedName name="SG_12_09" localSheetId="13">#REF!</definedName>
    <definedName name="SG_12_09" localSheetId="6">#REF!</definedName>
    <definedName name="SG_12_09">#REF!</definedName>
    <definedName name="SG_12_09_2">"'file:///d:/obra%20andrade/bm%2002%20-%20cs/drenagem-bm02.xls'#$''.$gj$192"</definedName>
    <definedName name="SG_12_09_3">"'file:///d:/obra%20andrade/bm%2002%20-%20cs/drenagem-bm02.xls'#$''.$gj$192"</definedName>
    <definedName name="SG_12_09_4">"'file:///d:/obra%20andrade/bm%2002%20-%20cs/drenagem-bm02.xls'#$''.$gj$192"</definedName>
    <definedName name="SG_12_09_5">"'file:///d:/obra%20andrade/bm%2002%20-%20cs/drenagem-bm02.xls'#$''.$gj$192"</definedName>
    <definedName name="SG_12_09_6">"'file:///d:/obra%20andrade/bm%2002%20-%20cs/drenagem-bm02.xls'#$''.$gj$192"</definedName>
    <definedName name="SG_12_09_7">"'file:///d:/obra%20andrade/bm%2002%20-%20cs/drenagem-bm02.xls'#$''.$gj$192"</definedName>
    <definedName name="SG_12_10" localSheetId="12">#REF!</definedName>
    <definedName name="SG_12_10" localSheetId="13">#REF!</definedName>
    <definedName name="SG_12_10" localSheetId="6">#REF!</definedName>
    <definedName name="SG_12_10">#REF!</definedName>
    <definedName name="SG_12_10_2">"'file:///d:/obra%20andrade/bm%2002%20-%20cs/drenagem-bm02.xls'#$''.$gn$196"</definedName>
    <definedName name="SG_12_10_3">"'file:///d:/obra%20andrade/bm%2002%20-%20cs/drenagem-bm02.xls'#$''.$gn$196"</definedName>
    <definedName name="SG_12_10_4">"'file:///d:/obra%20andrade/bm%2002%20-%20cs/drenagem-bm02.xls'#$''.$gn$196"</definedName>
    <definedName name="SG_12_10_5">"'file:///d:/obra%20andrade/bm%2002%20-%20cs/drenagem-bm02.xls'#$''.$gn$196"</definedName>
    <definedName name="SG_12_10_6">"'file:///d:/obra%20andrade/bm%2002%20-%20cs/drenagem-bm02.xls'#$''.$gn$196"</definedName>
    <definedName name="SG_12_10_7">"'file:///d:/obra%20andrade/bm%2002%20-%20cs/drenagem-bm02.xls'#$''.$gn$196"</definedName>
    <definedName name="SG_12_11" localSheetId="12">#REF!</definedName>
    <definedName name="SG_12_11" localSheetId="13">#REF!</definedName>
    <definedName name="SG_12_11" localSheetId="6">#REF!</definedName>
    <definedName name="SG_12_11">#REF!</definedName>
    <definedName name="SG_12_11_2">"'file:///d:/obra%20andrade/bm%2002%20-%20cs/drenagem-bm02.xls'#$''.$gr$200"</definedName>
    <definedName name="SG_12_11_3">"'file:///d:/obra%20andrade/bm%2002%20-%20cs/drenagem-bm02.xls'#$''.$gr$200"</definedName>
    <definedName name="SG_12_11_4">"'file:///d:/obra%20andrade/bm%2002%20-%20cs/drenagem-bm02.xls'#$''.$gr$200"</definedName>
    <definedName name="SG_12_11_5">"'file:///d:/obra%20andrade/bm%2002%20-%20cs/drenagem-bm02.xls'#$''.$gr$200"</definedName>
    <definedName name="SG_12_11_6">"'file:///d:/obra%20andrade/bm%2002%20-%20cs/drenagem-bm02.xls'#$''.$gr$200"</definedName>
    <definedName name="SG_12_11_7">"'file:///d:/obra%20andrade/bm%2002%20-%20cs/drenagem-bm02.xls'#$''.$gr$200"</definedName>
    <definedName name="SG_12_12" localSheetId="12">#REF!</definedName>
    <definedName name="SG_12_12" localSheetId="13">#REF!</definedName>
    <definedName name="SG_12_12" localSheetId="6">#REF!</definedName>
    <definedName name="SG_12_12">#REF!</definedName>
    <definedName name="SG_12_12_2">"'file:///d:/obra%20andrade/bm%2002%20-%20cs/drenagem-bm02.xls'#$''.$gv$204"</definedName>
    <definedName name="SG_12_12_3">"'file:///d:/obra%20andrade/bm%2002%20-%20cs/drenagem-bm02.xls'#$''.$gv$204"</definedName>
    <definedName name="SG_12_12_4">"'file:///d:/obra%20andrade/bm%2002%20-%20cs/drenagem-bm02.xls'#$''.$gv$204"</definedName>
    <definedName name="SG_12_12_5">"'file:///d:/obra%20andrade/bm%2002%20-%20cs/drenagem-bm02.xls'#$''.$gv$204"</definedName>
    <definedName name="SG_12_12_6">"'file:///d:/obra%20andrade/bm%2002%20-%20cs/drenagem-bm02.xls'#$''.$gv$204"</definedName>
    <definedName name="SG_12_12_7">"'file:///d:/obra%20andrade/bm%2002%20-%20cs/drenagem-bm02.xls'#$''.$gv$204"</definedName>
    <definedName name="SG_12_13" localSheetId="12">#REF!</definedName>
    <definedName name="SG_12_13" localSheetId="13">#REF!</definedName>
    <definedName name="SG_12_13" localSheetId="6">#REF!</definedName>
    <definedName name="SG_12_13">#REF!</definedName>
    <definedName name="SG_12_13_2">"'file:///d:/obra%20andrade/bm%2002%20-%20cs/drenagem-bm02.xls'#$''.$gz$208"</definedName>
    <definedName name="SG_12_13_3">"'file:///d:/obra%20andrade/bm%2002%20-%20cs/drenagem-bm02.xls'#$''.$gz$208"</definedName>
    <definedName name="SG_12_13_4">"'file:///d:/obra%20andrade/bm%2002%20-%20cs/drenagem-bm02.xls'#$''.$gz$208"</definedName>
    <definedName name="SG_12_13_5">"'file:///d:/obra%20andrade/bm%2002%20-%20cs/drenagem-bm02.xls'#$''.$gz$208"</definedName>
    <definedName name="SG_12_13_6">"'file:///d:/obra%20andrade/bm%2002%20-%20cs/drenagem-bm02.xls'#$''.$gz$208"</definedName>
    <definedName name="SG_12_13_7">"'file:///d:/obra%20andrade/bm%2002%20-%20cs/drenagem-bm02.xls'#$''.$gz$208"</definedName>
    <definedName name="SG_12_14" localSheetId="12">#REF!</definedName>
    <definedName name="SG_12_14" localSheetId="13">#REF!</definedName>
    <definedName name="SG_12_14" localSheetId="6">#REF!</definedName>
    <definedName name="SG_12_14">#REF!</definedName>
    <definedName name="SG_12_14_2">"'file:///d:/obra%20andrade/bm%2002%20-%20cs/drenagem-bm02.xls'#$''.$hd$212"</definedName>
    <definedName name="SG_12_14_3">"'file:///d:/obra%20andrade/bm%2002%20-%20cs/drenagem-bm02.xls'#$''.$hd$212"</definedName>
    <definedName name="SG_12_14_4">"'file:///d:/obra%20andrade/bm%2002%20-%20cs/drenagem-bm02.xls'#$''.$hd$212"</definedName>
    <definedName name="SG_12_14_5">"'file:///d:/obra%20andrade/bm%2002%20-%20cs/drenagem-bm02.xls'#$''.$hd$212"</definedName>
    <definedName name="SG_12_14_6">"'file:///d:/obra%20andrade/bm%2002%20-%20cs/drenagem-bm02.xls'#$''.$hd$212"</definedName>
    <definedName name="SG_12_14_7">"'file:///d:/obra%20andrade/bm%2002%20-%20cs/drenagem-bm02.xls'#$''.$hd$212"</definedName>
    <definedName name="SG_12_15" localSheetId="12">#REF!</definedName>
    <definedName name="SG_12_15" localSheetId="13">#REF!</definedName>
    <definedName name="SG_12_15" localSheetId="6">#REF!</definedName>
    <definedName name="SG_12_15">#REF!</definedName>
    <definedName name="SG_12_15_2">"'file:///d:/obra%20andrade/bm%2002%20-%20cs/drenagem-bm02.xls'#$''.$hh$216"</definedName>
    <definedName name="SG_12_15_3">"'file:///d:/obra%20andrade/bm%2002%20-%20cs/drenagem-bm02.xls'#$''.$hh$216"</definedName>
    <definedName name="SG_12_15_4">"'file:///d:/obra%20andrade/bm%2002%20-%20cs/drenagem-bm02.xls'#$''.$hh$216"</definedName>
    <definedName name="SG_12_15_5">"'file:///d:/obra%20andrade/bm%2002%20-%20cs/drenagem-bm02.xls'#$''.$hh$216"</definedName>
    <definedName name="SG_12_15_6">"'file:///d:/obra%20andrade/bm%2002%20-%20cs/drenagem-bm02.xls'#$''.$hh$216"</definedName>
    <definedName name="SG_12_15_7">"'file:///d:/obra%20andrade/bm%2002%20-%20cs/drenagem-bm02.xls'#$''.$hh$216"</definedName>
    <definedName name="SG_12_16" localSheetId="12">#REF!</definedName>
    <definedName name="SG_12_16" localSheetId="13">#REF!</definedName>
    <definedName name="SG_12_16" localSheetId="6">#REF!</definedName>
    <definedName name="SG_12_16">#REF!</definedName>
    <definedName name="SG_12_16_2">"'file:///d:/obra%20andrade/bm%2002%20-%20cs/drenagem-bm02.xls'#$''.$cm$603"</definedName>
    <definedName name="SG_12_16_3">"'file:///d:/obra%20andrade/bm%2002%20-%20cs/drenagem-bm02.xls'#$''.$cm$603"</definedName>
    <definedName name="SG_12_16_4">"'file:///d:/obra%20andrade/bm%2002%20-%20cs/drenagem-bm02.xls'#$''.$cm$603"</definedName>
    <definedName name="SG_12_16_5">"'file:///d:/obra%20andrade/bm%2002%20-%20cs/drenagem-bm02.xls'#$''.$cm$603"</definedName>
    <definedName name="SG_12_16_6">"'file:///d:/obra%20andrade/bm%2002%20-%20cs/drenagem-bm02.xls'#$''.$cm$603"</definedName>
    <definedName name="SG_12_16_7">"'file:///d:/obra%20andrade/bm%2002%20-%20cs/drenagem-bm02.xls'#$''.$cm$603"</definedName>
    <definedName name="SG_12_17" localSheetId="12">#REF!</definedName>
    <definedName name="SG_12_17" localSheetId="13">#REF!</definedName>
    <definedName name="SG_12_17" localSheetId="6">#REF!</definedName>
    <definedName name="SG_12_17">#REF!</definedName>
    <definedName name="SG_12_17_2">"'file:///d:/obra%20andrade/bm%2002%20-%20cs/drenagem-bm02.xls'#$''.$cq$607"</definedName>
    <definedName name="SG_12_17_3">"'file:///d:/obra%20andrade/bm%2002%20-%20cs/drenagem-bm02.xls'#$''.$cq$607"</definedName>
    <definedName name="SG_12_17_4">"'file:///d:/obra%20andrade/bm%2002%20-%20cs/drenagem-bm02.xls'#$''.$cq$607"</definedName>
    <definedName name="SG_12_17_5">"'file:///d:/obra%20andrade/bm%2002%20-%20cs/drenagem-bm02.xls'#$''.$cq$607"</definedName>
    <definedName name="SG_12_17_6">"'file:///d:/obra%20andrade/bm%2002%20-%20cs/drenagem-bm02.xls'#$''.$cq$607"</definedName>
    <definedName name="SG_12_17_7">"'file:///d:/obra%20andrade/bm%2002%20-%20cs/drenagem-bm02.xls'#$''.$cq$607"</definedName>
    <definedName name="SG_12_18" localSheetId="12">#REF!</definedName>
    <definedName name="SG_12_18" localSheetId="13">#REF!</definedName>
    <definedName name="SG_12_18" localSheetId="6">#REF!</definedName>
    <definedName name="SG_12_18">#REF!</definedName>
    <definedName name="SG_12_18_2">"'file:///d:/obra%20andrade/bm%2002%20-%20cs/drenagem-bm02.xls'#$''.$cu$611"</definedName>
    <definedName name="SG_12_18_3">"'file:///d:/obra%20andrade/bm%2002%20-%20cs/drenagem-bm02.xls'#$''.$cu$611"</definedName>
    <definedName name="SG_12_18_4">"'file:///d:/obra%20andrade/bm%2002%20-%20cs/drenagem-bm02.xls'#$''.$cu$611"</definedName>
    <definedName name="SG_12_18_5">"'file:///d:/obra%20andrade/bm%2002%20-%20cs/drenagem-bm02.xls'#$''.$cu$611"</definedName>
    <definedName name="SG_12_18_6">"'file:///d:/obra%20andrade/bm%2002%20-%20cs/drenagem-bm02.xls'#$''.$cu$611"</definedName>
    <definedName name="SG_12_18_7">"'file:///d:/obra%20andrade/bm%2002%20-%20cs/drenagem-bm02.xls'#$''.$cu$611"</definedName>
    <definedName name="SG_12_19" localSheetId="12">#REF!</definedName>
    <definedName name="SG_12_19" localSheetId="13">#REF!</definedName>
    <definedName name="SG_12_19" localSheetId="6">#REF!</definedName>
    <definedName name="SG_12_19">#REF!</definedName>
    <definedName name="SG_12_19_2">"'file:///d:/obra%20andrade/bm%2002%20-%20cs/drenagem-bm02.xls'#$''.$cy$615"</definedName>
    <definedName name="SG_12_19_3">"'file:///d:/obra%20andrade/bm%2002%20-%20cs/drenagem-bm02.xls'#$''.$cy$615"</definedName>
    <definedName name="SG_12_19_4">"'file:///d:/obra%20andrade/bm%2002%20-%20cs/drenagem-bm02.xls'#$''.$cy$615"</definedName>
    <definedName name="SG_12_19_5">"'file:///d:/obra%20andrade/bm%2002%20-%20cs/drenagem-bm02.xls'#$''.$cy$615"</definedName>
    <definedName name="SG_12_19_6">"'file:///d:/obra%20andrade/bm%2002%20-%20cs/drenagem-bm02.xls'#$''.$cy$615"</definedName>
    <definedName name="SG_12_19_7">"'file:///d:/obra%20andrade/bm%2002%20-%20cs/drenagem-bm02.xls'#$''.$cy$615"</definedName>
    <definedName name="SG_12_20" localSheetId="12">#REF!</definedName>
    <definedName name="SG_12_20" localSheetId="13">#REF!</definedName>
    <definedName name="SG_12_20" localSheetId="6">#REF!</definedName>
    <definedName name="SG_12_20">#REF!</definedName>
    <definedName name="SG_12_20_2">"'file:///d:/obra%20andrade/bm%2002%20-%20cs/drenagem-bm02.xls'#$''.$dc$619"</definedName>
    <definedName name="SG_12_20_3">"'file:///d:/obra%20andrade/bm%2002%20-%20cs/drenagem-bm02.xls'#$''.$dc$619"</definedName>
    <definedName name="SG_12_20_4">"'file:///d:/obra%20andrade/bm%2002%20-%20cs/drenagem-bm02.xls'#$''.$dc$619"</definedName>
    <definedName name="SG_12_20_5">"'file:///d:/obra%20andrade/bm%2002%20-%20cs/drenagem-bm02.xls'#$''.$dc$619"</definedName>
    <definedName name="SG_12_20_6">"'file:///d:/obra%20andrade/bm%2002%20-%20cs/drenagem-bm02.xls'#$''.$dc$619"</definedName>
    <definedName name="SG_12_20_7">"'file:///d:/obra%20andrade/bm%2002%20-%20cs/drenagem-bm02.xls'#$''.$dc$619"</definedName>
    <definedName name="SG_12_21" localSheetId="12">#REF!</definedName>
    <definedName name="SG_12_21" localSheetId="13">#REF!</definedName>
    <definedName name="SG_12_21" localSheetId="6">#REF!</definedName>
    <definedName name="SG_12_21">#REF!</definedName>
    <definedName name="SG_12_21_2">"'file:///d:/obra%20andrade/bm%2002%20-%20cs/drenagem-bm02.xls'#$''.$dg$623"</definedName>
    <definedName name="SG_12_21_3">"'file:///d:/obra%20andrade/bm%2002%20-%20cs/drenagem-bm02.xls'#$''.$dg$623"</definedName>
    <definedName name="SG_12_21_4">"'file:///d:/obra%20andrade/bm%2002%20-%20cs/drenagem-bm02.xls'#$''.$dg$623"</definedName>
    <definedName name="SG_12_21_5">"'file:///d:/obra%20andrade/bm%2002%20-%20cs/drenagem-bm02.xls'#$''.$dg$623"</definedName>
    <definedName name="SG_12_21_6">"'file:///d:/obra%20andrade/bm%2002%20-%20cs/drenagem-bm02.xls'#$''.$dg$623"</definedName>
    <definedName name="SG_12_21_7">"'file:///d:/obra%20andrade/bm%2002%20-%20cs/drenagem-bm02.xls'#$''.$dg$623"</definedName>
    <definedName name="SG_12_22" localSheetId="12">#REF!</definedName>
    <definedName name="SG_12_22" localSheetId="13">#REF!</definedName>
    <definedName name="SG_12_22" localSheetId="6">#REF!</definedName>
    <definedName name="SG_12_22">#REF!</definedName>
    <definedName name="SG_12_22_2">"'file:///d:/obra%20andrade/bm%2002%20-%20cs/drenagem-bm02.xls'#$''.$dk$627"</definedName>
    <definedName name="SG_12_22_3">"'file:///d:/obra%20andrade/bm%2002%20-%20cs/drenagem-bm02.xls'#$''.$dk$627"</definedName>
    <definedName name="SG_12_22_4">"'file:///d:/obra%20andrade/bm%2002%20-%20cs/drenagem-bm02.xls'#$''.$dk$627"</definedName>
    <definedName name="SG_12_22_5">"'file:///d:/obra%20andrade/bm%2002%20-%20cs/drenagem-bm02.xls'#$''.$dk$627"</definedName>
    <definedName name="SG_12_22_6">"'file:///d:/obra%20andrade/bm%2002%20-%20cs/drenagem-bm02.xls'#$''.$dk$627"</definedName>
    <definedName name="SG_12_22_7">"'file:///d:/obra%20andrade/bm%2002%20-%20cs/drenagem-bm02.xls'#$''.$dk$627"</definedName>
    <definedName name="SG_12_23" localSheetId="12">#REF!</definedName>
    <definedName name="SG_12_23" localSheetId="13">#REF!</definedName>
    <definedName name="SG_12_23" localSheetId="6">#REF!</definedName>
    <definedName name="SG_12_23">#REF!</definedName>
    <definedName name="SG_12_23_2">"'file:///d:/obra%20andrade/bm%2002%20-%20cs/drenagem-bm02.xls'#$''.$do$631"</definedName>
    <definedName name="SG_12_23_3">"'file:///d:/obra%20andrade/bm%2002%20-%20cs/drenagem-bm02.xls'#$''.$do$631"</definedName>
    <definedName name="SG_12_23_4">"'file:///d:/obra%20andrade/bm%2002%20-%20cs/drenagem-bm02.xls'#$''.$do$631"</definedName>
    <definedName name="SG_12_23_5">"'file:///d:/obra%20andrade/bm%2002%20-%20cs/drenagem-bm02.xls'#$''.$do$631"</definedName>
    <definedName name="SG_12_23_6">"'file:///d:/obra%20andrade/bm%2002%20-%20cs/drenagem-bm02.xls'#$''.$do$631"</definedName>
    <definedName name="SG_12_23_7">"'file:///d:/obra%20andrade/bm%2002%20-%20cs/drenagem-bm02.xls'#$''.$do$631"</definedName>
    <definedName name="SG_12_24" localSheetId="12">#REF!</definedName>
    <definedName name="SG_12_24" localSheetId="13">#REF!</definedName>
    <definedName name="SG_12_24" localSheetId="6">#REF!</definedName>
    <definedName name="SG_12_24">#REF!</definedName>
    <definedName name="SG_12_24_2">"'file:///d:/obra%20andrade/bm%2002%20-%20cs/drenagem-bm02.xls'#$''.$ds$635"</definedName>
    <definedName name="SG_12_24_3">"'file:///d:/obra%20andrade/bm%2002%20-%20cs/drenagem-bm02.xls'#$''.$ds$635"</definedName>
    <definedName name="SG_12_24_4">"'file:///d:/obra%20andrade/bm%2002%20-%20cs/drenagem-bm02.xls'#$''.$ds$635"</definedName>
    <definedName name="SG_12_24_5">"'file:///d:/obra%20andrade/bm%2002%20-%20cs/drenagem-bm02.xls'#$''.$ds$635"</definedName>
    <definedName name="SG_12_24_6">"'file:///d:/obra%20andrade/bm%2002%20-%20cs/drenagem-bm02.xls'#$''.$ds$635"</definedName>
    <definedName name="SG_12_24_7">"'file:///d:/obra%20andrade/bm%2002%20-%20cs/drenagem-bm02.xls'#$''.$ds$635"</definedName>
    <definedName name="SG_12_25" localSheetId="12">#REF!</definedName>
    <definedName name="SG_12_25" localSheetId="13">#REF!</definedName>
    <definedName name="SG_12_25" localSheetId="6">#REF!</definedName>
    <definedName name="SG_12_25">#REF!</definedName>
    <definedName name="SG_12_25_2">"'file:///d:/obra%20andrade/bm%2002%20-%20cs/drenagem-bm02.xls'#$''.$dw$639"</definedName>
    <definedName name="SG_12_25_3">"'file:///d:/obra%20andrade/bm%2002%20-%20cs/drenagem-bm02.xls'#$''.$dw$639"</definedName>
    <definedName name="SG_12_25_4">"'file:///d:/obra%20andrade/bm%2002%20-%20cs/drenagem-bm02.xls'#$''.$dw$639"</definedName>
    <definedName name="SG_12_25_5">"'file:///d:/obra%20andrade/bm%2002%20-%20cs/drenagem-bm02.xls'#$''.$dw$639"</definedName>
    <definedName name="SG_12_25_6">"'file:///d:/obra%20andrade/bm%2002%20-%20cs/drenagem-bm02.xls'#$''.$dw$639"</definedName>
    <definedName name="SG_12_25_7">"'file:///d:/obra%20andrade/bm%2002%20-%20cs/drenagem-bm02.xls'#$''.$dw$639"</definedName>
    <definedName name="SG_13_01" localSheetId="12">#REF!</definedName>
    <definedName name="SG_13_01" localSheetId="13">#REF!</definedName>
    <definedName name="SG_13_01" localSheetId="6">#REF!</definedName>
    <definedName name="SG_13_01">#REF!</definedName>
    <definedName name="SG_13_01_2">"'file:///d:/obra%20andrade/bm%2002%20-%20cs/drenagem-bm02.xls'#$''.$hn$222"</definedName>
    <definedName name="SG_13_01_3">"'file:///d:/obra%20andrade/bm%2002%20-%20cs/drenagem-bm02.xls'#$''.$hn$222"</definedName>
    <definedName name="SG_13_01_4">"'file:///d:/obra%20andrade/bm%2002%20-%20cs/drenagem-bm02.xls'#$''.$hn$222"</definedName>
    <definedName name="SG_13_01_5">"'file:///d:/obra%20andrade/bm%2002%20-%20cs/drenagem-bm02.xls'#$''.$hn$222"</definedName>
    <definedName name="SG_13_01_6">"'file:///d:/obra%20andrade/bm%2002%20-%20cs/drenagem-bm02.xls'#$''.$hn$222"</definedName>
    <definedName name="SG_13_01_7">"'file:///d:/obra%20andrade/bm%2002%20-%20cs/drenagem-bm02.xls'#$''.$hn$222"</definedName>
    <definedName name="SG_13_02" localSheetId="12">#REF!</definedName>
    <definedName name="SG_13_02" localSheetId="13">#REF!</definedName>
    <definedName name="SG_13_02" localSheetId="6">#REF!</definedName>
    <definedName name="SG_13_02">#REF!</definedName>
    <definedName name="SG_13_02_2">"'file:///d:/obra%20andrade/bm%2002%20-%20cs/drenagem-bm02.xls'#$''.$hr$226"</definedName>
    <definedName name="SG_13_02_3">"'file:///d:/obra%20andrade/bm%2002%20-%20cs/drenagem-bm02.xls'#$''.$hr$226"</definedName>
    <definedName name="SG_13_02_4">"'file:///d:/obra%20andrade/bm%2002%20-%20cs/drenagem-bm02.xls'#$''.$hr$226"</definedName>
    <definedName name="SG_13_02_5">"'file:///d:/obra%20andrade/bm%2002%20-%20cs/drenagem-bm02.xls'#$''.$hr$226"</definedName>
    <definedName name="SG_13_02_6">"'file:///d:/obra%20andrade/bm%2002%20-%20cs/drenagem-bm02.xls'#$''.$hr$226"</definedName>
    <definedName name="SG_13_02_7">"'file:///d:/obra%20andrade/bm%2002%20-%20cs/drenagem-bm02.xls'#$''.$hr$226"</definedName>
    <definedName name="SG_13_03" localSheetId="12">#REF!</definedName>
    <definedName name="SG_13_03" localSheetId="13">#REF!</definedName>
    <definedName name="SG_13_03" localSheetId="6">#REF!</definedName>
    <definedName name="SG_13_03">#REF!</definedName>
    <definedName name="SG_13_03_2">"'file:///d:/obra%20andrade/bm%2002%20-%20cs/drenagem-bm02.xls'#$''.$hv$230"</definedName>
    <definedName name="SG_13_03_3">"'file:///d:/obra%20andrade/bm%2002%20-%20cs/drenagem-bm02.xls'#$''.$hv$230"</definedName>
    <definedName name="SG_13_03_4">"'file:///d:/obra%20andrade/bm%2002%20-%20cs/drenagem-bm02.xls'#$''.$hv$230"</definedName>
    <definedName name="SG_13_03_5">"'file:///d:/obra%20andrade/bm%2002%20-%20cs/drenagem-bm02.xls'#$''.$hv$230"</definedName>
    <definedName name="SG_13_03_6">"'file:///d:/obra%20andrade/bm%2002%20-%20cs/drenagem-bm02.xls'#$''.$hv$230"</definedName>
    <definedName name="SG_13_03_7">"'file:///d:/obra%20andrade/bm%2002%20-%20cs/drenagem-bm02.xls'#$''.$hv$230"</definedName>
    <definedName name="SG_13_04" localSheetId="12">#REF!</definedName>
    <definedName name="SG_13_04" localSheetId="13">#REF!</definedName>
    <definedName name="SG_13_04" localSheetId="6">#REF!</definedName>
    <definedName name="SG_13_04">#REF!</definedName>
    <definedName name="SG_13_04_2">"'file:///d:/obra%20andrade/bm%2002%20-%20cs/drenagem-bm02.xls'#$''.$hz$234"</definedName>
    <definedName name="SG_13_04_3">"'file:///d:/obra%20andrade/bm%2002%20-%20cs/drenagem-bm02.xls'#$''.$hz$234"</definedName>
    <definedName name="SG_13_04_4">"'file:///d:/obra%20andrade/bm%2002%20-%20cs/drenagem-bm02.xls'#$''.$hz$234"</definedName>
    <definedName name="SG_13_04_5">"'file:///d:/obra%20andrade/bm%2002%20-%20cs/drenagem-bm02.xls'#$''.$hz$234"</definedName>
    <definedName name="SG_13_04_6">"'file:///d:/obra%20andrade/bm%2002%20-%20cs/drenagem-bm02.xls'#$''.$hz$234"</definedName>
    <definedName name="SG_13_04_7">"'file:///d:/obra%20andrade/bm%2002%20-%20cs/drenagem-bm02.xls'#$''.$hz$234"</definedName>
    <definedName name="SG_13_05" localSheetId="12">#REF!</definedName>
    <definedName name="SG_13_05" localSheetId="13">#REF!</definedName>
    <definedName name="SG_13_05" localSheetId="6">#REF!</definedName>
    <definedName name="SG_13_05">#REF!</definedName>
    <definedName name="SG_13_05_2">"'file:///d:/obra%20andrade/bm%2002%20-%20cs/drenagem-bm02.xls'#$''.$id$238"</definedName>
    <definedName name="SG_13_05_3">"'file:///d:/obra%20andrade/bm%2002%20-%20cs/drenagem-bm02.xls'#$''.$id$238"</definedName>
    <definedName name="SG_13_05_4">"'file:///d:/obra%20andrade/bm%2002%20-%20cs/drenagem-bm02.xls'#$''.$id$238"</definedName>
    <definedName name="SG_13_05_5">"'file:///d:/obra%20andrade/bm%2002%20-%20cs/drenagem-bm02.xls'#$''.$id$238"</definedName>
    <definedName name="SG_13_05_6">"'file:///d:/obra%20andrade/bm%2002%20-%20cs/drenagem-bm02.xls'#$''.$id$238"</definedName>
    <definedName name="SG_13_05_7">"'file:///d:/obra%20andrade/bm%2002%20-%20cs/drenagem-bm02.xls'#$''.$id$238"</definedName>
    <definedName name="SG_13_06" localSheetId="12">#REF!</definedName>
    <definedName name="SG_13_06" localSheetId="13">#REF!</definedName>
    <definedName name="SG_13_06" localSheetId="6">#REF!</definedName>
    <definedName name="SG_13_06">#REF!</definedName>
    <definedName name="SG_13_06_2">"'file:///d:/obra%20andrade/bm%2002%20-%20cs/drenagem-bm02.xls'#$''.$ih$242"</definedName>
    <definedName name="SG_13_06_3">"'file:///d:/obra%20andrade/bm%2002%20-%20cs/drenagem-bm02.xls'#$''.$ih$242"</definedName>
    <definedName name="SG_13_06_4">"'file:///d:/obra%20andrade/bm%2002%20-%20cs/drenagem-bm02.xls'#$''.$ih$242"</definedName>
    <definedName name="SG_13_06_5">"'file:///d:/obra%20andrade/bm%2002%20-%20cs/drenagem-bm02.xls'#$''.$ih$242"</definedName>
    <definedName name="SG_13_06_6">"'file:///d:/obra%20andrade/bm%2002%20-%20cs/drenagem-bm02.xls'#$''.$ih$242"</definedName>
    <definedName name="SG_13_06_7">"'file:///d:/obra%20andrade/bm%2002%20-%20cs/drenagem-bm02.xls'#$''.$ih$242"</definedName>
    <definedName name="SG_13_07" localSheetId="12">#REF!</definedName>
    <definedName name="SG_13_07" localSheetId="13">#REF!</definedName>
    <definedName name="SG_13_07" localSheetId="6">#REF!</definedName>
    <definedName name="SG_13_07">#REF!</definedName>
    <definedName name="SG_13_07_2">"'file:///d:/obra%20andrade/bm%2002%20-%20cs/drenagem-bm02.xls'#$''.$il$246"</definedName>
    <definedName name="SG_13_07_3">"'file:///d:/obra%20andrade/bm%2002%20-%20cs/drenagem-bm02.xls'#$''.$il$246"</definedName>
    <definedName name="SG_13_07_4">"'file:///d:/obra%20andrade/bm%2002%20-%20cs/drenagem-bm02.xls'#$''.$il$246"</definedName>
    <definedName name="SG_13_07_5">"'file:///d:/obra%20andrade/bm%2002%20-%20cs/drenagem-bm02.xls'#$''.$il$246"</definedName>
    <definedName name="SG_13_07_6">"'file:///d:/obra%20andrade/bm%2002%20-%20cs/drenagem-bm02.xls'#$''.$il$246"</definedName>
    <definedName name="SG_13_07_7">"'file:///d:/obra%20andrade/bm%2002%20-%20cs/drenagem-bm02.xls'#$''.$il$246"</definedName>
    <definedName name="SG_13_08" localSheetId="12">#REF!</definedName>
    <definedName name="SG_13_08" localSheetId="13">#REF!</definedName>
    <definedName name="SG_13_08" localSheetId="6">#REF!</definedName>
    <definedName name="SG_13_08">#REF!</definedName>
    <definedName name="SG_13_08_2">"'file:///d:/obra%20andrade/bm%2002%20-%20cs/drenagem-bm02.xls'#$''.$ip$250"</definedName>
    <definedName name="SG_13_08_3">"'file:///d:/obra%20andrade/bm%2002%20-%20cs/drenagem-bm02.xls'#$''.$ip$250"</definedName>
    <definedName name="SG_13_08_4">"'file:///d:/obra%20andrade/bm%2002%20-%20cs/drenagem-bm02.xls'#$''.$ip$250"</definedName>
    <definedName name="SG_13_08_5">"'file:///d:/obra%20andrade/bm%2002%20-%20cs/drenagem-bm02.xls'#$''.$ip$250"</definedName>
    <definedName name="SG_13_08_6">"'file:///d:/obra%20andrade/bm%2002%20-%20cs/drenagem-bm02.xls'#$''.$ip$250"</definedName>
    <definedName name="SG_13_08_7">"'file:///d:/obra%20andrade/bm%2002%20-%20cs/drenagem-bm02.xls'#$''.$ip$250"</definedName>
    <definedName name="SG_13_09" localSheetId="12">#REF!</definedName>
    <definedName name="SG_13_09" localSheetId="13">#REF!</definedName>
    <definedName name="SG_13_09" localSheetId="6">#REF!</definedName>
    <definedName name="SG_13_09">#REF!</definedName>
    <definedName name="SG_13_09_2">"'file:///d:/obra%20andrade/bm%2002%20-%20cs/drenagem-bm02.xls'#$''.$it$254"</definedName>
    <definedName name="SG_13_09_3">"'file:///d:/obra%20andrade/bm%2002%20-%20cs/drenagem-bm02.xls'#$''.$it$254"</definedName>
    <definedName name="SG_13_09_4">"'file:///d:/obra%20andrade/bm%2002%20-%20cs/drenagem-bm02.xls'#$''.$it$254"</definedName>
    <definedName name="SG_13_09_5">"'file:///d:/obra%20andrade/bm%2002%20-%20cs/drenagem-bm02.xls'#$''.$it$254"</definedName>
    <definedName name="SG_13_09_6">"'file:///d:/obra%20andrade/bm%2002%20-%20cs/drenagem-bm02.xls'#$''.$it$254"</definedName>
    <definedName name="SG_13_09_7">"'file:///d:/obra%20andrade/bm%2002%20-%20cs/drenagem-bm02.xls'#$''.$it$254"</definedName>
    <definedName name="SG_13_10" localSheetId="12">#REF!</definedName>
    <definedName name="SG_13_10" localSheetId="13">#REF!</definedName>
    <definedName name="SG_13_10" localSheetId="6">#REF!</definedName>
    <definedName name="SG_13_10">#REF!</definedName>
    <definedName name="SG_13_10_2">"'file:///d:/obra%20andrade/bm%2002%20-%20cs/drenagem-bm02.xls'#$''.$b$258"</definedName>
    <definedName name="SG_13_10_3">"'file:///d:/obra%20andrade/bm%2002%20-%20cs/drenagem-bm02.xls'#$''.$b$258"</definedName>
    <definedName name="SG_13_10_4">"'file:///d:/obra%20andrade/bm%2002%20-%20cs/drenagem-bm02.xls'#$''.$b$258"</definedName>
    <definedName name="SG_13_10_5">"'file:///d:/obra%20andrade/bm%2002%20-%20cs/drenagem-bm02.xls'#$''.$b$258"</definedName>
    <definedName name="SG_13_10_6">"'file:///d:/obra%20andrade/bm%2002%20-%20cs/drenagem-bm02.xls'#$''.$b$258"</definedName>
    <definedName name="SG_13_10_7">"'file:///d:/obra%20andrade/bm%2002%20-%20cs/drenagem-bm02.xls'#$''.$b$258"</definedName>
    <definedName name="SG_13_11" localSheetId="12">#REF!</definedName>
    <definedName name="SG_13_11" localSheetId="13">#REF!</definedName>
    <definedName name="SG_13_11" localSheetId="6">#REF!</definedName>
    <definedName name="SG_13_11">#REF!</definedName>
    <definedName name="SG_13_11_2">"'file:///d:/obra%20andrade/bm%2002%20-%20cs/drenagem-bm02.xls'#$''.$f$262"</definedName>
    <definedName name="SG_13_11_3">"'file:///d:/obra%20andrade/bm%2002%20-%20cs/drenagem-bm02.xls'#$''.$f$262"</definedName>
    <definedName name="SG_13_11_4">"'file:///d:/obra%20andrade/bm%2002%20-%20cs/drenagem-bm02.xls'#$''.$f$262"</definedName>
    <definedName name="SG_13_11_5">"'file:///d:/obra%20andrade/bm%2002%20-%20cs/drenagem-bm02.xls'#$''.$f$262"</definedName>
    <definedName name="SG_13_11_6">"'file:///d:/obra%20andrade/bm%2002%20-%20cs/drenagem-bm02.xls'#$''.$f$262"</definedName>
    <definedName name="SG_13_11_7">"'file:///d:/obra%20andrade/bm%2002%20-%20cs/drenagem-bm02.xls'#$''.$f$262"</definedName>
    <definedName name="SG_13_12" localSheetId="12">#REF!</definedName>
    <definedName name="SG_13_12" localSheetId="13">#REF!</definedName>
    <definedName name="SG_13_12" localSheetId="6">#REF!</definedName>
    <definedName name="SG_13_12">#REF!</definedName>
    <definedName name="SG_13_12_2">"'file:///d:/obra%20andrade/bm%2002%20-%20cs/drenagem-bm02.xls'#$''.$j$266"</definedName>
    <definedName name="SG_13_12_3">"'file:///d:/obra%20andrade/bm%2002%20-%20cs/drenagem-bm02.xls'#$''.$j$266"</definedName>
    <definedName name="SG_13_12_4">"'file:///d:/obra%20andrade/bm%2002%20-%20cs/drenagem-bm02.xls'#$''.$j$266"</definedName>
    <definedName name="SG_13_12_5">"'file:///d:/obra%20andrade/bm%2002%20-%20cs/drenagem-bm02.xls'#$''.$j$266"</definedName>
    <definedName name="SG_13_12_6">"'file:///d:/obra%20andrade/bm%2002%20-%20cs/drenagem-bm02.xls'#$''.$j$266"</definedName>
    <definedName name="SG_13_12_7">"'file:///d:/obra%20andrade/bm%2002%20-%20cs/drenagem-bm02.xls'#$''.$j$266"</definedName>
    <definedName name="SG_13_13" localSheetId="12">#REF!</definedName>
    <definedName name="SG_13_13" localSheetId="13">#REF!</definedName>
    <definedName name="SG_13_13" localSheetId="6">#REF!</definedName>
    <definedName name="SG_13_13">#REF!</definedName>
    <definedName name="SG_13_13_2">"'file:///d:/obra%20andrade/bm%2002%20-%20cs/drenagem-bm02.xls'#$''.$n$270"</definedName>
    <definedName name="SG_13_13_3">"'file:///d:/obra%20andrade/bm%2002%20-%20cs/drenagem-bm02.xls'#$''.$n$270"</definedName>
    <definedName name="SG_13_13_4">"'file:///d:/obra%20andrade/bm%2002%20-%20cs/drenagem-bm02.xls'#$''.$n$270"</definedName>
    <definedName name="SG_13_13_5">"'file:///d:/obra%20andrade/bm%2002%20-%20cs/drenagem-bm02.xls'#$''.$n$270"</definedName>
    <definedName name="SG_13_13_6">"'file:///d:/obra%20andrade/bm%2002%20-%20cs/drenagem-bm02.xls'#$''.$n$270"</definedName>
    <definedName name="SG_13_13_7">"'file:///d:/obra%20andrade/bm%2002%20-%20cs/drenagem-bm02.xls'#$''.$n$270"</definedName>
    <definedName name="SG_13_14" localSheetId="12">#REF!</definedName>
    <definedName name="SG_13_14" localSheetId="13">#REF!</definedName>
    <definedName name="SG_13_14" localSheetId="6">#REF!</definedName>
    <definedName name="SG_13_14">#REF!</definedName>
    <definedName name="SG_13_14_2">"'file:///d:/obra%20andrade/bm%2002%20-%20cs/drenagem-bm02.xls'#$''.$r$274"</definedName>
    <definedName name="SG_13_14_3">"'file:///d:/obra%20andrade/bm%2002%20-%20cs/drenagem-bm02.xls'#$''.$r$274"</definedName>
    <definedName name="SG_13_14_4">"'file:///d:/obra%20andrade/bm%2002%20-%20cs/drenagem-bm02.xls'#$''.$r$274"</definedName>
    <definedName name="SG_13_14_5">"'file:///d:/obra%20andrade/bm%2002%20-%20cs/drenagem-bm02.xls'#$''.$r$274"</definedName>
    <definedName name="SG_13_14_6">"'file:///d:/obra%20andrade/bm%2002%20-%20cs/drenagem-bm02.xls'#$''.$r$274"</definedName>
    <definedName name="SG_13_14_7">"'file:///d:/obra%20andrade/bm%2002%20-%20cs/drenagem-bm02.xls'#$''.$r$274"</definedName>
    <definedName name="SG_13_15" localSheetId="12">#REF!</definedName>
    <definedName name="SG_13_15" localSheetId="13">#REF!</definedName>
    <definedName name="SG_13_15" localSheetId="6">#REF!</definedName>
    <definedName name="SG_13_15">#REF!</definedName>
    <definedName name="SG_13_15_2">"'file:///d:/obra%20andrade/bm%2002%20-%20cs/drenagem-bm02.xls'#$''.$v$278"</definedName>
    <definedName name="SG_13_15_3">"'file:///d:/obra%20andrade/bm%2002%20-%20cs/drenagem-bm02.xls'#$''.$v$278"</definedName>
    <definedName name="SG_13_15_4">"'file:///d:/obra%20andrade/bm%2002%20-%20cs/drenagem-bm02.xls'#$''.$v$278"</definedName>
    <definedName name="SG_13_15_5">"'file:///d:/obra%20andrade/bm%2002%20-%20cs/drenagem-bm02.xls'#$''.$v$278"</definedName>
    <definedName name="SG_13_15_6">"'file:///d:/obra%20andrade/bm%2002%20-%20cs/drenagem-bm02.xls'#$''.$v$278"</definedName>
    <definedName name="SG_13_15_7">"'file:///d:/obra%20andrade/bm%2002%20-%20cs/drenagem-bm02.xls'#$''.$v$278"</definedName>
    <definedName name="SG_13_16" localSheetId="12">#REF!</definedName>
    <definedName name="SG_13_16" localSheetId="13">#REF!</definedName>
    <definedName name="SG_13_16" localSheetId="6">#REF!</definedName>
    <definedName name="SG_13_16">#REF!</definedName>
    <definedName name="SG_13_16_2">"'file:///d:/obra%20andrade/bm%2002%20-%20cs/drenagem-bm02.xls'#$''.$gk$705"</definedName>
    <definedName name="SG_13_16_3">"'file:///d:/obra%20andrade/bm%2002%20-%20cs/drenagem-bm02.xls'#$''.$gk$705"</definedName>
    <definedName name="SG_13_16_4">"'file:///d:/obra%20andrade/bm%2002%20-%20cs/drenagem-bm02.xls'#$''.$gk$705"</definedName>
    <definedName name="SG_13_16_5">"'file:///d:/obra%20andrade/bm%2002%20-%20cs/drenagem-bm02.xls'#$''.$gk$705"</definedName>
    <definedName name="SG_13_16_6">"'file:///d:/obra%20andrade/bm%2002%20-%20cs/drenagem-bm02.xls'#$''.$gk$705"</definedName>
    <definedName name="SG_13_16_7">"'file:///d:/obra%20andrade/bm%2002%20-%20cs/drenagem-bm02.xls'#$''.$gk$705"</definedName>
    <definedName name="SG_13_17" localSheetId="12">#REF!</definedName>
    <definedName name="SG_13_17" localSheetId="13">#REF!</definedName>
    <definedName name="SG_13_17" localSheetId="6">#REF!</definedName>
    <definedName name="SG_13_17">#REF!</definedName>
    <definedName name="SG_13_17_2">"'file:///d:/obra%20andrade/bm%2002%20-%20cs/drenagem-bm02.xls'#$''.$go$709"</definedName>
    <definedName name="SG_13_17_3">"'file:///d:/obra%20andrade/bm%2002%20-%20cs/drenagem-bm02.xls'#$''.$go$709"</definedName>
    <definedName name="SG_13_17_4">"'file:///d:/obra%20andrade/bm%2002%20-%20cs/drenagem-bm02.xls'#$''.$go$709"</definedName>
    <definedName name="SG_13_17_5">"'file:///d:/obra%20andrade/bm%2002%20-%20cs/drenagem-bm02.xls'#$''.$go$709"</definedName>
    <definedName name="SG_13_17_6">"'file:///d:/obra%20andrade/bm%2002%20-%20cs/drenagem-bm02.xls'#$''.$go$709"</definedName>
    <definedName name="SG_13_17_7">"'file:///d:/obra%20andrade/bm%2002%20-%20cs/drenagem-bm02.xls'#$''.$go$709"</definedName>
    <definedName name="SG_13_18" localSheetId="12">#REF!</definedName>
    <definedName name="SG_13_18" localSheetId="13">#REF!</definedName>
    <definedName name="SG_13_18" localSheetId="6">#REF!</definedName>
    <definedName name="SG_13_18">#REF!</definedName>
    <definedName name="SG_13_18_2">"'file:///d:/obra%20andrade/bm%2002%20-%20cs/drenagem-bm02.xls'#$''.$gs$713"</definedName>
    <definedName name="SG_13_18_3">"'file:///d:/obra%20andrade/bm%2002%20-%20cs/drenagem-bm02.xls'#$''.$gs$713"</definedName>
    <definedName name="SG_13_18_4">"'file:///d:/obra%20andrade/bm%2002%20-%20cs/drenagem-bm02.xls'#$''.$gs$713"</definedName>
    <definedName name="SG_13_18_5">"'file:///d:/obra%20andrade/bm%2002%20-%20cs/drenagem-bm02.xls'#$''.$gs$713"</definedName>
    <definedName name="SG_13_18_6">"'file:///d:/obra%20andrade/bm%2002%20-%20cs/drenagem-bm02.xls'#$''.$gs$713"</definedName>
    <definedName name="SG_13_18_7">"'file:///d:/obra%20andrade/bm%2002%20-%20cs/drenagem-bm02.xls'#$''.$gs$713"</definedName>
    <definedName name="SG_13_19" localSheetId="12">#REF!</definedName>
    <definedName name="SG_13_19" localSheetId="13">#REF!</definedName>
    <definedName name="SG_13_19" localSheetId="6">#REF!</definedName>
    <definedName name="SG_13_19">#REF!</definedName>
    <definedName name="SG_13_19_2">"'file:///d:/obra%20andrade/bm%2002%20-%20cs/drenagem-bm02.xls'#$''.$gw$717"</definedName>
    <definedName name="SG_13_19_3">"'file:///d:/obra%20andrade/bm%2002%20-%20cs/drenagem-bm02.xls'#$''.$gw$717"</definedName>
    <definedName name="SG_13_19_4">"'file:///d:/obra%20andrade/bm%2002%20-%20cs/drenagem-bm02.xls'#$''.$gw$717"</definedName>
    <definedName name="SG_13_19_5">"'file:///d:/obra%20andrade/bm%2002%20-%20cs/drenagem-bm02.xls'#$''.$gw$717"</definedName>
    <definedName name="SG_13_19_6">"'file:///d:/obra%20andrade/bm%2002%20-%20cs/drenagem-bm02.xls'#$''.$gw$717"</definedName>
    <definedName name="SG_13_19_7">"'file:///d:/obra%20andrade/bm%2002%20-%20cs/drenagem-bm02.xls'#$''.$gw$717"</definedName>
    <definedName name="SG_13_20" localSheetId="12">#REF!</definedName>
    <definedName name="SG_13_20" localSheetId="13">#REF!</definedName>
    <definedName name="SG_13_20" localSheetId="6">#REF!</definedName>
    <definedName name="SG_13_20">#REF!</definedName>
    <definedName name="SG_13_20_2">"'file:///d:/obra%20andrade/bm%2002%20-%20cs/drenagem-bm02.xls'#$''.$ha$721"</definedName>
    <definedName name="SG_13_20_3">"'file:///d:/obra%20andrade/bm%2002%20-%20cs/drenagem-bm02.xls'#$''.$ha$721"</definedName>
    <definedName name="SG_13_20_4">"'file:///d:/obra%20andrade/bm%2002%20-%20cs/drenagem-bm02.xls'#$''.$ha$721"</definedName>
    <definedName name="SG_13_20_5">"'file:///d:/obra%20andrade/bm%2002%20-%20cs/drenagem-bm02.xls'#$''.$ha$721"</definedName>
    <definedName name="SG_13_20_6">"'file:///d:/obra%20andrade/bm%2002%20-%20cs/drenagem-bm02.xls'#$''.$ha$721"</definedName>
    <definedName name="SG_13_20_7">"'file:///d:/obra%20andrade/bm%2002%20-%20cs/drenagem-bm02.xls'#$''.$ha$721"</definedName>
    <definedName name="SG_13_21" localSheetId="12">#REF!</definedName>
    <definedName name="SG_13_21" localSheetId="13">#REF!</definedName>
    <definedName name="SG_13_21" localSheetId="6">#REF!</definedName>
    <definedName name="SG_13_21">#REF!</definedName>
    <definedName name="SG_13_21_2">"'file:///d:/obra%20andrade/bm%2002%20-%20cs/drenagem-bm02.xls'#$''.$he$725"</definedName>
    <definedName name="SG_13_21_3">"'file:///d:/obra%20andrade/bm%2002%20-%20cs/drenagem-bm02.xls'#$''.$he$725"</definedName>
    <definedName name="SG_13_21_4">"'file:///d:/obra%20andrade/bm%2002%20-%20cs/drenagem-bm02.xls'#$''.$he$725"</definedName>
    <definedName name="SG_13_21_5">"'file:///d:/obra%20andrade/bm%2002%20-%20cs/drenagem-bm02.xls'#$''.$he$725"</definedName>
    <definedName name="SG_13_21_6">"'file:///d:/obra%20andrade/bm%2002%20-%20cs/drenagem-bm02.xls'#$''.$he$725"</definedName>
    <definedName name="SG_13_21_7">"'file:///d:/obra%20andrade/bm%2002%20-%20cs/drenagem-bm02.xls'#$''.$he$725"</definedName>
    <definedName name="SG_13_22" localSheetId="12">#REF!</definedName>
    <definedName name="SG_13_22" localSheetId="13">#REF!</definedName>
    <definedName name="SG_13_22" localSheetId="6">#REF!</definedName>
    <definedName name="SG_13_22">#REF!</definedName>
    <definedName name="SG_13_22_2">"'file:///d:/obra%20andrade/bm%2002%20-%20cs/drenagem-bm02.xls'#$''.$hi$729"</definedName>
    <definedName name="SG_13_22_3">"'file:///d:/obra%20andrade/bm%2002%20-%20cs/drenagem-bm02.xls'#$''.$hi$729"</definedName>
    <definedName name="SG_13_22_4">"'file:///d:/obra%20andrade/bm%2002%20-%20cs/drenagem-bm02.xls'#$''.$hi$729"</definedName>
    <definedName name="SG_13_22_5">"'file:///d:/obra%20andrade/bm%2002%20-%20cs/drenagem-bm02.xls'#$''.$hi$729"</definedName>
    <definedName name="SG_13_22_6">"'file:///d:/obra%20andrade/bm%2002%20-%20cs/drenagem-bm02.xls'#$''.$hi$729"</definedName>
    <definedName name="SG_13_22_7">"'file:///d:/obra%20andrade/bm%2002%20-%20cs/drenagem-bm02.xls'#$''.$hi$729"</definedName>
    <definedName name="SG_13_23" localSheetId="12">#REF!</definedName>
    <definedName name="SG_13_23" localSheetId="13">#REF!</definedName>
    <definedName name="SG_13_23" localSheetId="6">#REF!</definedName>
    <definedName name="SG_13_23">#REF!</definedName>
    <definedName name="SG_13_23_2">"'file:///d:/obra%20andrade/bm%2002%20-%20cs/drenagem-bm02.xls'#$''.$hm$733"</definedName>
    <definedName name="SG_13_23_3">"'file:///d:/obra%20andrade/bm%2002%20-%20cs/drenagem-bm02.xls'#$''.$hm$733"</definedName>
    <definedName name="SG_13_23_4">"'file:///d:/obra%20andrade/bm%2002%20-%20cs/drenagem-bm02.xls'#$''.$hm$733"</definedName>
    <definedName name="SG_13_23_5">"'file:///d:/obra%20andrade/bm%2002%20-%20cs/drenagem-bm02.xls'#$''.$hm$733"</definedName>
    <definedName name="SG_13_23_6">"'file:///d:/obra%20andrade/bm%2002%20-%20cs/drenagem-bm02.xls'#$''.$hm$733"</definedName>
    <definedName name="SG_13_23_7">"'file:///d:/obra%20andrade/bm%2002%20-%20cs/drenagem-bm02.xls'#$''.$hm$733"</definedName>
    <definedName name="SG_13_24" localSheetId="12">#REF!</definedName>
    <definedName name="SG_13_24" localSheetId="13">#REF!</definedName>
    <definedName name="SG_13_24" localSheetId="6">#REF!</definedName>
    <definedName name="SG_13_24">#REF!</definedName>
    <definedName name="SG_13_24_2">"'file:///d:/obra%20andrade/bm%2002%20-%20cs/drenagem-bm02.xls'#$''.$hq$737"</definedName>
    <definedName name="SG_13_24_3">"'file:///d:/obra%20andrade/bm%2002%20-%20cs/drenagem-bm02.xls'#$''.$hq$737"</definedName>
    <definedName name="SG_13_24_4">"'file:///d:/obra%20andrade/bm%2002%20-%20cs/drenagem-bm02.xls'#$''.$hq$737"</definedName>
    <definedName name="SG_13_24_5">"'file:///d:/obra%20andrade/bm%2002%20-%20cs/drenagem-bm02.xls'#$''.$hq$737"</definedName>
    <definedName name="SG_13_24_6">"'file:///d:/obra%20andrade/bm%2002%20-%20cs/drenagem-bm02.xls'#$''.$hq$737"</definedName>
    <definedName name="SG_13_24_7">"'file:///d:/obra%20andrade/bm%2002%20-%20cs/drenagem-bm02.xls'#$''.$hq$737"</definedName>
    <definedName name="SG_13_25" localSheetId="12">#REF!</definedName>
    <definedName name="SG_13_25" localSheetId="13">#REF!</definedName>
    <definedName name="SG_13_25" localSheetId="6">#REF!</definedName>
    <definedName name="SG_13_25">#REF!</definedName>
    <definedName name="SG_13_25_2">"'file:///d:/obra%20andrade/bm%2002%20-%20cs/drenagem-bm02.xls'#$''.$hu$741"</definedName>
    <definedName name="SG_13_25_3">"'file:///d:/obra%20andrade/bm%2002%20-%20cs/drenagem-bm02.xls'#$''.$hu$741"</definedName>
    <definedName name="SG_13_25_4">"'file:///d:/obra%20andrade/bm%2002%20-%20cs/drenagem-bm02.xls'#$''.$hu$741"</definedName>
    <definedName name="SG_13_25_5">"'file:///d:/obra%20andrade/bm%2002%20-%20cs/drenagem-bm02.xls'#$''.$hu$741"</definedName>
    <definedName name="SG_13_25_6">"'file:///d:/obra%20andrade/bm%2002%20-%20cs/drenagem-bm02.xls'#$''.$hu$741"</definedName>
    <definedName name="SG_13_25_7">"'file:///d:/obra%20andrade/bm%2002%20-%20cs/drenagem-bm02.xls'#$''.$hu$741"</definedName>
    <definedName name="SG_14_01" localSheetId="12">#REF!</definedName>
    <definedName name="SG_14_01" localSheetId="13">#REF!</definedName>
    <definedName name="SG_14_01" localSheetId="6">#REF!</definedName>
    <definedName name="SG_14_01">#REF!</definedName>
    <definedName name="SG_14_01_2">"'file:///d:/obra%20andrade/bm%2002%20-%20cs/drenagem-bm02.xls'#$''.$ab$284"</definedName>
    <definedName name="SG_14_01_3">"'file:///d:/obra%20andrade/bm%2002%20-%20cs/drenagem-bm02.xls'#$''.$ab$284"</definedName>
    <definedName name="SG_14_01_4">"'file:///d:/obra%20andrade/bm%2002%20-%20cs/drenagem-bm02.xls'#$''.$ab$284"</definedName>
    <definedName name="SG_14_01_5">"'file:///d:/obra%20andrade/bm%2002%20-%20cs/drenagem-bm02.xls'#$''.$ab$284"</definedName>
    <definedName name="SG_14_01_6">"'file:///d:/obra%20andrade/bm%2002%20-%20cs/drenagem-bm02.xls'#$''.$ab$284"</definedName>
    <definedName name="SG_14_01_7">"'file:///d:/obra%20andrade/bm%2002%20-%20cs/drenagem-bm02.xls'#$''.$ab$284"</definedName>
    <definedName name="SG_14_02" localSheetId="12">#REF!</definedName>
    <definedName name="SG_14_02" localSheetId="13">#REF!</definedName>
    <definedName name="SG_14_02" localSheetId="6">#REF!</definedName>
    <definedName name="SG_14_02">#REF!</definedName>
    <definedName name="SG_14_02_2">"'file:///d:/obra%20andrade/bm%2002%20-%20cs/drenagem-bm02.xls'#$''.$af$288"</definedName>
    <definedName name="SG_14_02_3">"'file:///d:/obra%20andrade/bm%2002%20-%20cs/drenagem-bm02.xls'#$''.$af$288"</definedName>
    <definedName name="SG_14_02_4">"'file:///d:/obra%20andrade/bm%2002%20-%20cs/drenagem-bm02.xls'#$''.$af$288"</definedName>
    <definedName name="SG_14_02_5">"'file:///d:/obra%20andrade/bm%2002%20-%20cs/drenagem-bm02.xls'#$''.$af$288"</definedName>
    <definedName name="SG_14_02_6">"'file:///d:/obra%20andrade/bm%2002%20-%20cs/drenagem-bm02.xls'#$''.$af$288"</definedName>
    <definedName name="SG_14_02_7">"'file:///d:/obra%20andrade/bm%2002%20-%20cs/drenagem-bm02.xls'#$''.$af$288"</definedName>
    <definedName name="SG_14_03" localSheetId="12">#REF!</definedName>
    <definedName name="SG_14_03" localSheetId="13">#REF!</definedName>
    <definedName name="SG_14_03" localSheetId="6">#REF!</definedName>
    <definedName name="SG_14_03">#REF!</definedName>
    <definedName name="SG_14_03_2">"'file:///d:/obra%20andrade/bm%2002%20-%20cs/drenagem-bm02.xls'#$''.$aj$292"</definedName>
    <definedName name="SG_14_03_3">"'file:///d:/obra%20andrade/bm%2002%20-%20cs/drenagem-bm02.xls'#$''.$aj$292"</definedName>
    <definedName name="SG_14_03_4">"'file:///d:/obra%20andrade/bm%2002%20-%20cs/drenagem-bm02.xls'#$''.$aj$292"</definedName>
    <definedName name="SG_14_03_5">"'file:///d:/obra%20andrade/bm%2002%20-%20cs/drenagem-bm02.xls'#$''.$aj$292"</definedName>
    <definedName name="SG_14_03_6">"'file:///d:/obra%20andrade/bm%2002%20-%20cs/drenagem-bm02.xls'#$''.$aj$292"</definedName>
    <definedName name="SG_14_03_7">"'file:///d:/obra%20andrade/bm%2002%20-%20cs/drenagem-bm02.xls'#$''.$aj$292"</definedName>
    <definedName name="SG_14_04" localSheetId="12">#REF!</definedName>
    <definedName name="SG_14_04" localSheetId="13">#REF!</definedName>
    <definedName name="SG_14_04" localSheetId="6">#REF!</definedName>
    <definedName name="SG_14_04">#REF!</definedName>
    <definedName name="SG_14_04_2">"'file:///d:/obra%20andrade/bm%2002%20-%20cs/drenagem-bm02.xls'#$''.$an$296"</definedName>
    <definedName name="SG_14_04_3">"'file:///d:/obra%20andrade/bm%2002%20-%20cs/drenagem-bm02.xls'#$''.$an$296"</definedName>
    <definedName name="SG_14_04_4">"'file:///d:/obra%20andrade/bm%2002%20-%20cs/drenagem-bm02.xls'#$''.$an$296"</definedName>
    <definedName name="SG_14_04_5">"'file:///d:/obra%20andrade/bm%2002%20-%20cs/drenagem-bm02.xls'#$''.$an$296"</definedName>
    <definedName name="SG_14_04_6">"'file:///d:/obra%20andrade/bm%2002%20-%20cs/drenagem-bm02.xls'#$''.$an$296"</definedName>
    <definedName name="SG_14_04_7">"'file:///d:/obra%20andrade/bm%2002%20-%20cs/drenagem-bm02.xls'#$''.$an$296"</definedName>
    <definedName name="SG_14_05" localSheetId="12">#REF!</definedName>
    <definedName name="SG_14_05" localSheetId="13">#REF!</definedName>
    <definedName name="SG_14_05" localSheetId="6">#REF!</definedName>
    <definedName name="SG_14_05">#REF!</definedName>
    <definedName name="SG_14_05_2">"'file:///d:/obra%20andrade/bm%2002%20-%20cs/drenagem-bm02.xls'#$''.$ar$300"</definedName>
    <definedName name="SG_14_05_3">"'file:///d:/obra%20andrade/bm%2002%20-%20cs/drenagem-bm02.xls'#$''.$ar$300"</definedName>
    <definedName name="SG_14_05_4">"'file:///d:/obra%20andrade/bm%2002%20-%20cs/drenagem-bm02.xls'#$''.$ar$300"</definedName>
    <definedName name="SG_14_05_5">"'file:///d:/obra%20andrade/bm%2002%20-%20cs/drenagem-bm02.xls'#$''.$ar$300"</definedName>
    <definedName name="SG_14_05_6">"'file:///d:/obra%20andrade/bm%2002%20-%20cs/drenagem-bm02.xls'#$''.$ar$300"</definedName>
    <definedName name="SG_14_05_7">"'file:///d:/obra%20andrade/bm%2002%20-%20cs/drenagem-bm02.xls'#$''.$ar$300"</definedName>
    <definedName name="SG_14_06" localSheetId="12">#REF!</definedName>
    <definedName name="SG_14_06" localSheetId="13">#REF!</definedName>
    <definedName name="SG_14_06" localSheetId="6">#REF!</definedName>
    <definedName name="SG_14_06">#REF!</definedName>
    <definedName name="SG_14_06_2">"'file:///d:/obra%20andrade/bm%2002%20-%20cs/drenagem-bm02.xls'#$''.$av$304"</definedName>
    <definedName name="SG_14_06_3">"'file:///d:/obra%20andrade/bm%2002%20-%20cs/drenagem-bm02.xls'#$''.$av$304"</definedName>
    <definedName name="SG_14_06_4">"'file:///d:/obra%20andrade/bm%2002%20-%20cs/drenagem-bm02.xls'#$''.$av$304"</definedName>
    <definedName name="SG_14_06_5">"'file:///d:/obra%20andrade/bm%2002%20-%20cs/drenagem-bm02.xls'#$''.$av$304"</definedName>
    <definedName name="SG_14_06_6">"'file:///d:/obra%20andrade/bm%2002%20-%20cs/drenagem-bm02.xls'#$''.$av$304"</definedName>
    <definedName name="SG_14_06_7">"'file:///d:/obra%20andrade/bm%2002%20-%20cs/drenagem-bm02.xls'#$''.$av$304"</definedName>
    <definedName name="SG_14_07" localSheetId="12">#REF!</definedName>
    <definedName name="SG_14_07" localSheetId="13">#REF!</definedName>
    <definedName name="SG_14_07" localSheetId="6">#REF!</definedName>
    <definedName name="SG_14_07">#REF!</definedName>
    <definedName name="SG_14_07_2">"'file:///d:/obra%20andrade/bm%2002%20-%20cs/drenagem-bm02.xls'#$''.$az$308"</definedName>
    <definedName name="SG_14_07_3">"'file:///d:/obra%20andrade/bm%2002%20-%20cs/drenagem-bm02.xls'#$''.$az$308"</definedName>
    <definedName name="SG_14_07_4">"'file:///d:/obra%20andrade/bm%2002%20-%20cs/drenagem-bm02.xls'#$''.$az$308"</definedName>
    <definedName name="SG_14_07_5">"'file:///d:/obra%20andrade/bm%2002%20-%20cs/drenagem-bm02.xls'#$''.$az$308"</definedName>
    <definedName name="SG_14_07_6">"'file:///d:/obra%20andrade/bm%2002%20-%20cs/drenagem-bm02.xls'#$''.$az$308"</definedName>
    <definedName name="SG_14_07_7">"'file:///d:/obra%20andrade/bm%2002%20-%20cs/drenagem-bm02.xls'#$''.$az$308"</definedName>
    <definedName name="SG_14_08" localSheetId="12">#REF!</definedName>
    <definedName name="SG_14_08" localSheetId="13">#REF!</definedName>
    <definedName name="SG_14_08" localSheetId="6">#REF!</definedName>
    <definedName name="SG_14_08">#REF!</definedName>
    <definedName name="SG_14_08_2">"'file:///d:/obra%20andrade/bm%2002%20-%20cs/drenagem-bm02.xls'#$''.$bd$312"</definedName>
    <definedName name="SG_14_08_3">"'file:///d:/obra%20andrade/bm%2002%20-%20cs/drenagem-bm02.xls'#$''.$bd$312"</definedName>
    <definedName name="SG_14_08_4">"'file:///d:/obra%20andrade/bm%2002%20-%20cs/drenagem-bm02.xls'#$''.$bd$312"</definedName>
    <definedName name="SG_14_08_5">"'file:///d:/obra%20andrade/bm%2002%20-%20cs/drenagem-bm02.xls'#$''.$bd$312"</definedName>
    <definedName name="SG_14_08_6">"'file:///d:/obra%20andrade/bm%2002%20-%20cs/drenagem-bm02.xls'#$''.$bd$312"</definedName>
    <definedName name="SG_14_08_7">"'file:///d:/obra%20andrade/bm%2002%20-%20cs/drenagem-bm02.xls'#$''.$bd$312"</definedName>
    <definedName name="SG_14_09" localSheetId="12">#REF!</definedName>
    <definedName name="SG_14_09" localSheetId="13">#REF!</definedName>
    <definedName name="SG_14_09" localSheetId="6">#REF!</definedName>
    <definedName name="SG_14_09">#REF!</definedName>
    <definedName name="SG_14_09_2">"'file:///d:/obra%20andrade/bm%2002%20-%20cs/drenagem-bm02.xls'#$''.$bh$316"</definedName>
    <definedName name="SG_14_09_3">"'file:///d:/obra%20andrade/bm%2002%20-%20cs/drenagem-bm02.xls'#$''.$bh$316"</definedName>
    <definedName name="SG_14_09_4">"'file:///d:/obra%20andrade/bm%2002%20-%20cs/drenagem-bm02.xls'#$''.$bh$316"</definedName>
    <definedName name="SG_14_09_5">"'file:///d:/obra%20andrade/bm%2002%20-%20cs/drenagem-bm02.xls'#$''.$bh$316"</definedName>
    <definedName name="SG_14_09_6">"'file:///d:/obra%20andrade/bm%2002%20-%20cs/drenagem-bm02.xls'#$''.$bh$316"</definedName>
    <definedName name="SG_14_09_7">"'file:///d:/obra%20andrade/bm%2002%20-%20cs/drenagem-bm02.xls'#$''.$bh$316"</definedName>
    <definedName name="SG_14_10" localSheetId="12">#REF!</definedName>
    <definedName name="SG_14_10" localSheetId="13">#REF!</definedName>
    <definedName name="SG_14_10" localSheetId="6">#REF!</definedName>
    <definedName name="SG_14_10">#REF!</definedName>
    <definedName name="SG_14_10_2">"'file:///d:/obra%20andrade/bm%2002%20-%20cs/drenagem-bm02.xls'#$''.$bl$320"</definedName>
    <definedName name="SG_14_10_3">"'file:///d:/obra%20andrade/bm%2002%20-%20cs/drenagem-bm02.xls'#$''.$bl$320"</definedName>
    <definedName name="SG_14_10_4">"'file:///d:/obra%20andrade/bm%2002%20-%20cs/drenagem-bm02.xls'#$''.$bl$320"</definedName>
    <definedName name="SG_14_10_5">"'file:///d:/obra%20andrade/bm%2002%20-%20cs/drenagem-bm02.xls'#$''.$bl$320"</definedName>
    <definedName name="SG_14_10_6">"'file:///d:/obra%20andrade/bm%2002%20-%20cs/drenagem-bm02.xls'#$''.$bl$320"</definedName>
    <definedName name="SG_14_10_7">"'file:///d:/obra%20andrade/bm%2002%20-%20cs/drenagem-bm02.xls'#$''.$bl$320"</definedName>
    <definedName name="SG_14_11" localSheetId="12">#REF!</definedName>
    <definedName name="SG_14_11" localSheetId="13">#REF!</definedName>
    <definedName name="SG_14_11" localSheetId="6">#REF!</definedName>
    <definedName name="SG_14_11">#REF!</definedName>
    <definedName name="SG_14_11_2">"'file:///d:/obra%20andrade/bm%2002%20-%20cs/drenagem-bm02.xls'#$''.$bp$324"</definedName>
    <definedName name="SG_14_11_3">"'file:///d:/obra%20andrade/bm%2002%20-%20cs/drenagem-bm02.xls'#$''.$bp$324"</definedName>
    <definedName name="SG_14_11_4">"'file:///d:/obra%20andrade/bm%2002%20-%20cs/drenagem-bm02.xls'#$''.$bp$324"</definedName>
    <definedName name="SG_14_11_5">"'file:///d:/obra%20andrade/bm%2002%20-%20cs/drenagem-bm02.xls'#$''.$bp$324"</definedName>
    <definedName name="SG_14_11_6">"'file:///d:/obra%20andrade/bm%2002%20-%20cs/drenagem-bm02.xls'#$''.$bp$324"</definedName>
    <definedName name="SG_14_11_7">"'file:///d:/obra%20andrade/bm%2002%20-%20cs/drenagem-bm02.xls'#$''.$bp$324"</definedName>
    <definedName name="SG_14_12" localSheetId="12">#REF!</definedName>
    <definedName name="SG_14_12" localSheetId="13">#REF!</definedName>
    <definedName name="SG_14_12" localSheetId="6">#REF!</definedName>
    <definedName name="SG_14_12">#REF!</definedName>
    <definedName name="SG_14_12_2">"'file:///d:/obra%20andrade/bm%2002%20-%20cs/drenagem-bm02.xls'#$''.$bt$328"</definedName>
    <definedName name="SG_14_12_3">"'file:///d:/obra%20andrade/bm%2002%20-%20cs/drenagem-bm02.xls'#$''.$bt$328"</definedName>
    <definedName name="SG_14_12_4">"'file:///d:/obra%20andrade/bm%2002%20-%20cs/drenagem-bm02.xls'#$''.$bt$328"</definedName>
    <definedName name="SG_14_12_5">"'file:///d:/obra%20andrade/bm%2002%20-%20cs/drenagem-bm02.xls'#$''.$bt$328"</definedName>
    <definedName name="SG_14_12_6">"'file:///d:/obra%20andrade/bm%2002%20-%20cs/drenagem-bm02.xls'#$''.$bt$328"</definedName>
    <definedName name="SG_14_12_7">"'file:///d:/obra%20andrade/bm%2002%20-%20cs/drenagem-bm02.xls'#$''.$bt$328"</definedName>
    <definedName name="SG_14_13" localSheetId="12">#REF!</definedName>
    <definedName name="SG_14_13" localSheetId="13">#REF!</definedName>
    <definedName name="SG_14_13" localSheetId="6">#REF!</definedName>
    <definedName name="SG_14_13">#REF!</definedName>
    <definedName name="SG_14_13_2">"'file:///d:/obra%20andrade/bm%2002%20-%20cs/drenagem-bm02.xls'#$''.$bx$332"</definedName>
    <definedName name="SG_14_13_3">"'file:///d:/obra%20andrade/bm%2002%20-%20cs/drenagem-bm02.xls'#$''.$bx$332"</definedName>
    <definedName name="SG_14_13_4">"'file:///d:/obra%20andrade/bm%2002%20-%20cs/drenagem-bm02.xls'#$''.$bx$332"</definedName>
    <definedName name="SG_14_13_5">"'file:///d:/obra%20andrade/bm%2002%20-%20cs/drenagem-bm02.xls'#$''.$bx$332"</definedName>
    <definedName name="SG_14_13_6">"'file:///d:/obra%20andrade/bm%2002%20-%20cs/drenagem-bm02.xls'#$''.$bx$332"</definedName>
    <definedName name="SG_14_13_7">"'file:///d:/obra%20andrade/bm%2002%20-%20cs/drenagem-bm02.xls'#$''.$bx$332"</definedName>
    <definedName name="SG_14_14" localSheetId="12">#REF!</definedName>
    <definedName name="SG_14_14" localSheetId="13">#REF!</definedName>
    <definedName name="SG_14_14" localSheetId="6">#REF!</definedName>
    <definedName name="SG_14_14">#REF!</definedName>
    <definedName name="SG_14_14_2">"'file:///d:/obra%20andrade/bm%2002%20-%20cs/drenagem-bm02.xls'#$''.$cb$336"</definedName>
    <definedName name="SG_14_14_3">"'file:///d:/obra%20andrade/bm%2002%20-%20cs/drenagem-bm02.xls'#$''.$cb$336"</definedName>
    <definedName name="SG_14_14_4">"'file:///d:/obra%20andrade/bm%2002%20-%20cs/drenagem-bm02.xls'#$''.$cb$336"</definedName>
    <definedName name="SG_14_14_5">"'file:///d:/obra%20andrade/bm%2002%20-%20cs/drenagem-bm02.xls'#$''.$cb$336"</definedName>
    <definedName name="SG_14_14_6">"'file:///d:/obra%20andrade/bm%2002%20-%20cs/drenagem-bm02.xls'#$''.$cb$336"</definedName>
    <definedName name="SG_14_14_7">"'file:///d:/obra%20andrade/bm%2002%20-%20cs/drenagem-bm02.xls'#$''.$cb$336"</definedName>
    <definedName name="SG_14_15" localSheetId="12">#REF!</definedName>
    <definedName name="SG_14_15" localSheetId="13">#REF!</definedName>
    <definedName name="SG_14_15" localSheetId="6">#REF!</definedName>
    <definedName name="SG_14_15">#REF!</definedName>
    <definedName name="SG_14_15_2">"'file:///d:/obra%20andrade/bm%2002%20-%20cs/drenagem-bm02.xls'#$''.$cf$340"</definedName>
    <definedName name="SG_14_15_3">"'file:///d:/obra%20andrade/bm%2002%20-%20cs/drenagem-bm02.xls'#$''.$cf$340"</definedName>
    <definedName name="SG_14_15_4">"'file:///d:/obra%20andrade/bm%2002%20-%20cs/drenagem-bm02.xls'#$''.$cf$340"</definedName>
    <definedName name="SG_14_15_5">"'file:///d:/obra%20andrade/bm%2002%20-%20cs/drenagem-bm02.xls'#$''.$cf$340"</definedName>
    <definedName name="SG_14_15_6">"'file:///d:/obra%20andrade/bm%2002%20-%20cs/drenagem-bm02.xls'#$''.$cf$340"</definedName>
    <definedName name="SG_14_15_7">"'file:///d:/obra%20andrade/bm%2002%20-%20cs/drenagem-bm02.xls'#$''.$cf$340"</definedName>
    <definedName name="SG_14_16" localSheetId="12">#REF!</definedName>
    <definedName name="SG_14_16" localSheetId="13">#REF!</definedName>
    <definedName name="SG_14_16" localSheetId="6">#REF!</definedName>
    <definedName name="SG_14_16">#REF!</definedName>
    <definedName name="SG_14_16_2">"'file:///d:/obra%20andrade/bm%2002%20-%20cs/drenagem-bm02.xls'#$''.$am$807"</definedName>
    <definedName name="SG_14_16_3">"'file:///d:/obra%20andrade/bm%2002%20-%20cs/drenagem-bm02.xls'#$''.$am$807"</definedName>
    <definedName name="SG_14_16_4">"'file:///d:/obra%20andrade/bm%2002%20-%20cs/drenagem-bm02.xls'#$''.$am$807"</definedName>
    <definedName name="SG_14_16_5">"'file:///d:/obra%20andrade/bm%2002%20-%20cs/drenagem-bm02.xls'#$''.$am$807"</definedName>
    <definedName name="SG_14_16_6">"'file:///d:/obra%20andrade/bm%2002%20-%20cs/drenagem-bm02.xls'#$''.$am$807"</definedName>
    <definedName name="SG_14_16_7">"'file:///d:/obra%20andrade/bm%2002%20-%20cs/drenagem-bm02.xls'#$''.$am$807"</definedName>
    <definedName name="SG_14_17" localSheetId="12">#REF!</definedName>
    <definedName name="SG_14_17" localSheetId="13">#REF!</definedName>
    <definedName name="SG_14_17" localSheetId="6">#REF!</definedName>
    <definedName name="SG_14_17">#REF!</definedName>
    <definedName name="SG_14_17_2">"'file:///d:/obra%20andrade/bm%2002%20-%20cs/drenagem-bm02.xls'#$''.$aq$811"</definedName>
    <definedName name="SG_14_17_3">"'file:///d:/obra%20andrade/bm%2002%20-%20cs/drenagem-bm02.xls'#$''.$aq$811"</definedName>
    <definedName name="SG_14_17_4">"'file:///d:/obra%20andrade/bm%2002%20-%20cs/drenagem-bm02.xls'#$''.$aq$811"</definedName>
    <definedName name="SG_14_17_5">"'file:///d:/obra%20andrade/bm%2002%20-%20cs/drenagem-bm02.xls'#$''.$aq$811"</definedName>
    <definedName name="SG_14_17_6">"'file:///d:/obra%20andrade/bm%2002%20-%20cs/drenagem-bm02.xls'#$''.$aq$811"</definedName>
    <definedName name="SG_14_17_7">"'file:///d:/obra%20andrade/bm%2002%20-%20cs/drenagem-bm02.xls'#$''.$aq$811"</definedName>
    <definedName name="SG_14_18" localSheetId="12">#REF!</definedName>
    <definedName name="SG_14_18" localSheetId="13">#REF!</definedName>
    <definedName name="SG_14_18" localSheetId="6">#REF!</definedName>
    <definedName name="SG_14_18">#REF!</definedName>
    <definedName name="SG_14_18_2">"'file:///d:/obra%20andrade/bm%2002%20-%20cs/drenagem-bm02.xls'#$''.$au$815"</definedName>
    <definedName name="SG_14_18_3">"'file:///d:/obra%20andrade/bm%2002%20-%20cs/drenagem-bm02.xls'#$''.$au$815"</definedName>
    <definedName name="SG_14_18_4">"'file:///d:/obra%20andrade/bm%2002%20-%20cs/drenagem-bm02.xls'#$''.$au$815"</definedName>
    <definedName name="SG_14_18_5">"'file:///d:/obra%20andrade/bm%2002%20-%20cs/drenagem-bm02.xls'#$''.$au$815"</definedName>
    <definedName name="SG_14_18_6">"'file:///d:/obra%20andrade/bm%2002%20-%20cs/drenagem-bm02.xls'#$''.$au$815"</definedName>
    <definedName name="SG_14_18_7">"'file:///d:/obra%20andrade/bm%2002%20-%20cs/drenagem-bm02.xls'#$''.$au$815"</definedName>
    <definedName name="SG_14_19" localSheetId="12">#REF!</definedName>
    <definedName name="SG_14_19" localSheetId="13">#REF!</definedName>
    <definedName name="SG_14_19" localSheetId="6">#REF!</definedName>
    <definedName name="SG_14_19">#REF!</definedName>
    <definedName name="SG_14_19_2">"'file:///d:/obra%20andrade/bm%2002%20-%20cs/drenagem-bm02.xls'#$''.$ay$819"</definedName>
    <definedName name="SG_14_19_3">"'file:///d:/obra%20andrade/bm%2002%20-%20cs/drenagem-bm02.xls'#$''.$ay$819"</definedName>
    <definedName name="SG_14_19_4">"'file:///d:/obra%20andrade/bm%2002%20-%20cs/drenagem-bm02.xls'#$''.$ay$819"</definedName>
    <definedName name="SG_14_19_5">"'file:///d:/obra%20andrade/bm%2002%20-%20cs/drenagem-bm02.xls'#$''.$ay$819"</definedName>
    <definedName name="SG_14_19_6">"'file:///d:/obra%20andrade/bm%2002%20-%20cs/drenagem-bm02.xls'#$''.$ay$819"</definedName>
    <definedName name="SG_14_19_7">"'file:///d:/obra%20andrade/bm%2002%20-%20cs/drenagem-bm02.xls'#$''.$ay$819"</definedName>
    <definedName name="SG_14_20" localSheetId="12">#REF!</definedName>
    <definedName name="SG_14_20" localSheetId="13">#REF!</definedName>
    <definedName name="SG_14_20" localSheetId="6">#REF!</definedName>
    <definedName name="SG_14_20">#REF!</definedName>
    <definedName name="SG_14_20_2">"'file:///d:/obra%20andrade/bm%2002%20-%20cs/drenagem-bm02.xls'#$''.$bc$823"</definedName>
    <definedName name="SG_14_20_3">"'file:///d:/obra%20andrade/bm%2002%20-%20cs/drenagem-bm02.xls'#$''.$bc$823"</definedName>
    <definedName name="SG_14_20_4">"'file:///d:/obra%20andrade/bm%2002%20-%20cs/drenagem-bm02.xls'#$''.$bc$823"</definedName>
    <definedName name="SG_14_20_5">"'file:///d:/obra%20andrade/bm%2002%20-%20cs/drenagem-bm02.xls'#$''.$bc$823"</definedName>
    <definedName name="SG_14_20_6">"'file:///d:/obra%20andrade/bm%2002%20-%20cs/drenagem-bm02.xls'#$''.$bc$823"</definedName>
    <definedName name="SG_14_20_7">"'file:///d:/obra%20andrade/bm%2002%20-%20cs/drenagem-bm02.xls'#$''.$bc$823"</definedName>
    <definedName name="SG_14_21" localSheetId="12">#REF!</definedName>
    <definedName name="SG_14_21" localSheetId="13">#REF!</definedName>
    <definedName name="SG_14_21" localSheetId="6">#REF!</definedName>
    <definedName name="SG_14_21">#REF!</definedName>
    <definedName name="SG_14_21_2">"'file:///d:/obra%20andrade/bm%2002%20-%20cs/drenagem-bm02.xls'#$''.$bg$827"</definedName>
    <definedName name="SG_14_21_3">"'file:///d:/obra%20andrade/bm%2002%20-%20cs/drenagem-bm02.xls'#$''.$bg$827"</definedName>
    <definedName name="SG_14_21_4">"'file:///d:/obra%20andrade/bm%2002%20-%20cs/drenagem-bm02.xls'#$''.$bg$827"</definedName>
    <definedName name="SG_14_21_5">"'file:///d:/obra%20andrade/bm%2002%20-%20cs/drenagem-bm02.xls'#$''.$bg$827"</definedName>
    <definedName name="SG_14_21_6">"'file:///d:/obra%20andrade/bm%2002%20-%20cs/drenagem-bm02.xls'#$''.$bg$827"</definedName>
    <definedName name="SG_14_21_7">"'file:///d:/obra%20andrade/bm%2002%20-%20cs/drenagem-bm02.xls'#$''.$bg$827"</definedName>
    <definedName name="SG_14_22" localSheetId="12">#REF!</definedName>
    <definedName name="SG_14_22" localSheetId="13">#REF!</definedName>
    <definedName name="SG_14_22" localSheetId="6">#REF!</definedName>
    <definedName name="SG_14_22">#REF!</definedName>
    <definedName name="SG_14_22_2">"'file:///d:/obra%20andrade/bm%2002%20-%20cs/drenagem-bm02.xls'#$''.$bk$831"</definedName>
    <definedName name="SG_14_22_3">"'file:///d:/obra%20andrade/bm%2002%20-%20cs/drenagem-bm02.xls'#$''.$bk$831"</definedName>
    <definedName name="SG_14_22_4">"'file:///d:/obra%20andrade/bm%2002%20-%20cs/drenagem-bm02.xls'#$''.$bk$831"</definedName>
    <definedName name="SG_14_22_5">"'file:///d:/obra%20andrade/bm%2002%20-%20cs/drenagem-bm02.xls'#$''.$bk$831"</definedName>
    <definedName name="SG_14_22_6">"'file:///d:/obra%20andrade/bm%2002%20-%20cs/drenagem-bm02.xls'#$''.$bk$831"</definedName>
    <definedName name="SG_14_22_7">"'file:///d:/obra%20andrade/bm%2002%20-%20cs/drenagem-bm02.xls'#$''.$bk$831"</definedName>
    <definedName name="SG_14_23" localSheetId="12">#REF!</definedName>
    <definedName name="SG_14_23" localSheetId="13">#REF!</definedName>
    <definedName name="SG_14_23" localSheetId="6">#REF!</definedName>
    <definedName name="SG_14_23">#REF!</definedName>
    <definedName name="SG_14_23_2">"'file:///d:/obra%20andrade/bm%2002%20-%20cs/drenagem-bm02.xls'#$''.$bo$835"</definedName>
    <definedName name="SG_14_23_3">"'file:///d:/obra%20andrade/bm%2002%20-%20cs/drenagem-bm02.xls'#$''.$bo$835"</definedName>
    <definedName name="SG_14_23_4">"'file:///d:/obra%20andrade/bm%2002%20-%20cs/drenagem-bm02.xls'#$''.$bo$835"</definedName>
    <definedName name="SG_14_23_5">"'file:///d:/obra%20andrade/bm%2002%20-%20cs/drenagem-bm02.xls'#$''.$bo$835"</definedName>
    <definedName name="SG_14_23_6">"'file:///d:/obra%20andrade/bm%2002%20-%20cs/drenagem-bm02.xls'#$''.$bo$835"</definedName>
    <definedName name="SG_14_23_7">"'file:///d:/obra%20andrade/bm%2002%20-%20cs/drenagem-bm02.xls'#$''.$bo$835"</definedName>
    <definedName name="SG_14_24" localSheetId="12">#REF!</definedName>
    <definedName name="SG_14_24" localSheetId="13">#REF!</definedName>
    <definedName name="SG_14_24" localSheetId="6">#REF!</definedName>
    <definedName name="SG_14_24">#REF!</definedName>
    <definedName name="SG_14_24_2">"'file:///d:/obra%20andrade/bm%2002%20-%20cs/drenagem-bm02.xls'#$''.$bs$839"</definedName>
    <definedName name="SG_14_24_3">"'file:///d:/obra%20andrade/bm%2002%20-%20cs/drenagem-bm02.xls'#$''.$bs$839"</definedName>
    <definedName name="SG_14_24_4">"'file:///d:/obra%20andrade/bm%2002%20-%20cs/drenagem-bm02.xls'#$''.$bs$839"</definedName>
    <definedName name="SG_14_24_5">"'file:///d:/obra%20andrade/bm%2002%20-%20cs/drenagem-bm02.xls'#$''.$bs$839"</definedName>
    <definedName name="SG_14_24_6">"'file:///d:/obra%20andrade/bm%2002%20-%20cs/drenagem-bm02.xls'#$''.$bs$839"</definedName>
    <definedName name="SG_14_24_7">"'file:///d:/obra%20andrade/bm%2002%20-%20cs/drenagem-bm02.xls'#$''.$bs$839"</definedName>
    <definedName name="SG_14_25" localSheetId="12">#REF!</definedName>
    <definedName name="SG_14_25" localSheetId="13">#REF!</definedName>
    <definedName name="SG_14_25" localSheetId="6">#REF!</definedName>
    <definedName name="SG_14_25">#REF!</definedName>
    <definedName name="SG_14_25_2">"'file:///d:/obra%20andrade/bm%2002%20-%20cs/drenagem-bm02.xls'#$''.$bw$843"</definedName>
    <definedName name="SG_14_25_3">"'file:///d:/obra%20andrade/bm%2002%20-%20cs/drenagem-bm02.xls'#$''.$bw$843"</definedName>
    <definedName name="SG_14_25_4">"'file:///d:/obra%20andrade/bm%2002%20-%20cs/drenagem-bm02.xls'#$''.$bw$843"</definedName>
    <definedName name="SG_14_25_5">"'file:///d:/obra%20andrade/bm%2002%20-%20cs/drenagem-bm02.xls'#$''.$bw$843"</definedName>
    <definedName name="SG_14_25_6">"'file:///d:/obra%20andrade/bm%2002%20-%20cs/drenagem-bm02.xls'#$''.$bw$843"</definedName>
    <definedName name="SG_14_25_7">"'file:///d:/obra%20andrade/bm%2002%20-%20cs/drenagem-bm02.xls'#$''.$bw$843"</definedName>
    <definedName name="SG_15_01" localSheetId="12">#REF!</definedName>
    <definedName name="SG_15_01" localSheetId="13">#REF!</definedName>
    <definedName name="SG_15_01" localSheetId="6">#REF!</definedName>
    <definedName name="SG_15_01">#REF!</definedName>
    <definedName name="SG_15_01_2">"'file:///d:/obra%20andrade/bm%2002%20-%20cs/drenagem-bm02.xls'#$''.$cl$346"</definedName>
    <definedName name="SG_15_01_3">"'file:///d:/obra%20andrade/bm%2002%20-%20cs/drenagem-bm02.xls'#$''.$cl$346"</definedName>
    <definedName name="SG_15_01_4">"'file:///d:/obra%20andrade/bm%2002%20-%20cs/drenagem-bm02.xls'#$''.$cl$346"</definedName>
    <definedName name="SG_15_01_5">"'file:///d:/obra%20andrade/bm%2002%20-%20cs/drenagem-bm02.xls'#$''.$cl$346"</definedName>
    <definedName name="SG_15_01_6">"'file:///d:/obra%20andrade/bm%2002%20-%20cs/drenagem-bm02.xls'#$''.$cl$346"</definedName>
    <definedName name="SG_15_01_7">"'file:///d:/obra%20andrade/bm%2002%20-%20cs/drenagem-bm02.xls'#$''.$cl$346"</definedName>
    <definedName name="SG_15_02" localSheetId="12">#REF!</definedName>
    <definedName name="SG_15_02" localSheetId="13">#REF!</definedName>
    <definedName name="SG_15_02" localSheetId="6">#REF!</definedName>
    <definedName name="SG_15_02">#REF!</definedName>
    <definedName name="SG_15_02_2">"'file:///d:/obra%20andrade/bm%2002%20-%20cs/drenagem-bm02.xls'#$''.$cp$350"</definedName>
    <definedName name="SG_15_02_3">"'file:///d:/obra%20andrade/bm%2002%20-%20cs/drenagem-bm02.xls'#$''.$cp$350"</definedName>
    <definedName name="SG_15_02_4">"'file:///d:/obra%20andrade/bm%2002%20-%20cs/drenagem-bm02.xls'#$''.$cp$350"</definedName>
    <definedName name="SG_15_02_5">"'file:///d:/obra%20andrade/bm%2002%20-%20cs/drenagem-bm02.xls'#$''.$cp$350"</definedName>
    <definedName name="SG_15_02_6">"'file:///d:/obra%20andrade/bm%2002%20-%20cs/drenagem-bm02.xls'#$''.$cp$350"</definedName>
    <definedName name="SG_15_02_7">"'file:///d:/obra%20andrade/bm%2002%20-%20cs/drenagem-bm02.xls'#$''.$cp$350"</definedName>
    <definedName name="SG_15_03" localSheetId="12">#REF!</definedName>
    <definedName name="SG_15_03" localSheetId="13">#REF!</definedName>
    <definedName name="SG_15_03" localSheetId="6">#REF!</definedName>
    <definedName name="SG_15_03">#REF!</definedName>
    <definedName name="SG_15_03_2">"'file:///d:/obra%20andrade/bm%2002%20-%20cs/drenagem-bm02.xls'#$''.$ct$354"</definedName>
    <definedName name="SG_15_03_3">"'file:///d:/obra%20andrade/bm%2002%20-%20cs/drenagem-bm02.xls'#$''.$ct$354"</definedName>
    <definedName name="SG_15_03_4">"'file:///d:/obra%20andrade/bm%2002%20-%20cs/drenagem-bm02.xls'#$''.$ct$354"</definedName>
    <definedName name="SG_15_03_5">"'file:///d:/obra%20andrade/bm%2002%20-%20cs/drenagem-bm02.xls'#$''.$ct$354"</definedName>
    <definedName name="SG_15_03_6">"'file:///d:/obra%20andrade/bm%2002%20-%20cs/drenagem-bm02.xls'#$''.$ct$354"</definedName>
    <definedName name="SG_15_03_7">"'file:///d:/obra%20andrade/bm%2002%20-%20cs/drenagem-bm02.xls'#$''.$ct$354"</definedName>
    <definedName name="SG_15_04" localSheetId="12">#REF!</definedName>
    <definedName name="SG_15_04" localSheetId="13">#REF!</definedName>
    <definedName name="SG_15_04" localSheetId="6">#REF!</definedName>
    <definedName name="SG_15_04">#REF!</definedName>
    <definedName name="SG_15_04_2">"'file:///d:/obra%20andrade/bm%2002%20-%20cs/drenagem-bm02.xls'#$''.$cx$358"</definedName>
    <definedName name="SG_15_04_3">"'file:///d:/obra%20andrade/bm%2002%20-%20cs/drenagem-bm02.xls'#$''.$cx$358"</definedName>
    <definedName name="SG_15_04_4">"'file:///d:/obra%20andrade/bm%2002%20-%20cs/drenagem-bm02.xls'#$''.$cx$358"</definedName>
    <definedName name="SG_15_04_5">"'file:///d:/obra%20andrade/bm%2002%20-%20cs/drenagem-bm02.xls'#$''.$cx$358"</definedName>
    <definedName name="SG_15_04_6">"'file:///d:/obra%20andrade/bm%2002%20-%20cs/drenagem-bm02.xls'#$''.$cx$358"</definedName>
    <definedName name="SG_15_04_7">"'file:///d:/obra%20andrade/bm%2002%20-%20cs/drenagem-bm02.xls'#$''.$cx$358"</definedName>
    <definedName name="SG_15_05" localSheetId="12">#REF!</definedName>
    <definedName name="SG_15_05" localSheetId="13">#REF!</definedName>
    <definedName name="SG_15_05" localSheetId="6">#REF!</definedName>
    <definedName name="SG_15_05">#REF!</definedName>
    <definedName name="SG_15_05_2">"'file:///d:/obra%20andrade/bm%2002%20-%20cs/drenagem-bm02.xls'#$''.$db$362"</definedName>
    <definedName name="SG_15_05_3">"'file:///d:/obra%20andrade/bm%2002%20-%20cs/drenagem-bm02.xls'#$''.$db$362"</definedName>
    <definedName name="SG_15_05_4">"'file:///d:/obra%20andrade/bm%2002%20-%20cs/drenagem-bm02.xls'#$''.$db$362"</definedName>
    <definedName name="SG_15_05_5">"'file:///d:/obra%20andrade/bm%2002%20-%20cs/drenagem-bm02.xls'#$''.$db$362"</definedName>
    <definedName name="SG_15_05_6">"'file:///d:/obra%20andrade/bm%2002%20-%20cs/drenagem-bm02.xls'#$''.$db$362"</definedName>
    <definedName name="SG_15_05_7">"'file:///d:/obra%20andrade/bm%2002%20-%20cs/drenagem-bm02.xls'#$''.$db$362"</definedName>
    <definedName name="SG_15_06" localSheetId="12">#REF!</definedName>
    <definedName name="SG_15_06" localSheetId="13">#REF!</definedName>
    <definedName name="SG_15_06" localSheetId="6">#REF!</definedName>
    <definedName name="SG_15_06">#REF!</definedName>
    <definedName name="SG_15_06_2">"'file:///d:/obra%20andrade/bm%2002%20-%20cs/drenagem-bm02.xls'#$''.$df$366"</definedName>
    <definedName name="SG_15_06_3">"'file:///d:/obra%20andrade/bm%2002%20-%20cs/drenagem-bm02.xls'#$''.$df$366"</definedName>
    <definedName name="SG_15_06_4">"'file:///d:/obra%20andrade/bm%2002%20-%20cs/drenagem-bm02.xls'#$''.$df$366"</definedName>
    <definedName name="SG_15_06_5">"'file:///d:/obra%20andrade/bm%2002%20-%20cs/drenagem-bm02.xls'#$''.$df$366"</definedName>
    <definedName name="SG_15_06_6">"'file:///d:/obra%20andrade/bm%2002%20-%20cs/drenagem-bm02.xls'#$''.$df$366"</definedName>
    <definedName name="SG_15_06_7">"'file:///d:/obra%20andrade/bm%2002%20-%20cs/drenagem-bm02.xls'#$''.$df$366"</definedName>
    <definedName name="SG_15_07" localSheetId="12">#REF!</definedName>
    <definedName name="SG_15_07" localSheetId="13">#REF!</definedName>
    <definedName name="SG_15_07" localSheetId="6">#REF!</definedName>
    <definedName name="SG_15_07">#REF!</definedName>
    <definedName name="SG_15_07_2">"'file:///d:/obra%20andrade/bm%2002%20-%20cs/drenagem-bm02.xls'#$''.$dj$370"</definedName>
    <definedName name="SG_15_07_3">"'file:///d:/obra%20andrade/bm%2002%20-%20cs/drenagem-bm02.xls'#$''.$dj$370"</definedName>
    <definedName name="SG_15_07_4">"'file:///d:/obra%20andrade/bm%2002%20-%20cs/drenagem-bm02.xls'#$''.$dj$370"</definedName>
    <definedName name="SG_15_07_5">"'file:///d:/obra%20andrade/bm%2002%20-%20cs/drenagem-bm02.xls'#$''.$dj$370"</definedName>
    <definedName name="SG_15_07_6">"'file:///d:/obra%20andrade/bm%2002%20-%20cs/drenagem-bm02.xls'#$''.$dj$370"</definedName>
    <definedName name="SG_15_07_7">"'file:///d:/obra%20andrade/bm%2002%20-%20cs/drenagem-bm02.xls'#$''.$dj$370"</definedName>
    <definedName name="SG_15_08" localSheetId="12">#REF!</definedName>
    <definedName name="SG_15_08" localSheetId="13">#REF!</definedName>
    <definedName name="SG_15_08" localSheetId="6">#REF!</definedName>
    <definedName name="SG_15_08">#REF!</definedName>
    <definedName name="SG_15_08_2">"'file:///d:/obra%20andrade/bm%2002%20-%20cs/drenagem-bm02.xls'#$''.$dn$374"</definedName>
    <definedName name="SG_15_08_3">"'file:///d:/obra%20andrade/bm%2002%20-%20cs/drenagem-bm02.xls'#$''.$dn$374"</definedName>
    <definedName name="SG_15_08_4">"'file:///d:/obra%20andrade/bm%2002%20-%20cs/drenagem-bm02.xls'#$''.$dn$374"</definedName>
    <definedName name="SG_15_08_5">"'file:///d:/obra%20andrade/bm%2002%20-%20cs/drenagem-bm02.xls'#$''.$dn$374"</definedName>
    <definedName name="SG_15_08_6">"'file:///d:/obra%20andrade/bm%2002%20-%20cs/drenagem-bm02.xls'#$''.$dn$374"</definedName>
    <definedName name="SG_15_08_7">"'file:///d:/obra%20andrade/bm%2002%20-%20cs/drenagem-bm02.xls'#$''.$dn$374"</definedName>
    <definedName name="SG_15_09" localSheetId="12">#REF!</definedName>
    <definedName name="SG_15_09" localSheetId="13">#REF!</definedName>
    <definedName name="SG_15_09" localSheetId="6">#REF!</definedName>
    <definedName name="SG_15_09">#REF!</definedName>
    <definedName name="SG_15_09_2">"'file:///d:/obra%20andrade/bm%2002%20-%20cs/drenagem-bm02.xls'#$''.$dr$378"</definedName>
    <definedName name="SG_15_09_3">"'file:///d:/obra%20andrade/bm%2002%20-%20cs/drenagem-bm02.xls'#$''.$dr$378"</definedName>
    <definedName name="SG_15_09_4">"'file:///d:/obra%20andrade/bm%2002%20-%20cs/drenagem-bm02.xls'#$''.$dr$378"</definedName>
    <definedName name="SG_15_09_5">"'file:///d:/obra%20andrade/bm%2002%20-%20cs/drenagem-bm02.xls'#$''.$dr$378"</definedName>
    <definedName name="SG_15_09_6">"'file:///d:/obra%20andrade/bm%2002%20-%20cs/drenagem-bm02.xls'#$''.$dr$378"</definedName>
    <definedName name="SG_15_09_7">"'file:///d:/obra%20andrade/bm%2002%20-%20cs/drenagem-bm02.xls'#$''.$dr$378"</definedName>
    <definedName name="SG_15_10" localSheetId="12">#REF!</definedName>
    <definedName name="SG_15_10" localSheetId="13">#REF!</definedName>
    <definedName name="SG_15_10" localSheetId="6">#REF!</definedName>
    <definedName name="SG_15_10">#REF!</definedName>
    <definedName name="SG_15_10_2">"'file:///d:/obra%20andrade/bm%2002%20-%20cs/drenagem-bm02.xls'#$''.$dv$382"</definedName>
    <definedName name="SG_15_10_3">"'file:///d:/obra%20andrade/bm%2002%20-%20cs/drenagem-bm02.xls'#$''.$dv$382"</definedName>
    <definedName name="SG_15_10_4">"'file:///d:/obra%20andrade/bm%2002%20-%20cs/drenagem-bm02.xls'#$''.$dv$382"</definedName>
    <definedName name="SG_15_10_5">"'file:///d:/obra%20andrade/bm%2002%20-%20cs/drenagem-bm02.xls'#$''.$dv$382"</definedName>
    <definedName name="SG_15_10_6">"'file:///d:/obra%20andrade/bm%2002%20-%20cs/drenagem-bm02.xls'#$''.$dv$382"</definedName>
    <definedName name="SG_15_10_7">"'file:///d:/obra%20andrade/bm%2002%20-%20cs/drenagem-bm02.xls'#$''.$dv$382"</definedName>
    <definedName name="SG_15_11" localSheetId="12">#REF!</definedName>
    <definedName name="SG_15_11" localSheetId="13">#REF!</definedName>
    <definedName name="SG_15_11" localSheetId="6">#REF!</definedName>
    <definedName name="SG_15_11">#REF!</definedName>
    <definedName name="SG_15_11_2">"'file:///d:/obra%20andrade/bm%2002%20-%20cs/drenagem-bm02.xls'#$''.$dz$386"</definedName>
    <definedName name="SG_15_11_3">"'file:///d:/obra%20andrade/bm%2002%20-%20cs/drenagem-bm02.xls'#$''.$dz$386"</definedName>
    <definedName name="SG_15_11_4">"'file:///d:/obra%20andrade/bm%2002%20-%20cs/drenagem-bm02.xls'#$''.$dz$386"</definedName>
    <definedName name="SG_15_11_5">"'file:///d:/obra%20andrade/bm%2002%20-%20cs/drenagem-bm02.xls'#$''.$dz$386"</definedName>
    <definedName name="SG_15_11_6">"'file:///d:/obra%20andrade/bm%2002%20-%20cs/drenagem-bm02.xls'#$''.$dz$386"</definedName>
    <definedName name="SG_15_11_7">"'file:///d:/obra%20andrade/bm%2002%20-%20cs/drenagem-bm02.xls'#$''.$dz$386"</definedName>
    <definedName name="SG_15_12" localSheetId="12">#REF!</definedName>
    <definedName name="SG_15_12" localSheetId="13">#REF!</definedName>
    <definedName name="SG_15_12" localSheetId="6">#REF!</definedName>
    <definedName name="SG_15_12">#REF!</definedName>
    <definedName name="SG_15_12_2">"'file:///d:/obra%20andrade/bm%2002%20-%20cs/drenagem-bm02.xls'#$''.$ed$390"</definedName>
    <definedName name="SG_15_12_3">"'file:///d:/obra%20andrade/bm%2002%20-%20cs/drenagem-bm02.xls'#$''.$ed$390"</definedName>
    <definedName name="SG_15_12_4">"'file:///d:/obra%20andrade/bm%2002%20-%20cs/drenagem-bm02.xls'#$''.$ed$390"</definedName>
    <definedName name="SG_15_12_5">"'file:///d:/obra%20andrade/bm%2002%20-%20cs/drenagem-bm02.xls'#$''.$ed$390"</definedName>
    <definedName name="SG_15_12_6">"'file:///d:/obra%20andrade/bm%2002%20-%20cs/drenagem-bm02.xls'#$''.$ed$390"</definedName>
    <definedName name="SG_15_12_7">"'file:///d:/obra%20andrade/bm%2002%20-%20cs/drenagem-bm02.xls'#$''.$ed$390"</definedName>
    <definedName name="SG_15_13" localSheetId="12">#REF!</definedName>
    <definedName name="SG_15_13" localSheetId="13">#REF!</definedName>
    <definedName name="SG_15_13" localSheetId="6">#REF!</definedName>
    <definedName name="SG_15_13">#REF!</definedName>
    <definedName name="SG_15_13_2">"'file:///d:/obra%20andrade/bm%2002%20-%20cs/drenagem-bm02.xls'#$''.$eh$394"</definedName>
    <definedName name="SG_15_13_3">"'file:///d:/obra%20andrade/bm%2002%20-%20cs/drenagem-bm02.xls'#$''.$eh$394"</definedName>
    <definedName name="SG_15_13_4">"'file:///d:/obra%20andrade/bm%2002%20-%20cs/drenagem-bm02.xls'#$''.$eh$394"</definedName>
    <definedName name="SG_15_13_5">"'file:///d:/obra%20andrade/bm%2002%20-%20cs/drenagem-bm02.xls'#$''.$eh$394"</definedName>
    <definedName name="SG_15_13_6">"'file:///d:/obra%20andrade/bm%2002%20-%20cs/drenagem-bm02.xls'#$''.$eh$394"</definedName>
    <definedName name="SG_15_13_7">"'file:///d:/obra%20andrade/bm%2002%20-%20cs/drenagem-bm02.xls'#$''.$eh$394"</definedName>
    <definedName name="SG_15_14" localSheetId="12">#REF!</definedName>
    <definedName name="SG_15_14" localSheetId="13">#REF!</definedName>
    <definedName name="SG_15_14" localSheetId="6">#REF!</definedName>
    <definedName name="SG_15_14">#REF!</definedName>
    <definedName name="SG_15_14_2">"'file:///d:/obra%20andrade/bm%2002%20-%20cs/drenagem-bm02.xls'#$''.$el$398"</definedName>
    <definedName name="SG_15_14_3">"'file:///d:/obra%20andrade/bm%2002%20-%20cs/drenagem-bm02.xls'#$''.$el$398"</definedName>
    <definedName name="SG_15_14_4">"'file:///d:/obra%20andrade/bm%2002%20-%20cs/drenagem-bm02.xls'#$''.$el$398"</definedName>
    <definedName name="SG_15_14_5">"'file:///d:/obra%20andrade/bm%2002%20-%20cs/drenagem-bm02.xls'#$''.$el$398"</definedName>
    <definedName name="SG_15_14_6">"'file:///d:/obra%20andrade/bm%2002%20-%20cs/drenagem-bm02.xls'#$''.$el$398"</definedName>
    <definedName name="SG_15_14_7">"'file:///d:/obra%20andrade/bm%2002%20-%20cs/drenagem-bm02.xls'#$''.$el$398"</definedName>
    <definedName name="SG_15_15" localSheetId="12">#REF!</definedName>
    <definedName name="SG_15_15" localSheetId="13">#REF!</definedName>
    <definedName name="SG_15_15" localSheetId="6">#REF!</definedName>
    <definedName name="SG_15_15">#REF!</definedName>
    <definedName name="SG_15_15_2">"'file:///d:/obra%20andrade/bm%2002%20-%20cs/drenagem-bm02.xls'#$''.$ep$402"</definedName>
    <definedName name="SG_15_15_3">"'file:///d:/obra%20andrade/bm%2002%20-%20cs/drenagem-bm02.xls'#$''.$ep$402"</definedName>
    <definedName name="SG_15_15_4">"'file:///d:/obra%20andrade/bm%2002%20-%20cs/drenagem-bm02.xls'#$''.$ep$402"</definedName>
    <definedName name="SG_15_15_5">"'file:///d:/obra%20andrade/bm%2002%20-%20cs/drenagem-bm02.xls'#$''.$ep$402"</definedName>
    <definedName name="SG_15_15_6">"'file:///d:/obra%20andrade/bm%2002%20-%20cs/drenagem-bm02.xls'#$''.$ep$402"</definedName>
    <definedName name="SG_15_15_7">"'file:///d:/obra%20andrade/bm%2002%20-%20cs/drenagem-bm02.xls'#$''.$ep$402"</definedName>
    <definedName name="SG_15_16" localSheetId="12">#REF!</definedName>
    <definedName name="SG_15_16" localSheetId="13">#REF!</definedName>
    <definedName name="SG_15_16" localSheetId="6">#REF!</definedName>
    <definedName name="SG_15_16">#REF!</definedName>
    <definedName name="SG_15_16_2">"'file:///d:/obra%20andrade/bm%2002%20-%20cs/drenagem-bm02.xls'#$''.$ek$909"</definedName>
    <definedName name="SG_15_16_3">"'file:///d:/obra%20andrade/bm%2002%20-%20cs/drenagem-bm02.xls'#$''.$ek$909"</definedName>
    <definedName name="SG_15_16_4">"'file:///d:/obra%20andrade/bm%2002%20-%20cs/drenagem-bm02.xls'#$''.$ek$909"</definedName>
    <definedName name="SG_15_16_5">"'file:///d:/obra%20andrade/bm%2002%20-%20cs/drenagem-bm02.xls'#$''.$ek$909"</definedName>
    <definedName name="SG_15_16_6">"'file:///d:/obra%20andrade/bm%2002%20-%20cs/drenagem-bm02.xls'#$''.$ek$909"</definedName>
    <definedName name="SG_15_16_7">"'file:///d:/obra%20andrade/bm%2002%20-%20cs/drenagem-bm02.xls'#$''.$ek$909"</definedName>
    <definedName name="SG_15_17" localSheetId="12">#REF!</definedName>
    <definedName name="SG_15_17" localSheetId="13">#REF!</definedName>
    <definedName name="SG_15_17" localSheetId="6">#REF!</definedName>
    <definedName name="SG_15_17">#REF!</definedName>
    <definedName name="SG_15_17_2">"'file:///d:/obra%20andrade/bm%2002%20-%20cs/drenagem-bm02.xls'#$''.$eo$913"</definedName>
    <definedName name="SG_15_17_3">"'file:///d:/obra%20andrade/bm%2002%20-%20cs/drenagem-bm02.xls'#$''.$eo$913"</definedName>
    <definedName name="SG_15_17_4">"'file:///d:/obra%20andrade/bm%2002%20-%20cs/drenagem-bm02.xls'#$''.$eo$913"</definedName>
    <definedName name="SG_15_17_5">"'file:///d:/obra%20andrade/bm%2002%20-%20cs/drenagem-bm02.xls'#$''.$eo$913"</definedName>
    <definedName name="SG_15_17_6">"'file:///d:/obra%20andrade/bm%2002%20-%20cs/drenagem-bm02.xls'#$''.$eo$913"</definedName>
    <definedName name="SG_15_17_7">"'file:///d:/obra%20andrade/bm%2002%20-%20cs/drenagem-bm02.xls'#$''.$eo$913"</definedName>
    <definedName name="SG_15_18" localSheetId="12">#REF!</definedName>
    <definedName name="SG_15_18" localSheetId="13">#REF!</definedName>
    <definedName name="SG_15_18" localSheetId="6">#REF!</definedName>
    <definedName name="SG_15_18">#REF!</definedName>
    <definedName name="SG_15_18_2">"'file:///d:/obra%20andrade/bm%2002%20-%20cs/drenagem-bm02.xls'#$''.$es$917"</definedName>
    <definedName name="SG_15_18_3">"'file:///d:/obra%20andrade/bm%2002%20-%20cs/drenagem-bm02.xls'#$''.$es$917"</definedName>
    <definedName name="SG_15_18_4">"'file:///d:/obra%20andrade/bm%2002%20-%20cs/drenagem-bm02.xls'#$''.$es$917"</definedName>
    <definedName name="SG_15_18_5">"'file:///d:/obra%20andrade/bm%2002%20-%20cs/drenagem-bm02.xls'#$''.$es$917"</definedName>
    <definedName name="SG_15_18_6">"'file:///d:/obra%20andrade/bm%2002%20-%20cs/drenagem-bm02.xls'#$''.$es$917"</definedName>
    <definedName name="SG_15_18_7">"'file:///d:/obra%20andrade/bm%2002%20-%20cs/drenagem-bm02.xls'#$''.$es$917"</definedName>
    <definedName name="SG_15_19" localSheetId="12">#REF!</definedName>
    <definedName name="SG_15_19" localSheetId="13">#REF!</definedName>
    <definedName name="SG_15_19" localSheetId="6">#REF!</definedName>
    <definedName name="SG_15_19">#REF!</definedName>
    <definedName name="SG_15_19_2">"'file:///d:/obra%20andrade/bm%2002%20-%20cs/drenagem-bm02.xls'#$''.$ew$921"</definedName>
    <definedName name="SG_15_19_3">"'file:///d:/obra%20andrade/bm%2002%20-%20cs/drenagem-bm02.xls'#$''.$ew$921"</definedName>
    <definedName name="SG_15_19_4">"'file:///d:/obra%20andrade/bm%2002%20-%20cs/drenagem-bm02.xls'#$''.$ew$921"</definedName>
    <definedName name="SG_15_19_5">"'file:///d:/obra%20andrade/bm%2002%20-%20cs/drenagem-bm02.xls'#$''.$ew$921"</definedName>
    <definedName name="SG_15_19_6">"'file:///d:/obra%20andrade/bm%2002%20-%20cs/drenagem-bm02.xls'#$''.$ew$921"</definedName>
    <definedName name="SG_15_19_7">"'file:///d:/obra%20andrade/bm%2002%20-%20cs/drenagem-bm02.xls'#$''.$ew$921"</definedName>
    <definedName name="SG_15_20" localSheetId="12">#REF!</definedName>
    <definedName name="SG_15_20" localSheetId="13">#REF!</definedName>
    <definedName name="SG_15_20" localSheetId="6">#REF!</definedName>
    <definedName name="SG_15_20">#REF!</definedName>
    <definedName name="SG_15_20_2">"'file:///d:/obra%20andrade/bm%2002%20-%20cs/drenagem-bm02.xls'#$''.$fa$925"</definedName>
    <definedName name="SG_15_20_3">"'file:///d:/obra%20andrade/bm%2002%20-%20cs/drenagem-bm02.xls'#$''.$fa$925"</definedName>
    <definedName name="SG_15_20_4">"'file:///d:/obra%20andrade/bm%2002%20-%20cs/drenagem-bm02.xls'#$''.$fa$925"</definedName>
    <definedName name="SG_15_20_5">"'file:///d:/obra%20andrade/bm%2002%20-%20cs/drenagem-bm02.xls'#$''.$fa$925"</definedName>
    <definedName name="SG_15_20_6">"'file:///d:/obra%20andrade/bm%2002%20-%20cs/drenagem-bm02.xls'#$''.$fa$925"</definedName>
    <definedName name="SG_15_20_7">"'file:///d:/obra%20andrade/bm%2002%20-%20cs/drenagem-bm02.xls'#$''.$fa$925"</definedName>
    <definedName name="SG_15_21" localSheetId="12">#REF!</definedName>
    <definedName name="SG_15_21" localSheetId="13">#REF!</definedName>
    <definedName name="SG_15_21" localSheetId="6">#REF!</definedName>
    <definedName name="SG_15_21">#REF!</definedName>
    <definedName name="SG_15_21_2">"'file:///d:/obra%20andrade/bm%2002%20-%20cs/drenagem-bm02.xls'#$''.$fe$929"</definedName>
    <definedName name="SG_15_21_3">"'file:///d:/obra%20andrade/bm%2002%20-%20cs/drenagem-bm02.xls'#$''.$fe$929"</definedName>
    <definedName name="SG_15_21_4">"'file:///d:/obra%20andrade/bm%2002%20-%20cs/drenagem-bm02.xls'#$''.$fe$929"</definedName>
    <definedName name="SG_15_21_5">"'file:///d:/obra%20andrade/bm%2002%20-%20cs/drenagem-bm02.xls'#$''.$fe$929"</definedName>
    <definedName name="SG_15_21_6">"'file:///d:/obra%20andrade/bm%2002%20-%20cs/drenagem-bm02.xls'#$''.$fe$929"</definedName>
    <definedName name="SG_15_21_7">"'file:///d:/obra%20andrade/bm%2002%20-%20cs/drenagem-bm02.xls'#$''.$fe$929"</definedName>
    <definedName name="SG_15_22" localSheetId="12">#REF!</definedName>
    <definedName name="SG_15_22" localSheetId="13">#REF!</definedName>
    <definedName name="SG_15_22" localSheetId="6">#REF!</definedName>
    <definedName name="SG_15_22">#REF!</definedName>
    <definedName name="SG_15_22_2">"'file:///d:/obra%20andrade/bm%2002%20-%20cs/drenagem-bm02.xls'#$''.$fi$933"</definedName>
    <definedName name="SG_15_22_3">"'file:///d:/obra%20andrade/bm%2002%20-%20cs/drenagem-bm02.xls'#$''.$fi$933"</definedName>
    <definedName name="SG_15_22_4">"'file:///d:/obra%20andrade/bm%2002%20-%20cs/drenagem-bm02.xls'#$''.$fi$933"</definedName>
    <definedName name="SG_15_22_5">"'file:///d:/obra%20andrade/bm%2002%20-%20cs/drenagem-bm02.xls'#$''.$fi$933"</definedName>
    <definedName name="SG_15_22_6">"'file:///d:/obra%20andrade/bm%2002%20-%20cs/drenagem-bm02.xls'#$''.$fi$933"</definedName>
    <definedName name="SG_15_22_7">"'file:///d:/obra%20andrade/bm%2002%20-%20cs/drenagem-bm02.xls'#$''.$fi$933"</definedName>
    <definedName name="SG_15_23" localSheetId="12">#REF!</definedName>
    <definedName name="SG_15_23" localSheetId="13">#REF!</definedName>
    <definedName name="SG_15_23" localSheetId="6">#REF!</definedName>
    <definedName name="SG_15_23">#REF!</definedName>
    <definedName name="SG_15_23_2">"'file:///d:/obra%20andrade/bm%2002%20-%20cs/drenagem-bm02.xls'#$''.$fm$937"</definedName>
    <definedName name="SG_15_23_3">"'file:///d:/obra%20andrade/bm%2002%20-%20cs/drenagem-bm02.xls'#$''.$fm$937"</definedName>
    <definedName name="SG_15_23_4">"'file:///d:/obra%20andrade/bm%2002%20-%20cs/drenagem-bm02.xls'#$''.$fm$937"</definedName>
    <definedName name="SG_15_23_5">"'file:///d:/obra%20andrade/bm%2002%20-%20cs/drenagem-bm02.xls'#$''.$fm$937"</definedName>
    <definedName name="SG_15_23_6">"'file:///d:/obra%20andrade/bm%2002%20-%20cs/drenagem-bm02.xls'#$''.$fm$937"</definedName>
    <definedName name="SG_15_23_7">"'file:///d:/obra%20andrade/bm%2002%20-%20cs/drenagem-bm02.xls'#$''.$fm$937"</definedName>
    <definedName name="SG_15_24" localSheetId="12">#REF!</definedName>
    <definedName name="SG_15_24" localSheetId="13">#REF!</definedName>
    <definedName name="SG_15_24" localSheetId="6">#REF!</definedName>
    <definedName name="SG_15_24">#REF!</definedName>
    <definedName name="SG_15_24_2">"'file:///d:/obra%20andrade/bm%2002%20-%20cs/drenagem-bm02.xls'#$''.$fq$941"</definedName>
    <definedName name="SG_15_24_3">"'file:///d:/obra%20andrade/bm%2002%20-%20cs/drenagem-bm02.xls'#$''.$fq$941"</definedName>
    <definedName name="SG_15_24_4">"'file:///d:/obra%20andrade/bm%2002%20-%20cs/drenagem-bm02.xls'#$''.$fq$941"</definedName>
    <definedName name="SG_15_24_5">"'file:///d:/obra%20andrade/bm%2002%20-%20cs/drenagem-bm02.xls'#$''.$fq$941"</definedName>
    <definedName name="SG_15_24_6">"'file:///d:/obra%20andrade/bm%2002%20-%20cs/drenagem-bm02.xls'#$''.$fq$941"</definedName>
    <definedName name="SG_15_24_7">"'file:///d:/obra%20andrade/bm%2002%20-%20cs/drenagem-bm02.xls'#$''.$fq$941"</definedName>
    <definedName name="SG_15_25" localSheetId="12">#REF!</definedName>
    <definedName name="SG_15_25" localSheetId="13">#REF!</definedName>
    <definedName name="SG_15_25" localSheetId="6">#REF!</definedName>
    <definedName name="SG_15_25">#REF!</definedName>
    <definedName name="SG_15_25_2">"'file:///d:/obra%20andrade/bm%2002%20-%20cs/drenagem-bm02.xls'#$''.$fu$945"</definedName>
    <definedName name="SG_15_25_3">"'file:///d:/obra%20andrade/bm%2002%20-%20cs/drenagem-bm02.xls'#$''.$fu$945"</definedName>
    <definedName name="SG_15_25_4">"'file:///d:/obra%20andrade/bm%2002%20-%20cs/drenagem-bm02.xls'#$''.$fu$945"</definedName>
    <definedName name="SG_15_25_5">"'file:///d:/obra%20andrade/bm%2002%20-%20cs/drenagem-bm02.xls'#$''.$fu$945"</definedName>
    <definedName name="SG_15_25_6">"'file:///d:/obra%20andrade/bm%2002%20-%20cs/drenagem-bm02.xls'#$''.$fu$945"</definedName>
    <definedName name="SG_15_25_7">"'file:///d:/obra%20andrade/bm%2002%20-%20cs/drenagem-bm02.xls'#$''.$fu$945"</definedName>
    <definedName name="SG_16_01" localSheetId="12">#REF!</definedName>
    <definedName name="SG_16_01" localSheetId="13">#REF!</definedName>
    <definedName name="SG_16_01" localSheetId="6">#REF!</definedName>
    <definedName name="SG_16_01">#REF!</definedName>
    <definedName name="SG_16_01_2">"'file:///d:/obra%20andrade/bm%2002%20-%20cs/drenagem-bm02.xls'#$''.$ga$951"</definedName>
    <definedName name="SG_16_01_3">"'file:///d:/obra%20andrade/bm%2002%20-%20cs/drenagem-bm02.xls'#$''.$ga$951"</definedName>
    <definedName name="SG_16_01_4">"'file:///d:/obra%20andrade/bm%2002%20-%20cs/drenagem-bm02.xls'#$''.$ga$951"</definedName>
    <definedName name="SG_16_01_5">"'file:///d:/obra%20andrade/bm%2002%20-%20cs/drenagem-bm02.xls'#$''.$ga$951"</definedName>
    <definedName name="SG_16_01_6">"'file:///d:/obra%20andrade/bm%2002%20-%20cs/drenagem-bm02.xls'#$''.$ga$951"</definedName>
    <definedName name="SG_16_01_7">"'file:///d:/obra%20andrade/bm%2002%20-%20cs/drenagem-bm02.xls'#$''.$ga$951"</definedName>
    <definedName name="SG_16_02" localSheetId="12">#REF!</definedName>
    <definedName name="SG_16_02" localSheetId="13">#REF!</definedName>
    <definedName name="SG_16_02" localSheetId="6">#REF!</definedName>
    <definedName name="SG_16_02">#REF!</definedName>
    <definedName name="SG_16_02_2">"'file:///d:/obra%20andrade/bm%2002%20-%20cs/drenagem-bm02.xls'#$''.$ge$955"</definedName>
    <definedName name="SG_16_02_3">"'file:///d:/obra%20andrade/bm%2002%20-%20cs/drenagem-bm02.xls'#$''.$ge$955"</definedName>
    <definedName name="SG_16_02_4">"'file:///d:/obra%20andrade/bm%2002%20-%20cs/drenagem-bm02.xls'#$''.$ge$955"</definedName>
    <definedName name="SG_16_02_5">"'file:///d:/obra%20andrade/bm%2002%20-%20cs/drenagem-bm02.xls'#$''.$ge$955"</definedName>
    <definedName name="SG_16_02_6">"'file:///d:/obra%20andrade/bm%2002%20-%20cs/drenagem-bm02.xls'#$''.$ge$955"</definedName>
    <definedName name="SG_16_02_7">"'file:///d:/obra%20andrade/bm%2002%20-%20cs/drenagem-bm02.xls'#$''.$ge$955"</definedName>
    <definedName name="SG_16_03" localSheetId="12">#REF!</definedName>
    <definedName name="SG_16_03" localSheetId="13">#REF!</definedName>
    <definedName name="SG_16_03" localSheetId="6">#REF!</definedName>
    <definedName name="SG_16_03">#REF!</definedName>
    <definedName name="SG_16_03_2">"'file:///d:/obra%20andrade/bm%2002%20-%20cs/drenagem-bm02.xls'#$''.$gi$959"</definedName>
    <definedName name="SG_16_03_3">"'file:///d:/obra%20andrade/bm%2002%20-%20cs/drenagem-bm02.xls'#$''.$gi$959"</definedName>
    <definedName name="SG_16_03_4">"'file:///d:/obra%20andrade/bm%2002%20-%20cs/drenagem-bm02.xls'#$''.$gi$959"</definedName>
    <definedName name="SG_16_03_5">"'file:///d:/obra%20andrade/bm%2002%20-%20cs/drenagem-bm02.xls'#$''.$gi$959"</definedName>
    <definedName name="SG_16_03_6">"'file:///d:/obra%20andrade/bm%2002%20-%20cs/drenagem-bm02.xls'#$''.$gi$959"</definedName>
    <definedName name="SG_16_03_7">"'file:///d:/obra%20andrade/bm%2002%20-%20cs/drenagem-bm02.xls'#$''.$gi$959"</definedName>
    <definedName name="SG_16_04" localSheetId="12">#REF!</definedName>
    <definedName name="SG_16_04" localSheetId="13">#REF!</definedName>
    <definedName name="SG_16_04" localSheetId="6">#REF!</definedName>
    <definedName name="SG_16_04">#REF!</definedName>
    <definedName name="SG_16_04_2">"'file:///d:/obra%20andrade/bm%2002%20-%20cs/drenagem-bm02.xls'#$''.$gm$963"</definedName>
    <definedName name="SG_16_04_3">"'file:///d:/obra%20andrade/bm%2002%20-%20cs/drenagem-bm02.xls'#$''.$gm$963"</definedName>
    <definedName name="SG_16_04_4">"'file:///d:/obra%20andrade/bm%2002%20-%20cs/drenagem-bm02.xls'#$''.$gm$963"</definedName>
    <definedName name="SG_16_04_5">"'file:///d:/obra%20andrade/bm%2002%20-%20cs/drenagem-bm02.xls'#$''.$gm$963"</definedName>
    <definedName name="SG_16_04_6">"'file:///d:/obra%20andrade/bm%2002%20-%20cs/drenagem-bm02.xls'#$''.$gm$963"</definedName>
    <definedName name="SG_16_04_7">"'file:///d:/obra%20andrade/bm%2002%20-%20cs/drenagem-bm02.xls'#$''.$gm$963"</definedName>
    <definedName name="SG_16_05" localSheetId="12">#REF!</definedName>
    <definedName name="SG_16_05" localSheetId="13">#REF!</definedName>
    <definedName name="SG_16_05" localSheetId="6">#REF!</definedName>
    <definedName name="SG_16_05">#REF!</definedName>
    <definedName name="SG_16_05_2">"'file:///d:/obra%20andrade/bm%2002%20-%20cs/drenagem-bm02.xls'#$''.$gq$967"</definedName>
    <definedName name="SG_16_05_3">"'file:///d:/obra%20andrade/bm%2002%20-%20cs/drenagem-bm02.xls'#$''.$gq$967"</definedName>
    <definedName name="SG_16_05_4">"'file:///d:/obra%20andrade/bm%2002%20-%20cs/drenagem-bm02.xls'#$''.$gq$967"</definedName>
    <definedName name="SG_16_05_5">"'file:///d:/obra%20andrade/bm%2002%20-%20cs/drenagem-bm02.xls'#$''.$gq$967"</definedName>
    <definedName name="SG_16_05_6">"'file:///d:/obra%20andrade/bm%2002%20-%20cs/drenagem-bm02.xls'#$''.$gq$967"</definedName>
    <definedName name="SG_16_05_7">"'file:///d:/obra%20andrade/bm%2002%20-%20cs/drenagem-bm02.xls'#$''.$gq$967"</definedName>
    <definedName name="SG_16_06" localSheetId="12">#REF!</definedName>
    <definedName name="SG_16_06" localSheetId="13">#REF!</definedName>
    <definedName name="SG_16_06" localSheetId="6">#REF!</definedName>
    <definedName name="SG_16_06">#REF!</definedName>
    <definedName name="SG_16_06_2">"'file:///d:/obra%20andrade/bm%2002%20-%20cs/drenagem-bm02.xls'#$''.$gu$971"</definedName>
    <definedName name="SG_16_06_3">"'file:///d:/obra%20andrade/bm%2002%20-%20cs/drenagem-bm02.xls'#$''.$gu$971"</definedName>
    <definedName name="SG_16_06_4">"'file:///d:/obra%20andrade/bm%2002%20-%20cs/drenagem-bm02.xls'#$''.$gu$971"</definedName>
    <definedName name="SG_16_06_5">"'file:///d:/obra%20andrade/bm%2002%20-%20cs/drenagem-bm02.xls'#$''.$gu$971"</definedName>
    <definedName name="SG_16_06_6">"'file:///d:/obra%20andrade/bm%2002%20-%20cs/drenagem-bm02.xls'#$''.$gu$971"</definedName>
    <definedName name="SG_16_06_7">"'file:///d:/obra%20andrade/bm%2002%20-%20cs/drenagem-bm02.xls'#$''.$gu$971"</definedName>
    <definedName name="SG_16_07" localSheetId="12">#REF!</definedName>
    <definedName name="SG_16_07" localSheetId="13">#REF!</definedName>
    <definedName name="SG_16_07" localSheetId="6">#REF!</definedName>
    <definedName name="SG_16_07">#REF!</definedName>
    <definedName name="SG_16_07_2">"'file:///d:/obra%20andrade/bm%2002%20-%20cs/drenagem-bm02.xls'#$''.$gy$975"</definedName>
    <definedName name="SG_16_07_3">"'file:///d:/obra%20andrade/bm%2002%20-%20cs/drenagem-bm02.xls'#$''.$gy$975"</definedName>
    <definedName name="SG_16_07_4">"'file:///d:/obra%20andrade/bm%2002%20-%20cs/drenagem-bm02.xls'#$''.$gy$975"</definedName>
    <definedName name="SG_16_07_5">"'file:///d:/obra%20andrade/bm%2002%20-%20cs/drenagem-bm02.xls'#$''.$gy$975"</definedName>
    <definedName name="SG_16_07_6">"'file:///d:/obra%20andrade/bm%2002%20-%20cs/drenagem-bm02.xls'#$''.$gy$975"</definedName>
    <definedName name="SG_16_07_7">"'file:///d:/obra%20andrade/bm%2002%20-%20cs/drenagem-bm02.xls'#$''.$gy$975"</definedName>
    <definedName name="SG_16_08" localSheetId="12">#REF!</definedName>
    <definedName name="SG_16_08" localSheetId="13">#REF!</definedName>
    <definedName name="SG_16_08" localSheetId="6">#REF!</definedName>
    <definedName name="SG_16_08">#REF!</definedName>
    <definedName name="SG_16_08_2">"'file:///d:/obra%20andrade/bm%2002%20-%20cs/drenagem-bm02.xls'#$''.$hc$979"</definedName>
    <definedName name="SG_16_08_3">"'file:///d:/obra%20andrade/bm%2002%20-%20cs/drenagem-bm02.xls'#$''.$hc$979"</definedName>
    <definedName name="SG_16_08_4">"'file:///d:/obra%20andrade/bm%2002%20-%20cs/drenagem-bm02.xls'#$''.$hc$979"</definedName>
    <definedName name="SG_16_08_5">"'file:///d:/obra%20andrade/bm%2002%20-%20cs/drenagem-bm02.xls'#$''.$hc$979"</definedName>
    <definedName name="SG_16_08_6">"'file:///d:/obra%20andrade/bm%2002%20-%20cs/drenagem-bm02.xls'#$''.$hc$979"</definedName>
    <definedName name="SG_16_08_7">"'file:///d:/obra%20andrade/bm%2002%20-%20cs/drenagem-bm02.xls'#$''.$hc$979"</definedName>
    <definedName name="SG_16_09" localSheetId="12">#REF!</definedName>
    <definedName name="SG_16_09" localSheetId="13">#REF!</definedName>
    <definedName name="SG_16_09" localSheetId="6">#REF!</definedName>
    <definedName name="SG_16_09">#REF!</definedName>
    <definedName name="SG_16_09_2">"'file:///d:/obra%20andrade/bm%2002%20-%20cs/drenagem-bm02.xls'#$''.$hg$983"</definedName>
    <definedName name="SG_16_09_3">"'file:///d:/obra%20andrade/bm%2002%20-%20cs/drenagem-bm02.xls'#$''.$hg$983"</definedName>
    <definedName name="SG_16_09_4">"'file:///d:/obra%20andrade/bm%2002%20-%20cs/drenagem-bm02.xls'#$''.$hg$983"</definedName>
    <definedName name="SG_16_09_5">"'file:///d:/obra%20andrade/bm%2002%20-%20cs/drenagem-bm02.xls'#$''.$hg$983"</definedName>
    <definedName name="SG_16_09_6">"'file:///d:/obra%20andrade/bm%2002%20-%20cs/drenagem-bm02.xls'#$''.$hg$983"</definedName>
    <definedName name="SG_16_09_7">"'file:///d:/obra%20andrade/bm%2002%20-%20cs/drenagem-bm02.xls'#$''.$hg$983"</definedName>
    <definedName name="SG_16_10" localSheetId="12">#REF!</definedName>
    <definedName name="SG_16_10" localSheetId="13">#REF!</definedName>
    <definedName name="SG_16_10" localSheetId="6">#REF!</definedName>
    <definedName name="SG_16_10">#REF!</definedName>
    <definedName name="SG_16_10_2">"'file:///d:/obra%20andrade/bm%2002%20-%20cs/drenagem-bm02.xls'#$''.$hk$987"</definedName>
    <definedName name="SG_16_10_3">"'file:///d:/obra%20andrade/bm%2002%20-%20cs/drenagem-bm02.xls'#$''.$hk$987"</definedName>
    <definedName name="SG_16_10_4">"'file:///d:/obra%20andrade/bm%2002%20-%20cs/drenagem-bm02.xls'#$''.$hk$987"</definedName>
    <definedName name="SG_16_10_5">"'file:///d:/obra%20andrade/bm%2002%20-%20cs/drenagem-bm02.xls'#$''.$hk$987"</definedName>
    <definedName name="SG_16_10_6">"'file:///d:/obra%20andrade/bm%2002%20-%20cs/drenagem-bm02.xls'#$''.$hk$987"</definedName>
    <definedName name="SG_16_10_7">"'file:///d:/obra%20andrade/bm%2002%20-%20cs/drenagem-bm02.xls'#$''.$hk$987"</definedName>
    <definedName name="SG_16_11" localSheetId="12">#REF!</definedName>
    <definedName name="SG_16_11" localSheetId="13">#REF!</definedName>
    <definedName name="SG_16_11" localSheetId="6">#REF!</definedName>
    <definedName name="SG_16_11">#REF!</definedName>
    <definedName name="SG_16_11_2">"'file:///d:/obra%20andrade/bm%2002%20-%20cs/drenagem-bm02.xls'#$''.$ho$991"</definedName>
    <definedName name="SG_16_11_3">"'file:///d:/obra%20andrade/bm%2002%20-%20cs/drenagem-bm02.xls'#$''.$ho$991"</definedName>
    <definedName name="SG_16_11_4">"'file:///d:/obra%20andrade/bm%2002%20-%20cs/drenagem-bm02.xls'#$''.$ho$991"</definedName>
    <definedName name="SG_16_11_5">"'file:///d:/obra%20andrade/bm%2002%20-%20cs/drenagem-bm02.xls'#$''.$ho$991"</definedName>
    <definedName name="SG_16_11_6">"'file:///d:/obra%20andrade/bm%2002%20-%20cs/drenagem-bm02.xls'#$''.$ho$991"</definedName>
    <definedName name="SG_16_11_7">"'file:///d:/obra%20andrade/bm%2002%20-%20cs/drenagem-bm02.xls'#$''.$ho$991"</definedName>
    <definedName name="SG_16_12" localSheetId="12">#REF!</definedName>
    <definedName name="SG_16_12" localSheetId="13">#REF!</definedName>
    <definedName name="SG_16_12" localSheetId="6">#REF!</definedName>
    <definedName name="SG_16_12">#REF!</definedName>
    <definedName name="SG_16_12_2">"'file:///d:/obra%20andrade/bm%2002%20-%20cs/drenagem-bm02.xls'#$''.$hs$995"</definedName>
    <definedName name="SG_16_12_3">"'file:///d:/obra%20andrade/bm%2002%20-%20cs/drenagem-bm02.xls'#$''.$hs$995"</definedName>
    <definedName name="SG_16_12_4">"'file:///d:/obra%20andrade/bm%2002%20-%20cs/drenagem-bm02.xls'#$''.$hs$995"</definedName>
    <definedName name="SG_16_12_5">"'file:///d:/obra%20andrade/bm%2002%20-%20cs/drenagem-bm02.xls'#$''.$hs$995"</definedName>
    <definedName name="SG_16_12_6">"'file:///d:/obra%20andrade/bm%2002%20-%20cs/drenagem-bm02.xls'#$''.$hs$995"</definedName>
    <definedName name="SG_16_12_7">"'file:///d:/obra%20andrade/bm%2002%20-%20cs/drenagem-bm02.xls'#$''.$hs$995"</definedName>
    <definedName name="SG_16_13" localSheetId="12">#REF!</definedName>
    <definedName name="SG_16_13" localSheetId="13">#REF!</definedName>
    <definedName name="SG_16_13" localSheetId="6">#REF!</definedName>
    <definedName name="SG_16_13">#REF!</definedName>
    <definedName name="SG_16_13_2">"'file:///d:/obra%20andrade/bm%2002%20-%20cs/drenagem-bm02.xls'#$''.$hw$999"</definedName>
    <definedName name="SG_16_13_3">"'file:///d:/obra%20andrade/bm%2002%20-%20cs/drenagem-bm02.xls'#$''.$hw$999"</definedName>
    <definedName name="SG_16_13_4">"'file:///d:/obra%20andrade/bm%2002%20-%20cs/drenagem-bm02.xls'#$''.$hw$999"</definedName>
    <definedName name="SG_16_13_5">"'file:///d:/obra%20andrade/bm%2002%20-%20cs/drenagem-bm02.xls'#$''.$hw$999"</definedName>
    <definedName name="SG_16_13_6">"'file:///d:/obra%20andrade/bm%2002%20-%20cs/drenagem-bm02.xls'#$''.$hw$999"</definedName>
    <definedName name="SG_16_13_7">"'file:///d:/obra%20andrade/bm%2002%20-%20cs/drenagem-bm02.xls'#$''.$hw$999"</definedName>
    <definedName name="SG_16_14" localSheetId="12">#REF!</definedName>
    <definedName name="SG_16_14" localSheetId="13">#REF!</definedName>
    <definedName name="SG_16_14" localSheetId="6">#REF!</definedName>
    <definedName name="SG_16_14">#REF!</definedName>
    <definedName name="SG_16_14_2">"'file:///d:/obra%20andrade/bm%2002%20-%20cs/drenagem-bm02.xls'#$''.$ia$1003"</definedName>
    <definedName name="SG_16_14_3">"'file:///d:/obra%20andrade/bm%2002%20-%20cs/drenagem-bm02.xls'#$''.$ia$1003"</definedName>
    <definedName name="SG_16_14_4">"'file:///d:/obra%20andrade/bm%2002%20-%20cs/drenagem-bm02.xls'#$''.$ia$1003"</definedName>
    <definedName name="SG_16_14_5">"'file:///d:/obra%20andrade/bm%2002%20-%20cs/drenagem-bm02.xls'#$''.$ia$1003"</definedName>
    <definedName name="SG_16_14_6">"'file:///d:/obra%20andrade/bm%2002%20-%20cs/drenagem-bm02.xls'#$''.$ia$1003"</definedName>
    <definedName name="SG_16_14_7">"'file:///d:/obra%20andrade/bm%2002%20-%20cs/drenagem-bm02.xls'#$''.$ia$1003"</definedName>
    <definedName name="SG_16_15" localSheetId="12">#REF!</definedName>
    <definedName name="SG_16_15" localSheetId="13">#REF!</definedName>
    <definedName name="SG_16_15" localSheetId="6">#REF!</definedName>
    <definedName name="SG_16_15">#REF!</definedName>
    <definedName name="SG_16_15_2">"'file:///d:/obra%20andrade/bm%2002%20-%20cs/drenagem-bm02.xls'#$''.$ie$1007"</definedName>
    <definedName name="SG_16_15_3">"'file:///d:/obra%20andrade/bm%2002%20-%20cs/drenagem-bm02.xls'#$''.$ie$1007"</definedName>
    <definedName name="SG_16_15_4">"'file:///d:/obra%20andrade/bm%2002%20-%20cs/drenagem-bm02.xls'#$''.$ie$1007"</definedName>
    <definedName name="SG_16_15_5">"'file:///d:/obra%20andrade/bm%2002%20-%20cs/drenagem-bm02.xls'#$''.$ie$1007"</definedName>
    <definedName name="SG_16_15_6">"'file:///d:/obra%20andrade/bm%2002%20-%20cs/drenagem-bm02.xls'#$''.$ie$1007"</definedName>
    <definedName name="SG_16_15_7">"'file:///d:/obra%20andrade/bm%2002%20-%20cs/drenagem-bm02.xls'#$''.$ie$1007"</definedName>
    <definedName name="SG_16_16" localSheetId="12">#REF!</definedName>
    <definedName name="SG_16_16" localSheetId="13">#REF!</definedName>
    <definedName name="SG_16_16" localSheetId="6">#REF!</definedName>
    <definedName name="SG_16_16">#REF!</definedName>
    <definedName name="SG_16_16_2">"'file:///d:/obra%20andrade/bm%2002%20-%20cs/drenagem-bm02.xls'#$''.$ii$1011"</definedName>
    <definedName name="SG_16_16_3">"'file:///d:/obra%20andrade/bm%2002%20-%20cs/drenagem-bm02.xls'#$''.$ii$1011"</definedName>
    <definedName name="SG_16_16_4">"'file:///d:/obra%20andrade/bm%2002%20-%20cs/drenagem-bm02.xls'#$''.$ii$1011"</definedName>
    <definedName name="SG_16_16_5">"'file:///d:/obra%20andrade/bm%2002%20-%20cs/drenagem-bm02.xls'#$''.$ii$1011"</definedName>
    <definedName name="SG_16_16_6">"'file:///d:/obra%20andrade/bm%2002%20-%20cs/drenagem-bm02.xls'#$''.$ii$1011"</definedName>
    <definedName name="SG_16_16_7">"'file:///d:/obra%20andrade/bm%2002%20-%20cs/drenagem-bm02.xls'#$''.$ii$1011"</definedName>
    <definedName name="SG_16_17" localSheetId="12">#REF!</definedName>
    <definedName name="SG_16_17" localSheetId="13">#REF!</definedName>
    <definedName name="SG_16_17" localSheetId="6">#REF!</definedName>
    <definedName name="SG_16_17">#REF!</definedName>
    <definedName name="SG_16_17_2">"'file:///d:/obra%20andrade/bm%2002%20-%20cs/drenagem-bm02.xls'#$''.$im$1015"</definedName>
    <definedName name="SG_16_17_3">"'file:///d:/obra%20andrade/bm%2002%20-%20cs/drenagem-bm02.xls'#$''.$im$1015"</definedName>
    <definedName name="SG_16_17_4">"'file:///d:/obra%20andrade/bm%2002%20-%20cs/drenagem-bm02.xls'#$''.$im$1015"</definedName>
    <definedName name="SG_16_17_5">"'file:///d:/obra%20andrade/bm%2002%20-%20cs/drenagem-bm02.xls'#$''.$im$1015"</definedName>
    <definedName name="SG_16_17_6">"'file:///d:/obra%20andrade/bm%2002%20-%20cs/drenagem-bm02.xls'#$''.$im$1015"</definedName>
    <definedName name="SG_16_17_7">"'file:///d:/obra%20andrade/bm%2002%20-%20cs/drenagem-bm02.xls'#$''.$im$1015"</definedName>
    <definedName name="SG_16_18" localSheetId="12">#REF!</definedName>
    <definedName name="SG_16_18" localSheetId="13">#REF!</definedName>
    <definedName name="SG_16_18" localSheetId="6">#REF!</definedName>
    <definedName name="SG_16_18">#REF!</definedName>
    <definedName name="SG_16_18_2">"'file:///d:/obra%20andrade/bm%2002%20-%20cs/drenagem-bm02.xls'#$''.$iq$1019"</definedName>
    <definedName name="SG_16_18_3">"'file:///d:/obra%20andrade/bm%2002%20-%20cs/drenagem-bm02.xls'#$''.$iq$1019"</definedName>
    <definedName name="SG_16_18_4">"'file:///d:/obra%20andrade/bm%2002%20-%20cs/drenagem-bm02.xls'#$''.$iq$1019"</definedName>
    <definedName name="SG_16_18_5">"'file:///d:/obra%20andrade/bm%2002%20-%20cs/drenagem-bm02.xls'#$''.$iq$1019"</definedName>
    <definedName name="SG_16_18_6">"'file:///d:/obra%20andrade/bm%2002%20-%20cs/drenagem-bm02.xls'#$''.$iq$1019"</definedName>
    <definedName name="SG_16_18_7">"'file:///d:/obra%20andrade/bm%2002%20-%20cs/drenagem-bm02.xls'#$''.$iq$1019"</definedName>
    <definedName name="SG_16_19" localSheetId="12">#REF!</definedName>
    <definedName name="SG_16_19" localSheetId="13">#REF!</definedName>
    <definedName name="SG_16_19" localSheetId="6">#REF!</definedName>
    <definedName name="SG_16_19">#REF!</definedName>
    <definedName name="SG_16_19_2">"'file:///d:/obra%20andrade/bm%2002%20-%20cs/drenagem-bm02.xls'#$''.$iu$1023"</definedName>
    <definedName name="SG_16_19_3">"'file:///d:/obra%20andrade/bm%2002%20-%20cs/drenagem-bm02.xls'#$''.$iu$1023"</definedName>
    <definedName name="SG_16_19_4">"'file:///d:/obra%20andrade/bm%2002%20-%20cs/drenagem-bm02.xls'#$''.$iu$1023"</definedName>
    <definedName name="SG_16_19_5">"'file:///d:/obra%20andrade/bm%2002%20-%20cs/drenagem-bm02.xls'#$''.$iu$1023"</definedName>
    <definedName name="SG_16_19_6">"'file:///d:/obra%20andrade/bm%2002%20-%20cs/drenagem-bm02.xls'#$''.$iu$1023"</definedName>
    <definedName name="SG_16_19_7">"'file:///d:/obra%20andrade/bm%2002%20-%20cs/drenagem-bm02.xls'#$''.$iu$1023"</definedName>
    <definedName name="SG_16_20" localSheetId="12">#REF!</definedName>
    <definedName name="SG_16_20" localSheetId="13">#REF!</definedName>
    <definedName name="SG_16_20" localSheetId="6">#REF!</definedName>
    <definedName name="SG_16_20">#REF!</definedName>
    <definedName name="SG_16_20_2">"'file:///d:/obra%20andrade/bm%2002%20-%20cs/drenagem-bm02.xls'#$''.$c$1027"</definedName>
    <definedName name="SG_16_20_3">"'file:///d:/obra%20andrade/bm%2002%20-%20cs/drenagem-bm02.xls'#$''.$c$1027"</definedName>
    <definedName name="SG_16_20_4">"'file:///d:/obra%20andrade/bm%2002%20-%20cs/drenagem-bm02.xls'#$''.$c$1027"</definedName>
    <definedName name="SG_16_20_5">"'file:///d:/obra%20andrade/bm%2002%20-%20cs/drenagem-bm02.xls'#$''.$c$1027"</definedName>
    <definedName name="SG_16_20_6">"'file:///d:/obra%20andrade/bm%2002%20-%20cs/drenagem-bm02.xls'#$''.$c$1027"</definedName>
    <definedName name="SG_16_20_7">"'file:///d:/obra%20andrade/bm%2002%20-%20cs/drenagem-bm02.xls'#$''.$c$1027"</definedName>
    <definedName name="SG_16_21" localSheetId="12">#REF!</definedName>
    <definedName name="SG_16_21" localSheetId="13">#REF!</definedName>
    <definedName name="SG_16_21" localSheetId="6">#REF!</definedName>
    <definedName name="SG_16_21">#REF!</definedName>
    <definedName name="SG_16_21_2">"'file:///d:/obra%20andrade/bm%2002%20-%20cs/drenagem-bm02.xls'#$''.$g$1031"</definedName>
    <definedName name="SG_16_21_3">"'file:///d:/obra%20andrade/bm%2002%20-%20cs/drenagem-bm02.xls'#$''.$g$1031"</definedName>
    <definedName name="SG_16_21_4">"'file:///d:/obra%20andrade/bm%2002%20-%20cs/drenagem-bm02.xls'#$''.$g$1031"</definedName>
    <definedName name="SG_16_21_5">"'file:///d:/obra%20andrade/bm%2002%20-%20cs/drenagem-bm02.xls'#$''.$g$1031"</definedName>
    <definedName name="SG_16_21_6">"'file:///d:/obra%20andrade/bm%2002%20-%20cs/drenagem-bm02.xls'#$''.$g$1031"</definedName>
    <definedName name="SG_16_21_7">"'file:///d:/obra%20andrade/bm%2002%20-%20cs/drenagem-bm02.xls'#$''.$g$1031"</definedName>
    <definedName name="SG_16_22" localSheetId="12">#REF!</definedName>
    <definedName name="SG_16_22" localSheetId="13">#REF!</definedName>
    <definedName name="SG_16_22" localSheetId="6">#REF!</definedName>
    <definedName name="SG_16_22">#REF!</definedName>
    <definedName name="SG_16_22_2">"'file:///d:/obra%20andrade/bm%2002%20-%20cs/drenagem-bm02.xls'#$''.$k$1035"</definedName>
    <definedName name="SG_16_22_3">"'file:///d:/obra%20andrade/bm%2002%20-%20cs/drenagem-bm02.xls'#$''.$k$1035"</definedName>
    <definedName name="SG_16_22_4">"'file:///d:/obra%20andrade/bm%2002%20-%20cs/drenagem-bm02.xls'#$''.$k$1035"</definedName>
    <definedName name="SG_16_22_5">"'file:///d:/obra%20andrade/bm%2002%20-%20cs/drenagem-bm02.xls'#$''.$k$1035"</definedName>
    <definedName name="SG_16_22_6">"'file:///d:/obra%20andrade/bm%2002%20-%20cs/drenagem-bm02.xls'#$''.$k$1035"</definedName>
    <definedName name="SG_16_22_7">"'file:///d:/obra%20andrade/bm%2002%20-%20cs/drenagem-bm02.xls'#$''.$k$1035"</definedName>
    <definedName name="SG_16_23" localSheetId="12">#REF!</definedName>
    <definedName name="SG_16_23" localSheetId="13">#REF!</definedName>
    <definedName name="SG_16_23" localSheetId="6">#REF!</definedName>
    <definedName name="SG_16_23">#REF!</definedName>
    <definedName name="SG_16_23_2">"'file:///d:/obra%20andrade/bm%2002%20-%20cs/drenagem-bm02.xls'#$''.$o$1039"</definedName>
    <definedName name="SG_16_23_3">"'file:///d:/obra%20andrade/bm%2002%20-%20cs/drenagem-bm02.xls'#$''.$o$1039"</definedName>
    <definedName name="SG_16_23_4">"'file:///d:/obra%20andrade/bm%2002%20-%20cs/drenagem-bm02.xls'#$''.$o$1039"</definedName>
    <definedName name="SG_16_23_5">"'file:///d:/obra%20andrade/bm%2002%20-%20cs/drenagem-bm02.xls'#$''.$o$1039"</definedName>
    <definedName name="SG_16_23_6">"'file:///d:/obra%20andrade/bm%2002%20-%20cs/drenagem-bm02.xls'#$''.$o$1039"</definedName>
    <definedName name="SG_16_23_7">"'file:///d:/obra%20andrade/bm%2002%20-%20cs/drenagem-bm02.xls'#$''.$o$1039"</definedName>
    <definedName name="SG_16_24" localSheetId="12">#REF!</definedName>
    <definedName name="SG_16_24" localSheetId="13">#REF!</definedName>
    <definedName name="SG_16_24" localSheetId="6">#REF!</definedName>
    <definedName name="SG_16_24">#REF!</definedName>
    <definedName name="SG_16_24_2">"'file:///d:/obra%20andrade/bm%2002%20-%20cs/drenagem-bm02.xls'#$''.$s$1043"</definedName>
    <definedName name="SG_16_24_3">"'file:///d:/obra%20andrade/bm%2002%20-%20cs/drenagem-bm02.xls'#$''.$s$1043"</definedName>
    <definedName name="SG_16_24_4">"'file:///d:/obra%20andrade/bm%2002%20-%20cs/drenagem-bm02.xls'#$''.$s$1043"</definedName>
    <definedName name="SG_16_24_5">"'file:///d:/obra%20andrade/bm%2002%20-%20cs/drenagem-bm02.xls'#$''.$s$1043"</definedName>
    <definedName name="SG_16_24_6">"'file:///d:/obra%20andrade/bm%2002%20-%20cs/drenagem-bm02.xls'#$''.$s$1043"</definedName>
    <definedName name="SG_16_24_7">"'file:///d:/obra%20andrade/bm%2002%20-%20cs/drenagem-bm02.xls'#$''.$s$1043"</definedName>
    <definedName name="SG_16_25" localSheetId="12">#REF!</definedName>
    <definedName name="SG_16_25" localSheetId="13">#REF!</definedName>
    <definedName name="SG_16_25" localSheetId="6">#REF!</definedName>
    <definedName name="SG_16_25">#REF!</definedName>
    <definedName name="SG_16_25_2">"'file:///d:/obra%20andrade/bm%2002%20-%20cs/drenagem-bm02.xls'#$''.$w$1047"</definedName>
    <definedName name="SG_16_25_3">"'file:///d:/obra%20andrade/bm%2002%20-%20cs/drenagem-bm02.xls'#$''.$w$1047"</definedName>
    <definedName name="SG_16_25_4">"'file:///d:/obra%20andrade/bm%2002%20-%20cs/drenagem-bm02.xls'#$''.$w$1047"</definedName>
    <definedName name="SG_16_25_5">"'file:///d:/obra%20andrade/bm%2002%20-%20cs/drenagem-bm02.xls'#$''.$w$1047"</definedName>
    <definedName name="SG_16_25_6">"'file:///d:/obra%20andrade/bm%2002%20-%20cs/drenagem-bm02.xls'#$''.$w$1047"</definedName>
    <definedName name="SG_16_25_7">"'file:///d:/obra%20andrade/bm%2002%20-%20cs/drenagem-bm02.xls'#$''.$w$1047"</definedName>
    <definedName name="SG_17_01" localSheetId="12">#REF!</definedName>
    <definedName name="SG_17_01" localSheetId="13">#REF!</definedName>
    <definedName name="SG_17_01" localSheetId="6">#REF!</definedName>
    <definedName name="SG_17_01">#REF!</definedName>
    <definedName name="SG_17_01_2">"'file:///d:/obra%20andrade/bm%2002%20-%20cs/drenagem-bm02.xls'#$''.$ac$1053"</definedName>
    <definedName name="SG_17_01_3">"'file:///d:/obra%20andrade/bm%2002%20-%20cs/drenagem-bm02.xls'#$''.$ac$1053"</definedName>
    <definedName name="SG_17_01_4">"'file:///d:/obra%20andrade/bm%2002%20-%20cs/drenagem-bm02.xls'#$''.$ac$1053"</definedName>
    <definedName name="SG_17_01_5">"'file:///d:/obra%20andrade/bm%2002%20-%20cs/drenagem-bm02.xls'#$''.$ac$1053"</definedName>
    <definedName name="SG_17_01_6">"'file:///d:/obra%20andrade/bm%2002%20-%20cs/drenagem-bm02.xls'#$''.$ac$1053"</definedName>
    <definedName name="SG_17_01_7">"'file:///d:/obra%20andrade/bm%2002%20-%20cs/drenagem-bm02.xls'#$''.$ac$1053"</definedName>
    <definedName name="SG_17_02" localSheetId="12">#REF!</definedName>
    <definedName name="SG_17_02" localSheetId="13">#REF!</definedName>
    <definedName name="SG_17_02" localSheetId="6">#REF!</definedName>
    <definedName name="SG_17_02">#REF!</definedName>
    <definedName name="SG_17_02_2">"'file:///d:/obra%20andrade/bm%2002%20-%20cs/drenagem-bm02.xls'#$''.$ag$1057"</definedName>
    <definedName name="SG_17_02_3">"'file:///d:/obra%20andrade/bm%2002%20-%20cs/drenagem-bm02.xls'#$''.$ag$1057"</definedName>
    <definedName name="SG_17_02_4">"'file:///d:/obra%20andrade/bm%2002%20-%20cs/drenagem-bm02.xls'#$''.$ag$1057"</definedName>
    <definedName name="SG_17_02_5">"'file:///d:/obra%20andrade/bm%2002%20-%20cs/drenagem-bm02.xls'#$''.$ag$1057"</definedName>
    <definedName name="SG_17_02_6">"'file:///d:/obra%20andrade/bm%2002%20-%20cs/drenagem-bm02.xls'#$''.$ag$1057"</definedName>
    <definedName name="SG_17_02_7">"'file:///d:/obra%20andrade/bm%2002%20-%20cs/drenagem-bm02.xls'#$''.$ag$1057"</definedName>
    <definedName name="SG_17_03" localSheetId="12">#REF!</definedName>
    <definedName name="SG_17_03" localSheetId="13">#REF!</definedName>
    <definedName name="SG_17_03" localSheetId="6">#REF!</definedName>
    <definedName name="SG_17_03">#REF!</definedName>
    <definedName name="SG_17_03_2">"'file:///d:/obra%20andrade/bm%2002%20-%20cs/drenagem-bm02.xls'#$''.$ak$1061"</definedName>
    <definedName name="SG_17_03_3">"'file:///d:/obra%20andrade/bm%2002%20-%20cs/drenagem-bm02.xls'#$''.$ak$1061"</definedName>
    <definedName name="SG_17_03_4">"'file:///d:/obra%20andrade/bm%2002%20-%20cs/drenagem-bm02.xls'#$''.$ak$1061"</definedName>
    <definedName name="SG_17_03_5">"'file:///d:/obra%20andrade/bm%2002%20-%20cs/drenagem-bm02.xls'#$''.$ak$1061"</definedName>
    <definedName name="SG_17_03_6">"'file:///d:/obra%20andrade/bm%2002%20-%20cs/drenagem-bm02.xls'#$''.$ak$1061"</definedName>
    <definedName name="SG_17_03_7">"'file:///d:/obra%20andrade/bm%2002%20-%20cs/drenagem-bm02.xls'#$''.$ak$1061"</definedName>
    <definedName name="SG_17_04" localSheetId="12">#REF!</definedName>
    <definedName name="SG_17_04" localSheetId="13">#REF!</definedName>
    <definedName name="SG_17_04" localSheetId="6">#REF!</definedName>
    <definedName name="SG_17_04">#REF!</definedName>
    <definedName name="SG_17_04_2">"'file:///d:/obra%20andrade/bm%2002%20-%20cs/drenagem-bm02.xls'#$''.$ao$1065"</definedName>
    <definedName name="SG_17_04_3">"'file:///d:/obra%20andrade/bm%2002%20-%20cs/drenagem-bm02.xls'#$''.$ao$1065"</definedName>
    <definedName name="SG_17_04_4">"'file:///d:/obra%20andrade/bm%2002%20-%20cs/drenagem-bm02.xls'#$''.$ao$1065"</definedName>
    <definedName name="SG_17_04_5">"'file:///d:/obra%20andrade/bm%2002%20-%20cs/drenagem-bm02.xls'#$''.$ao$1065"</definedName>
    <definedName name="SG_17_04_6">"'file:///d:/obra%20andrade/bm%2002%20-%20cs/drenagem-bm02.xls'#$''.$ao$1065"</definedName>
    <definedName name="SG_17_04_7">"'file:///d:/obra%20andrade/bm%2002%20-%20cs/drenagem-bm02.xls'#$''.$ao$1065"</definedName>
    <definedName name="SG_17_05" localSheetId="12">#REF!</definedName>
    <definedName name="SG_17_05" localSheetId="13">#REF!</definedName>
    <definedName name="SG_17_05" localSheetId="6">#REF!</definedName>
    <definedName name="SG_17_05">#REF!</definedName>
    <definedName name="SG_17_05_2">"'file:///d:/obra%20andrade/bm%2002%20-%20cs/drenagem-bm02.xls'#$''.$as$1069"</definedName>
    <definedName name="SG_17_05_3">"'file:///d:/obra%20andrade/bm%2002%20-%20cs/drenagem-bm02.xls'#$''.$as$1069"</definedName>
    <definedName name="SG_17_05_4">"'file:///d:/obra%20andrade/bm%2002%20-%20cs/drenagem-bm02.xls'#$''.$as$1069"</definedName>
    <definedName name="SG_17_05_5">"'file:///d:/obra%20andrade/bm%2002%20-%20cs/drenagem-bm02.xls'#$''.$as$1069"</definedName>
    <definedName name="SG_17_05_6">"'file:///d:/obra%20andrade/bm%2002%20-%20cs/drenagem-bm02.xls'#$''.$as$1069"</definedName>
    <definedName name="SG_17_05_7">"'file:///d:/obra%20andrade/bm%2002%20-%20cs/drenagem-bm02.xls'#$''.$as$1069"</definedName>
    <definedName name="SG_17_06" localSheetId="12">#REF!</definedName>
    <definedName name="SG_17_06" localSheetId="13">#REF!</definedName>
    <definedName name="SG_17_06" localSheetId="6">#REF!</definedName>
    <definedName name="SG_17_06">#REF!</definedName>
    <definedName name="SG_17_06_2">"'file:///d:/obra%20andrade/bm%2002%20-%20cs/drenagem-bm02.xls'#$''.$aw$1073"</definedName>
    <definedName name="SG_17_06_3">"'file:///d:/obra%20andrade/bm%2002%20-%20cs/drenagem-bm02.xls'#$''.$aw$1073"</definedName>
    <definedName name="SG_17_06_4">"'file:///d:/obra%20andrade/bm%2002%20-%20cs/drenagem-bm02.xls'#$''.$aw$1073"</definedName>
    <definedName name="SG_17_06_5">"'file:///d:/obra%20andrade/bm%2002%20-%20cs/drenagem-bm02.xls'#$''.$aw$1073"</definedName>
    <definedName name="SG_17_06_6">"'file:///d:/obra%20andrade/bm%2002%20-%20cs/drenagem-bm02.xls'#$''.$aw$1073"</definedName>
    <definedName name="SG_17_06_7">"'file:///d:/obra%20andrade/bm%2002%20-%20cs/drenagem-bm02.xls'#$''.$aw$1073"</definedName>
    <definedName name="SG_17_07" localSheetId="12">#REF!</definedName>
    <definedName name="SG_17_07" localSheetId="13">#REF!</definedName>
    <definedName name="SG_17_07" localSheetId="6">#REF!</definedName>
    <definedName name="SG_17_07">#REF!</definedName>
    <definedName name="SG_17_07_2">"'file:///d:/obra%20andrade/bm%2002%20-%20cs/drenagem-bm02.xls'#$''.$ba$1077"</definedName>
    <definedName name="SG_17_07_3">"'file:///d:/obra%20andrade/bm%2002%20-%20cs/drenagem-bm02.xls'#$''.$ba$1077"</definedName>
    <definedName name="SG_17_07_4">"'file:///d:/obra%20andrade/bm%2002%20-%20cs/drenagem-bm02.xls'#$''.$ba$1077"</definedName>
    <definedName name="SG_17_07_5">"'file:///d:/obra%20andrade/bm%2002%20-%20cs/drenagem-bm02.xls'#$''.$ba$1077"</definedName>
    <definedName name="SG_17_07_6">"'file:///d:/obra%20andrade/bm%2002%20-%20cs/drenagem-bm02.xls'#$''.$ba$1077"</definedName>
    <definedName name="SG_17_07_7">"'file:///d:/obra%20andrade/bm%2002%20-%20cs/drenagem-bm02.xls'#$''.$ba$1077"</definedName>
    <definedName name="SG_17_08" localSheetId="12">#REF!</definedName>
    <definedName name="SG_17_08" localSheetId="13">#REF!</definedName>
    <definedName name="SG_17_08" localSheetId="6">#REF!</definedName>
    <definedName name="SG_17_08">#REF!</definedName>
    <definedName name="SG_17_08_2">"'file:///d:/obra%20andrade/bm%2002%20-%20cs/drenagem-bm02.xls'#$''.$be$1081"</definedName>
    <definedName name="SG_17_08_3">"'file:///d:/obra%20andrade/bm%2002%20-%20cs/drenagem-bm02.xls'#$''.$be$1081"</definedName>
    <definedName name="SG_17_08_4">"'file:///d:/obra%20andrade/bm%2002%20-%20cs/drenagem-bm02.xls'#$''.$be$1081"</definedName>
    <definedName name="SG_17_08_5">"'file:///d:/obra%20andrade/bm%2002%20-%20cs/drenagem-bm02.xls'#$''.$be$1081"</definedName>
    <definedName name="SG_17_08_6">"'file:///d:/obra%20andrade/bm%2002%20-%20cs/drenagem-bm02.xls'#$''.$be$1081"</definedName>
    <definedName name="SG_17_08_7">"'file:///d:/obra%20andrade/bm%2002%20-%20cs/drenagem-bm02.xls'#$''.$be$1081"</definedName>
    <definedName name="SG_17_09" localSheetId="12">#REF!</definedName>
    <definedName name="SG_17_09" localSheetId="13">#REF!</definedName>
    <definedName name="SG_17_09" localSheetId="6">#REF!</definedName>
    <definedName name="SG_17_09">#REF!</definedName>
    <definedName name="SG_17_09_2">"'file:///d:/obra%20andrade/bm%2002%20-%20cs/drenagem-bm02.xls'#$''.$bi$1085"</definedName>
    <definedName name="SG_17_09_3">"'file:///d:/obra%20andrade/bm%2002%20-%20cs/drenagem-bm02.xls'#$''.$bi$1085"</definedName>
    <definedName name="SG_17_09_4">"'file:///d:/obra%20andrade/bm%2002%20-%20cs/drenagem-bm02.xls'#$''.$bi$1085"</definedName>
    <definedName name="SG_17_09_5">"'file:///d:/obra%20andrade/bm%2002%20-%20cs/drenagem-bm02.xls'#$''.$bi$1085"</definedName>
    <definedName name="SG_17_09_6">"'file:///d:/obra%20andrade/bm%2002%20-%20cs/drenagem-bm02.xls'#$''.$bi$1085"</definedName>
    <definedName name="SG_17_09_7">"'file:///d:/obra%20andrade/bm%2002%20-%20cs/drenagem-bm02.xls'#$''.$bi$1085"</definedName>
    <definedName name="SG_17_10" localSheetId="12">#REF!</definedName>
    <definedName name="SG_17_10" localSheetId="13">#REF!</definedName>
    <definedName name="SG_17_10" localSheetId="6">#REF!</definedName>
    <definedName name="SG_17_10">#REF!</definedName>
    <definedName name="SG_17_10_2">"'file:///d:/obra%20andrade/bm%2002%20-%20cs/drenagem-bm02.xls'#$''.$bm$1089"</definedName>
    <definedName name="SG_17_10_3">"'file:///d:/obra%20andrade/bm%2002%20-%20cs/drenagem-bm02.xls'#$''.$bm$1089"</definedName>
    <definedName name="SG_17_10_4">"'file:///d:/obra%20andrade/bm%2002%20-%20cs/drenagem-bm02.xls'#$''.$bm$1089"</definedName>
    <definedName name="SG_17_10_5">"'file:///d:/obra%20andrade/bm%2002%20-%20cs/drenagem-bm02.xls'#$''.$bm$1089"</definedName>
    <definedName name="SG_17_10_6">"'file:///d:/obra%20andrade/bm%2002%20-%20cs/drenagem-bm02.xls'#$''.$bm$1089"</definedName>
    <definedName name="SG_17_10_7">"'file:///d:/obra%20andrade/bm%2002%20-%20cs/drenagem-bm02.xls'#$''.$bm$1089"</definedName>
    <definedName name="SG_17_11" localSheetId="12">#REF!</definedName>
    <definedName name="SG_17_11" localSheetId="13">#REF!</definedName>
    <definedName name="SG_17_11" localSheetId="6">#REF!</definedName>
    <definedName name="SG_17_11">#REF!</definedName>
    <definedName name="SG_17_11_2">"'file:///d:/obra%20andrade/bm%2002%20-%20cs/drenagem-bm02.xls'#$''.$bq$1093"</definedName>
    <definedName name="SG_17_11_3">"'file:///d:/obra%20andrade/bm%2002%20-%20cs/drenagem-bm02.xls'#$''.$bq$1093"</definedName>
    <definedName name="SG_17_11_4">"'file:///d:/obra%20andrade/bm%2002%20-%20cs/drenagem-bm02.xls'#$''.$bq$1093"</definedName>
    <definedName name="SG_17_11_5">"'file:///d:/obra%20andrade/bm%2002%20-%20cs/drenagem-bm02.xls'#$''.$bq$1093"</definedName>
    <definedName name="SG_17_11_6">"'file:///d:/obra%20andrade/bm%2002%20-%20cs/drenagem-bm02.xls'#$''.$bq$1093"</definedName>
    <definedName name="SG_17_11_7">"'file:///d:/obra%20andrade/bm%2002%20-%20cs/drenagem-bm02.xls'#$''.$bq$1093"</definedName>
    <definedName name="SG_17_12" localSheetId="12">#REF!</definedName>
    <definedName name="SG_17_12" localSheetId="13">#REF!</definedName>
    <definedName name="SG_17_12" localSheetId="6">#REF!</definedName>
    <definedName name="SG_17_12">#REF!</definedName>
    <definedName name="SG_17_12_2">"'file:///d:/obra%20andrade/bm%2002%20-%20cs/drenagem-bm02.xls'#$''.$bu$1097"</definedName>
    <definedName name="SG_17_12_3">"'file:///d:/obra%20andrade/bm%2002%20-%20cs/drenagem-bm02.xls'#$''.$bu$1097"</definedName>
    <definedName name="SG_17_12_4">"'file:///d:/obra%20andrade/bm%2002%20-%20cs/drenagem-bm02.xls'#$''.$bu$1097"</definedName>
    <definedName name="SG_17_12_5">"'file:///d:/obra%20andrade/bm%2002%20-%20cs/drenagem-bm02.xls'#$''.$bu$1097"</definedName>
    <definedName name="SG_17_12_6">"'file:///d:/obra%20andrade/bm%2002%20-%20cs/drenagem-bm02.xls'#$''.$bu$1097"</definedName>
    <definedName name="SG_17_12_7">"'file:///d:/obra%20andrade/bm%2002%20-%20cs/drenagem-bm02.xls'#$''.$bu$1097"</definedName>
    <definedName name="SG_17_13" localSheetId="12">#REF!</definedName>
    <definedName name="SG_17_13" localSheetId="13">#REF!</definedName>
    <definedName name="SG_17_13" localSheetId="6">#REF!</definedName>
    <definedName name="SG_17_13">#REF!</definedName>
    <definedName name="SG_17_13_2">"'file:///d:/obra%20andrade/bm%2002%20-%20cs/drenagem-bm02.xls'#$''.$by$1101"</definedName>
    <definedName name="SG_17_13_3">"'file:///d:/obra%20andrade/bm%2002%20-%20cs/drenagem-bm02.xls'#$''.$by$1101"</definedName>
    <definedName name="SG_17_13_4">"'file:///d:/obra%20andrade/bm%2002%20-%20cs/drenagem-bm02.xls'#$''.$by$1101"</definedName>
    <definedName name="SG_17_13_5">"'file:///d:/obra%20andrade/bm%2002%20-%20cs/drenagem-bm02.xls'#$''.$by$1101"</definedName>
    <definedName name="SG_17_13_6">"'file:///d:/obra%20andrade/bm%2002%20-%20cs/drenagem-bm02.xls'#$''.$by$1101"</definedName>
    <definedName name="SG_17_13_7">"'file:///d:/obra%20andrade/bm%2002%20-%20cs/drenagem-bm02.xls'#$''.$by$1101"</definedName>
    <definedName name="SG_17_14" localSheetId="12">#REF!</definedName>
    <definedName name="SG_17_14" localSheetId="13">#REF!</definedName>
    <definedName name="SG_17_14" localSheetId="6">#REF!</definedName>
    <definedName name="SG_17_14">#REF!</definedName>
    <definedName name="SG_17_14_2">"'file:///d:/obra%20andrade/bm%2002%20-%20cs/drenagem-bm02.xls'#$''.$cc$1105"</definedName>
    <definedName name="SG_17_14_3">"'file:///d:/obra%20andrade/bm%2002%20-%20cs/drenagem-bm02.xls'#$''.$cc$1105"</definedName>
    <definedName name="SG_17_14_4">"'file:///d:/obra%20andrade/bm%2002%20-%20cs/drenagem-bm02.xls'#$''.$cc$1105"</definedName>
    <definedName name="SG_17_14_5">"'file:///d:/obra%20andrade/bm%2002%20-%20cs/drenagem-bm02.xls'#$''.$cc$1105"</definedName>
    <definedName name="SG_17_14_6">"'file:///d:/obra%20andrade/bm%2002%20-%20cs/drenagem-bm02.xls'#$''.$cc$1105"</definedName>
    <definedName name="SG_17_14_7">"'file:///d:/obra%20andrade/bm%2002%20-%20cs/drenagem-bm02.xls'#$''.$cc$1105"</definedName>
    <definedName name="SG_17_15" localSheetId="12">#REF!</definedName>
    <definedName name="SG_17_15" localSheetId="13">#REF!</definedName>
    <definedName name="SG_17_15" localSheetId="6">#REF!</definedName>
    <definedName name="SG_17_15">#REF!</definedName>
    <definedName name="SG_17_15_2">"'file:///d:/obra%20andrade/bm%2002%20-%20cs/drenagem-bm02.xls'#$''.$cg$1109"</definedName>
    <definedName name="SG_17_15_3">"'file:///d:/obra%20andrade/bm%2002%20-%20cs/drenagem-bm02.xls'#$''.$cg$1109"</definedName>
    <definedName name="SG_17_15_4">"'file:///d:/obra%20andrade/bm%2002%20-%20cs/drenagem-bm02.xls'#$''.$cg$1109"</definedName>
    <definedName name="SG_17_15_5">"'file:///d:/obra%20andrade/bm%2002%20-%20cs/drenagem-bm02.xls'#$''.$cg$1109"</definedName>
    <definedName name="SG_17_15_6">"'file:///d:/obra%20andrade/bm%2002%20-%20cs/drenagem-bm02.xls'#$''.$cg$1109"</definedName>
    <definedName name="SG_17_15_7">"'file:///d:/obra%20andrade/bm%2002%20-%20cs/drenagem-bm02.xls'#$''.$cg$1109"</definedName>
    <definedName name="SG_17_16" localSheetId="12">#REF!</definedName>
    <definedName name="SG_17_16" localSheetId="13">#REF!</definedName>
    <definedName name="SG_17_16" localSheetId="6">#REF!</definedName>
    <definedName name="SG_17_16">#REF!</definedName>
    <definedName name="SG_17_16_2">"'file:///d:/obra%20andrade/bm%2002%20-%20cs/drenagem-bm02.xls'#$''.$ck$1113"</definedName>
    <definedName name="SG_17_16_3">"'file:///d:/obra%20andrade/bm%2002%20-%20cs/drenagem-bm02.xls'#$''.$ck$1113"</definedName>
    <definedName name="SG_17_16_4">"'file:///d:/obra%20andrade/bm%2002%20-%20cs/drenagem-bm02.xls'#$''.$ck$1113"</definedName>
    <definedName name="SG_17_16_5">"'file:///d:/obra%20andrade/bm%2002%20-%20cs/drenagem-bm02.xls'#$''.$ck$1113"</definedName>
    <definedName name="SG_17_16_6">"'file:///d:/obra%20andrade/bm%2002%20-%20cs/drenagem-bm02.xls'#$''.$ck$1113"</definedName>
    <definedName name="SG_17_16_7">"'file:///d:/obra%20andrade/bm%2002%20-%20cs/drenagem-bm02.xls'#$''.$ck$1113"</definedName>
    <definedName name="SG_17_17" localSheetId="12">#REF!</definedName>
    <definedName name="SG_17_17" localSheetId="13">#REF!</definedName>
    <definedName name="SG_17_17" localSheetId="6">#REF!</definedName>
    <definedName name="SG_17_17">#REF!</definedName>
    <definedName name="SG_17_17_2">"'file:///d:/obra%20andrade/bm%2002%20-%20cs/drenagem-bm02.xls'#$''.$co$1117"</definedName>
    <definedName name="SG_17_17_3">"'file:///d:/obra%20andrade/bm%2002%20-%20cs/drenagem-bm02.xls'#$''.$co$1117"</definedName>
    <definedName name="SG_17_17_4">"'file:///d:/obra%20andrade/bm%2002%20-%20cs/drenagem-bm02.xls'#$''.$co$1117"</definedName>
    <definedName name="SG_17_17_5">"'file:///d:/obra%20andrade/bm%2002%20-%20cs/drenagem-bm02.xls'#$''.$co$1117"</definedName>
    <definedName name="SG_17_17_6">"'file:///d:/obra%20andrade/bm%2002%20-%20cs/drenagem-bm02.xls'#$''.$co$1117"</definedName>
    <definedName name="SG_17_17_7">"'file:///d:/obra%20andrade/bm%2002%20-%20cs/drenagem-bm02.xls'#$''.$co$1117"</definedName>
    <definedName name="SG_17_18" localSheetId="12">#REF!</definedName>
    <definedName name="SG_17_18" localSheetId="13">#REF!</definedName>
    <definedName name="SG_17_18" localSheetId="6">#REF!</definedName>
    <definedName name="SG_17_18">#REF!</definedName>
    <definedName name="SG_17_18_2">"'file:///d:/obra%20andrade/bm%2002%20-%20cs/drenagem-bm02.xls'#$''.$cs$1121"</definedName>
    <definedName name="SG_17_18_3">"'file:///d:/obra%20andrade/bm%2002%20-%20cs/drenagem-bm02.xls'#$''.$cs$1121"</definedName>
    <definedName name="SG_17_18_4">"'file:///d:/obra%20andrade/bm%2002%20-%20cs/drenagem-bm02.xls'#$''.$cs$1121"</definedName>
    <definedName name="SG_17_18_5">"'file:///d:/obra%20andrade/bm%2002%20-%20cs/drenagem-bm02.xls'#$''.$cs$1121"</definedName>
    <definedName name="SG_17_18_6">"'file:///d:/obra%20andrade/bm%2002%20-%20cs/drenagem-bm02.xls'#$''.$cs$1121"</definedName>
    <definedName name="SG_17_18_7">"'file:///d:/obra%20andrade/bm%2002%20-%20cs/drenagem-bm02.xls'#$''.$cs$1121"</definedName>
    <definedName name="SG_17_19" localSheetId="12">#REF!</definedName>
    <definedName name="SG_17_19" localSheetId="13">#REF!</definedName>
    <definedName name="SG_17_19" localSheetId="6">#REF!</definedName>
    <definedName name="SG_17_19">#REF!</definedName>
    <definedName name="SG_17_19_2">"'file:///d:/obra%20andrade/bm%2002%20-%20cs/drenagem-bm02.xls'#$''.$cw$1125"</definedName>
    <definedName name="SG_17_19_3">"'file:///d:/obra%20andrade/bm%2002%20-%20cs/drenagem-bm02.xls'#$''.$cw$1125"</definedName>
    <definedName name="SG_17_19_4">"'file:///d:/obra%20andrade/bm%2002%20-%20cs/drenagem-bm02.xls'#$''.$cw$1125"</definedName>
    <definedName name="SG_17_19_5">"'file:///d:/obra%20andrade/bm%2002%20-%20cs/drenagem-bm02.xls'#$''.$cw$1125"</definedName>
    <definedName name="SG_17_19_6">"'file:///d:/obra%20andrade/bm%2002%20-%20cs/drenagem-bm02.xls'#$''.$cw$1125"</definedName>
    <definedName name="SG_17_19_7">"'file:///d:/obra%20andrade/bm%2002%20-%20cs/drenagem-bm02.xls'#$''.$cw$1125"</definedName>
    <definedName name="SG_17_20" localSheetId="12">#REF!</definedName>
    <definedName name="SG_17_20" localSheetId="13">#REF!</definedName>
    <definedName name="SG_17_20" localSheetId="6">#REF!</definedName>
    <definedName name="SG_17_20">#REF!</definedName>
    <definedName name="SG_17_20_2">"'file:///d:/obra%20andrade/bm%2002%20-%20cs/drenagem-bm02.xls'#$''.$da$1129"</definedName>
    <definedName name="SG_17_20_3">"'file:///d:/obra%20andrade/bm%2002%20-%20cs/drenagem-bm02.xls'#$''.$da$1129"</definedName>
    <definedName name="SG_17_20_4">"'file:///d:/obra%20andrade/bm%2002%20-%20cs/drenagem-bm02.xls'#$''.$da$1129"</definedName>
    <definedName name="SG_17_20_5">"'file:///d:/obra%20andrade/bm%2002%20-%20cs/drenagem-bm02.xls'#$''.$da$1129"</definedName>
    <definedName name="SG_17_20_6">"'file:///d:/obra%20andrade/bm%2002%20-%20cs/drenagem-bm02.xls'#$''.$da$1129"</definedName>
    <definedName name="SG_17_20_7">"'file:///d:/obra%20andrade/bm%2002%20-%20cs/drenagem-bm02.xls'#$''.$da$1129"</definedName>
    <definedName name="SG_17_21" localSheetId="12">#REF!</definedName>
    <definedName name="SG_17_21" localSheetId="13">#REF!</definedName>
    <definedName name="SG_17_21" localSheetId="6">#REF!</definedName>
    <definedName name="SG_17_21">#REF!</definedName>
    <definedName name="SG_17_21_2">"'file:///d:/obra%20andrade/bm%2002%20-%20cs/drenagem-bm02.xls'#$''.$de$1133"</definedName>
    <definedName name="SG_17_21_3">"'file:///d:/obra%20andrade/bm%2002%20-%20cs/drenagem-bm02.xls'#$''.$de$1133"</definedName>
    <definedName name="SG_17_21_4">"'file:///d:/obra%20andrade/bm%2002%20-%20cs/drenagem-bm02.xls'#$''.$de$1133"</definedName>
    <definedName name="SG_17_21_5">"'file:///d:/obra%20andrade/bm%2002%20-%20cs/drenagem-bm02.xls'#$''.$de$1133"</definedName>
    <definedName name="SG_17_21_6">"'file:///d:/obra%20andrade/bm%2002%20-%20cs/drenagem-bm02.xls'#$''.$de$1133"</definedName>
    <definedName name="SG_17_21_7">"'file:///d:/obra%20andrade/bm%2002%20-%20cs/drenagem-bm02.xls'#$''.$de$1133"</definedName>
    <definedName name="SG_17_22" localSheetId="12">#REF!</definedName>
    <definedName name="SG_17_22" localSheetId="13">#REF!</definedName>
    <definedName name="SG_17_22" localSheetId="6">#REF!</definedName>
    <definedName name="SG_17_22">#REF!</definedName>
    <definedName name="SG_17_22_2">"'file:///d:/obra%20andrade/bm%2002%20-%20cs/drenagem-bm02.xls'#$''.$di$1137"</definedName>
    <definedName name="SG_17_22_3">"'file:///d:/obra%20andrade/bm%2002%20-%20cs/drenagem-bm02.xls'#$''.$di$1137"</definedName>
    <definedName name="SG_17_22_4">"'file:///d:/obra%20andrade/bm%2002%20-%20cs/drenagem-bm02.xls'#$''.$di$1137"</definedName>
    <definedName name="SG_17_22_5">"'file:///d:/obra%20andrade/bm%2002%20-%20cs/drenagem-bm02.xls'#$''.$di$1137"</definedName>
    <definedName name="SG_17_22_6">"'file:///d:/obra%20andrade/bm%2002%20-%20cs/drenagem-bm02.xls'#$''.$di$1137"</definedName>
    <definedName name="SG_17_22_7">"'file:///d:/obra%20andrade/bm%2002%20-%20cs/drenagem-bm02.xls'#$''.$di$1137"</definedName>
    <definedName name="SG_17_23" localSheetId="12">#REF!</definedName>
    <definedName name="SG_17_23" localSheetId="13">#REF!</definedName>
    <definedName name="SG_17_23" localSheetId="6">#REF!</definedName>
    <definedName name="SG_17_23">#REF!</definedName>
    <definedName name="SG_17_23_2">"'file:///d:/obra%20andrade/bm%2002%20-%20cs/drenagem-bm02.xls'#$''.$dm$1141"</definedName>
    <definedName name="SG_17_23_3">"'file:///d:/obra%20andrade/bm%2002%20-%20cs/drenagem-bm02.xls'#$''.$dm$1141"</definedName>
    <definedName name="SG_17_23_4">"'file:///d:/obra%20andrade/bm%2002%20-%20cs/drenagem-bm02.xls'#$''.$dm$1141"</definedName>
    <definedName name="SG_17_23_5">"'file:///d:/obra%20andrade/bm%2002%20-%20cs/drenagem-bm02.xls'#$''.$dm$1141"</definedName>
    <definedName name="SG_17_23_6">"'file:///d:/obra%20andrade/bm%2002%20-%20cs/drenagem-bm02.xls'#$''.$dm$1141"</definedName>
    <definedName name="SG_17_23_7">"'file:///d:/obra%20andrade/bm%2002%20-%20cs/drenagem-bm02.xls'#$''.$dm$1141"</definedName>
    <definedName name="SG_17_24" localSheetId="12">#REF!</definedName>
    <definedName name="SG_17_24" localSheetId="13">#REF!</definedName>
    <definedName name="SG_17_24" localSheetId="6">#REF!</definedName>
    <definedName name="SG_17_24">#REF!</definedName>
    <definedName name="SG_17_24_2">"'file:///d:/obra%20andrade/bm%2002%20-%20cs/drenagem-bm02.xls'#$''.$dq$1145"</definedName>
    <definedName name="SG_17_24_3">"'file:///d:/obra%20andrade/bm%2002%20-%20cs/drenagem-bm02.xls'#$''.$dq$1145"</definedName>
    <definedName name="SG_17_24_4">"'file:///d:/obra%20andrade/bm%2002%20-%20cs/drenagem-bm02.xls'#$''.$dq$1145"</definedName>
    <definedName name="SG_17_24_5">"'file:///d:/obra%20andrade/bm%2002%20-%20cs/drenagem-bm02.xls'#$''.$dq$1145"</definedName>
    <definedName name="SG_17_24_6">"'file:///d:/obra%20andrade/bm%2002%20-%20cs/drenagem-bm02.xls'#$''.$dq$1145"</definedName>
    <definedName name="SG_17_24_7">"'file:///d:/obra%20andrade/bm%2002%20-%20cs/drenagem-bm02.xls'#$''.$dq$1145"</definedName>
    <definedName name="SG_17_25" localSheetId="12">#REF!</definedName>
    <definedName name="SG_17_25" localSheetId="13">#REF!</definedName>
    <definedName name="SG_17_25" localSheetId="6">#REF!</definedName>
    <definedName name="SG_17_25">#REF!</definedName>
    <definedName name="SG_17_25_2">"'file:///d:/obra%20andrade/bm%2002%20-%20cs/drenagem-bm02.xls'#$''.$du$1149"</definedName>
    <definedName name="SG_17_25_3">"'file:///d:/obra%20andrade/bm%2002%20-%20cs/drenagem-bm02.xls'#$''.$du$1149"</definedName>
    <definedName name="SG_17_25_4">"'file:///d:/obra%20andrade/bm%2002%20-%20cs/drenagem-bm02.xls'#$''.$du$1149"</definedName>
    <definedName name="SG_17_25_5">"'file:///d:/obra%20andrade/bm%2002%20-%20cs/drenagem-bm02.xls'#$''.$du$1149"</definedName>
    <definedName name="SG_17_25_6">"'file:///d:/obra%20andrade/bm%2002%20-%20cs/drenagem-bm02.xls'#$''.$du$1149"</definedName>
    <definedName name="SG_17_25_7">"'file:///d:/obra%20andrade/bm%2002%20-%20cs/drenagem-bm02.xls'#$''.$du$1149"</definedName>
    <definedName name="SG_18_01" localSheetId="12">#REF!</definedName>
    <definedName name="SG_18_01" localSheetId="13">#REF!</definedName>
    <definedName name="SG_18_01" localSheetId="6">#REF!</definedName>
    <definedName name="SG_18_01">#REF!</definedName>
    <definedName name="SG_18_01_2">"'file:///d:/obra%20andrade/bm%2002%20-%20cs/drenagem-bm02.xls'#$''.$ea$1155"</definedName>
    <definedName name="SG_18_01_3">"'file:///d:/obra%20andrade/bm%2002%20-%20cs/drenagem-bm02.xls'#$''.$ea$1155"</definedName>
    <definedName name="SG_18_01_4">"'file:///d:/obra%20andrade/bm%2002%20-%20cs/drenagem-bm02.xls'#$''.$ea$1155"</definedName>
    <definedName name="SG_18_01_5">"'file:///d:/obra%20andrade/bm%2002%20-%20cs/drenagem-bm02.xls'#$''.$ea$1155"</definedName>
    <definedName name="SG_18_01_6">"'file:///d:/obra%20andrade/bm%2002%20-%20cs/drenagem-bm02.xls'#$''.$ea$1155"</definedName>
    <definedName name="SG_18_01_7">"'file:///d:/obra%20andrade/bm%2002%20-%20cs/drenagem-bm02.xls'#$''.$ea$1155"</definedName>
    <definedName name="SG_18_02" localSheetId="12">#REF!</definedName>
    <definedName name="SG_18_02" localSheetId="13">#REF!</definedName>
    <definedName name="SG_18_02" localSheetId="6">#REF!</definedName>
    <definedName name="SG_18_02">#REF!</definedName>
    <definedName name="SG_18_02_2">"'file:///d:/obra%20andrade/bm%2002%20-%20cs/drenagem-bm02.xls'#$''.$ee$1159"</definedName>
    <definedName name="SG_18_02_3">"'file:///d:/obra%20andrade/bm%2002%20-%20cs/drenagem-bm02.xls'#$''.$ee$1159"</definedName>
    <definedName name="SG_18_02_4">"'file:///d:/obra%20andrade/bm%2002%20-%20cs/drenagem-bm02.xls'#$''.$ee$1159"</definedName>
    <definedName name="SG_18_02_5">"'file:///d:/obra%20andrade/bm%2002%20-%20cs/drenagem-bm02.xls'#$''.$ee$1159"</definedName>
    <definedName name="SG_18_02_6">"'file:///d:/obra%20andrade/bm%2002%20-%20cs/drenagem-bm02.xls'#$''.$ee$1159"</definedName>
    <definedName name="SG_18_02_7">"'file:///d:/obra%20andrade/bm%2002%20-%20cs/drenagem-bm02.xls'#$''.$ee$1159"</definedName>
    <definedName name="SG_18_03" localSheetId="12">#REF!</definedName>
    <definedName name="SG_18_03" localSheetId="13">#REF!</definedName>
    <definedName name="SG_18_03" localSheetId="6">#REF!</definedName>
    <definedName name="SG_18_03">#REF!</definedName>
    <definedName name="SG_18_03_2">"'file:///d:/obra%20andrade/bm%2002%20-%20cs/drenagem-bm02.xls'#$''.$ei$1163"</definedName>
    <definedName name="SG_18_03_3">"'file:///d:/obra%20andrade/bm%2002%20-%20cs/drenagem-bm02.xls'#$''.$ei$1163"</definedName>
    <definedName name="SG_18_03_4">"'file:///d:/obra%20andrade/bm%2002%20-%20cs/drenagem-bm02.xls'#$''.$ei$1163"</definedName>
    <definedName name="SG_18_03_5">"'file:///d:/obra%20andrade/bm%2002%20-%20cs/drenagem-bm02.xls'#$''.$ei$1163"</definedName>
    <definedName name="SG_18_03_6">"'file:///d:/obra%20andrade/bm%2002%20-%20cs/drenagem-bm02.xls'#$''.$ei$1163"</definedName>
    <definedName name="SG_18_03_7">"'file:///d:/obra%20andrade/bm%2002%20-%20cs/drenagem-bm02.xls'#$''.$ei$1163"</definedName>
    <definedName name="SG_18_04" localSheetId="12">#REF!</definedName>
    <definedName name="SG_18_04" localSheetId="13">#REF!</definedName>
    <definedName name="SG_18_04" localSheetId="6">#REF!</definedName>
    <definedName name="SG_18_04">#REF!</definedName>
    <definedName name="SG_18_04_2">"'file:///d:/obra%20andrade/bm%2002%20-%20cs/drenagem-bm02.xls'#$''.$em$1167"</definedName>
    <definedName name="SG_18_04_3">"'file:///d:/obra%20andrade/bm%2002%20-%20cs/drenagem-bm02.xls'#$''.$em$1167"</definedName>
    <definedName name="SG_18_04_4">"'file:///d:/obra%20andrade/bm%2002%20-%20cs/drenagem-bm02.xls'#$''.$em$1167"</definedName>
    <definedName name="SG_18_04_5">"'file:///d:/obra%20andrade/bm%2002%20-%20cs/drenagem-bm02.xls'#$''.$em$1167"</definedName>
    <definedName name="SG_18_04_6">"'file:///d:/obra%20andrade/bm%2002%20-%20cs/drenagem-bm02.xls'#$''.$em$1167"</definedName>
    <definedName name="SG_18_04_7">"'file:///d:/obra%20andrade/bm%2002%20-%20cs/drenagem-bm02.xls'#$''.$em$1167"</definedName>
    <definedName name="SG_18_05" localSheetId="12">#REF!</definedName>
    <definedName name="SG_18_05" localSheetId="13">#REF!</definedName>
    <definedName name="SG_18_05" localSheetId="6">#REF!</definedName>
    <definedName name="SG_18_05">#REF!</definedName>
    <definedName name="SG_18_05_2">"'file:///d:/obra%20andrade/bm%2002%20-%20cs/drenagem-bm02.xls'#$''.$eq$1171"</definedName>
    <definedName name="SG_18_05_3">"'file:///d:/obra%20andrade/bm%2002%20-%20cs/drenagem-bm02.xls'#$''.$eq$1171"</definedName>
    <definedName name="SG_18_05_4">"'file:///d:/obra%20andrade/bm%2002%20-%20cs/drenagem-bm02.xls'#$''.$eq$1171"</definedName>
    <definedName name="SG_18_05_5">"'file:///d:/obra%20andrade/bm%2002%20-%20cs/drenagem-bm02.xls'#$''.$eq$1171"</definedName>
    <definedName name="SG_18_05_6">"'file:///d:/obra%20andrade/bm%2002%20-%20cs/drenagem-bm02.xls'#$''.$eq$1171"</definedName>
    <definedName name="SG_18_05_7">"'file:///d:/obra%20andrade/bm%2002%20-%20cs/drenagem-bm02.xls'#$''.$eq$1171"</definedName>
    <definedName name="SG_18_06" localSheetId="12">#REF!</definedName>
    <definedName name="SG_18_06" localSheetId="13">#REF!</definedName>
    <definedName name="SG_18_06" localSheetId="6">#REF!</definedName>
    <definedName name="SG_18_06">#REF!</definedName>
    <definedName name="SG_18_06_2">"'file:///d:/obra%20andrade/bm%2002%20-%20cs/drenagem-bm02.xls'#$''.$eu$1175"</definedName>
    <definedName name="SG_18_06_3">"'file:///d:/obra%20andrade/bm%2002%20-%20cs/drenagem-bm02.xls'#$''.$eu$1175"</definedName>
    <definedName name="SG_18_06_4">"'file:///d:/obra%20andrade/bm%2002%20-%20cs/drenagem-bm02.xls'#$''.$eu$1175"</definedName>
    <definedName name="SG_18_06_5">"'file:///d:/obra%20andrade/bm%2002%20-%20cs/drenagem-bm02.xls'#$''.$eu$1175"</definedName>
    <definedName name="SG_18_06_6">"'file:///d:/obra%20andrade/bm%2002%20-%20cs/drenagem-bm02.xls'#$''.$eu$1175"</definedName>
    <definedName name="SG_18_06_7">"'file:///d:/obra%20andrade/bm%2002%20-%20cs/drenagem-bm02.xls'#$''.$eu$1175"</definedName>
    <definedName name="SG_18_07" localSheetId="12">#REF!</definedName>
    <definedName name="SG_18_07" localSheetId="13">#REF!</definedName>
    <definedName name="SG_18_07" localSheetId="6">#REF!</definedName>
    <definedName name="SG_18_07">#REF!</definedName>
    <definedName name="SG_18_07_2">"'file:///d:/obra%20andrade/bm%2002%20-%20cs/drenagem-bm02.xls'#$''.$ey$1179"</definedName>
    <definedName name="SG_18_07_3">"'file:///d:/obra%20andrade/bm%2002%20-%20cs/drenagem-bm02.xls'#$''.$ey$1179"</definedName>
    <definedName name="SG_18_07_4">"'file:///d:/obra%20andrade/bm%2002%20-%20cs/drenagem-bm02.xls'#$''.$ey$1179"</definedName>
    <definedName name="SG_18_07_5">"'file:///d:/obra%20andrade/bm%2002%20-%20cs/drenagem-bm02.xls'#$''.$ey$1179"</definedName>
    <definedName name="SG_18_07_6">"'file:///d:/obra%20andrade/bm%2002%20-%20cs/drenagem-bm02.xls'#$''.$ey$1179"</definedName>
    <definedName name="SG_18_07_7">"'file:///d:/obra%20andrade/bm%2002%20-%20cs/drenagem-bm02.xls'#$''.$ey$1179"</definedName>
    <definedName name="SG_18_08" localSheetId="12">#REF!</definedName>
    <definedName name="SG_18_08" localSheetId="13">#REF!</definedName>
    <definedName name="SG_18_08" localSheetId="6">#REF!</definedName>
    <definedName name="SG_18_08">#REF!</definedName>
    <definedName name="SG_18_08_2">"'file:///d:/obra%20andrade/bm%2002%20-%20cs/drenagem-bm02.xls'#$''.$fc$1183"</definedName>
    <definedName name="SG_18_08_3">"'file:///d:/obra%20andrade/bm%2002%20-%20cs/drenagem-bm02.xls'#$''.$fc$1183"</definedName>
    <definedName name="SG_18_08_4">"'file:///d:/obra%20andrade/bm%2002%20-%20cs/drenagem-bm02.xls'#$''.$fc$1183"</definedName>
    <definedName name="SG_18_08_5">"'file:///d:/obra%20andrade/bm%2002%20-%20cs/drenagem-bm02.xls'#$''.$fc$1183"</definedName>
    <definedName name="SG_18_08_6">"'file:///d:/obra%20andrade/bm%2002%20-%20cs/drenagem-bm02.xls'#$''.$fc$1183"</definedName>
    <definedName name="SG_18_08_7">"'file:///d:/obra%20andrade/bm%2002%20-%20cs/drenagem-bm02.xls'#$''.$fc$1183"</definedName>
    <definedName name="SG_18_09" localSheetId="12">#REF!</definedName>
    <definedName name="SG_18_09" localSheetId="13">#REF!</definedName>
    <definedName name="SG_18_09" localSheetId="6">#REF!</definedName>
    <definedName name="SG_18_09">#REF!</definedName>
    <definedName name="SG_18_09_2">"'file:///d:/obra%20andrade/bm%2002%20-%20cs/drenagem-bm02.xls'#$''.$fg$1187"</definedName>
    <definedName name="SG_18_09_3">"'file:///d:/obra%20andrade/bm%2002%20-%20cs/drenagem-bm02.xls'#$''.$fg$1187"</definedName>
    <definedName name="SG_18_09_4">"'file:///d:/obra%20andrade/bm%2002%20-%20cs/drenagem-bm02.xls'#$''.$fg$1187"</definedName>
    <definedName name="SG_18_09_5">"'file:///d:/obra%20andrade/bm%2002%20-%20cs/drenagem-bm02.xls'#$''.$fg$1187"</definedName>
    <definedName name="SG_18_09_6">"'file:///d:/obra%20andrade/bm%2002%20-%20cs/drenagem-bm02.xls'#$''.$fg$1187"</definedName>
    <definedName name="SG_18_09_7">"'file:///d:/obra%20andrade/bm%2002%20-%20cs/drenagem-bm02.xls'#$''.$fg$1187"</definedName>
    <definedName name="SG_18_10" localSheetId="12">#REF!</definedName>
    <definedName name="SG_18_10" localSheetId="13">#REF!</definedName>
    <definedName name="SG_18_10" localSheetId="6">#REF!</definedName>
    <definedName name="SG_18_10">#REF!</definedName>
    <definedName name="SG_18_10_2">"'file:///d:/obra%20andrade/bm%2002%20-%20cs/drenagem-bm02.xls'#$''.$fk$1191"</definedName>
    <definedName name="SG_18_10_3">"'file:///d:/obra%20andrade/bm%2002%20-%20cs/drenagem-bm02.xls'#$''.$fk$1191"</definedName>
    <definedName name="SG_18_10_4">"'file:///d:/obra%20andrade/bm%2002%20-%20cs/drenagem-bm02.xls'#$''.$fk$1191"</definedName>
    <definedName name="SG_18_10_5">"'file:///d:/obra%20andrade/bm%2002%20-%20cs/drenagem-bm02.xls'#$''.$fk$1191"</definedName>
    <definedName name="SG_18_10_6">"'file:///d:/obra%20andrade/bm%2002%20-%20cs/drenagem-bm02.xls'#$''.$fk$1191"</definedName>
    <definedName name="SG_18_10_7">"'file:///d:/obra%20andrade/bm%2002%20-%20cs/drenagem-bm02.xls'#$''.$fk$1191"</definedName>
    <definedName name="SG_18_11" localSheetId="12">#REF!</definedName>
    <definedName name="SG_18_11" localSheetId="13">#REF!</definedName>
    <definedName name="SG_18_11" localSheetId="6">#REF!</definedName>
    <definedName name="SG_18_11">#REF!</definedName>
    <definedName name="SG_18_11_2">"'file:///d:/obra%20andrade/bm%2002%20-%20cs/drenagem-bm02.xls'#$''.$fo$1195"</definedName>
    <definedName name="SG_18_11_3">"'file:///d:/obra%20andrade/bm%2002%20-%20cs/drenagem-bm02.xls'#$''.$fo$1195"</definedName>
    <definedName name="SG_18_11_4">"'file:///d:/obra%20andrade/bm%2002%20-%20cs/drenagem-bm02.xls'#$''.$fo$1195"</definedName>
    <definedName name="SG_18_11_5">"'file:///d:/obra%20andrade/bm%2002%20-%20cs/drenagem-bm02.xls'#$''.$fo$1195"</definedName>
    <definedName name="SG_18_11_6">"'file:///d:/obra%20andrade/bm%2002%20-%20cs/drenagem-bm02.xls'#$''.$fo$1195"</definedName>
    <definedName name="SG_18_11_7">"'file:///d:/obra%20andrade/bm%2002%20-%20cs/drenagem-bm02.xls'#$''.$fo$1195"</definedName>
    <definedName name="SG_18_12" localSheetId="12">#REF!</definedName>
    <definedName name="SG_18_12" localSheetId="13">#REF!</definedName>
    <definedName name="SG_18_12" localSheetId="6">#REF!</definedName>
    <definedName name="SG_18_12">#REF!</definedName>
    <definedName name="SG_18_12_2">"'file:///d:/obra%20andrade/bm%2002%20-%20cs/drenagem-bm02.xls'#$''.$fs$1199"</definedName>
    <definedName name="SG_18_12_3">"'file:///d:/obra%20andrade/bm%2002%20-%20cs/drenagem-bm02.xls'#$''.$fs$1199"</definedName>
    <definedName name="SG_18_12_4">"'file:///d:/obra%20andrade/bm%2002%20-%20cs/drenagem-bm02.xls'#$''.$fs$1199"</definedName>
    <definedName name="SG_18_12_5">"'file:///d:/obra%20andrade/bm%2002%20-%20cs/drenagem-bm02.xls'#$''.$fs$1199"</definedName>
    <definedName name="SG_18_12_6">"'file:///d:/obra%20andrade/bm%2002%20-%20cs/drenagem-bm02.xls'#$''.$fs$1199"</definedName>
    <definedName name="SG_18_12_7">"'file:///d:/obra%20andrade/bm%2002%20-%20cs/drenagem-bm02.xls'#$''.$fs$1199"</definedName>
    <definedName name="SG_18_13" localSheetId="12">#REF!</definedName>
    <definedName name="SG_18_13" localSheetId="13">#REF!</definedName>
    <definedName name="SG_18_13" localSheetId="6">#REF!</definedName>
    <definedName name="SG_18_13">#REF!</definedName>
    <definedName name="SG_18_13_2">"'file:///d:/obra%20andrade/bm%2002%20-%20cs/drenagem-bm02.xls'#$''.$fw$1203"</definedName>
    <definedName name="SG_18_13_3">"'file:///d:/obra%20andrade/bm%2002%20-%20cs/drenagem-bm02.xls'#$''.$fw$1203"</definedName>
    <definedName name="SG_18_13_4">"'file:///d:/obra%20andrade/bm%2002%20-%20cs/drenagem-bm02.xls'#$''.$fw$1203"</definedName>
    <definedName name="SG_18_13_5">"'file:///d:/obra%20andrade/bm%2002%20-%20cs/drenagem-bm02.xls'#$''.$fw$1203"</definedName>
    <definedName name="SG_18_13_6">"'file:///d:/obra%20andrade/bm%2002%20-%20cs/drenagem-bm02.xls'#$''.$fw$1203"</definedName>
    <definedName name="SG_18_13_7">"'file:///d:/obra%20andrade/bm%2002%20-%20cs/drenagem-bm02.xls'#$''.$fw$1203"</definedName>
    <definedName name="SG_18_14" localSheetId="12">#REF!</definedName>
    <definedName name="SG_18_14" localSheetId="13">#REF!</definedName>
    <definedName name="SG_18_14" localSheetId="6">#REF!</definedName>
    <definedName name="SG_18_14">#REF!</definedName>
    <definedName name="SG_18_14_2">"'file:///d:/obra%20andrade/bm%2002%20-%20cs/drenagem-bm02.xls'#$''.$ga$1207"</definedName>
    <definedName name="SG_18_14_3">"'file:///d:/obra%20andrade/bm%2002%20-%20cs/drenagem-bm02.xls'#$''.$ga$1207"</definedName>
    <definedName name="SG_18_14_4">"'file:///d:/obra%20andrade/bm%2002%20-%20cs/drenagem-bm02.xls'#$''.$ga$1207"</definedName>
    <definedName name="SG_18_14_5">"'file:///d:/obra%20andrade/bm%2002%20-%20cs/drenagem-bm02.xls'#$''.$ga$1207"</definedName>
    <definedName name="SG_18_14_6">"'file:///d:/obra%20andrade/bm%2002%20-%20cs/drenagem-bm02.xls'#$''.$ga$1207"</definedName>
    <definedName name="SG_18_14_7">"'file:///d:/obra%20andrade/bm%2002%20-%20cs/drenagem-bm02.xls'#$''.$ga$1207"</definedName>
    <definedName name="SG_18_15" localSheetId="12">#REF!</definedName>
    <definedName name="SG_18_15" localSheetId="13">#REF!</definedName>
    <definedName name="SG_18_15" localSheetId="6">#REF!</definedName>
    <definedName name="SG_18_15">#REF!</definedName>
    <definedName name="SG_18_15_2">"'file:///d:/obra%20andrade/bm%2002%20-%20cs/drenagem-bm02.xls'#$''.$ge$1211"</definedName>
    <definedName name="SG_18_15_3">"'file:///d:/obra%20andrade/bm%2002%20-%20cs/drenagem-bm02.xls'#$''.$ge$1211"</definedName>
    <definedName name="SG_18_15_4">"'file:///d:/obra%20andrade/bm%2002%20-%20cs/drenagem-bm02.xls'#$''.$ge$1211"</definedName>
    <definedName name="SG_18_15_5">"'file:///d:/obra%20andrade/bm%2002%20-%20cs/drenagem-bm02.xls'#$''.$ge$1211"</definedName>
    <definedName name="SG_18_15_6">"'file:///d:/obra%20andrade/bm%2002%20-%20cs/drenagem-bm02.xls'#$''.$ge$1211"</definedName>
    <definedName name="SG_18_15_7">"'file:///d:/obra%20andrade/bm%2002%20-%20cs/drenagem-bm02.xls'#$''.$ge$1211"</definedName>
    <definedName name="SG_18_16" localSheetId="12">#REF!</definedName>
    <definedName name="SG_18_16" localSheetId="13">#REF!</definedName>
    <definedName name="SG_18_16" localSheetId="6">#REF!</definedName>
    <definedName name="SG_18_16">#REF!</definedName>
    <definedName name="SG_18_16_2">"'file:///d:/obra%20andrade/bm%2002%20-%20cs/drenagem-bm02.xls'#$''.$gi$1215"</definedName>
    <definedName name="SG_18_16_3">"'file:///d:/obra%20andrade/bm%2002%20-%20cs/drenagem-bm02.xls'#$''.$gi$1215"</definedName>
    <definedName name="SG_18_16_4">"'file:///d:/obra%20andrade/bm%2002%20-%20cs/drenagem-bm02.xls'#$''.$gi$1215"</definedName>
    <definedName name="SG_18_16_5">"'file:///d:/obra%20andrade/bm%2002%20-%20cs/drenagem-bm02.xls'#$''.$gi$1215"</definedName>
    <definedName name="SG_18_16_6">"'file:///d:/obra%20andrade/bm%2002%20-%20cs/drenagem-bm02.xls'#$''.$gi$1215"</definedName>
    <definedName name="SG_18_16_7">"'file:///d:/obra%20andrade/bm%2002%20-%20cs/drenagem-bm02.xls'#$''.$gi$1215"</definedName>
    <definedName name="SG_18_17" localSheetId="12">#REF!</definedName>
    <definedName name="SG_18_17" localSheetId="13">#REF!</definedName>
    <definedName name="SG_18_17" localSheetId="6">#REF!</definedName>
    <definedName name="SG_18_17">#REF!</definedName>
    <definedName name="SG_18_17_2">"'file:///d:/obra%20andrade/bm%2002%20-%20cs/drenagem-bm02.xls'#$''.$gm$1219"</definedName>
    <definedName name="SG_18_17_3">"'file:///d:/obra%20andrade/bm%2002%20-%20cs/drenagem-bm02.xls'#$''.$gm$1219"</definedName>
    <definedName name="SG_18_17_4">"'file:///d:/obra%20andrade/bm%2002%20-%20cs/drenagem-bm02.xls'#$''.$gm$1219"</definedName>
    <definedName name="SG_18_17_5">"'file:///d:/obra%20andrade/bm%2002%20-%20cs/drenagem-bm02.xls'#$''.$gm$1219"</definedName>
    <definedName name="SG_18_17_6">"'file:///d:/obra%20andrade/bm%2002%20-%20cs/drenagem-bm02.xls'#$''.$gm$1219"</definedName>
    <definedName name="SG_18_17_7">"'file:///d:/obra%20andrade/bm%2002%20-%20cs/drenagem-bm02.xls'#$''.$gm$1219"</definedName>
    <definedName name="SG_18_18" localSheetId="12">#REF!</definedName>
    <definedName name="SG_18_18" localSheetId="13">#REF!</definedName>
    <definedName name="SG_18_18" localSheetId="6">#REF!</definedName>
    <definedName name="SG_18_18">#REF!</definedName>
    <definedName name="SG_18_18_2">"'file:///d:/obra%20andrade/bm%2002%20-%20cs/drenagem-bm02.xls'#$''.$gq$1223"</definedName>
    <definedName name="SG_18_18_3">"'file:///d:/obra%20andrade/bm%2002%20-%20cs/drenagem-bm02.xls'#$''.$gq$1223"</definedName>
    <definedName name="SG_18_18_4">"'file:///d:/obra%20andrade/bm%2002%20-%20cs/drenagem-bm02.xls'#$''.$gq$1223"</definedName>
    <definedName name="SG_18_18_5">"'file:///d:/obra%20andrade/bm%2002%20-%20cs/drenagem-bm02.xls'#$''.$gq$1223"</definedName>
    <definedName name="SG_18_18_6">"'file:///d:/obra%20andrade/bm%2002%20-%20cs/drenagem-bm02.xls'#$''.$gq$1223"</definedName>
    <definedName name="SG_18_18_7">"'file:///d:/obra%20andrade/bm%2002%20-%20cs/drenagem-bm02.xls'#$''.$gq$1223"</definedName>
    <definedName name="SG_18_19" localSheetId="12">#REF!</definedName>
    <definedName name="SG_18_19" localSheetId="13">#REF!</definedName>
    <definedName name="SG_18_19" localSheetId="6">#REF!</definedName>
    <definedName name="SG_18_19">#REF!</definedName>
    <definedName name="SG_18_19_2">"'file:///d:/obra%20andrade/bm%2002%20-%20cs/drenagem-bm02.xls'#$''.$gu$1227"</definedName>
    <definedName name="SG_18_19_3">"'file:///d:/obra%20andrade/bm%2002%20-%20cs/drenagem-bm02.xls'#$''.$gu$1227"</definedName>
    <definedName name="SG_18_19_4">"'file:///d:/obra%20andrade/bm%2002%20-%20cs/drenagem-bm02.xls'#$''.$gu$1227"</definedName>
    <definedName name="SG_18_19_5">"'file:///d:/obra%20andrade/bm%2002%20-%20cs/drenagem-bm02.xls'#$''.$gu$1227"</definedName>
    <definedName name="SG_18_19_6">"'file:///d:/obra%20andrade/bm%2002%20-%20cs/drenagem-bm02.xls'#$''.$gu$1227"</definedName>
    <definedName name="SG_18_19_7">"'file:///d:/obra%20andrade/bm%2002%20-%20cs/drenagem-bm02.xls'#$''.$gu$1227"</definedName>
    <definedName name="SG_18_20" localSheetId="12">#REF!</definedName>
    <definedName name="SG_18_20" localSheetId="13">#REF!</definedName>
    <definedName name="SG_18_20" localSheetId="6">#REF!</definedName>
    <definedName name="SG_18_20">#REF!</definedName>
    <definedName name="SG_18_20_2">"'file:///d:/obra%20andrade/bm%2002%20-%20cs/drenagem-bm02.xls'#$''.$gy$1231"</definedName>
    <definedName name="SG_18_20_3">"'file:///d:/obra%20andrade/bm%2002%20-%20cs/drenagem-bm02.xls'#$''.$gy$1231"</definedName>
    <definedName name="SG_18_20_4">"'file:///d:/obra%20andrade/bm%2002%20-%20cs/drenagem-bm02.xls'#$''.$gy$1231"</definedName>
    <definedName name="SG_18_20_5">"'file:///d:/obra%20andrade/bm%2002%20-%20cs/drenagem-bm02.xls'#$''.$gy$1231"</definedName>
    <definedName name="SG_18_20_6">"'file:///d:/obra%20andrade/bm%2002%20-%20cs/drenagem-bm02.xls'#$''.$gy$1231"</definedName>
    <definedName name="SG_18_20_7">"'file:///d:/obra%20andrade/bm%2002%20-%20cs/drenagem-bm02.xls'#$''.$gy$1231"</definedName>
    <definedName name="SG_18_21" localSheetId="12">#REF!</definedName>
    <definedName name="SG_18_21" localSheetId="13">#REF!</definedName>
    <definedName name="SG_18_21" localSheetId="6">#REF!</definedName>
    <definedName name="SG_18_21">#REF!</definedName>
    <definedName name="SG_18_21_2">"'file:///d:/obra%20andrade/bm%2002%20-%20cs/drenagem-bm02.xls'#$''.$hc$1235"</definedName>
    <definedName name="SG_18_21_3">"'file:///d:/obra%20andrade/bm%2002%20-%20cs/drenagem-bm02.xls'#$''.$hc$1235"</definedName>
    <definedName name="SG_18_21_4">"'file:///d:/obra%20andrade/bm%2002%20-%20cs/drenagem-bm02.xls'#$''.$hc$1235"</definedName>
    <definedName name="SG_18_21_5">"'file:///d:/obra%20andrade/bm%2002%20-%20cs/drenagem-bm02.xls'#$''.$hc$1235"</definedName>
    <definedName name="SG_18_21_6">"'file:///d:/obra%20andrade/bm%2002%20-%20cs/drenagem-bm02.xls'#$''.$hc$1235"</definedName>
    <definedName name="SG_18_21_7">"'file:///d:/obra%20andrade/bm%2002%20-%20cs/drenagem-bm02.xls'#$''.$hc$1235"</definedName>
    <definedName name="SG_18_22" localSheetId="12">#REF!</definedName>
    <definedName name="SG_18_22" localSheetId="13">#REF!</definedName>
    <definedName name="SG_18_22" localSheetId="6">#REF!</definedName>
    <definedName name="SG_18_22">#REF!</definedName>
    <definedName name="SG_18_22_2">"'file:///d:/obra%20andrade/bm%2002%20-%20cs/drenagem-bm02.xls'#$''.$hg$1239"</definedName>
    <definedName name="SG_18_22_3">"'file:///d:/obra%20andrade/bm%2002%20-%20cs/drenagem-bm02.xls'#$''.$hg$1239"</definedName>
    <definedName name="SG_18_22_4">"'file:///d:/obra%20andrade/bm%2002%20-%20cs/drenagem-bm02.xls'#$''.$hg$1239"</definedName>
    <definedName name="SG_18_22_5">"'file:///d:/obra%20andrade/bm%2002%20-%20cs/drenagem-bm02.xls'#$''.$hg$1239"</definedName>
    <definedName name="SG_18_22_6">"'file:///d:/obra%20andrade/bm%2002%20-%20cs/drenagem-bm02.xls'#$''.$hg$1239"</definedName>
    <definedName name="SG_18_22_7">"'file:///d:/obra%20andrade/bm%2002%20-%20cs/drenagem-bm02.xls'#$''.$hg$1239"</definedName>
    <definedName name="SG_18_23" localSheetId="12">#REF!</definedName>
    <definedName name="SG_18_23" localSheetId="13">#REF!</definedName>
    <definedName name="SG_18_23" localSheetId="6">#REF!</definedName>
    <definedName name="SG_18_23">#REF!</definedName>
    <definedName name="SG_18_23_2">"'file:///d:/obra%20andrade/bm%2002%20-%20cs/drenagem-bm02.xls'#$''.$hk$1243"</definedName>
    <definedName name="SG_18_23_3">"'file:///d:/obra%20andrade/bm%2002%20-%20cs/drenagem-bm02.xls'#$''.$hk$1243"</definedName>
    <definedName name="SG_18_23_4">"'file:///d:/obra%20andrade/bm%2002%20-%20cs/drenagem-bm02.xls'#$''.$hk$1243"</definedName>
    <definedName name="SG_18_23_5">"'file:///d:/obra%20andrade/bm%2002%20-%20cs/drenagem-bm02.xls'#$''.$hk$1243"</definedName>
    <definedName name="SG_18_23_6">"'file:///d:/obra%20andrade/bm%2002%20-%20cs/drenagem-bm02.xls'#$''.$hk$1243"</definedName>
    <definedName name="SG_18_23_7">"'file:///d:/obra%20andrade/bm%2002%20-%20cs/drenagem-bm02.xls'#$''.$hk$1243"</definedName>
    <definedName name="SG_18_24" localSheetId="12">#REF!</definedName>
    <definedName name="SG_18_24" localSheetId="13">#REF!</definedName>
    <definedName name="SG_18_24" localSheetId="6">#REF!</definedName>
    <definedName name="SG_18_24">#REF!</definedName>
    <definedName name="SG_18_24_2">"'file:///d:/obra%20andrade/bm%2002%20-%20cs/drenagem-bm02.xls'#$''.$ho$1247"</definedName>
    <definedName name="SG_18_24_3">"'file:///d:/obra%20andrade/bm%2002%20-%20cs/drenagem-bm02.xls'#$''.$ho$1247"</definedName>
    <definedName name="SG_18_24_4">"'file:///d:/obra%20andrade/bm%2002%20-%20cs/drenagem-bm02.xls'#$''.$ho$1247"</definedName>
    <definedName name="SG_18_24_5">"'file:///d:/obra%20andrade/bm%2002%20-%20cs/drenagem-bm02.xls'#$''.$ho$1247"</definedName>
    <definedName name="SG_18_24_6">"'file:///d:/obra%20andrade/bm%2002%20-%20cs/drenagem-bm02.xls'#$''.$ho$1247"</definedName>
    <definedName name="SG_18_24_7">"'file:///d:/obra%20andrade/bm%2002%20-%20cs/drenagem-bm02.xls'#$''.$ho$1247"</definedName>
    <definedName name="SG_18_25" localSheetId="12">#REF!</definedName>
    <definedName name="SG_18_25" localSheetId="13">#REF!</definedName>
    <definedName name="SG_18_25" localSheetId="6">#REF!</definedName>
    <definedName name="SG_18_25">#REF!</definedName>
    <definedName name="SG_18_25_2">"'file:///d:/obra%20andrade/bm%2002%20-%20cs/drenagem-bm02.xls'#$''.$hs$1251"</definedName>
    <definedName name="SG_18_25_3">"'file:///d:/obra%20andrade/bm%2002%20-%20cs/drenagem-bm02.xls'#$''.$hs$1251"</definedName>
    <definedName name="SG_18_25_4">"'file:///d:/obra%20andrade/bm%2002%20-%20cs/drenagem-bm02.xls'#$''.$hs$1251"</definedName>
    <definedName name="SG_18_25_5">"'file:///d:/obra%20andrade/bm%2002%20-%20cs/drenagem-bm02.xls'#$''.$hs$1251"</definedName>
    <definedName name="SG_18_25_6">"'file:///d:/obra%20andrade/bm%2002%20-%20cs/drenagem-bm02.xls'#$''.$hs$1251"</definedName>
    <definedName name="SG_18_25_7">"'file:///d:/obra%20andrade/bm%2002%20-%20cs/drenagem-bm02.xls'#$''.$hs$1251"</definedName>
    <definedName name="SG_19_01" localSheetId="12">#REF!</definedName>
    <definedName name="SG_19_01" localSheetId="13">#REF!</definedName>
    <definedName name="SG_19_01" localSheetId="6">#REF!</definedName>
    <definedName name="SG_19_01">#REF!</definedName>
    <definedName name="SG_19_01_2">"'file:///d:/obra%20andrade/bm%2002%20-%20cs/drenagem-bm02.xls'#$''.$hy$1257"</definedName>
    <definedName name="SG_19_01_3">"'file:///d:/obra%20andrade/bm%2002%20-%20cs/drenagem-bm02.xls'#$''.$hy$1257"</definedName>
    <definedName name="SG_19_01_4">"'file:///d:/obra%20andrade/bm%2002%20-%20cs/drenagem-bm02.xls'#$''.$hy$1257"</definedName>
    <definedName name="SG_19_01_5">"'file:///d:/obra%20andrade/bm%2002%20-%20cs/drenagem-bm02.xls'#$''.$hy$1257"</definedName>
    <definedName name="SG_19_01_6">"'file:///d:/obra%20andrade/bm%2002%20-%20cs/drenagem-bm02.xls'#$''.$hy$1257"</definedName>
    <definedName name="SG_19_01_7">"'file:///d:/obra%20andrade/bm%2002%20-%20cs/drenagem-bm02.xls'#$''.$hy$1257"</definedName>
    <definedName name="SG_19_02" localSheetId="12">#REF!</definedName>
    <definedName name="SG_19_02" localSheetId="13">#REF!</definedName>
    <definedName name="SG_19_02" localSheetId="6">#REF!</definedName>
    <definedName name="SG_19_02">#REF!</definedName>
    <definedName name="SG_19_02_2">"'file:///d:/obra%20andrade/bm%2002%20-%20cs/drenagem-bm02.xls'#$''.$ic$1261"</definedName>
    <definedName name="SG_19_02_3">"'file:///d:/obra%20andrade/bm%2002%20-%20cs/drenagem-bm02.xls'#$''.$ic$1261"</definedName>
    <definedName name="SG_19_02_4">"'file:///d:/obra%20andrade/bm%2002%20-%20cs/drenagem-bm02.xls'#$''.$ic$1261"</definedName>
    <definedName name="SG_19_02_5">"'file:///d:/obra%20andrade/bm%2002%20-%20cs/drenagem-bm02.xls'#$''.$ic$1261"</definedName>
    <definedName name="SG_19_02_6">"'file:///d:/obra%20andrade/bm%2002%20-%20cs/drenagem-bm02.xls'#$''.$ic$1261"</definedName>
    <definedName name="SG_19_02_7">"'file:///d:/obra%20andrade/bm%2002%20-%20cs/drenagem-bm02.xls'#$''.$ic$1261"</definedName>
    <definedName name="SG_19_03" localSheetId="12">#REF!</definedName>
    <definedName name="SG_19_03" localSheetId="13">#REF!</definedName>
    <definedName name="SG_19_03" localSheetId="6">#REF!</definedName>
    <definedName name="SG_19_03">#REF!</definedName>
    <definedName name="SG_19_03_2">"'file:///d:/obra%20andrade/bm%2002%20-%20cs/drenagem-bm02.xls'#$''.$ig$1265"</definedName>
    <definedName name="SG_19_03_3">"'file:///d:/obra%20andrade/bm%2002%20-%20cs/drenagem-bm02.xls'#$''.$ig$1265"</definedName>
    <definedName name="SG_19_03_4">"'file:///d:/obra%20andrade/bm%2002%20-%20cs/drenagem-bm02.xls'#$''.$ig$1265"</definedName>
    <definedName name="SG_19_03_5">"'file:///d:/obra%20andrade/bm%2002%20-%20cs/drenagem-bm02.xls'#$''.$ig$1265"</definedName>
    <definedName name="SG_19_03_6">"'file:///d:/obra%20andrade/bm%2002%20-%20cs/drenagem-bm02.xls'#$''.$ig$1265"</definedName>
    <definedName name="SG_19_03_7">"'file:///d:/obra%20andrade/bm%2002%20-%20cs/drenagem-bm02.xls'#$''.$ig$1265"</definedName>
    <definedName name="SG_19_04" localSheetId="12">#REF!</definedName>
    <definedName name="SG_19_04" localSheetId="13">#REF!</definedName>
    <definedName name="SG_19_04" localSheetId="6">#REF!</definedName>
    <definedName name="SG_19_04">#REF!</definedName>
    <definedName name="SG_19_04_2">"'file:///d:/obra%20andrade/bm%2002%20-%20cs/drenagem-bm02.xls'#$''.$ik$1269"</definedName>
    <definedName name="SG_19_04_3">"'file:///d:/obra%20andrade/bm%2002%20-%20cs/drenagem-bm02.xls'#$''.$ik$1269"</definedName>
    <definedName name="SG_19_04_4">"'file:///d:/obra%20andrade/bm%2002%20-%20cs/drenagem-bm02.xls'#$''.$ik$1269"</definedName>
    <definedName name="SG_19_04_5">"'file:///d:/obra%20andrade/bm%2002%20-%20cs/drenagem-bm02.xls'#$''.$ik$1269"</definedName>
    <definedName name="SG_19_04_6">"'file:///d:/obra%20andrade/bm%2002%20-%20cs/drenagem-bm02.xls'#$''.$ik$1269"</definedName>
    <definedName name="SG_19_04_7">"'file:///d:/obra%20andrade/bm%2002%20-%20cs/drenagem-bm02.xls'#$''.$ik$1269"</definedName>
    <definedName name="SG_19_05" localSheetId="12">#REF!</definedName>
    <definedName name="SG_19_05" localSheetId="13">#REF!</definedName>
    <definedName name="SG_19_05" localSheetId="6">#REF!</definedName>
    <definedName name="SG_19_05">#REF!</definedName>
    <definedName name="SG_19_05_2">"'file:///d:/obra%20andrade/bm%2002%20-%20cs/drenagem-bm02.xls'#$''.$io$1273"</definedName>
    <definedName name="SG_19_05_3">"'file:///d:/obra%20andrade/bm%2002%20-%20cs/drenagem-bm02.xls'#$''.$io$1273"</definedName>
    <definedName name="SG_19_05_4">"'file:///d:/obra%20andrade/bm%2002%20-%20cs/drenagem-bm02.xls'#$''.$io$1273"</definedName>
    <definedName name="SG_19_05_5">"'file:///d:/obra%20andrade/bm%2002%20-%20cs/drenagem-bm02.xls'#$''.$io$1273"</definedName>
    <definedName name="SG_19_05_6">"'file:///d:/obra%20andrade/bm%2002%20-%20cs/drenagem-bm02.xls'#$''.$io$1273"</definedName>
    <definedName name="SG_19_05_7">"'file:///d:/obra%20andrade/bm%2002%20-%20cs/drenagem-bm02.xls'#$''.$io$1273"</definedName>
    <definedName name="SG_19_06" localSheetId="12">#REF!</definedName>
    <definedName name="SG_19_06" localSheetId="13">#REF!</definedName>
    <definedName name="SG_19_06" localSheetId="6">#REF!</definedName>
    <definedName name="SG_19_06">#REF!</definedName>
    <definedName name="SG_19_06_2">"'file:///d:/obra%20andrade/bm%2002%20-%20cs/drenagem-bm02.xls'#$''.$is$1277"</definedName>
    <definedName name="SG_19_06_3">"'file:///d:/obra%20andrade/bm%2002%20-%20cs/drenagem-bm02.xls'#$''.$is$1277"</definedName>
    <definedName name="SG_19_06_4">"'file:///d:/obra%20andrade/bm%2002%20-%20cs/drenagem-bm02.xls'#$''.$is$1277"</definedName>
    <definedName name="SG_19_06_5">"'file:///d:/obra%20andrade/bm%2002%20-%20cs/drenagem-bm02.xls'#$''.$is$1277"</definedName>
    <definedName name="SG_19_06_6">"'file:///d:/obra%20andrade/bm%2002%20-%20cs/drenagem-bm02.xls'#$''.$is$1277"</definedName>
    <definedName name="SG_19_06_7">"'file:///d:/obra%20andrade/bm%2002%20-%20cs/drenagem-bm02.xls'#$''.$is$1277"</definedName>
    <definedName name="SG_19_07" localSheetId="12">#REF!</definedName>
    <definedName name="SG_19_07" localSheetId="13">#REF!</definedName>
    <definedName name="SG_19_07" localSheetId="6">#REF!</definedName>
    <definedName name="SG_19_07">#REF!</definedName>
    <definedName name="SG_19_07_2">"'file:///d:/obra%20andrade/bm%2002%20-%20cs/drenagem-bm02.xls'#$''.$a$1281"</definedName>
    <definedName name="SG_19_07_3">"'file:///d:/obra%20andrade/bm%2002%20-%20cs/drenagem-bm02.xls'#$''.$a$1281"</definedName>
    <definedName name="SG_19_07_4">"'file:///d:/obra%20andrade/bm%2002%20-%20cs/drenagem-bm02.xls'#$''.$a$1281"</definedName>
    <definedName name="SG_19_07_5">"'file:///d:/obra%20andrade/bm%2002%20-%20cs/drenagem-bm02.xls'#$''.$a$1281"</definedName>
    <definedName name="SG_19_07_6">"'file:///d:/obra%20andrade/bm%2002%20-%20cs/drenagem-bm02.xls'#$''.$a$1281"</definedName>
    <definedName name="SG_19_07_7">"'file:///d:/obra%20andrade/bm%2002%20-%20cs/drenagem-bm02.xls'#$''.$a$1281"</definedName>
    <definedName name="SG_19_08" localSheetId="12">#REF!</definedName>
    <definedName name="SG_19_08" localSheetId="13">#REF!</definedName>
    <definedName name="SG_19_08" localSheetId="6">#REF!</definedName>
    <definedName name="SG_19_08">#REF!</definedName>
    <definedName name="SG_19_08_2">"'file:///d:/obra%20andrade/bm%2002%20-%20cs/drenagem-bm02.xls'#$''.$e$1285"</definedName>
    <definedName name="SG_19_08_3">"'file:///d:/obra%20andrade/bm%2002%20-%20cs/drenagem-bm02.xls'#$''.$e$1285"</definedName>
    <definedName name="SG_19_08_4">"'file:///d:/obra%20andrade/bm%2002%20-%20cs/drenagem-bm02.xls'#$''.$e$1285"</definedName>
    <definedName name="SG_19_08_5">"'file:///d:/obra%20andrade/bm%2002%20-%20cs/drenagem-bm02.xls'#$''.$e$1285"</definedName>
    <definedName name="SG_19_08_6">"'file:///d:/obra%20andrade/bm%2002%20-%20cs/drenagem-bm02.xls'#$''.$e$1285"</definedName>
    <definedName name="SG_19_08_7">"'file:///d:/obra%20andrade/bm%2002%20-%20cs/drenagem-bm02.xls'#$''.$e$1285"</definedName>
    <definedName name="SG_19_09" localSheetId="12">#REF!</definedName>
    <definedName name="SG_19_09" localSheetId="13">#REF!</definedName>
    <definedName name="SG_19_09" localSheetId="6">#REF!</definedName>
    <definedName name="SG_19_09">#REF!</definedName>
    <definedName name="SG_19_09_2">"'file:///d:/obra%20andrade/bm%2002%20-%20cs/drenagem-bm02.xls'#$''.$i$1289"</definedName>
    <definedName name="SG_19_09_3">"'file:///d:/obra%20andrade/bm%2002%20-%20cs/drenagem-bm02.xls'#$''.$i$1289"</definedName>
    <definedName name="SG_19_09_4">"'file:///d:/obra%20andrade/bm%2002%20-%20cs/drenagem-bm02.xls'#$''.$i$1289"</definedName>
    <definedName name="SG_19_09_5">"'file:///d:/obra%20andrade/bm%2002%20-%20cs/drenagem-bm02.xls'#$''.$i$1289"</definedName>
    <definedName name="SG_19_09_6">"'file:///d:/obra%20andrade/bm%2002%20-%20cs/drenagem-bm02.xls'#$''.$i$1289"</definedName>
    <definedName name="SG_19_09_7">"'file:///d:/obra%20andrade/bm%2002%20-%20cs/drenagem-bm02.xls'#$''.$i$1289"</definedName>
    <definedName name="SG_19_10" localSheetId="12">#REF!</definedName>
    <definedName name="SG_19_10" localSheetId="13">#REF!</definedName>
    <definedName name="SG_19_10" localSheetId="6">#REF!</definedName>
    <definedName name="SG_19_10">#REF!</definedName>
    <definedName name="SG_19_10_2">"'file:///d:/obra%20andrade/bm%2002%20-%20cs/drenagem-bm02.xls'#$''.$m$1293"</definedName>
    <definedName name="SG_19_10_3">"'file:///d:/obra%20andrade/bm%2002%20-%20cs/drenagem-bm02.xls'#$''.$m$1293"</definedName>
    <definedName name="SG_19_10_4">"'file:///d:/obra%20andrade/bm%2002%20-%20cs/drenagem-bm02.xls'#$''.$m$1293"</definedName>
    <definedName name="SG_19_10_5">"'file:///d:/obra%20andrade/bm%2002%20-%20cs/drenagem-bm02.xls'#$''.$m$1293"</definedName>
    <definedName name="SG_19_10_6">"'file:///d:/obra%20andrade/bm%2002%20-%20cs/drenagem-bm02.xls'#$''.$m$1293"</definedName>
    <definedName name="SG_19_10_7">"'file:///d:/obra%20andrade/bm%2002%20-%20cs/drenagem-bm02.xls'#$''.$m$1293"</definedName>
    <definedName name="SG_19_11" localSheetId="12">#REF!</definedName>
    <definedName name="SG_19_11" localSheetId="13">#REF!</definedName>
    <definedName name="SG_19_11" localSheetId="6">#REF!</definedName>
    <definedName name="SG_19_11">#REF!</definedName>
    <definedName name="SG_19_11_2">"'file:///d:/obra%20andrade/bm%2002%20-%20cs/drenagem-bm02.xls'#$''.$q$1297"</definedName>
    <definedName name="SG_19_11_3">"'file:///d:/obra%20andrade/bm%2002%20-%20cs/drenagem-bm02.xls'#$''.$q$1297"</definedName>
    <definedName name="SG_19_11_4">"'file:///d:/obra%20andrade/bm%2002%20-%20cs/drenagem-bm02.xls'#$''.$q$1297"</definedName>
    <definedName name="SG_19_11_5">"'file:///d:/obra%20andrade/bm%2002%20-%20cs/drenagem-bm02.xls'#$''.$q$1297"</definedName>
    <definedName name="SG_19_11_6">"'file:///d:/obra%20andrade/bm%2002%20-%20cs/drenagem-bm02.xls'#$''.$q$1297"</definedName>
    <definedName name="SG_19_11_7">"'file:///d:/obra%20andrade/bm%2002%20-%20cs/drenagem-bm02.xls'#$''.$q$1297"</definedName>
    <definedName name="SG_19_12" localSheetId="12">#REF!</definedName>
    <definedName name="SG_19_12" localSheetId="13">#REF!</definedName>
    <definedName name="SG_19_12" localSheetId="6">#REF!</definedName>
    <definedName name="SG_19_12">#REF!</definedName>
    <definedName name="SG_19_12_2">"'file:///d:/obra%20andrade/bm%2002%20-%20cs/drenagem-bm02.xls'#$''.$u$1301"</definedName>
    <definedName name="SG_19_12_3">"'file:///d:/obra%20andrade/bm%2002%20-%20cs/drenagem-bm02.xls'#$''.$u$1301"</definedName>
    <definedName name="SG_19_12_4">"'file:///d:/obra%20andrade/bm%2002%20-%20cs/drenagem-bm02.xls'#$''.$u$1301"</definedName>
    <definedName name="SG_19_12_5">"'file:///d:/obra%20andrade/bm%2002%20-%20cs/drenagem-bm02.xls'#$''.$u$1301"</definedName>
    <definedName name="SG_19_12_6">"'file:///d:/obra%20andrade/bm%2002%20-%20cs/drenagem-bm02.xls'#$''.$u$1301"</definedName>
    <definedName name="SG_19_12_7">"'file:///d:/obra%20andrade/bm%2002%20-%20cs/drenagem-bm02.xls'#$''.$u$1301"</definedName>
    <definedName name="SG_19_13" localSheetId="12">#REF!</definedName>
    <definedName name="SG_19_13" localSheetId="13">#REF!</definedName>
    <definedName name="SG_19_13" localSheetId="6">#REF!</definedName>
    <definedName name="SG_19_13">#REF!</definedName>
    <definedName name="SG_19_13_2">"'file:///d:/obra%20andrade/bm%2002%20-%20cs/drenagem-bm02.xls'#$''.$y$1305"</definedName>
    <definedName name="SG_19_13_3">"'file:///d:/obra%20andrade/bm%2002%20-%20cs/drenagem-bm02.xls'#$''.$y$1305"</definedName>
    <definedName name="SG_19_13_4">"'file:///d:/obra%20andrade/bm%2002%20-%20cs/drenagem-bm02.xls'#$''.$y$1305"</definedName>
    <definedName name="SG_19_13_5">"'file:///d:/obra%20andrade/bm%2002%20-%20cs/drenagem-bm02.xls'#$''.$y$1305"</definedName>
    <definedName name="SG_19_13_6">"'file:///d:/obra%20andrade/bm%2002%20-%20cs/drenagem-bm02.xls'#$''.$y$1305"</definedName>
    <definedName name="SG_19_13_7">"'file:///d:/obra%20andrade/bm%2002%20-%20cs/drenagem-bm02.xls'#$''.$y$1305"</definedName>
    <definedName name="SG_19_14" localSheetId="12">#REF!</definedName>
    <definedName name="SG_19_14" localSheetId="13">#REF!</definedName>
    <definedName name="SG_19_14" localSheetId="6">#REF!</definedName>
    <definedName name="SG_19_14">#REF!</definedName>
    <definedName name="SG_19_14_2">"'file:///d:/obra%20andrade/bm%2002%20-%20cs/drenagem-bm02.xls'#$''.$ac$1309"</definedName>
    <definedName name="SG_19_14_3">"'file:///d:/obra%20andrade/bm%2002%20-%20cs/drenagem-bm02.xls'#$''.$ac$1309"</definedName>
    <definedName name="SG_19_14_4">"'file:///d:/obra%20andrade/bm%2002%20-%20cs/drenagem-bm02.xls'#$''.$ac$1309"</definedName>
    <definedName name="SG_19_14_5">"'file:///d:/obra%20andrade/bm%2002%20-%20cs/drenagem-bm02.xls'#$''.$ac$1309"</definedName>
    <definedName name="SG_19_14_6">"'file:///d:/obra%20andrade/bm%2002%20-%20cs/drenagem-bm02.xls'#$''.$ac$1309"</definedName>
    <definedName name="SG_19_14_7">"'file:///d:/obra%20andrade/bm%2002%20-%20cs/drenagem-bm02.xls'#$''.$ac$1309"</definedName>
    <definedName name="SG_19_15" localSheetId="12">#REF!</definedName>
    <definedName name="SG_19_15" localSheetId="13">#REF!</definedName>
    <definedName name="SG_19_15" localSheetId="6">#REF!</definedName>
    <definedName name="SG_19_15">#REF!</definedName>
    <definedName name="SG_19_15_2">"'file:///d:/obra%20andrade/bm%2002%20-%20cs/drenagem-bm02.xls'#$''.$ag$1313"</definedName>
    <definedName name="SG_19_15_3">"'file:///d:/obra%20andrade/bm%2002%20-%20cs/drenagem-bm02.xls'#$''.$ag$1313"</definedName>
    <definedName name="SG_19_15_4">"'file:///d:/obra%20andrade/bm%2002%20-%20cs/drenagem-bm02.xls'#$''.$ag$1313"</definedName>
    <definedName name="SG_19_15_5">"'file:///d:/obra%20andrade/bm%2002%20-%20cs/drenagem-bm02.xls'#$''.$ag$1313"</definedName>
    <definedName name="SG_19_15_6">"'file:///d:/obra%20andrade/bm%2002%20-%20cs/drenagem-bm02.xls'#$''.$ag$1313"</definedName>
    <definedName name="SG_19_15_7">"'file:///d:/obra%20andrade/bm%2002%20-%20cs/drenagem-bm02.xls'#$''.$ag$1313"</definedName>
    <definedName name="SG_19_16" localSheetId="12">#REF!</definedName>
    <definedName name="SG_19_16" localSheetId="13">#REF!</definedName>
    <definedName name="SG_19_16" localSheetId="6">#REF!</definedName>
    <definedName name="SG_19_16">#REF!</definedName>
    <definedName name="SG_19_16_2">"'file:///d:/obra%20andrade/bm%2002%20-%20cs/drenagem-bm02.xls'#$''.$ak$1317"</definedName>
    <definedName name="SG_19_16_3">"'file:///d:/obra%20andrade/bm%2002%20-%20cs/drenagem-bm02.xls'#$''.$ak$1317"</definedName>
    <definedName name="SG_19_16_4">"'file:///d:/obra%20andrade/bm%2002%20-%20cs/drenagem-bm02.xls'#$''.$ak$1317"</definedName>
    <definedName name="SG_19_16_5">"'file:///d:/obra%20andrade/bm%2002%20-%20cs/drenagem-bm02.xls'#$''.$ak$1317"</definedName>
    <definedName name="SG_19_16_6">"'file:///d:/obra%20andrade/bm%2002%20-%20cs/drenagem-bm02.xls'#$''.$ak$1317"</definedName>
    <definedName name="SG_19_16_7">"'file:///d:/obra%20andrade/bm%2002%20-%20cs/drenagem-bm02.xls'#$''.$ak$1317"</definedName>
    <definedName name="SG_19_17" localSheetId="12">#REF!</definedName>
    <definedName name="SG_19_17" localSheetId="13">#REF!</definedName>
    <definedName name="SG_19_17" localSheetId="6">#REF!</definedName>
    <definedName name="SG_19_17">#REF!</definedName>
    <definedName name="SG_19_17_2">"'file:///d:/obra%20andrade/bm%2002%20-%20cs/drenagem-bm02.xls'#$''.$ao$1321"</definedName>
    <definedName name="SG_19_17_3">"'file:///d:/obra%20andrade/bm%2002%20-%20cs/drenagem-bm02.xls'#$''.$ao$1321"</definedName>
    <definedName name="SG_19_17_4">"'file:///d:/obra%20andrade/bm%2002%20-%20cs/drenagem-bm02.xls'#$''.$ao$1321"</definedName>
    <definedName name="SG_19_17_5">"'file:///d:/obra%20andrade/bm%2002%20-%20cs/drenagem-bm02.xls'#$''.$ao$1321"</definedName>
    <definedName name="SG_19_17_6">"'file:///d:/obra%20andrade/bm%2002%20-%20cs/drenagem-bm02.xls'#$''.$ao$1321"</definedName>
    <definedName name="SG_19_17_7">"'file:///d:/obra%20andrade/bm%2002%20-%20cs/drenagem-bm02.xls'#$''.$ao$1321"</definedName>
    <definedName name="SG_19_18" localSheetId="12">#REF!</definedName>
    <definedName name="SG_19_18" localSheetId="13">#REF!</definedName>
    <definedName name="SG_19_18" localSheetId="6">#REF!</definedName>
    <definedName name="SG_19_18">#REF!</definedName>
    <definedName name="SG_19_18_2">"'file:///d:/obra%20andrade/bm%2002%20-%20cs/drenagem-bm02.xls'#$''.$as$1325"</definedName>
    <definedName name="SG_19_18_3">"'file:///d:/obra%20andrade/bm%2002%20-%20cs/drenagem-bm02.xls'#$''.$as$1325"</definedName>
    <definedName name="SG_19_18_4">"'file:///d:/obra%20andrade/bm%2002%20-%20cs/drenagem-bm02.xls'#$''.$as$1325"</definedName>
    <definedName name="SG_19_18_5">"'file:///d:/obra%20andrade/bm%2002%20-%20cs/drenagem-bm02.xls'#$''.$as$1325"</definedName>
    <definedName name="SG_19_18_6">"'file:///d:/obra%20andrade/bm%2002%20-%20cs/drenagem-bm02.xls'#$''.$as$1325"</definedName>
    <definedName name="SG_19_18_7">"'file:///d:/obra%20andrade/bm%2002%20-%20cs/drenagem-bm02.xls'#$''.$as$1325"</definedName>
    <definedName name="SG_19_19" localSheetId="12">#REF!</definedName>
    <definedName name="SG_19_19" localSheetId="13">#REF!</definedName>
    <definedName name="SG_19_19" localSheetId="6">#REF!</definedName>
    <definedName name="SG_19_19">#REF!</definedName>
    <definedName name="SG_19_19_2">"'file:///d:/obra%20andrade/bm%2002%20-%20cs/drenagem-bm02.xls'#$''.$aw$1329"</definedName>
    <definedName name="SG_19_19_3">"'file:///d:/obra%20andrade/bm%2002%20-%20cs/drenagem-bm02.xls'#$''.$aw$1329"</definedName>
    <definedName name="SG_19_19_4">"'file:///d:/obra%20andrade/bm%2002%20-%20cs/drenagem-bm02.xls'#$''.$aw$1329"</definedName>
    <definedName name="SG_19_19_5">"'file:///d:/obra%20andrade/bm%2002%20-%20cs/drenagem-bm02.xls'#$''.$aw$1329"</definedName>
    <definedName name="SG_19_19_6">"'file:///d:/obra%20andrade/bm%2002%20-%20cs/drenagem-bm02.xls'#$''.$aw$1329"</definedName>
    <definedName name="SG_19_19_7">"'file:///d:/obra%20andrade/bm%2002%20-%20cs/drenagem-bm02.xls'#$''.$aw$1329"</definedName>
    <definedName name="SG_19_20" localSheetId="12">#REF!</definedName>
    <definedName name="SG_19_20" localSheetId="13">#REF!</definedName>
    <definedName name="SG_19_20" localSheetId="6">#REF!</definedName>
    <definedName name="SG_19_20">#REF!</definedName>
    <definedName name="SG_19_20_2">"'file:///d:/obra%20andrade/bm%2002%20-%20cs/drenagem-bm02.xls'#$''.$ba$1333"</definedName>
    <definedName name="SG_19_20_3">"'file:///d:/obra%20andrade/bm%2002%20-%20cs/drenagem-bm02.xls'#$''.$ba$1333"</definedName>
    <definedName name="SG_19_20_4">"'file:///d:/obra%20andrade/bm%2002%20-%20cs/drenagem-bm02.xls'#$''.$ba$1333"</definedName>
    <definedName name="SG_19_20_5">"'file:///d:/obra%20andrade/bm%2002%20-%20cs/drenagem-bm02.xls'#$''.$ba$1333"</definedName>
    <definedName name="SG_19_20_6">"'file:///d:/obra%20andrade/bm%2002%20-%20cs/drenagem-bm02.xls'#$''.$ba$1333"</definedName>
    <definedName name="SG_19_20_7">"'file:///d:/obra%20andrade/bm%2002%20-%20cs/drenagem-bm02.xls'#$''.$ba$1333"</definedName>
    <definedName name="SG_19_21" localSheetId="12">#REF!</definedName>
    <definedName name="SG_19_21" localSheetId="13">#REF!</definedName>
    <definedName name="SG_19_21" localSheetId="6">#REF!</definedName>
    <definedName name="SG_19_21">#REF!</definedName>
    <definedName name="SG_19_21_2">"'file:///d:/obra%20andrade/bm%2002%20-%20cs/drenagem-bm02.xls'#$''.$be$1337"</definedName>
    <definedName name="SG_19_21_3">"'file:///d:/obra%20andrade/bm%2002%20-%20cs/drenagem-bm02.xls'#$''.$be$1337"</definedName>
    <definedName name="SG_19_21_4">"'file:///d:/obra%20andrade/bm%2002%20-%20cs/drenagem-bm02.xls'#$''.$be$1337"</definedName>
    <definedName name="SG_19_21_5">"'file:///d:/obra%20andrade/bm%2002%20-%20cs/drenagem-bm02.xls'#$''.$be$1337"</definedName>
    <definedName name="SG_19_21_6">"'file:///d:/obra%20andrade/bm%2002%20-%20cs/drenagem-bm02.xls'#$''.$be$1337"</definedName>
    <definedName name="SG_19_21_7">"'file:///d:/obra%20andrade/bm%2002%20-%20cs/drenagem-bm02.xls'#$''.$be$1337"</definedName>
    <definedName name="SG_19_22" localSheetId="12">#REF!</definedName>
    <definedName name="SG_19_22" localSheetId="13">#REF!</definedName>
    <definedName name="SG_19_22" localSheetId="6">#REF!</definedName>
    <definedName name="SG_19_22">#REF!</definedName>
    <definedName name="SG_19_22_2">"'file:///d:/obra%20andrade/bm%2002%20-%20cs/drenagem-bm02.xls'#$''.$bi$1341"</definedName>
    <definedName name="SG_19_22_3">"'file:///d:/obra%20andrade/bm%2002%20-%20cs/drenagem-bm02.xls'#$''.$bi$1341"</definedName>
    <definedName name="SG_19_22_4">"'file:///d:/obra%20andrade/bm%2002%20-%20cs/drenagem-bm02.xls'#$''.$bi$1341"</definedName>
    <definedName name="SG_19_22_5">"'file:///d:/obra%20andrade/bm%2002%20-%20cs/drenagem-bm02.xls'#$''.$bi$1341"</definedName>
    <definedName name="SG_19_22_6">"'file:///d:/obra%20andrade/bm%2002%20-%20cs/drenagem-bm02.xls'#$''.$bi$1341"</definedName>
    <definedName name="SG_19_22_7">"'file:///d:/obra%20andrade/bm%2002%20-%20cs/drenagem-bm02.xls'#$''.$bi$1341"</definedName>
    <definedName name="SG_19_23" localSheetId="12">#REF!</definedName>
    <definedName name="SG_19_23" localSheetId="13">#REF!</definedName>
    <definedName name="SG_19_23" localSheetId="6">#REF!</definedName>
    <definedName name="SG_19_23">#REF!</definedName>
    <definedName name="SG_19_23_2">"'file:///d:/obra%20andrade/bm%2002%20-%20cs/drenagem-bm02.xls'#$''.$bm$1345"</definedName>
    <definedName name="SG_19_23_3">"'file:///d:/obra%20andrade/bm%2002%20-%20cs/drenagem-bm02.xls'#$''.$bm$1345"</definedName>
    <definedName name="SG_19_23_4">"'file:///d:/obra%20andrade/bm%2002%20-%20cs/drenagem-bm02.xls'#$''.$bm$1345"</definedName>
    <definedName name="SG_19_23_5">"'file:///d:/obra%20andrade/bm%2002%20-%20cs/drenagem-bm02.xls'#$''.$bm$1345"</definedName>
    <definedName name="SG_19_23_6">"'file:///d:/obra%20andrade/bm%2002%20-%20cs/drenagem-bm02.xls'#$''.$bm$1345"</definedName>
    <definedName name="SG_19_23_7">"'file:///d:/obra%20andrade/bm%2002%20-%20cs/drenagem-bm02.xls'#$''.$bm$1345"</definedName>
    <definedName name="SG_19_24" localSheetId="12">#REF!</definedName>
    <definedName name="SG_19_24" localSheetId="13">#REF!</definedName>
    <definedName name="SG_19_24" localSheetId="6">#REF!</definedName>
    <definedName name="SG_19_24">#REF!</definedName>
    <definedName name="SG_19_24_2">"'file:///d:/obra%20andrade/bm%2002%20-%20cs/drenagem-bm02.xls'#$''.$bq$1349"</definedName>
    <definedName name="SG_19_24_3">"'file:///d:/obra%20andrade/bm%2002%20-%20cs/drenagem-bm02.xls'#$''.$bq$1349"</definedName>
    <definedName name="SG_19_24_4">"'file:///d:/obra%20andrade/bm%2002%20-%20cs/drenagem-bm02.xls'#$''.$bq$1349"</definedName>
    <definedName name="SG_19_24_5">"'file:///d:/obra%20andrade/bm%2002%20-%20cs/drenagem-bm02.xls'#$''.$bq$1349"</definedName>
    <definedName name="SG_19_24_6">"'file:///d:/obra%20andrade/bm%2002%20-%20cs/drenagem-bm02.xls'#$''.$bq$1349"</definedName>
    <definedName name="SG_19_24_7">"'file:///d:/obra%20andrade/bm%2002%20-%20cs/drenagem-bm02.xls'#$''.$bq$1349"</definedName>
    <definedName name="SG_19_25" localSheetId="12">#REF!</definedName>
    <definedName name="SG_19_25" localSheetId="13">#REF!</definedName>
    <definedName name="SG_19_25" localSheetId="6">#REF!</definedName>
    <definedName name="SG_19_25">#REF!</definedName>
    <definedName name="SG_19_25_2">"'file:///d:/obra%20andrade/bm%2002%20-%20cs/drenagem-bm02.xls'#$''.$bu$1353"</definedName>
    <definedName name="SG_19_25_3">"'file:///d:/obra%20andrade/bm%2002%20-%20cs/drenagem-bm02.xls'#$''.$bu$1353"</definedName>
    <definedName name="SG_19_25_4">"'file:///d:/obra%20andrade/bm%2002%20-%20cs/drenagem-bm02.xls'#$''.$bu$1353"</definedName>
    <definedName name="SG_19_25_5">"'file:///d:/obra%20andrade/bm%2002%20-%20cs/drenagem-bm02.xls'#$''.$bu$1353"</definedName>
    <definedName name="SG_19_25_6">"'file:///d:/obra%20andrade/bm%2002%20-%20cs/drenagem-bm02.xls'#$''.$bu$1353"</definedName>
    <definedName name="SG_19_25_7">"'file:///d:/obra%20andrade/bm%2002%20-%20cs/drenagem-bm02.xls'#$''.$bu$1353"</definedName>
    <definedName name="SG_20_01" localSheetId="12">#REF!</definedName>
    <definedName name="SG_20_01" localSheetId="13">#REF!</definedName>
    <definedName name="SG_20_01" localSheetId="6">#REF!</definedName>
    <definedName name="SG_20_01">#REF!</definedName>
    <definedName name="SG_20_01_2">"'file:///d:/obra%20andrade/bm%2002%20-%20cs/drenagem-bm02.xls'#$''.$ca$1359"</definedName>
    <definedName name="SG_20_01_3">"'file:///d:/obra%20andrade/bm%2002%20-%20cs/drenagem-bm02.xls'#$''.$ca$1359"</definedName>
    <definedName name="SG_20_01_4">"'file:///d:/obra%20andrade/bm%2002%20-%20cs/drenagem-bm02.xls'#$''.$ca$1359"</definedName>
    <definedName name="SG_20_01_5">"'file:///d:/obra%20andrade/bm%2002%20-%20cs/drenagem-bm02.xls'#$''.$ca$1359"</definedName>
    <definedName name="SG_20_01_6">"'file:///d:/obra%20andrade/bm%2002%20-%20cs/drenagem-bm02.xls'#$''.$ca$1359"</definedName>
    <definedName name="SG_20_01_7">"'file:///d:/obra%20andrade/bm%2002%20-%20cs/drenagem-bm02.xls'#$''.$ca$1359"</definedName>
    <definedName name="SG_20_02" localSheetId="12">#REF!</definedName>
    <definedName name="SG_20_02" localSheetId="13">#REF!</definedName>
    <definedName name="SG_20_02" localSheetId="6">#REF!</definedName>
    <definedName name="SG_20_02">#REF!</definedName>
    <definedName name="SG_20_02_2">"'file:///d:/obra%20andrade/bm%2002%20-%20cs/drenagem-bm02.xls'#$''.$ce$1363"</definedName>
    <definedName name="SG_20_02_3">"'file:///d:/obra%20andrade/bm%2002%20-%20cs/drenagem-bm02.xls'#$''.$ce$1363"</definedName>
    <definedName name="SG_20_02_4">"'file:///d:/obra%20andrade/bm%2002%20-%20cs/drenagem-bm02.xls'#$''.$ce$1363"</definedName>
    <definedName name="SG_20_02_5">"'file:///d:/obra%20andrade/bm%2002%20-%20cs/drenagem-bm02.xls'#$''.$ce$1363"</definedName>
    <definedName name="SG_20_02_6">"'file:///d:/obra%20andrade/bm%2002%20-%20cs/drenagem-bm02.xls'#$''.$ce$1363"</definedName>
    <definedName name="SG_20_02_7">"'file:///d:/obra%20andrade/bm%2002%20-%20cs/drenagem-bm02.xls'#$''.$ce$1363"</definedName>
    <definedName name="SG_20_03" localSheetId="12">#REF!</definedName>
    <definedName name="SG_20_03" localSheetId="13">#REF!</definedName>
    <definedName name="SG_20_03" localSheetId="6">#REF!</definedName>
    <definedName name="SG_20_03">#REF!</definedName>
    <definedName name="SG_20_03_2">"'file:///d:/obra%20andrade/bm%2002%20-%20cs/drenagem-bm02.xls'#$''.$ci$1367"</definedName>
    <definedName name="SG_20_03_3">"'file:///d:/obra%20andrade/bm%2002%20-%20cs/drenagem-bm02.xls'#$''.$ci$1367"</definedName>
    <definedName name="SG_20_03_4">"'file:///d:/obra%20andrade/bm%2002%20-%20cs/drenagem-bm02.xls'#$''.$ci$1367"</definedName>
    <definedName name="SG_20_03_5">"'file:///d:/obra%20andrade/bm%2002%20-%20cs/drenagem-bm02.xls'#$''.$ci$1367"</definedName>
    <definedName name="SG_20_03_6">"'file:///d:/obra%20andrade/bm%2002%20-%20cs/drenagem-bm02.xls'#$''.$ci$1367"</definedName>
    <definedName name="SG_20_03_7">"'file:///d:/obra%20andrade/bm%2002%20-%20cs/drenagem-bm02.xls'#$''.$ci$1367"</definedName>
    <definedName name="SG_20_04" localSheetId="12">#REF!</definedName>
    <definedName name="SG_20_04" localSheetId="13">#REF!</definedName>
    <definedName name="SG_20_04" localSheetId="6">#REF!</definedName>
    <definedName name="SG_20_04">#REF!</definedName>
    <definedName name="SG_20_04_2">"'file:///d:/obra%20andrade/bm%2002%20-%20cs/drenagem-bm02.xls'#$''.$cm$1371"</definedName>
    <definedName name="SG_20_04_3">"'file:///d:/obra%20andrade/bm%2002%20-%20cs/drenagem-bm02.xls'#$''.$cm$1371"</definedName>
    <definedName name="SG_20_04_4">"'file:///d:/obra%20andrade/bm%2002%20-%20cs/drenagem-bm02.xls'#$''.$cm$1371"</definedName>
    <definedName name="SG_20_04_5">"'file:///d:/obra%20andrade/bm%2002%20-%20cs/drenagem-bm02.xls'#$''.$cm$1371"</definedName>
    <definedName name="SG_20_04_6">"'file:///d:/obra%20andrade/bm%2002%20-%20cs/drenagem-bm02.xls'#$''.$cm$1371"</definedName>
    <definedName name="SG_20_04_7">"'file:///d:/obra%20andrade/bm%2002%20-%20cs/drenagem-bm02.xls'#$''.$cm$1371"</definedName>
    <definedName name="SG_20_05" localSheetId="12">#REF!</definedName>
    <definedName name="SG_20_05" localSheetId="13">#REF!</definedName>
    <definedName name="SG_20_05" localSheetId="6">#REF!</definedName>
    <definedName name="SG_20_05">#REF!</definedName>
    <definedName name="SG_20_05_2">"'file:///d:/obra%20andrade/bm%2002%20-%20cs/drenagem-bm02.xls'#$''.$cq$1375"</definedName>
    <definedName name="SG_20_05_3">"'file:///d:/obra%20andrade/bm%2002%20-%20cs/drenagem-bm02.xls'#$''.$cq$1375"</definedName>
    <definedName name="SG_20_05_4">"'file:///d:/obra%20andrade/bm%2002%20-%20cs/drenagem-bm02.xls'#$''.$cq$1375"</definedName>
    <definedName name="SG_20_05_5">"'file:///d:/obra%20andrade/bm%2002%20-%20cs/drenagem-bm02.xls'#$''.$cq$1375"</definedName>
    <definedName name="SG_20_05_6">"'file:///d:/obra%20andrade/bm%2002%20-%20cs/drenagem-bm02.xls'#$''.$cq$1375"</definedName>
    <definedName name="SG_20_05_7">"'file:///d:/obra%20andrade/bm%2002%20-%20cs/drenagem-bm02.xls'#$''.$cq$1375"</definedName>
    <definedName name="SG_20_06" localSheetId="12">#REF!</definedName>
    <definedName name="SG_20_06" localSheetId="13">#REF!</definedName>
    <definedName name="SG_20_06" localSheetId="6">#REF!</definedName>
    <definedName name="SG_20_06">#REF!</definedName>
    <definedName name="SG_20_06_2">"'file:///d:/obra%20andrade/bm%2002%20-%20cs/drenagem-bm02.xls'#$''.$cu$1379"</definedName>
    <definedName name="SG_20_06_3">"'file:///d:/obra%20andrade/bm%2002%20-%20cs/drenagem-bm02.xls'#$''.$cu$1379"</definedName>
    <definedName name="SG_20_06_4">"'file:///d:/obra%20andrade/bm%2002%20-%20cs/drenagem-bm02.xls'#$''.$cu$1379"</definedName>
    <definedName name="SG_20_06_5">"'file:///d:/obra%20andrade/bm%2002%20-%20cs/drenagem-bm02.xls'#$''.$cu$1379"</definedName>
    <definedName name="SG_20_06_6">"'file:///d:/obra%20andrade/bm%2002%20-%20cs/drenagem-bm02.xls'#$''.$cu$1379"</definedName>
    <definedName name="SG_20_06_7">"'file:///d:/obra%20andrade/bm%2002%20-%20cs/drenagem-bm02.xls'#$''.$cu$1379"</definedName>
    <definedName name="SG_20_07" localSheetId="12">#REF!</definedName>
    <definedName name="SG_20_07" localSheetId="13">#REF!</definedName>
    <definedName name="SG_20_07" localSheetId="6">#REF!</definedName>
    <definedName name="SG_20_07">#REF!</definedName>
    <definedName name="SG_20_07_2">"'file:///d:/obra%20andrade/bm%2002%20-%20cs/drenagem-bm02.xls'#$''.$cy$1383"</definedName>
    <definedName name="SG_20_07_3">"'file:///d:/obra%20andrade/bm%2002%20-%20cs/drenagem-bm02.xls'#$''.$cy$1383"</definedName>
    <definedName name="SG_20_07_4">"'file:///d:/obra%20andrade/bm%2002%20-%20cs/drenagem-bm02.xls'#$''.$cy$1383"</definedName>
    <definedName name="SG_20_07_5">"'file:///d:/obra%20andrade/bm%2002%20-%20cs/drenagem-bm02.xls'#$''.$cy$1383"</definedName>
    <definedName name="SG_20_07_6">"'file:///d:/obra%20andrade/bm%2002%20-%20cs/drenagem-bm02.xls'#$''.$cy$1383"</definedName>
    <definedName name="SG_20_07_7">"'file:///d:/obra%20andrade/bm%2002%20-%20cs/drenagem-bm02.xls'#$''.$cy$1383"</definedName>
    <definedName name="SG_20_08" localSheetId="12">#REF!</definedName>
    <definedName name="SG_20_08" localSheetId="13">#REF!</definedName>
    <definedName name="SG_20_08" localSheetId="6">#REF!</definedName>
    <definedName name="SG_20_08">#REF!</definedName>
    <definedName name="SG_20_08_2">"'file:///d:/obra%20andrade/bm%2002%20-%20cs/drenagem-bm02.xls'#$''.$dc$1387"</definedName>
    <definedName name="SG_20_08_3">"'file:///d:/obra%20andrade/bm%2002%20-%20cs/drenagem-bm02.xls'#$''.$dc$1387"</definedName>
    <definedName name="SG_20_08_4">"'file:///d:/obra%20andrade/bm%2002%20-%20cs/drenagem-bm02.xls'#$''.$dc$1387"</definedName>
    <definedName name="SG_20_08_5">"'file:///d:/obra%20andrade/bm%2002%20-%20cs/drenagem-bm02.xls'#$''.$dc$1387"</definedName>
    <definedName name="SG_20_08_6">"'file:///d:/obra%20andrade/bm%2002%20-%20cs/drenagem-bm02.xls'#$''.$dc$1387"</definedName>
    <definedName name="SG_20_08_7">"'file:///d:/obra%20andrade/bm%2002%20-%20cs/drenagem-bm02.xls'#$''.$dc$1387"</definedName>
    <definedName name="SG_20_09" localSheetId="12">#REF!</definedName>
    <definedName name="SG_20_09" localSheetId="13">#REF!</definedName>
    <definedName name="SG_20_09" localSheetId="6">#REF!</definedName>
    <definedName name="SG_20_09">#REF!</definedName>
    <definedName name="SG_20_09_2">"'file:///d:/obra%20andrade/bm%2002%20-%20cs/drenagem-bm02.xls'#$''.$dg$1391"</definedName>
    <definedName name="SG_20_09_3">"'file:///d:/obra%20andrade/bm%2002%20-%20cs/drenagem-bm02.xls'#$''.$dg$1391"</definedName>
    <definedName name="SG_20_09_4">"'file:///d:/obra%20andrade/bm%2002%20-%20cs/drenagem-bm02.xls'#$''.$dg$1391"</definedName>
    <definedName name="SG_20_09_5">"'file:///d:/obra%20andrade/bm%2002%20-%20cs/drenagem-bm02.xls'#$''.$dg$1391"</definedName>
    <definedName name="SG_20_09_6">"'file:///d:/obra%20andrade/bm%2002%20-%20cs/drenagem-bm02.xls'#$''.$dg$1391"</definedName>
    <definedName name="SG_20_09_7">"'file:///d:/obra%20andrade/bm%2002%20-%20cs/drenagem-bm02.xls'#$''.$dg$1391"</definedName>
    <definedName name="SG_20_10" localSheetId="12">#REF!</definedName>
    <definedName name="SG_20_10" localSheetId="13">#REF!</definedName>
    <definedName name="SG_20_10" localSheetId="6">#REF!</definedName>
    <definedName name="SG_20_10">#REF!</definedName>
    <definedName name="SG_20_10_2">"'file:///d:/obra%20andrade/bm%2002%20-%20cs/drenagem-bm02.xls'#$''.$dk$1395"</definedName>
    <definedName name="SG_20_10_3">"'file:///d:/obra%20andrade/bm%2002%20-%20cs/drenagem-bm02.xls'#$''.$dk$1395"</definedName>
    <definedName name="SG_20_10_4">"'file:///d:/obra%20andrade/bm%2002%20-%20cs/drenagem-bm02.xls'#$''.$dk$1395"</definedName>
    <definedName name="SG_20_10_5">"'file:///d:/obra%20andrade/bm%2002%20-%20cs/drenagem-bm02.xls'#$''.$dk$1395"</definedName>
    <definedName name="SG_20_10_6">"'file:///d:/obra%20andrade/bm%2002%20-%20cs/drenagem-bm02.xls'#$''.$dk$1395"</definedName>
    <definedName name="SG_20_10_7">"'file:///d:/obra%20andrade/bm%2002%20-%20cs/drenagem-bm02.xls'#$''.$dk$1395"</definedName>
    <definedName name="SG_20_11" localSheetId="12">#REF!</definedName>
    <definedName name="SG_20_11" localSheetId="13">#REF!</definedName>
    <definedName name="SG_20_11" localSheetId="6">#REF!</definedName>
    <definedName name="SG_20_11">#REF!</definedName>
    <definedName name="SG_20_11_2">"'file:///d:/obra%20andrade/bm%2002%20-%20cs/drenagem-bm02.xls'#$''.$do$1399"</definedName>
    <definedName name="SG_20_11_3">"'file:///d:/obra%20andrade/bm%2002%20-%20cs/drenagem-bm02.xls'#$''.$do$1399"</definedName>
    <definedName name="SG_20_11_4">"'file:///d:/obra%20andrade/bm%2002%20-%20cs/drenagem-bm02.xls'#$''.$do$1399"</definedName>
    <definedName name="SG_20_11_5">"'file:///d:/obra%20andrade/bm%2002%20-%20cs/drenagem-bm02.xls'#$''.$do$1399"</definedName>
    <definedName name="SG_20_11_6">"'file:///d:/obra%20andrade/bm%2002%20-%20cs/drenagem-bm02.xls'#$''.$do$1399"</definedName>
    <definedName name="SG_20_11_7">"'file:///d:/obra%20andrade/bm%2002%20-%20cs/drenagem-bm02.xls'#$''.$do$1399"</definedName>
    <definedName name="SG_20_12" localSheetId="12">#REF!</definedName>
    <definedName name="SG_20_12" localSheetId="13">#REF!</definedName>
    <definedName name="SG_20_12" localSheetId="6">#REF!</definedName>
    <definedName name="SG_20_12">#REF!</definedName>
    <definedName name="SG_20_12_2">"'file:///d:/obra%20andrade/bm%2002%20-%20cs/drenagem-bm02.xls'#$''.$ds$1403"</definedName>
    <definedName name="SG_20_12_3">"'file:///d:/obra%20andrade/bm%2002%20-%20cs/drenagem-bm02.xls'#$''.$ds$1403"</definedName>
    <definedName name="SG_20_12_4">"'file:///d:/obra%20andrade/bm%2002%20-%20cs/drenagem-bm02.xls'#$''.$ds$1403"</definedName>
    <definedName name="SG_20_12_5">"'file:///d:/obra%20andrade/bm%2002%20-%20cs/drenagem-bm02.xls'#$''.$ds$1403"</definedName>
    <definedName name="SG_20_12_6">"'file:///d:/obra%20andrade/bm%2002%20-%20cs/drenagem-bm02.xls'#$''.$ds$1403"</definedName>
    <definedName name="SG_20_12_7">"'file:///d:/obra%20andrade/bm%2002%20-%20cs/drenagem-bm02.xls'#$''.$ds$1403"</definedName>
    <definedName name="SG_20_13" localSheetId="12">#REF!</definedName>
    <definedName name="SG_20_13" localSheetId="13">#REF!</definedName>
    <definedName name="SG_20_13" localSheetId="6">#REF!</definedName>
    <definedName name="SG_20_13">#REF!</definedName>
    <definedName name="SG_20_13_2">"'file:///d:/obra%20andrade/bm%2002%20-%20cs/drenagem-bm02.xls'#$''.$dw$1407"</definedName>
    <definedName name="SG_20_13_3">"'file:///d:/obra%20andrade/bm%2002%20-%20cs/drenagem-bm02.xls'#$''.$dw$1407"</definedName>
    <definedName name="SG_20_13_4">"'file:///d:/obra%20andrade/bm%2002%20-%20cs/drenagem-bm02.xls'#$''.$dw$1407"</definedName>
    <definedName name="SG_20_13_5">"'file:///d:/obra%20andrade/bm%2002%20-%20cs/drenagem-bm02.xls'#$''.$dw$1407"</definedName>
    <definedName name="SG_20_13_6">"'file:///d:/obra%20andrade/bm%2002%20-%20cs/drenagem-bm02.xls'#$''.$dw$1407"</definedName>
    <definedName name="SG_20_13_7">"'file:///d:/obra%20andrade/bm%2002%20-%20cs/drenagem-bm02.xls'#$''.$dw$1407"</definedName>
    <definedName name="SG_20_14" localSheetId="12">#REF!</definedName>
    <definedName name="SG_20_14" localSheetId="13">#REF!</definedName>
    <definedName name="SG_20_14" localSheetId="6">#REF!</definedName>
    <definedName name="SG_20_14">#REF!</definedName>
    <definedName name="SG_20_14_2">"'file:///d:/obra%20andrade/bm%2002%20-%20cs/drenagem-bm02.xls'#$''.$ea$1411"</definedName>
    <definedName name="SG_20_14_3">"'file:///d:/obra%20andrade/bm%2002%20-%20cs/drenagem-bm02.xls'#$''.$ea$1411"</definedName>
    <definedName name="SG_20_14_4">"'file:///d:/obra%20andrade/bm%2002%20-%20cs/drenagem-bm02.xls'#$''.$ea$1411"</definedName>
    <definedName name="SG_20_14_5">"'file:///d:/obra%20andrade/bm%2002%20-%20cs/drenagem-bm02.xls'#$''.$ea$1411"</definedName>
    <definedName name="SG_20_14_6">"'file:///d:/obra%20andrade/bm%2002%20-%20cs/drenagem-bm02.xls'#$''.$ea$1411"</definedName>
    <definedName name="SG_20_14_7">"'file:///d:/obra%20andrade/bm%2002%20-%20cs/drenagem-bm02.xls'#$''.$ea$1411"</definedName>
    <definedName name="SG_20_15" localSheetId="12">#REF!</definedName>
    <definedName name="SG_20_15" localSheetId="13">#REF!</definedName>
    <definedName name="SG_20_15" localSheetId="6">#REF!</definedName>
    <definedName name="SG_20_15">#REF!</definedName>
    <definedName name="SG_20_15_2">"'file:///d:/obra%20andrade/bm%2002%20-%20cs/drenagem-bm02.xls'#$''.$ee$1415"</definedName>
    <definedName name="SG_20_15_3">"'file:///d:/obra%20andrade/bm%2002%20-%20cs/drenagem-bm02.xls'#$''.$ee$1415"</definedName>
    <definedName name="SG_20_15_4">"'file:///d:/obra%20andrade/bm%2002%20-%20cs/drenagem-bm02.xls'#$''.$ee$1415"</definedName>
    <definedName name="SG_20_15_5">"'file:///d:/obra%20andrade/bm%2002%20-%20cs/drenagem-bm02.xls'#$''.$ee$1415"</definedName>
    <definedName name="SG_20_15_6">"'file:///d:/obra%20andrade/bm%2002%20-%20cs/drenagem-bm02.xls'#$''.$ee$1415"</definedName>
    <definedName name="SG_20_15_7">"'file:///d:/obra%20andrade/bm%2002%20-%20cs/drenagem-bm02.xls'#$''.$ee$1415"</definedName>
    <definedName name="SG_20_16" localSheetId="12">#REF!</definedName>
    <definedName name="SG_20_16" localSheetId="13">#REF!</definedName>
    <definedName name="SG_20_16" localSheetId="6">#REF!</definedName>
    <definedName name="SG_20_16">#REF!</definedName>
    <definedName name="SG_20_16_2">"'file:///d:/obra%20andrade/bm%2002%20-%20cs/drenagem-bm02.xls'#$''.$ei$1419"</definedName>
    <definedName name="SG_20_16_3">"'file:///d:/obra%20andrade/bm%2002%20-%20cs/drenagem-bm02.xls'#$''.$ei$1419"</definedName>
    <definedName name="SG_20_16_4">"'file:///d:/obra%20andrade/bm%2002%20-%20cs/drenagem-bm02.xls'#$''.$ei$1419"</definedName>
    <definedName name="SG_20_16_5">"'file:///d:/obra%20andrade/bm%2002%20-%20cs/drenagem-bm02.xls'#$''.$ei$1419"</definedName>
    <definedName name="SG_20_16_6">"'file:///d:/obra%20andrade/bm%2002%20-%20cs/drenagem-bm02.xls'#$''.$ei$1419"</definedName>
    <definedName name="SG_20_16_7">"'file:///d:/obra%20andrade/bm%2002%20-%20cs/drenagem-bm02.xls'#$''.$ei$1419"</definedName>
    <definedName name="SG_20_17" localSheetId="12">#REF!</definedName>
    <definedName name="SG_20_17" localSheetId="13">#REF!</definedName>
    <definedName name="SG_20_17" localSheetId="6">#REF!</definedName>
    <definedName name="SG_20_17">#REF!</definedName>
    <definedName name="SG_20_17_2">"'file:///d:/obra%20andrade/bm%2002%20-%20cs/drenagem-bm02.xls'#$''.$em$1423"</definedName>
    <definedName name="SG_20_17_3">"'file:///d:/obra%20andrade/bm%2002%20-%20cs/drenagem-bm02.xls'#$''.$em$1423"</definedName>
    <definedName name="SG_20_17_4">"'file:///d:/obra%20andrade/bm%2002%20-%20cs/drenagem-bm02.xls'#$''.$em$1423"</definedName>
    <definedName name="SG_20_17_5">"'file:///d:/obra%20andrade/bm%2002%20-%20cs/drenagem-bm02.xls'#$''.$em$1423"</definedName>
    <definedName name="SG_20_17_6">"'file:///d:/obra%20andrade/bm%2002%20-%20cs/drenagem-bm02.xls'#$''.$em$1423"</definedName>
    <definedName name="SG_20_17_7">"'file:///d:/obra%20andrade/bm%2002%20-%20cs/drenagem-bm02.xls'#$''.$em$1423"</definedName>
    <definedName name="SG_20_18" localSheetId="12">#REF!</definedName>
    <definedName name="SG_20_18" localSheetId="13">#REF!</definedName>
    <definedName name="SG_20_18" localSheetId="6">#REF!</definedName>
    <definedName name="SG_20_18">#REF!</definedName>
    <definedName name="SG_20_18_2">"'file:///d:/obra%20andrade/bm%2002%20-%20cs/drenagem-bm02.xls'#$''.$eq$1427"</definedName>
    <definedName name="SG_20_18_3">"'file:///d:/obra%20andrade/bm%2002%20-%20cs/drenagem-bm02.xls'#$''.$eq$1427"</definedName>
    <definedName name="SG_20_18_4">"'file:///d:/obra%20andrade/bm%2002%20-%20cs/drenagem-bm02.xls'#$''.$eq$1427"</definedName>
    <definedName name="SG_20_18_5">"'file:///d:/obra%20andrade/bm%2002%20-%20cs/drenagem-bm02.xls'#$''.$eq$1427"</definedName>
    <definedName name="SG_20_18_6">"'file:///d:/obra%20andrade/bm%2002%20-%20cs/drenagem-bm02.xls'#$''.$eq$1427"</definedName>
    <definedName name="SG_20_18_7">"'file:///d:/obra%20andrade/bm%2002%20-%20cs/drenagem-bm02.xls'#$''.$eq$1427"</definedName>
    <definedName name="SG_20_19" localSheetId="12">#REF!</definedName>
    <definedName name="SG_20_19" localSheetId="13">#REF!</definedName>
    <definedName name="SG_20_19" localSheetId="6">#REF!</definedName>
    <definedName name="SG_20_19">#REF!</definedName>
    <definedName name="SG_20_19_2">"'file:///d:/obra%20andrade/bm%2002%20-%20cs/drenagem-bm02.xls'#$''.$eu$1431"</definedName>
    <definedName name="SG_20_19_3">"'file:///d:/obra%20andrade/bm%2002%20-%20cs/drenagem-bm02.xls'#$''.$eu$1431"</definedName>
    <definedName name="SG_20_19_4">"'file:///d:/obra%20andrade/bm%2002%20-%20cs/drenagem-bm02.xls'#$''.$eu$1431"</definedName>
    <definedName name="SG_20_19_5">"'file:///d:/obra%20andrade/bm%2002%20-%20cs/drenagem-bm02.xls'#$''.$eu$1431"</definedName>
    <definedName name="SG_20_19_6">"'file:///d:/obra%20andrade/bm%2002%20-%20cs/drenagem-bm02.xls'#$''.$eu$1431"</definedName>
    <definedName name="SG_20_19_7">"'file:///d:/obra%20andrade/bm%2002%20-%20cs/drenagem-bm02.xls'#$''.$eu$1431"</definedName>
    <definedName name="SG_20_20" localSheetId="12">#REF!</definedName>
    <definedName name="SG_20_20" localSheetId="13">#REF!</definedName>
    <definedName name="SG_20_20" localSheetId="6">#REF!</definedName>
    <definedName name="SG_20_20">#REF!</definedName>
    <definedName name="SG_20_20_2">"'file:///d:/obra%20andrade/bm%2002%20-%20cs/drenagem-bm02.xls'#$''.$ey$1435"</definedName>
    <definedName name="SG_20_20_3">"'file:///d:/obra%20andrade/bm%2002%20-%20cs/drenagem-bm02.xls'#$''.$ey$1435"</definedName>
    <definedName name="SG_20_20_4">"'file:///d:/obra%20andrade/bm%2002%20-%20cs/drenagem-bm02.xls'#$''.$ey$1435"</definedName>
    <definedName name="SG_20_20_5">"'file:///d:/obra%20andrade/bm%2002%20-%20cs/drenagem-bm02.xls'#$''.$ey$1435"</definedName>
    <definedName name="SG_20_20_6">"'file:///d:/obra%20andrade/bm%2002%20-%20cs/drenagem-bm02.xls'#$''.$ey$1435"</definedName>
    <definedName name="SG_20_20_7">"'file:///d:/obra%20andrade/bm%2002%20-%20cs/drenagem-bm02.xls'#$''.$ey$1435"</definedName>
    <definedName name="SG_20_21" localSheetId="12">#REF!</definedName>
    <definedName name="SG_20_21" localSheetId="13">#REF!</definedName>
    <definedName name="SG_20_21" localSheetId="6">#REF!</definedName>
    <definedName name="SG_20_21">#REF!</definedName>
    <definedName name="SG_20_21_2">"'file:///d:/obra%20andrade/bm%2002%20-%20cs/drenagem-bm02.xls'#$''.$fc$1439"</definedName>
    <definedName name="SG_20_21_3">"'file:///d:/obra%20andrade/bm%2002%20-%20cs/drenagem-bm02.xls'#$''.$fc$1439"</definedName>
    <definedName name="SG_20_21_4">"'file:///d:/obra%20andrade/bm%2002%20-%20cs/drenagem-bm02.xls'#$''.$fc$1439"</definedName>
    <definedName name="SG_20_21_5">"'file:///d:/obra%20andrade/bm%2002%20-%20cs/drenagem-bm02.xls'#$''.$fc$1439"</definedName>
    <definedName name="SG_20_21_6">"'file:///d:/obra%20andrade/bm%2002%20-%20cs/drenagem-bm02.xls'#$''.$fc$1439"</definedName>
    <definedName name="SG_20_21_7">"'file:///d:/obra%20andrade/bm%2002%20-%20cs/drenagem-bm02.xls'#$''.$fc$1439"</definedName>
    <definedName name="SG_20_22" localSheetId="12">#REF!</definedName>
    <definedName name="SG_20_22" localSheetId="13">#REF!</definedName>
    <definedName name="SG_20_22" localSheetId="6">#REF!</definedName>
    <definedName name="SG_20_22">#REF!</definedName>
    <definedName name="SG_20_22_2">"'file:///d:/obra%20andrade/bm%2002%20-%20cs/drenagem-bm02.xls'#$''.$fg$1443"</definedName>
    <definedName name="SG_20_22_3">"'file:///d:/obra%20andrade/bm%2002%20-%20cs/drenagem-bm02.xls'#$''.$fg$1443"</definedName>
    <definedName name="SG_20_22_4">"'file:///d:/obra%20andrade/bm%2002%20-%20cs/drenagem-bm02.xls'#$''.$fg$1443"</definedName>
    <definedName name="SG_20_22_5">"'file:///d:/obra%20andrade/bm%2002%20-%20cs/drenagem-bm02.xls'#$''.$fg$1443"</definedName>
    <definedName name="SG_20_22_6">"'file:///d:/obra%20andrade/bm%2002%20-%20cs/drenagem-bm02.xls'#$''.$fg$1443"</definedName>
    <definedName name="SG_20_22_7">"'file:///d:/obra%20andrade/bm%2002%20-%20cs/drenagem-bm02.xls'#$''.$fg$1443"</definedName>
    <definedName name="SG_20_23" localSheetId="12">#REF!</definedName>
    <definedName name="SG_20_23" localSheetId="13">#REF!</definedName>
    <definedName name="SG_20_23" localSheetId="6">#REF!</definedName>
    <definedName name="SG_20_23">#REF!</definedName>
    <definedName name="SG_20_23_2">"'file:///d:/obra%20andrade/bm%2002%20-%20cs/drenagem-bm02.xls'#$''.$fk$1447"</definedName>
    <definedName name="SG_20_23_3">"'file:///d:/obra%20andrade/bm%2002%20-%20cs/drenagem-bm02.xls'#$''.$fk$1447"</definedName>
    <definedName name="SG_20_23_4">"'file:///d:/obra%20andrade/bm%2002%20-%20cs/drenagem-bm02.xls'#$''.$fk$1447"</definedName>
    <definedName name="SG_20_23_5">"'file:///d:/obra%20andrade/bm%2002%20-%20cs/drenagem-bm02.xls'#$''.$fk$1447"</definedName>
    <definedName name="SG_20_23_6">"'file:///d:/obra%20andrade/bm%2002%20-%20cs/drenagem-bm02.xls'#$''.$fk$1447"</definedName>
    <definedName name="SG_20_23_7">"'file:///d:/obra%20andrade/bm%2002%20-%20cs/drenagem-bm02.xls'#$''.$fk$1447"</definedName>
    <definedName name="SG_20_24" localSheetId="12">#REF!</definedName>
    <definedName name="SG_20_24" localSheetId="13">#REF!</definedName>
    <definedName name="SG_20_24" localSheetId="6">#REF!</definedName>
    <definedName name="SG_20_24">#REF!</definedName>
    <definedName name="SG_20_24_2">"'file:///d:/obra%20andrade/bm%2002%20-%20cs/drenagem-bm02.xls'#$''.$fo$1451"</definedName>
    <definedName name="SG_20_24_3">"'file:///d:/obra%20andrade/bm%2002%20-%20cs/drenagem-bm02.xls'#$''.$fo$1451"</definedName>
    <definedName name="SG_20_24_4">"'file:///d:/obra%20andrade/bm%2002%20-%20cs/drenagem-bm02.xls'#$''.$fo$1451"</definedName>
    <definedName name="SG_20_24_5">"'file:///d:/obra%20andrade/bm%2002%20-%20cs/drenagem-bm02.xls'#$''.$fo$1451"</definedName>
    <definedName name="SG_20_24_6">"'file:///d:/obra%20andrade/bm%2002%20-%20cs/drenagem-bm02.xls'#$''.$fo$1451"</definedName>
    <definedName name="SG_20_24_7">"'file:///d:/obra%20andrade/bm%2002%20-%20cs/drenagem-bm02.xls'#$''.$fo$1451"</definedName>
    <definedName name="SG_20_25" localSheetId="12">#REF!</definedName>
    <definedName name="SG_20_25" localSheetId="13">#REF!</definedName>
    <definedName name="SG_20_25" localSheetId="6">#REF!</definedName>
    <definedName name="SG_20_25">#REF!</definedName>
    <definedName name="SG_20_25_2">"'file:///d:/obra%20andrade/bm%2002%20-%20cs/drenagem-bm02.xls'#$''.$fs$1455"</definedName>
    <definedName name="SG_20_25_3">"'file:///d:/obra%20andrade/bm%2002%20-%20cs/drenagem-bm02.xls'#$''.$fs$1455"</definedName>
    <definedName name="SG_20_25_4">"'file:///d:/obra%20andrade/bm%2002%20-%20cs/drenagem-bm02.xls'#$''.$fs$1455"</definedName>
    <definedName name="SG_20_25_5">"'file:///d:/obra%20andrade/bm%2002%20-%20cs/drenagem-bm02.xls'#$''.$fs$1455"</definedName>
    <definedName name="SG_20_25_6">"'file:///d:/obra%20andrade/bm%2002%20-%20cs/drenagem-bm02.xls'#$''.$fs$1455"</definedName>
    <definedName name="SG_20_25_7">"'file:///d:/obra%20andrade/bm%2002%20-%20cs/drenagem-bm02.xls'#$''.$fs$1455"</definedName>
    <definedName name="SG_21_01" localSheetId="12">#REF!</definedName>
    <definedName name="SG_21_01" localSheetId="13">#REF!</definedName>
    <definedName name="SG_21_01" localSheetId="6">#REF!</definedName>
    <definedName name="SG_21_01">#REF!</definedName>
    <definedName name="SG_21_01_2">"'file:///d:/obra%20andrade/bm%2002%20-%20cs/drenagem-bm02.xls'#$''.$fy$1461"</definedName>
    <definedName name="SG_21_01_3">"'file:///d:/obra%20andrade/bm%2002%20-%20cs/drenagem-bm02.xls'#$''.$fy$1461"</definedName>
    <definedName name="SG_21_01_4">"'file:///d:/obra%20andrade/bm%2002%20-%20cs/drenagem-bm02.xls'#$''.$fy$1461"</definedName>
    <definedName name="SG_21_01_5">"'file:///d:/obra%20andrade/bm%2002%20-%20cs/drenagem-bm02.xls'#$''.$fy$1461"</definedName>
    <definedName name="SG_21_01_6">"'file:///d:/obra%20andrade/bm%2002%20-%20cs/drenagem-bm02.xls'#$''.$fy$1461"</definedName>
    <definedName name="SG_21_01_7">"'file:///d:/obra%20andrade/bm%2002%20-%20cs/drenagem-bm02.xls'#$''.$fy$1461"</definedName>
    <definedName name="SG_21_02" localSheetId="12">#REF!</definedName>
    <definedName name="SG_21_02" localSheetId="13">#REF!</definedName>
    <definedName name="SG_21_02" localSheetId="6">#REF!</definedName>
    <definedName name="SG_21_02">#REF!</definedName>
    <definedName name="SG_21_02_2">"'file:///d:/obra%20andrade/bm%2002%20-%20cs/drenagem-bm02.xls'#$''.$gc$1465"</definedName>
    <definedName name="SG_21_02_3">"'file:///d:/obra%20andrade/bm%2002%20-%20cs/drenagem-bm02.xls'#$''.$gc$1465"</definedName>
    <definedName name="SG_21_02_4">"'file:///d:/obra%20andrade/bm%2002%20-%20cs/drenagem-bm02.xls'#$''.$gc$1465"</definedName>
    <definedName name="SG_21_02_5">"'file:///d:/obra%20andrade/bm%2002%20-%20cs/drenagem-bm02.xls'#$''.$gc$1465"</definedName>
    <definedName name="SG_21_02_6">"'file:///d:/obra%20andrade/bm%2002%20-%20cs/drenagem-bm02.xls'#$''.$gc$1465"</definedName>
    <definedName name="SG_21_02_7">"'file:///d:/obra%20andrade/bm%2002%20-%20cs/drenagem-bm02.xls'#$''.$gc$1465"</definedName>
    <definedName name="SG_21_03" localSheetId="12">#REF!</definedName>
    <definedName name="SG_21_03" localSheetId="13">#REF!</definedName>
    <definedName name="SG_21_03" localSheetId="6">#REF!</definedName>
    <definedName name="SG_21_03">#REF!</definedName>
    <definedName name="SG_21_03_2">"'file:///d:/obra%20andrade/bm%2002%20-%20cs/drenagem-bm02.xls'#$''.$gg$1469"</definedName>
    <definedName name="SG_21_03_3">"'file:///d:/obra%20andrade/bm%2002%20-%20cs/drenagem-bm02.xls'#$''.$gg$1469"</definedName>
    <definedName name="SG_21_03_4">"'file:///d:/obra%20andrade/bm%2002%20-%20cs/drenagem-bm02.xls'#$''.$gg$1469"</definedName>
    <definedName name="SG_21_03_5">"'file:///d:/obra%20andrade/bm%2002%20-%20cs/drenagem-bm02.xls'#$''.$gg$1469"</definedName>
    <definedName name="SG_21_03_6">"'file:///d:/obra%20andrade/bm%2002%20-%20cs/drenagem-bm02.xls'#$''.$gg$1469"</definedName>
    <definedName name="SG_21_03_7">"'file:///d:/obra%20andrade/bm%2002%20-%20cs/drenagem-bm02.xls'#$''.$gg$1469"</definedName>
    <definedName name="SG_21_04" localSheetId="12">#REF!</definedName>
    <definedName name="SG_21_04" localSheetId="13">#REF!</definedName>
    <definedName name="SG_21_04" localSheetId="6">#REF!</definedName>
    <definedName name="SG_21_04">#REF!</definedName>
    <definedName name="SG_21_04_2">"'file:///d:/obra%20andrade/bm%2002%20-%20cs/drenagem-bm02.xls'#$''.$gk$1473"</definedName>
    <definedName name="SG_21_04_3">"'file:///d:/obra%20andrade/bm%2002%20-%20cs/drenagem-bm02.xls'#$''.$gk$1473"</definedName>
    <definedName name="SG_21_04_4">"'file:///d:/obra%20andrade/bm%2002%20-%20cs/drenagem-bm02.xls'#$''.$gk$1473"</definedName>
    <definedName name="SG_21_04_5">"'file:///d:/obra%20andrade/bm%2002%20-%20cs/drenagem-bm02.xls'#$''.$gk$1473"</definedName>
    <definedName name="SG_21_04_6">"'file:///d:/obra%20andrade/bm%2002%20-%20cs/drenagem-bm02.xls'#$''.$gk$1473"</definedName>
    <definedName name="SG_21_04_7">"'file:///d:/obra%20andrade/bm%2002%20-%20cs/drenagem-bm02.xls'#$''.$gk$1473"</definedName>
    <definedName name="SG_21_05" localSheetId="12">#REF!</definedName>
    <definedName name="SG_21_05" localSheetId="13">#REF!</definedName>
    <definedName name="SG_21_05" localSheetId="6">#REF!</definedName>
    <definedName name="SG_21_05">#REF!</definedName>
    <definedName name="SG_21_05_2">"'file:///d:/obra%20andrade/bm%2002%20-%20cs/drenagem-bm02.xls'#$''.$go$1477"</definedName>
    <definedName name="SG_21_05_3">"'file:///d:/obra%20andrade/bm%2002%20-%20cs/drenagem-bm02.xls'#$''.$go$1477"</definedName>
    <definedName name="SG_21_05_4">"'file:///d:/obra%20andrade/bm%2002%20-%20cs/drenagem-bm02.xls'#$''.$go$1477"</definedName>
    <definedName name="SG_21_05_5">"'file:///d:/obra%20andrade/bm%2002%20-%20cs/drenagem-bm02.xls'#$''.$go$1477"</definedName>
    <definedName name="SG_21_05_6">"'file:///d:/obra%20andrade/bm%2002%20-%20cs/drenagem-bm02.xls'#$''.$go$1477"</definedName>
    <definedName name="SG_21_05_7">"'file:///d:/obra%20andrade/bm%2002%20-%20cs/drenagem-bm02.xls'#$''.$go$1477"</definedName>
    <definedName name="SG_21_06" localSheetId="12">#REF!</definedName>
    <definedName name="SG_21_06" localSheetId="13">#REF!</definedName>
    <definedName name="SG_21_06" localSheetId="6">#REF!</definedName>
    <definedName name="SG_21_06">#REF!</definedName>
    <definedName name="SG_21_06_2">"'file:///d:/obra%20andrade/bm%2002%20-%20cs/drenagem-bm02.xls'#$''.$gs$1481"</definedName>
    <definedName name="SG_21_06_3">"'file:///d:/obra%20andrade/bm%2002%20-%20cs/drenagem-bm02.xls'#$''.$gs$1481"</definedName>
    <definedName name="SG_21_06_4">"'file:///d:/obra%20andrade/bm%2002%20-%20cs/drenagem-bm02.xls'#$''.$gs$1481"</definedName>
    <definedName name="SG_21_06_5">"'file:///d:/obra%20andrade/bm%2002%20-%20cs/drenagem-bm02.xls'#$''.$gs$1481"</definedName>
    <definedName name="SG_21_06_6">"'file:///d:/obra%20andrade/bm%2002%20-%20cs/drenagem-bm02.xls'#$''.$gs$1481"</definedName>
    <definedName name="SG_21_06_7">"'file:///d:/obra%20andrade/bm%2002%20-%20cs/drenagem-bm02.xls'#$''.$gs$1481"</definedName>
    <definedName name="SG_21_07" localSheetId="12">#REF!</definedName>
    <definedName name="SG_21_07" localSheetId="13">#REF!</definedName>
    <definedName name="SG_21_07" localSheetId="6">#REF!</definedName>
    <definedName name="SG_21_07">#REF!</definedName>
    <definedName name="SG_21_07_2">"'file:///d:/obra%20andrade/bm%2002%20-%20cs/drenagem-bm02.xls'#$''.$gw$1485"</definedName>
    <definedName name="SG_21_07_3">"'file:///d:/obra%20andrade/bm%2002%20-%20cs/drenagem-bm02.xls'#$''.$gw$1485"</definedName>
    <definedName name="SG_21_07_4">"'file:///d:/obra%20andrade/bm%2002%20-%20cs/drenagem-bm02.xls'#$''.$gw$1485"</definedName>
    <definedName name="SG_21_07_5">"'file:///d:/obra%20andrade/bm%2002%20-%20cs/drenagem-bm02.xls'#$''.$gw$1485"</definedName>
    <definedName name="SG_21_07_6">"'file:///d:/obra%20andrade/bm%2002%20-%20cs/drenagem-bm02.xls'#$''.$gw$1485"</definedName>
    <definedName name="SG_21_07_7">"'file:///d:/obra%20andrade/bm%2002%20-%20cs/drenagem-bm02.xls'#$''.$gw$1485"</definedName>
    <definedName name="SG_21_08" localSheetId="12">#REF!</definedName>
    <definedName name="SG_21_08" localSheetId="13">#REF!</definedName>
    <definedName name="SG_21_08" localSheetId="6">#REF!</definedName>
    <definedName name="SG_21_08">#REF!</definedName>
    <definedName name="SG_21_08_2">"'file:///d:/obra%20andrade/bm%2002%20-%20cs/drenagem-bm02.xls'#$''.$ha$1489"</definedName>
    <definedName name="SG_21_08_3">"'file:///d:/obra%20andrade/bm%2002%20-%20cs/drenagem-bm02.xls'#$''.$ha$1489"</definedName>
    <definedName name="SG_21_08_4">"'file:///d:/obra%20andrade/bm%2002%20-%20cs/drenagem-bm02.xls'#$''.$ha$1489"</definedName>
    <definedName name="SG_21_08_5">"'file:///d:/obra%20andrade/bm%2002%20-%20cs/drenagem-bm02.xls'#$''.$ha$1489"</definedName>
    <definedName name="SG_21_08_6">"'file:///d:/obra%20andrade/bm%2002%20-%20cs/drenagem-bm02.xls'#$''.$ha$1489"</definedName>
    <definedName name="SG_21_08_7">"'file:///d:/obra%20andrade/bm%2002%20-%20cs/drenagem-bm02.xls'#$''.$ha$1489"</definedName>
    <definedName name="SG_21_09" localSheetId="12">#REF!</definedName>
    <definedName name="SG_21_09" localSheetId="13">#REF!</definedName>
    <definedName name="SG_21_09" localSheetId="6">#REF!</definedName>
    <definedName name="SG_21_09">#REF!</definedName>
    <definedName name="SG_21_09_2">"'file:///d:/obra%20andrade/bm%2002%20-%20cs/drenagem-bm02.xls'#$''.$he$1493"</definedName>
    <definedName name="SG_21_09_3">"'file:///d:/obra%20andrade/bm%2002%20-%20cs/drenagem-bm02.xls'#$''.$he$1493"</definedName>
    <definedName name="SG_21_09_4">"'file:///d:/obra%20andrade/bm%2002%20-%20cs/drenagem-bm02.xls'#$''.$he$1493"</definedName>
    <definedName name="SG_21_09_5">"'file:///d:/obra%20andrade/bm%2002%20-%20cs/drenagem-bm02.xls'#$''.$he$1493"</definedName>
    <definedName name="SG_21_09_6">"'file:///d:/obra%20andrade/bm%2002%20-%20cs/drenagem-bm02.xls'#$''.$he$1493"</definedName>
    <definedName name="SG_21_09_7">"'file:///d:/obra%20andrade/bm%2002%20-%20cs/drenagem-bm02.xls'#$''.$he$1493"</definedName>
    <definedName name="SG_21_10" localSheetId="12">#REF!</definedName>
    <definedName name="SG_21_10" localSheetId="13">#REF!</definedName>
    <definedName name="SG_21_10" localSheetId="6">#REF!</definedName>
    <definedName name="SG_21_10">#REF!</definedName>
    <definedName name="SG_21_10_2">"'file:///d:/obra%20andrade/bm%2002%20-%20cs/drenagem-bm02.xls'#$''.$hi$1497"</definedName>
    <definedName name="SG_21_10_3">"'file:///d:/obra%20andrade/bm%2002%20-%20cs/drenagem-bm02.xls'#$''.$hi$1497"</definedName>
    <definedName name="SG_21_10_4">"'file:///d:/obra%20andrade/bm%2002%20-%20cs/drenagem-bm02.xls'#$''.$hi$1497"</definedName>
    <definedName name="SG_21_10_5">"'file:///d:/obra%20andrade/bm%2002%20-%20cs/drenagem-bm02.xls'#$''.$hi$1497"</definedName>
    <definedName name="SG_21_10_6">"'file:///d:/obra%20andrade/bm%2002%20-%20cs/drenagem-bm02.xls'#$''.$hi$1497"</definedName>
    <definedName name="SG_21_10_7">"'file:///d:/obra%20andrade/bm%2002%20-%20cs/drenagem-bm02.xls'#$''.$hi$1497"</definedName>
    <definedName name="SG_21_11" localSheetId="12">#REF!</definedName>
    <definedName name="SG_21_11" localSheetId="13">#REF!</definedName>
    <definedName name="SG_21_11" localSheetId="6">#REF!</definedName>
    <definedName name="SG_21_11">#REF!</definedName>
    <definedName name="SG_21_11_2">"'file:///d:/obra%20andrade/bm%2002%20-%20cs/drenagem-bm02.xls'#$''.$hm$1501"</definedName>
    <definedName name="SG_21_11_3">"'file:///d:/obra%20andrade/bm%2002%20-%20cs/drenagem-bm02.xls'#$''.$hm$1501"</definedName>
    <definedName name="SG_21_11_4">"'file:///d:/obra%20andrade/bm%2002%20-%20cs/drenagem-bm02.xls'#$''.$hm$1501"</definedName>
    <definedName name="SG_21_11_5">"'file:///d:/obra%20andrade/bm%2002%20-%20cs/drenagem-bm02.xls'#$''.$hm$1501"</definedName>
    <definedName name="SG_21_11_6">"'file:///d:/obra%20andrade/bm%2002%20-%20cs/drenagem-bm02.xls'#$''.$hm$1501"</definedName>
    <definedName name="SG_21_11_7">"'file:///d:/obra%20andrade/bm%2002%20-%20cs/drenagem-bm02.xls'#$''.$hm$1501"</definedName>
    <definedName name="SG_21_12" localSheetId="12">#REF!</definedName>
    <definedName name="SG_21_12" localSheetId="13">#REF!</definedName>
    <definedName name="SG_21_12" localSheetId="6">#REF!</definedName>
    <definedName name="SG_21_12">#REF!</definedName>
    <definedName name="SG_21_12_2">"'file:///d:/obra%20andrade/bm%2002%20-%20cs/drenagem-bm02.xls'#$''.$hq$1505"</definedName>
    <definedName name="SG_21_12_3">"'file:///d:/obra%20andrade/bm%2002%20-%20cs/drenagem-bm02.xls'#$''.$hq$1505"</definedName>
    <definedName name="SG_21_12_4">"'file:///d:/obra%20andrade/bm%2002%20-%20cs/drenagem-bm02.xls'#$''.$hq$1505"</definedName>
    <definedName name="SG_21_12_5">"'file:///d:/obra%20andrade/bm%2002%20-%20cs/drenagem-bm02.xls'#$''.$hq$1505"</definedName>
    <definedName name="SG_21_12_6">"'file:///d:/obra%20andrade/bm%2002%20-%20cs/drenagem-bm02.xls'#$''.$hq$1505"</definedName>
    <definedName name="SG_21_12_7">"'file:///d:/obra%20andrade/bm%2002%20-%20cs/drenagem-bm02.xls'#$''.$hq$1505"</definedName>
    <definedName name="SG_21_13" localSheetId="12">#REF!</definedName>
    <definedName name="SG_21_13" localSheetId="13">#REF!</definedName>
    <definedName name="SG_21_13" localSheetId="6">#REF!</definedName>
    <definedName name="SG_21_13">#REF!</definedName>
    <definedName name="SG_21_13_2">"'file:///d:/obra%20andrade/bm%2002%20-%20cs/drenagem-bm02.xls'#$''.$hu$1509"</definedName>
    <definedName name="SG_21_13_3">"'file:///d:/obra%20andrade/bm%2002%20-%20cs/drenagem-bm02.xls'#$''.$hu$1509"</definedName>
    <definedName name="SG_21_13_4">"'file:///d:/obra%20andrade/bm%2002%20-%20cs/drenagem-bm02.xls'#$''.$hu$1509"</definedName>
    <definedName name="SG_21_13_5">"'file:///d:/obra%20andrade/bm%2002%20-%20cs/drenagem-bm02.xls'#$''.$hu$1509"</definedName>
    <definedName name="SG_21_13_6">"'file:///d:/obra%20andrade/bm%2002%20-%20cs/drenagem-bm02.xls'#$''.$hu$1509"</definedName>
    <definedName name="SG_21_13_7">"'file:///d:/obra%20andrade/bm%2002%20-%20cs/drenagem-bm02.xls'#$''.$hu$1509"</definedName>
    <definedName name="SG_21_14" localSheetId="12">#REF!</definedName>
    <definedName name="SG_21_14" localSheetId="13">#REF!</definedName>
    <definedName name="SG_21_14" localSheetId="6">#REF!</definedName>
    <definedName name="SG_21_14">#REF!</definedName>
    <definedName name="SG_21_14_2">"'file:///d:/obra%20andrade/bm%2002%20-%20cs/drenagem-bm02.xls'#$''.$hy$1513"</definedName>
    <definedName name="SG_21_14_3">"'file:///d:/obra%20andrade/bm%2002%20-%20cs/drenagem-bm02.xls'#$''.$hy$1513"</definedName>
    <definedName name="SG_21_14_4">"'file:///d:/obra%20andrade/bm%2002%20-%20cs/drenagem-bm02.xls'#$''.$hy$1513"</definedName>
    <definedName name="SG_21_14_5">"'file:///d:/obra%20andrade/bm%2002%20-%20cs/drenagem-bm02.xls'#$''.$hy$1513"</definedName>
    <definedName name="SG_21_14_6">"'file:///d:/obra%20andrade/bm%2002%20-%20cs/drenagem-bm02.xls'#$''.$hy$1513"</definedName>
    <definedName name="SG_21_14_7">"'file:///d:/obra%20andrade/bm%2002%20-%20cs/drenagem-bm02.xls'#$''.$hy$1513"</definedName>
    <definedName name="SG_21_15" localSheetId="12">#REF!</definedName>
    <definedName name="SG_21_15" localSheetId="13">#REF!</definedName>
    <definedName name="SG_21_15" localSheetId="6">#REF!</definedName>
    <definedName name="SG_21_15">#REF!</definedName>
    <definedName name="SG_21_15_2">"'file:///d:/obra%20andrade/bm%2002%20-%20cs/drenagem-bm02.xls'#$''.$ic$1517"</definedName>
    <definedName name="SG_21_15_3">"'file:///d:/obra%20andrade/bm%2002%20-%20cs/drenagem-bm02.xls'#$''.$ic$1517"</definedName>
    <definedName name="SG_21_15_4">"'file:///d:/obra%20andrade/bm%2002%20-%20cs/drenagem-bm02.xls'#$''.$ic$1517"</definedName>
    <definedName name="SG_21_15_5">"'file:///d:/obra%20andrade/bm%2002%20-%20cs/drenagem-bm02.xls'#$''.$ic$1517"</definedName>
    <definedName name="SG_21_15_6">"'file:///d:/obra%20andrade/bm%2002%20-%20cs/drenagem-bm02.xls'#$''.$ic$1517"</definedName>
    <definedName name="SG_21_15_7">"'file:///d:/obra%20andrade/bm%2002%20-%20cs/drenagem-bm02.xls'#$''.$ic$1517"</definedName>
    <definedName name="SG_21_16" localSheetId="12">#REF!</definedName>
    <definedName name="SG_21_16" localSheetId="13">#REF!</definedName>
    <definedName name="SG_21_16" localSheetId="6">#REF!</definedName>
    <definedName name="SG_21_16">#REF!</definedName>
    <definedName name="SG_21_16_2">"'file:///d:/obra%20andrade/bm%2002%20-%20cs/drenagem-bm02.xls'#$''.$ig$1521"</definedName>
    <definedName name="SG_21_16_3">"'file:///d:/obra%20andrade/bm%2002%20-%20cs/drenagem-bm02.xls'#$''.$ig$1521"</definedName>
    <definedName name="SG_21_16_4">"'file:///d:/obra%20andrade/bm%2002%20-%20cs/drenagem-bm02.xls'#$''.$ig$1521"</definedName>
    <definedName name="SG_21_16_5">"'file:///d:/obra%20andrade/bm%2002%20-%20cs/drenagem-bm02.xls'#$''.$ig$1521"</definedName>
    <definedName name="SG_21_16_6">"'file:///d:/obra%20andrade/bm%2002%20-%20cs/drenagem-bm02.xls'#$''.$ig$1521"</definedName>
    <definedName name="SG_21_16_7">"'file:///d:/obra%20andrade/bm%2002%20-%20cs/drenagem-bm02.xls'#$''.$ig$1521"</definedName>
    <definedName name="SG_21_17" localSheetId="12">#REF!</definedName>
    <definedName name="SG_21_17" localSheetId="13">#REF!</definedName>
    <definedName name="SG_21_17" localSheetId="6">#REF!</definedName>
    <definedName name="SG_21_17">#REF!</definedName>
    <definedName name="SG_21_17_2">"'file:///d:/obra%20andrade/bm%2002%20-%20cs/drenagem-bm02.xls'#$''.$ik$1525"</definedName>
    <definedName name="SG_21_17_3">"'file:///d:/obra%20andrade/bm%2002%20-%20cs/drenagem-bm02.xls'#$''.$ik$1525"</definedName>
    <definedName name="SG_21_17_4">"'file:///d:/obra%20andrade/bm%2002%20-%20cs/drenagem-bm02.xls'#$''.$ik$1525"</definedName>
    <definedName name="SG_21_17_5">"'file:///d:/obra%20andrade/bm%2002%20-%20cs/drenagem-bm02.xls'#$''.$ik$1525"</definedName>
    <definedName name="SG_21_17_6">"'file:///d:/obra%20andrade/bm%2002%20-%20cs/drenagem-bm02.xls'#$''.$ik$1525"</definedName>
    <definedName name="SG_21_17_7">"'file:///d:/obra%20andrade/bm%2002%20-%20cs/drenagem-bm02.xls'#$''.$ik$1525"</definedName>
    <definedName name="SG_21_18" localSheetId="12">#REF!</definedName>
    <definedName name="SG_21_18" localSheetId="13">#REF!</definedName>
    <definedName name="SG_21_18" localSheetId="6">#REF!</definedName>
    <definedName name="SG_21_18">#REF!</definedName>
    <definedName name="SG_21_18_2">"'file:///d:/obra%20andrade/bm%2002%20-%20cs/drenagem-bm02.xls'#$''.$io$1529"</definedName>
    <definedName name="SG_21_18_3">"'file:///d:/obra%20andrade/bm%2002%20-%20cs/drenagem-bm02.xls'#$''.$io$1529"</definedName>
    <definedName name="SG_21_18_4">"'file:///d:/obra%20andrade/bm%2002%20-%20cs/drenagem-bm02.xls'#$''.$io$1529"</definedName>
    <definedName name="SG_21_18_5">"'file:///d:/obra%20andrade/bm%2002%20-%20cs/drenagem-bm02.xls'#$''.$io$1529"</definedName>
    <definedName name="SG_21_18_6">"'file:///d:/obra%20andrade/bm%2002%20-%20cs/drenagem-bm02.xls'#$''.$io$1529"</definedName>
    <definedName name="SG_21_18_7">"'file:///d:/obra%20andrade/bm%2002%20-%20cs/drenagem-bm02.xls'#$''.$io$1529"</definedName>
    <definedName name="SG_21_19" localSheetId="12">#REF!</definedName>
    <definedName name="SG_21_19" localSheetId="13">#REF!</definedName>
    <definedName name="SG_21_19" localSheetId="6">#REF!</definedName>
    <definedName name="SG_21_19">#REF!</definedName>
    <definedName name="SG_21_19_2">"'file:///d:/obra%20andrade/bm%2002%20-%20cs/drenagem-bm02.xls'#$''.$is$1533"</definedName>
    <definedName name="SG_21_19_3">"'file:///d:/obra%20andrade/bm%2002%20-%20cs/drenagem-bm02.xls'#$''.$is$1533"</definedName>
    <definedName name="SG_21_19_4">"'file:///d:/obra%20andrade/bm%2002%20-%20cs/drenagem-bm02.xls'#$''.$is$1533"</definedName>
    <definedName name="SG_21_19_5">"'file:///d:/obra%20andrade/bm%2002%20-%20cs/drenagem-bm02.xls'#$''.$is$1533"</definedName>
    <definedName name="SG_21_19_6">"'file:///d:/obra%20andrade/bm%2002%20-%20cs/drenagem-bm02.xls'#$''.$is$1533"</definedName>
    <definedName name="SG_21_19_7">"'file:///d:/obra%20andrade/bm%2002%20-%20cs/drenagem-bm02.xls'#$''.$is$1533"</definedName>
    <definedName name="SG_21_20" localSheetId="12">#REF!</definedName>
    <definedName name="SG_21_20" localSheetId="13">#REF!</definedName>
    <definedName name="SG_21_20" localSheetId="6">#REF!</definedName>
    <definedName name="SG_21_20">#REF!</definedName>
    <definedName name="SG_21_20_2">"'file:///d:/obra%20andrade/bm%2002%20-%20cs/drenagem-bm02.xls'#$''.$a$1537"</definedName>
    <definedName name="SG_21_20_3">"'file:///d:/obra%20andrade/bm%2002%20-%20cs/drenagem-bm02.xls'#$''.$a$1537"</definedName>
    <definedName name="SG_21_20_4">"'file:///d:/obra%20andrade/bm%2002%20-%20cs/drenagem-bm02.xls'#$''.$a$1537"</definedName>
    <definedName name="SG_21_20_5">"'file:///d:/obra%20andrade/bm%2002%20-%20cs/drenagem-bm02.xls'#$''.$a$1537"</definedName>
    <definedName name="SG_21_20_6">"'file:///d:/obra%20andrade/bm%2002%20-%20cs/drenagem-bm02.xls'#$''.$a$1537"</definedName>
    <definedName name="SG_21_20_7">"'file:///d:/obra%20andrade/bm%2002%20-%20cs/drenagem-bm02.xls'#$''.$a$1537"</definedName>
    <definedName name="SG_21_21" localSheetId="12">#REF!</definedName>
    <definedName name="SG_21_21" localSheetId="13">#REF!</definedName>
    <definedName name="SG_21_21" localSheetId="6">#REF!</definedName>
    <definedName name="SG_21_21">#REF!</definedName>
    <definedName name="SG_21_21_2">"'file:///d:/obra%20andrade/bm%2002%20-%20cs/drenagem-bm02.xls'#$''.$e$1541"</definedName>
    <definedName name="SG_21_21_3">"'file:///d:/obra%20andrade/bm%2002%20-%20cs/drenagem-bm02.xls'#$''.$e$1541"</definedName>
    <definedName name="SG_21_21_4">"'file:///d:/obra%20andrade/bm%2002%20-%20cs/drenagem-bm02.xls'#$''.$e$1541"</definedName>
    <definedName name="SG_21_21_5">"'file:///d:/obra%20andrade/bm%2002%20-%20cs/drenagem-bm02.xls'#$''.$e$1541"</definedName>
    <definedName name="SG_21_21_6">"'file:///d:/obra%20andrade/bm%2002%20-%20cs/drenagem-bm02.xls'#$''.$e$1541"</definedName>
    <definedName name="SG_21_21_7">"'file:///d:/obra%20andrade/bm%2002%20-%20cs/drenagem-bm02.xls'#$''.$e$1541"</definedName>
    <definedName name="SG_21_22" localSheetId="12">#REF!</definedName>
    <definedName name="SG_21_22" localSheetId="13">#REF!</definedName>
    <definedName name="SG_21_22" localSheetId="6">#REF!</definedName>
    <definedName name="SG_21_22">#REF!</definedName>
    <definedName name="SG_21_22_2">"'file:///d:/obra%20andrade/bm%2002%20-%20cs/drenagem-bm02.xls'#$''.$i$1545"</definedName>
    <definedName name="SG_21_22_3">"'file:///d:/obra%20andrade/bm%2002%20-%20cs/drenagem-bm02.xls'#$''.$i$1545"</definedName>
    <definedName name="SG_21_22_4">"'file:///d:/obra%20andrade/bm%2002%20-%20cs/drenagem-bm02.xls'#$''.$i$1545"</definedName>
    <definedName name="SG_21_22_5">"'file:///d:/obra%20andrade/bm%2002%20-%20cs/drenagem-bm02.xls'#$''.$i$1545"</definedName>
    <definedName name="SG_21_22_6">"'file:///d:/obra%20andrade/bm%2002%20-%20cs/drenagem-bm02.xls'#$''.$i$1545"</definedName>
    <definedName name="SG_21_22_7">"'file:///d:/obra%20andrade/bm%2002%20-%20cs/drenagem-bm02.xls'#$''.$i$1545"</definedName>
    <definedName name="SG_21_23" localSheetId="12">#REF!</definedName>
    <definedName name="SG_21_23" localSheetId="13">#REF!</definedName>
    <definedName name="SG_21_23" localSheetId="6">#REF!</definedName>
    <definedName name="SG_21_23">#REF!</definedName>
    <definedName name="SG_21_23_2">"'file:///d:/obra%20andrade/bm%2002%20-%20cs/drenagem-bm02.xls'#$''.$m$1549"</definedName>
    <definedName name="SG_21_23_3">"'file:///d:/obra%20andrade/bm%2002%20-%20cs/drenagem-bm02.xls'#$''.$m$1549"</definedName>
    <definedName name="SG_21_23_4">"'file:///d:/obra%20andrade/bm%2002%20-%20cs/drenagem-bm02.xls'#$''.$m$1549"</definedName>
    <definedName name="SG_21_23_5">"'file:///d:/obra%20andrade/bm%2002%20-%20cs/drenagem-bm02.xls'#$''.$m$1549"</definedName>
    <definedName name="SG_21_23_6">"'file:///d:/obra%20andrade/bm%2002%20-%20cs/drenagem-bm02.xls'#$''.$m$1549"</definedName>
    <definedName name="SG_21_23_7">"'file:///d:/obra%20andrade/bm%2002%20-%20cs/drenagem-bm02.xls'#$''.$m$1549"</definedName>
    <definedName name="SG_21_24" localSheetId="12">#REF!</definedName>
    <definedName name="SG_21_24" localSheetId="13">#REF!</definedName>
    <definedName name="SG_21_24" localSheetId="6">#REF!</definedName>
    <definedName name="SG_21_24">#REF!</definedName>
    <definedName name="SG_21_24_2">"'file:///d:/obra%20andrade/bm%2002%20-%20cs/drenagem-bm02.xls'#$''.$q$1553"</definedName>
    <definedName name="SG_21_24_3">"'file:///d:/obra%20andrade/bm%2002%20-%20cs/drenagem-bm02.xls'#$''.$q$1553"</definedName>
    <definedName name="SG_21_24_4">"'file:///d:/obra%20andrade/bm%2002%20-%20cs/drenagem-bm02.xls'#$''.$q$1553"</definedName>
    <definedName name="SG_21_24_5">"'file:///d:/obra%20andrade/bm%2002%20-%20cs/drenagem-bm02.xls'#$''.$q$1553"</definedName>
    <definedName name="SG_21_24_6">"'file:///d:/obra%20andrade/bm%2002%20-%20cs/drenagem-bm02.xls'#$''.$q$1553"</definedName>
    <definedName name="SG_21_24_7">"'file:///d:/obra%20andrade/bm%2002%20-%20cs/drenagem-bm02.xls'#$''.$q$1553"</definedName>
    <definedName name="SG_21_25" localSheetId="12">#REF!</definedName>
    <definedName name="SG_21_25" localSheetId="13">#REF!</definedName>
    <definedName name="SG_21_25" localSheetId="6">#REF!</definedName>
    <definedName name="SG_21_25">#REF!</definedName>
    <definedName name="SG_21_25_2">"'file:///d:/obra%20andrade/bm%2002%20-%20cs/drenagem-bm02.xls'#$''.$u$1557"</definedName>
    <definedName name="SG_21_25_3">"'file:///d:/obra%20andrade/bm%2002%20-%20cs/drenagem-bm02.xls'#$''.$u$1557"</definedName>
    <definedName name="SG_21_25_4">"'file:///d:/obra%20andrade/bm%2002%20-%20cs/drenagem-bm02.xls'#$''.$u$1557"</definedName>
    <definedName name="SG_21_25_5">"'file:///d:/obra%20andrade/bm%2002%20-%20cs/drenagem-bm02.xls'#$''.$u$1557"</definedName>
    <definedName name="SG_21_25_6">"'file:///d:/obra%20andrade/bm%2002%20-%20cs/drenagem-bm02.xls'#$''.$u$1557"</definedName>
    <definedName name="SG_21_25_7">"'file:///d:/obra%20andrade/bm%2002%20-%20cs/drenagem-bm02.xls'#$''.$u$1557"</definedName>
    <definedName name="SG_22_01" localSheetId="12">#REF!</definedName>
    <definedName name="SG_22_01" localSheetId="13">#REF!</definedName>
    <definedName name="SG_22_01" localSheetId="6">#REF!</definedName>
    <definedName name="SG_22_01">#REF!</definedName>
    <definedName name="SG_22_01_2">"'file:///d:/obra%20andrade/bm%2002%20-%20cs/drenagem-bm02.xls'#$''.$aa$1563"</definedName>
    <definedName name="SG_22_01_3">"'file:///d:/obra%20andrade/bm%2002%20-%20cs/drenagem-bm02.xls'#$''.$aa$1563"</definedName>
    <definedName name="SG_22_01_4">"'file:///d:/obra%20andrade/bm%2002%20-%20cs/drenagem-bm02.xls'#$''.$aa$1563"</definedName>
    <definedName name="SG_22_01_5">"'file:///d:/obra%20andrade/bm%2002%20-%20cs/drenagem-bm02.xls'#$''.$aa$1563"</definedName>
    <definedName name="SG_22_01_6">"'file:///d:/obra%20andrade/bm%2002%20-%20cs/drenagem-bm02.xls'#$''.$aa$1563"</definedName>
    <definedName name="SG_22_01_7">"'file:///d:/obra%20andrade/bm%2002%20-%20cs/drenagem-bm02.xls'#$''.$aa$1563"</definedName>
    <definedName name="SG_22_02" localSheetId="12">#REF!</definedName>
    <definedName name="SG_22_02" localSheetId="13">#REF!</definedName>
    <definedName name="SG_22_02" localSheetId="6">#REF!</definedName>
    <definedName name="SG_22_02">#REF!</definedName>
    <definedName name="SG_22_02_2">"'file:///d:/obra%20andrade/bm%2002%20-%20cs/drenagem-bm02.xls'#$''.$ae$1567"</definedName>
    <definedName name="SG_22_02_3">"'file:///d:/obra%20andrade/bm%2002%20-%20cs/drenagem-bm02.xls'#$''.$ae$1567"</definedName>
    <definedName name="SG_22_02_4">"'file:///d:/obra%20andrade/bm%2002%20-%20cs/drenagem-bm02.xls'#$''.$ae$1567"</definedName>
    <definedName name="SG_22_02_5">"'file:///d:/obra%20andrade/bm%2002%20-%20cs/drenagem-bm02.xls'#$''.$ae$1567"</definedName>
    <definedName name="SG_22_02_6">"'file:///d:/obra%20andrade/bm%2002%20-%20cs/drenagem-bm02.xls'#$''.$ae$1567"</definedName>
    <definedName name="SG_22_02_7">"'file:///d:/obra%20andrade/bm%2002%20-%20cs/drenagem-bm02.xls'#$''.$ae$1567"</definedName>
    <definedName name="SG_22_03" localSheetId="12">#REF!</definedName>
    <definedName name="SG_22_03" localSheetId="13">#REF!</definedName>
    <definedName name="SG_22_03" localSheetId="6">#REF!</definedName>
    <definedName name="SG_22_03">#REF!</definedName>
    <definedName name="SG_22_03_2">"'file:///d:/obra%20andrade/bm%2002%20-%20cs/drenagem-bm02.xls'#$''.$ai$1571"</definedName>
    <definedName name="SG_22_03_3">"'file:///d:/obra%20andrade/bm%2002%20-%20cs/drenagem-bm02.xls'#$''.$ai$1571"</definedName>
    <definedName name="SG_22_03_4">"'file:///d:/obra%20andrade/bm%2002%20-%20cs/drenagem-bm02.xls'#$''.$ai$1571"</definedName>
    <definedName name="SG_22_03_5">"'file:///d:/obra%20andrade/bm%2002%20-%20cs/drenagem-bm02.xls'#$''.$ai$1571"</definedName>
    <definedName name="SG_22_03_6">"'file:///d:/obra%20andrade/bm%2002%20-%20cs/drenagem-bm02.xls'#$''.$ai$1571"</definedName>
    <definedName name="SG_22_03_7">"'file:///d:/obra%20andrade/bm%2002%20-%20cs/drenagem-bm02.xls'#$''.$ai$1571"</definedName>
    <definedName name="SG_22_04" localSheetId="12">#REF!</definedName>
    <definedName name="SG_22_04" localSheetId="13">#REF!</definedName>
    <definedName name="SG_22_04" localSheetId="6">#REF!</definedName>
    <definedName name="SG_22_04">#REF!</definedName>
    <definedName name="SG_22_04_2">"'file:///d:/obra%20andrade/bm%2002%20-%20cs/drenagem-bm02.xls'#$''.$am$1575"</definedName>
    <definedName name="SG_22_04_3">"'file:///d:/obra%20andrade/bm%2002%20-%20cs/drenagem-bm02.xls'#$''.$am$1575"</definedName>
    <definedName name="SG_22_04_4">"'file:///d:/obra%20andrade/bm%2002%20-%20cs/drenagem-bm02.xls'#$''.$am$1575"</definedName>
    <definedName name="SG_22_04_5">"'file:///d:/obra%20andrade/bm%2002%20-%20cs/drenagem-bm02.xls'#$''.$am$1575"</definedName>
    <definedName name="SG_22_04_6">"'file:///d:/obra%20andrade/bm%2002%20-%20cs/drenagem-bm02.xls'#$''.$am$1575"</definedName>
    <definedName name="SG_22_04_7">"'file:///d:/obra%20andrade/bm%2002%20-%20cs/drenagem-bm02.xls'#$''.$am$1575"</definedName>
    <definedName name="SG_22_05" localSheetId="12">#REF!</definedName>
    <definedName name="SG_22_05" localSheetId="13">#REF!</definedName>
    <definedName name="SG_22_05" localSheetId="6">#REF!</definedName>
    <definedName name="SG_22_05">#REF!</definedName>
    <definedName name="SG_22_05_2">"'file:///d:/obra%20andrade/bm%2002%20-%20cs/drenagem-bm02.xls'#$''.$aq$1579"</definedName>
    <definedName name="SG_22_05_3">"'file:///d:/obra%20andrade/bm%2002%20-%20cs/drenagem-bm02.xls'#$''.$aq$1579"</definedName>
    <definedName name="SG_22_05_4">"'file:///d:/obra%20andrade/bm%2002%20-%20cs/drenagem-bm02.xls'#$''.$aq$1579"</definedName>
    <definedName name="SG_22_05_5">"'file:///d:/obra%20andrade/bm%2002%20-%20cs/drenagem-bm02.xls'#$''.$aq$1579"</definedName>
    <definedName name="SG_22_05_6">"'file:///d:/obra%20andrade/bm%2002%20-%20cs/drenagem-bm02.xls'#$''.$aq$1579"</definedName>
    <definedName name="SG_22_05_7">"'file:///d:/obra%20andrade/bm%2002%20-%20cs/drenagem-bm02.xls'#$''.$aq$1579"</definedName>
    <definedName name="SG_22_06" localSheetId="12">#REF!</definedName>
    <definedName name="SG_22_06" localSheetId="13">#REF!</definedName>
    <definedName name="SG_22_06" localSheetId="6">#REF!</definedName>
    <definedName name="SG_22_06">#REF!</definedName>
    <definedName name="SG_22_06_2">"'file:///d:/obra%20andrade/bm%2002%20-%20cs/drenagem-bm02.xls'#$''.$au$1583"</definedName>
    <definedName name="SG_22_06_3">"'file:///d:/obra%20andrade/bm%2002%20-%20cs/drenagem-bm02.xls'#$''.$au$1583"</definedName>
    <definedName name="SG_22_06_4">"'file:///d:/obra%20andrade/bm%2002%20-%20cs/drenagem-bm02.xls'#$''.$au$1583"</definedName>
    <definedName name="SG_22_06_5">"'file:///d:/obra%20andrade/bm%2002%20-%20cs/drenagem-bm02.xls'#$''.$au$1583"</definedName>
    <definedName name="SG_22_06_6">"'file:///d:/obra%20andrade/bm%2002%20-%20cs/drenagem-bm02.xls'#$''.$au$1583"</definedName>
    <definedName name="SG_22_06_7">"'file:///d:/obra%20andrade/bm%2002%20-%20cs/drenagem-bm02.xls'#$''.$au$1583"</definedName>
    <definedName name="SG_22_07" localSheetId="12">#REF!</definedName>
    <definedName name="SG_22_07" localSheetId="13">#REF!</definedName>
    <definedName name="SG_22_07" localSheetId="6">#REF!</definedName>
    <definedName name="SG_22_07">#REF!</definedName>
    <definedName name="SG_22_07_2">"'file:///d:/obra%20andrade/bm%2002%20-%20cs/drenagem-bm02.xls'#$''.$ay$1587"</definedName>
    <definedName name="SG_22_07_3">"'file:///d:/obra%20andrade/bm%2002%20-%20cs/drenagem-bm02.xls'#$''.$ay$1587"</definedName>
    <definedName name="SG_22_07_4">"'file:///d:/obra%20andrade/bm%2002%20-%20cs/drenagem-bm02.xls'#$''.$ay$1587"</definedName>
    <definedName name="SG_22_07_5">"'file:///d:/obra%20andrade/bm%2002%20-%20cs/drenagem-bm02.xls'#$''.$ay$1587"</definedName>
    <definedName name="SG_22_07_6">"'file:///d:/obra%20andrade/bm%2002%20-%20cs/drenagem-bm02.xls'#$''.$ay$1587"</definedName>
    <definedName name="SG_22_07_7">"'file:///d:/obra%20andrade/bm%2002%20-%20cs/drenagem-bm02.xls'#$''.$ay$1587"</definedName>
    <definedName name="SG_22_08" localSheetId="12">#REF!</definedName>
    <definedName name="SG_22_08" localSheetId="13">#REF!</definedName>
    <definedName name="SG_22_08" localSheetId="6">#REF!</definedName>
    <definedName name="SG_22_08">#REF!</definedName>
    <definedName name="SG_22_08_2">"'file:///d:/obra%20andrade/bm%2002%20-%20cs/drenagem-bm02.xls'#$''.$bc$1591"</definedName>
    <definedName name="SG_22_08_3">"'file:///d:/obra%20andrade/bm%2002%20-%20cs/drenagem-bm02.xls'#$''.$bc$1591"</definedName>
    <definedName name="SG_22_08_4">"'file:///d:/obra%20andrade/bm%2002%20-%20cs/drenagem-bm02.xls'#$''.$bc$1591"</definedName>
    <definedName name="SG_22_08_5">"'file:///d:/obra%20andrade/bm%2002%20-%20cs/drenagem-bm02.xls'#$''.$bc$1591"</definedName>
    <definedName name="SG_22_08_6">"'file:///d:/obra%20andrade/bm%2002%20-%20cs/drenagem-bm02.xls'#$''.$bc$1591"</definedName>
    <definedName name="SG_22_08_7">"'file:///d:/obra%20andrade/bm%2002%20-%20cs/drenagem-bm02.xls'#$''.$bc$1591"</definedName>
    <definedName name="SG_22_09" localSheetId="12">#REF!</definedName>
    <definedName name="SG_22_09" localSheetId="13">#REF!</definedName>
    <definedName name="SG_22_09" localSheetId="6">#REF!</definedName>
    <definedName name="SG_22_09">#REF!</definedName>
    <definedName name="SG_22_09_2">"'file:///d:/obra%20andrade/bm%2002%20-%20cs/drenagem-bm02.xls'#$''.$bg$1595"</definedName>
    <definedName name="SG_22_09_3">"'file:///d:/obra%20andrade/bm%2002%20-%20cs/drenagem-bm02.xls'#$''.$bg$1595"</definedName>
    <definedName name="SG_22_09_4">"'file:///d:/obra%20andrade/bm%2002%20-%20cs/drenagem-bm02.xls'#$''.$bg$1595"</definedName>
    <definedName name="SG_22_09_5">"'file:///d:/obra%20andrade/bm%2002%20-%20cs/drenagem-bm02.xls'#$''.$bg$1595"</definedName>
    <definedName name="SG_22_09_6">"'file:///d:/obra%20andrade/bm%2002%20-%20cs/drenagem-bm02.xls'#$''.$bg$1595"</definedName>
    <definedName name="SG_22_09_7">"'file:///d:/obra%20andrade/bm%2002%20-%20cs/drenagem-bm02.xls'#$''.$bg$1595"</definedName>
    <definedName name="SG_22_10" localSheetId="12">#REF!</definedName>
    <definedName name="SG_22_10" localSheetId="13">#REF!</definedName>
    <definedName name="SG_22_10" localSheetId="6">#REF!</definedName>
    <definedName name="SG_22_10">#REF!</definedName>
    <definedName name="SG_22_10_2">"'file:///d:/obra%20andrade/bm%2002%20-%20cs/drenagem-bm02.xls'#$''.$bk$1599"</definedName>
    <definedName name="SG_22_10_3">"'file:///d:/obra%20andrade/bm%2002%20-%20cs/drenagem-bm02.xls'#$''.$bk$1599"</definedName>
    <definedName name="SG_22_10_4">"'file:///d:/obra%20andrade/bm%2002%20-%20cs/drenagem-bm02.xls'#$''.$bk$1599"</definedName>
    <definedName name="SG_22_10_5">"'file:///d:/obra%20andrade/bm%2002%20-%20cs/drenagem-bm02.xls'#$''.$bk$1599"</definedName>
    <definedName name="SG_22_10_6">"'file:///d:/obra%20andrade/bm%2002%20-%20cs/drenagem-bm02.xls'#$''.$bk$1599"</definedName>
    <definedName name="SG_22_10_7">"'file:///d:/obra%20andrade/bm%2002%20-%20cs/drenagem-bm02.xls'#$''.$bk$1599"</definedName>
    <definedName name="SG_22_11" localSheetId="12">#REF!</definedName>
    <definedName name="SG_22_11" localSheetId="13">#REF!</definedName>
    <definedName name="SG_22_11" localSheetId="6">#REF!</definedName>
    <definedName name="SG_22_11">#REF!</definedName>
    <definedName name="SG_22_11_2">"'file:///d:/obra%20andrade/bm%2002%20-%20cs/drenagem-bm02.xls'#$''.$bo$1603"</definedName>
    <definedName name="SG_22_11_3">"'file:///d:/obra%20andrade/bm%2002%20-%20cs/drenagem-bm02.xls'#$''.$bo$1603"</definedName>
    <definedName name="SG_22_11_4">"'file:///d:/obra%20andrade/bm%2002%20-%20cs/drenagem-bm02.xls'#$''.$bo$1603"</definedName>
    <definedName name="SG_22_11_5">"'file:///d:/obra%20andrade/bm%2002%20-%20cs/drenagem-bm02.xls'#$''.$bo$1603"</definedName>
    <definedName name="SG_22_11_6">"'file:///d:/obra%20andrade/bm%2002%20-%20cs/drenagem-bm02.xls'#$''.$bo$1603"</definedName>
    <definedName name="SG_22_11_7">"'file:///d:/obra%20andrade/bm%2002%20-%20cs/drenagem-bm02.xls'#$''.$bo$1603"</definedName>
    <definedName name="SG_22_12" localSheetId="12">#REF!</definedName>
    <definedName name="SG_22_12" localSheetId="13">#REF!</definedName>
    <definedName name="SG_22_12" localSheetId="6">#REF!</definedName>
    <definedName name="SG_22_12">#REF!</definedName>
    <definedName name="SG_22_12_2">"'file:///d:/obra%20andrade/bm%2002%20-%20cs/drenagem-bm02.xls'#$''.$bs$1607"</definedName>
    <definedName name="SG_22_12_3">"'file:///d:/obra%20andrade/bm%2002%20-%20cs/drenagem-bm02.xls'#$''.$bs$1607"</definedName>
    <definedName name="SG_22_12_4">"'file:///d:/obra%20andrade/bm%2002%20-%20cs/drenagem-bm02.xls'#$''.$bs$1607"</definedName>
    <definedName name="SG_22_12_5">"'file:///d:/obra%20andrade/bm%2002%20-%20cs/drenagem-bm02.xls'#$''.$bs$1607"</definedName>
    <definedName name="SG_22_12_6">"'file:///d:/obra%20andrade/bm%2002%20-%20cs/drenagem-bm02.xls'#$''.$bs$1607"</definedName>
    <definedName name="SG_22_12_7">"'file:///d:/obra%20andrade/bm%2002%20-%20cs/drenagem-bm02.xls'#$''.$bs$1607"</definedName>
    <definedName name="SG_22_13" localSheetId="12">#REF!</definedName>
    <definedName name="SG_22_13" localSheetId="13">#REF!</definedName>
    <definedName name="SG_22_13" localSheetId="6">#REF!</definedName>
    <definedName name="SG_22_13">#REF!</definedName>
    <definedName name="SG_22_13_2">"'file:///d:/obra%20andrade/bm%2002%20-%20cs/drenagem-bm02.xls'#$''.$bw$1611"</definedName>
    <definedName name="SG_22_13_3">"'file:///d:/obra%20andrade/bm%2002%20-%20cs/drenagem-bm02.xls'#$''.$bw$1611"</definedName>
    <definedName name="SG_22_13_4">"'file:///d:/obra%20andrade/bm%2002%20-%20cs/drenagem-bm02.xls'#$''.$bw$1611"</definedName>
    <definedName name="SG_22_13_5">"'file:///d:/obra%20andrade/bm%2002%20-%20cs/drenagem-bm02.xls'#$''.$bw$1611"</definedName>
    <definedName name="SG_22_13_6">"'file:///d:/obra%20andrade/bm%2002%20-%20cs/drenagem-bm02.xls'#$''.$bw$1611"</definedName>
    <definedName name="SG_22_13_7">"'file:///d:/obra%20andrade/bm%2002%20-%20cs/drenagem-bm02.xls'#$''.$bw$1611"</definedName>
    <definedName name="SG_22_14" localSheetId="12">#REF!</definedName>
    <definedName name="SG_22_14" localSheetId="13">#REF!</definedName>
    <definedName name="SG_22_14" localSheetId="6">#REF!</definedName>
    <definedName name="SG_22_14">#REF!</definedName>
    <definedName name="SG_22_14_2">"'file:///d:/obra%20andrade/bm%2002%20-%20cs/drenagem-bm02.xls'#$''.$ca$1615"</definedName>
    <definedName name="SG_22_14_3">"'file:///d:/obra%20andrade/bm%2002%20-%20cs/drenagem-bm02.xls'#$''.$ca$1615"</definedName>
    <definedName name="SG_22_14_4">"'file:///d:/obra%20andrade/bm%2002%20-%20cs/drenagem-bm02.xls'#$''.$ca$1615"</definedName>
    <definedName name="SG_22_14_5">"'file:///d:/obra%20andrade/bm%2002%20-%20cs/drenagem-bm02.xls'#$''.$ca$1615"</definedName>
    <definedName name="SG_22_14_6">"'file:///d:/obra%20andrade/bm%2002%20-%20cs/drenagem-bm02.xls'#$''.$ca$1615"</definedName>
    <definedName name="SG_22_14_7">"'file:///d:/obra%20andrade/bm%2002%20-%20cs/drenagem-bm02.xls'#$''.$ca$1615"</definedName>
    <definedName name="SG_22_15" localSheetId="12">#REF!</definedName>
    <definedName name="SG_22_15" localSheetId="13">#REF!</definedName>
    <definedName name="SG_22_15" localSheetId="6">#REF!</definedName>
    <definedName name="SG_22_15">#REF!</definedName>
    <definedName name="SG_22_15_2">"'file:///d:/obra%20andrade/bm%2002%20-%20cs/drenagem-bm02.xls'#$''.$ce$1619"</definedName>
    <definedName name="SG_22_15_3">"'file:///d:/obra%20andrade/bm%2002%20-%20cs/drenagem-bm02.xls'#$''.$ce$1619"</definedName>
    <definedName name="SG_22_15_4">"'file:///d:/obra%20andrade/bm%2002%20-%20cs/drenagem-bm02.xls'#$''.$ce$1619"</definedName>
    <definedName name="SG_22_15_5">"'file:///d:/obra%20andrade/bm%2002%20-%20cs/drenagem-bm02.xls'#$''.$ce$1619"</definedName>
    <definedName name="SG_22_15_6">"'file:///d:/obra%20andrade/bm%2002%20-%20cs/drenagem-bm02.xls'#$''.$ce$1619"</definedName>
    <definedName name="SG_22_15_7">"'file:///d:/obra%20andrade/bm%2002%20-%20cs/drenagem-bm02.xls'#$''.$ce$1619"</definedName>
    <definedName name="SG_22_16" localSheetId="12">#REF!</definedName>
    <definedName name="SG_22_16" localSheetId="13">#REF!</definedName>
    <definedName name="SG_22_16" localSheetId="6">#REF!</definedName>
    <definedName name="SG_22_16">#REF!</definedName>
    <definedName name="SG_22_16_2">"'file:///d:/obra%20andrade/bm%2002%20-%20cs/drenagem-bm02.xls'#$''.$ci$1623"</definedName>
    <definedName name="SG_22_16_3">"'file:///d:/obra%20andrade/bm%2002%20-%20cs/drenagem-bm02.xls'#$''.$ci$1623"</definedName>
    <definedName name="SG_22_16_4">"'file:///d:/obra%20andrade/bm%2002%20-%20cs/drenagem-bm02.xls'#$''.$ci$1623"</definedName>
    <definedName name="SG_22_16_5">"'file:///d:/obra%20andrade/bm%2002%20-%20cs/drenagem-bm02.xls'#$''.$ci$1623"</definedName>
    <definedName name="SG_22_16_6">"'file:///d:/obra%20andrade/bm%2002%20-%20cs/drenagem-bm02.xls'#$''.$ci$1623"</definedName>
    <definedName name="SG_22_16_7">"'file:///d:/obra%20andrade/bm%2002%20-%20cs/drenagem-bm02.xls'#$''.$ci$1623"</definedName>
    <definedName name="SG_22_17" localSheetId="12">#REF!</definedName>
    <definedName name="SG_22_17" localSheetId="13">#REF!</definedName>
    <definedName name="SG_22_17" localSheetId="6">#REF!</definedName>
    <definedName name="SG_22_17">#REF!</definedName>
    <definedName name="SG_22_17_2">"'file:///d:/obra%20andrade/bm%2002%20-%20cs/drenagem-bm02.xls'#$''.$cm$1627"</definedName>
    <definedName name="SG_22_17_3">"'file:///d:/obra%20andrade/bm%2002%20-%20cs/drenagem-bm02.xls'#$''.$cm$1627"</definedName>
    <definedName name="SG_22_17_4">"'file:///d:/obra%20andrade/bm%2002%20-%20cs/drenagem-bm02.xls'#$''.$cm$1627"</definedName>
    <definedName name="SG_22_17_5">"'file:///d:/obra%20andrade/bm%2002%20-%20cs/drenagem-bm02.xls'#$''.$cm$1627"</definedName>
    <definedName name="SG_22_17_6">"'file:///d:/obra%20andrade/bm%2002%20-%20cs/drenagem-bm02.xls'#$''.$cm$1627"</definedName>
    <definedName name="SG_22_17_7">"'file:///d:/obra%20andrade/bm%2002%20-%20cs/drenagem-bm02.xls'#$''.$cm$1627"</definedName>
    <definedName name="SG_22_18" localSheetId="12">#REF!</definedName>
    <definedName name="SG_22_18" localSheetId="13">#REF!</definedName>
    <definedName name="SG_22_18" localSheetId="6">#REF!</definedName>
    <definedName name="SG_22_18">#REF!</definedName>
    <definedName name="SG_22_18_2">"'file:///d:/obra%20andrade/bm%2002%20-%20cs/drenagem-bm02.xls'#$''.$cq$1631"</definedName>
    <definedName name="SG_22_18_3">"'file:///d:/obra%20andrade/bm%2002%20-%20cs/drenagem-bm02.xls'#$''.$cq$1631"</definedName>
    <definedName name="SG_22_18_4">"'file:///d:/obra%20andrade/bm%2002%20-%20cs/drenagem-bm02.xls'#$''.$cq$1631"</definedName>
    <definedName name="SG_22_18_5">"'file:///d:/obra%20andrade/bm%2002%20-%20cs/drenagem-bm02.xls'#$''.$cq$1631"</definedName>
    <definedName name="SG_22_18_6">"'file:///d:/obra%20andrade/bm%2002%20-%20cs/drenagem-bm02.xls'#$''.$cq$1631"</definedName>
    <definedName name="SG_22_18_7">"'file:///d:/obra%20andrade/bm%2002%20-%20cs/drenagem-bm02.xls'#$''.$cq$1631"</definedName>
    <definedName name="SG_22_19" localSheetId="12">#REF!</definedName>
    <definedName name="SG_22_19" localSheetId="13">#REF!</definedName>
    <definedName name="SG_22_19" localSheetId="6">#REF!</definedName>
    <definedName name="SG_22_19">#REF!</definedName>
    <definedName name="SG_22_19_2">"'file:///d:/obra%20andrade/bm%2002%20-%20cs/drenagem-bm02.xls'#$''.$cu$1635"</definedName>
    <definedName name="SG_22_19_3">"'file:///d:/obra%20andrade/bm%2002%20-%20cs/drenagem-bm02.xls'#$''.$cu$1635"</definedName>
    <definedName name="SG_22_19_4">"'file:///d:/obra%20andrade/bm%2002%20-%20cs/drenagem-bm02.xls'#$''.$cu$1635"</definedName>
    <definedName name="SG_22_19_5">"'file:///d:/obra%20andrade/bm%2002%20-%20cs/drenagem-bm02.xls'#$''.$cu$1635"</definedName>
    <definedName name="SG_22_19_6">"'file:///d:/obra%20andrade/bm%2002%20-%20cs/drenagem-bm02.xls'#$''.$cu$1635"</definedName>
    <definedName name="SG_22_19_7">"'file:///d:/obra%20andrade/bm%2002%20-%20cs/drenagem-bm02.xls'#$''.$cu$1635"</definedName>
    <definedName name="SG_22_20" localSheetId="12">#REF!</definedName>
    <definedName name="SG_22_20" localSheetId="13">#REF!</definedName>
    <definedName name="SG_22_20" localSheetId="6">#REF!</definedName>
    <definedName name="SG_22_20">#REF!</definedName>
    <definedName name="SG_22_20_2">"'file:///d:/obra%20andrade/bm%2002%20-%20cs/drenagem-bm02.xls'#$''.$cy$1639"</definedName>
    <definedName name="SG_22_20_3">"'file:///d:/obra%20andrade/bm%2002%20-%20cs/drenagem-bm02.xls'#$''.$cy$1639"</definedName>
    <definedName name="SG_22_20_4">"'file:///d:/obra%20andrade/bm%2002%20-%20cs/drenagem-bm02.xls'#$''.$cy$1639"</definedName>
    <definedName name="SG_22_20_5">"'file:///d:/obra%20andrade/bm%2002%20-%20cs/drenagem-bm02.xls'#$''.$cy$1639"</definedName>
    <definedName name="SG_22_20_6">"'file:///d:/obra%20andrade/bm%2002%20-%20cs/drenagem-bm02.xls'#$''.$cy$1639"</definedName>
    <definedName name="SG_22_20_7">"'file:///d:/obra%20andrade/bm%2002%20-%20cs/drenagem-bm02.xls'#$''.$cy$1639"</definedName>
    <definedName name="SG_22_21" localSheetId="12">#REF!</definedName>
    <definedName name="SG_22_21" localSheetId="13">#REF!</definedName>
    <definedName name="SG_22_21" localSheetId="6">#REF!</definedName>
    <definedName name="SG_22_21">#REF!</definedName>
    <definedName name="SG_22_21_2">"'file:///d:/obra%20andrade/bm%2002%20-%20cs/drenagem-bm02.xls'#$''.$dc$1643"</definedName>
    <definedName name="SG_22_21_3">"'file:///d:/obra%20andrade/bm%2002%20-%20cs/drenagem-bm02.xls'#$''.$dc$1643"</definedName>
    <definedName name="SG_22_21_4">"'file:///d:/obra%20andrade/bm%2002%20-%20cs/drenagem-bm02.xls'#$''.$dc$1643"</definedName>
    <definedName name="SG_22_21_5">"'file:///d:/obra%20andrade/bm%2002%20-%20cs/drenagem-bm02.xls'#$''.$dc$1643"</definedName>
    <definedName name="SG_22_21_6">"'file:///d:/obra%20andrade/bm%2002%20-%20cs/drenagem-bm02.xls'#$''.$dc$1643"</definedName>
    <definedName name="SG_22_21_7">"'file:///d:/obra%20andrade/bm%2002%20-%20cs/drenagem-bm02.xls'#$''.$dc$1643"</definedName>
    <definedName name="SG_22_22" localSheetId="12">#REF!</definedName>
    <definedName name="SG_22_22" localSheetId="13">#REF!</definedName>
    <definedName name="SG_22_22" localSheetId="6">#REF!</definedName>
    <definedName name="SG_22_22">#REF!</definedName>
    <definedName name="SG_22_22_2">"'file:///d:/obra%20andrade/bm%2002%20-%20cs/drenagem-bm02.xls'#$''.$dg$1647"</definedName>
    <definedName name="SG_22_22_3">"'file:///d:/obra%20andrade/bm%2002%20-%20cs/drenagem-bm02.xls'#$''.$dg$1647"</definedName>
    <definedName name="SG_22_22_4">"'file:///d:/obra%20andrade/bm%2002%20-%20cs/drenagem-bm02.xls'#$''.$dg$1647"</definedName>
    <definedName name="SG_22_22_5">"'file:///d:/obra%20andrade/bm%2002%20-%20cs/drenagem-bm02.xls'#$''.$dg$1647"</definedName>
    <definedName name="SG_22_22_6">"'file:///d:/obra%20andrade/bm%2002%20-%20cs/drenagem-bm02.xls'#$''.$dg$1647"</definedName>
    <definedName name="SG_22_22_7">"'file:///d:/obra%20andrade/bm%2002%20-%20cs/drenagem-bm02.xls'#$''.$dg$1647"</definedName>
    <definedName name="SG_22_23" localSheetId="12">#REF!</definedName>
    <definedName name="SG_22_23" localSheetId="13">#REF!</definedName>
    <definedName name="SG_22_23" localSheetId="6">#REF!</definedName>
    <definedName name="SG_22_23">#REF!</definedName>
    <definedName name="SG_22_23_2">"'file:///d:/obra%20andrade/bm%2002%20-%20cs/drenagem-bm02.xls'#$''.$dk$1651"</definedName>
    <definedName name="SG_22_23_3">"'file:///d:/obra%20andrade/bm%2002%20-%20cs/drenagem-bm02.xls'#$''.$dk$1651"</definedName>
    <definedName name="SG_22_23_4">"'file:///d:/obra%20andrade/bm%2002%20-%20cs/drenagem-bm02.xls'#$''.$dk$1651"</definedName>
    <definedName name="SG_22_23_5">"'file:///d:/obra%20andrade/bm%2002%20-%20cs/drenagem-bm02.xls'#$''.$dk$1651"</definedName>
    <definedName name="SG_22_23_6">"'file:///d:/obra%20andrade/bm%2002%20-%20cs/drenagem-bm02.xls'#$''.$dk$1651"</definedName>
    <definedName name="SG_22_23_7">"'file:///d:/obra%20andrade/bm%2002%20-%20cs/drenagem-bm02.xls'#$''.$dk$1651"</definedName>
    <definedName name="SG_22_24" localSheetId="12">#REF!</definedName>
    <definedName name="SG_22_24" localSheetId="13">#REF!</definedName>
    <definedName name="SG_22_24" localSheetId="6">#REF!</definedName>
    <definedName name="SG_22_24">#REF!</definedName>
    <definedName name="SG_22_24_2">"'file:///d:/obra%20andrade/bm%2002%20-%20cs/drenagem-bm02.xls'#$''.$do$1655"</definedName>
    <definedName name="SG_22_24_3">"'file:///d:/obra%20andrade/bm%2002%20-%20cs/drenagem-bm02.xls'#$''.$do$1655"</definedName>
    <definedName name="SG_22_24_4">"'file:///d:/obra%20andrade/bm%2002%20-%20cs/drenagem-bm02.xls'#$''.$do$1655"</definedName>
    <definedName name="SG_22_24_5">"'file:///d:/obra%20andrade/bm%2002%20-%20cs/drenagem-bm02.xls'#$''.$do$1655"</definedName>
    <definedName name="SG_22_24_6">"'file:///d:/obra%20andrade/bm%2002%20-%20cs/drenagem-bm02.xls'#$''.$do$1655"</definedName>
    <definedName name="SG_22_24_7">"'file:///d:/obra%20andrade/bm%2002%20-%20cs/drenagem-bm02.xls'#$''.$do$1655"</definedName>
    <definedName name="SG_22_25" localSheetId="12">#REF!</definedName>
    <definedName name="SG_22_25" localSheetId="13">#REF!</definedName>
    <definedName name="SG_22_25" localSheetId="6">#REF!</definedName>
    <definedName name="SG_22_25">#REF!</definedName>
    <definedName name="SG_22_25_2">"'file:///d:/obra%20andrade/bm%2002%20-%20cs/drenagem-bm02.xls'#$''.$ds$1659"</definedName>
    <definedName name="SG_22_25_3">"'file:///d:/obra%20andrade/bm%2002%20-%20cs/drenagem-bm02.xls'#$''.$ds$1659"</definedName>
    <definedName name="SG_22_25_4">"'file:///d:/obra%20andrade/bm%2002%20-%20cs/drenagem-bm02.xls'#$''.$ds$1659"</definedName>
    <definedName name="SG_22_25_5">"'file:///d:/obra%20andrade/bm%2002%20-%20cs/drenagem-bm02.xls'#$''.$ds$1659"</definedName>
    <definedName name="SG_22_25_6">"'file:///d:/obra%20andrade/bm%2002%20-%20cs/drenagem-bm02.xls'#$''.$ds$1659"</definedName>
    <definedName name="SG_22_25_7">"'file:///d:/obra%20andrade/bm%2002%20-%20cs/drenagem-bm02.xls'#$''.$ds$1659"</definedName>
    <definedName name="SG_23_01" localSheetId="12">#REF!</definedName>
    <definedName name="SG_23_01" localSheetId="13">#REF!</definedName>
    <definedName name="SG_23_01" localSheetId="6">#REF!</definedName>
    <definedName name="SG_23_01">#REF!</definedName>
    <definedName name="SG_23_01_2">"'file:///d:/obra%20andrade/bm%2002%20-%20cs/drenagem-bm02.xls'#$''.$dy$1665"</definedName>
    <definedName name="SG_23_01_3">"'file:///d:/obra%20andrade/bm%2002%20-%20cs/drenagem-bm02.xls'#$''.$dy$1665"</definedName>
    <definedName name="SG_23_01_4">"'file:///d:/obra%20andrade/bm%2002%20-%20cs/drenagem-bm02.xls'#$''.$dy$1665"</definedName>
    <definedName name="SG_23_01_5">"'file:///d:/obra%20andrade/bm%2002%20-%20cs/drenagem-bm02.xls'#$''.$dy$1665"</definedName>
    <definedName name="SG_23_01_6">"'file:///d:/obra%20andrade/bm%2002%20-%20cs/drenagem-bm02.xls'#$''.$dy$1665"</definedName>
    <definedName name="SG_23_01_7">"'file:///d:/obra%20andrade/bm%2002%20-%20cs/drenagem-bm02.xls'#$''.$dy$1665"</definedName>
    <definedName name="SG_23_02" localSheetId="12">#REF!</definedName>
    <definedName name="SG_23_02" localSheetId="13">#REF!</definedName>
    <definedName name="SG_23_02" localSheetId="6">#REF!</definedName>
    <definedName name="SG_23_02">#REF!</definedName>
    <definedName name="SG_23_02_2">"'file:///d:/obra%20andrade/bm%2002%20-%20cs/drenagem-bm02.xls'#$''.$ec$1669"</definedName>
    <definedName name="SG_23_02_3">"'file:///d:/obra%20andrade/bm%2002%20-%20cs/drenagem-bm02.xls'#$''.$ec$1669"</definedName>
    <definedName name="SG_23_02_4">"'file:///d:/obra%20andrade/bm%2002%20-%20cs/drenagem-bm02.xls'#$''.$ec$1669"</definedName>
    <definedName name="SG_23_02_5">"'file:///d:/obra%20andrade/bm%2002%20-%20cs/drenagem-bm02.xls'#$''.$ec$1669"</definedName>
    <definedName name="SG_23_02_6">"'file:///d:/obra%20andrade/bm%2002%20-%20cs/drenagem-bm02.xls'#$''.$ec$1669"</definedName>
    <definedName name="SG_23_02_7">"'file:///d:/obra%20andrade/bm%2002%20-%20cs/drenagem-bm02.xls'#$''.$ec$1669"</definedName>
    <definedName name="SG_23_03" localSheetId="12">#REF!</definedName>
    <definedName name="SG_23_03" localSheetId="13">#REF!</definedName>
    <definedName name="SG_23_03" localSheetId="6">#REF!</definedName>
    <definedName name="SG_23_03">#REF!</definedName>
    <definedName name="SG_23_03_2">"'file:///d:/obra%20andrade/bm%2002%20-%20cs/drenagem-bm02.xls'#$''.$eg$1673"</definedName>
    <definedName name="SG_23_03_3">"'file:///d:/obra%20andrade/bm%2002%20-%20cs/drenagem-bm02.xls'#$''.$eg$1673"</definedName>
    <definedName name="SG_23_03_4">"'file:///d:/obra%20andrade/bm%2002%20-%20cs/drenagem-bm02.xls'#$''.$eg$1673"</definedName>
    <definedName name="SG_23_03_5">"'file:///d:/obra%20andrade/bm%2002%20-%20cs/drenagem-bm02.xls'#$''.$eg$1673"</definedName>
    <definedName name="SG_23_03_6">"'file:///d:/obra%20andrade/bm%2002%20-%20cs/drenagem-bm02.xls'#$''.$eg$1673"</definedName>
    <definedName name="SG_23_03_7">"'file:///d:/obra%20andrade/bm%2002%20-%20cs/drenagem-bm02.xls'#$''.$eg$1673"</definedName>
    <definedName name="SG_23_04" localSheetId="12">#REF!</definedName>
    <definedName name="SG_23_04" localSheetId="13">#REF!</definedName>
    <definedName name="SG_23_04" localSheetId="6">#REF!</definedName>
    <definedName name="SG_23_04">#REF!</definedName>
    <definedName name="SG_23_04_2">"'file:///d:/obra%20andrade/bm%2002%20-%20cs/drenagem-bm02.xls'#$''.$ek$1677"</definedName>
    <definedName name="SG_23_04_3">"'file:///d:/obra%20andrade/bm%2002%20-%20cs/drenagem-bm02.xls'#$''.$ek$1677"</definedName>
    <definedName name="SG_23_04_4">"'file:///d:/obra%20andrade/bm%2002%20-%20cs/drenagem-bm02.xls'#$''.$ek$1677"</definedName>
    <definedName name="SG_23_04_5">"'file:///d:/obra%20andrade/bm%2002%20-%20cs/drenagem-bm02.xls'#$''.$ek$1677"</definedName>
    <definedName name="SG_23_04_6">"'file:///d:/obra%20andrade/bm%2002%20-%20cs/drenagem-bm02.xls'#$''.$ek$1677"</definedName>
    <definedName name="SG_23_04_7">"'file:///d:/obra%20andrade/bm%2002%20-%20cs/drenagem-bm02.xls'#$''.$ek$1677"</definedName>
    <definedName name="SG_23_05" localSheetId="12">#REF!</definedName>
    <definedName name="SG_23_05" localSheetId="13">#REF!</definedName>
    <definedName name="SG_23_05" localSheetId="6">#REF!</definedName>
    <definedName name="SG_23_05">#REF!</definedName>
    <definedName name="SG_23_05_2">"'file:///d:/obra%20andrade/bm%2002%20-%20cs/drenagem-bm02.xls'#$''.$eo$1681"</definedName>
    <definedName name="SG_23_05_3">"'file:///d:/obra%20andrade/bm%2002%20-%20cs/drenagem-bm02.xls'#$''.$eo$1681"</definedName>
    <definedName name="SG_23_05_4">"'file:///d:/obra%20andrade/bm%2002%20-%20cs/drenagem-bm02.xls'#$''.$eo$1681"</definedName>
    <definedName name="SG_23_05_5">"'file:///d:/obra%20andrade/bm%2002%20-%20cs/drenagem-bm02.xls'#$''.$eo$1681"</definedName>
    <definedName name="SG_23_05_6">"'file:///d:/obra%20andrade/bm%2002%20-%20cs/drenagem-bm02.xls'#$''.$eo$1681"</definedName>
    <definedName name="SG_23_05_7">"'file:///d:/obra%20andrade/bm%2002%20-%20cs/drenagem-bm02.xls'#$''.$eo$1681"</definedName>
    <definedName name="SG_23_06" localSheetId="12">#REF!</definedName>
    <definedName name="SG_23_06" localSheetId="13">#REF!</definedName>
    <definedName name="SG_23_06" localSheetId="6">#REF!</definedName>
    <definedName name="SG_23_06">#REF!</definedName>
    <definedName name="SG_23_06_2">"'file:///d:/obra%20andrade/bm%2002%20-%20cs/drenagem-bm02.xls'#$''.$es$1685"</definedName>
    <definedName name="SG_23_06_3">"'file:///d:/obra%20andrade/bm%2002%20-%20cs/drenagem-bm02.xls'#$''.$es$1685"</definedName>
    <definedName name="SG_23_06_4">"'file:///d:/obra%20andrade/bm%2002%20-%20cs/drenagem-bm02.xls'#$''.$es$1685"</definedName>
    <definedName name="SG_23_06_5">"'file:///d:/obra%20andrade/bm%2002%20-%20cs/drenagem-bm02.xls'#$''.$es$1685"</definedName>
    <definedName name="SG_23_06_6">"'file:///d:/obra%20andrade/bm%2002%20-%20cs/drenagem-bm02.xls'#$''.$es$1685"</definedName>
    <definedName name="SG_23_06_7">"'file:///d:/obra%20andrade/bm%2002%20-%20cs/drenagem-bm02.xls'#$''.$es$1685"</definedName>
    <definedName name="SG_23_07" localSheetId="12">#REF!</definedName>
    <definedName name="SG_23_07" localSheetId="13">#REF!</definedName>
    <definedName name="SG_23_07" localSheetId="6">#REF!</definedName>
    <definedName name="SG_23_07">#REF!</definedName>
    <definedName name="SG_23_07_2">"'file:///d:/obra%20andrade/bm%2002%20-%20cs/drenagem-bm02.xls'#$''.$ew$1689"</definedName>
    <definedName name="SG_23_07_3">"'file:///d:/obra%20andrade/bm%2002%20-%20cs/drenagem-bm02.xls'#$''.$ew$1689"</definedName>
    <definedName name="SG_23_07_4">"'file:///d:/obra%20andrade/bm%2002%20-%20cs/drenagem-bm02.xls'#$''.$ew$1689"</definedName>
    <definedName name="SG_23_07_5">"'file:///d:/obra%20andrade/bm%2002%20-%20cs/drenagem-bm02.xls'#$''.$ew$1689"</definedName>
    <definedName name="SG_23_07_6">"'file:///d:/obra%20andrade/bm%2002%20-%20cs/drenagem-bm02.xls'#$''.$ew$1689"</definedName>
    <definedName name="SG_23_07_7">"'file:///d:/obra%20andrade/bm%2002%20-%20cs/drenagem-bm02.xls'#$''.$ew$1689"</definedName>
    <definedName name="SG_23_08" localSheetId="12">#REF!</definedName>
    <definedName name="SG_23_08" localSheetId="13">#REF!</definedName>
    <definedName name="SG_23_08" localSheetId="6">#REF!</definedName>
    <definedName name="SG_23_08">#REF!</definedName>
    <definedName name="SG_23_08_2">"'file:///d:/obra%20andrade/bm%2002%20-%20cs/drenagem-bm02.xls'#$''.$fa$1693"</definedName>
    <definedName name="SG_23_08_3">"'file:///d:/obra%20andrade/bm%2002%20-%20cs/drenagem-bm02.xls'#$''.$fa$1693"</definedName>
    <definedName name="SG_23_08_4">"'file:///d:/obra%20andrade/bm%2002%20-%20cs/drenagem-bm02.xls'#$''.$fa$1693"</definedName>
    <definedName name="SG_23_08_5">"'file:///d:/obra%20andrade/bm%2002%20-%20cs/drenagem-bm02.xls'#$''.$fa$1693"</definedName>
    <definedName name="SG_23_08_6">"'file:///d:/obra%20andrade/bm%2002%20-%20cs/drenagem-bm02.xls'#$''.$fa$1693"</definedName>
    <definedName name="SG_23_08_7">"'file:///d:/obra%20andrade/bm%2002%20-%20cs/drenagem-bm02.xls'#$''.$fa$1693"</definedName>
    <definedName name="SG_23_09" localSheetId="12">#REF!</definedName>
    <definedName name="SG_23_09" localSheetId="13">#REF!</definedName>
    <definedName name="SG_23_09" localSheetId="6">#REF!</definedName>
    <definedName name="SG_23_09">#REF!</definedName>
    <definedName name="SG_23_09_2">"'file:///d:/obra%20andrade/bm%2002%20-%20cs/drenagem-bm02.xls'#$''.$fe$1697"</definedName>
    <definedName name="SG_23_09_3">"'file:///d:/obra%20andrade/bm%2002%20-%20cs/drenagem-bm02.xls'#$''.$fe$1697"</definedName>
    <definedName name="SG_23_09_4">"'file:///d:/obra%20andrade/bm%2002%20-%20cs/drenagem-bm02.xls'#$''.$fe$1697"</definedName>
    <definedName name="SG_23_09_5">"'file:///d:/obra%20andrade/bm%2002%20-%20cs/drenagem-bm02.xls'#$''.$fe$1697"</definedName>
    <definedName name="SG_23_09_6">"'file:///d:/obra%20andrade/bm%2002%20-%20cs/drenagem-bm02.xls'#$''.$fe$1697"</definedName>
    <definedName name="SG_23_09_7">"'file:///d:/obra%20andrade/bm%2002%20-%20cs/drenagem-bm02.xls'#$''.$fe$1697"</definedName>
    <definedName name="SG_23_10" localSheetId="12">#REF!</definedName>
    <definedName name="SG_23_10" localSheetId="13">#REF!</definedName>
    <definedName name="SG_23_10" localSheetId="6">#REF!</definedName>
    <definedName name="SG_23_10">#REF!</definedName>
    <definedName name="SG_23_10_2">"'file:///d:/obra%20andrade/bm%2002%20-%20cs/drenagem-bm02.xls'#$''.$fi$1701"</definedName>
    <definedName name="SG_23_10_3">"'file:///d:/obra%20andrade/bm%2002%20-%20cs/drenagem-bm02.xls'#$''.$fi$1701"</definedName>
    <definedName name="SG_23_10_4">"'file:///d:/obra%20andrade/bm%2002%20-%20cs/drenagem-bm02.xls'#$''.$fi$1701"</definedName>
    <definedName name="SG_23_10_5">"'file:///d:/obra%20andrade/bm%2002%20-%20cs/drenagem-bm02.xls'#$''.$fi$1701"</definedName>
    <definedName name="SG_23_10_6">"'file:///d:/obra%20andrade/bm%2002%20-%20cs/drenagem-bm02.xls'#$''.$fi$1701"</definedName>
    <definedName name="SG_23_10_7">"'file:///d:/obra%20andrade/bm%2002%20-%20cs/drenagem-bm02.xls'#$''.$fi$1701"</definedName>
    <definedName name="SG_23_11" localSheetId="12">#REF!</definedName>
    <definedName name="SG_23_11" localSheetId="13">#REF!</definedName>
    <definedName name="SG_23_11" localSheetId="6">#REF!</definedName>
    <definedName name="SG_23_11">#REF!</definedName>
    <definedName name="SG_23_11_2">"'file:///d:/obra%20andrade/bm%2002%20-%20cs/drenagem-bm02.xls'#$''.$fm$1705"</definedName>
    <definedName name="SG_23_11_3">"'file:///d:/obra%20andrade/bm%2002%20-%20cs/drenagem-bm02.xls'#$''.$fm$1705"</definedName>
    <definedName name="SG_23_11_4">"'file:///d:/obra%20andrade/bm%2002%20-%20cs/drenagem-bm02.xls'#$''.$fm$1705"</definedName>
    <definedName name="SG_23_11_5">"'file:///d:/obra%20andrade/bm%2002%20-%20cs/drenagem-bm02.xls'#$''.$fm$1705"</definedName>
    <definedName name="SG_23_11_6">"'file:///d:/obra%20andrade/bm%2002%20-%20cs/drenagem-bm02.xls'#$''.$fm$1705"</definedName>
    <definedName name="SG_23_11_7">"'file:///d:/obra%20andrade/bm%2002%20-%20cs/drenagem-bm02.xls'#$''.$fm$1705"</definedName>
    <definedName name="SG_23_12" localSheetId="12">#REF!</definedName>
    <definedName name="SG_23_12" localSheetId="13">#REF!</definedName>
    <definedName name="SG_23_12" localSheetId="6">#REF!</definedName>
    <definedName name="SG_23_12">#REF!</definedName>
    <definedName name="SG_23_12_2">"'file:///d:/obra%20andrade/bm%2002%20-%20cs/drenagem-bm02.xls'#$''.$fq$1709"</definedName>
    <definedName name="SG_23_12_3">"'file:///d:/obra%20andrade/bm%2002%20-%20cs/drenagem-bm02.xls'#$''.$fq$1709"</definedName>
    <definedName name="SG_23_12_4">"'file:///d:/obra%20andrade/bm%2002%20-%20cs/drenagem-bm02.xls'#$''.$fq$1709"</definedName>
    <definedName name="SG_23_12_5">"'file:///d:/obra%20andrade/bm%2002%20-%20cs/drenagem-bm02.xls'#$''.$fq$1709"</definedName>
    <definedName name="SG_23_12_6">"'file:///d:/obra%20andrade/bm%2002%20-%20cs/drenagem-bm02.xls'#$''.$fq$1709"</definedName>
    <definedName name="SG_23_12_7">"'file:///d:/obra%20andrade/bm%2002%20-%20cs/drenagem-bm02.xls'#$''.$fq$1709"</definedName>
    <definedName name="SG_23_13" localSheetId="12">#REF!</definedName>
    <definedName name="SG_23_13" localSheetId="13">#REF!</definedName>
    <definedName name="SG_23_13" localSheetId="6">#REF!</definedName>
    <definedName name="SG_23_13">#REF!</definedName>
    <definedName name="SG_23_13_2">"'file:///d:/obra%20andrade/bm%2002%20-%20cs/drenagem-bm02.xls'#$''.$fu$1713"</definedName>
    <definedName name="SG_23_13_3">"'file:///d:/obra%20andrade/bm%2002%20-%20cs/drenagem-bm02.xls'#$''.$fu$1713"</definedName>
    <definedName name="SG_23_13_4">"'file:///d:/obra%20andrade/bm%2002%20-%20cs/drenagem-bm02.xls'#$''.$fu$1713"</definedName>
    <definedName name="SG_23_13_5">"'file:///d:/obra%20andrade/bm%2002%20-%20cs/drenagem-bm02.xls'#$''.$fu$1713"</definedName>
    <definedName name="SG_23_13_6">"'file:///d:/obra%20andrade/bm%2002%20-%20cs/drenagem-bm02.xls'#$''.$fu$1713"</definedName>
    <definedName name="SG_23_13_7">"'file:///d:/obra%20andrade/bm%2002%20-%20cs/drenagem-bm02.xls'#$''.$fu$1713"</definedName>
    <definedName name="SG_23_14" localSheetId="12">#REF!</definedName>
    <definedName name="SG_23_14" localSheetId="13">#REF!</definedName>
    <definedName name="SG_23_14" localSheetId="6">#REF!</definedName>
    <definedName name="SG_23_14">#REF!</definedName>
    <definedName name="SG_23_14_2">"'file:///d:/obra%20andrade/bm%2002%20-%20cs/drenagem-bm02.xls'#$''.$fy$1717"</definedName>
    <definedName name="SG_23_14_3">"'file:///d:/obra%20andrade/bm%2002%20-%20cs/drenagem-bm02.xls'#$''.$fy$1717"</definedName>
    <definedName name="SG_23_14_4">"'file:///d:/obra%20andrade/bm%2002%20-%20cs/drenagem-bm02.xls'#$''.$fy$1717"</definedName>
    <definedName name="SG_23_14_5">"'file:///d:/obra%20andrade/bm%2002%20-%20cs/drenagem-bm02.xls'#$''.$fy$1717"</definedName>
    <definedName name="SG_23_14_6">"'file:///d:/obra%20andrade/bm%2002%20-%20cs/drenagem-bm02.xls'#$''.$fy$1717"</definedName>
    <definedName name="SG_23_14_7">"'file:///d:/obra%20andrade/bm%2002%20-%20cs/drenagem-bm02.xls'#$''.$fy$1717"</definedName>
    <definedName name="SG_23_15" localSheetId="12">#REF!</definedName>
    <definedName name="SG_23_15" localSheetId="13">#REF!</definedName>
    <definedName name="SG_23_15" localSheetId="6">#REF!</definedName>
    <definedName name="SG_23_15">#REF!</definedName>
    <definedName name="SG_23_15_2">"'file:///d:/obra%20andrade/bm%2002%20-%20cs/drenagem-bm02.xls'#$''.$gc$1721"</definedName>
    <definedName name="SG_23_15_3">"'file:///d:/obra%20andrade/bm%2002%20-%20cs/drenagem-bm02.xls'#$''.$gc$1721"</definedName>
    <definedName name="SG_23_15_4">"'file:///d:/obra%20andrade/bm%2002%20-%20cs/drenagem-bm02.xls'#$''.$gc$1721"</definedName>
    <definedName name="SG_23_15_5">"'file:///d:/obra%20andrade/bm%2002%20-%20cs/drenagem-bm02.xls'#$''.$gc$1721"</definedName>
    <definedName name="SG_23_15_6">"'file:///d:/obra%20andrade/bm%2002%20-%20cs/drenagem-bm02.xls'#$''.$gc$1721"</definedName>
    <definedName name="SG_23_15_7">"'file:///d:/obra%20andrade/bm%2002%20-%20cs/drenagem-bm02.xls'#$''.$gc$1721"</definedName>
    <definedName name="SG_23_16" localSheetId="12">#REF!</definedName>
    <definedName name="SG_23_16" localSheetId="13">#REF!</definedName>
    <definedName name="SG_23_16" localSheetId="6">#REF!</definedName>
    <definedName name="SG_23_16">#REF!</definedName>
    <definedName name="SG_23_16_2">"'file:///d:/obra%20andrade/bm%2002%20-%20cs/drenagem-bm02.xls'#$''.$gg$1725"</definedName>
    <definedName name="SG_23_16_3">"'file:///d:/obra%20andrade/bm%2002%20-%20cs/drenagem-bm02.xls'#$''.$gg$1725"</definedName>
    <definedName name="SG_23_16_4">"'file:///d:/obra%20andrade/bm%2002%20-%20cs/drenagem-bm02.xls'#$''.$gg$1725"</definedName>
    <definedName name="SG_23_16_5">"'file:///d:/obra%20andrade/bm%2002%20-%20cs/drenagem-bm02.xls'#$''.$gg$1725"</definedName>
    <definedName name="SG_23_16_6">"'file:///d:/obra%20andrade/bm%2002%20-%20cs/drenagem-bm02.xls'#$''.$gg$1725"</definedName>
    <definedName name="SG_23_16_7">"'file:///d:/obra%20andrade/bm%2002%20-%20cs/drenagem-bm02.xls'#$''.$gg$1725"</definedName>
    <definedName name="SG_23_17" localSheetId="12">#REF!</definedName>
    <definedName name="SG_23_17" localSheetId="13">#REF!</definedName>
    <definedName name="SG_23_17" localSheetId="6">#REF!</definedName>
    <definedName name="SG_23_17">#REF!</definedName>
    <definedName name="SG_23_17_2">"'file:///d:/obra%20andrade/bm%2002%20-%20cs/drenagem-bm02.xls'#$''.$gk$1729"</definedName>
    <definedName name="SG_23_17_3">"'file:///d:/obra%20andrade/bm%2002%20-%20cs/drenagem-bm02.xls'#$''.$gk$1729"</definedName>
    <definedName name="SG_23_17_4">"'file:///d:/obra%20andrade/bm%2002%20-%20cs/drenagem-bm02.xls'#$''.$gk$1729"</definedName>
    <definedName name="SG_23_17_5">"'file:///d:/obra%20andrade/bm%2002%20-%20cs/drenagem-bm02.xls'#$''.$gk$1729"</definedName>
    <definedName name="SG_23_17_6">"'file:///d:/obra%20andrade/bm%2002%20-%20cs/drenagem-bm02.xls'#$''.$gk$1729"</definedName>
    <definedName name="SG_23_17_7">"'file:///d:/obra%20andrade/bm%2002%20-%20cs/drenagem-bm02.xls'#$''.$gk$1729"</definedName>
    <definedName name="SG_23_18" localSheetId="12">#REF!</definedName>
    <definedName name="SG_23_18" localSheetId="13">#REF!</definedName>
    <definedName name="SG_23_18" localSheetId="6">#REF!</definedName>
    <definedName name="SG_23_18">#REF!</definedName>
    <definedName name="SG_23_18_2">"'file:///d:/obra%20andrade/bm%2002%20-%20cs/drenagem-bm02.xls'#$''.$go$1733"</definedName>
    <definedName name="SG_23_18_3">"'file:///d:/obra%20andrade/bm%2002%20-%20cs/drenagem-bm02.xls'#$''.$go$1733"</definedName>
    <definedName name="SG_23_18_4">"'file:///d:/obra%20andrade/bm%2002%20-%20cs/drenagem-bm02.xls'#$''.$go$1733"</definedName>
    <definedName name="SG_23_18_5">"'file:///d:/obra%20andrade/bm%2002%20-%20cs/drenagem-bm02.xls'#$''.$go$1733"</definedName>
    <definedName name="SG_23_18_6">"'file:///d:/obra%20andrade/bm%2002%20-%20cs/drenagem-bm02.xls'#$''.$go$1733"</definedName>
    <definedName name="SG_23_18_7">"'file:///d:/obra%20andrade/bm%2002%20-%20cs/drenagem-bm02.xls'#$''.$go$1733"</definedName>
    <definedName name="SG_23_19" localSheetId="12">#REF!</definedName>
    <definedName name="SG_23_19" localSheetId="13">#REF!</definedName>
    <definedName name="SG_23_19" localSheetId="6">#REF!</definedName>
    <definedName name="SG_23_19">#REF!</definedName>
    <definedName name="SG_23_19_2">"'file:///d:/obra%20andrade/bm%2002%20-%20cs/drenagem-bm02.xls'#$''.$gs$1737"</definedName>
    <definedName name="SG_23_19_3">"'file:///d:/obra%20andrade/bm%2002%20-%20cs/drenagem-bm02.xls'#$''.$gs$1737"</definedName>
    <definedName name="SG_23_19_4">"'file:///d:/obra%20andrade/bm%2002%20-%20cs/drenagem-bm02.xls'#$''.$gs$1737"</definedName>
    <definedName name="SG_23_19_5">"'file:///d:/obra%20andrade/bm%2002%20-%20cs/drenagem-bm02.xls'#$''.$gs$1737"</definedName>
    <definedName name="SG_23_19_6">"'file:///d:/obra%20andrade/bm%2002%20-%20cs/drenagem-bm02.xls'#$''.$gs$1737"</definedName>
    <definedName name="SG_23_19_7">"'file:///d:/obra%20andrade/bm%2002%20-%20cs/drenagem-bm02.xls'#$''.$gs$1737"</definedName>
    <definedName name="SG_23_20" localSheetId="12">#REF!</definedName>
    <definedName name="SG_23_20" localSheetId="13">#REF!</definedName>
    <definedName name="SG_23_20" localSheetId="6">#REF!</definedName>
    <definedName name="SG_23_20">#REF!</definedName>
    <definedName name="SG_23_20_2">"'file:///d:/obra%20andrade/bm%2002%20-%20cs/drenagem-bm02.xls'#$''.$gw$1741"</definedName>
    <definedName name="SG_23_20_3">"'file:///d:/obra%20andrade/bm%2002%20-%20cs/drenagem-bm02.xls'#$''.$gw$1741"</definedName>
    <definedName name="SG_23_20_4">"'file:///d:/obra%20andrade/bm%2002%20-%20cs/drenagem-bm02.xls'#$''.$gw$1741"</definedName>
    <definedName name="SG_23_20_5">"'file:///d:/obra%20andrade/bm%2002%20-%20cs/drenagem-bm02.xls'#$''.$gw$1741"</definedName>
    <definedName name="SG_23_20_6">"'file:///d:/obra%20andrade/bm%2002%20-%20cs/drenagem-bm02.xls'#$''.$gw$1741"</definedName>
    <definedName name="SG_23_20_7">"'file:///d:/obra%20andrade/bm%2002%20-%20cs/drenagem-bm02.xls'#$''.$gw$1741"</definedName>
    <definedName name="SG_23_21" localSheetId="12">#REF!</definedName>
    <definedName name="SG_23_21" localSheetId="13">#REF!</definedName>
    <definedName name="SG_23_21" localSheetId="6">#REF!</definedName>
    <definedName name="SG_23_21">#REF!</definedName>
    <definedName name="SG_23_21_2">"'file:///d:/obra%20andrade/bm%2002%20-%20cs/drenagem-bm02.xls'#$''.$ha$1745"</definedName>
    <definedName name="SG_23_21_3">"'file:///d:/obra%20andrade/bm%2002%20-%20cs/drenagem-bm02.xls'#$''.$ha$1745"</definedName>
    <definedName name="SG_23_21_4">"'file:///d:/obra%20andrade/bm%2002%20-%20cs/drenagem-bm02.xls'#$''.$ha$1745"</definedName>
    <definedName name="SG_23_21_5">"'file:///d:/obra%20andrade/bm%2002%20-%20cs/drenagem-bm02.xls'#$''.$ha$1745"</definedName>
    <definedName name="SG_23_21_6">"'file:///d:/obra%20andrade/bm%2002%20-%20cs/drenagem-bm02.xls'#$''.$ha$1745"</definedName>
    <definedName name="SG_23_21_7">"'file:///d:/obra%20andrade/bm%2002%20-%20cs/drenagem-bm02.xls'#$''.$ha$1745"</definedName>
    <definedName name="SG_23_22" localSheetId="12">#REF!</definedName>
    <definedName name="SG_23_22" localSheetId="13">#REF!</definedName>
    <definedName name="SG_23_22" localSheetId="6">#REF!</definedName>
    <definedName name="SG_23_22">#REF!</definedName>
    <definedName name="SG_23_22_2">"'file:///d:/obra%20andrade/bm%2002%20-%20cs/drenagem-bm02.xls'#$''.$he$1749"</definedName>
    <definedName name="SG_23_22_3">"'file:///d:/obra%20andrade/bm%2002%20-%20cs/drenagem-bm02.xls'#$''.$he$1749"</definedName>
    <definedName name="SG_23_22_4">"'file:///d:/obra%20andrade/bm%2002%20-%20cs/drenagem-bm02.xls'#$''.$he$1749"</definedName>
    <definedName name="SG_23_22_5">"'file:///d:/obra%20andrade/bm%2002%20-%20cs/drenagem-bm02.xls'#$''.$he$1749"</definedName>
    <definedName name="SG_23_22_6">"'file:///d:/obra%20andrade/bm%2002%20-%20cs/drenagem-bm02.xls'#$''.$he$1749"</definedName>
    <definedName name="SG_23_22_7">"'file:///d:/obra%20andrade/bm%2002%20-%20cs/drenagem-bm02.xls'#$''.$he$1749"</definedName>
    <definedName name="SG_23_23" localSheetId="12">#REF!</definedName>
    <definedName name="SG_23_23" localSheetId="13">#REF!</definedName>
    <definedName name="SG_23_23" localSheetId="6">#REF!</definedName>
    <definedName name="SG_23_23">#REF!</definedName>
    <definedName name="SG_23_23_2">"'file:///d:/obra%20andrade/bm%2002%20-%20cs/drenagem-bm02.xls'#$''.$hi$1753"</definedName>
    <definedName name="SG_23_23_3">"'file:///d:/obra%20andrade/bm%2002%20-%20cs/drenagem-bm02.xls'#$''.$hi$1753"</definedName>
    <definedName name="SG_23_23_4">"'file:///d:/obra%20andrade/bm%2002%20-%20cs/drenagem-bm02.xls'#$''.$hi$1753"</definedName>
    <definedName name="SG_23_23_5">"'file:///d:/obra%20andrade/bm%2002%20-%20cs/drenagem-bm02.xls'#$''.$hi$1753"</definedName>
    <definedName name="SG_23_23_6">"'file:///d:/obra%20andrade/bm%2002%20-%20cs/drenagem-bm02.xls'#$''.$hi$1753"</definedName>
    <definedName name="SG_23_23_7">"'file:///d:/obra%20andrade/bm%2002%20-%20cs/drenagem-bm02.xls'#$''.$hi$1753"</definedName>
    <definedName name="SG_23_24" localSheetId="12">#REF!</definedName>
    <definedName name="SG_23_24" localSheetId="13">#REF!</definedName>
    <definedName name="SG_23_24" localSheetId="6">#REF!</definedName>
    <definedName name="SG_23_24">#REF!</definedName>
    <definedName name="SG_23_24_2">"'file:///d:/obra%20andrade/bm%2002%20-%20cs/drenagem-bm02.xls'#$''.$hm$1757"</definedName>
    <definedName name="SG_23_24_3">"'file:///d:/obra%20andrade/bm%2002%20-%20cs/drenagem-bm02.xls'#$''.$hm$1757"</definedName>
    <definedName name="SG_23_24_4">"'file:///d:/obra%20andrade/bm%2002%20-%20cs/drenagem-bm02.xls'#$''.$hm$1757"</definedName>
    <definedName name="SG_23_24_5">"'file:///d:/obra%20andrade/bm%2002%20-%20cs/drenagem-bm02.xls'#$''.$hm$1757"</definedName>
    <definedName name="SG_23_24_6">"'file:///d:/obra%20andrade/bm%2002%20-%20cs/drenagem-bm02.xls'#$''.$hm$1757"</definedName>
    <definedName name="SG_23_24_7">"'file:///d:/obra%20andrade/bm%2002%20-%20cs/drenagem-bm02.xls'#$''.$hm$1757"</definedName>
    <definedName name="SG_23_25" localSheetId="12">#REF!</definedName>
    <definedName name="SG_23_25" localSheetId="13">#REF!</definedName>
    <definedName name="SG_23_25" localSheetId="6">#REF!</definedName>
    <definedName name="SG_23_25">#REF!</definedName>
    <definedName name="SG_23_25_2">"'file:///d:/obra%20andrade/bm%2002%20-%20cs/drenagem-bm02.xls'#$''.$hq$1761"</definedName>
    <definedName name="SG_23_25_3">"'file:///d:/obra%20andrade/bm%2002%20-%20cs/drenagem-bm02.xls'#$''.$hq$1761"</definedName>
    <definedName name="SG_23_25_4">"'file:///d:/obra%20andrade/bm%2002%20-%20cs/drenagem-bm02.xls'#$''.$hq$1761"</definedName>
    <definedName name="SG_23_25_5">"'file:///d:/obra%20andrade/bm%2002%20-%20cs/drenagem-bm02.xls'#$''.$hq$1761"</definedName>
    <definedName name="SG_23_25_6">"'file:///d:/obra%20andrade/bm%2002%20-%20cs/drenagem-bm02.xls'#$''.$hq$1761"</definedName>
    <definedName name="SG_23_25_7">"'file:///d:/obra%20andrade/bm%2002%20-%20cs/drenagem-bm02.xls'#$''.$hq$1761"</definedName>
    <definedName name="SG_24_01" localSheetId="12">#REF!</definedName>
    <definedName name="SG_24_01" localSheetId="13">#REF!</definedName>
    <definedName name="SG_24_01" localSheetId="6">#REF!</definedName>
    <definedName name="SG_24_01">#REF!</definedName>
    <definedName name="SG_24_01_2">"'file:///d:/obra%20andrade/bm%2002%20-%20cs/drenagem-bm02.xls'#$''.$hw$1767"</definedName>
    <definedName name="SG_24_01_3">"'file:///d:/obra%20andrade/bm%2002%20-%20cs/drenagem-bm02.xls'#$''.$hw$1767"</definedName>
    <definedName name="SG_24_01_4">"'file:///d:/obra%20andrade/bm%2002%20-%20cs/drenagem-bm02.xls'#$''.$hw$1767"</definedName>
    <definedName name="SG_24_01_5">"'file:///d:/obra%20andrade/bm%2002%20-%20cs/drenagem-bm02.xls'#$''.$hw$1767"</definedName>
    <definedName name="SG_24_01_6">"'file:///d:/obra%20andrade/bm%2002%20-%20cs/drenagem-bm02.xls'#$''.$hw$1767"</definedName>
    <definedName name="SG_24_01_7">"'file:///d:/obra%20andrade/bm%2002%20-%20cs/drenagem-bm02.xls'#$''.$hw$1767"</definedName>
    <definedName name="SG_24_02" localSheetId="12">#REF!</definedName>
    <definedName name="SG_24_02" localSheetId="13">#REF!</definedName>
    <definedName name="SG_24_02" localSheetId="6">#REF!</definedName>
    <definedName name="SG_24_02">#REF!</definedName>
    <definedName name="SG_24_02_2">"'file:///d:/obra%20andrade/bm%2002%20-%20cs/drenagem-bm02.xls'#$''.$ia$1771"</definedName>
    <definedName name="SG_24_02_3">"'file:///d:/obra%20andrade/bm%2002%20-%20cs/drenagem-bm02.xls'#$''.$ia$1771"</definedName>
    <definedName name="SG_24_02_4">"'file:///d:/obra%20andrade/bm%2002%20-%20cs/drenagem-bm02.xls'#$''.$ia$1771"</definedName>
    <definedName name="SG_24_02_5">"'file:///d:/obra%20andrade/bm%2002%20-%20cs/drenagem-bm02.xls'#$''.$ia$1771"</definedName>
    <definedName name="SG_24_02_6">"'file:///d:/obra%20andrade/bm%2002%20-%20cs/drenagem-bm02.xls'#$''.$ia$1771"</definedName>
    <definedName name="SG_24_02_7">"'file:///d:/obra%20andrade/bm%2002%20-%20cs/drenagem-bm02.xls'#$''.$ia$1771"</definedName>
    <definedName name="SG_24_03" localSheetId="12">#REF!</definedName>
    <definedName name="SG_24_03" localSheetId="13">#REF!</definedName>
    <definedName name="SG_24_03" localSheetId="6">#REF!</definedName>
    <definedName name="SG_24_03">#REF!</definedName>
    <definedName name="SG_24_03_2">"'file:///d:/obra%20andrade/bm%2002%20-%20cs/drenagem-bm02.xls'#$''.$ie$1775"</definedName>
    <definedName name="SG_24_03_3">"'file:///d:/obra%20andrade/bm%2002%20-%20cs/drenagem-bm02.xls'#$''.$ie$1775"</definedName>
    <definedName name="SG_24_03_4">"'file:///d:/obra%20andrade/bm%2002%20-%20cs/drenagem-bm02.xls'#$''.$ie$1775"</definedName>
    <definedName name="SG_24_03_5">"'file:///d:/obra%20andrade/bm%2002%20-%20cs/drenagem-bm02.xls'#$''.$ie$1775"</definedName>
    <definedName name="SG_24_03_6">"'file:///d:/obra%20andrade/bm%2002%20-%20cs/drenagem-bm02.xls'#$''.$ie$1775"</definedName>
    <definedName name="SG_24_03_7">"'file:///d:/obra%20andrade/bm%2002%20-%20cs/drenagem-bm02.xls'#$''.$ie$1775"</definedName>
    <definedName name="SG_24_04" localSheetId="12">#REF!</definedName>
    <definedName name="SG_24_04" localSheetId="13">#REF!</definedName>
    <definedName name="SG_24_04" localSheetId="6">#REF!</definedName>
    <definedName name="SG_24_04">#REF!</definedName>
    <definedName name="SG_24_04_2">"'file:///d:/obra%20andrade/bm%2002%20-%20cs/drenagem-bm02.xls'#$''.$ii$1779"</definedName>
    <definedName name="SG_24_04_3">"'file:///d:/obra%20andrade/bm%2002%20-%20cs/drenagem-bm02.xls'#$''.$ii$1779"</definedName>
    <definedName name="SG_24_04_4">"'file:///d:/obra%20andrade/bm%2002%20-%20cs/drenagem-bm02.xls'#$''.$ii$1779"</definedName>
    <definedName name="SG_24_04_5">"'file:///d:/obra%20andrade/bm%2002%20-%20cs/drenagem-bm02.xls'#$''.$ii$1779"</definedName>
    <definedName name="SG_24_04_6">"'file:///d:/obra%20andrade/bm%2002%20-%20cs/drenagem-bm02.xls'#$''.$ii$1779"</definedName>
    <definedName name="SG_24_04_7">"'file:///d:/obra%20andrade/bm%2002%20-%20cs/drenagem-bm02.xls'#$''.$ii$1779"</definedName>
    <definedName name="SG_24_05" localSheetId="12">#REF!</definedName>
    <definedName name="SG_24_05" localSheetId="13">#REF!</definedName>
    <definedName name="SG_24_05" localSheetId="6">#REF!</definedName>
    <definedName name="SG_24_05">#REF!</definedName>
    <definedName name="SG_24_05_2">"'file:///d:/obra%20andrade/bm%2002%20-%20cs/drenagem-bm02.xls'#$''.$im$1783"</definedName>
    <definedName name="SG_24_05_3">"'file:///d:/obra%20andrade/bm%2002%20-%20cs/drenagem-bm02.xls'#$''.$im$1783"</definedName>
    <definedName name="SG_24_05_4">"'file:///d:/obra%20andrade/bm%2002%20-%20cs/drenagem-bm02.xls'#$''.$im$1783"</definedName>
    <definedName name="SG_24_05_5">"'file:///d:/obra%20andrade/bm%2002%20-%20cs/drenagem-bm02.xls'#$''.$im$1783"</definedName>
    <definedName name="SG_24_05_6">"'file:///d:/obra%20andrade/bm%2002%20-%20cs/drenagem-bm02.xls'#$''.$im$1783"</definedName>
    <definedName name="SG_24_05_7">"'file:///d:/obra%20andrade/bm%2002%20-%20cs/drenagem-bm02.xls'#$''.$im$1783"</definedName>
    <definedName name="SG_24_06" localSheetId="12">#REF!</definedName>
    <definedName name="SG_24_06" localSheetId="13">#REF!</definedName>
    <definedName name="SG_24_06" localSheetId="6">#REF!</definedName>
    <definedName name="SG_24_06">#REF!</definedName>
    <definedName name="SG_24_06_2">"'file:///d:/obra%20andrade/bm%2002%20-%20cs/drenagem-bm02.xls'#$''.$iq$1787"</definedName>
    <definedName name="SG_24_06_3">"'file:///d:/obra%20andrade/bm%2002%20-%20cs/drenagem-bm02.xls'#$''.$iq$1787"</definedName>
    <definedName name="SG_24_06_4">"'file:///d:/obra%20andrade/bm%2002%20-%20cs/drenagem-bm02.xls'#$''.$iq$1787"</definedName>
    <definedName name="SG_24_06_5">"'file:///d:/obra%20andrade/bm%2002%20-%20cs/drenagem-bm02.xls'#$''.$iq$1787"</definedName>
    <definedName name="SG_24_06_6">"'file:///d:/obra%20andrade/bm%2002%20-%20cs/drenagem-bm02.xls'#$''.$iq$1787"</definedName>
    <definedName name="SG_24_06_7">"'file:///d:/obra%20andrade/bm%2002%20-%20cs/drenagem-bm02.xls'#$''.$iq$1787"</definedName>
    <definedName name="SG_24_07" localSheetId="12">#REF!</definedName>
    <definedName name="SG_24_07" localSheetId="13">#REF!</definedName>
    <definedName name="SG_24_07" localSheetId="6">#REF!</definedName>
    <definedName name="SG_24_07">#REF!</definedName>
    <definedName name="SG_24_07_2">"'file:///d:/obra%20andrade/bm%2002%20-%20cs/drenagem-bm02.xls'#$''.$iu$1791"</definedName>
    <definedName name="SG_24_07_3">"'file:///d:/obra%20andrade/bm%2002%20-%20cs/drenagem-bm02.xls'#$''.$iu$1791"</definedName>
    <definedName name="SG_24_07_4">"'file:///d:/obra%20andrade/bm%2002%20-%20cs/drenagem-bm02.xls'#$''.$iu$1791"</definedName>
    <definedName name="SG_24_07_5">"'file:///d:/obra%20andrade/bm%2002%20-%20cs/drenagem-bm02.xls'#$''.$iu$1791"</definedName>
    <definedName name="SG_24_07_6">"'file:///d:/obra%20andrade/bm%2002%20-%20cs/drenagem-bm02.xls'#$''.$iu$1791"</definedName>
    <definedName name="SG_24_07_7">"'file:///d:/obra%20andrade/bm%2002%20-%20cs/drenagem-bm02.xls'#$''.$iu$1791"</definedName>
    <definedName name="SG_24_08" localSheetId="12">#REF!</definedName>
    <definedName name="SG_24_08" localSheetId="13">#REF!</definedName>
    <definedName name="SG_24_08" localSheetId="6">#REF!</definedName>
    <definedName name="SG_24_08">#REF!</definedName>
    <definedName name="SG_24_08_2">"'file:///d:/obra%20andrade/bm%2002%20-%20cs/drenagem-bm02.xls'#$''.$c$1795"</definedName>
    <definedName name="SG_24_08_3">"'file:///d:/obra%20andrade/bm%2002%20-%20cs/drenagem-bm02.xls'#$''.$c$1795"</definedName>
    <definedName name="SG_24_08_4">"'file:///d:/obra%20andrade/bm%2002%20-%20cs/drenagem-bm02.xls'#$''.$c$1795"</definedName>
    <definedName name="SG_24_08_5">"'file:///d:/obra%20andrade/bm%2002%20-%20cs/drenagem-bm02.xls'#$''.$c$1795"</definedName>
    <definedName name="SG_24_08_6">"'file:///d:/obra%20andrade/bm%2002%20-%20cs/drenagem-bm02.xls'#$''.$c$1795"</definedName>
    <definedName name="SG_24_08_7">"'file:///d:/obra%20andrade/bm%2002%20-%20cs/drenagem-bm02.xls'#$''.$c$1795"</definedName>
    <definedName name="SG_24_09" localSheetId="12">#REF!</definedName>
    <definedName name="SG_24_09" localSheetId="13">#REF!</definedName>
    <definedName name="SG_24_09" localSheetId="6">#REF!</definedName>
    <definedName name="SG_24_09">#REF!</definedName>
    <definedName name="SG_24_09_2">"'file:///d:/obra%20andrade/bm%2002%20-%20cs/drenagem-bm02.xls'#$''.$g$1799"</definedName>
    <definedName name="SG_24_09_3">"'file:///d:/obra%20andrade/bm%2002%20-%20cs/drenagem-bm02.xls'#$''.$g$1799"</definedName>
    <definedName name="SG_24_09_4">"'file:///d:/obra%20andrade/bm%2002%20-%20cs/drenagem-bm02.xls'#$''.$g$1799"</definedName>
    <definedName name="SG_24_09_5">"'file:///d:/obra%20andrade/bm%2002%20-%20cs/drenagem-bm02.xls'#$''.$g$1799"</definedName>
    <definedName name="SG_24_09_6">"'file:///d:/obra%20andrade/bm%2002%20-%20cs/drenagem-bm02.xls'#$''.$g$1799"</definedName>
    <definedName name="SG_24_09_7">"'file:///d:/obra%20andrade/bm%2002%20-%20cs/drenagem-bm02.xls'#$''.$g$1799"</definedName>
    <definedName name="SG_24_10" localSheetId="12">#REF!</definedName>
    <definedName name="SG_24_10" localSheetId="13">#REF!</definedName>
    <definedName name="SG_24_10" localSheetId="6">#REF!</definedName>
    <definedName name="SG_24_10">#REF!</definedName>
    <definedName name="SG_24_10_2">"'file:///d:/obra%20andrade/bm%2002%20-%20cs/drenagem-bm02.xls'#$''.$k$1803"</definedName>
    <definedName name="SG_24_10_3">"'file:///d:/obra%20andrade/bm%2002%20-%20cs/drenagem-bm02.xls'#$''.$k$1803"</definedName>
    <definedName name="SG_24_10_4">"'file:///d:/obra%20andrade/bm%2002%20-%20cs/drenagem-bm02.xls'#$''.$k$1803"</definedName>
    <definedName name="SG_24_10_5">"'file:///d:/obra%20andrade/bm%2002%20-%20cs/drenagem-bm02.xls'#$''.$k$1803"</definedName>
    <definedName name="SG_24_10_6">"'file:///d:/obra%20andrade/bm%2002%20-%20cs/drenagem-bm02.xls'#$''.$k$1803"</definedName>
    <definedName name="SG_24_10_7">"'file:///d:/obra%20andrade/bm%2002%20-%20cs/drenagem-bm02.xls'#$''.$k$1803"</definedName>
    <definedName name="SG_24_11" localSheetId="12">#REF!</definedName>
    <definedName name="SG_24_11" localSheetId="13">#REF!</definedName>
    <definedName name="SG_24_11" localSheetId="6">#REF!</definedName>
    <definedName name="SG_24_11">#REF!</definedName>
    <definedName name="SG_24_11_2">"'file:///d:/obra%20andrade/bm%2002%20-%20cs/drenagem-bm02.xls'#$''.$o$1807"</definedName>
    <definedName name="SG_24_11_3">"'file:///d:/obra%20andrade/bm%2002%20-%20cs/drenagem-bm02.xls'#$''.$o$1807"</definedName>
    <definedName name="SG_24_11_4">"'file:///d:/obra%20andrade/bm%2002%20-%20cs/drenagem-bm02.xls'#$''.$o$1807"</definedName>
    <definedName name="SG_24_11_5">"'file:///d:/obra%20andrade/bm%2002%20-%20cs/drenagem-bm02.xls'#$''.$o$1807"</definedName>
    <definedName name="SG_24_11_6">"'file:///d:/obra%20andrade/bm%2002%20-%20cs/drenagem-bm02.xls'#$''.$o$1807"</definedName>
    <definedName name="SG_24_11_7">"'file:///d:/obra%20andrade/bm%2002%20-%20cs/drenagem-bm02.xls'#$''.$o$1807"</definedName>
    <definedName name="SG_24_12" localSheetId="12">#REF!</definedName>
    <definedName name="SG_24_12" localSheetId="13">#REF!</definedName>
    <definedName name="SG_24_12" localSheetId="6">#REF!</definedName>
    <definedName name="SG_24_12">#REF!</definedName>
    <definedName name="SG_24_12_2">"'file:///d:/obra%20andrade/bm%2002%20-%20cs/drenagem-bm02.xls'#$''.$s$1811"</definedName>
    <definedName name="SG_24_12_3">"'file:///d:/obra%20andrade/bm%2002%20-%20cs/drenagem-bm02.xls'#$''.$s$1811"</definedName>
    <definedName name="SG_24_12_4">"'file:///d:/obra%20andrade/bm%2002%20-%20cs/drenagem-bm02.xls'#$''.$s$1811"</definedName>
    <definedName name="SG_24_12_5">"'file:///d:/obra%20andrade/bm%2002%20-%20cs/drenagem-bm02.xls'#$''.$s$1811"</definedName>
    <definedName name="SG_24_12_6">"'file:///d:/obra%20andrade/bm%2002%20-%20cs/drenagem-bm02.xls'#$''.$s$1811"</definedName>
    <definedName name="SG_24_12_7">"'file:///d:/obra%20andrade/bm%2002%20-%20cs/drenagem-bm02.xls'#$''.$s$1811"</definedName>
    <definedName name="SG_24_13" localSheetId="12">#REF!</definedName>
    <definedName name="SG_24_13" localSheetId="13">#REF!</definedName>
    <definedName name="SG_24_13" localSheetId="6">#REF!</definedName>
    <definedName name="SG_24_13">#REF!</definedName>
    <definedName name="SG_24_13_2">"'file:///d:/obra%20andrade/bm%2002%20-%20cs/drenagem-bm02.xls'#$''.$w$1815"</definedName>
    <definedName name="SG_24_13_3">"'file:///d:/obra%20andrade/bm%2002%20-%20cs/drenagem-bm02.xls'#$''.$w$1815"</definedName>
    <definedName name="SG_24_13_4">"'file:///d:/obra%20andrade/bm%2002%20-%20cs/drenagem-bm02.xls'#$''.$w$1815"</definedName>
    <definedName name="SG_24_13_5">"'file:///d:/obra%20andrade/bm%2002%20-%20cs/drenagem-bm02.xls'#$''.$w$1815"</definedName>
    <definedName name="SG_24_13_6">"'file:///d:/obra%20andrade/bm%2002%20-%20cs/drenagem-bm02.xls'#$''.$w$1815"</definedName>
    <definedName name="SG_24_13_7">"'file:///d:/obra%20andrade/bm%2002%20-%20cs/drenagem-bm02.xls'#$''.$w$1815"</definedName>
    <definedName name="SG_24_14" localSheetId="12">#REF!</definedName>
    <definedName name="SG_24_14" localSheetId="13">#REF!</definedName>
    <definedName name="SG_24_14" localSheetId="6">#REF!</definedName>
    <definedName name="SG_24_14">#REF!</definedName>
    <definedName name="SG_24_14_2">"'file:///d:/obra%20andrade/bm%2002%20-%20cs/drenagem-bm02.xls'#$''.$aa$1819"</definedName>
    <definedName name="SG_24_14_3">"'file:///d:/obra%20andrade/bm%2002%20-%20cs/drenagem-bm02.xls'#$''.$aa$1819"</definedName>
    <definedName name="SG_24_14_4">"'file:///d:/obra%20andrade/bm%2002%20-%20cs/drenagem-bm02.xls'#$''.$aa$1819"</definedName>
    <definedName name="SG_24_14_5">"'file:///d:/obra%20andrade/bm%2002%20-%20cs/drenagem-bm02.xls'#$''.$aa$1819"</definedName>
    <definedName name="SG_24_14_6">"'file:///d:/obra%20andrade/bm%2002%20-%20cs/drenagem-bm02.xls'#$''.$aa$1819"</definedName>
    <definedName name="SG_24_14_7">"'file:///d:/obra%20andrade/bm%2002%20-%20cs/drenagem-bm02.xls'#$''.$aa$1819"</definedName>
    <definedName name="SG_24_15" localSheetId="12">#REF!</definedName>
    <definedName name="SG_24_15" localSheetId="13">#REF!</definedName>
    <definedName name="SG_24_15" localSheetId="6">#REF!</definedName>
    <definedName name="SG_24_15">#REF!</definedName>
    <definedName name="SG_24_15_2">"'file:///d:/obra%20andrade/bm%2002%20-%20cs/drenagem-bm02.xls'#$''.$ae$1823"</definedName>
    <definedName name="SG_24_15_3">"'file:///d:/obra%20andrade/bm%2002%20-%20cs/drenagem-bm02.xls'#$''.$ae$1823"</definedName>
    <definedName name="SG_24_15_4">"'file:///d:/obra%20andrade/bm%2002%20-%20cs/drenagem-bm02.xls'#$''.$ae$1823"</definedName>
    <definedName name="SG_24_15_5">"'file:///d:/obra%20andrade/bm%2002%20-%20cs/drenagem-bm02.xls'#$''.$ae$1823"</definedName>
    <definedName name="SG_24_15_6">"'file:///d:/obra%20andrade/bm%2002%20-%20cs/drenagem-bm02.xls'#$''.$ae$1823"</definedName>
    <definedName name="SG_24_15_7">"'file:///d:/obra%20andrade/bm%2002%20-%20cs/drenagem-bm02.xls'#$''.$ae$1823"</definedName>
    <definedName name="SG_24_16" localSheetId="12">#REF!</definedName>
    <definedName name="SG_24_16" localSheetId="13">#REF!</definedName>
    <definedName name="SG_24_16" localSheetId="6">#REF!</definedName>
    <definedName name="SG_24_16">#REF!</definedName>
    <definedName name="SG_24_16_2">"'file:///d:/obra%20andrade/bm%2002%20-%20cs/drenagem-bm02.xls'#$''.$ai$1827"</definedName>
    <definedName name="SG_24_16_3">"'file:///d:/obra%20andrade/bm%2002%20-%20cs/drenagem-bm02.xls'#$''.$ai$1827"</definedName>
    <definedName name="SG_24_16_4">"'file:///d:/obra%20andrade/bm%2002%20-%20cs/drenagem-bm02.xls'#$''.$ai$1827"</definedName>
    <definedName name="SG_24_16_5">"'file:///d:/obra%20andrade/bm%2002%20-%20cs/drenagem-bm02.xls'#$''.$ai$1827"</definedName>
    <definedName name="SG_24_16_6">"'file:///d:/obra%20andrade/bm%2002%20-%20cs/drenagem-bm02.xls'#$''.$ai$1827"</definedName>
    <definedName name="SG_24_16_7">"'file:///d:/obra%20andrade/bm%2002%20-%20cs/drenagem-bm02.xls'#$''.$ai$1827"</definedName>
    <definedName name="SG_24_17" localSheetId="12">#REF!</definedName>
    <definedName name="SG_24_17" localSheetId="13">#REF!</definedName>
    <definedName name="SG_24_17" localSheetId="6">#REF!</definedName>
    <definedName name="SG_24_17">#REF!</definedName>
    <definedName name="SG_24_17_2">"'file:///d:/obra%20andrade/bm%2002%20-%20cs/drenagem-bm02.xls'#$''.$am$1831"</definedName>
    <definedName name="SG_24_17_3">"'file:///d:/obra%20andrade/bm%2002%20-%20cs/drenagem-bm02.xls'#$''.$am$1831"</definedName>
    <definedName name="SG_24_17_4">"'file:///d:/obra%20andrade/bm%2002%20-%20cs/drenagem-bm02.xls'#$''.$am$1831"</definedName>
    <definedName name="SG_24_17_5">"'file:///d:/obra%20andrade/bm%2002%20-%20cs/drenagem-bm02.xls'#$''.$am$1831"</definedName>
    <definedName name="SG_24_17_6">"'file:///d:/obra%20andrade/bm%2002%20-%20cs/drenagem-bm02.xls'#$''.$am$1831"</definedName>
    <definedName name="SG_24_17_7">"'file:///d:/obra%20andrade/bm%2002%20-%20cs/drenagem-bm02.xls'#$''.$am$1831"</definedName>
    <definedName name="SG_24_18" localSheetId="12">#REF!</definedName>
    <definedName name="SG_24_18" localSheetId="13">#REF!</definedName>
    <definedName name="SG_24_18" localSheetId="6">#REF!</definedName>
    <definedName name="SG_24_18">#REF!</definedName>
    <definedName name="SG_24_18_2">"'file:///d:/obra%20andrade/bm%2002%20-%20cs/drenagem-bm02.xls'#$''.$aq$1835"</definedName>
    <definedName name="SG_24_18_3">"'file:///d:/obra%20andrade/bm%2002%20-%20cs/drenagem-bm02.xls'#$''.$aq$1835"</definedName>
    <definedName name="SG_24_18_4">"'file:///d:/obra%20andrade/bm%2002%20-%20cs/drenagem-bm02.xls'#$''.$aq$1835"</definedName>
    <definedName name="SG_24_18_5">"'file:///d:/obra%20andrade/bm%2002%20-%20cs/drenagem-bm02.xls'#$''.$aq$1835"</definedName>
    <definedName name="SG_24_18_6">"'file:///d:/obra%20andrade/bm%2002%20-%20cs/drenagem-bm02.xls'#$''.$aq$1835"</definedName>
    <definedName name="SG_24_18_7">"'file:///d:/obra%20andrade/bm%2002%20-%20cs/drenagem-bm02.xls'#$''.$aq$1835"</definedName>
    <definedName name="SG_24_19" localSheetId="12">#REF!</definedName>
    <definedName name="SG_24_19" localSheetId="13">#REF!</definedName>
    <definedName name="SG_24_19" localSheetId="6">#REF!</definedName>
    <definedName name="SG_24_19">#REF!</definedName>
    <definedName name="SG_24_19_2">"'file:///d:/obra%20andrade/bm%2002%20-%20cs/drenagem-bm02.xls'#$''.$au$1839"</definedName>
    <definedName name="SG_24_19_3">"'file:///d:/obra%20andrade/bm%2002%20-%20cs/drenagem-bm02.xls'#$''.$au$1839"</definedName>
    <definedName name="SG_24_19_4">"'file:///d:/obra%20andrade/bm%2002%20-%20cs/drenagem-bm02.xls'#$''.$au$1839"</definedName>
    <definedName name="SG_24_19_5">"'file:///d:/obra%20andrade/bm%2002%20-%20cs/drenagem-bm02.xls'#$''.$au$1839"</definedName>
    <definedName name="SG_24_19_6">"'file:///d:/obra%20andrade/bm%2002%20-%20cs/drenagem-bm02.xls'#$''.$au$1839"</definedName>
    <definedName name="SG_24_19_7">"'file:///d:/obra%20andrade/bm%2002%20-%20cs/drenagem-bm02.xls'#$''.$au$1839"</definedName>
    <definedName name="SG_24_20" localSheetId="12">#REF!</definedName>
    <definedName name="SG_24_20" localSheetId="13">#REF!</definedName>
    <definedName name="SG_24_20" localSheetId="6">#REF!</definedName>
    <definedName name="SG_24_20">#REF!</definedName>
    <definedName name="SG_24_20_2">"'file:///d:/obra%20andrade/bm%2002%20-%20cs/drenagem-bm02.xls'#$''.$ay$1843"</definedName>
    <definedName name="SG_24_20_3">"'file:///d:/obra%20andrade/bm%2002%20-%20cs/drenagem-bm02.xls'#$''.$ay$1843"</definedName>
    <definedName name="SG_24_20_4">"'file:///d:/obra%20andrade/bm%2002%20-%20cs/drenagem-bm02.xls'#$''.$ay$1843"</definedName>
    <definedName name="SG_24_20_5">"'file:///d:/obra%20andrade/bm%2002%20-%20cs/drenagem-bm02.xls'#$''.$ay$1843"</definedName>
    <definedName name="SG_24_20_6">"'file:///d:/obra%20andrade/bm%2002%20-%20cs/drenagem-bm02.xls'#$''.$ay$1843"</definedName>
    <definedName name="SG_24_20_7">"'file:///d:/obra%20andrade/bm%2002%20-%20cs/drenagem-bm02.xls'#$''.$ay$1843"</definedName>
    <definedName name="SG_24_21" localSheetId="12">#REF!</definedName>
    <definedName name="SG_24_21" localSheetId="13">#REF!</definedName>
    <definedName name="SG_24_21" localSheetId="6">#REF!</definedName>
    <definedName name="SG_24_21">#REF!</definedName>
    <definedName name="SG_24_21_2">"'file:///d:/obra%20andrade/bm%2002%20-%20cs/drenagem-bm02.xls'#$''.$bc$1847"</definedName>
    <definedName name="SG_24_21_3">"'file:///d:/obra%20andrade/bm%2002%20-%20cs/drenagem-bm02.xls'#$''.$bc$1847"</definedName>
    <definedName name="SG_24_21_4">"'file:///d:/obra%20andrade/bm%2002%20-%20cs/drenagem-bm02.xls'#$''.$bc$1847"</definedName>
    <definedName name="SG_24_21_5">"'file:///d:/obra%20andrade/bm%2002%20-%20cs/drenagem-bm02.xls'#$''.$bc$1847"</definedName>
    <definedName name="SG_24_21_6">"'file:///d:/obra%20andrade/bm%2002%20-%20cs/drenagem-bm02.xls'#$''.$bc$1847"</definedName>
    <definedName name="SG_24_21_7">"'file:///d:/obra%20andrade/bm%2002%20-%20cs/drenagem-bm02.xls'#$''.$bc$1847"</definedName>
    <definedName name="SG_24_22" localSheetId="12">#REF!</definedName>
    <definedName name="SG_24_22" localSheetId="13">#REF!</definedName>
    <definedName name="SG_24_22" localSheetId="6">#REF!</definedName>
    <definedName name="SG_24_22">#REF!</definedName>
    <definedName name="SG_24_22_2">"'file:///d:/obra%20andrade/bm%2002%20-%20cs/drenagem-bm02.xls'#$''.$bg$1851"</definedName>
    <definedName name="SG_24_22_3">"'file:///d:/obra%20andrade/bm%2002%20-%20cs/drenagem-bm02.xls'#$''.$bg$1851"</definedName>
    <definedName name="SG_24_22_4">"'file:///d:/obra%20andrade/bm%2002%20-%20cs/drenagem-bm02.xls'#$''.$bg$1851"</definedName>
    <definedName name="SG_24_22_5">"'file:///d:/obra%20andrade/bm%2002%20-%20cs/drenagem-bm02.xls'#$''.$bg$1851"</definedName>
    <definedName name="SG_24_22_6">"'file:///d:/obra%20andrade/bm%2002%20-%20cs/drenagem-bm02.xls'#$''.$bg$1851"</definedName>
    <definedName name="SG_24_22_7">"'file:///d:/obra%20andrade/bm%2002%20-%20cs/drenagem-bm02.xls'#$''.$bg$1851"</definedName>
    <definedName name="SG_24_23" localSheetId="12">#REF!</definedName>
    <definedName name="SG_24_23" localSheetId="13">#REF!</definedName>
    <definedName name="SG_24_23" localSheetId="6">#REF!</definedName>
    <definedName name="SG_24_23">#REF!</definedName>
    <definedName name="SG_24_23_2">"'file:///d:/obra%20andrade/bm%2002%20-%20cs/drenagem-bm02.xls'#$''.$bk$1855"</definedName>
    <definedName name="SG_24_23_3">"'file:///d:/obra%20andrade/bm%2002%20-%20cs/drenagem-bm02.xls'#$''.$bk$1855"</definedName>
    <definedName name="SG_24_23_4">"'file:///d:/obra%20andrade/bm%2002%20-%20cs/drenagem-bm02.xls'#$''.$bk$1855"</definedName>
    <definedName name="SG_24_23_5">"'file:///d:/obra%20andrade/bm%2002%20-%20cs/drenagem-bm02.xls'#$''.$bk$1855"</definedName>
    <definedName name="SG_24_23_6">"'file:///d:/obra%20andrade/bm%2002%20-%20cs/drenagem-bm02.xls'#$''.$bk$1855"</definedName>
    <definedName name="SG_24_23_7">"'file:///d:/obra%20andrade/bm%2002%20-%20cs/drenagem-bm02.xls'#$''.$bk$1855"</definedName>
    <definedName name="SG_24_24" localSheetId="12">#REF!</definedName>
    <definedName name="SG_24_24" localSheetId="13">#REF!</definedName>
    <definedName name="SG_24_24" localSheetId="6">#REF!</definedName>
    <definedName name="SG_24_24">#REF!</definedName>
    <definedName name="SG_24_24_2">"'file:///d:/obra%20andrade/bm%2002%20-%20cs/drenagem-bm02.xls'#$''.$bo$1859"</definedName>
    <definedName name="SG_24_24_3">"'file:///d:/obra%20andrade/bm%2002%20-%20cs/drenagem-bm02.xls'#$''.$bo$1859"</definedName>
    <definedName name="SG_24_24_4">"'file:///d:/obra%20andrade/bm%2002%20-%20cs/drenagem-bm02.xls'#$''.$bo$1859"</definedName>
    <definedName name="SG_24_24_5">"'file:///d:/obra%20andrade/bm%2002%20-%20cs/drenagem-bm02.xls'#$''.$bo$1859"</definedName>
    <definedName name="SG_24_24_6">"'file:///d:/obra%20andrade/bm%2002%20-%20cs/drenagem-bm02.xls'#$''.$bo$1859"</definedName>
    <definedName name="SG_24_24_7">"'file:///d:/obra%20andrade/bm%2002%20-%20cs/drenagem-bm02.xls'#$''.$bo$1859"</definedName>
    <definedName name="SG_24_25" localSheetId="12">#REF!</definedName>
    <definedName name="SG_24_25" localSheetId="13">#REF!</definedName>
    <definedName name="SG_24_25" localSheetId="6">#REF!</definedName>
    <definedName name="SG_24_25">#REF!</definedName>
    <definedName name="SG_24_25_2">"'file:///d:/obra%20andrade/bm%2002%20-%20cs/drenagem-bm02.xls'#$''.$bs$1863"</definedName>
    <definedName name="SG_24_25_3">"'file:///d:/obra%20andrade/bm%2002%20-%20cs/drenagem-bm02.xls'#$''.$bs$1863"</definedName>
    <definedName name="SG_24_25_4">"'file:///d:/obra%20andrade/bm%2002%20-%20cs/drenagem-bm02.xls'#$''.$bs$1863"</definedName>
    <definedName name="SG_24_25_5">"'file:///d:/obra%20andrade/bm%2002%20-%20cs/drenagem-bm02.xls'#$''.$bs$1863"</definedName>
    <definedName name="SG_24_25_6">"'file:///d:/obra%20andrade/bm%2002%20-%20cs/drenagem-bm02.xls'#$''.$bs$1863"</definedName>
    <definedName name="SG_24_25_7">"'file:///d:/obra%20andrade/bm%2002%20-%20cs/drenagem-bm02.xls'#$''.$bs$1863"</definedName>
    <definedName name="SG_25_01" localSheetId="12">#REF!</definedName>
    <definedName name="SG_25_01" localSheetId="13">#REF!</definedName>
    <definedName name="SG_25_01" localSheetId="6">#REF!</definedName>
    <definedName name="SG_25_01">#REF!</definedName>
    <definedName name="SG_25_01_2">"'file:///d:/obra%20andrade/bm%2002%20-%20cs/drenagem-bm02.xls'#$''.$by$1869"</definedName>
    <definedName name="SG_25_01_3">"'file:///d:/obra%20andrade/bm%2002%20-%20cs/drenagem-bm02.xls'#$''.$by$1869"</definedName>
    <definedName name="SG_25_01_4">"'file:///d:/obra%20andrade/bm%2002%20-%20cs/drenagem-bm02.xls'#$''.$by$1869"</definedName>
    <definedName name="SG_25_01_5">"'file:///d:/obra%20andrade/bm%2002%20-%20cs/drenagem-bm02.xls'#$''.$by$1869"</definedName>
    <definedName name="SG_25_01_6">"'file:///d:/obra%20andrade/bm%2002%20-%20cs/drenagem-bm02.xls'#$''.$by$1869"</definedName>
    <definedName name="SG_25_01_7">"'file:///d:/obra%20andrade/bm%2002%20-%20cs/drenagem-bm02.xls'#$''.$by$1869"</definedName>
    <definedName name="SG_25_02" localSheetId="12">#REF!</definedName>
    <definedName name="SG_25_02" localSheetId="13">#REF!</definedName>
    <definedName name="SG_25_02" localSheetId="6">#REF!</definedName>
    <definedName name="SG_25_02">#REF!</definedName>
    <definedName name="SG_25_02_2">"'file:///d:/obra%20andrade/bm%2002%20-%20cs/drenagem-bm02.xls'#$''.$cc$1873"</definedName>
    <definedName name="SG_25_02_3">"'file:///d:/obra%20andrade/bm%2002%20-%20cs/drenagem-bm02.xls'#$''.$cc$1873"</definedName>
    <definedName name="SG_25_02_4">"'file:///d:/obra%20andrade/bm%2002%20-%20cs/drenagem-bm02.xls'#$''.$cc$1873"</definedName>
    <definedName name="SG_25_02_5">"'file:///d:/obra%20andrade/bm%2002%20-%20cs/drenagem-bm02.xls'#$''.$cc$1873"</definedName>
    <definedName name="SG_25_02_6">"'file:///d:/obra%20andrade/bm%2002%20-%20cs/drenagem-bm02.xls'#$''.$cc$1873"</definedName>
    <definedName name="SG_25_02_7">"'file:///d:/obra%20andrade/bm%2002%20-%20cs/drenagem-bm02.xls'#$''.$cc$1873"</definedName>
    <definedName name="SG_25_03" localSheetId="12">#REF!</definedName>
    <definedName name="SG_25_03" localSheetId="13">#REF!</definedName>
    <definedName name="SG_25_03" localSheetId="6">#REF!</definedName>
    <definedName name="SG_25_03">#REF!</definedName>
    <definedName name="SG_25_03_2">"'file:///d:/obra%20andrade/bm%2002%20-%20cs/drenagem-bm02.xls'#$''.$cg$1877"</definedName>
    <definedName name="SG_25_03_3">"'file:///d:/obra%20andrade/bm%2002%20-%20cs/drenagem-bm02.xls'#$''.$cg$1877"</definedName>
    <definedName name="SG_25_03_4">"'file:///d:/obra%20andrade/bm%2002%20-%20cs/drenagem-bm02.xls'#$''.$cg$1877"</definedName>
    <definedName name="SG_25_03_5">"'file:///d:/obra%20andrade/bm%2002%20-%20cs/drenagem-bm02.xls'#$''.$cg$1877"</definedName>
    <definedName name="SG_25_03_6">"'file:///d:/obra%20andrade/bm%2002%20-%20cs/drenagem-bm02.xls'#$''.$cg$1877"</definedName>
    <definedName name="SG_25_03_7">"'file:///d:/obra%20andrade/bm%2002%20-%20cs/drenagem-bm02.xls'#$''.$cg$1877"</definedName>
    <definedName name="SG_25_04" localSheetId="12">#REF!</definedName>
    <definedName name="SG_25_04" localSheetId="13">#REF!</definedName>
    <definedName name="SG_25_04" localSheetId="6">#REF!</definedName>
    <definedName name="SG_25_04">#REF!</definedName>
    <definedName name="SG_25_04_2">"'file:///d:/obra%20andrade/bm%2002%20-%20cs/drenagem-bm02.xls'#$''.$ck$1881"</definedName>
    <definedName name="SG_25_04_3">"'file:///d:/obra%20andrade/bm%2002%20-%20cs/drenagem-bm02.xls'#$''.$ck$1881"</definedName>
    <definedName name="SG_25_04_4">"'file:///d:/obra%20andrade/bm%2002%20-%20cs/drenagem-bm02.xls'#$''.$ck$1881"</definedName>
    <definedName name="SG_25_04_5">"'file:///d:/obra%20andrade/bm%2002%20-%20cs/drenagem-bm02.xls'#$''.$ck$1881"</definedName>
    <definedName name="SG_25_04_6">"'file:///d:/obra%20andrade/bm%2002%20-%20cs/drenagem-bm02.xls'#$''.$ck$1881"</definedName>
    <definedName name="SG_25_04_7">"'file:///d:/obra%20andrade/bm%2002%20-%20cs/drenagem-bm02.xls'#$''.$ck$1881"</definedName>
    <definedName name="SG_25_05" localSheetId="12">#REF!</definedName>
    <definedName name="SG_25_05" localSheetId="13">#REF!</definedName>
    <definedName name="SG_25_05" localSheetId="6">#REF!</definedName>
    <definedName name="SG_25_05">#REF!</definedName>
    <definedName name="SG_25_05_2">"'file:///d:/obra%20andrade/bm%2002%20-%20cs/drenagem-bm02.xls'#$''.$co$1885"</definedName>
    <definedName name="SG_25_05_3">"'file:///d:/obra%20andrade/bm%2002%20-%20cs/drenagem-bm02.xls'#$''.$co$1885"</definedName>
    <definedName name="SG_25_05_4">"'file:///d:/obra%20andrade/bm%2002%20-%20cs/drenagem-bm02.xls'#$''.$co$1885"</definedName>
    <definedName name="SG_25_05_5">"'file:///d:/obra%20andrade/bm%2002%20-%20cs/drenagem-bm02.xls'#$''.$co$1885"</definedName>
    <definedName name="SG_25_05_6">"'file:///d:/obra%20andrade/bm%2002%20-%20cs/drenagem-bm02.xls'#$''.$co$1885"</definedName>
    <definedName name="SG_25_05_7">"'file:///d:/obra%20andrade/bm%2002%20-%20cs/drenagem-bm02.xls'#$''.$co$1885"</definedName>
    <definedName name="SG_25_06" localSheetId="12">#REF!</definedName>
    <definedName name="SG_25_06" localSheetId="13">#REF!</definedName>
    <definedName name="SG_25_06" localSheetId="6">#REF!</definedName>
    <definedName name="SG_25_06">#REF!</definedName>
    <definedName name="SG_25_06_2">"'file:///d:/obra%20andrade/bm%2002%20-%20cs/drenagem-bm02.xls'#$''.$cs$1889"</definedName>
    <definedName name="SG_25_06_3">"'file:///d:/obra%20andrade/bm%2002%20-%20cs/drenagem-bm02.xls'#$''.$cs$1889"</definedName>
    <definedName name="SG_25_06_4">"'file:///d:/obra%20andrade/bm%2002%20-%20cs/drenagem-bm02.xls'#$''.$cs$1889"</definedName>
    <definedName name="SG_25_06_5">"'file:///d:/obra%20andrade/bm%2002%20-%20cs/drenagem-bm02.xls'#$''.$cs$1889"</definedName>
    <definedName name="SG_25_06_6">"'file:///d:/obra%20andrade/bm%2002%20-%20cs/drenagem-bm02.xls'#$''.$cs$1889"</definedName>
    <definedName name="SG_25_06_7">"'file:///d:/obra%20andrade/bm%2002%20-%20cs/drenagem-bm02.xls'#$''.$cs$1889"</definedName>
    <definedName name="SG_25_07" localSheetId="12">#REF!</definedName>
    <definedName name="SG_25_07" localSheetId="13">#REF!</definedName>
    <definedName name="SG_25_07" localSheetId="6">#REF!</definedName>
    <definedName name="SG_25_07">#REF!</definedName>
    <definedName name="SG_25_07_2">"'file:///d:/obra%20andrade/bm%2002%20-%20cs/drenagem-bm02.xls'#$''.$cw$1893"</definedName>
    <definedName name="SG_25_07_3">"'file:///d:/obra%20andrade/bm%2002%20-%20cs/drenagem-bm02.xls'#$''.$cw$1893"</definedName>
    <definedName name="SG_25_07_4">"'file:///d:/obra%20andrade/bm%2002%20-%20cs/drenagem-bm02.xls'#$''.$cw$1893"</definedName>
    <definedName name="SG_25_07_5">"'file:///d:/obra%20andrade/bm%2002%20-%20cs/drenagem-bm02.xls'#$''.$cw$1893"</definedName>
    <definedName name="SG_25_07_6">"'file:///d:/obra%20andrade/bm%2002%20-%20cs/drenagem-bm02.xls'#$''.$cw$1893"</definedName>
    <definedName name="SG_25_07_7">"'file:///d:/obra%20andrade/bm%2002%20-%20cs/drenagem-bm02.xls'#$''.$cw$1893"</definedName>
    <definedName name="SG_25_08" localSheetId="12">#REF!</definedName>
    <definedName name="SG_25_08" localSheetId="13">#REF!</definedName>
    <definedName name="SG_25_08" localSheetId="6">#REF!</definedName>
    <definedName name="SG_25_08">#REF!</definedName>
    <definedName name="SG_25_08_2">"'file:///d:/obra%20andrade/bm%2002%20-%20cs/drenagem-bm02.xls'#$''.$da$1897"</definedName>
    <definedName name="SG_25_08_3">"'file:///d:/obra%20andrade/bm%2002%20-%20cs/drenagem-bm02.xls'#$''.$da$1897"</definedName>
    <definedName name="SG_25_08_4">"'file:///d:/obra%20andrade/bm%2002%20-%20cs/drenagem-bm02.xls'#$''.$da$1897"</definedName>
    <definedName name="SG_25_08_5">"'file:///d:/obra%20andrade/bm%2002%20-%20cs/drenagem-bm02.xls'#$''.$da$1897"</definedName>
    <definedName name="SG_25_08_6">"'file:///d:/obra%20andrade/bm%2002%20-%20cs/drenagem-bm02.xls'#$''.$da$1897"</definedName>
    <definedName name="SG_25_08_7">"'file:///d:/obra%20andrade/bm%2002%20-%20cs/drenagem-bm02.xls'#$''.$da$1897"</definedName>
    <definedName name="SG_25_09" localSheetId="12">#REF!</definedName>
    <definedName name="SG_25_09" localSheetId="13">#REF!</definedName>
    <definedName name="SG_25_09" localSheetId="6">#REF!</definedName>
    <definedName name="SG_25_09">#REF!</definedName>
    <definedName name="SG_25_09_2">"'file:///d:/obra%20andrade/bm%2002%20-%20cs/drenagem-bm02.xls'#$''.$de$1901"</definedName>
    <definedName name="SG_25_09_3">"'file:///d:/obra%20andrade/bm%2002%20-%20cs/drenagem-bm02.xls'#$''.$de$1901"</definedName>
    <definedName name="SG_25_09_4">"'file:///d:/obra%20andrade/bm%2002%20-%20cs/drenagem-bm02.xls'#$''.$de$1901"</definedName>
    <definedName name="SG_25_09_5">"'file:///d:/obra%20andrade/bm%2002%20-%20cs/drenagem-bm02.xls'#$''.$de$1901"</definedName>
    <definedName name="SG_25_09_6">"'file:///d:/obra%20andrade/bm%2002%20-%20cs/drenagem-bm02.xls'#$''.$de$1901"</definedName>
    <definedName name="SG_25_09_7">"'file:///d:/obra%20andrade/bm%2002%20-%20cs/drenagem-bm02.xls'#$''.$de$1901"</definedName>
    <definedName name="SG_25_10" localSheetId="12">#REF!</definedName>
    <definedName name="SG_25_10" localSheetId="13">#REF!</definedName>
    <definedName name="SG_25_10" localSheetId="6">#REF!</definedName>
    <definedName name="SG_25_10">#REF!</definedName>
    <definedName name="SG_25_10_2">"'file:///d:/obra%20andrade/bm%2002%20-%20cs/drenagem-bm02.xls'#$''.$di$1905"</definedName>
    <definedName name="SG_25_10_3">"'file:///d:/obra%20andrade/bm%2002%20-%20cs/drenagem-bm02.xls'#$''.$di$1905"</definedName>
    <definedName name="SG_25_10_4">"'file:///d:/obra%20andrade/bm%2002%20-%20cs/drenagem-bm02.xls'#$''.$di$1905"</definedName>
    <definedName name="SG_25_10_5">"'file:///d:/obra%20andrade/bm%2002%20-%20cs/drenagem-bm02.xls'#$''.$di$1905"</definedName>
    <definedName name="SG_25_10_6">"'file:///d:/obra%20andrade/bm%2002%20-%20cs/drenagem-bm02.xls'#$''.$di$1905"</definedName>
    <definedName name="SG_25_10_7">"'file:///d:/obra%20andrade/bm%2002%20-%20cs/drenagem-bm02.xls'#$''.$di$1905"</definedName>
    <definedName name="SG_25_11" localSheetId="12">#REF!</definedName>
    <definedName name="SG_25_11" localSheetId="13">#REF!</definedName>
    <definedName name="SG_25_11" localSheetId="6">#REF!</definedName>
    <definedName name="SG_25_11">#REF!</definedName>
    <definedName name="SG_25_11_2">"'file:///d:/obra%20andrade/bm%2002%20-%20cs/drenagem-bm02.xls'#$''.$dm$1909"</definedName>
    <definedName name="SG_25_11_3">"'file:///d:/obra%20andrade/bm%2002%20-%20cs/drenagem-bm02.xls'#$''.$dm$1909"</definedName>
    <definedName name="SG_25_11_4">"'file:///d:/obra%20andrade/bm%2002%20-%20cs/drenagem-bm02.xls'#$''.$dm$1909"</definedName>
    <definedName name="SG_25_11_5">"'file:///d:/obra%20andrade/bm%2002%20-%20cs/drenagem-bm02.xls'#$''.$dm$1909"</definedName>
    <definedName name="SG_25_11_6">"'file:///d:/obra%20andrade/bm%2002%20-%20cs/drenagem-bm02.xls'#$''.$dm$1909"</definedName>
    <definedName name="SG_25_11_7">"'file:///d:/obra%20andrade/bm%2002%20-%20cs/drenagem-bm02.xls'#$''.$dm$1909"</definedName>
    <definedName name="SG_25_12" localSheetId="12">#REF!</definedName>
    <definedName name="SG_25_12" localSheetId="13">#REF!</definedName>
    <definedName name="SG_25_12" localSheetId="6">#REF!</definedName>
    <definedName name="SG_25_12">#REF!</definedName>
    <definedName name="SG_25_12_2">"'file:///d:/obra%20andrade/bm%2002%20-%20cs/drenagem-bm02.xls'#$''.$dq$1913"</definedName>
    <definedName name="SG_25_12_3">"'file:///d:/obra%20andrade/bm%2002%20-%20cs/drenagem-bm02.xls'#$''.$dq$1913"</definedName>
    <definedName name="SG_25_12_4">"'file:///d:/obra%20andrade/bm%2002%20-%20cs/drenagem-bm02.xls'#$''.$dq$1913"</definedName>
    <definedName name="SG_25_12_5">"'file:///d:/obra%20andrade/bm%2002%20-%20cs/drenagem-bm02.xls'#$''.$dq$1913"</definedName>
    <definedName name="SG_25_12_6">"'file:///d:/obra%20andrade/bm%2002%20-%20cs/drenagem-bm02.xls'#$''.$dq$1913"</definedName>
    <definedName name="SG_25_12_7">"'file:///d:/obra%20andrade/bm%2002%20-%20cs/drenagem-bm02.xls'#$''.$dq$1913"</definedName>
    <definedName name="SG_25_13" localSheetId="12">#REF!</definedName>
    <definedName name="SG_25_13" localSheetId="13">#REF!</definedName>
    <definedName name="SG_25_13" localSheetId="6">#REF!</definedName>
    <definedName name="SG_25_13">#REF!</definedName>
    <definedName name="SG_25_13_2">"'file:///d:/obra%20andrade/bm%2002%20-%20cs/drenagem-bm02.xls'#$''.$du$1917"</definedName>
    <definedName name="SG_25_13_3">"'file:///d:/obra%20andrade/bm%2002%20-%20cs/drenagem-bm02.xls'#$''.$du$1917"</definedName>
    <definedName name="SG_25_13_4">"'file:///d:/obra%20andrade/bm%2002%20-%20cs/drenagem-bm02.xls'#$''.$du$1917"</definedName>
    <definedName name="SG_25_13_5">"'file:///d:/obra%20andrade/bm%2002%20-%20cs/drenagem-bm02.xls'#$''.$du$1917"</definedName>
    <definedName name="SG_25_13_6">"'file:///d:/obra%20andrade/bm%2002%20-%20cs/drenagem-bm02.xls'#$''.$du$1917"</definedName>
    <definedName name="SG_25_13_7">"'file:///d:/obra%20andrade/bm%2002%20-%20cs/drenagem-bm02.xls'#$''.$du$1917"</definedName>
    <definedName name="SG_25_14" localSheetId="12">#REF!</definedName>
    <definedName name="SG_25_14" localSheetId="13">#REF!</definedName>
    <definedName name="SG_25_14" localSheetId="6">#REF!</definedName>
    <definedName name="SG_25_14">#REF!</definedName>
    <definedName name="SG_25_14_2">"'file:///d:/obra%20andrade/bm%2002%20-%20cs/drenagem-bm02.xls'#$''.$dy$1921"</definedName>
    <definedName name="SG_25_14_3">"'file:///d:/obra%20andrade/bm%2002%20-%20cs/drenagem-bm02.xls'#$''.$dy$1921"</definedName>
    <definedName name="SG_25_14_4">"'file:///d:/obra%20andrade/bm%2002%20-%20cs/drenagem-bm02.xls'#$''.$dy$1921"</definedName>
    <definedName name="SG_25_14_5">"'file:///d:/obra%20andrade/bm%2002%20-%20cs/drenagem-bm02.xls'#$''.$dy$1921"</definedName>
    <definedName name="SG_25_14_6">"'file:///d:/obra%20andrade/bm%2002%20-%20cs/drenagem-bm02.xls'#$''.$dy$1921"</definedName>
    <definedName name="SG_25_14_7">"'file:///d:/obra%20andrade/bm%2002%20-%20cs/drenagem-bm02.xls'#$''.$dy$1921"</definedName>
    <definedName name="SG_25_15" localSheetId="12">#REF!</definedName>
    <definedName name="SG_25_15" localSheetId="13">#REF!</definedName>
    <definedName name="SG_25_15" localSheetId="6">#REF!</definedName>
    <definedName name="SG_25_15">#REF!</definedName>
    <definedName name="SG_25_15_2">"'file:///d:/obra%20andrade/bm%2002%20-%20cs/drenagem-bm02.xls'#$''.$ec$1925"</definedName>
    <definedName name="SG_25_15_3">"'file:///d:/obra%20andrade/bm%2002%20-%20cs/drenagem-bm02.xls'#$''.$ec$1925"</definedName>
    <definedName name="SG_25_15_4">"'file:///d:/obra%20andrade/bm%2002%20-%20cs/drenagem-bm02.xls'#$''.$ec$1925"</definedName>
    <definedName name="SG_25_15_5">"'file:///d:/obra%20andrade/bm%2002%20-%20cs/drenagem-bm02.xls'#$''.$ec$1925"</definedName>
    <definedName name="SG_25_15_6">"'file:///d:/obra%20andrade/bm%2002%20-%20cs/drenagem-bm02.xls'#$''.$ec$1925"</definedName>
    <definedName name="SG_25_15_7">"'file:///d:/obra%20andrade/bm%2002%20-%20cs/drenagem-bm02.xls'#$''.$ec$1925"</definedName>
    <definedName name="SG_25_16" localSheetId="12">#REF!</definedName>
    <definedName name="SG_25_16" localSheetId="13">#REF!</definedName>
    <definedName name="SG_25_16" localSheetId="6">#REF!</definedName>
    <definedName name="SG_25_16">#REF!</definedName>
    <definedName name="SG_25_16_2">"'file:///d:/obra%20andrade/bm%2002%20-%20cs/drenagem-bm02.xls'#$''.$eg$1929"</definedName>
    <definedName name="SG_25_16_3">"'file:///d:/obra%20andrade/bm%2002%20-%20cs/drenagem-bm02.xls'#$''.$eg$1929"</definedName>
    <definedName name="SG_25_16_4">"'file:///d:/obra%20andrade/bm%2002%20-%20cs/drenagem-bm02.xls'#$''.$eg$1929"</definedName>
    <definedName name="SG_25_16_5">"'file:///d:/obra%20andrade/bm%2002%20-%20cs/drenagem-bm02.xls'#$''.$eg$1929"</definedName>
    <definedName name="SG_25_16_6">"'file:///d:/obra%20andrade/bm%2002%20-%20cs/drenagem-bm02.xls'#$''.$eg$1929"</definedName>
    <definedName name="SG_25_16_7">"'file:///d:/obra%20andrade/bm%2002%20-%20cs/drenagem-bm02.xls'#$''.$eg$1929"</definedName>
    <definedName name="SG_25_17" localSheetId="12">#REF!</definedName>
    <definedName name="SG_25_17" localSheetId="13">#REF!</definedName>
    <definedName name="SG_25_17" localSheetId="6">#REF!</definedName>
    <definedName name="SG_25_17">#REF!</definedName>
    <definedName name="SG_25_17_2">"'file:///d:/obra%20andrade/bm%2002%20-%20cs/drenagem-bm02.xls'#$''.$ek$1933"</definedName>
    <definedName name="SG_25_17_3">"'file:///d:/obra%20andrade/bm%2002%20-%20cs/drenagem-bm02.xls'#$''.$ek$1933"</definedName>
    <definedName name="SG_25_17_4">"'file:///d:/obra%20andrade/bm%2002%20-%20cs/drenagem-bm02.xls'#$''.$ek$1933"</definedName>
    <definedName name="SG_25_17_5">"'file:///d:/obra%20andrade/bm%2002%20-%20cs/drenagem-bm02.xls'#$''.$ek$1933"</definedName>
    <definedName name="SG_25_17_6">"'file:///d:/obra%20andrade/bm%2002%20-%20cs/drenagem-bm02.xls'#$''.$ek$1933"</definedName>
    <definedName name="SG_25_17_7">"'file:///d:/obra%20andrade/bm%2002%20-%20cs/drenagem-bm02.xls'#$''.$ek$1933"</definedName>
    <definedName name="SG_25_18" localSheetId="12">#REF!</definedName>
    <definedName name="SG_25_18" localSheetId="13">#REF!</definedName>
    <definedName name="SG_25_18" localSheetId="6">#REF!</definedName>
    <definedName name="SG_25_18">#REF!</definedName>
    <definedName name="SG_25_18_2">"'file:///d:/obra%20andrade/bm%2002%20-%20cs/drenagem-bm02.xls'#$''.$eo$1937"</definedName>
    <definedName name="SG_25_18_3">"'file:///d:/obra%20andrade/bm%2002%20-%20cs/drenagem-bm02.xls'#$''.$eo$1937"</definedName>
    <definedName name="SG_25_18_4">"'file:///d:/obra%20andrade/bm%2002%20-%20cs/drenagem-bm02.xls'#$''.$eo$1937"</definedName>
    <definedName name="SG_25_18_5">"'file:///d:/obra%20andrade/bm%2002%20-%20cs/drenagem-bm02.xls'#$''.$eo$1937"</definedName>
    <definedName name="SG_25_18_6">"'file:///d:/obra%20andrade/bm%2002%20-%20cs/drenagem-bm02.xls'#$''.$eo$1937"</definedName>
    <definedName name="SG_25_18_7">"'file:///d:/obra%20andrade/bm%2002%20-%20cs/drenagem-bm02.xls'#$''.$eo$1937"</definedName>
    <definedName name="SG_25_19" localSheetId="12">#REF!</definedName>
    <definedName name="SG_25_19" localSheetId="13">#REF!</definedName>
    <definedName name="SG_25_19" localSheetId="6">#REF!</definedName>
    <definedName name="SG_25_19">#REF!</definedName>
    <definedName name="SG_25_19_2">"'file:///d:/obra%20andrade/bm%2002%20-%20cs/drenagem-bm02.xls'#$''.$es$1941"</definedName>
    <definedName name="SG_25_19_3">"'file:///d:/obra%20andrade/bm%2002%20-%20cs/drenagem-bm02.xls'#$''.$es$1941"</definedName>
    <definedName name="SG_25_19_4">"'file:///d:/obra%20andrade/bm%2002%20-%20cs/drenagem-bm02.xls'#$''.$es$1941"</definedName>
    <definedName name="SG_25_19_5">"'file:///d:/obra%20andrade/bm%2002%20-%20cs/drenagem-bm02.xls'#$''.$es$1941"</definedName>
    <definedName name="SG_25_19_6">"'file:///d:/obra%20andrade/bm%2002%20-%20cs/drenagem-bm02.xls'#$''.$es$1941"</definedName>
    <definedName name="SG_25_19_7">"'file:///d:/obra%20andrade/bm%2002%20-%20cs/drenagem-bm02.xls'#$''.$es$1941"</definedName>
    <definedName name="SG_25_20" localSheetId="12">#REF!</definedName>
    <definedName name="SG_25_20" localSheetId="13">#REF!</definedName>
    <definedName name="SG_25_20" localSheetId="6">#REF!</definedName>
    <definedName name="SG_25_20">#REF!</definedName>
    <definedName name="SG_25_20_2">"'file:///d:/obra%20andrade/bm%2002%20-%20cs/drenagem-bm02.xls'#$''.$ew$1945"</definedName>
    <definedName name="SG_25_20_3">"'file:///d:/obra%20andrade/bm%2002%20-%20cs/drenagem-bm02.xls'#$''.$ew$1945"</definedName>
    <definedName name="SG_25_20_4">"'file:///d:/obra%20andrade/bm%2002%20-%20cs/drenagem-bm02.xls'#$''.$ew$1945"</definedName>
    <definedName name="SG_25_20_5">"'file:///d:/obra%20andrade/bm%2002%20-%20cs/drenagem-bm02.xls'#$''.$ew$1945"</definedName>
    <definedName name="SG_25_20_6">"'file:///d:/obra%20andrade/bm%2002%20-%20cs/drenagem-bm02.xls'#$''.$ew$1945"</definedName>
    <definedName name="SG_25_20_7">"'file:///d:/obra%20andrade/bm%2002%20-%20cs/drenagem-bm02.xls'#$''.$ew$1945"</definedName>
    <definedName name="SG_25_21" localSheetId="12">#REF!</definedName>
    <definedName name="SG_25_21" localSheetId="13">#REF!</definedName>
    <definedName name="SG_25_21" localSheetId="6">#REF!</definedName>
    <definedName name="SG_25_21">#REF!</definedName>
    <definedName name="SG_25_21_2">"'file:///d:/obra%20andrade/bm%2002%20-%20cs/drenagem-bm02.xls'#$''.$fa$1949"</definedName>
    <definedName name="SG_25_21_3">"'file:///d:/obra%20andrade/bm%2002%20-%20cs/drenagem-bm02.xls'#$''.$fa$1949"</definedName>
    <definedName name="SG_25_21_4">"'file:///d:/obra%20andrade/bm%2002%20-%20cs/drenagem-bm02.xls'#$''.$fa$1949"</definedName>
    <definedName name="SG_25_21_5">"'file:///d:/obra%20andrade/bm%2002%20-%20cs/drenagem-bm02.xls'#$''.$fa$1949"</definedName>
    <definedName name="SG_25_21_6">"'file:///d:/obra%20andrade/bm%2002%20-%20cs/drenagem-bm02.xls'#$''.$fa$1949"</definedName>
    <definedName name="SG_25_21_7">"'file:///d:/obra%20andrade/bm%2002%20-%20cs/drenagem-bm02.xls'#$''.$fa$1949"</definedName>
    <definedName name="SG_25_22" localSheetId="12">#REF!</definedName>
    <definedName name="SG_25_22" localSheetId="13">#REF!</definedName>
    <definedName name="SG_25_22" localSheetId="6">#REF!</definedName>
    <definedName name="SG_25_22">#REF!</definedName>
    <definedName name="SG_25_22_2">"'file:///d:/obra%20andrade/bm%2002%20-%20cs/drenagem-bm02.xls'#$''.$fe$1953"</definedName>
    <definedName name="SG_25_22_3">"'file:///d:/obra%20andrade/bm%2002%20-%20cs/drenagem-bm02.xls'#$''.$fe$1953"</definedName>
    <definedName name="SG_25_22_4">"'file:///d:/obra%20andrade/bm%2002%20-%20cs/drenagem-bm02.xls'#$''.$fe$1953"</definedName>
    <definedName name="SG_25_22_5">"'file:///d:/obra%20andrade/bm%2002%20-%20cs/drenagem-bm02.xls'#$''.$fe$1953"</definedName>
    <definedName name="SG_25_22_6">"'file:///d:/obra%20andrade/bm%2002%20-%20cs/drenagem-bm02.xls'#$''.$fe$1953"</definedName>
    <definedName name="SG_25_22_7">"'file:///d:/obra%20andrade/bm%2002%20-%20cs/drenagem-bm02.xls'#$''.$fe$1953"</definedName>
    <definedName name="SG_25_23" localSheetId="12">#REF!</definedName>
    <definedName name="SG_25_23" localSheetId="13">#REF!</definedName>
    <definedName name="SG_25_23" localSheetId="6">#REF!</definedName>
    <definedName name="SG_25_23">#REF!</definedName>
    <definedName name="SG_25_23_2">"'file:///d:/obra%20andrade/bm%2002%20-%20cs/drenagem-bm02.xls'#$''.$fi$1957"</definedName>
    <definedName name="SG_25_23_3">"'file:///d:/obra%20andrade/bm%2002%20-%20cs/drenagem-bm02.xls'#$''.$fi$1957"</definedName>
    <definedName name="SG_25_23_4">"'file:///d:/obra%20andrade/bm%2002%20-%20cs/drenagem-bm02.xls'#$''.$fi$1957"</definedName>
    <definedName name="SG_25_23_5">"'file:///d:/obra%20andrade/bm%2002%20-%20cs/drenagem-bm02.xls'#$''.$fi$1957"</definedName>
    <definedName name="SG_25_23_6">"'file:///d:/obra%20andrade/bm%2002%20-%20cs/drenagem-bm02.xls'#$''.$fi$1957"</definedName>
    <definedName name="SG_25_23_7">"'file:///d:/obra%20andrade/bm%2002%20-%20cs/drenagem-bm02.xls'#$''.$fi$1957"</definedName>
    <definedName name="SG_25_24" localSheetId="12">#REF!</definedName>
    <definedName name="SG_25_24" localSheetId="13">#REF!</definedName>
    <definedName name="SG_25_24" localSheetId="6">#REF!</definedName>
    <definedName name="SG_25_24">#REF!</definedName>
    <definedName name="SG_25_24_2">"'file:///d:/obra%20andrade/bm%2002%20-%20cs/drenagem-bm02.xls'#$''.$fm$1961"</definedName>
    <definedName name="SG_25_24_3">"'file:///d:/obra%20andrade/bm%2002%20-%20cs/drenagem-bm02.xls'#$''.$fm$1961"</definedName>
    <definedName name="SG_25_24_4">"'file:///d:/obra%20andrade/bm%2002%20-%20cs/drenagem-bm02.xls'#$''.$fm$1961"</definedName>
    <definedName name="SG_25_24_5">"'file:///d:/obra%20andrade/bm%2002%20-%20cs/drenagem-bm02.xls'#$''.$fm$1961"</definedName>
    <definedName name="SG_25_24_6">"'file:///d:/obra%20andrade/bm%2002%20-%20cs/drenagem-bm02.xls'#$''.$fm$1961"</definedName>
    <definedName name="SG_25_24_7">"'file:///d:/obra%20andrade/bm%2002%20-%20cs/drenagem-bm02.xls'#$''.$fm$1961"</definedName>
    <definedName name="SG_25_25" localSheetId="12">#REF!</definedName>
    <definedName name="SG_25_25" localSheetId="13">#REF!</definedName>
    <definedName name="SG_25_25" localSheetId="6">#REF!</definedName>
    <definedName name="SG_25_25">#REF!</definedName>
    <definedName name="SG_25_25_2">"'file:///d:/obra%20andrade/bm%2002%20-%20cs/drenagem-bm02.xls'#$''.$fq$1965"</definedName>
    <definedName name="SG_25_25_3">"'file:///d:/obra%20andrade/bm%2002%20-%20cs/drenagem-bm02.xls'#$''.$fq$1965"</definedName>
    <definedName name="SG_25_25_4">"'file:///d:/obra%20andrade/bm%2002%20-%20cs/drenagem-bm02.xls'#$''.$fq$1965"</definedName>
    <definedName name="SG_25_25_5">"'file:///d:/obra%20andrade/bm%2002%20-%20cs/drenagem-bm02.xls'#$''.$fq$1965"</definedName>
    <definedName name="SG_25_25_6">"'file:///d:/obra%20andrade/bm%2002%20-%20cs/drenagem-bm02.xls'#$''.$fq$1965"</definedName>
    <definedName name="SG_25_25_7">"'file:///d:/obra%20andrade/bm%2002%20-%20cs/drenagem-bm02.xls'#$''.$fq$1965"</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6">#N/A</definedName>
    <definedName name="SHARED_FORMULA_7">#N/A</definedName>
    <definedName name="SHARED_FORMULA_7_11_7_11_2" localSheetId="12">ROUND(#REF!*#REF!,2)</definedName>
    <definedName name="SHARED_FORMULA_7_11_7_11_2" localSheetId="13">ROUND(#REF!*#REF!,2)</definedName>
    <definedName name="SHARED_FORMULA_7_11_7_11_2" localSheetId="6">ROUND(#REF!*#REF!,2)</definedName>
    <definedName name="SHARED_FORMULA_7_11_7_11_2">ROUND(#REF!*#REF!,2)</definedName>
    <definedName name="SHARED_FORMULA_7_58_7_58_2" localSheetId="12">ROUND(#REF!*#REF!,2)</definedName>
    <definedName name="SHARED_FORMULA_7_58_7_58_2" localSheetId="13">ROUND(#REF!*#REF!,2)</definedName>
    <definedName name="SHARED_FORMULA_7_58_7_58_2" localSheetId="6">ROUND(#REF!*#REF!,2)</definedName>
    <definedName name="SHARED_FORMULA_7_58_7_58_2">ROUND(#REF!*#REF!,2)</definedName>
    <definedName name="SHARED_FORMULA_7_69_7_69_2" localSheetId="12">ROUND(#REF!*#REF!,2)</definedName>
    <definedName name="SHARED_FORMULA_7_69_7_69_2" localSheetId="13">ROUND(#REF!*#REF!,2)</definedName>
    <definedName name="SHARED_FORMULA_7_69_7_69_2" localSheetId="6">ROUND(#REF!*#REF!,2)</definedName>
    <definedName name="SHARED_FORMULA_7_69_7_69_2">ROUND(#REF!*#REF!,2)</definedName>
    <definedName name="SHARED_FORMULA_8">#N/A</definedName>
    <definedName name="SHARED_FORMULA_8_10_8_10_0" localSheetId="12">#REF!+#REF!+#REF!+#REF!</definedName>
    <definedName name="SHARED_FORMULA_8_10_8_10_0" localSheetId="13">#REF!+#REF!+#REF!+#REF!</definedName>
    <definedName name="SHARED_FORMULA_8_10_8_10_0" localSheetId="6">#REF!+#REF!+#REF!+#REF!</definedName>
    <definedName name="SHARED_FORMULA_8_10_8_10_0">#REF!+#REF!+#REF!+#REF!</definedName>
    <definedName name="SHARED_FORMULA_8_10_8_10_2" localSheetId="12">#REF!*(#REF!+1)</definedName>
    <definedName name="SHARED_FORMULA_8_10_8_10_2" localSheetId="13">#REF!*(#REF!+1)</definedName>
    <definedName name="SHARED_FORMULA_8_10_8_10_2" localSheetId="6">#REF!*(#REF!+1)</definedName>
    <definedName name="SHARED_FORMULA_8_10_8_10_2">#REF!*(#REF!+1)</definedName>
    <definedName name="SHARED_FORMULA_8_73_8_73_2" localSheetId="12">#REF!*(#REF!+1)</definedName>
    <definedName name="SHARED_FORMULA_8_73_8_73_2" localSheetId="13">#REF!*(#REF!+1)</definedName>
    <definedName name="SHARED_FORMULA_8_73_8_73_2" localSheetId="6">#REF!*(#REF!+1)</definedName>
    <definedName name="SHARED_FORMULA_8_73_8_73_2">#REF!*(#REF!+1)</definedName>
    <definedName name="SHARED_FORMULA_9">#N/A</definedName>
    <definedName name="SHARED_FORMULA_9_8_9_8_0" localSheetId="12">SUM(#REF!)</definedName>
    <definedName name="SHARED_FORMULA_9_8_9_8_0" localSheetId="13">SUM(#REF!)</definedName>
    <definedName name="SHARED_FORMULA_9_8_9_8_0" localSheetId="6">SUM(#REF!)</definedName>
    <definedName name="SHARED_FORMULA_9_8_9_8_0">SUM(#REF!)</definedName>
    <definedName name="shh" localSheetId="12">#REF!</definedName>
    <definedName name="shh" localSheetId="13">#REF!</definedName>
    <definedName name="shh" localSheetId="6">#REF!</definedName>
    <definedName name="shh">#REF!</definedName>
    <definedName name="SICRO">[89]SICRO!$A$3:$M$108</definedName>
    <definedName name="SIFÃO_CROMADO" localSheetId="12">#REF!</definedName>
    <definedName name="SIFÃO_CROMADO" localSheetId="13">#REF!</definedName>
    <definedName name="SIFÃO_CROMADO" localSheetId="6">#REF!</definedName>
    <definedName name="SIFÃO_CROMADO">#REF!</definedName>
    <definedName name="sin" localSheetId="10">#REF!</definedName>
    <definedName name="sin" localSheetId="9">#REF!</definedName>
    <definedName name="sin" localSheetId="11">#REF!</definedName>
    <definedName name="sin" localSheetId="7">#REF!</definedName>
    <definedName name="sin" localSheetId="8">#REF!</definedName>
    <definedName name="SIN" localSheetId="12" hidden="1">{#N/A,#N/A,FALSE,"Planilha";#N/A,#N/A,FALSE,"Resumo";#N/A,#N/A,FALSE,"Fisico";#N/A,#N/A,FALSE,"Financeiro";#N/A,#N/A,FALSE,"Financeiro"}</definedName>
    <definedName name="SIN" hidden="1">{#N/A,#N/A,FALSE,"Planilha";#N/A,#N/A,FALSE,"Resumo";#N/A,#N/A,FALSE,"Fisico";#N/A,#N/A,FALSE,"Financeiro";#N/A,#N/A,FALSE,"Financeiro"}</definedName>
    <definedName name="SINA" localSheetId="12" hidden="1">{#N/A,#N/A,FALSE,"Planilha";#N/A,#N/A,FALSE,"Resumo";#N/A,#N/A,FALSE,"Fisico";#N/A,#N/A,FALSE,"Financeiro";#N/A,#N/A,FALSE,"Financeiro"}</definedName>
    <definedName name="SINA" hidden="1">{#N/A,#N/A,FALSE,"Planilha";#N/A,#N/A,FALSE,"Resumo";#N/A,#N/A,FALSE,"Fisico";#N/A,#N/A,FALSE,"Financeiro";#N/A,#N/A,FALSE,"Financeiro"}</definedName>
    <definedName name="SINAPI" localSheetId="12" hidden="1">{#N/A,#N/A,FALSE,"Planilha";#N/A,#N/A,FALSE,"Resumo";#N/A,#N/A,FALSE,"Fisico";#N/A,#N/A,FALSE,"Financeiro";#N/A,#N/A,FALSE,"Financeiro"}</definedName>
    <definedName name="SINAPI" hidden="1">{#N/A,#N/A,FALSE,"Planilha";#N/A,#N/A,FALSE,"Resumo";#N/A,#N/A,FALSE,"Fisico";#N/A,#N/A,FALSE,"Financeiro";#N/A,#N/A,FALSE,"Financeiro"}</definedName>
    <definedName name="SOLEIRA_CINZA_CORUMBA" localSheetId="12">#REF!</definedName>
    <definedName name="SOLEIRA_CINZA_CORUMBA" localSheetId="13">#REF!</definedName>
    <definedName name="SOLEIRA_CINZA_CORUMBA" localSheetId="6">#REF!</definedName>
    <definedName name="SOLEIRA_CINZA_CORUMBA">#REF!</definedName>
    <definedName name="sollimp">#REF!</definedName>
    <definedName name="SOLU_LIMPADORA" localSheetId="12">#REF!</definedName>
    <definedName name="SOLU_LIMPADORA" localSheetId="13">#REF!</definedName>
    <definedName name="SOLU_LIMPADORA" localSheetId="6">#REF!</definedName>
    <definedName name="SOLU_LIMPADORA">#REF!</definedName>
    <definedName name="SomaAgrup" localSheetId="12" hidden="1">SUMIF(OFFSET('[73]PLANILHA APRESENTAÇÃO'!$E1,1,0,'[73]PLANILHA APRESENTAÇÃO'!$F1),"S",OFFSET('[73]PLANILHA APRESENTAÇÃO'!A1,1,0,'[73]PLANILHA APRESENTAÇÃO'!$F1))</definedName>
    <definedName name="SomaAgrup" hidden="1">SUMIF(OFFSET('[74]PLANILHA APRESENTAÇÃO'!$E1,1,0,'[74]PLANILHA APRESENTAÇÃO'!$F1),"S",OFFSET('[74]PLANILHA APRESENTAÇÃO'!A1,1,0,'[74]PLANILHA APRESENTAÇÃO'!$F1))</definedName>
    <definedName name="srv">#REF!</definedName>
    <definedName name="SS" localSheetId="12">#REF!</definedName>
    <definedName name="SS" localSheetId="13">#REF!</definedName>
    <definedName name="SS" localSheetId="6">#REF!</definedName>
    <definedName name="SS">#REF!</definedName>
    <definedName name="SSS" localSheetId="12">#REF!</definedName>
    <definedName name="SSS" localSheetId="13">#REF!</definedName>
    <definedName name="SSS" localSheetId="6">#REF!</definedName>
    <definedName name="SSS">#REF!</definedName>
    <definedName name="SSSS" localSheetId="12">#REF!</definedName>
    <definedName name="SSSS" localSheetId="13">#REF!</definedName>
    <definedName name="SSSS" localSheetId="6">#REF!</definedName>
    <definedName name="SSSS">#REF!</definedName>
    <definedName name="SSSSS" localSheetId="12">[6]COMPOS1!#REF!</definedName>
    <definedName name="SSSSS">[6]COMPOS1!#REF!</definedName>
    <definedName name="SSSSSS" localSheetId="12">[6]COMPOS1!#REF!</definedName>
    <definedName name="SSSSSS">[6]COMPOS1!#REF!</definedName>
    <definedName name="SUB" localSheetId="12">#REF!</definedName>
    <definedName name="SUB" localSheetId="13">#REF!</definedName>
    <definedName name="SUB" localSheetId="6">#REF!</definedName>
    <definedName name="SUB">#REF!</definedName>
    <definedName name="SUB_2">"$#REF!.$F$78"</definedName>
    <definedName name="SUB_3">"$#REF!.$F$78"</definedName>
    <definedName name="SUB_4">"$#REF!.$F$78"</definedName>
    <definedName name="SUB_5">"$#REF!.$F$78"</definedName>
    <definedName name="SUB_6">"$#REF!.$F$78"</definedName>
    <definedName name="SUB_7">"$#REF!.$F$78"</definedName>
    <definedName name="SUB_TRECHO" localSheetId="12">#REF!</definedName>
    <definedName name="SUB_TRECHO" localSheetId="13">#REF!</definedName>
    <definedName name="SUB_TRECHO" localSheetId="6">#REF!</definedName>
    <definedName name="SUB_TRECHO">#REF!</definedName>
    <definedName name="SUBT" localSheetId="12">#REF!</definedName>
    <definedName name="SUBT" localSheetId="13">#REF!</definedName>
    <definedName name="SUBT" localSheetId="6">#REF!</definedName>
    <definedName name="SUBT">#REF!</definedName>
    <definedName name="SUBT_2">"$#REF!.#REF!$#REF!"</definedName>
    <definedName name="SUBT_3">"$#REF!.#REF!$#REF!"</definedName>
    <definedName name="SUBT_4">"$#REF!.#REF!$#REF!"</definedName>
    <definedName name="SUBT_5">"$#REF!.#REF!$#REF!"</definedName>
    <definedName name="SUBT_6">"$#REF!.#REF!$#REF!"</definedName>
    <definedName name="SUBT_7">"$#REF!.#REF!$#REF!"</definedName>
    <definedName name="SUBTO" localSheetId="12">#REF!</definedName>
    <definedName name="SUBTO" localSheetId="13">#REF!</definedName>
    <definedName name="SUBTO" localSheetId="6">#REF!</definedName>
    <definedName name="SUBTO">#REF!</definedName>
    <definedName name="SUBTO_2">"$#REF!.$F$121"</definedName>
    <definedName name="SUBTO_3">"$#REF!.$F$121"</definedName>
    <definedName name="SUBTO_4">"$#REF!.$F$121"</definedName>
    <definedName name="SUBTO_5">"$#REF!.$F$121"</definedName>
    <definedName name="SUBTO_6">"$#REF!.$F$121"</definedName>
    <definedName name="SUBTO_7">"$#REF!.$F$121"</definedName>
    <definedName name="subtrecho" localSheetId="12">#REF!</definedName>
    <definedName name="subtrecho" localSheetId="13">#REF!</definedName>
    <definedName name="subtrecho" localSheetId="6">#REF!</definedName>
    <definedName name="subtrecho">#REF!</definedName>
    <definedName name="subtrecho_via" localSheetId="12">'[34]Boletim Medição'!$E$9</definedName>
    <definedName name="subtrecho_via">'[35]Boletim Medição'!$E$9</definedName>
    <definedName name="sum">#REF!</definedName>
    <definedName name="SUMIR3" localSheetId="12">#REF!</definedName>
    <definedName name="SUMIR3" localSheetId="13">#REF!</definedName>
    <definedName name="SUMIR3" localSheetId="6">#REF!</definedName>
    <definedName name="SUMIR3">#REF!</definedName>
    <definedName name="SUMMERY" localSheetId="12">#REF!</definedName>
    <definedName name="SUMMERY" localSheetId="13">#REF!</definedName>
    <definedName name="SUMMERY" localSheetId="6">#REF!</definedName>
    <definedName name="SUMMERY">#REF!</definedName>
    <definedName name="SUP_MAR94" localSheetId="12">#REF!</definedName>
    <definedName name="SUP_MAR94" localSheetId="13">#REF!</definedName>
    <definedName name="SUP_MAR94" localSheetId="6">#REF!</definedName>
    <definedName name="SUP_MAR94">#REF!</definedName>
    <definedName name="svt">#REF!</definedName>
    <definedName name="sxo">#REF!</definedName>
    <definedName name="T" localSheetId="12">#REF!</definedName>
    <definedName name="T" localSheetId="13">#REF!</definedName>
    <definedName name="T" localSheetId="6">#REF!</definedName>
    <definedName name="T">#REF!</definedName>
    <definedName name="TAB" localSheetId="12">#REF!</definedName>
    <definedName name="TAB" localSheetId="13">#REF!</definedName>
    <definedName name="TAB" localSheetId="6">#REF!</definedName>
    <definedName name="TAB">#REF!</definedName>
    <definedName name="TabelaConsol" localSheetId="12">#REF!</definedName>
    <definedName name="TabelaConsol" localSheetId="13">#REF!</definedName>
    <definedName name="TabelaConsol" localSheetId="6">#REF!</definedName>
    <definedName name="TabelaConsol">#REF!</definedName>
    <definedName name="TabelaDistribuiçãoDeMassas" localSheetId="12">#REF!</definedName>
    <definedName name="TabelaDistribuiçãoDeMassas" localSheetId="13">#REF!</definedName>
    <definedName name="TabelaDistribuiçãoDeMassas" localSheetId="6">#REF!</definedName>
    <definedName name="TabelaDistribuiçãoDeMassas">#REF!</definedName>
    <definedName name="TabelaSicro" localSheetId="12">#REF!</definedName>
    <definedName name="TabelaSicro" localSheetId="13">#REF!</definedName>
    <definedName name="TabelaSicro" localSheetId="6">#REF!</definedName>
    <definedName name="TabelaSicro">#REF!</definedName>
    <definedName name="TABLE_1">NA()</definedName>
    <definedName name="TABLE_10_1">NA()</definedName>
    <definedName name="TABLE_11_1">NA()</definedName>
    <definedName name="TABLE_12_1">NA()</definedName>
    <definedName name="TABLE_13_1">NA()</definedName>
    <definedName name="TABLE_14_1">NA()</definedName>
    <definedName name="TABLE_15_1">NA()</definedName>
    <definedName name="TABLE_16_1">NA()</definedName>
    <definedName name="TABLE_2_1">NA()</definedName>
    <definedName name="TABLE_3_1">NA()</definedName>
    <definedName name="TABLE_4_1">NA()</definedName>
    <definedName name="TABLE_5_1">NA()</definedName>
    <definedName name="TABLE_6_1">NA()</definedName>
    <definedName name="TABLE_7_1">NA()</definedName>
    <definedName name="TABLE_8_1">NA()</definedName>
    <definedName name="TABLE_9_1">NA()</definedName>
    <definedName name="TABUA" localSheetId="12">#REF!</definedName>
    <definedName name="TABUA" localSheetId="13">#REF!</definedName>
    <definedName name="TABUA" localSheetId="6">#REF!</definedName>
    <definedName name="TABUA">#REF!</definedName>
    <definedName name="TABUA.METRO" localSheetId="12">#REF!</definedName>
    <definedName name="TABUA.METRO" localSheetId="13">#REF!</definedName>
    <definedName name="TABUA.METRO" localSheetId="6">#REF!</definedName>
    <definedName name="TABUA.METRO">#REF!</definedName>
    <definedName name="TABUA_DUZIA">[17]Insumos!$I$70</definedName>
    <definedName name="TÁBUA_MAD_FORTE" localSheetId="12">#REF!</definedName>
    <definedName name="TÁBUA_MAD_FORTE" localSheetId="13">#REF!</definedName>
    <definedName name="TÁBUA_MAD_FORTE" localSheetId="6">#REF!</definedName>
    <definedName name="TÁBUA_MAD_FORTE">#REF!</definedName>
    <definedName name="Tanque_lavar_roupa">"$#REF!.$#REF!$#REF!"</definedName>
    <definedName name="Tanque_premoldado">"$#REF!.$#REF!$#REF!"</definedName>
    <definedName name="TARUGO" localSheetId="12">#REF!</definedName>
    <definedName name="TARUGO" localSheetId="13">#REF!</definedName>
    <definedName name="TARUGO" localSheetId="6">#REF!</definedName>
    <definedName name="TARUGO">#REF!</definedName>
    <definedName name="tbv">#REF!</definedName>
    <definedName name="te" localSheetId="12">#REF!</definedName>
    <definedName name="te" localSheetId="13">#REF!</definedName>
    <definedName name="te" localSheetId="6">#REF!</definedName>
    <definedName name="te">#REF!</definedName>
    <definedName name="ted">#REF!</definedName>
    <definedName name="TELHA_FIBROCIMENTO_6MM" localSheetId="12">#REF!</definedName>
    <definedName name="TELHA_FIBROCIMENTO_6MM" localSheetId="13">#REF!</definedName>
    <definedName name="TELHA_FIBROCIMENTO_6MM" localSheetId="6">#REF!</definedName>
    <definedName name="TELHA_FIBROCIMENTO_6MM">#REF!</definedName>
    <definedName name="TELHA_FRIBOCIMENTO_4MM" localSheetId="12">#REF!</definedName>
    <definedName name="TELHA_FRIBOCIMENTO_4MM" localSheetId="13">#REF!</definedName>
    <definedName name="TELHA_FRIBOCIMENTO_4MM" localSheetId="6">#REF!</definedName>
    <definedName name="TELHA_FRIBOCIMENTO_4MM">#REF!</definedName>
    <definedName name="TELHA_PLAN" localSheetId="12">#REF!</definedName>
    <definedName name="TELHA_PLAN" localSheetId="13">#REF!</definedName>
    <definedName name="TELHA_PLAN" localSheetId="6">#REF!</definedName>
    <definedName name="TELHA_PLAN">#REF!</definedName>
    <definedName name="TELHACRYL" localSheetId="12">#REF!</definedName>
    <definedName name="TELHACRYL" localSheetId="13">#REF!</definedName>
    <definedName name="TELHACRYL" localSheetId="6">#REF!</definedName>
    <definedName name="TELHACRYL">#REF!</definedName>
    <definedName name="Teor">[82]Teor!$A$3:$A$7</definedName>
    <definedName name="ter">#REF!</definedName>
    <definedName name="TER_MAR94" localSheetId="12">#REF!</definedName>
    <definedName name="TER_MAR94" localSheetId="13">#REF!</definedName>
    <definedName name="TER_MAR94" localSheetId="6">#REF!</definedName>
    <definedName name="TER_MAR94">#REF!</definedName>
    <definedName name="Terraplenagem" localSheetId="10">'[11]COTAÇÃO MAT DE JAZIDA P. ATERRO'!Terraplenagem</definedName>
    <definedName name="Terraplenagem" localSheetId="9">'[11]COTAÇÃO MAT DE JAZIDA P. ATERRO'!Terraplenagem</definedName>
    <definedName name="Terraplenagem" localSheetId="7">'[11]COTAÇÃO MAT DE JAZIDA P. ATERRO'!Terraplenagem</definedName>
    <definedName name="Terraplenagem" localSheetId="8">'[11]COTAÇÃO MAT DE JAZIDA P. ATERRO'!Terraplenagem</definedName>
    <definedName name="Terraplenagem" localSheetId="12">[0]!Terraplenagem</definedName>
    <definedName name="Terraplenagem">'[11]COTAÇÃO MAT DE JAZIDA P. ATERRO'!Terraplenagem</definedName>
    <definedName name="tes">#REF!</definedName>
    <definedName name="Teste" localSheetId="12">'[29]BDI (EDITAL 2)'!#REF!</definedName>
    <definedName name="Teste">'[1]BDI (EDITAL 2)'!#REF!</definedName>
    <definedName name="teste_prog_Plan1_Lista" localSheetId="12">#REF!</definedName>
    <definedName name="teste_prog_Plan1_Lista" localSheetId="13">#REF!</definedName>
    <definedName name="teste_prog_Plan1_Lista" localSheetId="6">#REF!</definedName>
    <definedName name="teste_prog_Plan1_Lista">#REF!</definedName>
    <definedName name="teste_prog_PLAN4_Lista" localSheetId="12">#REF!</definedName>
    <definedName name="teste_prog_PLAN4_Lista" localSheetId="13">#REF!</definedName>
    <definedName name="teste_prog_PLAN4_Lista" localSheetId="6">#REF!</definedName>
    <definedName name="teste_prog_PLAN4_Lista">#REF!</definedName>
    <definedName name="Teste1" localSheetId="12">'[29]BDI (EDITAL 2)'!#REF!</definedName>
    <definedName name="Teste1">'[29]BDI (EDITAL 2)'!#REF!</definedName>
    <definedName name="teste2" localSheetId="12">#REF!</definedName>
    <definedName name="teste2" localSheetId="13">#REF!</definedName>
    <definedName name="teste2" localSheetId="6">#REF!</definedName>
    <definedName name="teste2">#REF!</definedName>
    <definedName name="TESTEA" localSheetId="12">'[1]BDI (EDITAL 2)'!#REF!</definedName>
    <definedName name="TESTEA">'[1]BDI (EDITAL 2)'!#REF!</definedName>
    <definedName name="tic">NA()</definedName>
    <definedName name="tic_8">NA()</definedName>
    <definedName name="TID">#REF!</definedName>
    <definedName name="TIJOLO_10X20X20">[17]Insumos!$I$28</definedName>
    <definedName name="TIJOLO_6_FUROS">[17]Insumos!$I$28</definedName>
    <definedName name="TINTA_ACRILICA" localSheetId="12">#REF!</definedName>
    <definedName name="TINTA_ACRILICA" localSheetId="13">#REF!</definedName>
    <definedName name="TINTA_ACRILICA" localSheetId="6">#REF!</definedName>
    <definedName name="TINTA_ACRILICA">#REF!</definedName>
    <definedName name="TINTA_ESMALTE" localSheetId="12">#REF!</definedName>
    <definedName name="TINTA_ESMALTE" localSheetId="13">#REF!</definedName>
    <definedName name="TINTA_ESMALTE" localSheetId="6">#REF!</definedName>
    <definedName name="TINTA_ESMALTE">#REF!</definedName>
    <definedName name="TINTA_NOVACOR" localSheetId="12">#REF!</definedName>
    <definedName name="TINTA_NOVACOR" localSheetId="13">#REF!</definedName>
    <definedName name="TINTA_NOVACOR" localSheetId="6">#REF!</definedName>
    <definedName name="TINTA_NOVACOR">#REF!</definedName>
    <definedName name="TINTA_OLEO">[17]Insumos!$I$366</definedName>
    <definedName name="TINTA_PVA">[17]Insumos!$I$365</definedName>
    <definedName name="TIPO" localSheetId="12">#REF!</definedName>
    <definedName name="TIPO" localSheetId="13">#REF!</definedName>
    <definedName name="TIPO" localSheetId="6">#REF!</definedName>
    <definedName name="TIPO">#REF!</definedName>
    <definedName name="TIPOORCAMENTO" localSheetId="12" hidden="1">IF(VALUE([55]MENU!$O$3)=2,"Licitado","Proposto")</definedName>
    <definedName name="TIPOORCAMENTO" hidden="1">IF(VALUE([90]MENU!$O$3)=2,"Licitado","Proposto")</definedName>
    <definedName name="_xlnm.Print_Titles" localSheetId="13">'CRONOGRAMA (2)'!$A:$C,'CRONOGRAMA (2)'!$1:$8</definedName>
    <definedName name="_xlnm.Print_Titles" localSheetId="3">'MEMORIA DE CÁLCULO NOVA'!$1:$5</definedName>
    <definedName name="_xlnm.Print_Titles" localSheetId="1">#REF!</definedName>
    <definedName name="tjc">#REF!</definedName>
    <definedName name="tjf">#REF!</definedName>
    <definedName name="tlc">#REF!</definedName>
    <definedName name="tlf">#REF!</definedName>
    <definedName name="tnp1_2">#REF!</definedName>
    <definedName name="tof">#REF!</definedName>
    <definedName name="tomnoc" localSheetId="12">#REF!</definedName>
    <definedName name="tomnoc" localSheetId="13">#REF!</definedName>
    <definedName name="tomnoc" localSheetId="6">#REF!</definedName>
    <definedName name="tomnoc">#REF!</definedName>
    <definedName name="TOT">#REF!</definedName>
    <definedName name="TOTAL" localSheetId="12">'[91]ORÇAMENTO '!#REF!</definedName>
    <definedName name="TOTAL">'[92]ORÇAMENTO '!#REF!</definedName>
    <definedName name="total_10" localSheetId="12">#REF!</definedName>
    <definedName name="total_10" localSheetId="13">#REF!</definedName>
    <definedName name="total_10" localSheetId="6">#REF!</definedName>
    <definedName name="total_10">#REF!</definedName>
    <definedName name="total_11" localSheetId="12">#REF!</definedName>
    <definedName name="total_11" localSheetId="13">#REF!</definedName>
    <definedName name="total_11" localSheetId="6">#REF!</definedName>
    <definedName name="total_11">#REF!</definedName>
    <definedName name="total_14" localSheetId="12">#REF!</definedName>
    <definedName name="total_14" localSheetId="13">#REF!</definedName>
    <definedName name="total_14" localSheetId="6">#REF!</definedName>
    <definedName name="total_14">#REF!</definedName>
    <definedName name="total_19" localSheetId="12">#REF!</definedName>
    <definedName name="total_19" localSheetId="13">#REF!</definedName>
    <definedName name="total_19" localSheetId="6">#REF!</definedName>
    <definedName name="total_19">#REF!</definedName>
    <definedName name="total_19_10" localSheetId="12">#REF!</definedName>
    <definedName name="total_19_10" localSheetId="13">#REF!</definedName>
    <definedName name="total_19_10" localSheetId="6">#REF!</definedName>
    <definedName name="total_19_10">#REF!</definedName>
    <definedName name="total_19_11" localSheetId="12">#REF!</definedName>
    <definedName name="total_19_11" localSheetId="13">#REF!</definedName>
    <definedName name="total_19_11" localSheetId="6">#REF!</definedName>
    <definedName name="total_19_11">#REF!</definedName>
    <definedName name="TOTAL_ADMINISTRATIVO" localSheetId="12">#REF!</definedName>
    <definedName name="TOTAL_ADMINISTRATIVO" localSheetId="13">#REF!</definedName>
    <definedName name="TOTAL_ADMINISTRATIVO" localSheetId="6">#REF!</definedName>
    <definedName name="TOTAL_ADMINISTRATIVO">#REF!</definedName>
    <definedName name="TOTAL_AULA" localSheetId="12">#REF!</definedName>
    <definedName name="TOTAL_AULA" localSheetId="13">#REF!</definedName>
    <definedName name="TOTAL_AULA" localSheetId="6">#REF!</definedName>
    <definedName name="TOTAL_AULA">#REF!</definedName>
    <definedName name="TOTAL_EXTERNA" localSheetId="12">#REF!</definedName>
    <definedName name="TOTAL_EXTERNA" localSheetId="13">#REF!</definedName>
    <definedName name="TOTAL_EXTERNA" localSheetId="6">#REF!</definedName>
    <definedName name="TOTAL_EXTERNA">#REF!</definedName>
    <definedName name="TOTAL_GERAL" localSheetId="12">#REF!</definedName>
    <definedName name="TOTAL_GERAL" localSheetId="13">#REF!</definedName>
    <definedName name="TOTAL_GERAL" localSheetId="6">#REF!</definedName>
    <definedName name="TOTAL_GERAL">#REF!</definedName>
    <definedName name="TOTAL_GERAL_2">"'file:///d:/obra%20andrade/bm%2002%20-%20cs/drenagem-bm02.xls'#$''.$ca$79"</definedName>
    <definedName name="TOTAL_GERAL_3">"'file:///d:/obra%20andrade/bm%2002%20-%20cs/drenagem-bm02.xls'#$''.$ca$79"</definedName>
    <definedName name="TOTAL_GERAL_4">"'file:///d:/obra%20andrade/bm%2002%20-%20cs/drenagem-bm02.xls'#$''.$ca$79"</definedName>
    <definedName name="TOTAL_GERAL_5">"'file:///d:/obra%20andrade/bm%2002%20-%20cs/drenagem-bm02.xls'#$''.$ca$79"</definedName>
    <definedName name="TOTAL_GERAL_6">"'file:///d:/obra%20andrade/bm%2002%20-%20cs/drenagem-bm02.xls'#$''.$ca$79"</definedName>
    <definedName name="TOTAL_GERAL_7">"'file:///d:/obra%20andrade/bm%2002%20-%20cs/drenagem-bm02.xls'#$''.$ca$79"</definedName>
    <definedName name="TOTAL_ITENS" localSheetId="12">#REF!</definedName>
    <definedName name="TOTAL_ITENS" localSheetId="13">#REF!</definedName>
    <definedName name="TOTAL_ITENS" localSheetId="6">#REF!</definedName>
    <definedName name="TOTAL_ITENS">#REF!</definedName>
    <definedName name="TOTAL_QUADRA" localSheetId="12">#REF!</definedName>
    <definedName name="TOTAL_QUADRA" localSheetId="13">#REF!</definedName>
    <definedName name="TOTAL_QUADRA" localSheetId="6">#REF!</definedName>
    <definedName name="TOTAL_QUADRA">#REF!</definedName>
    <definedName name="TOTAL_RESUMO" localSheetId="12">#REF!</definedName>
    <definedName name="TOTAL_RESUMO" localSheetId="13">#REF!</definedName>
    <definedName name="TOTAL_RESUMO" localSheetId="6">#REF!</definedName>
    <definedName name="TOTAL_RESUMO">#REF!</definedName>
    <definedName name="TOTAL_RESUMO_2">"'file:///d:/obra%20andrade/bm%2002%20-%20cs/drenagem-bm02.xls'#$''.$e$10"</definedName>
    <definedName name="TOTAL_RESUMO_3">"'file:///d:/obra%20andrade/bm%2002%20-%20cs/drenagem-bm02.xls'#$''.$e$10"</definedName>
    <definedName name="TOTAL_RESUMO_4">"'file:///d:/obra%20andrade/bm%2002%20-%20cs/drenagem-bm02.xls'#$''.$e$10"</definedName>
    <definedName name="TOTAL_RESUMO_5">"'file:///d:/obra%20andrade/bm%2002%20-%20cs/drenagem-bm02.xls'#$''.$e$10"</definedName>
    <definedName name="TOTAL_RESUMO_6">"'file:///d:/obra%20andrade/bm%2002%20-%20cs/drenagem-bm02.xls'#$''.$e$10"</definedName>
    <definedName name="TOTAL_RESUMO_7">"'file:///d:/obra%20andrade/bm%2002%20-%20cs/drenagem-bm02.xls'#$''.$e$10"</definedName>
    <definedName name="TOTAL_VESTIÁRIO" localSheetId="12">#REF!</definedName>
    <definedName name="TOTAL_VESTIÁRIO" localSheetId="13">#REF!</definedName>
    <definedName name="TOTAL_VESTIÁRIO" localSheetId="6">#REF!</definedName>
    <definedName name="TOTAL_VESTIÁRIO">#REF!</definedName>
    <definedName name="totee_3" localSheetId="12">#REF!</definedName>
    <definedName name="totee_3" localSheetId="13">#REF!</definedName>
    <definedName name="totee_3" localSheetId="6">#REF!</definedName>
    <definedName name="totee_3">#REF!</definedName>
    <definedName name="totee1" localSheetId="12">#REF!</definedName>
    <definedName name="totee1" localSheetId="13">#REF!</definedName>
    <definedName name="totee1" localSheetId="6">#REF!</definedName>
    <definedName name="totee1">#REF!</definedName>
    <definedName name="totee2" localSheetId="12">#REF!</definedName>
    <definedName name="totee2" localSheetId="13">#REF!</definedName>
    <definedName name="totee2" localSheetId="6">#REF!</definedName>
    <definedName name="totee2">#REF!</definedName>
    <definedName name="TOTMAT_EE1" localSheetId="12">#REF!</definedName>
    <definedName name="TOTMAT_EE1" localSheetId="13">#REF!</definedName>
    <definedName name="TOTMAT_EE1" localSheetId="6">#REF!</definedName>
    <definedName name="TOTMAT_EE1">#REF!</definedName>
    <definedName name="TOTMAT_EE2" localSheetId="12">#REF!</definedName>
    <definedName name="TOTMAT_EE2" localSheetId="13">#REF!</definedName>
    <definedName name="TOTMAT_EE2" localSheetId="6">#REF!</definedName>
    <definedName name="TOTMAT_EE2">#REF!</definedName>
    <definedName name="TOTMAT_EE3" localSheetId="12">#REF!</definedName>
    <definedName name="TOTMAT_EE3" localSheetId="13">#REF!</definedName>
    <definedName name="TOTMAT_EE3" localSheetId="6">#REF!</definedName>
    <definedName name="TOTMAT_EE3">#REF!</definedName>
    <definedName name="TOTSER_EE1" localSheetId="12">#REF!</definedName>
    <definedName name="TOTSER_EE1" localSheetId="13">#REF!</definedName>
    <definedName name="TOTSER_EE1" localSheetId="6">#REF!</definedName>
    <definedName name="TOTSER_EE1">#REF!</definedName>
    <definedName name="TOTSER_EE2" localSheetId="12">#REF!</definedName>
    <definedName name="TOTSER_EE2" localSheetId="13">#REF!</definedName>
    <definedName name="TOTSER_EE2" localSheetId="6">#REF!</definedName>
    <definedName name="TOTSER_EE2">#REF!</definedName>
    <definedName name="TOTSER_EE3" localSheetId="12">#REF!</definedName>
    <definedName name="TOTSER_EE3" localSheetId="13">#REF!</definedName>
    <definedName name="TOTSER_EE3" localSheetId="6">#REF!</definedName>
    <definedName name="TOTSER_EE3">#REF!</definedName>
    <definedName name="tp6_12">#REF!</definedName>
    <definedName name="tp6_16">#REF!</definedName>
    <definedName name="TPI">#REF!</definedName>
    <definedName name="tpl1_2">#REF!</definedName>
    <definedName name="TPM" localSheetId="12">#REF!</definedName>
    <definedName name="TPM" localSheetId="13">#REF!</definedName>
    <definedName name="TPM" localSheetId="6">#REF!</definedName>
    <definedName name="TPM">#REF!</definedName>
    <definedName name="tpmfs">#REF!</definedName>
    <definedName name="TPP">#REF!</definedName>
    <definedName name="TRÂNS_SEG_EMISS2" localSheetId="12">#REF!</definedName>
    <definedName name="TRÂNS_SEG_EMISS2" localSheetId="13">#REF!</definedName>
    <definedName name="TRÂNS_SEG_EMISS2" localSheetId="6">#REF!</definedName>
    <definedName name="TRÂNS_SEG_EMISS2">#REF!</definedName>
    <definedName name="TRÂNS_SEG_EMISS3" localSheetId="12">#REF!</definedName>
    <definedName name="TRÂNS_SEG_EMISS3" localSheetId="13">#REF!</definedName>
    <definedName name="TRÂNS_SEG_EMISS3" localSheetId="6">#REF!</definedName>
    <definedName name="TRÂNS_SEG_EMISS3">#REF!</definedName>
    <definedName name="TRÂNS_SEGU" localSheetId="12">#REF!</definedName>
    <definedName name="TRÂNS_SEGU" localSheetId="13">#REF!</definedName>
    <definedName name="TRÂNS_SEGU" localSheetId="6">#REF!</definedName>
    <definedName name="TRÂNS_SEGU">#REF!</definedName>
    <definedName name="TRÂNS_SEGURANÇA" localSheetId="12">#REF!</definedName>
    <definedName name="TRÂNS_SEGURANÇA" localSheetId="13">#REF!</definedName>
    <definedName name="TRÂNS_SEGURANÇA" localSheetId="6">#REF!</definedName>
    <definedName name="TRÂNS_SEGURANÇA">#REF!</definedName>
    <definedName name="TRAV_EMISS3_S" localSheetId="12">#REF!</definedName>
    <definedName name="TRAV_EMISS3_S" localSheetId="13">#REF!</definedName>
    <definedName name="TRAV_EMISS3_S" localSheetId="6">#REF!</definedName>
    <definedName name="TRAV_EMISS3_S">#REF!</definedName>
    <definedName name="trb">#REF!</definedName>
    <definedName name="tre">#REF!</definedName>
    <definedName name="trecho" localSheetId="12">#REF!</definedName>
    <definedName name="trecho" localSheetId="13">#REF!</definedName>
    <definedName name="trecho" localSheetId="6">#REF!</definedName>
    <definedName name="trecho">#REF!</definedName>
    <definedName name="trecho_via" localSheetId="12">'[34]Boletim Medição'!$E$8</definedName>
    <definedName name="trecho_via">'[35]Boletim Medição'!$E$8</definedName>
    <definedName name="tt" localSheetId="12">#REF!</definedName>
    <definedName name="tt" localSheetId="13">#REF!</definedName>
    <definedName name="tt" localSheetId="6">#REF!</definedName>
    <definedName name="tt">#REF!</definedName>
    <definedName name="ttc">#REF!</definedName>
    <definedName name="tte">#REF!</definedName>
    <definedName name="ttt" localSheetId="12">#REF!</definedName>
    <definedName name="ttt" localSheetId="13">#REF!</definedName>
    <definedName name="ttt" localSheetId="6">#REF!</definedName>
    <definedName name="ttt">#REF!</definedName>
    <definedName name="tttt" localSheetId="12">#REF!</definedName>
    <definedName name="tttt" localSheetId="13">#REF!</definedName>
    <definedName name="tttt" localSheetId="6">#REF!</definedName>
    <definedName name="tttt">#REF!</definedName>
    <definedName name="ttttat" localSheetId="12">#REF!</definedName>
    <definedName name="ttttat" localSheetId="13">#REF!</definedName>
    <definedName name="ttttat" localSheetId="6">#REF!</definedName>
    <definedName name="ttttat">#REF!</definedName>
    <definedName name="ttttt" localSheetId="12">#REF!</definedName>
    <definedName name="ttttt">[18]PROJETO!#REF!</definedName>
    <definedName name="tus">#REF!</definedName>
    <definedName name="tuso">#REF!</definedName>
    <definedName name="TxCresc">'[50]TodasTraf-2000-NoPrint'!$C$7:$L$17</definedName>
    <definedName name="txeq" localSheetId="12">#REF!</definedName>
    <definedName name="txeq" localSheetId="13">#REF!</definedName>
    <definedName name="txeq" localSheetId="6">#REF!</definedName>
    <definedName name="txeq">#REF!</definedName>
    <definedName name="UNIT" localSheetId="12">#REF!</definedName>
    <definedName name="UNIT" localSheetId="13">#REF!</definedName>
    <definedName name="UNIT" localSheetId="6">#REF!</definedName>
    <definedName name="UNIT">#REF!</definedName>
    <definedName name="URV_MAR94" localSheetId="12">#REF!</definedName>
    <definedName name="URV_MAR94" localSheetId="13">#REF!</definedName>
    <definedName name="URV_MAR94" localSheetId="6">#REF!</definedName>
    <definedName name="URV_MAR94">#REF!</definedName>
    <definedName name="USS">#REF!</definedName>
    <definedName name="v" localSheetId="12">[93]Equipamentos!#REF!</definedName>
    <definedName name="v">[93]Equipamentos!#REF!</definedName>
    <definedName name="v_9" localSheetId="12">[67]Equipamentos!#REF!</definedName>
    <definedName name="v_9">[68]Equipamentos!#REF!</definedName>
    <definedName name="v60120_">#REF!</definedName>
    <definedName name="value_def_array" localSheetId="12">{"total","SUM(total)","YNNNN",FALSE}</definedName>
    <definedName name="value_def_array">{"total","SUM(total)","YNNNN",FALSE}</definedName>
    <definedName name="Vazios">[82]Teor!$B$3:$B$7</definedName>
    <definedName name="VEDA_ROSCA" localSheetId="12">#REF!</definedName>
    <definedName name="VEDA_ROSCA" localSheetId="13">#REF!</definedName>
    <definedName name="VEDA_ROSCA" localSheetId="6">#REF!</definedName>
    <definedName name="VEDA_ROSCA">#REF!</definedName>
    <definedName name="verde" localSheetId="12">#REF!</definedName>
    <definedName name="verde" localSheetId="13">#REF!</definedName>
    <definedName name="verde" localSheetId="6">#REF!</definedName>
    <definedName name="verde">#REF!</definedName>
    <definedName name="verdepav" localSheetId="12">#REF!</definedName>
    <definedName name="verdepav" localSheetId="13">#REF!</definedName>
    <definedName name="verdepav" localSheetId="6">#REF!</definedName>
    <definedName name="verdepav">#REF!</definedName>
    <definedName name="Verga">"$#REF!.$#REF!$#REF!"</definedName>
    <definedName name="VERNIZ_POLIURETANO" localSheetId="12">#REF!</definedName>
    <definedName name="VERNIZ_POLIURETANO" localSheetId="13">#REF!</definedName>
    <definedName name="VERNIZ_POLIURETANO" localSheetId="6">#REF!</definedName>
    <definedName name="VERNIZ_POLIURETANO">#REF!</definedName>
    <definedName name="Versao" localSheetId="12" hidden="1">#REF!</definedName>
    <definedName name="Versao">[71]MENU!$K$2</definedName>
    <definedName name="VII">#REF!</definedName>
    <definedName name="VIP">#REF!</definedName>
    <definedName name="VLR">#REF!</definedName>
    <definedName name="vsb">#REF!</definedName>
    <definedName name="VTOTAL1" localSheetId="12" hidden="1">ROUND('[73]PLANILHA APRESENTAÇÃO'!$U1*'[73]PLANILHA APRESENTAÇÃO'!$X1,15-13*'[73]PLANILHA APRESENTAÇÃO'!$AG$15)</definedName>
    <definedName name="VTOTAL1" hidden="1">ROUND('[74]PLANILHA APRESENTAÇÃO'!$U1*'[74]PLANILHA APRESENTAÇÃO'!$X1,15-13*'[74]PLANILHA APRESENTAÇÃO'!$AG$15)</definedName>
    <definedName name="vv">#N/A</definedName>
    <definedName name="vv_11">#N/A</definedName>
    <definedName name="w" localSheetId="12">#REF!</definedName>
    <definedName name="w" localSheetId="13">#REF!</definedName>
    <definedName name="w" localSheetId="6">#REF!</definedName>
    <definedName name="w">#REF!</definedName>
    <definedName name="we">#N/A</definedName>
    <definedName name="we_11">#N/A</definedName>
    <definedName name="WEWRWR" localSheetId="10">'[11]COTAÇÃO MAT DE JAZIDA P. ATERRO'!WEWRWR</definedName>
    <definedName name="WEWRWR" localSheetId="9">'[11]COTAÇÃO MAT DE JAZIDA P. ATERRO'!WEWRWR</definedName>
    <definedName name="WEWRWR" localSheetId="7">'[11]COTAÇÃO MAT DE JAZIDA P. ATERRO'!WEWRWR</definedName>
    <definedName name="WEWRWR" localSheetId="8">'[11]COTAÇÃO MAT DE JAZIDA P. ATERRO'!WEWRWR</definedName>
    <definedName name="WEWRWR" localSheetId="12">[0]!WEWRWR</definedName>
    <definedName name="WEWRWR">'[11]COTAÇÃO MAT DE JAZIDA P. ATERRO'!WEWRWR</definedName>
    <definedName name="WEWRWR_11">#N/A</definedName>
    <definedName name="WEWRWRE">#N/A</definedName>
    <definedName name="WEWRWRE_11">#N/A</definedName>
    <definedName name="wrn.Orçamento." localSheetId="12" hidden="1">{#N/A,#N/A,FALSE,"Planilha";#N/A,#N/A,FALSE,"Resumo";#N/A,#N/A,FALSE,"Fisico";#N/A,#N/A,FALSE,"Financeiro";#N/A,#N/A,FALSE,"Financeiro"}</definedName>
    <definedName name="wrn.Orçamento." hidden="1">{#N/A,#N/A,FALSE,"Planilha";#N/A,#N/A,FALSE,"Resumo";#N/A,#N/A,FALSE,"Fisico";#N/A,#N/A,FALSE,"Financeiro";#N/A,#N/A,FALSE,"Financeiro"}</definedName>
    <definedName name="ww" localSheetId="12">#REF!</definedName>
    <definedName name="WW">[12]Teor!$C$3:$C$7</definedName>
    <definedName name="x" localSheetId="12">[82]Equipamentos!#REF!</definedName>
    <definedName name="x">[82]Equipamentos!#REF!</definedName>
    <definedName name="x_9" localSheetId="12">[67]Equipamentos!#REF!</definedName>
    <definedName name="x_9">[68]Equipamentos!#REF!</definedName>
    <definedName name="XXX" localSheetId="10">'[11]COTAÇÃO MAT DE JAZIDA P. ATERRO'!XXX</definedName>
    <definedName name="XXX" localSheetId="9">'[11]COTAÇÃO MAT DE JAZIDA P. ATERRO'!XXX</definedName>
    <definedName name="XXX" localSheetId="7">'[11]COTAÇÃO MAT DE JAZIDA P. ATERRO'!XXX</definedName>
    <definedName name="XXX" localSheetId="8">'[11]COTAÇÃO MAT DE JAZIDA P. ATERRO'!XXX</definedName>
    <definedName name="XXX" localSheetId="12">[0]!XXX</definedName>
    <definedName name="XXX">'[11]COTAÇÃO MAT DE JAZIDA P. ATERRO'!XXX</definedName>
    <definedName name="XXX_11">#N/A</definedName>
    <definedName name="XXXX">#N/A</definedName>
    <definedName name="XXXX_11">#N/A</definedName>
    <definedName name="XXXXXXXX">#N/A</definedName>
    <definedName name="XXXXXXXX_11">#N/A</definedName>
    <definedName name="y" localSheetId="12">#REF!</definedName>
    <definedName name="Y">[82]Equipamentos!#REF!</definedName>
    <definedName name="zar">#REF!</definedName>
    <definedName name="ZARCAO" localSheetId="12">#REF!</definedName>
    <definedName name="ZARCAO" localSheetId="13">#REF!</definedName>
    <definedName name="ZARCAO" localSheetId="6">#REF!</definedName>
    <definedName name="ZARCAO">#REF!</definedName>
    <definedName name="zz" localSheetId="12">[83]COMPOS1!#REF!</definedName>
    <definedName name="zz">[84]COMPOS1!#REF!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563" i="13" l="1"/>
  <c r="I2563" i="13" s="1"/>
  <c r="H1169" i="13"/>
  <c r="I1169" i="13" s="1"/>
  <c r="H572" i="13"/>
  <c r="I572" i="13" s="1"/>
  <c r="H13" i="13"/>
  <c r="I13" i="13" s="1"/>
  <c r="H12" i="13"/>
  <c r="I12" i="13" s="1"/>
  <c r="H11" i="13"/>
  <c r="I11" i="13" s="1"/>
  <c r="H10" i="13"/>
  <c r="I10" i="13" s="1"/>
  <c r="H9" i="13"/>
  <c r="I9" i="13" s="1"/>
  <c r="H8" i="13"/>
  <c r="I8" i="13" s="1"/>
  <c r="H7" i="13"/>
  <c r="I7" i="13" s="1"/>
  <c r="H22" i="13"/>
  <c r="I22" i="13" s="1"/>
  <c r="H21" i="13"/>
  <c r="I21" i="13" s="1"/>
  <c r="H20" i="13"/>
  <c r="I20" i="13" s="1"/>
  <c r="H19" i="13"/>
  <c r="I19" i="13" s="1"/>
  <c r="H18" i="13"/>
  <c r="I18" i="13" s="1"/>
  <c r="H17" i="13"/>
  <c r="I17" i="13" s="1"/>
  <c r="H16" i="13"/>
  <c r="I16" i="13" s="1"/>
  <c r="H32" i="13"/>
  <c r="I32" i="13" s="1"/>
  <c r="H31" i="13"/>
  <c r="I31" i="13" s="1"/>
  <c r="H30" i="13"/>
  <c r="I30" i="13" s="1"/>
  <c r="H29" i="13"/>
  <c r="I29" i="13" s="1"/>
  <c r="H28" i="13"/>
  <c r="I28" i="13" s="1"/>
  <c r="H27" i="13"/>
  <c r="I27" i="13" s="1"/>
  <c r="H26" i="13"/>
  <c r="I26" i="13" s="1"/>
  <c r="H25" i="13"/>
  <c r="I25" i="13" s="1"/>
  <c r="H2743" i="13"/>
  <c r="H2742" i="13"/>
  <c r="H2741" i="13"/>
  <c r="H2740" i="13"/>
  <c r="H2739" i="13"/>
  <c r="H2735" i="13"/>
  <c r="H2720" i="13"/>
  <c r="H2719" i="13"/>
  <c r="H2718" i="13"/>
  <c r="H2717" i="13"/>
  <c r="H2713" i="13"/>
  <c r="H2712" i="13"/>
  <c r="H2711" i="13"/>
  <c r="H2710" i="13"/>
  <c r="H2697" i="13"/>
  <c r="H2696" i="13"/>
  <c r="H2695" i="13"/>
  <c r="H2684" i="13"/>
  <c r="H2683" i="13"/>
  <c r="H2682" i="13"/>
  <c r="H2681" i="13"/>
  <c r="H2680" i="13"/>
  <c r="H2676" i="13"/>
  <c r="H2675" i="13"/>
  <c r="H2670" i="13"/>
  <c r="I2670" i="13" s="1"/>
  <c r="H2669" i="13"/>
  <c r="H2668" i="13"/>
  <c r="H2664" i="13"/>
  <c r="H2663" i="13"/>
  <c r="H2662" i="13"/>
  <c r="H2658" i="13"/>
  <c r="I2658" i="13" s="1"/>
  <c r="H2657" i="13"/>
  <c r="H2656" i="13"/>
  <c r="H2651" i="13"/>
  <c r="H2650" i="13"/>
  <c r="H2649" i="13"/>
  <c r="I2649" i="13" s="1"/>
  <c r="H2648" i="13"/>
  <c r="I2648" i="13" s="1"/>
  <c r="H2647" i="13"/>
  <c r="H2643" i="13"/>
  <c r="H2642" i="13"/>
  <c r="H2641" i="13"/>
  <c r="H2640" i="13"/>
  <c r="I2640" i="13" s="1"/>
  <c r="H2636" i="13"/>
  <c r="I2636" i="13" s="1"/>
  <c r="H2635" i="13"/>
  <c r="H2634" i="13"/>
  <c r="H2633" i="13"/>
  <c r="H2632" i="13"/>
  <c r="H2628" i="13"/>
  <c r="H2627" i="13"/>
  <c r="I2627" i="13" s="1"/>
  <c r="H2626" i="13"/>
  <c r="H2621" i="13"/>
  <c r="I2621" i="13" s="1"/>
  <c r="H2620" i="13"/>
  <c r="H2619" i="13"/>
  <c r="H2618" i="13"/>
  <c r="H2614" i="13"/>
  <c r="I2614" i="13" s="1"/>
  <c r="H2613" i="13"/>
  <c r="I2613" i="13" s="1"/>
  <c r="H2612" i="13"/>
  <c r="H2611" i="13"/>
  <c r="H2610" i="13"/>
  <c r="H2606" i="13"/>
  <c r="I2606" i="13" s="1"/>
  <c r="H2605" i="13"/>
  <c r="I2605" i="13" s="1"/>
  <c r="H2604" i="13"/>
  <c r="I2604" i="13" s="1"/>
  <c r="H2600" i="13"/>
  <c r="H2599" i="13"/>
  <c r="H2598" i="13"/>
  <c r="H2583" i="13"/>
  <c r="I2583" i="13" s="1"/>
  <c r="H2582" i="13"/>
  <c r="I2582" i="13" s="1"/>
  <c r="H2581" i="13"/>
  <c r="I2581" i="13" s="1"/>
  <c r="H2580" i="13"/>
  <c r="H2579" i="13"/>
  <c r="I2579" i="13" s="1"/>
  <c r="H2574" i="13"/>
  <c r="H2573" i="13"/>
  <c r="I2573" i="13" s="1"/>
  <c r="H2572" i="13"/>
  <c r="I2572" i="13" s="1"/>
  <c r="H2571" i="13"/>
  <c r="I2571" i="13" s="1"/>
  <c r="H2570" i="13"/>
  <c r="H2569" i="13"/>
  <c r="I2569" i="13" s="1"/>
  <c r="H2565" i="13"/>
  <c r="H2564" i="13"/>
  <c r="I2564" i="13" s="1"/>
  <c r="H2562" i="13"/>
  <c r="I2562" i="13" s="1"/>
  <c r="H2561" i="13"/>
  <c r="I2561" i="13" s="1"/>
  <c r="H2557" i="13"/>
  <c r="I2557" i="13" s="1"/>
  <c r="H2556" i="13"/>
  <c r="I2556" i="13" s="1"/>
  <c r="H2555" i="13"/>
  <c r="I2555" i="13" s="1"/>
  <c r="H2554" i="13"/>
  <c r="I2554" i="13" s="1"/>
  <c r="H2553" i="13"/>
  <c r="I2553" i="13" s="1"/>
  <c r="H2548" i="13"/>
  <c r="I2548" i="13" s="1"/>
  <c r="H2547" i="13"/>
  <c r="I2547" i="13" s="1"/>
  <c r="H2546" i="13"/>
  <c r="H2542" i="13"/>
  <c r="I2542" i="13" s="1"/>
  <c r="H2541" i="13"/>
  <c r="I2541" i="13" s="1"/>
  <c r="H2540" i="13"/>
  <c r="I2540" i="13" s="1"/>
  <c r="I2535" i="13"/>
  <c r="I2532" i="13"/>
  <c r="H2527" i="13"/>
  <c r="I2527" i="13" s="1"/>
  <c r="H2526" i="13"/>
  <c r="I2526" i="13" s="1"/>
  <c r="H2525" i="13"/>
  <c r="I2525" i="13" s="1"/>
  <c r="H2524" i="13"/>
  <c r="I2524" i="13" s="1"/>
  <c r="H2523" i="13"/>
  <c r="I2523" i="13" s="1"/>
  <c r="H2519" i="13"/>
  <c r="I2519" i="13" s="1"/>
  <c r="H2518" i="13"/>
  <c r="I2518" i="13" s="1"/>
  <c r="H2517" i="13"/>
  <c r="I2517" i="13" s="1"/>
  <c r="H2516" i="13"/>
  <c r="I2516" i="13" s="1"/>
  <c r="H2515" i="13"/>
  <c r="I2515" i="13" s="1"/>
  <c r="H2511" i="13"/>
  <c r="I2511" i="13" s="1"/>
  <c r="H2510" i="13"/>
  <c r="I2510" i="13" s="1"/>
  <c r="H2509" i="13"/>
  <c r="I2509" i="13" s="1"/>
  <c r="H2505" i="13"/>
  <c r="I2505" i="13" s="1"/>
  <c r="H2504" i="13"/>
  <c r="I2504" i="13" s="1"/>
  <c r="H2503" i="13"/>
  <c r="I2503" i="13" s="1"/>
  <c r="H2499" i="13"/>
  <c r="I2499" i="13" s="1"/>
  <c r="H2498" i="13"/>
  <c r="H2497" i="13"/>
  <c r="I2497" i="13" s="1"/>
  <c r="H2491" i="13"/>
  <c r="I2491" i="13" s="1"/>
  <c r="H2490" i="13"/>
  <c r="I2490" i="13" s="1"/>
  <c r="H2489" i="13"/>
  <c r="I2489" i="13" s="1"/>
  <c r="H2488" i="13"/>
  <c r="I2488" i="13" s="1"/>
  <c r="H2487" i="13"/>
  <c r="I2487" i="13" s="1"/>
  <c r="H2486" i="13"/>
  <c r="I2486" i="13" s="1"/>
  <c r="H2485" i="13"/>
  <c r="I2485" i="13" s="1"/>
  <c r="H2484" i="13"/>
  <c r="I2484" i="13" s="1"/>
  <c r="H2479" i="13"/>
  <c r="I2479" i="13" s="1"/>
  <c r="H2478" i="13"/>
  <c r="I2478" i="13" s="1"/>
  <c r="H2477" i="13"/>
  <c r="I2477" i="13" s="1"/>
  <c r="H2476" i="13"/>
  <c r="I2476" i="13" s="1"/>
  <c r="H2475" i="13"/>
  <c r="I2475" i="13" s="1"/>
  <c r="H2474" i="13"/>
  <c r="I2474" i="13" s="1"/>
  <c r="H2473" i="13"/>
  <c r="I2473" i="13" s="1"/>
  <c r="H2472" i="13"/>
  <c r="I2472" i="13" s="1"/>
  <c r="H2468" i="13"/>
  <c r="I2468" i="13" s="1"/>
  <c r="H2467" i="13"/>
  <c r="I2467" i="13" s="1"/>
  <c r="H2466" i="13"/>
  <c r="I2466" i="13" s="1"/>
  <c r="H2465" i="13"/>
  <c r="I2465" i="13" s="1"/>
  <c r="H2464" i="13"/>
  <c r="I2464" i="13" s="1"/>
  <c r="H2463" i="13"/>
  <c r="I2463" i="13" s="1"/>
  <c r="H2458" i="13"/>
  <c r="I2458" i="13" s="1"/>
  <c r="H2457" i="13"/>
  <c r="I2457" i="13" s="1"/>
  <c r="H2456" i="13"/>
  <c r="I2456" i="13" s="1"/>
  <c r="H2455" i="13"/>
  <c r="I2455" i="13" s="1"/>
  <c r="H2450" i="13"/>
  <c r="I2450" i="13" s="1"/>
  <c r="H2449" i="13"/>
  <c r="I2449" i="13" s="1"/>
  <c r="I2451" i="13"/>
  <c r="H2445" i="13"/>
  <c r="I2445" i="13" s="1"/>
  <c r="H2444" i="13"/>
  <c r="I2444" i="13" s="1"/>
  <c r="H2443" i="13"/>
  <c r="I2443" i="13" s="1"/>
  <c r="H2439" i="13"/>
  <c r="I2439" i="13" s="1"/>
  <c r="H2438" i="13"/>
  <c r="I2438" i="13" s="1"/>
  <c r="H2437" i="13"/>
  <c r="I2437" i="13" s="1"/>
  <c r="H2436" i="13"/>
  <c r="I2436" i="13" s="1"/>
  <c r="H2432" i="13"/>
  <c r="I2432" i="13" s="1"/>
  <c r="I2431" i="13" s="1"/>
  <c r="H2431" i="13" s="1"/>
  <c r="H2427" i="13"/>
  <c r="I2427" i="13" s="1"/>
  <c r="H2426" i="13"/>
  <c r="I2426" i="13" s="1"/>
  <c r="H2425" i="13"/>
  <c r="I2425" i="13" s="1"/>
  <c r="H2424" i="13"/>
  <c r="I2424" i="13" s="1"/>
  <c r="H2420" i="13"/>
  <c r="I2420" i="13" s="1"/>
  <c r="H2419" i="13"/>
  <c r="I2419" i="13" s="1"/>
  <c r="H2418" i="13"/>
  <c r="I2418" i="13" s="1"/>
  <c r="H2417" i="13"/>
  <c r="I2417" i="13" s="1"/>
  <c r="H2413" i="13"/>
  <c r="I2413" i="13" s="1"/>
  <c r="H2412" i="13"/>
  <c r="I2412" i="13" s="1"/>
  <c r="H2411" i="13"/>
  <c r="I2411" i="13" s="1"/>
  <c r="H2410" i="13"/>
  <c r="I2410" i="13" s="1"/>
  <c r="H2406" i="13"/>
  <c r="I2406" i="13" s="1"/>
  <c r="H2405" i="13"/>
  <c r="I2405" i="13" s="1"/>
  <c r="H2404" i="13"/>
  <c r="I2404" i="13" s="1"/>
  <c r="H2403" i="13"/>
  <c r="I2403" i="13" s="1"/>
  <c r="H2398" i="13"/>
  <c r="I2398" i="13" s="1"/>
  <c r="H2397" i="13"/>
  <c r="I2397" i="13" s="1"/>
  <c r="H2396" i="13"/>
  <c r="I2396" i="13" s="1"/>
  <c r="H2395" i="13"/>
  <c r="I2395" i="13" s="1"/>
  <c r="H2390" i="13"/>
  <c r="I2390" i="13" s="1"/>
  <c r="H2389" i="13"/>
  <c r="I2389" i="13" s="1"/>
  <c r="H2388" i="13"/>
  <c r="I2388" i="13" s="1"/>
  <c r="H2387" i="13"/>
  <c r="I2387" i="13" s="1"/>
  <c r="H2386" i="13"/>
  <c r="I2386" i="13" s="1"/>
  <c r="H2385" i="13"/>
  <c r="I2385" i="13" s="1"/>
  <c r="H2384" i="13"/>
  <c r="I2384" i="13" s="1"/>
  <c r="H2383" i="13"/>
  <c r="I2383" i="13" s="1"/>
  <c r="H2382" i="13"/>
  <c r="I2382" i="13" s="1"/>
  <c r="H2378" i="13"/>
  <c r="I2378" i="13" s="1"/>
  <c r="H2377" i="13"/>
  <c r="I2377" i="13" s="1"/>
  <c r="H2376" i="13"/>
  <c r="I2376" i="13" s="1"/>
  <c r="H2375" i="13"/>
  <c r="I2375" i="13" s="1"/>
  <c r="H2374" i="13"/>
  <c r="I2374" i="13" s="1"/>
  <c r="H2373" i="13"/>
  <c r="I2373" i="13" s="1"/>
  <c r="H2372" i="13"/>
  <c r="I2372" i="13" s="1"/>
  <c r="H2368" i="13"/>
  <c r="I2368" i="13" s="1"/>
  <c r="H2367" i="13"/>
  <c r="I2367" i="13" s="1"/>
  <c r="H2363" i="13"/>
  <c r="I2363" i="13" s="1"/>
  <c r="H2362" i="13"/>
  <c r="I2362" i="13" s="1"/>
  <c r="H2358" i="13"/>
  <c r="I2358" i="13" s="1"/>
  <c r="H2357" i="13"/>
  <c r="I2357" i="13" s="1"/>
  <c r="H2352" i="13"/>
  <c r="I2352" i="13" s="1"/>
  <c r="H2351" i="13"/>
  <c r="I2351" i="13" s="1"/>
  <c r="H2350" i="13"/>
  <c r="I2350" i="13" s="1"/>
  <c r="H2346" i="13"/>
  <c r="I2346" i="13" s="1"/>
  <c r="H2345" i="13"/>
  <c r="I2345" i="13" s="1"/>
  <c r="H2344" i="13"/>
  <c r="I2344" i="13" s="1"/>
  <c r="H2340" i="13"/>
  <c r="I2340" i="13" s="1"/>
  <c r="H2339" i="13"/>
  <c r="I2339" i="13" s="1"/>
  <c r="H2338" i="13"/>
  <c r="I2338" i="13" s="1"/>
  <c r="H2333" i="13"/>
  <c r="I2333" i="13" s="1"/>
  <c r="H2332" i="13"/>
  <c r="I2332" i="13" s="1"/>
  <c r="H2331" i="13"/>
  <c r="I2331" i="13" s="1"/>
  <c r="H2327" i="13"/>
  <c r="I2327" i="13" s="1"/>
  <c r="H2326" i="13"/>
  <c r="I2326" i="13" s="1"/>
  <c r="H2325" i="13"/>
  <c r="I2325" i="13" s="1"/>
  <c r="H2320" i="13"/>
  <c r="I2320" i="13" s="1"/>
  <c r="H2319" i="13"/>
  <c r="I2319" i="13" s="1"/>
  <c r="H2318" i="13"/>
  <c r="I2318" i="13" s="1"/>
  <c r="H2317" i="13"/>
  <c r="I2317" i="13" s="1"/>
  <c r="H2313" i="13"/>
  <c r="I2313" i="13" s="1"/>
  <c r="I2312" i="13" s="1"/>
  <c r="H2312" i="13" s="1"/>
  <c r="H2308" i="13"/>
  <c r="I2308" i="13" s="1"/>
  <c r="H2307" i="13"/>
  <c r="I2307" i="13" s="1"/>
  <c r="H2306" i="13"/>
  <c r="I2306" i="13" s="1"/>
  <c r="H2302" i="13"/>
  <c r="I2302" i="13" s="1"/>
  <c r="H2301" i="13"/>
  <c r="I2301" i="13" s="1"/>
  <c r="H2300" i="13"/>
  <c r="I2300" i="13" s="1"/>
  <c r="H2296" i="13"/>
  <c r="I2296" i="13" s="1"/>
  <c r="H2295" i="13"/>
  <c r="I2295" i="13" s="1"/>
  <c r="H2294" i="13"/>
  <c r="I2294" i="13" s="1"/>
  <c r="H2289" i="13"/>
  <c r="I2289" i="13" s="1"/>
  <c r="H2288" i="13"/>
  <c r="I2288" i="13" s="1"/>
  <c r="H2287" i="13"/>
  <c r="I2287" i="13" s="1"/>
  <c r="H2286" i="13"/>
  <c r="I2286" i="13" s="1"/>
  <c r="H2282" i="13"/>
  <c r="I2282" i="13" s="1"/>
  <c r="H2281" i="13"/>
  <c r="I2281" i="13" s="1"/>
  <c r="H2280" i="13"/>
  <c r="I2280" i="13" s="1"/>
  <c r="H2279" i="13"/>
  <c r="I2279" i="13" s="1"/>
  <c r="H2274" i="13"/>
  <c r="I2274" i="13" s="1"/>
  <c r="H2271" i="13"/>
  <c r="I2271" i="13" s="1"/>
  <c r="H2270" i="13"/>
  <c r="I2270" i="13" s="1"/>
  <c r="H2269" i="13"/>
  <c r="I2269" i="13" s="1"/>
  <c r="H2265" i="13"/>
  <c r="I2265" i="13" s="1"/>
  <c r="H2264" i="13"/>
  <c r="I2264" i="13" s="1"/>
  <c r="H2263" i="13"/>
  <c r="I2263" i="13" s="1"/>
  <c r="H2262" i="13"/>
  <c r="I2262" i="13" s="1"/>
  <c r="H2261" i="13"/>
  <c r="I2261" i="13" s="1"/>
  <c r="H2260" i="13"/>
  <c r="I2260" i="13" s="1"/>
  <c r="H2259" i="13"/>
  <c r="I2259" i="13" s="1"/>
  <c r="H2258" i="13"/>
  <c r="I2258" i="13" s="1"/>
  <c r="H2257" i="13"/>
  <c r="I2257" i="13" s="1"/>
  <c r="H2256" i="13"/>
  <c r="I2256" i="13" s="1"/>
  <c r="H2255" i="13"/>
  <c r="I2255" i="13" s="1"/>
  <c r="H2254" i="13"/>
  <c r="I2254" i="13" s="1"/>
  <c r="H2253" i="13"/>
  <c r="I2253" i="13" s="1"/>
  <c r="H2252" i="13"/>
  <c r="I2252" i="13" s="1"/>
  <c r="H2251" i="13"/>
  <c r="I2251" i="13" s="1"/>
  <c r="H2250" i="13"/>
  <c r="I2250" i="13" s="1"/>
  <c r="H2249" i="13"/>
  <c r="I2249" i="13" s="1"/>
  <c r="H2248" i="13"/>
  <c r="I2248" i="13" s="1"/>
  <c r="H2244" i="13"/>
  <c r="I2244" i="13" s="1"/>
  <c r="H2243" i="13"/>
  <c r="I2243" i="13" s="1"/>
  <c r="H2242" i="13"/>
  <c r="I2242" i="13" s="1"/>
  <c r="H2241" i="13"/>
  <c r="I2241" i="13" s="1"/>
  <c r="H2230" i="13"/>
  <c r="I2230" i="13" s="1"/>
  <c r="H2229" i="13"/>
  <c r="I2229" i="13" s="1"/>
  <c r="H2228" i="13"/>
  <c r="I2228" i="13" s="1"/>
  <c r="H2227" i="13"/>
  <c r="I2227" i="13" s="1"/>
  <c r="H2223" i="13"/>
  <c r="I2223" i="13" s="1"/>
  <c r="H2222" i="13"/>
  <c r="I2222" i="13" s="1"/>
  <c r="H2221" i="13"/>
  <c r="I2221" i="13" s="1"/>
  <c r="H2220" i="13"/>
  <c r="I2220" i="13" s="1"/>
  <c r="H2216" i="13"/>
  <c r="I2216" i="13" s="1"/>
  <c r="H2215" i="13"/>
  <c r="I2215" i="13" s="1"/>
  <c r="H2214" i="13"/>
  <c r="I2214" i="13" s="1"/>
  <c r="H2213" i="13"/>
  <c r="I2213" i="13" s="1"/>
  <c r="H2209" i="13"/>
  <c r="I2209" i="13" s="1"/>
  <c r="H2208" i="13"/>
  <c r="I2208" i="13" s="1"/>
  <c r="H2207" i="13"/>
  <c r="I2207" i="13" s="1"/>
  <c r="H2206" i="13"/>
  <c r="I2206" i="13" s="1"/>
  <c r="H2205" i="13"/>
  <c r="I2205" i="13" s="1"/>
  <c r="H2204" i="13"/>
  <c r="I2204" i="13" s="1"/>
  <c r="H2199" i="13"/>
  <c r="I2199" i="13" s="1"/>
  <c r="H2198" i="13"/>
  <c r="I2198" i="13" s="1"/>
  <c r="H2197" i="13"/>
  <c r="I2197" i="13" s="1"/>
  <c r="H2196" i="13"/>
  <c r="I2196" i="13" s="1"/>
  <c r="H2192" i="13"/>
  <c r="I2192" i="13" s="1"/>
  <c r="H2191" i="13"/>
  <c r="I2191" i="13" s="1"/>
  <c r="H2190" i="13"/>
  <c r="I2190" i="13" s="1"/>
  <c r="H2189" i="13"/>
  <c r="I2189" i="13" s="1"/>
  <c r="H2185" i="13"/>
  <c r="I2185" i="13" s="1"/>
  <c r="H2184" i="13"/>
  <c r="I2184" i="13" s="1"/>
  <c r="H2183" i="13"/>
  <c r="I2183" i="13" s="1"/>
  <c r="H2182" i="13"/>
  <c r="I2182" i="13" s="1"/>
  <c r="H2177" i="13"/>
  <c r="I2177" i="13" s="1"/>
  <c r="H2176" i="13"/>
  <c r="I2176" i="13" s="1"/>
  <c r="H2175" i="13"/>
  <c r="I2175" i="13" s="1"/>
  <c r="H2174" i="13"/>
  <c r="I2174" i="13" s="1"/>
  <c r="H2173" i="13"/>
  <c r="I2173" i="13" s="1"/>
  <c r="H2172" i="13"/>
  <c r="I2172" i="13" s="1"/>
  <c r="I2168" i="13"/>
  <c r="I2167" i="13"/>
  <c r="I2166" i="13"/>
  <c r="H2162" i="13"/>
  <c r="I2162" i="13" s="1"/>
  <c r="H2161" i="13"/>
  <c r="I2161" i="13" s="1"/>
  <c r="H2160" i="13"/>
  <c r="I2160" i="13" s="1"/>
  <c r="H2159" i="13"/>
  <c r="I2159" i="13" s="1"/>
  <c r="H2158" i="13"/>
  <c r="I2158" i="13" s="1"/>
  <c r="H2154" i="13"/>
  <c r="I2154" i="13" s="1"/>
  <c r="H2153" i="13"/>
  <c r="I2153" i="13" s="1"/>
  <c r="H2152" i="13"/>
  <c r="I2152" i="13" s="1"/>
  <c r="H2151" i="13"/>
  <c r="I2151" i="13" s="1"/>
  <c r="H2150" i="13"/>
  <c r="I2150" i="13" s="1"/>
  <c r="H2146" i="13"/>
  <c r="I2146" i="13" s="1"/>
  <c r="H2145" i="13"/>
  <c r="I2145" i="13" s="1"/>
  <c r="H2144" i="13"/>
  <c r="I2144" i="13" s="1"/>
  <c r="H2143" i="13"/>
  <c r="I2143" i="13" s="1"/>
  <c r="H2142" i="13"/>
  <c r="I2142" i="13" s="1"/>
  <c r="H2138" i="13"/>
  <c r="I2138" i="13" s="1"/>
  <c r="H2137" i="13"/>
  <c r="I2137" i="13" s="1"/>
  <c r="H2136" i="13"/>
  <c r="I2136" i="13" s="1"/>
  <c r="H2135" i="13"/>
  <c r="I2135" i="13" s="1"/>
  <c r="H2134" i="13"/>
  <c r="I2134" i="13" s="1"/>
  <c r="H2133" i="13"/>
  <c r="I2133" i="13" s="1"/>
  <c r="H2132" i="13"/>
  <c r="I2132" i="13" s="1"/>
  <c r="H2131" i="13"/>
  <c r="I2131" i="13" s="1"/>
  <c r="H2126" i="13"/>
  <c r="I2126" i="13" s="1"/>
  <c r="H2125" i="13"/>
  <c r="I2125" i="13" s="1"/>
  <c r="H2124" i="13"/>
  <c r="I2124" i="13" s="1"/>
  <c r="H2123" i="13"/>
  <c r="I2123" i="13" s="1"/>
  <c r="H2122" i="13"/>
  <c r="I2122" i="13" s="1"/>
  <c r="H2118" i="13"/>
  <c r="I2118" i="13" s="1"/>
  <c r="H2117" i="13"/>
  <c r="I2117" i="13" s="1"/>
  <c r="H2116" i="13"/>
  <c r="I2116" i="13" s="1"/>
  <c r="H2115" i="13"/>
  <c r="I2115" i="13" s="1"/>
  <c r="H2114" i="13"/>
  <c r="I2114" i="13" s="1"/>
  <c r="H2110" i="13"/>
  <c r="I2110" i="13" s="1"/>
  <c r="H2109" i="13"/>
  <c r="I2109" i="13" s="1"/>
  <c r="H2108" i="13"/>
  <c r="I2108" i="13" s="1"/>
  <c r="H2107" i="13"/>
  <c r="I2107" i="13" s="1"/>
  <c r="H2106" i="13"/>
  <c r="I2106" i="13" s="1"/>
  <c r="H2102" i="13"/>
  <c r="I2102" i="13" s="1"/>
  <c r="H2101" i="13"/>
  <c r="I2101" i="13" s="1"/>
  <c r="H2100" i="13"/>
  <c r="I2100" i="13" s="1"/>
  <c r="H2099" i="13"/>
  <c r="I2099" i="13" s="1"/>
  <c r="H2098" i="13"/>
  <c r="I2098" i="13" s="1"/>
  <c r="H2097" i="13"/>
  <c r="I2097" i="13" s="1"/>
  <c r="H2096" i="13"/>
  <c r="I2096" i="13" s="1"/>
  <c r="H2095" i="13"/>
  <c r="I2095" i="13" s="1"/>
  <c r="H2094" i="13"/>
  <c r="I2094" i="13" s="1"/>
  <c r="H2093" i="13"/>
  <c r="I2093" i="13" s="1"/>
  <c r="H2092" i="13"/>
  <c r="I2092" i="13" s="1"/>
  <c r="H2091" i="13"/>
  <c r="I2091" i="13" s="1"/>
  <c r="H2085" i="13"/>
  <c r="I2085" i="13" s="1"/>
  <c r="H2087" i="13"/>
  <c r="I2087" i="13" s="1"/>
  <c r="H2086" i="13"/>
  <c r="I2086" i="13" s="1"/>
  <c r="H2080" i="13"/>
  <c r="I2080" i="13" s="1"/>
  <c r="H2079" i="13"/>
  <c r="I2079" i="13" s="1"/>
  <c r="H2078" i="13"/>
  <c r="I2078" i="13" s="1"/>
  <c r="H2077" i="13"/>
  <c r="I2077" i="13" s="1"/>
  <c r="H2076" i="13"/>
  <c r="I2076" i="13" s="1"/>
  <c r="H2075" i="13"/>
  <c r="I2075" i="13" s="1"/>
  <c r="H2074" i="13"/>
  <c r="I2074" i="13" s="1"/>
  <c r="H2070" i="13"/>
  <c r="I2070" i="13" s="1"/>
  <c r="H2069" i="13"/>
  <c r="I2069" i="13" s="1"/>
  <c r="H2068" i="13"/>
  <c r="I2068" i="13" s="1"/>
  <c r="H2067" i="13"/>
  <c r="I2067" i="13" s="1"/>
  <c r="H2063" i="13"/>
  <c r="I2063" i="13" s="1"/>
  <c r="H2062" i="13"/>
  <c r="I2062" i="13" s="1"/>
  <c r="I2050" i="13"/>
  <c r="I2745" i="13"/>
  <c r="I2744" i="13"/>
  <c r="I2731" i="13"/>
  <c r="I2730" i="13"/>
  <c r="I2726" i="13"/>
  <c r="I2725" i="13"/>
  <c r="I2724" i="13"/>
  <c r="I2720" i="13"/>
  <c r="I2719" i="13"/>
  <c r="I2718" i="13"/>
  <c r="I2717" i="13"/>
  <c r="I2713" i="13"/>
  <c r="I2712" i="13"/>
  <c r="I2711" i="13"/>
  <c r="I2710" i="13"/>
  <c r="I2705" i="13"/>
  <c r="I2704" i="13"/>
  <c r="I2703" i="13"/>
  <c r="I2702" i="13"/>
  <c r="I2701" i="13"/>
  <c r="I2697" i="13"/>
  <c r="I2696" i="13"/>
  <c r="I2695" i="13"/>
  <c r="I2691" i="13"/>
  <c r="I2690" i="13"/>
  <c r="I2689" i="13"/>
  <c r="I2688" i="13"/>
  <c r="I2684" i="13"/>
  <c r="I2683" i="13"/>
  <c r="I2682" i="13"/>
  <c r="I2681" i="13"/>
  <c r="I2680" i="13"/>
  <c r="I2676" i="13"/>
  <c r="I2675" i="13"/>
  <c r="I2669" i="13"/>
  <c r="I2668" i="13"/>
  <c r="I2664" i="13"/>
  <c r="I2663" i="13"/>
  <c r="I2662" i="13"/>
  <c r="I2657" i="13"/>
  <c r="I2656" i="13"/>
  <c r="I2651" i="13"/>
  <c r="I2650" i="13"/>
  <c r="I2647" i="13"/>
  <c r="I2643" i="13"/>
  <c r="I2642" i="13"/>
  <c r="I2641" i="13"/>
  <c r="I2635" i="13"/>
  <c r="I2634" i="13"/>
  <c r="I2633" i="13"/>
  <c r="I2632" i="13"/>
  <c r="I2628" i="13"/>
  <c r="I2626" i="13"/>
  <c r="I2620" i="13"/>
  <c r="I2619" i="13"/>
  <c r="I2618" i="13"/>
  <c r="I2612" i="13"/>
  <c r="I2611" i="13"/>
  <c r="I2610" i="13"/>
  <c r="I2600" i="13"/>
  <c r="I2599" i="13"/>
  <c r="I2598" i="13"/>
  <c r="I2593" i="13"/>
  <c r="I2592" i="13"/>
  <c r="I2591" i="13"/>
  <c r="I2590" i="13"/>
  <c r="I2589" i="13"/>
  <c r="I2588" i="13"/>
  <c r="I2587" i="13"/>
  <c r="I2580" i="13"/>
  <c r="I2574" i="13"/>
  <c r="I2570" i="13"/>
  <c r="I2565" i="13"/>
  <c r="I2546" i="13"/>
  <c r="I2534" i="13"/>
  <c r="I2533" i="13"/>
  <c r="I2531" i="13"/>
  <c r="I2498" i="13"/>
  <c r="I2492" i="13"/>
  <c r="I2237" i="13"/>
  <c r="I2236" i="13"/>
  <c r="I2235" i="13"/>
  <c r="I2057" i="13"/>
  <c r="I2056" i="13" s="1"/>
  <c r="H2056" i="13" s="1"/>
  <c r="I2053" i="13"/>
  <c r="I2052" i="13"/>
  <c r="I2051" i="13"/>
  <c r="I6" i="13" l="1"/>
  <c r="I2066" i="13"/>
  <c r="H2066" i="13" s="1"/>
  <c r="I2687" i="13"/>
  <c r="H2687" i="13" s="1"/>
  <c r="I2084" i="13"/>
  <c r="H2084" i="13" s="1"/>
  <c r="I2674" i="13"/>
  <c r="H2674" i="13" s="1"/>
  <c r="I2729" i="13"/>
  <c r="H2729" i="13" s="1"/>
  <c r="I2330" i="13"/>
  <c r="H2330" i="13" s="1"/>
  <c r="I2361" i="13"/>
  <c r="H2361" i="13" s="1"/>
  <c r="I2409" i="13"/>
  <c r="H2409" i="13" s="1"/>
  <c r="I2617" i="13"/>
  <c r="H2617" i="13" s="1"/>
  <c r="I2661" i="13"/>
  <c r="H2661" i="13" s="1"/>
  <c r="I2700" i="13"/>
  <c r="H2700" i="13" s="1"/>
  <c r="I2522" i="13"/>
  <c r="H2522" i="13" s="1"/>
  <c r="I2709" i="13"/>
  <c r="H2709" i="13" s="1"/>
  <c r="I2293" i="13"/>
  <c r="H2293" i="13" s="1"/>
  <c r="I2471" i="13"/>
  <c r="H2471" i="13" s="1"/>
  <c r="I2496" i="13"/>
  <c r="H2496" i="13" s="1"/>
  <c r="I2285" i="13"/>
  <c r="H2285" i="13" s="1"/>
  <c r="I2394" i="13"/>
  <c r="H2394" i="13" s="1"/>
  <c r="I2508" i="13"/>
  <c r="H2508" i="13" s="1"/>
  <c r="I2568" i="13"/>
  <c r="H2568" i="13" s="1"/>
  <c r="I2578" i="13"/>
  <c r="H2578" i="13" s="1"/>
  <c r="I2195" i="13"/>
  <c r="H2195" i="13" s="1"/>
  <c r="I2212" i="13"/>
  <c r="H2212" i="13" s="1"/>
  <c r="I2402" i="13"/>
  <c r="H2402" i="13" s="1"/>
  <c r="I2609" i="13"/>
  <c r="H2609" i="13" s="1"/>
  <c r="I2631" i="13"/>
  <c r="H2631" i="13" s="1"/>
  <c r="I2716" i="13"/>
  <c r="H2716" i="13" s="1"/>
  <c r="I2171" i="13"/>
  <c r="H2171" i="13" s="1"/>
  <c r="I2597" i="13"/>
  <c r="H2597" i="13" s="1"/>
  <c r="I2639" i="13"/>
  <c r="H2639" i="13" s="1"/>
  <c r="I2655" i="13"/>
  <c r="H2655" i="13" s="1"/>
  <c r="I2667" i="13"/>
  <c r="H2667" i="13" s="1"/>
  <c r="I2679" i="13"/>
  <c r="H2679" i="13" s="1"/>
  <c r="I2061" i="13"/>
  <c r="H2061" i="13" s="1"/>
  <c r="I2105" i="13"/>
  <c r="H2105" i="13" s="1"/>
  <c r="I2130" i="13"/>
  <c r="H2130" i="13" s="1"/>
  <c r="I2181" i="13"/>
  <c r="H2181" i="13" s="1"/>
  <c r="I2278" i="13"/>
  <c r="H2278" i="13" s="1"/>
  <c r="I2305" i="13"/>
  <c r="H2305" i="13" s="1"/>
  <c r="I2316" i="13"/>
  <c r="H2316" i="13" s="1"/>
  <c r="I2343" i="13"/>
  <c r="H2343" i="13" s="1"/>
  <c r="I2514" i="13"/>
  <c r="H2514" i="13" s="1"/>
  <c r="I2539" i="13"/>
  <c r="H2539" i="13" s="1"/>
  <c r="I2442" i="13"/>
  <c r="H2442" i="13" s="1"/>
  <c r="I2234" i="13"/>
  <c r="H2234" i="13" s="1"/>
  <c r="I2603" i="13"/>
  <c r="H2603" i="13" s="1"/>
  <c r="I2625" i="13"/>
  <c r="H2625" i="13" s="1"/>
  <c r="I2646" i="13"/>
  <c r="H2646" i="13" s="1"/>
  <c r="I2560" i="13"/>
  <c r="I2694" i="13"/>
  <c r="I2299" i="13"/>
  <c r="H2299" i="13" s="1"/>
  <c r="I2337" i="13"/>
  <c r="H2337" i="13" s="1"/>
  <c r="I2356" i="13"/>
  <c r="H2356" i="13" s="1"/>
  <c r="I2366" i="13"/>
  <c r="H2366" i="13" s="1"/>
  <c r="I2552" i="13"/>
  <c r="H2552" i="13" s="1"/>
  <c r="I2545" i="13"/>
  <c r="H2545" i="13" s="1"/>
  <c r="I2530" i="13"/>
  <c r="H2530" i="13" s="1"/>
  <c r="I2502" i="13"/>
  <c r="H2502" i="13" s="1"/>
  <c r="I2483" i="13"/>
  <c r="H2483" i="13" s="1"/>
  <c r="I2462" i="13"/>
  <c r="H2462" i="13" s="1"/>
  <c r="I2454" i="13"/>
  <c r="H2454" i="13" s="1"/>
  <c r="I2448" i="13"/>
  <c r="H2448" i="13" s="1"/>
  <c r="I2435" i="13"/>
  <c r="H2435" i="13" s="1"/>
  <c r="I2423" i="13"/>
  <c r="H2423" i="13" s="1"/>
  <c r="I2416" i="13"/>
  <c r="H2416" i="13" s="1"/>
  <c r="I2381" i="13"/>
  <c r="H2381" i="13" s="1"/>
  <c r="I2371" i="13"/>
  <c r="H2371" i="13" s="1"/>
  <c r="I2349" i="13"/>
  <c r="H2349" i="13" s="1"/>
  <c r="I2324" i="13"/>
  <c r="H2324" i="13" s="1"/>
  <c r="I2268" i="13"/>
  <c r="H2268" i="13" s="1"/>
  <c r="I2247" i="13"/>
  <c r="H2247" i="13" s="1"/>
  <c r="I2240" i="13"/>
  <c r="H2240" i="13" s="1"/>
  <c r="I2226" i="13"/>
  <c r="H2226" i="13" s="1"/>
  <c r="I2219" i="13"/>
  <c r="H2219" i="13" s="1"/>
  <c r="I2203" i="13"/>
  <c r="H2203" i="13" s="1"/>
  <c r="I2188" i="13"/>
  <c r="H2188" i="13" s="1"/>
  <c r="I2165" i="13"/>
  <c r="H2165" i="13" s="1"/>
  <c r="I2157" i="13"/>
  <c r="H2157" i="13" s="1"/>
  <c r="I2149" i="13"/>
  <c r="H2149" i="13" s="1"/>
  <c r="I2141" i="13"/>
  <c r="H2141" i="13" s="1"/>
  <c r="I2121" i="13"/>
  <c r="H2121" i="13" s="1"/>
  <c r="I2113" i="13"/>
  <c r="H2113" i="13" s="1"/>
  <c r="I2090" i="13"/>
  <c r="H2090" i="13" s="1"/>
  <c r="I2073" i="13"/>
  <c r="H2073" i="13" s="1"/>
  <c r="I2723" i="13"/>
  <c r="H2723" i="13" s="1"/>
  <c r="I2586" i="13"/>
  <c r="H2586" i="13" s="1"/>
  <c r="I2049" i="13"/>
  <c r="H2049" i="13" s="1"/>
  <c r="G297" i="11" s="1"/>
  <c r="B41" i="10"/>
  <c r="B9" i="10"/>
  <c r="N10" i="10"/>
  <c r="N42" i="10"/>
  <c r="H2694" i="13" l="1"/>
  <c r="H2560" i="13"/>
  <c r="G413" i="11"/>
  <c r="H413" i="11" s="1"/>
  <c r="I413" i="11" s="1"/>
  <c r="G412" i="11"/>
  <c r="H412" i="11" s="1"/>
  <c r="I412" i="11" s="1"/>
  <c r="G411" i="11"/>
  <c r="H411" i="11" s="1"/>
  <c r="I411" i="11" s="1"/>
  <c r="G410" i="11"/>
  <c r="H410" i="11" s="1"/>
  <c r="I410" i="11" s="1"/>
  <c r="G408" i="11"/>
  <c r="H408" i="11" s="1"/>
  <c r="I408" i="11" s="1"/>
  <c r="G406" i="11"/>
  <c r="H406" i="11" s="1"/>
  <c r="I406" i="11" s="1"/>
  <c r="G405" i="11"/>
  <c r="H405" i="11" s="1"/>
  <c r="I405" i="11" s="1"/>
  <c r="G404" i="11"/>
  <c r="H404" i="11" s="1"/>
  <c r="I404" i="11" s="1"/>
  <c r="G402" i="11"/>
  <c r="H402" i="11" s="1"/>
  <c r="I402" i="11" s="1"/>
  <c r="G401" i="11"/>
  <c r="H401" i="11" s="1"/>
  <c r="I401" i="11" s="1"/>
  <c r="G398" i="11"/>
  <c r="H398" i="11" s="1"/>
  <c r="I398" i="11" s="1"/>
  <c r="G397" i="11"/>
  <c r="H397" i="11" s="1"/>
  <c r="I397" i="11" s="1"/>
  <c r="G396" i="11"/>
  <c r="H396" i="11" s="1"/>
  <c r="I396" i="11" s="1"/>
  <c r="G395" i="11"/>
  <c r="H395" i="11" s="1"/>
  <c r="I395" i="11" s="1"/>
  <c r="G393" i="11"/>
  <c r="H393" i="11" s="1"/>
  <c r="I393" i="11" s="1"/>
  <c r="G388" i="11"/>
  <c r="H388" i="11" s="1"/>
  <c r="I388" i="11" s="1"/>
  <c r="G387" i="11"/>
  <c r="H387" i="11" s="1"/>
  <c r="I387" i="11" s="1"/>
  <c r="G383" i="11"/>
  <c r="H383" i="11" s="1"/>
  <c r="I383" i="11" s="1"/>
  <c r="G381" i="11"/>
  <c r="H381" i="11" s="1"/>
  <c r="I381" i="11" s="1"/>
  <c r="G378" i="11"/>
  <c r="H378" i="11" s="1"/>
  <c r="I378" i="11" s="1"/>
  <c r="G377" i="11"/>
  <c r="H377" i="11" s="1"/>
  <c r="I377" i="11" s="1"/>
  <c r="G376" i="11"/>
  <c r="H376" i="11" s="1"/>
  <c r="I376" i="11" s="1"/>
  <c r="G375" i="11"/>
  <c r="H375" i="11" s="1"/>
  <c r="I375" i="11" s="1"/>
  <c r="G374" i="11"/>
  <c r="H374" i="11" s="1"/>
  <c r="I374" i="11" s="1"/>
  <c r="G373" i="11"/>
  <c r="H373" i="11" s="1"/>
  <c r="I373" i="11" s="1"/>
  <c r="G371" i="11"/>
  <c r="H371" i="11" s="1"/>
  <c r="I371" i="11" s="1"/>
  <c r="I370" i="11" s="1"/>
  <c r="G369" i="11"/>
  <c r="H369" i="11" s="1"/>
  <c r="I369" i="11" s="1"/>
  <c r="G368" i="11"/>
  <c r="H368" i="11" s="1"/>
  <c r="I368" i="11" s="1"/>
  <c r="G365" i="11"/>
  <c r="H365" i="11" s="1"/>
  <c r="I365" i="11" s="1"/>
  <c r="G360" i="11"/>
  <c r="H360" i="11" s="1"/>
  <c r="I360" i="11" s="1"/>
  <c r="G359" i="11"/>
  <c r="H359" i="11" s="1"/>
  <c r="I359" i="11" s="1"/>
  <c r="G358" i="11"/>
  <c r="H358" i="11" s="1"/>
  <c r="I358" i="11" s="1"/>
  <c r="G357" i="11"/>
  <c r="H357" i="11" s="1"/>
  <c r="I357" i="11" s="1"/>
  <c r="G353" i="11"/>
  <c r="H353" i="11" s="1"/>
  <c r="I353" i="11" s="1"/>
  <c r="G346" i="11"/>
  <c r="H346" i="11" s="1"/>
  <c r="I346" i="11" s="1"/>
  <c r="G345" i="11"/>
  <c r="H345" i="11" s="1"/>
  <c r="I345" i="11" s="1"/>
  <c r="G343" i="11"/>
  <c r="H343" i="11" s="1"/>
  <c r="I343" i="11" s="1"/>
  <c r="G342" i="11"/>
  <c r="H342" i="11" s="1"/>
  <c r="I342" i="11" s="1"/>
  <c r="G340" i="11"/>
  <c r="H340" i="11" s="1"/>
  <c r="I340" i="11" s="1"/>
  <c r="G337" i="11"/>
  <c r="H337" i="11" s="1"/>
  <c r="I337" i="11" s="1"/>
  <c r="G335" i="11"/>
  <c r="H335" i="11" s="1"/>
  <c r="I335" i="11" s="1"/>
  <c r="G333" i="11"/>
  <c r="H333" i="11" s="1"/>
  <c r="I333" i="11" s="1"/>
  <c r="G332" i="11"/>
  <c r="H332" i="11" s="1"/>
  <c r="I332" i="11" s="1"/>
  <c r="G329" i="11"/>
  <c r="H329" i="11" s="1"/>
  <c r="I329" i="11" s="1"/>
  <c r="G328" i="11"/>
  <c r="H328" i="11" s="1"/>
  <c r="I328" i="11" s="1"/>
  <c r="G327" i="11"/>
  <c r="H327" i="11" s="1"/>
  <c r="I327" i="11" s="1"/>
  <c r="G326" i="11"/>
  <c r="H326" i="11" s="1"/>
  <c r="I326" i="11" s="1"/>
  <c r="G319" i="11"/>
  <c r="H319" i="11" s="1"/>
  <c r="I319" i="11" s="1"/>
  <c r="G318" i="11"/>
  <c r="H318" i="11" s="1"/>
  <c r="I318" i="11" s="1"/>
  <c r="G315" i="11"/>
  <c r="H315" i="11" s="1"/>
  <c r="I315" i="11" s="1"/>
  <c r="G314" i="11"/>
  <c r="H314" i="11" s="1"/>
  <c r="I314" i="11" s="1"/>
  <c r="G313" i="11"/>
  <c r="H313" i="11" s="1"/>
  <c r="I313" i="11" s="1"/>
  <c r="G312" i="11"/>
  <c r="H312" i="11" s="1"/>
  <c r="I312" i="11" s="1"/>
  <c r="G311" i="11"/>
  <c r="H311" i="11" s="1"/>
  <c r="I311" i="11" s="1"/>
  <c r="G310" i="11"/>
  <c r="H310" i="11" s="1"/>
  <c r="I310" i="11" s="1"/>
  <c r="G308" i="11"/>
  <c r="H308" i="11" s="1"/>
  <c r="I308" i="11" s="1"/>
  <c r="G304" i="11"/>
  <c r="H304" i="11" s="1"/>
  <c r="I304" i="11" s="1"/>
  <c r="G302" i="11"/>
  <c r="H302" i="11" s="1"/>
  <c r="I302" i="11" s="1"/>
  <c r="G301" i="11"/>
  <c r="H301" i="11" s="1"/>
  <c r="I301" i="11" s="1"/>
  <c r="G298" i="11"/>
  <c r="H298" i="11" s="1"/>
  <c r="I298" i="11" s="1"/>
  <c r="H297" i="11"/>
  <c r="I297" i="11" s="1"/>
  <c r="I24" i="13"/>
  <c r="H24" i="13" s="1"/>
  <c r="G8" i="11" s="1"/>
  <c r="I15" i="13"/>
  <c r="H15" i="13" s="1"/>
  <c r="G7" i="11" s="1"/>
  <c r="H36" i="13"/>
  <c r="H6" i="13" l="1"/>
  <c r="G6" i="11" s="1"/>
  <c r="H6" i="11" s="1"/>
  <c r="I6" i="11" s="1"/>
  <c r="I309" i="11"/>
  <c r="I386" i="11"/>
  <c r="I394" i="11"/>
  <c r="I409" i="11"/>
  <c r="I356" i="11"/>
  <c r="I372" i="11"/>
  <c r="I296" i="11"/>
  <c r="I367" i="11"/>
  <c r="I341" i="11"/>
  <c r="I331" i="11"/>
  <c r="H7" i="11"/>
  <c r="I7" i="11" s="1"/>
  <c r="F32" i="2" l="1"/>
  <c r="O27" i="2"/>
  <c r="J25" i="2"/>
  <c r="J24" i="2"/>
  <c r="J17" i="2"/>
  <c r="F24" i="2" s="1"/>
  <c r="O745" i="2"/>
  <c r="L311" i="2"/>
  <c r="H161" i="13"/>
  <c r="I161" i="13" s="1"/>
  <c r="H158" i="13"/>
  <c r="H157" i="13"/>
  <c r="H160" i="13"/>
  <c r="H159" i="13"/>
  <c r="I159" i="13" s="1"/>
  <c r="H1675" i="13"/>
  <c r="I1675" i="13" s="1"/>
  <c r="H1574" i="13"/>
  <c r="I1574" i="13" s="1"/>
  <c r="H575" i="13"/>
  <c r="H479" i="13"/>
  <c r="H478" i="13"/>
  <c r="H477" i="13"/>
  <c r="H476" i="13"/>
  <c r="H475" i="13"/>
  <c r="H474" i="13"/>
  <c r="O1774" i="13"/>
  <c r="H1775" i="13" s="1"/>
  <c r="I575" i="13" l="1"/>
  <c r="G80" i="11"/>
  <c r="J32" i="2"/>
  <c r="O34" i="2" s="1"/>
  <c r="F39" i="2" s="1"/>
  <c r="H177" i="13"/>
  <c r="H399" i="13"/>
  <c r="H1400" i="13"/>
  <c r="H1394" i="13"/>
  <c r="H386" i="13"/>
  <c r="H374" i="13"/>
  <c r="H341" i="13"/>
  <c r="H329" i="13"/>
  <c r="H316" i="13"/>
  <c r="H306" i="13"/>
  <c r="H294" i="13"/>
  <c r="H283" i="13"/>
  <c r="H269" i="13"/>
  <c r="H259" i="13"/>
  <c r="H246" i="13"/>
  <c r="H235" i="13"/>
  <c r="H221" i="13"/>
  <c r="H209" i="13"/>
  <c r="H363" i="13"/>
  <c r="H351" i="13"/>
  <c r="H174" i="13"/>
  <c r="K21" i="18" l="1"/>
  <c r="H15" i="16"/>
  <c r="G23" i="16"/>
  <c r="K20" i="18"/>
  <c r="K19" i="18"/>
  <c r="K20" i="23"/>
  <c r="K21" i="26"/>
  <c r="O20" i="26" s="1"/>
  <c r="K20" i="26"/>
  <c r="K19" i="26"/>
  <c r="O19" i="26" s="1"/>
  <c r="A40" i="26"/>
  <c r="A39" i="26"/>
  <c r="O35" i="26"/>
  <c r="L32" i="26" s="1"/>
  <c r="O35" i="26" a="1"/>
  <c r="P34" i="26" a="1"/>
  <c r="P34" i="26" s="1"/>
  <c r="P33" i="26" a="1"/>
  <c r="P33" i="26" s="1"/>
  <c r="P32" i="26" a="1"/>
  <c r="P32" i="26" s="1"/>
  <c r="P31" i="26" a="1"/>
  <c r="P31" i="26" s="1"/>
  <c r="P30" i="26" a="1"/>
  <c r="P30" i="26" s="1"/>
  <c r="O29" i="26"/>
  <c r="L29" i="26"/>
  <c r="O28" i="26"/>
  <c r="L28" i="26"/>
  <c r="O27" i="26"/>
  <c r="L27" i="26"/>
  <c r="O26" i="26"/>
  <c r="L26" i="26"/>
  <c r="O25" i="26"/>
  <c r="L25" i="26"/>
  <c r="O24" i="26"/>
  <c r="L24" i="26"/>
  <c r="O23" i="26"/>
  <c r="L23" i="26"/>
  <c r="O22" i="26"/>
  <c r="L22" i="26"/>
  <c r="O21" i="26"/>
  <c r="K16" i="26"/>
  <c r="O16" i="26" s="1"/>
  <c r="J16" i="26"/>
  <c r="K15" i="26"/>
  <c r="O15" i="26" s="1"/>
  <c r="J15" i="26"/>
  <c r="O14" i="26"/>
  <c r="K14" i="26"/>
  <c r="L14" i="26" s="1"/>
  <c r="J14" i="26"/>
  <c r="K13" i="26"/>
  <c r="O13" i="26" s="1"/>
  <c r="J13" i="26"/>
  <c r="K12" i="26"/>
  <c r="O12" i="26" s="1"/>
  <c r="J12" i="26"/>
  <c r="O11" i="26"/>
  <c r="K11" i="26"/>
  <c r="L11" i="26" s="1"/>
  <c r="J11" i="26"/>
  <c r="K10" i="26"/>
  <c r="O10" i="26" s="1"/>
  <c r="J10" i="26"/>
  <c r="K21" i="23"/>
  <c r="K19" i="23"/>
  <c r="A40" i="25"/>
  <c r="A39" i="25"/>
  <c r="O35" i="25"/>
  <c r="O35" i="25" a="1"/>
  <c r="P34" i="25"/>
  <c r="P34" i="25" a="1"/>
  <c r="P33" i="25" a="1"/>
  <c r="P33" i="25" s="1"/>
  <c r="P32" i="25" a="1"/>
  <c r="P32" i="25" s="1"/>
  <c r="L32" i="25"/>
  <c r="L20" i="25" s="1"/>
  <c r="P31" i="25" a="1"/>
  <c r="P31" i="25" s="1"/>
  <c r="P30" i="25" a="1"/>
  <c r="P30" i="25" s="1"/>
  <c r="O29" i="25"/>
  <c r="L29" i="25"/>
  <c r="O28" i="25"/>
  <c r="L28" i="25"/>
  <c r="O27" i="25"/>
  <c r="L27" i="25"/>
  <c r="O26" i="25"/>
  <c r="L26" i="25"/>
  <c r="O25" i="25"/>
  <c r="L25" i="25"/>
  <c r="O24" i="25"/>
  <c r="L24" i="25"/>
  <c r="O23" i="25"/>
  <c r="L23" i="25"/>
  <c r="O22" i="25"/>
  <c r="L22" i="25"/>
  <c r="O21" i="25"/>
  <c r="L21" i="25"/>
  <c r="L16" i="25"/>
  <c r="K16" i="25"/>
  <c r="O16" i="25" s="1"/>
  <c r="J16" i="25"/>
  <c r="O15" i="25"/>
  <c r="L15" i="25"/>
  <c r="K15" i="25"/>
  <c r="J15" i="25"/>
  <c r="K14" i="25"/>
  <c r="O14" i="25" s="1"/>
  <c r="J14" i="25"/>
  <c r="L13" i="25"/>
  <c r="K13" i="25"/>
  <c r="O13" i="25" s="1"/>
  <c r="J13" i="25"/>
  <c r="O12" i="25"/>
  <c r="L12" i="25"/>
  <c r="K12" i="25"/>
  <c r="J12" i="25"/>
  <c r="K11" i="25"/>
  <c r="O11" i="25" s="1"/>
  <c r="J11" i="25"/>
  <c r="L10" i="25"/>
  <c r="K10" i="25"/>
  <c r="O20" i="25" s="1"/>
  <c r="J10" i="25"/>
  <c r="O33" i="26" l="1" a="1"/>
  <c r="O33" i="26" s="1"/>
  <c r="O34" i="26" a="1"/>
  <c r="O34" i="26" s="1"/>
  <c r="O31" i="26" a="1"/>
  <c r="O31" i="26" s="1"/>
  <c r="O32" i="26" a="1"/>
  <c r="O32" i="26" s="1"/>
  <c r="O30" i="26" a="1"/>
  <c r="O30" i="26" s="1"/>
  <c r="L10" i="26"/>
  <c r="L13" i="26"/>
  <c r="L16" i="26"/>
  <c r="L20" i="26"/>
  <c r="L12" i="26"/>
  <c r="L15" i="26"/>
  <c r="L19" i="26"/>
  <c r="L21" i="26"/>
  <c r="O10" i="25"/>
  <c r="O19" i="25"/>
  <c r="L19" i="25" s="1"/>
  <c r="L31" i="25" s="1" a="1"/>
  <c r="L31" i="25" s="1"/>
  <c r="L11" i="25"/>
  <c r="L14" i="25"/>
  <c r="A40" i="24"/>
  <c r="A39" i="24"/>
  <c r="O35" i="24" a="1"/>
  <c r="O35" i="24" s="1"/>
  <c r="L32" i="24" s="1"/>
  <c r="P34" i="24" a="1"/>
  <c r="P34" i="24" s="1"/>
  <c r="P33" i="24" a="1"/>
  <c r="P33" i="24" s="1"/>
  <c r="P32" i="24" a="1"/>
  <c r="P32" i="24" s="1"/>
  <c r="P31" i="24" a="1"/>
  <c r="P31" i="24" s="1"/>
  <c r="P30" i="24" a="1"/>
  <c r="P30" i="24" s="1"/>
  <c r="O29" i="24"/>
  <c r="L29" i="24"/>
  <c r="O28" i="24"/>
  <c r="L28" i="24"/>
  <c r="O27" i="24"/>
  <c r="L27" i="24"/>
  <c r="O26" i="24"/>
  <c r="L26" i="24"/>
  <c r="O25" i="24"/>
  <c r="L25" i="24"/>
  <c r="O24" i="24"/>
  <c r="L24" i="24"/>
  <c r="O23" i="24"/>
  <c r="L23" i="24"/>
  <c r="O22" i="24"/>
  <c r="L22" i="24"/>
  <c r="O21" i="24"/>
  <c r="L21" i="24"/>
  <c r="O20" i="24"/>
  <c r="L20" i="24"/>
  <c r="O19" i="24"/>
  <c r="K16" i="24"/>
  <c r="O16" i="24" s="1"/>
  <c r="J16" i="24"/>
  <c r="O15" i="24"/>
  <c r="L15" i="24"/>
  <c r="K15" i="24"/>
  <c r="J15" i="24"/>
  <c r="O14" i="24"/>
  <c r="K14" i="24"/>
  <c r="L14" i="24" s="1"/>
  <c r="J14" i="24"/>
  <c r="K13" i="24"/>
  <c r="O13" i="24" s="1"/>
  <c r="J13" i="24"/>
  <c r="O12" i="24"/>
  <c r="L12" i="24"/>
  <c r="K12" i="24"/>
  <c r="J12" i="24"/>
  <c r="O11" i="24"/>
  <c r="K11" i="24"/>
  <c r="L11" i="24" s="1"/>
  <c r="J11" i="24"/>
  <c r="K10" i="24"/>
  <c r="O10" i="24" s="1"/>
  <c r="J10" i="24"/>
  <c r="H80" i="11"/>
  <c r="I80" i="11" s="1"/>
  <c r="I2743" i="13"/>
  <c r="I2742" i="13"/>
  <c r="I2741" i="13"/>
  <c r="I2740" i="13"/>
  <c r="I2739" i="13"/>
  <c r="I2735" i="13"/>
  <c r="I2734" i="13" s="1"/>
  <c r="H2734" i="13" s="1"/>
  <c r="H2040" i="13"/>
  <c r="I2040" i="13" s="1"/>
  <c r="H2039" i="13"/>
  <c r="I2039" i="13" s="1"/>
  <c r="H2038" i="13"/>
  <c r="I2038" i="13" s="1"/>
  <c r="H2033" i="13"/>
  <c r="I2033" i="13" s="1"/>
  <c r="H2032" i="13"/>
  <c r="I2032" i="13" s="1"/>
  <c r="H2031" i="13"/>
  <c r="I2031" i="13" s="1"/>
  <c r="H2030" i="13"/>
  <c r="I2030" i="13" s="1"/>
  <c r="H2029" i="13"/>
  <c r="I2029" i="13" s="1"/>
  <c r="H2028" i="13"/>
  <c r="I2028" i="13" s="1"/>
  <c r="H2024" i="13"/>
  <c r="I2024" i="13" s="1"/>
  <c r="H2023" i="13"/>
  <c r="I2023" i="13" s="1"/>
  <c r="H2018" i="13"/>
  <c r="I2018" i="13" s="1"/>
  <c r="H2017" i="13"/>
  <c r="I2017" i="13" s="1"/>
  <c r="H2016" i="13"/>
  <c r="I2016" i="13" s="1"/>
  <c r="H2010" i="13"/>
  <c r="I2010" i="13" s="1"/>
  <c r="H2009" i="13"/>
  <c r="I2009" i="13" s="1"/>
  <c r="H2008" i="13"/>
  <c r="I2008" i="13" s="1"/>
  <c r="H2007" i="13"/>
  <c r="I2007" i="13" s="1"/>
  <c r="H2006" i="13"/>
  <c r="I2006" i="13" s="1"/>
  <c r="H2005" i="13"/>
  <c r="I2005" i="13" s="1"/>
  <c r="H1998" i="13"/>
  <c r="I1998" i="13" s="1"/>
  <c r="H1997" i="13"/>
  <c r="I1997" i="13" s="1"/>
  <c r="H1992" i="13"/>
  <c r="I1992" i="13" s="1"/>
  <c r="H1987" i="13"/>
  <c r="I1987" i="13" s="1"/>
  <c r="H1982" i="13"/>
  <c r="I1982" i="13" s="1"/>
  <c r="H1976" i="13"/>
  <c r="I1976" i="13" s="1"/>
  <c r="H1972" i="13"/>
  <c r="I1972" i="13" s="1"/>
  <c r="H1971" i="13"/>
  <c r="I1971" i="13" s="1"/>
  <c r="H1967" i="13"/>
  <c r="I1967" i="13" s="1"/>
  <c r="H1966" i="13"/>
  <c r="I1966" i="13" s="1"/>
  <c r="H1961" i="13"/>
  <c r="I1961" i="13" s="1"/>
  <c r="H1960" i="13"/>
  <c r="I1960" i="13" s="1"/>
  <c r="H1955" i="13"/>
  <c r="I1955" i="13" s="1"/>
  <c r="H1954" i="13"/>
  <c r="I1954" i="13" s="1"/>
  <c r="H1950" i="13"/>
  <c r="I1950" i="13" s="1"/>
  <c r="H1949" i="13"/>
  <c r="I1949" i="13" s="1"/>
  <c r="H1945" i="13"/>
  <c r="I1945" i="13" s="1"/>
  <c r="H1944" i="13"/>
  <c r="I1944" i="13" s="1"/>
  <c r="H1940" i="13"/>
  <c r="I1940" i="13" s="1"/>
  <c r="H1939" i="13"/>
  <c r="I1939" i="13" s="1"/>
  <c r="H1934" i="13"/>
  <c r="I1934" i="13" s="1"/>
  <c r="H1933" i="13"/>
  <c r="I1933" i="13" s="1"/>
  <c r="H1929" i="13"/>
  <c r="I1929" i="13" s="1"/>
  <c r="H1928" i="13"/>
  <c r="I1928" i="13" s="1"/>
  <c r="H1915" i="13"/>
  <c r="I1915" i="13" s="1"/>
  <c r="H1914" i="13"/>
  <c r="I1914" i="13" s="1"/>
  <c r="H1902" i="13"/>
  <c r="I1902" i="13" s="1"/>
  <c r="H1901" i="13"/>
  <c r="I1901" i="13" s="1"/>
  <c r="H1895" i="13"/>
  <c r="I1895" i="13" s="1"/>
  <c r="H1894" i="13"/>
  <c r="I1894" i="13" s="1"/>
  <c r="H1889" i="13"/>
  <c r="I1889" i="13" s="1"/>
  <c r="H1888" i="13"/>
  <c r="I1888" i="13" s="1"/>
  <c r="H1883" i="13"/>
  <c r="I1883" i="13" s="1"/>
  <c r="H1882" i="13"/>
  <c r="I1882" i="13" s="1"/>
  <c r="H1877" i="13"/>
  <c r="I1877" i="13" s="1"/>
  <c r="H1876" i="13"/>
  <c r="I1876" i="13" s="1"/>
  <c r="H1870" i="13"/>
  <c r="I1870" i="13" s="1"/>
  <c r="H1869" i="13"/>
  <c r="I1869" i="13" s="1"/>
  <c r="H1859" i="13"/>
  <c r="I1859" i="13" s="1"/>
  <c r="H1858" i="13"/>
  <c r="I1858" i="13" s="1"/>
  <c r="H1852" i="13"/>
  <c r="I1852" i="13" s="1"/>
  <c r="H1851" i="13"/>
  <c r="I1851" i="13" s="1"/>
  <c r="H1845" i="13"/>
  <c r="I1845" i="13" s="1"/>
  <c r="H1844" i="13"/>
  <c r="I1844" i="13" s="1"/>
  <c r="H1824" i="13"/>
  <c r="I1824" i="13" s="1"/>
  <c r="H1823" i="13"/>
  <c r="I1823" i="13" s="1"/>
  <c r="H1817" i="13"/>
  <c r="I1817" i="13" s="1"/>
  <c r="H1816" i="13"/>
  <c r="I1816" i="13" s="1"/>
  <c r="H1810" i="13"/>
  <c r="I1810" i="13" s="1"/>
  <c r="H1809" i="13"/>
  <c r="I1809" i="13" s="1"/>
  <c r="H1803" i="13"/>
  <c r="I1803" i="13" s="1"/>
  <c r="H1802" i="13"/>
  <c r="I1802" i="13" s="1"/>
  <c r="H1796" i="13"/>
  <c r="I1796" i="13" s="1"/>
  <c r="H1795" i="13"/>
  <c r="I1795" i="13" s="1"/>
  <c r="H1789" i="13"/>
  <c r="I1789" i="13" s="1"/>
  <c r="H1788" i="13"/>
  <c r="I1788" i="13" s="1"/>
  <c r="H1784" i="13"/>
  <c r="I1784" i="13" s="1"/>
  <c r="H1783" i="13"/>
  <c r="I1783" i="13" s="1"/>
  <c r="H1779" i="13"/>
  <c r="I1779" i="13" s="1"/>
  <c r="H1778" i="13"/>
  <c r="I1778" i="13" s="1"/>
  <c r="H1773" i="13"/>
  <c r="I1773" i="13" s="1"/>
  <c r="H1772" i="13"/>
  <c r="I1772" i="13" s="1"/>
  <c r="H1771" i="13"/>
  <c r="I1771" i="13" s="1"/>
  <c r="H1770" i="13"/>
  <c r="I1770" i="13" s="1"/>
  <c r="H1766" i="13"/>
  <c r="I1766" i="13" s="1"/>
  <c r="H1761" i="13"/>
  <c r="I1761" i="13" s="1"/>
  <c r="H1760" i="13"/>
  <c r="I1760" i="13" s="1"/>
  <c r="H1756" i="13"/>
  <c r="I1756" i="13" s="1"/>
  <c r="H1755" i="13"/>
  <c r="I1755" i="13" s="1"/>
  <c r="H1752" i="13"/>
  <c r="I1752" i="13" s="1"/>
  <c r="H1751" i="13"/>
  <c r="I1751" i="13" s="1"/>
  <c r="H1750" i="13"/>
  <c r="I1750" i="13" s="1"/>
  <c r="H1749" i="13"/>
  <c r="I1749" i="13" s="1"/>
  <c r="H1748" i="13"/>
  <c r="I1748" i="13" s="1"/>
  <c r="H1741" i="13"/>
  <c r="I1741" i="13" s="1"/>
  <c r="H1740" i="13"/>
  <c r="I1740" i="13" s="1"/>
  <c r="H1734" i="13"/>
  <c r="I1734" i="13" s="1"/>
  <c r="H1733" i="13"/>
  <c r="I1733" i="13" s="1"/>
  <c r="H1727" i="13"/>
  <c r="I1727" i="13" s="1"/>
  <c r="H1726" i="13"/>
  <c r="I1726" i="13" s="1"/>
  <c r="H1718" i="13"/>
  <c r="I1718" i="13" s="1"/>
  <c r="H1717" i="13"/>
  <c r="I1717" i="13" s="1"/>
  <c r="H1711" i="13"/>
  <c r="I1711" i="13" s="1"/>
  <c r="H1710" i="13"/>
  <c r="I1710" i="13" s="1"/>
  <c r="H1704" i="13"/>
  <c r="I1704" i="13" s="1"/>
  <c r="H1703" i="13"/>
  <c r="I1703" i="13" s="1"/>
  <c r="H1699" i="13"/>
  <c r="I1699" i="13" s="1"/>
  <c r="H1698" i="13"/>
  <c r="I1698" i="13" s="1"/>
  <c r="H1697" i="13"/>
  <c r="I1697" i="13" s="1"/>
  <c r="H1690" i="13"/>
  <c r="I1690" i="13" s="1"/>
  <c r="H1689" i="13"/>
  <c r="I1689" i="13" s="1"/>
  <c r="H1682" i="13"/>
  <c r="I1682" i="13" s="1"/>
  <c r="H1681" i="13"/>
  <c r="I1681" i="13" s="1"/>
  <c r="H1670" i="13"/>
  <c r="I1670" i="13" s="1"/>
  <c r="H1669" i="13"/>
  <c r="I1669" i="13" s="1"/>
  <c r="H1668" i="13"/>
  <c r="I1668" i="13" s="1"/>
  <c r="H1667" i="13"/>
  <c r="I1667" i="13" s="1"/>
  <c r="H1664" i="13"/>
  <c r="I1664" i="13" s="1"/>
  <c r="H1663" i="13"/>
  <c r="I1663" i="13" s="1"/>
  <c r="H1662" i="13"/>
  <c r="I1662" i="13" s="1"/>
  <c r="H1661" i="13"/>
  <c r="I1661" i="13" s="1"/>
  <c r="H1655" i="13"/>
  <c r="I1655" i="13" s="1"/>
  <c r="H1654" i="13"/>
  <c r="I1654" i="13" s="1"/>
  <c r="H1653" i="13"/>
  <c r="I1653" i="13" s="1"/>
  <c r="H1652" i="13"/>
  <c r="I1652" i="13" s="1"/>
  <c r="H1651" i="13"/>
  <c r="I1651" i="13" s="1"/>
  <c r="H1646" i="13"/>
  <c r="I1646" i="13" s="1"/>
  <c r="H1645" i="13"/>
  <c r="I1645" i="13" s="1"/>
  <c r="H1644" i="13"/>
  <c r="I1644" i="13" s="1"/>
  <c r="H1640" i="13"/>
  <c r="I1640" i="13" s="1"/>
  <c r="H1639" i="13"/>
  <c r="I1639" i="13" s="1"/>
  <c r="H1635" i="13"/>
  <c r="I1635" i="13" s="1"/>
  <c r="H1634" i="13"/>
  <c r="I1634" i="13" s="1"/>
  <c r="H1628" i="13"/>
  <c r="I1628" i="13" s="1"/>
  <c r="H1627" i="13"/>
  <c r="I1627" i="13" s="1"/>
  <c r="H1623" i="13"/>
  <c r="I1623" i="13" s="1"/>
  <c r="H1622" i="13"/>
  <c r="I1622" i="13" s="1"/>
  <c r="H1618" i="13"/>
  <c r="I1618" i="13" s="1"/>
  <c r="H1617" i="13"/>
  <c r="I1617" i="13" s="1"/>
  <c r="H1613" i="13"/>
  <c r="I1613" i="13" s="1"/>
  <c r="H1612" i="13"/>
  <c r="I1612" i="13" s="1"/>
  <c r="H1608" i="13"/>
  <c r="I1608" i="13" s="1"/>
  <c r="H1607" i="13"/>
  <c r="I1607" i="13" s="1"/>
  <c r="H1606" i="13"/>
  <c r="I1606" i="13" s="1"/>
  <c r="H1600" i="13"/>
  <c r="I1600" i="13" s="1"/>
  <c r="H1599" i="13"/>
  <c r="I1599" i="13" s="1"/>
  <c r="H1598" i="13"/>
  <c r="I1598" i="13" s="1"/>
  <c r="H1594" i="13"/>
  <c r="I1594" i="13" s="1"/>
  <c r="H1593" i="13"/>
  <c r="I1593" i="13" s="1"/>
  <c r="H1592" i="13"/>
  <c r="I1592" i="13" s="1"/>
  <c r="H1588" i="13"/>
  <c r="I1588" i="13" s="1"/>
  <c r="H1587" i="13"/>
  <c r="I1587" i="13" s="1"/>
  <c r="H1586" i="13"/>
  <c r="I1586" i="13" s="1"/>
  <c r="H1582" i="13"/>
  <c r="I1582" i="13" s="1"/>
  <c r="H1581" i="13"/>
  <c r="I1581" i="13" s="1"/>
  <c r="H1580" i="13"/>
  <c r="I1580" i="13" s="1"/>
  <c r="H1579" i="13"/>
  <c r="I1579" i="13" s="1"/>
  <c r="H1578" i="13"/>
  <c r="I1578" i="13" s="1"/>
  <c r="H1577" i="13"/>
  <c r="I1577" i="13" s="1"/>
  <c r="H1571" i="13"/>
  <c r="I1571" i="13" s="1"/>
  <c r="H1570" i="13"/>
  <c r="I1570" i="13" s="1"/>
  <c r="H1569" i="13"/>
  <c r="I1569" i="13" s="1"/>
  <c r="H1563" i="13"/>
  <c r="I1563" i="13" s="1"/>
  <c r="H1562" i="13"/>
  <c r="I1562" i="13" s="1"/>
  <c r="H1557" i="13"/>
  <c r="I1557" i="13" s="1"/>
  <c r="H1556" i="13"/>
  <c r="I1556" i="13" s="1"/>
  <c r="H1552" i="13"/>
  <c r="I1552" i="13" s="1"/>
  <c r="H1551" i="13"/>
  <c r="I1551" i="13" s="1"/>
  <c r="H1547" i="13"/>
  <c r="I1547" i="13" s="1"/>
  <c r="H1546" i="13"/>
  <c r="I1546" i="13" s="1"/>
  <c r="H1542" i="13"/>
  <c r="I1542" i="13" s="1"/>
  <c r="H1541" i="13"/>
  <c r="I1541" i="13" s="1"/>
  <c r="H1535" i="13"/>
  <c r="I1535" i="13" s="1"/>
  <c r="H1534" i="13"/>
  <c r="I1534" i="13" s="1"/>
  <c r="H1533" i="13"/>
  <c r="I1533" i="13" s="1"/>
  <c r="H1532" i="13"/>
  <c r="I1532" i="13" s="1"/>
  <c r="H1531" i="13"/>
  <c r="I1531" i="13" s="1"/>
  <c r="H1530" i="13"/>
  <c r="G230" i="11" s="1"/>
  <c r="H1529" i="13"/>
  <c r="I1529" i="13" s="1"/>
  <c r="H1528" i="13"/>
  <c r="I1528" i="13" s="1"/>
  <c r="H1527" i="13"/>
  <c r="I1527" i="13" s="1"/>
  <c r="H1523" i="13"/>
  <c r="I1523" i="13" s="1"/>
  <c r="H1522" i="13"/>
  <c r="I1522" i="13" s="1"/>
  <c r="H1517" i="13"/>
  <c r="I1517" i="13" s="1"/>
  <c r="H1516" i="13"/>
  <c r="I1516" i="13" s="1"/>
  <c r="H1511" i="13"/>
  <c r="I1511" i="13" s="1"/>
  <c r="H1510" i="13"/>
  <c r="I1510" i="13" s="1"/>
  <c r="H1505" i="13"/>
  <c r="I1505" i="13" s="1"/>
  <c r="H1504" i="13"/>
  <c r="I1504" i="13" s="1"/>
  <c r="H1499" i="13"/>
  <c r="I1499" i="13" s="1"/>
  <c r="H1498" i="13"/>
  <c r="I1498" i="13" s="1"/>
  <c r="H1493" i="13"/>
  <c r="I1493" i="13" s="1"/>
  <c r="H1492" i="13"/>
  <c r="I1492" i="13" s="1"/>
  <c r="H1487" i="13"/>
  <c r="I1487" i="13" s="1"/>
  <c r="H1486" i="13"/>
  <c r="I1486" i="13" s="1"/>
  <c r="H1481" i="13"/>
  <c r="I1481" i="13" s="1"/>
  <c r="H1480" i="13"/>
  <c r="I1480" i="13" s="1"/>
  <c r="H1476" i="13"/>
  <c r="I1476" i="13" s="1"/>
  <c r="H1475" i="13"/>
  <c r="I1475" i="13" s="1"/>
  <c r="H1474" i="13"/>
  <c r="I1474" i="13" s="1"/>
  <c r="H1470" i="13"/>
  <c r="I1470" i="13" s="1"/>
  <c r="H1469" i="13"/>
  <c r="I1469" i="13" s="1"/>
  <c r="H1468" i="13"/>
  <c r="I1468" i="13" s="1"/>
  <c r="H1465" i="13"/>
  <c r="I1465" i="13" s="1"/>
  <c r="H1464" i="13"/>
  <c r="I1464" i="13" s="1"/>
  <c r="H1461" i="13"/>
  <c r="I1461" i="13" s="1"/>
  <c r="H1460" i="13"/>
  <c r="I1460" i="13" s="1"/>
  <c r="H1457" i="13"/>
  <c r="I1457" i="13" s="1"/>
  <c r="H1456" i="13"/>
  <c r="I1456" i="13" s="1"/>
  <c r="H1453" i="13"/>
  <c r="I1453" i="13" s="1"/>
  <c r="H1452" i="13"/>
  <c r="I1452" i="13" s="1"/>
  <c r="H1449" i="13"/>
  <c r="I1449" i="13" s="1"/>
  <c r="H1448" i="13"/>
  <c r="I1448" i="13" s="1"/>
  <c r="H1445" i="13"/>
  <c r="I1445" i="13" s="1"/>
  <c r="H1444" i="13"/>
  <c r="I1444" i="13" s="1"/>
  <c r="H1441" i="13"/>
  <c r="I1441" i="13" s="1"/>
  <c r="H1440" i="13"/>
  <c r="I1440" i="13" s="1"/>
  <c r="H1437" i="13"/>
  <c r="I1437" i="13" s="1"/>
  <c r="H1436" i="13"/>
  <c r="I1436" i="13" s="1"/>
  <c r="H1433" i="13"/>
  <c r="I1433" i="13" s="1"/>
  <c r="H1432" i="13"/>
  <c r="I1432" i="13" s="1"/>
  <c r="H1427" i="13"/>
  <c r="I1427" i="13" s="1"/>
  <c r="H1426" i="13"/>
  <c r="I1426" i="13" s="1"/>
  <c r="H1421" i="13"/>
  <c r="I1421" i="13" s="1"/>
  <c r="H1420" i="13"/>
  <c r="I1420" i="13" s="1"/>
  <c r="H1415" i="13"/>
  <c r="I1415" i="13" s="1"/>
  <c r="H1414" i="13"/>
  <c r="I1414" i="13" s="1"/>
  <c r="H1409" i="13"/>
  <c r="I1409" i="13" s="1"/>
  <c r="H1408" i="13"/>
  <c r="I1408" i="13" s="1"/>
  <c r="H1404" i="13"/>
  <c r="I1404" i="13" s="1"/>
  <c r="H1403" i="13"/>
  <c r="I1403" i="13" s="1"/>
  <c r="H1399" i="13"/>
  <c r="I1399" i="13" s="1"/>
  <c r="H1398" i="13"/>
  <c r="I1398" i="13" s="1"/>
  <c r="H1397" i="13"/>
  <c r="I1397" i="13" s="1"/>
  <c r="H1393" i="13"/>
  <c r="I1393" i="13" s="1"/>
  <c r="H1392" i="13"/>
  <c r="I1392" i="13" s="1"/>
  <c r="H1391" i="13"/>
  <c r="I1391" i="13" s="1"/>
  <c r="H1386" i="13"/>
  <c r="I1386" i="13" s="1"/>
  <c r="H1385" i="13"/>
  <c r="I1385" i="13" s="1"/>
  <c r="H1384" i="13"/>
  <c r="I1384" i="13" s="1"/>
  <c r="H1378" i="13"/>
  <c r="I1378" i="13" s="1"/>
  <c r="H1377" i="13"/>
  <c r="I1377" i="13" s="1"/>
  <c r="H1376" i="13"/>
  <c r="I1376" i="13" s="1"/>
  <c r="H1375" i="13"/>
  <c r="I1375" i="13" s="1"/>
  <c r="H1374" i="13"/>
  <c r="I1374" i="13" s="1"/>
  <c r="H1373" i="13"/>
  <c r="I1373" i="13" s="1"/>
  <c r="H1372" i="13"/>
  <c r="I1372" i="13" s="1"/>
  <c r="H1371" i="13"/>
  <c r="I1371" i="13" s="1"/>
  <c r="H1370" i="13"/>
  <c r="I1370" i="13" s="1"/>
  <c r="H1369" i="13"/>
  <c r="I1369" i="13" s="1"/>
  <c r="H1368" i="13"/>
  <c r="I1368" i="13" s="1"/>
  <c r="H1357" i="13"/>
  <c r="I1357" i="13" s="1"/>
  <c r="H1356" i="13"/>
  <c r="I1356" i="13" s="1"/>
  <c r="H1355" i="13"/>
  <c r="I1355" i="13" s="1"/>
  <c r="H1354" i="13"/>
  <c r="I1354" i="13" s="1"/>
  <c r="H1353" i="13"/>
  <c r="I1353" i="13" s="1"/>
  <c r="H1352" i="13"/>
  <c r="I1352" i="13" s="1"/>
  <c r="H1351" i="13"/>
  <c r="I1351" i="13" s="1"/>
  <c r="H1350" i="13"/>
  <c r="I1350" i="13" s="1"/>
  <c r="H1349" i="13"/>
  <c r="I1349" i="13" s="1"/>
  <c r="H1348" i="13"/>
  <c r="I1348" i="13" s="1"/>
  <c r="H1347" i="13"/>
  <c r="I1347" i="13" s="1"/>
  <c r="H1346" i="13"/>
  <c r="I1346" i="13" s="1"/>
  <c r="H1345" i="13"/>
  <c r="I1345" i="13" s="1"/>
  <c r="H1344" i="13"/>
  <c r="I1344" i="13" s="1"/>
  <c r="H1334" i="13"/>
  <c r="I1334" i="13" s="1"/>
  <c r="H1333" i="13"/>
  <c r="I1333" i="13" s="1"/>
  <c r="H1332" i="13"/>
  <c r="I1332" i="13" s="1"/>
  <c r="H1331" i="13"/>
  <c r="I1331" i="13" s="1"/>
  <c r="H1330" i="13"/>
  <c r="I1330" i="13" s="1"/>
  <c r="H1329" i="13"/>
  <c r="I1329" i="13" s="1"/>
  <c r="H1328" i="13"/>
  <c r="I1328" i="13" s="1"/>
  <c r="H1327" i="13"/>
  <c r="I1327" i="13" s="1"/>
  <c r="H1326" i="13"/>
  <c r="I1326" i="13" s="1"/>
  <c r="H1325" i="13"/>
  <c r="I1325" i="13" s="1"/>
  <c r="H1324" i="13"/>
  <c r="I1324" i="13" s="1"/>
  <c r="H1323" i="13"/>
  <c r="I1323" i="13" s="1"/>
  <c r="H1322" i="13"/>
  <c r="I1322" i="13" s="1"/>
  <c r="H1321" i="13"/>
  <c r="I1321" i="13" s="1"/>
  <c r="H1317" i="13"/>
  <c r="I1317" i="13" s="1"/>
  <c r="H1316" i="13"/>
  <c r="I1316" i="13" s="1"/>
  <c r="H1311" i="13"/>
  <c r="I1311" i="13" s="1"/>
  <c r="H1310" i="13"/>
  <c r="I1310" i="13" s="1"/>
  <c r="H1301" i="13"/>
  <c r="I1301" i="13" s="1"/>
  <c r="H1300" i="13"/>
  <c r="I1300" i="13" s="1"/>
  <c r="H1299" i="13"/>
  <c r="I1299" i="13" s="1"/>
  <c r="H1298" i="13"/>
  <c r="I1298" i="13" s="1"/>
  <c r="H1297" i="13"/>
  <c r="I1297" i="13" s="1"/>
  <c r="H1296" i="13"/>
  <c r="I1296" i="13" s="1"/>
  <c r="H1295" i="13"/>
  <c r="I1295" i="13" s="1"/>
  <c r="H1294" i="13"/>
  <c r="I1294" i="13" s="1"/>
  <c r="H1293" i="13"/>
  <c r="I1293" i="13" s="1"/>
  <c r="H1289" i="13"/>
  <c r="I1289" i="13" s="1"/>
  <c r="H1288" i="13"/>
  <c r="I1288" i="13" s="1"/>
  <c r="H1287" i="13"/>
  <c r="I1287" i="13" s="1"/>
  <c r="H1282" i="13"/>
  <c r="I1282" i="13" s="1"/>
  <c r="H1281" i="13"/>
  <c r="I1281" i="13" s="1"/>
  <c r="H1276" i="13"/>
  <c r="I1276" i="13" s="1"/>
  <c r="H1275" i="13"/>
  <c r="I1275" i="13" s="1"/>
  <c r="H1271" i="13"/>
  <c r="I1271" i="13" s="1"/>
  <c r="H1270" i="13"/>
  <c r="I1270" i="13" s="1"/>
  <c r="H1266" i="13"/>
  <c r="I1266" i="13" s="1"/>
  <c r="H1265" i="13"/>
  <c r="I1265" i="13" s="1"/>
  <c r="H1262" i="13"/>
  <c r="I1262" i="13" s="1"/>
  <c r="H1261" i="13"/>
  <c r="I1261" i="13" s="1"/>
  <c r="H1260" i="13"/>
  <c r="I1260" i="13" s="1"/>
  <c r="H1259" i="13"/>
  <c r="I1259" i="13" s="1"/>
  <c r="H1256" i="13"/>
  <c r="I1256" i="13" s="1"/>
  <c r="H1255" i="13"/>
  <c r="I1255" i="13" s="1"/>
  <c r="H1254" i="13"/>
  <c r="I1254" i="13" s="1"/>
  <c r="H1246" i="13"/>
  <c r="I1246" i="13" s="1"/>
  <c r="H1245" i="13"/>
  <c r="I1245" i="13" s="1"/>
  <c r="H1242" i="13"/>
  <c r="I1242" i="13" s="1"/>
  <c r="H1241" i="13"/>
  <c r="I1241" i="13" s="1"/>
  <c r="H1240" i="13"/>
  <c r="I1240" i="13" s="1"/>
  <c r="H1232" i="13"/>
  <c r="I1232" i="13" s="1"/>
  <c r="H1231" i="13"/>
  <c r="I1231" i="13" s="1"/>
  <c r="H1224" i="13"/>
  <c r="I1224" i="13" s="1"/>
  <c r="H1223" i="13"/>
  <c r="I1223" i="13" s="1"/>
  <c r="H1216" i="13"/>
  <c r="I1216" i="13" s="1"/>
  <c r="H1215" i="13"/>
  <c r="I1215" i="13" s="1"/>
  <c r="H1206" i="13"/>
  <c r="I1206" i="13" s="1"/>
  <c r="H1205" i="13"/>
  <c r="I1205" i="13" s="1"/>
  <c r="H1204" i="13"/>
  <c r="I1204" i="13" s="1"/>
  <c r="H1203" i="13"/>
  <c r="I1203" i="13" s="1"/>
  <c r="H1202" i="13"/>
  <c r="I1202" i="13" s="1"/>
  <c r="H1201" i="13"/>
  <c r="I1201" i="13" s="1"/>
  <c r="H1200" i="13"/>
  <c r="I1200" i="13" s="1"/>
  <c r="H1199" i="13"/>
  <c r="I1199" i="13" s="1"/>
  <c r="H1198" i="13"/>
  <c r="I1198" i="13" s="1"/>
  <c r="H1187" i="13"/>
  <c r="I1187" i="13" s="1"/>
  <c r="H1186" i="13"/>
  <c r="I1186" i="13" s="1"/>
  <c r="H1185" i="13"/>
  <c r="I1185" i="13" s="1"/>
  <c r="H1184" i="13"/>
  <c r="I1184" i="13" s="1"/>
  <c r="H1183" i="13"/>
  <c r="I1183" i="13" s="1"/>
  <c r="H1182" i="13"/>
  <c r="I1182" i="13" s="1"/>
  <c r="H1181" i="13"/>
  <c r="I1181" i="13" s="1"/>
  <c r="H1180" i="13"/>
  <c r="I1180" i="13" s="1"/>
  <c r="H1176" i="13"/>
  <c r="I1176" i="13" s="1"/>
  <c r="H1175" i="13"/>
  <c r="I1175" i="13" s="1"/>
  <c r="H1174" i="13"/>
  <c r="I1174" i="13" s="1"/>
  <c r="H1173" i="13"/>
  <c r="I1173" i="13" s="1"/>
  <c r="H1165" i="13"/>
  <c r="I1165" i="13" s="1"/>
  <c r="H1164" i="13"/>
  <c r="I1164" i="13" s="1"/>
  <c r="H1157" i="13"/>
  <c r="I1157" i="13" s="1"/>
  <c r="H1156" i="13"/>
  <c r="I1156" i="13" s="1"/>
  <c r="H1152" i="13"/>
  <c r="I1152" i="13" s="1"/>
  <c r="H1151" i="13"/>
  <c r="I1151" i="13" s="1"/>
  <c r="H1147" i="13"/>
  <c r="I1147" i="13" s="1"/>
  <c r="H1146" i="13"/>
  <c r="I1146" i="13" s="1"/>
  <c r="H1139" i="13"/>
  <c r="I1139" i="13" s="1"/>
  <c r="H1138" i="13"/>
  <c r="I1138" i="13" s="1"/>
  <c r="H1133" i="13"/>
  <c r="I1133" i="13" s="1"/>
  <c r="H1132" i="13"/>
  <c r="I1132" i="13" s="1"/>
  <c r="H1128" i="13"/>
  <c r="I1128" i="13" s="1"/>
  <c r="H1121" i="13"/>
  <c r="I1121" i="13" s="1"/>
  <c r="H1120" i="13"/>
  <c r="I1120" i="13" s="1"/>
  <c r="H1115" i="13"/>
  <c r="I1115" i="13" s="1"/>
  <c r="H1114" i="13"/>
  <c r="I1114" i="13" s="1"/>
  <c r="H1109" i="13"/>
  <c r="I1109" i="13" s="1"/>
  <c r="H1108" i="13"/>
  <c r="I1108" i="13" s="1"/>
  <c r="H1102" i="13"/>
  <c r="I1102" i="13" s="1"/>
  <c r="H1101" i="13"/>
  <c r="I1101" i="13" s="1"/>
  <c r="H1095" i="13"/>
  <c r="I1095" i="13" s="1"/>
  <c r="H1094" i="13"/>
  <c r="I1094" i="13" s="1"/>
  <c r="H1088" i="13"/>
  <c r="I1088" i="13" s="1"/>
  <c r="H1087" i="13"/>
  <c r="I1087" i="13" s="1"/>
  <c r="H1081" i="13"/>
  <c r="I1081" i="13" s="1"/>
  <c r="H1080" i="13"/>
  <c r="I1080" i="13" s="1"/>
  <c r="H1074" i="13"/>
  <c r="I1074" i="13" s="1"/>
  <c r="H1073" i="13"/>
  <c r="I1073" i="13" s="1"/>
  <c r="H1067" i="13"/>
  <c r="I1067" i="13" s="1"/>
  <c r="H1066" i="13"/>
  <c r="I1066" i="13" s="1"/>
  <c r="H1057" i="13"/>
  <c r="I1057" i="13" s="1"/>
  <c r="H1056" i="13"/>
  <c r="I1056" i="13" s="1"/>
  <c r="H1051" i="13"/>
  <c r="I1051" i="13" s="1"/>
  <c r="H1050" i="13"/>
  <c r="I1050" i="13" s="1"/>
  <c r="H1045" i="13"/>
  <c r="I1045" i="13" s="1"/>
  <c r="H1044" i="13"/>
  <c r="I1044" i="13" s="1"/>
  <c r="H1039" i="13"/>
  <c r="I1039" i="13" s="1"/>
  <c r="H1038" i="13"/>
  <c r="I1038" i="13" s="1"/>
  <c r="H1033" i="13"/>
  <c r="I1033" i="13" s="1"/>
  <c r="H1032" i="13"/>
  <c r="I1032" i="13" s="1"/>
  <c r="H1025" i="13"/>
  <c r="I1025" i="13" s="1"/>
  <c r="H1024" i="13"/>
  <c r="I1024" i="13" s="1"/>
  <c r="H1018" i="13"/>
  <c r="I1018" i="13" s="1"/>
  <c r="H1017" i="13"/>
  <c r="I1017" i="13" s="1"/>
  <c r="H1011" i="13"/>
  <c r="I1011" i="13" s="1"/>
  <c r="H1010" i="13"/>
  <c r="I1010" i="13" s="1"/>
  <c r="H1003" i="13"/>
  <c r="I1003" i="13" s="1"/>
  <c r="H1002" i="13"/>
  <c r="I1002" i="13" s="1"/>
  <c r="H996" i="13"/>
  <c r="I996" i="13" s="1"/>
  <c r="H995" i="13"/>
  <c r="I995" i="13" s="1"/>
  <c r="H989" i="13"/>
  <c r="I989" i="13" s="1"/>
  <c r="H988" i="13"/>
  <c r="I988" i="13" s="1"/>
  <c r="H981" i="13"/>
  <c r="I981" i="13" s="1"/>
  <c r="H980" i="13"/>
  <c r="I980" i="13" s="1"/>
  <c r="H974" i="13"/>
  <c r="I974" i="13" s="1"/>
  <c r="H973" i="13"/>
  <c r="I973" i="13" s="1"/>
  <c r="H967" i="13"/>
  <c r="I967" i="13" s="1"/>
  <c r="H966" i="13"/>
  <c r="I966" i="13" s="1"/>
  <c r="H960" i="13"/>
  <c r="I960" i="13" s="1"/>
  <c r="H959" i="13"/>
  <c r="I959" i="13" s="1"/>
  <c r="H953" i="13"/>
  <c r="I953" i="13" s="1"/>
  <c r="H952" i="13"/>
  <c r="I952" i="13" s="1"/>
  <c r="H945" i="13"/>
  <c r="I945" i="13" s="1"/>
  <c r="H944" i="13"/>
  <c r="I944" i="13" s="1"/>
  <c r="H938" i="13"/>
  <c r="I938" i="13" s="1"/>
  <c r="H937" i="13"/>
  <c r="I937" i="13" s="1"/>
  <c r="H930" i="13"/>
  <c r="I930" i="13" s="1"/>
  <c r="H929" i="13"/>
  <c r="I929" i="13" s="1"/>
  <c r="H923" i="13"/>
  <c r="I923" i="13" s="1"/>
  <c r="H922" i="13"/>
  <c r="I922" i="13" s="1"/>
  <c r="H917" i="13"/>
  <c r="I917" i="13" s="1"/>
  <c r="H916" i="13"/>
  <c r="I916" i="13" s="1"/>
  <c r="H911" i="13"/>
  <c r="I911" i="13" s="1"/>
  <c r="H910" i="13"/>
  <c r="I910" i="13" s="1"/>
  <c r="H905" i="13"/>
  <c r="I905" i="13" s="1"/>
  <c r="H904" i="13"/>
  <c r="I904" i="13" s="1"/>
  <c r="H897" i="13"/>
  <c r="I897" i="13" s="1"/>
  <c r="H896" i="13"/>
  <c r="I896" i="13" s="1"/>
  <c r="H889" i="13"/>
  <c r="I889" i="13" s="1"/>
  <c r="H888" i="13"/>
  <c r="I888" i="13" s="1"/>
  <c r="H881" i="13"/>
  <c r="I881" i="13" s="1"/>
  <c r="H880" i="13"/>
  <c r="I880" i="13" s="1"/>
  <c r="H873" i="13"/>
  <c r="I873" i="13" s="1"/>
  <c r="H872" i="13"/>
  <c r="I872" i="13" s="1"/>
  <c r="H865" i="13"/>
  <c r="I865" i="13" s="1"/>
  <c r="H864" i="13"/>
  <c r="I864" i="13" s="1"/>
  <c r="H857" i="13"/>
  <c r="I857" i="13" s="1"/>
  <c r="H856" i="13"/>
  <c r="I856" i="13" s="1"/>
  <c r="H849" i="13"/>
  <c r="I849" i="13" s="1"/>
  <c r="H848" i="13"/>
  <c r="I848" i="13" s="1"/>
  <c r="H841" i="13"/>
  <c r="I841" i="13" s="1"/>
  <c r="H840" i="13"/>
  <c r="I840" i="13" s="1"/>
  <c r="H833" i="13"/>
  <c r="I833" i="13" s="1"/>
  <c r="H832" i="13"/>
  <c r="I832" i="13" s="1"/>
  <c r="H825" i="13"/>
  <c r="I825" i="13" s="1"/>
  <c r="H824" i="13"/>
  <c r="I824" i="13" s="1"/>
  <c r="H817" i="13"/>
  <c r="I817" i="13" s="1"/>
  <c r="H816" i="13"/>
  <c r="I816" i="13" s="1"/>
  <c r="H809" i="13"/>
  <c r="I809" i="13" s="1"/>
  <c r="H808" i="13"/>
  <c r="I808" i="13" s="1"/>
  <c r="H801" i="13"/>
  <c r="I801" i="13" s="1"/>
  <c r="H800" i="13"/>
  <c r="I800" i="13" s="1"/>
  <c r="H793" i="13"/>
  <c r="I793" i="13" s="1"/>
  <c r="H792" i="13"/>
  <c r="I792" i="13" s="1"/>
  <c r="H785" i="13"/>
  <c r="I785" i="13" s="1"/>
  <c r="H784" i="13"/>
  <c r="I784" i="13" s="1"/>
  <c r="H777" i="13"/>
  <c r="I777" i="13" s="1"/>
  <c r="H776" i="13"/>
  <c r="I776" i="13" s="1"/>
  <c r="H769" i="13"/>
  <c r="I769" i="13" s="1"/>
  <c r="H768" i="13"/>
  <c r="I768" i="13" s="1"/>
  <c r="H761" i="13"/>
  <c r="I761" i="13" s="1"/>
  <c r="H760" i="13"/>
  <c r="I760" i="13" s="1"/>
  <c r="H753" i="13"/>
  <c r="I753" i="13" s="1"/>
  <c r="H752" i="13"/>
  <c r="I752" i="13" s="1"/>
  <c r="H745" i="13"/>
  <c r="I745" i="13" s="1"/>
  <c r="H744" i="13"/>
  <c r="I744" i="13" s="1"/>
  <c r="H737" i="13"/>
  <c r="I737" i="13" s="1"/>
  <c r="H736" i="13"/>
  <c r="I736" i="13" s="1"/>
  <c r="H729" i="13"/>
  <c r="I729" i="13" s="1"/>
  <c r="H728" i="13"/>
  <c r="I728" i="13" s="1"/>
  <c r="H722" i="13"/>
  <c r="I722" i="13" s="1"/>
  <c r="H721" i="13"/>
  <c r="I721" i="13" s="1"/>
  <c r="H714" i="13"/>
  <c r="I714" i="13" s="1"/>
  <c r="H713" i="13"/>
  <c r="I713" i="13" s="1"/>
  <c r="H706" i="13"/>
  <c r="I706" i="13" s="1"/>
  <c r="H705" i="13"/>
  <c r="I705" i="13" s="1"/>
  <c r="H698" i="13"/>
  <c r="I698" i="13" s="1"/>
  <c r="H697" i="13"/>
  <c r="I697" i="13" s="1"/>
  <c r="H690" i="13"/>
  <c r="I690" i="13" s="1"/>
  <c r="H689" i="13"/>
  <c r="I689" i="13" s="1"/>
  <c r="H682" i="13"/>
  <c r="I682" i="13" s="1"/>
  <c r="H681" i="13"/>
  <c r="I681" i="13" s="1"/>
  <c r="H674" i="13"/>
  <c r="I674" i="13" s="1"/>
  <c r="H673" i="13"/>
  <c r="I673" i="13" s="1"/>
  <c r="H666" i="13"/>
  <c r="I666" i="13" s="1"/>
  <c r="H665" i="13"/>
  <c r="I665" i="13" s="1"/>
  <c r="H658" i="13"/>
  <c r="I658" i="13" s="1"/>
  <c r="H657" i="13"/>
  <c r="I657" i="13" s="1"/>
  <c r="H650" i="13"/>
  <c r="I650" i="13" s="1"/>
  <c r="H649" i="13"/>
  <c r="I649" i="13" s="1"/>
  <c r="H645" i="13"/>
  <c r="I645" i="13" s="1"/>
  <c r="H644" i="13"/>
  <c r="I644" i="13" s="1"/>
  <c r="H639" i="13"/>
  <c r="I639" i="13" s="1"/>
  <c r="H638" i="13"/>
  <c r="I638" i="13" s="1"/>
  <c r="H633" i="13"/>
  <c r="I633" i="13" s="1"/>
  <c r="H632" i="13"/>
  <c r="I632" i="13" s="1"/>
  <c r="H627" i="13"/>
  <c r="I627" i="13" s="1"/>
  <c r="H626" i="13"/>
  <c r="I626" i="13" s="1"/>
  <c r="H621" i="13"/>
  <c r="I621" i="13" s="1"/>
  <c r="H620" i="13"/>
  <c r="I620" i="13" s="1"/>
  <c r="H615" i="13"/>
  <c r="I615" i="13" s="1"/>
  <c r="H614" i="13"/>
  <c r="I614" i="13" s="1"/>
  <c r="H609" i="13"/>
  <c r="I609" i="13" s="1"/>
  <c r="H608" i="13"/>
  <c r="I608" i="13" s="1"/>
  <c r="H603" i="13"/>
  <c r="I603" i="13" s="1"/>
  <c r="H602" i="13"/>
  <c r="I602" i="13" s="1"/>
  <c r="H597" i="13"/>
  <c r="I597" i="13" s="1"/>
  <c r="H596" i="13"/>
  <c r="I596" i="13" s="1"/>
  <c r="H589" i="13"/>
  <c r="I589" i="13" s="1"/>
  <c r="H588" i="13"/>
  <c r="I588" i="13" s="1"/>
  <c r="H581" i="13"/>
  <c r="I581" i="13" s="1"/>
  <c r="H580" i="13"/>
  <c r="I580" i="13" s="1"/>
  <c r="H579" i="13"/>
  <c r="I579" i="13" s="1"/>
  <c r="H578" i="13"/>
  <c r="I578" i="13" s="1"/>
  <c r="H570" i="13"/>
  <c r="I570" i="13" s="1"/>
  <c r="H569" i="13"/>
  <c r="I569" i="13" s="1"/>
  <c r="H563" i="13"/>
  <c r="I563" i="13" s="1"/>
  <c r="H562" i="13"/>
  <c r="I562" i="13" s="1"/>
  <c r="H557" i="13"/>
  <c r="I557" i="13" s="1"/>
  <c r="H556" i="13"/>
  <c r="I556" i="13" s="1"/>
  <c r="H555" i="13"/>
  <c r="I555" i="13" s="1"/>
  <c r="H548" i="13"/>
  <c r="I548" i="13" s="1"/>
  <c r="H547" i="13"/>
  <c r="I547" i="13" s="1"/>
  <c r="H541" i="13"/>
  <c r="I541" i="13" s="1"/>
  <c r="H540" i="13"/>
  <c r="I540" i="13" s="1"/>
  <c r="H536" i="13"/>
  <c r="I536" i="13" s="1"/>
  <c r="H535" i="13"/>
  <c r="I535" i="13" s="1"/>
  <c r="H534" i="13"/>
  <c r="I534" i="13" s="1"/>
  <c r="H531" i="13"/>
  <c r="I531" i="13" s="1"/>
  <c r="H530" i="13"/>
  <c r="I530" i="13" s="1"/>
  <c r="H529" i="13"/>
  <c r="I529" i="13" s="1"/>
  <c r="H522" i="13"/>
  <c r="I522" i="13" s="1"/>
  <c r="H521" i="13"/>
  <c r="I521" i="13" s="1"/>
  <c r="H517" i="13"/>
  <c r="I517" i="13" s="1"/>
  <c r="H516" i="13"/>
  <c r="I516" i="13" s="1"/>
  <c r="H515" i="13"/>
  <c r="I515" i="13" s="1"/>
  <c r="H514" i="13"/>
  <c r="I514" i="13" s="1"/>
  <c r="H513" i="13"/>
  <c r="I513" i="13" s="1"/>
  <c r="H508" i="13"/>
  <c r="I508" i="13" s="1"/>
  <c r="H507" i="13"/>
  <c r="I507" i="13" s="1"/>
  <c r="H506" i="13"/>
  <c r="I506" i="13" s="1"/>
  <c r="H500" i="13"/>
  <c r="I500" i="13" s="1"/>
  <c r="H499" i="13"/>
  <c r="I499" i="13" s="1"/>
  <c r="H495" i="13"/>
  <c r="I495" i="13" s="1"/>
  <c r="H494" i="13"/>
  <c r="I494" i="13" s="1"/>
  <c r="H489" i="13"/>
  <c r="I489" i="13" s="1"/>
  <c r="H488" i="13"/>
  <c r="I488" i="13" s="1"/>
  <c r="H484" i="13"/>
  <c r="I484" i="13" s="1"/>
  <c r="H483" i="13"/>
  <c r="I483" i="13" s="1"/>
  <c r="I475" i="13"/>
  <c r="I474" i="13"/>
  <c r="H469" i="13"/>
  <c r="I469" i="13" s="1"/>
  <c r="H468" i="13"/>
  <c r="I468" i="13" s="1"/>
  <c r="H467" i="13"/>
  <c r="I467" i="13" s="1"/>
  <c r="H466" i="13"/>
  <c r="I466" i="13" s="1"/>
  <c r="H460" i="13"/>
  <c r="I460" i="13" s="1"/>
  <c r="H459" i="13"/>
  <c r="I459" i="13" s="1"/>
  <c r="H458" i="13"/>
  <c r="I458" i="13" s="1"/>
  <c r="H457" i="13"/>
  <c r="I457" i="13" s="1"/>
  <c r="H452" i="13"/>
  <c r="I452" i="13" s="1"/>
  <c r="H451" i="13"/>
  <c r="I451" i="13" s="1"/>
  <c r="H437" i="13"/>
  <c r="I437" i="13" s="1"/>
  <c r="H436" i="13"/>
  <c r="I436" i="13" s="1"/>
  <c r="H424" i="13"/>
  <c r="I424" i="13" s="1"/>
  <c r="H423" i="13"/>
  <c r="I423" i="13" s="1"/>
  <c r="H411" i="13"/>
  <c r="I411" i="13" s="1"/>
  <c r="H410" i="13"/>
  <c r="I410" i="13" s="1"/>
  <c r="H406" i="13"/>
  <c r="I406" i="13" s="1"/>
  <c r="H405" i="13"/>
  <c r="I405" i="13" s="1"/>
  <c r="H404" i="13"/>
  <c r="I404" i="13" s="1"/>
  <c r="H403" i="13"/>
  <c r="I403" i="13" s="1"/>
  <c r="H396" i="13"/>
  <c r="I396" i="13" s="1"/>
  <c r="H395" i="13"/>
  <c r="I395" i="13" s="1"/>
  <c r="H394" i="13"/>
  <c r="I394" i="13" s="1"/>
  <c r="H393" i="13"/>
  <c r="I393" i="13" s="1"/>
  <c r="H392" i="13"/>
  <c r="I392" i="13" s="1"/>
  <c r="H391" i="13"/>
  <c r="I391" i="13" s="1"/>
  <c r="H390" i="13"/>
  <c r="I390" i="13" s="1"/>
  <c r="H384" i="13"/>
  <c r="I384" i="13" s="1"/>
  <c r="H383" i="13"/>
  <c r="I383" i="13" s="1"/>
  <c r="H382" i="13"/>
  <c r="I382" i="13" s="1"/>
  <c r="H381" i="13"/>
  <c r="I381" i="13" s="1"/>
  <c r="H380" i="13"/>
  <c r="I380" i="13" s="1"/>
  <c r="H379" i="13"/>
  <c r="I379" i="13" s="1"/>
  <c r="H373" i="13"/>
  <c r="I373" i="13" s="1"/>
  <c r="H372" i="13"/>
  <c r="I372" i="13" s="1"/>
  <c r="H371" i="13"/>
  <c r="I371" i="13" s="1"/>
  <c r="H370" i="13"/>
  <c r="I370" i="13" s="1"/>
  <c r="H369" i="13"/>
  <c r="I369" i="13" s="1"/>
  <c r="H368" i="13"/>
  <c r="I368" i="13" s="1"/>
  <c r="H362" i="13"/>
  <c r="I362" i="13" s="1"/>
  <c r="H361" i="13"/>
  <c r="I361" i="13" s="1"/>
  <c r="H360" i="13"/>
  <c r="I360" i="13" s="1"/>
  <c r="H359" i="13"/>
  <c r="I359" i="13" s="1"/>
  <c r="H358" i="13"/>
  <c r="I358" i="13" s="1"/>
  <c r="H357" i="13"/>
  <c r="I357" i="13" s="1"/>
  <c r="H356" i="13"/>
  <c r="I356" i="13" s="1"/>
  <c r="H350" i="13"/>
  <c r="I350" i="13" s="1"/>
  <c r="H349" i="13"/>
  <c r="I349" i="13" s="1"/>
  <c r="H348" i="13"/>
  <c r="I348" i="13" s="1"/>
  <c r="H347" i="13"/>
  <c r="I347" i="13" s="1"/>
  <c r="H346" i="13"/>
  <c r="I346" i="13" s="1"/>
  <c r="H345" i="13"/>
  <c r="I345" i="13" s="1"/>
  <c r="H339" i="13"/>
  <c r="I339" i="13" s="1"/>
  <c r="H338" i="13"/>
  <c r="I338" i="13" s="1"/>
  <c r="H337" i="13"/>
  <c r="I337" i="13" s="1"/>
  <c r="H336" i="13"/>
  <c r="I336" i="13" s="1"/>
  <c r="H335" i="13"/>
  <c r="I335" i="13" s="1"/>
  <c r="H334" i="13"/>
  <c r="I334" i="13" s="1"/>
  <c r="H333" i="13"/>
  <c r="I333" i="13" s="1"/>
  <c r="H327" i="13"/>
  <c r="I327" i="13" s="1"/>
  <c r="H326" i="13"/>
  <c r="I326" i="13" s="1"/>
  <c r="H325" i="13"/>
  <c r="I325" i="13" s="1"/>
  <c r="H324" i="13"/>
  <c r="I324" i="13" s="1"/>
  <c r="H323" i="13"/>
  <c r="I323" i="13" s="1"/>
  <c r="H322" i="13"/>
  <c r="I322" i="13" s="1"/>
  <c r="H321" i="13"/>
  <c r="I321" i="13" s="1"/>
  <c r="H315" i="13"/>
  <c r="I315" i="13" s="1"/>
  <c r="H314" i="13"/>
  <c r="I314" i="13" s="1"/>
  <c r="H313" i="13"/>
  <c r="I313" i="13" s="1"/>
  <c r="H312" i="13"/>
  <c r="I312" i="13" s="1"/>
  <c r="H311" i="13"/>
  <c r="I311" i="13" s="1"/>
  <c r="H310" i="13"/>
  <c r="I310" i="13" s="1"/>
  <c r="H304" i="13"/>
  <c r="I304" i="13" s="1"/>
  <c r="H303" i="13"/>
  <c r="I303" i="13" s="1"/>
  <c r="H302" i="13"/>
  <c r="I302" i="13" s="1"/>
  <c r="H301" i="13"/>
  <c r="I301" i="13" s="1"/>
  <c r="H300" i="13"/>
  <c r="I300" i="13" s="1"/>
  <c r="H299" i="13"/>
  <c r="I299" i="13" s="1"/>
  <c r="H298" i="13"/>
  <c r="I298" i="13" s="1"/>
  <c r="H292" i="13"/>
  <c r="I292" i="13" s="1"/>
  <c r="H291" i="13"/>
  <c r="I291" i="13" s="1"/>
  <c r="H290" i="13"/>
  <c r="I290" i="13" s="1"/>
  <c r="H289" i="13"/>
  <c r="I289" i="13" s="1"/>
  <c r="H288" i="13"/>
  <c r="I288" i="13" s="1"/>
  <c r="H287" i="13"/>
  <c r="I287" i="13" s="1"/>
  <c r="H286" i="13"/>
  <c r="I286" i="13" s="1"/>
  <c r="H280" i="13"/>
  <c r="I280" i="13" s="1"/>
  <c r="H279" i="13"/>
  <c r="I279" i="13" s="1"/>
  <c r="H278" i="13"/>
  <c r="I278" i="13" s="1"/>
  <c r="H277" i="13"/>
  <c r="I277" i="13" s="1"/>
  <c r="H276" i="13"/>
  <c r="I276" i="13" s="1"/>
  <c r="H275" i="13"/>
  <c r="I275" i="13" s="1"/>
  <c r="H274" i="13"/>
  <c r="I274" i="13" s="1"/>
  <c r="H268" i="13"/>
  <c r="I268" i="13" s="1"/>
  <c r="H267" i="13"/>
  <c r="I267" i="13" s="1"/>
  <c r="H266" i="13"/>
  <c r="I266" i="13" s="1"/>
  <c r="H265" i="13"/>
  <c r="I265" i="13" s="1"/>
  <c r="H264" i="13"/>
  <c r="I264" i="13" s="1"/>
  <c r="H263" i="13"/>
  <c r="I263" i="13" s="1"/>
  <c r="H262" i="13"/>
  <c r="I262" i="13" s="1"/>
  <c r="H256" i="13"/>
  <c r="I256" i="13" s="1"/>
  <c r="H255" i="13"/>
  <c r="I255" i="13" s="1"/>
  <c r="H254" i="13"/>
  <c r="I254" i="13" s="1"/>
  <c r="H253" i="13"/>
  <c r="I253" i="13" s="1"/>
  <c r="H252" i="13"/>
  <c r="I252" i="13" s="1"/>
  <c r="H251" i="13"/>
  <c r="I251" i="13" s="1"/>
  <c r="H250" i="13"/>
  <c r="I250" i="13" s="1"/>
  <c r="H244" i="13"/>
  <c r="I244" i="13" s="1"/>
  <c r="H243" i="13"/>
  <c r="I243" i="13" s="1"/>
  <c r="H242" i="13"/>
  <c r="I242" i="13" s="1"/>
  <c r="H241" i="13"/>
  <c r="I241" i="13" s="1"/>
  <c r="H240" i="13"/>
  <c r="I240" i="13" s="1"/>
  <c r="H239" i="13"/>
  <c r="I239" i="13" s="1"/>
  <c r="H238" i="13"/>
  <c r="I238" i="13" s="1"/>
  <c r="H232" i="13"/>
  <c r="I232" i="13" s="1"/>
  <c r="H231" i="13"/>
  <c r="I231" i="13" s="1"/>
  <c r="H230" i="13"/>
  <c r="I230" i="13" s="1"/>
  <c r="H229" i="13"/>
  <c r="I229" i="13" s="1"/>
  <c r="H228" i="13"/>
  <c r="I228" i="13" s="1"/>
  <c r="H227" i="13"/>
  <c r="I227" i="13" s="1"/>
  <c r="H226" i="13"/>
  <c r="I226" i="13" s="1"/>
  <c r="H220" i="13"/>
  <c r="I220" i="13" s="1"/>
  <c r="H219" i="13"/>
  <c r="I219" i="13" s="1"/>
  <c r="H218" i="13"/>
  <c r="I218" i="13" s="1"/>
  <c r="H217" i="13"/>
  <c r="I217" i="13" s="1"/>
  <c r="H216" i="13"/>
  <c r="I216" i="13" s="1"/>
  <c r="H215" i="13"/>
  <c r="I215" i="13" s="1"/>
  <c r="H214" i="13"/>
  <c r="I214" i="13" s="1"/>
  <c r="H208" i="13"/>
  <c r="I208" i="13" s="1"/>
  <c r="H207" i="13"/>
  <c r="I207" i="13" s="1"/>
  <c r="H206" i="13"/>
  <c r="I206" i="13" s="1"/>
  <c r="H205" i="13"/>
  <c r="I205" i="13" s="1"/>
  <c r="H204" i="13"/>
  <c r="I204" i="13" s="1"/>
  <c r="H203" i="13"/>
  <c r="I203" i="13" s="1"/>
  <c r="H202" i="13"/>
  <c r="I202" i="13" s="1"/>
  <c r="H197" i="13"/>
  <c r="I197" i="13" s="1"/>
  <c r="H196" i="13"/>
  <c r="I196" i="13" s="1"/>
  <c r="H195" i="13"/>
  <c r="I195" i="13" s="1"/>
  <c r="H194" i="13"/>
  <c r="I194" i="13" s="1"/>
  <c r="H189" i="13"/>
  <c r="I189" i="13" s="1"/>
  <c r="H188" i="13"/>
  <c r="I188" i="13" s="1"/>
  <c r="H187" i="13"/>
  <c r="I187" i="13" s="1"/>
  <c r="H183" i="13"/>
  <c r="I183" i="13" s="1"/>
  <c r="H182" i="13"/>
  <c r="I182" i="13" s="1"/>
  <c r="H179" i="13"/>
  <c r="I179" i="13" s="1"/>
  <c r="H178" i="13"/>
  <c r="I178" i="13" s="1"/>
  <c r="I177" i="13"/>
  <c r="H173" i="13"/>
  <c r="I173" i="13" s="1"/>
  <c r="H172" i="13"/>
  <c r="I172" i="13" s="1"/>
  <c r="H171" i="13"/>
  <c r="I171" i="13" s="1"/>
  <c r="H170" i="13"/>
  <c r="I170" i="13" s="1"/>
  <c r="H169" i="13"/>
  <c r="I169" i="13" s="1"/>
  <c r="H165" i="13"/>
  <c r="I165" i="13" s="1"/>
  <c r="H164" i="13"/>
  <c r="I164" i="13" s="1"/>
  <c r="I158" i="13"/>
  <c r="I157" i="13"/>
  <c r="I160" i="13"/>
  <c r="H153" i="13"/>
  <c r="I153" i="13" s="1"/>
  <c r="H152" i="13"/>
  <c r="I152" i="13" s="1"/>
  <c r="H151" i="13"/>
  <c r="I151" i="13" s="1"/>
  <c r="H150" i="13"/>
  <c r="I150" i="13" s="1"/>
  <c r="H145" i="13"/>
  <c r="I145" i="13" s="1"/>
  <c r="H144" i="13"/>
  <c r="I144" i="13" s="1"/>
  <c r="H143" i="13"/>
  <c r="I143" i="13" s="1"/>
  <c r="H138" i="13"/>
  <c r="I138" i="13" s="1"/>
  <c r="H137" i="13"/>
  <c r="I137" i="13" s="1"/>
  <c r="H136" i="13"/>
  <c r="I136" i="13" s="1"/>
  <c r="H131" i="13"/>
  <c r="I131" i="13" s="1"/>
  <c r="H130" i="13"/>
  <c r="I130" i="13" s="1"/>
  <c r="H129" i="13"/>
  <c r="I129" i="13" s="1"/>
  <c r="H124" i="13"/>
  <c r="I124" i="13" s="1"/>
  <c r="H123" i="13"/>
  <c r="I123" i="13" s="1"/>
  <c r="H122" i="13"/>
  <c r="I122" i="13" s="1"/>
  <c r="H114" i="13"/>
  <c r="I114" i="13" s="1"/>
  <c r="H113" i="13"/>
  <c r="I113" i="13" s="1"/>
  <c r="H112" i="13"/>
  <c r="I112" i="13" s="1"/>
  <c r="H102" i="13"/>
  <c r="I102" i="13" s="1"/>
  <c r="H101" i="13"/>
  <c r="I101" i="13" s="1"/>
  <c r="H100" i="13"/>
  <c r="I100" i="13" s="1"/>
  <c r="H99" i="13"/>
  <c r="I99" i="13" s="1"/>
  <c r="H88" i="13"/>
  <c r="I88" i="13" s="1"/>
  <c r="H87" i="13"/>
  <c r="I87" i="13" s="1"/>
  <c r="H86" i="13"/>
  <c r="I86" i="13" s="1"/>
  <c r="H85" i="13"/>
  <c r="I85" i="13" s="1"/>
  <c r="H82" i="13"/>
  <c r="I82" i="13" s="1"/>
  <c r="H81" i="13"/>
  <c r="I81" i="13" s="1"/>
  <c r="H80" i="13"/>
  <c r="I80" i="13" s="1"/>
  <c r="H77" i="13"/>
  <c r="I77" i="13" s="1"/>
  <c r="H76" i="13"/>
  <c r="I76" i="13" s="1"/>
  <c r="H73" i="13"/>
  <c r="I73" i="13" s="1"/>
  <c r="H72" i="13"/>
  <c r="I72" i="13" s="1"/>
  <c r="H68" i="13"/>
  <c r="I68" i="13" s="1"/>
  <c r="H67" i="13"/>
  <c r="I67" i="13" s="1"/>
  <c r="H64" i="13"/>
  <c r="I64" i="13" s="1"/>
  <c r="H63" i="13"/>
  <c r="I63" i="13" s="1"/>
  <c r="H62" i="13"/>
  <c r="I62" i="13" s="1"/>
  <c r="H61" i="13"/>
  <c r="I61" i="13" s="1"/>
  <c r="H58" i="13"/>
  <c r="I58" i="13" s="1"/>
  <c r="H57" i="13"/>
  <c r="I57" i="13" s="1"/>
  <c r="H56" i="13"/>
  <c r="I56" i="13" s="1"/>
  <c r="H55" i="13"/>
  <c r="I55" i="13" s="1"/>
  <c r="H54" i="13"/>
  <c r="I54" i="13" s="1"/>
  <c r="H53" i="13"/>
  <c r="I53" i="13" s="1"/>
  <c r="H52" i="13"/>
  <c r="I52" i="13" s="1"/>
  <c r="H49" i="13"/>
  <c r="I49" i="13" s="1"/>
  <c r="H48" i="13"/>
  <c r="I48" i="13" s="1"/>
  <c r="H47" i="13"/>
  <c r="I47" i="13" s="1"/>
  <c r="H46" i="13"/>
  <c r="I46" i="13" s="1"/>
  <c r="H45" i="13"/>
  <c r="I45" i="13" s="1"/>
  <c r="H44" i="13"/>
  <c r="I44" i="13" s="1"/>
  <c r="H43" i="13"/>
  <c r="I43" i="13" s="1"/>
  <c r="H37" i="13"/>
  <c r="I37" i="13" s="1"/>
  <c r="H2045" i="13"/>
  <c r="I2045" i="13" s="1"/>
  <c r="H2044" i="13"/>
  <c r="I2044" i="13" s="1"/>
  <c r="H2043" i="13"/>
  <c r="I2043" i="13" s="1"/>
  <c r="H2042" i="13"/>
  <c r="I2042" i="13" s="1"/>
  <c r="H2041" i="13"/>
  <c r="I2041" i="13" s="1"/>
  <c r="H2035" i="13"/>
  <c r="I2035" i="13" s="1"/>
  <c r="H2034" i="13"/>
  <c r="I2034" i="13" s="1"/>
  <c r="H2025" i="13"/>
  <c r="I2025" i="13" s="1"/>
  <c r="H2020" i="13"/>
  <c r="I2020" i="13" s="1"/>
  <c r="H2019" i="13"/>
  <c r="I2019" i="13" s="1"/>
  <c r="H2013" i="13"/>
  <c r="I2013" i="13" s="1"/>
  <c r="H2012" i="13"/>
  <c r="I2012" i="13" s="1"/>
  <c r="H2011" i="13"/>
  <c r="I2011" i="13" s="1"/>
  <c r="H2001" i="13"/>
  <c r="I2001" i="13" s="1"/>
  <c r="H2000" i="13"/>
  <c r="I2000" i="13" s="1"/>
  <c r="H1999" i="13"/>
  <c r="I1999" i="13" s="1"/>
  <c r="H1994" i="13"/>
  <c r="I1994" i="13" s="1"/>
  <c r="H1993" i="13"/>
  <c r="I1993" i="13" s="1"/>
  <c r="H1989" i="13"/>
  <c r="I1989" i="13" s="1"/>
  <c r="H1988" i="13"/>
  <c r="I1988" i="13" s="1"/>
  <c r="H1984" i="13"/>
  <c r="I1984" i="13" s="1"/>
  <c r="H1983" i="13"/>
  <c r="I1983" i="13" s="1"/>
  <c r="H1979" i="13"/>
  <c r="I1979" i="13" s="1"/>
  <c r="H1978" i="13"/>
  <c r="I1978" i="13" s="1"/>
  <c r="H1977" i="13"/>
  <c r="I1977" i="13" s="1"/>
  <c r="H1973" i="13"/>
  <c r="I1973" i="13" s="1"/>
  <c r="H1968" i="13"/>
  <c r="I1968" i="13" s="1"/>
  <c r="H1963" i="13"/>
  <c r="I1963" i="13" s="1"/>
  <c r="H1962" i="13"/>
  <c r="I1962" i="13" s="1"/>
  <c r="H1957" i="13"/>
  <c r="I1957" i="13" s="1"/>
  <c r="H1956" i="13"/>
  <c r="I1956" i="13" s="1"/>
  <c r="H1951" i="13"/>
  <c r="I1951" i="13" s="1"/>
  <c r="H1946" i="13"/>
  <c r="I1946" i="13" s="1"/>
  <c r="H1941" i="13"/>
  <c r="I1941" i="13" s="1"/>
  <c r="H1936" i="13"/>
  <c r="I1936" i="13" s="1"/>
  <c r="H1935" i="13"/>
  <c r="I1935" i="13" s="1"/>
  <c r="H1930" i="13"/>
  <c r="I1930" i="13" s="1"/>
  <c r="H1925" i="13"/>
  <c r="I1925" i="13" s="1"/>
  <c r="H1924" i="13"/>
  <c r="I1924" i="13" s="1"/>
  <c r="H1923" i="13"/>
  <c r="I1923" i="13" s="1"/>
  <c r="H1922" i="13"/>
  <c r="I1922" i="13" s="1"/>
  <c r="H1921" i="13"/>
  <c r="I1921" i="13" s="1"/>
  <c r="H1920" i="13"/>
  <c r="I1920" i="13" s="1"/>
  <c r="H1919" i="13"/>
  <c r="I1919" i="13" s="1"/>
  <c r="H1918" i="13"/>
  <c r="I1918" i="13" s="1"/>
  <c r="H1917" i="13"/>
  <c r="I1917" i="13" s="1"/>
  <c r="H1916" i="13"/>
  <c r="I1916" i="13" s="1"/>
  <c r="H1911" i="13"/>
  <c r="I1911" i="13" s="1"/>
  <c r="H1910" i="13"/>
  <c r="I1910" i="13" s="1"/>
  <c r="H1909" i="13"/>
  <c r="I1909" i="13" s="1"/>
  <c r="H1908" i="13"/>
  <c r="I1908" i="13" s="1"/>
  <c r="H1907" i="13"/>
  <c r="I1907" i="13" s="1"/>
  <c r="H1906" i="13"/>
  <c r="I1906" i="13" s="1"/>
  <c r="H1905" i="13"/>
  <c r="I1905" i="13" s="1"/>
  <c r="H1904" i="13"/>
  <c r="I1904" i="13" s="1"/>
  <c r="H1903" i="13"/>
  <c r="I1903" i="13" s="1"/>
  <c r="H1897" i="13"/>
  <c r="I1897" i="13" s="1"/>
  <c r="H1896" i="13"/>
  <c r="I1896" i="13" s="1"/>
  <c r="H1891" i="13"/>
  <c r="I1891" i="13" s="1"/>
  <c r="H1890" i="13"/>
  <c r="I1890" i="13" s="1"/>
  <c r="H1885" i="13"/>
  <c r="I1885" i="13" s="1"/>
  <c r="H1884" i="13"/>
  <c r="I1884" i="13" s="1"/>
  <c r="H1879" i="13"/>
  <c r="I1879" i="13" s="1"/>
  <c r="H1878" i="13"/>
  <c r="I1878" i="13" s="1"/>
  <c r="H1873" i="13"/>
  <c r="I1873" i="13" s="1"/>
  <c r="H1872" i="13"/>
  <c r="I1872" i="13" s="1"/>
  <c r="H1871" i="13"/>
  <c r="I1871" i="13" s="1"/>
  <c r="H1866" i="13"/>
  <c r="I1866" i="13" s="1"/>
  <c r="H1865" i="13"/>
  <c r="I1865" i="13" s="1"/>
  <c r="H1864" i="13"/>
  <c r="I1864" i="13" s="1"/>
  <c r="H1863" i="13"/>
  <c r="I1863" i="13" s="1"/>
  <c r="H1862" i="13"/>
  <c r="I1862" i="13" s="1"/>
  <c r="H1861" i="13"/>
  <c r="I1861" i="13" s="1"/>
  <c r="H1860" i="13"/>
  <c r="I1860" i="13" s="1"/>
  <c r="H1855" i="13"/>
  <c r="I1855" i="13" s="1"/>
  <c r="H1854" i="13"/>
  <c r="I1854" i="13" s="1"/>
  <c r="H1853" i="13"/>
  <c r="I1853" i="13" s="1"/>
  <c r="H1848" i="13"/>
  <c r="I1848" i="13" s="1"/>
  <c r="H1847" i="13"/>
  <c r="I1847" i="13" s="1"/>
  <c r="H1846" i="13"/>
  <c r="I1846" i="13" s="1"/>
  <c r="H1841" i="13"/>
  <c r="I1841" i="13" s="1"/>
  <c r="H1840" i="13"/>
  <c r="I1840" i="13" s="1"/>
  <c r="H1839" i="13"/>
  <c r="I1839" i="13" s="1"/>
  <c r="H1838" i="13"/>
  <c r="I1838" i="13" s="1"/>
  <c r="H1837" i="13"/>
  <c r="I1837" i="13" s="1"/>
  <c r="H1836" i="13"/>
  <c r="I1836" i="13" s="1"/>
  <c r="H1835" i="13"/>
  <c r="I1835" i="13" s="1"/>
  <c r="H1834" i="13"/>
  <c r="I1834" i="13" s="1"/>
  <c r="H1833" i="13"/>
  <c r="I1833" i="13" s="1"/>
  <c r="H1832" i="13"/>
  <c r="I1832" i="13" s="1"/>
  <c r="H1831" i="13"/>
  <c r="I1831" i="13" s="1"/>
  <c r="H1830" i="13"/>
  <c r="I1830" i="13" s="1"/>
  <c r="H1829" i="13"/>
  <c r="I1829" i="13" s="1"/>
  <c r="H1828" i="13"/>
  <c r="I1828" i="13" s="1"/>
  <c r="H1827" i="13"/>
  <c r="I1827" i="13" s="1"/>
  <c r="H1826" i="13"/>
  <c r="I1826" i="13" s="1"/>
  <c r="H1825" i="13"/>
  <c r="I1825" i="13" s="1"/>
  <c r="H1820" i="13"/>
  <c r="I1820" i="13" s="1"/>
  <c r="H1819" i="13"/>
  <c r="I1819" i="13" s="1"/>
  <c r="H1818" i="13"/>
  <c r="I1818" i="13" s="1"/>
  <c r="H1813" i="13"/>
  <c r="I1813" i="13" s="1"/>
  <c r="H1812" i="13"/>
  <c r="I1812" i="13" s="1"/>
  <c r="H1811" i="13"/>
  <c r="I1811" i="13" s="1"/>
  <c r="H1806" i="13"/>
  <c r="I1806" i="13" s="1"/>
  <c r="H1805" i="13"/>
  <c r="I1805" i="13" s="1"/>
  <c r="H1804" i="13"/>
  <c r="I1804" i="13" s="1"/>
  <c r="H1799" i="13"/>
  <c r="I1799" i="13" s="1"/>
  <c r="H1798" i="13"/>
  <c r="I1798" i="13" s="1"/>
  <c r="H1797" i="13"/>
  <c r="I1797" i="13" s="1"/>
  <c r="H1792" i="13"/>
  <c r="I1792" i="13" s="1"/>
  <c r="H1791" i="13"/>
  <c r="I1791" i="13" s="1"/>
  <c r="H1790" i="13"/>
  <c r="I1790" i="13" s="1"/>
  <c r="H1785" i="13"/>
  <c r="I1785" i="13" s="1"/>
  <c r="H1780" i="13"/>
  <c r="I1780" i="13" s="1"/>
  <c r="I1775" i="13"/>
  <c r="H1774" i="13"/>
  <c r="H1767" i="13"/>
  <c r="I1767" i="13" s="1"/>
  <c r="H1763" i="13"/>
  <c r="I1763" i="13" s="1"/>
  <c r="H1762" i="13"/>
  <c r="I1762" i="13" s="1"/>
  <c r="H1757" i="13"/>
  <c r="I1757" i="13" s="1"/>
  <c r="H1744" i="13"/>
  <c r="I1744" i="13" s="1"/>
  <c r="H1743" i="13"/>
  <c r="I1743" i="13" s="1"/>
  <c r="H1742" i="13"/>
  <c r="I1742" i="13" s="1"/>
  <c r="H1737" i="13"/>
  <c r="I1737" i="13" s="1"/>
  <c r="H1736" i="13"/>
  <c r="I1736" i="13" s="1"/>
  <c r="H1735" i="13"/>
  <c r="I1735" i="13" s="1"/>
  <c r="H1730" i="13"/>
  <c r="I1730" i="13" s="1"/>
  <c r="H1729" i="13"/>
  <c r="I1729" i="13" s="1"/>
  <c r="H1728" i="13"/>
  <c r="I1728" i="13" s="1"/>
  <c r="H1723" i="13"/>
  <c r="I1723" i="13" s="1"/>
  <c r="H1722" i="13"/>
  <c r="I1722" i="13" s="1"/>
  <c r="H1721" i="13"/>
  <c r="I1721" i="13" s="1"/>
  <c r="H1720" i="13"/>
  <c r="I1720" i="13" s="1"/>
  <c r="H1719" i="13"/>
  <c r="I1719" i="13" s="1"/>
  <c r="H1714" i="13"/>
  <c r="I1714" i="13" s="1"/>
  <c r="H1713" i="13"/>
  <c r="I1713" i="13" s="1"/>
  <c r="H1712" i="13"/>
  <c r="I1712" i="13" s="1"/>
  <c r="H1707" i="13"/>
  <c r="I1707" i="13" s="1"/>
  <c r="H1706" i="13"/>
  <c r="I1706" i="13" s="1"/>
  <c r="H1705" i="13"/>
  <c r="I1705" i="13" s="1"/>
  <c r="H1700" i="13"/>
  <c r="I1700" i="13" s="1"/>
  <c r="H1694" i="13"/>
  <c r="I1694" i="13" s="1"/>
  <c r="H1693" i="13"/>
  <c r="I1693" i="13" s="1"/>
  <c r="H1692" i="13"/>
  <c r="I1692" i="13" s="1"/>
  <c r="H1691" i="13"/>
  <c r="I1691" i="13" s="1"/>
  <c r="H1686" i="13"/>
  <c r="I1686" i="13" s="1"/>
  <c r="H1685" i="13"/>
  <c r="I1685" i="13" s="1"/>
  <c r="H1684" i="13"/>
  <c r="I1684" i="13" s="1"/>
  <c r="H1683" i="13"/>
  <c r="I1683" i="13" s="1"/>
  <c r="H1678" i="13"/>
  <c r="I1678" i="13" s="1"/>
  <c r="H1677" i="13"/>
  <c r="I1677" i="13" s="1"/>
  <c r="H1676" i="13"/>
  <c r="I1676" i="13" s="1"/>
  <c r="H1674" i="13"/>
  <c r="I1674" i="13" s="1"/>
  <c r="H1673" i="13"/>
  <c r="I1673" i="13" s="1"/>
  <c r="H1672" i="13"/>
  <c r="I1672" i="13" s="1"/>
  <c r="H1671" i="13"/>
  <c r="I1671" i="13" s="1"/>
  <c r="H1658" i="13"/>
  <c r="I1658" i="13" s="1"/>
  <c r="H1657" i="13"/>
  <c r="I1657" i="13" s="1"/>
  <c r="H1656" i="13"/>
  <c r="I1656" i="13" s="1"/>
  <c r="H1647" i="13"/>
  <c r="I1647" i="13" s="1"/>
  <c r="H1641" i="13"/>
  <c r="I1641" i="13" s="1"/>
  <c r="H1636" i="13"/>
  <c r="I1636" i="13" s="1"/>
  <c r="H1631" i="13"/>
  <c r="I1631" i="13" s="1"/>
  <c r="H1630" i="13"/>
  <c r="I1630" i="13" s="1"/>
  <c r="H1629" i="13"/>
  <c r="I1629" i="13" s="1"/>
  <c r="H1624" i="13"/>
  <c r="I1624" i="13" s="1"/>
  <c r="H1619" i="13"/>
  <c r="I1619" i="13" s="1"/>
  <c r="H1614" i="13"/>
  <c r="I1614" i="13" s="1"/>
  <c r="H1609" i="13"/>
  <c r="I1609" i="13" s="1"/>
  <c r="H1602" i="13"/>
  <c r="I1602" i="13" s="1"/>
  <c r="H1601" i="13"/>
  <c r="I1601" i="13" s="1"/>
  <c r="H1595" i="13"/>
  <c r="I1595" i="13" s="1"/>
  <c r="H1589" i="13"/>
  <c r="I1589" i="13" s="1"/>
  <c r="H1583" i="13"/>
  <c r="I1583" i="13" s="1"/>
  <c r="H1573" i="13"/>
  <c r="I1573" i="13" s="1"/>
  <c r="H1572" i="13"/>
  <c r="I1572" i="13" s="1"/>
  <c r="H1566" i="13"/>
  <c r="I1566" i="13" s="1"/>
  <c r="H1565" i="13"/>
  <c r="I1565" i="13" s="1"/>
  <c r="H1564" i="13"/>
  <c r="I1564" i="13" s="1"/>
  <c r="H1559" i="13"/>
  <c r="I1559" i="13" s="1"/>
  <c r="H1558" i="13"/>
  <c r="I1558" i="13" s="1"/>
  <c r="H1553" i="13"/>
  <c r="I1553" i="13" s="1"/>
  <c r="H1548" i="13"/>
  <c r="I1548" i="13" s="1"/>
  <c r="H1543" i="13"/>
  <c r="I1543" i="13" s="1"/>
  <c r="H1538" i="13"/>
  <c r="I1538" i="13" s="1"/>
  <c r="H1537" i="13"/>
  <c r="I1537" i="13" s="1"/>
  <c r="H1536" i="13"/>
  <c r="I1536" i="13" s="1"/>
  <c r="H1519" i="13"/>
  <c r="I1519" i="13" s="1"/>
  <c r="H1518" i="13"/>
  <c r="I1518" i="13" s="1"/>
  <c r="H1513" i="13"/>
  <c r="I1513" i="13" s="1"/>
  <c r="H1512" i="13"/>
  <c r="I1512" i="13" s="1"/>
  <c r="H1507" i="13"/>
  <c r="I1507" i="13" s="1"/>
  <c r="H1506" i="13"/>
  <c r="I1506" i="13" s="1"/>
  <c r="H1501" i="13"/>
  <c r="I1501" i="13" s="1"/>
  <c r="H1500" i="13"/>
  <c r="I1500" i="13" s="1"/>
  <c r="H1495" i="13"/>
  <c r="I1495" i="13" s="1"/>
  <c r="H1494" i="13"/>
  <c r="I1494" i="13" s="1"/>
  <c r="H1489" i="13"/>
  <c r="I1489" i="13" s="1"/>
  <c r="H1488" i="13"/>
  <c r="I1488" i="13" s="1"/>
  <c r="H1483" i="13"/>
  <c r="I1483" i="13" s="1"/>
  <c r="H1482" i="13"/>
  <c r="I1482" i="13" s="1"/>
  <c r="H1477" i="13"/>
  <c r="I1477" i="13" s="1"/>
  <c r="H1471" i="13"/>
  <c r="I1471" i="13" s="1"/>
  <c r="H1429" i="13"/>
  <c r="I1429" i="13" s="1"/>
  <c r="H1428" i="13"/>
  <c r="I1428" i="13" s="1"/>
  <c r="H1423" i="13"/>
  <c r="I1423" i="13" s="1"/>
  <c r="H1422" i="13"/>
  <c r="I1422" i="13" s="1"/>
  <c r="H1417" i="13"/>
  <c r="I1417" i="13" s="1"/>
  <c r="H1416" i="13"/>
  <c r="I1416" i="13" s="1"/>
  <c r="H1411" i="13"/>
  <c r="I1411" i="13" s="1"/>
  <c r="H1410" i="13"/>
  <c r="I1410" i="13" s="1"/>
  <c r="H1405" i="13"/>
  <c r="I1405" i="13" s="1"/>
  <c r="I1400" i="13"/>
  <c r="I1394" i="13"/>
  <c r="H1381" i="13"/>
  <c r="I1381" i="13" s="1"/>
  <c r="H1380" i="13"/>
  <c r="I1380" i="13" s="1"/>
  <c r="H1379" i="13"/>
  <c r="I1379" i="13" s="1"/>
  <c r="H1365" i="13"/>
  <c r="I1365" i="13" s="1"/>
  <c r="H1364" i="13"/>
  <c r="I1364" i="13" s="1"/>
  <c r="H1363" i="13"/>
  <c r="I1363" i="13" s="1"/>
  <c r="H1362" i="13"/>
  <c r="I1362" i="13" s="1"/>
  <c r="H1361" i="13"/>
  <c r="I1361" i="13" s="1"/>
  <c r="H1360" i="13"/>
  <c r="I1360" i="13" s="1"/>
  <c r="H1359" i="13"/>
  <c r="I1359" i="13" s="1"/>
  <c r="H1358" i="13"/>
  <c r="I1358" i="13" s="1"/>
  <c r="H1341" i="13"/>
  <c r="I1341" i="13" s="1"/>
  <c r="H1340" i="13"/>
  <c r="I1340" i="13" s="1"/>
  <c r="H1339" i="13"/>
  <c r="I1339" i="13" s="1"/>
  <c r="H1338" i="13"/>
  <c r="I1338" i="13" s="1"/>
  <c r="H1337" i="13"/>
  <c r="I1337" i="13" s="1"/>
  <c r="H1336" i="13"/>
  <c r="I1336" i="13" s="1"/>
  <c r="H1335" i="13"/>
  <c r="I1335" i="13" s="1"/>
  <c r="H1318" i="13"/>
  <c r="I1318" i="13" s="1"/>
  <c r="H1313" i="13"/>
  <c r="I1313" i="13" s="1"/>
  <c r="H1312" i="13"/>
  <c r="I1312" i="13" s="1"/>
  <c r="H1307" i="13"/>
  <c r="I1307" i="13" s="1"/>
  <c r="H1306" i="13"/>
  <c r="I1306" i="13" s="1"/>
  <c r="H1305" i="13"/>
  <c r="I1305" i="13" s="1"/>
  <c r="H1304" i="13"/>
  <c r="I1304" i="13" s="1"/>
  <c r="H1303" i="13"/>
  <c r="I1303" i="13" s="1"/>
  <c r="H1302" i="13"/>
  <c r="I1302" i="13" s="1"/>
  <c r="H1290" i="13"/>
  <c r="I1290" i="13" s="1"/>
  <c r="H1284" i="13"/>
  <c r="I1284" i="13" s="1"/>
  <c r="H1283" i="13"/>
  <c r="I1283" i="13" s="1"/>
  <c r="H1278" i="13"/>
  <c r="I1278" i="13" s="1"/>
  <c r="H1277" i="13"/>
  <c r="I1277" i="13" s="1"/>
  <c r="H1272" i="13"/>
  <c r="I1272" i="13" s="1"/>
  <c r="H1267" i="13"/>
  <c r="I1267" i="13" s="1"/>
  <c r="H1251" i="13"/>
  <c r="I1251" i="13" s="1"/>
  <c r="H1250" i="13"/>
  <c r="I1250" i="13" s="1"/>
  <c r="H1249" i="13"/>
  <c r="I1249" i="13" s="1"/>
  <c r="H1248" i="13"/>
  <c r="I1248" i="13" s="1"/>
  <c r="H1247" i="13"/>
  <c r="I1247" i="13" s="1"/>
  <c r="H1237" i="13"/>
  <c r="I1237" i="13" s="1"/>
  <c r="H1236" i="13"/>
  <c r="I1236" i="13" s="1"/>
  <c r="H1235" i="13"/>
  <c r="I1235" i="13" s="1"/>
  <c r="H1234" i="13"/>
  <c r="I1234" i="13" s="1"/>
  <c r="H1233" i="13"/>
  <c r="I1233" i="13" s="1"/>
  <c r="H1228" i="13"/>
  <c r="I1228" i="13" s="1"/>
  <c r="H1227" i="13"/>
  <c r="I1227" i="13" s="1"/>
  <c r="H1226" i="13"/>
  <c r="I1226" i="13" s="1"/>
  <c r="H1225" i="13"/>
  <c r="I1225" i="13" s="1"/>
  <c r="H1220" i="13"/>
  <c r="I1220" i="13" s="1"/>
  <c r="H1219" i="13"/>
  <c r="I1219" i="13" s="1"/>
  <c r="H1218" i="13"/>
  <c r="I1218" i="13" s="1"/>
  <c r="H1217" i="13"/>
  <c r="I1217" i="13" s="1"/>
  <c r="H1212" i="13"/>
  <c r="I1212" i="13" s="1"/>
  <c r="H1211" i="13"/>
  <c r="I1211" i="13" s="1"/>
  <c r="H1210" i="13"/>
  <c r="I1210" i="13" s="1"/>
  <c r="H1209" i="13"/>
  <c r="I1209" i="13" s="1"/>
  <c r="H1208" i="13"/>
  <c r="I1208" i="13" s="1"/>
  <c r="H1207" i="13"/>
  <c r="I1207" i="13" s="1"/>
  <c r="H1195" i="13"/>
  <c r="I1195" i="13" s="1"/>
  <c r="H1194" i="13"/>
  <c r="I1194" i="13" s="1"/>
  <c r="H1193" i="13"/>
  <c r="I1193" i="13" s="1"/>
  <c r="H1192" i="13"/>
  <c r="I1192" i="13" s="1"/>
  <c r="H1191" i="13"/>
  <c r="I1191" i="13" s="1"/>
  <c r="H1190" i="13"/>
  <c r="I1190" i="13" s="1"/>
  <c r="H1189" i="13"/>
  <c r="I1189" i="13" s="1"/>
  <c r="H1188" i="13"/>
  <c r="I1188" i="13" s="1"/>
  <c r="H1177" i="13"/>
  <c r="I1177" i="13" s="1"/>
  <c r="H1170" i="13"/>
  <c r="I1170" i="13" s="1"/>
  <c r="H1168" i="13"/>
  <c r="I1168" i="13" s="1"/>
  <c r="H1167" i="13"/>
  <c r="I1167" i="13" s="1"/>
  <c r="H1166" i="13"/>
  <c r="I1166" i="13" s="1"/>
  <c r="H1161" i="13"/>
  <c r="I1161" i="13" s="1"/>
  <c r="H1160" i="13"/>
  <c r="I1160" i="13" s="1"/>
  <c r="H1159" i="13"/>
  <c r="I1159" i="13" s="1"/>
  <c r="H1158" i="13"/>
  <c r="I1158" i="13" s="1"/>
  <c r="H1153" i="13"/>
  <c r="I1153" i="13" s="1"/>
  <c r="H1148" i="13"/>
  <c r="I1148" i="13" s="1"/>
  <c r="H1143" i="13"/>
  <c r="I1143" i="13" s="1"/>
  <c r="H1142" i="13"/>
  <c r="I1142" i="13" s="1"/>
  <c r="H1141" i="13"/>
  <c r="I1141" i="13" s="1"/>
  <c r="H1140" i="13"/>
  <c r="I1140" i="13" s="1"/>
  <c r="H1135" i="13"/>
  <c r="I1135" i="13" s="1"/>
  <c r="H1134" i="13"/>
  <c r="I1134" i="13" s="1"/>
  <c r="H1125" i="13"/>
  <c r="I1125" i="13" s="1"/>
  <c r="H1124" i="13"/>
  <c r="I1124" i="13" s="1"/>
  <c r="H1123" i="13"/>
  <c r="I1123" i="13" s="1"/>
  <c r="H1122" i="13"/>
  <c r="I1122" i="13" s="1"/>
  <c r="H1117" i="13"/>
  <c r="I1117" i="13" s="1"/>
  <c r="H1116" i="13"/>
  <c r="I1116" i="13" s="1"/>
  <c r="H1111" i="13"/>
  <c r="I1111" i="13" s="1"/>
  <c r="H1110" i="13"/>
  <c r="I1110" i="13" s="1"/>
  <c r="H1105" i="13"/>
  <c r="I1105" i="13" s="1"/>
  <c r="H1104" i="13"/>
  <c r="I1104" i="13" s="1"/>
  <c r="H1103" i="13"/>
  <c r="I1103" i="13" s="1"/>
  <c r="H1098" i="13"/>
  <c r="I1098" i="13" s="1"/>
  <c r="H1097" i="13"/>
  <c r="I1097" i="13" s="1"/>
  <c r="H1096" i="13"/>
  <c r="I1096" i="13" s="1"/>
  <c r="H1091" i="13"/>
  <c r="I1091" i="13" s="1"/>
  <c r="H1090" i="13"/>
  <c r="I1090" i="13" s="1"/>
  <c r="H1089" i="13"/>
  <c r="I1089" i="13" s="1"/>
  <c r="H1084" i="13"/>
  <c r="I1084" i="13" s="1"/>
  <c r="H1083" i="13"/>
  <c r="I1083" i="13" s="1"/>
  <c r="H1082" i="13"/>
  <c r="I1082" i="13" s="1"/>
  <c r="H1077" i="13"/>
  <c r="I1077" i="13" s="1"/>
  <c r="H1076" i="13"/>
  <c r="I1076" i="13" s="1"/>
  <c r="H1075" i="13"/>
  <c r="I1075" i="13" s="1"/>
  <c r="H1070" i="13"/>
  <c r="I1070" i="13" s="1"/>
  <c r="H1069" i="13"/>
  <c r="I1069" i="13" s="1"/>
  <c r="H1068" i="13"/>
  <c r="I1068" i="13" s="1"/>
  <c r="H1063" i="13"/>
  <c r="I1063" i="13" s="1"/>
  <c r="H1062" i="13"/>
  <c r="I1062" i="13" s="1"/>
  <c r="H1061" i="13"/>
  <c r="I1061" i="13" s="1"/>
  <c r="H1060" i="13"/>
  <c r="I1060" i="13" s="1"/>
  <c r="H1059" i="13"/>
  <c r="I1059" i="13" s="1"/>
  <c r="H1058" i="13"/>
  <c r="I1058" i="13" s="1"/>
  <c r="H1053" i="13"/>
  <c r="I1053" i="13" s="1"/>
  <c r="H1052" i="13"/>
  <c r="I1052" i="13" s="1"/>
  <c r="H1047" i="13"/>
  <c r="I1047" i="13" s="1"/>
  <c r="H1046" i="13"/>
  <c r="I1046" i="13" s="1"/>
  <c r="H1041" i="13"/>
  <c r="I1041" i="13" s="1"/>
  <c r="H1040" i="13"/>
  <c r="I1040" i="13" s="1"/>
  <c r="H1035" i="13"/>
  <c r="I1035" i="13" s="1"/>
  <c r="H1034" i="13"/>
  <c r="I1034" i="13" s="1"/>
  <c r="H1029" i="13"/>
  <c r="I1029" i="13" s="1"/>
  <c r="H1028" i="13"/>
  <c r="I1028" i="13" s="1"/>
  <c r="H1027" i="13"/>
  <c r="I1027" i="13" s="1"/>
  <c r="H1026" i="13"/>
  <c r="I1026" i="13" s="1"/>
  <c r="H1021" i="13"/>
  <c r="I1021" i="13" s="1"/>
  <c r="H1020" i="13"/>
  <c r="I1020" i="13" s="1"/>
  <c r="H1019" i="13"/>
  <c r="I1019" i="13" s="1"/>
  <c r="H1014" i="13"/>
  <c r="I1014" i="13" s="1"/>
  <c r="H1013" i="13"/>
  <c r="I1013" i="13" s="1"/>
  <c r="H1012" i="13"/>
  <c r="I1012" i="13" s="1"/>
  <c r="H1007" i="13"/>
  <c r="I1007" i="13" s="1"/>
  <c r="H1006" i="13"/>
  <c r="I1006" i="13" s="1"/>
  <c r="H1005" i="13"/>
  <c r="I1005" i="13" s="1"/>
  <c r="H1004" i="13"/>
  <c r="I1004" i="13" s="1"/>
  <c r="H999" i="13"/>
  <c r="I999" i="13" s="1"/>
  <c r="H998" i="13"/>
  <c r="I998" i="13" s="1"/>
  <c r="H997" i="13"/>
  <c r="I997" i="13" s="1"/>
  <c r="H992" i="13"/>
  <c r="I992" i="13" s="1"/>
  <c r="H991" i="13"/>
  <c r="I991" i="13" s="1"/>
  <c r="H990" i="13"/>
  <c r="I990" i="13" s="1"/>
  <c r="H985" i="13"/>
  <c r="I985" i="13" s="1"/>
  <c r="H984" i="13"/>
  <c r="I984" i="13" s="1"/>
  <c r="H983" i="13"/>
  <c r="I983" i="13" s="1"/>
  <c r="H982" i="13"/>
  <c r="I982" i="13" s="1"/>
  <c r="H977" i="13"/>
  <c r="I977" i="13" s="1"/>
  <c r="H976" i="13"/>
  <c r="I976" i="13" s="1"/>
  <c r="H975" i="13"/>
  <c r="I975" i="13" s="1"/>
  <c r="H970" i="13"/>
  <c r="I970" i="13" s="1"/>
  <c r="H969" i="13"/>
  <c r="I969" i="13" s="1"/>
  <c r="H968" i="13"/>
  <c r="I968" i="13" s="1"/>
  <c r="H963" i="13"/>
  <c r="I963" i="13" s="1"/>
  <c r="H962" i="13"/>
  <c r="I962" i="13" s="1"/>
  <c r="H961" i="13"/>
  <c r="I961" i="13" s="1"/>
  <c r="H956" i="13"/>
  <c r="I956" i="13" s="1"/>
  <c r="H955" i="13"/>
  <c r="I955" i="13" s="1"/>
  <c r="H954" i="13"/>
  <c r="I954" i="13" s="1"/>
  <c r="H949" i="13"/>
  <c r="I949" i="13" s="1"/>
  <c r="H948" i="13"/>
  <c r="I948" i="13" s="1"/>
  <c r="H947" i="13"/>
  <c r="I947" i="13" s="1"/>
  <c r="H946" i="13"/>
  <c r="I946" i="13" s="1"/>
  <c r="H941" i="13"/>
  <c r="I941" i="13" s="1"/>
  <c r="H940" i="13"/>
  <c r="I940" i="13" s="1"/>
  <c r="H939" i="13"/>
  <c r="I939" i="13" s="1"/>
  <c r="H934" i="13"/>
  <c r="I934" i="13" s="1"/>
  <c r="H933" i="13"/>
  <c r="I933" i="13" s="1"/>
  <c r="H932" i="13"/>
  <c r="I932" i="13" s="1"/>
  <c r="H931" i="13"/>
  <c r="I931" i="13" s="1"/>
  <c r="H925" i="13"/>
  <c r="I925" i="13" s="1"/>
  <c r="H924" i="13"/>
  <c r="I924" i="13" s="1"/>
  <c r="H919" i="13"/>
  <c r="I919" i="13" s="1"/>
  <c r="H918" i="13"/>
  <c r="I918" i="13" s="1"/>
  <c r="H913" i="13"/>
  <c r="I913" i="13" s="1"/>
  <c r="H912" i="13"/>
  <c r="I912" i="13" s="1"/>
  <c r="H907" i="13"/>
  <c r="I907" i="13" s="1"/>
  <c r="H906" i="13"/>
  <c r="I906" i="13" s="1"/>
  <c r="H901" i="13"/>
  <c r="I901" i="13" s="1"/>
  <c r="H900" i="13"/>
  <c r="I900" i="13" s="1"/>
  <c r="H899" i="13"/>
  <c r="I899" i="13" s="1"/>
  <c r="H898" i="13"/>
  <c r="I898" i="13" s="1"/>
  <c r="H893" i="13"/>
  <c r="I893" i="13" s="1"/>
  <c r="H892" i="13"/>
  <c r="I892" i="13" s="1"/>
  <c r="H891" i="13"/>
  <c r="I891" i="13" s="1"/>
  <c r="H890" i="13"/>
  <c r="I890" i="13" s="1"/>
  <c r="H885" i="13"/>
  <c r="I885" i="13" s="1"/>
  <c r="H884" i="13"/>
  <c r="I884" i="13" s="1"/>
  <c r="H883" i="13"/>
  <c r="I883" i="13" s="1"/>
  <c r="H882" i="13"/>
  <c r="I882" i="13" s="1"/>
  <c r="H877" i="13"/>
  <c r="I877" i="13" s="1"/>
  <c r="H876" i="13"/>
  <c r="I876" i="13" s="1"/>
  <c r="H875" i="13"/>
  <c r="I875" i="13" s="1"/>
  <c r="H874" i="13"/>
  <c r="I874" i="13" s="1"/>
  <c r="H869" i="13"/>
  <c r="I869" i="13" s="1"/>
  <c r="H868" i="13"/>
  <c r="I868" i="13" s="1"/>
  <c r="H867" i="13"/>
  <c r="I867" i="13" s="1"/>
  <c r="H866" i="13"/>
  <c r="I866" i="13" s="1"/>
  <c r="H861" i="13"/>
  <c r="I861" i="13" s="1"/>
  <c r="H860" i="13"/>
  <c r="I860" i="13" s="1"/>
  <c r="H859" i="13"/>
  <c r="I859" i="13" s="1"/>
  <c r="H858" i="13"/>
  <c r="I858" i="13" s="1"/>
  <c r="H853" i="13"/>
  <c r="I853" i="13" s="1"/>
  <c r="H852" i="13"/>
  <c r="I852" i="13" s="1"/>
  <c r="H851" i="13"/>
  <c r="I851" i="13" s="1"/>
  <c r="H850" i="13"/>
  <c r="I850" i="13" s="1"/>
  <c r="H845" i="13"/>
  <c r="I845" i="13" s="1"/>
  <c r="H844" i="13"/>
  <c r="I844" i="13" s="1"/>
  <c r="H843" i="13"/>
  <c r="I843" i="13" s="1"/>
  <c r="H842" i="13"/>
  <c r="I842" i="13" s="1"/>
  <c r="H837" i="13"/>
  <c r="I837" i="13" s="1"/>
  <c r="H836" i="13"/>
  <c r="I836" i="13" s="1"/>
  <c r="H835" i="13"/>
  <c r="I835" i="13" s="1"/>
  <c r="H834" i="13"/>
  <c r="I834" i="13" s="1"/>
  <c r="H829" i="13"/>
  <c r="I829" i="13" s="1"/>
  <c r="H828" i="13"/>
  <c r="I828" i="13" s="1"/>
  <c r="H827" i="13"/>
  <c r="I827" i="13" s="1"/>
  <c r="H826" i="13"/>
  <c r="I826" i="13" s="1"/>
  <c r="H821" i="13"/>
  <c r="I821" i="13" s="1"/>
  <c r="H820" i="13"/>
  <c r="I820" i="13" s="1"/>
  <c r="H819" i="13"/>
  <c r="I819" i="13" s="1"/>
  <c r="H818" i="13"/>
  <c r="I818" i="13" s="1"/>
  <c r="H813" i="13"/>
  <c r="I813" i="13" s="1"/>
  <c r="H812" i="13"/>
  <c r="I812" i="13" s="1"/>
  <c r="H811" i="13"/>
  <c r="I811" i="13" s="1"/>
  <c r="H810" i="13"/>
  <c r="I810" i="13" s="1"/>
  <c r="H805" i="13"/>
  <c r="I805" i="13" s="1"/>
  <c r="H804" i="13"/>
  <c r="I804" i="13" s="1"/>
  <c r="H803" i="13"/>
  <c r="I803" i="13" s="1"/>
  <c r="H802" i="13"/>
  <c r="I802" i="13" s="1"/>
  <c r="H797" i="13"/>
  <c r="I797" i="13" s="1"/>
  <c r="H796" i="13"/>
  <c r="I796" i="13" s="1"/>
  <c r="H795" i="13"/>
  <c r="I795" i="13" s="1"/>
  <c r="H794" i="13"/>
  <c r="I794" i="13" s="1"/>
  <c r="H789" i="13"/>
  <c r="I789" i="13" s="1"/>
  <c r="H788" i="13"/>
  <c r="I788" i="13" s="1"/>
  <c r="H787" i="13"/>
  <c r="I787" i="13" s="1"/>
  <c r="H786" i="13"/>
  <c r="I786" i="13" s="1"/>
  <c r="H781" i="13"/>
  <c r="I781" i="13" s="1"/>
  <c r="H780" i="13"/>
  <c r="I780" i="13" s="1"/>
  <c r="H779" i="13"/>
  <c r="I779" i="13" s="1"/>
  <c r="H778" i="13"/>
  <c r="I778" i="13" s="1"/>
  <c r="H773" i="13"/>
  <c r="I773" i="13" s="1"/>
  <c r="H772" i="13"/>
  <c r="I772" i="13" s="1"/>
  <c r="H771" i="13"/>
  <c r="I771" i="13" s="1"/>
  <c r="H770" i="13"/>
  <c r="I770" i="13" s="1"/>
  <c r="H765" i="13"/>
  <c r="I765" i="13" s="1"/>
  <c r="H764" i="13"/>
  <c r="I764" i="13" s="1"/>
  <c r="H763" i="13"/>
  <c r="I763" i="13" s="1"/>
  <c r="H762" i="13"/>
  <c r="I762" i="13" s="1"/>
  <c r="H757" i="13"/>
  <c r="I757" i="13" s="1"/>
  <c r="H756" i="13"/>
  <c r="I756" i="13" s="1"/>
  <c r="H755" i="13"/>
  <c r="I755" i="13" s="1"/>
  <c r="H754" i="13"/>
  <c r="I754" i="13" s="1"/>
  <c r="H749" i="13"/>
  <c r="I749" i="13" s="1"/>
  <c r="H748" i="13"/>
  <c r="I748" i="13" s="1"/>
  <c r="H747" i="13"/>
  <c r="I747" i="13" s="1"/>
  <c r="H746" i="13"/>
  <c r="I746" i="13" s="1"/>
  <c r="H741" i="13"/>
  <c r="I741" i="13" s="1"/>
  <c r="H740" i="13"/>
  <c r="I740" i="13" s="1"/>
  <c r="H739" i="13"/>
  <c r="I739" i="13" s="1"/>
  <c r="H738" i="13"/>
  <c r="I738" i="13" s="1"/>
  <c r="H733" i="13"/>
  <c r="I733" i="13" s="1"/>
  <c r="H732" i="13"/>
  <c r="I732" i="13" s="1"/>
  <c r="H731" i="13"/>
  <c r="I731" i="13" s="1"/>
  <c r="H730" i="13"/>
  <c r="I730" i="13" s="1"/>
  <c r="H725" i="13"/>
  <c r="I725" i="13" s="1"/>
  <c r="H724" i="13"/>
  <c r="I724" i="13" s="1"/>
  <c r="H723" i="13"/>
  <c r="I723" i="13" s="1"/>
  <c r="H718" i="13"/>
  <c r="I718" i="13" s="1"/>
  <c r="H717" i="13"/>
  <c r="I717" i="13" s="1"/>
  <c r="H716" i="13"/>
  <c r="I716" i="13" s="1"/>
  <c r="H715" i="13"/>
  <c r="I715" i="13" s="1"/>
  <c r="H710" i="13"/>
  <c r="I710" i="13" s="1"/>
  <c r="H709" i="13"/>
  <c r="I709" i="13" s="1"/>
  <c r="H708" i="13"/>
  <c r="I708" i="13" s="1"/>
  <c r="H707" i="13"/>
  <c r="I707" i="13" s="1"/>
  <c r="H702" i="13"/>
  <c r="I702" i="13" s="1"/>
  <c r="H701" i="13"/>
  <c r="I701" i="13" s="1"/>
  <c r="H700" i="13"/>
  <c r="I700" i="13" s="1"/>
  <c r="H699" i="13"/>
  <c r="I699" i="13" s="1"/>
  <c r="H694" i="13"/>
  <c r="I694" i="13" s="1"/>
  <c r="H693" i="13"/>
  <c r="I693" i="13" s="1"/>
  <c r="H692" i="13"/>
  <c r="I692" i="13" s="1"/>
  <c r="H691" i="13"/>
  <c r="I691" i="13" s="1"/>
  <c r="H686" i="13"/>
  <c r="I686" i="13" s="1"/>
  <c r="H685" i="13"/>
  <c r="I685" i="13" s="1"/>
  <c r="H684" i="13"/>
  <c r="I684" i="13" s="1"/>
  <c r="H683" i="13"/>
  <c r="I683" i="13" s="1"/>
  <c r="H678" i="13"/>
  <c r="I678" i="13" s="1"/>
  <c r="H677" i="13"/>
  <c r="I677" i="13" s="1"/>
  <c r="H676" i="13"/>
  <c r="I676" i="13" s="1"/>
  <c r="H675" i="13"/>
  <c r="I675" i="13" s="1"/>
  <c r="H670" i="13"/>
  <c r="I670" i="13" s="1"/>
  <c r="H669" i="13"/>
  <c r="I669" i="13" s="1"/>
  <c r="H668" i="13"/>
  <c r="I668" i="13" s="1"/>
  <c r="H667" i="13"/>
  <c r="I667" i="13" s="1"/>
  <c r="H662" i="13"/>
  <c r="I662" i="13" s="1"/>
  <c r="H661" i="13"/>
  <c r="I661" i="13" s="1"/>
  <c r="H660" i="13"/>
  <c r="I660" i="13" s="1"/>
  <c r="H659" i="13"/>
  <c r="I659" i="13" s="1"/>
  <c r="H654" i="13"/>
  <c r="I654" i="13" s="1"/>
  <c r="H653" i="13"/>
  <c r="I653" i="13" s="1"/>
  <c r="H652" i="13"/>
  <c r="I652" i="13" s="1"/>
  <c r="H651" i="13"/>
  <c r="I651" i="13" s="1"/>
  <c r="H646" i="13"/>
  <c r="I646" i="13" s="1"/>
  <c r="H641" i="13"/>
  <c r="I641" i="13" s="1"/>
  <c r="H640" i="13"/>
  <c r="I640" i="13" s="1"/>
  <c r="H635" i="13"/>
  <c r="I635" i="13" s="1"/>
  <c r="H634" i="13"/>
  <c r="I634" i="13" s="1"/>
  <c r="H629" i="13"/>
  <c r="I629" i="13" s="1"/>
  <c r="H628" i="13"/>
  <c r="I628" i="13" s="1"/>
  <c r="H623" i="13"/>
  <c r="I623" i="13" s="1"/>
  <c r="H622" i="13"/>
  <c r="I622" i="13" s="1"/>
  <c r="H617" i="13"/>
  <c r="I617" i="13" s="1"/>
  <c r="H616" i="13"/>
  <c r="I616" i="13" s="1"/>
  <c r="H611" i="13"/>
  <c r="I611" i="13" s="1"/>
  <c r="H610" i="13"/>
  <c r="I610" i="13" s="1"/>
  <c r="H605" i="13"/>
  <c r="I605" i="13" s="1"/>
  <c r="H604" i="13"/>
  <c r="I604" i="13" s="1"/>
  <c r="H599" i="13"/>
  <c r="I599" i="13" s="1"/>
  <c r="H598" i="13"/>
  <c r="I598" i="13" s="1"/>
  <c r="H591" i="13"/>
  <c r="I591" i="13" s="1"/>
  <c r="H590" i="13"/>
  <c r="I590" i="13" s="1"/>
  <c r="H585" i="13"/>
  <c r="I585" i="13" s="1"/>
  <c r="H584" i="13"/>
  <c r="I584" i="13" s="1"/>
  <c r="H583" i="13"/>
  <c r="I583" i="13" s="1"/>
  <c r="H582" i="13"/>
  <c r="I582" i="13" s="1"/>
  <c r="H573" i="13"/>
  <c r="I573" i="13" s="1"/>
  <c r="H571" i="13"/>
  <c r="I571" i="13" s="1"/>
  <c r="H566" i="13"/>
  <c r="I566" i="13" s="1"/>
  <c r="H565" i="13"/>
  <c r="I565" i="13" s="1"/>
  <c r="H564" i="13"/>
  <c r="I564" i="13" s="1"/>
  <c r="H559" i="13"/>
  <c r="I559" i="13" s="1"/>
  <c r="H558" i="13"/>
  <c r="I558" i="13" s="1"/>
  <c r="H551" i="13"/>
  <c r="I551" i="13" s="1"/>
  <c r="H550" i="13"/>
  <c r="I550" i="13" s="1"/>
  <c r="H549" i="13"/>
  <c r="I549" i="13" s="1"/>
  <c r="H544" i="13"/>
  <c r="I544" i="13" s="1"/>
  <c r="H543" i="13"/>
  <c r="I543" i="13" s="1"/>
  <c r="H542" i="13"/>
  <c r="I542" i="13" s="1"/>
  <c r="H537" i="13"/>
  <c r="I537" i="13" s="1"/>
  <c r="H525" i="13"/>
  <c r="I525" i="13" s="1"/>
  <c r="H524" i="13"/>
  <c r="I524" i="13" s="1"/>
  <c r="H523" i="13"/>
  <c r="I523" i="13" s="1"/>
  <c r="H518" i="13"/>
  <c r="I518" i="13" s="1"/>
  <c r="H509" i="13"/>
  <c r="I509" i="13" s="1"/>
  <c r="H503" i="13"/>
  <c r="I503" i="13" s="1"/>
  <c r="H502" i="13"/>
  <c r="I502" i="13" s="1"/>
  <c r="H501" i="13"/>
  <c r="I501" i="13" s="1"/>
  <c r="H496" i="13"/>
  <c r="I496" i="13" s="1"/>
  <c r="H491" i="13"/>
  <c r="I491" i="13" s="1"/>
  <c r="H490" i="13"/>
  <c r="I490" i="13" s="1"/>
  <c r="H485" i="13"/>
  <c r="I485" i="13" s="1"/>
  <c r="I479" i="13"/>
  <c r="I478" i="13"/>
  <c r="I477" i="13"/>
  <c r="I476" i="13"/>
  <c r="H471" i="13"/>
  <c r="I471" i="13" s="1"/>
  <c r="H470" i="13"/>
  <c r="I470" i="13" s="1"/>
  <c r="H463" i="13"/>
  <c r="I463" i="13" s="1"/>
  <c r="H462" i="13"/>
  <c r="I462" i="13" s="1"/>
  <c r="H461" i="13"/>
  <c r="I461" i="13" s="1"/>
  <c r="H454" i="13"/>
  <c r="I454" i="13" s="1"/>
  <c r="H453" i="13"/>
  <c r="I453" i="13" s="1"/>
  <c r="H448" i="13"/>
  <c r="I448" i="13" s="1"/>
  <c r="H447" i="13"/>
  <c r="I447" i="13" s="1"/>
  <c r="H446" i="13"/>
  <c r="I446" i="13" s="1"/>
  <c r="H445" i="13"/>
  <c r="I445" i="13" s="1"/>
  <c r="H444" i="13"/>
  <c r="I444" i="13" s="1"/>
  <c r="H443" i="13"/>
  <c r="I443" i="13" s="1"/>
  <c r="H442" i="13"/>
  <c r="I442" i="13" s="1"/>
  <c r="H441" i="13"/>
  <c r="I441" i="13" s="1"/>
  <c r="H440" i="13"/>
  <c r="I440" i="13" s="1"/>
  <c r="H439" i="13"/>
  <c r="I439" i="13" s="1"/>
  <c r="H438" i="13"/>
  <c r="I438" i="13" s="1"/>
  <c r="H433" i="13"/>
  <c r="I433" i="13" s="1"/>
  <c r="H432" i="13"/>
  <c r="I432" i="13" s="1"/>
  <c r="H431" i="13"/>
  <c r="I431" i="13" s="1"/>
  <c r="H430" i="13"/>
  <c r="I430" i="13" s="1"/>
  <c r="H429" i="13"/>
  <c r="I429" i="13" s="1"/>
  <c r="H428" i="13"/>
  <c r="I428" i="13" s="1"/>
  <c r="H427" i="13"/>
  <c r="I427" i="13" s="1"/>
  <c r="H426" i="13"/>
  <c r="I426" i="13" s="1"/>
  <c r="H425" i="13"/>
  <c r="I425" i="13" s="1"/>
  <c r="H420" i="13"/>
  <c r="I420" i="13" s="1"/>
  <c r="H419" i="13"/>
  <c r="I419" i="13" s="1"/>
  <c r="H418" i="13"/>
  <c r="I418" i="13" s="1"/>
  <c r="H417" i="13"/>
  <c r="I417" i="13" s="1"/>
  <c r="H416" i="13"/>
  <c r="I416" i="13" s="1"/>
  <c r="H415" i="13"/>
  <c r="I415" i="13" s="1"/>
  <c r="H414" i="13"/>
  <c r="I414" i="13" s="1"/>
  <c r="H413" i="13"/>
  <c r="I413" i="13" s="1"/>
  <c r="H412" i="13"/>
  <c r="I412" i="13" s="1"/>
  <c r="H400" i="13"/>
  <c r="I400" i="13" s="1"/>
  <c r="I399" i="13"/>
  <c r="H398" i="13"/>
  <c r="I398" i="13" s="1"/>
  <c r="H397" i="13"/>
  <c r="I397" i="13" s="1"/>
  <c r="H387" i="13"/>
  <c r="I387" i="13" s="1"/>
  <c r="I386" i="13"/>
  <c r="H385" i="13"/>
  <c r="I385" i="13" s="1"/>
  <c r="H376" i="13"/>
  <c r="I376" i="13" s="1"/>
  <c r="H375" i="13"/>
  <c r="I375" i="13" s="1"/>
  <c r="I374" i="13"/>
  <c r="H365" i="13"/>
  <c r="I365" i="13" s="1"/>
  <c r="H364" i="13"/>
  <c r="I364" i="13" s="1"/>
  <c r="I363" i="13"/>
  <c r="H353" i="13"/>
  <c r="I353" i="13" s="1"/>
  <c r="H352" i="13"/>
  <c r="I352" i="13" s="1"/>
  <c r="I351" i="13"/>
  <c r="H342" i="13"/>
  <c r="I342" i="13" s="1"/>
  <c r="I341" i="13"/>
  <c r="H340" i="13"/>
  <c r="I340" i="13" s="1"/>
  <c r="H330" i="13"/>
  <c r="I330" i="13" s="1"/>
  <c r="I329" i="13"/>
  <c r="H328" i="13"/>
  <c r="I328" i="13" s="1"/>
  <c r="H318" i="13"/>
  <c r="I318" i="13" s="1"/>
  <c r="H317" i="13"/>
  <c r="I317" i="13" s="1"/>
  <c r="I316" i="13"/>
  <c r="H307" i="13"/>
  <c r="I307" i="13" s="1"/>
  <c r="I306" i="13"/>
  <c r="H305" i="13"/>
  <c r="I305" i="13" s="1"/>
  <c r="H295" i="13"/>
  <c r="I295" i="13" s="1"/>
  <c r="I294" i="13"/>
  <c r="H293" i="13"/>
  <c r="I293" i="13" s="1"/>
  <c r="I283" i="13"/>
  <c r="H282" i="13"/>
  <c r="I282" i="13" s="1"/>
  <c r="H281" i="13"/>
  <c r="I281" i="13" s="1"/>
  <c r="H271" i="13"/>
  <c r="I271" i="13" s="1"/>
  <c r="H270" i="13"/>
  <c r="I270" i="13" s="1"/>
  <c r="I269" i="13"/>
  <c r="I259" i="13"/>
  <c r="H258" i="13"/>
  <c r="I258" i="13" s="1"/>
  <c r="H257" i="13"/>
  <c r="I257" i="13" s="1"/>
  <c r="H247" i="13"/>
  <c r="I247" i="13" s="1"/>
  <c r="I246" i="13"/>
  <c r="H245" i="13"/>
  <c r="I245" i="13" s="1"/>
  <c r="I235" i="13"/>
  <c r="H234" i="13"/>
  <c r="I234" i="13" s="1"/>
  <c r="H233" i="13"/>
  <c r="I233" i="13" s="1"/>
  <c r="H223" i="13"/>
  <c r="I223" i="13" s="1"/>
  <c r="H222" i="13"/>
  <c r="I222" i="13" s="1"/>
  <c r="I221" i="13"/>
  <c r="H211" i="13"/>
  <c r="I211" i="13" s="1"/>
  <c r="H210" i="13"/>
  <c r="I210" i="13" s="1"/>
  <c r="I209" i="13"/>
  <c r="H198" i="13"/>
  <c r="I198" i="13" s="1"/>
  <c r="H191" i="13"/>
  <c r="I191" i="13" s="1"/>
  <c r="H190" i="13"/>
  <c r="I190" i="13" s="1"/>
  <c r="H184" i="13"/>
  <c r="I184" i="13" s="1"/>
  <c r="I174" i="13"/>
  <c r="H166" i="13"/>
  <c r="I166" i="13" s="1"/>
  <c r="H154" i="13"/>
  <c r="I154" i="13" s="1"/>
  <c r="H147" i="13"/>
  <c r="I147" i="13" s="1"/>
  <c r="H146" i="13"/>
  <c r="I146" i="13" s="1"/>
  <c r="H140" i="13"/>
  <c r="I140" i="13" s="1"/>
  <c r="H139" i="13"/>
  <c r="I139" i="13" s="1"/>
  <c r="H133" i="13"/>
  <c r="I133" i="13" s="1"/>
  <c r="H132" i="13"/>
  <c r="I132" i="13" s="1"/>
  <c r="H126" i="13"/>
  <c r="I126" i="13" s="1"/>
  <c r="H125" i="13"/>
  <c r="I125" i="13" s="1"/>
  <c r="H119" i="13"/>
  <c r="I119" i="13" s="1"/>
  <c r="H118" i="13"/>
  <c r="I118" i="13" s="1"/>
  <c r="H117" i="13"/>
  <c r="I117" i="13" s="1"/>
  <c r="H116" i="13"/>
  <c r="I116" i="13" s="1"/>
  <c r="H115" i="13"/>
  <c r="I115" i="13" s="1"/>
  <c r="H109" i="13"/>
  <c r="I109" i="13" s="1"/>
  <c r="H108" i="13"/>
  <c r="I108" i="13" s="1"/>
  <c r="H107" i="13"/>
  <c r="I107" i="13" s="1"/>
  <c r="H106" i="13"/>
  <c r="I106" i="13" s="1"/>
  <c r="H105" i="13"/>
  <c r="I105" i="13" s="1"/>
  <c r="H104" i="13"/>
  <c r="I104" i="13" s="1"/>
  <c r="H103" i="13"/>
  <c r="I103" i="13" s="1"/>
  <c r="H96" i="13"/>
  <c r="I96" i="13" s="1"/>
  <c r="H95" i="13"/>
  <c r="I95" i="13" s="1"/>
  <c r="H94" i="13"/>
  <c r="I94" i="13" s="1"/>
  <c r="H93" i="13"/>
  <c r="I93" i="13" s="1"/>
  <c r="H92" i="13"/>
  <c r="I92" i="13" s="1"/>
  <c r="H91" i="13"/>
  <c r="I91" i="13" s="1"/>
  <c r="H90" i="13"/>
  <c r="I90" i="13" s="1"/>
  <c r="H89" i="13"/>
  <c r="I89" i="13" s="1"/>
  <c r="H39" i="13"/>
  <c r="I39" i="13" s="1"/>
  <c r="H38" i="13"/>
  <c r="I38" i="13" s="1"/>
  <c r="I36" i="13"/>
  <c r="A40" i="23"/>
  <c r="A39" i="23"/>
  <c r="O35" i="23"/>
  <c r="O35" i="23" a="1"/>
  <c r="P34" i="23" a="1"/>
  <c r="P34" i="23" s="1"/>
  <c r="P33" i="23" a="1"/>
  <c r="P33" i="23" s="1"/>
  <c r="P32" i="23" a="1"/>
  <c r="P32" i="23" s="1"/>
  <c r="L32" i="23"/>
  <c r="P31" i="23" a="1"/>
  <c r="P31" i="23" s="1"/>
  <c r="P30" i="23" a="1"/>
  <c r="P30" i="23" s="1"/>
  <c r="O29" i="23"/>
  <c r="L29" i="23"/>
  <c r="O28" i="23"/>
  <c r="L28" i="23"/>
  <c r="O27" i="23"/>
  <c r="L27" i="23"/>
  <c r="O26" i="23"/>
  <c r="L26" i="23"/>
  <c r="O25" i="23"/>
  <c r="L25" i="23"/>
  <c r="O24" i="23"/>
  <c r="L24" i="23"/>
  <c r="O23" i="23"/>
  <c r="L23" i="23"/>
  <c r="O22" i="23"/>
  <c r="L22" i="23"/>
  <c r="O21" i="23"/>
  <c r="L21" i="23" s="1"/>
  <c r="O20" i="23"/>
  <c r="L20" i="23" s="1"/>
  <c r="O19" i="23"/>
  <c r="L16" i="23"/>
  <c r="K16" i="23"/>
  <c r="O16" i="23" s="1"/>
  <c r="J16" i="23"/>
  <c r="O15" i="23"/>
  <c r="K15" i="23"/>
  <c r="L15" i="23" s="1"/>
  <c r="J15" i="23"/>
  <c r="K14" i="23"/>
  <c r="O14" i="23" s="1"/>
  <c r="J14" i="23"/>
  <c r="L13" i="23"/>
  <c r="K13" i="23"/>
  <c r="O13" i="23" s="1"/>
  <c r="J13" i="23"/>
  <c r="O12" i="23"/>
  <c r="K12" i="23"/>
  <c r="L12" i="23" s="1"/>
  <c r="J12" i="23"/>
  <c r="K11" i="23"/>
  <c r="O11" i="23" s="1"/>
  <c r="J11" i="23"/>
  <c r="L10" i="23"/>
  <c r="K10" i="23"/>
  <c r="O10" i="23" s="1"/>
  <c r="J10" i="23"/>
  <c r="J10" i="18"/>
  <c r="K10" i="18"/>
  <c r="L10" i="18" s="1"/>
  <c r="J11" i="18"/>
  <c r="K11" i="18"/>
  <c r="L11" i="18" s="1"/>
  <c r="J12" i="18"/>
  <c r="K12" i="18"/>
  <c r="L12" i="18"/>
  <c r="O12" i="18"/>
  <c r="J13" i="18"/>
  <c r="K13" i="18"/>
  <c r="L13" i="18" s="1"/>
  <c r="J14" i="18"/>
  <c r="K14" i="18"/>
  <c r="L14" i="18" s="1"/>
  <c r="J15" i="18"/>
  <c r="K15" i="18"/>
  <c r="L15" i="18"/>
  <c r="O15" i="18"/>
  <c r="J16" i="18"/>
  <c r="K16" i="18"/>
  <c r="L16" i="18" s="1"/>
  <c r="O19" i="18"/>
  <c r="O21" i="18"/>
  <c r="L22" i="18"/>
  <c r="O22" i="18"/>
  <c r="L23" i="18"/>
  <c r="O23" i="18"/>
  <c r="L24" i="18"/>
  <c r="O24" i="18"/>
  <c r="L25" i="18"/>
  <c r="O25" i="18"/>
  <c r="L26" i="18"/>
  <c r="O26" i="18"/>
  <c r="L27" i="18"/>
  <c r="O27" i="18"/>
  <c r="L28" i="18"/>
  <c r="O28" i="18"/>
  <c r="L29" i="18"/>
  <c r="O29" i="18"/>
  <c r="P30" i="18" a="1"/>
  <c r="P30" i="18" s="1"/>
  <c r="P31" i="18" a="1"/>
  <c r="P31" i="18" s="1"/>
  <c r="P32" i="18" a="1"/>
  <c r="P32" i="18" s="1"/>
  <c r="P33" i="18" a="1"/>
  <c r="P33" i="18" s="1"/>
  <c r="P34" i="18" a="1"/>
  <c r="P34" i="18" s="1"/>
  <c r="O35" i="18" a="1"/>
  <c r="O35" i="18" s="1"/>
  <c r="L32" i="18" s="1"/>
  <c r="A39" i="18"/>
  <c r="A40" i="18"/>
  <c r="I156" i="13" l="1"/>
  <c r="I2738" i="13"/>
  <c r="H2738" i="13" s="1"/>
  <c r="I1774" i="13"/>
  <c r="G330" i="11"/>
  <c r="H330" i="11" s="1"/>
  <c r="I330" i="11" s="1"/>
  <c r="I325" i="11" s="1"/>
  <c r="I35" i="13"/>
  <c r="H35" i="13" s="1"/>
  <c r="G10" i="11" s="1"/>
  <c r="I71" i="13"/>
  <c r="H156" i="13"/>
  <c r="G28" i="11" s="1"/>
  <c r="I1530" i="13"/>
  <c r="L31" i="26" a="1"/>
  <c r="L31" i="26" s="1"/>
  <c r="L30" i="26" a="1"/>
  <c r="L30" i="26" s="1"/>
  <c r="L37" i="26" s="1"/>
  <c r="O31" i="23" a="1"/>
  <c r="O31" i="23" s="1"/>
  <c r="O34" i="23" s="1" a="1"/>
  <c r="O34" i="23" s="1"/>
  <c r="L19" i="23"/>
  <c r="L30" i="25" a="1"/>
  <c r="L30" i="25" s="1"/>
  <c r="L37" i="25" s="1"/>
  <c r="O31" i="25" a="1"/>
  <c r="O31" i="25" s="1"/>
  <c r="O30" i="25" a="1"/>
  <c r="O30" i="25" s="1"/>
  <c r="O32" i="25" a="1"/>
  <c r="O32" i="25" s="1"/>
  <c r="O33" i="25" a="1"/>
  <c r="O33" i="25" s="1"/>
  <c r="O34" i="25" a="1"/>
  <c r="O34" i="25" s="1"/>
  <c r="O31" i="24" a="1"/>
  <c r="O31" i="24" s="1"/>
  <c r="L19" i="24"/>
  <c r="O34" i="24" a="1"/>
  <c r="O34" i="24" s="1"/>
  <c r="O33" i="24" a="1"/>
  <c r="O33" i="24" s="1"/>
  <c r="L10" i="24"/>
  <c r="L13" i="24"/>
  <c r="L16" i="24"/>
  <c r="O32" i="24" a="1"/>
  <c r="O32" i="24" s="1"/>
  <c r="O30" i="24" a="1"/>
  <c r="O30" i="24" s="1"/>
  <c r="O33" i="23" a="1"/>
  <c r="O33" i="23" s="1"/>
  <c r="O32" i="23" a="1"/>
  <c r="O32" i="23" s="1"/>
  <c r="O30" i="23" a="1"/>
  <c r="O30" i="23" s="1"/>
  <c r="L11" i="23"/>
  <c r="L14" i="23"/>
  <c r="L21" i="18"/>
  <c r="L19" i="18"/>
  <c r="O16" i="18"/>
  <c r="O13" i="18"/>
  <c r="O10" i="18"/>
  <c r="O20" i="18"/>
  <c r="O14" i="18"/>
  <c r="O11" i="18"/>
  <c r="G417" i="11" l="1"/>
  <c r="I2037" i="13"/>
  <c r="H2037" i="13" s="1"/>
  <c r="G294" i="11" s="1"/>
  <c r="L30" i="23" a="1"/>
  <c r="L30" i="23" s="1"/>
  <c r="L31" i="23" a="1"/>
  <c r="L31" i="23" s="1"/>
  <c r="L31" i="24" a="1"/>
  <c r="L31" i="24" s="1"/>
  <c r="L30" i="24" a="1"/>
  <c r="L30" i="24" s="1"/>
  <c r="L37" i="24" s="1"/>
  <c r="O32" i="18" a="1"/>
  <c r="O32" i="18" s="1"/>
  <c r="O30" i="18" a="1"/>
  <c r="O30" i="18" s="1"/>
  <c r="O31" i="18" a="1"/>
  <c r="O31" i="18" s="1"/>
  <c r="O33" i="18" a="1"/>
  <c r="O33" i="18" s="1"/>
  <c r="O34" i="18" a="1"/>
  <c r="O34" i="18" s="1"/>
  <c r="L20" i="18"/>
  <c r="G415" i="11" l="1"/>
  <c r="H415" i="11" s="1"/>
  <c r="I415" i="11" s="1"/>
  <c r="I414" i="11" s="1"/>
  <c r="I22" i="12" s="1"/>
  <c r="C43" i="10" s="1"/>
  <c r="H417" i="11"/>
  <c r="I417" i="11" s="1"/>
  <c r="I2027" i="13"/>
  <c r="H2027" i="13" s="1"/>
  <c r="G293" i="11" s="1"/>
  <c r="L37" i="23"/>
  <c r="L30" i="18" a="1"/>
  <c r="L30" i="18" s="1"/>
  <c r="L37" i="18" s="1"/>
  <c r="H1524" i="13" s="1"/>
  <c r="I1524" i="13" s="1"/>
  <c r="L31" i="18" a="1"/>
  <c r="L31" i="18" s="1"/>
  <c r="I416" i="11" l="1"/>
  <c r="I23" i="12" s="1"/>
  <c r="C45" i="10" s="1"/>
  <c r="H41" i="10"/>
  <c r="E41" i="10"/>
  <c r="K41" i="10"/>
  <c r="G41" i="10"/>
  <c r="J41" i="10"/>
  <c r="F41" i="10"/>
  <c r="I41" i="10"/>
  <c r="H293" i="11"/>
  <c r="I293" i="11" s="1"/>
  <c r="I2022" i="13"/>
  <c r="H2022" i="13" s="1"/>
  <c r="G292" i="11" s="1"/>
  <c r="H294" i="11"/>
  <c r="I294" i="11" s="1"/>
  <c r="D19" i="16"/>
  <c r="D18" i="16"/>
  <c r="K17" i="16"/>
  <c r="D17" i="16"/>
  <c r="K16" i="16"/>
  <c r="K15" i="16"/>
  <c r="E45" i="10" l="1"/>
  <c r="D45" i="10"/>
  <c r="H292" i="11"/>
  <c r="I292" i="11" s="1"/>
  <c r="I2015" i="13"/>
  <c r="H2015" i="13" s="1"/>
  <c r="G291" i="11" s="1"/>
  <c r="M15" i="16"/>
  <c r="N46" i="10"/>
  <c r="M45" i="10"/>
  <c r="L45" i="10"/>
  <c r="K45" i="10"/>
  <c r="J45" i="10"/>
  <c r="I45" i="10"/>
  <c r="H45" i="10"/>
  <c r="G45" i="10"/>
  <c r="F45" i="10"/>
  <c r="B45" i="10"/>
  <c r="N44" i="10"/>
  <c r="M43" i="10"/>
  <c r="L43" i="10"/>
  <c r="K43" i="10"/>
  <c r="J43" i="10"/>
  <c r="I43" i="10"/>
  <c r="H43" i="10"/>
  <c r="G43" i="10"/>
  <c r="F43" i="10"/>
  <c r="E43" i="10"/>
  <c r="D43" i="10"/>
  <c r="B43" i="10"/>
  <c r="N40" i="10"/>
  <c r="B39" i="10"/>
  <c r="N38" i="10"/>
  <c r="B37" i="10"/>
  <c r="N36" i="10"/>
  <c r="B35" i="10"/>
  <c r="N34" i="10"/>
  <c r="B33" i="10"/>
  <c r="N32" i="10"/>
  <c r="B31" i="10"/>
  <c r="N30" i="10"/>
  <c r="B29" i="10"/>
  <c r="N28" i="10"/>
  <c r="B27" i="10"/>
  <c r="N26" i="10"/>
  <c r="B25" i="10"/>
  <c r="N24" i="10"/>
  <c r="B23" i="10"/>
  <c r="N22" i="10"/>
  <c r="B21" i="10"/>
  <c r="N20" i="10"/>
  <c r="B19" i="10"/>
  <c r="N18" i="10"/>
  <c r="B17" i="10"/>
  <c r="N16" i="10"/>
  <c r="B15" i="10"/>
  <c r="N14" i="10"/>
  <c r="B13" i="10"/>
  <c r="N12" i="10"/>
  <c r="B11" i="10"/>
  <c r="A5" i="10"/>
  <c r="B24" i="8"/>
  <c r="B23" i="8"/>
  <c r="C22" i="8"/>
  <c r="I11" i="8"/>
  <c r="O2261" i="2"/>
  <c r="O2254" i="2"/>
  <c r="O2247" i="2"/>
  <c r="O2240" i="2"/>
  <c r="O2233" i="2"/>
  <c r="F2224" i="2"/>
  <c r="O2226" i="2" s="1"/>
  <c r="K2217" i="2"/>
  <c r="O2219" i="2" s="1"/>
  <c r="J2210" i="2"/>
  <c r="O2212" i="2" s="1"/>
  <c r="J2203" i="2"/>
  <c r="O2205" i="2" s="1"/>
  <c r="F2182" i="2"/>
  <c r="L2182" i="2" s="1"/>
  <c r="F2181" i="2"/>
  <c r="L2181" i="2" s="1"/>
  <c r="F2180" i="2"/>
  <c r="L2180" i="2" s="1"/>
  <c r="F2145" i="2"/>
  <c r="O2133" i="2"/>
  <c r="O2112" i="2"/>
  <c r="O2105" i="2"/>
  <c r="O2140" i="2" s="1"/>
  <c r="J2152" i="2" s="1"/>
  <c r="O2154" i="2" s="1"/>
  <c r="J2166" i="2" s="1"/>
  <c r="O2168" i="2" s="1"/>
  <c r="O2097" i="2"/>
  <c r="O2090" i="2"/>
  <c r="O2083" i="2"/>
  <c r="O2076" i="2"/>
  <c r="O2069" i="2"/>
  <c r="O2062" i="2"/>
  <c r="O2055" i="2"/>
  <c r="O2048" i="2"/>
  <c r="O2041" i="2"/>
  <c r="O2034" i="2"/>
  <c r="O2027" i="2"/>
  <c r="O2020" i="2"/>
  <c r="O2013" i="2"/>
  <c r="O2006" i="2"/>
  <c r="O1999" i="2"/>
  <c r="O1992" i="2"/>
  <c r="O1985" i="2"/>
  <c r="O1978" i="2"/>
  <c r="O1971" i="2"/>
  <c r="O1964" i="2"/>
  <c r="E1955" i="2"/>
  <c r="O1957" i="2" s="1"/>
  <c r="O1950" i="2"/>
  <c r="J1941" i="2"/>
  <c r="O1943" i="2" s="1"/>
  <c r="J1934" i="2"/>
  <c r="J1933" i="2"/>
  <c r="J1932" i="2"/>
  <c r="J1931" i="2"/>
  <c r="J1930" i="2"/>
  <c r="J1923" i="2"/>
  <c r="J1922" i="2"/>
  <c r="J1921" i="2"/>
  <c r="J1914" i="2"/>
  <c r="J1913" i="2"/>
  <c r="J1912" i="2"/>
  <c r="J1905" i="2"/>
  <c r="O1907" i="2" s="1"/>
  <c r="J1904" i="2"/>
  <c r="J1897" i="2"/>
  <c r="O1899" i="2" s="1"/>
  <c r="J1890" i="2"/>
  <c r="O1892" i="2" s="1"/>
  <c r="J1883" i="2"/>
  <c r="O1885" i="2" s="1"/>
  <c r="O1878" i="2"/>
  <c r="O1871" i="2"/>
  <c r="O1864" i="2"/>
  <c r="O1857" i="2"/>
  <c r="O1850" i="2"/>
  <c r="O1843" i="2"/>
  <c r="O1836" i="2"/>
  <c r="O1829" i="2"/>
  <c r="O1822" i="2"/>
  <c r="O1815" i="2"/>
  <c r="O1808" i="2"/>
  <c r="E1799" i="2"/>
  <c r="O1801" i="2" s="1"/>
  <c r="E1792" i="2"/>
  <c r="O1794" i="2" s="1"/>
  <c r="F1785" i="2"/>
  <c r="O1787" i="2" s="1"/>
  <c r="O1780" i="2"/>
  <c r="O1773" i="2"/>
  <c r="O1766" i="2"/>
  <c r="E1757" i="2"/>
  <c r="O1759" i="2" s="1"/>
  <c r="O1752" i="2"/>
  <c r="O1745" i="2"/>
  <c r="O1738" i="2"/>
  <c r="O1731" i="2"/>
  <c r="O1724" i="2"/>
  <c r="O1717" i="2"/>
  <c r="Q1715" i="2"/>
  <c r="O1710" i="2"/>
  <c r="O1703" i="2"/>
  <c r="O1696" i="2"/>
  <c r="O1689" i="2"/>
  <c r="O1682" i="2"/>
  <c r="E1673" i="2"/>
  <c r="O1675" i="2" s="1"/>
  <c r="O1668" i="2"/>
  <c r="O1661" i="2"/>
  <c r="E1652" i="2"/>
  <c r="O1654" i="2" s="1"/>
  <c r="E1645" i="2"/>
  <c r="O1647" i="2" s="1"/>
  <c r="E1638" i="2"/>
  <c r="O1640" i="2" s="1"/>
  <c r="O1633" i="2"/>
  <c r="E1631" i="2"/>
  <c r="O1626" i="2"/>
  <c r="O1619" i="2"/>
  <c r="O1612" i="2"/>
  <c r="O1605" i="2"/>
  <c r="O1598" i="2"/>
  <c r="F1589" i="2"/>
  <c r="O1591" i="2" s="1"/>
  <c r="F1582" i="2"/>
  <c r="O1584" i="2" s="1"/>
  <c r="F1575" i="2"/>
  <c r="O1577" i="2" s="1"/>
  <c r="F1568" i="2"/>
  <c r="O1570" i="2" s="1"/>
  <c r="F1561" i="2"/>
  <c r="O1563" i="2" s="1"/>
  <c r="F1554" i="2"/>
  <c r="O1556" i="2" s="1"/>
  <c r="F1547" i="2"/>
  <c r="O1549" i="2" s="1"/>
  <c r="J1540" i="2"/>
  <c r="J1539" i="2"/>
  <c r="J1538" i="2"/>
  <c r="O1533" i="2"/>
  <c r="O1526" i="2"/>
  <c r="O1519" i="2"/>
  <c r="O1512" i="2"/>
  <c r="O1505" i="2"/>
  <c r="O1498" i="2"/>
  <c r="O1491" i="2"/>
  <c r="O1484" i="2"/>
  <c r="O1477" i="2"/>
  <c r="O1470" i="2"/>
  <c r="O1463" i="2"/>
  <c r="O1456" i="2"/>
  <c r="O1449" i="2"/>
  <c r="O1442" i="2"/>
  <c r="O1435" i="2"/>
  <c r="O1428" i="2"/>
  <c r="O1421" i="2"/>
  <c r="O1414" i="2"/>
  <c r="O1407" i="2"/>
  <c r="O1400" i="2"/>
  <c r="O1393" i="2"/>
  <c r="O1386" i="2"/>
  <c r="O1379" i="2"/>
  <c r="O1372" i="2"/>
  <c r="O1365" i="2"/>
  <c r="O1358" i="2"/>
  <c r="O1351" i="2"/>
  <c r="O1337" i="2"/>
  <c r="O1330" i="2"/>
  <c r="O1323" i="2"/>
  <c r="O1316" i="2"/>
  <c r="O1309" i="2"/>
  <c r="O1302" i="2"/>
  <c r="O1295" i="2"/>
  <c r="O1288" i="2"/>
  <c r="O1281" i="2"/>
  <c r="O1274" i="2"/>
  <c r="F1265" i="2"/>
  <c r="O1267" i="2" s="1"/>
  <c r="O1260" i="2"/>
  <c r="F1251" i="2"/>
  <c r="O1253" i="2" s="1"/>
  <c r="F1244" i="2"/>
  <c r="O1246" i="2" s="1"/>
  <c r="O1239" i="2"/>
  <c r="O1232" i="2"/>
  <c r="O1225" i="2"/>
  <c r="O1218" i="2"/>
  <c r="O1211" i="2"/>
  <c r="O1204" i="2"/>
  <c r="O1197" i="2"/>
  <c r="O1190" i="2"/>
  <c r="O1183" i="2"/>
  <c r="O1176" i="2"/>
  <c r="O1169" i="2"/>
  <c r="O1162" i="2"/>
  <c r="O1155" i="2"/>
  <c r="O1148" i="2"/>
  <c r="F1139" i="2"/>
  <c r="O1141" i="2" s="1"/>
  <c r="F1132" i="2"/>
  <c r="O1134" i="2" s="1"/>
  <c r="F1125" i="2"/>
  <c r="O1127" i="2" s="1"/>
  <c r="F1118" i="2"/>
  <c r="O1120" i="2" s="1"/>
  <c r="O1113" i="2"/>
  <c r="O1106" i="2"/>
  <c r="O1099" i="2"/>
  <c r="O1092" i="2"/>
  <c r="E1083" i="2"/>
  <c r="O1085" i="2" s="1"/>
  <c r="O1078" i="2"/>
  <c r="O1071" i="2"/>
  <c r="E1062" i="2"/>
  <c r="O1064" i="2" s="1"/>
  <c r="O1057" i="2"/>
  <c r="O1050" i="2"/>
  <c r="O1043" i="2"/>
  <c r="O1036" i="2"/>
  <c r="O1029" i="2"/>
  <c r="O1022" i="2"/>
  <c r="O1015" i="2"/>
  <c r="O1008" i="2"/>
  <c r="O1001" i="2"/>
  <c r="O994" i="2"/>
  <c r="O987" i="2"/>
  <c r="O980" i="2"/>
  <c r="O973" i="2"/>
  <c r="O966" i="2"/>
  <c r="O959" i="2"/>
  <c r="O952" i="2"/>
  <c r="O945" i="2"/>
  <c r="O938" i="2"/>
  <c r="O931" i="2"/>
  <c r="O924" i="2"/>
  <c r="O917" i="2"/>
  <c r="O910" i="2"/>
  <c r="O903" i="2"/>
  <c r="O896" i="2"/>
  <c r="O889" i="2"/>
  <c r="O882" i="2"/>
  <c r="O875" i="2"/>
  <c r="O868" i="2"/>
  <c r="O861" i="2"/>
  <c r="O854" i="2"/>
  <c r="O847" i="2"/>
  <c r="O840" i="2"/>
  <c r="O833" i="2"/>
  <c r="F823" i="2"/>
  <c r="O826" i="2" s="1"/>
  <c r="J816" i="2"/>
  <c r="L816" i="2" s="1"/>
  <c r="O818" i="2" s="1"/>
  <c r="L815" i="2"/>
  <c r="H808" i="2"/>
  <c r="J794" i="2"/>
  <c r="F808" i="2" s="1"/>
  <c r="J808" i="2" s="1"/>
  <c r="O810" i="2" s="1"/>
  <c r="I780" i="2"/>
  <c r="F801" i="2" s="1"/>
  <c r="F780" i="2"/>
  <c r="H787" i="2" s="1"/>
  <c r="J787" i="2" s="1"/>
  <c r="J773" i="2"/>
  <c r="I773" i="2"/>
  <c r="K773" i="2" s="1"/>
  <c r="F773" i="2"/>
  <c r="J772" i="2"/>
  <c r="F772" i="2"/>
  <c r="I772" i="2" s="1"/>
  <c r="K772" i="2" s="1"/>
  <c r="F771" i="2"/>
  <c r="I771" i="2" s="1"/>
  <c r="K771" i="2" s="1"/>
  <c r="F770" i="2"/>
  <c r="I770" i="2" s="1"/>
  <c r="K770" i="2" s="1"/>
  <c r="J769" i="2"/>
  <c r="F769" i="2"/>
  <c r="I769" i="2" s="1"/>
  <c r="K769" i="2" s="1"/>
  <c r="J768" i="2"/>
  <c r="F768" i="2"/>
  <c r="I768" i="2" s="1"/>
  <c r="K768" i="2" s="1"/>
  <c r="J767" i="2"/>
  <c r="F767" i="2"/>
  <c r="I767" i="2" s="1"/>
  <c r="K767" i="2" s="1"/>
  <c r="F766" i="2"/>
  <c r="I766" i="2" s="1"/>
  <c r="K766" i="2" s="1"/>
  <c r="F765" i="2"/>
  <c r="I765" i="2" s="1"/>
  <c r="K765" i="2" s="1"/>
  <c r="F764" i="2"/>
  <c r="J757" i="2"/>
  <c r="O759" i="2" s="1"/>
  <c r="J750" i="2"/>
  <c r="O752" i="2" s="1"/>
  <c r="U739" i="2"/>
  <c r="U738" i="2"/>
  <c r="U737" i="2"/>
  <c r="U736" i="2"/>
  <c r="H736" i="2"/>
  <c r="U735" i="2"/>
  <c r="H735" i="2"/>
  <c r="U734" i="2"/>
  <c r="H734" i="2"/>
  <c r="U733" i="2"/>
  <c r="H733" i="2"/>
  <c r="U732" i="2"/>
  <c r="H732" i="2"/>
  <c r="U731" i="2"/>
  <c r="H731" i="2"/>
  <c r="U730" i="2"/>
  <c r="H730" i="2"/>
  <c r="U729" i="2"/>
  <c r="H729" i="2"/>
  <c r="J722" i="2"/>
  <c r="J721" i="2"/>
  <c r="O724" i="2" s="1"/>
  <c r="O716" i="2"/>
  <c r="J714" i="2"/>
  <c r="J713" i="2"/>
  <c r="F706" i="2"/>
  <c r="H706" i="2" s="1"/>
  <c r="O708" i="2" s="1"/>
  <c r="O701" i="2"/>
  <c r="J692" i="2"/>
  <c r="O694" i="2" s="1"/>
  <c r="F682" i="2"/>
  <c r="O684" i="2" s="1"/>
  <c r="J675" i="2"/>
  <c r="J674" i="2"/>
  <c r="J673" i="2"/>
  <c r="J672" i="2"/>
  <c r="O677" i="2" s="1"/>
  <c r="J665" i="2"/>
  <c r="J664" i="2"/>
  <c r="F663" i="2"/>
  <c r="J663" i="2" s="1"/>
  <c r="F662" i="2"/>
  <c r="J662" i="2" s="1"/>
  <c r="O667" i="2" s="1"/>
  <c r="O657" i="2"/>
  <c r="L648" i="2"/>
  <c r="K647" i="2"/>
  <c r="L647" i="2" s="1"/>
  <c r="K646" i="2"/>
  <c r="K644" i="2"/>
  <c r="K643" i="2"/>
  <c r="K634" i="2"/>
  <c r="L633" i="2"/>
  <c r="K633" i="2"/>
  <c r="K631" i="2"/>
  <c r="L631" i="2" s="1"/>
  <c r="K628" i="2"/>
  <c r="L628" i="2" s="1"/>
  <c r="K625" i="2"/>
  <c r="K617" i="2"/>
  <c r="W613" i="2"/>
  <c r="W612" i="2"/>
  <c r="K612" i="2"/>
  <c r="W611" i="2"/>
  <c r="W610" i="2"/>
  <c r="W609" i="2"/>
  <c r="K609" i="2"/>
  <c r="W608" i="2"/>
  <c r="K608" i="2"/>
  <c r="W607" i="2"/>
  <c r="W606" i="2"/>
  <c r="W605" i="2"/>
  <c r="F605" i="2"/>
  <c r="W604" i="2"/>
  <c r="K604" i="2"/>
  <c r="L604" i="2" s="1"/>
  <c r="W603" i="2"/>
  <c r="K603" i="2"/>
  <c r="L603" i="2" s="1"/>
  <c r="W602" i="2"/>
  <c r="K602" i="2"/>
  <c r="W601" i="2"/>
  <c r="K601" i="2"/>
  <c r="W600" i="2"/>
  <c r="G596" i="2"/>
  <c r="K585" i="2"/>
  <c r="K584" i="2"/>
  <c r="L584" i="2" s="1"/>
  <c r="K581" i="2"/>
  <c r="K558" i="2"/>
  <c r="L558" i="2" s="1"/>
  <c r="K557" i="2"/>
  <c r="W556" i="2"/>
  <c r="W555" i="2"/>
  <c r="K555" i="2"/>
  <c r="L555" i="2" s="1"/>
  <c r="W554" i="2"/>
  <c r="K554" i="2"/>
  <c r="W553" i="2"/>
  <c r="F553" i="2"/>
  <c r="W552" i="2"/>
  <c r="W551" i="2"/>
  <c r="W550" i="2"/>
  <c r="W549" i="2"/>
  <c r="L549" i="2"/>
  <c r="W548" i="2"/>
  <c r="W547" i="2"/>
  <c r="W546" i="2"/>
  <c r="W545" i="2"/>
  <c r="W539" i="2"/>
  <c r="W538" i="2"/>
  <c r="W537" i="2"/>
  <c r="W536" i="2"/>
  <c r="W535" i="2"/>
  <c r="K529" i="2"/>
  <c r="K527" i="2"/>
  <c r="K526" i="2"/>
  <c r="K517" i="2"/>
  <c r="K516" i="2"/>
  <c r="K514" i="2"/>
  <c r="K511" i="2"/>
  <c r="K508" i="2"/>
  <c r="K500" i="2"/>
  <c r="W496" i="2"/>
  <c r="W495" i="2"/>
  <c r="K495" i="2"/>
  <c r="W494" i="2"/>
  <c r="W493" i="2"/>
  <c r="W492" i="2"/>
  <c r="K492" i="2"/>
  <c r="W491" i="2"/>
  <c r="K491" i="2"/>
  <c r="W490" i="2"/>
  <c r="W489" i="2"/>
  <c r="W488" i="2"/>
  <c r="F488" i="2"/>
  <c r="W487" i="2"/>
  <c r="K487" i="2"/>
  <c r="W486" i="2"/>
  <c r="K486" i="2"/>
  <c r="L486" i="2" s="1"/>
  <c r="W485" i="2"/>
  <c r="K485" i="2"/>
  <c r="W484" i="2"/>
  <c r="K484" i="2"/>
  <c r="W483" i="2"/>
  <c r="J479" i="2"/>
  <c r="K479" i="2" s="1"/>
  <c r="G479" i="2"/>
  <c r="K468" i="2"/>
  <c r="K467" i="2"/>
  <c r="K464" i="2"/>
  <c r="K441" i="2"/>
  <c r="K440" i="2"/>
  <c r="W439" i="2"/>
  <c r="J439" i="2"/>
  <c r="K439" i="2" s="1"/>
  <c r="L439" i="2" s="1"/>
  <c r="W438" i="2"/>
  <c r="K438" i="2"/>
  <c r="W437" i="2"/>
  <c r="K437" i="2"/>
  <c r="W436" i="2"/>
  <c r="F436" i="2"/>
  <c r="W435" i="2"/>
  <c r="W434" i="2"/>
  <c r="W433" i="2"/>
  <c r="W432" i="2"/>
  <c r="W431" i="2"/>
  <c r="W430" i="2"/>
  <c r="W429" i="2"/>
  <c r="W428" i="2"/>
  <c r="W422" i="2"/>
  <c r="W421" i="2"/>
  <c r="W420" i="2"/>
  <c r="W419" i="2"/>
  <c r="W418" i="2"/>
  <c r="K412" i="2"/>
  <c r="L412" i="2" s="1"/>
  <c r="K410" i="2"/>
  <c r="L410" i="2" s="1"/>
  <c r="K409" i="2"/>
  <c r="L409" i="2" s="1"/>
  <c r="K400" i="2"/>
  <c r="L400" i="2" s="1"/>
  <c r="K399" i="2"/>
  <c r="K397" i="2"/>
  <c r="K394" i="2"/>
  <c r="K391" i="2"/>
  <c r="L391" i="2" s="1"/>
  <c r="L390" i="2"/>
  <c r="K383" i="2"/>
  <c r="L383" i="2" s="1"/>
  <c r="W379" i="2"/>
  <c r="W378" i="2"/>
  <c r="K378" i="2"/>
  <c r="L378" i="2" s="1"/>
  <c r="W377" i="2"/>
  <c r="W376" i="2"/>
  <c r="W375" i="2"/>
  <c r="K375" i="2"/>
  <c r="L375" i="2" s="1"/>
  <c r="W374" i="2"/>
  <c r="K374" i="2"/>
  <c r="L374" i="2" s="1"/>
  <c r="W373" i="2"/>
  <c r="W372" i="2"/>
  <c r="W371" i="2"/>
  <c r="F371" i="2"/>
  <c r="W370" i="2"/>
  <c r="K370" i="2"/>
  <c r="W369" i="2"/>
  <c r="K369" i="2"/>
  <c r="W368" i="2"/>
  <c r="L368" i="2"/>
  <c r="K368" i="2"/>
  <c r="W367" i="2"/>
  <c r="K367" i="2"/>
  <c r="L367" i="2" s="1"/>
  <c r="W366" i="2"/>
  <c r="G362" i="2"/>
  <c r="J357" i="2"/>
  <c r="K357" i="2" s="1"/>
  <c r="K351" i="2"/>
  <c r="L351" i="2" s="1"/>
  <c r="K350" i="2"/>
  <c r="L350" i="2" s="1"/>
  <c r="K347" i="2"/>
  <c r="L347" i="2" s="1"/>
  <c r="L341" i="2"/>
  <c r="L339" i="2"/>
  <c r="L337" i="2"/>
  <c r="L335" i="2"/>
  <c r="J328" i="2"/>
  <c r="K328" i="2" s="1"/>
  <c r="L325" i="2"/>
  <c r="K324" i="2"/>
  <c r="K323" i="2"/>
  <c r="L323" i="2" s="1"/>
  <c r="W322" i="2"/>
  <c r="W321" i="2"/>
  <c r="K321" i="2"/>
  <c r="W320" i="2"/>
  <c r="K320" i="2"/>
  <c r="L320" i="2" s="1"/>
  <c r="W319" i="2"/>
  <c r="F319" i="2"/>
  <c r="W318" i="2"/>
  <c r="W317" i="2"/>
  <c r="W316" i="2"/>
  <c r="W315" i="2"/>
  <c r="W314" i="2"/>
  <c r="L314" i="2"/>
  <c r="W313" i="2"/>
  <c r="L313" i="2"/>
  <c r="W312" i="2"/>
  <c r="L312" i="2"/>
  <c r="W311" i="2"/>
  <c r="W305" i="2"/>
  <c r="J381" i="2" s="1"/>
  <c r="K381" i="2" s="1"/>
  <c r="W304" i="2"/>
  <c r="J380" i="2" s="1"/>
  <c r="K380" i="2" s="1"/>
  <c r="W303" i="2"/>
  <c r="J513" i="2" s="1"/>
  <c r="K513" i="2" s="1"/>
  <c r="W302" i="2"/>
  <c r="J364" i="2" s="1"/>
  <c r="K364" i="2" s="1"/>
  <c r="W301" i="2"/>
  <c r="J562" i="2" s="1"/>
  <c r="K562" i="2" s="1"/>
  <c r="W300" i="2"/>
  <c r="J544" i="2" s="1"/>
  <c r="K544" i="2" s="1"/>
  <c r="W299" i="2"/>
  <c r="J363" i="2" s="1"/>
  <c r="K363" i="2" s="1"/>
  <c r="O299" i="2"/>
  <c r="W298" i="2"/>
  <c r="J596" i="2" s="1"/>
  <c r="K596" i="2" s="1"/>
  <c r="W297" i="2"/>
  <c r="J565" i="2" s="1"/>
  <c r="K565" i="2" s="1"/>
  <c r="W296" i="2"/>
  <c r="J413" i="2" s="1"/>
  <c r="K413" i="2" s="1"/>
  <c r="W295" i="2"/>
  <c r="J377" i="2" s="1"/>
  <c r="K377" i="2" s="1"/>
  <c r="W294" i="2"/>
  <c r="J589" i="2" s="1"/>
  <c r="K589" i="2" s="1"/>
  <c r="L589" i="2" s="1"/>
  <c r="W293" i="2"/>
  <c r="J336" i="2" s="1"/>
  <c r="K336" i="2" s="1"/>
  <c r="J289" i="2"/>
  <c r="O292" i="2" s="1"/>
  <c r="O284" i="2"/>
  <c r="B279" i="2"/>
  <c r="O277" i="2"/>
  <c r="B272" i="2"/>
  <c r="F268" i="2"/>
  <c r="O270" i="2" s="1"/>
  <c r="B265" i="2"/>
  <c r="O263" i="2"/>
  <c r="B258" i="2"/>
  <c r="O256" i="2"/>
  <c r="B251" i="2"/>
  <c r="O249" i="2"/>
  <c r="B244" i="2"/>
  <c r="O242" i="2"/>
  <c r="B237" i="2"/>
  <c r="O235" i="2"/>
  <c r="B230" i="2"/>
  <c r="O228" i="2"/>
  <c r="B223" i="2"/>
  <c r="O221" i="2"/>
  <c r="B216" i="2"/>
  <c r="O214" i="2"/>
  <c r="B209" i="2"/>
  <c r="O207" i="2"/>
  <c r="B202" i="2"/>
  <c r="O200" i="2"/>
  <c r="B195" i="2"/>
  <c r="O193" i="2"/>
  <c r="B188" i="2"/>
  <c r="O186" i="2"/>
  <c r="B181" i="2"/>
  <c r="O179" i="2"/>
  <c r="B174" i="2"/>
  <c r="L170" i="2"/>
  <c r="O172" i="2" s="1"/>
  <c r="F163" i="2"/>
  <c r="O165" i="2" s="1"/>
  <c r="J156" i="2"/>
  <c r="O158" i="2" s="1"/>
  <c r="J149" i="2"/>
  <c r="H149" i="2"/>
  <c r="F149" i="2"/>
  <c r="L142" i="2"/>
  <c r="O144" i="2" s="1"/>
  <c r="J135" i="2"/>
  <c r="O137" i="2" s="1"/>
  <c r="O130" i="2"/>
  <c r="L121" i="2"/>
  <c r="L120" i="2"/>
  <c r="O123" i="2" s="1"/>
  <c r="O115" i="2"/>
  <c r="O108" i="2"/>
  <c r="O99" i="2"/>
  <c r="O91" i="2"/>
  <c r="O83" i="2"/>
  <c r="O76" i="2"/>
  <c r="J67" i="2"/>
  <c r="O69" i="2" s="1"/>
  <c r="J60" i="2"/>
  <c r="O62" i="2" s="1"/>
  <c r="F53" i="2"/>
  <c r="L53" i="2" s="1"/>
  <c r="O55" i="2" s="1"/>
  <c r="L46" i="2"/>
  <c r="O48" i="2" s="1"/>
  <c r="L39" i="2"/>
  <c r="O41" i="2" s="1"/>
  <c r="O19" i="2"/>
  <c r="O12" i="2"/>
  <c r="N43" i="10" l="1"/>
  <c r="N45" i="10"/>
  <c r="T45" i="10" s="1"/>
  <c r="J408" i="2"/>
  <c r="K408" i="2" s="1"/>
  <c r="J556" i="2"/>
  <c r="K556" i="2" s="1"/>
  <c r="L149" i="2"/>
  <c r="O151" i="2" s="1"/>
  <c r="H780" i="2"/>
  <c r="J382" i="2"/>
  <c r="K382" i="2" s="1"/>
  <c r="J465" i="2"/>
  <c r="K465" i="2" s="1"/>
  <c r="J388" i="2"/>
  <c r="K388" i="2" s="1"/>
  <c r="J330" i="2"/>
  <c r="K330" i="2" s="1"/>
  <c r="J319" i="2"/>
  <c r="K319" i="2" s="1"/>
  <c r="J525" i="2"/>
  <c r="K525" i="2" s="1"/>
  <c r="L525" i="2" s="1"/>
  <c r="J365" i="2"/>
  <c r="K365" i="2" s="1"/>
  <c r="J402" i="2"/>
  <c r="K402" i="2" s="1"/>
  <c r="J472" i="2"/>
  <c r="K472" i="2" s="1"/>
  <c r="O1925" i="2"/>
  <c r="J344" i="2"/>
  <c r="K344" i="2" s="1"/>
  <c r="J480" i="2"/>
  <c r="K480" i="2" s="1"/>
  <c r="O738" i="2"/>
  <c r="O1542" i="2"/>
  <c r="J435" i="2"/>
  <c r="K435" i="2" s="1"/>
  <c r="O1936" i="2"/>
  <c r="J444" i="2"/>
  <c r="K444" i="2" s="1"/>
  <c r="J326" i="2"/>
  <c r="K326" i="2" s="1"/>
  <c r="J543" i="2"/>
  <c r="K543" i="2" s="1"/>
  <c r="J308" i="2"/>
  <c r="K308" i="2" s="1"/>
  <c r="J327" i="2"/>
  <c r="K327" i="2" s="1"/>
  <c r="J356" i="2"/>
  <c r="K356" i="2" s="1"/>
  <c r="J395" i="2"/>
  <c r="K395" i="2" s="1"/>
  <c r="J586" i="2"/>
  <c r="K586" i="2" s="1"/>
  <c r="L586" i="2" s="1"/>
  <c r="J611" i="2"/>
  <c r="K611" i="2" s="1"/>
  <c r="J358" i="2"/>
  <c r="K358" i="2" s="1"/>
  <c r="J471" i="2"/>
  <c r="K471" i="2" s="1"/>
  <c r="O1916" i="2"/>
  <c r="J590" i="2"/>
  <c r="K590" i="2" s="1"/>
  <c r="J331" i="2"/>
  <c r="K331" i="2" s="1"/>
  <c r="J597" i="2"/>
  <c r="K597" i="2" s="1"/>
  <c r="F1342" i="2"/>
  <c r="L1342" i="2" s="1"/>
  <c r="O1344" i="2" s="1"/>
  <c r="O2184" i="2"/>
  <c r="J2189" i="2" s="1"/>
  <c r="O803" i="2"/>
  <c r="H794" i="2"/>
  <c r="F794" i="2"/>
  <c r="K794" i="2" s="1"/>
  <c r="O796" i="2" s="1"/>
  <c r="O789" i="2"/>
  <c r="J446" i="2"/>
  <c r="K446" i="2" s="1"/>
  <c r="J451" i="2"/>
  <c r="K451" i="2" s="1"/>
  <c r="J502" i="2"/>
  <c r="K502" i="2" s="1"/>
  <c r="J520" i="2"/>
  <c r="K520" i="2" s="1"/>
  <c r="J552" i="2"/>
  <c r="K552" i="2" s="1"/>
  <c r="J568" i="2"/>
  <c r="K568" i="2" s="1"/>
  <c r="J578" i="2"/>
  <c r="K578" i="2" s="1"/>
  <c r="J606" i="2"/>
  <c r="K606" i="2" s="1"/>
  <c r="J621" i="2"/>
  <c r="K621" i="2" s="1"/>
  <c r="J635" i="2"/>
  <c r="K635" i="2" s="1"/>
  <c r="J641" i="2"/>
  <c r="K641" i="2" s="1"/>
  <c r="J493" i="2"/>
  <c r="K493" i="2" s="1"/>
  <c r="J497" i="2"/>
  <c r="K497" i="2" s="1"/>
  <c r="J563" i="2"/>
  <c r="K563" i="2" s="1"/>
  <c r="J615" i="2"/>
  <c r="K615" i="2" s="1"/>
  <c r="J629" i="2"/>
  <c r="K629" i="2" s="1"/>
  <c r="J396" i="2"/>
  <c r="K396" i="2" s="1"/>
  <c r="J622" i="2"/>
  <c r="K622" i="2" s="1"/>
  <c r="J636" i="2"/>
  <c r="K636" i="2" s="1"/>
  <c r="J642" i="2"/>
  <c r="K642" i="2" s="1"/>
  <c r="J447" i="2"/>
  <c r="K447" i="2" s="1"/>
  <c r="J630" i="2"/>
  <c r="K630" i="2" s="1"/>
  <c r="J345" i="2"/>
  <c r="K345" i="2" s="1"/>
  <c r="J570" i="2"/>
  <c r="K570" i="2" s="1"/>
  <c r="J316" i="2"/>
  <c r="K316" i="2" s="1"/>
  <c r="J366" i="2"/>
  <c r="K366" i="2" s="1"/>
  <c r="J503" i="2"/>
  <c r="K503" i="2" s="1"/>
  <c r="J616" i="2"/>
  <c r="K616" i="2" s="1"/>
  <c r="J332" i="2"/>
  <c r="K332" i="2" s="1"/>
  <c r="J346" i="2"/>
  <c r="K346" i="2" s="1"/>
  <c r="J352" i="2"/>
  <c r="K352" i="2" s="1"/>
  <c r="J384" i="2"/>
  <c r="K384" i="2" s="1"/>
  <c r="J404" i="2"/>
  <c r="K404" i="2" s="1"/>
  <c r="J433" i="2"/>
  <c r="K433" i="2" s="1"/>
  <c r="L433" i="2" s="1"/>
  <c r="J436" i="2"/>
  <c r="K436" i="2" s="1"/>
  <c r="L436" i="2" s="1"/>
  <c r="J448" i="2"/>
  <c r="K448" i="2" s="1"/>
  <c r="J466" i="2"/>
  <c r="K466" i="2" s="1"/>
  <c r="L465" i="2" s="1"/>
  <c r="J473" i="2"/>
  <c r="K473" i="2" s="1"/>
  <c r="L473" i="2" s="1"/>
  <c r="J481" i="2"/>
  <c r="K481" i="2" s="1"/>
  <c r="J553" i="2"/>
  <c r="K553" i="2" s="1"/>
  <c r="J572" i="2"/>
  <c r="K572" i="2" s="1"/>
  <c r="J580" i="2"/>
  <c r="K580" i="2" s="1"/>
  <c r="J591" i="2"/>
  <c r="K591" i="2" s="1"/>
  <c r="J623" i="2"/>
  <c r="K623" i="2" s="1"/>
  <c r="J637" i="2"/>
  <c r="K637" i="2" s="1"/>
  <c r="I764" i="2"/>
  <c r="K764" i="2" s="1"/>
  <c r="O775" i="2" s="1"/>
  <c r="J389" i="2"/>
  <c r="K389" i="2" s="1"/>
  <c r="J460" i="2"/>
  <c r="K460" i="2" s="1"/>
  <c r="J521" i="2"/>
  <c r="K521" i="2" s="1"/>
  <c r="J607" i="2"/>
  <c r="K607" i="2" s="1"/>
  <c r="J309" i="2"/>
  <c r="K309" i="2" s="1"/>
  <c r="J340" i="2"/>
  <c r="K340" i="2" s="1"/>
  <c r="J371" i="2"/>
  <c r="K371" i="2" s="1"/>
  <c r="J379" i="2"/>
  <c r="K379" i="2" s="1"/>
  <c r="J398" i="2"/>
  <c r="K398" i="2" s="1"/>
  <c r="J425" i="2"/>
  <c r="K425" i="2" s="1"/>
  <c r="J455" i="2"/>
  <c r="K455" i="2" s="1"/>
  <c r="L455" i="2" s="1"/>
  <c r="J461" i="2"/>
  <c r="K461" i="2" s="1"/>
  <c r="J494" i="2"/>
  <c r="K494" i="2" s="1"/>
  <c r="J499" i="2"/>
  <c r="K499" i="2" s="1"/>
  <c r="L499" i="2" s="1"/>
  <c r="J504" i="2"/>
  <c r="K504" i="2" s="1"/>
  <c r="L504" i="2" s="1"/>
  <c r="J510" i="2"/>
  <c r="K510" i="2" s="1"/>
  <c r="J522" i="2"/>
  <c r="K522" i="2" s="1"/>
  <c r="J528" i="2"/>
  <c r="K528" i="2" s="1"/>
  <c r="L528" i="2" s="1"/>
  <c r="J542" i="2"/>
  <c r="K542" i="2" s="1"/>
  <c r="L542" i="2" s="1"/>
  <c r="J587" i="2"/>
  <c r="K587" i="2" s="1"/>
  <c r="L587" i="2" s="1"/>
  <c r="J599" i="2"/>
  <c r="K599" i="2" s="1"/>
  <c r="J403" i="2"/>
  <c r="K403" i="2" s="1"/>
  <c r="J515" i="2"/>
  <c r="K515" i="2" s="1"/>
  <c r="L515" i="2" s="1"/>
  <c r="J498" i="2"/>
  <c r="K498" i="2" s="1"/>
  <c r="J598" i="2"/>
  <c r="K598" i="2" s="1"/>
  <c r="J317" i="2"/>
  <c r="K317" i="2" s="1"/>
  <c r="J333" i="2"/>
  <c r="K333" i="2" s="1"/>
  <c r="J353" i="2"/>
  <c r="K353" i="2" s="1"/>
  <c r="J385" i="2"/>
  <c r="K385" i="2" s="1"/>
  <c r="J405" i="2"/>
  <c r="K405" i="2" s="1"/>
  <c r="J411" i="2"/>
  <c r="K411" i="2" s="1"/>
  <c r="J443" i="2"/>
  <c r="K443" i="2" s="1"/>
  <c r="J449" i="2"/>
  <c r="K449" i="2" s="1"/>
  <c r="L449" i="2" s="1"/>
  <c r="J482" i="2"/>
  <c r="K482" i="2" s="1"/>
  <c r="J490" i="2"/>
  <c r="K490" i="2" s="1"/>
  <c r="J550" i="2"/>
  <c r="K550" i="2" s="1"/>
  <c r="J560" i="2"/>
  <c r="K560" i="2" s="1"/>
  <c r="J574" i="2"/>
  <c r="K574" i="2" s="1"/>
  <c r="J592" i="2"/>
  <c r="K592" i="2" s="1"/>
  <c r="L592" i="2" s="1"/>
  <c r="J613" i="2"/>
  <c r="K613" i="2" s="1"/>
  <c r="L613" i="2" s="1"/>
  <c r="J618" i="2"/>
  <c r="K618" i="2" s="1"/>
  <c r="J638" i="2"/>
  <c r="K638" i="2" s="1"/>
  <c r="J645" i="2"/>
  <c r="K645" i="2" s="1"/>
  <c r="J780" i="2"/>
  <c r="O782" i="2" s="1"/>
  <c r="J509" i="2"/>
  <c r="K509" i="2" s="1"/>
  <c r="J579" i="2"/>
  <c r="K579" i="2" s="1"/>
  <c r="J564" i="2"/>
  <c r="K564" i="2" s="1"/>
  <c r="L564" i="2" s="1"/>
  <c r="J310" i="2"/>
  <c r="K310" i="2" s="1"/>
  <c r="J362" i="2"/>
  <c r="K362" i="2" s="1"/>
  <c r="J392" i="2"/>
  <c r="K392" i="2" s="1"/>
  <c r="J426" i="2"/>
  <c r="K426" i="2" s="1"/>
  <c r="J462" i="2"/>
  <c r="K462" i="2" s="1"/>
  <c r="L462" i="2" s="1"/>
  <c r="J474" i="2"/>
  <c r="K474" i="2" s="1"/>
  <c r="J518" i="2"/>
  <c r="K518" i="2" s="1"/>
  <c r="J523" i="2"/>
  <c r="K523" i="2" s="1"/>
  <c r="J582" i="2"/>
  <c r="K582" i="2" s="1"/>
  <c r="J600" i="2"/>
  <c r="K600" i="2" s="1"/>
  <c r="J626" i="2"/>
  <c r="K626" i="2" s="1"/>
  <c r="J632" i="2"/>
  <c r="K632" i="2" s="1"/>
  <c r="J453" i="2"/>
  <c r="K453" i="2" s="1"/>
  <c r="L453" i="2" s="1"/>
  <c r="J348" i="2"/>
  <c r="K348" i="2" s="1"/>
  <c r="J386" i="2"/>
  <c r="K386" i="2" s="1"/>
  <c r="J434" i="2"/>
  <c r="K434" i="2" s="1"/>
  <c r="L434" i="2" s="1"/>
  <c r="J483" i="2"/>
  <c r="K483" i="2" s="1"/>
  <c r="L483" i="2" s="1"/>
  <c r="J588" i="2"/>
  <c r="K588" i="2" s="1"/>
  <c r="L588" i="2" s="1"/>
  <c r="J619" i="2"/>
  <c r="K619" i="2" s="1"/>
  <c r="J639" i="2"/>
  <c r="K639" i="2" s="1"/>
  <c r="J334" i="2"/>
  <c r="K334" i="2" s="1"/>
  <c r="J372" i="2"/>
  <c r="K372" i="2" s="1"/>
  <c r="J406" i="2"/>
  <c r="K406" i="2" s="1"/>
  <c r="J469" i="2"/>
  <c r="K469" i="2" s="1"/>
  <c r="J576" i="2"/>
  <c r="K576" i="2" s="1"/>
  <c r="J318" i="2"/>
  <c r="K318" i="2" s="1"/>
  <c r="J322" i="2"/>
  <c r="K322" i="2" s="1"/>
  <c r="J393" i="2"/>
  <c r="K393" i="2" s="1"/>
  <c r="J427" i="2"/>
  <c r="K427" i="2" s="1"/>
  <c r="J450" i="2"/>
  <c r="K450" i="2" s="1"/>
  <c r="J475" i="2"/>
  <c r="K475" i="2" s="1"/>
  <c r="J501" i="2"/>
  <c r="K501" i="2" s="1"/>
  <c r="L501" i="2" s="1"/>
  <c r="J530" i="2"/>
  <c r="K530" i="2" s="1"/>
  <c r="J551" i="2"/>
  <c r="K551" i="2" s="1"/>
  <c r="J561" i="2"/>
  <c r="K561" i="2" s="1"/>
  <c r="J583" i="2"/>
  <c r="K583" i="2" s="1"/>
  <c r="J605" i="2"/>
  <c r="K605" i="2" s="1"/>
  <c r="J627" i="2"/>
  <c r="K627" i="2" s="1"/>
  <c r="O416" i="2"/>
  <c r="J342" i="2"/>
  <c r="K342" i="2" s="1"/>
  <c r="J376" i="2"/>
  <c r="K376" i="2" s="1"/>
  <c r="J457" i="2"/>
  <c r="K457" i="2" s="1"/>
  <c r="L457" i="2" s="1"/>
  <c r="J512" i="2"/>
  <c r="K512" i="2" s="1"/>
  <c r="L512" i="2" s="1"/>
  <c r="J329" i="2"/>
  <c r="K329" i="2" s="1"/>
  <c r="J343" i="2"/>
  <c r="K343" i="2" s="1"/>
  <c r="J349" i="2"/>
  <c r="K349" i="2" s="1"/>
  <c r="J355" i="2"/>
  <c r="K355" i="2" s="1"/>
  <c r="J387" i="2"/>
  <c r="K387" i="2" s="1"/>
  <c r="J401" i="2"/>
  <c r="K401" i="2" s="1"/>
  <c r="J407" i="2"/>
  <c r="K407" i="2" s="1"/>
  <c r="J445" i="2"/>
  <c r="K445" i="2" s="1"/>
  <c r="J463" i="2"/>
  <c r="K463" i="2" s="1"/>
  <c r="J470" i="2"/>
  <c r="K470" i="2" s="1"/>
  <c r="J488" i="2"/>
  <c r="K488" i="2" s="1"/>
  <c r="L488" i="2" s="1"/>
  <c r="J496" i="2"/>
  <c r="K496" i="2" s="1"/>
  <c r="J519" i="2"/>
  <c r="K519" i="2" s="1"/>
  <c r="J524" i="2"/>
  <c r="K524" i="2" s="1"/>
  <c r="J567" i="2"/>
  <c r="K567" i="2" s="1"/>
  <c r="J577" i="2"/>
  <c r="K577" i="2" s="1"/>
  <c r="J610" i="2"/>
  <c r="K610" i="2" s="1"/>
  <c r="J614" i="2"/>
  <c r="K614" i="2" s="1"/>
  <c r="J620" i="2"/>
  <c r="K620" i="2" s="1"/>
  <c r="J640" i="2"/>
  <c r="K640" i="2" s="1"/>
  <c r="J338" i="2"/>
  <c r="K338" i="2" s="1"/>
  <c r="J489" i="2"/>
  <c r="K489" i="2" s="1"/>
  <c r="L489" i="2" s="1"/>
  <c r="J354" i="2"/>
  <c r="K354" i="2" s="1"/>
  <c r="J505" i="2"/>
  <c r="K505" i="2" s="1"/>
  <c r="J566" i="2"/>
  <c r="K566" i="2" s="1"/>
  <c r="J373" i="2"/>
  <c r="K373" i="2" s="1"/>
  <c r="J459" i="2"/>
  <c r="K459" i="2" s="1"/>
  <c r="L459" i="2" s="1"/>
  <c r="J506" i="2"/>
  <c r="K506" i="2" s="1"/>
  <c r="H291" i="11"/>
  <c r="I291" i="11" s="1"/>
  <c r="I2004" i="13"/>
  <c r="H2004" i="13" s="1"/>
  <c r="G290" i="11" s="1"/>
  <c r="T43" i="10" l="1"/>
  <c r="R43" i="10"/>
  <c r="R45" i="10"/>
  <c r="L614" i="2"/>
  <c r="L596" i="2"/>
  <c r="L450" i="2"/>
  <c r="L502" i="2"/>
  <c r="L460" i="2"/>
  <c r="L493" i="2"/>
  <c r="L560" i="2"/>
  <c r="L509" i="2"/>
  <c r="L523" i="2"/>
  <c r="L505" i="2"/>
  <c r="L518" i="2"/>
  <c r="L520" i="2"/>
  <c r="J2196" i="2"/>
  <c r="O2198" i="2" s="1"/>
  <c r="O2191" i="2"/>
  <c r="H290" i="11"/>
  <c r="I290" i="11" s="1"/>
  <c r="I289" i="11" s="1"/>
  <c r="I1996" i="13"/>
  <c r="H1996" i="13" s="1"/>
  <c r="G288" i="11" s="1"/>
  <c r="F2124" i="2" l="1"/>
  <c r="O2126" i="2" s="1"/>
  <c r="O650" i="2"/>
  <c r="O533" i="2"/>
  <c r="H288" i="11"/>
  <c r="I288" i="11" s="1"/>
  <c r="I1991" i="13"/>
  <c r="H1991" i="13" s="1"/>
  <c r="G287" i="11" s="1"/>
  <c r="J2145" i="2" l="1"/>
  <c r="K2145" i="2" s="1"/>
  <c r="O2147" i="2" s="1"/>
  <c r="J2159" i="2" s="1"/>
  <c r="O2161" i="2" s="1"/>
  <c r="J2173" i="2" s="1"/>
  <c r="O2175" i="2" s="1"/>
  <c r="F2117" i="2"/>
  <c r="O2119" i="2" s="1"/>
  <c r="H287" i="11"/>
  <c r="I287" i="11" s="1"/>
  <c r="I1986" i="13"/>
  <c r="H1986" i="13" s="1"/>
  <c r="G286" i="11" s="1"/>
  <c r="I20" i="12"/>
  <c r="C39" i="10" s="1"/>
  <c r="J39" i="10" l="1"/>
  <c r="F39" i="10"/>
  <c r="M39" i="10"/>
  <c r="I39" i="10"/>
  <c r="E39" i="10"/>
  <c r="L39" i="10"/>
  <c r="H39" i="10"/>
  <c r="D39" i="10"/>
  <c r="K39" i="10"/>
  <c r="G39" i="10"/>
  <c r="H286" i="11"/>
  <c r="I286" i="11" s="1"/>
  <c r="I1981" i="13"/>
  <c r="H1981" i="13" s="1"/>
  <c r="G285" i="11" s="1"/>
  <c r="N39" i="10" l="1"/>
  <c r="T39" i="10" s="1"/>
  <c r="H285" i="11"/>
  <c r="I285" i="11" s="1"/>
  <c r="I1975" i="13"/>
  <c r="H1975" i="13" s="1"/>
  <c r="G284" i="11" s="1"/>
  <c r="R39" i="10" l="1"/>
  <c r="H284" i="11"/>
  <c r="I284" i="11" s="1"/>
  <c r="I1970" i="13"/>
  <c r="H1970" i="13" s="1"/>
  <c r="G283" i="11" l="1"/>
  <c r="H283" i="11" s="1"/>
  <c r="I283" i="11" s="1"/>
  <c r="G400" i="11"/>
  <c r="H400" i="11" s="1"/>
  <c r="I400" i="11" s="1"/>
  <c r="I399" i="11" s="1"/>
  <c r="I1965" i="13"/>
  <c r="H1965" i="13" s="1"/>
  <c r="G282" i="11" s="1"/>
  <c r="H282" i="11" l="1"/>
  <c r="I282" i="11" s="1"/>
  <c r="I1959" i="13"/>
  <c r="H1959" i="13" s="1"/>
  <c r="G281" i="11" s="1"/>
  <c r="H281" i="11" l="1"/>
  <c r="I281" i="11" s="1"/>
  <c r="I1953" i="13"/>
  <c r="H1953" i="13" s="1"/>
  <c r="G280" i="11" s="1"/>
  <c r="H280" i="11" l="1"/>
  <c r="I280" i="11" s="1"/>
  <c r="I1948" i="13"/>
  <c r="H1948" i="13" s="1"/>
  <c r="G279" i="11" s="1"/>
  <c r="H279" i="11" l="1"/>
  <c r="I279" i="11" s="1"/>
  <c r="I1943" i="13"/>
  <c r="H1943" i="13" s="1"/>
  <c r="G278" i="11" s="1"/>
  <c r="H278" i="11" l="1"/>
  <c r="I278" i="11" s="1"/>
  <c r="I1938" i="13"/>
  <c r="H1938" i="13" s="1"/>
  <c r="G277" i="11" s="1"/>
  <c r="H277" i="11" l="1"/>
  <c r="I277" i="11" s="1"/>
  <c r="I1932" i="13"/>
  <c r="H1932" i="13" s="1"/>
  <c r="G276" i="11" s="1"/>
  <c r="H276" i="11" l="1"/>
  <c r="I276" i="11" s="1"/>
  <c r="I1927" i="13"/>
  <c r="H1927" i="13" s="1"/>
  <c r="G275" i="11" s="1"/>
  <c r="H275" i="11" l="1"/>
  <c r="I275" i="11" s="1"/>
  <c r="I1913" i="13"/>
  <c r="H1913" i="13" s="1"/>
  <c r="G274" i="11" s="1"/>
  <c r="H274" i="11" l="1"/>
  <c r="I274" i="11" s="1"/>
  <c r="I1900" i="13"/>
  <c r="H1900" i="13" s="1"/>
  <c r="G273" i="11" s="1"/>
  <c r="H273" i="11" l="1"/>
  <c r="I273" i="11" s="1"/>
  <c r="I272" i="11" s="1"/>
  <c r="I1893" i="13"/>
  <c r="H1893" i="13" s="1"/>
  <c r="G271" i="11" s="1"/>
  <c r="I1887" i="13" l="1"/>
  <c r="H1887" i="13" l="1"/>
  <c r="G270" i="11" s="1"/>
  <c r="H270" i="11" s="1"/>
  <c r="I270" i="11" s="1"/>
  <c r="I19" i="12"/>
  <c r="C37" i="10" s="1"/>
  <c r="I1881" i="13"/>
  <c r="H1881" i="13" s="1"/>
  <c r="G269" i="11" s="1"/>
  <c r="H271" i="11"/>
  <c r="I271" i="11" s="1"/>
  <c r="J37" i="10" l="1"/>
  <c r="F37" i="10"/>
  <c r="M37" i="10"/>
  <c r="I37" i="10"/>
  <c r="E37" i="10"/>
  <c r="L37" i="10"/>
  <c r="H37" i="10"/>
  <c r="D37" i="10"/>
  <c r="K37" i="10"/>
  <c r="G37" i="10"/>
  <c r="H269" i="11"/>
  <c r="I269" i="11" s="1"/>
  <c r="I1875" i="13"/>
  <c r="H1875" i="13" s="1"/>
  <c r="G268" i="11" s="1"/>
  <c r="N37" i="10" l="1"/>
  <c r="H268" i="11"/>
  <c r="I268" i="11" s="1"/>
  <c r="I1868" i="13"/>
  <c r="H1868" i="13" s="1"/>
  <c r="G267" i="11" s="1"/>
  <c r="T37" i="10" l="1"/>
  <c r="R37" i="10"/>
  <c r="H267" i="11"/>
  <c r="I267" i="11" s="1"/>
  <c r="I1857" i="13"/>
  <c r="H1857" i="13" s="1"/>
  <c r="G266" i="11" s="1"/>
  <c r="I1850" i="13" l="1"/>
  <c r="H1850" i="13" s="1"/>
  <c r="G265" i="11" s="1"/>
  <c r="I1843" i="13" l="1"/>
  <c r="H1843" i="13" s="1"/>
  <c r="G264" i="11" s="1"/>
  <c r="H266" i="11"/>
  <c r="I266" i="11" s="1"/>
  <c r="I1822" i="13" l="1"/>
  <c r="H1822" i="13" s="1"/>
  <c r="G263" i="11" s="1"/>
  <c r="H265" i="11"/>
  <c r="I265" i="11" s="1"/>
  <c r="H263" i="11" l="1"/>
  <c r="I263" i="11" s="1"/>
  <c r="I1815" i="13"/>
  <c r="H1815" i="13" s="1"/>
  <c r="G262" i="11" s="1"/>
  <c r="H264" i="11"/>
  <c r="I264" i="11" s="1"/>
  <c r="H262" i="11" l="1"/>
  <c r="I262" i="11" s="1"/>
  <c r="I1808" i="13"/>
  <c r="H1808" i="13" s="1"/>
  <c r="G261" i="11" s="1"/>
  <c r="H261" i="11" l="1"/>
  <c r="I261" i="11" s="1"/>
  <c r="I1801" i="13"/>
  <c r="H1801" i="13" s="1"/>
  <c r="G260" i="11" s="1"/>
  <c r="H260" i="11" l="1"/>
  <c r="I260" i="11" s="1"/>
  <c r="I1794" i="13"/>
  <c r="H1794" i="13" s="1"/>
  <c r="G259" i="11" s="1"/>
  <c r="H259" i="11" l="1"/>
  <c r="I259" i="11" s="1"/>
  <c r="I1787" i="13"/>
  <c r="H1787" i="13" s="1"/>
  <c r="G258" i="11" s="1"/>
  <c r="H258" i="11" l="1"/>
  <c r="I258" i="11" s="1"/>
  <c r="I1782" i="13"/>
  <c r="H1782" i="13" s="1"/>
  <c r="G257" i="11" s="1"/>
  <c r="H257" i="11" l="1"/>
  <c r="I257" i="11" s="1"/>
  <c r="I1777" i="13"/>
  <c r="H1777" i="13" s="1"/>
  <c r="G256" i="11" s="1"/>
  <c r="H256" i="11" l="1"/>
  <c r="I256" i="11" s="1"/>
  <c r="I1769" i="13"/>
  <c r="H1769" i="13" s="1"/>
  <c r="G255" i="11" s="1"/>
  <c r="H255" i="11" l="1"/>
  <c r="I255" i="11" s="1"/>
  <c r="I1765" i="13"/>
  <c r="H1765" i="13" s="1"/>
  <c r="G254" i="11" s="1"/>
  <c r="H254" i="11" l="1"/>
  <c r="I254" i="11" s="1"/>
  <c r="I1759" i="13"/>
  <c r="H1759" i="13" s="1"/>
  <c r="G253" i="11" s="1"/>
  <c r="I1754" i="13" l="1"/>
  <c r="H1754" i="13" s="1"/>
  <c r="G252" i="11" s="1"/>
  <c r="H252" i="11" l="1"/>
  <c r="I252" i="11" s="1"/>
  <c r="I1747" i="13"/>
  <c r="H1747" i="13" s="1"/>
  <c r="G251" i="11" s="1"/>
  <c r="H253" i="11"/>
  <c r="I253" i="11" s="1"/>
  <c r="H251" i="11" l="1"/>
  <c r="I251" i="11" s="1"/>
  <c r="I250" i="11" s="1"/>
  <c r="I1739" i="13"/>
  <c r="H1739" i="13" s="1"/>
  <c r="G249" i="11" s="1"/>
  <c r="I1732" i="13" l="1"/>
  <c r="H1732" i="13" s="1"/>
  <c r="G248" i="11" s="1"/>
  <c r="I18" i="12" l="1"/>
  <c r="C35" i="10" s="1"/>
  <c r="I1725" i="13"/>
  <c r="H1725" i="13" s="1"/>
  <c r="G247" i="11" s="1"/>
  <c r="H249" i="11"/>
  <c r="I249" i="11" s="1"/>
  <c r="J35" i="10" l="1"/>
  <c r="F35" i="10"/>
  <c r="M35" i="10"/>
  <c r="I35" i="10"/>
  <c r="E35" i="10"/>
  <c r="L35" i="10"/>
  <c r="H35" i="10"/>
  <c r="D35" i="10"/>
  <c r="K35" i="10"/>
  <c r="G35" i="10"/>
  <c r="H248" i="11"/>
  <c r="I248" i="11" s="1"/>
  <c r="H247" i="11"/>
  <c r="I247" i="11" s="1"/>
  <c r="I1716" i="13"/>
  <c r="H1716" i="13" s="1"/>
  <c r="G246" i="11" s="1"/>
  <c r="N35" i="10" l="1"/>
  <c r="H246" i="11"/>
  <c r="I246" i="11" s="1"/>
  <c r="I1709" i="13"/>
  <c r="H1709" i="13" s="1"/>
  <c r="G245" i="11" s="1"/>
  <c r="T35" i="10" l="1"/>
  <c r="R35" i="10"/>
  <c r="H245" i="11"/>
  <c r="I245" i="11" s="1"/>
  <c r="I1702" i="13"/>
  <c r="H1702" i="13" s="1"/>
  <c r="G244" i="11" s="1"/>
  <c r="H244" i="11" l="1"/>
  <c r="I244" i="11" s="1"/>
  <c r="I1696" i="13"/>
  <c r="H1696" i="13" s="1"/>
  <c r="G243" i="11" s="1"/>
  <c r="I1688" i="13" l="1"/>
  <c r="H1688" i="13" s="1"/>
  <c r="G242" i="11" s="1"/>
  <c r="I1680" i="13" l="1"/>
  <c r="H1680" i="13" s="1"/>
  <c r="G241" i="11" s="1"/>
  <c r="H243" i="11"/>
  <c r="I243" i="11" s="1"/>
  <c r="I1666" i="13" l="1"/>
  <c r="H1666" i="13" s="1"/>
  <c r="G240" i="11" s="1"/>
  <c r="H242" i="11"/>
  <c r="I242" i="11" s="1"/>
  <c r="I1660" i="13" l="1"/>
  <c r="H1660" i="13" s="1"/>
  <c r="G239" i="11" s="1"/>
  <c r="H241" i="11"/>
  <c r="I241" i="11" s="1"/>
  <c r="H239" i="11" l="1"/>
  <c r="I239" i="11" s="1"/>
  <c r="I1650" i="13"/>
  <c r="H1650" i="13" s="1"/>
  <c r="G238" i="11" s="1"/>
  <c r="H240" i="11"/>
  <c r="I240" i="11" s="1"/>
  <c r="H238" i="11" l="1"/>
  <c r="I238" i="11" s="1"/>
  <c r="I237" i="11" s="1"/>
  <c r="I1643" i="13"/>
  <c r="H1643" i="13" s="1"/>
  <c r="G236" i="11" l="1"/>
  <c r="H236" i="11" s="1"/>
  <c r="I236" i="11" s="1"/>
  <c r="G363" i="11"/>
  <c r="H363" i="11" s="1"/>
  <c r="I363" i="11" s="1"/>
  <c r="I1638" i="13"/>
  <c r="H1638" i="13" s="1"/>
  <c r="G235" i="11" s="1"/>
  <c r="H235" i="11" l="1"/>
  <c r="I235" i="11" s="1"/>
  <c r="I1633" i="13"/>
  <c r="H1633" i="13" s="1"/>
  <c r="G234" i="11" s="1"/>
  <c r="I17" i="12"/>
  <c r="C33" i="10" s="1"/>
  <c r="J33" i="10" l="1"/>
  <c r="F33" i="10"/>
  <c r="M33" i="10"/>
  <c r="I33" i="10"/>
  <c r="E33" i="10"/>
  <c r="L33" i="10"/>
  <c r="H33" i="10"/>
  <c r="D33" i="10"/>
  <c r="K33" i="10"/>
  <c r="G33" i="10"/>
  <c r="H234" i="11"/>
  <c r="I234" i="11" s="1"/>
  <c r="I1626" i="13"/>
  <c r="H1626" i="13" s="1"/>
  <c r="G233" i="11" s="1"/>
  <c r="N33" i="10" l="1"/>
  <c r="H233" i="11"/>
  <c r="I233" i="11" s="1"/>
  <c r="I1621" i="13"/>
  <c r="H1621" i="13" s="1"/>
  <c r="G232" i="11" l="1"/>
  <c r="H232" i="11" s="1"/>
  <c r="I232" i="11" s="1"/>
  <c r="G364" i="11"/>
  <c r="H364" i="11" s="1"/>
  <c r="I364" i="11" s="1"/>
  <c r="T33" i="10"/>
  <c r="R33" i="10"/>
  <c r="I1616" i="13"/>
  <c r="H1616" i="13" s="1"/>
  <c r="G231" i="11" s="1"/>
  <c r="H231" i="11" l="1"/>
  <c r="I231" i="11" s="1"/>
  <c r="I1611" i="13"/>
  <c r="H1611" i="13" s="1"/>
  <c r="I1605" i="13" l="1"/>
  <c r="H1605" i="13" s="1"/>
  <c r="G229" i="11" l="1"/>
  <c r="H229" i="11" s="1"/>
  <c r="I229" i="11" s="1"/>
  <c r="G366" i="11"/>
  <c r="H366" i="11" s="1"/>
  <c r="I366" i="11" s="1"/>
  <c r="I1597" i="13"/>
  <c r="H1597" i="13" s="1"/>
  <c r="G227" i="11" s="1"/>
  <c r="H230" i="11"/>
  <c r="I230" i="11" s="1"/>
  <c r="I228" i="11" l="1"/>
  <c r="H227" i="11"/>
  <c r="I227" i="11" s="1"/>
  <c r="I1591" i="13"/>
  <c r="H1591" i="13" s="1"/>
  <c r="G226" i="11" s="1"/>
  <c r="H226" i="11" l="1"/>
  <c r="I226" i="11" s="1"/>
  <c r="I1585" i="13"/>
  <c r="H1585" i="13" s="1"/>
  <c r="G225" i="11" s="1"/>
  <c r="H225" i="11" l="1"/>
  <c r="I225" i="11" s="1"/>
  <c r="I1576" i="13"/>
  <c r="H1576" i="13" s="1"/>
  <c r="G224" i="11" l="1"/>
  <c r="H224" i="11" s="1"/>
  <c r="I224" i="11" s="1"/>
  <c r="G352" i="11"/>
  <c r="H352" i="11" s="1"/>
  <c r="I352" i="11" s="1"/>
  <c r="I1568" i="13"/>
  <c r="H1568" i="13" s="1"/>
  <c r="G223" i="11" s="1"/>
  <c r="I1561" i="13" l="1"/>
  <c r="H1561" i="13" s="1"/>
  <c r="G222" i="11" s="1"/>
  <c r="H223" i="11"/>
  <c r="I223" i="11" s="1"/>
  <c r="H222" i="11" l="1"/>
  <c r="I222" i="11" s="1"/>
  <c r="I1555" i="13"/>
  <c r="H1555" i="13" s="1"/>
  <c r="G221" i="11" s="1"/>
  <c r="H221" i="11" l="1"/>
  <c r="I221" i="11" s="1"/>
  <c r="I1550" i="13"/>
  <c r="H1550" i="13" s="1"/>
  <c r="G220" i="11" s="1"/>
  <c r="H220" i="11" l="1"/>
  <c r="I220" i="11" s="1"/>
  <c r="I1545" i="13"/>
  <c r="H1545" i="13" s="1"/>
  <c r="G219" i="11" l="1"/>
  <c r="H219" i="11" s="1"/>
  <c r="I219" i="11" s="1"/>
  <c r="G347" i="11"/>
  <c r="H347" i="11" s="1"/>
  <c r="I347" i="11" s="1"/>
  <c r="I344" i="11" s="1"/>
  <c r="I1540" i="13"/>
  <c r="H1540" i="13" s="1"/>
  <c r="G218" i="11" s="1"/>
  <c r="H218" i="11" l="1"/>
  <c r="I218" i="11" s="1"/>
  <c r="I1526" i="13"/>
  <c r="H1526" i="13" s="1"/>
  <c r="G217" i="11" s="1"/>
  <c r="H217" i="11" l="1"/>
  <c r="I217" i="11" s="1"/>
  <c r="I1521" i="13"/>
  <c r="H1521" i="13" s="1"/>
  <c r="G216" i="11" s="1"/>
  <c r="H216" i="11" l="1"/>
  <c r="I216" i="11" s="1"/>
  <c r="I1515" i="13"/>
  <c r="H1515" i="13" s="1"/>
  <c r="G215" i="11" s="1"/>
  <c r="H215" i="11" l="1"/>
  <c r="I215" i="11" s="1"/>
  <c r="I1509" i="13"/>
  <c r="H1509" i="13" s="1"/>
  <c r="G214" i="11" s="1"/>
  <c r="H214" i="11" l="1"/>
  <c r="I214" i="11" s="1"/>
  <c r="I1503" i="13"/>
  <c r="H1503" i="13" s="1"/>
  <c r="G213" i="11" s="1"/>
  <c r="H213" i="11" l="1"/>
  <c r="I213" i="11" s="1"/>
  <c r="I1497" i="13"/>
  <c r="H1497" i="13" s="1"/>
  <c r="G212" i="11" s="1"/>
  <c r="H212" i="11" l="1"/>
  <c r="I212" i="11" s="1"/>
  <c r="I1491" i="13"/>
  <c r="H1491" i="13" s="1"/>
  <c r="G211" i="11" s="1"/>
  <c r="H211" i="11" l="1"/>
  <c r="I211" i="11" s="1"/>
  <c r="I1485" i="13"/>
  <c r="H1485" i="13" s="1"/>
  <c r="G210" i="11" s="1"/>
  <c r="H210" i="11" l="1"/>
  <c r="I210" i="11" s="1"/>
  <c r="I1479" i="13"/>
  <c r="H1479" i="13" s="1"/>
  <c r="G209" i="11" s="1"/>
  <c r="H209" i="11" l="1"/>
  <c r="I209" i="11" s="1"/>
  <c r="I1473" i="13"/>
  <c r="H1473" i="13" s="1"/>
  <c r="G208" i="11" s="1"/>
  <c r="H208" i="11" l="1"/>
  <c r="I208" i="11" s="1"/>
  <c r="I1467" i="13"/>
  <c r="H1467" i="13" s="1"/>
  <c r="G207" i="11" s="1"/>
  <c r="H207" i="11" l="1"/>
  <c r="I207" i="11" s="1"/>
  <c r="I1463" i="13"/>
  <c r="H1463" i="13" s="1"/>
  <c r="G206" i="11" s="1"/>
  <c r="H206" i="11" l="1"/>
  <c r="I206" i="11" s="1"/>
  <c r="I1459" i="13"/>
  <c r="H1459" i="13" s="1"/>
  <c r="G205" i="11" s="1"/>
  <c r="H205" i="11" l="1"/>
  <c r="I205" i="11" s="1"/>
  <c r="I1455" i="13"/>
  <c r="H1455" i="13" s="1"/>
  <c r="G204" i="11" l="1"/>
  <c r="H204" i="11" s="1"/>
  <c r="I204" i="11" s="1"/>
  <c r="G349" i="11"/>
  <c r="H349" i="11" s="1"/>
  <c r="I349" i="11" s="1"/>
  <c r="I1451" i="13"/>
  <c r="H1451" i="13" s="1"/>
  <c r="G203" i="11" s="1"/>
  <c r="H203" i="11" l="1"/>
  <c r="I203" i="11" s="1"/>
  <c r="I1447" i="13"/>
  <c r="H1447" i="13" s="1"/>
  <c r="G202" i="11" s="1"/>
  <c r="H202" i="11" l="1"/>
  <c r="I202" i="11" s="1"/>
  <c r="I1443" i="13"/>
  <c r="H1443" i="13" s="1"/>
  <c r="G201" i="11" s="1"/>
  <c r="H201" i="11" l="1"/>
  <c r="I201" i="11" s="1"/>
  <c r="I1439" i="13"/>
  <c r="H1439" i="13" s="1"/>
  <c r="G200" i="11" l="1"/>
  <c r="H200" i="11" s="1"/>
  <c r="I200" i="11" s="1"/>
  <c r="G351" i="11"/>
  <c r="H351" i="11" s="1"/>
  <c r="I351" i="11" s="1"/>
  <c r="I1435" i="13"/>
  <c r="H1435" i="13" s="1"/>
  <c r="G199" i="11" s="1"/>
  <c r="H199" i="11" l="1"/>
  <c r="I199" i="11" s="1"/>
  <c r="I1431" i="13"/>
  <c r="H1431" i="13" s="1"/>
  <c r="G198" i="11" l="1"/>
  <c r="H198" i="11" s="1"/>
  <c r="I198" i="11" s="1"/>
  <c r="G350" i="11"/>
  <c r="H350" i="11" s="1"/>
  <c r="I350" i="11" s="1"/>
  <c r="I348" i="11" s="1"/>
  <c r="I1425" i="13"/>
  <c r="H1425" i="13" s="1"/>
  <c r="G197" i="11" s="1"/>
  <c r="H197" i="11" l="1"/>
  <c r="I197" i="11" s="1"/>
  <c r="I1419" i="13"/>
  <c r="H1419" i="13" s="1"/>
  <c r="G196" i="11" s="1"/>
  <c r="H196" i="11" l="1"/>
  <c r="I196" i="11" s="1"/>
  <c r="I1413" i="13"/>
  <c r="H1413" i="13" s="1"/>
  <c r="G195" i="11" s="1"/>
  <c r="H195" i="11" l="1"/>
  <c r="I195" i="11" s="1"/>
  <c r="I1407" i="13"/>
  <c r="H1407" i="13" s="1"/>
  <c r="G194" i="11" l="1"/>
  <c r="H194" i="11" s="1"/>
  <c r="I194" i="11" s="1"/>
  <c r="G355" i="11"/>
  <c r="H355" i="11" s="1"/>
  <c r="I355" i="11" s="1"/>
  <c r="I354" i="11" s="1"/>
  <c r="I1402" i="13"/>
  <c r="H1402" i="13" s="1"/>
  <c r="G193" i="11" l="1"/>
  <c r="H193" i="11" s="1"/>
  <c r="I193" i="11" s="1"/>
  <c r="G336" i="11"/>
  <c r="H336" i="11" s="1"/>
  <c r="I336" i="11" s="1"/>
  <c r="I334" i="11" s="1"/>
  <c r="I1396" i="13"/>
  <c r="H1396" i="13" s="1"/>
  <c r="G192" i="11" s="1"/>
  <c r="H192" i="11" l="1"/>
  <c r="I192" i="11" s="1"/>
  <c r="I1390" i="13"/>
  <c r="H1390" i="13" s="1"/>
  <c r="G191" i="11" s="1"/>
  <c r="H191" i="11" l="1"/>
  <c r="I191" i="11" s="1"/>
  <c r="I190" i="11" s="1"/>
  <c r="I1383" i="13"/>
  <c r="H1383" i="13" s="1"/>
  <c r="G188" i="11" s="1"/>
  <c r="H188" i="11" l="1"/>
  <c r="I188" i="11" s="1"/>
  <c r="I1367" i="13"/>
  <c r="H1367" i="13" s="1"/>
  <c r="G187" i="11" s="1"/>
  <c r="I189" i="11" l="1"/>
  <c r="H187" i="11"/>
  <c r="I187" i="11" s="1"/>
  <c r="I1343" i="13"/>
  <c r="H1343" i="13" s="1"/>
  <c r="G186" i="11" s="1"/>
  <c r="H186" i="11" l="1"/>
  <c r="I186" i="11" s="1"/>
  <c r="I1320" i="13"/>
  <c r="H1320" i="13" s="1"/>
  <c r="G185" i="11" s="1"/>
  <c r="I16" i="12"/>
  <c r="C31" i="10" s="1"/>
  <c r="K31" i="10" l="1"/>
  <c r="G31" i="10"/>
  <c r="J31" i="10"/>
  <c r="F31" i="10"/>
  <c r="M31" i="10"/>
  <c r="I31" i="10"/>
  <c r="E31" i="10"/>
  <c r="L31" i="10"/>
  <c r="H31" i="10"/>
  <c r="D31" i="10"/>
  <c r="H185" i="11"/>
  <c r="I185" i="11" s="1"/>
  <c r="I1315" i="13"/>
  <c r="H1315" i="13" s="1"/>
  <c r="G184" i="11" s="1"/>
  <c r="N31" i="10" l="1"/>
  <c r="H184" i="11"/>
  <c r="I184" i="11" s="1"/>
  <c r="I1309" i="13"/>
  <c r="H1309" i="13" s="1"/>
  <c r="G183" i="11" s="1"/>
  <c r="R31" i="10" l="1"/>
  <c r="T31" i="10"/>
  <c r="H183" i="11"/>
  <c r="I183" i="11" s="1"/>
  <c r="I1292" i="13"/>
  <c r="H1292" i="13" s="1"/>
  <c r="G182" i="11" s="1"/>
  <c r="H182" i="11" l="1"/>
  <c r="I182" i="11" s="1"/>
  <c r="I1286" i="13"/>
  <c r="H1286" i="13" s="1"/>
  <c r="G181" i="11" s="1"/>
  <c r="H181" i="11" l="1"/>
  <c r="I181" i="11" s="1"/>
  <c r="I1280" i="13"/>
  <c r="H1280" i="13" l="1"/>
  <c r="G180" i="11" s="1"/>
  <c r="H180" i="11" s="1"/>
  <c r="I180" i="11" s="1"/>
  <c r="I1274" i="13"/>
  <c r="H1274" i="13" l="1"/>
  <c r="G179" i="11" s="1"/>
  <c r="H179" i="11" s="1"/>
  <c r="I179" i="11" s="1"/>
  <c r="I1269" i="13"/>
  <c r="H1269" i="13" l="1"/>
  <c r="G178" i="11" s="1"/>
  <c r="H178" i="11" s="1"/>
  <c r="I178" i="11" s="1"/>
  <c r="I1264" i="13"/>
  <c r="H1264" i="13" l="1"/>
  <c r="G177" i="11"/>
  <c r="H177" i="11" s="1"/>
  <c r="I177" i="11" s="1"/>
  <c r="G407" i="11"/>
  <c r="H407" i="11" s="1"/>
  <c r="I407" i="11" s="1"/>
  <c r="I403" i="11" s="1"/>
  <c r="I1258" i="13"/>
  <c r="H1258" i="13" s="1"/>
  <c r="G176" i="11" s="1"/>
  <c r="H176" i="11" l="1"/>
  <c r="I176" i="11" s="1"/>
  <c r="I1253" i="13"/>
  <c r="H1253" i="13" s="1"/>
  <c r="G175" i="11" s="1"/>
  <c r="H175" i="11" l="1"/>
  <c r="I175" i="11" s="1"/>
  <c r="I1244" i="13"/>
  <c r="H1244" i="13" s="1"/>
  <c r="G174" i="11" s="1"/>
  <c r="H174" i="11" l="1"/>
  <c r="I174" i="11" s="1"/>
  <c r="I1239" i="13"/>
  <c r="H1239" i="13" s="1"/>
  <c r="G173" i="11" s="1"/>
  <c r="H173" i="11" l="1"/>
  <c r="I173" i="11" s="1"/>
  <c r="I1230" i="13"/>
  <c r="H1230" i="13" s="1"/>
  <c r="G172" i="11" s="1"/>
  <c r="H172" i="11" l="1"/>
  <c r="I172" i="11" s="1"/>
  <c r="I1222" i="13"/>
  <c r="H1222" i="13" s="1"/>
  <c r="G171" i="11" l="1"/>
  <c r="H171" i="11" s="1"/>
  <c r="I171" i="11" s="1"/>
  <c r="G321" i="11"/>
  <c r="H321" i="11" s="1"/>
  <c r="I321" i="11" s="1"/>
  <c r="I1214" i="13"/>
  <c r="H1214" i="13" s="1"/>
  <c r="G170" i="11" s="1"/>
  <c r="H170" i="11" l="1"/>
  <c r="I170" i="11" s="1"/>
  <c r="I1197" i="13"/>
  <c r="H1197" i="13" s="1"/>
  <c r="G169" i="11" s="1"/>
  <c r="H169" i="11" l="1"/>
  <c r="I169" i="11" s="1"/>
  <c r="I1179" i="13"/>
  <c r="H1179" i="13" s="1"/>
  <c r="G168" i="11" s="1"/>
  <c r="H168" i="11" l="1"/>
  <c r="I168" i="11" s="1"/>
  <c r="I1172" i="13"/>
  <c r="H1172" i="13" s="1"/>
  <c r="G167" i="11" s="1"/>
  <c r="H167" i="11" l="1"/>
  <c r="I167" i="11" s="1"/>
  <c r="I1163" i="13"/>
  <c r="H1163" i="13" s="1"/>
  <c r="G166" i="11" s="1"/>
  <c r="H166" i="11" l="1"/>
  <c r="I166" i="11" s="1"/>
  <c r="I1155" i="13"/>
  <c r="H1155" i="13" s="1"/>
  <c r="G165" i="11" s="1"/>
  <c r="H165" i="11" l="1"/>
  <c r="I165" i="11" s="1"/>
  <c r="I1150" i="13"/>
  <c r="H1150" i="13" s="1"/>
  <c r="G164" i="11" s="1"/>
  <c r="H164" i="11" l="1"/>
  <c r="I164" i="11" s="1"/>
  <c r="I1145" i="13"/>
  <c r="H1145" i="13" s="1"/>
  <c r="G163" i="11" s="1"/>
  <c r="H163" i="11" l="1"/>
  <c r="I163" i="11" s="1"/>
  <c r="I1137" i="13"/>
  <c r="H1137" i="13" s="1"/>
  <c r="G162" i="11" s="1"/>
  <c r="H162" i="11" l="1"/>
  <c r="I162" i="11" s="1"/>
  <c r="I1131" i="13"/>
  <c r="H1131" i="13" s="1"/>
  <c r="G161" i="11" s="1"/>
  <c r="H161" i="11" l="1"/>
  <c r="I161" i="11" s="1"/>
  <c r="I1127" i="13"/>
  <c r="H1127" i="13" s="1"/>
  <c r="G159" i="11" l="1"/>
  <c r="H159" i="11" s="1"/>
  <c r="I159" i="11" s="1"/>
  <c r="G339" i="11"/>
  <c r="H339" i="11" s="1"/>
  <c r="I339" i="11" s="1"/>
  <c r="I338" i="11" s="1"/>
  <c r="G362" i="11"/>
  <c r="H362" i="11" s="1"/>
  <c r="I362" i="11" s="1"/>
  <c r="I361" i="11" s="1"/>
  <c r="I1119" i="13"/>
  <c r="H1119" i="13" s="1"/>
  <c r="G158" i="11" s="1"/>
  <c r="I160" i="11"/>
  <c r="H158" i="11" l="1"/>
  <c r="I158" i="11" s="1"/>
  <c r="I1113" i="13"/>
  <c r="H1113" i="13" s="1"/>
  <c r="G157" i="11" s="1"/>
  <c r="H157" i="11" l="1"/>
  <c r="I157" i="11" s="1"/>
  <c r="I1107" i="13"/>
  <c r="H1107" i="13" s="1"/>
  <c r="G156" i="11" s="1"/>
  <c r="H156" i="11" l="1"/>
  <c r="I156" i="11" s="1"/>
  <c r="I1100" i="13"/>
  <c r="I1093" i="13" l="1"/>
  <c r="H1100" i="13"/>
  <c r="I1079" i="13"/>
  <c r="H1079" i="13" s="1"/>
  <c r="G152" i="11" l="1"/>
  <c r="H152" i="11" s="1"/>
  <c r="I152" i="11" s="1"/>
  <c r="G154" i="11"/>
  <c r="H154" i="11" s="1"/>
  <c r="I154" i="11" s="1"/>
  <c r="I1086" i="13"/>
  <c r="H1093" i="13"/>
  <c r="I1072" i="13"/>
  <c r="H1072" i="13" s="1"/>
  <c r="G151" i="11" s="1"/>
  <c r="H1086" i="13" l="1"/>
  <c r="H151" i="11"/>
  <c r="I151" i="11" s="1"/>
  <c r="I1065" i="13"/>
  <c r="H1065" i="13" s="1"/>
  <c r="G150" i="11" s="1"/>
  <c r="G153" i="11" l="1"/>
  <c r="H153" i="11" s="1"/>
  <c r="I153" i="11" s="1"/>
  <c r="H150" i="11"/>
  <c r="I150" i="11" s="1"/>
  <c r="I1055" i="13"/>
  <c r="H1055" i="13" s="1"/>
  <c r="G149" i="11" s="1"/>
  <c r="H149" i="11" l="1"/>
  <c r="I149" i="11" s="1"/>
  <c r="I1049" i="13"/>
  <c r="H1049" i="13" s="1"/>
  <c r="G148" i="11" l="1"/>
  <c r="H148" i="11" s="1"/>
  <c r="I148" i="11" s="1"/>
  <c r="G324" i="11"/>
  <c r="H324" i="11" s="1"/>
  <c r="I324" i="11" s="1"/>
  <c r="I1043" i="13"/>
  <c r="H1043" i="13" s="1"/>
  <c r="G147" i="11" s="1"/>
  <c r="H147" i="11" l="1"/>
  <c r="I147" i="11" s="1"/>
  <c r="I1037" i="13"/>
  <c r="H1037" i="13" s="1"/>
  <c r="G146" i="11" l="1"/>
  <c r="H146" i="11" s="1"/>
  <c r="I146" i="11" s="1"/>
  <c r="G323" i="11"/>
  <c r="H323" i="11" s="1"/>
  <c r="I323" i="11" s="1"/>
  <c r="I1031" i="13"/>
  <c r="H1031" i="13" s="1"/>
  <c r="G145" i="11" l="1"/>
  <c r="H145" i="11" s="1"/>
  <c r="I145" i="11" s="1"/>
  <c r="G322" i="11"/>
  <c r="H322" i="11" s="1"/>
  <c r="I322" i="11" s="1"/>
  <c r="I320" i="11" s="1"/>
  <c r="I1023" i="13"/>
  <c r="H1023" i="13" s="1"/>
  <c r="G144" i="11" s="1"/>
  <c r="H144" i="11" l="1"/>
  <c r="I144" i="11" s="1"/>
  <c r="I1016" i="13"/>
  <c r="H1016" i="13" s="1"/>
  <c r="G143" i="11" s="1"/>
  <c r="H143" i="11" l="1"/>
  <c r="I143" i="11" s="1"/>
  <c r="I1009" i="13"/>
  <c r="H1009" i="13" s="1"/>
  <c r="G142" i="11" s="1"/>
  <c r="H142" i="11" l="1"/>
  <c r="I142" i="11" s="1"/>
  <c r="I1001" i="13"/>
  <c r="H1001" i="13" s="1"/>
  <c r="G141" i="11" s="1"/>
  <c r="H141" i="11" l="1"/>
  <c r="I141" i="11" s="1"/>
  <c r="I994" i="13"/>
  <c r="H994" i="13" s="1"/>
  <c r="G140" i="11" s="1"/>
  <c r="H140" i="11" l="1"/>
  <c r="I140" i="11" s="1"/>
  <c r="I987" i="13"/>
  <c r="H987" i="13" s="1"/>
  <c r="G139" i="11" s="1"/>
  <c r="H139" i="11" l="1"/>
  <c r="I139" i="11" s="1"/>
  <c r="I979" i="13"/>
  <c r="H979" i="13" s="1"/>
  <c r="G138" i="11" s="1"/>
  <c r="H138" i="11" l="1"/>
  <c r="I138" i="11" s="1"/>
  <c r="I972" i="13"/>
  <c r="H972" i="13" s="1"/>
  <c r="G155" i="11" l="1"/>
  <c r="H155" i="11" s="1"/>
  <c r="I155" i="11" s="1"/>
  <c r="G137" i="11"/>
  <c r="H137" i="11" s="1"/>
  <c r="I137" i="11" s="1"/>
  <c r="I965" i="13"/>
  <c r="H965" i="13" s="1"/>
  <c r="G136" i="11" s="1"/>
  <c r="H136" i="11" l="1"/>
  <c r="I136" i="11" s="1"/>
  <c r="I958" i="13"/>
  <c r="H958" i="13" s="1"/>
  <c r="G135" i="11" s="1"/>
  <c r="H135" i="11" l="1"/>
  <c r="I135" i="11" s="1"/>
  <c r="I951" i="13"/>
  <c r="H951" i="13" s="1"/>
  <c r="G134" i="11" s="1"/>
  <c r="H134" i="11" l="1"/>
  <c r="I134" i="11" s="1"/>
  <c r="I943" i="13"/>
  <c r="H943" i="13" s="1"/>
  <c r="G133" i="11" s="1"/>
  <c r="H133" i="11" l="1"/>
  <c r="I133" i="11" s="1"/>
  <c r="I936" i="13"/>
  <c r="H936" i="13" s="1"/>
  <c r="G132" i="11" s="1"/>
  <c r="H132" i="11" l="1"/>
  <c r="I132" i="11" s="1"/>
  <c r="I928" i="13"/>
  <c r="H928" i="13" s="1"/>
  <c r="G131" i="11" s="1"/>
  <c r="H131" i="11" l="1"/>
  <c r="I131" i="11" s="1"/>
  <c r="I921" i="13"/>
  <c r="H921" i="13" s="1"/>
  <c r="G129" i="11" s="1"/>
  <c r="H129" i="11" l="1"/>
  <c r="I129" i="11" s="1"/>
  <c r="I915" i="13"/>
  <c r="H915" i="13" s="1"/>
  <c r="G128" i="11" s="1"/>
  <c r="I130" i="11"/>
  <c r="H128" i="11" l="1"/>
  <c r="I128" i="11" s="1"/>
  <c r="I909" i="13"/>
  <c r="H909" i="13" s="1"/>
  <c r="G127" i="11" s="1"/>
  <c r="H127" i="11" l="1"/>
  <c r="I127" i="11" s="1"/>
  <c r="I903" i="13"/>
  <c r="H903" i="13" s="1"/>
  <c r="G126" i="11" s="1"/>
  <c r="H126" i="11" l="1"/>
  <c r="I126" i="11" s="1"/>
  <c r="I895" i="13"/>
  <c r="H895" i="13" s="1"/>
  <c r="G125" i="11" s="1"/>
  <c r="H125" i="11" l="1"/>
  <c r="I125" i="11" s="1"/>
  <c r="I887" i="13"/>
  <c r="H887" i="13" s="1"/>
  <c r="G124" i="11" s="1"/>
  <c r="H124" i="11" l="1"/>
  <c r="I124" i="11" s="1"/>
  <c r="I879" i="13"/>
  <c r="H879" i="13" s="1"/>
  <c r="G123" i="11" s="1"/>
  <c r="H123" i="11" l="1"/>
  <c r="I123" i="11" s="1"/>
  <c r="I871" i="13"/>
  <c r="H871" i="13" s="1"/>
  <c r="G122" i="11" s="1"/>
  <c r="H122" i="11" l="1"/>
  <c r="I122" i="11" s="1"/>
  <c r="I863" i="13"/>
  <c r="H863" i="13" s="1"/>
  <c r="G121" i="11" s="1"/>
  <c r="H121" i="11" l="1"/>
  <c r="I121" i="11" s="1"/>
  <c r="I855" i="13"/>
  <c r="H855" i="13" s="1"/>
  <c r="G120" i="11" s="1"/>
  <c r="H120" i="11" l="1"/>
  <c r="I120" i="11" s="1"/>
  <c r="I847" i="13"/>
  <c r="H847" i="13" s="1"/>
  <c r="G119" i="11" s="1"/>
  <c r="H119" i="11" l="1"/>
  <c r="I119" i="11" s="1"/>
  <c r="I839" i="13"/>
  <c r="H839" i="13" s="1"/>
  <c r="G118" i="11" s="1"/>
  <c r="H118" i="11" l="1"/>
  <c r="I118" i="11" s="1"/>
  <c r="I831" i="13"/>
  <c r="H831" i="13" s="1"/>
  <c r="G117" i="11" s="1"/>
  <c r="H117" i="11" l="1"/>
  <c r="I117" i="11" s="1"/>
  <c r="I823" i="13"/>
  <c r="H823" i="13" s="1"/>
  <c r="G116" i="11" s="1"/>
  <c r="H116" i="11" l="1"/>
  <c r="I116" i="11" s="1"/>
  <c r="I815" i="13"/>
  <c r="H815" i="13" s="1"/>
  <c r="G115" i="11" s="1"/>
  <c r="H115" i="11" l="1"/>
  <c r="I115" i="11" s="1"/>
  <c r="I807" i="13"/>
  <c r="H807" i="13" s="1"/>
  <c r="G114" i="11" s="1"/>
  <c r="H114" i="11" l="1"/>
  <c r="I114" i="11" s="1"/>
  <c r="I799" i="13"/>
  <c r="H799" i="13" s="1"/>
  <c r="G113" i="11" s="1"/>
  <c r="H113" i="11" l="1"/>
  <c r="I113" i="11" s="1"/>
  <c r="I791" i="13"/>
  <c r="H791" i="13" s="1"/>
  <c r="G112" i="11" s="1"/>
  <c r="H112" i="11" l="1"/>
  <c r="I112" i="11" s="1"/>
  <c r="I783" i="13"/>
  <c r="H783" i="13" s="1"/>
  <c r="G111" i="11" s="1"/>
  <c r="H111" i="11" l="1"/>
  <c r="I111" i="11" s="1"/>
  <c r="I775" i="13"/>
  <c r="H775" i="13" s="1"/>
  <c r="G110" i="11" s="1"/>
  <c r="H110" i="11" l="1"/>
  <c r="I110" i="11" s="1"/>
  <c r="I767" i="13"/>
  <c r="H767" i="13" s="1"/>
  <c r="G109" i="11" s="1"/>
  <c r="H109" i="11" l="1"/>
  <c r="I109" i="11" s="1"/>
  <c r="I759" i="13"/>
  <c r="H759" i="13" s="1"/>
  <c r="G108" i="11" s="1"/>
  <c r="H108" i="11" l="1"/>
  <c r="I108" i="11" s="1"/>
  <c r="I751" i="13"/>
  <c r="H751" i="13" s="1"/>
  <c r="G107" i="11" s="1"/>
  <c r="H107" i="11" l="1"/>
  <c r="I107" i="11" s="1"/>
  <c r="I743" i="13"/>
  <c r="H743" i="13" s="1"/>
  <c r="G106" i="11" s="1"/>
  <c r="H106" i="11" l="1"/>
  <c r="I106" i="11" s="1"/>
  <c r="I735" i="13"/>
  <c r="H735" i="13" s="1"/>
  <c r="G105" i="11" s="1"/>
  <c r="H105" i="11" l="1"/>
  <c r="I105" i="11" s="1"/>
  <c r="I727" i="13"/>
  <c r="H727" i="13" s="1"/>
  <c r="G104" i="11" s="1"/>
  <c r="H104" i="11" l="1"/>
  <c r="I104" i="11" s="1"/>
  <c r="I720" i="13"/>
  <c r="H720" i="13" s="1"/>
  <c r="G103" i="11" s="1"/>
  <c r="H103" i="11" l="1"/>
  <c r="I103" i="11" s="1"/>
  <c r="I712" i="13"/>
  <c r="H712" i="13" s="1"/>
  <c r="G102" i="11" s="1"/>
  <c r="H102" i="11" l="1"/>
  <c r="I102" i="11" s="1"/>
  <c r="I704" i="13"/>
  <c r="H704" i="13" s="1"/>
  <c r="G101" i="11" s="1"/>
  <c r="H101" i="11" l="1"/>
  <c r="I101" i="11" s="1"/>
  <c r="I696" i="13"/>
  <c r="H696" i="13" s="1"/>
  <c r="G100" i="11" s="1"/>
  <c r="H100" i="11" l="1"/>
  <c r="I100" i="11" s="1"/>
  <c r="I688" i="13"/>
  <c r="H688" i="13" s="1"/>
  <c r="G99" i="11" s="1"/>
  <c r="H99" i="11" l="1"/>
  <c r="I99" i="11" s="1"/>
  <c r="I680" i="13"/>
  <c r="H680" i="13" s="1"/>
  <c r="G98" i="11" s="1"/>
  <c r="H98" i="11" l="1"/>
  <c r="I98" i="11" s="1"/>
  <c r="I672" i="13"/>
  <c r="H672" i="13" s="1"/>
  <c r="G97" i="11" s="1"/>
  <c r="H97" i="11" l="1"/>
  <c r="I97" i="11" s="1"/>
  <c r="I664" i="13"/>
  <c r="H664" i="13" s="1"/>
  <c r="G96" i="11" s="1"/>
  <c r="H96" i="11" l="1"/>
  <c r="I96" i="11" s="1"/>
  <c r="I656" i="13"/>
  <c r="H656" i="13" s="1"/>
  <c r="G95" i="11" s="1"/>
  <c r="H95" i="11" l="1"/>
  <c r="I95" i="11" s="1"/>
  <c r="I648" i="13"/>
  <c r="H648" i="13" s="1"/>
  <c r="G94" i="11" s="1"/>
  <c r="H94" i="11" l="1"/>
  <c r="I94" i="11" s="1"/>
  <c r="I643" i="13"/>
  <c r="H643" i="13" s="1"/>
  <c r="G93" i="11" s="1"/>
  <c r="H93" i="11" l="1"/>
  <c r="I93" i="11" s="1"/>
  <c r="I637" i="13"/>
  <c r="H637" i="13" s="1"/>
  <c r="G92" i="11" s="1"/>
  <c r="H92" i="11" l="1"/>
  <c r="I92" i="11" s="1"/>
  <c r="I631" i="13"/>
  <c r="H631" i="13" s="1"/>
  <c r="G91" i="11" s="1"/>
  <c r="H91" i="11" l="1"/>
  <c r="I91" i="11" s="1"/>
  <c r="I625" i="13"/>
  <c r="H625" i="13" s="1"/>
  <c r="G90" i="11" s="1"/>
  <c r="H90" i="11" l="1"/>
  <c r="I90" i="11" s="1"/>
  <c r="I619" i="13"/>
  <c r="H619" i="13" s="1"/>
  <c r="G89" i="11" s="1"/>
  <c r="H89" i="11" l="1"/>
  <c r="I89" i="11" s="1"/>
  <c r="I613" i="13"/>
  <c r="H613" i="13" s="1"/>
  <c r="G88" i="11" s="1"/>
  <c r="H88" i="11" l="1"/>
  <c r="I88" i="11" s="1"/>
  <c r="I607" i="13"/>
  <c r="H607" i="13" s="1"/>
  <c r="G87" i="11" s="1"/>
  <c r="H87" i="11" l="1"/>
  <c r="I87" i="11" s="1"/>
  <c r="I601" i="13"/>
  <c r="H601" i="13" s="1"/>
  <c r="G86" i="11" l="1"/>
  <c r="H86" i="11" s="1"/>
  <c r="I86" i="11" s="1"/>
  <c r="G317" i="11"/>
  <c r="H317" i="11" s="1"/>
  <c r="I317" i="11" s="1"/>
  <c r="I316" i="11" s="1"/>
  <c r="I595" i="13"/>
  <c r="H595" i="13" s="1"/>
  <c r="G85" i="11" s="1"/>
  <c r="H85" i="11" l="1"/>
  <c r="I85" i="11" s="1"/>
  <c r="I587" i="13"/>
  <c r="H587" i="13" s="1"/>
  <c r="G82" i="11" s="1"/>
  <c r="H82" i="11" l="1"/>
  <c r="I82" i="11" s="1"/>
  <c r="I577" i="13"/>
  <c r="H577" i="13" s="1"/>
  <c r="G81" i="11" s="1"/>
  <c r="I84" i="11"/>
  <c r="I83" i="11" l="1"/>
  <c r="H81" i="11"/>
  <c r="I81" i="11" s="1"/>
  <c r="I568" i="13"/>
  <c r="H568" i="13" s="1"/>
  <c r="G79" i="11" l="1"/>
  <c r="H79" i="11" s="1"/>
  <c r="I79" i="11" s="1"/>
  <c r="G384" i="11"/>
  <c r="H384" i="11" s="1"/>
  <c r="I384" i="11" s="1"/>
  <c r="I561" i="13"/>
  <c r="H561" i="13" s="1"/>
  <c r="G78" i="11" s="1"/>
  <c r="I15" i="12"/>
  <c r="C29" i="10" s="1"/>
  <c r="K29" i="10" l="1"/>
  <c r="G29" i="10"/>
  <c r="J29" i="10"/>
  <c r="F29" i="10"/>
  <c r="M29" i="10"/>
  <c r="I29" i="10"/>
  <c r="E29" i="10"/>
  <c r="L29" i="10"/>
  <c r="H29" i="10"/>
  <c r="D29" i="10"/>
  <c r="H78" i="11"/>
  <c r="I78" i="11" s="1"/>
  <c r="I554" i="13"/>
  <c r="H554" i="13" s="1"/>
  <c r="G77" i="11" s="1"/>
  <c r="N29" i="10" l="1"/>
  <c r="H77" i="11"/>
  <c r="I77" i="11" s="1"/>
  <c r="I546" i="13"/>
  <c r="H546" i="13" s="1"/>
  <c r="G75" i="11" s="1"/>
  <c r="T29" i="10" l="1"/>
  <c r="R29" i="10"/>
  <c r="H75" i="11"/>
  <c r="I75" i="11" s="1"/>
  <c r="I539" i="13"/>
  <c r="H539" i="13" s="1"/>
  <c r="G74" i="11" s="1"/>
  <c r="I76" i="11"/>
  <c r="I14" i="12" l="1"/>
  <c r="C27" i="10" s="1"/>
  <c r="H74" i="11"/>
  <c r="I74" i="11" s="1"/>
  <c r="I533" i="13"/>
  <c r="H533" i="13" s="1"/>
  <c r="G73" i="11" s="1"/>
  <c r="K27" i="10" l="1"/>
  <c r="G27" i="10"/>
  <c r="J27" i="10"/>
  <c r="F27" i="10"/>
  <c r="M27" i="10"/>
  <c r="I27" i="10"/>
  <c r="E27" i="10"/>
  <c r="L27" i="10"/>
  <c r="H27" i="10"/>
  <c r="D27" i="10"/>
  <c r="H73" i="11"/>
  <c r="I73" i="11" s="1"/>
  <c r="I528" i="13"/>
  <c r="H528" i="13" s="1"/>
  <c r="G72" i="11" l="1"/>
  <c r="H72" i="11" s="1"/>
  <c r="I72" i="11" s="1"/>
  <c r="G380" i="11"/>
  <c r="H380" i="11" s="1"/>
  <c r="I380" i="11" s="1"/>
  <c r="I379" i="11" s="1"/>
  <c r="N27" i="10"/>
  <c r="I520" i="13"/>
  <c r="H520" i="13" s="1"/>
  <c r="G70" i="11" s="1"/>
  <c r="T27" i="10" l="1"/>
  <c r="R27" i="10"/>
  <c r="H70" i="11"/>
  <c r="I70" i="11" s="1"/>
  <c r="I512" i="13"/>
  <c r="H512" i="13" s="1"/>
  <c r="I71" i="11"/>
  <c r="G69" i="11" l="1"/>
  <c r="H69" i="11" s="1"/>
  <c r="I69" i="11" s="1"/>
  <c r="G385" i="11"/>
  <c r="H385" i="11" s="1"/>
  <c r="I385" i="11" s="1"/>
  <c r="I382" i="11" s="1"/>
  <c r="I13" i="12"/>
  <c r="C25" i="10" s="1"/>
  <c r="I505" i="13"/>
  <c r="H505" i="13" s="1"/>
  <c r="G67" i="11" s="1"/>
  <c r="K25" i="10" l="1"/>
  <c r="G25" i="10"/>
  <c r="J25" i="10"/>
  <c r="M25" i="10"/>
  <c r="I25" i="10"/>
  <c r="E25" i="10"/>
  <c r="L25" i="10"/>
  <c r="H25" i="10"/>
  <c r="D25" i="10"/>
  <c r="F25" i="10"/>
  <c r="I68" i="11"/>
  <c r="H67" i="11"/>
  <c r="I67" i="11" s="1"/>
  <c r="I498" i="13"/>
  <c r="H498" i="13" s="1"/>
  <c r="G66" i="11" l="1"/>
  <c r="H66" i="11" s="1"/>
  <c r="I66" i="11" s="1"/>
  <c r="G392" i="11"/>
  <c r="H392" i="11" s="1"/>
  <c r="I392" i="11" s="1"/>
  <c r="N25" i="10"/>
  <c r="I493" i="13"/>
  <c r="H493" i="13" s="1"/>
  <c r="G65" i="11" s="1"/>
  <c r="I12" i="12"/>
  <c r="C23" i="10" s="1"/>
  <c r="K23" i="10" l="1"/>
  <c r="G23" i="10"/>
  <c r="J23" i="10"/>
  <c r="F23" i="10"/>
  <c r="M23" i="10"/>
  <c r="I23" i="10"/>
  <c r="E23" i="10"/>
  <c r="L23" i="10"/>
  <c r="H23" i="10"/>
  <c r="D23" i="10"/>
  <c r="T25" i="10"/>
  <c r="R25" i="10"/>
  <c r="H65" i="11"/>
  <c r="I65" i="11" s="1"/>
  <c r="I487" i="13"/>
  <c r="H487" i="13" s="1"/>
  <c r="G64" i="11" s="1"/>
  <c r="N23" i="10" l="1"/>
  <c r="H64" i="11"/>
  <c r="I64" i="11" s="1"/>
  <c r="I482" i="13"/>
  <c r="H482" i="13" s="1"/>
  <c r="G63" i="11" l="1"/>
  <c r="H63" i="11" s="1"/>
  <c r="I63" i="11" s="1"/>
  <c r="G390" i="11"/>
  <c r="H390" i="11" s="1"/>
  <c r="I390" i="11" s="1"/>
  <c r="T23" i="10"/>
  <c r="R23" i="10"/>
  <c r="I473" i="13"/>
  <c r="H473" i="13" s="1"/>
  <c r="G61" i="11" s="1"/>
  <c r="H61" i="11" l="1"/>
  <c r="I61" i="11" s="1"/>
  <c r="I465" i="13"/>
  <c r="H465" i="13" s="1"/>
  <c r="G60" i="11" s="1"/>
  <c r="I62" i="11"/>
  <c r="I11" i="12" l="1"/>
  <c r="C21" i="10" s="1"/>
  <c r="H60" i="11"/>
  <c r="I60" i="11" s="1"/>
  <c r="I456" i="13"/>
  <c r="H456" i="13" s="1"/>
  <c r="G59" i="11" s="1"/>
  <c r="K21" i="10" l="1"/>
  <c r="G21" i="10"/>
  <c r="J21" i="10"/>
  <c r="F21" i="10"/>
  <c r="M21" i="10"/>
  <c r="I21" i="10"/>
  <c r="E21" i="10"/>
  <c r="L21" i="10"/>
  <c r="H21" i="10"/>
  <c r="D21" i="10"/>
  <c r="H59" i="11"/>
  <c r="I59" i="11" s="1"/>
  <c r="I450" i="13"/>
  <c r="H450" i="13" s="1"/>
  <c r="G58" i="11" s="1"/>
  <c r="N21" i="10" l="1"/>
  <c r="H58" i="11"/>
  <c r="I58" i="11" s="1"/>
  <c r="I435" i="13"/>
  <c r="H435" i="13" s="1"/>
  <c r="G57" i="11" s="1"/>
  <c r="T21" i="10" l="1"/>
  <c r="R21" i="10"/>
  <c r="H57" i="11"/>
  <c r="I57" i="11" s="1"/>
  <c r="I422" i="13"/>
  <c r="H422" i="13" s="1"/>
  <c r="G56" i="11" s="1"/>
  <c r="H56" i="11" l="1"/>
  <c r="I56" i="11" s="1"/>
  <c r="I409" i="13"/>
  <c r="H409" i="13" s="1"/>
  <c r="G55" i="11" s="1"/>
  <c r="H55" i="11" l="1"/>
  <c r="I55" i="11" s="1"/>
  <c r="I402" i="13"/>
  <c r="H402" i="13" s="1"/>
  <c r="G53" i="11" s="1"/>
  <c r="H53" i="11" l="1"/>
  <c r="I53" i="11" s="1"/>
  <c r="I389" i="13"/>
  <c r="H389" i="13" s="1"/>
  <c r="G52" i="11" s="1"/>
  <c r="I54" i="11"/>
  <c r="I10" i="12" l="1"/>
  <c r="C19" i="10" s="1"/>
  <c r="H52" i="11"/>
  <c r="I52" i="11" s="1"/>
  <c r="I378" i="13"/>
  <c r="H378" i="13" s="1"/>
  <c r="G51" i="11" s="1"/>
  <c r="K19" i="10" l="1"/>
  <c r="G19" i="10"/>
  <c r="J19" i="10"/>
  <c r="F19" i="10"/>
  <c r="M19" i="10"/>
  <c r="I19" i="10"/>
  <c r="E19" i="10"/>
  <c r="L19" i="10"/>
  <c r="H19" i="10"/>
  <c r="D19" i="10"/>
  <c r="H51" i="11"/>
  <c r="I51" i="11" s="1"/>
  <c r="I367" i="13"/>
  <c r="H367" i="13" s="1"/>
  <c r="G50" i="11" s="1"/>
  <c r="N19" i="10" l="1"/>
  <c r="H50" i="11"/>
  <c r="I50" i="11" s="1"/>
  <c r="I355" i="13"/>
  <c r="H355" i="13" s="1"/>
  <c r="G49" i="11" s="1"/>
  <c r="T19" i="10" l="1"/>
  <c r="R19" i="10"/>
  <c r="H49" i="11"/>
  <c r="I49" i="11" s="1"/>
  <c r="I344" i="13"/>
  <c r="H344" i="13" s="1"/>
  <c r="G48" i="11" s="1"/>
  <c r="H48" i="11" l="1"/>
  <c r="I48" i="11" s="1"/>
  <c r="I332" i="13"/>
  <c r="H332" i="13" s="1"/>
  <c r="G47" i="11" s="1"/>
  <c r="H47" i="11" l="1"/>
  <c r="I47" i="11" s="1"/>
  <c r="I320" i="13"/>
  <c r="H320" i="13" s="1"/>
  <c r="G46" i="11" s="1"/>
  <c r="H46" i="11" l="1"/>
  <c r="I46" i="11" s="1"/>
  <c r="I309" i="13"/>
  <c r="H309" i="13" s="1"/>
  <c r="G45" i="11" s="1"/>
  <c r="H45" i="11" l="1"/>
  <c r="I45" i="11" s="1"/>
  <c r="I297" i="13"/>
  <c r="H297" i="13" s="1"/>
  <c r="G44" i="11" s="1"/>
  <c r="H44" i="11" l="1"/>
  <c r="I44" i="11" s="1"/>
  <c r="I285" i="13"/>
  <c r="H285" i="13" s="1"/>
  <c r="G43" i="11" s="1"/>
  <c r="H43" i="11" l="1"/>
  <c r="I43" i="11" s="1"/>
  <c r="I273" i="13"/>
  <c r="H273" i="13" s="1"/>
  <c r="G42" i="11" s="1"/>
  <c r="H42" i="11" l="1"/>
  <c r="I42" i="11" s="1"/>
  <c r="I261" i="13"/>
  <c r="H261" i="13" s="1"/>
  <c r="G41" i="11" s="1"/>
  <c r="H41" i="11" l="1"/>
  <c r="I41" i="11" s="1"/>
  <c r="I249" i="13"/>
  <c r="H249" i="13" s="1"/>
  <c r="G40" i="11" s="1"/>
  <c r="H40" i="11" l="1"/>
  <c r="I40" i="11" s="1"/>
  <c r="I237" i="13"/>
  <c r="H237" i="13" s="1"/>
  <c r="G39" i="11" s="1"/>
  <c r="H39" i="11" l="1"/>
  <c r="I39" i="11" s="1"/>
  <c r="I225" i="13"/>
  <c r="H225" i="13" s="1"/>
  <c r="G38" i="11" s="1"/>
  <c r="H38" i="11" l="1"/>
  <c r="I38" i="11" s="1"/>
  <c r="I213" i="13"/>
  <c r="H213" i="13" s="1"/>
  <c r="G37" i="11" s="1"/>
  <c r="H37" i="11" l="1"/>
  <c r="I37" i="11" s="1"/>
  <c r="I201" i="13"/>
  <c r="H201" i="13" s="1"/>
  <c r="G36" i="11" s="1"/>
  <c r="H36" i="11" l="1"/>
  <c r="I36" i="11" s="1"/>
  <c r="I193" i="13"/>
  <c r="H193" i="13" s="1"/>
  <c r="G34" i="11" s="1"/>
  <c r="H34" i="11" l="1"/>
  <c r="I34" i="11" s="1"/>
  <c r="I186" i="13"/>
  <c r="H186" i="13" s="1"/>
  <c r="G33" i="11" s="1"/>
  <c r="I35" i="11"/>
  <c r="I9" i="12" l="1"/>
  <c r="C17" i="10" s="1"/>
  <c r="H33" i="11"/>
  <c r="I33" i="11" s="1"/>
  <c r="I181" i="13"/>
  <c r="H181" i="13" s="1"/>
  <c r="G32" i="11" s="1"/>
  <c r="K17" i="10" l="1"/>
  <c r="G17" i="10"/>
  <c r="J17" i="10"/>
  <c r="F17" i="10"/>
  <c r="M17" i="10"/>
  <c r="I17" i="10"/>
  <c r="E17" i="10"/>
  <c r="L17" i="10"/>
  <c r="H17" i="10"/>
  <c r="D17" i="10"/>
  <c r="H32" i="11"/>
  <c r="I32" i="11" s="1"/>
  <c r="I176" i="13"/>
  <c r="H176" i="13" s="1"/>
  <c r="G31" i="11" s="1"/>
  <c r="N17" i="10" l="1"/>
  <c r="T17" i="10" s="1"/>
  <c r="H31" i="11"/>
  <c r="I31" i="11" s="1"/>
  <c r="I168" i="13"/>
  <c r="H168" i="13" s="1"/>
  <c r="G30" i="11" s="1"/>
  <c r="R17" i="10" l="1"/>
  <c r="H30" i="11"/>
  <c r="I30" i="11" s="1"/>
  <c r="I163" i="13"/>
  <c r="H163" i="13" s="1"/>
  <c r="G29" i="11" l="1"/>
  <c r="H29" i="11" s="1"/>
  <c r="I29" i="11" s="1"/>
  <c r="G391" i="11"/>
  <c r="H391" i="11" s="1"/>
  <c r="I391" i="11" s="1"/>
  <c r="I389" i="11" s="1"/>
  <c r="H28" i="11" l="1"/>
  <c r="I28" i="11" s="1"/>
  <c r="I149" i="13"/>
  <c r="H149" i="13" s="1"/>
  <c r="G27" i="11" s="1"/>
  <c r="H27" i="11" l="1"/>
  <c r="I27" i="11" s="1"/>
  <c r="I142" i="13"/>
  <c r="H142" i="13" s="1"/>
  <c r="G26" i="11" s="1"/>
  <c r="H26" i="11" l="1"/>
  <c r="I26" i="11" s="1"/>
  <c r="I135" i="13"/>
  <c r="H135" i="13" s="1"/>
  <c r="G25" i="11" s="1"/>
  <c r="H25" i="11" l="1"/>
  <c r="I25" i="11" s="1"/>
  <c r="I128" i="13"/>
  <c r="H128" i="13" s="1"/>
  <c r="G24" i="11" l="1"/>
  <c r="H24" i="11" s="1"/>
  <c r="I24" i="11" s="1"/>
  <c r="G306" i="11"/>
  <c r="H306" i="11" s="1"/>
  <c r="I306" i="11" s="1"/>
  <c r="I121" i="13"/>
  <c r="H121" i="13" s="1"/>
  <c r="G23" i="11" l="1"/>
  <c r="H23" i="11" s="1"/>
  <c r="I23" i="11" s="1"/>
  <c r="G307" i="11"/>
  <c r="H307" i="11" s="1"/>
  <c r="I307" i="11" s="1"/>
  <c r="I111" i="13"/>
  <c r="H111" i="13" s="1"/>
  <c r="G22" i="11" s="1"/>
  <c r="H22" i="11" l="1"/>
  <c r="I22" i="11" s="1"/>
  <c r="I98" i="13"/>
  <c r="H98" i="13" s="1"/>
  <c r="G21" i="11" s="1"/>
  <c r="H21" i="11" l="1"/>
  <c r="I21" i="11" s="1"/>
  <c r="I84" i="13"/>
  <c r="H84" i="13" s="1"/>
  <c r="G20" i="11" l="1"/>
  <c r="H20" i="11" s="1"/>
  <c r="I20" i="11" s="1"/>
  <c r="G305" i="11"/>
  <c r="H305" i="11" s="1"/>
  <c r="I305" i="11" s="1"/>
  <c r="I303" i="11" s="1"/>
  <c r="I79" i="13"/>
  <c r="H79" i="13" s="1"/>
  <c r="G19" i="11" s="1"/>
  <c r="H19" i="11" l="1"/>
  <c r="I19" i="11" s="1"/>
  <c r="I75" i="13"/>
  <c r="H75" i="13" s="1"/>
  <c r="G18" i="11" s="1"/>
  <c r="H18" i="11" l="1"/>
  <c r="I18" i="11" s="1"/>
  <c r="H71" i="13"/>
  <c r="G17" i="11" l="1"/>
  <c r="H17" i="11" s="1"/>
  <c r="I17" i="11" s="1"/>
  <c r="G300" i="11"/>
  <c r="H300" i="11" s="1"/>
  <c r="I300" i="11" s="1"/>
  <c r="I299" i="11" s="1"/>
  <c r="I295" i="11" s="1"/>
  <c r="I21" i="12" s="1"/>
  <c r="C41" i="10" s="1"/>
  <c r="I66" i="13"/>
  <c r="H66" i="13" s="1"/>
  <c r="G15" i="11" s="1"/>
  <c r="M41" i="10" l="1"/>
  <c r="L41" i="10"/>
  <c r="H15" i="11"/>
  <c r="I15" i="11" s="1"/>
  <c r="I60" i="13"/>
  <c r="H60" i="13" s="1"/>
  <c r="G14" i="11" s="1"/>
  <c r="I16" i="11"/>
  <c r="N41" i="10" l="1"/>
  <c r="T41" i="10" s="1"/>
  <c r="I8" i="12"/>
  <c r="C15" i="10" s="1"/>
  <c r="H14" i="11"/>
  <c r="I14" i="11" s="1"/>
  <c r="I51" i="13"/>
  <c r="H51" i="13" s="1"/>
  <c r="G13" i="11" s="1"/>
  <c r="R41" i="10" l="1"/>
  <c r="L15" i="10"/>
  <c r="H15" i="10"/>
  <c r="D15" i="10"/>
  <c r="K15" i="10"/>
  <c r="J15" i="10"/>
  <c r="F15" i="10"/>
  <c r="G15" i="10"/>
  <c r="M15" i="10"/>
  <c r="I15" i="10"/>
  <c r="E15" i="10"/>
  <c r="H13" i="11"/>
  <c r="I13" i="11" s="1"/>
  <c r="I42" i="13"/>
  <c r="H42" i="13" s="1"/>
  <c r="G12" i="11" s="1"/>
  <c r="N15" i="10" l="1"/>
  <c r="H12" i="11"/>
  <c r="I12" i="11" s="1"/>
  <c r="I11" i="11" s="1"/>
  <c r="R15" i="10" l="1"/>
  <c r="T15" i="10"/>
  <c r="H8" i="11" l="1"/>
  <c r="I8" i="11" s="1"/>
  <c r="I5" i="11" s="1"/>
  <c r="H10" i="11"/>
  <c r="I10" i="11" s="1"/>
  <c r="I9" i="11" s="1"/>
  <c r="I7" i="12"/>
  <c r="C13" i="10" s="1"/>
  <c r="I5" i="12" l="1"/>
  <c r="C9" i="10" s="1"/>
  <c r="D9" i="10" s="1"/>
  <c r="H420" i="11"/>
  <c r="L13" i="10"/>
  <c r="H13" i="10"/>
  <c r="D13" i="10"/>
  <c r="G13" i="10"/>
  <c r="J13" i="10"/>
  <c r="F13" i="10"/>
  <c r="M13" i="10"/>
  <c r="I13" i="10"/>
  <c r="E13" i="10"/>
  <c r="K13" i="10"/>
  <c r="J409" i="11" l="1"/>
  <c r="J416" i="11"/>
  <c r="I26" i="12"/>
  <c r="J16" i="12" s="1"/>
  <c r="J410" i="11"/>
  <c r="J411" i="11"/>
  <c r="J316" i="11"/>
  <c r="J403" i="11"/>
  <c r="J203" i="11"/>
  <c r="I6" i="12"/>
  <c r="C11" i="10" s="1"/>
  <c r="C47" i="10" s="1"/>
  <c r="J211" i="11"/>
  <c r="J215" i="11"/>
  <c r="J227" i="11"/>
  <c r="J231" i="11"/>
  <c r="J235" i="11"/>
  <c r="J239" i="11"/>
  <c r="J243" i="11"/>
  <c r="J247" i="11"/>
  <c r="J253" i="11"/>
  <c r="J287" i="11"/>
  <c r="J204" i="11"/>
  <c r="J208" i="11"/>
  <c r="J212" i="11"/>
  <c r="J216" i="11"/>
  <c r="J220" i="11"/>
  <c r="J224" i="11"/>
  <c r="J228" i="11"/>
  <c r="J232" i="11"/>
  <c r="J237" i="11"/>
  <c r="J240" i="11"/>
  <c r="J244" i="11"/>
  <c r="J249" i="11"/>
  <c r="J255" i="11"/>
  <c r="J80" i="11"/>
  <c r="J263" i="11"/>
  <c r="J10" i="11"/>
  <c r="J267" i="11"/>
  <c r="J271" i="11"/>
  <c r="J275" i="11"/>
  <c r="J292" i="11"/>
  <c r="J283" i="11"/>
  <c r="J256" i="11"/>
  <c r="J260" i="11"/>
  <c r="J264" i="11"/>
  <c r="J268" i="11"/>
  <c r="J272" i="11"/>
  <c r="J276" i="11"/>
  <c r="J280" i="11"/>
  <c r="J284" i="11"/>
  <c r="J289" i="11"/>
  <c r="J291" i="11"/>
  <c r="J294" i="11"/>
  <c r="J257" i="11"/>
  <c r="J261" i="11"/>
  <c r="J265" i="11"/>
  <c r="J269" i="11"/>
  <c r="J273" i="11"/>
  <c r="J277" i="11"/>
  <c r="J281" i="11"/>
  <c r="J285" i="11"/>
  <c r="J288" i="11"/>
  <c r="J293" i="11"/>
  <c r="J28" i="11"/>
  <c r="J246" i="11"/>
  <c r="J250" i="11"/>
  <c r="J254" i="11"/>
  <c r="J258" i="11"/>
  <c r="J262" i="11"/>
  <c r="J266" i="11"/>
  <c r="J270" i="11"/>
  <c r="J274" i="11"/>
  <c r="J278" i="11"/>
  <c r="J282" i="11"/>
  <c r="J286" i="11"/>
  <c r="J290" i="11"/>
  <c r="J9" i="11"/>
  <c r="J296" i="11"/>
  <c r="J5" i="11"/>
  <c r="J297" i="11"/>
  <c r="J8" i="11"/>
  <c r="J414" i="11"/>
  <c r="J295" i="11"/>
  <c r="J332" i="11"/>
  <c r="J299" i="11"/>
  <c r="J352" i="11"/>
  <c r="J307" i="11"/>
  <c r="J363" i="11"/>
  <c r="J7" i="11"/>
  <c r="J298" i="11"/>
  <c r="J315" i="11"/>
  <c r="J392" i="11"/>
  <c r="J408" i="11"/>
  <c r="J344" i="11"/>
  <c r="J378" i="11"/>
  <c r="J302" i="11"/>
  <c r="J313" i="11"/>
  <c r="J322" i="11"/>
  <c r="J367" i="11"/>
  <c r="J366" i="11"/>
  <c r="J319" i="11"/>
  <c r="J388" i="11"/>
  <c r="J397" i="11"/>
  <c r="J308" i="11"/>
  <c r="J347" i="11"/>
  <c r="J323" i="11"/>
  <c r="J406" i="11"/>
  <c r="J405" i="11"/>
  <c r="J354" i="11"/>
  <c r="J361" i="11"/>
  <c r="J337" i="11"/>
  <c r="J303" i="11"/>
  <c r="J328" i="11"/>
  <c r="J365" i="11"/>
  <c r="J334" i="11"/>
  <c r="J311" i="11"/>
  <c r="J329" i="11"/>
  <c r="J305" i="11"/>
  <c r="J385" i="11"/>
  <c r="J350" i="11"/>
  <c r="J358" i="11"/>
  <c r="J327" i="11"/>
  <c r="J351" i="11"/>
  <c r="J374" i="11"/>
  <c r="J391" i="11"/>
  <c r="J382" i="11"/>
  <c r="J342" i="11"/>
  <c r="J413" i="11"/>
  <c r="J309" i="11"/>
  <c r="J325" i="11"/>
  <c r="J346" i="11"/>
  <c r="J364" i="11"/>
  <c r="J390" i="11"/>
  <c r="J370" i="11"/>
  <c r="J314" i="11"/>
  <c r="J368" i="11"/>
  <c r="J379" i="11"/>
  <c r="J312" i="11"/>
  <c r="J333" i="11"/>
  <c r="J373" i="11"/>
  <c r="J330" i="11"/>
  <c r="J360" i="11"/>
  <c r="J376" i="11"/>
  <c r="J396" i="11"/>
  <c r="J331" i="11"/>
  <c r="J399" i="11"/>
  <c r="J357" i="11"/>
  <c r="J389" i="11"/>
  <c r="J310" i="11"/>
  <c r="J326" i="11"/>
  <c r="J349" i="11"/>
  <c r="J377" i="11"/>
  <c r="J395" i="11"/>
  <c r="J417" i="11"/>
  <c r="J387" i="11"/>
  <c r="J324" i="11"/>
  <c r="J383" i="11"/>
  <c r="J301" i="11"/>
  <c r="J318" i="11"/>
  <c r="J335" i="11"/>
  <c r="J371" i="11"/>
  <c r="J306" i="11"/>
  <c r="J320" i="11"/>
  <c r="J339" i="11"/>
  <c r="J355" i="11"/>
  <c r="J380" i="11"/>
  <c r="J407" i="11"/>
  <c r="J348" i="11"/>
  <c r="J381" i="11"/>
  <c r="J300" i="11"/>
  <c r="J317" i="11"/>
  <c r="J336" i="11"/>
  <c r="J359" i="11"/>
  <c r="J375" i="11"/>
  <c r="J402" i="11"/>
  <c r="J338" i="11"/>
  <c r="J394" i="11"/>
  <c r="J340" i="11"/>
  <c r="J400" i="11"/>
  <c r="J304" i="11"/>
  <c r="J321" i="11"/>
  <c r="J353" i="11"/>
  <c r="J404" i="11"/>
  <c r="J412" i="11"/>
  <c r="J343" i="11"/>
  <c r="J362" i="11"/>
  <c r="J384" i="11"/>
  <c r="J356" i="11"/>
  <c r="J345" i="11"/>
  <c r="J369" i="11"/>
  <c r="J393" i="11"/>
  <c r="J372" i="11"/>
  <c r="J398" i="11"/>
  <c r="J415" i="11"/>
  <c r="J386" i="11"/>
  <c r="J401" i="11"/>
  <c r="J341" i="11"/>
  <c r="N13" i="10"/>
  <c r="L9" i="10" l="1"/>
  <c r="H9" i="10"/>
  <c r="K9" i="10"/>
  <c r="G9" i="10"/>
  <c r="J9" i="10"/>
  <c r="F9" i="10"/>
  <c r="M9" i="10"/>
  <c r="I9" i="10"/>
  <c r="E9" i="10"/>
  <c r="J223" i="11"/>
  <c r="J207" i="11"/>
  <c r="J219" i="11"/>
  <c r="G11" i="10"/>
  <c r="L11" i="10"/>
  <c r="J11" i="10"/>
  <c r="M11" i="10"/>
  <c r="H11" i="10"/>
  <c r="F11" i="10"/>
  <c r="I11" i="10"/>
  <c r="D11" i="10"/>
  <c r="D47" i="10" s="1"/>
  <c r="K11" i="10"/>
  <c r="E11" i="10"/>
  <c r="J6" i="11"/>
  <c r="J252" i="11"/>
  <c r="J242" i="11"/>
  <c r="J234" i="11"/>
  <c r="J226" i="11"/>
  <c r="J218" i="11"/>
  <c r="J210" i="11"/>
  <c r="J202" i="11"/>
  <c r="J198" i="11"/>
  <c r="J194" i="11"/>
  <c r="J190" i="11"/>
  <c r="J186" i="11"/>
  <c r="J182" i="11"/>
  <c r="J178" i="11"/>
  <c r="J174" i="11"/>
  <c r="J170" i="11"/>
  <c r="J166" i="11"/>
  <c r="J162" i="11"/>
  <c r="J158" i="11"/>
  <c r="J152" i="11"/>
  <c r="J149" i="11"/>
  <c r="J145" i="11"/>
  <c r="J141" i="11"/>
  <c r="J155" i="11"/>
  <c r="J134" i="11"/>
  <c r="J130" i="11"/>
  <c r="J126" i="11"/>
  <c r="J122" i="11"/>
  <c r="J118" i="11"/>
  <c r="J114" i="11"/>
  <c r="J110" i="11"/>
  <c r="J106" i="11"/>
  <c r="J102" i="11"/>
  <c r="J98" i="11"/>
  <c r="J94" i="11"/>
  <c r="J90" i="11"/>
  <c r="J86" i="11"/>
  <c r="J81" i="11"/>
  <c r="J77" i="11"/>
  <c r="J73" i="11"/>
  <c r="J69" i="11"/>
  <c r="J65" i="11"/>
  <c r="J61" i="11"/>
  <c r="J57" i="11"/>
  <c r="J53" i="11"/>
  <c r="J49" i="11"/>
  <c r="J45" i="11"/>
  <c r="J41" i="11"/>
  <c r="J37" i="11"/>
  <c r="J33" i="11"/>
  <c r="J29" i="11"/>
  <c r="J24" i="11"/>
  <c r="J20" i="11"/>
  <c r="J16" i="11"/>
  <c r="J12" i="11"/>
  <c r="J251" i="11"/>
  <c r="J241" i="11"/>
  <c r="J233" i="11"/>
  <c r="J225" i="11"/>
  <c r="J217" i="11"/>
  <c r="J209" i="11"/>
  <c r="J201" i="11"/>
  <c r="J197" i="11"/>
  <c r="J193" i="11"/>
  <c r="J188" i="11"/>
  <c r="J185" i="11"/>
  <c r="J181" i="11"/>
  <c r="J177" i="11"/>
  <c r="J173" i="11"/>
  <c r="J169" i="11"/>
  <c r="J165" i="11"/>
  <c r="J161" i="11"/>
  <c r="J157" i="11"/>
  <c r="J154" i="11"/>
  <c r="J148" i="11"/>
  <c r="J144" i="11"/>
  <c r="J140" i="11"/>
  <c r="J137" i="11"/>
  <c r="J133" i="11"/>
  <c r="J129" i="11"/>
  <c r="J125" i="11"/>
  <c r="J121" i="11"/>
  <c r="J117" i="11"/>
  <c r="J113" i="11"/>
  <c r="J109" i="11"/>
  <c r="J105" i="11"/>
  <c r="J101" i="11"/>
  <c r="J97" i="11"/>
  <c r="J93" i="11"/>
  <c r="J89" i="11"/>
  <c r="J85" i="11"/>
  <c r="J83" i="11"/>
  <c r="J76" i="11"/>
  <c r="J72" i="11"/>
  <c r="J67" i="11"/>
  <c r="J64" i="11"/>
  <c r="J60" i="11"/>
  <c r="J56" i="11"/>
  <c r="J52" i="11"/>
  <c r="J48" i="11"/>
  <c r="J44" i="11"/>
  <c r="J40" i="11"/>
  <c r="J36" i="11"/>
  <c r="J32" i="11"/>
  <c r="J27" i="11"/>
  <c r="J23" i="11"/>
  <c r="J19" i="11"/>
  <c r="J15" i="11"/>
  <c r="J11" i="11"/>
  <c r="J279" i="11"/>
  <c r="J248" i="11"/>
  <c r="J238" i="11"/>
  <c r="J230" i="11"/>
  <c r="J222" i="11"/>
  <c r="J214" i="11"/>
  <c r="J206" i="11"/>
  <c r="J200" i="11"/>
  <c r="J196" i="11"/>
  <c r="J192" i="11"/>
  <c r="J187" i="11"/>
  <c r="J184" i="11"/>
  <c r="J180" i="11"/>
  <c r="J176" i="11"/>
  <c r="J172" i="11"/>
  <c r="J168" i="11"/>
  <c r="J164" i="11"/>
  <c r="J160" i="11"/>
  <c r="J156" i="11"/>
  <c r="J151" i="11"/>
  <c r="J147" i="11"/>
  <c r="J143" i="11"/>
  <c r="J139" i="11"/>
  <c r="J136" i="11"/>
  <c r="J132" i="11"/>
  <c r="J128" i="11"/>
  <c r="J124" i="11"/>
  <c r="J120" i="11"/>
  <c r="J116" i="11"/>
  <c r="J112" i="11"/>
  <c r="J108" i="11"/>
  <c r="J104" i="11"/>
  <c r="J100" i="11"/>
  <c r="J96" i="11"/>
  <c r="J92" i="11"/>
  <c r="J88" i="11"/>
  <c r="J84" i="11"/>
  <c r="J79" i="11"/>
  <c r="J75" i="11"/>
  <c r="J71" i="11"/>
  <c r="J68" i="11"/>
  <c r="J63" i="11"/>
  <c r="J59" i="11"/>
  <c r="J55" i="11"/>
  <c r="J51" i="11"/>
  <c r="J47" i="11"/>
  <c r="J43" i="11"/>
  <c r="J39" i="11"/>
  <c r="J35" i="11"/>
  <c r="J31" i="11"/>
  <c r="J26" i="11"/>
  <c r="J22" i="11"/>
  <c r="J18" i="11"/>
  <c r="J14" i="11"/>
  <c r="J259" i="11"/>
  <c r="J245" i="11"/>
  <c r="J236" i="11"/>
  <c r="J229" i="11"/>
  <c r="J221" i="11"/>
  <c r="J213" i="11"/>
  <c r="J205" i="11"/>
  <c r="J199" i="11"/>
  <c r="J195" i="11"/>
  <c r="J191" i="11"/>
  <c r="J189" i="11"/>
  <c r="J183" i="11"/>
  <c r="J179" i="11"/>
  <c r="J175" i="11"/>
  <c r="J171" i="11"/>
  <c r="J167" i="11"/>
  <c r="J163" i="11"/>
  <c r="J159" i="11"/>
  <c r="J153" i="11"/>
  <c r="J150" i="11"/>
  <c r="J146" i="11"/>
  <c r="J142" i="11"/>
  <c r="J138" i="11"/>
  <c r="J135" i="11"/>
  <c r="J131" i="11"/>
  <c r="J127" i="11"/>
  <c r="J123" i="11"/>
  <c r="J119" i="11"/>
  <c r="J115" i="11"/>
  <c r="J111" i="11"/>
  <c r="J107" i="11"/>
  <c r="J103" i="11"/>
  <c r="J99" i="11"/>
  <c r="J95" i="11"/>
  <c r="J91" i="11"/>
  <c r="J87" i="11"/>
  <c r="J82" i="11"/>
  <c r="J78" i="11"/>
  <c r="J74" i="11"/>
  <c r="J70" i="11"/>
  <c r="J66" i="11"/>
  <c r="J62" i="11"/>
  <c r="J58" i="11"/>
  <c r="J54" i="11"/>
  <c r="J50" i="11"/>
  <c r="J46" i="11"/>
  <c r="J42" i="11"/>
  <c r="J38" i="11"/>
  <c r="J34" i="11"/>
  <c r="J30" i="11"/>
  <c r="J25" i="11"/>
  <c r="J21" i="11"/>
  <c r="J17" i="11"/>
  <c r="J13" i="11"/>
  <c r="J6" i="12"/>
  <c r="J12" i="12"/>
  <c r="J15" i="12"/>
  <c r="J23" i="12"/>
  <c r="J8" i="12"/>
  <c r="J17" i="12"/>
  <c r="J11" i="12"/>
  <c r="J20" i="12"/>
  <c r="J9" i="12"/>
  <c r="J13" i="12"/>
  <c r="J18" i="12"/>
  <c r="J22" i="12"/>
  <c r="J7" i="12"/>
  <c r="J10" i="12"/>
  <c r="J14" i="12"/>
  <c r="J19" i="12"/>
  <c r="J21" i="12"/>
  <c r="J5" i="12"/>
  <c r="T13" i="10"/>
  <c r="R13" i="10"/>
  <c r="I47" i="10" l="1"/>
  <c r="I48" i="10" s="1"/>
  <c r="G47" i="10"/>
  <c r="G48" i="10" s="1"/>
  <c r="M47" i="10"/>
  <c r="M48" i="10" s="1"/>
  <c r="K47" i="10"/>
  <c r="K48" i="10" s="1"/>
  <c r="D51" i="10"/>
  <c r="D54" i="10" s="1"/>
  <c r="D48" i="10"/>
  <c r="F47" i="10"/>
  <c r="F48" i="10" s="1"/>
  <c r="H47" i="10"/>
  <c r="H48" i="10" s="1"/>
  <c r="E47" i="10"/>
  <c r="E48" i="10" s="1"/>
  <c r="J47" i="10"/>
  <c r="J48" i="10" s="1"/>
  <c r="L47" i="10"/>
  <c r="L48" i="10" s="1"/>
  <c r="C10" i="10"/>
  <c r="T10" i="10" s="1"/>
  <c r="C12" i="10"/>
  <c r="N9" i="10"/>
  <c r="C42" i="10"/>
  <c r="R42" i="10" s="1"/>
  <c r="N11" i="10"/>
  <c r="C14" i="10"/>
  <c r="C44" i="10"/>
  <c r="C34" i="10"/>
  <c r="C26" i="10"/>
  <c r="C18" i="10"/>
  <c r="C40" i="10"/>
  <c r="C32" i="10"/>
  <c r="C24" i="10"/>
  <c r="C16" i="10"/>
  <c r="C38" i="10"/>
  <c r="C30" i="10"/>
  <c r="C22" i="10"/>
  <c r="C46" i="10"/>
  <c r="C36" i="10"/>
  <c r="C28" i="10"/>
  <c r="C20" i="10"/>
  <c r="N47" i="10" l="1"/>
  <c r="N48" i="10" s="1"/>
  <c r="R10" i="10"/>
  <c r="T42" i="10"/>
  <c r="T9" i="10"/>
  <c r="R9" i="10"/>
  <c r="T38" i="10"/>
  <c r="R38" i="10"/>
  <c r="T40" i="10"/>
  <c r="R40" i="10"/>
  <c r="R46" i="10"/>
  <c r="T46" i="10"/>
  <c r="T16" i="10"/>
  <c r="R16" i="10"/>
  <c r="T12" i="10"/>
  <c r="R12" i="10"/>
  <c r="R44" i="10"/>
  <c r="T44" i="10"/>
  <c r="T36" i="10"/>
  <c r="R36" i="10"/>
  <c r="T34" i="10"/>
  <c r="R34" i="10"/>
  <c r="T20" i="10"/>
  <c r="R20" i="10"/>
  <c r="R24" i="10"/>
  <c r="T24" i="10"/>
  <c r="T18" i="10"/>
  <c r="R18" i="10"/>
  <c r="R14" i="10"/>
  <c r="T14" i="10"/>
  <c r="R22" i="10"/>
  <c r="T22" i="10"/>
  <c r="R28" i="10"/>
  <c r="T28" i="10"/>
  <c r="T30" i="10"/>
  <c r="R30" i="10"/>
  <c r="R32" i="10"/>
  <c r="T32" i="10"/>
  <c r="R26" i="10"/>
  <c r="T26" i="10"/>
  <c r="T11" i="10"/>
  <c r="R11" i="10"/>
  <c r="E51" i="10" l="1"/>
  <c r="F51" i="10" l="1"/>
  <c r="E54" i="10"/>
  <c r="F54" i="10" l="1"/>
  <c r="G51" i="10"/>
  <c r="H51" i="10" l="1"/>
  <c r="G54" i="10"/>
  <c r="I51" i="10" l="1"/>
  <c r="H54" i="10"/>
  <c r="I54" i="10" l="1"/>
  <c r="J51" i="10"/>
  <c r="K51" i="10" l="1"/>
  <c r="J54" i="10"/>
  <c r="L51" i="10" l="1"/>
  <c r="K54" i="10"/>
  <c r="L54" i="10" l="1"/>
  <c r="M51" i="10"/>
  <c r="N51" i="10" l="1"/>
  <c r="N54" i="10" s="1"/>
  <c r="M54"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luis.antunes</author>
  </authors>
  <commentList>
    <comment ref="C1" authorId="0" shapeId="0" xr:uid="{00000000-0006-0000-0600-000001000000}">
      <text>
        <r>
          <rPr>
            <b/>
            <sz val="9"/>
            <rFont val="Arial"/>
            <charset val="134"/>
          </rPr>
          <t>luis.antunes:</t>
        </r>
        <r>
          <rPr>
            <sz val="9"/>
            <rFont val="Arial"/>
            <charset val="134"/>
          </rPr>
          <t xml:space="preserve">
INSERIR DADOS DA EMPRESA</t>
        </r>
      </text>
    </comment>
    <comment ref="A5" authorId="0" shapeId="0" xr:uid="{00000000-0006-0000-0600-000002000000}">
      <text>
        <r>
          <rPr>
            <b/>
            <sz val="9"/>
            <rFont val="Arial"/>
            <charset val="134"/>
          </rPr>
          <t>luis.antunes:</t>
        </r>
        <r>
          <rPr>
            <sz val="9"/>
            <rFont val="Arial"/>
            <charset val="134"/>
          </rPr>
          <t xml:space="preserve">
INSERIR NOME E CNPJ DA EMPRESA</t>
        </r>
      </text>
    </comment>
    <comment ref="E12" authorId="0" shapeId="0" xr:uid="{00000000-0006-0000-0600-000003000000}">
      <text>
        <r>
          <rPr>
            <b/>
            <sz val="9"/>
            <rFont val="Arial"/>
            <charset val="134"/>
          </rPr>
          <t>luis.antunes:</t>
        </r>
        <r>
          <rPr>
            <sz val="9"/>
            <rFont val="Arial"/>
            <charset val="134"/>
          </rPr>
          <t xml:space="preserve">
CASO MODIFIQUE O BDI, OS VALORES ADOTADOS DEVEM ESTAR DENTRO DO INTERVALO DE REFERÊNCIA.</t>
        </r>
      </text>
    </comment>
    <comment ref="C22" authorId="0" shapeId="0" xr:uid="{00000000-0006-0000-0600-000004000000}">
      <text>
        <r>
          <rPr>
            <b/>
            <sz val="9"/>
            <rFont val="Arial"/>
            <charset val="134"/>
          </rPr>
          <t>luis.antunes:</t>
        </r>
        <r>
          <rPr>
            <sz val="9"/>
            <rFont val="Arial"/>
            <charset val="134"/>
          </rPr>
          <t xml:space="preserve">
INSERIR NOME DO RESPONSÁVEL TÉCNICO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<sst xmlns="http://schemas.openxmlformats.org/spreadsheetml/2006/main" count="70972" uniqueCount="23135">
  <si>
    <t>Obra</t>
  </si>
  <si>
    <t>Bancos</t>
  </si>
  <si>
    <t>B.D.I.</t>
  </si>
  <si>
    <t>Encargos Sociais</t>
  </si>
  <si>
    <t>CONCLUSÃO DA OBRA DE CONSTRUÇÃO DA UNIDADE DESCENTRALIZADA DA CODEVASF NO ESTADO DO AMAPÁ - 11ª SUPERINTENDÊNCIA REGIONAL, NO MUNICÍPIO DE MACAPÁ/AP.</t>
  </si>
  <si>
    <t>SINAPI - 01/2025 - Amapá
SICRO3 - 10/2024 - Amapá</t>
  </si>
  <si>
    <t>23,08%</t>
  </si>
  <si>
    <t>Não Desonerado: embutido nos preços unitário dos insumos de mão de obra, de acordo com as bases.</t>
  </si>
  <si>
    <t>Planilha Orçamentária Resumida</t>
  </si>
  <si>
    <t>Item</t>
  </si>
  <si>
    <t>Descrição</t>
  </si>
  <si>
    <t>Total</t>
  </si>
  <si>
    <t>Peso (%)</t>
  </si>
  <si>
    <t>1</t>
  </si>
  <si>
    <t>INSTALAÇÕES INICIAIS DA OBRA</t>
  </si>
  <si>
    <t>2</t>
  </si>
  <si>
    <t>PREPARO DO TERRENO - MOVIMENTO DE TERRA E LIMPEZA</t>
  </si>
  <si>
    <t>3</t>
  </si>
  <si>
    <t>INFRAESTRUTURA</t>
  </si>
  <si>
    <t>4</t>
  </si>
  <si>
    <t>SUPERESTRUTURA</t>
  </si>
  <si>
    <t>5</t>
  </si>
  <si>
    <t>ALVENARIAS E DIVISÕES E ACESSÓRIOS</t>
  </si>
  <si>
    <t>6</t>
  </si>
  <si>
    <t>IMPERMEABILIZAÇÕES</t>
  </si>
  <si>
    <t>7</t>
  </si>
  <si>
    <t>PEITORIS E CHAPINS</t>
  </si>
  <si>
    <t>8</t>
  </si>
  <si>
    <t>REVESTIMENTOS - PAREDES</t>
  </si>
  <si>
    <t>9</t>
  </si>
  <si>
    <t>REVESTIMENTOS - PISOS</t>
  </si>
  <si>
    <t>10</t>
  </si>
  <si>
    <t>INSTALAÇÕES HIDROSSANITÁRIAS</t>
  </si>
  <si>
    <t>11</t>
  </si>
  <si>
    <t>INSTALAÇÕES ELÉTRICAS</t>
  </si>
  <si>
    <t>12</t>
  </si>
  <si>
    <t>ESQUADRIAS</t>
  </si>
  <si>
    <t>13</t>
  </si>
  <si>
    <t>INCENDIO</t>
  </si>
  <si>
    <t>14</t>
  </si>
  <si>
    <t>FORROS, PINTURAS E TEXTURAS</t>
  </si>
  <si>
    <t>15</t>
  </si>
  <si>
    <t>URBANIZAÇÃO</t>
  </si>
  <si>
    <t>16</t>
  </si>
  <si>
    <t>MOBILIZAÇÃO E DESMOBILIZAÇÃO DE OBRA</t>
  </si>
  <si>
    <t>17</t>
  </si>
  <si>
    <t>ADMINISTRAÇÃO LOCAL</t>
  </si>
  <si>
    <t>Total sem BDI</t>
  </si>
  <si>
    <t>Total do BDI</t>
  </si>
  <si>
    <t>Total Geral</t>
  </si>
  <si>
    <t>_______________________________________________________________
LUIS FERNANDO ANTUNES LIMA
ANALISTA EM DESENVOLVIMENTO REGIONAL - 11ª GRD/UIP</t>
  </si>
  <si>
    <t>Orçamento Sintético</t>
  </si>
  <si>
    <t>Código</t>
  </si>
  <si>
    <t>Banco</t>
  </si>
  <si>
    <t>Und</t>
  </si>
  <si>
    <t>Quant.</t>
  </si>
  <si>
    <t>Valor Unit</t>
  </si>
  <si>
    <t>Valor Unit com BDI</t>
  </si>
  <si>
    <t/>
  </si>
  <si>
    <t>1.1</t>
  </si>
  <si>
    <t>COMP. SEDE 11 - 01</t>
  </si>
  <si>
    <t>Próprio</t>
  </si>
  <si>
    <t>FORNECIMENTO E COLOCAÇÃO DE PLACA DE OBRA (4,80 X 2,4 0 M) -  EM CHAPA GALVANIZADA *N. 22*, ADESIVADA E FIXADA COM SUPORTE EM EUCALIPTO AUTOCLAVADO.</t>
  </si>
  <si>
    <t>UN</t>
  </si>
  <si>
    <t>2.1</t>
  </si>
  <si>
    <t>100575</t>
  </si>
  <si>
    <t>SINAPI</t>
  </si>
  <si>
    <t>REGULARIZAÇÃO DE SUPERFÍCIES COM MOTONIVELADORA. AF_09/2024</t>
  </si>
  <si>
    <t>m²</t>
  </si>
  <si>
    <t>2.2</t>
  </si>
  <si>
    <t>96386</t>
  </si>
  <si>
    <t>EXECUÇÃO E COMPACTAÇÃO DE CORPO DE ATERRO (95% DE ENERGIA DO PROCTOR NORMAL) COM SOLO PREDOMINANTEMENTE ARENOSO ESPESSURA 15CM - EXCLUSIVE MATERIAL, ESCAVAÇÃO, CARGA E TRANSPORTE. AF_09/2024</t>
  </si>
  <si>
    <t>m³</t>
  </si>
  <si>
    <t>2.3</t>
  </si>
  <si>
    <t>100979</t>
  </si>
  <si>
    <t>CARGA, MANOBRA E DESCARGA DE SOLOS E MATERIAIS GRANULARES EM CAMINHÃO BASCULANTE 14 M³ - CARGA COM ESCAVADEIRA HIDRÁULICA (CAÇAMBA DE 1,20 M³ / 155 HP) E DESCARGA LIVRE (UNIDADE: M3). AF_07/2020</t>
  </si>
  <si>
    <t>2.4</t>
  </si>
  <si>
    <t>95876</t>
  </si>
  <si>
    <t>TRANSPORTE COM CAMINHÃO BASCULANTE DE 14 M³, EM VIA URBANA PAVIMENTADA, DMT ATÉ 30 KM (UNIDADE: M3XKM). AF_07/2020</t>
  </si>
  <si>
    <t>M3XKM</t>
  </si>
  <si>
    <t>3.1</t>
  </si>
  <si>
    <t>96523</t>
  </si>
  <si>
    <t>ESCAVAÇÃO MANUAL PARA BLOCO DE COROAMENTO OU SAPATA (INCLUINDO ESCAVAÇÃO PARA COLOCAÇÃO DE FÔRMAS). AF_01/2024</t>
  </si>
  <si>
    <t>3.2</t>
  </si>
  <si>
    <t>96527</t>
  </si>
  <si>
    <t>ESCAVAÇÃO MANUAL PARA VIGA BALDRAME OU SAPATA CORRIDA (INCLUINDO ESCAVAÇÃO PARA COLOCAÇÃO DE FÔRMAS). AF_01/2024</t>
  </si>
  <si>
    <t>3.3</t>
  </si>
  <si>
    <t>96619</t>
  </si>
  <si>
    <t>LASTRO DE CONCRETO MAGRO, APLICADO EM BLOCOS DE COROAMENTO OU SAPATAS, ESPESSURA DE 5 CM. AF_01/2024</t>
  </si>
  <si>
    <t>3.4</t>
  </si>
  <si>
    <t>96541</t>
  </si>
  <si>
    <t>FABRICAÇÃO, MONTAGEM E DESMONTAGEM DE FÔRMA PARA SAPATA, EM CHAPA DE MADEIRA COMPENSADA RESINADA, E=17 MM, 4 UTILIZAÇÕES. AF_01/2024</t>
  </si>
  <si>
    <t>3.5</t>
  </si>
  <si>
    <t>96542</t>
  </si>
  <si>
    <t>FABRICAÇÃO, MONTAGEM E DESMONTAGEM DE FÔRMA PARA VIGA BALDRAME, EM CHAPA DE MADEIRA COMPENSADA RESINADA, E=17 MM, 4 UTILIZAÇÕES. AF_01/2024</t>
  </si>
  <si>
    <t>3.6</t>
  </si>
  <si>
    <t>92419</t>
  </si>
  <si>
    <t>MONTAGEM E DESMONTAGEM DE FÔRMA DE PILARES RETANGULARES E ESTRUTURAS SIMILARES, PÉ-DIREITO SIMPLES, EM CHAPA DE MADEIRA COMPENSADA RESINADA, 4 UTILIZAÇÕES. AF_09/2020</t>
  </si>
  <si>
    <t>3.7</t>
  </si>
  <si>
    <t>104916</t>
  </si>
  <si>
    <t>ARMAÇÃO DE SAPATA ISOLADA, VIGA BALDRAME E SAPATA CORRIDA UTILIZANDO AÇO CA-60 DE 5 MM - MONTAGEM. AF_01/2024</t>
  </si>
  <si>
    <t>KG</t>
  </si>
  <si>
    <t>3.8</t>
  </si>
  <si>
    <t>104918</t>
  </si>
  <si>
    <t>ARMAÇÃO DE SAPATA ISOLADA, VIGA BALDRAME E SAPATA CORRIDA UTILIZANDO AÇO CA-50 DE 8 MM - MONTAGEM. AF_01/2024</t>
  </si>
  <si>
    <t>3.9</t>
  </si>
  <si>
    <t>104919</t>
  </si>
  <si>
    <t>ARMAÇÃO DE SAPATA ISOLADA, VIGA BALDRAME E SAPATA CORRIDA UTILIZANDO AÇO CA-50 DE 10 MM - MONTAGEM. AF_01/2024</t>
  </si>
  <si>
    <t>3.10</t>
  </si>
  <si>
    <t>104920</t>
  </si>
  <si>
    <t>ARMAÇÃO DE BLOCO, SAPATA ISOLADA, VIGA BALDRAME E SAPATA CORRIDA UTILIZANDO AÇO CA-50 DE 12,5 MM - MONTAGEM. AF_01/2024</t>
  </si>
  <si>
    <t>3.11</t>
  </si>
  <si>
    <t>96558</t>
  </si>
  <si>
    <t>CONCRETAGEM DE SAPATA, FCK 30 MPA, COM USO DE BOMBA - LANÇAMENTO, ADENSAMENTO E ACABAMENTO. AF_01/2024</t>
  </si>
  <si>
    <t>3.12</t>
  </si>
  <si>
    <t>96555</t>
  </si>
  <si>
    <t>CONCRETAGEM DE BLOCO DE COROAMENTO OU VIGA BALDRAME, FCK 30 MPA, COM USO DE JERICA - LANÇAMENTO, ADENSAMENTO E ACABAMENTO. AF_01/2024</t>
  </si>
  <si>
    <t>3.13</t>
  </si>
  <si>
    <t>98557</t>
  </si>
  <si>
    <t>IMPERMEABILIZAÇÃO DE SUPERFÍCIE COM EMULSÃO ASFÁLTICA, 2 DEMÃOS. AF_09/2023</t>
  </si>
  <si>
    <t>3.14</t>
  </si>
  <si>
    <t>COMP. SEDE 02</t>
  </si>
  <si>
    <t>ATERRO MANUAL DE VALAS COM SOLO ARGILO-ARENOSO E COMPACTAÇÃO MECANIZADA.</t>
  </si>
  <si>
    <t>M²</t>
  </si>
  <si>
    <t>3.15</t>
  </si>
  <si>
    <t>COMP. SEDE 11 - 03</t>
  </si>
  <si>
    <t>ALVENARIA DE BLOCO DE CONCRETO CHEIO COM ARMAÇÃO, EM CONCRETO COM FCK 15MPA , ESP. 14CM, PARA REVESTIMENTO, INCLUSIVE ARGAMASSA PARA ASSENTAMENTO</t>
  </si>
  <si>
    <t>3.16</t>
  </si>
  <si>
    <t>97087</t>
  </si>
  <si>
    <t>CAMADA SEPARADORA PARA EXECUÇÃO DE RADIER, PISO DE CONCRETO OU LAJE SOBRE SOLO, EM LONA PLÁSTICA. AF_09/2021</t>
  </si>
  <si>
    <t>3.17</t>
  </si>
  <si>
    <t>92768</t>
  </si>
  <si>
    <t>ARMAÇÃO DE LAJE DE ESTRUTURA CONVENCIONAL DE CONCRETO ARMADO UTILIZANDO AÇO CA-60 DE 5,0 MM - MONTAGEM. AF_06/2022</t>
  </si>
  <si>
    <t>3.18</t>
  </si>
  <si>
    <t>97096</t>
  </si>
  <si>
    <t>CONCRETAGEM DE RADIER, PISO DE CONCRETO OU LAJE SOBRE SOLO, FCK 30 MPA - LANÇAMENTO, ADENSAMENTO E ACABAMENTO. AF_09/2021</t>
  </si>
  <si>
    <t>4.1</t>
  </si>
  <si>
    <t>COMP. SEDE 11 - 04</t>
  </si>
  <si>
    <t>VIGA METÁLICA EM PERFIL W 610 x 113, LAMINADO OU SOLDADO, EM AÇO ESTRUTURAL, COM CONEXÕES SOLDADAS, INCLUSOS MÃO DE OBRA, TRANSPORTE E IÇAMENTO UTILIZANDO GUINDASTE - FORNECIMENTO E INSTALAÇÃO. AF_01/2020_P</t>
  </si>
  <si>
    <t>4.2</t>
  </si>
  <si>
    <t>COMP. SEDE 11 - 05</t>
  </si>
  <si>
    <t>VIGA METÁLICA EM PERFIL W 530 x 101, LAMINADO OU SOLDADO, EM AÇO ESTRUTURAL, COM CONEXÕES SOLDADAS, INCLUSOS MÃO DE OBRA, TRANSPORTE E IÇAMENTO UTILIZANDO GUINDASTE - FORNECIMENTO E INSTALAÇÃO. AF_01/2020_P</t>
  </si>
  <si>
    <t>4.3</t>
  </si>
  <si>
    <t>COMP. SEDE 11 - 06</t>
  </si>
  <si>
    <t>VIGA METÁLICA EM PERFIL W 530 x 74, LAMINADO OU SOLDADO, EM AÇO ESTRUTURAL, COM CONEXÕES SOLDADAS, INCLUSOS MÃO DE OBRA, TRANSPORTE E IÇAMENTO UTILIZANDO GUINDASTE - FORNECIMENTO E INSTALAÇÃO. AF_01/2020_P</t>
  </si>
  <si>
    <t>4.4</t>
  </si>
  <si>
    <t>COMP. SEDE 11 - 07</t>
  </si>
  <si>
    <t>VIGA METÁLICA EM PERFIL W 530 x 72, LAMINADO OU SOLDADO, EM AÇO ESTRUTURAL, COM CONEXÕES SOLDADAS, INCLUSOS MÃO DE OBRA, TRANSPORTE E IÇAMENTO UTILIZANDO GUINDASTE - FORNECIMENTO E INSTALAÇÃO. AF_01/2020_P</t>
  </si>
  <si>
    <t>4.5</t>
  </si>
  <si>
    <t>COMP. SEDE 11 - 08</t>
  </si>
  <si>
    <t>VIGA METÁLICA EM PERFIL W 460 x 60, LAMINADO OU SOLDADO, EM AÇO ESTRUTURAL, COM CONEXÕES SOLDADAS, INCLUSOS MÃO DE OBRA, TRANSPORTE E IÇAMENTO UTILIZANDO GUINDASTE - FORNECIMENTO E INSTALAÇÃO. AF_01/2020_P</t>
  </si>
  <si>
    <t>4.6</t>
  </si>
  <si>
    <t>COMP. SEDE  09</t>
  </si>
  <si>
    <t>VIGA METÁLICA EM PERFIL W 410 x 53, LAMINADO OU SOLDADO, EM AÇO ESTRUTURAL, COM CONEXÕES SOLDADAS, INCLUSOS MÃO DE OBRA, TRANSPORTE E IÇAMENTO UTILIZANDO GUINDASTE - FORNECIMENTO E INSTALAÇÃO. AF_01/2020_P</t>
  </si>
  <si>
    <t>4.7</t>
  </si>
  <si>
    <t>COMP. SEDE  10</t>
  </si>
  <si>
    <t>VIGA METÁLICA EM PERFIL W 410 x 46.1, LAMINADO OU SOLDADO, EM AÇO ESTRUTURAL, COM CONEXÕES SOLDADAS, INCLUSOS MÃO DE OBRA, TRANSPORTE E IÇAMENTO UTILIZANDO GUINDASTE - FORNECIMENTO E INSTALAÇÃO. AF_01/2020_P</t>
  </si>
  <si>
    <t>4.8</t>
  </si>
  <si>
    <t>COMP. SEDE  11</t>
  </si>
  <si>
    <t>VIGA METÁLICA EM PERFIL W 360 x 39, LAMINADO OU SOLDADO, EM AÇO ESTRUTURAL, COM CONEXÕES SOLDADAS, INCLUSOS MÃO DE OBRA, TRANSPORTE E IÇAMENTO UTILIZANDO GUINDASTE - FORNECIMENTO E INSTALAÇÃO. AF_01/2020_P</t>
  </si>
  <si>
    <t>4.9</t>
  </si>
  <si>
    <t>COMP. SEDE  12</t>
  </si>
  <si>
    <t>VIGA METÁLICA EM PERFIL W 310 x 32,7, LAMINADO OU SOLDADO, EM AÇO ESTRUTURAL, COM CONEXÕES SOLDADAS, INCLUSOS MÃO DE OBRA, TRANSPORTE E IÇAMENTO UTILIZANDO GUINDASTE - FORNECIMENTO E INSTALAÇÃO. AF_01/2020_P</t>
  </si>
  <si>
    <t>4.10</t>
  </si>
  <si>
    <t>COMP. SEDE  13</t>
  </si>
  <si>
    <t>PILAR METÁLICO PERFIL LAMINADO/SOLDADO, W 310 x 23.8, EM AÇO ESTRUTURAL, COM CONEXÕES PARAFUSADAS, INCLUSOS MÃO DE OBRA, TRANSPORTE, IÇAMENTO UTILIZANDO GUINDASTE E CONEXÕES - FORNECIMENTO E INSTALAÇÃO.</t>
  </si>
  <si>
    <t>4.11</t>
  </si>
  <si>
    <t>COMP. SEDE  14</t>
  </si>
  <si>
    <t>VIGA METÁLICA EM PERFIL W 250 x80, LAMINADO OU SOLDADO, EM AÇO ESTRUTURAL, COM CONEXÕES SOLDADAS, INCLUSOS MÃO DE OBRA, TRANSPORTE E IÇAMENTO UTILIZANDO GUINDASTE - FORNECIMENTO E INSTALAÇÃO. AF_01/2020_P</t>
  </si>
  <si>
    <t>4.12</t>
  </si>
  <si>
    <t>COMP. SEDE  15</t>
  </si>
  <si>
    <t>VIGA METÁLICA EM PERFIL W 250 x22.3, LAMINADO OU SOLDADO, EM AÇO ESTRUTURAL, COM CONEXÕES SOLDADAS, INCLUSOS MÃO DE OBRA, TRANSPORTE E IÇAMENTO UTILIZANDO GUINDASTE - FORNECIMENTO E INSTALAÇÃO. AF_01/2020_P</t>
  </si>
  <si>
    <t>4.13</t>
  </si>
  <si>
    <t>COMP. SEDE  16</t>
  </si>
  <si>
    <t>PILAR METÁLICO PERFIL LAMINADO/SOLDADO, W 200 x 19.3 EM AÇO ESTRUTURAL, COM CONEXÕES PARAFUSADAS, INCLUSOS MÃO DE OBRA, TRANSPORTE, IÇAMENTO UTILIZANDO GUINDASTE E CONEXÕES - FORNECIMENTO E INSTALAÇÃO. AF_01/2020_P</t>
  </si>
  <si>
    <t>4.14</t>
  </si>
  <si>
    <t>COMP. SEDE  17</t>
  </si>
  <si>
    <t>VIGA METÁLICA EM PERFIL W 150 x24, LAMINADO OU SOLDADO, EM AÇO ESTRUTURAL, COM CONEXÕES SOLDADAS, INCLUSOS MÃO DE OBRA, TRANSPORTE E IÇAMENTO UTILIZANDO GUINDASTE - FORNECIMENTO E INSTALAÇÃO. AF_01/2020_P</t>
  </si>
  <si>
    <t>4.15</t>
  </si>
  <si>
    <t>COMP. SEDE  18</t>
  </si>
  <si>
    <t>PILAR METÁLICO PERFIL LAMINADO/SOLDADO, W 250 x 85 EM AÇO ESTRUTURAL, COM CONEXÕES PARAFUSADAS, INCLUSOS MÃO DE OBRA, TRANSPORTE, IÇAMENTO UTILIZANDO GUINDASTE E CONEXÕES - FORNECIMENTO E INSTALAÇÃO. AF_01/2020_P</t>
  </si>
  <si>
    <t>4.16</t>
  </si>
  <si>
    <t>COMP. SEDE  19</t>
  </si>
  <si>
    <t>PILAR METÁLICO PERFIL LAMINADO/SOLDADO, W 250 x 62 EM AÇO ESTRUTURAL, COM CONEXÕES PARAFUSADAS, INCLUSOS MÃO DE OBRA, TRANSPORTE, IÇAMENTO UTILIZANDO GUINDASTE E CONEXÕES - FORNECIMENTO E INSTALAÇÃO. AF_01/2020_P</t>
  </si>
  <si>
    <t>4.17</t>
  </si>
  <si>
    <t>COMP. SEDE  20</t>
  </si>
  <si>
    <t>LAJE STEEL DECK PARA PISO COM CAPA DE CONCRETO FCK 25 MPA, ESPESSURA DA LAJE 15CM, ESPESSURA DA CHAPA 0,95 MM, INCLUSIVE IÇAMENTO COM GUINDASTE. AF_01/2020</t>
  </si>
  <si>
    <t>4.18</t>
  </si>
  <si>
    <t>102074</t>
  </si>
  <si>
    <t>ESCADA EM CONCRETO ARMADO MOLDADO IN LOCO, FCK 25 MPA, COM 2 LANCES EM  U  E LAJE PLANA, FÔRMA EM CHAPA DE MADEIRA COMPENSADA RESINADA. AF_11/2020_PA</t>
  </si>
  <si>
    <t>5.1</t>
  </si>
  <si>
    <t>96358</t>
  </si>
  <si>
    <t>PAREDE COM SISTEMA EM CHAPAS DE GESSO PARA DRYWALL, USO INTERNO, COM DUAS FACES SIMPLES E ESTRUTURA METÁLICA COM GUIAS SIMPLES, SEM VÃOS. AF_07/2023_PS</t>
  </si>
  <si>
    <t>5.2</t>
  </si>
  <si>
    <t>96359</t>
  </si>
  <si>
    <t>PAREDE COM SISTEMA EM CHAPAS DE GESSO PARA DRYWALL, USO INTERNO, COM DUAS FACES SIMPLES E ESTRUTURA METÁLICA COM GUIAS SIMPLES PARA PAREDES COM ÁREA LÍQUIDA MAIOR OU IGUAL A 6 M2, COM VÃOS. AF_07/2023_PS</t>
  </si>
  <si>
    <t>5.3</t>
  </si>
  <si>
    <t>COMP. SEDE  21</t>
  </si>
  <si>
    <t>PAREDE COM PLACAS DE GESSO ACARTONADO (DRYWALL), PARA USO EXTERNO (PLACA CIMENTÍCIA E RU), COM DUAS FACES SIMPLES E ESTRUTURA METÁLICA COM GUIAS SIMPLES, INCLUINDO ISOLAMENTO TÉRMICO/ACÚSTICO COM LÃ DE VIDRO</t>
  </si>
  <si>
    <t>5.4</t>
  </si>
  <si>
    <t>96373</t>
  </si>
  <si>
    <t>INSTALAÇÃO DE REFORÇO METÁLICO EM PAREDE DRYWALL. AF_07/2023</t>
  </si>
  <si>
    <t>M</t>
  </si>
  <si>
    <t>5.5</t>
  </si>
  <si>
    <t>102253</t>
  </si>
  <si>
    <t>DIVISORIA SANITÁRIA, TIPO CABINE, EM GRANITO CINZA POLIDO, ESP = 3CM, ASSENTADO COM ARGAMASSA COLANTE AC III-E, EXCLUSIVE FERRAGENS. AF_01/2021</t>
  </si>
  <si>
    <t>5.6</t>
  </si>
  <si>
    <t>102255</t>
  </si>
  <si>
    <t>TAPA VISTA DE MICTÓRIO EM GRANITO CINZA POLIDO, ESP = 3CM, ASSENTADO COM ARGAMASSA COLANTE AC III-E . AF_01/2021</t>
  </si>
  <si>
    <t>5.7</t>
  </si>
  <si>
    <t>99857</t>
  </si>
  <si>
    <t>CORRIMÃO SIMPLES, DIÂMETRO EXTERNO = 1 1/2", EM ALUMÍNIO. AF_04/2019_PS</t>
  </si>
  <si>
    <t>6.1</t>
  </si>
  <si>
    <t>98555</t>
  </si>
  <si>
    <t>IMPERMEABILIZAÇÃO DE SUPERFÍCIE COM ARGAMASSA POLIMÉRICA / MEMBRANA ACRÍLICA, 3 DEMÃOS. AF_09/2023</t>
  </si>
  <si>
    <t>6.2</t>
  </si>
  <si>
    <t>98558</t>
  </si>
  <si>
    <t>TRATAMENTO DE RALO OU PONTO EMERGENTE COM ARGAMASSA POLIMÉRICA / MEMBRANA ACRÍLICA REFORÇADO COM TELA DE POLIÉSTER (MAV). AF_09/2023</t>
  </si>
  <si>
    <t>6.3</t>
  </si>
  <si>
    <t>98559</t>
  </si>
  <si>
    <t>TRATAMENTO DE RODAPÉ COM TELA DE POLIÉSTER. AF_09/2023</t>
  </si>
  <si>
    <t>6.4</t>
  </si>
  <si>
    <t>98546</t>
  </si>
  <si>
    <t>IMPERMEABILIZAÇÃO DE SUPERFÍCIE COM MANTA ASFÁLTICA, UMA CAMADA, INCLUSIVE APLICAÇÃO DE PRIMER ASFÁLTICO, E=4MM. AF_09/2023</t>
  </si>
  <si>
    <t>6.5</t>
  </si>
  <si>
    <t>98565</t>
  </si>
  <si>
    <t>PROTEÇÃO MECÂNICA DE SUPERFICIE HORIZONTAL COM ARGAMASSA DE CIMENTO E AREIA, TRAÇO 1:3, E=3CM. AF_09/2023</t>
  </si>
  <si>
    <t>7.1</t>
  </si>
  <si>
    <t>101965</t>
  </si>
  <si>
    <t>PEITORIL LINEAR EM GRANITO OU MÁRMORE, L = 15CM, COMPRIMENTO DE ATÉ 2M, ASSENTADO COM ARGAMASSA 1:6 COM ADITIVO. AF_11/2020</t>
  </si>
  <si>
    <t>7.2</t>
  </si>
  <si>
    <t>101979</t>
  </si>
  <si>
    <t>CHAPIM (RUFO CAPA) EM AÇO GALVANIZADO, CORTE 33. AF_11/2020</t>
  </si>
  <si>
    <t>8.1</t>
  </si>
  <si>
    <t>87894</t>
  </si>
  <si>
    <t>CHAPISCO APLICADO EM ALVENARIA (SEM PRESENÇA DE VÃOS) E ESTRUTURAS DE CONCRETO DE FACHADA, COM COLHER DE PEDREIRO.  ARGAMASSA TRAÇO 1:3 COM PREPARO EM BETONEIRA 400L. AF_10/2022</t>
  </si>
  <si>
    <t>8.2</t>
  </si>
  <si>
    <t>87792</t>
  </si>
  <si>
    <t>EMBOÇO OU MASSA ÚNICA EM ARGAMASSA TRAÇO 1:2:8, PREPARO MECÂNICO COM BETONEIRA 400 L, APLICADA MANUALMENTE EM PANOS CEGOS DE FACHADA (SEM PRESENÇA DE VÃOS), ESPESSURA DE 25 MM. AF_08/2022</t>
  </si>
  <si>
    <t>8.3</t>
  </si>
  <si>
    <t>87265</t>
  </si>
  <si>
    <t>REVESTIMENTO CERÂMICO PARA PAREDES INTERNAS COM PLACAS TIPO ESMALTADA DE DIMENSÕES 20X20 CM APLICADAS NA ALTURA INTEIRA DAS PAREDES.  AF_02/2023_PE</t>
  </si>
  <si>
    <t>8.4</t>
  </si>
  <si>
    <t>88650</t>
  </si>
  <si>
    <t>RODAPÉ CERÂMICO DE 7CM DE ALTURA COM PLACAS TIPO ESMALTADA DE DIMENSÕES 60X60CM. AF_02/2023</t>
  </si>
  <si>
    <t>9.1</t>
  </si>
  <si>
    <t>87630</t>
  </si>
  <si>
    <t>CONTRAPISO EM ARGAMASSA TRAÇO 1:4 (CIMENTO E AREIA), PREPARO MECÂNICO COM BETONEIRA 400 L, APLICADO EM ÁREAS SECAS SOBRE LAJE, ADERIDO, ACABAMENTO NÃO REFORÇADO, ESPESSURA 3CM. AF_07/2021</t>
  </si>
  <si>
    <t>9.2</t>
  </si>
  <si>
    <t>87263</t>
  </si>
  <si>
    <t>REVESTIMENTO CERÂMICO PARA PISO COM PLACAS TIPO PORCELANATO DE DIMENSÕES 60X60 CM APLICADA EM AMBIENTES DE ÁREA MAIOR QUE 10 M². AF_02/2023_PE</t>
  </si>
  <si>
    <t>9.3</t>
  </si>
  <si>
    <t>98689</t>
  </si>
  <si>
    <t>SOLEIRA EM GRANITO, LARGURA 15 CM, ESPESSURA 2,0 CM. AF_09/2020</t>
  </si>
  <si>
    <t>9.4</t>
  </si>
  <si>
    <t>00010709</t>
  </si>
  <si>
    <t>CARPETE DE NYLON EM MANTA PARA TRAFEGO COMERCIAL PESADO, E = 9 A 10 MM (INSTALADO)</t>
  </si>
  <si>
    <t>9.5</t>
  </si>
  <si>
    <t>94990</t>
  </si>
  <si>
    <t>EXECUÇÃO DE PASSEIO (CALÇADA) OU PISO DE CONCRETO COM CONCRETO MOLDADO IN LOCO, FEITO EM OBRA, ACABAMENTO CONVENCIONAL, NÃO ARMADO. AF_08/2022</t>
  </si>
  <si>
    <t>9.6</t>
  </si>
  <si>
    <t>101094</t>
  </si>
  <si>
    <t>PISO PODOTÁTIL DE ALERTA OU DIRECIONAL, DE BORRACHA, ASSENTADO SOBRE ARGAMASSA. AF_05/2020</t>
  </si>
  <si>
    <t>10.1</t>
  </si>
  <si>
    <t>ÁGUA FRIA</t>
  </si>
  <si>
    <t>10.1.1</t>
  </si>
  <si>
    <t>103036</t>
  </si>
  <si>
    <t>REGISTRO DE ESFERA, PVC, ROSCÁVEL, COM VOLANTE, 1/2" - FORNECIMENTO E INSTALAÇÃO. AF_08/2021</t>
  </si>
  <si>
    <t>10.1.2</t>
  </si>
  <si>
    <t>89987</t>
  </si>
  <si>
    <t>REGISTRO DE GAVETA BRUTO, LATÃO, ROSCÁVEL, 3/4", COM ACABAMENTO E CANOPLA CROMADOS - FORNECIMENTO E INSTALAÇÃO. AF_08/2021</t>
  </si>
  <si>
    <t>10.1.3</t>
  </si>
  <si>
    <t>89985</t>
  </si>
  <si>
    <t>REGISTRO DE PRESSÃO BRUTO, LATÃO, ROSCÁVEL, 3/4", COM ACABAMENTO E CANOPLA CROMADOS - FORNECIMENTO E INSTALAÇÃO. AF_08/2021</t>
  </si>
  <si>
    <t>10.1.4</t>
  </si>
  <si>
    <t>103041</t>
  </si>
  <si>
    <t>REGISTRO DE ESFERA, PVC, ROSCÁVEL, COM BORBOLETA, 1/2" - FORNECIMENTO E INSTALAÇÃO. AF_08/2021</t>
  </si>
  <si>
    <t>10.1.5</t>
  </si>
  <si>
    <t>89986</t>
  </si>
  <si>
    <t>REGISTRO DE GAVETA BRUTO, LATÃO, ROSCÁVEL, 1/2", COM ACABAMENTO E CANOPLA CROMADOS - FORNECIMENTO E INSTALAÇÃO. AF_08/2021</t>
  </si>
  <si>
    <t>10.1.6</t>
  </si>
  <si>
    <t>94793</t>
  </si>
  <si>
    <t>REGISTRO DE GAVETA BRUTO, LATÃO, ROSCÁVEL, 1 1/4", COM ACABAMENTO E CANOPLA CROMADOS - FORNECIMENTO E INSTALAÇÃO. AF_08/2021</t>
  </si>
  <si>
    <t>10.1.7</t>
  </si>
  <si>
    <t>86886</t>
  </si>
  <si>
    <t>ENGATE FLEXÍVEL EM INOX, 1/2  X 30CM - FORNECIMENTO E INSTALAÇÃO. AF_01/2020</t>
  </si>
  <si>
    <t>10.1.8</t>
  </si>
  <si>
    <t>86884</t>
  </si>
  <si>
    <t>ENGATE FLEXÍVEL EM PLÁSTICO BRANCO, 1/2" X 30CM - FORNECIMENTO E INSTALAÇÃO. AF_01/2020</t>
  </si>
  <si>
    <t>10.1.9</t>
  </si>
  <si>
    <t>104031</t>
  </si>
  <si>
    <t>COLAR DE TOMADA, PVC, COM TRAVAS, DE 60 MM X 1/2" OU 60 MM X 3/4", PARA LIGAÇÃO PREDIAL DE ÁGUA. AF_06/2022</t>
  </si>
  <si>
    <t>10.1.10</t>
  </si>
  <si>
    <t>89378</t>
  </si>
  <si>
    <t>LUVA, PVC, SOLDÁVEL, DN 25MM, INSTALADO EM RAMAL OU SUB-RAMAL DE ÁGUA - FORNECIMENTO E INSTALAÇÃO. AF_06/2022</t>
  </si>
  <si>
    <t>10.1.11</t>
  </si>
  <si>
    <t>89372</t>
  </si>
  <si>
    <t>LUVA DE CORRER, PVC, SOLDÁVEL, DN 20MM, INSTALADO EM RAMAL OU SUB-RAMAL DE ÁGUA - FORNECIMENTO E INSTALAÇÃO. AF_06/2022</t>
  </si>
  <si>
    <t>10.1.12</t>
  </si>
  <si>
    <t>89379</t>
  </si>
  <si>
    <t>LUVA DE CORRER, PVC, SOLDÁVEL, DN 25MM, INSTALADO EM RAMAL OU SUB-RAMAL DE ÁGUA - FORNECIMENTO E INSTALAÇÃO. AF_12/2014</t>
  </si>
  <si>
    <t>10.1.13</t>
  </si>
  <si>
    <t>89387</t>
  </si>
  <si>
    <t>LUVA DE CORRER, PVC, SOLDÁVEL, DN 32MM, INSTALADO EM RAMAL OU SUB-RAMAL DE ÁGUA   FORNECIMENTO E INSTALAÇÃO. AF_06/2022</t>
  </si>
  <si>
    <t>10.1.14</t>
  </si>
  <si>
    <t>89558</t>
  </si>
  <si>
    <t>LUVA, PVC, SOLDÁVEL, DN 40MM, INSTALADO EM PRUMADA DE ÁGUA - FORNECIMENTO E INSTALAÇÃO. AF_06/2022</t>
  </si>
  <si>
    <t>10.1.15</t>
  </si>
  <si>
    <t>89380</t>
  </si>
  <si>
    <t>LUVA DE REDUÇÃO, PVC, SOLDÁVEL, DN 32MM X 25MM, INSTALADO EM RAMAL OU SUB-RAMAL DE ÁGUA - FORNECIMENTO E INSTALAÇÃO. AF_06/2022</t>
  </si>
  <si>
    <t>10.1.16</t>
  </si>
  <si>
    <t>89376</t>
  </si>
  <si>
    <t>ADAPTADOR CURTO COM BOLSA E ROSCA PARA REGISTRO, PVC, SOLDÁVEL, DN 20MM X 1/2 , INSTALADO EM RAMAL OU SUB-RAMAL DE ÁGUA - FORNECIMENTO E INSTALAÇÃO. AF_06/2022</t>
  </si>
  <si>
    <t>10.1.17</t>
  </si>
  <si>
    <t>89383</t>
  </si>
  <si>
    <t>ADAPTADOR CURTO COM BOLSA E ROSCA PARA REGISTRO, PVC, SOLDÁVEL, DN 25MM X 3/4 , INSTALADO EM RAMAL OU SUB-RAMAL DE ÁGUA - FORNECIMENTO E INSTALAÇÃO. AF_06/2022</t>
  </si>
  <si>
    <t>10.1.18</t>
  </si>
  <si>
    <t>89572</t>
  </si>
  <si>
    <t>ADAPTADOR CURTO COM BOLSA E ROSCA PARA REGISTRO, PVC, SOLDÁVEL, DN 40MM X 1.1/4 , INSTALADO EM PRUMADA DE ÁGUA - FORNECIMENTO E INSTALAÇÃO. AF_06/2022</t>
  </si>
  <si>
    <t>10.1.19</t>
  </si>
  <si>
    <t>94783</t>
  </si>
  <si>
    <t>ADAPTADOR COM FLANGE E ANEL DE VEDAÇÃO, PVC, SOLDÁVEL, DN  20 MM X 1/2", INSTALADO EM RESERVAÇÃO PREDIAL DE ÁGUA - FORNECIMENTO E INSTALAÇÃO. AF_04/2024</t>
  </si>
  <si>
    <t>10.1.20</t>
  </si>
  <si>
    <t>103993</t>
  </si>
  <si>
    <t>BUCHA DE REDUÇÃO, PVC, SOLDÁVEL, DN 40MM X 32MM, INSTALADO EM RAMAL DE DISTRIBUIÇÃO DE ÁGUA - FORNECIMENTO E INSTALAÇÃO. AF_06/2022</t>
  </si>
  <si>
    <t>10.1.21</t>
  </si>
  <si>
    <t>103948</t>
  </si>
  <si>
    <t>BUCHA DE REDUÇÃO, CURTA, PVC, SOLDÁVEL, DN 32 X 25 MM, INSTALADO EM RAMAL OU SUB-RAMAL DE ÁGUA - FORNECIMENTO E INSTALAÇÃO. AF_06/2022</t>
  </si>
  <si>
    <t>10.1.22</t>
  </si>
  <si>
    <t>89360</t>
  </si>
  <si>
    <t>CURVA 90 GRAUS, PVC, SOLDÁVEL, DN 20MM, INSTALADO EM RAMAL OU SUB-RAMAL DE ÁGUA - FORNECIMENTO E INSTALAÇÃO. AF_06/2022</t>
  </si>
  <si>
    <t>10.1.23</t>
  </si>
  <si>
    <t>89361</t>
  </si>
  <si>
    <t>CURVA 45 GRAUS, PVC, SOLDÁVEL, DN 20MM, INSTALADO EM RAMAL OU SUB-RAMAL DE ÁGUA - FORNECIMENTO E INSTALAÇÃO. AF_06/2022</t>
  </si>
  <si>
    <t>10.1.24</t>
  </si>
  <si>
    <t>89364</t>
  </si>
  <si>
    <t>CURVA 90 GRAUS, PVC, SOLDÁVEL, DN 25MM, INSTALADO EM RAMAL OU SUB-RAMAL DE ÁGUA - FORNECIMENTO E INSTALAÇÃO. AF_06/2022</t>
  </si>
  <si>
    <t>10.1.25</t>
  </si>
  <si>
    <t>89369</t>
  </si>
  <si>
    <t>CURVA 90 GRAUS, PVC, SOLDÁVEL, DN 32MM, INSTALADO EM RAMAL OU SUB-RAMAL DE ÁGUA - FORNECIMENTO E INSTALAÇÃO. AF_06/2022</t>
  </si>
  <si>
    <t>10.1.26</t>
  </si>
  <si>
    <t>103982</t>
  </si>
  <si>
    <t>CURVA 90 GRAUS, PVC, SOLDÁVEL, DN 40MM, INSTALADO EM RAMAL DE DISTRIBUIÇÃO DE ÁGUA - FORNECIMENTO E INSTALAÇÃO. AF_06/2022</t>
  </si>
  <si>
    <t>10.1.27</t>
  </si>
  <si>
    <t>89366</t>
  </si>
  <si>
    <t>JOELHO 90 GRAUS COM BUCHA DE LATÃO, PVC, SOLDÁVEL, DN 25MM, X 3/4  INSTALADO EM RAMAL OU SUB-RAMAL DE ÁGUA - FORNECIMENTO E INSTALAÇÃO. AF_06/2022</t>
  </si>
  <si>
    <t>10.1.28</t>
  </si>
  <si>
    <t>89358</t>
  </si>
  <si>
    <t>JOELHO 90 GRAUS, PVC, SOLDÁVEL, DN 20MM, INSTALADO EM RAMAL OU SUB-RAMAL DE ÁGUA - FORNECIMENTO E INSTALAÇÃO. AF_06/2022</t>
  </si>
  <si>
    <t>10.1.29</t>
  </si>
  <si>
    <t>89362</t>
  </si>
  <si>
    <t>JOELHO 90 GRAUS, PVC, SOLDÁVEL, DN 25MM, INSTALADO EM RAMAL OU SUB-RAMAL DE ÁGUA - FORNECIMENTO E INSTALAÇÃO. AF_06/2022</t>
  </si>
  <si>
    <t>10.1.30</t>
  </si>
  <si>
    <t>89367</t>
  </si>
  <si>
    <t>JOELHO 90 GRAUS, PVC, SOLDÁVEL, DN 32MM, INSTALADO EM RAMAL OU SUB-RAMAL DE ÁGUA - FORNECIMENTO E INSTALAÇÃO. AF_06/2022</t>
  </si>
  <si>
    <t>10.1.31</t>
  </si>
  <si>
    <t>103980</t>
  </si>
  <si>
    <t>JOELHO 90 GRAUS, PVC, SOLDÁVEL, DN 40MM, INSTALADO EM RAMAL DE DISTRIBUIÇÃO DE ÁGUA - FORNECIMENTO E INSTALAÇÃO. AF_06/2022</t>
  </si>
  <si>
    <t>10.1.32</t>
  </si>
  <si>
    <t>103951</t>
  </si>
  <si>
    <t>JOELHO DE REDUÇÃO, 90 GRAUS, PVC, SOLDÁVEL, DN 32 MM X 25 MM, INSTALADO EM RAMAL OU SUB-RAMAL DE ÁGUA - FORNECIMENTO E INSTALAÇÃO. AF_06/2022</t>
  </si>
  <si>
    <t>10.1.33</t>
  </si>
  <si>
    <t>103950</t>
  </si>
  <si>
    <t>JOELHO DE REDUÇÃO, 90 GRAUS, PVC, SOLDÁVEL, DN 25 MM X 20 MM, INSTALADO EM RAMAL OU SUB-RAMAL DE ÁGUA - FORNECIMENTO E INSTALAÇÃO. AF_06/2022</t>
  </si>
  <si>
    <t>10.1.34</t>
  </si>
  <si>
    <t>90373</t>
  </si>
  <si>
    <t>JOELHO 90 GRAUS COM BUCHA DE LATÃO, PVC, SOLDÁVEL, DN 25MM, X 1/2  INSTALADO EM RAMAL OU SUB-RAMAL DE ÁGUA - FORNECIMENTO E INSTALAÇÃO. AF_06/2022</t>
  </si>
  <si>
    <t>10.1.35</t>
  </si>
  <si>
    <t>89359</t>
  </si>
  <si>
    <t>JOELHO 45 GRAUS, PVC, SOLDÁVEL, DN 20MM, INSTALADO EM RAMAL OU SUB-RAMAL DE ÁGUA - FORNECIMENTO E INSTALAÇÃO. AF_06/2022</t>
  </si>
  <si>
    <t>10.1.36</t>
  </si>
  <si>
    <t>89498</t>
  </si>
  <si>
    <t>JOELHO 45 GRAUS, PVC, SOLDÁVEL, DN 40MM, INSTALADO EM PRUMADA DE ÁGUA - FORNECIMENTO E INSTALAÇÃO. AF_06/2022</t>
  </si>
  <si>
    <t>10.1.37</t>
  </si>
  <si>
    <t>89440</t>
  </si>
  <si>
    <t>TE, PVC, SOLDÁVEL, DN 25MM, INSTALADO EM RAMAL DE DISTRIBUIÇÃO DE ÁGUA - FORNECIMENTO E INSTALAÇÃO. AF_06/2022</t>
  </si>
  <si>
    <t>10.1.38</t>
  </si>
  <si>
    <t>89393</t>
  </si>
  <si>
    <t>TE, PVC, SOLDÁVEL, DN 20MM, INSTALADO EM RAMAL OU SUB-RAMAL DE ÁGUA - FORNECIMENTO E INSTALAÇÃO. AF_06/2022</t>
  </si>
  <si>
    <t>10.1.39</t>
  </si>
  <si>
    <t>89398</t>
  </si>
  <si>
    <t>TE, PVC, SOLDÁVEL, DN 32MM, INSTALADO EM RAMAL OU SUB-RAMAL DE ÁGUA - FORNECIMENTO E INSTALAÇÃO. AF_06/2022</t>
  </si>
  <si>
    <t>10.1.40</t>
  </si>
  <si>
    <t>89623</t>
  </si>
  <si>
    <t>TE, PVC, SOLDÁVEL, DN 40MM, INSTALADO EM PRUMADA DE ÁGUA - FORNECIMENTO E INSTALAÇÃO. AF_06/2022</t>
  </si>
  <si>
    <t>10.1.41</t>
  </si>
  <si>
    <t>89439</t>
  </si>
  <si>
    <t>TÊ SOLDÁVEL E COM ROSCA NA BOLSA CENTRAL, PVC, SOLDÁVEL, DN 20MM X 1/2 , INSTALADO EM RAMAL DE DISTRIBUIÇÃO DE ÁGUA - FORNECIMENTO E INSTALAÇÃO. AF_06/2022</t>
  </si>
  <si>
    <t>10.1.42</t>
  </si>
  <si>
    <t>89401</t>
  </si>
  <si>
    <t>TUBO, PVC, SOLDÁVEL, DE 20MM, INSTALADO EM RAMAL DE DISTRIBUIÇÃO DE ÁGUA - FORNECIMENTO E INSTALAÇÃO. AF_06/2022</t>
  </si>
  <si>
    <t>10.1.43</t>
  </si>
  <si>
    <t>89402</t>
  </si>
  <si>
    <t>TUBO, PVC, SOLDÁVEL, DE 25MM, INSTALADO EM RAMAL DE DISTRIBUIÇÃO DE ÁGUA - FORNECIMENTO E INSTALAÇÃO. AF_06/2022</t>
  </si>
  <si>
    <t>10.1.44</t>
  </si>
  <si>
    <t>89403</t>
  </si>
  <si>
    <t>TUBO, PVC, SOLDÁVEL, DE 32MM, INSTALADO EM RAMAL DE DISTRIBUIÇÃO DE ÁGUA - FORNECIMENTO E INSTALAÇÃO. AF_06/2022</t>
  </si>
  <si>
    <t>10.1.45</t>
  </si>
  <si>
    <t>89448</t>
  </si>
  <si>
    <t>TUBO, PVC, SOLDÁVEL, DE 40MM, INSTALADO EM PRUMADA DE ÁGUA - FORNECIMENTO E INSTALAÇÃO. AF_06/2022</t>
  </si>
  <si>
    <t>10.2</t>
  </si>
  <si>
    <t>ESGOTO E DRENAGEM</t>
  </si>
  <si>
    <t>10.2.1</t>
  </si>
  <si>
    <t>104345</t>
  </si>
  <si>
    <t>JUNÇÃO DE REDUÇÃO INVERTIDA, PVC, SÉRIE NORMAL, ESGOTO PREDIAL, DN 100 X 50 MM, JUNTA ELÁSTICA, FORNECIDO E INSTALADO EM RAMAL DE DESCARGA OU RAMAL DE ESGOTO SANITÁRIO. AF_08/2022</t>
  </si>
  <si>
    <t>10.2.2</t>
  </si>
  <si>
    <t>89785</t>
  </si>
  <si>
    <t>JUNÇÃO SIMPLES, PVC, SERIE NORMAL, ESGOTO PREDIAL, DN 50 X 50 MM, JUNTA ELÁSTICA, FORNECIDO E INSTALADO EM RAMAL DE DESCARGA OU RAMAL DE ESGOTO SANITÁRIO. AF_08/2022</t>
  </si>
  <si>
    <t>10.2.3</t>
  </si>
  <si>
    <t>89783</t>
  </si>
  <si>
    <t>JUNÇÃO SIMPLES, PVC, SERIE NORMAL, ESGOTO PREDIAL, DN 40 MM, JUNTA SOLDÁVEL, FORNECIDO E INSTALADO EM RAMAL DE DESCARGA OU RAMAL DE ESGOTO SANITÁRIO. AF_08/2022</t>
  </si>
  <si>
    <t>10.2.4</t>
  </si>
  <si>
    <t>89797</t>
  </si>
  <si>
    <t>JUNÇÃO SIMPLES, PVC, SERIE NORMAL, ESGOTO PREDIAL, DN 100 X 100 MM, JUNTA ELÁSTICA, FORNECIDO E INSTALADO EM RAMAL DE DESCARGA OU RAMAL DE ESGOTO SANITÁRIO. AF_08/2022</t>
  </si>
  <si>
    <t>10.2.5</t>
  </si>
  <si>
    <t>89733</t>
  </si>
  <si>
    <t>CURVA CURTA 90 GRAUS, PVC, SERIE NORMAL, ESGOTO PREDIAL, DN 50 MM, JUNTA ELÁSTICA, FORNECIDO E INSTALADO EM RAMAL DE DESCARGA OU RAMAL DE ESGOTO SANITÁRIO. AF_08/2022</t>
  </si>
  <si>
    <t>10.2.6</t>
  </si>
  <si>
    <t>89810</t>
  </si>
  <si>
    <t>JOELHO 45 GRAUS, PVC, SERIE NORMAL, ESGOTO PREDIAL, DN 100 MM, JUNTA ELÁSTICA, FORNECIDO E INSTALADO EM PRUMADA DE ESGOTO SANITÁRIO OU VENTILAÇÃO. AF_08/2022</t>
  </si>
  <si>
    <t>10.2.7</t>
  </si>
  <si>
    <t>89802</t>
  </si>
  <si>
    <t>JOELHO 45 GRAUS, PVC, SERIE NORMAL, ESGOTO PREDIAL, DN 50 MM, JUNTA ELÁSTICA, FORNECIDO E INSTALADO EM PRUMADA DE ESGOTO SANITÁRIO OU VENTILAÇÃO. AF_08/2022</t>
  </si>
  <si>
    <t>10.2.8</t>
  </si>
  <si>
    <t>89728</t>
  </si>
  <si>
    <t>CURVA CURTA 90 GRAUS, PVC, SERIE NORMAL, ESGOTO PREDIAL, DN 40 MM, JUNTA SOLDÁVEL, FORNECIDO E INSTALADO EM RAMAL DE DESCARGA OU RAMAL DE ESGOTO SANITÁRIO. AF_08/2022</t>
  </si>
  <si>
    <t>10.2.9</t>
  </si>
  <si>
    <t>89748</t>
  </si>
  <si>
    <t>CURVA CURTA 90 GRAUS, PVC, SERIE NORMAL, ESGOTO PREDIAL, DN 100 MM, JUNTA ELÁSTICA, FORNECIDO E INSTALADO EM RAMAL DE DESCARGA OU RAMAL DE ESGOTO SANITÁRIO. AF_08/2022</t>
  </si>
  <si>
    <t>10.2.10</t>
  </si>
  <si>
    <t>89812</t>
  </si>
  <si>
    <t>CURVA LONGA 90 GRAUS, PVC, SERIE NORMAL, ESGOTO PREDIAL, DN 100 MM, JUNTA ELÁSTICA, FORNECIDO E INSTALADO EM PRUMADA DE ESGOTO SANITÁRIO OU VENTILAÇÃO. AF_08/2022</t>
  </si>
  <si>
    <t>10.2.11</t>
  </si>
  <si>
    <t>89724</t>
  </si>
  <si>
    <t>JOELHO 90 GRAUS, PVC, SERIE NORMAL, ESGOTO PREDIAL, DN 40 MM, JUNTA SOLDÁVEL, FORNECIDO E INSTALADO EM RAMAL DE DESCARGA OU RAMAL DE ESGOTO SANITÁRIO. AF_08/2022</t>
  </si>
  <si>
    <t>10.2.12</t>
  </si>
  <si>
    <t>89731</t>
  </si>
  <si>
    <t>JOELHO 90 GRAUS, PVC, SERIE NORMAL, ESGOTO PREDIAL, DN 50 MM, JUNTA ELÁSTICA, FORNECIDO E INSTALADO EM RAMAL DE DESCARGA OU RAMAL DE ESGOTO SANITÁRIO. AF_08/2022</t>
  </si>
  <si>
    <t>10.2.13</t>
  </si>
  <si>
    <t>89744</t>
  </si>
  <si>
    <t>JOELHO 90 GRAUS, PVC, SERIE NORMAL, ESGOTO PREDIAL, DN 100 MM, JUNTA ELÁSTICA, FORNECIDO E INSTALADO EM RAMAL DE DESCARGA OU RAMAL DE ESGOTO SANITÁRIO. AF_08/2022</t>
  </si>
  <si>
    <t>10.2.14</t>
  </si>
  <si>
    <t>89726</t>
  </si>
  <si>
    <t>JOELHO 45 GRAUS, PVC, SERIE NORMAL, ESGOTO PREDIAL, DN 40 MM, JUNTA SOLDÁVEL, FORNECIDO E INSTALADO EM RAMAL DE DESCARGA OU RAMAL DE ESGOTO SANITÁRIO. AF_08/2022</t>
  </si>
  <si>
    <t>10.2.15</t>
  </si>
  <si>
    <t>89711</t>
  </si>
  <si>
    <t>TUBO PVC, SERIE NORMAL, ESGOTO PREDIAL, DN 40 MM, FORNECIDO E INSTALADO EM RAMAL DE DESCARGA OU RAMAL DE ESGOTO SANITÁRIO. AF_08/2022</t>
  </si>
  <si>
    <t>10.2.16</t>
  </si>
  <si>
    <t>89712</t>
  </si>
  <si>
    <t>TUBO PVC, SERIE NORMAL, ESGOTO PREDIAL, DN 50 MM, FORNECIDO E INSTALADO EM RAMAL DE DESCARGA OU RAMAL DE ESGOTO SANITÁRIO. AF_08/2022</t>
  </si>
  <si>
    <t>10.2.17</t>
  </si>
  <si>
    <t>89713</t>
  </si>
  <si>
    <t>TUBO PVC, SERIE NORMAL, ESGOTO PREDIAL, DN 75 MM, FORNECIDO E INSTALADO EM RAMAL DE DESCARGA OU RAMAL DE ESGOTO SANITÁRIO. AF_08/2022</t>
  </si>
  <si>
    <t>10.2.18</t>
  </si>
  <si>
    <t>89714</t>
  </si>
  <si>
    <t>TUBO PVC, SERIE NORMAL, ESGOTO PREDIAL, DN 100 MM, FORNECIDO E INSTALADO EM RAMAL DE DESCARGA OU RAMAL DE ESGOTO SANITÁRIO. AF_08/2022</t>
  </si>
  <si>
    <t>10.2.19</t>
  </si>
  <si>
    <t>104341</t>
  </si>
  <si>
    <t>BUCHA DE REDUÇÃO LONGA, PVC, SÉRIE NORMAL, ESGOTO PREDIAL, DN 50 X 40 MM, JUNTA SOLDÁVEL E ELÁSTICA, FORNECIDO E INSTALADO EM RAMAL DE DESCARGA OU RAMAL DE ESGOTO SANITÁRIO. AF_08/2022</t>
  </si>
  <si>
    <t>10.2.20</t>
  </si>
  <si>
    <t>89796</t>
  </si>
  <si>
    <t>TE, PVC, SERIE NORMAL, ESGOTO PREDIAL, DN 100 X 100 MM, JUNTA ELÁSTICA, FORNECIDO E INSTALADO EM RAMAL DE DESCARGA OU RAMAL DE ESGOTO SANITÁRIO. AF_08/2022</t>
  </si>
  <si>
    <t>10.2.21</t>
  </si>
  <si>
    <t>89746</t>
  </si>
  <si>
    <t>JOELHO 45 GRAUS, PVC, SERIE NORMAL, ESGOTO PREDIAL, DN 100 MM, JUNTA ELÁSTICA, FORNECIDO E INSTALADO EM RAMAL DE DESCARGA OU RAMAL DE ESGOTO SANITÁRIO. AF_08/2022</t>
  </si>
  <si>
    <t>10.2.22</t>
  </si>
  <si>
    <t>89801</t>
  </si>
  <si>
    <t>JOELHO 90 GRAUS, PVC, SERIE NORMAL, ESGOTO PREDIAL, DN 50 MM, JUNTA ELÁSTICA, FORNECIDO E INSTALADO EM PRUMADA DE ESGOTO SANITÁRIO OU VENTILAÇÃO. AF_08/2022</t>
  </si>
  <si>
    <t>10.2.23</t>
  </si>
  <si>
    <t>89827</t>
  </si>
  <si>
    <t>JUNÇÃO SIMPLES, PVC, SERIE NORMAL, ESGOTO PREDIAL, DN 50 X 50 MM, JUNTA ELÁSTICA, FORNECIDO E INSTALADO EM PRUMADA DE ESGOTO SANITÁRIO OU VENTILAÇÃO. AF_08/2022</t>
  </si>
  <si>
    <t>10.2.24</t>
  </si>
  <si>
    <t>10.2.25</t>
  </si>
  <si>
    <t>10.2.26</t>
  </si>
  <si>
    <t>89798</t>
  </si>
  <si>
    <t>TUBO PVC, SERIE NORMAL, ESGOTO PREDIAL, DN 50 MM, FORNECIDO E INSTALADO EM PRUMADA DE ESGOTO SANITÁRIO OU VENTILAÇÃO. AF_08/2022</t>
  </si>
  <si>
    <t>10.2.27</t>
  </si>
  <si>
    <t>89800</t>
  </si>
  <si>
    <t>TUBO PVC, SERIE NORMAL, ESGOTO PREDIAL, DN 100 MM, FORNECIDO E INSTALADO EM PRUMADA DE ESGOTO SANITÁRIO OU VENTILAÇÃO. AF_08/2022</t>
  </si>
  <si>
    <t>10.2.28</t>
  </si>
  <si>
    <t>104356</t>
  </si>
  <si>
    <t>TERMINAL DE VENTILAÇÃO, PVC, SÉRIE NORMAL, ESGOTO PREDIAL, DN 100 MM, JUNTA SOLDÁVEL, FORNECIDO E INSTALADO EM PRUMADA DE ESGOTO SANITÁRIO OU VENTILAÇÃO. AF_08/2022</t>
  </si>
  <si>
    <t>10.2.29</t>
  </si>
  <si>
    <t>93358</t>
  </si>
  <si>
    <t>ESCAVAÇÃO MANUAL DE VALA. AF_09/2024</t>
  </si>
  <si>
    <t>10.3</t>
  </si>
  <si>
    <t>LOUÇAS, METAIS, CAIXAS E ACESSÓRIOS</t>
  </si>
  <si>
    <t>10.3.1</t>
  </si>
  <si>
    <t>100860</t>
  </si>
  <si>
    <t>CHUVEIRO ELÉTRICO COMUM CORPO PLÁSTICO, TIPO DUCHA - FORNECIMENTO E INSTALAÇÃO. AF_01/2020</t>
  </si>
  <si>
    <t>10.3.2</t>
  </si>
  <si>
    <t>100858</t>
  </si>
  <si>
    <t>MICTÓRIO SIFONADO LOUÇA BRANCA - PADRÃO MÉDIO - FORNECIMENTO E INSTALAÇÃO. AF_01/2020</t>
  </si>
  <si>
    <t>10.3.3</t>
  </si>
  <si>
    <t>86909</t>
  </si>
  <si>
    <t>TORNEIRA CROMADA TUBO MÓVEL, DE MESA, 1/2" OU 3/4", PARA PIA DE COZINHA, PADRÃO ALTO - FORNECIMENTO E INSTALAÇÃO. AF_01/2020</t>
  </si>
  <si>
    <t>10.3.4</t>
  </si>
  <si>
    <t>86915</t>
  </si>
  <si>
    <t>TORNEIRA CROMADA DE MESA, 1/2" OU 3/4", PARA LAVATÓRIO, PADRÃO MÉDIO - FORNECIMENTO E INSTALAÇÃO. AF_01/2020</t>
  </si>
  <si>
    <t>10.3.5</t>
  </si>
  <si>
    <t>86888</t>
  </si>
  <si>
    <t>VASO SANITÁRIO SIFONADO COM CAIXA ACOPLADA LOUÇA BRANCA - FORNECIMENTO E INSTALAÇÃO. AF_01/2020</t>
  </si>
  <si>
    <t>10.3.6</t>
  </si>
  <si>
    <t>95471</t>
  </si>
  <si>
    <t>VASO SANITARIO SIFONADO CONVENCIONAL PARA PCD SEM FURO FRONTAL COM  LOUÇA BRANCA SEM ASSENTO -  FORNECIMENTO E INSTALAÇÃO. AF_01/2020</t>
  </si>
  <si>
    <t>10.3.7</t>
  </si>
  <si>
    <t>102617</t>
  </si>
  <si>
    <t>CAIXA D´ÁGUA EM POLIÉSTER REFORÇADO COM FIBRA DE VIDRO, 5000 LITROS - FORNECIMENTO E INSTALAÇÃO. AF_06/2021</t>
  </si>
  <si>
    <t>10.3.8</t>
  </si>
  <si>
    <t>101801</t>
  </si>
  <si>
    <t>CAIXA COM GRELHA RETANGULAR DE FERRO FUNDIDO, EM ALVENARIA COM BLOCOS DE CONCRETO, DIMENSÕES INTERNAS: 0,30 X 1,00 X 1,00. AF_12/2020</t>
  </si>
  <si>
    <t>10.3.9</t>
  </si>
  <si>
    <t>97906</t>
  </si>
  <si>
    <t>CAIXA ENTERRADA HIDRÁULICA RETANGULAR, EM ALVENARIA COM BLOCOS DE CONCRETO, DIMENSÕES INTERNAS: 0,6X0,6X0,6 M PARA REDE DE ESGOTO. AF_12/2020</t>
  </si>
  <si>
    <t>10.3.10</t>
  </si>
  <si>
    <t>104329</t>
  </si>
  <si>
    <t>CAIXA SIFONADA, COM GRELHA REDONDA, PVC, DN 150 X 150 X 50 MM, JUNTA SOLDÁVEL, FORNECIDA E INSTALADA EM RAMAL DE DESCARGA OU EM RAMAL DE ESGOTO SANITÁRIO. AF_08/2022</t>
  </si>
  <si>
    <t>10.3.11</t>
  </si>
  <si>
    <t>89709</t>
  </si>
  <si>
    <t>RALO SIFONADO, PVC, DN 100 X 40 MM, JUNTA SOLDÁVEL, FORNECIDO E INSTALADO EM RAMAL DE DESCARGA OU EM RAMAL DE ESGOTO SANITÁRIO. AF_08/2022</t>
  </si>
  <si>
    <t>10.3.12</t>
  </si>
  <si>
    <t>86889</t>
  </si>
  <si>
    <t>BANCADA DE GRANITO CINZA POLIDO, DE 1,50 X 0,60 M, PARA PIA DE COZINHA - FORNECIMENTO E INSTALAÇÃO. AF_01/2020</t>
  </si>
  <si>
    <t>10.3.13</t>
  </si>
  <si>
    <t>86936</t>
  </si>
  <si>
    <t>CUBA DE EMBUTIR DE AÇO INOXIDÁVEL MÉDIA, INCLUSO VÁLVULA TIPO AMERICANA E SIFÃO TIPO GARRAFA EM METAL CROMADO - FORNECIMENTO E INSTALAÇÃO. AF_01/2020</t>
  </si>
  <si>
    <t>10.3.14</t>
  </si>
  <si>
    <t>86895</t>
  </si>
  <si>
    <t>BANCADA DE GRANITO CINZA POLIDO, DE 0,50 X 0,60 M, PARA LAVATÓRIO - FORNECIMENTO E INSTALAÇÃO. AF_01/2020</t>
  </si>
  <si>
    <t>10.3.15</t>
  </si>
  <si>
    <t>86937</t>
  </si>
  <si>
    <t>CUBA DE EMBUTIR OVAL EM LOUÇA BRANCA, 35 X 50CM OU EQUIVALENTE, INCLUSO VÁLVULA EM METAL CROMADO E SIFÃO FLEXÍVEL EM PVC - FORNECIMENTO E INSTALAÇÃO. AF_01/2020</t>
  </si>
  <si>
    <t>10.3.16</t>
  </si>
  <si>
    <t>86922</t>
  </si>
  <si>
    <t>TANQUE DE LOUÇA BRANCA SUSPENSO, 18L OU EQUIVALENTE, INCLUSO SIFÃO TIPO GARRAFA EM METAL CROMADO, VÁLVULA METÁLICA E TORNEIRA DE METAL CROMADO PADRÃO MÉDIO - FORNECIMENTO E INSTALAÇÃO. AF_01/2020</t>
  </si>
  <si>
    <t>10.3.17</t>
  </si>
  <si>
    <t>95546</t>
  </si>
  <si>
    <t>KIT DE ACESSORIOS PARA BANHEIRO EM METAL CROMADO, 5 PECAS, INCLUSO FIXAÇÃO. AF_01/2020</t>
  </si>
  <si>
    <t>10.3.18</t>
  </si>
  <si>
    <t>100849</t>
  </si>
  <si>
    <t>ASSENTO SANITÁRIO CONVENCIONAL - FORNECIMENTO E INSTALACAO. AF_01/2020</t>
  </si>
  <si>
    <t>10.3.19</t>
  </si>
  <si>
    <t>100868</t>
  </si>
  <si>
    <t>BARRA DE APOIO RETA, EM ACO INOX POLIDO, COMPRIMENTO 80 CM,  FIXADA NA PAREDE - FORNECIMENTO E INSTALAÇÃO. AF_01/2020</t>
  </si>
  <si>
    <t>10.3.20</t>
  </si>
  <si>
    <t>100874</t>
  </si>
  <si>
    <t>PUXADOR PARA PCD, FIXADO NA PORTA - FORNECIMENTO E INSTALAÇÃO. AF_01/2020</t>
  </si>
  <si>
    <t>10.3.21</t>
  </si>
  <si>
    <t>98110</t>
  </si>
  <si>
    <t>CAIXA DE GORDURA PEQUENA (CAPACIDADE: 19 L), CIRCULAR, EM PVC, DIÂMETRO INTERNO= 0,3 M. AF_12/2020</t>
  </si>
  <si>
    <t>10.3.22</t>
  </si>
  <si>
    <t>97908</t>
  </si>
  <si>
    <t>CAIXA ENTERRADA HIDRÁULICA RETANGULAR, EM ALVENARIA COM BLOCOS DE CONCRETO, DIMENSÕES INTERNAS: 1X1X0,6 M PARA REDE DE ESGOTO. AF_12/2020</t>
  </si>
  <si>
    <t>10.3.23</t>
  </si>
  <si>
    <t>95635</t>
  </si>
  <si>
    <t>KIT CAVALETE PARA MEDIÇÃO DE ÁGUA - ENTRADA PRINCIPAL, EM PVC 25 MM (3/4") - FORNECIMENTO E INSTALAÇÃO (EXCLUSIVE HIDRÔMETRO). AF_03/2024</t>
  </si>
  <si>
    <t>10.3.24</t>
  </si>
  <si>
    <t>95676</t>
  </si>
  <si>
    <t>CAIXA EM CONCRETO PRÉ-MOLDADO PARA ABRIGO DE HIDRÔMETRO COM DN 20 MM - FORNECIMENTO E INSTALAÇÃO. AF_03/2024</t>
  </si>
  <si>
    <t>10.3.25</t>
  </si>
  <si>
    <t>98087</t>
  </si>
  <si>
    <t>TANQUE SÉPTICO RETANGULAR, EM ALVENARIA COM BLOCOS DE CONCRETO, DIMENSÕES INTERNAS: 1,6 X 4,6 X H=2,4 M, VOLUME ÚTIL: 14720 L (PARA 105 CONTRIBUINTES). AF_12/2020</t>
  </si>
  <si>
    <t>10.3.26</t>
  </si>
  <si>
    <t>98093</t>
  </si>
  <si>
    <t>FILTRO ANAERÓBIO RETANGULAR, EM ALVENARIA COM BLOCOS DE CONCRETO, DIMENSÕES INTERNAS: 1,6 X 5,6 X H=1,67 M, VOLUME ÚTIL: 10752 L (PARA 103 CONTRIBUINTES). AF_12/2020</t>
  </si>
  <si>
    <t>10.3.27</t>
  </si>
  <si>
    <t>98101</t>
  </si>
  <si>
    <t>SUMIDOURO RETANGULAR, EM ALVENARIA COM BLOCOS DE CONCRETO, DIMENSÕES INTERNAS: 1,6 X 5,8 X H=3,0 M, ÁREA DE INFILTRAÇÃO: 50 M² (PARA 20 CONTRIBUINTES). . AF_12/2020</t>
  </si>
  <si>
    <t>10.3.28</t>
  </si>
  <si>
    <t>102281</t>
  </si>
  <si>
    <t>ESCAVAÇÃO MECANIZADA DE VALA COM PROF. MAIOR QUE 1,5 M ATÉ 3,0 M (MÉDIA MONTANTE E JUSANTE/UMA COMPOSIÇÃO POR TRECHO),COM ESCAVADEIRA (1,2 M3),LARG. DE 1,5 M A 2,5 M, EM SOLO DE 1A CATEGORIA, LOCAIS COM BAIXO NÍVEL DE INTERFERÊNCIA. AF_09/2024</t>
  </si>
  <si>
    <t>11.1</t>
  </si>
  <si>
    <t>INSTALAÇÕES ELÉTRICAS E DE LÓGICA</t>
  </si>
  <si>
    <t>11.1.1</t>
  </si>
  <si>
    <t>COMP. SEDE  22</t>
  </si>
  <si>
    <t>ELETROCALHA LISA OU PERFURADA EM AÇO GALVANIZADO, LARGURA 50MM E ALTURA 50MM, INCLUSIVE EMENDA E FIXAÇÃO - FORNECIMENTO E INSTALAÇÃO</t>
  </si>
  <si>
    <t>11.1.2</t>
  </si>
  <si>
    <t>COMP. SEDE  23</t>
  </si>
  <si>
    <t>ELETROCALHA LISA OU PERFURADA EM AÇO GALVANIZADO, LARGURA 100MM E ALTURA 50MM, INCLUSIVE EMENDA E FIXAÇÃO - FORNECIMENTO E INSTALAÇÃO</t>
  </si>
  <si>
    <t>11.1.3</t>
  </si>
  <si>
    <t>91854</t>
  </si>
  <si>
    <t>ELETRODUTO FLEXÍVEL CORRUGADO, PVC, DN 25 MM (3/4"), PARA CIRCUITOS TERMINAIS, INSTALADO EM PAREDE - FORNECIMENTO E INSTALAÇÃO. AF_03/2023</t>
  </si>
  <si>
    <t>11.1.4</t>
  </si>
  <si>
    <t>91926</t>
  </si>
  <si>
    <t>CABO DE COBRE FLEXÍVEL ISOLADO, 2,5 MM², ANTI-CHAMA 450/750 V, PARA CIRCUITOS TERMINAIS - FORNECIMENTO E INSTALAÇÃO. AF_03/2023</t>
  </si>
  <si>
    <t>11.1.5</t>
  </si>
  <si>
    <t>91928</t>
  </si>
  <si>
    <t>CABO DE COBRE FLEXÍVEL ISOLADO, 4 MM², ANTI-CHAMA 450/750 V, PARA CIRCUITOS TERMINAIS - FORNECIMENTO E INSTALAÇÃO. AF_03/2023</t>
  </si>
  <si>
    <t>11.1.6</t>
  </si>
  <si>
    <t>101886</t>
  </si>
  <si>
    <t>CABO DE COBRE ISOLADO, 16 MM², ANTI-CHAMA 450/750 V, INSTALADO EM ELETROCALHA OU PERFILADO - FORNECIMENTO E INSTALAÇÃO. AF_10/2020</t>
  </si>
  <si>
    <t>11.1.7</t>
  </si>
  <si>
    <t>92986</t>
  </si>
  <si>
    <t>CABO DE COBRE FLEXÍVEL ISOLADO, 35 MM², ANTI-CHAMA 0,6/1,0 KV, PARA REDE ENTERRADA DE DISTRIBUIÇÃO DE ENERGIA ELÉTRICA - FORNECIMENTO E INSTALAÇÃO. AF_12/2021</t>
  </si>
  <si>
    <t>11.1.8</t>
  </si>
  <si>
    <t>91953</t>
  </si>
  <si>
    <t>INTERRUPTOR SIMPLES (1 MÓDULO), 10A/250V, INCLUINDO SUPORTE E PLACA - FORNECIMENTO E INSTALAÇÃO. AF_03/2023</t>
  </si>
  <si>
    <t>11.1.9</t>
  </si>
  <si>
    <t>91955</t>
  </si>
  <si>
    <t>INTERRUPTOR PARALELO (1 MÓDULO), 10A/250V, INCLUINDO SUPORTE E PLACA - FORNECIMENTO E INSTALAÇÃO. AF_03/2023</t>
  </si>
  <si>
    <t>11.1.10</t>
  </si>
  <si>
    <t>91959</t>
  </si>
  <si>
    <t>INTERRUPTOR SIMPLES (2 MÓDULOS), 10A/250V, INCLUINDO SUPORTE E PLACA - FORNECIMENTO E INSTALAÇÃO. AF_03/2023</t>
  </si>
  <si>
    <t>11.1.11</t>
  </si>
  <si>
    <t>91969</t>
  </si>
  <si>
    <t>INTERRUPTOR PARALELO (3 MÓDULOS), 10A/250V, INCLUINDO SUPORTE E PLACA - FORNECIMENTO E INSTALAÇÃO. AF_03/2023</t>
  </si>
  <si>
    <t>11.1.12</t>
  </si>
  <si>
    <t>91967</t>
  </si>
  <si>
    <t>INTERRUPTOR SIMPLES (3 MÓDULOS), 10A/250V, INCLUINDO SUPORTE E PLACA - FORNECIMENTO E INSTALAÇÃO. AF_03/2023</t>
  </si>
  <si>
    <t>11.1.13</t>
  </si>
  <si>
    <t>91996</t>
  </si>
  <si>
    <t>TOMADA MÉDIA DE EMBUTIR (1 MÓDULO), 2P+T 10 A, INCLUINDO SUPORTE E PLACA - FORNECIMENTO E INSTALAÇÃO. AF_03/2023</t>
  </si>
  <si>
    <t>11.1.14</t>
  </si>
  <si>
    <t>92000</t>
  </si>
  <si>
    <t>TOMADA BAIXA DE EMBUTIR (1 MÓDULO), 2P+T 10 A, INCLUINDO SUPORTE E PLACA - FORNECIMENTO E INSTALAÇÃO. AF_03/2023</t>
  </si>
  <si>
    <t>11.1.15</t>
  </si>
  <si>
    <t>92004</t>
  </si>
  <si>
    <t>TOMADA MÉDIA DE EMBUTIR (2 MÓDULOS), 2P+T 10 A, INCLUINDO SUPORTE E PLACA - FORNECIMENTO E INSTALAÇÃO. AF_03/2023</t>
  </si>
  <si>
    <t>11.1.16</t>
  </si>
  <si>
    <t>92008</t>
  </si>
  <si>
    <t>TOMADA BAIXA DE EMBUTIR (2 MÓDULOS), 2P+T 10 A, INCLUINDO SUPORTE E PLACA - FORNECIMENTO E INSTALAÇÃO. AF_03/2023</t>
  </si>
  <si>
    <t>11.1.17</t>
  </si>
  <si>
    <t>101880</t>
  </si>
  <si>
    <t>QUADRO DE DISTRIBUIÇÃO DE ENERGIA EM CHAPA DE AÇO GALVANIZADO, DE EMBUTIR, COM BARRAMENTO TRIFÁSICO, PARA 30 DISJUNTORES DIN 150A - FORNECIMENTO E INSTALAÇÃO. AF_10/2020</t>
  </si>
  <si>
    <t>11.1.18</t>
  </si>
  <si>
    <t>101882</t>
  </si>
  <si>
    <t>QUADRO DE DISTRIBUIÇÃO DE ENERGIA EM CHAPA DE AÇO GALVANIZADO, DE EMBUTIR, COM BARRAMENTO TRIFÁSICO, PARA 30 DISJUNTORES DIN 225A - FORNECIMENTO E INSTALAÇÃO. AF_10/2020</t>
  </si>
  <si>
    <t>11.1.19</t>
  </si>
  <si>
    <t>93654</t>
  </si>
  <si>
    <t>DISJUNTOR MONOPOLAR TIPO DIN, CORRENTE NOMINAL DE 16A - FORNECIMENTO E INSTALAÇÃO. AF_10/2020</t>
  </si>
  <si>
    <t>11.1.20</t>
  </si>
  <si>
    <t>93655</t>
  </si>
  <si>
    <t>DISJUNTOR MONOPOLAR TIPO DIN, CORRENTE NOMINAL DE 20A - FORNECIMENTO E INSTALAÇÃO. AF_10/2020</t>
  </si>
  <si>
    <t>11.1.21</t>
  </si>
  <si>
    <t>93656</t>
  </si>
  <si>
    <t>DISJUNTOR MONOPOLAR TIPO DIN, CORRENTE NOMINAL DE 25A - FORNECIMENTO E INSTALAÇÃO. AF_10/2020</t>
  </si>
  <si>
    <t>11.1.22</t>
  </si>
  <si>
    <t>93657</t>
  </si>
  <si>
    <t>DISJUNTOR MONOPOLAR TIPO DIN, CORRENTE NOMINAL DE 32A - FORNECIMENTO E INSTALAÇÃO. AF_10/2020</t>
  </si>
  <si>
    <t>11.1.23</t>
  </si>
  <si>
    <t>93673</t>
  </si>
  <si>
    <t>DISJUNTOR TRIPOLAR TIPO DIN, CORRENTE NOMINAL DE 50A - FORNECIMENTO E INSTALAÇÃO. AF_10/2020</t>
  </si>
  <si>
    <t>11.1.24</t>
  </si>
  <si>
    <t>101895</t>
  </si>
  <si>
    <t>DISJUNTOR TERMOMAGNÉTICO TRIPOLAR , CORRENTE NOMINAL DE 125A - FORNECIMENTO E INSTALAÇÃO. AF_10/2020</t>
  </si>
  <si>
    <t>11.1.25</t>
  </si>
  <si>
    <t>101946</t>
  </si>
  <si>
    <t>QUADRO DE MEDIÇÃO GERAL DE ENERGIA PARA 1 MEDIDOR DE SOBREPOR - FORNECIMENTO E INSTALAÇÃO. AF_10/2020</t>
  </si>
  <si>
    <t>11.1.26</t>
  </si>
  <si>
    <t>11ª SR - COMP. 14</t>
  </si>
  <si>
    <t>LUMINÁRIA PAINEL LED PLAFON QUADRADO 40X40CM EMBUTIR 6000K LUZ BRANCA 36W BIVOLT</t>
  </si>
  <si>
    <t>11.1.27</t>
  </si>
  <si>
    <t>101532</t>
  </si>
  <si>
    <t>ENTRADA DE ENERGIA ELÉTRICA, SUBTERRÂNEA, TRIFÁSICA, COM CAIXA DE SOBREPOR, CABO DE 35 MM2 E DISJUNTOR DIN 50A (NÃO INCLUSA MURETA DE ALVENARIA). AF_07/2020_PS</t>
  </si>
  <si>
    <t>11.1.28</t>
  </si>
  <si>
    <t>93008</t>
  </si>
  <si>
    <t>ELETRODUTO RÍGIDO ROSCÁVEL, PVC, DN 50 MM (1 1/2"), PARA REDE ENTERRADA DE DISTRIBUIÇÃO DE ENERGIA ELÉTRICA - FORNECIMENTO E INSTALAÇÃO. AF_12/2021</t>
  </si>
  <si>
    <t>11.1.29</t>
  </si>
  <si>
    <t>93009</t>
  </si>
  <si>
    <t>ELETRODUTO RÍGIDO ROSCÁVEL, PVC, DN 60 MM (2"), PARA REDE ENTERRADA DE DISTRIBUIÇÃO DE ENERGIA ELÉTRICA - FORNECIMENTO E INSTALAÇÃO. AF_12/2021</t>
  </si>
  <si>
    <t>11.1.30</t>
  </si>
  <si>
    <t>93010</t>
  </si>
  <si>
    <t>ELETRODUTO RÍGIDO ROSCÁVEL, PVC, DN 75 MM (2 1/2"), PARA REDE ENTERRADA DE DISTRIBUIÇÃO DE ENERGIA ELÉTRICA - FORNECIMENTO E INSTALAÇÃO. AF_12/2021</t>
  </si>
  <si>
    <t>11.1.31</t>
  </si>
  <si>
    <t>97607</t>
  </si>
  <si>
    <t>LUMINÁRIA ARANDELA TIPO TARTARUGA, DE SOBREPOR, COM 1 LÂMPADA LED DE 6 W, SEM REATOR - FORNECIMENTO E INSTALAÇÃO. AF_09/2024</t>
  </si>
  <si>
    <t>11.1.32</t>
  </si>
  <si>
    <t>100619</t>
  </si>
  <si>
    <t>POSTE DECORATIVO PARA JARDIM EM AÇO TUBULAR, H = *2,5* M, SEM LUMINÁRIA - FORNECIMENTO E INSTALAÇÃO. AF_11/2019</t>
  </si>
  <si>
    <t>11.1.33</t>
  </si>
  <si>
    <t>101654</t>
  </si>
  <si>
    <t>LUMINÁRIA DE LED PARA ILUMINAÇÃO PÚBLICA, DE 33 W ATÉ 50 W - FORNECIMENTO E INSTALAÇÃO. AF_08/2020</t>
  </si>
  <si>
    <t>11.1.34</t>
  </si>
  <si>
    <t>97891</t>
  </si>
  <si>
    <t>CAIXA ENTERRADA ELÉTRICA RETANGULAR, EM ALVENARIA COM BLOCOS DE CONCRETO, FUNDO COM BRITA, DIMENSÕES INTERNAS: 0,4X0,4X0,4 M. AF_12/2020</t>
  </si>
  <si>
    <t>11.1.35</t>
  </si>
  <si>
    <t>91836</t>
  </si>
  <si>
    <t>ELETRODUTO FLEXÍVEL CORRUGADO, PVC, DN 32 MM (1"), PARA CIRCUITOS TERMINAIS, INSTALADO EM FORRO - FORNECIMENTO E INSTALAÇÃO. AF_03/2023_PA</t>
  </si>
  <si>
    <t>11.1.36</t>
  </si>
  <si>
    <t>91940</t>
  </si>
  <si>
    <t>CAIXA RETANGULAR 4" X 2" MÉDIA (1,30 M DO PISO), PVC, INSTALADA EM PAREDE - FORNECIMENTO E INSTALAÇÃO. AF_03/2023</t>
  </si>
  <si>
    <t>11.1.37</t>
  </si>
  <si>
    <t>COMP. SEDE  24</t>
  </si>
  <si>
    <t>PONTO DE EMBUTIR SECO, PARA UMA (1) PLACA CEGA 4"X4", COM ELETRODUTO FLEXÍVEL CORRUGADO, ANTI-CHAMA, DN 25MM (3/4"), EMBUTIDO NA ALVENARIA E SONDA EM ARAME GALVANIZADO, DIÂMETRO DE 1,24MM (BWG 18), COM DISTÂNCIA DE ATÉ DEZ (10) METROS DO PONTO DE DERIVAÇÃO, INCLUSIVE CAIXA DE LIGAÇÃO, SUPORTE E FIXAÇÃO DO ELETRODUTO COM ENCHIMENTO DO RASGO NA ALVENARIA/CONCRETO COM ARGAMASSA</t>
  </si>
  <si>
    <t>11.2</t>
  </si>
  <si>
    <t>SPDA</t>
  </si>
  <si>
    <t>11.2.1</t>
  </si>
  <si>
    <t>96973</t>
  </si>
  <si>
    <t>CORDOALHA DE COBRE NU 35 MM², NÃO ENTERRADA, COM ISOLADOR - FORNECIMENTO E INSTALAÇÃO. AF_08/2023</t>
  </si>
  <si>
    <t>11.2.2</t>
  </si>
  <si>
    <t>96977</t>
  </si>
  <si>
    <t>CORDOALHA DE COBRE NU 50 MM², ENTERRADA - FORNECIMENTO E INSTALAÇÃO. AF_08/2023</t>
  </si>
  <si>
    <t>11.2.3</t>
  </si>
  <si>
    <t>96984</t>
  </si>
  <si>
    <t>ELETRODUTO PVC RÍGIDO, DIÂMETRO 40MM, COM 3 METROS, PARA SPDA - FORNECIMENTO E INSTALAÇÃO. AF_08/2023</t>
  </si>
  <si>
    <t>11.2.4</t>
  </si>
  <si>
    <t>96985</t>
  </si>
  <si>
    <t>HASTE DE ATERRAMENTO, DIÂMETRO 5/8", COM 3 METROS - FORNECIMENTO E INSTALAÇÃO. AF_08/2023</t>
  </si>
  <si>
    <t>11.2.5</t>
  </si>
  <si>
    <t>96987</t>
  </si>
  <si>
    <t>BASE METÁLICA PARA MASTRO 1 ½"  PARA SPDA - FORNECIMENTO E INSTALAÇÃO. AF_08/2023</t>
  </si>
  <si>
    <t>11.2.6</t>
  </si>
  <si>
    <t>96988</t>
  </si>
  <si>
    <t>MASTRO 1 ½", COM 3 METROS, PARA SPDA - FORNECIMENTO E INSTALAÇÃO. AF_08/2023</t>
  </si>
  <si>
    <t>11.2.7</t>
  </si>
  <si>
    <t>96989</t>
  </si>
  <si>
    <t>CAPTOR TIPO FRANKLIN PARA SPDA - FORNECIMENTO E INSTALAÇÃO. AF_08/2023</t>
  </si>
  <si>
    <t>11.2.8</t>
  </si>
  <si>
    <t>98111</t>
  </si>
  <si>
    <t>CAIXA DE INSPEÇÃO PARA ATERRAMENTO, CIRCULAR, EM POLIETILENO, DIÂMETRO INTERNO = 0,3 M. AF_12/2020</t>
  </si>
  <si>
    <t>12.1</t>
  </si>
  <si>
    <t>COMP. SEDE  25</t>
  </si>
  <si>
    <t>KIT DE PORTA DE MADEIRA PARA PINTURA, SEMI-OCA (LEVE OU MÉDIA), PADRÃO MÉDIO, 80X210CM, ESPESSURA DE 3,5CM, ITENS INCLUSOS: DOBRADIÇAS, MONTAGEM E INSTALAÇÃO DO BATENTE, FECHADURA COM EXECUÇÃO DO FURO - FORNECIMENTO E INSTALAÇÃO. AF_12/2019</t>
  </si>
  <si>
    <t>12.2</t>
  </si>
  <si>
    <t>90844</t>
  </si>
  <si>
    <t>KIT DE PORTA DE MADEIRA PARA PINTURA, SEMI-OCA (LEVE OU MÉDIA), PADRÃO MÉDIO, 90X210CM, ESPESSURA DE 3,5CM, ITENS INCLUSOS: DOBRADIÇAS, MONTAGEM E INSTALAÇÃO DO BATENTE, FECHADURA COM EXECUÇÃO DO FURO - FORNECIMENTO E INSTALAÇÃO. AF_12/2019</t>
  </si>
  <si>
    <t>12.3</t>
  </si>
  <si>
    <t>100700</t>
  </si>
  <si>
    <t>PORTA DE MADEIRA COMPENSADA LISA PARA PINTURA, 120X210X3,5CM, 2 FOLHAS, INCLUSO ADUELA 2A, ALIZAR 2A E DOBRADIÇAS. AF_12/2019</t>
  </si>
  <si>
    <t>12.4</t>
  </si>
  <si>
    <t>100702</t>
  </si>
  <si>
    <t>PORTA DE CORRER DE ALUMÍNIO, COM DUAS FOLHAS PARA VIDRO, INCLUSO VIDRO LISO INCOLOR, FECHADURA E PUXADOR, SEM ALIZAR. AF_12/2019</t>
  </si>
  <si>
    <t>12.5</t>
  </si>
  <si>
    <t>91341</t>
  </si>
  <si>
    <t>PORTA EM ALUMÍNIO DE ABRIR TIPO VENEZIANA COM GUARNIÇÃO, FIXAÇÃO COM PARAFUSOS - FORNECIMENTO E INSTALAÇÃO. AF_12/2019</t>
  </si>
  <si>
    <t>12.6</t>
  </si>
  <si>
    <t>100701</t>
  </si>
  <si>
    <t>PORTA DE FERRO, DE ABRIR, TIPO GRADE COM CHAPA, COM GUARNIÇÕES. AF_12/2019</t>
  </si>
  <si>
    <t>12.7</t>
  </si>
  <si>
    <t>94569</t>
  </si>
  <si>
    <t>JANELA DE ALUMÍNIO TIPO MAXIM-AR, COM VIDROS, BATENTE E FERRAGENS, EXCLUSIVE ALIZAR, ACABAMENTO E CONTRAMARCO, FIXAÇÃO COM PARAFUSO. FORNECIMENTO E INSTALAÇÃO. AF_11/2024</t>
  </si>
  <si>
    <t>12.8</t>
  </si>
  <si>
    <t>94570</t>
  </si>
  <si>
    <t>JANELA DE ALUMÍNIO DE CORRER COM 2 FOLHAS PARA VIDROS, COM VIDROS, BATENTE, ACABAMENTO COM ACETATO OU BRILHANTE E FERRAGENS, EXCLUSIVE ALIZAR E CONTRAMARCO, FIXAÇÃO COM PARAFUSO. FORNECIMENTO E INSTALAÇÃO. AF_11/2024</t>
  </si>
  <si>
    <t>12.9</t>
  </si>
  <si>
    <t>102176</t>
  </si>
  <si>
    <t>INSTALAÇÃO DE VIDRO LAMINADO, E = 8 MM (4+4), ENCAIXADO EM PERFIL U. AF_01/2021_PS</t>
  </si>
  <si>
    <t>12.10</t>
  </si>
  <si>
    <t>94590</t>
  </si>
  <si>
    <t>CONTRAMARCO DE ALUMÍNIO, FIXAÇÃO COM PARAFUSO - FORNECIMENTO E INSTALAÇÃO. AF_11/2024</t>
  </si>
  <si>
    <t>12.11</t>
  </si>
  <si>
    <t>102163</t>
  </si>
  <si>
    <t>INSTALAÇÃO DE VIDRO LISO FUME, E = 4 MM, EM ESQUADRIA DE ALUMÍNIO OU PVC, FIXADO COM BAGUETE. AF_01/2021_PS</t>
  </si>
  <si>
    <t>12.12</t>
  </si>
  <si>
    <t>102185</t>
  </si>
  <si>
    <t>PORTA DE ABRIR COM MOLA HIDRÁULICA, EM VIDRO TEMPERADO, 2 FOLHAS DE 90X210 CM, ESPESSURA DD 10MM, INCLUSIVE ACESSÓRIOS. AF_01/2021</t>
  </si>
  <si>
    <t>13.1</t>
  </si>
  <si>
    <t>COMP. SEDE  26</t>
  </si>
  <si>
    <t>PONTO DE TOMADA PARA LUMINÁRIA DE INCÊNDIO, INCLUINDO TOMADA, CABO, ELETRODUTO E CAIXA.</t>
  </si>
  <si>
    <t>13.2</t>
  </si>
  <si>
    <t>97599</t>
  </si>
  <si>
    <t>LUMINÁRIA DE EMERGÊNCIA, COM 30 LÂMPADAS LED DE 2 W, SEM REATOR - FORNECIMENTO E INSTALAÇÃO. AF_09/2024</t>
  </si>
  <si>
    <t>13.3</t>
  </si>
  <si>
    <t>101909</t>
  </si>
  <si>
    <t>EXTINTOR DE INCÊNDIO PORTÁTIL COM CARGA DE PQS DE 6 KG, CLASSE BC - FORNECIMENTO E INSTALAÇÃO. AF_10/2020_PE</t>
  </si>
  <si>
    <t>13.4</t>
  </si>
  <si>
    <t>COMP. SEDE  27</t>
  </si>
  <si>
    <t>PLACA DE SINALIZACAO DE SEGURANCA CONTRA INCENDIO, FOTOLUMINESCENTE, EM PVC *2* MM ANTI-CHAMAS (SIMBOLOS, CORES E PICTOGRAMAS CONFORME NBR 16820)</t>
  </si>
  <si>
    <t>13.5</t>
  </si>
  <si>
    <t>COMP. SEDE  28</t>
  </si>
  <si>
    <t>CONJUNTO MOTOBOMBA PARA SISTEMA DE PREVENÇÃO E COMBATE A INCÊNDIO, CONTENDO 2 BOMBAS CENTRÍFUGAS DE 14,8CV</t>
  </si>
  <si>
    <t>13.6</t>
  </si>
  <si>
    <t>94463</t>
  </si>
  <si>
    <t>TUBO DE AÇO GALVANIZADO COM COSTURA, CLASSE MÉDIA, DN 65 MM (2 1/2"), CONEXÃO ROSQUEADA, INSTALADO EM RESERVAÇÃO PREDIAL DE ÁGUA - FORNECIMENTO E INSTALAÇÃO. AF_04/2024</t>
  </si>
  <si>
    <t>13.7</t>
  </si>
  <si>
    <t>94464</t>
  </si>
  <si>
    <t>TUBO DE AÇO GALVANIZADO COM COSTURA, CLASSE MÉDIA, DN 80 MM (3"), CONEXÃO ROSQUEADA, INSTALADO EM RESERVAÇÃO PREDIAL DE ÁGUA - FORNECIMENTO E INSTALAÇÃO. AF_04/2024</t>
  </si>
  <si>
    <t>13.8</t>
  </si>
  <si>
    <t>94470</t>
  </si>
  <si>
    <t>NIPLE, EM FERRO GALVANIZADO, CONEXÃO ROSQUEADA, DN 80 MM (3"), INSTALADO EM RESERVAÇÃO PREDIAL DE ÁGUA - FORNECIMENTO E INSTALAÇÃO. AF_04/2024</t>
  </si>
  <si>
    <t>13.9</t>
  </si>
  <si>
    <t>94468</t>
  </si>
  <si>
    <t>NIPLE, EM FERRO GALVANIZADO, CONEXÃO ROSQUEADA, DN 65 MM (2 1/2"), INSTALADO EM RESERVAÇÃO PREDIAL DE ÁGUA - FORNECIMENTO E INSTALAÇÃO. AF_04/2024</t>
  </si>
  <si>
    <t>13.10</t>
  </si>
  <si>
    <t>94475</t>
  </si>
  <si>
    <t>COTOVELO 90 GRAUS, EM FERRO GALVANIZADO, CONEXÃO ROSQUEADA, DN 80 MM (3"), INSTALADO EM RESERVAÇÃO PREDIAL DE ÁGUA - FORNECIMENTO E INSTALAÇÃO. AF_04/2024</t>
  </si>
  <si>
    <t>13.11</t>
  </si>
  <si>
    <t>94478</t>
  </si>
  <si>
    <t>TÊ, EM FERRO GALVANIZADO, CONEXÃO ROSQUEADA, DN 65 MM (2 1/2"), INSTALADO EM RESERVAÇÃO PREDIAL DE ÁGUA - FORNECIMENTO E INSTALAÇÃO. AF_04/2024</t>
  </si>
  <si>
    <t>13.12</t>
  </si>
  <si>
    <t>94479</t>
  </si>
  <si>
    <t>TÊ, EM FERRO GALVANIZADO, CONEXÃO ROSQUEADA, DN 80 MM (3"), INSTALADO EM RESERVAÇÃO PREDIAL DE ÁGUA - FORNECIMENTO E INSTALAÇÃO. AF_04/2024</t>
  </si>
  <si>
    <t>13.13</t>
  </si>
  <si>
    <t>94483</t>
  </si>
  <si>
    <t>CONJUNTO HIDRÁULICO EM AÇO ROSCÁVEL PARA INSTALAÇÃO DE BOMBA, DN SUCÇÃO 32 MM (1 1/4") E DN RECALQUE 25 MM (1"), PARA EDIFICAÇÃO COM 4 PAVIMENTOS - FORNECIMENTO E INSTALAÇÃO. AF_04/2024</t>
  </si>
  <si>
    <t>13.14</t>
  </si>
  <si>
    <t>97436</t>
  </si>
  <si>
    <t>CURVA 90 GRAUS, EM AÇO, CONEXÃO RANHURADA, DN 65 (2 1/2"), INSTALADO EM PRUMADAS - FORNECIMENTO E INSTALAÇÃO. AF_10/2020</t>
  </si>
  <si>
    <t>13.15</t>
  </si>
  <si>
    <t>97438</t>
  </si>
  <si>
    <t>CURVA 90 GRAUS, EM AÇO, CONEXÃO RANHURADA, DN 80 (3"), INSTALADO EM PRUMADAS - FORNECIMENTO E INSTALAÇÃO. AF_10/2020</t>
  </si>
  <si>
    <t>13.16</t>
  </si>
  <si>
    <t>96765</t>
  </si>
  <si>
    <t>ABRIGO PARA HIDRANTE, 90X60X17CM, COM REGISTRO GLOBO ANGULAR 45 GRAUS 2 1/2", ADAPTADOR STORZ 2 1/2", MANGUEIRA DE INCÊNDIO 20M, REDUÇÃO 2 1/2" X 1 1/2" E ESGUICHO EM LATÃO 1 1/2" - FORNECIMENTO E INSTALAÇÃO. AF_10/2020</t>
  </si>
  <si>
    <t>13.17</t>
  </si>
  <si>
    <t>101916</t>
  </si>
  <si>
    <t>HIDRANTE SUBTERRÂNEO PREDIAL (COM CURVA LONGA E CAIXA), DN 75 MM - FORNECIMENTO E INSTALAÇÃO. AF_10/2020</t>
  </si>
  <si>
    <t>13.18</t>
  </si>
  <si>
    <t>94499</t>
  </si>
  <si>
    <t>REGISTRO DE GAVETA BRUTO, LATÃO, ROSCÁVEL, 2 1/2" - FORNECIMENTO E INSTALAÇÃO. AF_08/2021</t>
  </si>
  <si>
    <t>13.19</t>
  </si>
  <si>
    <t>94500</t>
  </si>
  <si>
    <t>REGISTRO DE GAVETA BRUTO, LATÃO, ROSCÁVEL, 3" - FORNECIMENTO E INSTALAÇÃO. AF_08/2021</t>
  </si>
  <si>
    <t>13.20</t>
  </si>
  <si>
    <t>103009</t>
  </si>
  <si>
    <t>VÁLVULA DE RETENÇÃO VERTICAL, DE BRONZE, ROSCÁVEL, 2 1/2" - FORNECIMENTO E INSTALAÇÃO. AF_08/2021</t>
  </si>
  <si>
    <t>13.21</t>
  </si>
  <si>
    <t>101917</t>
  </si>
  <si>
    <t>MANÔMETRO 0 A 200 PSI (0 A 14 KGF/CM2), D = 50MM - FORNECIMENTO E INSTALAÇÃO. AF_10/2020</t>
  </si>
  <si>
    <t>14.1</t>
  </si>
  <si>
    <t>96114</t>
  </si>
  <si>
    <t>FORRO EM DRYWALL, PARA AMBIENTES COMERCIAIS, INCLUSIVE ESTRUTURA BIRECIONAL DE FIXAÇÃO. AF_08/2023_PS</t>
  </si>
  <si>
    <t>14.2</t>
  </si>
  <si>
    <t>96123</t>
  </si>
  <si>
    <t>ACABAMENTOS PARA FORRO (MOLDURA EM DRYWALL, COM LARGURA DE 15 CM). AF_08/2023_PS</t>
  </si>
  <si>
    <t>14.3</t>
  </si>
  <si>
    <t>88411</t>
  </si>
  <si>
    <t>APLICAÇÃO MANUAL DE FUNDO SELADOR ACRÍLICO EM PANOS COM PRESENÇA DE VÃOS DE EDIFÍCIOS DE MÚLTIPLOS PAVIMENTOS. AF_03/2024</t>
  </si>
  <si>
    <t>14.4</t>
  </si>
  <si>
    <t>96126</t>
  </si>
  <si>
    <t>APLICAÇÃO MANUAL DE MASSA ACRÍLICA EM PANOS DE FACHADA COM PRESENÇA DE VÃOS, DE EDIFÍCIOS DE MÚLTIPLOS PAVIMENTOS, UMA DEMÃO. AF_03/2024</t>
  </si>
  <si>
    <t>14.5</t>
  </si>
  <si>
    <t>88416</t>
  </si>
  <si>
    <t>APLICAÇÃO MANUAL DE PINTURA COM TINTA TEXTURIZADA ACRÍLICA EM PANOS COM PRESENÇA DE VÃOS DE EDIFÍCIOS DE MÚLTIPLOS PAVIMENTOS, UMA COR. AF_03/2024</t>
  </si>
  <si>
    <t>14.6</t>
  </si>
  <si>
    <t>88484</t>
  </si>
  <si>
    <t>FUNDO SELADOR ACRÍLICO, APLICAÇÃO MANUAL EM TETO, UMA DEMÃO. AF_04/2023</t>
  </si>
  <si>
    <t>14.7</t>
  </si>
  <si>
    <t>88485</t>
  </si>
  <si>
    <t>FUNDO SELADOR ACRÍLICO, APLICAÇÃO MANUAL EM PAREDE, UMA DEMÃO. AF_04/2023</t>
  </si>
  <si>
    <t>14.8</t>
  </si>
  <si>
    <t>88494</t>
  </si>
  <si>
    <t>EMASSAMENTO COM MASSA LÁTEX, APLICAÇÃO EM TETO, UMA DEMÃO, LIXAMENTO MANUAL. AF_04/2023</t>
  </si>
  <si>
    <t>14.9</t>
  </si>
  <si>
    <t>88495</t>
  </si>
  <si>
    <t>EMASSAMENTO COM MASSA LÁTEX, APLICAÇÃO EM PAREDE, UMA DEMÃO, LIXAMENTO MANUAL. AF_04/2023</t>
  </si>
  <si>
    <t>14.10</t>
  </si>
  <si>
    <t>88488</t>
  </si>
  <si>
    <t>PINTURA LÁTEX ACRÍLICA PREMIUM, APLICAÇÃO MANUAL EM TETO, DUAS DEMÃOS. AF_04/2023</t>
  </si>
  <si>
    <t>14.11</t>
  </si>
  <si>
    <t>88489</t>
  </si>
  <si>
    <t>PINTURA LÁTEX ACRÍLICA PREMIUM, APLICAÇÃO MANUAL EM PAREDES, DUAS DEMÃOS. AF_04/2023</t>
  </si>
  <si>
    <t>14.12</t>
  </si>
  <si>
    <t>102197</t>
  </si>
  <si>
    <t>PINTURA FUNDO NIVELADOR ALQUÍDICO BRANCO EM MADEIRA. AF_01/2021</t>
  </si>
  <si>
    <t>14.13</t>
  </si>
  <si>
    <t>102200</t>
  </si>
  <si>
    <t>APLICAÇÃO MASSA ALQUÍDICA PARA MADEIRA, PARA PINTURA COM TINTA DE ACABAMENTO (PIGMENTADA). AF_01/2021</t>
  </si>
  <si>
    <t>14.14</t>
  </si>
  <si>
    <t>102218</t>
  </si>
  <si>
    <t>PINTURA TINTA DE ACABAMENTO (PIGMENTADA) ESMALTE SINTÉTICO FOSCO EM MADEIRA, 2 DEMÃOS. AF_01/2021</t>
  </si>
  <si>
    <t>14.15</t>
  </si>
  <si>
    <t>100725</t>
  </si>
  <si>
    <t>PINTURA COM TINTA ALQUÍDICA DE FUNDO E ACABAMENTO (ESMALTE SINTÉTICO GRAFITE) PULVERIZADA SOBRE SUPERFÍCIES METÁLICAS (EXCETO PERFIL) EXECUTADO EM OBRA (POR DEMÃO). AF_01/2020_PE</t>
  </si>
  <si>
    <t>14.16</t>
  </si>
  <si>
    <t>102507</t>
  </si>
  <si>
    <t>PINTURA DE DEMARCAÇÃO DE VAGA COM TINTA EPÓXI, E = 10 CM, APLICAÇÃO MANUAL. AF_05/2021</t>
  </si>
  <si>
    <t>15.1</t>
  </si>
  <si>
    <t>92398</t>
  </si>
  <si>
    <t>EXECUÇÃO DE PAVIMENTO EM PISO INTERTRAVADO, COM BLOCO RETANGULAR COR NATURAL DE 20 X 10 CM, ESPESSURA 8 CM. AF_10/2022</t>
  </si>
  <si>
    <t>15.2</t>
  </si>
  <si>
    <t>94273</t>
  </si>
  <si>
    <t>ASSENTAMENTO DE GUIA (MEIO-FIO) EM TRECHO RETO, CONFECCIONADA EM CONCRETO PRÉ-FABRICADO, DIMENSÕES 100X15X13X30 CM (COMPRIMENTO X BASE INFERIOR X BASE SUPERIOR X ALTURA). AF_01/2024</t>
  </si>
  <si>
    <t>15.3</t>
  </si>
  <si>
    <t>103946</t>
  </si>
  <si>
    <t>PLANTIO DE GRAMA ESMERALDA OU SÃO CARLOS OU CURITIBANA, EM PLACAS. AF_07/2024</t>
  </si>
  <si>
    <t>15.4</t>
  </si>
  <si>
    <t>103307</t>
  </si>
  <si>
    <t>INSTALAÇÃO DE LIXEIRA METÁLICA DUPLA, CAPACIDADE DE 60 L, EM TUBO DE AÇO CARBONO E CESTOS EM CHAPA DE AÇO COM PINTURA ELETROSTÁTICA, SOBRE PISO DE CONCRETO EXISTENTE. AF_11/2021</t>
  </si>
  <si>
    <t>15.5</t>
  </si>
  <si>
    <t>98522</t>
  </si>
  <si>
    <t>ALAMBRADO EM MOURÕES DE CONCRETO, COM TELA DE ARAME GALVANIZADO (INCLUSIVE MURETA EM CONCRETO). AF_05/2018</t>
  </si>
  <si>
    <t>16.1</t>
  </si>
  <si>
    <t>COMP. SEDE  29</t>
  </si>
  <si>
    <t>17.1</t>
  </si>
  <si>
    <t>COMPOSIÇÃO - 30 SEDE</t>
  </si>
  <si>
    <t>ADMINISTRAÇÃO LOCAL DE OBRA DE EDIFICAÇÃO</t>
  </si>
  <si>
    <t>Planilha Orçamentária Analítica</t>
  </si>
  <si>
    <t>Tipo</t>
  </si>
  <si>
    <t>Composição</t>
  </si>
  <si>
    <t>CANT - CANTEIRO DE OBRAS</t>
  </si>
  <si>
    <t>Composição Auxiliar</t>
  </si>
  <si>
    <t>CARPINTEIRO DE FORMAS COM ENCARGOS COMPLEMENTARES</t>
  </si>
  <si>
    <t>SEDI - SERVIÇOS DIVERSOS</t>
  </si>
  <si>
    <t>H</t>
  </si>
  <si>
    <t>SERVENTE COM ENCARGOS COMPLEMENTARES</t>
  </si>
  <si>
    <t>Insumo</t>
  </si>
  <si>
    <t>00004813</t>
  </si>
  <si>
    <t>PLACA DE OBRA (PARA CONSTRUCAO CIVIL) EM CHAPA GALVANIZADA *N. 22*, ADESIVADA, DE *2,4 X 1,2* M (SEM POSTES PARA FIXACAO)</t>
  </si>
  <si>
    <t>Material</t>
  </si>
  <si>
    <t>00004115</t>
  </si>
  <si>
    <t>MADEIRA ROLICA TRATADA, D = 12 A 15 CM, H = 3,00 M, EM EUCALIPTO OU EQUIVALENTE DA REGIAO</t>
  </si>
  <si>
    <t>1,00</t>
  </si>
  <si>
    <t>PAVI - PAVIMENTAÇÃO</t>
  </si>
  <si>
    <t>MOTONIVELADORA POTÊNCIA BÁSICA LÍQUIDA (PRIMEIRA MARCHA) 125 HP, PESO BRUTO 13032 KG, LARGURA DA LÂMINA DE 3,7 M - CHI DIURNO. AF_06/2014</t>
  </si>
  <si>
    <t>CHOR - CUSTOS HORÁRIOS DE MÁQUINAS E EQUIPAMENTOS</t>
  </si>
  <si>
    <t>CHI</t>
  </si>
  <si>
    <t>CAMINHÃO PIPA 10.000 L TRUCADO, PESO BRUTO TOTAL 23.000 KG, CARGA ÚTIL MÁXIMA 15.935 KG, DISTÂNCIA ENTRE EIXOS 4,8 M, POTÊNCIA 230 CV, INCLUSIVE TANQUE DE AÇO PARA TRANSPORTE DE ÁGUA - CHI DIURNO. AF_06/2014</t>
  </si>
  <si>
    <t>CAMINHÃO PIPA 10.000 L TRUCADO, PESO BRUTO TOTAL 23.000 KG, CARGA ÚTIL MÁXIMA 15.935 KG, DISTÂNCIA ENTRE EIXOS 4,8 M, POTÊNCIA 230 CV, INCLUSIVE TANQUE DE AÇO PARA TRANSPORTE DE ÁGUA - CHP DIURNO. AF_06/2014</t>
  </si>
  <si>
    <t>CHP</t>
  </si>
  <si>
    <t>MOTONIVELADORA POTÊNCIA BÁSICA LÍQUIDA (PRIMEIRA MARCHA) 125 HP, PESO BRUTO 13032 KG, LARGURA DA LÂMINA DE 3,7 M - CHP DIURNO. AF_06/2014</t>
  </si>
  <si>
    <t>ROLO COMPACTADOR VIBRATÓRIO PÉ DE CARNEIRO PARA SOLOS, POTÊNCIA 80 HP, PESO OPERACIONAL SEM/COM LASTRO 7,4 / 8,8 T, LARGURA DE TRABALHO 1,68 M - CHP DIURNO. AF_02/2016</t>
  </si>
  <si>
    <t>ROLO COMPACTADOR VIBRATÓRIO PÉ DE CARNEIRO PARA SOLOS, POTÊNCIA 80 HP, PESO OPERACIONAL SEM/COM LASTRO 7,4 / 8,8 T, LARGURA DE TRABALHO 1,68 M - CHI DIURNO. AF_02/2016</t>
  </si>
  <si>
    <t>MOVT - MOVIMENTO DE TERRA</t>
  </si>
  <si>
    <t>ROLO COMPACTADOR DE PNEUS, ESTÁTICO, PRESSÃO VARIÁVEL, POTÊNCIA 110 HP, PESO SEM/COM LASTRO 10,8/27 T, LARGURA DE ROLAGEM 2,30 M - CHI DIURNO. AF_06/2017</t>
  </si>
  <si>
    <t>ROLO COMPACTADOR DE PNEUS, ESTÁTICO, PRESSÃO VARIÁVEL, POTÊNCIA 110 HP, PESO SEM/COM LASTRO 10,8/27 T, LARGURA DE ROLAGEM 2,30 M - CHP DIURNO. AF_06/2017</t>
  </si>
  <si>
    <t>TRAN - TRANSPORTES, CARGAS E DESCARGAS</t>
  </si>
  <si>
    <t>CAMINHÃO BASCULANTE 14 M3, COM CAVALO MECÂNICO DE CAPACIDADE MÁXIMA DE TRAÇÃO COMBINADO DE 36000 KG, POTÊNCIA 286 CV, INCLUSIVE SEMIREBOQUE COM CAÇAMBA METÁLICA - CHI DIURNO. AF_12/2014</t>
  </si>
  <si>
    <t>CAMINHÃO BASCULANTE 14 M3, COM CAVALO MECÂNICO DE CAPACIDADE MÁXIMA DE TRAÇÃO COMBINADO DE 36000 KG, POTÊNCIA 286 CV, INCLUSIVE SEMIREBOQUE COM CAÇAMBA METÁLICA - CHP DIURNO. AF_12/2014</t>
  </si>
  <si>
    <t>ESCAVADEIRA HIDRÁULICA SOBRE ESTEIRAS, CAÇAMBA 1,20 M3, PESO OPERACIONAL 21 T, POTÊNCIA BRUTA 155 HP - CHP DIURNO. AF_06/2014</t>
  </si>
  <si>
    <t>ESCAVADEIRA HIDRÁULICA SOBRE ESTEIRAS, CAÇAMBA 1,20 M3, PESO OPERACIONAL 21 T, POTÊNCIA BRUTA 155 HP - CHI DIURNO. AF_06/2014</t>
  </si>
  <si>
    <t>713,89</t>
  </si>
  <si>
    <t>5.711,12</t>
  </si>
  <si>
    <t>PEDREIRO COM ENCARGOS COMPLEMENTARES</t>
  </si>
  <si>
    <t>22,50</t>
  </si>
  <si>
    <t>5,13</t>
  </si>
  <si>
    <t>FUES - FUNDAÇÕES E ESTRUTURAS</t>
  </si>
  <si>
    <t>CONCRETO MAGRO PARA LASTRO, TRAÇO 1:4,5:4,5 (EM MASSA SECA DE CIMENTO/ AREIA MÉDIA/ BRITA 1) - PREPARO MECÂNICO COM BETONEIRA 600 L. AF_05/2021</t>
  </si>
  <si>
    <t>SERRA CIRCULAR DE BANCADA COM MOTOR ELÉTRICO POTÊNCIA DE 5HP, COM COIFA PARA DISCO 10" - CHP DIURNO. AF_08/2015</t>
  </si>
  <si>
    <t>AJUDANTE DE CARPINTEIRO COM ENCARGOS COMPLEMENTARES</t>
  </si>
  <si>
    <t>SERRA CIRCULAR DE BANCADA COM MOTOR ELÉTRICO POTÊNCIA DE 5HP, COM COIFA PARA DISCO 10" - CHI DIURNO. AF_08/2015</t>
  </si>
  <si>
    <t>00005074</t>
  </si>
  <si>
    <t>PREGO DE ACO POLIDO COM CABECA 15 X 18 (1 1/2 X 13)</t>
  </si>
  <si>
    <t>00020247</t>
  </si>
  <si>
    <t>PREGO DE ACO POLIDO COM CABECA 15 X 15 (1 1/4 X 13)</t>
  </si>
  <si>
    <t>00004491</t>
  </si>
  <si>
    <t>PONTALETE *7,5 X 7,5* CM EM PINUS, MISTA OU EQUIVALENTE DA REGIAO - BRUTA</t>
  </si>
  <si>
    <t>00001358</t>
  </si>
  <si>
    <t>CHAPA/PAINEL DE MADEIRA COMPENSADA RESINADA (MADEIRITE RESINADO ROSA) PARA FORMA DE CONCRETO, DE 2200 X 1100 MM, E = 17 MM</t>
  </si>
  <si>
    <t>00004517</t>
  </si>
  <si>
    <t>SARRAFO *2,5 X 7,5* CM EM PINUS, MISTA OU EQUIVALENTE DA REGIAO - BRUTA</t>
  </si>
  <si>
    <t>00002692</t>
  </si>
  <si>
    <t>DESMOLDANTE PROTETOR PARA FORMAS DE MADEIRA, DE BASE OLEOSA EMULSIONADA EM AGUA</t>
  </si>
  <si>
    <t>L</t>
  </si>
  <si>
    <t>00005073</t>
  </si>
  <si>
    <t>PREGO DE ACO POLIDO COM CABECA 17 X 24 (2 1/4 X 11)</t>
  </si>
  <si>
    <t>00040304</t>
  </si>
  <si>
    <t>PREGO DE ACO POLIDO COM CABECA DUPLA 17 X 27 (2 1/2 X 11)</t>
  </si>
  <si>
    <t>545,97</t>
  </si>
  <si>
    <t>FABRICAÇÃO DE FÔRMA PARA PILARES E ESTRUTURAS SIMILARES, EM CHAPA DE MADEIRA COMPENSADA RESINADA, E = 17 MM. AF_09/2020</t>
  </si>
  <si>
    <t>00040275</t>
  </si>
  <si>
    <t>LOCACAO DE VIGA SANDUICHE METALICA VAZADA PARA TRAVAMENTO DE PILARES, ALTURA DE *8* CM, LARGURA DE *6* CM E EXTENSAO DE 2 M</t>
  </si>
  <si>
    <t>Equipamento</t>
  </si>
  <si>
    <t>UNXMES</t>
  </si>
  <si>
    <t>00040271</t>
  </si>
  <si>
    <t>LOCACAO DE APRUMADOR METALICO DE PILAR, COM ALTURA E ANGULO REGULAVEIS, EXTENSAO DE *1,50* A *2,80* M</t>
  </si>
  <si>
    <t>00040287</t>
  </si>
  <si>
    <t>LOCACAO DE BARRA DE ANCORAGEM DE 0,80 A 1,20 M DE EXTENSAO, COM ROSCA DE 5/8", INCLUINDO PORCA E FLANGE</t>
  </si>
  <si>
    <t>MES</t>
  </si>
  <si>
    <t>24,21</t>
  </si>
  <si>
    <t>CORTE E DOBRA DE AÇO CA-60, DIÂMETRO DE 5,0 MM. AF_06/2022</t>
  </si>
  <si>
    <t>AJUDANTE DE ARMADOR COM ENCARGOS COMPLEMENTARES</t>
  </si>
  <si>
    <t>ARMADOR COM ENCARGOS COMPLEMENTARES</t>
  </si>
  <si>
    <t>00039017</t>
  </si>
  <si>
    <t>ESPACADOR / DISTANCIADOR CIRCULAR COM ENTRADA LATERAL, EM PLASTICO, PARA VERGALHAO *4,2 A 12,5* MM, COBRIMENTO 20 MM</t>
  </si>
  <si>
    <t>00043132</t>
  </si>
  <si>
    <t>ARAME RECOZIDO 16 BWG, D = 1,65 MM (0,016 KG/M) OU 18 BWG, D = 1,25 MM (0,01 KG/M)</t>
  </si>
  <si>
    <t>100,00</t>
  </si>
  <si>
    <t>CORTE E DOBRA DE AÇO CA-50, DIÂMETRO DE 8,0 MM. AF_06/2022</t>
  </si>
  <si>
    <t>CORTE E DOBRA DE AÇO CA-50, DIÂMETRO DE 10,0 MM. AF_06/2022</t>
  </si>
  <si>
    <t>CORTE E DOBRA DE AÇO CA-50, DIÂMETRO DE 12,5 MM. AF_06/2022</t>
  </si>
  <si>
    <t>VIBRADOR DE IMERSÃO, DIÂMETRO DE PONTEIRA 45MM, MOTOR ELÉTRICO TRIFÁSICO POTÊNCIA DE 2 CV - CHI DIURNO. AF_06/2015</t>
  </si>
  <si>
    <t>VIBRADOR DE IMERSÃO, DIÂMETRO DE PONTEIRA 45MM, MOTOR ELÉTRICO TRIFÁSICO POTÊNCIA DE 2 CV - CHP DIURNO. AF_06/2015</t>
  </si>
  <si>
    <t>00001525</t>
  </si>
  <si>
    <t>CONCRETO USINADO BOMBEAVEL, CLASSE DE RESISTENCIA C30, BRITA 0 E 1, SLUMP = 100 +/- 20 MM, COM BOMBEAMENTO (DISPONIBILIZACAO DE BOMBA), SEM O LANCAMENTO (NBR 8953)</t>
  </si>
  <si>
    <t>4,68</t>
  </si>
  <si>
    <t>CONCRETO FCK = 30MPA, TRAÇO 1:2,1:2,5 (EM MASSA SECA DE CIMENTO/ AREIA MÉDIA/ BRITA 1) - PREPARO MECÂNICO COM BETONEIRA 600 L. AF_05/2021</t>
  </si>
  <si>
    <t>52,86</t>
  </si>
  <si>
    <t>IMPE - IMPERMEABILIZAÇÕES E PROTEÇÕES DIVERSAS</t>
  </si>
  <si>
    <t>AJUDANTE ESPECIALIZADO COM ENCARGOS COMPLEMENTARES</t>
  </si>
  <si>
    <t>IMPERMEABILIZADOR COM ENCARGOS COMPLEMENTARES</t>
  </si>
  <si>
    <t>00000626</t>
  </si>
  <si>
    <t>MANTA LIQUIDA DE BASE ASFALTICA MODIFICADA COM A ADICAO DE ELASTOMEROS DILUIDOS EM SOLVENTE ORGANICO, APLICACAO A FRIO (MEMBRANA DE EMULSAO ASFALTICA PARA IMPERMEABILIZACAO FLEXIVEL)</t>
  </si>
  <si>
    <t>COMPACTADOR DE SOLOS DE PERCUSSÃO (SOQUETE) COM MOTOR A GASOLINA 4 TEMPOS, POTÊNCIA 4 CV - CHP DIURNO. AF_08/2015</t>
  </si>
  <si>
    <t>COMPACTADOR DE SOLOS DE PERCUSSÃO (SOQUETE) COM MOTOR A GASOLINA 4 TEMPOS, POTÊNCIA 4 CV - CHI DIURNO. AF_08/2015</t>
  </si>
  <si>
    <t>PREÇO DE MERCADO 02</t>
  </si>
  <si>
    <t>ARGILA, ARGILA VERMELHA OU ARGILA ARENOSA (RETIRADA NA JAZIDA, SEM TRANSPORTE)</t>
  </si>
  <si>
    <t>M³</t>
  </si>
  <si>
    <t>ALVENARIA DE BLOCOS DE CONCRETO ESTRUTURAL 14X19X29 CM, (ESPESSURA 14 CM), FBK = 4,5 MPA, PARA PAREDES COM ÁREA LÍQUIDA MAIOR OU IGUAL A 6M², SEM VÃOS, UTILIZANDO COLHER DE PEDREIRO. AF_12/2014</t>
  </si>
  <si>
    <t>PARE - PAREDES/PAINEIS</t>
  </si>
  <si>
    <t>GRAUTE FGK=15 MPA; TRAÇO 1:0,04:2,2:2,5 (EM MASSA SECA DE CIMENTO/CAL/AREIA GROSSA/BRITA 0) - PREPARO MECÂNICO COM BETONEIRA 400 L. AF_09/2021</t>
  </si>
  <si>
    <t>ARMAÇÃO DE ESTRUTURAS DIVERSAS DE CONCRETO ARMADO, EXCETO VIGAS, PILARES, LAJES E FUNDAÇÕES, UTILIZANDO AÇO CA-60 DE 5,0 MM - MONTAGEM. AF_06/2022</t>
  </si>
  <si>
    <t>00042408</t>
  </si>
  <si>
    <t>LONA PLASTICA EXTRA FORTE PRETA, E = 200 MICRA</t>
  </si>
  <si>
    <t>1.751,98</t>
  </si>
  <si>
    <t>111,16</t>
  </si>
  <si>
    <t>SOLDADOR COM ENCARGOS COMPLEMENTARES</t>
  </si>
  <si>
    <t>AJUDANTE DE ESTRUTURA METÁLICA COM ENCARGOS COMPLEMENTARES</t>
  </si>
  <si>
    <t>PINTURA COM TINTA ALQUÍDICA DE FUNDO (TIPO ZARCÃO) PULVERIZADA SOBRE PERFIL METÁLICO EXECUTADO EM FÁBRICA (POR DEMÃO). AF_01/2020_PE</t>
  </si>
  <si>
    <t>PINT - PINTURAS</t>
  </si>
  <si>
    <t>GUINDASTE HIDRÁULICO AUTOPROPELIDO, COM LANÇA TELESCÓPICA 40 M, CAPACIDADE MÁXIMA 60 T, POTÊNCIA 260 KW - CHP DIURNO. AF_03/2016</t>
  </si>
  <si>
    <t>MONTADOR DE ESTRUTURA METÁLICA COM ENCARGOS COMPLEMENTARES</t>
  </si>
  <si>
    <t>JATEAMENTO ABRASIVO COM GRANALHA DE AÇO EM PERFIL METÁLICO EM FÁBRICA. AF_01/2020</t>
  </si>
  <si>
    <t>GUINDASTE HIDRÁULICO AUTOPROPELIDO, COM LANÇA TELESCÓPICA 40 M, CAPACIDADE MÁXIMA 60 T, POTÊNCIA 260 KW - CHI DIURNO. AF_03/2016</t>
  </si>
  <si>
    <t>PREÇO DE MERCADO</t>
  </si>
  <si>
    <t>PERFIL "I" DE ACO LAMINADO W 610 x 113 - REF A572 GR. 50</t>
  </si>
  <si>
    <t>00010997</t>
  </si>
  <si>
    <t>ELETRODO REVESTIDO AWS - E7018, DIAMETRO IGUAL A 4,00 MM</t>
  </si>
  <si>
    <t>00004777</t>
  </si>
  <si>
    <t>CANTONEIRA ACO ABAS IGUAIS (QUALQUER BITOLA), ESPESSURA ENTRE 1/8" E 1/4"</t>
  </si>
  <si>
    <t>PREÇO DE MERCADO 05</t>
  </si>
  <si>
    <t>PERFIL "I" DE ACO LAMINADO W 530 x 101 - REF A572 GR. 50</t>
  </si>
  <si>
    <t>PREÇO DE MERCADO 06</t>
  </si>
  <si>
    <t>PERFIL "I" DE ACO LAMINADO W 530 x  74 - REF A572 GR. 50</t>
  </si>
  <si>
    <t>PREÇO DE MERCADO 07</t>
  </si>
  <si>
    <t>PERFIL "I" DE ACO LAMINADO W 530 x  72 - REF A572 GR. 50</t>
  </si>
  <si>
    <t>PREÇO DE MERCADO 08</t>
  </si>
  <si>
    <t>PERFIL "I" DE ACO LAMINADO W 460 x  60 - REF A572 GR. 50</t>
  </si>
  <si>
    <t>PREÇO DE MERCADO 09</t>
  </si>
  <si>
    <t>PERFIL "I" DE ACO LAMINADO W 410 x  53 - REF A572 GR. 50</t>
  </si>
  <si>
    <t>PREÇO DE MERCADO 10</t>
  </si>
  <si>
    <t>PERFIL "I" DE ACO LAMINADO W 410 x  46.1 - REF A572 GR. 50</t>
  </si>
  <si>
    <t>PREÇO DE MERCADO 11</t>
  </si>
  <si>
    <t>PERFIL "I" DE ACO LAMINADO W 360 x  39 - REF A572 GR. 50</t>
  </si>
  <si>
    <t>PREÇO DE MERCADO 12</t>
  </si>
  <si>
    <t>PERFIL "I" DE ACO LAMINADO W 310 x  32.7 - REF A572 GR. 50</t>
  </si>
  <si>
    <t>PREÇO DE MERCADO 13</t>
  </si>
  <si>
    <t>PERFIL "I" DE ACO LAMINADO, "W" 310 X 23.8, REF A572 GR. 50</t>
  </si>
  <si>
    <t>00000442</t>
  </si>
  <si>
    <t>PARAFUSO FRANCES M16 EM ACO GALVANIZADO, COMPRIMENTO = 45 MM, DIAMETRO = 16 MM, CABECA ABAULADA</t>
  </si>
  <si>
    <t>00001333</t>
  </si>
  <si>
    <t>CHAPA DE ACO GROSSA, ASTM A36, E = 1/2" (12,70 MM) 99,59 KG/M2</t>
  </si>
  <si>
    <t>PREÇO DE MERCADO 14</t>
  </si>
  <si>
    <t>PERFIL "I" DE ACO LAMINADO W 250 x  80 - REF A572 GR. 50</t>
  </si>
  <si>
    <t>PREÇO DE MERCADO 15</t>
  </si>
  <si>
    <t>PERFIL "I" DE ACO LAMINADO W 250 x  22.3 - REF A572 GR. 50</t>
  </si>
  <si>
    <t>PREÇO DE MERCADO 16</t>
  </si>
  <si>
    <t>PERFIL "I" DE ACO LAMINADO, "W" 200 X 19.3, REF A572 GR. 50</t>
  </si>
  <si>
    <t>PREÇO DE MERCADO 17</t>
  </si>
  <si>
    <t>PERFIL "I" DE ACO LAMINADO W 150 x  24 - REF A572 GR. 50</t>
  </si>
  <si>
    <t>PREÇO DE MERCADO 18</t>
  </si>
  <si>
    <t>PERFIL "H" DE ACO LAMINADO, "W" 250 X 85, REF A572 GR. 50</t>
  </si>
  <si>
    <t>PREÇO DE MERCADO 19</t>
  </si>
  <si>
    <t>PERFIL "H" DE ACO LAMINADO, "W" 250 X 62, REF A572 GR. 50</t>
  </si>
  <si>
    <t>ARMAÇÃO DO SISTEMA DE PAREDES DE CONCRETO, EXECUTADA COMO ARMADURA POSITIVA DE LAJES, TELA Q-113. AF_12/2024</t>
  </si>
  <si>
    <t>CONCRETAGEM DE VIGAS E LAJES, FCK=25 MPA, PARA LAJES MACIÇAS OU NERVURADAS COM USO DE BOMBA - LANÇAMENTO, ADENSAMENTO E ACABAMENTO. AF_02/2022_PS</t>
  </si>
  <si>
    <t>00011047</t>
  </si>
  <si>
    <t>CHAPA DE ACO GALVANIZADA BITOLA GSG 19, E = 1,11 MM (8,88 KG/M2)</t>
  </si>
  <si>
    <t>00043124</t>
  </si>
  <si>
    <t>CHAPA EM ACO GALVANIZADO PARA STEEL DECK, COM NERVURAS TRAPEZOIDAIS, LARGURA UTIL DE 915 MM E ESPESSURA DE 0,95 MM</t>
  </si>
  <si>
    <t>M0965</t>
  </si>
  <si>
    <t>SICRO3</t>
  </si>
  <si>
    <t>Pino conector de cisalhamento para laje steel deck - D = 19 mm e C = 80 mm</t>
  </si>
  <si>
    <t>un</t>
  </si>
  <si>
    <t>ARMAÇÃO DE ESCADA, DE UMA ESTRUTURA CONVENCIONAL DE CONCRETO ARMADO UTILIZANDO AÇO CA-60 DE 5,0 MM - MONTAGEM. AF_11/2020</t>
  </si>
  <si>
    <t>ARMAÇÃO DE ESCADA, DE UMA ESTRUTURA CONVENCIONAL DE CONCRETO ARMADO UTILIZANDO AÇO CA-50 DE 10,0 MM - MONTAGEM. AF_11/2020</t>
  </si>
  <si>
    <t>MONTAGEM E DESMONTAGEM DE FÔRMA PARA ESCADAS, COM 2 LANCES EM "U" E LAJE PLANA, EM CHAPA DE MADEIRA COMPENSADA RESINADA, 4 UTILIZAÇÕES. AF_11/2020</t>
  </si>
  <si>
    <t>00039422</t>
  </si>
  <si>
    <t>PERFIL MONTANTE, FORMATO C, EM ACO ZINCADO, PARA ESTRUTURA PAREDE DRYWALL, E = 0,5 MM, 70 X 3000 MM (L X C)</t>
  </si>
  <si>
    <t>00039419</t>
  </si>
  <si>
    <t>PERFIL GUIA, FORMATO U, EM ACO ZINCADO, PARA ESTRUTURA PAREDE DRYWALL, E = 0,5 MM, 70 X 3000 MM (L X C)</t>
  </si>
  <si>
    <t>00039435</t>
  </si>
  <si>
    <t>PARAFUSO DRY WALL, EM ACO FOSFATIZADO, CABECA TROMBETA E PONTA AGULHA (TA), COMPRIMENTO 25 MM</t>
  </si>
  <si>
    <t>00039434</t>
  </si>
  <si>
    <t>MASSA DE REJUNTE EM PO PARA DRYWALL, A BASE DE GESSO, SECAGEM RAPIDA, PARA TRATAMENTO DE JUNTAS DE CHAPA DE GESSO (NECESSITA ADICAO DE AGUA)</t>
  </si>
  <si>
    <t>00039432</t>
  </si>
  <si>
    <t>FITA DE PAPEL REFORCADA COM LAMINA DE METAL PARA REFORCO DE CANTOS DE CHAPA DE GESSO PARA DRYWALL</t>
  </si>
  <si>
    <t>00037586</t>
  </si>
  <si>
    <t>PINO DE ACO COM ARRUELA CONICA, DIAMETRO ARRUELA = *23* MM E COMP HASTE = *27* MM (ACAO INDIRETA)</t>
  </si>
  <si>
    <t>CENTO</t>
  </si>
  <si>
    <t>00039413</t>
  </si>
  <si>
    <t>PLACA / CHAPA DE GESSO ACARTONADO, STANDARD (ST), COR BRANCA, E = 12,5 MM, 1200 X 2400 MM (L X C)</t>
  </si>
  <si>
    <t>00039443</t>
  </si>
  <si>
    <t>PARAFUSO DRY WALL, EM ACO ZINCADO, CABECA LENTILHA E PONTA BROCA (LB), LARGURA 4,2 MM, COMPRIMENTO 13 MM</t>
  </si>
  <si>
    <t>00039431</t>
  </si>
  <si>
    <t>FITA DE PAPEL MICROPERFURADO, 50 X 150 MM, PARA TRATAMENTO DE JUNTAS DE CHAPA DE GESSO PARA DRYWALL</t>
  </si>
  <si>
    <t>454,85</t>
  </si>
  <si>
    <t>986,86</t>
  </si>
  <si>
    <t>00003413</t>
  </si>
  <si>
    <t>PAINEL DE LA DE VIDRO SEM REVESTIMENTO PSI 20, E = 50 MM, DE 1200 X 600 MM</t>
  </si>
  <si>
    <t>00011062</t>
  </si>
  <si>
    <t>PLACA CIMENTICIA LISA E = 10 MM, DE 1,20 X *2,50* M (SEM AMIANTO)</t>
  </si>
  <si>
    <t>00039417</t>
  </si>
  <si>
    <t>PLACA / CHAPA DE GESSO ACARTONADO, RESISTENTE A UMIDADE (RU), COR VERDE, E = 12,5 MM, 1200 X 2400 MM (L X C)</t>
  </si>
  <si>
    <t>1.303,11</t>
  </si>
  <si>
    <t>MARMORISTA/GRANITEIRO COM ENCARGOS COMPLEMENTARES</t>
  </si>
  <si>
    <t>00000131</t>
  </si>
  <si>
    <t>ADESIVO ESTRUTURAL A BASE DE RESINA EPOXI, BICOMPONENTE, PASTOSO (TIXOTROPICO)</t>
  </si>
  <si>
    <t>00044476</t>
  </si>
  <si>
    <t>DIVISORIA EM GRANITO, COM DUAS FACES POLIDAS, TIPO ANDORINHA/ QUARTZ/ CASTELO/ CORUMBA OU OUTROS EQUIVALENTES DA REGIAO, E= *3,0* CM</t>
  </si>
  <si>
    <t>00037596</t>
  </si>
  <si>
    <t>ARGAMASSA COLANTE TIPO AC III E</t>
  </si>
  <si>
    <t>35,28</t>
  </si>
  <si>
    <t>2,08</t>
  </si>
  <si>
    <t>ESQV - ESQUADRIAS/FERRAGENS/VIDROS</t>
  </si>
  <si>
    <t>SERRALHEIRO COM ENCARGOS COMPLEMENTARES</t>
  </si>
  <si>
    <t>AUXILIAR DE SERRALHEIRO COM ENCARGOS COMPLEMENTARES</t>
  </si>
  <si>
    <t>00034360</t>
  </si>
  <si>
    <t>PERFIL DE ALUMINIO ANODIZADO</t>
  </si>
  <si>
    <t>00007568</t>
  </si>
  <si>
    <t>BUCHA DE NYLON SEM ABA S10, COM PARAFUSO DE 6,10 X 65 MM EM ACO ZINCADO COM ROSCA SOBERBA, CABECA CHATA E FENDA PHILLIPS</t>
  </si>
  <si>
    <t>00011033</t>
  </si>
  <si>
    <t>SUPORTE PARA CALHA DE 150 MM EM ACO GALVANIZADO</t>
  </si>
  <si>
    <t>00005104</t>
  </si>
  <si>
    <t>REBITE DE REPUXO EM ALUMINIO VAZADO, DIAMETRO 3,2 X 8 MM DE COMPRIMENTO (1KG = 1025 UNIDADES)</t>
  </si>
  <si>
    <t>13,30</t>
  </si>
  <si>
    <t>00000135</t>
  </si>
  <si>
    <t>ARGAMASSA POLIMERICA IMPERMEABILIZANTE SEMIFLEXIVEL, BICOMPONENTE, A BASE DE CIMENTO E ADITIVOS</t>
  </si>
  <si>
    <t>99,88</t>
  </si>
  <si>
    <t>00004030</t>
  </si>
  <si>
    <t>VEU DE POLIESTER PARA IMPERMEABILIZACAO</t>
  </si>
  <si>
    <t>00000511</t>
  </si>
  <si>
    <t>PRIMER PARA MANTA ASFALTICA A BASE DE ASFALTO MODIFICADO DILUIDO EM SOLVENTE, APLICACAO A FRIO</t>
  </si>
  <si>
    <t>00004015</t>
  </si>
  <si>
    <t>MANTA ASFALTICA ELASTOMERICA EM POLIESTER 4 MM, TIPO III, CLASSE B, ACABAMENTO PP (NBR 9952)</t>
  </si>
  <si>
    <t>00004226</t>
  </si>
  <si>
    <t>GAS DE COZINHA - GLP</t>
  </si>
  <si>
    <t>ARGAMASSA TRAÇO 1:3 (EM VOLUME DE CIMENTO E AREIA MÉDIA ÚMIDA) PARA CONTRAPISO, PREPARO MANUAL. AF_08/2019</t>
  </si>
  <si>
    <t>00038365</t>
  </si>
  <si>
    <t>CAMADA SEPARADORA DE FILME DE POLIETILENO 20 A 25 MICRA</t>
  </si>
  <si>
    <t>REVE - REVESTIMENTO E TRATAMENTO DE SUPERFÍCIES</t>
  </si>
  <si>
    <t>ARGAMASSA TRAÇO 1:6 (EM VOLUME DE CIMENTO E AREIA MÉDIA ÚMIDA) COM ADIÇÃO DE PLASTIFICANTE PARA EMBOÇO/MASSA ÚNICA/ASSENTAMENTO DE ALVENARIA DE VEDAÇÃO, PREPARO MECÂNICO COM BETONEIRA 400 L. AF_08/2019</t>
  </si>
  <si>
    <t>00034747</t>
  </si>
  <si>
    <t>PEITORIL EM MARMORE, POLIDO, BRANCO COMUM, L= *15* CM, E= *2,0* CM, COM PINGADEIRA</t>
  </si>
  <si>
    <t>115,25</t>
  </si>
  <si>
    <t>00000142</t>
  </si>
  <si>
    <t>SELANTE ELASTICO MONOCOMPONENTE A BASE DE POLIURETANO (PU) PARA JUNTAS DIVERSAS</t>
  </si>
  <si>
    <t>310ML</t>
  </si>
  <si>
    <t>00001113</t>
  </si>
  <si>
    <t>RUFO EXTERNO/INTERNO DE CHAPA DE ACO GALVANIZADA NUM 26, CORTE 33 CM</t>
  </si>
  <si>
    <t>00011950</t>
  </si>
  <si>
    <t>BUCHA DE NYLON SEM ABA S6, COM PARAFUSO DE 4,20 X 40 MM EM ACO ZINCADO COM ROSCA SOBERBA, CABECA CHATA E FENDA PHILLIPS</t>
  </si>
  <si>
    <t>ARGAMASSA TRAÇO 1:3 (EM VOLUME DE CIMENTO E AREIA GROSSA ÚMIDA) PARA CHAPISCO CONVENCIONAL, PREPARO MECÂNICO COM BETONEIRA 400 L. AF_08/2019</t>
  </si>
  <si>
    <t>150,00</t>
  </si>
  <si>
    <t>ARGAMASSA TRAÇO 1:2:8 (EM VOLUME DE CIMENTO, CAL E AREIA MÉDIA ÚMIDA) PARA EMBOÇO/MASSA ÚNICA/ASSENTAMENTO DE ALVENARIA DE VEDAÇÃO, PREPARO MECÂNICO COM BETONEIRA 400 L. AF_08/2019</t>
  </si>
  <si>
    <t>00037411</t>
  </si>
  <si>
    <t>TELA DE ACO SOLDADA GALVANIZADA/ZINCADA PARA ALVENARIA, FIO D = *1,24 MM, MALHA 25 X 25 MM</t>
  </si>
  <si>
    <t>AZULEJISTA OU LADRILHISTA COM ENCARGOS COMPLEMENTARES</t>
  </si>
  <si>
    <t>00034357</t>
  </si>
  <si>
    <t>REJUNTE CIMENTICIO, QUALQUER COR</t>
  </si>
  <si>
    <t>00000536</t>
  </si>
  <si>
    <t>REVESTIMENTO PARA PAREDE, EM CERAMICA ESMALTADA, FORMATO MENOR OU IGUAL A 2025 CM2</t>
  </si>
  <si>
    <t>00001381</t>
  </si>
  <si>
    <t>ARGAMASSA COLANTE AC I PARA CERAMICAS</t>
  </si>
  <si>
    <t>337,42</t>
  </si>
  <si>
    <t>PISO - PISOS</t>
  </si>
  <si>
    <t>00001292</t>
  </si>
  <si>
    <t>PISO EM CERAMICA ESMALTADA, COR LISA, PEI MAIOR OU IGUAL A 4, FORMATO MAIOR QUE 2025 CM2</t>
  </si>
  <si>
    <t>1.300,15</t>
  </si>
  <si>
    <t>ARGAMASSA TRAÇO 1:4 (EM VOLUME DE CIMENTO E AREIA MÉDIA ÚMIDA) PARA CONTRAPISO, PREPARO MECÂNICO COM BETONEIRA 400 L. AF_08/2019</t>
  </si>
  <si>
    <t>00007334</t>
  </si>
  <si>
    <t>ADITIVO ADESIVO LIQUIDO PARA ARGAMASSAS DE REVESTIMENTOS CIMENTICIOS</t>
  </si>
  <si>
    <t>00001379</t>
  </si>
  <si>
    <t>CIMENTO PORTLAND COMPOSTO CP II-32</t>
  </si>
  <si>
    <t>1.916,83</t>
  </si>
  <si>
    <t>00045190</t>
  </si>
  <si>
    <t>PISO EM PORCELANATO, RETIFICADO, LISO, MONOCOLOR, ACETINADO OU POLIDO, FORMATO MAIOR QUE 2500 ATE 6400 CM2</t>
  </si>
  <si>
    <t>00037595</t>
  </si>
  <si>
    <t>ARGAMASSA COLANTE TIPO AC III</t>
  </si>
  <si>
    <t>1.739,96</t>
  </si>
  <si>
    <t>00020232</t>
  </si>
  <si>
    <t>SOLEIRA EM GRANITO, POLIDO, TIPO ANDORINHA/ QUARTZ/ CASTELO/ CORUMBA OU OUTROS EQUIVALENTES DA REGIAO, L= *15* CM, E= *2,0* CM</t>
  </si>
  <si>
    <t>Serviços</t>
  </si>
  <si>
    <t>CONCRETO FCK = 20MPA, TRAÇO 1:2,7:3 (EM MASSA SECA DE CIMENTO/ AREIA MÉDIA/ BRITA 1) - PREPARO MECÂNICO COM BETONEIRA 400 L. AF_05/2021</t>
  </si>
  <si>
    <t>00004509</t>
  </si>
  <si>
    <t>SARRAFO *2,5 X 10* CM EM PINUS, MISTA OU EQUIVALENTE DA REGIAO - BRUTA</t>
  </si>
  <si>
    <t>00005068</t>
  </si>
  <si>
    <t>PREGO DE ACO POLIDO COM CABECA 17 X 21 (2 X 11)</t>
  </si>
  <si>
    <t>51,52</t>
  </si>
  <si>
    <t>00038186</t>
  </si>
  <si>
    <t>PISO TATIL DE ALERTA OU DIRECIONAL, DE BORRACHA, COLORIDO, 25 X 25 CM, E = 12 MM, PARA ARGAMASSA</t>
  </si>
  <si>
    <t>INHI - INSTALAÇÕES HIDROS SANITÁRIAS</t>
  </si>
  <si>
    <t>ENCANADOR OU BOMBEIRO HIDRÁULICO COM ENCARGOS COMPLEMENTARES</t>
  </si>
  <si>
    <t>AUXILIAR DE ENCANADOR OU BOMBEIRO HIDRÁULICO COM ENCARGOS COMPLEMENTARES</t>
  </si>
  <si>
    <t>00003148</t>
  </si>
  <si>
    <t>FITA VEDA ROSCA, EM PTFE, ROLO DE 18 MM X 50 M (L X C)</t>
  </si>
  <si>
    <t>00011670</t>
  </si>
  <si>
    <t>REGISTRO DE ESFERA, PVC, COM VOLANTE, VS, ROSCAVEL, DN 1/2", COM CORPO DIVIDIDO</t>
  </si>
  <si>
    <t>00006005</t>
  </si>
  <si>
    <t>REGISTRO GAVETA COM ACABAMENTO E CANOPLA CROMADOS, SIMPLES, BITOLA 3/4"</t>
  </si>
  <si>
    <t>00006024</t>
  </si>
  <si>
    <t>REGISTRO PRESSAO COM ACABAMENTO E CANOPLA CROMADA, SIMPLES, BITOLA 3/4"</t>
  </si>
  <si>
    <t>8,00</t>
  </si>
  <si>
    <t>00006036</t>
  </si>
  <si>
    <t>REGISTRO DE ESFERA PVC, COM BORBOLETA, COM ROSCA EXTERNA, DE 1/2"</t>
  </si>
  <si>
    <t>00006006</t>
  </si>
  <si>
    <t>REGISTRO GAVETA COM ACABAMENTO E CANOPLA CROMADOS, SIMPLES, BITOLA 1/2"</t>
  </si>
  <si>
    <t>00006014</t>
  </si>
  <si>
    <t>REGISTRO GAVETA COM ACABAMENTO E CANOPLA CROMADOS, SIMPLES, BITOLA 1 1/4"</t>
  </si>
  <si>
    <t>2,00</t>
  </si>
  <si>
    <t>00003146</t>
  </si>
  <si>
    <t>FITA VEDA ROSCA, EM PTFE, ROLO DE 18 MM X 10 M (L X C)</t>
  </si>
  <si>
    <t>00011683</t>
  </si>
  <si>
    <t>ENGATE / RABICHO FLEXIVEL INOX 1/2" X 30 CM</t>
  </si>
  <si>
    <t>00006141</t>
  </si>
  <si>
    <t>ENGATE/RABICHO FLEXIVEL PLASTICO (PVC OU ABS) BRANCO 1/2" X 30 CM</t>
  </si>
  <si>
    <t>17,00</t>
  </si>
  <si>
    <t>LIPR - LIGAÇÕES PREDIAIS ÁGUA/ESGOTO/ENERGIA/TELEFONE</t>
  </si>
  <si>
    <t>ASSENTADOR DE TUBOS COM ENCARGOS COMPLEMENTARES</t>
  </si>
  <si>
    <t>00001414</t>
  </si>
  <si>
    <t>COLAR TOMADA PVC, COM TRAVAS, SAIDA COM ROSCA, DE 60 MM X 1/2" OU 60 MM X 3/4", PARA LIGACAO PREDIAL DE AGUA</t>
  </si>
  <si>
    <t>00003904</t>
  </si>
  <si>
    <t>LUVA PVC SOLDAVEL, 25 MM, PARA AGUA FRIA PREDIAL</t>
  </si>
  <si>
    <t>00038383</t>
  </si>
  <si>
    <t>LIXA D'AGUA EM FOLHA, COR PRETA, GRAO 100</t>
  </si>
  <si>
    <t>00020083</t>
  </si>
  <si>
    <t>SOLUCAO PREPARADORA / LIMPADORA PARA PVC, FRASCO COM 1000 CM3</t>
  </si>
  <si>
    <t>00000122</t>
  </si>
  <si>
    <t>ADESIVO PLASTICO PARA PVC, FRASCO COM *850* GR</t>
  </si>
  <si>
    <t>00003854</t>
  </si>
  <si>
    <t>LUVA DE CORRER PARA TUBO SOLDAVEL, PVC, 20 MM, PARA AGUA FRIA PREDIAL</t>
  </si>
  <si>
    <t>00003873</t>
  </si>
  <si>
    <t>LUVA DE CORRER PARA TUBO SOLDAVEL, PVC, 25 MM, PARA AGUA FRIA PREDIAL</t>
  </si>
  <si>
    <t>00038021</t>
  </si>
  <si>
    <t>LUVA DE CORRER PARA TUBO SOLDAVEL, PVC, 32 MM, PARA AGUA FRIA PREDIAL</t>
  </si>
  <si>
    <t>00003862</t>
  </si>
  <si>
    <t>LUVA PVC SOLDAVEL, 40 MM, PARA AGUA FRIA PREDIAL</t>
  </si>
  <si>
    <t>00003869</t>
  </si>
  <si>
    <t>LUVA DE REDUCAO SOLDAVEL, PVC, 32 MM X 25 MM, PARA AGUA FRIA PREDIAL</t>
  </si>
  <si>
    <t>00000107</t>
  </si>
  <si>
    <t>ADAPTADOR PVC SOLDAVEL CURTO COM BOLSA E ROSCA, 20 MM X 1/2", PARA AGUA FRIA</t>
  </si>
  <si>
    <t>00000065</t>
  </si>
  <si>
    <t>ADAPTADOR PVC SOLDAVEL CURTO COM BOLSA E ROSCA, 25 MM X 3/4", PARA AGUA FRIA</t>
  </si>
  <si>
    <t>00000109</t>
  </si>
  <si>
    <t>ADAPTADOR PVC SOLDAVEL CURTO COM BOLSA E ROSCA, 40 MM X 1 1/4", PARA AGUA FRIA</t>
  </si>
  <si>
    <t>00000095</t>
  </si>
  <si>
    <t>ADAPTADOR PVC SOLDAVEL, COM FLANGE E ANEL DE VEDACAO, 20 MM X 1/2", PARA CAIXA D'AGUA</t>
  </si>
  <si>
    <t>00000812</t>
  </si>
  <si>
    <t>BUCHA DE REDUCAO DE PVC, SOLDAVEL, CURTA, COM 40 X 32 MM, PARA AGUA FRIA PREDIAL</t>
  </si>
  <si>
    <t>00000829</t>
  </si>
  <si>
    <t>BUCHA DE REDUCAO DE PVC, SOLDAVEL, CURTA, COM 32 X 25 MM, PARA AGUA FRIA PREDIAL</t>
  </si>
  <si>
    <t>00001955</t>
  </si>
  <si>
    <t>CURVA DE PVC 90 GRAUS, SOLDAVEL, 20 MM, COR MARROM, PARA AGUA FRIA PREDIAL</t>
  </si>
  <si>
    <t>00001926</t>
  </si>
  <si>
    <t>CURVA DE PVC 45 GRAUS, SOLDAVEL, 20 MM, COR MARROM, PARA AGUA FRIA PREDIAL</t>
  </si>
  <si>
    <t>00001956</t>
  </si>
  <si>
    <t>CURVA DE PVC 90 GRAUS, SOLDAVEL, 25 MM, COR MARROM, PARA AGUA FRIA PREDIAL</t>
  </si>
  <si>
    <t>00001957</t>
  </si>
  <si>
    <t>CURVA DE PVC 90 GRAUS, SOLDAVEL, 32 MM, COR MARROM, PARA AGUA FRIA PREDIAL</t>
  </si>
  <si>
    <t>00001958</t>
  </si>
  <si>
    <t>CURVA DE PVC 90 GRAUS, SOLDAVEL, 40 MM, COR MARROM, PARA AGUA FRIA PREDIAL</t>
  </si>
  <si>
    <t>00003524</t>
  </si>
  <si>
    <t>JOELHO PVC, SOLDAVEL, COM BUCHA DE LATAO, 90 GRAUS, 25 MM X 3/4", PARA AGUA FRIA PREDIAL</t>
  </si>
  <si>
    <t>00003542</t>
  </si>
  <si>
    <t>JOELHO PVC, SOLDAVEL, 90 GRAUS, 20 MM, COR MARROM, PARA AGUA FRIA PREDIAL</t>
  </si>
  <si>
    <t>00003529</t>
  </si>
  <si>
    <t>JOELHO PVC, SOLDAVEL, 90 GRAUS, 25 MM, COR MARROM, PARA AGUA FRIA PREDIAL</t>
  </si>
  <si>
    <t>00003536</t>
  </si>
  <si>
    <t>JOELHO PVC, SOLDAVEL, 90 GRAUS, 32 MM, COR MARROM, PARA AGUA FRIA PREDIAL</t>
  </si>
  <si>
    <t>00003535</t>
  </si>
  <si>
    <t>JOELHO PVC, SOLDAVEL, 90 GRAUS, 40 MM, COR MARROM, PARA AGUA FRIA PREDIAL</t>
  </si>
  <si>
    <t>00003538</t>
  </si>
  <si>
    <t>JOELHO DE REDUCAO, PVC SOLDAVEL, 90 GRAUS, 32 MM X 25 MM, COR MARROM, PARA AGUA FRIA PREDIAL</t>
  </si>
  <si>
    <t>00003533</t>
  </si>
  <si>
    <t>JOELHO DE REDUCAO, PVC SOLDAVEL, 90 GRAUS, 25 MM X 20 MM, COR MARROM, PARA AGUA FRIA PREDIAL</t>
  </si>
  <si>
    <t>00020147</t>
  </si>
  <si>
    <t>JOELHO PVC, SOLDAVEL, COM BUCHA DE LATAO, 90 GRAUS, 25 MM X 1/2", PARA AGUA FRIA PREDIAL</t>
  </si>
  <si>
    <t>00003499</t>
  </si>
  <si>
    <t>JOELHO, PVC SOLDAVEL, 45 GRAUS, 20 MM, COR MARROM, PARA AGUA FRIA PREDIAL</t>
  </si>
  <si>
    <t>00003502</t>
  </si>
  <si>
    <t>JOELHO, PVC SOLDAVEL, 45 GRAUS, 40 MM, COR MARROM, PARA AGUA FRIA PREDIAL</t>
  </si>
  <si>
    <t>00007139</t>
  </si>
  <si>
    <t>TE SOLDAVEL, PVC, 90 GRAUS, 25 MM, PARA AGUA FRIA PREDIAL (NBR 5648)</t>
  </si>
  <si>
    <t>00007138</t>
  </si>
  <si>
    <t>TE SOLDAVEL, PVC, 90 GRAUS, 20 MM, PARA AGUA FRIA PREDIAL (NBR 5648)</t>
  </si>
  <si>
    <t>00007140</t>
  </si>
  <si>
    <t>TE SOLDAVEL, PVC, 90 GRAUS, 32 MM, PARA AGUA FRIA PREDIAL (NBR 5648)</t>
  </si>
  <si>
    <t>00007141</t>
  </si>
  <si>
    <t>TE SOLDAVEL, PVC, 90 GRAUS, 40 MM, PARA AGUA FRIA PREDIAL (NBR 5648)</t>
  </si>
  <si>
    <t>00007109</t>
  </si>
  <si>
    <t>TE PVC, SOLDAVEL, COM ROSCA NA BOLSA CENTRAL, 90 GRAUS, 20 MM X 1/2", PARA AGUA FRIA PREDIAL</t>
  </si>
  <si>
    <t>00009867</t>
  </si>
  <si>
    <t>TUBO PVC, SOLDAVEL, DE 20 MM, AGUA FRIA (NBR-5648)</t>
  </si>
  <si>
    <t>81,14</t>
  </si>
  <si>
    <t>00009868</t>
  </si>
  <si>
    <t>TUBO PVC, SOLDAVEL, DE 25 MM, AGUA FRIA (NBR-5648)</t>
  </si>
  <si>
    <t>105,12</t>
  </si>
  <si>
    <t>00009869</t>
  </si>
  <si>
    <t>TUBO PVC, SOLDAVEL, DE 32 MM, AGUA FRIA (NBR-5648)</t>
  </si>
  <si>
    <t>288,84</t>
  </si>
  <si>
    <t>00009874</t>
  </si>
  <si>
    <t>TUBO PVC, SOLDAVEL, DE 40 MM, AGUA FRIA (NBR-5648)</t>
  </si>
  <si>
    <t>64,89</t>
  </si>
  <si>
    <t>00000301</t>
  </si>
  <si>
    <t>ANEL BORRACHA PARA TUBO ESGOTO PREDIAL, DN 100 MM (NBR 5688)</t>
  </si>
  <si>
    <t>00000296</t>
  </si>
  <si>
    <t>ANEL BORRACHA PARA TUBO ESGOTO PREDIAL, DN 50 MM (NBR 5688)</t>
  </si>
  <si>
    <t>00010908</t>
  </si>
  <si>
    <t>JUNCAO DE REDUCAO INVERTIDA, PVC SOLDAVEL, 100 X 50 MM, SERIE NORMAL PARA ESGOTO PREDIAL</t>
  </si>
  <si>
    <t>00020078</t>
  </si>
  <si>
    <t>PASTA LUBRIFICANTE PARA TUBOS E CONEXOES COM JUNTA ELASTICA, EMBALAGEM DE *400* GR (USO EM PVC, ACO, POLIETILENO E OUTROS)</t>
  </si>
  <si>
    <t>00003662</t>
  </si>
  <si>
    <t>JUNCAO SIMPLES, PVC, 45 GRAUS, DN 50 X 50 MM, SERIE NORMAL PARA ESGOTO PREDIAL</t>
  </si>
  <si>
    <t>12,00</t>
  </si>
  <si>
    <t>00003666</t>
  </si>
  <si>
    <t>JUNCAO SIMPLES, PVC, 45 GRAUS, DN 40 X 40 MM, SERIE NORMAL PARA ESGOTO PREDIAL</t>
  </si>
  <si>
    <t>00003670</t>
  </si>
  <si>
    <t>JUNCAO SIMPLES, PVC, 45 GRAUS, DN 100 X 100 MM, SERIE NORMAL PARA ESGOTO PREDIAL</t>
  </si>
  <si>
    <t>00001932</t>
  </si>
  <si>
    <t>CURVA PVC CURTA 90 GRAUS, DN 50 MM, PARA ESGOTO PREDIAL</t>
  </si>
  <si>
    <t>00003528</t>
  </si>
  <si>
    <t>JOELHO PVC, SOLDAVEL, PB, 45 GRAUS, DN 100 MM, PARA ESGOTO PREDIAL</t>
  </si>
  <si>
    <t>00003518</t>
  </si>
  <si>
    <t>JOELHO PVC, SOLDAVEL, PB, 45 GRAUS, DN 50 MM, PARA ESGOTO PREDIAL</t>
  </si>
  <si>
    <t>20,00</t>
  </si>
  <si>
    <t>00001933</t>
  </si>
  <si>
    <t>CURVA PVC CURTA 90 GRAUS, DN 40 MM, PARA ESGOTO PREDIAL</t>
  </si>
  <si>
    <t>00001966</t>
  </si>
  <si>
    <t>CURVA PVC CURTA 90 GRAUS, DN 100 MM, PARA ESGOTO PREDIAL</t>
  </si>
  <si>
    <t>00001970</t>
  </si>
  <si>
    <t>CURVA PVC LONGA 90 GRAUS, DN 100 MM, PARA ESGOTO PREDIAL</t>
  </si>
  <si>
    <t>00003517</t>
  </si>
  <si>
    <t>JOELHO PVC, SOLDAVEL, BB, 90 GRAUS, SEM ANEL, DN 40 MM, PARA ESGOTO PREDIAL SECUNDARIO</t>
  </si>
  <si>
    <t>00003526</t>
  </si>
  <si>
    <t>JOELHO PVC, SOLDAVEL, PB, 90 GRAUS, DN 50 MM, PARA ESGOTO PREDIAL</t>
  </si>
  <si>
    <t>00003520</t>
  </si>
  <si>
    <t>JOELHO PVC, SOLDAVEL, PB, 90 GRAUS, DN 100 MM, PARA ESGOTO PREDIAL</t>
  </si>
  <si>
    <t>00003516</t>
  </si>
  <si>
    <t>JOELHO PVC, SOLDAVEL, BB, 45 GRAUS, DN 40 MM, PARA ESGOTO PREDIAL</t>
  </si>
  <si>
    <t>00009835</t>
  </si>
  <si>
    <t>TUBO PVC SERIE NORMAL, DN 40 MM, PARA ESGOTO PREDIAL (NBR 5688)</t>
  </si>
  <si>
    <t>64,51</t>
  </si>
  <si>
    <t>00009838</t>
  </si>
  <si>
    <t>TUBO PVC SERIE NORMAL, DN 50 MM, PARA ESGOTO PREDIAL (NBR 5688)</t>
  </si>
  <si>
    <t>00009837</t>
  </si>
  <si>
    <t>TUBO PVC SERIE NORMAL, DN 75 MM, PARA ESGOTO PREDIAL (NBR 5688)</t>
  </si>
  <si>
    <t>0,83</t>
  </si>
  <si>
    <t>00009836</t>
  </si>
  <si>
    <t>TUBO PVC SERIE NORMAL, DN 100 MM, PARA ESGOTO PREDIAL (NBR 5688)</t>
  </si>
  <si>
    <t>216,07</t>
  </si>
  <si>
    <t>00020086</t>
  </si>
  <si>
    <t>BUCHA DE REDUCAO DE PVC, SOLDAVEL, LONGA, 50 X 40 MM, PARA ESGOTO PREDIAL</t>
  </si>
  <si>
    <t>00007091</t>
  </si>
  <si>
    <t>TE SANITARIO, PVC, DN 100 X 100 MM, SERIE NORMAL, PARA ESGOTO PREDIAL</t>
  </si>
  <si>
    <t>00039321</t>
  </si>
  <si>
    <t>TERMINAL DE VENTILACAO, 100 MM, SERIE NORMAL, ESGOTO PREDIAL</t>
  </si>
  <si>
    <t>45,82</t>
  </si>
  <si>
    <t>00001368</t>
  </si>
  <si>
    <t>CHUVEIRO COMUM EM PLASTICO BRANCO, COM CANO, 3 TEMPERATURAS, 5500 W (110/220 V)</t>
  </si>
  <si>
    <t>00021112</t>
  </si>
  <si>
    <t>VALVULA DE DESCARGA EM METAL CROMADO PARA MICTORIO COM ACIONAMENTO POR PRESSAO E FECHAMENTO AUTOMATICO</t>
  </si>
  <si>
    <t>00006142</t>
  </si>
  <si>
    <t>CONJUNTO DE LIGACAO AJUSTAVEL, PARA VASO / BACIA SANITARIA, EM PLASTICO BRANCO, COM TUBO, CANOPLA E ESPUDE</t>
  </si>
  <si>
    <t>00010432</t>
  </si>
  <si>
    <t>MICTORIO INDIVIDUAL, SIFONADO, DE LOUCA BRANCA, SEM COMPLEMENTOS</t>
  </si>
  <si>
    <t>00004351</t>
  </si>
  <si>
    <t>PARAFUSO NIQUELADO 3 1/2" COM ACABAMENTO CROMADO PARA FIXAR PECA SANITARIA, INCLUI PORCA CEGA, ARRUELA E BUCHA DE NYLON TAMANHO S-8</t>
  </si>
  <si>
    <t>00011772</t>
  </si>
  <si>
    <t>TORNEIRA METALICA CROMADA, DE MESA/BANCADA, PARA COZINHA, BICA MOVEL, COM AREJADOR, 1/2" OU 3/4"</t>
  </si>
  <si>
    <t>00036791</t>
  </si>
  <si>
    <t>TORNEIRA METALICA CROMADA DE MESA PARA LAVATORIO, BICA ALTA, COM AREJADOR</t>
  </si>
  <si>
    <t>14,00</t>
  </si>
  <si>
    <t>00006138</t>
  </si>
  <si>
    <t>ANEL DE VEDACAO, PVC FLEXIVEL, 100 MM, PARA SAIDA DE BACIA / VASO SANITARIO</t>
  </si>
  <si>
    <t>00010422</t>
  </si>
  <si>
    <t>BACIA SANITARIA (VASO) COM CAIXA ACOPLADA, SIFAO APARENTE, DE LOUCA BRANCA (SEM ASSENTO)</t>
  </si>
  <si>
    <t>00037329</t>
  </si>
  <si>
    <t>REJUNTE EPOXI, QUALQUER COR</t>
  </si>
  <si>
    <t>00004384</t>
  </si>
  <si>
    <t>PARAFUSO NIQUELADO COM ACABAMENTO CROMADO PARA FIXAR PECA SANITARIA, INCLUI PORCA CEGA, ARRUELA E BUCHA DE NYLON TAMANHO S-10</t>
  </si>
  <si>
    <t>00036520</t>
  </si>
  <si>
    <t>BACIA SANITARIA (VASO) CONVENCIONAL PARA PCD, SEM FURO FRONTAL, DE LOUCA BRANCA (SEM ASSENTO)</t>
  </si>
  <si>
    <t>00037105</t>
  </si>
  <si>
    <t>CAIXA D'AGUA / RESERVATORIO EM POLIESTER REFORCADO COM FIBRA DE VIDRO, 5000 LITROS, COM TAMPA</t>
  </si>
  <si>
    <t>DROP - DRENAGEM/OBRAS DE CONTENÇÃO / POÇOS DE VISITA E CAIXAS</t>
  </si>
  <si>
    <t>CONCRETO FCK = 20MPA, TRAÇO 1:2,7:3 (EM MASSA SECA DE CIMENTO/ AREIA MÉDIA/ BRITA 1) - PREPARO MECÂNICO COM BETONEIRA 600 L. AF_05/2021</t>
  </si>
  <si>
    <t>GRAUTEAMENTO DE CINTA SUPERIOR OU DE VERGA EM ALVENARIA ESTRUTURAL. AF_09/2021</t>
  </si>
  <si>
    <t>ARMAÇÃO DE CINTA DE ALVENARIA ESTRUTURAL; DIÂMETRO DE 10,0 MM. AF_09/2021</t>
  </si>
  <si>
    <t>ARGAMASSA TRAÇO 1:4 (EM VOLUME DE CIMENTO E AREIA GROSSA ÚMIDA) PARA CHAPISCO CONVENCIONAL, PREPARO MECÂNICO COM BETONEIRA 400 L. AF_08/2019</t>
  </si>
  <si>
    <t>ARGAMASSA TRAÇO 1:3 (EM VOLUME DE CIMENTO E AREIA MÉDIA ÚMIDA), PREPARO MECÂNICO COM BETONEIRA 400 L. AF_08/2019</t>
  </si>
  <si>
    <t>PREPARO DE FUNDO DE VALA COM LARGURA MENOR QUE 1,5 M (ACERTO DO SOLO NATURAL). AF_08/2020</t>
  </si>
  <si>
    <t>00005069</t>
  </si>
  <si>
    <t>PREGO DE ACO POLIDO COM CABECA 17 X 27 (2 1/2 X 11)</t>
  </si>
  <si>
    <t>00011245</t>
  </si>
  <si>
    <t>GRELHA FOFO SIMPLES COM REQUADRO, CARGA MAXIMA 12,5 T, *300 X 1000* MM, E= *15* MM, AREA ESTACIONAMENTO CARRO PASSEIO</t>
  </si>
  <si>
    <t>00006193</t>
  </si>
  <si>
    <t>TABUA NAO APARELHADA *2,5 X 20* CM, EM MACARANDUBA/MASSARANDUBA, ANGELIM OU EQUIVALENTE DA REGIAO - BRUTA</t>
  </si>
  <si>
    <t>00025067</t>
  </si>
  <si>
    <t>BLOCO DE CONCRETO ESTRUTURAL 19 X 19 X 39 CM, FBK 4,5 MPA (NBR 6136)</t>
  </si>
  <si>
    <t>00000660</t>
  </si>
  <si>
    <t>CANALETA DE CONCRETO 19 X 19 X 19 CM (CLASSE C - NBR 6136)</t>
  </si>
  <si>
    <t>RETROESCAVADEIRA SOBRE RODAS COM CARREGADEIRA, TRAÇÃO 4X4, POTÊNCIA LÍQ. 88 HP, CAÇAMBA CARREG. CAP. MÍN. 1 M3, CAÇAMBA RETRO CAP. 0,26 M3, PESO OPERACIONAL MÍN. 6.674 KG, PROFUNDIDADE ESCAVAÇÃO MÁX. 4,37 M - CHI DIURNO. AF_06/2014</t>
  </si>
  <si>
    <t>PEÇA RETANGULAR PRÉ-MOLDADA, VOLUME DE CONCRETO DE 30 A 100 LITROS, TAXA DE AÇO APROXIMADA DE 30KG/M³. AF_03/2024</t>
  </si>
  <si>
    <t>ARGAMASSA TRAÇO 1:3 (EM VOLUME DE CIMENTO E AREIA MÉDIA ÚMIDA) COM ADIÇÃO DE IMPERMEABILIZANTE, PREPARO MECÂNICO COM BETONEIRA 400 L. AF_08/2019</t>
  </si>
  <si>
    <t>RETROESCAVADEIRA SOBRE RODAS COM CARREGADEIRA, TRAÇÃO 4X4, POTÊNCIA LÍQ. 88 HP, CAÇAMBA CARREG. CAP. MÍN. 1 M3, CAÇAMBA RETRO CAP. 0,26 M3, PESO OPERACIONAL MÍN. 6.674 KG, PROFUNDIDADE ESCAVAÇÃO MÁX. 4,37 M - CHP DIURNO. AF_06/2014</t>
  </si>
  <si>
    <t>00000650</t>
  </si>
  <si>
    <t>BLOCO DE VEDACAO DE CONCRETO, 9 X 19 X 39 CM (CLASSE C - NBR 6136)</t>
  </si>
  <si>
    <t>00011717</t>
  </si>
  <si>
    <t>CAIXA SIFONADA, PVC, 150 X 150 X 50 MM, COM GRELHA REDONDA, BRANCA</t>
  </si>
  <si>
    <t>00011741</t>
  </si>
  <si>
    <t>RALO SIFONADO CILINDRICO, PVC, 100 X 40 MM, COM GRELHA REDONDA BRANCA</t>
  </si>
  <si>
    <t>00037591</t>
  </si>
  <si>
    <t>SUPORTE MAO-FRANCESA EM ACO, ABAS IGUAIS 40 CM, CAPACIDADE MINIMA 70 KG, BRANCO</t>
  </si>
  <si>
    <t>00011795</t>
  </si>
  <si>
    <t>GRANITO PARA BANCADA, POLIDO, TIPO ANDORINHA/ QUARTZ/ CASTELO/ CORUMBA OU OUTROS EQUIVALENTES DA REGIAO, E= *2,5* CM</t>
  </si>
  <si>
    <t>00004823</t>
  </si>
  <si>
    <t>MASSA PLASTICA PARA MARMORE/GRANITO</t>
  </si>
  <si>
    <t>SIFÃO DO TIPO GARRAFA EM METAL CROMADO 1 X 1.1/2" - FORNECIMENTO E INSTALAÇÃO. AF_01/2020</t>
  </si>
  <si>
    <t>VÁLVULA EM METAL CROMADO TIPO AMERICANA 3.1/2" X 1.1/2" PARA PIA - FORNECIMENTO E INSTALAÇÃO. AF_01/2020</t>
  </si>
  <si>
    <t>CUBA DE EMBUTIR RETANGULAR DE AÇO INOXIDÁVEL, 46 X 30 X 12 CM - FORNECIMENTO E INSTALAÇÃO. AF_01/2020</t>
  </si>
  <si>
    <t>00037590</t>
  </si>
  <si>
    <t>SUPORTE MAO-FRANCESA EM ACO, ABAS IGUAIS 30 CM, CAPACIDADE MINIMA 60 KG, BRANCO</t>
  </si>
  <si>
    <t>SIFÃO DO TIPO FLEXÍVEL EM PVC 1  X 1.1/2  - FORNECIMENTO E INSTALAÇÃO. AF_01/2020</t>
  </si>
  <si>
    <t>VÁLVULA EM METAL CROMADO 1.1/2" X 1.1/2" PARA TANQUE OU LAVATÓRIO, COM OU SEM LADRÃO - FORNECIMENTO E INSTALAÇÃO. AF_01/2020</t>
  </si>
  <si>
    <t>CUBA DE EMBUTIR OVAL EM LOUÇA BRANCA, 35 X 50CM OU EQUIVALENTE - FORNECIMENTO E INSTALAÇÃO. AF_01/2020</t>
  </si>
  <si>
    <t>TANQUE DE LOUÇA BRANCA SUSPENSO, 18L OU EQUIVALENTE - FORNECIMENTO E INSTALAÇÃO. AF_01/2020</t>
  </si>
  <si>
    <t>TORNEIRA CROMADA 1/2" OU 3/4" PARA TANQUE, PADRÃO MÉDIO - FORNECIMENTO E INSTALAÇÃO. AF_01/2020</t>
  </si>
  <si>
    <t>00039398</t>
  </si>
  <si>
    <t>KIT DE ACESSORIOS PARA BANHEIRO EM METAL CROMADO, 5 PECAS</t>
  </si>
  <si>
    <t>00000377</t>
  </si>
  <si>
    <t>ASSENTO SANITARIO DE PLASTICO, TIPO CONVENCIONAL</t>
  </si>
  <si>
    <t>00036081</t>
  </si>
  <si>
    <t>BARRA DE APOIO RETA, EM ACO INOX POLIDO, COMPRIMENTO 80CM, DIAMETRO MINIMO 3 CM</t>
  </si>
  <si>
    <t>00036204</t>
  </si>
  <si>
    <t>BARRA DE APOIO RETA, EM ACO INOX POLIDO, COMPRIMENTO 60CM, DIAMETRO MINIMO 3 CM</t>
  </si>
  <si>
    <t>PREPARO DE FUNDO DE VALA COM LARGURA MENOR QUE 1,5 M, COM CAMADA DE AREIA, LANÇAMENTO MANUAL. AF_08/2020</t>
  </si>
  <si>
    <t>00035277</t>
  </si>
  <si>
    <t>CAIXA DE GORDURA EM PVC, DIAMETRO MINIMO 300 MM, DIAMETRO DE SAIDA 100 MM, CAPACIDADE APROXIMADA 18 LITROS, COM TAMPA E CESTO</t>
  </si>
  <si>
    <t>PEÇA RETANGULAR PRÉ-MOLDADA, VOLUME DE CONCRETO ACIMA DE 100 LITROS, TAXA DE AÇO APROXIMADA DE 30KG/M³. AF_03/2024</t>
  </si>
  <si>
    <t>00003729</t>
  </si>
  <si>
    <t>KIT CAVALETE, PVC, COM REGISTRO, PARA HIDROMETRO, BITOLAS 1/2" OU 3/4" - COMPLETO</t>
  </si>
  <si>
    <t>00011882</t>
  </si>
  <si>
    <t>CAIXA PARA HIDROMETRO CONCRETO PRE MOLDADO, *0,24 M X 0,45 M X 0,30* M (L X C X A)</t>
  </si>
  <si>
    <t>ARMAÇÃO DE LAJE DE ESTRUTURA CONVENCIONAL DE CONCRETO ARMADO UTILIZANDO AÇO CA-60 DE 4,2 MM - MONTAGEM. AF_06/2022</t>
  </si>
  <si>
    <t>ARMAÇÃO VERTICAL DE ALVENARIA ESTRUTURAL; DIÂMETRO DE 10,0 MM. AF_09/2021</t>
  </si>
  <si>
    <t>PREPARO DE FUNDO DE VALA COM LARGURA MAIOR OU IGUAL A 1,5 M E MENOR QUE 2,5 M, COM CAMADA DE BRITA, LANÇAMENTO MECANIZADO. AF_08/2020</t>
  </si>
  <si>
    <t>GRAUTEAMENTO VERTICAL EM ALVENARIA ESTRUTURAL. AF_09/2021</t>
  </si>
  <si>
    <t>00004720</t>
  </si>
  <si>
    <t>PEDRA BRITADA N. 0, OU PEDRISCO (4,8 A 9,5 MM) POSTO PEDREIRA/FORNECEDOR, SEM FRETE</t>
  </si>
  <si>
    <t>PREPARO DE FUNDO DE VALA COM LARGURA MAIOR OU IGUAL A 1,5 M E MENOR QUE 2,5 M, COM CAMADA DE AREIA, LANÇAMENTO MECANIZADO. AF_08/2020</t>
  </si>
  <si>
    <t>143,98</t>
  </si>
  <si>
    <t>INEL - INSTALAÇÃO ELÉTRICA/ELETRIFICAÇÃO E ILUMINAÇÃO EXTERNA</t>
  </si>
  <si>
    <t>SUPORTE PARA ELETROCALHA LISA OU PERFURADA EM AÇO GALVANIZADO, LARGURA 400 MM, EM PERFILADO COM COMPRIMENTO DE 45 CM FIXADO EM LAJE, POR METRO DE ELETROCALHA FIXADA. AF_09/2023</t>
  </si>
  <si>
    <t>AUXILIAR DE ELETRICISTA COM ENCARGOS COMPLEMENTARES</t>
  </si>
  <si>
    <t>ELETRICISTA COM ENCARGOS COMPLEMENTARES</t>
  </si>
  <si>
    <t>PREÇO DE MERCADO 24</t>
  </si>
  <si>
    <t>ELETROCALHA LISA OU PERFURADA, TIPO U, EM CHAPA DE ACO GALVANIZADO, SEM TAMPA, DE 50 X 50 MM, ESPESSURA #20</t>
  </si>
  <si>
    <t>PREÇO DE MERCADO 23</t>
  </si>
  <si>
    <t>ELETROCALHA LISA OU PERFURADA, TIPO U, EM CHAPA DE ACO GALVANIZADO, SEM TAMPA, DE 100 X 50 MM, ESPESSURA #20</t>
  </si>
  <si>
    <t>00002688</t>
  </si>
  <si>
    <t>ELETRODUTO PVC FLEXIVEL CORRUGADO, COR AMARELA, DE 25 MM</t>
  </si>
  <si>
    <t>00021127</t>
  </si>
  <si>
    <t>FITA ISOLANTE ADESIVA ANTICHAMA, USO ATE 750 V, EM ROLO DE 19 MM X 5 M</t>
  </si>
  <si>
    <t>00001014</t>
  </si>
  <si>
    <t>CABO DE COBRE, FLEXIVEL, CLASSE 4 OU 5, ISOLACAO EM PVC/A, ANTICHAMA BWF-B, 1 CONDUTOR, 450/750 V, SECAO NOMINAL 2,5 MM2</t>
  </si>
  <si>
    <t>8.181,56</t>
  </si>
  <si>
    <t>00000981</t>
  </si>
  <si>
    <t>CABO DE COBRE, FLEXIVEL, CLASSE 4 OU 5, ISOLACAO EM PVC/A, ANTICHAMA BWF-B, 1 CONDUTOR, 450/750 V, SECAO NOMINAL 4 MM2</t>
  </si>
  <si>
    <t>2.346,06</t>
  </si>
  <si>
    <t>00000979</t>
  </si>
  <si>
    <t>CABO DE COBRE, FLEXIVEL, CLASSE 4 OU 5, ISOLACAO EM PVC/A, ANTICHAMA BWF-B, 1 CONDUTOR, 450/750 V, SECAO NOMINAL 16 MM2</t>
  </si>
  <si>
    <t>00001019</t>
  </si>
  <si>
    <t>CABO DE COBRE, FLEXIVEL, CLASSE 4 OU 5, ISOLACAO EM PVC/A, ANTICHAMA BWF-B, COBERTURA PVC-ST1, ANTICHAMA BWF-B, 1 CONDUTOR, 0,6/1 KV, SECAO NOMINAL 35 MM2</t>
  </si>
  <si>
    <t>INTERRUPTOR SIMPLES (1 MÓDULO), 10A/250V, SEM SUPORTE E SEM PLACA - FORNECIMENTO E INSTALAÇÃO. AF_03/2023</t>
  </si>
  <si>
    <t>SUPORTE PARAFUSADO COM PLACA DE ENCAIXE 4" X 2" MÉDIO (1,30 M DO PISO) PARA PONTO ELÉTRICO - FORNECIMENTO E INSTALAÇÃO. AF_03/2023</t>
  </si>
  <si>
    <t>INTERRUPTOR PARALELO (1 MÓDULO), 10A/250V, SEM SUPORTE E SEM PLACA - FORNECIMENTO E INSTALAÇÃO. AF_03/2023</t>
  </si>
  <si>
    <t>INTERRUPTOR SIMPLES (2 MÓDULOS), 10A/250V, SEM SUPORTE E SEM PLACA - FORNECIMENTO E INSTALAÇÃO. AF_03/2023</t>
  </si>
  <si>
    <t>INTERRUPTOR PARALELO (3 MÓDULOS), 10A/250V, SEM SUPORTE E SEM PLACA - FORNECIMENTO E INSTALAÇÃO. AF_03/2023</t>
  </si>
  <si>
    <t>INTERRUPTOR SIMPLES (3 MÓDULOS), 10A/250V, SEM SUPORTE E SEM PLACA - FORNECIMENTO E INSTALAÇÃO. AF_03/2023</t>
  </si>
  <si>
    <t>TOMADA MÉDIA DE EMBUTIR (1 MÓDULO), 2P+T 10 A, SEM SUPORTE E SEM PLACA - FORNECIMENTO E INSTALAÇÃO. AF_03/2023</t>
  </si>
  <si>
    <t>TOMADA BAIXA DE EMBUTIR (1 MÓDULO), 2P+T 10 A, SEM SUPORTE E SEM PLACA - FORNECIMENTO E INSTALAÇÃO. AF_03/2023</t>
  </si>
  <si>
    <t>TOMADA MÉDIA DE EMBUTIR (2 MÓDULOS), 2P+T 10 A, SEM SUPORTE E SEM PLACA - FORNECIMENTO E INSTALAÇÃO. AF_03/2023</t>
  </si>
  <si>
    <t>TOMADA BAIXA DE EMBUTIR (2 MÓDULOS), 2P+T 10 A, SEM SUPORTE E SEM PLACA - FORNECIMENTO E INSTALAÇÃO. AF_03/2023</t>
  </si>
  <si>
    <t>ARGAMASSA TRAÇO 1:1:6 (EM VOLUME DE CIMENTO, CAL E AREIA MÉDIA ÚMIDA) PARA EMBOÇO/MASSA ÚNICA/ASSENTAMENTO DE ALVENARIA DE VEDAÇÃO, PREPARO MANUAL. AF_08/2019</t>
  </si>
  <si>
    <t>00012041</t>
  </si>
  <si>
    <t>QUADRO DE DISTRIBUICAO COM BARRAMENTO TRIFASICO, DE EMBUTIR, EM CHAPA DE ACO GALVANIZADO, PARA 30 DISJUNTORES DIN, 150 A</t>
  </si>
  <si>
    <t>00012043</t>
  </si>
  <si>
    <t>QUADRO DE DISTRIBUICAO COM BARRAMENTO TRIFASICO, DE EMBUTIR, EM CHAPA DE ACO GALVANIZADO, PARA 30 DISJUNTORES DIN, 225 A</t>
  </si>
  <si>
    <t>00001570</t>
  </si>
  <si>
    <t>TERMINAL A COMPRESSAO EM COBRE ESTANHADO PARA CABO 2,5 MM2, 1 FURO E 1 COMPRESSAO, PARA PARAFUSO DE FIXACAO M5</t>
  </si>
  <si>
    <t>00034653</t>
  </si>
  <si>
    <t>DISJUNTOR TERMOMAGNETICO PARA TRILHO DIN (IEC), MONOPOLAR, 6 - 32 A</t>
  </si>
  <si>
    <t>00001571</t>
  </si>
  <si>
    <t>TERMINAL A COMPRESSAO EM COBRE ESTANHADO PARA CABO 4 MM2, 1 FURO E 1 COMPRESSAO, PARA PARAFUSO DE FIXACAO M5</t>
  </si>
  <si>
    <t>00001573</t>
  </si>
  <si>
    <t>TERMINAL A COMPRESSAO EM COBRE ESTANHADO PARA CABO 6 MM2, 1 FURO E 1 COMPRESSAO, PARA PARAFUSO DE FIXACAO M6</t>
  </si>
  <si>
    <t>00001575</t>
  </si>
  <si>
    <t>TERMINAL A COMPRESSAO EM COBRE ESTANHADO PARA CABO 16 MM2, 1 FURO E 1 COMPRESSAO, PARA PARAFUSO DE FIXACAO M6</t>
  </si>
  <si>
    <t>00034709</t>
  </si>
  <si>
    <t>DISJUNTOR TERMOMAGNETICO PARA TRILHO DIN (IEC), TRIPOLAR, 10 - 50 A</t>
  </si>
  <si>
    <t>00002391</t>
  </si>
  <si>
    <t>DISJUNTOR TERMOMAGNETICO TRIPOLAR 125 A / 425 V / ICC - 25 KA</t>
  </si>
  <si>
    <t>00001578</t>
  </si>
  <si>
    <t>TERMINAL A COMPRESSAO EM COBRE ESTANHADO PARA CABO 50 MM2, 1 FURO E 1 COMPRESSAO, PARA PARAFUSO DE FIXACAO M8</t>
  </si>
  <si>
    <t>00039808</t>
  </si>
  <si>
    <t>CAIXA PARA MEDIDOR MONOFASICO, EM POLICARBONATO / TERMOPLASTICO, PARA ALOJAR 1 DISJUNTOR (PADRAO DA CONCESSIONARIA LOCAL)</t>
  </si>
  <si>
    <t>11ª SR - 04</t>
  </si>
  <si>
    <t>ELETRODUTO FLEXÍVEL CORRUGADO, PEAD, DN 63 (2"), PARA REDE ENTERRADA DE DISTRIBUIÇÃO DE ENERGIA ELÉTRICA - FORNECIMENTO E INSTALAÇÃO. AF_12/2021</t>
  </si>
  <si>
    <t>HASTE DE ATERRAMENTO, DIÂMETRO 3/4", COM 3 METROS - FORNECIMENTO E INSTALAÇÃO. AF_08/2023</t>
  </si>
  <si>
    <t>CONECTOR GRAMPO METÁLICO TIPO OLHAL, PARA SPDA, PARA HASTE DE ATERRAMENTO DE 3/4'' E CABOS DE 10 A 50 MM2 - FORNECIMENTO E INSTALAÇÃO. AF_08/2023</t>
  </si>
  <si>
    <t>ELETRODUTO RÍGIDO ROSCÁVEL, PVC, DN 32 MM (1"), PARA CIRCUITOS TERMINAIS, INSTALADO EM PAREDE - FORNECIMENTO E INSTALAÇÃO. AF_03/2023</t>
  </si>
  <si>
    <t>00039809</t>
  </si>
  <si>
    <t>CAIXA PARA MEDIDOR POLIFASICO, EM POLICARBONATO / TERMOPLASTICO, PARA ALOJAR 1 DISJUNTOR (PADRAO DA CONCESSIONARIA LOCAL)</t>
  </si>
  <si>
    <t>00034643</t>
  </si>
  <si>
    <t>CAIXA DE INSPECAO PARA ATERRAMENTO E PARA RAIOS, EM POLIPROPILENO, DIAMETRO = 300 MM X ALTURA = 400 MM</t>
  </si>
  <si>
    <t>00002680</t>
  </si>
  <si>
    <t>ELETRODUTO DE PVC RIGIDO ROSCAVEL DE 1 1/2 ", SEM LUVA</t>
  </si>
  <si>
    <t>00002681</t>
  </si>
  <si>
    <t>ELETRODUTO DE PVC RIGIDO ROSCAVEL DE 2 ", SEM LUVA</t>
  </si>
  <si>
    <t>30,00</t>
  </si>
  <si>
    <t>00002682</t>
  </si>
  <si>
    <t>ELETRODUTO DE PVC RIGIDO ROSCAVEL DE 2 1/2 ", SEM LUVA</t>
  </si>
  <si>
    <t>00038193</t>
  </si>
  <si>
    <t>LAMPADA LED 6 W BIVOLT BRANCA, FORMATO TRADICIONAL (BASE E27)</t>
  </si>
  <si>
    <t>00038775</t>
  </si>
  <si>
    <t>LUMINARIA TIPO TARTARUGA PARA AREA EXTERNA EM ALUMINIO, COM GRADE, PARA 1 LAMPADA, BASE E27, POTENCIA MAXIMA 40/60 W (NAO INCLUI LAMPADA)</t>
  </si>
  <si>
    <t>00012388</t>
  </si>
  <si>
    <t>POSTE DECORATIVO PARA JARDIM EM ACO TUBULAR, SEM LUMINARIA, H = *2,5* M</t>
  </si>
  <si>
    <t>00011975</t>
  </si>
  <si>
    <t>CHUMBADOR DE ACO ZINCADO, DIAMETRO 5/8", COMPRIMENTO 6", COM PORCA</t>
  </si>
  <si>
    <t>00000863</t>
  </si>
  <si>
    <t>CABO DE COBRE NU 35 MM2 MEIO-DURO</t>
  </si>
  <si>
    <t>GUINDAUTO HIDRÁULICO, CAPACIDADE MÁXIMA DE CARGA 6200 KG, MOMENTO MÁXIMO DE CARGA 11,7 TM, ALCANCE MÁXIMO HORIZONTAL 9,70 M, INCLUSIVE CAMINHÃO TOCO PBT 16.000 KG, POTÊNCIA DE 189 CV - CHP DIURNO. AF_06/2014</t>
  </si>
  <si>
    <t>00042244</t>
  </si>
  <si>
    <t>LUMINARIA DE LED PARA ILUMINACAO PUBLICA, DE 33 W ATE 50 W, INVOLUCRO EM ALUMINIO OU ACO INOX</t>
  </si>
  <si>
    <t>PREPARO DE FUNDO DE VALA COM LARGURA MENOR QUE 1,5 M, COM CAMADA DE BRITA, LANÇAMENTO MANUAL. AF_08/2020</t>
  </si>
  <si>
    <t>PEÇA RETANGULAR PRÉ-MOLDADA, VOLUME DE CONCRETO DE 10 A 30 LITROS, TAXA DE AÇO APROXIMADA DE 30KG/M³. AF_03/2024</t>
  </si>
  <si>
    <t>FIXAÇÃO DE TUBOS HORIZONTAIS DE PVC ÁGUA, PVC ESGOTO, PVC ÁGUA PLUVIAL, CPVC, PPR, COBRE OU AÇO, DIÂMETROS MENORES OU IGUAIS A 40 MM, COM ABRAÇADEIRA METÁLICA RÍGIDA TIPO U PERFIL 1 1/4", FIXADA EM PERFILADO EM LAJE. AF_09/2023_PS</t>
  </si>
  <si>
    <t>00002690</t>
  </si>
  <si>
    <t>ELETRODUTO PVC FLEXIVEL CORRUGADO, COR AMARELA, DE 32 MM</t>
  </si>
  <si>
    <t>ARGAMASSA TRAÇO 1:3 (EM VOLUME DE CIMENTO E AREIA MÉDIA ÚMIDA), PREPARO MANUAL. AF_08/2019</t>
  </si>
  <si>
    <t>00001872</t>
  </si>
  <si>
    <t>CAIXA DE PASSAGEM, EM PVC, DE 4" X 2", PARA ELETRODUTO FLEXIVEL CORRUGADO</t>
  </si>
  <si>
    <t>CAIXA RETANGULAR 4" X 4" MÉDIA (1,30 M DO PISO), PVC, INSTALADA EM PAREDE - FORNECIMENTO E INSTALAÇÃO. AF_03/2023</t>
  </si>
  <si>
    <t>ELETRODUTO FLEXÍVEL CORRUGADO, PVC, DN 32 MM (1"), PARA CIRCUITOS TERMINAIS, INSTALADO EM PAREDE - FORNECIMENTO E INSTALAÇÃO. AF_03/2023</t>
  </si>
  <si>
    <t>00038095</t>
  </si>
  <si>
    <t>ESPELHO / PLACA CEGA 4" X 4", PARA INSTALACAO DE TOMADAS E INTERRUPTORES</t>
  </si>
  <si>
    <t>00000345</t>
  </si>
  <si>
    <t>ARAME GALVANIZADO 18 BWG, D = 1,24MM (0,009 KG/M)</t>
  </si>
  <si>
    <t>SUPORTE ISOLADOR PARA FIXAÇÃO DA CORDOALHA DE COBRE EM ALVENARIA OU CONCRETO - FORNECIMENTO E INSTALAÇÃO. AF_08/2023</t>
  </si>
  <si>
    <t>00000867</t>
  </si>
  <si>
    <t>CABO DE COBRE NU 50 MM2 MEIO-DURO</t>
  </si>
  <si>
    <t>00012070</t>
  </si>
  <si>
    <t>ELETRODUTO DE PVC RIGIDO SOLDAVEL, CLASSE B, DE 40 MM</t>
  </si>
  <si>
    <t>00003379</t>
  </si>
  <si>
    <t>HASTE DE ATERRAMENTO EM ACO COM 3,00 M DE COMPRIMENTO E DN = 5/8", REVESTIDA COM BAIXA CAMADA DE COBRE, SEM CONECTOR</t>
  </si>
  <si>
    <t>00038060</t>
  </si>
  <si>
    <t>BASE PARA MASTRO DE PARA-RAIOS DIAMETRO NOMINAL 1 1/2"</t>
  </si>
  <si>
    <t>00011267</t>
  </si>
  <si>
    <t>ARRUELA LISA, REDONDA, DE LATAO POLIDO, DIAMETRO NOMINAL 5/8", DIAMETRO EXTERNO = 34 MM, DIAMETRO DO FURO = 17 MM, ESPESSURA = *2,5* MM</t>
  </si>
  <si>
    <t>00041387</t>
  </si>
  <si>
    <t>MASTRO SIMPLES GALVANIZADO DIAMETRO NOMINAL 1 1/2"</t>
  </si>
  <si>
    <t>00004274</t>
  </si>
  <si>
    <t>PARA-RAIOS TIPO FRANKLIN 350 MM, EM LATAO CROMADO, DUAS DESCIDAS, PARA PROTECAO DE EDIFICACOES CONTRA DESCARGAS ATMOSFERICAS</t>
  </si>
  <si>
    <t>CARPINTEIRO DE ESQUADRIA COM ENCARGOS COMPLEMENTARES</t>
  </si>
  <si>
    <t>BATENTE PARA PORTA DE MADEIRA, FIXAÇÃO COM ARGAMASSA, PADRÃO MÉDIO - FORNECIMENTO E INSTALAÇÃO. AF_12/2019</t>
  </si>
  <si>
    <t>ALIZAR DE 5X1,5CM PARA PORTA FIXADO COM PREGOS, PADRÃO MÉDIO - FORNECIMENTO E INSTALAÇÃO. AF_12/2019</t>
  </si>
  <si>
    <t>FECHADURA DE EMBUTIR COM CILINDRO, EXTERNA, COMPLETA, ACABAMENTO PADRÃO MÉDIO, INCLUSO EXECUÇÃO DE FURO - FORNECIMENTO E INSTALAÇÃO. AF_12/2019</t>
  </si>
  <si>
    <t>00010555</t>
  </si>
  <si>
    <t>PORTA DE MADEIRA, FOLHA MEDIA (NBR 15930) DE 800 X 2100 MM, DE 35 MM A 40 MM DE ESPESSURA, NUCLEO SEMI-SOLIDO (SARRAFEADO), CAPA LISA EM HDF, ACABAMENTO EM PRIMER PARA PINTURA</t>
  </si>
  <si>
    <t>00011055</t>
  </si>
  <si>
    <t>PARAFUSO ROSCA SOBERBA ZINCADO CABECA CHATA FENDA SIMPLES 3,5 X 25 MM (1 ")</t>
  </si>
  <si>
    <t>00002432</t>
  </si>
  <si>
    <t>DOBRADICA EM ACO/FERRO, 3 1/2" X 3", E= 1,9 A 2 MM, COM ANEL, CROMADO OU ZINCADO, TAMPA BOLA, COM PARAFUSOS</t>
  </si>
  <si>
    <t>PORTA DE MADEIRA PARA PINTURA, SEMI-OCA (LEVE OU MÉDIA), 90X210CM, ESPESSURA DE 3,5CM, INCLUSO DOBRADIÇAS - FORNECIMENTO E INSTALAÇÃO. AF_12/2019</t>
  </si>
  <si>
    <t>ARGAMASSA TRAÇO 1:0,5:4,5 (EM VOLUME DE CIMENTO, CAL E AREIA MÉDIA ÚMIDA) PARA ASSENTAMENTO DE ALVENARIA, PREPARO MANUAL. AF_08/2019</t>
  </si>
  <si>
    <t>00010553</t>
  </si>
  <si>
    <t>PORTA DE MADEIRA, FOLHA MEDIA (NBR 15930) DE 600 X 2100 MM, DE 35 MM A 40 MM DE ESPESSURA, NUCLEO SEMI-SOLIDO (SARRAFEADO), CAPA LISA EM HDF, ACABAMENTO EM PRIMER PARA PINTURA</t>
  </si>
  <si>
    <t>00039027</t>
  </si>
  <si>
    <t>PREGO DE ACO POLIDO COM CABECA 19  X 36 (3 1/4  X  9)</t>
  </si>
  <si>
    <t>00002433</t>
  </si>
  <si>
    <t>DOBRADICA EM ACO/FERRO, 3" X 2 1/2", E= 1,2 A 1,8 MM, SEM ANEL, CROMADO OU ZINCADO, TAMPA CHATA, COM PARAFUSOS</t>
  </si>
  <si>
    <t>00000184</t>
  </si>
  <si>
    <t>BATENTE / PORTAL / ADUELA / MARCO EM MADEIRA MACICA COM REBAIXO, E = *3* CM, L = *14* CM, PARA PORTAS DE GIRO DE *60 CM A 120* CM X *210* CM, PINUS / EUCALIPTO / VIROLA OU EQUIVALENTE DA REGIAO (NAO INCLUI ALIZARES)</t>
  </si>
  <si>
    <t>JG</t>
  </si>
  <si>
    <t>00020017</t>
  </si>
  <si>
    <t>GUARNICAO / ALIZAR / VISTA LISA EM MADEIRA MACICA, PARA PORTA, E = *1* CM, L = *5* CM, CEDRINHO / ANGELIM COMERCIAL / TAURI/ CURUPIXA / PEROBA / CUMARU OU EQUIVALENTE DA REGIAO</t>
  </si>
  <si>
    <t>00036888</t>
  </si>
  <si>
    <t>GUARNICAO / MOLDURA / ARREMATE DE ACABAMENTO PARA ESQUADRIA, EM ALUMINIO PERFIL 25, ACABAMENTO ANODIZADO BRANCO OU BRILHANTE, PARA 1 FACE</t>
  </si>
  <si>
    <t>00004922</t>
  </si>
  <si>
    <t>PORTA DE CORRER EM ALUMINIO, DUAS FOLHAS MOVEIS COM VIDRO, FECHADURA E PUXADOR EMBUTIDO, ACABAMENTO ANODIZADO NATURAL, SEM GUARNICAO/ALIZAR/VISTA</t>
  </si>
  <si>
    <t>6,72</t>
  </si>
  <si>
    <t>00039025</t>
  </si>
  <si>
    <t>PORTA DE ABRIR, TIPO VENEZIANA, EM ALUMINIO, ACABAMENTO ANODIZADO NATURAL, 90 CM X 210 CM (LARGURA X ALTURA), SEM GUARNICAO/ALIZAR/VISTA</t>
  </si>
  <si>
    <t>20,58</t>
  </si>
  <si>
    <t>00004930</t>
  </si>
  <si>
    <t>PORTA DE ABRIR / GIRO, EM GRADIL FERRO, COM BARRA CHATA 3 CM X 1/4", COM REQUADRO E GUARNICAO - COMPLETO - ACABAMENTO NATURAL</t>
  </si>
  <si>
    <t>00034381</t>
  </si>
  <si>
    <t>JANELA MAXIM-AR, EM ALUMINIO PERFIL 25, 60 X 80 CM (A X L), ACABAMENTO BRANCO OU BRILHANTE, BATENTE DE 4 A 5 CM, COM VIDRO 4 MM, SEM GUARNICAO/ALIZAR</t>
  </si>
  <si>
    <t>00004377</t>
  </si>
  <si>
    <t>PARAFUSO DE ACO ZINCADO COM ROSCA SOBERBA, CABECA CHATA E FENDA SIMPLES, DIAMETRO 4,2 MM, COMPRIMENTO * 32 * MM</t>
  </si>
  <si>
    <t>00039961</t>
  </si>
  <si>
    <t>SILICONE ACETICO USO GERAL INCOLOR 280 G</t>
  </si>
  <si>
    <t>7,44</t>
  </si>
  <si>
    <t>00036896</t>
  </si>
  <si>
    <t>JANELA DE CORRER, EM ALUMINIO PERFIL 25, 100 X 120 CM (A X L), 2 FLS MOVEIS, SEM BANDEIRA, ACABAMENTO BRANCO OU BRILHANTE, BATENTE DE 6 A 7 CM, COM VIDRO 4 MM, SEM GUARNICAO</t>
  </si>
  <si>
    <t>60,15</t>
  </si>
  <si>
    <t>VIDRACEIRO COM ENCARGOS COMPLEMENTARES</t>
  </si>
  <si>
    <t>00020259</t>
  </si>
  <si>
    <t>PERFIL DE BORRACHA EPDM MACICO *12 X 15* MM PARA ESQUADRIAS</t>
  </si>
  <si>
    <t>00034391</t>
  </si>
  <si>
    <t>VIDRO COMUM LAMINADO LISO INCOLOR DUPLO, ESPESSURA TOTAL 8 MM (CADA CAMADA DE 4 MM) - COLOCADO</t>
  </si>
  <si>
    <t>56,12</t>
  </si>
  <si>
    <t>00043657</t>
  </si>
  <si>
    <t>CONTRAMARCO DE ALUMINIO (PERFIL 25) PARA ESQUADRIAS, TIPO CONVENCIONAL / CADEIRINHA, 60 MM (CM-060), INCLUSO CONEXOES, GRAPAS E TRAVAMENTOS</t>
  </si>
  <si>
    <t>00011188</t>
  </si>
  <si>
    <t>VIDRO LISO FUME E = 4MM - SEM COLOCACAO</t>
  </si>
  <si>
    <t>00003104</t>
  </si>
  <si>
    <t>CONJ. DE FERRAGENS PARA PORTA DE VIDRO TEMPERADO, EM ZAMAC CROMADO, CONTEMPLANDO DOBRADICA INF., DOBRADICA SUP., PIVO PARA DOBRADICA INF., PIVO PARA DOBRADICA SUP., FECHADURA CENTRAL EM ZAMC. CROMADO, CONTRA FECHADURA DE PRESSAO</t>
  </si>
  <si>
    <t>CJ</t>
  </si>
  <si>
    <t>00005031</t>
  </si>
  <si>
    <t>VIDRO TEMPERADO INCOLOR PARA PORTA DE ABRIR, E = 10 MM (SEM FERRAGENS E SEM COLOCACAO)</t>
  </si>
  <si>
    <t>00011499</t>
  </si>
  <si>
    <t>MOLA HIDRAULICA DE PISO, PARA PORTAS DE ATE 1100 MM E PESO DE ATE 120 KG, COM CORPO EM ACO INOX</t>
  </si>
  <si>
    <t>ELETRODUTO FLEXÍVEL CORRUGADO, PVC, DN 20 MM (1/2"), PARA CIRCUITOS TERMINAIS, INSTALADO EM PAREDE - FORNECIMENTO E INSTALAÇÃO. AF_03/2023</t>
  </si>
  <si>
    <t>ELETRODUTO FLEXÍVEL CORRUGADO, PVC, DN 20 MM (1/2"), PARA CIRCUITOS TERMINAIS, INSTALADO EM LAJE - FORNECIMENTO E INSTALAÇÃO. AF_03/2023</t>
  </si>
  <si>
    <t>CAIXA RETANGULAR 4" X 2" ALTA (2,00 M DO PISO), PVC, INSTALADA EM PAREDE - FORNECIMENTO E INSTALAÇÃO. AF_03/2023</t>
  </si>
  <si>
    <t>00038774</t>
  </si>
  <si>
    <t>LUMINARIA DE EMERGENCIA 30 LEDS, POTENCIA 2 W, BATERIA DE LITIO, AUTONOMIA DE 6 HORAS</t>
  </si>
  <si>
    <t>INES - INSTALAÇÕES ESPECIAIS</t>
  </si>
  <si>
    <t>00004350</t>
  </si>
  <si>
    <t>BUCHA DE NYLON, DIAMETRO DO FURO 8 MM, COMPRIMENTO 40 MM, COM PARAFUSO DE ROSCA SOBERBA, CABECA CHATA, FENDA SIMPLES, 4,8 X 50 MM</t>
  </si>
  <si>
    <t>00010892</t>
  </si>
  <si>
    <t>EXTINTOR DE INCENDIO PORTATIL COM CARGA DE PO QUIMICO SECO (PQS) DE 6 KG, CLASSE BC</t>
  </si>
  <si>
    <t>00037556</t>
  </si>
  <si>
    <t>PLACA DE SINALIZACAO DE SEGURANCA CONTRA INCENDIO, FOTOLUMINESCENTE, QUADRADA, *20 X 20* CM, EM PVC *2* MM ANTI-CHAMAS (SIMBOLOS, CORES E PICTOGRAMAS CONFORME NBR 16820)</t>
  </si>
  <si>
    <t>00005086</t>
  </si>
  <si>
    <t>CORRENTE DE ELO CURTO COMUM, SOLDADA, GALVANIZADA, ESPESSURA DO ELO = 1/2" (12,5 MM)</t>
  </si>
  <si>
    <t>00000737</t>
  </si>
  <si>
    <t>BOMBA CENTRIFUGA MOTOR ELETRICO TRIFASICO 14,8 HP, DIAMETRO DE SUCCAO X ELEVACAO 2 1/2" X 2", DIAMETRO DO ROTOR 195 MM, HM/Q: 62 M / 55,5 M3/H A 80 M / 31,50 M3/H</t>
  </si>
  <si>
    <t>Equipamento para Aquisição Permanente</t>
  </si>
  <si>
    <t>00007701</t>
  </si>
  <si>
    <t>TUBO ACO GALVANIZADO COM COSTURA, CLASSE MEDIA, DN 2.1/2", E = *3,65* MM, PESO *6,51* KG/M (NBR 5580)</t>
  </si>
  <si>
    <t>00007694</t>
  </si>
  <si>
    <t>TUBO ACO GALVANIZADO COM COSTURA, CLASSE MEDIA, DN 3", E = *4,05* MM, PESO *8,47* KG/M (NBR 5580)</t>
  </si>
  <si>
    <t>00007307</t>
  </si>
  <si>
    <t>FUNDO ANTICORROSIVO PARA METAIS FERROSOS (ZARCAO)</t>
  </si>
  <si>
    <t>00004182</t>
  </si>
  <si>
    <t>NIPLE DE FERRO GALVANIZADO, COM ROSCA BSP, DE 3"</t>
  </si>
  <si>
    <t>00004208</t>
  </si>
  <si>
    <t>NIPLE DE FERRO GALVANIZADO, COM ROSCA BSP, DE 2 1/2"</t>
  </si>
  <si>
    <t>00003459</t>
  </si>
  <si>
    <t>COTOVELO 90 GRAUS DE FERRO GALVANIZADO, COM ROSCA BSP, DE 3"</t>
  </si>
  <si>
    <t>00006299</t>
  </si>
  <si>
    <t>TE DE FERRO GALVANIZADO, DE 2 1/2"</t>
  </si>
  <si>
    <t>00006322</t>
  </si>
  <si>
    <t>TE DE FERRO GALVANIZADO, DE 3"</t>
  </si>
  <si>
    <t>00009885</t>
  </si>
  <si>
    <t>UNIAO DE FERRO GALVANIZADO, COM ROSCA BSP, COM ASSENTO PLANO, DE 3/4"</t>
  </si>
  <si>
    <t>00010411</t>
  </si>
  <si>
    <t>VALVULA DE RETENCAO HORIZONTAL, DE BRONZE (PN-25), 1 1/4", 400 PSI, TAMPA DE PORCA DE UNIAO, EXTREMIDADES COM ROSCA</t>
  </si>
  <si>
    <t>00004180</t>
  </si>
  <si>
    <t>NIPLE DE FERRO GALVANIZADO, COM ROSCA BSP, DE 1 1/4"</t>
  </si>
  <si>
    <t>00004179</t>
  </si>
  <si>
    <t>NIPLE DE FERRO GALVANIZADO, COM ROSCA BSP, DE 1"</t>
  </si>
  <si>
    <t>00021010</t>
  </si>
  <si>
    <t>TUBO ACO GALVANIZADO COM COSTURA, CLASSE LEVE, DN 25 MM (1"), E = 2,65 MM, *2,11* KG/M (NBR 5580)</t>
  </si>
  <si>
    <t>00009888</t>
  </si>
  <si>
    <t>UNIAO DE FERRO GALVANIZADO, COM ROSCA BSP, COM ASSENTO PLANO, DE 1 1/4"</t>
  </si>
  <si>
    <t>00003457</t>
  </si>
  <si>
    <t>COTOVELO 90 GRAUS DE FERRO GALVANIZADO, COM ROSCA BSP, DE 1 1/4"</t>
  </si>
  <si>
    <t>00006017</t>
  </si>
  <si>
    <t>REGISTRO GAVETA BRUTO EM LATAO FORJADO, BITOLA 1 1/4"</t>
  </si>
  <si>
    <t>00010418</t>
  </si>
  <si>
    <t>VALVULA DE RETENCAO VERTICAL, DE BRONZE (PN-16), 1", 200 PSI, EXTREMIDADES COM ROSCA</t>
  </si>
  <si>
    <t>00004178</t>
  </si>
  <si>
    <t>NIPLE DE FERRO GALVANIZADO, COM ROSCA BSP, DE 3/4"</t>
  </si>
  <si>
    <t>00004206</t>
  </si>
  <si>
    <t>NIPLE DE REDUCAO DE FERRO GALVANIZADO, COM ROSCA BSP, DE 1 1/4" X 1"</t>
  </si>
  <si>
    <t>00003472</t>
  </si>
  <si>
    <t>COTOVELO 90 GRAUS DE FERRO GALVANIZADO, COM ROSCA BSP, DE 1"</t>
  </si>
  <si>
    <t>00006019</t>
  </si>
  <si>
    <t>REGISTRO GAVETA BRUTO EM LATAO FORJADO, BITOLA 1"</t>
  </si>
  <si>
    <t>00007698</t>
  </si>
  <si>
    <t>TUBO ACO GALVANIZADO COM COSTURA, CLASSE MEDIA, DN 1.1/4", E = *3,25* MM, PESO *3,14* KG/M (NBR 5580)</t>
  </si>
  <si>
    <t>00009886</t>
  </si>
  <si>
    <t>UNIAO DE FERRO GALVANIZADO, COM ROSCA BSP, COM ASSENTO PLANO, DE 1"</t>
  </si>
  <si>
    <t>00004189</t>
  </si>
  <si>
    <t>NIPLE DE REDUCAO DE FERRO GALVANIZADO, COM ROSCA BSP, DE 1" X 3/4"</t>
  </si>
  <si>
    <t>00040411</t>
  </si>
  <si>
    <t>ACOPLAMENTO RIGIDO EM FERRO FUNDIDO PARA SISTEMA DE TUBULACAO RANHURADA, DN 65 MM (2 1/2")</t>
  </si>
  <si>
    <t>00040415</t>
  </si>
  <si>
    <t>CURVA 90 GRAUS RANHURADA EM FERRO FUNDIDO, DN 65 MM (2 1/2")</t>
  </si>
  <si>
    <t>00040417</t>
  </si>
  <si>
    <t>CURVA 90 GRAUS RANHURADA EM FERRO FUNDIDO, DN 80 MM (3")</t>
  </si>
  <si>
    <t>00040412</t>
  </si>
  <si>
    <t>ACOPLAMENTO RIGIDO EM FERRO FUNDIDO PARA SISTEMA DE TUBULACAO RANHURADA, DN 80 MM (3")</t>
  </si>
  <si>
    <t>00037554</t>
  </si>
  <si>
    <t>ESGUICHO JATO REGULAVEL, TIPO ELKHART, ENGATE RAPIDO 1 1/2", PARA COMBATE A INCENDIO</t>
  </si>
  <si>
    <t>00020971</t>
  </si>
  <si>
    <t>CHAVE DUPLA PARA CONEXOES TIPO STORZ, ENGATE RAPIDO 1 1/2" X 2 1/2", EM LATAO, PARA INSTALACAO PREDIAL COMBATE A INCENDIO</t>
  </si>
  <si>
    <t>00021030</t>
  </si>
  <si>
    <t>MANGUEIRA DE INCENDIO, TIPO 1, DE 1 1/2", COMPRIMENTO = 20 M, TECIDO EM FIO DE POLIESTER E TUBO INTERNO EM BORRACHA SINTETICA, COM UNIOES ENGATE RAPIDO</t>
  </si>
  <si>
    <t>00010904</t>
  </si>
  <si>
    <t>REGISTRO OU VALVULA GLOBO ANGULAR EM LATAO, PARA HIDRANTES EM INSTALACAO PREDIAL DE INCENDIO, 45 GRAUS, DIAMETRO DE 2 1/2", COM VOLANTE, CLASSE DE PRESSAO DE ATE 200 PSI</t>
  </si>
  <si>
    <t>00010900</t>
  </si>
  <si>
    <t>ADAPTADOR EM LATAO, ENGATE RAPIDO1 1/2" X ROSCA INTERNA 5 FIOS 2 1/2", PARA INSTALACAO PREDIAL DE COMBATE A INCENDIO</t>
  </si>
  <si>
    <t>00020963</t>
  </si>
  <si>
    <t>CAIXA DE INCENDIO/ABRIGO PARA MANGUEIRA, DE SOBREPOR/EXTERNA, COM 90 X 60 X 17 CM, EM CHAPA DE ACO, PORTA COM VENTILACAO, VISOR COM A INSCRICAO "INCENDIO", SUPORTE/CESTA INTERNA PARA A MANGUEIRA, PINTURA ELETROSTATICA VERMELHA</t>
  </si>
  <si>
    <t>00010924</t>
  </si>
  <si>
    <t>HIDRANTE SUBTERRANEO, EM FERRO FUNDIDO, COM CURVA LONGA E CAIXA, DN 75 MM</t>
  </si>
  <si>
    <t>00006011</t>
  </si>
  <si>
    <t>REGISTRO GAVETA BRUTO EM LATAO FORJADO, BITOLA 2 1/2"</t>
  </si>
  <si>
    <t>00006012</t>
  </si>
  <si>
    <t>REGISTRO GAVETA BRUTO EM LATAO FORJADO, BITOLA 3"</t>
  </si>
  <si>
    <t>00012657</t>
  </si>
  <si>
    <t>VALVULA DE RETENCAO VERTICAL, DE BRONZE (PN-16), 2 1/2", 200 PSI, EXTREMIDADES COM ROSCA</t>
  </si>
  <si>
    <t>00012899</t>
  </si>
  <si>
    <t>MANOMETRO COM CAIXA EM ACO PINTADO, ESCALA *10* KGF/CM2 (*10* BAR), DIAMETRO NOMINAL DE *63* MM, CONEXAO DE 1/4"</t>
  </si>
  <si>
    <t>00039430</t>
  </si>
  <si>
    <t>PENDURAL OU PRESILHA REGULADORA, EM ACO GALVANIZADO, COM CORPO, MOLA E REBITE, PARA PERFIL TIPO CANALETA DE ESTRUTURA EM FORROS DRYWALL</t>
  </si>
  <si>
    <t>00040547</t>
  </si>
  <si>
    <t>PARAFUSO ZINCADO, AUTOBROCANTE, FLANGEADO, 4,2 MM X 19 MM</t>
  </si>
  <si>
    <t>00043131</t>
  </si>
  <si>
    <t>ARAME GALVANIZADO 6 BWG, D = 5,16 MM (0,157 KG/M), OU 8 BWG, D = 4,19 MM (0,101 KG/M), OU 10 BWG, D = 3,40 MM (0,0713 KG/M)</t>
  </si>
  <si>
    <t>00039427</t>
  </si>
  <si>
    <t>PERFIL CANALETA, FORMATO C, EM ACO ZINCADO, PARA ESTRUTURA FORRO DRYWALL, E = 0,5 MM, *46 X 18* (L X H), COMPRIMENTO 3 M</t>
  </si>
  <si>
    <t>1.962,73</t>
  </si>
  <si>
    <t>AUXILIAR DE SERVIÇOS GERAIS COM ENCARGOS COMPLEMENTARES</t>
  </si>
  <si>
    <t>00039424</t>
  </si>
  <si>
    <t>PERFIL CANTONEIRA L, LISA, EM ACO, 25 X 30 MM, E = 0,5 MM, PARA ESTRUTURA DRYWALL</t>
  </si>
  <si>
    <t>00040552</t>
  </si>
  <si>
    <t>PARAFUSO, AUTOATARRAXANTE, CABECA CHATA, FENDA SIMPLES, EM ACO ZINCADO, 1/4" (6,35 MM) X 25 MM</t>
  </si>
  <si>
    <t>PINTOR COM ENCARGOS COMPLEMENTARES</t>
  </si>
  <si>
    <t>00006085</t>
  </si>
  <si>
    <t>SELADOR ACRILICO OPACO PREMIUM INTERIOR/EXTERIOR</t>
  </si>
  <si>
    <t>1.095,63</t>
  </si>
  <si>
    <t>00003767</t>
  </si>
  <si>
    <t>LIXA EM FOLHA PARA PAREDE OU MADEIRA, NUMERO 120, COR VERMELHA</t>
  </si>
  <si>
    <t>00043651</t>
  </si>
  <si>
    <t>MASSA ACRILICA PARA SUPERFICIES INTERNAS E EXTERNAS</t>
  </si>
  <si>
    <t>00038877</t>
  </si>
  <si>
    <t>MASSA PREMIUM PARA TEXTURA LISA DE BASE ACRILICA, USO INTERNO E EXTERNO</t>
  </si>
  <si>
    <t>3.501,35</t>
  </si>
  <si>
    <t>00043626</t>
  </si>
  <si>
    <t>MASSA CORRIDA PARA SUPERFICIES DE AMBIENTES INTERNOS</t>
  </si>
  <si>
    <t>00007356</t>
  </si>
  <si>
    <t>TINTA LATEX ACRILICA PREMIUM, COR BRANCO FOSCO</t>
  </si>
  <si>
    <t>00043653</t>
  </si>
  <si>
    <t>FUNDO SINTETICO NIVELADOR BRANCO FOSCO PARA MADEIRA</t>
  </si>
  <si>
    <t>00005318</t>
  </si>
  <si>
    <t>DILUENTE AGUARRAS</t>
  </si>
  <si>
    <t>237,16</t>
  </si>
  <si>
    <t>00043652</t>
  </si>
  <si>
    <t>MASSA PARA MADEIRA - INTERIOR E EXTERIOR</t>
  </si>
  <si>
    <t>00007288</t>
  </si>
  <si>
    <t>TINTA ESMALTE SINTETICO PREMIUM FOSCO</t>
  </si>
  <si>
    <t>00007293</t>
  </si>
  <si>
    <t>TINTA ESMALTE SINTETICO PREMIUM DE DUPLA ACAO GRAFITE FOSCO PARA SUPERFICIES METALICAS FERROSAS</t>
  </si>
  <si>
    <t>22,00</t>
  </si>
  <si>
    <t>00007304</t>
  </si>
  <si>
    <t>TINTA EPOXI BASE AGUA PREMIUM, BRANCA</t>
  </si>
  <si>
    <t>00012815</t>
  </si>
  <si>
    <t>FITA CREPE ROLO DE *25* MM X 50 M</t>
  </si>
  <si>
    <t>00005330</t>
  </si>
  <si>
    <t>DILUENTE EPOXI</t>
  </si>
  <si>
    <t>PLACA VIBRATÓRIA REVERSÍVEL COM MOTOR 4 TEMPOS A GASOLINA, FORÇA CENTRÍFUGA DE 25 KN (2500 KGF), POTÊNCIA 5,5 CV - CHP DIURNO. AF_08/2015</t>
  </si>
  <si>
    <t>CORTADORA DE PISO COM MOTOR 4 TEMPOS A GASOLINA, POTÊNCIA DE 13 HP, COM DISCO DE CORTE DIAMANTADO SEGMENTADO PARA CONCRETO, DIÂMETRO DE 350 MM, FURO DE 1" (14 X 1") - CHP DIURNO. AF_08/2015</t>
  </si>
  <si>
    <t>CORTADORA DE PISO COM MOTOR 4 TEMPOS A GASOLINA, POTÊNCIA DE 13 HP, COM DISCO DE CORTE DIAMANTADO SEGMENTADO PARA CONCRETO, DIÂMETRO DE 350 MM, FURO DE 1" (14 X 1") - CHI DIURNO. AF_08/2015</t>
  </si>
  <si>
    <t>PLACA VIBRATÓRIA REVERSÍVEL COM MOTOR 4 TEMPOS A GASOLINA, FORÇA CENTRÍFUGA DE 25 KN (2500 KGF), POTÊNCIA 5,5 CV - CHI DIURNO. AF_08/2015</t>
  </si>
  <si>
    <t>CALCETEIRO COM ENCARGOS COMPLEMENTARES</t>
  </si>
  <si>
    <t>00004741</t>
  </si>
  <si>
    <t>PO DE PEDRA (POSTO PEDREIRA/FORNECEDOR, SEM FRETE)</t>
  </si>
  <si>
    <t>00000370</t>
  </si>
  <si>
    <t>AREIA MEDIA - POSTO JAZIDA/FORNECEDOR (RETIRADO NA JAZIDA, SEM TRANSPORTE)</t>
  </si>
  <si>
    <t>00036170</t>
  </si>
  <si>
    <t>BLOQUETE/PISO INTERTRAVADO DE CONCRETO - MODELO ONDA/16 FACES/RETANGULAR/TIJOLINHO/PAVER/HOLANDES/PARALELEPIPEDO, *20 X 10* CM, E = 8 CM, RESISTENCIA DE 35 MPA, COR NATURAL</t>
  </si>
  <si>
    <t>00004059</t>
  </si>
  <si>
    <t>MEIO-FIO OU GUIA DE CONCRETO, PRE-MOLDADO, COMP 1 M, *30 X 12/15* CM (H X L1/L2)</t>
  </si>
  <si>
    <t>URBA - URBANIZAÇÃO</t>
  </si>
  <si>
    <t>JARDINEIRO COM ENCARGOS COMPLEMENTARES</t>
  </si>
  <si>
    <t>00003322</t>
  </si>
  <si>
    <t>GRAMA ESMERALDA OU SAO CARLOS OU CURITIBANA, EM PLACAS, SEM PLANTIO</t>
  </si>
  <si>
    <t>MARTELETE OU ROMPEDOR PNEUMÁTICO MANUAL, 28 KG, COM SILENCIADOR - CHP DIURNO. AF_07/2016</t>
  </si>
  <si>
    <t>ARGAMASSA TRAÇO 1:3 (EM VOLUME DE CIMENTO E AREIA MÉDIA ÚMIDA) PARA CONTRAPISO, PREPARO MECÂNICO COM BETONEIRA 400 L. AF_08/2019</t>
  </si>
  <si>
    <t>MARTELETE OU ROMPEDOR PNEUMÁTICO MANUAL, 28 KG, COM SILENCIADOR - CHI DIURNO. AF_07/2016</t>
  </si>
  <si>
    <t>CONCRETO FCK = 15MPA, TRAÇO 1:3,4:3,4 (EM MASSA SECA DE CIMENTO/ AREIA MÉDIA/ SEIXO ROLADO) - PREPARO MANUAL. AF_05/2021</t>
  </si>
  <si>
    <t>00004721</t>
  </si>
  <si>
    <t>PEDRA BRITADA N. 1 (9,5 A 19 MM) POSTO PEDREIRA/FORNECEDOR, SEM FRETE</t>
  </si>
  <si>
    <t>00042440</t>
  </si>
  <si>
    <t>LIXEIRA DUPLA, COM CAPACIDADE VOLUMETRICA DE 60L*, FABRICADA EM TUBO DE ACO CARBONO, CESTOS EM CHAPA DE ACO E PINTURA NO PROCESSO ELETROSTATICO - PARA ACADEMIA AO AR LIVRE / ACADEMIA DA TERCEIRA IDADE - ATI</t>
  </si>
  <si>
    <t>CONCRETO MAGRO PARA LASTRO, TRAÇO 1:4,5:4,5 (EM MASSA SECA DE CIMENTO/ AREIA MÉDIA/ BRITA 1) - PREPARO MANUAL. AF_05/2021</t>
  </si>
  <si>
    <t>00004417</t>
  </si>
  <si>
    <t>SARRAFO NAO APARELHADO *2,5 X 7* CM, EM MACARANDUBA/MASSARANDUBA, ANGELIM, PEROBA-ROSA OU EQUIVALENTE DA REGIAO - BRUTA</t>
  </si>
  <si>
    <t>00043130</t>
  </si>
  <si>
    <t>ARAME GALVANIZADO 12 BWG, D = 2,76 MM (0,048 KG/M) OU 14 BWG, D = 2,11 MM (0,026 KG/M)</t>
  </si>
  <si>
    <t>00004460</t>
  </si>
  <si>
    <t>SARRAFO NAO APARELHADO *2,5 X 10* CM, EM MACARANDUBA/MASSARANDUBA, ANGELIM OU EQUIVALENTE DA REGIAO - BRUTA</t>
  </si>
  <si>
    <t>00004107</t>
  </si>
  <si>
    <t>MOURAO DE CONCRETO RETO, SECAO QUADRADA *10 X 10* CM, H= *2,30* M</t>
  </si>
  <si>
    <t>00010937</t>
  </si>
  <si>
    <t>TELA DE ARAME GALVANIZADA REVESTIDA EM PVC, QUADRANGULAR / LOSANGULAR, FIO 2,11 MM (14 BWG), BITOLA FINAL = *2,8* MM, MALHA *8 X 8* CM, H = 2 M</t>
  </si>
  <si>
    <t>TRANSPORTE COM CAMINHÃO CARROCERIA 9T, EM VIA URBANA PAVIMENTADA, DMT ATÉ 30KM (UNIDADE: TXKM). AF_07/2020</t>
  </si>
  <si>
    <t>TXKM</t>
  </si>
  <si>
    <t>SERT - SERVIÇOS TÉCNICOS</t>
  </si>
  <si>
    <t>ENGENHEIRO CIVIL DE OBRA JUNIOR COM ENCARGOS COMPLEMENTARES</t>
  </si>
  <si>
    <t>ENGENHEIRO CIVIL DE OBRA SENIOR COM ENCARGOS COMPLEMENTARES</t>
  </si>
  <si>
    <t>ARQUITETO JUNIOR COM ENCARGOS COMPLEMENTARES</t>
  </si>
  <si>
    <t>ENCARREGADO GERAL DE OBRAS COM ENCARGOS COMPLEMENTARES</t>
  </si>
  <si>
    <t>VIGIA DIURNO COM ENCARGOS COMPLEMENTARES</t>
  </si>
  <si>
    <t xml:space="preserve">MEMÓRIA DE CÁLCULO </t>
  </si>
  <si>
    <t>Obra: Conclusão da obra de construção da Unidade Descentralizada da Codevasf no estado do Amapá - 11ª Superintendência Regional, no município de Macapá/AP.</t>
  </si>
  <si>
    <t>Data: Fev/25</t>
  </si>
  <si>
    <t>ITENS DA PLANILHA ORÇAMENTÁRIA</t>
  </si>
  <si>
    <t>ok</t>
  </si>
  <si>
    <t>LOCAL</t>
  </si>
  <si>
    <t>QUANT.</t>
  </si>
  <si>
    <t>COMP. (M)</t>
  </si>
  <si>
    <t>ALT. (M)</t>
  </si>
  <si>
    <t>ÁREA (M²)</t>
  </si>
  <si>
    <t>TRANSP</t>
  </si>
  <si>
    <t>OBS</t>
  </si>
  <si>
    <t>Alinhamento da divisa do terreno</t>
  </si>
  <si>
    <t>Total levantado</t>
  </si>
  <si>
    <t>REGULARIZAÇÃO DE SUPERFÍCIES COM MOTONIVELADORA. AF_11/2019</t>
  </si>
  <si>
    <t>LARG. (M)</t>
  </si>
  <si>
    <t>Terreno</t>
  </si>
  <si>
    <t>EXECUÇÃO E COMPACTAÇÃO DE ATERRO COM SOLO PREDOMINANTEMENTE ARENOSO - EXCLUSIVE SOLO, ESCAVAÇÃO, CARGA E TRANSPORTE. AF_11/2019</t>
  </si>
  <si>
    <t>OK</t>
  </si>
  <si>
    <t>ÁREA. (M)</t>
  </si>
  <si>
    <t>ESP. (M)</t>
  </si>
  <si>
    <t>VOL.  (M³)</t>
  </si>
  <si>
    <t>ATERRO</t>
  </si>
  <si>
    <t>VOL. MATERIAL COMPACTADO (M³)</t>
  </si>
  <si>
    <t>TAXA DE CONTRAÇÃO</t>
  </si>
  <si>
    <t>TAXA DE EMPOLAMENTO</t>
  </si>
  <si>
    <t>Material para confecção do corpo do aterro</t>
  </si>
  <si>
    <t>VOL. MATERIAL (M³)</t>
  </si>
  <si>
    <t>DIST.</t>
  </si>
  <si>
    <t>Terra para aterro</t>
  </si>
  <si>
    <t>ESCAVAÇÃO MANUAL PARA BLOCO DE COROAMENTO OU SAPATA (INCLUINDO ESCAVAÇÃO PARA COLOCAÇÃO DE FÔRMAS). AF_06/2017</t>
  </si>
  <si>
    <t>ALT (M)</t>
  </si>
  <si>
    <t>VOL. (M³)</t>
  </si>
  <si>
    <t>Sapatas tipo 01 - arrimo</t>
  </si>
  <si>
    <t>Comprimento e largura com afastamentos para colocação de fôrmas.</t>
  </si>
  <si>
    <t>ESCAVAÇÃO MANUAL DE VALA PARA VIGA BALDRAME (INCLUINDO ESCAVAÇÃO PARA COLOCAÇÃO DE FÔRMAS). AF_06/2017</t>
  </si>
  <si>
    <t>Baldrame/Muro de arrimo</t>
  </si>
  <si>
    <t>LASTRO DE CONCRETO MAGRO, APLICADO EM BLOCOS DE COROAMENTO OU SAPATAS, ESPESSURA DE 5 CM. AF_08/2017</t>
  </si>
  <si>
    <t>Lastro para sapatas</t>
  </si>
  <si>
    <t>FABRICAÇÃO, MONTAGEM E DESMONTAGEM DE FÔRMA PARA SAPATA, EM CHAPA DE MADEIRA COMPENSADA RESINADA, E=17 MM, 4 UTILIZAÇÕES. AF_06/2017</t>
  </si>
  <si>
    <t>PER. (M)</t>
  </si>
  <si>
    <t>Fundação</t>
  </si>
  <si>
    <t>FABRICAÇÃO, MONTAGEM E DESMONTAGEM DE FÔRMA PARA VIGA BALDRAME, EM CHAPA DE MADEIRA COMPENSADA RESINADA, E=17 MM, 4 UTILIZAÇÕES. AF_06/2017</t>
  </si>
  <si>
    <t>Saldo do contrato 0.0362.00/2023</t>
  </si>
  <si>
    <t>PESO (KG)</t>
  </si>
  <si>
    <t>Sapatas</t>
  </si>
  <si>
    <t>Vigas</t>
  </si>
  <si>
    <t>ARMAÇÃO DE BLOCO, VIGA BALDRAME OU SAPATA UTILIZANDO AÇO CA-50 DE 10 MM - MONTAGEM. AF_06/2017</t>
  </si>
  <si>
    <t>Pilares</t>
  </si>
  <si>
    <t>CONCRETAGEM DE SAPATAS, FCK 30 MPA, COM USO DE BOMBA LANÇAMENTO, ADENSAMENTO E ACABAMENTO. AF_11/2016</t>
  </si>
  <si>
    <t>Conforme projeto estrutural</t>
  </si>
  <si>
    <t>Arranques dos Pilares</t>
  </si>
  <si>
    <t>Baldrame</t>
  </si>
  <si>
    <t>IMPERMEABILIZAÇÃO DE SUPERFÍCIE COM EMULSÃO ASFÁLTICA, 2 DEMÃOS AF_06/2018</t>
  </si>
  <si>
    <t>Área de fôrmas do baldrame + área da superfície. Quantidades retiradas de projeto estrutural.</t>
  </si>
  <si>
    <t xml:space="preserve">ATERRO MANUAL DE VALAS COM SOLO ARGILO-ARENOSO E COMPACTAÇÃO MECANIZADA. </t>
  </si>
  <si>
    <t>ÁREA SEÇÃO 01 (M²)</t>
  </si>
  <si>
    <t>ÁREA SEÇÃO 02 (M²)</t>
  </si>
  <si>
    <t>SEMI-DIST (M)</t>
  </si>
  <si>
    <t>Aterro da área sob as vigas baldrame</t>
  </si>
  <si>
    <t xml:space="preserve">Aterro sob a edificação, impossível de fazer com equipamento mecânico (rolo compactador). 
Área da seção = comprimento de 50 metros (comprimento da edificação) x 2,26 (desnível conforme levantamento topográfico) / 2 (seção triangular)   </t>
  </si>
  <si>
    <t>ÁREA SEÇÃO 01 - LATERAL (M²)</t>
  </si>
  <si>
    <t>ÁREA SEÇÃO 02 - LATERAL (M²)</t>
  </si>
  <si>
    <t>ÁREA SEÇÃO 03 - FUNDO (M²)</t>
  </si>
  <si>
    <t>ÁREA TOTAL (M³)</t>
  </si>
  <si>
    <t xml:space="preserve">Perímetro da edificação </t>
  </si>
  <si>
    <t>Muro de arrimo sob a edificação, necessário para conter o aterro. 
Área da seção 01, 02 e 03 = comprimento (50 ou 20 metros) (lateral ou fundo da edificação) x 1,15 (desnível conforme levantamento topográfico) / 2 (seção triangular). O desnível, nesse caso, corresponde a diferença de altura entre a camada de aterro na área externa e o nível que ficará a edificação.</t>
  </si>
  <si>
    <t>Impermeabilização do piso</t>
  </si>
  <si>
    <t>Lajes</t>
  </si>
  <si>
    <t>Estrutura da edificação</t>
  </si>
  <si>
    <t>Pavimento inferior</t>
  </si>
  <si>
    <t>Pavimento superior</t>
  </si>
  <si>
    <t>DESCRIÇÃO</t>
  </si>
  <si>
    <t>LARGURA</t>
  </si>
  <si>
    <t xml:space="preserve">ALTURA </t>
  </si>
  <si>
    <t>ÁREA</t>
  </si>
  <si>
    <t>PM 01</t>
  </si>
  <si>
    <t>ESCADA EM CONCRETO ARMADO MOLDADO IN LOCO, FCK 20 MPA, COM 2 LANCES EM "U" E LAJE PLANA, FÔRMA EM CHAPA DE MADEIRA COMPENSADA RESINADA. AF_11/2020</t>
  </si>
  <si>
    <t>PM 02</t>
  </si>
  <si>
    <t>PM 03</t>
  </si>
  <si>
    <t>PA 01</t>
  </si>
  <si>
    <t>Escada</t>
  </si>
  <si>
    <t>Volume considerando piso de 32cm e espelho de 28cm</t>
  </si>
  <si>
    <t>PA 02</t>
  </si>
  <si>
    <t>JC 01</t>
  </si>
  <si>
    <t>JC 02</t>
  </si>
  <si>
    <t>JC 03</t>
  </si>
  <si>
    <t>PAREDE COM PLACAS DE GESSO ACARTONADO (DRYWALL), PARA USO INTERNO, COM DUAS FACES SIMPLES E ESTRUTURA METÁLICA COM GUIAS SIMPLES, SEM VÃOS. AF_06/2017_PS</t>
  </si>
  <si>
    <t>JM 01</t>
  </si>
  <si>
    <t>JM 02</t>
  </si>
  <si>
    <t>VÃOS</t>
  </si>
  <si>
    <t>ÁREA TOTAL (M²)</t>
  </si>
  <si>
    <t>JV 01</t>
  </si>
  <si>
    <t>TIPO</t>
  </si>
  <si>
    <t>ÁREA UNIT. (M²)</t>
  </si>
  <si>
    <t>TOTAL DE PORTAS</t>
  </si>
  <si>
    <t>JV 02</t>
  </si>
  <si>
    <t>TÉRREO</t>
  </si>
  <si>
    <t>JV 03</t>
  </si>
  <si>
    <t>Alv H01</t>
  </si>
  <si>
    <t>Alv H02</t>
  </si>
  <si>
    <t>Alv H03</t>
  </si>
  <si>
    <t>Alv H04</t>
  </si>
  <si>
    <t>Alv H05</t>
  </si>
  <si>
    <t>Alv H06</t>
  </si>
  <si>
    <t>Alv H07</t>
  </si>
  <si>
    <t>Alv H08</t>
  </si>
  <si>
    <t>Alv H09</t>
  </si>
  <si>
    <t>JM 03</t>
  </si>
  <si>
    <t>Alv H10</t>
  </si>
  <si>
    <t>JM 04</t>
  </si>
  <si>
    <t>Alv H11</t>
  </si>
  <si>
    <t>Alv H12</t>
  </si>
  <si>
    <t>Alv H13</t>
  </si>
  <si>
    <t>Alv H14</t>
  </si>
  <si>
    <t>Alv H15</t>
  </si>
  <si>
    <t>Alv H16</t>
  </si>
  <si>
    <t>Alv V01</t>
  </si>
  <si>
    <t>Alv V02</t>
  </si>
  <si>
    <t>Alv V03</t>
  </si>
  <si>
    <t>Alv V04</t>
  </si>
  <si>
    <t>Alv V05</t>
  </si>
  <si>
    <t>Alv V06</t>
  </si>
  <si>
    <t>Alv V07</t>
  </si>
  <si>
    <t>Alv V08</t>
  </si>
  <si>
    <t>Alv V09</t>
  </si>
  <si>
    <t>Alv V10</t>
  </si>
  <si>
    <t>Alv V11</t>
  </si>
  <si>
    <t>Alv V12</t>
  </si>
  <si>
    <t>Alv V13</t>
  </si>
  <si>
    <t>Alv V14</t>
  </si>
  <si>
    <t>Alv V15</t>
  </si>
  <si>
    <t>Alv V16</t>
  </si>
  <si>
    <t>Alv V17</t>
  </si>
  <si>
    <t>Alv V18</t>
  </si>
  <si>
    <t>Alv V19</t>
  </si>
  <si>
    <t>Alv V20</t>
  </si>
  <si>
    <t>Alv V21</t>
  </si>
  <si>
    <t>Alv V22</t>
  </si>
  <si>
    <t>Alv V23</t>
  </si>
  <si>
    <t>SUPERIOR</t>
  </si>
  <si>
    <t>Contorno reservatório</t>
  </si>
  <si>
    <t>PAREDE COM PLACAS DE GESSO ACARTONADO (DRYWALL), PARA USO INTERNO, COM DUAS FACES SIMPLES E ESTRUTURA METÁLICA COM GUIAS SIMPLES, COM VÃOS AF_06/2017_PS</t>
  </si>
  <si>
    <t>INSTALAÇÃO DE REFORÇO METÁLICO EM PAREDE DRYWALL. AF_06/2017</t>
  </si>
  <si>
    <t>Locais onde serão fixadas peças</t>
  </si>
  <si>
    <t>Quantidade estimada. Será medido e pago a quantidade efetivamente executada.</t>
  </si>
  <si>
    <t>Vestiário feminino</t>
  </si>
  <si>
    <t>Térreo</t>
  </si>
  <si>
    <t>Vestiário masculino</t>
  </si>
  <si>
    <t>Superior</t>
  </si>
  <si>
    <t>CORRIMÃO SIMPLES, DIÂMETRO EXTERNO = 1 1/2", EM ALUMÍNIO. AF_04/2019_P M AS 71,50</t>
  </si>
  <si>
    <t>IMPERMEABILIZAÇÃO DE SUPERFÍCIE COM ARGAMASSA POLIMÉRICA / MEMBRANA ACRÍLICA, 3 DEMÃOS. AF_06/2018</t>
  </si>
  <si>
    <t>Áreas coletadas do projeto arquitetonico</t>
  </si>
  <si>
    <t>Sanitário pcd</t>
  </si>
  <si>
    <t>TRATAMENTO DE RALO OU PONTO EMERGENTE COM ARGAMASSA POLIMÉRICA / MEMBRANA ACRÍLICA REFORÇADO COM VÉU DE POLIÉSTER (MAV). AF_06/2018</t>
  </si>
  <si>
    <t>Ralos pavimento superior</t>
  </si>
  <si>
    <t>TRATAMENTO DE RODAPÉ COM VÉU DE POLIÉSTER. AF_06/2018</t>
  </si>
  <si>
    <t>COMP. ALVENARIA (M)</t>
  </si>
  <si>
    <t>COMP. TOTAL (M)</t>
  </si>
  <si>
    <t>Encontro da alvenaria com o piso</t>
  </si>
  <si>
    <t>Tratamento em todo o encontro da alvenaria com o piso</t>
  </si>
  <si>
    <t>IMPERMEABILIZAÇÃO DE SUPERFÍCIE COM MANTA ASFÁLTICA, UMA CAMADA, INCLUSIVE APLICAÇÃO DE PRIMER ASFÁLTICO, E=3MM. AF_06/2018</t>
  </si>
  <si>
    <t>Cobertura</t>
  </si>
  <si>
    <t>Marquise</t>
  </si>
  <si>
    <t>PROTEÇÃO MECÂNICA DE SUPERFICIE HORIZONTAL COM ARGAMASSA DE CIMENTO E AREIA, TRAÇO 1:3, E=3CM. AF_06/2018</t>
  </si>
  <si>
    <t>Janelas JC 01</t>
  </si>
  <si>
    <t>Janelas JC 02</t>
  </si>
  <si>
    <t>Janelas JC 03</t>
  </si>
  <si>
    <t>Janelas JM 01</t>
  </si>
  <si>
    <t>Janelas JM 02</t>
  </si>
  <si>
    <t>Janelas JV 01</t>
  </si>
  <si>
    <t>Janelas JV 02</t>
  </si>
  <si>
    <t>Janelas JV 03</t>
  </si>
  <si>
    <t>PERÍMETRO</t>
  </si>
  <si>
    <t>CHAPISCO APLICADO EM ALVENARIA (SEM PRESENÇA DE VÃOS) E ESTRUTURAS DE CONCRETO DE FACHADA, COM COLHER DE PEDREIRO. ARGAMASSA TRAÇO 1:3 COM PREPARO EM BETONEIRA 400L. AF_06/2014</t>
  </si>
  <si>
    <t>PERÍM. (M)</t>
  </si>
  <si>
    <t xml:space="preserve">Muro de Arrimo </t>
  </si>
  <si>
    <t>REVESTIMENTO CERÂMICO PARA PAREDES INTERNAS COM PLACAS TIPO ESMALTADA EXTRA DE DIMENSÕES 20X20 CM APLICADAS EM AMBIENTES DE ÁREA MAIOR QUE 5M² NA ALTURA INTEIRA DAS PAREDES. AF_06/2014</t>
  </si>
  <si>
    <t>VÃOS (M²)</t>
  </si>
  <si>
    <t>Camarim - área molhada</t>
  </si>
  <si>
    <t>DML</t>
  </si>
  <si>
    <t>COPA</t>
  </si>
  <si>
    <t>Banheiro PCD</t>
  </si>
  <si>
    <t>RODAPÉ CERÂMICO DE 7CM DE ALTURA COM PLACAS TIPO ESMALTADA EXTRA DE DIMENSÕES 60X60CM. AF_06/2014</t>
  </si>
  <si>
    <t>COMP.  PAREDE ÁREA EXTERNA (M)</t>
  </si>
  <si>
    <t>COMP. PAREDE COM REVESTI. (M)</t>
  </si>
  <si>
    <t>COMP. PORTAS (M)</t>
  </si>
  <si>
    <t>Rodapé</t>
  </si>
  <si>
    <t>Comprimento total = comprimento da alvenaria x 2 - comprimento da alvenaria no perímetro externo - comprimento da alvenaria de paredes com revestimento - (comprimento das portas x 2).</t>
  </si>
  <si>
    <t>ÁREA DA EDIFICAÇÃO (M²)</t>
  </si>
  <si>
    <t>ÁREA DA ALVENARIA (M²)</t>
  </si>
  <si>
    <t>Contrapiso</t>
  </si>
  <si>
    <t>Área da edificação = 1000m² em cada pavimento</t>
  </si>
  <si>
    <t>REVESTIMENTO CERÂMICO PARA PISO COM PLACAS TIPO PORCELANATO DE DIMENSÕES 60X60 CM APLICADA EM AMBIENTES DE ÁREA MAIOR QUE 10 M². AF_06/2014</t>
  </si>
  <si>
    <t>ÁREA DA CONTRAPISO (M²)</t>
  </si>
  <si>
    <t>SOLEIRAS (M²)</t>
  </si>
  <si>
    <t>AUDITÓRIO (M²)</t>
  </si>
  <si>
    <t>Piso cerâmico</t>
  </si>
  <si>
    <t xml:space="preserve">SOLEIRA EM GRANITO, LARGURA 15 CM, ESPESSURA 2,0 CM. AF_09/2020 </t>
  </si>
  <si>
    <t>Portas</t>
  </si>
  <si>
    <t>ÁREA PROJ HORIZONTAL (M²)</t>
  </si>
  <si>
    <t>ÁREA ESPELHOS DOS DEGRAUS (M²)</t>
  </si>
  <si>
    <t>Auditório</t>
  </si>
  <si>
    <t>Contorno da edificação</t>
  </si>
  <si>
    <t>Passeio de 1 metro em todo o contorno da edificação</t>
  </si>
  <si>
    <t>Passeio público</t>
  </si>
  <si>
    <t>Passeio público, na entrada da edificação (50 * 10m)</t>
  </si>
  <si>
    <t>Instalações hidrossanitárias</t>
  </si>
  <si>
    <t>Conforme projeto hidrossanitário</t>
  </si>
  <si>
    <t>ENGATE FLEXÍVEL EM INOX, 1/2 X 30CM - FORNECIMENTO E INSTALAÇÃO. AF_01/2020</t>
  </si>
  <si>
    <t>ENGATE FLEXÍVEL EM PLÁSTICO BRANCO, 1/2 X 30CM - FORNECIMENTO E INSTALAÇÃO. AF_01/2020</t>
  </si>
  <si>
    <t>LUVA DE CORRER, PVC, SOLDÁVEL, DN 32MM, INSTALADO EM RAMAL OU SUB-RAMAL DE ÁGUA FORNECIMENTO E INSTALAÇÃO. AF_06/2022</t>
  </si>
  <si>
    <t>ADAPTADOR COM FLANGE E ANEL DE VEDAÇÃO, PVC, SOLDÁVEL, DN 20 MM X 1/2, INSTALADO EM RESERVAÇÃO DE ÁGUA DE EDIFICAÇÃO QUE POSSUA RESERVATÓRIO DE FIBRA/FIBROCIMENTO FORNECIMENTO E INSTALAÇÃO. AF_06/2016</t>
  </si>
  <si>
    <t>BUCHA DE REDUÇÃO, PVC, SOLDÁVEL, DN 40MM X 32MM, INSTALADO EM PRUMADA DE ÁGUA - FORNECIMENTO E INSTALAÇÃO. AF_06/2022</t>
  </si>
  <si>
    <t>JOELHO 90 GRAUS COM BUCHA DE LATÃO, PVC, SOLDÁVEL, DN 25MM, X 3/4 INSTALADO EM RAMAL OU SUB-RAMAL DE ÁGUA - FORNECIMENTO E INSTALAÇÃO. AF_06/2022</t>
  </si>
  <si>
    <t>JOELHO 90 GRAUS COM BUCHA DE LATÃO, PVC, SOLDÁVEL, DN 25MM, X 1/2 INSTALADO EM RAMAL OU SUB-RAMAL DE ÁGUA - FORNECIMENTO E INSTALAÇÃO. AF_06/2022</t>
  </si>
  <si>
    <t>TÊ SOLDÁVEL E COM ROSCA NA BOLSA CENTRAL, PVC, SOLDÁVEL, DN 20MM X 1/2, INSTALADO EM RAMAL DE DISTRIBUIÇÃO DE ÁGUA - FORNECIMENTO E INSTALAÇÃO. AF_06/2022</t>
  </si>
  <si>
    <t>TUBO, PVC, SOLDÁVEL, DN 20MM, INSTALADO EM RAMAL DE DISTRIBUIÇÃO DE ÁGUA - FORNECIMENTO E INSTALAÇÃO. AF_06/2022</t>
  </si>
  <si>
    <t>TUBO, PVC, SOLDÁVEL, DN 25MM, INSTALADO EM RAMAL DE DISTRIBUIÇÃO DE ÁGUA - FORNECIMENTO E INSTALAÇÃO. AF_06/2022</t>
  </si>
  <si>
    <t>TUBO, PVC, SOLDÁVEL, DN 32MM, INSTALADO EM RAMAL DE DISTRIBUIÇÃO DE ÁGUA - FORNECIMENTO E INSTALAÇÃO. AF_06/2022</t>
  </si>
  <si>
    <t>TUBO, PVC, SOLDÁVEL, DN 40MM, INSTALADO EM PRUMADA DE ÁGUA - FORNECIMENTO E INSTALAÇÃO. AF_06/2022</t>
  </si>
  <si>
    <t>CURVA PVC, 45 GRAUS, CURTA, PVC, SÉRIE NORMAL, ESGOTO PREDIAL, DN 100MM, JUNTA ELÁSTICA, FORNECIDO E INSTALADO EM RAMAL DE DESCARGA OU RAMAL DE ESGOTO SANITÁRIO. AF_08/2022</t>
  </si>
  <si>
    <t>CURVA PVC LONGA 45G, PVC, SÉRIE NORMAL, ESGOTO PREDIAL, DN 50 MM, JUNTA ELÁSTICA, FORNECIDO E INSTALADO EM RAMAL DE DESCARGA OU RAMAL DE ESGOTO SANITÁRIO. AF_08/2022</t>
  </si>
  <si>
    <t>CURVA LONGA 45 GRAUS, PVC, SÉRIE NORMAL, ESGOTO PREDIAL, DN 100 MM, JUNTA ELÁSTICA, FORNECIDO E INSTALADO EM RAMAL DE DESCARGA OU RAMAL DE ESGOTO SANITÁRIO. AF_08/2022</t>
  </si>
  <si>
    <t>ESCAVAÇÃO MANUAL DE VALA COM PROFUNDIDADE MENOR OU IGUAL A 1,30 M. AF_02/2021</t>
  </si>
  <si>
    <t>CHUVEIRO ELÉTRICO COMUM CORPO PLÁSTICO, TIPO DUCHA FORNECIMENTO E INSTALAÇÃO. AF_01/2020</t>
  </si>
  <si>
    <t>MICTÓRIO SIFONADO LOUÇA BRANCA PADRÃO MÉDIO FORNECIMENTO E INSTALAÇÃO. AF_01/2020</t>
  </si>
  <si>
    <t>TORNEIRA CROMADA TUBO MÓVEL, DE MESA, 1/2 OU 3/4, PARA PIA DE COZINHA, PADRÃO ALTO - FORNECIMENTO E INSTALAÇÃO. AF_01/2020</t>
  </si>
  <si>
    <t>TORNEIRA CROMADA DE MESA, 1/2 OU 3/4, PARA LAVATÓRIO, PADRÃO MÉDIO - FORNECIMENTO E INSTALAÇÃO. AF_01/2020</t>
  </si>
  <si>
    <t>VASO SANITARIO SIFONADO CONVENCIONAL PARA PCD SEM FURO FRONTAL COM LOUÇA BRANCA SEM ASSENTO - FORNECIMENTO E INSTALAÇÃO. AF_01/2020</t>
  </si>
  <si>
    <t>BARRA DE APOIO RETA, EM ACO INOX POLIDO, COMPRIMENTO 80 CM, FIXADA NA PAREDE - FORNECIMENTO E INSTALAÇÃO. AF_01/2020</t>
  </si>
  <si>
    <t>KIT CAVALETE PARA MEDIÇÃO DE ÁGUA - ENTRADA PRINCIPAL, EM PVC SOLDÁVEL DN 25 (¾") FORNECIMENTO E INSTALAÇÃO (EXCLUSIVE HIDRÔMETRO). AF_11/2016</t>
  </si>
  <si>
    <t>CAIXA EM CONCRETO PRÉ-MOLDADO PARA ABRIGO DE HIDRÔMETRO COM DN 20 (½) FORNECIMENTO E INSTALAÇÃO. AF_11/2016</t>
  </si>
  <si>
    <t>ESCAVAÇÃO MECANIZADA DE VALA COM PROF. MAIOR QUE 1,5 M ATÉ 3,0 M (MÉDIA MONTANTE E JUSANTE/UMA COMPOSIÇÃO POR TRECHO),COM ESCAVADEIRA (1,2 M3),LARG. DE 1,5 M A 2,5 M, EM SOLO DE 1A CATEGORIA, LOCAIS COM BAIXO NÍVEL DE INTERFERÊNCIA. AF_02/2021</t>
  </si>
  <si>
    <t>Tanque</t>
  </si>
  <si>
    <t>Filtro</t>
  </si>
  <si>
    <t>Sumidouro</t>
  </si>
  <si>
    <t>Instalações elétricas e de lógica</t>
  </si>
  <si>
    <t>Conforme projeto elétrico</t>
  </si>
  <si>
    <t>Instalações elétricas</t>
  </si>
  <si>
    <t>ELETRODUTO FLEXÍVEL CORRUGADO, PVC, DN 25 MM (3/4"), PARA CIRCUITOS TERMINAIS, INSTALADO EM LAJE - FORNECIMENTO E INSTALAÇÃO. AF_12/2015</t>
  </si>
  <si>
    <t>CABO DE COBRE FLEXÍVEL ISOLADO, 2,5 MM², ANTI-CHAMA 450/750 V, PARA CIRCUITOS TERMINAIS - FORNECIMENTO E INSTALAÇÃO. AF_12/2015</t>
  </si>
  <si>
    <t>CABO DE COBRE FLEXÍVEL ISOLADO, 4 MM², ANTI-CHAMA 450/750 V, PARA CIRCUITOS TERMINAIS - FORNECIMENTO E INSTALAÇÃO. AF_12/2015</t>
  </si>
  <si>
    <t>INTERRUPTOR SIMPLES (1 MÓDULO), 10A/250V, INCLUINDO SUPORTE E PLACA - FORNECIMENTO E INSTALAÇÃO. AF_12/2015</t>
  </si>
  <si>
    <t>INTERRUPTOR PARALELO (1 MÓDULO), 10A/250V, INCLUINDO SUPORTE E PLACA - FORNECIMENTO E INSTALAÇÃO. AF_12/2015</t>
  </si>
  <si>
    <t>INTERRUPTOR SIMPLES (2 MÓDULOS), 10A/250V, INCLUINDO SUPORTE E PLACA - FORNECIMENTO E INSTALAÇÃO. AF_12/2015</t>
  </si>
  <si>
    <t>INTERRUPTOR PARALELO (3 MÓDULOS), 10A/250V, INCLUINDO SUPORTE E PLACA - FORNECIMENTO E INSTALAÇÃO. AF_12/2015</t>
  </si>
  <si>
    <t>INTERRUPTOR SIMPLES (3 MÓDULOS), 10A/250V, INCLUINDO SUPORTE E PLACA - FORNECIMENTO E INSTALAÇÃO. AF_12/2015</t>
  </si>
  <si>
    <t>TOMADA MÉDIA DE EMBUTIR (1 MÓDULO), 2P+T 10 A, INCLUINDO SUPORTE E PLACA - FORNECIMENTO E INSTALAÇÃO. AF_12/2015</t>
  </si>
  <si>
    <t>TOMADA BAIXA DE EMBUTIR (1 MÓDULO), 2P+T 10 A, INCLUINDO SUPORTE E PLACA - FORNECIMENTO E INSTALAÇÃO. AF_12/2015</t>
  </si>
  <si>
    <t>TOMADA MÉDIA DE EMBUTIR (2 MÓDULOS), 2P+T 10 A, INCLUINDO SUPORTE E PLACA - FORNECIMENTO E INSTALAÇÃO. AF_12/2015</t>
  </si>
  <si>
    <t>TOMADA BAIXA DE EMBUTIR (2 MÓDULOS), 2P+T 10 A, INCLUINDO SUPORTE E PLACA - FORNECIMENTO E INSTALAÇÃO. AF_12/2015</t>
  </si>
  <si>
    <t>ELETRODUTO FLEXÍVEL CORRUGADO, PVC, DN 32 MM (1"), PARA CIRCUITOS TERMINAIS, INSTALADO EM FORRO - FORNECIMENTO E INSTALAÇÃO. AF_12/2015</t>
  </si>
  <si>
    <t>Instalações de lógica</t>
  </si>
  <si>
    <t>CAIXA RETANGULAR 4" X 2" MÉDIA (1,30 M DO PISO), PVC, INSTALADA EM PAREDE - FORNECIMENTO E INSTALAÇÃO. AF_12/2015</t>
  </si>
  <si>
    <t xml:space="preserve">PONTO DE EMBUTIR SECO, PARA UMA (1) PLACA CEGA 4"X4", COM ELETRODUTO FLEXÍVEL CORRUGADO, ANTI-CHAMA, DN 32MM (1"), EMBUTIDO E SONDA EM ARAME GALVANIZADO, DIÂMETRO DE 1,24MM (BWG 18), COM DISTÂNCIA DE ATÉ DEZ (2) METROS DO PONTO DE DERIVAÇÃO, INCLUSIVE CAIXA DE LIGAÇÃO, SUPORTE E FIXAÇÃO DO ELETRODUTO, CAIXA E PLACA. </t>
  </si>
  <si>
    <t>CORDOALHA DE COBRE NU 35 MM², NÃO ENTERRADA, COM ISOLADOR - FORNECIMENTO E INSTALAÇÃO. AF_12/2017</t>
  </si>
  <si>
    <t>Conforme projeto SPDA</t>
  </si>
  <si>
    <t>CORDOALHA DE COBRE NU 50 MM², ENTERRADA, SEM ISOLADOR - FORNECIMENTO E INSTALAÇÃO. AF_12/2017</t>
  </si>
  <si>
    <t>ELETRODUTO PVC 40MM (1 ¼ ) PARA SPDA - FORNECIMENTO E INSTALAÇÃO. AF_12/2017</t>
  </si>
  <si>
    <t>HASTE DE ATERRAMENTO 5/8 PARA SPDA - FORNECIMENTO E INSTALAÇÃO. AF_12/2017</t>
  </si>
  <si>
    <t>BASE METÁLICA PARA MASTRO 1 ½ PARA SPDA - FORNECIMENTO E INSTALAÇÃO. AF_12/2017</t>
  </si>
  <si>
    <t>MASTRO 1 ½ PARA SPDA - FORNECIMENTO E INSTALAÇÃO. AF_12/2017</t>
  </si>
  <si>
    <t>CAPTOR TIPO FRANKLIN PARA SPDA - FORNECIMENTO E INSTALAÇÃO. AF_12/2017</t>
  </si>
  <si>
    <t>Edificação</t>
  </si>
  <si>
    <t>Porta PA 01</t>
  </si>
  <si>
    <t>Sanitários</t>
  </si>
  <si>
    <t>Portão entrada</t>
  </si>
  <si>
    <t>JANELA DE ALUMÍNIO TIPO MAXIM-AR, COM VIDROS, BATENTE E FERRAGENS. EXCLUSIVE ALIZAR, ACABAMENTO E CONTRAMARCO. FORNECIMENTO E INSTALAÇÃO. AF_12/2019</t>
  </si>
  <si>
    <t>JANELA DE ALUMÍNIO DE CORRER COM 2 FOLHAS PARA VIDROS, COM VIDROS, BATENTE, ACABAMENTO COM ACETATO OU BRILHANTE E FERRAGENS. EXCLUSIVE ALIZAR E CONTRAMARCO. FORNECIMENTO E INSTALAÇÃO. AF_12/2019</t>
  </si>
  <si>
    <t>VIDROS FACHADA</t>
  </si>
  <si>
    <t>CONTORNO PORTA ENTRADA</t>
  </si>
  <si>
    <t>CONTRAMARCO DE ALUMÍNIO, FIXAÇÃO COM PARAFUSO - FORNECIMENTO E INSTALAÇÃO. AF_12/2019</t>
  </si>
  <si>
    <t>PERÍMETRO (M)</t>
  </si>
  <si>
    <t>Instalações de incêndio</t>
  </si>
  <si>
    <t>Conforme projeto de incêndio</t>
  </si>
  <si>
    <t>LUMINÁRIA DE EMERGÊNCIA, COM 30 LÂMPADAS LED DE 2 W, SEM REATOR - FORNECIMENTO E INSTALAÇÃO. AF_02/2020</t>
  </si>
  <si>
    <t>EXTINTOR DE INCÊNDIO PORTÁTIL COM CARGA DE PQS DE 6 KG, CLASSE BC - FORNECIMENTO E INSTALAÇÃO. AF_10/2020_P</t>
  </si>
  <si>
    <t xml:space="preserve">CONJUNTO MOTOBOMBA PARA SISTEMA DE PREVENÇÃO E COMBATE A INCÊNDIO, CONTENDO 2 BOMBAS CENTRÍFUGAS DE 14,8CV </t>
  </si>
  <si>
    <t>TUBO DE AÇO GALVANIZADO COM COSTURA, CLASSE MÉDIA, DN 65 (2 1/2), CONEXÃO ROSQUEADA, INSTALADO EM RESERVAÇÃO DE ÁGUA DE EDIFICAÇÃO QUE POSSUA RESERVATÓRIO DE FIBRA/FIBROCIMENTO FORNECIMENTO E INSTALAÇÃO. AF_06/2016</t>
  </si>
  <si>
    <t>TUBO DE AÇO GALVANIZADO COM COSTURA, CLASSE MÉDIA, DN 80 (3), CONEXÃO ROSQUEADA, INSTALADO EM RESERVAÇÃO DE ÁGUA DE EDIFICAÇÃO QUE POSSUA RESERVATÓRIO DE FIBRA/FIBROCIMENTO FORNECIMENTO E INSTALAÇÃO. AF_06/2016</t>
  </si>
  <si>
    <t>NIPLE, EM FERRO GALVANIZADO, CONEXÃO ROSQUEADA, DN 65 (2 1/2), INSTALADO EM RESERVAÇÃO DE ÁGUA DE EDIFICAÇÃO QUE POSSUA RESERVATÓRIO DE FIBRA/FIBROCIMENTO FORNECIMENTO E INSTALAÇÃO. AF_06/2016</t>
  </si>
  <si>
    <t>NIPLE, EM FERRO GALVANIZADO, CONEXÃO ROSQUEADA, DN 80 (3), INSTALADO EM RESERVAÇÃO DE ÁGUA DE EDIFICAÇÃO QUE POSSUA RESERVATÓRIO DE FIBRA/FIBROCIMENTO FORNECIMENTO E INSTALAÇÃO. AF_06/2016</t>
  </si>
  <si>
    <t>COTOVELO 90 GRAUS, EM FERRO GALVANIZADO, CONEXÃO ROSQUEADA, DN 80 (3), INSTALADO EM RESERVAÇÃO DE ÁGUA DE EDIFICAÇÃO QUE POSSUA RESERVATÓRIO DE FIBRA/FIBROCIMENTO FORNECIMENTO E INSTALAÇÃO. AF_06/2016</t>
  </si>
  <si>
    <t>TÊ, EM FERRO GALVANIZADO, CONEXÃO ROSQUEADA, DN 65 (2 1/2), INSTALADO EM RESERVAÇÃO DE ÁGUA DE EDIFICAÇÃO QUE POSSUA RESERVATÓRIO DE FIBRA/FIBROCIMENTO FORNECIMENTO E INSTALAÇÃO. AF_06/2016</t>
  </si>
  <si>
    <t>TÊ, EM FERRO GALVANIZADO, CONEXÃO ROSQUEADA, DN 80 (3), INSTALADO EM RESERVAÇÃO DE ÁGUA DE EDIFICAÇÃO QUE POSSUA RESERVATÓRIO DE FIBRA/FIBROCIMENTO FORNECIMENTO E INSTALAÇÃO. AF_06/2016</t>
  </si>
  <si>
    <t>CONJUNTO HIDRÁULICO PARA INSTALAÇÃO DE BOMBA EM AÇO ROSCÁVEL, DN SUCÇÃO 32 (1 1/4) E DN RECALQUE 25 (1), PARA EDIFICAÇÃO ATÉ 4 PAVIMENTOS FORNECIMENTO E INSTALAÇÃO. AF_06/2016</t>
  </si>
  <si>
    <t>FORRO EM DRYWALL, PARA AMBIENTES COMERCIAIS, INCLUSIVE ESTRUTURA DE FIXAÇÃO. AF_05/2017_PS</t>
  </si>
  <si>
    <t>Área interna</t>
  </si>
  <si>
    <t>Mesma área do contrapiso</t>
  </si>
  <si>
    <t>Área externa</t>
  </si>
  <si>
    <t>ACABAMENTOS PARA FORRO (MOLDURA EM DRYWALL, COM LARGURA DE 15 CM). AF_ 05/2017_PS</t>
  </si>
  <si>
    <t>APLICAÇÃO MANUAL DE FUNDO SELADOR ACRÍLICO EM PANOS COM PRESENÇA DE VÃOS DE EDIFÍCIOS DE MÚLTIPLOS PAVIMENTOS. AF_06/2014</t>
  </si>
  <si>
    <t>ÁREA DE ALVENARIA (M²)</t>
  </si>
  <si>
    <t>VÃOS DE PORTAS (M²)</t>
  </si>
  <si>
    <t>VÃOS DE JANELAS (M²)</t>
  </si>
  <si>
    <t>ÁREA COM REVESTIMENTO CERÂMICO (M²)</t>
  </si>
  <si>
    <t>APLICAÇÃO MANUAL DE MASSA ACRÍLICA EM PANOS DE FACHADA COM PRESENÇA DE VÃOS, DE EDIFÍCIOS DE MÚLTIPLOS PAVIMENTOS, UMA DEMÃO. AF_05/2017</t>
  </si>
  <si>
    <t>APLICAÇÃO MANUAL DE PINTURA COM TINTA TEXTURIZADA ACRÍLICA EM PANOS COM PRESENÇA DE VÃOS DE EDIFÍCIOS DE MÚLTIPLOS PAVIMENTOS, UMA COR. AF_06/2014</t>
  </si>
  <si>
    <t>APLICAÇÃO DE FUNDO SELADOR ACRÍLICO EM TETO, UMA DEMÃO. AF_06/2014</t>
  </si>
  <si>
    <t>APLICAÇÃO DE FUNDO SELADOR ACRÍLICO EM PAREDES, UMA DEMÃO. AF_06/2014</t>
  </si>
  <si>
    <t>ÁREA PAREDES EXTERNAS (M²)</t>
  </si>
  <si>
    <t>APLICAÇÃO E LIXAMENTO DE MASSA LÁTEX EM TETO, UMA DEMÃO. AF_06/2014</t>
  </si>
  <si>
    <t>APLICAÇÃO E LIXAMENTO DE MASSA LÁTEX EM PAREDES, UMA DEMÃO. AF_06/2014</t>
  </si>
  <si>
    <t>APLICAÇÃO MANUAL DE PINTURA COM TINTA LÁTEX ACRÍLICA EM TETO, DUAS DEMÃOS. AF_06/2014</t>
  </si>
  <si>
    <t>APLICAÇÃO MANUAL DE PINTURA COM TINTA LÁTEX ACRÍLICA EM PAREDES, DUAS DEMÃOS. AF_06/2014</t>
  </si>
  <si>
    <t>ÁREA UNITÁRIA</t>
  </si>
  <si>
    <t>LADOS</t>
  </si>
  <si>
    <t>ACRÉSCIMO BATENTE (%)</t>
  </si>
  <si>
    <t>Portas 0,8x2,1</t>
  </si>
  <si>
    <t>Portas 0,9x2,1</t>
  </si>
  <si>
    <t>Portas 1,2x2,1</t>
  </si>
  <si>
    <t>PINTURA COM TINTA ALQUÍDICA DE FUNDO E ACABAMENTO (ESMALTE SINTÉTICO GRAFITE) PULVERIZADA SOBRE SUPERFÍCIES METÁLICAS (EXCETO PERFIL) EXECUTADO EM OBRA (POR DEMÃO). AF_01/2020_P</t>
  </si>
  <si>
    <t>EXECUÇÃO DE PÁTIO/ESTACIONAMENTO EM PISO INTERTRAVADO, COM BLOCO RETANGULAR COR NATURAL DE 20 X 10 CM, ESPESSURA 8 CM. AF_12/2015</t>
  </si>
  <si>
    <t>ASSENTAMENTO DE GUIA (MEIO-FIO) EM TRECHO RETO, CONFECCIONADA EM CONCRETO PRÉ-FABRICADO, DIMENSÕES 100X15X13X30 CM (COMPRIMENTO X BASE INFERIOR X BASE SUPERIOR X ALTURA), PARA VIAS URBANAS (USO VIÁRIO). AF_06/2
 016</t>
  </si>
  <si>
    <t>Perímetro da edificação + contornos de árvores existentes</t>
  </si>
  <si>
    <t>PLANTIO DE GRAMA ESMERALDA OU SÃO CARLOS OU CURITIBANA, EM PLACAS. AF_ 05/2022</t>
  </si>
  <si>
    <t>Jardim</t>
  </si>
  <si>
    <t>Lateral e fundo da edificação</t>
  </si>
  <si>
    <t>Mobilização e desmobilização</t>
  </si>
  <si>
    <t>HORA</t>
  </si>
  <si>
    <t>MÊS</t>
  </si>
  <si>
    <t>Execução de obra</t>
  </si>
  <si>
    <t>Item será pago de forma proporcional à evolução da obra</t>
  </si>
  <si>
    <t>LUIS FERNANDO ANTUNES LIMA</t>
  </si>
  <si>
    <t>ANALISTA EM DESENVOLVIMENTO REGIONAL - 11 GRD/UIP</t>
  </si>
  <si>
    <t>Curva ABC de Serviços</t>
  </si>
  <si>
    <t>Valor  Unit</t>
  </si>
  <si>
    <t>Peso Acumulado (%)</t>
  </si>
  <si>
    <t>2.036,1</t>
  </si>
  <si>
    <t>285,05</t>
  </si>
  <si>
    <t>580.390,30</t>
  </si>
  <si>
    <t>10,37</t>
  </si>
  <si>
    <t>4.000,0</t>
  </si>
  <si>
    <t>105,44</t>
  </si>
  <si>
    <t>421.760,00</t>
  </si>
  <si>
    <t>7,54</t>
  </si>
  <si>
    <t>17,91</t>
  </si>
  <si>
    <t>1,0</t>
  </si>
  <si>
    <t>372.334,43</t>
  </si>
  <si>
    <t>6,65</t>
  </si>
  <si>
    <t>24,56</t>
  </si>
  <si>
    <t>18.976,0</t>
  </si>
  <si>
    <t>14,30</t>
  </si>
  <si>
    <t>271.356,80</t>
  </si>
  <si>
    <t>4,85</t>
  </si>
  <si>
    <t>29,41</t>
  </si>
  <si>
    <t>185,58</t>
  </si>
  <si>
    <t>241.831,15</t>
  </si>
  <si>
    <t>4,32</t>
  </si>
  <si>
    <t>33,73</t>
  </si>
  <si>
    <t>137,00</t>
  </si>
  <si>
    <t>238.374,52</t>
  </si>
  <si>
    <t>4,26</t>
  </si>
  <si>
    <t>37,99</t>
  </si>
  <si>
    <t>15.735,9</t>
  </si>
  <si>
    <t>14,39</t>
  </si>
  <si>
    <t>226.439,60</t>
  </si>
  <si>
    <t>4,05</t>
  </si>
  <si>
    <t>42,04</t>
  </si>
  <si>
    <t>1.046,0</t>
  </si>
  <si>
    <t>179,84</t>
  </si>
  <si>
    <t>188.112,64</t>
  </si>
  <si>
    <t>3,36</t>
  </si>
  <si>
    <t>45,40</t>
  </si>
  <si>
    <t>80,60</t>
  </si>
  <si>
    <t>158.196,03</t>
  </si>
  <si>
    <t>2,83</t>
  </si>
  <si>
    <t>48,23</t>
  </si>
  <si>
    <t>10.058,8</t>
  </si>
  <si>
    <t>144.746,13</t>
  </si>
  <si>
    <t>2,59</t>
  </si>
  <si>
    <t>50,82</t>
  </si>
  <si>
    <t>8.019,0</t>
  </si>
  <si>
    <t>114.671,70</t>
  </si>
  <si>
    <t>2,05</t>
  </si>
  <si>
    <t>52,87</t>
  </si>
  <si>
    <t>1.004,79</t>
  </si>
  <si>
    <t>111.692,45</t>
  </si>
  <si>
    <t>54,86</t>
  </si>
  <si>
    <t>112,60</t>
  </si>
  <si>
    <t>111.120,43</t>
  </si>
  <si>
    <t>1,99</t>
  </si>
  <si>
    <t>56,85</t>
  </si>
  <si>
    <t>8.462,8</t>
  </si>
  <si>
    <t>12,56</t>
  </si>
  <si>
    <t>106.292,76</t>
  </si>
  <si>
    <t>1,90</t>
  </si>
  <si>
    <t>58,75</t>
  </si>
  <si>
    <t>6.878,5</t>
  </si>
  <si>
    <t>98.981,61</t>
  </si>
  <si>
    <t>1,77</t>
  </si>
  <si>
    <t>60,52</t>
  </si>
  <si>
    <t>49,79</t>
  </si>
  <si>
    <t>95.438,96</t>
  </si>
  <si>
    <t>1,71</t>
  </si>
  <si>
    <t>62,22</t>
  </si>
  <si>
    <t>1.653,72</t>
  </si>
  <si>
    <t>92.806,76</t>
  </si>
  <si>
    <t>1,66</t>
  </si>
  <si>
    <t>63,88</t>
  </si>
  <si>
    <t>5.892,0</t>
  </si>
  <si>
    <t>84.785,88</t>
  </si>
  <si>
    <t>1,52</t>
  </si>
  <si>
    <t>65,40</t>
  </si>
  <si>
    <t>5.184,0</t>
  </si>
  <si>
    <t>14,34</t>
  </si>
  <si>
    <t>74.338,56</t>
  </si>
  <si>
    <t>1,33</t>
  </si>
  <si>
    <t>66,72</t>
  </si>
  <si>
    <t>4.383,0</t>
  </si>
  <si>
    <t>15,16</t>
  </si>
  <si>
    <t>66.446,28</t>
  </si>
  <si>
    <t>1,19</t>
  </si>
  <si>
    <t>67,91</t>
  </si>
  <si>
    <t>61,92</t>
  </si>
  <si>
    <t>64.768,32</t>
  </si>
  <si>
    <t>1,16</t>
  </si>
  <si>
    <t>69,07</t>
  </si>
  <si>
    <t>1.130,0</t>
  </si>
  <si>
    <t>49,71</t>
  </si>
  <si>
    <t>56.172,30</t>
  </si>
  <si>
    <t>70,07</t>
  </si>
  <si>
    <t>1.069,67</t>
  </si>
  <si>
    <t>55.109,39</t>
  </si>
  <si>
    <t>0,98</t>
  </si>
  <si>
    <t>71,06</t>
  </si>
  <si>
    <t>1.036,59</t>
  </si>
  <si>
    <t>54.794,14</t>
  </si>
  <si>
    <t>72,04</t>
  </si>
  <si>
    <t>1.663,5</t>
  </si>
  <si>
    <t>32,12</t>
  </si>
  <si>
    <t>53.431,62</t>
  </si>
  <si>
    <t>0,95</t>
  </si>
  <si>
    <t>72,99</t>
  </si>
  <si>
    <t>96,53</t>
  </si>
  <si>
    <t>52.702,48</t>
  </si>
  <si>
    <t>0,94</t>
  </si>
  <si>
    <t>73,93</t>
  </si>
  <si>
    <t>585,0</t>
  </si>
  <si>
    <t>88,03</t>
  </si>
  <si>
    <t>51.497,55</t>
  </si>
  <si>
    <t>0,92</t>
  </si>
  <si>
    <t>74,85</t>
  </si>
  <si>
    <t>49,0</t>
  </si>
  <si>
    <t>976,08</t>
  </si>
  <si>
    <t>47.827,92</t>
  </si>
  <si>
    <t>0,85</t>
  </si>
  <si>
    <t>75,71</t>
  </si>
  <si>
    <t>13,35</t>
  </si>
  <si>
    <t>46.743,02</t>
  </si>
  <si>
    <t>0,84</t>
  </si>
  <si>
    <t>76,54</t>
  </si>
  <si>
    <t>98,67</t>
  </si>
  <si>
    <t>44.880,04</t>
  </si>
  <si>
    <t>0,80</t>
  </si>
  <si>
    <t>77,35</t>
  </si>
  <si>
    <t>320,0</t>
  </si>
  <si>
    <t>130,17</t>
  </si>
  <si>
    <t>41.654,40</t>
  </si>
  <si>
    <t>0,74</t>
  </si>
  <si>
    <t>78,09</t>
  </si>
  <si>
    <t>200,0</t>
  </si>
  <si>
    <t>204,31</t>
  </si>
  <si>
    <t>40.862,00</t>
  </si>
  <si>
    <t>0,73</t>
  </si>
  <si>
    <t>78,82</t>
  </si>
  <si>
    <t>4,98</t>
  </si>
  <si>
    <t>40.744,16</t>
  </si>
  <si>
    <t>79,55</t>
  </si>
  <si>
    <t>1.151,71</t>
  </si>
  <si>
    <t>40.632,32</t>
  </si>
  <si>
    <t>80,27</t>
  </si>
  <si>
    <t>4,0</t>
  </si>
  <si>
    <t>10.011,59</t>
  </si>
  <si>
    <t>40.046,36</t>
  </si>
  <si>
    <t>0,72</t>
  </si>
  <si>
    <t>80,99</t>
  </si>
  <si>
    <t>19,29</t>
  </si>
  <si>
    <t>37.861,06</t>
  </si>
  <si>
    <t>0,68</t>
  </si>
  <si>
    <t>81,67</t>
  </si>
  <si>
    <t>180,2</t>
  </si>
  <si>
    <t>202,73</t>
  </si>
  <si>
    <t>36.531,94</t>
  </si>
  <si>
    <t>0,65</t>
  </si>
  <si>
    <t>82,32</t>
  </si>
  <si>
    <t>120,5</t>
  </si>
  <si>
    <t>303,13</t>
  </si>
  <si>
    <t>36.527,16</t>
  </si>
  <si>
    <t>82,97</t>
  </si>
  <si>
    <t>10,33</t>
  </si>
  <si>
    <t>36.168,94</t>
  </si>
  <si>
    <t>83,62</t>
  </si>
  <si>
    <t>60,14</t>
  </si>
  <si>
    <t>32.834,63</t>
  </si>
  <si>
    <t>0,59</t>
  </si>
  <si>
    <t>84,21</t>
  </si>
  <si>
    <t>194,0</t>
  </si>
  <si>
    <t>165,49</t>
  </si>
  <si>
    <t>32.105,06</t>
  </si>
  <si>
    <t>0,57</t>
  </si>
  <si>
    <t>84,78</t>
  </si>
  <si>
    <t>15,57</t>
  </si>
  <si>
    <t>30.559,70</t>
  </si>
  <si>
    <t>0,55</t>
  </si>
  <si>
    <t>85,33</t>
  </si>
  <si>
    <t>1.994,9</t>
  </si>
  <si>
    <t>28.706,61</t>
  </si>
  <si>
    <t>0,51</t>
  </si>
  <si>
    <t>85,84</t>
  </si>
  <si>
    <t>15,58</t>
  </si>
  <si>
    <t>27.295,84</t>
  </si>
  <si>
    <t>0,49</t>
  </si>
  <si>
    <t>86,33</t>
  </si>
  <si>
    <t>23,14</t>
  </si>
  <si>
    <t>25.352,87</t>
  </si>
  <si>
    <t>0,45</t>
  </si>
  <si>
    <t>86,78</t>
  </si>
  <si>
    <t>1.564,0</t>
  </si>
  <si>
    <t>15,33</t>
  </si>
  <si>
    <t>23.976,12</t>
  </si>
  <si>
    <t>0,43</t>
  </si>
  <si>
    <t>87,21</t>
  </si>
  <si>
    <t>68,78</t>
  </si>
  <si>
    <t>23.207,74</t>
  </si>
  <si>
    <t>0,41</t>
  </si>
  <si>
    <t>87,62</t>
  </si>
  <si>
    <t>375,96</t>
  </si>
  <si>
    <t>22.613,99</t>
  </si>
  <si>
    <t>0,40</t>
  </si>
  <si>
    <t>280,0</t>
  </si>
  <si>
    <t>77,66</t>
  </si>
  <si>
    <t>21.744,80</t>
  </si>
  <si>
    <t>0,39</t>
  </si>
  <si>
    <t>88,42</t>
  </si>
  <si>
    <t>350,0</t>
  </si>
  <si>
    <t>56,53</t>
  </si>
  <si>
    <t>19.785,50</t>
  </si>
  <si>
    <t>0,35</t>
  </si>
  <si>
    <t>88,77</t>
  </si>
  <si>
    <t>201,0</t>
  </si>
  <si>
    <t>97,84</t>
  </si>
  <si>
    <t>19.665,84</t>
  </si>
  <si>
    <t>89,12</t>
  </si>
  <si>
    <t>168,66</t>
  </si>
  <si>
    <t>19.438,06</t>
  </si>
  <si>
    <t>89,47</t>
  </si>
  <si>
    <t>7,76</t>
  </si>
  <si>
    <t>18.205,42</t>
  </si>
  <si>
    <t>0,33</t>
  </si>
  <si>
    <t>89,79</t>
  </si>
  <si>
    <t>18.202,10</t>
  </si>
  <si>
    <t>90,12</t>
  </si>
  <si>
    <t>17.536,20</t>
  </si>
  <si>
    <t>0,31</t>
  </si>
  <si>
    <t>90,43</t>
  </si>
  <si>
    <t>17.526,17</t>
  </si>
  <si>
    <t>90,75</t>
  </si>
  <si>
    <t>15,49</t>
  </si>
  <si>
    <t>16.971,30</t>
  </si>
  <si>
    <t>0,30</t>
  </si>
  <si>
    <t>91,05</t>
  </si>
  <si>
    <t>722,07</t>
  </si>
  <si>
    <t>14.860,20</t>
  </si>
  <si>
    <t>0,27</t>
  </si>
  <si>
    <t>91,31</t>
  </si>
  <si>
    <t>99,0</t>
  </si>
  <si>
    <t>136,44</t>
  </si>
  <si>
    <t>13.507,56</t>
  </si>
  <si>
    <t>0,24</t>
  </si>
  <si>
    <t>91,56</t>
  </si>
  <si>
    <t>24,0</t>
  </si>
  <si>
    <t>562,09</t>
  </si>
  <si>
    <t>13.490,16</t>
  </si>
  <si>
    <t>91,80</t>
  </si>
  <si>
    <t>2,24</t>
  </si>
  <si>
    <t>12.792,90</t>
  </si>
  <si>
    <t>0,23</t>
  </si>
  <si>
    <t>92,03</t>
  </si>
  <si>
    <t>180,0</t>
  </si>
  <si>
    <t>70,28</t>
  </si>
  <si>
    <t>12.650,40</t>
  </si>
  <si>
    <t>92,25</t>
  </si>
  <si>
    <t>12.449,68</t>
  </si>
  <si>
    <t>0,22</t>
  </si>
  <si>
    <t>92,47</t>
  </si>
  <si>
    <t>7,12</t>
  </si>
  <si>
    <t>11.844,12</t>
  </si>
  <si>
    <t>0,21</t>
  </si>
  <si>
    <t>92,69</t>
  </si>
  <si>
    <t>3,24</t>
  </si>
  <si>
    <t>11.344,37</t>
  </si>
  <si>
    <t>0,20</t>
  </si>
  <si>
    <t>92,89</t>
  </si>
  <si>
    <t>972,5</t>
  </si>
  <si>
    <t>10,02</t>
  </si>
  <si>
    <t>9.744,45</t>
  </si>
  <si>
    <t>0,17</t>
  </si>
  <si>
    <t>93,06</t>
  </si>
  <si>
    <t>420,0</t>
  </si>
  <si>
    <t>22,69</t>
  </si>
  <si>
    <t>9.529,80</t>
  </si>
  <si>
    <t>93,23</t>
  </si>
  <si>
    <t>725,1</t>
  </si>
  <si>
    <t>12,78</t>
  </si>
  <si>
    <t>9.266,77</t>
  </si>
  <si>
    <t>93,40</t>
  </si>
  <si>
    <t>169,0</t>
  </si>
  <si>
    <t>54,82</t>
  </si>
  <si>
    <t>9.264,58</t>
  </si>
  <si>
    <t>93,56</t>
  </si>
  <si>
    <t>76,0</t>
  </si>
  <si>
    <t>120,97</t>
  </si>
  <si>
    <t>9.193,72</t>
  </si>
  <si>
    <t>0,16</t>
  </si>
  <si>
    <t>93,73</t>
  </si>
  <si>
    <t>57,1</t>
  </si>
  <si>
    <t>146,75</t>
  </si>
  <si>
    <t>8.379,42</t>
  </si>
  <si>
    <t>0,15</t>
  </si>
  <si>
    <t>93,88</t>
  </si>
  <si>
    <t>4,14</t>
  </si>
  <si>
    <t>8.125,70</t>
  </si>
  <si>
    <t>94,02</t>
  </si>
  <si>
    <t>11,0</t>
  </si>
  <si>
    <t>697,22</t>
  </si>
  <si>
    <t>7.669,42</t>
  </si>
  <si>
    <t>0,14</t>
  </si>
  <si>
    <t>94,16</t>
  </si>
  <si>
    <t>522,6</t>
  </si>
  <si>
    <t>7.520,21</t>
  </si>
  <si>
    <t>0,13</t>
  </si>
  <si>
    <t>94,29</t>
  </si>
  <si>
    <t>7,0</t>
  </si>
  <si>
    <t>1.063,79</t>
  </si>
  <si>
    <t>7.446,53</t>
  </si>
  <si>
    <t>94,43</t>
  </si>
  <si>
    <t>1,4</t>
  </si>
  <si>
    <t>5.134,93</t>
  </si>
  <si>
    <t>7.188,90</t>
  </si>
  <si>
    <t>94,56</t>
  </si>
  <si>
    <t>1.020,76</t>
  </si>
  <si>
    <t>7.145,32</t>
  </si>
  <si>
    <t>94,68</t>
  </si>
  <si>
    <t>466,7</t>
  </si>
  <si>
    <t>7.075,17</t>
  </si>
  <si>
    <t>94,81</t>
  </si>
  <si>
    <t>32,27</t>
  </si>
  <si>
    <t>6.972,57</t>
  </si>
  <si>
    <t>0,12</t>
  </si>
  <si>
    <t>94,93</t>
  </si>
  <si>
    <t>8,0</t>
  </si>
  <si>
    <t>834,71</t>
  </si>
  <si>
    <t>6.677,68</t>
  </si>
  <si>
    <t>95,05</t>
  </si>
  <si>
    <t>5,0</t>
  </si>
  <si>
    <t>1.333,33</t>
  </si>
  <si>
    <t>6.666,65</t>
  </si>
  <si>
    <t>95,17</t>
  </si>
  <si>
    <t>15,0</t>
  </si>
  <si>
    <t>436,35</t>
  </si>
  <si>
    <t>6.545,25</t>
  </si>
  <si>
    <t>95,29</t>
  </si>
  <si>
    <t>358,0</t>
  </si>
  <si>
    <t>18,28</t>
  </si>
  <si>
    <t>6.544,24</t>
  </si>
  <si>
    <t>95,41</t>
  </si>
  <si>
    <t>140,0</t>
  </si>
  <si>
    <t>46,28</t>
  </si>
  <si>
    <t>6.479,20</t>
  </si>
  <si>
    <t>95,52</t>
  </si>
  <si>
    <t>14,0</t>
  </si>
  <si>
    <t>459,42</t>
  </si>
  <si>
    <t>6.431,88</t>
  </si>
  <si>
    <t>0,11</t>
  </si>
  <si>
    <t>95,64</t>
  </si>
  <si>
    <t>2,0</t>
  </si>
  <si>
    <t>2.998,53</t>
  </si>
  <si>
    <t>5.997,06</t>
  </si>
  <si>
    <t>95,75</t>
  </si>
  <si>
    <t>220,7</t>
  </si>
  <si>
    <t>27,17</t>
  </si>
  <si>
    <t>5.996,41</t>
  </si>
  <si>
    <t>95,85</t>
  </si>
  <si>
    <t>10,0</t>
  </si>
  <si>
    <t>595,76</t>
  </si>
  <si>
    <t>5.957,60</t>
  </si>
  <si>
    <t>95,96</t>
  </si>
  <si>
    <t>1.204,92</t>
  </si>
  <si>
    <t>5.639,02</t>
  </si>
  <si>
    <t>0,10</t>
  </si>
  <si>
    <t>96,06</t>
  </si>
  <si>
    <t>708,04</t>
  </si>
  <si>
    <t>5.267,81</t>
  </si>
  <si>
    <t>0,09</t>
  </si>
  <si>
    <t>96,15</t>
  </si>
  <si>
    <t>97,0</t>
  </si>
  <si>
    <t>53,58</t>
  </si>
  <si>
    <t>5.197,26</t>
  </si>
  <si>
    <t>96,25</t>
  </si>
  <si>
    <t>111,6</t>
  </si>
  <si>
    <t>46,24</t>
  </si>
  <si>
    <t>5.160,38</t>
  </si>
  <si>
    <t>96,34</t>
  </si>
  <si>
    <t>266,9</t>
  </si>
  <si>
    <t>18,98</t>
  </si>
  <si>
    <t>5.065,76</t>
  </si>
  <si>
    <t>96,43</t>
  </si>
  <si>
    <t>21,00</t>
  </si>
  <si>
    <t>4.980,36</t>
  </si>
  <si>
    <t>96,52</t>
  </si>
  <si>
    <t>4.932,41</t>
  </si>
  <si>
    <t>96,61</t>
  </si>
  <si>
    <t>6,87</t>
  </si>
  <si>
    <t>4.904,42</t>
  </si>
  <si>
    <t>96,69</t>
  </si>
  <si>
    <t>16,86</t>
  </si>
  <si>
    <t>4.869,84</t>
  </si>
  <si>
    <t>96,78</t>
  </si>
  <si>
    <t>57,32</t>
  </si>
  <si>
    <t>4.356,32</t>
  </si>
  <si>
    <t>0,08</t>
  </si>
  <si>
    <t>96,86</t>
  </si>
  <si>
    <t>9,0</t>
  </si>
  <si>
    <t>472,98</t>
  </si>
  <si>
    <t>4.256,82</t>
  </si>
  <si>
    <t>96,94</t>
  </si>
  <si>
    <t>6,0</t>
  </si>
  <si>
    <t>706,95</t>
  </si>
  <si>
    <t>4.241,70</t>
  </si>
  <si>
    <t>97,01</t>
  </si>
  <si>
    <t>17,39</t>
  </si>
  <si>
    <t>4.124,21</t>
  </si>
  <si>
    <t>0,07</t>
  </si>
  <si>
    <t>97,08</t>
  </si>
  <si>
    <t>81,0</t>
  </si>
  <si>
    <t>49,76</t>
  </si>
  <si>
    <t>4.030,56</t>
  </si>
  <si>
    <t>97,16</t>
  </si>
  <si>
    <t>276,21</t>
  </si>
  <si>
    <t>3.866,94</t>
  </si>
  <si>
    <t>97,23</t>
  </si>
  <si>
    <t>3,34</t>
  </si>
  <si>
    <t>3.659,40</t>
  </si>
  <si>
    <t>97,29</t>
  </si>
  <si>
    <t>78,52</t>
  </si>
  <si>
    <t>3.597,78</t>
  </si>
  <si>
    <t>0,06</t>
  </si>
  <si>
    <t>97,36</t>
  </si>
  <si>
    <t>514,0</t>
  </si>
  <si>
    <t>6,88</t>
  </si>
  <si>
    <t>3.536,32</t>
  </si>
  <si>
    <t>97,42</t>
  </si>
  <si>
    <t>250,0</t>
  </si>
  <si>
    <t>3.500,00</t>
  </si>
  <si>
    <t>97,48</t>
  </si>
  <si>
    <t>14,63</t>
  </si>
  <si>
    <t>3.469,65</t>
  </si>
  <si>
    <t>97,54</t>
  </si>
  <si>
    <t>512,37</t>
  </si>
  <si>
    <t>3.443,12</t>
  </si>
  <si>
    <t>97,60</t>
  </si>
  <si>
    <t>483,05</t>
  </si>
  <si>
    <t>3.381,35</t>
  </si>
  <si>
    <t>97,67</t>
  </si>
  <si>
    <t>3.375,27</t>
  </si>
  <si>
    <t>97,73</t>
  </si>
  <si>
    <t>224,81</t>
  </si>
  <si>
    <t>3.372,15</t>
  </si>
  <si>
    <t>97,79</t>
  </si>
  <si>
    <t>70,0</t>
  </si>
  <si>
    <t>45,04</t>
  </si>
  <si>
    <t>3.152,80</t>
  </si>
  <si>
    <t>1.000,0</t>
  </si>
  <si>
    <t>3,15</t>
  </si>
  <si>
    <t>3.150,00</t>
  </si>
  <si>
    <t>97,90</t>
  </si>
  <si>
    <t>75,0</t>
  </si>
  <si>
    <t>41,69</t>
  </si>
  <si>
    <t>3.126,75</t>
  </si>
  <si>
    <t>97,95</t>
  </si>
  <si>
    <t>220,03</t>
  </si>
  <si>
    <t>3.080,42</t>
  </si>
  <si>
    <t>98,01</t>
  </si>
  <si>
    <t>30,78</t>
  </si>
  <si>
    <t>3.074,30</t>
  </si>
  <si>
    <t>0,05</t>
  </si>
  <si>
    <t>98,06</t>
  </si>
  <si>
    <t>3,0</t>
  </si>
  <si>
    <t>1.013,03</t>
  </si>
  <si>
    <t>3.039,09</t>
  </si>
  <si>
    <t>98,12</t>
  </si>
  <si>
    <t>1.443,31</t>
  </si>
  <si>
    <t>2.886,62</t>
  </si>
  <si>
    <t>98,17</t>
  </si>
  <si>
    <t>190,0</t>
  </si>
  <si>
    <t>15,05</t>
  </si>
  <si>
    <t>2.859,50</t>
  </si>
  <si>
    <t>98,22</t>
  </si>
  <si>
    <t>2.610,60</t>
  </si>
  <si>
    <t>98,27</t>
  </si>
  <si>
    <t>14,4</t>
  </si>
  <si>
    <t>177,25</t>
  </si>
  <si>
    <t>2.552,40</t>
  </si>
  <si>
    <t>98,31</t>
  </si>
  <si>
    <t>1.285,0</t>
  </si>
  <si>
    <t>1,91</t>
  </si>
  <si>
    <t>2.454,35</t>
  </si>
  <si>
    <t>0,04</t>
  </si>
  <si>
    <t>98,36</t>
  </si>
  <si>
    <t>1.171,59</t>
  </si>
  <si>
    <t>2.436,90</t>
  </si>
  <si>
    <t>98,40</t>
  </si>
  <si>
    <t>810,35</t>
  </si>
  <si>
    <t>2.431,05</t>
  </si>
  <si>
    <t>98,44</t>
  </si>
  <si>
    <t>40,0</t>
  </si>
  <si>
    <t>60,76</t>
  </si>
  <si>
    <t>2.430,40</t>
  </si>
  <si>
    <t>98,49</t>
  </si>
  <si>
    <t>66,0</t>
  </si>
  <si>
    <t>35,87</t>
  </si>
  <si>
    <t>2.367,42</t>
  </si>
  <si>
    <t>98,53</t>
  </si>
  <si>
    <t>235,16</t>
  </si>
  <si>
    <t>2.351,60</t>
  </si>
  <si>
    <t>98,57</t>
  </si>
  <si>
    <t>92,27</t>
  </si>
  <si>
    <t>2.233,85</t>
  </si>
  <si>
    <t>98,61</t>
  </si>
  <si>
    <t>69,0</t>
  </si>
  <si>
    <t>2.216,28</t>
  </si>
  <si>
    <t>98,65</t>
  </si>
  <si>
    <t>2.185,29</t>
  </si>
  <si>
    <t>98,69</t>
  </si>
  <si>
    <t>2.160,76</t>
  </si>
  <si>
    <t>98,73</t>
  </si>
  <si>
    <t>100,0</t>
  </si>
  <si>
    <t>20,31</t>
  </si>
  <si>
    <t>2.031,00</t>
  </si>
  <si>
    <t>98,77</t>
  </si>
  <si>
    <t>2.013,23</t>
  </si>
  <si>
    <t>98,80</t>
  </si>
  <si>
    <t>120,0</t>
  </si>
  <si>
    <t>16,72</t>
  </si>
  <si>
    <t>2.006,40</t>
  </si>
  <si>
    <t>98,84</t>
  </si>
  <si>
    <t>22,5</t>
  </si>
  <si>
    <t>87,36</t>
  </si>
  <si>
    <t>1.965,60</t>
  </si>
  <si>
    <t>98,87</t>
  </si>
  <si>
    <t>12,0</t>
  </si>
  <si>
    <t>159,36</t>
  </si>
  <si>
    <t>1.912,32</t>
  </si>
  <si>
    <t>0,03</t>
  </si>
  <si>
    <t>98,91</t>
  </si>
  <si>
    <t>935,53</t>
  </si>
  <si>
    <t>1.871,06</t>
  </si>
  <si>
    <t>98,94</t>
  </si>
  <si>
    <t>88,0</t>
  </si>
  <si>
    <t>21,19</t>
  </si>
  <si>
    <t>1.864,72</t>
  </si>
  <si>
    <t>98,97</t>
  </si>
  <si>
    <t>18,55</t>
  </si>
  <si>
    <t>1.855,00</t>
  </si>
  <si>
    <t>99,01</t>
  </si>
  <si>
    <t>551,86</t>
  </si>
  <si>
    <t>1.655,58</t>
  </si>
  <si>
    <t>99,04</t>
  </si>
  <si>
    <t>103,09</t>
  </si>
  <si>
    <t>1.546,35</t>
  </si>
  <si>
    <t>99,06</t>
  </si>
  <si>
    <t>87,9</t>
  </si>
  <si>
    <t>17,29</t>
  </si>
  <si>
    <t>1.519,79</t>
  </si>
  <si>
    <t>99,09</t>
  </si>
  <si>
    <t>106,01</t>
  </si>
  <si>
    <t>1.484,14</t>
  </si>
  <si>
    <t>99,12</t>
  </si>
  <si>
    <t>101,70</t>
  </si>
  <si>
    <t>1.423,80</t>
  </si>
  <si>
    <t>99,14</t>
  </si>
  <si>
    <t>708,58</t>
  </si>
  <si>
    <t>1.417,16</t>
  </si>
  <si>
    <t>99,17</t>
  </si>
  <si>
    <t>16,0</t>
  </si>
  <si>
    <t>86,66</t>
  </si>
  <si>
    <t>1.386,56</t>
  </si>
  <si>
    <t>0,02</t>
  </si>
  <si>
    <t>99,19</t>
  </si>
  <si>
    <t>90,74</t>
  </si>
  <si>
    <t>1.361,10</t>
  </si>
  <si>
    <t>99,22</t>
  </si>
  <si>
    <t>96,5</t>
  </si>
  <si>
    <t>13,99</t>
  </si>
  <si>
    <t>1.350,03</t>
  </si>
  <si>
    <t>99,24</t>
  </si>
  <si>
    <t>1.268,48</t>
  </si>
  <si>
    <t>99,26</t>
  </si>
  <si>
    <t>414,43</t>
  </si>
  <si>
    <t>1.243,29</t>
  </si>
  <si>
    <t>99,29</t>
  </si>
  <si>
    <t>404,95</t>
  </si>
  <si>
    <t>1.214,85</t>
  </si>
  <si>
    <t>99,31</t>
  </si>
  <si>
    <t>18,72</t>
  </si>
  <si>
    <t>1.207,62</t>
  </si>
  <si>
    <t>99,33</t>
  </si>
  <si>
    <t>13,3</t>
  </si>
  <si>
    <t>89,69</t>
  </si>
  <si>
    <t>1.192,87</t>
  </si>
  <si>
    <t>99,35</t>
  </si>
  <si>
    <t>50,0</t>
  </si>
  <si>
    <t>23,76</t>
  </si>
  <si>
    <t>1.188,00</t>
  </si>
  <si>
    <t>99,37</t>
  </si>
  <si>
    <t>11,16</t>
  </si>
  <si>
    <t>1.173,13</t>
  </si>
  <si>
    <t>99,39</t>
  </si>
  <si>
    <t>387,61</t>
  </si>
  <si>
    <t>1.162,83</t>
  </si>
  <si>
    <t>99,41</t>
  </si>
  <si>
    <t>37,0</t>
  </si>
  <si>
    <t>30,56</t>
  </si>
  <si>
    <t>1.130,72</t>
  </si>
  <si>
    <t>99,43</t>
  </si>
  <si>
    <t>150,0</t>
  </si>
  <si>
    <t>7,18</t>
  </si>
  <si>
    <t>1.077,00</t>
  </si>
  <si>
    <t>99,45</t>
  </si>
  <si>
    <t>45,9</t>
  </si>
  <si>
    <t>23,15</t>
  </si>
  <si>
    <t>1.062,58</t>
  </si>
  <si>
    <t>99,47</t>
  </si>
  <si>
    <t>176,02</t>
  </si>
  <si>
    <t>1.056,12</t>
  </si>
  <si>
    <t>99,49</t>
  </si>
  <si>
    <t>30,0</t>
  </si>
  <si>
    <t>32,04</t>
  </si>
  <si>
    <t>961,20</t>
  </si>
  <si>
    <t>99,51</t>
  </si>
  <si>
    <t>319,44</t>
  </si>
  <si>
    <t>958,32</t>
  </si>
  <si>
    <t>99,53</t>
  </si>
  <si>
    <t>184,21</t>
  </si>
  <si>
    <t>921,05</t>
  </si>
  <si>
    <t>99,54</t>
  </si>
  <si>
    <t>13,76</t>
  </si>
  <si>
    <t>892,88</t>
  </si>
  <si>
    <t>99,56</t>
  </si>
  <si>
    <t>54,57</t>
  </si>
  <si>
    <t>873,12</t>
  </si>
  <si>
    <t>99,57</t>
  </si>
  <si>
    <t>54,02</t>
  </si>
  <si>
    <t>864,32</t>
  </si>
  <si>
    <t>99,59</t>
  </si>
  <si>
    <t>18,0</t>
  </si>
  <si>
    <t>46,71</t>
  </si>
  <si>
    <t>840,78</t>
  </si>
  <si>
    <t>99,60</t>
  </si>
  <si>
    <t>5,61</t>
  </si>
  <si>
    <t>807,72</t>
  </si>
  <si>
    <t>0,01</t>
  </si>
  <si>
    <t>99,62</t>
  </si>
  <si>
    <t>9,70</t>
  </si>
  <si>
    <t>787,05</t>
  </si>
  <si>
    <t>99,63</t>
  </si>
  <si>
    <t>97,83</t>
  </si>
  <si>
    <t>782,64</t>
  </si>
  <si>
    <t>99,65</t>
  </si>
  <si>
    <t>373,63</t>
  </si>
  <si>
    <t>747,26</t>
  </si>
  <si>
    <t>99,66</t>
  </si>
  <si>
    <t>248,08</t>
  </si>
  <si>
    <t>744,24</t>
  </si>
  <si>
    <t>99,67</t>
  </si>
  <si>
    <t>118,79</t>
  </si>
  <si>
    <t>712,74</t>
  </si>
  <si>
    <t>99,69</t>
  </si>
  <si>
    <t>352,45</t>
  </si>
  <si>
    <t>704,90</t>
  </si>
  <si>
    <t>99,70</t>
  </si>
  <si>
    <t>43,88</t>
  </si>
  <si>
    <t>702,08</t>
  </si>
  <si>
    <t>99,71</t>
  </si>
  <si>
    <t>77,94</t>
  </si>
  <si>
    <t>701,46</t>
  </si>
  <si>
    <t>99,72</t>
  </si>
  <si>
    <t>674,23</t>
  </si>
  <si>
    <t>99,74</t>
  </si>
  <si>
    <t>80,50</t>
  </si>
  <si>
    <t>644,00</t>
  </si>
  <si>
    <t>99,75</t>
  </si>
  <si>
    <t>12,82</t>
  </si>
  <si>
    <t>641,00</t>
  </si>
  <si>
    <t>99,76</t>
  </si>
  <si>
    <t>116,15</t>
  </si>
  <si>
    <t>580,75</t>
  </si>
  <si>
    <t>99,77</t>
  </si>
  <si>
    <t>171,57</t>
  </si>
  <si>
    <t>514,71</t>
  </si>
  <si>
    <t>99,78</t>
  </si>
  <si>
    <t>22,0</t>
  </si>
  <si>
    <t>495,00</t>
  </si>
  <si>
    <t>99,79</t>
  </si>
  <si>
    <t>96,08</t>
  </si>
  <si>
    <t>492,89</t>
  </si>
  <si>
    <t>99,80</t>
  </si>
  <si>
    <t>53,35</t>
  </si>
  <si>
    <t>480,15</t>
  </si>
  <si>
    <t>230,09</t>
  </si>
  <si>
    <t>460,18</t>
  </si>
  <si>
    <t>99,81</t>
  </si>
  <si>
    <t>39,0</t>
  </si>
  <si>
    <t>11,13</t>
  </si>
  <si>
    <t>434,07</t>
  </si>
  <si>
    <t>99,82</t>
  </si>
  <si>
    <t>143,63</t>
  </si>
  <si>
    <t>430,89</t>
  </si>
  <si>
    <t>99,83</t>
  </si>
  <si>
    <t>420,39</t>
  </si>
  <si>
    <t>99,84</t>
  </si>
  <si>
    <t>10,19</t>
  </si>
  <si>
    <t>407,60</t>
  </si>
  <si>
    <t>31,0</t>
  </si>
  <si>
    <t>12,23</t>
  </si>
  <si>
    <t>379,13</t>
  </si>
  <si>
    <t>99,85</t>
  </si>
  <si>
    <t>122,56</t>
  </si>
  <si>
    <t>367,68</t>
  </si>
  <si>
    <t>99,86</t>
  </si>
  <si>
    <t>45,16</t>
  </si>
  <si>
    <t>361,28</t>
  </si>
  <si>
    <t>172,47</t>
  </si>
  <si>
    <t>344,94</t>
  </si>
  <si>
    <t>99,87</t>
  </si>
  <si>
    <t>36,41</t>
  </si>
  <si>
    <t>327,69</t>
  </si>
  <si>
    <t>27,0</t>
  </si>
  <si>
    <t>11,60</t>
  </si>
  <si>
    <t>313,20</t>
  </si>
  <si>
    <t>37,95</t>
  </si>
  <si>
    <t>303,60</t>
  </si>
  <si>
    <t>99,89</t>
  </si>
  <si>
    <t>24,03</t>
  </si>
  <si>
    <t>288,36</t>
  </si>
  <si>
    <t>52,5</t>
  </si>
  <si>
    <t>5,49</t>
  </si>
  <si>
    <t>288,22</t>
  </si>
  <si>
    <t>99,90</t>
  </si>
  <si>
    <t>62,85</t>
  </si>
  <si>
    <t>251,40</t>
  </si>
  <si>
    <t>0,00</t>
  </si>
  <si>
    <t>23,81</t>
  </si>
  <si>
    <t>238,10</t>
  </si>
  <si>
    <t>37,12</t>
  </si>
  <si>
    <t>222,72</t>
  </si>
  <si>
    <t>99,91</t>
  </si>
  <si>
    <t>216,00</t>
  </si>
  <si>
    <t>21,0</t>
  </si>
  <si>
    <t>9,86</t>
  </si>
  <si>
    <t>207,06</t>
  </si>
  <si>
    <t>99,92</t>
  </si>
  <si>
    <t>25,51</t>
  </si>
  <si>
    <t>204,08</t>
  </si>
  <si>
    <t>96,55</t>
  </si>
  <si>
    <t>193,10</t>
  </si>
  <si>
    <t>17,0</t>
  </si>
  <si>
    <t>11,32</t>
  </si>
  <si>
    <t>192,44</t>
  </si>
  <si>
    <t>99,93</t>
  </si>
  <si>
    <t>188,77</t>
  </si>
  <si>
    <t>10,48</t>
  </si>
  <si>
    <t>178,16</t>
  </si>
  <si>
    <t>174,18</t>
  </si>
  <si>
    <t>99,94</t>
  </si>
  <si>
    <t>14,18</t>
  </si>
  <si>
    <t>170,16</t>
  </si>
  <si>
    <t>19,0</t>
  </si>
  <si>
    <t>8,82</t>
  </si>
  <si>
    <t>167,58</t>
  </si>
  <si>
    <t>9,20</t>
  </si>
  <si>
    <t>165,60</t>
  </si>
  <si>
    <t>99,95</t>
  </si>
  <si>
    <t>82,48</t>
  </si>
  <si>
    <t>164,96</t>
  </si>
  <si>
    <t>162,18</t>
  </si>
  <si>
    <t>161,38</t>
  </si>
  <si>
    <t>9,88</t>
  </si>
  <si>
    <t>158,08</t>
  </si>
  <si>
    <t>99,96</t>
  </si>
  <si>
    <t>127,12</t>
  </si>
  <si>
    <t>121,86</t>
  </si>
  <si>
    <t>39,33</t>
  </si>
  <si>
    <t>117,99</t>
  </si>
  <si>
    <t>13,48</t>
  </si>
  <si>
    <t>107,84</t>
  </si>
  <si>
    <t>99,97</t>
  </si>
  <si>
    <t>13,27</t>
  </si>
  <si>
    <t>106,16</t>
  </si>
  <si>
    <t>20,98</t>
  </si>
  <si>
    <t>104,90</t>
  </si>
  <si>
    <t>103,27</t>
  </si>
  <si>
    <t>9,33</t>
  </si>
  <si>
    <t>102,63</t>
  </si>
  <si>
    <t>100,32</t>
  </si>
  <si>
    <t>6,11</t>
  </si>
  <si>
    <t>91,65</t>
  </si>
  <si>
    <t>99,98</t>
  </si>
  <si>
    <t>17,56</t>
  </si>
  <si>
    <t>87,80</t>
  </si>
  <si>
    <t>25,59</t>
  </si>
  <si>
    <t>76,77</t>
  </si>
  <si>
    <t>17,03</t>
  </si>
  <si>
    <t>68,12</t>
  </si>
  <si>
    <t>21,27</t>
  </si>
  <si>
    <t>63,81</t>
  </si>
  <si>
    <t>62,94</t>
  </si>
  <si>
    <t>9,98</t>
  </si>
  <si>
    <t>59,88</t>
  </si>
  <si>
    <t>27,26</t>
  </si>
  <si>
    <t>54,52</t>
  </si>
  <si>
    <t>99,99</t>
  </si>
  <si>
    <t>53,92</t>
  </si>
  <si>
    <t>26,12</t>
  </si>
  <si>
    <t>52,24</t>
  </si>
  <si>
    <t>7,42</t>
  </si>
  <si>
    <t>51,94</t>
  </si>
  <si>
    <t>15,82</t>
  </si>
  <si>
    <t>47,46</t>
  </si>
  <si>
    <t>11,41</t>
  </si>
  <si>
    <t>45,64</t>
  </si>
  <si>
    <t>8,70</t>
  </si>
  <si>
    <t>43,50</t>
  </si>
  <si>
    <t>13,43</t>
  </si>
  <si>
    <t>40,29</t>
  </si>
  <si>
    <t>9,37</t>
  </si>
  <si>
    <t>37,48</t>
  </si>
  <si>
    <t>8,97</t>
  </si>
  <si>
    <t>35,88</t>
  </si>
  <si>
    <t>16,24</t>
  </si>
  <si>
    <t>32,48</t>
  </si>
  <si>
    <t>16,03</t>
  </si>
  <si>
    <t>32,06</t>
  </si>
  <si>
    <t>7,70</t>
  </si>
  <si>
    <t>30,80</t>
  </si>
  <si>
    <t>15,40</t>
  </si>
  <si>
    <t>14,38</t>
  </si>
  <si>
    <t>28,76</t>
  </si>
  <si>
    <t>5,23</t>
  </si>
  <si>
    <t>26,15</t>
  </si>
  <si>
    <t>24,64</t>
  </si>
  <si>
    <t>28,70</t>
  </si>
  <si>
    <t>23,82</t>
  </si>
  <si>
    <t>10,72</t>
  </si>
  <si>
    <t>21,44</t>
  </si>
  <si>
    <t>10,26</t>
  </si>
  <si>
    <t>20,52</t>
  </si>
  <si>
    <t>17,28</t>
  </si>
  <si>
    <t>14,99</t>
  </si>
  <si>
    <t>13,80</t>
  </si>
  <si>
    <t>11,72</t>
  </si>
  <si>
    <t>10,63</t>
  </si>
  <si>
    <t>9,10</t>
  </si>
  <si>
    <t>8,76</t>
  </si>
  <si>
    <t>8,63</t>
  </si>
  <si>
    <t>7,87</t>
  </si>
  <si>
    <t>7,28</t>
  </si>
  <si>
    <t>6,53</t>
  </si>
  <si>
    <t>Curva ABC de Insumos</t>
  </si>
  <si>
    <t>Grupo</t>
  </si>
  <si>
    <t>Quantidade</t>
  </si>
  <si>
    <t>Valor  Unitário</t>
  </si>
  <si>
    <t>Peso</t>
  </si>
  <si>
    <t>Valor Acumulado</t>
  </si>
  <si>
    <t>Peso Acumulado</t>
  </si>
  <si>
    <t>Operativa</t>
  </si>
  <si>
    <t>Improdutiva</t>
  </si>
  <si>
    <t>Geral</t>
  </si>
  <si>
    <t>4.011,6224201</t>
  </si>
  <si>
    <t>82,00</t>
  </si>
  <si>
    <t>328.953,04</t>
  </si>
  <si>
    <t>5,88%</t>
  </si>
  <si>
    <t>00001527</t>
  </si>
  <si>
    <t>CONCRETO USINADO BOMBEAVEL, CLASSE DE RESISTENCIA C25, BRITA 0 E 1, SLUMP = 100 +/- 20 MM, COM BOMBEAMENTO (DISPONIBILIZACAO DE BOMBA), SEM O LANCAMENTO (NBR 8953)</t>
  </si>
  <si>
    <t>263,9905456</t>
  </si>
  <si>
    <t>902,23</t>
  </si>
  <si>
    <t>238.180,19</t>
  </si>
  <si>
    <t>4,26%</t>
  </si>
  <si>
    <t>10,14%</t>
  </si>
  <si>
    <t>00040811</t>
  </si>
  <si>
    <t>ENGENHEIRO CIVIL DE OBRA JUNIOR (MENSALISTA)</t>
  </si>
  <si>
    <t>Mão de Obra</t>
  </si>
  <si>
    <t>10,0991725</t>
  </si>
  <si>
    <t>21.806,07</t>
  </si>
  <si>
    <t>220.223,26</t>
  </si>
  <si>
    <t>3,94%</t>
  </si>
  <si>
    <t>14,07%</t>
  </si>
  <si>
    <t>2.041,8127346</t>
  </si>
  <si>
    <t>102,39</t>
  </si>
  <si>
    <t>209.061,21</t>
  </si>
  <si>
    <t>3,74%</t>
  </si>
  <si>
    <t>17,81%</t>
  </si>
  <si>
    <t>18.953,4277072</t>
  </si>
  <si>
    <t>9,90</t>
  </si>
  <si>
    <t>187.638,93</t>
  </si>
  <si>
    <t>3,35%</t>
  </si>
  <si>
    <t>21,16%</t>
  </si>
  <si>
    <t>00044474</t>
  </si>
  <si>
    <t>GUINDASTE HIDRAULICO AUTOPROPELIDO, COM LANCA TELESCOPICA 40 M, CAPACIDADE MAXIMA 60 T, POTENCIA 260 KW, TRACAO  6 X 6</t>
  </si>
  <si>
    <t>0,0642322</t>
  </si>
  <si>
    <t>2.485.831,60</t>
  </si>
  <si>
    <t>159.670,36</t>
  </si>
  <si>
    <t>2,85%</t>
  </si>
  <si>
    <t>24,01%</t>
  </si>
  <si>
    <t>1.857,8047161</t>
  </si>
  <si>
    <t>85,00</t>
  </si>
  <si>
    <t>157.913,40</t>
  </si>
  <si>
    <t>2,82%</t>
  </si>
  <si>
    <t>26,84%</t>
  </si>
  <si>
    <t>15.717,1818644</t>
  </si>
  <si>
    <t>9,99</t>
  </si>
  <si>
    <t>157.014,65</t>
  </si>
  <si>
    <t>2,81%</t>
  </si>
  <si>
    <t>29,64%</t>
  </si>
  <si>
    <t>1.182,5590495</t>
  </si>
  <si>
    <t>121,52</t>
  </si>
  <si>
    <t>143.704,58</t>
  </si>
  <si>
    <t>2,57%</t>
  </si>
  <si>
    <t>32,21%</t>
  </si>
  <si>
    <t>123.440,9521507</t>
  </si>
  <si>
    <t>1,12</t>
  </si>
  <si>
    <t>138.253,87</t>
  </si>
  <si>
    <t>2,47%</t>
  </si>
  <si>
    <t>34,68%</t>
  </si>
  <si>
    <t>00006111</t>
  </si>
  <si>
    <t>SERVENTE DE OBRAS (HORISTA)</t>
  </si>
  <si>
    <t>8.811,5083881</t>
  </si>
  <si>
    <t>15,07</t>
  </si>
  <si>
    <t>132.789,43</t>
  </si>
  <si>
    <t>2,37%</t>
  </si>
  <si>
    <t>37,05%</t>
  </si>
  <si>
    <t>123,5792252</t>
  </si>
  <si>
    <t>929,99</t>
  </si>
  <si>
    <t>114.927,44</t>
  </si>
  <si>
    <t>2,05%</t>
  </si>
  <si>
    <t>39,11%</t>
  </si>
  <si>
    <t>5.427,4693730</t>
  </si>
  <si>
    <t>20,73</t>
  </si>
  <si>
    <t>112.511,44</t>
  </si>
  <si>
    <t>2,01%</t>
  </si>
  <si>
    <t>41,12%</t>
  </si>
  <si>
    <t>10.046,8348768</t>
  </si>
  <si>
    <t>100.367,88</t>
  </si>
  <si>
    <t>1,79%</t>
  </si>
  <si>
    <t>42,91%</t>
  </si>
  <si>
    <t>00004783</t>
  </si>
  <si>
    <t>PINTOR (HORISTA)</t>
  </si>
  <si>
    <t>4.423,5354333</t>
  </si>
  <si>
    <t>21,21</t>
  </si>
  <si>
    <t>93.823,19</t>
  </si>
  <si>
    <t>1,68%</t>
  </si>
  <si>
    <t>44,59%</t>
  </si>
  <si>
    <t>00044497</t>
  </si>
  <si>
    <t>MONTADOR DE ESTRUTURAS METALICAS HORISTA</t>
  </si>
  <si>
    <t>4.402,8221298</t>
  </si>
  <si>
    <t>19,20</t>
  </si>
  <si>
    <t>84.534,18</t>
  </si>
  <si>
    <t>1,51%</t>
  </si>
  <si>
    <t>46,10%</t>
  </si>
  <si>
    <t>8.452,7333474</t>
  </si>
  <si>
    <t>84.442,81</t>
  </si>
  <si>
    <t>47,61%</t>
  </si>
  <si>
    <t>56,0532443</t>
  </si>
  <si>
    <t>1.484,12</t>
  </si>
  <si>
    <t>83.189,74</t>
  </si>
  <si>
    <t>1,49%</t>
  </si>
  <si>
    <t>49,09%</t>
  </si>
  <si>
    <t>7.555,4748766</t>
  </si>
  <si>
    <t>10,87</t>
  </si>
  <si>
    <t>82.128,01</t>
  </si>
  <si>
    <t>1,47%</t>
  </si>
  <si>
    <t>50,56%</t>
  </si>
  <si>
    <t>8.009,4612555</t>
  </si>
  <si>
    <t>79.293,67</t>
  </si>
  <si>
    <t>1,42%</t>
  </si>
  <si>
    <t>51,98%</t>
  </si>
  <si>
    <t>517,2239194</t>
  </si>
  <si>
    <t>77.583,59</t>
  </si>
  <si>
    <t>1,39%</t>
  </si>
  <si>
    <t>53,37%</t>
  </si>
  <si>
    <t>6.870,3179007</t>
  </si>
  <si>
    <t>68.634,48</t>
  </si>
  <si>
    <t>1,23%</t>
  </si>
  <si>
    <t>54,59%</t>
  </si>
  <si>
    <t>00004750</t>
  </si>
  <si>
    <t>PEDREIRO (HORISTA)</t>
  </si>
  <si>
    <t>3.222,8725713</t>
  </si>
  <si>
    <t>68.357,13</t>
  </si>
  <si>
    <t>1,22%</t>
  </si>
  <si>
    <t>55,81%</t>
  </si>
  <si>
    <t>00036785</t>
  </si>
  <si>
    <t>GRANALHA DE ACO, ANGULAR (GRIT), PARA JATEAMENTO, PENEIRA 1,41 A 1,19 MM (SAE G16)</t>
  </si>
  <si>
    <t>SC25KG</t>
  </si>
  <si>
    <t>489,8375204</t>
  </si>
  <si>
    <t>134,38</t>
  </si>
  <si>
    <t>65.824,37</t>
  </si>
  <si>
    <t>1,18%</t>
  </si>
  <si>
    <t>56,99%</t>
  </si>
  <si>
    <t>8.798,8076056</t>
  </si>
  <si>
    <t>7,05</t>
  </si>
  <si>
    <t>62.031,59</t>
  </si>
  <si>
    <t>1,11%</t>
  </si>
  <si>
    <t>58,10%</t>
  </si>
  <si>
    <t>7.868,3002690</t>
  </si>
  <si>
    <t>7,60</t>
  </si>
  <si>
    <t>59.781,77</t>
  </si>
  <si>
    <t>1,07%</t>
  </si>
  <si>
    <t>59,17%</t>
  </si>
  <si>
    <t>1.301,5599273</t>
  </si>
  <si>
    <t>45,86</t>
  </si>
  <si>
    <t>59.689,54</t>
  </si>
  <si>
    <t>60,23%</t>
  </si>
  <si>
    <t>5.884,9913602</t>
  </si>
  <si>
    <t>58.791,06</t>
  </si>
  <si>
    <t>1,05%</t>
  </si>
  <si>
    <t>61,28%</t>
  </si>
  <si>
    <t>1.370,5426034</t>
  </si>
  <si>
    <t>40,21</t>
  </si>
  <si>
    <t>55.109,52</t>
  </si>
  <si>
    <t>0,98%</t>
  </si>
  <si>
    <t>62,27%</t>
  </si>
  <si>
    <t>00037372</t>
  </si>
  <si>
    <t>EXAMES - HORISTA (COLETADO CAIXA - ENCARGOS COMPLEMENTARES)</t>
  </si>
  <si>
    <t>37.223,0523969</t>
  </si>
  <si>
    <t>1,43</t>
  </si>
  <si>
    <t>53.228,96</t>
  </si>
  <si>
    <t>0,95%</t>
  </si>
  <si>
    <t>63,22%</t>
  </si>
  <si>
    <t>5.177,8335389</t>
  </si>
  <si>
    <t>9,94</t>
  </si>
  <si>
    <t>51.467,67</t>
  </si>
  <si>
    <t>0,92%</t>
  </si>
  <si>
    <t>64,14%</t>
  </si>
  <si>
    <t>4.377,7863428</t>
  </si>
  <si>
    <t>10,76</t>
  </si>
  <si>
    <t>47.104,98</t>
  </si>
  <si>
    <t>0,84%</t>
  </si>
  <si>
    <t>64,98%</t>
  </si>
  <si>
    <t>16.175,9393143</t>
  </si>
  <si>
    <t>2,89</t>
  </si>
  <si>
    <t>46.748,46</t>
  </si>
  <si>
    <t>65,82%</t>
  </si>
  <si>
    <t>00002436</t>
  </si>
  <si>
    <t>ELETRICISTA (HORISTA)</t>
  </si>
  <si>
    <t>2.089,7852924</t>
  </si>
  <si>
    <t>22,32</t>
  </si>
  <si>
    <t>46.644,01</t>
  </si>
  <si>
    <t>0,83%</t>
  </si>
  <si>
    <t>66,65%</t>
  </si>
  <si>
    <t>00040818</t>
  </si>
  <si>
    <t>ENCARREGADO GERAL DE OBRAS (MENSALISTA)</t>
  </si>
  <si>
    <t>10,1476149</t>
  </si>
  <si>
    <t>4.271,98</t>
  </si>
  <si>
    <t>43.350,41</t>
  </si>
  <si>
    <t>0,77%</t>
  </si>
  <si>
    <t>67,43%</t>
  </si>
  <si>
    <t>1.247,0571165</t>
  </si>
  <si>
    <t>33,90</t>
  </si>
  <si>
    <t>42.275,24</t>
  </si>
  <si>
    <t>0,76%</t>
  </si>
  <si>
    <t>68,18%</t>
  </si>
  <si>
    <t>00040814</t>
  </si>
  <si>
    <t>ENGENHEIRO CIVIL DE OBRA SENIOR (MENSALISTA)</t>
  </si>
  <si>
    <t>1,5148759</t>
  </si>
  <si>
    <t>27.328,34</t>
  </si>
  <si>
    <t>41.399,04</t>
  </si>
  <si>
    <t>0,74%</t>
  </si>
  <si>
    <t>68,92%</t>
  </si>
  <si>
    <t>39,0774613</t>
  </si>
  <si>
    <t>973,66</t>
  </si>
  <si>
    <t>38.048,16</t>
  </si>
  <si>
    <t>0,68%</t>
  </si>
  <si>
    <t>69,60%</t>
  </si>
  <si>
    <t>27,35</t>
  </si>
  <si>
    <t>37.484,34</t>
  </si>
  <si>
    <t>0,67%</t>
  </si>
  <si>
    <t>70,27%</t>
  </si>
  <si>
    <t>319,6193543</t>
  </si>
  <si>
    <t>114,53</t>
  </si>
  <si>
    <t>36.606,00</t>
  </si>
  <si>
    <t>0,65%</t>
  </si>
  <si>
    <t>70,93%</t>
  </si>
  <si>
    <t>179,9856489</t>
  </si>
  <si>
    <t>36.488,49</t>
  </si>
  <si>
    <t>71,58%</t>
  </si>
  <si>
    <t>00006160</t>
  </si>
  <si>
    <t>SOLDADOR (HORISTA)</t>
  </si>
  <si>
    <t>1.627,7748035</t>
  </si>
  <si>
    <t>34.525,10</t>
  </si>
  <si>
    <t>0,62%</t>
  </si>
  <si>
    <t>72,19%</t>
  </si>
  <si>
    <t>00039507</t>
  </si>
  <si>
    <t>TELA DE ACO SOLDADA NERVURADA, CA-60, Q-113, (1,8 KG/M2), DIAMETRO DO FIO = 3,8 MM, LARGURA = 2,45 M, ESPACAMENTO DA MALHA = 10 X 10 CM</t>
  </si>
  <si>
    <t>2.324,2033264</t>
  </si>
  <si>
    <t>14,31</t>
  </si>
  <si>
    <t>33.259,35</t>
  </si>
  <si>
    <t>0,59%</t>
  </si>
  <si>
    <t>72,79%</t>
  </si>
  <si>
    <t>11.144,4521903</t>
  </si>
  <si>
    <t>2,77</t>
  </si>
  <si>
    <t>30.870,13</t>
  </si>
  <si>
    <t>0,55%</t>
  </si>
  <si>
    <t>73,34%</t>
  </si>
  <si>
    <t>00004760</t>
  </si>
  <si>
    <t>AZULEJISTA OU LADRILHEIRO (HORISTA)</t>
  </si>
  <si>
    <t>1.215,0069828</t>
  </si>
  <si>
    <t>25,19</t>
  </si>
  <si>
    <t>30.606,03</t>
  </si>
  <si>
    <t>73,89%</t>
  </si>
  <si>
    <t>00012873</t>
  </si>
  <si>
    <t>IMPERMEABILIZADOR (HORISTA)</t>
  </si>
  <si>
    <t>1.398,7468320</t>
  </si>
  <si>
    <t>21,47</t>
  </si>
  <si>
    <t>30.031,09</t>
  </si>
  <si>
    <t>0,54%</t>
  </si>
  <si>
    <t>74,42%</t>
  </si>
  <si>
    <t>00043059</t>
  </si>
  <si>
    <t>ACO CA-60, 4,2 MM, OU 5,0 MM, OU 6,0 MM, OU 7,0 MM, VERGALHAO</t>
  </si>
  <si>
    <t>3.051,0493463</t>
  </si>
  <si>
    <t>9,69</t>
  </si>
  <si>
    <t>29.564,67</t>
  </si>
  <si>
    <t>0,53%</t>
  </si>
  <si>
    <t>74,95%</t>
  </si>
  <si>
    <t>00000247</t>
  </si>
  <si>
    <t>AJUDANTE DE ELETRICISTA (HORISTA)</t>
  </si>
  <si>
    <t>1.692,5695368</t>
  </si>
  <si>
    <t>17,14</t>
  </si>
  <si>
    <t>29.010,64</t>
  </si>
  <si>
    <t>0,52%</t>
  </si>
  <si>
    <t>75,47%</t>
  </si>
  <si>
    <t>48,4423084</t>
  </si>
  <si>
    <t>583,82</t>
  </si>
  <si>
    <t>28.281,59</t>
  </si>
  <si>
    <t>0,51%</t>
  </si>
  <si>
    <t>75,98%</t>
  </si>
  <si>
    <t>00041096</t>
  </si>
  <si>
    <t>VIGIA DIURNO (MENSALISTA)</t>
  </si>
  <si>
    <t>10,0263593</t>
  </si>
  <si>
    <t>2.643,75</t>
  </si>
  <si>
    <t>26.507,19</t>
  </si>
  <si>
    <t>0,47%</t>
  </si>
  <si>
    <t>76,45%</t>
  </si>
  <si>
    <t>2.685,5425195</t>
  </si>
  <si>
    <t>9,58</t>
  </si>
  <si>
    <t>25.727,50</t>
  </si>
  <si>
    <t>0,46%</t>
  </si>
  <si>
    <t>76,91%</t>
  </si>
  <si>
    <t>817,9808383</t>
  </si>
  <si>
    <t>31,17</t>
  </si>
  <si>
    <t>25.496,46</t>
  </si>
  <si>
    <t>77,37%</t>
  </si>
  <si>
    <t>84,9297950</t>
  </si>
  <si>
    <t>298,43</t>
  </si>
  <si>
    <t>25.345,60</t>
  </si>
  <si>
    <t>0,45%</t>
  </si>
  <si>
    <t>77,82%</t>
  </si>
  <si>
    <t>00001213</t>
  </si>
  <si>
    <t>CARPINTEIRO DE FORMAS PARA CONCRETO (HORISTA)</t>
  </si>
  <si>
    <t>1.191,8512800</t>
  </si>
  <si>
    <t>25.279,17</t>
  </si>
  <si>
    <t>78,27%</t>
  </si>
  <si>
    <t>00004230</t>
  </si>
  <si>
    <t>OPERADOR DE MAQUINAS E TRATORES DIVERSOS - TERRAPLANAGEM (HORISTA)</t>
  </si>
  <si>
    <t>759,8672896</t>
  </si>
  <si>
    <t>30,50</t>
  </si>
  <si>
    <t>23.175,95</t>
  </si>
  <si>
    <t>0,41%</t>
  </si>
  <si>
    <t>78,68%</t>
  </si>
  <si>
    <t>00040815</t>
  </si>
  <si>
    <t>ARQUITETO JUNIOR (MENSALISTA)</t>
  </si>
  <si>
    <t>1,0050630</t>
  </si>
  <si>
    <t>21.403,03</t>
  </si>
  <si>
    <t>21.511,39</t>
  </si>
  <si>
    <t>0,38%</t>
  </si>
  <si>
    <t>79,07%</t>
  </si>
  <si>
    <t>00037370</t>
  </si>
  <si>
    <t>ALIMENTACAO - HORISTA (COLETADO CAIXA - ENCARGOS COMPLEMENTARES)</t>
  </si>
  <si>
    <t>0,56</t>
  </si>
  <si>
    <t>20.844,91</t>
  </si>
  <si>
    <t>0,37%</t>
  </si>
  <si>
    <t>79,44%</t>
  </si>
  <si>
    <t>50,0633728</t>
  </si>
  <si>
    <t>416,03</t>
  </si>
  <si>
    <t>20.827,86</t>
  </si>
  <si>
    <t>79,81%</t>
  </si>
  <si>
    <t>2.559,9913456</t>
  </si>
  <si>
    <t>8,09</t>
  </si>
  <si>
    <t>20.710,33</t>
  </si>
  <si>
    <t>80,18%</t>
  </si>
  <si>
    <t>00004759</t>
  </si>
  <si>
    <t>CALCETEIRO / RASTELEIRO (HORISTA)</t>
  </si>
  <si>
    <t>1.063,6825357</t>
  </si>
  <si>
    <t>20.422,70</t>
  </si>
  <si>
    <t>0,36%</t>
  </si>
  <si>
    <t>80,55%</t>
  </si>
  <si>
    <t>1.992,5270306</t>
  </si>
  <si>
    <t>19.905,35</t>
  </si>
  <si>
    <t>80,90%</t>
  </si>
  <si>
    <t>384,1624876</t>
  </si>
  <si>
    <t>49,59</t>
  </si>
  <si>
    <t>19.050,62</t>
  </si>
  <si>
    <t>0,34%</t>
  </si>
  <si>
    <t>81,25%</t>
  </si>
  <si>
    <t>584,4758936</t>
  </si>
  <si>
    <t>30,82</t>
  </si>
  <si>
    <t>18.013,55</t>
  </si>
  <si>
    <t>0,32%</t>
  </si>
  <si>
    <t>81,57%</t>
  </si>
  <si>
    <t>2.228,2574911</t>
  </si>
  <si>
    <t>8,02</t>
  </si>
  <si>
    <t>17.870,63</t>
  </si>
  <si>
    <t>81,89%</t>
  </si>
  <si>
    <t>00037371</t>
  </si>
  <si>
    <t>TRANSPORTE - HORISTA (COLETADO CAIXA - ENCARGOS COMPLEMENTARES)</t>
  </si>
  <si>
    <t>0,47</t>
  </si>
  <si>
    <t>17.494,83</t>
  </si>
  <si>
    <t>0,31%</t>
  </si>
  <si>
    <t>82,20%</t>
  </si>
  <si>
    <t>198,6634049</t>
  </si>
  <si>
    <t>86,39</t>
  </si>
  <si>
    <t>17.162,53</t>
  </si>
  <si>
    <t>82,51%</t>
  </si>
  <si>
    <t>1.562,1395939</t>
  </si>
  <si>
    <t>10,93</t>
  </si>
  <si>
    <t>17.074,19</t>
  </si>
  <si>
    <t>82,81%</t>
  </si>
  <si>
    <t>1,9976210</t>
  </si>
  <si>
    <t>8.234,77</t>
  </si>
  <si>
    <t>16.449,95</t>
  </si>
  <si>
    <t>0,29%</t>
  </si>
  <si>
    <t>83,10%</t>
  </si>
  <si>
    <t>5.624,2142866</t>
  </si>
  <si>
    <t>2,87</t>
  </si>
  <si>
    <t>16.141,50</t>
  </si>
  <si>
    <t>83,39%</t>
  </si>
  <si>
    <t>4.455,3493533</t>
  </si>
  <si>
    <t>3,59</t>
  </si>
  <si>
    <t>15.994,70</t>
  </si>
  <si>
    <t>83,68%</t>
  </si>
  <si>
    <t>00004221</t>
  </si>
  <si>
    <t>OLEO DIESEL COMBUSTIVEL COMUM METROPOLITANO S-10 OU S-500</t>
  </si>
  <si>
    <t>2.452,0267125</t>
  </si>
  <si>
    <t>6,52</t>
  </si>
  <si>
    <t>15.987,21</t>
  </si>
  <si>
    <t>83,96%</t>
  </si>
  <si>
    <t>1.410,8198059</t>
  </si>
  <si>
    <t>11,11</t>
  </si>
  <si>
    <t>15.674,21</t>
  </si>
  <si>
    <t>0,28%</t>
  </si>
  <si>
    <t>84,24%</t>
  </si>
  <si>
    <t>119,7174244</t>
  </si>
  <si>
    <t>129,88</t>
  </si>
  <si>
    <t>15.548,90</t>
  </si>
  <si>
    <t>84,52%</t>
  </si>
  <si>
    <t>00004254</t>
  </si>
  <si>
    <t>OPERADOR DE GUINDASTE (HORISTA)</t>
  </si>
  <si>
    <t>703,3276271</t>
  </si>
  <si>
    <t>15.473,21</t>
  </si>
  <si>
    <t>84,80%</t>
  </si>
  <si>
    <t>351,3315871</t>
  </si>
  <si>
    <t>43,21</t>
  </si>
  <si>
    <t>15.181,04</t>
  </si>
  <si>
    <t>0,27%</t>
  </si>
  <si>
    <t>85,07%</t>
  </si>
  <si>
    <t>313,6264914</t>
  </si>
  <si>
    <t>45,89</t>
  </si>
  <si>
    <t>14.392,32</t>
  </si>
  <si>
    <t>0,26%</t>
  </si>
  <si>
    <t>85,33%</t>
  </si>
  <si>
    <t>2.429,2312445</t>
  </si>
  <si>
    <t>5,71</t>
  </si>
  <si>
    <t>13.870,91</t>
  </si>
  <si>
    <t>0,25%</t>
  </si>
  <si>
    <t>85,58%</t>
  </si>
  <si>
    <t>355,6557632</t>
  </si>
  <si>
    <t>38,33</t>
  </si>
  <si>
    <t>13.632,29</t>
  </si>
  <si>
    <t>0,24%</t>
  </si>
  <si>
    <t>85,82%</t>
  </si>
  <si>
    <t>2.913,6210719</t>
  </si>
  <si>
    <t>4,60</t>
  </si>
  <si>
    <t>13.402,66</t>
  </si>
  <si>
    <t>86,06%</t>
  </si>
  <si>
    <t>00000378</t>
  </si>
  <si>
    <t>ARMADOR (HORISTA)</t>
  </si>
  <si>
    <t>615,0444815</t>
  </si>
  <si>
    <t>13.045,09</t>
  </si>
  <si>
    <t>0,23%</t>
  </si>
  <si>
    <t>86,29%</t>
  </si>
  <si>
    <t>00043491</t>
  </si>
  <si>
    <t>EPI - FAMILIA SERVENTE - HORISTA (ENCARGOS COMPLEMENTARES - COLETADO CAIXA)</t>
  </si>
  <si>
    <t>9.299,5501107</t>
  </si>
  <si>
    <t>1,39</t>
  </si>
  <si>
    <t>12.926,37</t>
  </si>
  <si>
    <t>86,52%</t>
  </si>
  <si>
    <t>206,3345604</t>
  </si>
  <si>
    <t>62,30</t>
  </si>
  <si>
    <t>12.854,64</t>
  </si>
  <si>
    <t>86,75%</t>
  </si>
  <si>
    <t>243,4881465</t>
  </si>
  <si>
    <t>51,48</t>
  </si>
  <si>
    <t>12.534,77</t>
  </si>
  <si>
    <t>0,22%</t>
  </si>
  <si>
    <t>86,98%</t>
  </si>
  <si>
    <t>190,8202456</t>
  </si>
  <si>
    <t>65,37</t>
  </si>
  <si>
    <t>12.473,92</t>
  </si>
  <si>
    <t>87,20%</t>
  </si>
  <si>
    <t>48,9417136</t>
  </si>
  <si>
    <t>246,98</t>
  </si>
  <si>
    <t>12.087,62</t>
  </si>
  <si>
    <t>87,42%</t>
  </si>
  <si>
    <t>00002696</t>
  </si>
  <si>
    <t>ENCANADOR OU BOMBEIRO HIDRAULICO (HORISTA)</t>
  </si>
  <si>
    <t>545,0102060</t>
  </si>
  <si>
    <t>11.559,67</t>
  </si>
  <si>
    <t>0,21%</t>
  </si>
  <si>
    <t>87,62%</t>
  </si>
  <si>
    <t>613,4805847</t>
  </si>
  <si>
    <t>18,50</t>
  </si>
  <si>
    <t>11.349,39</t>
  </si>
  <si>
    <t>0,20%</t>
  </si>
  <si>
    <t>87,83%</t>
  </si>
  <si>
    <t>39,1533709</t>
  </si>
  <si>
    <t>281,90</t>
  </si>
  <si>
    <t>11.037,34</t>
  </si>
  <si>
    <t>88,02%</t>
  </si>
  <si>
    <t>4.109,0392440</t>
  </si>
  <si>
    <t>2,65</t>
  </si>
  <si>
    <t>10.888,95</t>
  </si>
  <si>
    <t>0,19%</t>
  </si>
  <si>
    <t>88,22%</t>
  </si>
  <si>
    <t>31,2766076</t>
  </si>
  <si>
    <t>344,54</t>
  </si>
  <si>
    <t>10.776,04</t>
  </si>
  <si>
    <t>88,41%</t>
  </si>
  <si>
    <t>00037666</t>
  </si>
  <si>
    <t>OPERADOR DE BETONEIRA ESTACIONARIA / MISTURADOR (HORISTA)</t>
  </si>
  <si>
    <t>689,0762504</t>
  </si>
  <si>
    <t>15,26</t>
  </si>
  <si>
    <t>10.515,30</t>
  </si>
  <si>
    <t>88,60%</t>
  </si>
  <si>
    <t>00043489</t>
  </si>
  <si>
    <t>EPI - FAMILIA PEDREIRO - HORISTA (ENCARGOS COMPLEMENTARES - COLETADO CAIXA)</t>
  </si>
  <si>
    <t>7.827,0338505</t>
  </si>
  <si>
    <t>1,31</t>
  </si>
  <si>
    <t>10.253,41</t>
  </si>
  <si>
    <t>0,18%</t>
  </si>
  <si>
    <t>88,78%</t>
  </si>
  <si>
    <t>402,0554782</t>
  </si>
  <si>
    <t>25,25</t>
  </si>
  <si>
    <t>10.151,90</t>
  </si>
  <si>
    <t>88,96%</t>
  </si>
  <si>
    <t>3.977,4845800</t>
  </si>
  <si>
    <t>2,52</t>
  </si>
  <si>
    <t>10.023,26</t>
  </si>
  <si>
    <t>89,14%</t>
  </si>
  <si>
    <t>23,9714516</t>
  </si>
  <si>
    <t>413,33</t>
  </si>
  <si>
    <t>9.908,12</t>
  </si>
  <si>
    <t>89,32%</t>
  </si>
  <si>
    <t>11,2500359</t>
  </si>
  <si>
    <t>848,61</t>
  </si>
  <si>
    <t>9.546,89</t>
  </si>
  <si>
    <t>0,17%</t>
  </si>
  <si>
    <t>89,49%</t>
  </si>
  <si>
    <t>00044499</t>
  </si>
  <si>
    <t>AJUDANTE DE ESTRUTURAS METALICAS (HORISTA)</t>
  </si>
  <si>
    <t>539,1424765</t>
  </si>
  <si>
    <t>9.240,90</t>
  </si>
  <si>
    <t>89,65%</t>
  </si>
  <si>
    <t>76.426,0714595</t>
  </si>
  <si>
    <t>9.171,13</t>
  </si>
  <si>
    <t>0,16%</t>
  </si>
  <si>
    <t>89,82%</t>
  </si>
  <si>
    <t>00043466</t>
  </si>
  <si>
    <t>FERRAMENTAS - FAMILIA PINTOR - HORISTA (ENCARGOS COMPLEMENTARES - COLETADO CAIXA)</t>
  </si>
  <si>
    <t>4.359,1937338</t>
  </si>
  <si>
    <t>8.936,35</t>
  </si>
  <si>
    <t>89,98%</t>
  </si>
  <si>
    <t>00003081</t>
  </si>
  <si>
    <t>FECHADURA ESPELHO PARA PORTA EXTERNA, EM ACO INOX (MAQUINA, TESTA E CONTRA-TESTA) E EM ZAMAC (MACANETA, LINGUETA E TRINCOS) COM ACABAMENTO CROMADO, MAQUINA DE 55 MM, INCLUINDO CHAVE TIPO CILINDRO</t>
  </si>
  <si>
    <t>55,9333870</t>
  </si>
  <si>
    <t>158,26</t>
  </si>
  <si>
    <t>8.852,02</t>
  </si>
  <si>
    <t>90,14%</t>
  </si>
  <si>
    <t>00040863</t>
  </si>
  <si>
    <t>EXAMES - MENSALISTA (COLETADO CAIXA - ENCARGOS COMPLEMENTARES)</t>
  </si>
  <si>
    <t>32,4613407</t>
  </si>
  <si>
    <t>270,51</t>
  </si>
  <si>
    <t>8.781,12</t>
  </si>
  <si>
    <t>90,29%</t>
  </si>
  <si>
    <t>675,0074103</t>
  </si>
  <si>
    <t>12,97</t>
  </si>
  <si>
    <t>8.754,85</t>
  </si>
  <si>
    <t>90,45%</t>
  </si>
  <si>
    <t>00000183</t>
  </si>
  <si>
    <t>BATENTE / PORTAL / ADUELA / MARCO EM MADEIRA MACICA COM REBAIXO, E = *3* CM, L = *14* CM, PARA PORTAS DE GIRO DE *60 CM A 120* CM X *210* CM, CEDRINHO / ANGELIM COMERCIAL / TAURI / CURUPIXA / PEROBA / CUMARU OU EQUIVALENTE DA REGIAO (NAO INCLUI ALIZARES)</t>
  </si>
  <si>
    <t>8.390,01</t>
  </si>
  <si>
    <t>0,15%</t>
  </si>
  <si>
    <t>90,60%</t>
  </si>
  <si>
    <t>5.693,8949435</t>
  </si>
  <si>
    <t>8.142,27</t>
  </si>
  <si>
    <t>90,74%</t>
  </si>
  <si>
    <t>00001214</t>
  </si>
  <si>
    <t>CARPINTEIRO DE ESQUADRIAS (HORISTA)</t>
  </si>
  <si>
    <t>407,6346661</t>
  </si>
  <si>
    <t>19,97</t>
  </si>
  <si>
    <t>8.140,46</t>
  </si>
  <si>
    <t>90,89%</t>
  </si>
  <si>
    <t>00043490</t>
  </si>
  <si>
    <t>EPI - FAMILIA PINTOR - HORISTA (ENCARGOS COMPLEMENTARES - COLETADO CAIXA)</t>
  </si>
  <si>
    <t>1,85</t>
  </si>
  <si>
    <t>8.064,51</t>
  </si>
  <si>
    <t>0,14%</t>
  </si>
  <si>
    <t>91,03%</t>
  </si>
  <si>
    <t>1.912,7432479</t>
  </si>
  <si>
    <t>4,19</t>
  </si>
  <si>
    <t>8.014,39</t>
  </si>
  <si>
    <t>91,18%</t>
  </si>
  <si>
    <t>00038590</t>
  </si>
  <si>
    <t>BLOCO DE CONCRETO ESTRUTURAL 14 X 19 X 29 CM, FBK 4,5 MPA (NBR 6136)</t>
  </si>
  <si>
    <t>1.910,0602432</t>
  </si>
  <si>
    <t>4,13</t>
  </si>
  <si>
    <t>7.888,55</t>
  </si>
  <si>
    <t>91,32%</t>
  </si>
  <si>
    <t>00039029</t>
  </si>
  <si>
    <t>PERFILADO PERFURADO DUPLO 38 X 76 MM, CHAPA 22</t>
  </si>
  <si>
    <t>392,5325194</t>
  </si>
  <si>
    <t>20,03</t>
  </si>
  <si>
    <t>7.862,43</t>
  </si>
  <si>
    <t>91,46%</t>
  </si>
  <si>
    <t>78,8776619</t>
  </si>
  <si>
    <t>96,51</t>
  </si>
  <si>
    <t>7.612,48</t>
  </si>
  <si>
    <t>91,59%</t>
  </si>
  <si>
    <t>00006117</t>
  </si>
  <si>
    <t>CARPINTEIRO AUXILIAR (HORISTA)</t>
  </si>
  <si>
    <t>443,4995191</t>
  </si>
  <si>
    <t>7.601,58</t>
  </si>
  <si>
    <t>91,73%</t>
  </si>
  <si>
    <t>68,2587083</t>
  </si>
  <si>
    <t>111,11</t>
  </si>
  <si>
    <t>7.584,23</t>
  </si>
  <si>
    <t>91,87%</t>
  </si>
  <si>
    <t>10,9869153</t>
  </si>
  <si>
    <t>670,95</t>
  </si>
  <si>
    <t>7.371,67</t>
  </si>
  <si>
    <t>0,13%</t>
  </si>
  <si>
    <t>92,00%</t>
  </si>
  <si>
    <t>8,2831353</t>
  </si>
  <si>
    <t>878,49</t>
  </si>
  <si>
    <t>7.276,65</t>
  </si>
  <si>
    <t>92,13%</t>
  </si>
  <si>
    <t>00000246</t>
  </si>
  <si>
    <t>AUXILIAR DE ENCANADOR OU BOMBEIRO HIDRAULICO (HORISTA)</t>
  </si>
  <si>
    <t>423,6719309</t>
  </si>
  <si>
    <t>7.261,74</t>
  </si>
  <si>
    <t>92,26%</t>
  </si>
  <si>
    <t>724,2374805</t>
  </si>
  <si>
    <t>7.169,95</t>
  </si>
  <si>
    <t>92,39%</t>
  </si>
  <si>
    <t>1.242,9368837</t>
  </si>
  <si>
    <t>5,75</t>
  </si>
  <si>
    <t>7.146,89</t>
  </si>
  <si>
    <t>92,51%</t>
  </si>
  <si>
    <t>760,6480088</t>
  </si>
  <si>
    <t>9,30</t>
  </si>
  <si>
    <t>7.074,03</t>
  </si>
  <si>
    <t>92,64%</t>
  </si>
  <si>
    <t>57,0320785</t>
  </si>
  <si>
    <t>122,62</t>
  </si>
  <si>
    <t>6.993,27</t>
  </si>
  <si>
    <t>0,12%</t>
  </si>
  <si>
    <t>92,77%</t>
  </si>
  <si>
    <t>00043488</t>
  </si>
  <si>
    <t>EPI - FAMILIA OPERADOR ESCAVADEIRA - HORISTA (ENCARGOS COMPLEMENTARES - COLETADO CAIXA)</t>
  </si>
  <si>
    <t>7.513,2130467</t>
  </si>
  <si>
    <t>0,89</t>
  </si>
  <si>
    <t>6.686,76</t>
  </si>
  <si>
    <t>92,88%</t>
  </si>
  <si>
    <t>76,8285023</t>
  </si>
  <si>
    <t>83,15</t>
  </si>
  <si>
    <t>6.388,29</t>
  </si>
  <si>
    <t>0,11%</t>
  </si>
  <si>
    <t>93,00%</t>
  </si>
  <si>
    <t>4,9940524</t>
  </si>
  <si>
    <t>1.235,91</t>
  </si>
  <si>
    <t>6.172,20</t>
  </si>
  <si>
    <t>93,11%</t>
  </si>
  <si>
    <t>00043465</t>
  </si>
  <si>
    <t>FERRAMENTAS - FAMILIA PEDREIRO - HORISTA (ENCARGOS COMPLEMENTARES - COLETADO CAIXA)</t>
  </si>
  <si>
    <t>0,78</t>
  </si>
  <si>
    <t>6.105,09</t>
  </si>
  <si>
    <t>93,22%</t>
  </si>
  <si>
    <t>139,9033842</t>
  </si>
  <si>
    <t>5.881,54</t>
  </si>
  <si>
    <t>93,32%</t>
  </si>
  <si>
    <t>00043467</t>
  </si>
  <si>
    <t>FERRAMENTAS - FAMILIA SERVENTE - HORISTA (ENCARGOS COMPLEMENTARES - COLETADO CAIXA)</t>
  </si>
  <si>
    <t>0,61</t>
  </si>
  <si>
    <t>5.672,73</t>
  </si>
  <si>
    <t>0,10%</t>
  </si>
  <si>
    <t>93,42%</t>
  </si>
  <si>
    <t>00006121</t>
  </si>
  <si>
    <t>AUXILIAR DE SERVICOS GERAIS (HORISTA)</t>
  </si>
  <si>
    <t>366,3915518</t>
  </si>
  <si>
    <t>5.521,52</t>
  </si>
  <si>
    <t>93,52%</t>
  </si>
  <si>
    <t>00004251</t>
  </si>
  <si>
    <t>OPERADOR DE JATO ABRASIVO OU JATISTA (HORISTA)</t>
  </si>
  <si>
    <t>333,8365528</t>
  </si>
  <si>
    <t>16,27</t>
  </si>
  <si>
    <t>5.431,52</t>
  </si>
  <si>
    <t>93,62%</t>
  </si>
  <si>
    <t>514,8633314</t>
  </si>
  <si>
    <t>10,27</t>
  </si>
  <si>
    <t>5.287,65</t>
  </si>
  <si>
    <t>0,09%</t>
  </si>
  <si>
    <t>93,71%</t>
  </si>
  <si>
    <t>521,9783579</t>
  </si>
  <si>
    <t>5.214,56</t>
  </si>
  <si>
    <t>93,81%</t>
  </si>
  <si>
    <t>160,8084876</t>
  </si>
  <si>
    <t>31,50</t>
  </si>
  <si>
    <t>5.065,47</t>
  </si>
  <si>
    <t>93,90%</t>
  </si>
  <si>
    <t>00000242</t>
  </si>
  <si>
    <t>AJUDANTE ESPECIALIZADO (HORISTA)</t>
  </si>
  <si>
    <t>312,3190855</t>
  </si>
  <si>
    <t>16,12</t>
  </si>
  <si>
    <t>5.034,58</t>
  </si>
  <si>
    <t>93,99%</t>
  </si>
  <si>
    <t>466,1448520</t>
  </si>
  <si>
    <t>5.015,72</t>
  </si>
  <si>
    <t>94,08%</t>
  </si>
  <si>
    <t>00000034</t>
  </si>
  <si>
    <t>ACO CA-50, 10,0 MM, VERGALHAO</t>
  </si>
  <si>
    <t>489,7815422</t>
  </si>
  <si>
    <t>10,24</t>
  </si>
  <si>
    <t>5.015,36</t>
  </si>
  <si>
    <t>94,17%</t>
  </si>
  <si>
    <t>14,9821572</t>
  </si>
  <si>
    <t>330,83</t>
  </si>
  <si>
    <t>4.956,55</t>
  </si>
  <si>
    <t>94,26%</t>
  </si>
  <si>
    <t>273,7802456</t>
  </si>
  <si>
    <t>18,06</t>
  </si>
  <si>
    <t>4.944,47</t>
  </si>
  <si>
    <t>94,34%</t>
  </si>
  <si>
    <t>366,1578499</t>
  </si>
  <si>
    <t>4.869,90</t>
  </si>
  <si>
    <t>94,43%</t>
  </si>
  <si>
    <t>2.426,23</t>
  </si>
  <si>
    <t>4.846,69</t>
  </si>
  <si>
    <t>94,52%</t>
  </si>
  <si>
    <t>00038101</t>
  </si>
  <si>
    <t>TOMADA 2P+T 10A, 250V (APENAS MODULO)</t>
  </si>
  <si>
    <t>547,3481442</t>
  </si>
  <si>
    <t>8,68</t>
  </si>
  <si>
    <t>4.750,98</t>
  </si>
  <si>
    <t>0,08%</t>
  </si>
  <si>
    <t>94,60%</t>
  </si>
  <si>
    <t>155,5933705</t>
  </si>
  <si>
    <t>4.745,60</t>
  </si>
  <si>
    <t>94,69%</t>
  </si>
  <si>
    <t>15,4813148</t>
  </si>
  <si>
    <t>306,36</t>
  </si>
  <si>
    <t>4.742,86</t>
  </si>
  <si>
    <t>94,77%</t>
  </si>
  <si>
    <t>00037762</t>
  </si>
  <si>
    <t>CAVALO MECANICO TRACAO 4X2, PESO BRUTO TOTAL 16000 KG, CAPACIDADE MAXIMA DE TRACAO *36000* KG, DISTANCIA ENTRE EIXOS *3,56* M, POTENCIA *286* CV (INCLUI CABINE E CHASSI, NAO INCLUI SEMIRREBOQUE)</t>
  </si>
  <si>
    <t>0,0061766</t>
  </si>
  <si>
    <t>755.977,34</t>
  </si>
  <si>
    <t>4.669,39</t>
  </si>
  <si>
    <t>94,86%</t>
  </si>
  <si>
    <t>00002705</t>
  </si>
  <si>
    <t>ENERGIA ELETRICA ATE 2000 KWH INDUSTRIAL, SEM DEMANDA</t>
  </si>
  <si>
    <t>Franquia</t>
  </si>
  <si>
    <t>KWH</t>
  </si>
  <si>
    <t>5.034,2914544</t>
  </si>
  <si>
    <t>4.631,55</t>
  </si>
  <si>
    <t>94,94%</t>
  </si>
  <si>
    <t>00043484</t>
  </si>
  <si>
    <t>EPI - FAMILIA ELETRICISTA - HORISTA (ENCARGOS COMPLEMENTARES - COLETADO CAIXA)</t>
  </si>
  <si>
    <t>3.646,2758158</t>
  </si>
  <si>
    <t>1,26</t>
  </si>
  <si>
    <t>4.594,31</t>
  </si>
  <si>
    <t>95,02%</t>
  </si>
  <si>
    <t>804,7875507</t>
  </si>
  <si>
    <t>5,60</t>
  </si>
  <si>
    <t>4.506,81</t>
  </si>
  <si>
    <t>95,10%</t>
  </si>
  <si>
    <t>139,7077172</t>
  </si>
  <si>
    <t>4.191,23</t>
  </si>
  <si>
    <t>0,07%</t>
  </si>
  <si>
    <t>95,18%</t>
  </si>
  <si>
    <t>1.086,5459948</t>
  </si>
  <si>
    <t>3,83</t>
  </si>
  <si>
    <t>4.161,47</t>
  </si>
  <si>
    <t>95,25%</t>
  </si>
  <si>
    <t>00004755</t>
  </si>
  <si>
    <t>MARMORISTA / GRANITEIRO (HORISTA)</t>
  </si>
  <si>
    <t>181,8173773</t>
  </si>
  <si>
    <t>22,54</t>
  </si>
  <si>
    <t>4.098,16</t>
  </si>
  <si>
    <t>95,32%</t>
  </si>
  <si>
    <t>78,1884087</t>
  </si>
  <si>
    <t>52,07</t>
  </si>
  <si>
    <t>4.071,27</t>
  </si>
  <si>
    <t>95,40%</t>
  </si>
  <si>
    <t>8,9892943</t>
  </si>
  <si>
    <t>450,00</t>
  </si>
  <si>
    <t>4.045,18</t>
  </si>
  <si>
    <t>95,47%</t>
  </si>
  <si>
    <t>96,8846168</t>
  </si>
  <si>
    <t>40,48</t>
  </si>
  <si>
    <t>3.921,89</t>
  </si>
  <si>
    <t>95,54%</t>
  </si>
  <si>
    <t>00039996</t>
  </si>
  <si>
    <t>VERGALHAO ZINCADO ROSCA TOTAL, 1/4" (6,3 MM)</t>
  </si>
  <si>
    <t>872,2857647</t>
  </si>
  <si>
    <t>4,48</t>
  </si>
  <si>
    <t>3.907,84</t>
  </si>
  <si>
    <t>95,61%</t>
  </si>
  <si>
    <t>854,8880403</t>
  </si>
  <si>
    <t>4,53</t>
  </si>
  <si>
    <t>3.872,64</t>
  </si>
  <si>
    <t>95,68%</t>
  </si>
  <si>
    <t>13,9833467</t>
  </si>
  <si>
    <t>273,08</t>
  </si>
  <si>
    <t>3.818,57</t>
  </si>
  <si>
    <t>95,75%</t>
  </si>
  <si>
    <t>187,0514791</t>
  </si>
  <si>
    <t>20,15</t>
  </si>
  <si>
    <t>3.769,09</t>
  </si>
  <si>
    <t>95,81%</t>
  </si>
  <si>
    <t>671,0090721</t>
  </si>
  <si>
    <t>5,45</t>
  </si>
  <si>
    <t>3.657,00</t>
  </si>
  <si>
    <t>95,88%</t>
  </si>
  <si>
    <t>123,8756322</t>
  </si>
  <si>
    <t>27,64</t>
  </si>
  <si>
    <t>3.423,92</t>
  </si>
  <si>
    <t>0,06%</t>
  </si>
  <si>
    <t>95,94%</t>
  </si>
  <si>
    <t>477,4187255</t>
  </si>
  <si>
    <t>7,17</t>
  </si>
  <si>
    <t>3.423,09</t>
  </si>
  <si>
    <t>96,00%</t>
  </si>
  <si>
    <t>987,8560281</t>
  </si>
  <si>
    <t>3,27</t>
  </si>
  <si>
    <t>3.230,29</t>
  </si>
  <si>
    <t>96,06%</t>
  </si>
  <si>
    <t>0,9988105</t>
  </si>
  <si>
    <t>3.163,22</t>
  </si>
  <si>
    <t>3.159,46</t>
  </si>
  <si>
    <t>96,12%</t>
  </si>
  <si>
    <t>00043460</t>
  </si>
  <si>
    <t>FERRAMENTAS - FAMILIA ELETRICISTA - HORISTA (ENCARGOS COMPLEMENTARES - COLETADO CAIXA)</t>
  </si>
  <si>
    <t>0,86</t>
  </si>
  <si>
    <t>3.135,80</t>
  </si>
  <si>
    <t>96,17%</t>
  </si>
  <si>
    <t>280,3433724</t>
  </si>
  <si>
    <t>10,82</t>
  </si>
  <si>
    <t>3.033,32</t>
  </si>
  <si>
    <t>0,05%</t>
  </si>
  <si>
    <t>96,23%</t>
  </si>
  <si>
    <t>167,8001610</t>
  </si>
  <si>
    <t>3.030,47</t>
  </si>
  <si>
    <t>96,28%</t>
  </si>
  <si>
    <t>52,8363753</t>
  </si>
  <si>
    <t>57,14</t>
  </si>
  <si>
    <t>3.019,07</t>
  </si>
  <si>
    <t>96,33%</t>
  </si>
  <si>
    <t>126,0689474</t>
  </si>
  <si>
    <t>23,80</t>
  </si>
  <si>
    <t>3.000,44</t>
  </si>
  <si>
    <t>96,39%</t>
  </si>
  <si>
    <t>00043492</t>
  </si>
  <si>
    <t>EPI - FAMILIA SOLDADOR - HORISTA (ENCARGOS COMPLEMENTARES - COLETADO CAIXA)</t>
  </si>
  <si>
    <t>1.609,2045826</t>
  </si>
  <si>
    <t>1,82</t>
  </si>
  <si>
    <t>2.928,75</t>
  </si>
  <si>
    <t>96,44%</t>
  </si>
  <si>
    <t>117,5103856</t>
  </si>
  <si>
    <t>24,79</t>
  </si>
  <si>
    <t>2.913,08</t>
  </si>
  <si>
    <t>96,49%</t>
  </si>
  <si>
    <t>6,7120064</t>
  </si>
  <si>
    <t>429,86</t>
  </si>
  <si>
    <t>2.885,22</t>
  </si>
  <si>
    <t>96,54%</t>
  </si>
  <si>
    <t>00043483</t>
  </si>
  <si>
    <t>EPI - FAMILIA CARPINTEIRO DE FORMAS - HORISTA (ENCARGOS COMPLEMENTARES - COLETADO CAIXA)</t>
  </si>
  <si>
    <t>2.017,0083998</t>
  </si>
  <si>
    <t>2.884,32</t>
  </si>
  <si>
    <t>96,60%</t>
  </si>
  <si>
    <t>1.395,47</t>
  </si>
  <si>
    <t>2.787,62</t>
  </si>
  <si>
    <t>96,65%</t>
  </si>
  <si>
    <t>502,8401003</t>
  </si>
  <si>
    <t>5,51</t>
  </si>
  <si>
    <t>2.770,65</t>
  </si>
  <si>
    <t>96,69%</t>
  </si>
  <si>
    <t>60,3718810</t>
  </si>
  <si>
    <t>45,42</t>
  </si>
  <si>
    <t>2.742,09</t>
  </si>
  <si>
    <t>96,74%</t>
  </si>
  <si>
    <t>439,4766121</t>
  </si>
  <si>
    <t>6,21</t>
  </si>
  <si>
    <t>2.729,15</t>
  </si>
  <si>
    <t>96,79%</t>
  </si>
  <si>
    <t>1.038,7629013</t>
  </si>
  <si>
    <t>2,60</t>
  </si>
  <si>
    <t>2.700,78</t>
  </si>
  <si>
    <t>96,84%</t>
  </si>
  <si>
    <t>9,9881048</t>
  </si>
  <si>
    <t>270,31</t>
  </si>
  <si>
    <t>2.699,88</t>
  </si>
  <si>
    <t>96,89%</t>
  </si>
  <si>
    <t>00043503</t>
  </si>
  <si>
    <t>EPI - FAMILIA SERVENTE - MENSALISTA (ENCARGOS COMPLEMENTARES - COLETADO CAIXA)</t>
  </si>
  <si>
    <t>261,93</t>
  </si>
  <si>
    <t>2.616,18</t>
  </si>
  <si>
    <t>96,94%</t>
  </si>
  <si>
    <t>76,9084071</t>
  </si>
  <si>
    <t>33,94</t>
  </si>
  <si>
    <t>2.610,27</t>
  </si>
  <si>
    <t>96,98%</t>
  </si>
  <si>
    <t>00011976</t>
  </si>
  <si>
    <t>CHUMBADOR DE ACO ZINCADO, DIAMETRO 1/4" COM PARAFUSO 1/4" X 40 MM</t>
  </si>
  <si>
    <t>1.744,5715294</t>
  </si>
  <si>
    <t>1,46</t>
  </si>
  <si>
    <t>2.547,07</t>
  </si>
  <si>
    <t>97,03%</t>
  </si>
  <si>
    <t>271,6364987</t>
  </si>
  <si>
    <t>9,24</t>
  </si>
  <si>
    <t>2.509,92</t>
  </si>
  <si>
    <t>0,04%</t>
  </si>
  <si>
    <t>97,07%</t>
  </si>
  <si>
    <t>00043499</t>
  </si>
  <si>
    <t>EPI - FAMILIA ENCARREGADO GERAL - MENSALISTA (ENCARGOS COMPLEMENTARES - COLETADO CAIXA)</t>
  </si>
  <si>
    <t>241,99</t>
  </si>
  <si>
    <t>2.417,02</t>
  </si>
  <si>
    <t>97,12%</t>
  </si>
  <si>
    <t>663,8593869</t>
  </si>
  <si>
    <t>3,54</t>
  </si>
  <si>
    <t>2.350,06</t>
  </si>
  <si>
    <t>97,16%</t>
  </si>
  <si>
    <t>2.484,8288114</t>
  </si>
  <si>
    <t>2.335,74</t>
  </si>
  <si>
    <t>97,20%</t>
  </si>
  <si>
    <t>00010556</t>
  </si>
  <si>
    <t>PORTA DE MADEIRA, FOLHA MEDIA (NBR 15930) DE 900 X 2100 MM, DE 35 MM A 40 MM DE ESPESSURA, NUCLEO SEMI-SOLIDO (SARRAFEADO), CAPA LISA EM HDF, ACABAMENTO EM PRIMER PARA PINTURA</t>
  </si>
  <si>
    <t>6,9916734</t>
  </si>
  <si>
    <t>328,39</t>
  </si>
  <si>
    <t>2.296,00</t>
  </si>
  <si>
    <t>97,24%</t>
  </si>
  <si>
    <t>705,7686559</t>
  </si>
  <si>
    <t>3,25</t>
  </si>
  <si>
    <t>2.293,75</t>
  </si>
  <si>
    <t>97,28%</t>
  </si>
  <si>
    <t>302,7192931</t>
  </si>
  <si>
    <t>7,55</t>
  </si>
  <si>
    <t>2.285,53</t>
  </si>
  <si>
    <t>97,32%</t>
  </si>
  <si>
    <t>3,7755036</t>
  </si>
  <si>
    <t>605,00</t>
  </si>
  <si>
    <t>2.284,18</t>
  </si>
  <si>
    <t>97,36%</t>
  </si>
  <si>
    <t>00010489</t>
  </si>
  <si>
    <t>VIDRACEIRO (HORISTA)</t>
  </si>
  <si>
    <t>120,6613675</t>
  </si>
  <si>
    <t>18,73</t>
  </si>
  <si>
    <t>2.259,99</t>
  </si>
  <si>
    <t>97,40%</t>
  </si>
  <si>
    <t>92,9751892</t>
  </si>
  <si>
    <t>23,92</t>
  </si>
  <si>
    <t>2.223,97</t>
  </si>
  <si>
    <t>97,44%</t>
  </si>
  <si>
    <t>00004222</t>
  </si>
  <si>
    <t>GASOLINA COMUM</t>
  </si>
  <si>
    <t>372,5743398</t>
  </si>
  <si>
    <t>5,90</t>
  </si>
  <si>
    <t>2.198,19</t>
  </si>
  <si>
    <t>97,48%</t>
  </si>
  <si>
    <t>6.861,2896668</t>
  </si>
  <si>
    <t>0,32</t>
  </si>
  <si>
    <t>2.195,61</t>
  </si>
  <si>
    <t>97,52%</t>
  </si>
  <si>
    <t>00037743</t>
  </si>
  <si>
    <t>SEMIRREBOQUE COM DOIS EIXOS EM TANDEM TIPO BASCULANTE COM CACAMBA METALICA 14 M3 (INCLUI MONTAGEM, NAO INCLUI CAVALO MECANICO)</t>
  </si>
  <si>
    <t>0,0087653</t>
  </si>
  <si>
    <t>237.841,37</t>
  </si>
  <si>
    <t>2.084,76</t>
  </si>
  <si>
    <t>97,56%</t>
  </si>
  <si>
    <t>146,4248176</t>
  </si>
  <si>
    <t>14,09</t>
  </si>
  <si>
    <t>2.063,13</t>
  </si>
  <si>
    <t>97,60%</t>
  </si>
  <si>
    <t>00000392</t>
  </si>
  <si>
    <t>ABRACADEIRA EM ACO PARA AMARRACAO DE ELETRODUTOS, TIPO D, COM 1/2" E PARAFUSO DE FIXACAO</t>
  </si>
  <si>
    <t>749,1018687</t>
  </si>
  <si>
    <t>2,73</t>
  </si>
  <si>
    <t>2.045,05</t>
  </si>
  <si>
    <t>97,63%</t>
  </si>
  <si>
    <t>00039997</t>
  </si>
  <si>
    <t>PORCA ZINCADA, SEXTAVADA, DIAMETRO 1/4"</t>
  </si>
  <si>
    <t>5.495,4552722</t>
  </si>
  <si>
    <t>0,37</t>
  </si>
  <si>
    <t>2.033,32</t>
  </si>
  <si>
    <t>97,67%</t>
  </si>
  <si>
    <t>993,56</t>
  </si>
  <si>
    <t>1.984,76</t>
  </si>
  <si>
    <t>97,70%</t>
  </si>
  <si>
    <t>00043468</t>
  </si>
  <si>
    <t>FERRAMENTAS - FAMILIA SOLDADOR - HORISTA (ENCARGOS COMPLEMENTARES - COLETADO CAIXA)</t>
  </si>
  <si>
    <t>1,21</t>
  </si>
  <si>
    <t>1.947,14</t>
  </si>
  <si>
    <t>0,03%</t>
  </si>
  <si>
    <t>97,74%</t>
  </si>
  <si>
    <t>00006114</t>
  </si>
  <si>
    <t>AJUDANTE DE ARMADOR (HORISTA)</t>
  </si>
  <si>
    <t>112,7012816</t>
  </si>
  <si>
    <t>1.931,70</t>
  </si>
  <si>
    <t>97,77%</t>
  </si>
  <si>
    <t>5,9928629</t>
  </si>
  <si>
    <t>317,64</t>
  </si>
  <si>
    <t>1.903,57</t>
  </si>
  <si>
    <t>97,81%</t>
  </si>
  <si>
    <t>308,15</t>
  </si>
  <si>
    <t>1.846,70</t>
  </si>
  <si>
    <t>97,84%</t>
  </si>
  <si>
    <t>00043498</t>
  </si>
  <si>
    <t>EPI - FAMILIA ENGENHEIRO CIVIL - MENSALISTA (ENCARGOS COMPLEMENTARES - COLETADO CAIXA)</t>
  </si>
  <si>
    <t>12,4851310</t>
  </si>
  <si>
    <t>146,00</t>
  </si>
  <si>
    <t>1.822,83</t>
  </si>
  <si>
    <t>97,87%</t>
  </si>
  <si>
    <t>6.256,9595814</t>
  </si>
  <si>
    <t>0,29</t>
  </si>
  <si>
    <t>1.814,52</t>
  </si>
  <si>
    <t>97,91%</t>
  </si>
  <si>
    <t>00000367</t>
  </si>
  <si>
    <t>AREIA GROSSA - POSTO JAZIDA/FORNECEDOR (RETIRADO NA JAZIDA, SEM TRANSPORTE)</t>
  </si>
  <si>
    <t>11,8769064</t>
  </si>
  <si>
    <t>151,96</t>
  </si>
  <si>
    <t>1.804,81</t>
  </si>
  <si>
    <t>97,94%</t>
  </si>
  <si>
    <t>220,4374734</t>
  </si>
  <si>
    <t>1.763,50</t>
  </si>
  <si>
    <t>97,97%</t>
  </si>
  <si>
    <t>546,0321115</t>
  </si>
  <si>
    <t>3,20</t>
  </si>
  <si>
    <t>1.747,30</t>
  </si>
  <si>
    <t>98,00%</t>
  </si>
  <si>
    <t>249,53</t>
  </si>
  <si>
    <t>1.744,63</t>
  </si>
  <si>
    <t>98,03%</t>
  </si>
  <si>
    <t>99,8810482</t>
  </si>
  <si>
    <t>1.697,98</t>
  </si>
  <si>
    <t>98,06%</t>
  </si>
  <si>
    <t>12,4543677</t>
  </si>
  <si>
    <t>129,87</t>
  </si>
  <si>
    <t>1.617,45</t>
  </si>
  <si>
    <t>98,09%</t>
  </si>
  <si>
    <t>00037758</t>
  </si>
  <si>
    <t>CAMINHAO TRUCADO, PESO BRUTO TOTAL 23000 KG, CARGA UTIL MAXIMA 15285 KG, DISTANCIA ENTRE EIXOS 4,80 M, POTENCIA 326 CV (INCLUI CABINE E CHASSI, NAO INCLUI CARROCERIA)</t>
  </si>
  <si>
    <t>0,0022405</t>
  </si>
  <si>
    <t>717.852,52</t>
  </si>
  <si>
    <t>1.608,33</t>
  </si>
  <si>
    <t>98,12%</t>
  </si>
  <si>
    <t>157,2831315</t>
  </si>
  <si>
    <t>10,15</t>
  </si>
  <si>
    <t>1.596,42</t>
  </si>
  <si>
    <t>98,15%</t>
  </si>
  <si>
    <t>00039315</t>
  </si>
  <si>
    <t>ESPACADOR / DISTANCIADOR TIPO GARRA DUPLA, EM PLASTICO, COBRIMENTO *20* MM, PARA FERRAGENS DE LAJES E FUNDO DE VIGAS</t>
  </si>
  <si>
    <t>4.462,9065424</t>
  </si>
  <si>
    <t>1.562,02</t>
  </si>
  <si>
    <t>98,18%</t>
  </si>
  <si>
    <t>154,61</t>
  </si>
  <si>
    <t>1.544,26</t>
  </si>
  <si>
    <t>98,20%</t>
  </si>
  <si>
    <t>00007572</t>
  </si>
  <si>
    <t>SUPORTE ISOLADOR REFORCADO DIAMETRO NOMINAL 5/16", COM ROSCA SOBERBA E BUCHA</t>
  </si>
  <si>
    <t>186,4539455</t>
  </si>
  <si>
    <t>7,98</t>
  </si>
  <si>
    <t>1.487,90</t>
  </si>
  <si>
    <t>98,23%</t>
  </si>
  <si>
    <t>00038094</t>
  </si>
  <si>
    <t>ESPELHO / PLACA DE 3 POSTOS 4" X 2", PARA INSTALACAO DE TOMADAS E INTERRUPTORES</t>
  </si>
  <si>
    <t>457,4552008</t>
  </si>
  <si>
    <t>3,23</t>
  </si>
  <si>
    <t>1.477,58</t>
  </si>
  <si>
    <t>98,26%</t>
  </si>
  <si>
    <t>00000033</t>
  </si>
  <si>
    <t>ACO CA-50, 8,0 MM, VERGALHAO</t>
  </si>
  <si>
    <t>133,0415562</t>
  </si>
  <si>
    <t>10,86</t>
  </si>
  <si>
    <t>1.444,83</t>
  </si>
  <si>
    <t>98,28%</t>
  </si>
  <si>
    <t>00036522</t>
  </si>
  <si>
    <t>COMPRESSOR DE AR REBOCAVEL, VAZAO 189 PCM, PRESSAO EFETIVA DE TRABALHO 102 PSI, MOTOR DIESEL, POTENCIA 63 CV</t>
  </si>
  <si>
    <t>0,0143609</t>
  </si>
  <si>
    <t>98.588,33</t>
  </si>
  <si>
    <t>1.415,82</t>
  </si>
  <si>
    <t>98,31%</t>
  </si>
  <si>
    <t>92,55</t>
  </si>
  <si>
    <t>1.386,60</t>
  </si>
  <si>
    <t>0,02%</t>
  </si>
  <si>
    <t>98,33%</t>
  </si>
  <si>
    <t>41,2265309</t>
  </si>
  <si>
    <t>33,33</t>
  </si>
  <si>
    <t>1.374,08</t>
  </si>
  <si>
    <t>98,36%</t>
  </si>
  <si>
    <t>224,49</t>
  </si>
  <si>
    <t>1.345,34</t>
  </si>
  <si>
    <t>98,38%</t>
  </si>
  <si>
    <t>00020020</t>
  </si>
  <si>
    <t>MOTORISTA DE CAMINHAO-BASCULANTE (HORISTA)</t>
  </si>
  <si>
    <t>63,9269812</t>
  </si>
  <si>
    <t>1.342,47</t>
  </si>
  <si>
    <t>98,41%</t>
  </si>
  <si>
    <t>456,4563903</t>
  </si>
  <si>
    <t>2,93</t>
  </si>
  <si>
    <t>1.337,42</t>
  </si>
  <si>
    <t>98,43%</t>
  </si>
  <si>
    <t>87,8953224</t>
  </si>
  <si>
    <t>1.324,58</t>
  </si>
  <si>
    <t>98,45%</t>
  </si>
  <si>
    <t>660,94</t>
  </si>
  <si>
    <t>1.320,31</t>
  </si>
  <si>
    <t>98,48%</t>
  </si>
  <si>
    <t>5.711,6998604</t>
  </si>
  <si>
    <t>1.256,57</t>
  </si>
  <si>
    <t>98,50%</t>
  </si>
  <si>
    <t>82,04</t>
  </si>
  <si>
    <t>1.229,14</t>
  </si>
  <si>
    <t>98,52%</t>
  </si>
  <si>
    <t>348,2738486</t>
  </si>
  <si>
    <t>3,46</t>
  </si>
  <si>
    <t>1.205,03</t>
  </si>
  <si>
    <t>98,54%</t>
  </si>
  <si>
    <t>00002689</t>
  </si>
  <si>
    <t>ELETRODUTO PVC FLEXIVEL CORRUGADO, COR AMARELA, DE 20 MM</t>
  </si>
  <si>
    <t>398,5547474</t>
  </si>
  <si>
    <t>3,02</t>
  </si>
  <si>
    <t>1.203,64</t>
  </si>
  <si>
    <t>98,56%</t>
  </si>
  <si>
    <t>110,3240393</t>
  </si>
  <si>
    <t>1.199,22</t>
  </si>
  <si>
    <t>98,59%</t>
  </si>
  <si>
    <t>15,9809677</t>
  </si>
  <si>
    <t>74,22</t>
  </si>
  <si>
    <t>1.186,11</t>
  </si>
  <si>
    <t>98,61%</t>
  </si>
  <si>
    <t>2,9964314</t>
  </si>
  <si>
    <t>389,10</t>
  </si>
  <si>
    <t>1.165,91</t>
  </si>
  <si>
    <t>98,63%</t>
  </si>
  <si>
    <t>00020269</t>
  </si>
  <si>
    <t>LAVATORIO / CUBA DE EMBUTIR, OVAL, DE LOUCA BRANCA, SEM LADRAO, DIMENSOES *50 X 35* CM (L X C)</t>
  </si>
  <si>
    <t>83,26</t>
  </si>
  <si>
    <t>1.164,25</t>
  </si>
  <si>
    <t>98,65%</t>
  </si>
  <si>
    <t>00043479</t>
  </si>
  <si>
    <t>FERRAMENTAS - FAMILIA SERVENTE - MENSALISTA (ENCARGOS COMPLEMENTARES - COLETADO CAIXA)</t>
  </si>
  <si>
    <t>114,77</t>
  </si>
  <si>
    <t>1.146,33</t>
  </si>
  <si>
    <t>98,67%</t>
  </si>
  <si>
    <t>00014525</t>
  </si>
  <si>
    <t>ESCAVADEIRA HIDRAULICA SOBRE ESTEIRAS COM CACAMBA DE 1,20 M3, PESO OPERACIONAL 21 T, POTENCIA BRUTA 155 HP</t>
  </si>
  <si>
    <t>0,0011910</t>
  </si>
  <si>
    <t>961.801,77</t>
  </si>
  <si>
    <t>1.145,54</t>
  </si>
  <si>
    <t>98,69%</t>
  </si>
  <si>
    <t>39,9524193</t>
  </si>
  <si>
    <t>28,67</t>
  </si>
  <si>
    <t>1.145,44</t>
  </si>
  <si>
    <t>98,71%</t>
  </si>
  <si>
    <t>00001106</t>
  </si>
  <si>
    <t>CAL HIDRATADA CH-I PARA ARGAMASSAS</t>
  </si>
  <si>
    <t>962,0492639</t>
  </si>
  <si>
    <t>1.144,84</t>
  </si>
  <si>
    <t>98,73%</t>
  </si>
  <si>
    <t>31,4407022</t>
  </si>
  <si>
    <t>36,21</t>
  </si>
  <si>
    <t>1.138,47</t>
  </si>
  <si>
    <t>98,75%</t>
  </si>
  <si>
    <t>31,4625302</t>
  </si>
  <si>
    <t>36,04</t>
  </si>
  <si>
    <t>1.133,91</t>
  </si>
  <si>
    <t>98,77%</t>
  </si>
  <si>
    <t>80,79</t>
  </si>
  <si>
    <t>1.129,71</t>
  </si>
  <si>
    <t>98,79%</t>
  </si>
  <si>
    <t>360,33</t>
  </si>
  <si>
    <t>1.079,70</t>
  </si>
  <si>
    <t>98,81%</t>
  </si>
  <si>
    <t>00037588</t>
  </si>
  <si>
    <t>VALVULA DE ESCOAMENTO PARA TANQUE, EM METAL CROMADO, 1.1/2 ", SEM LADRAO, COM TAMPAO PLASTICO</t>
  </si>
  <si>
    <t>67,35</t>
  </si>
  <si>
    <t>1.076,32</t>
  </si>
  <si>
    <t>98,83%</t>
  </si>
  <si>
    <t>00043485</t>
  </si>
  <si>
    <t>EPI - FAMILIA ENCANADOR - HORISTA (ENCARGOS COMPLEMENTARES - COLETADO CAIXA)</t>
  </si>
  <si>
    <t>951,5728570</t>
  </si>
  <si>
    <t>1,13</t>
  </si>
  <si>
    <t>1.075,28</t>
  </si>
  <si>
    <t>98,85%</t>
  </si>
  <si>
    <t>00006136</t>
  </si>
  <si>
    <t>SIFAO EM METAL CROMADO PARA PIA OU LAVATORIO, 1 X 1.1/2"</t>
  </si>
  <si>
    <t>214,10</t>
  </si>
  <si>
    <t>1.069,23</t>
  </si>
  <si>
    <t>98,87%</t>
  </si>
  <si>
    <t>96,3852115</t>
  </si>
  <si>
    <t>11,06</t>
  </si>
  <si>
    <t>1.066,02</t>
  </si>
  <si>
    <t>98,89%</t>
  </si>
  <si>
    <t>00040862</t>
  </si>
  <si>
    <t>ALIMENTACAO - MENSALISTA (COLETADO CAIXA - ENCARGOS COMPLEMENTARES)</t>
  </si>
  <si>
    <t>105,00</t>
  </si>
  <si>
    <t>1.048,75</t>
  </si>
  <si>
    <t>98,91%</t>
  </si>
  <si>
    <t>00037752</t>
  </si>
  <si>
    <t>CAMINHAO TOCO, PESO BRUTO TOTAL 16000 KG, CARGA UTIL MAXIMA 11030 KG, DISTANCIA ENTRE EIXOS 5,41 M, POTENCIA 185 CV (INCLUI CABINE E CHASSI, NAO INCLUI CARROCERIA)</t>
  </si>
  <si>
    <t>0,0017826</t>
  </si>
  <si>
    <t>569.580,71</t>
  </si>
  <si>
    <t>1.015,33</t>
  </si>
  <si>
    <t>98,92%</t>
  </si>
  <si>
    <t>49,9405241</t>
  </si>
  <si>
    <t>20,33</t>
  </si>
  <si>
    <t>1.015,29</t>
  </si>
  <si>
    <t>98,94%</t>
  </si>
  <si>
    <t>00001873</t>
  </si>
  <si>
    <t>CAIXA DE PASSAGEM, EM PVC, DE 4" X 4", PARA ELETRODUTO FLEXIVEL CORRUGADO</t>
  </si>
  <si>
    <t>168,7989715</t>
  </si>
  <si>
    <t>5,82</t>
  </si>
  <si>
    <t>982,41</t>
  </si>
  <si>
    <t>98,96%</t>
  </si>
  <si>
    <t>00013458</t>
  </si>
  <si>
    <t>COMPACTADOR DE SOLOS DE PERCURSAO (SOQUETE) COM MOTOR A GASOLINA 4 TEMPOS DE 4 HP (4 CV)</t>
  </si>
  <si>
    <t>0,0609868</t>
  </si>
  <si>
    <t>15.839,74</t>
  </si>
  <si>
    <t>966,02</t>
  </si>
  <si>
    <t>98,98%</t>
  </si>
  <si>
    <t>5,69</t>
  </si>
  <si>
    <t>960,47</t>
  </si>
  <si>
    <t>98,99%</t>
  </si>
  <si>
    <t>87,7954414</t>
  </si>
  <si>
    <t>944,68</t>
  </si>
  <si>
    <t>99,01%</t>
  </si>
  <si>
    <t>00004090</t>
  </si>
  <si>
    <t>MOTONIVELADORA POTENCIA BASICA LIQUIDA (PRIMEIRA MARCHA) 125 HP, PESO BRUTO 13843 KG, LARGURA DA LAMINA DE 3,7 M</t>
  </si>
  <si>
    <t>0,0006741</t>
  </si>
  <si>
    <t>1.400.000,00</t>
  </si>
  <si>
    <t>943,80</t>
  </si>
  <si>
    <t>99,03%</t>
  </si>
  <si>
    <t>119,8572578</t>
  </si>
  <si>
    <t>7,81</t>
  </si>
  <si>
    <t>936,09</t>
  </si>
  <si>
    <t>99,04%</t>
  </si>
  <si>
    <t>00004093</t>
  </si>
  <si>
    <t>MOTORISTA DE CAMINHAO (HORISTA)</t>
  </si>
  <si>
    <t>44,5040386</t>
  </si>
  <si>
    <t>20,20</t>
  </si>
  <si>
    <t>898,98</t>
  </si>
  <si>
    <t>99,06%</t>
  </si>
  <si>
    <t>18,6761579</t>
  </si>
  <si>
    <t>47,85</t>
  </si>
  <si>
    <t>893,65</t>
  </si>
  <si>
    <t>99,08%</t>
  </si>
  <si>
    <t>30,7941262</t>
  </si>
  <si>
    <t>28,97</t>
  </si>
  <si>
    <t>892,11</t>
  </si>
  <si>
    <t>99,09%</t>
  </si>
  <si>
    <t>297,63</t>
  </si>
  <si>
    <t>891,83</t>
  </si>
  <si>
    <t>99,11%</t>
  </si>
  <si>
    <t>00043459</t>
  </si>
  <si>
    <t>FERRAMENTAS - FAMILIA CARPINTEIRO DE FORMAS - HORISTA (ENCARGOS COMPLEMENTARES - COLETADO CAIXA)</t>
  </si>
  <si>
    <t>0,44</t>
  </si>
  <si>
    <t>887,48</t>
  </si>
  <si>
    <t>99,12%</t>
  </si>
  <si>
    <t>00040861</t>
  </si>
  <si>
    <t>TRANSPORTE - MENSALISTA (COLETADO CAIXA - ENCARGOS COMPLEMENTARES)</t>
  </si>
  <si>
    <t>88,51</t>
  </si>
  <si>
    <t>884,05</t>
  </si>
  <si>
    <t>99,14%</t>
  </si>
  <si>
    <t>31,9619354</t>
  </si>
  <si>
    <t>27,43</t>
  </si>
  <si>
    <t>876,72</t>
  </si>
  <si>
    <t>99,16%</t>
  </si>
  <si>
    <t>140,62</t>
  </si>
  <si>
    <t>842,72</t>
  </si>
  <si>
    <t>99,17%</t>
  </si>
  <si>
    <t>00038596</t>
  </si>
  <si>
    <t>CANALETA DE CONCRETO ESTRUTURAL 14 X 19 X 29 CM, FBK 4,5 MPA (NBR 6136)</t>
  </si>
  <si>
    <t>158,8707953</t>
  </si>
  <si>
    <t>5,11</t>
  </si>
  <si>
    <t>811,83</t>
  </si>
  <si>
    <t>0,01%</t>
  </si>
  <si>
    <t>99,19%</t>
  </si>
  <si>
    <t>00036531</t>
  </si>
  <si>
    <t>RETROESCAVADEIRA SOBRE RODAS COM CARREGADEIRA, TRACAO 4 X 4, POTENCIA LIQUIDA 88 HP, PESO OPERACIONAL MINIMO DE 6674 KG, CAPACIDADE DA CARREGADEIRA DE 1,00 M3 E DA RETROESCAVADEIRA MINIMA DE 0,26 M3, PROFUNDIDADE DE ESCAVACAO MAXIMA DE 4,37 M</t>
  </si>
  <si>
    <t>0,0017376</t>
  </si>
  <si>
    <t>466.463,38</t>
  </si>
  <si>
    <t>810,55</t>
  </si>
  <si>
    <t>99,20%</t>
  </si>
  <si>
    <t>68,0080838</t>
  </si>
  <si>
    <t>11,86</t>
  </si>
  <si>
    <t>806,58</t>
  </si>
  <si>
    <t>99,21%</t>
  </si>
  <si>
    <t>400,00</t>
  </si>
  <si>
    <t>799,05</t>
  </si>
  <si>
    <t>99,23%</t>
  </si>
  <si>
    <t>262,34</t>
  </si>
  <si>
    <t>786,08</t>
  </si>
  <si>
    <t>99,24%</t>
  </si>
  <si>
    <t>49,10</t>
  </si>
  <si>
    <t>784,67</t>
  </si>
  <si>
    <t>99,26%</t>
  </si>
  <si>
    <t>00038099</t>
  </si>
  <si>
    <t>SUPORTE DE FIXACAO PARA ESPELHO / PLACA 4" X 2", PARA 3 MODULOS, PARA INSTALACAO DE TOMADAS E INTERRUPTORES (SOMENTE SUPORTE)</t>
  </si>
  <si>
    <t>1,68</t>
  </si>
  <si>
    <t>768,52</t>
  </si>
  <si>
    <t>99,27%</t>
  </si>
  <si>
    <t>32,9607459</t>
  </si>
  <si>
    <t>23,27</t>
  </si>
  <si>
    <t>767,00</t>
  </si>
  <si>
    <t>99,28%</t>
  </si>
  <si>
    <t>16,9797782</t>
  </si>
  <si>
    <t>44,81</t>
  </si>
  <si>
    <t>760,86</t>
  </si>
  <si>
    <t>99,30%</t>
  </si>
  <si>
    <t>4,72</t>
  </si>
  <si>
    <t>759,02</t>
  </si>
  <si>
    <t>99,31%</t>
  </si>
  <si>
    <t>739,60</t>
  </si>
  <si>
    <t>738,72</t>
  </si>
  <si>
    <t>99,32%</t>
  </si>
  <si>
    <t>242,70</t>
  </si>
  <si>
    <t>727,23</t>
  </si>
  <si>
    <t>99,34%</t>
  </si>
  <si>
    <t>00000123</t>
  </si>
  <si>
    <t>ADITIVO IMPERMEABILIZANTE DE PEGA NORMAL PARA ARGAMASSAS E CONCRETOS SEM ARMACAO, LIQUIDO E ISENTO DE CLORETOS</t>
  </si>
  <si>
    <t>94,0611713</t>
  </si>
  <si>
    <t>710,16</t>
  </si>
  <si>
    <t>99,35%</t>
  </si>
  <si>
    <t>90,5081207</t>
  </si>
  <si>
    <t>7,80</t>
  </si>
  <si>
    <t>705,96</t>
  </si>
  <si>
    <t>99,36%</t>
  </si>
  <si>
    <t>7,9904839</t>
  </si>
  <si>
    <t>87,29</t>
  </si>
  <si>
    <t>697,49</t>
  </si>
  <si>
    <t>99,38%</t>
  </si>
  <si>
    <t>00004234</t>
  </si>
  <si>
    <t>OPERADOR DE ESCAVADEIRA (HORISTA)</t>
  </si>
  <si>
    <t>30,8884531</t>
  </si>
  <si>
    <t>689,43</t>
  </si>
  <si>
    <t>99,39%</t>
  </si>
  <si>
    <t>00010423</t>
  </si>
  <si>
    <t>TANQUE DE LOUCA BRANCA, SUSPENSO, *20* L</t>
  </si>
  <si>
    <t>338,99</t>
  </si>
  <si>
    <t>677,17</t>
  </si>
  <si>
    <t>99,40%</t>
  </si>
  <si>
    <t>00014511</t>
  </si>
  <si>
    <t>ROLO COMPACTADOR DE PNEUS, ESTATICO, PRESSAO VARIAVEL, POTENCIA 110 HP, PESO SEM/COM LASTRO 10,8/27 T, LARGURA DE ROLAGEM 2,30 M</t>
  </si>
  <si>
    <t>0,0006432</t>
  </si>
  <si>
    <t>1.051.962,75</t>
  </si>
  <si>
    <t>676,58</t>
  </si>
  <si>
    <t>99,41%</t>
  </si>
  <si>
    <t>15,2034936</t>
  </si>
  <si>
    <t>43,99</t>
  </si>
  <si>
    <t>668,80</t>
  </si>
  <si>
    <t>99,42%</t>
  </si>
  <si>
    <t>00001743</t>
  </si>
  <si>
    <t>CUBA ACO INOX (AISI 304) DE EMBUTIR COM VALVULA 3 1/2 ", DE *46 X 30 X 12* CM</t>
  </si>
  <si>
    <t>220,93</t>
  </si>
  <si>
    <t>662,00</t>
  </si>
  <si>
    <t>99,44%</t>
  </si>
  <si>
    <t>330,64</t>
  </si>
  <si>
    <t>660,49</t>
  </si>
  <si>
    <t>99,45%</t>
  </si>
  <si>
    <t>00038112</t>
  </si>
  <si>
    <t>INTERRUPTOR SIMPLES 10A, 250V (APENAS MODULO)</t>
  </si>
  <si>
    <t>84,8988910</t>
  </si>
  <si>
    <t>7,63</t>
  </si>
  <si>
    <t>647,78</t>
  </si>
  <si>
    <t>99,46%</t>
  </si>
  <si>
    <t>00039813</t>
  </si>
  <si>
    <t>MAQUINA TIPO VASO/TANQUE/JATO DE PRESSAO PORTATIL P/ JATEAMENTO, CONTROLE AUTOMATICO E REMOTO, CAMARA DE 1 SAIDA, 280 L, DIAM. *670* MM, BICO JATO CURTO VENTURI 5/16", MANGUEIRA 1" DE 10 M, COMPLETA (VALVULAS POP UP E DOSADORA, FUNDO CONICO ETC)</t>
  </si>
  <si>
    <t>0,0163677</t>
  </si>
  <si>
    <t>38.940,20</t>
  </si>
  <si>
    <t>637,36</t>
  </si>
  <si>
    <t>99,47%</t>
  </si>
  <si>
    <t>00014513</t>
  </si>
  <si>
    <t>ROLO COMPACTADOR PE DE CARNEIRO VIBRATORIO, POTENCIA 80 HP, PESO OPERACIONAL SEM/COM LASTRO 7,4/8,8 T, LARGURA DE TRABALHO 1,68 M</t>
  </si>
  <si>
    <t>0,0009643</t>
  </si>
  <si>
    <t>659.269,78</t>
  </si>
  <si>
    <t>635,72</t>
  </si>
  <si>
    <t>99,48%</t>
  </si>
  <si>
    <t>20,2359004</t>
  </si>
  <si>
    <t>31,09</t>
  </si>
  <si>
    <t>629,13</t>
  </si>
  <si>
    <t>99,49%</t>
  </si>
  <si>
    <t>39,01</t>
  </si>
  <si>
    <t>623,42</t>
  </si>
  <si>
    <t>99,50%</t>
  </si>
  <si>
    <t>27,9666935</t>
  </si>
  <si>
    <t>22,23</t>
  </si>
  <si>
    <t>621,70</t>
  </si>
  <si>
    <t>99,52%</t>
  </si>
  <si>
    <t>123,98</t>
  </si>
  <si>
    <t>619,16</t>
  </si>
  <si>
    <t>99,53%</t>
  </si>
  <si>
    <t>97,70</t>
  </si>
  <si>
    <t>585,50</t>
  </si>
  <si>
    <t>99,54%</t>
  </si>
  <si>
    <t>556,81</t>
  </si>
  <si>
    <t>556,15</t>
  </si>
  <si>
    <t>99,55%</t>
  </si>
  <si>
    <t>00011280</t>
  </si>
  <si>
    <t>CORTADEIRA DE PISO DE CONCRETO E ASFALTO, PARA DISCO PADRAO DE DIAMETRO 350 MM (14") OU 450 MM (18"), MOTOR A GASOLINA, POTENCIA 13 HP, SEM DISCO</t>
  </si>
  <si>
    <t>0,0426455</t>
  </si>
  <si>
    <t>12.710,31</t>
  </si>
  <si>
    <t>542,04</t>
  </si>
  <si>
    <t>99,56%</t>
  </si>
  <si>
    <t>60,06</t>
  </si>
  <si>
    <t>539,90</t>
  </si>
  <si>
    <t>99,57%</t>
  </si>
  <si>
    <t>00043055</t>
  </si>
  <si>
    <t>ACO CA-50, 12,5 MM OU 16,0 MM, VERGALHAO</t>
  </si>
  <si>
    <t>55,4339818</t>
  </si>
  <si>
    <t>8,87</t>
  </si>
  <si>
    <t>491,70</t>
  </si>
  <si>
    <t>54,41</t>
  </si>
  <si>
    <t>489,11</t>
  </si>
  <si>
    <t>99,58%</t>
  </si>
  <si>
    <t>471,52</t>
  </si>
  <si>
    <t>99,59%</t>
  </si>
  <si>
    <t>00010749</t>
  </si>
  <si>
    <t>LOCACAO DE ESCORA METALICA TELESCOPICA, COM ALTURA REGULAVEL DE *1,80* A *3,20* M, COM CAPACIDADE DE CARGA DE NO MINIMO 1000 KGF (10 KN), INCLUSO TRIPE E FORCADO</t>
  </si>
  <si>
    <t>20,4609923</t>
  </si>
  <si>
    <t>22,18</t>
  </si>
  <si>
    <t>453,82</t>
  </si>
  <si>
    <t>99,60%</t>
  </si>
  <si>
    <t>00004238</t>
  </si>
  <si>
    <t>OPERADOR DE ROLO COMPACTADOR (HORISTA)</t>
  </si>
  <si>
    <t>19,1344902</t>
  </si>
  <si>
    <t>23,46</t>
  </si>
  <si>
    <t>448,90</t>
  </si>
  <si>
    <t>99,61%</t>
  </si>
  <si>
    <t>55,56</t>
  </si>
  <si>
    <t>443,95</t>
  </si>
  <si>
    <t>99,62%</t>
  </si>
  <si>
    <t>221,54</t>
  </si>
  <si>
    <t>442,55</t>
  </si>
  <si>
    <t>411,72</t>
  </si>
  <si>
    <t>411,23</t>
  </si>
  <si>
    <t>99,63%</t>
  </si>
  <si>
    <t>136,90</t>
  </si>
  <si>
    <t>410,21</t>
  </si>
  <si>
    <t>99,64%</t>
  </si>
  <si>
    <t>478,8762617</t>
  </si>
  <si>
    <t>407,04</t>
  </si>
  <si>
    <t>99,65%</t>
  </si>
  <si>
    <t>00001442</t>
  </si>
  <si>
    <t>COMPACTADOR DE SOLO TIPO PLACA VIBRATORIA REVERSIVEL, A GASOLINA 4 TEMPOS, PESO 125 A 150 KG, FORCA CENTRIF. 2500 A 2800 KGF, LARG. TRABALHO 400 A 450 MM, FREQ. VIBRACAO 4300 A 4500 RPM, VELOC. TRABALHO 15 A 20 M/MIN, POT. 5,5 A 6,0 HP</t>
  </si>
  <si>
    <t>0,0370080</t>
  </si>
  <si>
    <t>10.731,19</t>
  </si>
  <si>
    <t>397,14</t>
  </si>
  <si>
    <t>27,77</t>
  </si>
  <si>
    <t>388,32</t>
  </si>
  <si>
    <t>99,66%</t>
  </si>
  <si>
    <t>388,42</t>
  </si>
  <si>
    <t>387,96</t>
  </si>
  <si>
    <t>99,67%</t>
  </si>
  <si>
    <t>43,9476612</t>
  </si>
  <si>
    <t>8,79</t>
  </si>
  <si>
    <t>386,30</t>
  </si>
  <si>
    <t>110,1712093</t>
  </si>
  <si>
    <t>3,50</t>
  </si>
  <si>
    <t>385,60</t>
  </si>
  <si>
    <t>99,68%</t>
  </si>
  <si>
    <t>00006110</t>
  </si>
  <si>
    <t>SERRALHEIRO (HORISTA)</t>
  </si>
  <si>
    <t>17,8718469</t>
  </si>
  <si>
    <t>379,06</t>
  </si>
  <si>
    <t>99,69%</t>
  </si>
  <si>
    <t>188,34</t>
  </si>
  <si>
    <t>376,23</t>
  </si>
  <si>
    <t>00037373</t>
  </si>
  <si>
    <t>SEGURO - HORISTA (COLETADO CAIXA - ENCARGOS COMPLEMENTARES)</t>
  </si>
  <si>
    <t>372,23</t>
  </si>
  <si>
    <t>99,70%</t>
  </si>
  <si>
    <t>184,36</t>
  </si>
  <si>
    <t>368,28</t>
  </si>
  <si>
    <t>99,71%</t>
  </si>
  <si>
    <t>00013417</t>
  </si>
  <si>
    <t>TORNEIRA METALICA CROMADA CANO CURTO, SEM BICO, SEM AREJADOR, DE PAREDE, PARA TANQUE E USO GERAL, 1/2" OU 3/4"</t>
  </si>
  <si>
    <t>181,95</t>
  </si>
  <si>
    <t>363,47</t>
  </si>
  <si>
    <t>164,8037295</t>
  </si>
  <si>
    <t>2,09</t>
  </si>
  <si>
    <t>344,44</t>
  </si>
  <si>
    <t>99,72%</t>
  </si>
  <si>
    <t>92,8893748</t>
  </si>
  <si>
    <t>3,70</t>
  </si>
  <si>
    <t>343,69</t>
  </si>
  <si>
    <t>99,73%</t>
  </si>
  <si>
    <t>336,89</t>
  </si>
  <si>
    <t>336,49</t>
  </si>
  <si>
    <t>330,75</t>
  </si>
  <si>
    <t>330,36</t>
  </si>
  <si>
    <t>99,74%</t>
  </si>
  <si>
    <t>00010535</t>
  </si>
  <si>
    <t>BETONEIRA CAPACIDADE NOMINAL 400 L, CAPACIDADE DE MISTURA 280 L, MOTOR ELETRICO TRIFASICO 220/380 V POTENCIA 2 CV, SEM CARREGADOR</t>
  </si>
  <si>
    <t>0,0586809</t>
  </si>
  <si>
    <t>5.550,00</t>
  </si>
  <si>
    <t>325,68</t>
  </si>
  <si>
    <t>67,9706504</t>
  </si>
  <si>
    <t>320,82</t>
  </si>
  <si>
    <t>99,75%</t>
  </si>
  <si>
    <t>157,52</t>
  </si>
  <si>
    <t>314,67</t>
  </si>
  <si>
    <t>99,76%</t>
  </si>
  <si>
    <t>00043461</t>
  </si>
  <si>
    <t>FERRAMENTAS - FAMILIA ENCANADOR - HORISTA (ENCARGOS COMPLEMENTARES - COLETADO CAIXA)</t>
  </si>
  <si>
    <t>294,99</t>
  </si>
  <si>
    <t>16,7295480</t>
  </si>
  <si>
    <t>16,78</t>
  </si>
  <si>
    <t>280,72</t>
  </si>
  <si>
    <t>99,77%</t>
  </si>
  <si>
    <t>459,9928067</t>
  </si>
  <si>
    <t>280,60</t>
  </si>
  <si>
    <t>11,7060588</t>
  </si>
  <si>
    <t>278,60</t>
  </si>
  <si>
    <t>0,00%</t>
  </si>
  <si>
    <t>99,78%</t>
  </si>
  <si>
    <t>92,90</t>
  </si>
  <si>
    <t>278,37</t>
  </si>
  <si>
    <t>00004239</t>
  </si>
  <si>
    <t>OPERADOR DE MOTONIVELADORA (HORISTA)</t>
  </si>
  <si>
    <t>9,3237662</t>
  </si>
  <si>
    <t>28,51</t>
  </si>
  <si>
    <t>265,82</t>
  </si>
  <si>
    <t>99,79%</t>
  </si>
  <si>
    <t>85,0389262</t>
  </si>
  <si>
    <t>3,10</t>
  </si>
  <si>
    <t>263,62</t>
  </si>
  <si>
    <t>9,8367850</t>
  </si>
  <si>
    <t>26,67</t>
  </si>
  <si>
    <t>262,35</t>
  </si>
  <si>
    <t>3,5218058</t>
  </si>
  <si>
    <t>73,22</t>
  </si>
  <si>
    <t>257,87</t>
  </si>
  <si>
    <t>99,80%</t>
  </si>
  <si>
    <t>00000252</t>
  </si>
  <si>
    <t>AJUDANTE DE SERRALHEIRO (HORISTA)</t>
  </si>
  <si>
    <t>14,6871644</t>
  </si>
  <si>
    <t>251,74</t>
  </si>
  <si>
    <t>00036397</t>
  </si>
  <si>
    <t>BETONEIRA, CAPACIDADE NOMINAL 600 L, CAPACIDADE DE MISTURA 360L, MOTOR ELETRICO TRIFASICO 220/380V, POTENCIA 4CV, EXCLUSO CARREGADOR</t>
  </si>
  <si>
    <t>0,0110870</t>
  </si>
  <si>
    <t>22.576,27</t>
  </si>
  <si>
    <t>250,30</t>
  </si>
  <si>
    <t>99,81%</t>
  </si>
  <si>
    <t>00037736</t>
  </si>
  <si>
    <t>TANQUE DE ACO CARBONO NAO REVESTIDO, PARA TRANSPORTE DE AGUA COM CAPACIDADE DE 10 M3, COM BOMBA CENTRIFUGA POR TOMADA DE FORCA, VAZAO MAXIMA *75* M3/H (INCLUI MONTAGEM, NAO INCLUI CAMINHAO)</t>
  </si>
  <si>
    <t>0,0029056</t>
  </si>
  <si>
    <t>85.950,00</t>
  </si>
  <si>
    <t>249,74</t>
  </si>
  <si>
    <t>24,95</t>
  </si>
  <si>
    <t>249,20</t>
  </si>
  <si>
    <t>99,82%</t>
  </si>
  <si>
    <t>238,02</t>
  </si>
  <si>
    <t>237,74</t>
  </si>
  <si>
    <t>18,6354064</t>
  </si>
  <si>
    <t>12,43</t>
  </si>
  <si>
    <t>231,64</t>
  </si>
  <si>
    <t>99,83%</t>
  </si>
  <si>
    <t>11,1191978</t>
  </si>
  <si>
    <t>20,71</t>
  </si>
  <si>
    <t>230,28</t>
  </si>
  <si>
    <t>00006157</t>
  </si>
  <si>
    <t>VALVULA EM METAL CROMADO PARA PIA AMERICANA 3.1/2 X 1.1/2"</t>
  </si>
  <si>
    <t>73,12</t>
  </si>
  <si>
    <t>219,10</t>
  </si>
  <si>
    <t>00038588</t>
  </si>
  <si>
    <t>MEIO BLOCO DE CONCRETO ESTRUTURAL 14 X 19 X 14 CM, FBK 4,5 MPA (NBR 6136)</t>
  </si>
  <si>
    <t>86,6567974</t>
  </si>
  <si>
    <t>2,49</t>
  </si>
  <si>
    <t>215,78</t>
  </si>
  <si>
    <t>99,84%</t>
  </si>
  <si>
    <t>1,7643987</t>
  </si>
  <si>
    <t>116,25</t>
  </si>
  <si>
    <t>205,11</t>
  </si>
  <si>
    <t>11,8433953</t>
  </si>
  <si>
    <t>17,08</t>
  </si>
  <si>
    <t>202,29</t>
  </si>
  <si>
    <t>199,89</t>
  </si>
  <si>
    <t>199,65</t>
  </si>
  <si>
    <t>99,85%</t>
  </si>
  <si>
    <t>11,8608745</t>
  </si>
  <si>
    <t>16,77</t>
  </si>
  <si>
    <t>198,91</t>
  </si>
  <si>
    <t>9,5032123</t>
  </si>
  <si>
    <t>190,06</t>
  </si>
  <si>
    <t>99,86%</t>
  </si>
  <si>
    <t>189,53</t>
  </si>
  <si>
    <t>00007319</t>
  </si>
  <si>
    <t>TINTA ASFALTICA IMPERMEABILIZANTE DISPERSA EM AGUA, PARA MATERIAIS CIMENTICIOS</t>
  </si>
  <si>
    <t>9,3464690</t>
  </si>
  <si>
    <t>19,86</t>
  </si>
  <si>
    <t>185,62</t>
  </si>
  <si>
    <t>61,76</t>
  </si>
  <si>
    <t>185,06</t>
  </si>
  <si>
    <t>99,87%</t>
  </si>
  <si>
    <t>911,1409108</t>
  </si>
  <si>
    <t>182,23</t>
  </si>
  <si>
    <t>00034547</t>
  </si>
  <si>
    <t>TELA DE ACO SOLDADA GALVANIZADA/ZINCADA PARA ALVENARIA, FIO D = *1,20 A 1,70* MM, MALHA 15 X 15 MM, (C X L) *50 X 12* CM</t>
  </si>
  <si>
    <t>47,5408819</t>
  </si>
  <si>
    <t>3,69</t>
  </si>
  <si>
    <t>175,43</t>
  </si>
  <si>
    <t>2,6870998</t>
  </si>
  <si>
    <t>64,63</t>
  </si>
  <si>
    <t>173,67</t>
  </si>
  <si>
    <t>00013896</t>
  </si>
  <si>
    <t>VIBRADOR DE IMERSAO, DIAMETRO DA PONTEIRA DE *45* MM, COM MOTOR ELETRICO TRIFASICO DE 2 HP (2 CV)</t>
  </si>
  <si>
    <t>0,0507125</t>
  </si>
  <si>
    <t>3.390,99</t>
  </si>
  <si>
    <t>171,97</t>
  </si>
  <si>
    <t>99,88%</t>
  </si>
  <si>
    <t>55,24</t>
  </si>
  <si>
    <t>165,52</t>
  </si>
  <si>
    <t>32,76</t>
  </si>
  <si>
    <t>163,61</t>
  </si>
  <si>
    <t>734,0418042</t>
  </si>
  <si>
    <t>161,49</t>
  </si>
  <si>
    <t>99,89%</t>
  </si>
  <si>
    <t>15,92</t>
  </si>
  <si>
    <t>159,01</t>
  </si>
  <si>
    <t>00043475</t>
  </si>
  <si>
    <t>FERRAMENTAS - FAMILIA ENCARREGADO GERAL - MENSALISTA (ENCARGOS COMPLEMENTARES - COLETADO CAIXA)</t>
  </si>
  <si>
    <t>15,46</t>
  </si>
  <si>
    <t>154,42</t>
  </si>
  <si>
    <t>16,93</t>
  </si>
  <si>
    <t>152,19</t>
  </si>
  <si>
    <t>4,5661620</t>
  </si>
  <si>
    <t>31,62</t>
  </si>
  <si>
    <t>144,38</t>
  </si>
  <si>
    <t>99,90%</t>
  </si>
  <si>
    <t>142,98</t>
  </si>
  <si>
    <t>142,81</t>
  </si>
  <si>
    <t>18,9822434</t>
  </si>
  <si>
    <t>7,36</t>
  </si>
  <si>
    <t>139,71</t>
  </si>
  <si>
    <t>17,44</t>
  </si>
  <si>
    <t>139,35</t>
  </si>
  <si>
    <t>99,91%</t>
  </si>
  <si>
    <t>7,4462225</t>
  </si>
  <si>
    <t>18,58</t>
  </si>
  <si>
    <t>138,35</t>
  </si>
  <si>
    <t>00044945</t>
  </si>
  <si>
    <t>SIFAO / TUBO SINFONADO EXTENSIVEL/SANFONADO, UNIVERSAL/ SIMPLES, ENTRE *50 A 70* CM, DE PLASTICO BRANCO</t>
  </si>
  <si>
    <t>128,65</t>
  </si>
  <si>
    <t>62,13</t>
  </si>
  <si>
    <t>124,11</t>
  </si>
  <si>
    <t>122,65</t>
  </si>
  <si>
    <t>122,50</t>
  </si>
  <si>
    <t>26,9678830</t>
  </si>
  <si>
    <t>4,51</t>
  </si>
  <si>
    <t>121,63</t>
  </si>
  <si>
    <t>99,92%</t>
  </si>
  <si>
    <t>7,16</t>
  </si>
  <si>
    <t>121,58</t>
  </si>
  <si>
    <t>20,27</t>
  </si>
  <si>
    <t>121,48</t>
  </si>
  <si>
    <t>36,1960928</t>
  </si>
  <si>
    <t>3,31</t>
  </si>
  <si>
    <t>119,81</t>
  </si>
  <si>
    <t>00038113</t>
  </si>
  <si>
    <t>INTERRUPTOR PARALELO 10A, 250V (APENAS MODULO)</t>
  </si>
  <si>
    <t>11,9857258</t>
  </si>
  <si>
    <t>9,93</t>
  </si>
  <si>
    <t>119,02</t>
  </si>
  <si>
    <t>99,93%</t>
  </si>
  <si>
    <t>116,87</t>
  </si>
  <si>
    <t>116,73</t>
  </si>
  <si>
    <t>114,80</t>
  </si>
  <si>
    <t>114,66</t>
  </si>
  <si>
    <t>113,39</t>
  </si>
  <si>
    <t>113,26</t>
  </si>
  <si>
    <t>13,85</t>
  </si>
  <si>
    <t>110,67</t>
  </si>
  <si>
    <t>17,9785887</t>
  </si>
  <si>
    <t>6,12</t>
  </si>
  <si>
    <t>110,03</t>
  </si>
  <si>
    <t>99,94%</t>
  </si>
  <si>
    <t>00003378</t>
  </si>
  <si>
    <t>HASTE DE ATERRAMENTO EM ACO COM 3,00 M DE COMPRIMENTO E DN = 3/4", REVESTIDA COM BAIXA CAMADA DE COBRE, SEM CONECTOR</t>
  </si>
  <si>
    <t>109,82</t>
  </si>
  <si>
    <t>109,69</t>
  </si>
  <si>
    <t>14,4930397</t>
  </si>
  <si>
    <t>7,38</t>
  </si>
  <si>
    <t>106,96</t>
  </si>
  <si>
    <t>5,8550480</t>
  </si>
  <si>
    <t>17,11</t>
  </si>
  <si>
    <t>100,18</t>
  </si>
  <si>
    <t>1,6780016</t>
  </si>
  <si>
    <t>58,96</t>
  </si>
  <si>
    <t>98,93</t>
  </si>
  <si>
    <t>1.226,1397478</t>
  </si>
  <si>
    <t>98,09</t>
  </si>
  <si>
    <t>5,56</t>
  </si>
  <si>
    <t>94,41</t>
  </si>
  <si>
    <t>99,95%</t>
  </si>
  <si>
    <t>4,7395155</t>
  </si>
  <si>
    <t>19,13</t>
  </si>
  <si>
    <t>90,67</t>
  </si>
  <si>
    <t>89,00</t>
  </si>
  <si>
    <t>88,89</t>
  </si>
  <si>
    <t>84,27</t>
  </si>
  <si>
    <t>84,17</t>
  </si>
  <si>
    <t>17,5790645</t>
  </si>
  <si>
    <t>4,78</t>
  </si>
  <si>
    <t>84,03</t>
  </si>
  <si>
    <t>81,93</t>
  </si>
  <si>
    <t>81,83</t>
  </si>
  <si>
    <t>81,61</t>
  </si>
  <si>
    <t>81,51</t>
  </si>
  <si>
    <t>99,96%</t>
  </si>
  <si>
    <t>36,4280086</t>
  </si>
  <si>
    <t>2,13</t>
  </si>
  <si>
    <t>77,59</t>
  </si>
  <si>
    <t>00043464</t>
  </si>
  <si>
    <t>FERRAMENTAS - FAMILIA OPERADOR ESCAVADEIRA - HORISTA (ENCARGOS COMPLEMENTARES - COLETADO CAIXA)</t>
  </si>
  <si>
    <t>75,13</t>
  </si>
  <si>
    <t>5,21</t>
  </si>
  <si>
    <t>72,85</t>
  </si>
  <si>
    <t>00039995</t>
  </si>
  <si>
    <t>POLIESTIRENO EXPANDIDO/EPS (ISOPOR), TIPO 2F, BLOCO</t>
  </si>
  <si>
    <t>0,1493287</t>
  </si>
  <si>
    <t>439,92</t>
  </si>
  <si>
    <t>65,69</t>
  </si>
  <si>
    <t>00039026</t>
  </si>
  <si>
    <t>PREGO DE ACO POLIDO SEM CABECA 15 X 15 (1 1/4 X 13)</t>
  </si>
  <si>
    <t>3,3643932</t>
  </si>
  <si>
    <t>18,87</t>
  </si>
  <si>
    <t>63,49</t>
  </si>
  <si>
    <t>3,65</t>
  </si>
  <si>
    <t>61,98</t>
  </si>
  <si>
    <t>00037731</t>
  </si>
  <si>
    <t>CARROCERIA FIXA ABERTA DE MADEIRA PARA TRANSPORTE GERAL DE CARGA SECA DIMENSOES APROXIMADAS 2,5 X 7,00 X 0,50 M (INCLUI MONTAGEM, NAO INCLUI CAMINHAO)</t>
  </si>
  <si>
    <t>0,0018710</t>
  </si>
  <si>
    <t>32.227,10</t>
  </si>
  <si>
    <t>60,30</t>
  </si>
  <si>
    <t>59,81</t>
  </si>
  <si>
    <t>20,9750201</t>
  </si>
  <si>
    <t>2,75</t>
  </si>
  <si>
    <t>57,68</t>
  </si>
  <si>
    <t>99,97%</t>
  </si>
  <si>
    <t>18,99</t>
  </si>
  <si>
    <t>56,90</t>
  </si>
  <si>
    <t>18,46</t>
  </si>
  <si>
    <t>55,31</t>
  </si>
  <si>
    <t>00004096</t>
  </si>
  <si>
    <t>MOTORISTA OPERADOR DE CAMINHAO COM MUNCK (HORISTA)</t>
  </si>
  <si>
    <t>2,4242045</t>
  </si>
  <si>
    <t>22,64</t>
  </si>
  <si>
    <t>54,88</t>
  </si>
  <si>
    <t>7,4286356</t>
  </si>
  <si>
    <t>7,25</t>
  </si>
  <si>
    <t>53,86</t>
  </si>
  <si>
    <t>1,5191907</t>
  </si>
  <si>
    <t>33,95</t>
  </si>
  <si>
    <t>51,58</t>
  </si>
  <si>
    <t>22,9726411</t>
  </si>
  <si>
    <t>2,22</t>
  </si>
  <si>
    <t>51,00</t>
  </si>
  <si>
    <t>10,13</t>
  </si>
  <si>
    <t>50,59</t>
  </si>
  <si>
    <t>8,35</t>
  </si>
  <si>
    <t>50,04</t>
  </si>
  <si>
    <t>8,30</t>
  </si>
  <si>
    <t>49,74</t>
  </si>
  <si>
    <t>00002446</t>
  </si>
  <si>
    <t>ELETRODUTO/DUTO PEAD FLEXIVEL PAREDE SIMPLES, CORRUGACAO HELICOIDAL, COR PRETA, SEM ROSCA, DE 2", CRC 680 N, PARA CABEAMENTO SUBTERRANEO (NBR 15715)</t>
  </si>
  <si>
    <t>6,9217566</t>
  </si>
  <si>
    <t>7,15</t>
  </si>
  <si>
    <t>49,49</t>
  </si>
  <si>
    <t>99,98%</t>
  </si>
  <si>
    <t>00003363</t>
  </si>
  <si>
    <t>GUINDAUTO HIDRAULICO, CAPACIDADE MAXIMA DE CARGA 6200 KG, MOMENTO MAXIMO DE CARGA 11,7 TM, ALCANCE MAXIMO HORIZONTAL 9,70 M, PARA MONTAGEM SOBRE CHASSI DE CAMINHAO PBT MINIMO 13000 KG (INCLUI MONTAGEM, NAO INCLUI CAMINHAO)</t>
  </si>
  <si>
    <t>0,0003439</t>
  </si>
  <si>
    <t>143.450,00</t>
  </si>
  <si>
    <t>49,34</t>
  </si>
  <si>
    <t>6,03</t>
  </si>
  <si>
    <t>48,18</t>
  </si>
  <si>
    <t>3,2960746</t>
  </si>
  <si>
    <t>14,24</t>
  </si>
  <si>
    <t>46,94</t>
  </si>
  <si>
    <t>00044503</t>
  </si>
  <si>
    <t>JARDINEIRO (HORISTA)</t>
  </si>
  <si>
    <t>2,7807876</t>
  </si>
  <si>
    <t>15,67</t>
  </si>
  <si>
    <t>43,57</t>
  </si>
  <si>
    <t>42,32</t>
  </si>
  <si>
    <t>42,27</t>
  </si>
  <si>
    <t>38,9536088</t>
  </si>
  <si>
    <t>1,01</t>
  </si>
  <si>
    <t>39,34</t>
  </si>
  <si>
    <t>37,13</t>
  </si>
  <si>
    <t>37,09</t>
  </si>
  <si>
    <t>2,1058920</t>
  </si>
  <si>
    <t>17,51</t>
  </si>
  <si>
    <t>36,87</t>
  </si>
  <si>
    <t>2,30</t>
  </si>
  <si>
    <t>36,76</t>
  </si>
  <si>
    <t>2,04</t>
  </si>
  <si>
    <t>36,68</t>
  </si>
  <si>
    <t>35,90</t>
  </si>
  <si>
    <t>35,86</t>
  </si>
  <si>
    <t>11,61</t>
  </si>
  <si>
    <t>34,79</t>
  </si>
  <si>
    <t>30,9631249</t>
  </si>
  <si>
    <t>1,06</t>
  </si>
  <si>
    <t>32,82</t>
  </si>
  <si>
    <t>31,49</t>
  </si>
  <si>
    <t>31,45</t>
  </si>
  <si>
    <t>3,9952419</t>
  </si>
  <si>
    <t>7,77</t>
  </si>
  <si>
    <t>31,04</t>
  </si>
  <si>
    <t>99,99%</t>
  </si>
  <si>
    <t>00043474</t>
  </si>
  <si>
    <t>FERRAMENTAS - FAMILIA ENGENHEIRO CIVIL - MENSALISTA (ENCARGOS COMPLEMENTARES - COLETADO CAIXA)</t>
  </si>
  <si>
    <t>2,35</t>
  </si>
  <si>
    <t>29,34</t>
  </si>
  <si>
    <t>1,53</t>
  </si>
  <si>
    <t>27,51</t>
  </si>
  <si>
    <t>27,25</t>
  </si>
  <si>
    <t>27,22</t>
  </si>
  <si>
    <t>00004257</t>
  </si>
  <si>
    <t>OPERADOR DE MARTELETE OU MARTELETEIRO (HORISTA)</t>
  </si>
  <si>
    <t>1,6884209</t>
  </si>
  <si>
    <t>15,88</t>
  </si>
  <si>
    <t>26,81</t>
  </si>
  <si>
    <t>6,64</t>
  </si>
  <si>
    <t>26,53</t>
  </si>
  <si>
    <t>26,03</t>
  </si>
  <si>
    <t>26,00</t>
  </si>
  <si>
    <t>00005075</t>
  </si>
  <si>
    <t>PREGO DE ACO POLIDO COM CABECA 18 X 30 (2 3/4 X 10)</t>
  </si>
  <si>
    <t>1,3424013</t>
  </si>
  <si>
    <t>22,53</t>
  </si>
  <si>
    <t>2,74</t>
  </si>
  <si>
    <t>21,89</t>
  </si>
  <si>
    <t>21,14</t>
  </si>
  <si>
    <t>21,11</t>
  </si>
  <si>
    <t>10,40</t>
  </si>
  <si>
    <t>20,78</t>
  </si>
  <si>
    <t>00014618</t>
  </si>
  <si>
    <t>SERRA CIRCULAR DE BANCADA COM MOTOR ELETRICO, POTENCIA DE *1600* W, PARA DISCO DE DIAMETRO DE 10" (250 MM)</t>
  </si>
  <si>
    <t>0,0142882</t>
  </si>
  <si>
    <t>1.384,35</t>
  </si>
  <si>
    <t>19,78</t>
  </si>
  <si>
    <t>0,4151056</t>
  </si>
  <si>
    <t>46,42</t>
  </si>
  <si>
    <t>19,27</t>
  </si>
  <si>
    <t>9,54</t>
  </si>
  <si>
    <t>19,06</t>
  </si>
  <si>
    <t>2,12</t>
  </si>
  <si>
    <t>3,18</t>
  </si>
  <si>
    <t>2,0975020</t>
  </si>
  <si>
    <t>8,74</t>
  </si>
  <si>
    <t>18,33</t>
  </si>
  <si>
    <t>17,37</t>
  </si>
  <si>
    <t>5,74</t>
  </si>
  <si>
    <t>17,20</t>
  </si>
  <si>
    <t>21,9738306</t>
  </si>
  <si>
    <t>17,02</t>
  </si>
  <si>
    <t>1,38</t>
  </si>
  <si>
    <t>16,54</t>
  </si>
  <si>
    <t>15,71</t>
  </si>
  <si>
    <t>15,69</t>
  </si>
  <si>
    <t>4,97</t>
  </si>
  <si>
    <t>14,89</t>
  </si>
  <si>
    <t>00004734</t>
  </si>
  <si>
    <t>SEIXO ROLADO PARA APLICACAO EM CONCRETO (POSTO PEDREIRA/FORNECEDOR, SEM FRETE)</t>
  </si>
  <si>
    <t>0,0659221</t>
  </si>
  <si>
    <t>222,22</t>
  </si>
  <si>
    <t>14,65</t>
  </si>
  <si>
    <t>0,3146253</t>
  </si>
  <si>
    <t>45,93</t>
  </si>
  <si>
    <t>14,45</t>
  </si>
  <si>
    <t>2,8833661</t>
  </si>
  <si>
    <t>4,75</t>
  </si>
  <si>
    <t>13,70</t>
  </si>
  <si>
    <t>00005066</t>
  </si>
  <si>
    <t>PREGO DE ACO POLIDO COM CABECA 12 X 12</t>
  </si>
  <si>
    <t>0,6152673</t>
  </si>
  <si>
    <t>22,11</t>
  </si>
  <si>
    <t>13,60</t>
  </si>
  <si>
    <t>100,00%</t>
  </si>
  <si>
    <t>6,79</t>
  </si>
  <si>
    <t>13,56</t>
  </si>
  <si>
    <t>00013887</t>
  </si>
  <si>
    <t>DISCO DE CORTE DIAMANTADO SEGMENTADO PARA CONCRETO/ASFALTO, DIAMETRO DE *350* MM, FURO DE 25,40 MM</t>
  </si>
  <si>
    <t>0,0348641</t>
  </si>
  <si>
    <t>388,28</t>
  </si>
  <si>
    <t>13,54</t>
  </si>
  <si>
    <t>13,42</t>
  </si>
  <si>
    <t>4,36</t>
  </si>
  <si>
    <t>13,06</t>
  </si>
  <si>
    <t>12,90</t>
  </si>
  <si>
    <t>12,88</t>
  </si>
  <si>
    <t>00002685</t>
  </si>
  <si>
    <t>ELETRODUTO DE PVC RIGIDO ROSCAVEL DE 1 ", SEM LUVA</t>
  </si>
  <si>
    <t>1,3205273</t>
  </si>
  <si>
    <t>9,73</t>
  </si>
  <si>
    <t>12,85</t>
  </si>
  <si>
    <t>3,12</t>
  </si>
  <si>
    <t>12,47</t>
  </si>
  <si>
    <t>12,35</t>
  </si>
  <si>
    <t>12,34</t>
  </si>
  <si>
    <t>18,9773992</t>
  </si>
  <si>
    <t>11,58</t>
  </si>
  <si>
    <t>00000416</t>
  </si>
  <si>
    <t>GRAMPO METALICO TIPO OLHAL PARA HASTE DE ATERRAMENTO DE 3/4", CONDUTOR DE *10* A 50 MM2</t>
  </si>
  <si>
    <t>11,36</t>
  </si>
  <si>
    <t>11,35</t>
  </si>
  <si>
    <t>0,75</t>
  </si>
  <si>
    <t>11,24</t>
  </si>
  <si>
    <t>5,44</t>
  </si>
  <si>
    <t>0,3113292</t>
  </si>
  <si>
    <t>33,45</t>
  </si>
  <si>
    <t>10,41</t>
  </si>
  <si>
    <t>0,5267726</t>
  </si>
  <si>
    <t>9,01</t>
  </si>
  <si>
    <t>0,8745255</t>
  </si>
  <si>
    <t>8,96</t>
  </si>
  <si>
    <t>8,93</t>
  </si>
  <si>
    <t>8,92</t>
  </si>
  <si>
    <t>1,78</t>
  </si>
  <si>
    <t>8,89</t>
  </si>
  <si>
    <t>8,73</t>
  </si>
  <si>
    <t>7,07</t>
  </si>
  <si>
    <t>1,70</t>
  </si>
  <si>
    <t>5,02</t>
  </si>
  <si>
    <t>5,01</t>
  </si>
  <si>
    <t>2,51</t>
  </si>
  <si>
    <t>00041898</t>
  </si>
  <si>
    <t>MARTELO DEMOLIDOR PNEUMATICO MANUAL, PESO DE 28 KG, COM SILENCIADOR</t>
  </si>
  <si>
    <t>0,0001626</t>
  </si>
  <si>
    <t>24.832,13</t>
  </si>
  <si>
    <t>4,04</t>
  </si>
  <si>
    <t>3,58</t>
  </si>
  <si>
    <t>0,50</t>
  </si>
  <si>
    <t>00040331</t>
  </si>
  <si>
    <t>ASSENTADOR DE MANILHAS (HORISTA)</t>
  </si>
  <si>
    <t>0,3079174</t>
  </si>
  <si>
    <t>11,28</t>
  </si>
  <si>
    <t>3,47</t>
  </si>
  <si>
    <t>3,40</t>
  </si>
  <si>
    <t>2,62</t>
  </si>
  <si>
    <t>2,14</t>
  </si>
  <si>
    <t>0,0265684</t>
  </si>
  <si>
    <t>74,06</t>
  </si>
  <si>
    <t>1,97</t>
  </si>
  <si>
    <t>1,84</t>
  </si>
  <si>
    <t>1,65</t>
  </si>
  <si>
    <t>0,0719144</t>
  </si>
  <si>
    <t>18,80</t>
  </si>
  <si>
    <t>1,35</t>
  </si>
  <si>
    <t>0,69</t>
  </si>
  <si>
    <t>00043617</t>
  </si>
  <si>
    <t>ADITIVO PLASTIFICANTE E ESTABILIZADOR PARA ARGAMASSAS DE ASSENTAMENTO E REBOCO, LIQUIDO E ISENTO DE CLORETOS</t>
  </si>
  <si>
    <t>0,0435127</t>
  </si>
  <si>
    <t>8,36</t>
  </si>
  <si>
    <t>0,36</t>
  </si>
  <si>
    <t>00040864</t>
  </si>
  <si>
    <t>SEGURO - MENSALISTA (COLETADO CAIXA - ENCARGOS COMPLEMENTARES)</t>
  </si>
  <si>
    <t>Totais por Tipo</t>
  </si>
  <si>
    <t>R$ 5.272,50</t>
  </si>
  <si>
    <t>R$ 194.103,80</t>
  </si>
  <si>
    <t>R$ 1.083.710,49</t>
  </si>
  <si>
    <t>R$ 4.271.484,89</t>
  </si>
  <si>
    <t>R$ 36.488,49</t>
  </si>
  <si>
    <t>Taxas</t>
  </si>
  <si>
    <t>R$ 0,00</t>
  </si>
  <si>
    <t>Administração</t>
  </si>
  <si>
    <t>Aluguel</t>
  </si>
  <si>
    <t>Verba</t>
  </si>
  <si>
    <t>Transporte</t>
  </si>
  <si>
    <t>R$ 4.631,55</t>
  </si>
  <si>
    <t>Outros</t>
  </si>
  <si>
    <t>MINISTÉRIO DO DESENVOLVIMENTO REGIONAL</t>
  </si>
  <si>
    <t>COMPANHIA DE DESENVOLVIMENTO DOS VALES DO SÃO FRANCISCO E PARNAÍBA</t>
  </si>
  <si>
    <t>DEMONSTRATIVO DE CÁLCULO DOS BENEFÍCIOS E DESPESAS INDIRETAS - BDI</t>
  </si>
  <si>
    <t>PROPONENTE: COMPANHIA DE DESENVOLVIMENTO DOS VALES DO SÃO FRANCISCO E PARNAÍBA</t>
  </si>
  <si>
    <t>EMPREENDIMENTO: CONCLUSÃO DA OBRA DE CONSTRUÇÃO DA SEDE DA 11ª SUPERINTENDÊNCIA REGIONAL DA CODEVASF NO MUNICÍPIO DE MACAPÁ/AP</t>
  </si>
  <si>
    <t>LOCAL: RODOVIA JOSMAR CHAVES PINTO, KM 05, S/N, UNIVERSIDADE, MACAPA/AP.</t>
  </si>
  <si>
    <t>Data: Fev/2025</t>
  </si>
  <si>
    <t>MEMÓRIA DE CÁLCULO</t>
  </si>
  <si>
    <t xml:space="preserve">Composição do BDI </t>
  </si>
  <si>
    <t>Intervalos de Referência</t>
  </si>
  <si>
    <t>Composição adotada</t>
  </si>
  <si>
    <t>BDI  Proposto:</t>
  </si>
  <si>
    <t>Administração Central (AC)</t>
  </si>
  <si>
    <t>De 3,00 % até 5,5%</t>
  </si>
  <si>
    <t>Lucro (L)</t>
  </si>
  <si>
    <t>De 6,16 % até 8,96%</t>
  </si>
  <si>
    <t>Despesas Financeiras (DF)</t>
  </si>
  <si>
    <t>De 0,59 % até 1,39%</t>
  </si>
  <si>
    <t>Seguros (S) + Garantias (G)</t>
  </si>
  <si>
    <t>De 0,80 % até 1,00%</t>
  </si>
  <si>
    <r>
      <rPr>
        <u/>
        <sz val="10"/>
        <rFont val="Arial"/>
        <charset val="134"/>
      </rPr>
      <t>Observação</t>
    </r>
    <r>
      <rPr>
        <sz val="10"/>
        <rFont val="Arial"/>
        <charset val="134"/>
      </rPr>
      <t>:                                                 Composição do BDI, intervalos admissíveis e Fórmula de Cálculo nos termos do Acórdão 2622/2013 do TCU.</t>
    </r>
  </si>
  <si>
    <t xml:space="preserve">Riscos (R) </t>
  </si>
  <si>
    <t>De 0,97 % até 1,27%</t>
  </si>
  <si>
    <t>Tributos (I)</t>
  </si>
  <si>
    <t>PIS</t>
  </si>
  <si>
    <t>COFINS</t>
  </si>
  <si>
    <t>CPRB</t>
  </si>
  <si>
    <t>ISS</t>
  </si>
  <si>
    <t>De 2,0 % até 5,0%</t>
  </si>
  <si>
    <t>Coloca-se  50% do valor do ISS do munícipio. Verificar primeiro a legislação municipal.</t>
  </si>
  <si>
    <t>_____________________________________________________</t>
  </si>
  <si>
    <t>Obs.: Folha de pagamento sem desoneração.</t>
  </si>
  <si>
    <t>COMPANHIA DE DESENVOLVIMENTO DOS VALES DO SÃO FRANCISCO E DO PARNAÍBA</t>
  </si>
  <si>
    <t xml:space="preserve">COTAÇÕES </t>
  </si>
  <si>
    <t>EMPRESAS FORNECEDORAS:</t>
  </si>
  <si>
    <t>EMPRESAS</t>
  </si>
  <si>
    <t>CNPJ</t>
  </si>
  <si>
    <t>NOME/EMPRESA</t>
  </si>
  <si>
    <t>CONTATO</t>
  </si>
  <si>
    <t>LINK</t>
  </si>
  <si>
    <t>E001</t>
  </si>
  <si>
    <t>E002</t>
  </si>
  <si>
    <t>COTAÇÕES:</t>
  </si>
  <si>
    <t>FONTE</t>
  </si>
  <si>
    <t>CÓDIGO</t>
  </si>
  <si>
    <t>UNIDADE</t>
  </si>
  <si>
    <t>MÉDIA (R$</t>
  </si>
  <si>
    <t>COTAÇÃO</t>
  </si>
  <si>
    <t>EMPRESA</t>
  </si>
  <si>
    <t>NOME DA EMPRESA</t>
  </si>
  <si>
    <t>COTAÇÕES</t>
  </si>
  <si>
    <t>DATA COTAÇÃO</t>
  </si>
  <si>
    <t>Média:</t>
  </si>
  <si>
    <t>Menor:</t>
  </si>
  <si>
    <t>Mediana:</t>
  </si>
  <si>
    <t>CV:</t>
  </si>
  <si>
    <t>OBSERVAÇÕES:</t>
  </si>
  <si>
    <t>RESPONSÁVEL PELA COTAÇÃO</t>
  </si>
  <si>
    <t>E003</t>
  </si>
  <si>
    <t>E004</t>
  </si>
  <si>
    <t>RESPONSÁVEL PELA PUBLICAÇÃO</t>
  </si>
  <si>
    <t>EMPREENDIMENTO: CONSTRUÇÃO DA SEDE DA 11ª SUPERINTENDÊNCIA REGIONAL DA CODEVASF NO MUNICÍPIO DE MACAPÁ/AP</t>
  </si>
  <si>
    <t>ITEM</t>
  </si>
  <si>
    <t xml:space="preserve">VALOR </t>
  </si>
  <si>
    <t xml:space="preserve">Mês 1 </t>
  </si>
  <si>
    <t xml:space="preserve">Mês 2 </t>
  </si>
  <si>
    <t xml:space="preserve">Mês 3 </t>
  </si>
  <si>
    <t xml:space="preserve">Mês 4 </t>
  </si>
  <si>
    <t xml:space="preserve">Mês 5 </t>
  </si>
  <si>
    <t xml:space="preserve">Mês 6 </t>
  </si>
  <si>
    <t xml:space="preserve">Mês 7 </t>
  </si>
  <si>
    <t xml:space="preserve">Mês 8 </t>
  </si>
  <si>
    <t xml:space="preserve">Mês 9 </t>
  </si>
  <si>
    <t xml:space="preserve">Mês 10 </t>
  </si>
  <si>
    <t>TOTAL DO ITEM</t>
  </si>
  <si>
    <t>TOTAL</t>
  </si>
  <si>
    <t>%</t>
  </si>
  <si>
    <t>ACUMULADO</t>
  </si>
  <si>
    <t>HILTON ROGÉRIO MAIA CARDOSO</t>
  </si>
  <si>
    <t>ANALISTA DE DESENVOLVIMENTO REGIONAL</t>
  </si>
  <si>
    <t>SUPERINTENDENTE REGIONAL - 11ª SR</t>
  </si>
  <si>
    <t>ENGENHEIRO CIVIL - CREA 186819/D</t>
  </si>
  <si>
    <t>03.316.138/0001-92</t>
  </si>
  <si>
    <t>MIRANDA E CIA LTDA.</t>
  </si>
  <si>
    <t>(96) 99131-4909</t>
  </si>
  <si>
    <t>11.297.205/0001-05</t>
  </si>
  <si>
    <t>CRISTAL CCH LTDA.</t>
  </si>
  <si>
    <t>(97) 98145-5030</t>
  </si>
  <si>
    <t>603.270.302-91</t>
  </si>
  <si>
    <t>KAROLINA NAJARA SILVA DE ALMEIDA</t>
  </si>
  <si>
    <t>(96) 98120-8335</t>
  </si>
  <si>
    <t>AREIA PARA ATERRO - POSTO JAZIDA/FORNECEDOR (RETIRADO NA JAZIDA, SEM TRANSPORTE E SEM CARGA DO MATERIAL EM CAMINHÃO)</t>
  </si>
  <si>
    <t>17/11/2022</t>
  </si>
  <si>
    <t>LUMINÁRIA DE LED PLAFON, QUADRADA 40X40CM DE EMBUTIR, 6000K LUZ BRANCA, 36W BIVOLT</t>
  </si>
  <si>
    <t>PREÇO UNITÁRIO ESTIMADO ADOTADO:</t>
  </si>
  <si>
    <t>Metodologia a adotar:</t>
  </si>
  <si>
    <t>COSOLIDAÇÃO DOS PREÇOS</t>
  </si>
  <si>
    <t>Mediana</t>
  </si>
  <si>
    <t>Média</t>
  </si>
  <si>
    <t>CV (Cotações)</t>
  </si>
  <si>
    <t>Metodologia de exclusão de preços adotada:</t>
  </si>
  <si>
    <t>Mediana (Cotações)</t>
  </si>
  <si>
    <t>Média (Cotações)</t>
  </si>
  <si>
    <t>Observações:</t>
  </si>
  <si>
    <t>Por critério do(a) analista</t>
  </si>
  <si>
    <t>Outliers</t>
  </si>
  <si>
    <t>Utilizar? (Sim/Não)</t>
  </si>
  <si>
    <t>Preço Unitário</t>
  </si>
  <si>
    <t>Data</t>
  </si>
  <si>
    <t>Empresa</t>
  </si>
  <si>
    <t>Cotações</t>
  </si>
  <si>
    <t>COTAÇÕES DE MERCADO</t>
  </si>
  <si>
    <t>Utilizar?  (Sim/Não)</t>
  </si>
  <si>
    <t>Preço unitário atualizado</t>
  </si>
  <si>
    <t>Variação acumulada do índice (%)</t>
  </si>
  <si>
    <t>If</t>
  </si>
  <si>
    <t>I0</t>
  </si>
  <si>
    <t>índice de atualização (nome)</t>
  </si>
  <si>
    <t>Valor Unitário</t>
  </si>
  <si>
    <t>Edital/Ano - Nº do Lote / Item</t>
  </si>
  <si>
    <t>Órgão</t>
  </si>
  <si>
    <t>Licitações Anteriores</t>
  </si>
  <si>
    <t>LICITAÇÕES ANTERIORES</t>
  </si>
  <si>
    <t>Tabela auxiliar de metodologias para exclusão de preços</t>
  </si>
  <si>
    <t>QUANTIDADE:</t>
  </si>
  <si>
    <t>Unidade</t>
  </si>
  <si>
    <t>UNIDADE DE MEDIDA:</t>
  </si>
  <si>
    <t>ITEM:</t>
  </si>
  <si>
    <t>Data da pesquisa</t>
  </si>
  <si>
    <t>Área de Origem</t>
  </si>
  <si>
    <t>Responsável</t>
  </si>
  <si>
    <t>59500.003753/2025-45</t>
  </si>
  <si>
    <t>Processo</t>
  </si>
  <si>
    <t>AG/GCT/UCT</t>
  </si>
  <si>
    <t>Código da
Composição</t>
  </si>
  <si>
    <t>PISO PODOTÁTIL DE ALERTA OU DIRECIONAL, DE CONCRETO, ASSENTADO SOBRE ARGAMASSA. AF_03/2024</t>
  </si>
  <si>
    <t>M2</t>
  </si>
  <si>
    <t>RAMPA DE ACESSIBILIDADE EM CONCRETO MOLDADO IN LOCO, EM CALÇADA NOVA COM LARGURA MAIOR OU IGUAL À 3,00 M, FCK 25MPA, COM PISO PODOTÁTIL. AF_03/2024</t>
  </si>
  <si>
    <t>RAMPA DE ACESSIBILIDADE EM CONCRETO MOLDADO IN LOCO, EM CALÇADA NOVA COM LARGURA MENOR À 3,00 M, FCK 25MPA, COM PISO PODOTÁTIL. AF_03/2024</t>
  </si>
  <si>
    <t>RAMPA DE ACESSIBILIDADE EM CONCRETO MOLDADO IN LOCO, EM CALÇADA PRÉ EXISTENTE COM LARGURA MAIOR OU IGUAL À 3,00 M, FCK 25MPA, COM PISO PODOTÁTIL. AF_03/2024</t>
  </si>
  <si>
    <t>RAMPA DE ACESSIBILIDADE EM CONCRETO MOLDADO IN LOCO, EM CALÇADA PRÉ EXISTENTE COM LARGURA MENOR À 3,00 M, FCK 25MPA, COM PISO PODOTÁTIL. AF_03/2024</t>
  </si>
  <si>
    <t>RAMPA DE ACESSIBILIDADE EM CONCRETO PRÉ MOLDADO, EM CALÇADA NOVA COM LARGURA MAIOR OU IGUAL À 3,00 M, FCK 25MPA, COM PISO PODOTÁTIL. AF_03/2024</t>
  </si>
  <si>
    <t>RAMPA DE ACESSIBILIDADE EM CONCRETO PRÉ MOLDADO, EM CALÇADA PRÉ EXISTENTE COM LARGURA MAIOR OU IGUAL À 3,00 M, FCK 25MPA, COM PISO PODOTÁTIL. AF_03/2024</t>
  </si>
  <si>
    <t>RAMPA DE ACESSIBILIDADE PARA ACESSO A EDIFICAÇÕES COM INCLINAÇÃO DE 8,33% EM CONCRETO MOLDADO IN LOCO, COM LARGURA DE 1,20M, FCK 25MPA, NÃO ARMADA, COM JUNTA A CADA 2M COM CORTE À SECO. AF_03/2024</t>
  </si>
  <si>
    <t>RAMPA DE ACESSIBILIDADE PARA ACESSO A EDIFICAÇÕES COM INCLINAÇÃO DE 8,33% EM CONCRETO MOLDADO IN LOCO, COM LARGURA DE 1,50M, FCK 25MPA, NÃO ARMADA, COM JUNTA A CADA 2M COM CORTE À SECO. AF_03/2024</t>
  </si>
  <si>
    <t>ALVENARIA ESTRUTURAL DE BLOCOS CERÂMICOS 14X19X29, (ESPESSURA DE 14 CM), UTILIZANDO COLHER DE PEDREIRO E ARGAMASSA DE ASSENTAMENTO COM PREPARO EM BETONEIRA. AF_03/2023</t>
  </si>
  <si>
    <t>ALVENARIA ESTRUTURAL DE BLOCOS CERÂMICOS 14X19X29, (ESPESSURA DE 14 CM), UTILIZANDO COLHER DE PEDREIRO E ARGAMASSA DE ASSENTAMENTO COM PREPARO MANUAL. AF_03/2023</t>
  </si>
  <si>
    <t>ALVENARIA ESTRUTURAL DE BLOCOS CERÂMICOS 14X19X29, (ESPESSURA DE 14 CM), UTILIZANDO PALHETA E ARGAMASSA DE ASSENTAMENTO COM PREPARO EM BETONEIRA. AF_03/2023</t>
  </si>
  <si>
    <t>ALVENARIA ESTRUTURAL DE BLOCOS CERÂMICOS 14X19X29, (ESPESSURA DE 14 CM), UTILIZANDO PALHETA E ARGAMASSA DE ASSENTAMENTO COM PREPARO MANUAL. AF_03/2023</t>
  </si>
  <si>
    <t>ALVENARIA ESTRUTURAL DE BLOCOS CERÂMICOS 14X19X39, (ESPESSURA DE 14 CM), UTILIZANDO COLHER DE PEDREIRO E ARGAMASSA DE ASSENTAMENTO COM PREPARO EM BETONEIRA. AF_03/2023</t>
  </si>
  <si>
    <t>ALVENARIA ESTRUTURAL DE BLOCOS CERÂMICOS 14X19X39, (ESPESSURA DE 14 CM), UTILIZANDO COLHER DE PEDREIRO E ARGAMASSA DE ASSENTAMENTO COM PREPARO MANUAL. AF_03/2023</t>
  </si>
  <si>
    <t>ALVENARIA ESTRUTURAL DE BLOCOS CERÂMICOS 14X19X39, (ESPESSURA DE 14 CM), UTILIZANDO PALHETA E ARGAMASSA DE ASSENTAMENTO COM PREPARO EM BETONEIRA. AF_03/2023</t>
  </si>
  <si>
    <t>ALVENARIA ESTRUTURAL DE BLOCOS CERÂMICOS 14X19X39, (ESPESSURA DE 14 CM), UTILIZANDO PALHETA E ARGAMASSA DE ASSENTAMENTO COM PREPARO MANUAL. AF_03/2023</t>
  </si>
  <si>
    <t>ALVENARIA DE BLOCOS DE CONCRETO ESTRUTURAL 14X19X29 CM (ESPESSURA 14 CM), FBK = 14 MPA, UTILIZANDO COLHER DE PEDREIRO. AF_10/2022</t>
  </si>
  <si>
    <t>ALVENARIA DE BLOCOS DE CONCRETO ESTRUTURAL 14X19X29 CM (ESPESSURA 14 CM), FBK = 14,0 MPA, UTILIZANDO PALHETA. AF_10/2022</t>
  </si>
  <si>
    <t>ALVENARIA DE BLOCOS DE CONCRETO ESTRUTURAL 14X19X29 CM (ESPESSURA 14 CM), FBK = 4,5 MPA, UTILIZANDO COLHER DE PEDREIRO. AF_10/2022</t>
  </si>
  <si>
    <t>ALVENARIA DE BLOCOS DE CONCRETO ESTRUTURAL 14X19X29 CM (ESPESSURA 14 CM), FBK = 4,5 MPA, UTILIZANDO PALHETA. AF_10/2022</t>
  </si>
  <si>
    <t>ALVENARIA DE BLOCOS DE CONCRETO ESTRUTURAL 14X19X29 CM (ESPESSURA 14 CM), FBK = 8 MPA, UTILIZANDO COLHER DE PEDREIRO. AF_10/2022</t>
  </si>
  <si>
    <t>ALVENARIA DE BLOCOS DE CONCRETO ESTRUTURAL 14X19X29 CM (ESPESSURA 14 CM), FBK = 8 MPA, UTILIZANDO PALHETA. AF_10/2022</t>
  </si>
  <si>
    <t>ALVENARIA DE BLOCOS DE CONCRETO ESTRUTURAL 14X19X39 CM (ESPESSURA 14 CM), FBK = 14 MPA, UTILIZANDO COLHER DE PEDREIRO. AF_10/2022</t>
  </si>
  <si>
    <t>ALVENARIA DE BLOCOS DE CONCRETO ESTRUTURAL 14X19X39 CM (ESPESSURA 14 CM), FBK = 14 MPA, UTILIZANDO PALHETA. AF_10/2022</t>
  </si>
  <si>
    <t>ALVENARIA DE BLOCOS DE CONCRETO ESTRUTURAL 14X19X39 CM (ESPESSURA 14 CM), FBK = 4,5 MPA, UTILIZANDO COLHER DE PEDREIRO. AF_10/2022</t>
  </si>
  <si>
    <t>ALVENARIA DE BLOCOS DE CONCRETO ESTRUTURAL 14X19X39 CM (ESPESSURA 14 CM), FBK = 4,5 MPA, UTILIZANDO PALHETA. AF_10/2022</t>
  </si>
  <si>
    <t>ALVENARIA DE BLOCOS DE CONCRETO ESTRUTURAL 14X19X39 CM (ESPESSURA 14 CM), FBK = 8 MPA, UTILIZANDO COLHER DE PEDREIRO. AF_10/2022</t>
  </si>
  <si>
    <t>ALVENARIA DE BLOCOS DE CONCRETO ESTRUTURAL 14X19X39 CM (ESPESSURA 14 CM), FBK = 8 MPA, UTILIZANDO PALHETA. AF_10/2022</t>
  </si>
  <si>
    <t>ALVENARIA DE VEDAÇÃO DE BLOCOS CERÂMICOS FURADOS NA HORIZONTAL DE 11,5X14X24 CM (ESPESSURA 11,5 CM) E ARGAMASSA DE ASSENTAMENTO COM PREPARO EM BETONEIRA. AF_12/2021</t>
  </si>
  <si>
    <t>ALVENARIA DE VEDAÇÃO DE BLOCOS CERÂMICOS FURADOS NA HORIZONTAL DE 11,5X14X24 CM (ESPESSURA 11,5 CM) E ARGAMASSA DE ASSENTAMENTO COM PREPARO MANUAL. AF_12/2021</t>
  </si>
  <si>
    <t>ALVENARIA DE VEDAÇÃO DE BLOCOS CERÂMICOS FURADOS NA HORIZONTAL DE 11,5X19X19 CM (ESPESSURA 11,5 CM) E ARGAMASSA DE ASSENTAMENTO COM PREPARO EM BETONEIRA. AF_12/2021</t>
  </si>
  <si>
    <t>ALVENARIA DE VEDAÇÃO DE BLOCOS CERÂMICOS FURADOS NA HORIZONTAL DE 11,5X19X19 CM (ESPESSURA 11,5 CM) E ARGAMASSA DE ASSENTAMENTO COM PREPARO MANUAL. AF_12/2021</t>
  </si>
  <si>
    <t>ALVENARIA DE VEDAÇÃO DE BLOCOS CERÂMICOS FURADOS NA HORIZONTAL DE 11,5X19X29 CM (ESPESSURA 11,5 CM) E ARGAMASSA DE ASSENTAMENTO COM PREPARO EM BETONEIRA. AF_12/2021</t>
  </si>
  <si>
    <t>ALVENARIA DE VEDAÇÃO DE BLOCOS CERÂMICOS FURADOS NA HORIZONTAL DE 11,5X19X29 CM (ESPESSURA 11,5 CM) E ARGAMASSA DE ASSENTAMENTO COM PREPARO MANUAL. AF_12/2021</t>
  </si>
  <si>
    <t>ALVENARIA DE VEDAÇÃO DE BLOCOS CERÂMICOS FURADOS NA HORIZONTAL DE 11,5X19X39 CM (ESPESSURA 11,5 CM) E ARGAMASSA DE ASSENTAMENTO COM PREPARO EM BETONEIRA. AF_12/2021</t>
  </si>
  <si>
    <t>ALVENARIA DE VEDAÇÃO DE BLOCOS CERÂMICOS FURADOS NA HORIZONTAL DE 11,5X19X39 CM (ESPESSURA 11,5 CM) E ARGAMASSA DE ASSENTAMENTO COM PREPARO MANUAL. AF_12/2021</t>
  </si>
  <si>
    <t>ALVENARIA DE VEDAÇÃO DE BLOCOS CERÂMICOS FURADOS NA HORIZONTAL DE 14X19X29 CM (ESPESSURA 14 CM) E ARGAMASSA DE ASSENTAMENTO COM PREPARO EM BETONEIRA. AF_12/2021</t>
  </si>
  <si>
    <t>ALVENARIA DE VEDAÇÃO DE BLOCOS CERÂMICOS FURADOS NA HORIZONTAL DE 14X19X29 CM (ESPESSURA 14 CM) E ARGAMASSA DE ASSENTAMENTO COM PREPARO MANUAL. AF_12/2021</t>
  </si>
  <si>
    <t>ALVENARIA DE VEDAÇÃO DE BLOCOS CERÂMICOS FURADOS NA HORIZONTAL DE 14X19X39 CM (ESPESSURA 14 CM) E ARGAMASSA DE ASSENTAMENTO COM PREPARO EM BETONEIRA. AF_12/2021</t>
  </si>
  <si>
    <t>ALVENARIA DE VEDAÇÃO DE BLOCOS CERÂMICOS FURADOS NA HORIZONTAL DE 14X19X39 CM (ESPESSURA 14 CM) E ARGAMASSA DE ASSENTAMENTO COM PREPARO MANUAL. AF_12/2021</t>
  </si>
  <si>
    <t>ALVENARIA DE VEDAÇÃO DE BLOCOS CERÂMICOS FURADOS NA HORIZONTAL DE 14X9X19 CM (ESPESSURA 14 CM, BLOCO DEITADO) E ARGAMASSA DE ASSENTAMENTO COM PREPARO EM BETONEIRA. AF_12/2021</t>
  </si>
  <si>
    <t>ALVENARIA DE VEDAÇÃO DE BLOCOS CERÂMICOS FURADOS NA HORIZONTAL DE 14X9X19 CM (ESPESSURA 14 CM, BLOCO DEITADO) E ARGAMASSA DE ASSENTAMENTO COM PREPARO MANUAL. AF_12/2021</t>
  </si>
  <si>
    <t>ALVENARIA DE VEDAÇÃO DE BLOCOS CERÂMICOS FURADOS NA HORIZONTAL DE 19X19X29 CM (ESPESSURA 19 CM) E ARGAMASSA DE ASSENTAMENTO COM PREPARO EM BETONEIRA. AF_12/2021</t>
  </si>
  <si>
    <t>ALVENARIA DE VEDAÇÃO DE BLOCOS CERÂMICOS FURADOS NA HORIZONTAL DE 19X19X29 CM (ESPESSURA 19 CM) E ARGAMASSA DE ASSENTAMENTO COM PREPARO MANUAL. AF_12/2021</t>
  </si>
  <si>
    <t>ALVENARIA DE VEDAÇÃO DE BLOCOS CERÂMICOS FURADOS NA HORIZONTAL DE 19X19X39 CM (ESPESSURA 19 CM) E ARGAMASSA DE ASSENTAMENTO COM PREPARO EM BETONEIRA. AF_12/2021</t>
  </si>
  <si>
    <t>ALVENARIA DE VEDAÇÃO DE BLOCOS CERÂMICOS FURADOS NA HORIZONTAL DE 19X19X39 CM (ESPESSURA 19 CM) E ARGAMASSA DE ASSENTAMENTO COM PREPARO MANUAL. AF_12/2021</t>
  </si>
  <si>
    <t>ALVENARIA DE VEDAÇÃO DE BLOCOS CERÂMICOS FURADOS NA HORIZONTAL DE 9X14X19 CM (ESPESSURA 9 CM) E ARGAMASSA DE ASSENTAMENTO COM PREPARO EM BETONEIRA. AF_12/2021</t>
  </si>
  <si>
    <t>ALVENARIA DE VEDAÇÃO DE BLOCOS CERÂMICOS FURADOS NA HORIZONTAL DE 9X14X19 CM (ESPESSURA 9 CM) E ARGAMASSA DE ASSENTAMENTO COM PREPARO MANUAL. AF_12/2021</t>
  </si>
  <si>
    <t>ALVENARIA DE VEDAÇÃO DE BLOCOS CERÂMICOS FURADOS NA HORIZONTAL DE 9X14X24 CM (ESPESSURA 9 CM) E ARGAMASSA DE ASSENTAMENTO COM PREPARO EM BETONEIRA. AF_12/2021</t>
  </si>
  <si>
    <t>ALVENARIA DE VEDAÇÃO DE BLOCOS CERÂMICOS FURADOS NA HORIZONTAL DE 9X14X24 CM (ESPESSURA 9 CM) E ARGAMASSA DE ASSENTAMENTO COM PREPARO MANUAL. AF_12/2021</t>
  </si>
  <si>
    <t>ALVENARIA DE VEDAÇÃO DE BLOCOS CERÂMICOS FURADOS NA HORIZONTAL DE 9X19X19 CM (ESPESSURA 9 CM) E ARGAMASSA DE ASSENTAMENTO COM PREPARO EM BETONEIRA. AF_12/2021</t>
  </si>
  <si>
    <t>ALVENARIA DE VEDAÇÃO DE BLOCOS CERÂMICOS FURADOS NA HORIZONTAL DE 9X19X19 CM (ESPESSURA 9 CM) E ARGAMASSA DE ASSENTAMENTO COM PREPARO MANUAL. AF_12/2021</t>
  </si>
  <si>
    <t>ALVENARIA DE VEDAÇÃO DE BLOCOS CERÂMICOS FURADOS NA HORIZONTAL DE 9X19X29 CM (ESPESSURA 9 CM) E ARGAMASSA DE ASSENTAMENTO COM PREPARO EM BETONEIRA. AF_12/2021</t>
  </si>
  <si>
    <t>ALVENARIA DE VEDAÇÃO DE BLOCOS CERÂMICOS FURADOS NA HORIZONTAL DE 9X19X29 CM (ESPESSURA 9 CM) E ARGAMASSA DE ASSENTAMENTO COM PREPARO MANUAL. AF_12/2021</t>
  </si>
  <si>
    <t>ALVENARIA DE VEDAÇÃO DE BLOCOS CERÂMICOS FURADOS NA HORIZONTAL DE 9X19X39 CM (ESPESSURA 9 CM) E ARGAMASSA DE ASSENTAMENTO COM PREPARO EM BETONEIRA. AF_12/2021</t>
  </si>
  <si>
    <t>ALVENARIA DE VEDAÇÃO DE BLOCOS CERÂMICOS FURADOS NA HORIZONTAL DE 9X19X39 CM (ESPESSURA 9 CM) E ARGAMASSA DE ASSENTAMENTO COM PREPARO MANUAL. AF_12/2021</t>
  </si>
  <si>
    <t>ALVENARIA DE VEDAÇÃO DE BLOCOS CERÂMICOS FURADOS NA HORIZONTAL DE 9X9X19 CM (ESPESSURA 9 CM) E ARGAMASSA DE ASSENTAMENTO COM PREPARO EM BETONEIRA. AF_12/2021</t>
  </si>
  <si>
    <t>ALVENARIA DE VEDAÇÃO DE BLOCOS CERÂMICOS FURADOS NA HORIZONTAL DE 9X9X19 CM (ESPESSURA 9 CM) E ARGAMASSA DE ASSENTAMENTO COM PREPARO MANUAL. AF_12/2021</t>
  </si>
  <si>
    <t>ALVENARIA DE VEDAÇÃO DE BLOCOS CERÂMICOS FURADOS NA VERTICAL DE 11,5X19X29 CM (ESPESSURA 11,5 CM) E ARGAMASSA DE ASSENTAMENTO COM PREPARO EM BETONEIRA. AF_12/2021</t>
  </si>
  <si>
    <t>ALVENARIA DE VEDAÇÃO DE BLOCOS CERÂMICOS FURADOS NA VERTICAL DE 11,5X19X29 CM (ESPESSURA 11,5 CM) E ARGAMASSA DE ASSENTAMENTO COM PREPARO MANUAL. AF_12/2021</t>
  </si>
  <si>
    <t>ALVENARIA DE VEDAÇÃO DE BLOCOS CERÂMICOS FURADOS NA VERTICAL DE 11,5X19X39 CM (ESPESSURA 11,5 CM) E ARGAMASSA DE ASSENTAMENTO COM PREPARO EM BETONEIRA. AF_12/2021</t>
  </si>
  <si>
    <t>ALVENARIA DE VEDAÇÃO DE BLOCOS CERÂMICOS FURADOS NA VERTICAL DE 11,5X19X39 CM (ESPESSURA 11,5 CM) E ARGAMASSA DE ASSENTAMENTO COM PREPARO MANUAL. AF_12/2021</t>
  </si>
  <si>
    <t>ALVENARIA DE VEDAÇÃO DE BLOCOS CERÂMICOS FURADOS NA VERTICAL DE 14X19X29 CM (ESPESSURA 14 CM) E ARGAMASSA DE ASSENTAMENTO COM PREPARO EM BETONEIRA. AF_12/2021</t>
  </si>
  <si>
    <t>ALVENARIA DE VEDAÇÃO DE BLOCOS CERÂMICOS FURADOS NA VERTICAL DE 14X19X29 CM (ESPESSURA 14 CM) E ARGAMASSA DE ASSENTAMENTO COM PREPARO MANUAL. AF_12/2021</t>
  </si>
  <si>
    <t>ALVENARIA DE VEDAÇÃO DE BLOCOS CERÂMICOS FURADOS NA VERTICAL DE 14X19X39 CM (ESPESSURA 14 CM) E ARGAMASSA DE ASSENTAMENTO COM PREPARO EM BETONEIRA. AF_12/2021</t>
  </si>
  <si>
    <t>ALVENARIA DE VEDAÇÃO DE BLOCOS CERÂMICOS FURADOS NA VERTICAL DE 14X19X39 CM (ESPESSURA 14 CM) E ARGAMASSA DE ASSENTAMENTO COM PREPARO MANUAL. AF_12/2021</t>
  </si>
  <si>
    <t>ALVENARIA DE VEDAÇÃO DE BLOCOS CERÂMICOS FURADOS NA VERTICAL DE 19X19X39 CM (ESPESSURA 19 CM) E ARGAMASSA DE ASSENTAMENTO COM PREPARO EM BETONEIRA. AF_12/2021</t>
  </si>
  <si>
    <t>ALVENARIA DE VEDAÇÃO DE BLOCOS CERÂMICOS FURADOS NA VERTICAL DE 19X19X39 CM (ESPESSURA 19 CM) E ARGAMASSA DE ASSENTAMENTO COM PREPARO MANUAL. AF_12/2021</t>
  </si>
  <si>
    <t>ALVENARIA DE VEDAÇÃO DE BLOCOS CERÂMICOS FURADOS NA VERTICAL DE 9X19X39 CM (ESPESSURA 9 CM) E ARGAMASSA DE ASSENTAMENTO COM PREPARO EM BETONEIRA. AF_12/2021</t>
  </si>
  <si>
    <t>ALVENARIA DE VEDAÇÃO DE BLOCOS CERÂMICOS FURADOS NA VERTICAL DE 9X19X39 CM (ESPESSURA 9 CM) E ARGAMASSA DE ASSENTAMENTO COM PREPARO MANUAL. AF_12/2021</t>
  </si>
  <si>
    <t>ALVENARIA DE VEDAÇÃO DE BLOCOS VAZADOS DE CONCRETO APARENTE DE 14X19X39 CM (ESPESSURA 14 CM) E ARGAMASSA DE ASSENTAMENTO COM PREPARO EM BETONEIRA. AF_12/2021</t>
  </si>
  <si>
    <t>ALVENARIA DE VEDAÇÃO DE BLOCOS VAZADOS DE CONCRETO APARENTE DE 14X19X39 CM (ESPESSURA 14 CM) E ARGAMASSA DE ASSENTAMENTO COM PREPARO MANUAL. AF_12/2021</t>
  </si>
  <si>
    <t>ALVENARIA DE VEDAÇÃO DE BLOCOS VAZADOS DE CONCRETO APARENTE DE 19X19X39 CM (ESPESSURA 19 CM) E ARGAMASSA DE ASSENTAMENTO COM PREPARO EM BETONEIRA. AF_12/2021</t>
  </si>
  <si>
    <t>ALVENARIA DE VEDAÇÃO DE BLOCOS VAZADOS DE CONCRETO APARENTE DE 19X19X39 CM (ESPESSURA 19 CM) E ARGAMASSA DE ASSENTAMENTO COM PREPARO MANUAL. AF_12/2021</t>
  </si>
  <si>
    <t>ALVENARIA DE VEDAÇÃO DE BLOCOS VAZADOS DE CONCRETO APARENTE DE 9X19X39 CM (ESPESSURA 9 CM) E ARGAMASSA DE ASSENTAMENTO COM PREPARO EM BETONEIRA. AF_12/2021</t>
  </si>
  <si>
    <t>ALVENARIA DE VEDAÇÃO DE BLOCOS VAZADOS DE CONCRETO APARENTE DE 9X19X39 CM (ESPESSURA 9 CM) E ARGAMASSA DE ASSENTAMENTO COM PREPARO MANUAL. AF_12/2021</t>
  </si>
  <si>
    <t>ALVENARIA DE VEDAÇÃO DE BLOCOS VAZADOS DE CONCRETO DE 14X19X29 CM (ESPESSURA 14 CM) E ARGAMASSA DE ASSENTAMENTO COM PREPARO EM BETONEIRA. AF_12/2021</t>
  </si>
  <si>
    <t>ALVENARIA DE VEDAÇÃO DE BLOCOS VAZADOS DE CONCRETO DE 14X19X29 CM (ESPESSURA 14 CM) E ARGAMASSA DE ASSENTAMENTO COM PREPARO MANUAL. AF_12/2021</t>
  </si>
  <si>
    <t>ALVENARIA DE VEDAÇÃO DE BLOCOS VAZADOS DE CONCRETO DE 14X19X39 CM (ESPESSURA 14 CM) E ARGAMASSA DE ASSENTAMENTO COM PREPARO EM BETONEIRA. AF_12/2021</t>
  </si>
  <si>
    <t>ALVENARIA DE VEDAÇÃO DE BLOCOS VAZADOS DE CONCRETO DE 14X19X39 CM (ESPESSURA 14 CM) E ARGAMASSA DE ASSENTAMENTO COM PREPARO MANUAL. AF_12/2021</t>
  </si>
  <si>
    <t>ALVENARIA DE VEDAÇÃO DE BLOCOS VAZADOS DE CONCRETO DE 19X19X39 CM (ESPESSURA 19 CM) E ARGAMASSA DE ASSENTAMENTO COM PREPARO EM BETONEIRA. AF_12/2021</t>
  </si>
  <si>
    <t>ALVENARIA DE VEDAÇÃO DE BLOCOS VAZADOS DE CONCRETO DE 19X19X39 CM (ESPESSURA 19 CM) E ARGAMASSA DE ASSENTAMENTO COM PREPARO MANUAL. AF_12/2021</t>
  </si>
  <si>
    <t>ALVENARIA DE VEDAÇÃO DE BLOCOS VAZADOS DE CONCRETO DE 9X19X39 CM (ESPESSURA 9 CM) E ARGAMASSA DE ASSENTAMENTO COM PREPARO EM BETONEIRA. AF_12/2021</t>
  </si>
  <si>
    <t>ALVENARIA DE VEDAÇÃO DE BLOCOS VAZADOS DE CONCRETO DE 9X19X39 CM (ESPESSURA 9 CM) E ARGAMASSA DE ASSENTAMENTO COM PREPARO MANUAL. AF_12/2021</t>
  </si>
  <si>
    <t>ALVENARIA DE EMBASAMENTO COM BLOCO ESTRUTURAL DE CERÂMICA, DE 14X19X29CM E ARGAMASSA DE ASSENTAMENTO COM PREPARO EM BETONEIRA. AF_05/2020</t>
  </si>
  <si>
    <t>M3</t>
  </si>
  <si>
    <t>ALVENARIA DE EMBASAMENTO COM BLOCO ESTRUTURAL DE CONCRETO, DE 14X19X29CM E ARGAMASSA DE ASSENTAMENTO COM PREPARO EM BETONEIRA. AF_05/2020</t>
  </si>
  <si>
    <t>ALVENARIA DE VEDAÇÃO COM BLOCO DE VIDRO VAZADO, TIPO VENEZIANA, DE 6X20X20CM E ARGAMASSA DE ASSENTAMENTO COM PREPARO EM BETONEIRA. AF_05/2020</t>
  </si>
  <si>
    <t>ALVENARIA DE VEDAÇÃO COM BLOCO DE VIDRO, TIPO CANELADO, DE 8X19X19CM E ARGAMASSA DE ASSENTAMENTO COM PREPARO EM BETONEIRA. AF_05/2020</t>
  </si>
  <si>
    <t>ALVENARIA DE VEDAÇÃO COM ELEMENTO VAZADO DE CERÂMICA (COBOGÓ) DE 7X20X20CM E ARGAMASSA DE ASSENTAMENTO COM PREPARO EM BETONEIRA. AF_05/2020</t>
  </si>
  <si>
    <t>ALVENARIA DE VEDAÇÃO COM ELEMENTO VAZADO DE CONCRETO (COBOGÓ) DE 7X50X50CM E ARGAMASSA DE ASSENTAMENTO COM PREPARO EM BETONEIRA. AF_05/2020</t>
  </si>
  <si>
    <t>ALVENARIA DE VEDAÇÃO DE BLOCO DE SOLO-CIMENTO (TIJOLO ECOLÓGICO) DE 7X15X30CM (ESPESSURA 15CM). AF_05/2020</t>
  </si>
  <si>
    <t>ALVENARIA DE VEDAÇÃO DE BLOCOS CERÂMICOS MACIÇOS DE 5X10X20CM (ESPESSURA 10CM) E ARGAMASSA DE ASSENTAMENTO COM PREPARO EM BETONEIRA. AF_05/2020</t>
  </si>
  <si>
    <t>ALVENARIA DE VEDAÇÃO DE BLOCOS DE CONCRETO CELULAR DE 10X30X60CM (ESPESSURA 10CM) E ARGAMASSA DE ASSENTAMENTO COM PREPARO EM BETONEIRA. AF_05/2020</t>
  </si>
  <si>
    <t>ALVENARIA DE VEDAÇÃO DE BLOCOS DE CONCRETO CELULAR DE 15X30X60CM (ESPESSURA 15CM) E ARGAMASSA DE ASSENTAMENTO COM PREPARO EM BETONEIRA. AF_05/2020</t>
  </si>
  <si>
    <t>ALVENARIA DE VEDAÇÃO DE BLOCOS DE CONCRETO CELULAR DE 20X30X60CM (ESPESSURA 20CM) E ARGAMASSA DE ASSENTAMENTO COM PREPARO EM BETONEIRA. AF_05/2020</t>
  </si>
  <si>
    <t>ALVENARIA DE VEDAÇÃO DE BLOCOS DE GESSO DE 10X50X66CM (ESPESSURA 10CM). AF_05/2020</t>
  </si>
  <si>
    <t>ALVENARIA DE VEDAÇÃO DE BLOCOS DE GESSO DE 7X50X66CM (ESPESSURA 7CM). AF_05/2020</t>
  </si>
  <si>
    <t>ARGAMASSA INDUSTRIALIZADA MULTIUSO PARA REVESTIMENTOS E ASSENTAMENTO DA ALVENARIA, PREPARO COM MISTURADOR DE EIXO HORIZONTAL DE 160 KG. AF_08/2019</t>
  </si>
  <si>
    <t>ARGAMASSA INDUSTRIALIZADA MULTIUSO PARA REVESTIMENTOS E ASSENTAMENTO DA ALVENARIA, PREPARO COM MISTURADOR DE EIXO HORIZONTAL DE 300 KG. AF_08/2019</t>
  </si>
  <si>
    <t>ARGAMASSA INDUSTRIALIZADA MULTIUSO PARA REVESTIMENTOS E ASSENTAMENTO DA ALVENARIA, PREPARO COM MISTURADOR DE EIXO HORIZONTAL DE 600 KG. AF_08/2019</t>
  </si>
  <si>
    <t>ARGAMASSA INDUSTRIALIZADA MULTIUSO PARA REVESTIMENTOS E ASSENTAMENTO DA ALVENARIA, PREPARO MANUAL. AF_08/2019</t>
  </si>
  <si>
    <t>ARGAMASSA INDUSTRIALIZADA PARA CHAPISCO COLANTE, PREPARO COM MISTURADOR DE EIXO HORIZONTAL DE 160 KG. AF_08/2019</t>
  </si>
  <si>
    <t>ARGAMASSA INDUSTRIALIZADA PARA CHAPISCO COLANTE, PREPARO COM MISTURADOR DE EIXO HORIZONTAL DE 300 KG. AF_08/2019</t>
  </si>
  <si>
    <t>ARGAMASSA INDUSTRIALIZADA PARA CHAPISCO COLANTE, PREPARO COM MISTURADOR DE EIXO HORIZONTAL DE 600 KG. AF_08/2019</t>
  </si>
  <si>
    <t>ARGAMASSA INDUSTRIALIZADA PARA CHAPISCO COLANTE, PREPARO MANUAL. AF_08/2019</t>
  </si>
  <si>
    <t>ARGAMASSA INDUSTRIALIZADA PARA CHAPISCO ROLADO, PREPARO COM MISTURADOR DE EIXO HORIZONTAL DE 160 KG. AF_08/2019</t>
  </si>
  <si>
    <t>ARGAMASSA INDUSTRIALIZADA PARA CHAPISCO ROLADO, PREPARO COM MISTURADOR DE EIXO HORIZONTAL DE 300 KG. AF_08/2019</t>
  </si>
  <si>
    <t>ARGAMASSA INDUSTRIALIZADA PARA CHAPISCO ROLADO, PREPARO COM MISTURADOR DE EIXO HORIZONTAL DE 600 KG. AF_08/2019</t>
  </si>
  <si>
    <t>ARGAMASSA INDUSTRIALIZADA PARA CHAPISCO ROLADO, PREPARO MANUAL. AF_08/2019</t>
  </si>
  <si>
    <t>ARGAMASSA INDUSTRIALIZADA PARA REVESTIMENTOS, MISTURA E PROJEÇÃO DE 1,5 M³/H DE ARGAMASSA. AF_08/2019</t>
  </si>
  <si>
    <t>ARGAMASSA INDUSTRIALIZADA PARA REVESTIMENTOS, MISTURA E PROJEÇÃO DE 2 M³/H DE ARGAMASSA. AF_08/2019</t>
  </si>
  <si>
    <t>ARGAMASSA PARA REVESTIMENTO DECORATIVO MONOCAMADA (MONOCAPA), MISTURA E PROJEÇÃO DE 1,5 M3/H DE ARGAMASSA. AF_08/2019</t>
  </si>
  <si>
    <t>ARGAMASSA PARA REVESTIMENTO DECORATIVO MONOCAMADA (MONOCAPA), MISTURA E PROJEÇÃO DE 2 M3/H DE ARGAMASSA. AF_08/2019</t>
  </si>
  <si>
    <t>ARGAMASSA PARA REVESTIMENTO DECORATIVO MONOCAMADA (MONOCAPA), PREPARO COM MISTURADOR DE EIXO HORIZONTAL DE 160 KG. AF_08/2019</t>
  </si>
  <si>
    <t>ARGAMASSA PARA REVESTIMENTO DECORATIVO MONOCAMADA (MONOCAPA), PREPARO COM MISTURADOR DE EIXO HORIZONTAL DE 300 KG. AF_08/2019</t>
  </si>
  <si>
    <t>ARGAMASSA PARA REVESTIMENTO DECORATIVO MONOCAMADA (MONOCAPA), PREPARO COM MISTURADOR DE EIXO HORIZONTAL DE 600 KG. AF_08/2019</t>
  </si>
  <si>
    <t>ARGAMASSA PRONTA PARA CONTRAPISO, PREPARO COM MISTURADOR DE EIXO HORIZONTAL DE 160 KG. AF_08/2019</t>
  </si>
  <si>
    <t>ARGAMASSA PRONTA PARA CONTRAPISO, PREPARO COM MISTURADOR DE EIXO HORIZONTAL DE 300 KG. AF_08/2019</t>
  </si>
  <si>
    <t>ARGAMASSA PRONTA PARA CONTRAPISO, PREPARO COM MISTURADOR DE EIXO HORIZONTAL DE 600 KG. AF_08/2019</t>
  </si>
  <si>
    <t>ARGAMASSA PRONTA PARA CONTRAPISO, PREPARO MANUAL. AF_08/2019</t>
  </si>
  <si>
    <t>ARGAMASSA TRAÇO 1:0,5:4,5 (EM VOLUME DE CIMENTO, CAL E AREIA MÉDIA ÚMIDA), PREPARO MECÂNICO COM BETONEIRA 250 L. AF_08/2019</t>
  </si>
  <si>
    <t>ARGAMASSA TRAÇO 1:0,5:4,5 (EM VOLUME DE CIMENTO, CAL E AREIA MÉDIA ÚMIDA), PREPARO MECÂNICO COM BETONEIRA 400 L. AF_08/2019</t>
  </si>
  <si>
    <t>ARGAMASSA TRAÇO 1:0,5:4,5 (EM VOLUME DE CIMENTO, CAL E AREIA MÉDIA ÚMIDA), PREPARO MECÂNICO COM BETONEIRA 600 L. AF_08/2019</t>
  </si>
  <si>
    <t>ARGAMASSA TRAÇO 1:0,5:4,5 (EM VOLUME DE CIMENTO, CAL E AREIA MÉDIA ÚMIDA), PREPARO MECÂNICO COM MISTURADOR DE EIXO HORIZONTAL DE 160 KG. AF_08/2019</t>
  </si>
  <si>
    <t>ARGAMASSA TRAÇO 1:0,5:4,5 (EM VOLUME DE CIMENTO, CAL E AREIA MÉDIA ÚMIDA), PREPARO MECÂNICO COM MISTURADOR DE EIXO HORIZONTAL DE 300 KG. AF_08/2019</t>
  </si>
  <si>
    <t>ARGAMASSA TRAÇO 1:0,5:4,5 (EM VOLUME DE CIMENTO, CAL E AREIA MÉDIA ÚMIDA), PREPARO MECÂNICO COM MISTURADOR DE EIXO HORIZONTAL DE 600 KG. AF_08/2019</t>
  </si>
  <si>
    <t>ARGAMASSA TRAÇO 1:1,5:7,5 (EM VOLUME DE CIMENTO, CAL E AREIA MÉDIA ÚMIDA) PARA EMBOÇO/MASSA ÚNICA/ASSENTAMENTO DE ALVENARIA DE VEDAÇÃO, PREPARO MANUAL. AF_08/2019</t>
  </si>
  <si>
    <t>ARGAMASSA TRAÇO 1:1,5:7,5 (EM VOLUME DE CIMENTO, CAL E AREIA MÉDIA ÚMIDA) PARA EMBOÇO/MASSA ÚNICA/ASSENTAMENTO DE ALVENARIA DE VEDAÇÃO, PREPARO MECÂNICO COM BETONEIRA 250 L. AF_08/2019</t>
  </si>
  <si>
    <t>ARGAMASSA TRAÇO 1:1,5:7,5 (EM VOLUME DE CIMENTO, CAL E AREIA MÉDIA ÚMIDA) PARA EMBOÇO/MASSA ÚNICA/ASSENTAMENTO DE ALVENARIA DE VEDAÇÃO, PREPARO MECÂNICO COM BETONEIRA 400 L. AF_08/2019</t>
  </si>
  <si>
    <t>ARGAMASSA TRAÇO 1:1,5:7,5 (EM VOLUME DE CIMENTO, CAL E AREIA MÉDIA ÚMIDA) PARA EMBOÇO/MASSA ÚNICA/ASSENTAMENTO DE ALVENARIA DE VEDAÇÃO, PREPARO MECÂNICO COM BETONEIRA 600 L. AF_08/2019</t>
  </si>
  <si>
    <t>ARGAMASSA TRAÇO 1:1,5:7,5 (EM VOLUME DE CIMENTO, CAL E AREIA MÉDIA ÚMIDA) PARA EMBOÇO/MASSA ÚNICA/ASSENTAMENTO DE ALVENARIA DE VEDAÇÃO, PREPARO MECÂNICO COM MISTURADOR DE EIXO HORIZONTAL DE 300 KG. AF_08/2019</t>
  </si>
  <si>
    <t>ARGAMASSA TRAÇO 1:1,5:7,5 (EM VOLUME DE CIMENTO, CAL E AREIA MÉDIA ÚMIDA) PARA EMBOÇO/MASSA ÚNICA/ASSENTAMENTO DE ALVENARIA DE VEDAÇÃO, PREPARO MECÂNICO COM MISTURADOR DE EIXO HORIZONTAL DE 600 KG. AF_08/2019</t>
  </si>
  <si>
    <t>ARGAMASSA TRAÇO 1:1,93 (EM VOLUME DE CIMENTO E AREIA MÉDIA ÚMIDA), FCK 20MPA, PREPARO MECÂNICO COM MISTURADOR DUPLO HORIZONTAL DE ALTA TURBULÊNCIA. AF_03/2020</t>
  </si>
  <si>
    <t>ARGAMASSA TRAÇO 1:1:6 (EM VOLUME DE CIMENTO, CAL E AREIA MÉDIA ÚMIDA) PARA EMBOÇO/MASSA ÚNICA/ASSENTAMENTO DE ALVENARIA DE VEDAÇÃO, PREPARO MECÂNICO COM BETONEIRA 250 L. AF_08/2019</t>
  </si>
  <si>
    <t>ARGAMASSA TRAÇO 1:1:6 (EM VOLUME DE CIMENTO, CAL E AREIA MÉDIA ÚMIDA) PARA EMBOÇO/MASSA ÚNICA/ASSENTAMENTO DE ALVENARIA DE VEDAÇÃO, PREPARO MECÂNICO COM BETONEIRA 400 L. AF_08/2019</t>
  </si>
  <si>
    <t>ARGAMASSA TRAÇO 1:1:6 (EM VOLUME DE CIMENTO, CAL E AREIA MÉDIA ÚMIDA) PARA EMBOÇO/MASSA ÚNICA/ASSENTAMENTO DE ALVENARIA DE VEDAÇÃO, PREPARO MECÂNICO COM BETONEIRA 600 L. AF_08/2019</t>
  </si>
  <si>
    <t>ARGAMASSA TRAÇO 1:1:6 (EM VOLUME DE CIMENTO, CAL E AREIA MÉDIA ÚMIDA) PARA EMBOÇO/MASSA ÚNICA/ASSENTAMENTO DE ALVENARIA DE VEDAÇÃO, PREPARO MECÂNICO COM MISTURADOR DE EIXO HORIZONTAL DE 300 KG. AF_08/2019</t>
  </si>
  <si>
    <t>ARGAMASSA TRAÇO 1:1:6 (EM VOLUME DE CIMENTO, CAL E AREIA MÉDIA ÚMIDA) PARA EMBOÇO/MASSA ÚNICA/ASSENTAMENTO DE ALVENARIA DE VEDAÇÃO, PREPARO MECÂNICO COM MISTURADOR DE EIXO HORIZONTAL DE 600 KG. AF_08/2019</t>
  </si>
  <si>
    <t>ARGAMASSA TRAÇO 1:2:8 (EM VOLUME DE CIMENTO, CAL E AREIA MÉDIA ÚMIDA) PARA EMBOÇO/MASSA ÚNICA/ASSENTAMENTO DE ALVENARIA DE VEDAÇÃO, PREPARO MANUAL. AF_08/2019</t>
  </si>
  <si>
    <t>ARGAMASSA TRAÇO 1:2:8 (EM VOLUME DE CIMENTO, CAL E AREIA MÉDIA ÚMIDA) PARA EMBOÇO/MASSA ÚNICA/ASSENTAMENTO DE ALVENARIA DE VEDAÇÃO, PREPARO MECÂNICO COM BETONEIRA 250 L. AF_08/2019</t>
  </si>
  <si>
    <t>ARGAMASSA TRAÇO 1:2:8 (EM VOLUME DE CIMENTO, CAL E AREIA MÉDIA ÚMIDA) PARA EMBOÇO/MASSA ÚNICA/ASSENTAMENTO DE ALVENARIA DE VEDAÇÃO, PREPARO MECÂNICO COM MISTURADOR DE EIXO HORIZONTAL DE 300 KG. AF_08/2019</t>
  </si>
  <si>
    <t>ARGAMASSA TRAÇO 1:2:8 (EM VOLUME DE CIMENTO, CAL E AREIA MÉDIA ÚMIDA) PARA EMBOÇO/MASSA ÚNICA/ASSENTAMENTO DE ALVENARIA DE VEDAÇÃO, PREPARO MECÂNICO COM MISTURADOR DE EIXO HORIZONTAL DE 600 KG. AF_08/2019</t>
  </si>
  <si>
    <t>ARGAMASSA TRAÇO 1:2:9 (EM VOLUME DE CIMENTO, CAL E AREIA MÉDIA ÚMIDA) PARA EMBOÇO/MASSA ÚNICA/ASSENTAMENTO DE ALVENARIA DE VEDAÇÃO, PREPARO MANUAL. AF_08/2019</t>
  </si>
  <si>
    <t>ARGAMASSA TRAÇO 1:2:9 (EM VOLUME DE CIMENTO, CAL E AREIA MÉDIA ÚMIDA) PARA EMBOÇO/MASSA ÚNICA/ASSENTAMENTO DE ALVENARIA DE VEDAÇÃO, PREPARO MECÂNICO COM BETONEIRA 250 L. AF_08/2019</t>
  </si>
  <si>
    <t>ARGAMASSA TRAÇO 1:2:9 (EM VOLUME DE CIMENTO, CAL E AREIA MÉDIA ÚMIDA) PARA EMBOÇO/MASSA ÚNICA/ASSENTAMENTO DE ALVENARIA DE VEDAÇÃO, PREPARO MECÂNICO COM BETONEIRA 400 L. AF_08/2019</t>
  </si>
  <si>
    <t>ARGAMASSA TRAÇO 1:2:9 (EM VOLUME DE CIMENTO, CAL E AREIA MÉDIA ÚMIDA) PARA EMBOÇO/MASSA ÚNICA/ASSENTAMENTO DE ALVENARIA DE VEDAÇÃO, PREPARO MECÂNICO COM BETONEIRA 600 L. AF_08/2019</t>
  </si>
  <si>
    <t>ARGAMASSA TRAÇO 1:2:9 (EM VOLUME DE CIMENTO, CAL E AREIA MÉDIA ÚMIDA) PARA EMBOÇO/MASSA ÚNICA/ASSENTAMENTO DE ALVENARIA DE VEDAÇÃO, PREPARO MECÂNICO COM MISTURADOR DE EIXO HORIZONTAL DE 300 KG. AF_08/2019</t>
  </si>
  <si>
    <t>ARGAMASSA TRAÇO 1:2:9 (EM VOLUME DE CIMENTO, CAL E AREIA MÉDIA ÚMIDA) PARA EMBOÇO/MASSA ÚNICA/ASSENTAMENTO DE ALVENARIA DE VEDAÇÃO, PREPARO MECÂNICO COM MISTURADOR DE EIXO HORIZONTAL DE 600 KG. AF_08/2019</t>
  </si>
  <si>
    <t>ARGAMASSA TRAÇO 1:3 (EM VOLUME DE CIMENTO E AREIA GROSSA ÚMIDA) COM ADIÇÃO DE EMULSÃO POLIMÉRICA PARA CHAPISCO ROLADO, PREPARO MANUAL. AF_08/2019</t>
  </si>
  <si>
    <t>ARGAMASSA TRAÇO 1:3 (EM VOLUME DE CIMENTO E AREIA GROSSA ÚMIDA) COM ADIÇÃO DE EMULSÃO POLIMÉRICA PARA CHAPISCO ROLADO, PREPARO MECÂNICO COM BETONEIRA 250 L. AF_08/2019</t>
  </si>
  <si>
    <t>ARGAMASSA TRAÇO 1:3 (EM VOLUME DE CIMENTO E AREIA GROSSA ÚMIDA) COM ADIÇÃO DE EMULSÃO POLIMÉRICA PARA CHAPISCO ROLADO, PREPARO MECÂNICO COM BETONEIRA 400 L. AF_08/2019</t>
  </si>
  <si>
    <t>ARGAMASSA TRAÇO 1:3 (EM VOLUME DE CIMENTO E AREIA GROSSA ÚMIDA) COM ADIÇÃO DE EMULSÃO POLIMÉRICA PARA CHAPISCO ROLADO, PREPARO MECÂNICO COM BETONEIRA 600 L. AF_08/2019</t>
  </si>
  <si>
    <t>ARGAMASSA TRAÇO 1:3 (EM VOLUME DE CIMENTO E AREIA GROSSA ÚMIDA) COM ADIÇÃO DE EMULSÃO POLIMÉRICA PARA CHAPISCO ROLADO, PREPARO MECÂNICO COM MISTURADOR DE EIXO HORIZONTAL DE 160 KG. AF_08/2019</t>
  </si>
  <si>
    <t>ARGAMASSA TRAÇO 1:3 (EM VOLUME DE CIMENTO E AREIA GROSSA ÚMIDA) COM ADIÇÃO DE EMULSÃO POLIMÉRICA PARA CHAPISCO ROLADO, PREPARO MECÂNICO COM MISTURADOR DE EIXO HORIZONTAL DE 300 KG. AF_08/2019</t>
  </si>
  <si>
    <t>ARGAMASSA TRAÇO 1:3 (EM VOLUME DE CIMENTO E AREIA GROSSA ÚMIDA) COM ADIÇÃO DE EMULSÃO POLIMÉRICA PARA CHAPISCO ROLADO, PREPARO MECÂNICO COM MISTURADOR DE EIXO HORIZONTAL DE 600 KG. AF_08/2019</t>
  </si>
  <si>
    <t>ARGAMASSA TRAÇO 1:3 (EM VOLUME DE CIMENTO E AREIA GROSSA ÚMIDA) PARA CHAPISCO CONVENCIONAL, PREPARO MANUAL. AF_08/2019</t>
  </si>
  <si>
    <t>ARGAMASSA TRAÇO 1:3 (EM VOLUME DE CIMENTO E AREIA GROSSA ÚMIDA) PARA CHAPISCO CONVENCIONAL, PREPARO MECÂNICO COM BETONEIRA 250 L. AF_08/2019</t>
  </si>
  <si>
    <t>ARGAMASSA TRAÇO 1:3 (EM VOLUME DE CIMENTO E AREIA GROSSA ÚMIDA) PARA CHAPISCO CONVENCIONAL, PREPARO MECÂNICO COM BETONEIRA 600 L. AF_08/2019</t>
  </si>
  <si>
    <t>ARGAMASSA TRAÇO 1:3 (EM VOLUME DE CIMENTO E AREIA GROSSA ÚMIDA) PARA CHAPISCO CONVENCIONAL, PREPARO MECÂNICO COM MISTURADOR DE EIXO HORIZONTAL DE 160 KG. AF_08/2019</t>
  </si>
  <si>
    <t>ARGAMASSA TRAÇO 1:3 (EM VOLUME DE CIMENTO E AREIA GROSSA ÚMIDA) PARA CHAPISCO CONVENCIONAL, PREPARO MECÂNICO COM MISTURADOR DE EIXO HORIZONTAL DE 300 KG. AF_08/2019</t>
  </si>
  <si>
    <t>ARGAMASSA TRAÇO 1:3 (EM VOLUME DE CIMENTO E AREIA GROSSA ÚMIDA) PARA CHAPISCO CONVENCIONAL, PREPARO MECÂNICO COM MISTURADOR DE EIXO HORIZONTAL DE 600 KG. AF_08/2019</t>
  </si>
  <si>
    <t>ARGAMASSA TRAÇO 1:3 (EM VOLUME DE CIMENTO E AREIA MÉDIA ÚMIDA) COM ADIÇÃO DE IMPERMEABILIZANTE, PREPARO MANUAL. AF_08/2019</t>
  </si>
  <si>
    <t>ARGAMASSA TRAÇO 1:3 (EM VOLUME DE CIMENTO E AREIA MÉDIA ÚMIDA) COM ADIÇÃO DE IMPERMEABILIZANTE, PREPARO MECÂNICO COM BETONEIRA 250 L. AF_08/2019</t>
  </si>
  <si>
    <t>ARGAMASSA TRAÇO 1:3 (EM VOLUME DE CIMENTO E AREIA MÉDIA ÚMIDA) COM ADIÇÃO DE IMPERMEABILIZANTE, PREPARO MECÂNICO COM BETONEIRA 600 L. AF_08/2019</t>
  </si>
  <si>
    <t>ARGAMASSA TRAÇO 1:3 (EM VOLUME DE CIMENTO E AREIA MÉDIA ÚMIDA) COM ADIÇÃO DE IMPERMEABILIZANTE, PREPARO MECÂNICO COM MISTURADOR DE EIXO HORIZONTAL DE 160 KG. AF_08/2019</t>
  </si>
  <si>
    <t>ARGAMASSA TRAÇO 1:3 (EM VOLUME DE CIMENTO E AREIA MÉDIA ÚMIDA) COM ADIÇÃO DE IMPERMEABILIZANTE, PREPARO MECÂNICO COM MISTURADOR DE EIXO HORIZONTAL DE 300 KG. AF_08/2019</t>
  </si>
  <si>
    <t>ARGAMASSA TRAÇO 1:3 (EM VOLUME DE CIMENTO E AREIA MÉDIA ÚMIDA) COM ADIÇÃO DE IMPERMEABILIZANTE, PREPARO MECÂNICO COM MISTURADOR DE EIXO HORIZONTAL DE 600 KG. AF_08/2019</t>
  </si>
  <si>
    <t>ARGAMASSA TRAÇO 1:3 (EM VOLUME DE CIMENTO E AREIA MÉDIA ÚMIDA) PARA CONTRAPISO, PREPARO MECÂNICO COM BETONEIRA 250 L. AF_08/2019</t>
  </si>
  <si>
    <t>ARGAMASSA TRAÇO 1:3 (EM VOLUME DE CIMENTO E AREIA MÉDIA ÚMIDA) PARA CONTRAPISO, PREPARO MECÂNICO COM BETONEIRA 600 L. AF_08/2019</t>
  </si>
  <si>
    <t>ARGAMASSA TRAÇO 1:3 (EM VOLUME DE CIMENTO E AREIA MÉDIA ÚMIDA) PARA CONTRAPISO, PREPARO MECÂNICO COM MISTURADOR DE EIXO HORIZONTAL DE 160 KG. AF_08/2019</t>
  </si>
  <si>
    <t>ARGAMASSA TRAÇO 1:3 (EM VOLUME DE CIMENTO E AREIA MÉDIA ÚMIDA) PARA CONTRAPISO, PREPARO MECÂNICO COM MISTURADOR DE EIXO HORIZONTAL DE 300 KG. AF_08/2019</t>
  </si>
  <si>
    <t>ARGAMASSA TRAÇO 1:3 (EM VOLUME DE CIMENTO E AREIA MÉDIA ÚMIDA) PARA CONTRAPISO, PREPARO MECÂNICO COM MISTURADOR DE EIXO HORIZONTAL DE 600 KG. AF_08/2019</t>
  </si>
  <si>
    <t>ARGAMASSA TRAÇO 1:3 (EM VOLUME DE CIMENTO E AREIA MÉDIA ÚMIDA), PREPARO MECÂNICO COM BETONEIRA 250 L. AF_08/2019</t>
  </si>
  <si>
    <t>ARGAMASSA TRAÇO 1:3 (EM VOLUME DE CIMENTO E AREIA MÉDIA ÚMIDA), PREPARO MECÂNICO COM BETONEIRA 600 L. AF_08/2019</t>
  </si>
  <si>
    <t>ARGAMASSA TRAÇO 1:3 (EM VOLUME DE CIMENTO E AREIA MÉDIA ÚMIDA), PREPARO MECÂNICO COM MISTURADOR DE EIXO HORIZONTAL DE 160 KG. AF_08/2019</t>
  </si>
  <si>
    <t>ARGAMASSA TRAÇO 1:3 (EM VOLUME DE CIMENTO E AREIA MÉDIA ÚMIDA), PREPARO MECÂNICO COM MISTURADOR DE EIXO HORIZONTAL DE 300 KG. AF_08/2019</t>
  </si>
  <si>
    <t>ARGAMASSA TRAÇO 1:3 (EM VOLUME DE CIMENTO E AREIA MÉDIA ÚMIDA), PREPARO MECÂNICO COM MISTURADOR DE EIXO HORIZONTAL DE 600 KG. AF_08/2019</t>
  </si>
  <si>
    <t>ARGAMASSA TRAÇO 1:3:12 (EM VOLUME DE CIMENTO, CAL E AREIA MÉDIA ÚMIDA) PARA EMBOÇO/MASSA ÚNICA/ASSENTAMENTO DE ALVENARIA DE VEDAÇÃO, PREPARO MANUAL. AF_08/2019</t>
  </si>
  <si>
    <t>ARGAMASSA TRAÇO 1:3:12 (EM VOLUME DE CIMENTO, CAL E AREIA MÉDIA ÚMIDA) PARA EMBOÇO/MASSA ÚNICA/ASSENTAMENTO DE ALVENARIA DE VEDAÇÃO, PREPARO MECÂNICO COM BETONEIRA 400 L. AF_08/2019</t>
  </si>
  <si>
    <t>ARGAMASSA TRAÇO 1:3:12 (EM VOLUME DE CIMENTO, CAL E AREIA MÉDIA ÚMIDA) PARA EMBOÇO/MASSA ÚNICA/ASSENTAMENTO DE ALVENARIA DE VEDAÇÃO, PREPARO MECÂNICO COM BETONEIRA 600 L. AF_08/2019</t>
  </si>
  <si>
    <t>ARGAMASSA TRAÇO 1:3:12 (EM VOLUME DE CIMENTO, CAL E AREIA MÉDIA ÚMIDA) PARA EMBOÇO/MASSA ÚNICA/ASSENTAMENTO DE ALVENARIA DE VEDAÇÃO, PREPARO MECÂNICO COM MISTURADOR DE EIXO HORIZONTAL DE 600 KG. AF_08/2019</t>
  </si>
  <si>
    <t>ARGAMASSA TRAÇO 1:4 (CIMENTO E AREIA MÉDIA), PREPARO MECÂNICO COM BETONEIRA 400 L. AF_08/2019</t>
  </si>
  <si>
    <t>ARGAMASSA TRAÇO 1:4 (EM VOLUME DE CIMENTO E AREIA GROSSA ÚMIDA) COM ADIÇÃO DE EMULSÃO POLIMÉRICA PARA CHAPISCO ROLADO, PREPARO MANUAL. AF_08/2019</t>
  </si>
  <si>
    <t>ARGAMASSA TRAÇO 1:4 (EM VOLUME DE CIMENTO E AREIA GROSSA ÚMIDA) COM ADIÇÃO DE EMULSÃO POLIMÉRICA PARA CHAPISCO ROLADO, PREPARO MECÂNICO COM BETONEIRA 250 L. AF_08/2019</t>
  </si>
  <si>
    <t>ARGAMASSA TRAÇO 1:4 (EM VOLUME DE CIMENTO E AREIA GROSSA ÚMIDA) COM ADIÇÃO DE EMULSÃO POLIMÉRICA PARA CHAPISCO ROLADO, PREPARO MECÂNICO COM BETONEIRA 400 L. AF_08/2019</t>
  </si>
  <si>
    <t>ARGAMASSA TRAÇO 1:4 (EM VOLUME DE CIMENTO E AREIA GROSSA ÚMIDA) COM ADIÇÃO DE EMULSÃO POLIMÉRICA PARA CHAPISCO ROLADO, PREPARO MECÂNICO COM BETONEIRA 600 L. AF_08/2019</t>
  </si>
  <si>
    <t>ARGAMASSA TRAÇO 1:4 (EM VOLUME DE CIMENTO E AREIA GROSSA ÚMIDA) COM ADIÇÃO DE EMULSÃO POLIMÉRICA PARA CHAPISCO ROLADO, PREPARO MECÂNICO COM MISTURADOR DE EIXO HORIZONTAL DE 300 KG. AF_08/2019</t>
  </si>
  <si>
    <t>ARGAMASSA TRAÇO 1:4 (EM VOLUME DE CIMENTO E AREIA GROSSA ÚMIDA) COM ADIÇÃO DE EMULSÃO POLIMÉRICA PARA CHAPISCO ROLADO, PREPARO MECÂNICO COM MISTURADOR DE EIXO HORIZONTAL DE 600 KG. AF_08/2019</t>
  </si>
  <si>
    <t>ARGAMASSA TRAÇO 1:4 (EM VOLUME DE CIMENTO E AREIA GROSSA ÚMIDA) PARA CHAPISCO CONVENCIONAL, PREPARO MANUAL. AF_08/2019</t>
  </si>
  <si>
    <t>ARGAMASSA TRAÇO 1:4 (EM VOLUME DE CIMENTO E AREIA GROSSA ÚMIDA) PARA CHAPISCO CONVENCIONAL, PREPARO MECÂNICO COM BETONEIRA 250 L. AF_08/2019</t>
  </si>
  <si>
    <t>ARGAMASSA TRAÇO 1:4 (EM VOLUME DE CIMENTO E AREIA GROSSA ÚMIDA) PARA CHAPISCO CONVENCIONAL, PREPARO MECÂNICO COM BETONEIRA 600 L. AF_08/2019</t>
  </si>
  <si>
    <t>ARGAMASSA TRAÇO 1:4 (EM VOLUME DE CIMENTO E AREIA GROSSA ÚMIDA) PARA CHAPISCO CONVENCIONAL, PREPARO MECÂNICO COM MISTURADOR DE EIXO HORIZONTAL DE 160 KG. AF_08/2019</t>
  </si>
  <si>
    <t>ARGAMASSA TRAÇO 1:4 (EM VOLUME DE CIMENTO E AREIA GROSSA ÚMIDA) PARA CHAPISCO CONVENCIONAL, PREPARO MECÂNICO COM MISTURADOR DE EIXO HORIZONTAL DE 300 KG. AF_08/2019</t>
  </si>
  <si>
    <t>ARGAMASSA TRAÇO 1:4 (EM VOLUME DE CIMENTO E AREIA GROSSA ÚMIDA) PARA CHAPISCO CONVENCIONAL, PREPARO MECÂNICO COM MISTURADOR DE EIXO HORIZONTAL DE 600 KG. AF_08/2019</t>
  </si>
  <si>
    <t>ARGAMASSA TRAÇO 1:4 (EM VOLUME DE CIMENTO E AREIA MÉDIA ÚMIDA) COM ADIÇÃO DE IMPERMEABILIZANTE, PREPARO MANUAL. AF_08/2019</t>
  </si>
  <si>
    <t>ARGAMASSA TRAÇO 1:4 (EM VOLUME DE CIMENTO E AREIA MÉDIA ÚMIDA) COM ADIÇÃO DE IMPERMEABILIZANTE, PREPARO MECÂNICO COM BETONEIRA 250 L. AF_08/2019</t>
  </si>
  <si>
    <t>ARGAMASSA TRAÇO 1:4 (EM VOLUME DE CIMENTO E AREIA MÉDIA ÚMIDA) COM ADIÇÃO DE IMPERMEABILIZANTE, PREPARO MECÂNICO COM BETONEIRA 400 L. AF_08/2019</t>
  </si>
  <si>
    <t>ARGAMASSA TRAÇO 1:4 (EM VOLUME DE CIMENTO E AREIA MÉDIA ÚMIDA) COM ADIÇÃO DE IMPERMEABILIZANTE, PREPARO MECÂNICO COM BETONEIRA 600 L. AF_08/2019</t>
  </si>
  <si>
    <t>ARGAMASSA TRAÇO 1:4 (EM VOLUME DE CIMENTO E AREIA MÉDIA ÚMIDA) COM ADIÇÃO DE IMPERMEABILIZANTE, PREPARO MECÂNICO COM MISTURADOR DE EIXO HORIZONTAL DE 160 KG. AF_08/2019</t>
  </si>
  <si>
    <t>ARGAMASSA TRAÇO 1:4 (EM VOLUME DE CIMENTO E AREIA MÉDIA ÚMIDA) COM ADIÇÃO DE IMPERMEABILIZANTE, PREPARO MECÂNICO COM MISTURADOR DE EIXO HORIZONTAL DE 300 KG. AF_08/2019</t>
  </si>
  <si>
    <t>ARGAMASSA TRAÇO 1:4 (EM VOLUME DE CIMENTO E AREIA MÉDIA ÚMIDA) COM ADIÇÃO DE IMPERMEABILIZANTE, PREPARO MECÂNICO COM MISTURADOR DE EIXO HORIZONTAL DE 600 KG. AF_08/2019</t>
  </si>
  <si>
    <t>ARGAMASSA TRAÇO 1:4 (EM VOLUME DE CIMENTO E AREIA MÉDIA ÚMIDA) PARA CONTRAPISO, PREPARO MANUAL. AF_08/2019</t>
  </si>
  <si>
    <t>ARGAMASSA TRAÇO 1:4 (EM VOLUME DE CIMENTO E AREIA MÉDIA ÚMIDA) PARA CONTRAPISO, PREPARO MECÂNICO COM BETONEIRA 250 L. AF_08/2019</t>
  </si>
  <si>
    <t>ARGAMASSA TRAÇO 1:4 (EM VOLUME DE CIMENTO E AREIA MÉDIA ÚMIDA) PARA CONTRAPISO, PREPARO MECÂNICO COM BETONEIRA 600 L. AF_08/2019</t>
  </si>
  <si>
    <t>ARGAMASSA TRAÇO 1:4 (EM VOLUME DE CIMENTO E AREIA MÉDIA ÚMIDA) PARA CONTRAPISO, PREPARO MECÂNICO COM MISTURADOR DE EIXO HORIZONTAL DE 160 KG. AF_08/2019</t>
  </si>
  <si>
    <t>ARGAMASSA TRAÇO 1:4 (EM VOLUME DE CIMENTO E AREIA MÉDIA ÚMIDA) PARA CONTRAPISO, PREPARO MECÂNICO COM MISTURADOR DE EIXO HORIZONTAL DE 300 KG. AF_08/2019</t>
  </si>
  <si>
    <t>ARGAMASSA TRAÇO 1:4 (EM VOLUME DE CIMENTO E AREIA MÉDIA ÚMIDA) PARA CONTRAPISO, PREPARO MECÂNICO COM MISTURADOR DE EIXO HORIZONTAL DE 600 KG. AF_08/2019</t>
  </si>
  <si>
    <t>ARGAMASSA TRAÇO 1:4 (EM VOLUME DE CIMENTO E AREIA MÉDIA ÚMIDA), PREPARO MANUAL. AF_08/2019</t>
  </si>
  <si>
    <t>ARGAMASSA TRAÇO 1:4 (EM VOLUME DE CIMENTO E AREIA MÉDIA ÚMIDA), PREPARO MECÂNICO COM BETONEIRA 250 L. AF_08/2019</t>
  </si>
  <si>
    <t>ARGAMASSA TRAÇO 1:4 (EM VOLUME DE CIMENTO E AREIA MÉDIA ÚMIDA), PREPARO MECÂNICO COM BETONEIRA 600 L. AF_08/2019</t>
  </si>
  <si>
    <t>ARGAMASSA TRAÇO 1:4 (EM VOLUME DE CIMENTO E AREIA MÉDIA ÚMIDA), PREPARO MECÂNICO COM MISTURADOR DE EIXO HORIZONTAL DE 160 KG. AF_08/2019</t>
  </si>
  <si>
    <t>ARGAMASSA TRAÇO 1:4 (EM VOLUME DE CIMENTO E AREIA MÉDIA ÚMIDA), PREPARO MECÂNICO COM MISTURADOR DE EIXO HORIZONTAL DE 300 KG. AF_08/2019</t>
  </si>
  <si>
    <t>ARGAMASSA TRAÇO 1:4 (EM VOLUME DE CIMENTO E AREIA MÉDIA ÚMIDA), PREPARO MECÂNICO COM MISTURADOR DE EIXO HORIZONTAL DE 600 KG. AF_08/2019</t>
  </si>
  <si>
    <t>ARGAMASSA TRAÇO 1:5 (EM VOLUME DE CIMENTO E AREIA GROSSA ÚMIDA) COM ADIÇÃO DE EMULSÃO POLIMÉRICA PARA CHAPISCO ROLADO, PREPARO MANUAL. AF_08/2019</t>
  </si>
  <si>
    <t>ARGAMASSA TRAÇO 1:5 (EM VOLUME DE CIMENTO E AREIA GROSSA ÚMIDA) COM ADIÇÃO DE EMULSÃO POLIMÉRICA PARA CHAPISCO ROLADO, PREPARO MECÂNICO COM BETONEIRA 250 L. AF_08/2019</t>
  </si>
  <si>
    <t>ARGAMASSA TRAÇO 1:5 (EM VOLUME DE CIMENTO E AREIA GROSSA ÚMIDA) COM ADIÇÃO DE EMULSÃO POLIMÉRICA PARA CHAPISCO ROLADO, PREPARO MECÂNICO COM BETONEIRA 400 L. AF_08/2019</t>
  </si>
  <si>
    <t>ARGAMASSA TRAÇO 1:5 (EM VOLUME DE CIMENTO E AREIA GROSSA ÚMIDA) COM ADIÇÃO DE EMULSÃO POLIMÉRICA PARA CHAPISCO ROLADO, PREPARO MECÂNICO COM BETONEIRA 600 L. AF_08/2019</t>
  </si>
  <si>
    <t>ARGAMASSA TRAÇO 1:5 (EM VOLUME DE CIMENTO E AREIA GROSSA ÚMIDA) COM ADIÇÃO DE EMULSÃO POLIMÉRICA PARA CHAPISCO ROLADO, PREPARO MECÂNICO COM MISTURADOR DE EIXO HORIZONTAL DE 300 KG. AF_08/2019</t>
  </si>
  <si>
    <t>ARGAMASSA TRAÇO 1:5 (EM VOLUME DE CIMENTO E AREIA GROSSA ÚMIDA) COM ADIÇÃO DE EMULSÃO POLIMÉRICA PARA CHAPISCO ROLADO, PREPARO MECÂNICO COM MISTURADOR DE EIXO HORIZONTAL DE 600 KG. AF_08/2019</t>
  </si>
  <si>
    <t>ARGAMASSA TRAÇO 1:5 (EM VOLUME DE CIMENTO E AREIA GROSSA ÚMIDA) PARA CHAPISCO CONVENCIONAL, PREPARO MANUAL. AF_08/2019</t>
  </si>
  <si>
    <t>ARGAMASSA TRAÇO 1:5 (EM VOLUME DE CIMENTO E AREIA GROSSA ÚMIDA) PARA CHAPISCO CONVENCIONAL, PREPARO MECÂNICO COM BETONEIRA 250 L. AF_08/2019</t>
  </si>
  <si>
    <t>ARGAMASSA TRAÇO 1:5 (EM VOLUME DE CIMENTO E AREIA GROSSA ÚMIDA) PARA CHAPISCO CONVENCIONAL, PREPARO MECÂNICO COM BETONEIRA 400 L. AF_08/2019</t>
  </si>
  <si>
    <t>ARGAMASSA TRAÇO 1:5 (EM VOLUME DE CIMENTO E AREIA GROSSA ÚMIDA) PARA CHAPISCO CONVENCIONAL, PREPARO MECÂNICO COM BETONEIRA 600 L. AF_08/2019</t>
  </si>
  <si>
    <t>ARGAMASSA TRAÇO 1:5 (EM VOLUME DE CIMENTO E AREIA GROSSA ÚMIDA) PARA CHAPISCO CONVENCIONAL, PREPARO MECÂNICO COM MISTURADOR DE EIXO HORIZONTAL DE 300 KG. AF_08/2019</t>
  </si>
  <si>
    <t>ARGAMASSA TRAÇO 1:5 (EM VOLUME DE CIMENTO E AREIA GROSSA ÚMIDA) PARA CHAPISCO CONVENCIONAL, PREPARO MECÂNICO COM MISTURADOR DE EIXO HORIZONTAL DE 600 KG. AF_08/2019</t>
  </si>
  <si>
    <t>ARGAMASSA TRAÇO 1:5 (EM VOLUME DE CIMENTO E AREIA MÉDIA ÚMIDA) PARA CONTRAPISO, PREPARO MANUAL. AF_08/2019</t>
  </si>
  <si>
    <t>ARGAMASSA TRAÇO 1:5 (EM VOLUME DE CIMENTO E AREIA MÉDIA ÚMIDA) PARA CONTRAPISO, PREPARO MECÂNICO COM BETONEIRA 250 L. AF_08/2019</t>
  </si>
  <si>
    <t>ARGAMASSA TRAÇO 1:5 (EM VOLUME DE CIMENTO E AREIA MÉDIA ÚMIDA) PARA CONTRAPISO, PREPARO MECÂNICO COM BETONEIRA 400 L. AF_08/2019</t>
  </si>
  <si>
    <t>ARGAMASSA TRAÇO 1:5 (EM VOLUME DE CIMENTO E AREIA MÉDIA ÚMIDA) PARA CONTRAPISO, PREPARO MECÂNICO COM BETONEIRA 600 L. AF_08/2019</t>
  </si>
  <si>
    <t>ARGAMASSA TRAÇO 1:5 (EM VOLUME DE CIMENTO E AREIA MÉDIA ÚMIDA) PARA CONTRAPISO, PREPARO MECÂNICO COM MISTURADOR DE EIXO HORIZONTAL DE 160 KG. AF_08/2019</t>
  </si>
  <si>
    <t>ARGAMASSA TRAÇO 1:5 (EM VOLUME DE CIMENTO E AREIA MÉDIA ÚMIDA) PARA CONTRAPISO, PREPARO MECÂNICO COM MISTURADOR DE EIXO HORIZONTAL DE 300 KG. AF_08/2019</t>
  </si>
  <si>
    <t>ARGAMASSA TRAÇO 1:5 (EM VOLUME DE CIMENTO E AREIA MÉDIA ÚMIDA) PARA CONTRAPISO, PREPARO MECÂNICO COM MISTURADOR DE EIXO HORIZONTAL DE 600 KG. AF_08/2019</t>
  </si>
  <si>
    <t>ARGAMASSA TRAÇO 1:6 (EM VOLUME DE CIMENTO E AREIA MÉDIA ÚMIDA) COM ADIÇÃO DE PLASTIFICANTE PARA EMBOÇO/MASSA ÚNICA/ASSENTAMENTO DE ALVENARIA DE VEDAÇÃO, PREPARO MANUAL. AF_08/2019</t>
  </si>
  <si>
    <t>ARGAMASSA TRAÇO 1:6 (EM VOLUME DE CIMENTO E AREIA MÉDIA ÚMIDA) COM ADIÇÃO DE PLASTIFICANTE PARA EMBOÇO/MASSA ÚNICA/ASSENTAMENTO DE ALVENARIA DE VEDAÇÃO, PREPARO MECÂNICO COM BETONEIRA 250 L. AF_08/2019</t>
  </si>
  <si>
    <t>ARGAMASSA TRAÇO 1:6 (EM VOLUME DE CIMENTO E AREIA MÉDIA ÚMIDA) COM ADIÇÃO DE PLASTIFICANTE PARA EMBOÇO/MASSA ÚNICA/ASSENTAMENTO DE ALVENARIA DE VEDAÇÃO, PREPARO MECÂNICO COM BETONEIRA 600 L. AF_08/2019</t>
  </si>
  <si>
    <t>ARGAMASSA TRAÇO 1:6 (EM VOLUME DE CIMENTO E AREIA MÉDIA ÚMIDA) COM ADIÇÃO DE PLASTIFICANTE PARA EMBOÇO/MASSA ÚNICA/ASSENTAMENTO DE ALVENARIA DE VEDAÇÃO, PREPARO MECÂNICO COM MISTURADOR DE EIXO HORIZONTAL DE 300 KG. AF_08/2019</t>
  </si>
  <si>
    <t>ARGAMASSA TRAÇO 1:6 (EM VOLUME DE CIMENTO E AREIA MÉDIA ÚMIDA) COM ADIÇÃO DE PLASTIFICANTE PARA EMBOÇO/MASSA ÚNICA/ASSENTAMENTO DE ALVENARIA DE VEDAÇÃO, PREPARO MECÂNICO COM MISTURADOR DE EIXO HORIZONTAL DE 600 KG. AF_08/2019</t>
  </si>
  <si>
    <t>ARGAMASSA TRAÇO 1:6 (EM VOLUME DE CIMENTO E AREIA MÉDIA ÚMIDA) PARA CONTRAPISO, PREPARO MANUAL. AF_08/2019</t>
  </si>
  <si>
    <t>ARGAMASSA TRAÇO 1:6 (EM VOLUME DE CIMENTO E AREIA MÉDIA ÚMIDA) PARA CONTRAPISO, PREPARO MECÂNICO COM BETONEIRA 250 L. AF_08/2019</t>
  </si>
  <si>
    <t>ARGAMASSA TRAÇO 1:6 (EM VOLUME DE CIMENTO E AREIA MÉDIA ÚMIDA) PARA CONTRAPISO, PREPARO MECÂNICO COM BETONEIRA 400 L. AF_08/2019</t>
  </si>
  <si>
    <t>ARGAMASSA TRAÇO 1:6 (EM VOLUME DE CIMENTO E AREIA MÉDIA ÚMIDA) PARA CONTRAPISO, PREPARO MECÂNICO COM BETONEIRA 600 L. AF_08/2019</t>
  </si>
  <si>
    <t>ARGAMASSA TRAÇO 1:6 (EM VOLUME DE CIMENTO E AREIA MÉDIA ÚMIDA) PARA CONTRAPISO, PREPARO MECÂNICO COM MISTURADOR DE EIXO HORIZONTAL DE 160 KG. AF_08/2019</t>
  </si>
  <si>
    <t>ARGAMASSA TRAÇO 1:6 (EM VOLUME DE CIMENTO E AREIA MÉDIA ÚMIDA) PARA CONTRAPISO, PREPARO MECÂNICO COM MISTURADOR DE EIXO HORIZONTAL DE 600 KG. AF_08/2019</t>
  </si>
  <si>
    <t>ARGAMASSA TRAÇO 1:7 (EM VOLUME DE CIMENTO E AREIA MÉDIA ÚMIDA) COM ADIÇÃO DE PLASTIFICANTE PARA EMBOÇO/MASSA ÚNICA/ASSENTAMENTO DE ALVENARIA DE VEDAÇÃO, PREPARO MANUAL. AF_08/2019</t>
  </si>
  <si>
    <t>ARGAMASSA TRAÇO 1:7 (EM VOLUME DE CIMENTO E AREIA MÉDIA ÚMIDA) COM ADIÇÃO DE PLASTIFICANTE PARA EMBOÇO/MASSA ÚNICA/ASSENTAMENTO DE ALVENARIA DE VEDAÇÃO, PREPARO MECÂNICO COM BETONEIRA 250 L. AF_08/2019</t>
  </si>
  <si>
    <t>ARGAMASSA TRAÇO 1:7 (EM VOLUME DE CIMENTO E AREIA MÉDIA ÚMIDA) COM ADIÇÃO DE PLASTIFICANTE PARA EMBOÇO/MASSA ÚNICA/ASSENTAMENTO DE ALVENARIA DE VEDAÇÃO, PREPARO MECÂNICO COM BETONEIRA 400 L. AF_08/2019</t>
  </si>
  <si>
    <t>ARGAMASSA TRAÇO 1:7 (EM VOLUME DE CIMENTO E AREIA MÉDIA ÚMIDA) COM ADIÇÃO DE PLASTIFICANTE PARA EMBOÇO/MASSA ÚNICA/ASSENTAMENTO DE ALVENARIA DE VEDAÇÃO, PREPARO MECÂNICO COM BETONEIRA 600 L. AF_08/2019</t>
  </si>
  <si>
    <t>ARGAMASSA TRAÇO 1:7 (EM VOLUME DE CIMENTO E AREIA MÉDIA ÚMIDA) COM ADIÇÃO DE PLASTIFICANTE PARA EMBOÇO/MASSA ÚNICA/ASSENTAMENTO DE ALVENARIA DE VEDAÇÃO, PREPARO MECÂNICO COM MISTURADOR DE EIXO HORIZONTAL DE 300 KG. AF_08/2019</t>
  </si>
  <si>
    <t>ARGAMASSA TRAÇO 1:7 (EM VOLUME DE CIMENTO E AREIA MÉDIA ÚMIDA) COM ADIÇÃO DE PLASTIFICANTE PARA EMBOÇO/MASSA ÚNICA/ASSENTAMENTO DE ALVENARIA DE VEDAÇÃO, PREPARO MECÂNICO COM MISTURADOR DE EIXO HORIZONTAL DE 600 KG. AF_08/2019</t>
  </si>
  <si>
    <t>ARGAMASSA À BASE DE GESSO, MISTURA E PROJEÇÃO DE 1,5 M³/H DE ARGAMASSA. AF_08/2019</t>
  </si>
  <si>
    <t>MONTAGEM DE ARMADURA DE ESTACAS, DIÂMETRO = 10,0 MM. AF_09/2021_PS</t>
  </si>
  <si>
    <t>MONTAGEM DE ARMADURA DE ESTACAS, DIÂMETRO = 12,5 MM. AF_09/2021_PS</t>
  </si>
  <si>
    <t>MONTAGEM DE ARMADURA DE ESTACAS, DIÂMETRO = 16,0 MM. AF_09/2021_PS</t>
  </si>
  <si>
    <t>MONTAGEM DE ARMADURA DE ESTACAS, DIÂMETRO = 20,0 MM. AF_09/2021_PS</t>
  </si>
  <si>
    <t>MONTAGEM DE ARMADURA DE ESTACAS, DIÂMETRO = 25,0 MM. AF_09/2021_PS</t>
  </si>
  <si>
    <t>MONTAGEM DE ARMADURA DE ESTACAS, DIÂMETRO = 32,0 MM. AF_09/2021_PS</t>
  </si>
  <si>
    <t>MONTAGEM DE ARMADURA DE ESTACAS, DIÂMETRO = 8,0 MM. AF_09/2021_PS</t>
  </si>
  <si>
    <t>MONTAGEM DE ARMADURA TRANSVERSAL DE ESTACAS DE SEÇÃO CIRCULAR, DIÂMETRO = 5,0 MM. AF_09/2021_PS</t>
  </si>
  <si>
    <t>MONTAGEM DE ARMADURA TRANSVERSAL DE ESTACAS DE SEÇÃO CIRCULAR, DIÂMETRO = 6,30 MM. AF_09/2021_PS</t>
  </si>
  <si>
    <t>MONTAGEM DE ARMADURA TRANSVERSAL DE ESTACAS DE SEÇÃO RETANGULAR, DIÂMETRO = 6,30 MM. AF_09/2021_PS</t>
  </si>
  <si>
    <t>MONTAGEM DE ARMADURA TRANVERSAL DE ESTACAS DE SEÇÃO RETANGULAR, DIÂMETRO = 5,0 MM. AF_09/2021_PS</t>
  </si>
  <si>
    <t>ARMAÇÃO DE ESTRUTURAS DIVERSAS DE CONCRETO ARMADO, EXCETO VIGAS, PILARES, LAJES E FUNDAÇÕES, UTILIZANDO AÇO CA-50 DE 10,0 MM - MONTAGEM. AF_06/2022</t>
  </si>
  <si>
    <t>ARMAÇÃO DE ESTRUTURAS DIVERSAS DE CONCRETO ARMADO, EXCETO VIGAS, PILARES, LAJES E FUNDAÇÕES, UTILIZANDO AÇO CA-50 DE 12,5 MM - MONTAGEM. AF_06/2022</t>
  </si>
  <si>
    <t>ARMAÇÃO DE ESTRUTURAS DIVERSAS DE CONCRETO ARMADO, EXCETO VIGAS, PILARES, LAJES E FUNDAÇÕES, UTILIZANDO AÇO CA-50 DE 16,0 MM - MONTAGEM. AF_06/2022</t>
  </si>
  <si>
    <t>ARMAÇÃO DE ESTRUTURAS DIVERSAS DE CONCRETO ARMADO, EXCETO VIGAS, PILARES, LAJES E FUNDAÇÕES, UTILIZANDO AÇO CA-50 DE 20,0 MM - MONTAGEM. AF_06/2022</t>
  </si>
  <si>
    <t>ARMAÇÃO DE ESTRUTURAS DIVERSAS DE CONCRETO ARMADO, EXCETO VIGAS, PILARES, LAJES E FUNDAÇÕES, UTILIZANDO AÇO CA-50 DE 25,0 MM - MONTAGEM. AF_06/2022</t>
  </si>
  <si>
    <t>ARMAÇÃO DE ESTRUTURAS DIVERSAS DE CONCRETO ARMADO, EXCETO VIGAS, PILARES, LAJES E FUNDAÇÕES, UTILIZANDO AÇO CA-50 DE 32,0 MM - MONTAGEM. AF_06/2022</t>
  </si>
  <si>
    <t>ARMAÇÃO DE ESTRUTURAS DIVERSAS DE CONCRETO ARMADO, EXCETO VIGAS, PILARES, LAJES E FUNDAÇÕES, UTILIZANDO AÇO CA-50 DE 6,3 MM - MONTAGEM. AF_06/2022</t>
  </si>
  <si>
    <t>ARMAÇÃO DE ESTRUTURAS DIVERSAS DE CONCRETO ARMADO, EXCETO VIGAS, PILARES, LAJES E FUNDAÇÕES, UTILIZANDO AÇO CA-50 DE 8,0 MM - MONTAGEM. AF_06/2022</t>
  </si>
  <si>
    <t>ARMAÇÃO DE LAJE DE ESTRUTURA CONVENCIONAL DE CONCRETO ARMADO UTILIZANDO AÇO CA-50 DE 10,0 MM - MONTAGEM. AF_06/2022</t>
  </si>
  <si>
    <t>ARMAÇÃO DE LAJE DE ESTRUTURA CONVENCIONAL DE CONCRETO ARMADO UTILIZANDO AÇO CA-50 DE 12,5 MM - MONTAGEM. AF_06/2022</t>
  </si>
  <si>
    <t>ARMAÇÃO DE LAJE DE ESTRUTURA CONVENCIONAL DE CONCRETO ARMADO UTILIZANDO AÇO CA-50 DE 16,0 MM - MONTAGEM. AF_06/2022</t>
  </si>
  <si>
    <t>ARMAÇÃO DE LAJE DE ESTRUTURA CONVENCIONAL DE CONCRETO ARMADO UTILIZANDO AÇO CA-50 DE 20,0 MM - MONTAGEM. AF_06/2022</t>
  </si>
  <si>
    <t>ARMAÇÃO DE LAJE DE ESTRUTURA CONVENCIONAL DE CONCRETO ARMADO UTILIZANDO AÇO CA-50 DE 6,3 MM - MONTAGEM. AF_06/2022</t>
  </si>
  <si>
    <t>ARMAÇÃO DE LAJE DE ESTRUTURA CONVENCIONAL DE CONCRETO ARMADO UTILIZANDO AÇO CA-50 DE 8,0 MM - MONTAGEM. AF_06/2022</t>
  </si>
  <si>
    <t>ARMAÇÃO DE PILAR OU VIGA DE ESTRUTURA CONVENCIONAL DE CONCRETO ARMADO UTILIZANDO AÇO CA-50 DE 10,0 MM - MONTAGEM. AF_06/2022</t>
  </si>
  <si>
    <t>ARMAÇÃO DE PILAR OU VIGA DE ESTRUTURA CONVENCIONAL DE CONCRETO ARMADO UTILIZANDO AÇO CA-50 DE 12,5 MM - MONTAGEM. AF_06/2022</t>
  </si>
  <si>
    <t>ARMAÇÃO DE PILAR OU VIGA DE ESTRUTURA CONVENCIONAL DE CONCRETO ARMADO UTILIZANDO AÇO CA-50 DE 16,0 MM - MONTAGEM. AF_06/2022</t>
  </si>
  <si>
    <t>ARMAÇÃO DE PILAR OU VIGA DE ESTRUTURA CONVENCIONAL DE CONCRETO ARMADO UTILIZANDO AÇO CA-50 DE 20,0 MM - MONTAGEM. AF_06/2022</t>
  </si>
  <si>
    <t>ARMAÇÃO DE PILAR OU VIGA DE ESTRUTURA CONVENCIONAL DE CONCRETO ARMADO UTILIZANDO AÇO CA-50 DE 25,0 MM - MONTAGEM. AF_06/2022</t>
  </si>
  <si>
    <t>ARMAÇÃO DE PILAR OU VIGA DE ESTRUTURA CONVENCIONAL DE CONCRETO ARMADO UTILIZANDO AÇO CA-50 DE 32,0 MM. AF_06/2022</t>
  </si>
  <si>
    <t>ARMAÇÃO DE PILAR OU VIGA DE ESTRUTURA CONVENCIONAL DE CONCRETO ARMADO UTILIZANDO AÇO CA-50 DE 6,3 MM - MONTAGEM. AF_06/2022</t>
  </si>
  <si>
    <t>ARMAÇÃO DE PILAR OU VIGA DE ESTRUTURA CONVENCIONAL DE CONCRETO ARMADO UTILIZANDO AÇO CA-50 DE 8,0 MM - MONTAGEM. AF_06/2022</t>
  </si>
  <si>
    <t>ARMAÇÃO DE PILAR OU VIGA DE ESTRUTURA CONVENCIONAL DE CONCRETO ARMADO UTILIZANDO AÇO CA-60 DE 5,0 MM - MONTAGEM. AF_06/2022</t>
  </si>
  <si>
    <t>ARMAÇÃO DE PILAR OU VIGA DE ESTRUTURA DE CONCRETO ARMADO EMBUTIDA EM ALVENARIA DE VEDAÇÃO UTILIZANDO AÇO CA-50 DE 10,0 MM - MONTAGEM. AF_06/2022</t>
  </si>
  <si>
    <t>ARMAÇÃO DE PILAR OU VIGA DE ESTRUTURA DE CONCRETO ARMADO EMBUTIDA EM ALVENARIA DE VEDAÇÃO UTILIZANDO AÇO CA-50 DE 12,5 MM - MONTAGEM. AF_06/2022</t>
  </si>
  <si>
    <t>ARMAÇÃO DE PILAR OU VIGA DE ESTRUTURA DE CONCRETO ARMADO EMBUTIDA EM ALVENARIA DE VEDAÇÃO UTILIZANDO AÇO CA-50 DE 16,0 MM - MONTAGEM. AF_06/2022</t>
  </si>
  <si>
    <t>ARMAÇÃO DE PILAR OU VIGA DE ESTRUTURA DE CONCRETO ARMADO EMBUTIDA EM ALVENARIA DE VEDAÇÃO UTILIZANDO AÇO CA-50 DE 6,3 MM - MONTAGEM. AF_06/2022</t>
  </si>
  <si>
    <t>ARMAÇÃO DE PILAR OU VIGA DE ESTRUTURA DE CONCRETO ARMADO EMBUTIDA EM ALVENARIA DE VEDAÇÃO UTILIZANDO AÇO CA-50 DE 8,0 MM - MONTAGEM. AF_06/2022</t>
  </si>
  <si>
    <t>ARMAÇÃO DE PILAR OU VIGA DE ESTRUTURA DE CONCRETO ARMADO EMBUTIDA EM ALVENARIA DE VEDAÇÃO UTILIZANDO AÇO CA-60 DE 5,0 MM - MONTAGEM. AF_06/2022</t>
  </si>
  <si>
    <t>ARMAÇÃO UTILIZANDO AÇO CA-25 DE 10,0 MM - MONTAGEM. AF_06/2022</t>
  </si>
  <si>
    <t>ARMAÇÃO UTILIZANDO AÇO CA-25 DE 12,5 MM - MONTAGEM. AF_06/2022</t>
  </si>
  <si>
    <t>ARMAÇÃO UTILIZANDO AÇO CA-25 DE 16,0 MM - MONTAGEM. AF_06/2022</t>
  </si>
  <si>
    <t>ARMAÇÃO UTILIZANDO AÇO CA-25 DE 20,0 MM - MONTAGEM. AF_06/2022</t>
  </si>
  <si>
    <t>ARMAÇÃO UTILIZANDO AÇO CA-25 DE 25,0 MM - MONTAGEM. AF_06/2022</t>
  </si>
  <si>
    <t>ARMAÇÃO UTILIZANDO AÇO CA-25 DE 6,3 MM - MONTAGEM. AF_06/2022</t>
  </si>
  <si>
    <t>ARMAÇÃO UTILIZANDO AÇO CA-25 DE 8,0 MM - MONTAGEM. AF_06/2022</t>
  </si>
  <si>
    <t>CORTE E DOBRA DE AÇO CA-25, DIÂMETRO DE 10,0 MM. AF_06/2022</t>
  </si>
  <si>
    <t>CORTE E DOBRA DE AÇO CA-25, DIÂMETRO DE 12,5 MM. AF_06/2022</t>
  </si>
  <si>
    <t>CORTE E DOBRA DE AÇO CA-25, DIÂMETRO DE 16,0 MM. AF_06/2022</t>
  </si>
  <si>
    <t>CORTE E DOBRA DE AÇO CA-25, DIÂMETRO DE 20,0 MM. AF_06/2022</t>
  </si>
  <si>
    <t>CORTE E DOBRA DE AÇO CA-25, DIÂMETRO DE 25,0 MM. AF_06/2022</t>
  </si>
  <si>
    <t>CORTE E DOBRA DE AÇO CA-25, DIÂMETRO DE 6,3 MM. AF_06/2022</t>
  </si>
  <si>
    <t>CORTE E DOBRA DE AÇO CA-25, DIÂMETRO DE 8,0 MM. AF_06/2022</t>
  </si>
  <si>
    <t>CORTE E DOBRA DE AÇO CA-50, DIÂMETRO DE 16,0 MM. AF_06/2022</t>
  </si>
  <si>
    <t>CORTE E DOBRA DE AÇO CA-50, DIÂMETRO DE 20,0 MM. AF_06/2022</t>
  </si>
  <si>
    <t>CORTE E DOBRA DE AÇO CA-50, DIÂMETRO DE 25,0 MM. AF_06/2022</t>
  </si>
  <si>
    <t>CORTE E DOBRA DE AÇO CA-50, DIÂMETRO DE 32 MM. AF_06/2022</t>
  </si>
  <si>
    <t>CORTE E DOBRA DE AÇO CA-50, DIÂMETRO DE 6,3 MM. AF_06/2022</t>
  </si>
  <si>
    <t>CORTE E DOBRA DE AÇO CA-60, DIÂMETRO DE 4,2 MM. AF_06/2022</t>
  </si>
  <si>
    <t>ARRASAMENTO MECANICO DE ESTACA DE CONCRETO ARMADO, DIAMETROS DE 101 CM A 150 CM. AF_05/2021</t>
  </si>
  <si>
    <t>ARRASAMENTO MECANICO DE ESTACA DE CONCRETO ARMADO, DIAMETROS DE 41 CM A 60 CM. AF_05/2021</t>
  </si>
  <si>
    <t>ARRASAMENTO MECANICO DE ESTACA DE CONCRETO ARMADO, DIAMETROS DE 61 CM A 80 CM. AF_05/2021</t>
  </si>
  <si>
    <t>ARRASAMENTO MECANICO DE ESTACA DE CONCRETO ARMADO, DIAMETROS DE 81 CM A 100 CM. AF_05/2021</t>
  </si>
  <si>
    <t>ARRASAMENTO MECANICO DE ESTACA DE CONCRETO ARMADO, DIAMETROS DE ATÉ 40 CM. AF_05/2021</t>
  </si>
  <si>
    <t>ARRASAMENTO MECÂNICO DE ESTACA BARRETE DE CONCRETO ARMADO, SEÇÃO DE 0,40 X 2,50 M. AF_05/2021</t>
  </si>
  <si>
    <t>ARRASAMENTO MECÂNICO DE ESTACA BARRETE DE CONCRETO ARMADO, SEÇÃO DE 0,60 X 2,50 M. AF_05/2021</t>
  </si>
  <si>
    <t>ARRASAMENTO MECÂNICO DE ESTACA BARRETE DE CONCRETO ARMADO, SEÇÃO DE 0,80 X 2,50 M. AF_05/2021</t>
  </si>
  <si>
    <t>ARRASAMENTO MECÂNICO DE ESTACA METÁLICA, PERFIL LAMINADO TIPO H - FAMÍLIA 250. AF_05/2021</t>
  </si>
  <si>
    <t>ARRASAMENTO MECÂNICO DE ESTACA METÁLICA, PERFIL LAMINADO TIPO H - FAMÍLIA 310. AF_05/2021</t>
  </si>
  <si>
    <t>ARRASAMENTO MECÂNICO DE ESTACA METÁLICA, PERFIL LAMINADO TIPO I FAMÍLIA 250. AF_05/2021</t>
  </si>
  <si>
    <t>EXECUÇÃO DE MICRORREVESTIMENTO FAIXA 2 DNIT. AF_10/2025</t>
  </si>
  <si>
    <t>EXECUÇÃO DE MICRORREVESTIMENTO FAIXA 3 DNIT. AF_10/2025</t>
  </si>
  <si>
    <t>EXECUÇÃO DE PAVIMENTO COM APLICAÇÃO DE CONCRETO ASFÁLTICO, CAMADA DE BINDER - EXCLUSIVE CARGA E TRANSPORTE. AF_10/2025</t>
  </si>
  <si>
    <t>EXECUÇÃO DE PAVIMENTO COM APLICAÇÃO DE CONCRETO ASFÁLTICO, CAMADA DE ROLAMENTO - EXCLUSIVE CARGA E TRANSPORTE. AF_10/2025</t>
  </si>
  <si>
    <t>EXECUÇÃO DE PAVIMENTO COM APLICAÇÃO DE PRÉ-MISTURADO A FRIO, CAMADA DE BINDER - EXCLUSIVE CARGA E TRANSPORTE. AF_10/2025</t>
  </si>
  <si>
    <t>EXECUÇÃO DE PAVIMENTO COM APLICAÇÃO DE PRÉ-MISTURADO A FRIO, CAMADA DE ROLAMENTO - EXCLUSIVE CARGA E TRANSPORTE. AF_10/2025</t>
  </si>
  <si>
    <t>FRESAGEM DE PAVIMENTO ASFÁLTICO, COM LARGURA DA VIA MAIOR QUE 10,00 M, EM LOCAIS COM NIVEL ALTO DE INTERFERÊNCIA. AF_10/2025</t>
  </si>
  <si>
    <t>FRESAGEM DE PAVIMENTO ASFÁLTICO, COM LARGURA DA VIA MAIOR QUE 10,00 M, EM LOCAIS COM NIVEL BAIXO DE INTERFERÊNCIA. AF_10/2025</t>
  </si>
  <si>
    <t>FRESAGEM DE PAVIMENTO ASFÁLTICO, COM LARGURA DA VIA MAIOR QUE 6,00 M E MENOR OU IGUAL 10,00 M, EM LOCAIS COM NIVEL ALTO DE INTERFERÊNCIA. AF_10/2025</t>
  </si>
  <si>
    <t>FRESAGEM DE PAVIMENTO ASFÁLTICO, COM LARGURA DA VIA MAIOR QUE 6,00 M E MENOR OU IGUAL 10,00 M, EM LOCAIS COM NIVEL BAIXO DE INTERFERÊNCIA. AF_10/2025</t>
  </si>
  <si>
    <t>FRESAGEM DE PAVIMENTO ASFÁLTICO, COM LARGURA DA VIA MENOR OU IGUAL 6,00 M, EM LOCAIS COM NIVEL ALTO DE INTERFERÊNCIA. AF_10/2025</t>
  </si>
  <si>
    <t>FRESAGEM DE PAVIMENTO ASFÁLTICO, COM LARGURA DA VIA MENOR OU IGUAL 6,00 M, EM LOCAIS COM NIVEL BAIXO DE INTERFERÊNCIA. AF_10/2025</t>
  </si>
  <si>
    <t>ASSENTAMENTO DE TUBO DE PEAD CORRUGADO DE DUPLA PAREDE PARA REDE COLETORA DE ESGOTO, DN 1000 MM, JUNTA ELÁSTICA INTEGRADA (NÃO INCLUI FORNECIMENTO). AF_01/2021</t>
  </si>
  <si>
    <t>ASSENTAMENTO DE TUBO DE PEAD CORRUGADO DE DUPLA PAREDE PARA REDE COLETORA DE ESGOTO, DN 1200 MM, JUNTA ELÁSTICA INTEGRADA (NÃO INCLUI FORNECIMENTO). AF_01/2021</t>
  </si>
  <si>
    <t>ASSENTAMENTO DE TUBO DE PEAD CORRUGADO DE DUPLA PAREDE PARA REDE COLETORA DE ESGOTO, DN 1500 MM, JUNTA ELÁSTICA INTEGRADA (NÃO INCLUI FORNECIMENTO). AF_01/2021</t>
  </si>
  <si>
    <t>ASSENTAMENTO DE TUBO DE PEAD CORRUGADO DE DUPLA PAREDE PARA REDE COLETORA DE ESGOTO, DN 250 MM, JUNTA ELÁSTICA INTEGRADA (NÃO INCLUI FORNECIMENTO). AF_01/2021</t>
  </si>
  <si>
    <t>ASSENTAMENTO DE TUBO DE PEAD CORRUGADO DE DUPLA PAREDE PARA REDE COLETORA DE ESGOTO, DN 300 MM, JUNTA ELÁSTICA INTEGRADA (NÃO INCLUI FORNECIMENTO). AF_01/2021</t>
  </si>
  <si>
    <t>ASSENTAMENTO DE TUBO DE PEAD CORRUGADO DE DUPLA PAREDE PARA REDE COLETORA DE ESGOTO, DN 450 MM, JUNTA ELÁSTICA INTEGRADA (NÃO INCLUI FORNECIMENTO). AF_01/2021</t>
  </si>
  <si>
    <t>ASSENTAMENTO DE TUBO DE PEAD CORRUGADO DE DUPLA PAREDE PARA REDE COLETORA DE ESGOTO, DN 600 MM, JUNTA ELÁSTICA INTEGRADA (NÃO INCLUI FORNECIMENTO). AF_01/2021</t>
  </si>
  <si>
    <t>ASSENTAMENTO DE TUBO DE PEAD CORRUGADO DE DUPLA PAREDE PARA REDE COLETORA DE ESGOTO, DN 800 MM, JUNTA ELÁSTICA INTEGRADA (NÃO INCLUI FORNECIMENTO). AF_01/2021</t>
  </si>
  <si>
    <t>ASSENTAMENTO DE TUBO DE PEAD CORRUGADO DE DUPLA PAREDE PARA REDE COLETORA DE ESGOTO, DN 900 MM, JUNTA ELÁSTICA INTEGRADA (NÃO INCLUI FORNECIMENTO). AF_01/2021</t>
  </si>
  <si>
    <t>ASSENTAMENTO DE TUBO DE PVC CORRUGADO DE DUPLA PAREDE PARA REDE COLETORA DE ESGOTO, DN 150 MM, JUNTA ELÁSTICA (NÃO INCLUI FORNECIMENTO). AF_01/2021</t>
  </si>
  <si>
    <t>ASSENTAMENTO DE TUBO DE PVC CORRUGADO DE DUPLA PAREDE PARA REDE COLETORA DE ESGOTO, DN 200 MM, JUNTA ELÁSTICA (NÃO INCLUI FORNECIMENTO). AF_01/2021</t>
  </si>
  <si>
    <t>ASSENTAMENTO DE TUBO DE PVC CORRUGADO DE DUPLA PAREDE PARA REDE COLETORA DE ESGOTO, DN 250 MM, JUNTA ELÁSTICA (NÃO INCLUI FORNECIMENTO). AF_01/2021</t>
  </si>
  <si>
    <t>ASSENTAMENTO DE TUBO DE PVC CORRUGADO DE DUPLA PAREDE PARA REDE COLETORA DE ESGOTO, DN 300 MM, JUNTA ELÁSTICA (NÃO INCLUI FORNECIMENTO). AF_01/2021</t>
  </si>
  <si>
    <t>ASSENTAMENTO DE TUBO DE PVC CORRUGADO DE DUPLA PAREDE PARA REDE COLETORA DE ESGOTO, DN 350 MM, JUNTA ELÁSTICA (NÃO INCLUI FORNECIMENTO). AF_01/2021</t>
  </si>
  <si>
    <t>ASSENTAMENTO DE TUBO DE PVC CORRUGADO DE DUPLA PAREDE PARA REDE COLETORA DE ESGOTO, DN 400 MM, JUNTA ELÁSTICA (NÃO INCLUI FORNECIMENTO). AF_01/2021</t>
  </si>
  <si>
    <t>ASSENTAMENTO DE TUBO DE PVC PARA REDE COLETORA DE ESGOTO DE PAREDE MACIÇA, DN 100 MM, JUNTA ELÁSTICA (NÃO INCLUI FORNECIMENTO). AF_01/2021</t>
  </si>
  <si>
    <t>ASSENTAMENTO DE TUBO DE PVC PARA REDE COLETORA DE ESGOTO DE PAREDE MACIÇA, DN 150 MM, JUNTA ELÁSTICA, (NÃO INCLUI FORNECIMENTO). AF_01/2021</t>
  </si>
  <si>
    <t>ASSENTAMENTO DE TUBO DE PVC PARA REDE COLETORA DE ESGOTO DE PAREDE MACIÇA, DN 200 MM, JUNTA ELÁSTICA (NÃO INCLUI FORNECIMENTO). AF_01/2021</t>
  </si>
  <si>
    <t>ASSENTAMENTO DE TUBO DE PVC PARA REDE COLETORA DE ESGOTO DE PAREDE MACIÇA, DN 250 MM, JUNTA ELÁSTICA (NÃO INCLUI FORNECIMENTO). AF_01/2021</t>
  </si>
  <si>
    <t>ASSENTAMENTO DE TUBO DE PVC PARA REDE COLETORA DE ESGOTO DE PAREDE MACIÇA, DN 300 MM, JUNTA ELÁSTICA (NÃO INCLUI FORNECIMENTO). AF_01/2021</t>
  </si>
  <si>
    <t>ASSENTAMENTO DE TUBO DE PVC PARA REDE COLETORA DE ESGOTO DE PAREDE MACIÇA, DN 350 MM, JUNTA ELÁSTICA (NÃO INCLUI FORNECIMENTO). AF_01/2021</t>
  </si>
  <si>
    <t>ASSENTAMENTO DE TUBO DE PVC PARA REDE COLETORA DE ESGOTO DE PAREDE MACIÇA, DN 400 MM, JUNTA ELÁSTICA (NÃO INCLUI FORNECIMENTO). AF_01/2021</t>
  </si>
  <si>
    <t>JUNTA ARGAMASSADA ENTRE TUBO DN 100 MM E O POÇO DE VISITA/ CAIXA DE CONCRETO OU ALVENARIA EM REDES DE ESGOTO. AF_01/2021</t>
  </si>
  <si>
    <t>JUNTA ARGAMASSADA ENTRE TUBO DN 1000 MM E O POÇO DE VISITA/ CAIXA DE CONCRETO OU ALVENARIA EM REDES DE ESGOTO. AF_01/2021</t>
  </si>
  <si>
    <t>JUNTA ARGAMASSADA ENTRE TUBO DN 1200 MM E O POÇO DE VISITA/ CAIXA DE CONCRETO OU ALVENARIA EM REDES DE ESGOTO. AF_01/2021</t>
  </si>
  <si>
    <t>JUNTA ARGAMASSADA ENTRE TUBO DN 150 MM E O POÇO DE VISITA/ CAIXA DE CONCRETO OU ALVENARIA EM REDES DE ESGOTO. AF_01/2021</t>
  </si>
  <si>
    <t>JUNTA ARGAMASSADA ENTRE TUBO DN 1500 MM E O POÇO DE VISITA/ CAIXA DE CONCRETO OU ALVENARIA EM REDES DE ESGOTO. AF_01/2021</t>
  </si>
  <si>
    <t>JUNTA ARGAMASSADA ENTRE TUBO DN 200 MM E O POÇO/ CAIXA DE CONCRETO OU ALVENARIA EM REDES DE ESGOTO. AF_01/2021</t>
  </si>
  <si>
    <t>JUNTA ARGAMASSADA ENTRE TUBO DN 250 MM E O POÇO DE VISITA/ CAIXA DE CONCRETO OU ALVENARIA EM REDES DE ESGOTO. AF_01/2021</t>
  </si>
  <si>
    <t>JUNTA ARGAMASSADA ENTRE TUBO DN 300 MM E O POÇO DE VISITA/ CAIXA DE CONCRETO OU ALVENARIA EM REDES DE ESGOTO. AF_01/2021</t>
  </si>
  <si>
    <t>JUNTA ARGAMASSADA ENTRE TUBO DN 350 MM E O POÇO DE VISITA/ CAIXA DE CONCRETO OU ALVENARIA EM REDES DE ESGOTO. AF_01/2021</t>
  </si>
  <si>
    <t>JUNTA ARGAMASSADA ENTRE TUBO DN 400 MM E O POÇO DE VISITA/ CAIXA DE CONCRETO OU ALVENARIA EM REDES DE ESGOTO. AF_01/2021</t>
  </si>
  <si>
    <t>JUNTA ARGAMASSADA ENTRE TUBO DN 450 MM E O POÇO DE VISITA/ CAIXA DE CONCRETO OU ALVENARIA EM REDES DE ESGOTO. AF_01/2021</t>
  </si>
  <si>
    <t>JUNTA ARGAMASSADA ENTRE TUBO DN 600 MM E O POÇO DE VISITA/ CAIXA DE CONCRETO OU ALVENARIA EM REDES DE ESGOTO. AF_01/2021</t>
  </si>
  <si>
    <t>JUNTA ARGAMASSADA ENTRE TUBO DN 800 MM E O POÇO DE VISITA/ CAIXA DE CONCRETO OU ALVENARIA EM REDES DE ESGOTO. AF_01/2021</t>
  </si>
  <si>
    <t>JUNTA ARGAMASSADA ENTRE TUBO DN 900 MM E O POÇO DE VISITA/ CAIXA DE CONCRETO OU ALVENARIA EM REDES DE ESGOTO. AF_01/2021</t>
  </si>
  <si>
    <t>TUBO DE PEAD CORRUGADO DE DUPLA PAREDE PARA REDE COLETORA DE ESGOTO, DN 1000 MM, JUNTA ELÁSTICA INTEGRADA - FORNECIMENTO E ASSENTAMENTO. AF_01/2021</t>
  </si>
  <si>
    <t>TUBO DE PEAD CORRUGADO DE DUPLA PAREDE PARA REDE COLETORA DE ESGOTO, DN 1200 MM, JUNTA ELÁSTICA INTEGRADA - FORNECIMENTO E ASSENTAMENTO. AF_01/2021</t>
  </si>
  <si>
    <t>TUBO DE PEAD CORRUGADO DE DUPLA PAREDE PARA REDE COLETORA DE ESGOTO, DN 250 MM, JUNTA ELÁSTICA INTEGRADA - FORNECIMENTO E ASSENTAMENTO. AF_01/2021</t>
  </si>
  <si>
    <t>TUBO DE PEAD CORRUGADO DE DUPLA PAREDE PARA REDE COLETORA DE ESGOTO, DN 300 MM, JUNTA ELÁSTICA INTEGRADA - FORNECIMENTO E ASSENTAMENTO. AF_01/2021</t>
  </si>
  <si>
    <t>TUBO DE PEAD CORRUGADO DE DUPLA PAREDE PARA REDE COLETORA DE ESGOTO, DN 600 MM, JUNTA ELÁSTICA INTEGRADA - FORNECIMENTO E ASSENTAMENTO. AF_01/2021</t>
  </si>
  <si>
    <t>TUBO DE PEAD CORRUGADO DE DUPLA PAREDE PARA REDE COLETORA DE ESGOTO, DN 800 MM, JUNTA ELÁSTICA INTEGRADA - FORNECIMENTO E ASSENTAMENTO. AF_01/2021</t>
  </si>
  <si>
    <t>TUBO DE PVC BRANCO PARA REDE COLETORA DE ESGOTO CONDOMINIAL DE PAREDE MACIÇA, DN 100 MM, JUNTA ELÁSTICA - FORNECIMENTO E ASSENTAMENTO. AF_01/2021</t>
  </si>
  <si>
    <t>TUBO DE PVC CORRUGADO DE DUPLA PAREDE PARA REDE COLETORA DE ESGOTO, DN 150 MM, JUNTA ELÁSTICA - FORNECIMENTO E ASSENTAMENTO. AF_01/2021</t>
  </si>
  <si>
    <t>TUBO DE PVC CORRUGADO DE DUPLA PAREDE PARA REDE COLETORA DE ESGOTO, DN 200 MM, JUNTA ELÁSTICA - FORNECIMENTO E ASSENTAMENTO. AF_01/2021</t>
  </si>
  <si>
    <t>TUBO DE PVC CORRUGADO DE DUPLA PAREDE PARA REDE COLETORA DE ESGOTO, DN 250 MM, JUNTA ELÁSTICA - FORNECIMENTO E ASSENTAMENTO. AF_01/2021</t>
  </si>
  <si>
    <t>TUBO DE PVC CORRUGADO DE DUPLA PAREDE PARA REDE COLETORA DE ESGOTO, DN 300 MM, JUNTA ELÁSTICA - FORNECIMENTO E ASSENTAMENTO. AF_01/2021</t>
  </si>
  <si>
    <t>TUBO DE PVC CORRUGADO DE DUPLA PAREDE PARA REDE COLETORA DE ESGOTO, DN 350 MM, JUNTA ELÁSTICA - FORNECIMENTO E ASSENTAMENTO. AF_01/2021</t>
  </si>
  <si>
    <t>TUBO DE PVC CORRUGADO DE DUPLA PAREDE PARA REDE COLETORA DE ESGOTO, DN 400 MM, JUNTA ELÁSTICA - FORNECIMENTO E ASSENTAMENTO. AF_01/2021</t>
  </si>
  <si>
    <t>TUBO DE PVC PARA REDE COLETORA DE ESGOTO DE PAREDE MACIÇA, DN 100 MM, JUNTA ELÁSTICA - FORNECIMENTO E ASSENTAMENTO. AF_01/2021</t>
  </si>
  <si>
    <t>TUBO DE PVC PARA REDE COLETORA DE ESGOTO DE PAREDE MACIÇA, DN 150 MM, JUNTA ELÁSTICA - FORNECIMENTO E ASSENTAMENTO. AF_01/2021</t>
  </si>
  <si>
    <t>TUBO DE PVC PARA REDE COLETORA DE ESGOTO DE PAREDE MACIÇA, DN 200 MM, JUNTA ELÁSTICA - FORNECIMENTO E ASSENTAMENTO. AF_01/2021</t>
  </si>
  <si>
    <t>TUBO DE PVC PARA REDE COLETORA DE ESGOTO DE PAREDE MACIÇA, DN 250 MM, JUNTA ELÁSTICA - FORNECIMENTO E ASSENTAMENTO. AF_01/2021</t>
  </si>
  <si>
    <t>TUBO DE PVC PARA REDE COLETORA DE ESGOTO DE PAREDE MACIÇA, DN 300 MM, JUNTA ELÁSTICA, FORNECIMENTO E ASSENTAMENTO. AF_01/2021</t>
  </si>
  <si>
    <t>TUBO DE PVC PARA REDE COLETORA DE ESGOTO DE PAREDE MACIÇA, DN 350 MM, JUNTA ELÁSTICA - FORNECIMENTO E ASSENTAMENTO. AF_01/2021</t>
  </si>
  <si>
    <t>TUBO DE PVC PARA REDE COLETORA DE ESGOTO DE PAREDE MACIÇA, DN 400 MM, JUNTA ELÁSTICA FORNECIMENTO E ASSENTAMENTO. AF_01/2021</t>
  </si>
  <si>
    <t>ASSENTAMENTO DE CONEXÃO 2 ACESSOS ALINHADOS DE FERRO FUNDIDO PARA REDE DE ÁGUA, DN 100, JUNTA ELÁSTICA, INSTALADO EM LOCAL COM NÍVEL ALTO DE INTERFERÊNCIAS (NÃO INCLUI FORNECIMENTO). AF_05/2024</t>
  </si>
  <si>
    <t>ASSENTAMENTO DE CONEXÃO 2 ACESSOS ALINHADOS DE FERRO FUNDIDO PARA REDE DE ÁGUA, DN 100, JUNTA ELÁSTICA, INSTALADO EM LOCAL COM NÍVEL BAIXO DE INTERFERÊNCIAS (NÃO INCLUI FORNECIMENTO). AF_05/2024</t>
  </si>
  <si>
    <t>ASSENTAMENTO DE CONEXÃO 2 ACESSOS ALINHADOS DE FERRO FUNDIDO PARA REDE DE ÁGUA, DN 1000, JUNTA ELÁSTICA, INSTALADO EM LOCAL COM NÍVEL ALTO DE INTERFERÊNCIAS (NÃO INCLUI FORNECIMENTO). AF_05/2024</t>
  </si>
  <si>
    <t>ASSENTAMENTO DE CONEXÃO 2 ACESSOS ALINHADOS DE FERRO FUNDIDO PARA REDE DE ÁGUA, DN 1000, JUNTA ELÁSTICA, INSTALADO EM LOCAL COM NÍVEL BAIXO DE INTERFERÊNCIAS (NÃO INCLUI FORNECIMENTO). AF_05/2024</t>
  </si>
  <si>
    <t>ASSENTAMENTO DE CONEXÃO 2 ACESSOS ALINHADOS DE FERRO FUNDIDO PARA REDE DE ÁGUA, DN 1200, JUNTA ELÁSTICA, INSTALADO EM LOCAL COM NÍVEL ALTO DE INTERFERÊNCIAS (NÃO INCLUI FORNECIMENTO). AF_05/2024</t>
  </si>
  <si>
    <t>ASSENTAMENTO DE CONEXÃO 2 ACESSOS ALINHADOS DE FERRO FUNDIDO PARA REDE DE ÁGUA, DN 1200, JUNTA ELÁSTICA, INSTALADO EM LOCAL COM NÍVEL BAIXO DE INTERFERÊNCIAS (NÃO INCLUI FORNECIMENTO). AF_05/2024</t>
  </si>
  <si>
    <t>ASSENTAMENTO DE CONEXÃO 2 ACESSOS ALINHADOS DE FERRO FUNDIDO PARA REDE DE ÁGUA, DN 150, JUNTA ELÁSTICA, INSTALADO EM LOCAL COM NÍVEL ALTO DE INTERFERÊNCIAS (NÃO INCLUI FORNECIMENTO). AF_05/2024</t>
  </si>
  <si>
    <t>ASSENTAMENTO DE CONEXÃO 2 ACESSOS ALINHADOS DE FERRO FUNDIDO PARA REDE DE ÁGUA, DN 150, JUNTA ELÁSTICA, INSTALADO EM LOCAL COM NÍVEL BAIXO DE INTERFERÊNCIAS (NÃO INCLUI FORNECIMENTO). AF_05/2024</t>
  </si>
  <si>
    <t>ASSENTAMENTO DE CONEXÃO 2 ACESSOS ALINHADOS DE FERRO FUNDIDO PARA REDE DE ÁGUA, DN 200, JUNTA ELÁSTICA, INSTALADO EM LOCAL COM NÍVEL ALTO DE INTERFERÊNCIAS (NÃO INCLUI FORNECIMENTO). AF_05/2024</t>
  </si>
  <si>
    <t>ASSENTAMENTO DE CONEXÃO 2 ACESSOS ALINHADOS DE FERRO FUNDIDO PARA REDE DE ÁGUA, DN 200, JUNTA ELÁSTICA, INSTALADO EM LOCAL COM NÍVEL BAIXO DE INTERFERÊNCIAS (NÃO INCLUI FORNECIMENTO). AF_05/2024</t>
  </si>
  <si>
    <t>ASSENTAMENTO DE CONEXÃO 2 ACESSOS ALINHADOS DE FERRO FUNDIDO PARA REDE DE ÁGUA, DN 250, JUNTA ELÁSTICA, INSTALADO EM LOCAL COM NÍVEL ALTO DE INTERFERÊNCIAS (NÃO INCLUI FORNECIMENTO). AF_05/2024</t>
  </si>
  <si>
    <t>ASSENTAMENTO DE CONEXÃO 2 ACESSOS ALINHADOS DE FERRO FUNDIDO PARA REDE DE ÁGUA, DN 250, JUNTA ELÁSTICA, INSTALADO EM LOCAL COM NÍVEL BAIXO DE INTERFERÊNCIAS (NÃO INCLUI FORNECIMENTO). AF_05/2024</t>
  </si>
  <si>
    <t>ASSENTAMENTO DE CONEXÃO 2 ACESSOS ALINHADOS DE FERRO FUNDIDO PARA REDE DE ÁGUA, DN 300, JUNTA ELÁSTICA, INSTALADO EM LOCAL COM NÍVEL ALTO DE INTERFERÊNCIAS (NÃO INCLUI FORNECIMENTO). AF_05/2024</t>
  </si>
  <si>
    <t>ASSENTAMENTO DE CONEXÃO 2 ACESSOS ALINHADOS DE FERRO FUNDIDO PARA REDE DE ÁGUA, DN 300, JUNTA ELÁSTICA, INSTALADO EM LOCAL COM NÍVEL BAIXO DE INTERFERÊNCIAS (NÃO INCLUI FORNECIMENTO). AF_05/2024</t>
  </si>
  <si>
    <t>ASSENTAMENTO DE CONEXÃO 2 ACESSOS ALINHADOS DE FERRO FUNDIDO PARA REDE DE ÁGUA, DN 350, JUNTA ELÁSTICA, INSTALADO EM LOCAL COM NÍVEL ALTO DE INTERFERÊNCIAS (NÃO INCLUI FORNECIMENTO). AF_05/2024</t>
  </si>
  <si>
    <t>ASSENTAMENTO DE CONEXÃO 2 ACESSOS ALINHADOS DE FERRO FUNDIDO PARA REDE DE ÁGUA, DN 350, JUNTA ELÁSTICA, INSTALADO EM LOCAL COM NÍVEL BAIXO DE INTERFERÊNCIAS (NÃO INCLUI FORNECIMENTO). AF_05/2024</t>
  </si>
  <si>
    <t>ASSENTAMENTO DE CONEXÃO 2 ACESSOS ALINHADOS DE FERRO FUNDIDO PARA REDE DE ÁGUA, DN 400, JUNTA ELÁSTICA, INSTALADO EM LOCAL COM NÍVEL ALTO DE INTERFERÊNCIAS (NÃO INCLUI FORNECIMENTO). AF_05/2024</t>
  </si>
  <si>
    <t>ASSENTAMENTO DE CONEXÃO 2 ACESSOS ALINHADOS DE FERRO FUNDIDO PARA REDE DE ÁGUA, DN 400, JUNTA ELÁSTICA, INSTALADO EM LOCAL COM NÍVEL BAIXO DE INTERFERÊNCIAS (NÃO INCLUI FORNECIMENTO). AF_05/2024</t>
  </si>
  <si>
    <t>ASSENTAMENTO DE CONEXÃO 2 ACESSOS ALINHADOS DE FERRO FUNDIDO PARA REDE DE ÁGUA, DN 450, JUNTA ELÁSTICA, INSTALADO EM LOCAL COM NÍVEL ALTO DE INTERFERÊNCIAS (NÃO INCLUI FORNECIMENTO). AF_05/2024</t>
  </si>
  <si>
    <t>ASSENTAMENTO DE CONEXÃO 2 ACESSOS ALINHADOS DE FERRO FUNDIDO PARA REDE DE ÁGUA, DN 450, JUNTA ELÁSTICA, INSTALADO EM LOCAL COM NÍVEL BAIXO DE INTERFERÊNCIAS (NÃO INCLUI FORNECIMENTO). AF_05/2024</t>
  </si>
  <si>
    <t>ASSENTAMENTO DE CONEXÃO 2 ACESSOS ALINHADOS DE FERRO FUNDIDO PARA REDE DE ÁGUA, DN 500, JUNTA ELÁSTICA, INSTALADO EM LOCAL COM NÍVEL ALTO DE INTERFERÊNCIAS (NÃO INCLUI FORNECIMENTO). AF_05/2024</t>
  </si>
  <si>
    <t>ASSENTAMENTO DE CONEXÃO 2 ACESSOS ALINHADOS DE FERRO FUNDIDO PARA REDE DE ÁGUA, DN 500, JUNTA ELÁSTICA, INSTALADO EM LOCAL COM NÍVEL BAIXO DE INTERFERÊNCIAS (NÃO INCLUI FORNECIMENTO). AF_05/2024</t>
  </si>
  <si>
    <t>ASSENTAMENTO DE CONEXÃO 2 ACESSOS ALINHADOS DE FERRO FUNDIDO PARA REDE DE ÁGUA, DN 600, JUNTA ELÁSTICA, INSTALADO EM LOCAL COM NÍVEL ALTO DE INTERFERÊNCIAS (NÃO INCLUI FORNECIMENTO). AF_05/2024</t>
  </si>
  <si>
    <t>ASSENTAMENTO DE CONEXÃO 2 ACESSOS ALINHADOS DE FERRO FUNDIDO PARA REDE DE ÁGUA, DN 600, JUNTA ELÁSTICA, INSTALADO EM LOCAL COM NÍVEL BAIXO DE INTERFERÊNCIAS (NÃO INCLUI FORNECIMENTO). AF_05/2024</t>
  </si>
  <si>
    <t>ASSENTAMENTO DE CONEXÃO 2 ACESSOS ALINHADOS DE FERRO FUNDIDO PARA REDE DE ÁGUA, DN 700, JUNTA ELÁSTICA, INSTALADO EM LOCAL COM NÍVEL ALTO DE INTERFERÊNCIAS (NÃO INCLUI FORNECIMENTO). AF_05/2024</t>
  </si>
  <si>
    <t>ASSENTAMENTO DE CONEXÃO 2 ACESSOS ALINHADOS DE FERRO FUNDIDO PARA REDE DE ÁGUA, DN 700, JUNTA ELÁSTICA, INSTALADO EM LOCAL COM NÍVEL BAIXO DE INTERFERÊNCIAS (NÃO INCLUI FORNECIMENTO). AF_05/2024</t>
  </si>
  <si>
    <t>ASSENTAMENTO DE CONEXÃO 2 ACESSOS ALINHADOS DE FERRO FUNDIDO PARA REDE DE ÁGUA, DN 80, JUNTA ELÁSTICA, INSTALADO EM LOCAL COM NÍVEL ALTO DE INTERFERÊNCIAS (NÃO INCLUI FORNECIMENTO). AF_05/2024</t>
  </si>
  <si>
    <t>ASSENTAMENTO DE CONEXÃO 2 ACESSOS ALINHADOS DE FERRO FUNDIDO PARA REDE DE ÁGUA, DN 80, JUNTA ELÁSTICA, INSTALADO EM LOCAL COM NÍVEL BAIXO DE INTERFERÊNCIAS (NÃO INCLUI FORNECIMENTO). AF_05/2024</t>
  </si>
  <si>
    <t>ASSENTAMENTO DE CONEXÃO 2 ACESSOS ALINHADOS DE FERRO FUNDIDO PARA REDE DE ÁGUA, DN 800, JUNTA ELÁSTICA, INSTALADO EM LOCAL COM NÍVEL ALTO DE INTERFERÊNCIAS (NÃO INCLUI FORNECIMENTO). AF_05/2024</t>
  </si>
  <si>
    <t>ASSENTAMENTO DE CONEXÃO 2 ACESSOS ALINHADOS DE FERRO FUNDIDO PARA REDE DE ÁGUA, DN 800, JUNTA ELÁSTICA, INSTALADO EM LOCAL COM NÍVEL BAIXO DE INTERFERÊNCIAS (NÃO INCLUI FORNECIMENTO). AF_05/2024</t>
  </si>
  <si>
    <t>ASSENTAMENTO DE CONEXÃO 2 ACESSOS ALINHADOS DE FERRO FUNDIDO PARA REDE DE ÁGUA, DN 900, JUNTA ELÁSTICA, INSTALADO EM LOCAL COM NÍVEL ALTO DE INTERFERÊNCIAS (NÃO INCLUI FORNECIMENTO). AF_05/2024</t>
  </si>
  <si>
    <t>ASSENTAMENTO DE CONEXÃO 2 ACESSOS ALINHADOS DE FERRO FUNDIDO PARA REDE DE ÁGUA, DN 900, JUNTA ELÁSTICA, INSTALADO EM LOCAL COM NÍVEL BAIXO DE INTERFERÊNCIAS (NÃO INCLUI FORNECIMENTO). AF_05/2024</t>
  </si>
  <si>
    <t>ASSENTAMENTO DE CONEXÃO 2 ACESSOS ALINHADOS DE PVC PBA PARA REDE DE ÁGUA, DN 100, JUNTA ELÁSTICA INTEGRADA, INSTALADO EM LOCAL COM NÍVEL ALTO DE INTERFERÊNCIAS (NÃO INCLUI FORNECIMENTO). AF_05/2024</t>
  </si>
  <si>
    <t>ASSENTAMENTO DE CONEXÃO 2 ACESSOS ALINHADOS DE PVC PBA PARA REDE DE ÁGUA, DN 100, JUNTA ELÁSTICA INTEGRADA, INSTALADO EM LOCAL COM NÍVEL BAIXO DE INTERFERÊNCIAS (NÃO INCLUI FORNECIMENTO). AF_05/2024</t>
  </si>
  <si>
    <t>ASSENTAMENTO DE CONEXÃO 2 ACESSOS ALINHADOS DE PVC PBA PARA REDE DE ÁGUA, DN 50, JUNTA ELÁSTICA INTEGRADA, INSTALADO EM LOCAL COM NÍVEL ALTO DE INTERFERÊNCIAS (NÃO INCLUI FORNECIMENTO). AF_05/2024</t>
  </si>
  <si>
    <t>ASSENTAMENTO DE CONEXÃO 2 ACESSOS ALINHADOS DE PVC PBA PARA REDE DE ÁGUA, DN 50, JUNTA ELÁSTICA INTEGRADA, INSTALADO EM LOCAL COM NÍVEL BAIXO DE INTERFERÊNCIAS (NÃO INCLUI FORNECIMENTO). AF_05/2024</t>
  </si>
  <si>
    <t>ASSENTAMENTO DE CONEXÃO 2 ACESSOS ALINHADOS DE PVC PBA PARA REDE DE ÁGUA, DN 75, JUNTA ELÁSTICA INTEGRADA, INSTALADO EM LOCAL COM NÍVEL ALTO DE INTERFERÊNCIAS (NÃO INCLUI FORNECIMENTO). AF_05/2024</t>
  </si>
  <si>
    <t>ASSENTAMENTO DE CONEXÃO 2 ACESSOS ALINHADOS DE PVC PBA PARA REDE DE ÁGUA, DN 75, JUNTA ELÁSTICA INTEGRADA, INSTALADO EM LOCAL COM NÍVEL BAIXO DE INTERFERÊNCIAS (NÃO INCLUI FORNECIMENTO). AF_05/2024</t>
  </si>
  <si>
    <t>ASSENTAMENTO DE CONEXÃO 2 ACESSOS INCLINADOS DE FERRO FUNDIDO PARA REDE DE ÁGUA, DN 100, JUNTA ELÁSTICA, INSTALADO EM LOCAL COM NÍVEL ALTO DE INTERFERÊNCIAS (NÃO INCLUI FORNECIMENTO). AF_05/2024</t>
  </si>
  <si>
    <t>ASSENTAMENTO DE CONEXÃO 2 ACESSOS INCLINADOS DE FERRO FUNDIDO PARA REDE DE ÁGUA, DN 100, JUNTA ELÁSTICA, INSTALADO EM LOCAL COM NÍVEL BAIXO DE INTERFERÊNCIAS (NÃO INCLUI FORNECIMENTO). AF_05/2024</t>
  </si>
  <si>
    <t>ASSENTAMENTO DE CONEXÃO 2 ACESSOS INCLINADOS DE FERRO FUNDIDO PARA REDE DE ÁGUA, DN 1000, JUNTA ELÁSTICA, INSTALADO EM LOCAL COM NÍVEL ALTO DE INTERFERÊNCIAS (NÃO INCLUI FORNECIMENTO). AF_05/2024</t>
  </si>
  <si>
    <t>ASSENTAMENTO DE CONEXÃO 2 ACESSOS INCLINADOS DE FERRO FUNDIDO PARA REDE DE ÁGUA, DN 1000, JUNTA ELÁSTICA, INSTALADO EM LOCAL COM NÍVEL BAIXO DE INTERFERÊNCIAS (NÃO INCLUI FORNECIMENTO). AF_05/2024</t>
  </si>
  <si>
    <t>ASSENTAMENTO DE CONEXÃO 2 ACESSOS INCLINADOS DE FERRO FUNDIDO PARA REDE DE ÁGUA, DN 1200, JUNTA ELÁSTICA, INSTALADO EM LOCAL COM NÍVEL ALTO DE INTERFERÊNCIAS (NÃO INCLUI FORNECIMENTO). AF_05/2024</t>
  </si>
  <si>
    <t>ASSENTAMENTO DE CONEXÃO 2 ACESSOS INCLINADOS DE FERRO FUNDIDO PARA REDE DE ÁGUA, DN 1200, JUNTA ELÁSTICA, INSTALADO EM LOCAL COM NÍVEL BAIXO DE INTERFERÊNCIAS (NÃO INCLUI FORNECIMENTO). AF_05/2024</t>
  </si>
  <si>
    <t>ASSENTAMENTO DE CONEXÃO 2 ACESSOS INCLINADOS DE FERRO FUNDIDO PARA REDE DE ÁGUA, DN 150, JUNTA ELÁSTICA, INSTALADO EM LOCAL COM NÍVEL ALTO DE INTERFERÊNCIAS (NÃO INCLUI FORNECIMENTO). AF_05/2024</t>
  </si>
  <si>
    <t>ASSENTAMENTO DE CONEXÃO 2 ACESSOS INCLINADOS DE FERRO FUNDIDO PARA REDE DE ÁGUA, DN 150, JUNTA ELÁSTICA, INSTALADO EM LOCAL COM NÍVEL BAIXO DE INTERFERÊNCIAS (NÃO INCLUI FORNECIMENTO). AF_05/2024</t>
  </si>
  <si>
    <t>ASSENTAMENTO DE CONEXÃO 2 ACESSOS INCLINADOS DE FERRO FUNDIDO PARA REDE DE ÁGUA, DN 200, JUNTA ELÁSTICA, INSTALADO EM LOCAL COM NÍVEL ALTO DE INTERFERÊNCIAS (NÃO INCLUI FORNECIMENTO). AF_05/2024</t>
  </si>
  <si>
    <t>ASSENTAMENTO DE CONEXÃO 2 ACESSOS INCLINADOS DE FERRO FUNDIDO PARA REDE DE ÁGUA, DN 200, JUNTA ELÁSTICA, INSTALADO EM LOCAL COM NÍVEL BAIXO DE INTERFERÊNCIAS (NÃO INCLUI FORNECIMENTO). AF_05/2024</t>
  </si>
  <si>
    <t>ASSENTAMENTO DE CONEXÃO 2 ACESSOS INCLINADOS DE FERRO FUNDIDO PARA REDE DE ÁGUA, DN 250, JUNTA ELÁSTICA, INSTALADO EM LOCAL COM NÍVEL ALTO DE INTERFERÊNCIAS (NÃO INCLUI FORNECIMENTO). AF_05/2024</t>
  </si>
  <si>
    <t>ASSENTAMENTO DE CONEXÃO 2 ACESSOS INCLINADOS DE FERRO FUNDIDO PARA REDE DE ÁGUA, DN 250, JUNTA ELÁSTICA, INSTALADO EM LOCAL COM NÍVEL BAIXO DE INTERFERÊNCIAS (NÃO INCLUI FORNECIMENTO). AF_05/2024</t>
  </si>
  <si>
    <t>ASSENTAMENTO DE CONEXÃO 2 ACESSOS INCLINADOS DE FERRO FUNDIDO PARA REDE DE ÁGUA, DN 300, JUNTA ELÁSTICA, INSTALADO EM LOCAL COM NÍVEL ALTO DE INTERFERÊNCIAS (NÃO INCLUI FORNECIMENTO). AF_05/2024</t>
  </si>
  <si>
    <t>ASSENTAMENTO DE CONEXÃO 2 ACESSOS INCLINADOS DE FERRO FUNDIDO PARA REDE DE ÁGUA, DN 300, JUNTA ELÁSTICA, INSTALADO EM LOCAL COM NÍVEL BAIXO DE INTERFERÊNCIAS (NÃO INCLUI FORNECIMENTO). AF_05/2024</t>
  </si>
  <si>
    <t>ASSENTAMENTO DE CONEXÃO 2 ACESSOS INCLINADOS DE FERRO FUNDIDO PARA REDE DE ÁGUA, DN 350, JUNTA ELÁSTICA, INSTALADO EM LOCAL COM NÍVEL ALTO DE INTERFERÊNCIAS (NÃO INCLUI FORNECIMENTO). AF_05/2024</t>
  </si>
  <si>
    <t>ASSENTAMENTO DE CONEXÃO 2 ACESSOS INCLINADOS DE FERRO FUNDIDO PARA REDE DE ÁGUA, DN 350, JUNTA ELÁSTICA, INSTALADO EM LOCAL COM NÍVEL BAIXO DE INTERFERÊNCIAS (NÃO INCLUI FORNECIMENTO). AF_05/2024</t>
  </si>
  <si>
    <t>ASSENTAMENTO DE CONEXÃO 2 ACESSOS INCLINADOS DE FERRO FUNDIDO PARA REDE DE ÁGUA, DN 400, JUNTA ELÁSTICA, INSTALADO EM LOCAL COM NÍVEL ALTO DE INTERFERÊNCIAS (NÃO INCLUI FORNECIMENTO). AF_05/2024</t>
  </si>
  <si>
    <t>ASSENTAMENTO DE CONEXÃO 2 ACESSOS INCLINADOS DE FERRO FUNDIDO PARA REDE DE ÁGUA, DN 400, JUNTA ELÁSTICA, INSTALADO EM LOCAL COM NÍVEL BAIXO DE INTERFERÊNCIAS (NÃO INCLUI FORNECIMENTO). AF_05/2024</t>
  </si>
  <si>
    <t>ASSENTAMENTO DE CONEXÃO 2 ACESSOS INCLINADOS DE FERRO FUNDIDO PARA REDE DE ÁGUA, DN 450, JUNTA ELÁSTICA, INSTALADO EM LOCAL COM NÍVEL ALTO DE INTERFERÊNCIAS (NÃO INCLUI FORNECIMENTO). AF_05/2024</t>
  </si>
  <si>
    <t>ASSENTAMENTO DE CONEXÃO 2 ACESSOS INCLINADOS DE FERRO FUNDIDO PARA REDE DE ÁGUA, DN 450, JUNTA ELÁSTICA, INSTALADO EM LOCAL COM NÍVEL BAIXO DE INTERFERÊNCIAS (NÃO INCLUI FORNECIMENTO). AF_05/2024</t>
  </si>
  <si>
    <t>ASSENTAMENTO DE CONEXÃO 2 ACESSOS INCLINADOS DE FERRO FUNDIDO PARA REDE DE ÁGUA, DN 500, JUNTA ELÁSTICA, INSTALADO EM LOCAL COM NÍVEL ALTO DE INTERFERÊNCIAS (NÃO INCLUI FORNECIMENTO). AF_05/2024</t>
  </si>
  <si>
    <t>ASSENTAMENTO DE CONEXÃO 2 ACESSOS INCLINADOS DE FERRO FUNDIDO PARA REDE DE ÁGUA, DN 500, JUNTA ELÁSTICA, INSTALADO EM LOCAL COM NÍVEL BAIXO DE INTERFERÊNCIAS (NÃO INCLUI FORNECIMENTO). AF_05/2024</t>
  </si>
  <si>
    <t>ASSENTAMENTO DE CONEXÃO 2 ACESSOS INCLINADOS DE FERRO FUNDIDO PARA REDE DE ÁGUA, DN 600, JUNTA ELÁSTICA, INSTALADO EM LOCAL COM NÍVEL ALTO DE INTERFERÊNCIAS (NÃO INCLUI FORNECIMENTO). AF_05/2024</t>
  </si>
  <si>
    <t>ASSENTAMENTO DE CONEXÃO 2 ACESSOS INCLINADOS DE FERRO FUNDIDO PARA REDE DE ÁGUA, DN 600, JUNTA ELÁSTICA, INSTALADO EM LOCAL COM NÍVEL BAIXO DE INTERFERÊNCIAS (NÃO INCLUI FORNECIMENTO). AF_05/2024</t>
  </si>
  <si>
    <t>ASSENTAMENTO DE CONEXÃO 2 ACESSOS INCLINADOS DE FERRO FUNDIDO PARA REDE DE ÁGUA, DN 700, JUNTA ELÁSTICA, INSTALADO EM LOCAL COM NÍVEL ALTO DE INTERFERÊNCIAS (NÃO INCLUI FORNECIMENTO). AF_05/2024</t>
  </si>
  <si>
    <t>ASSENTAMENTO DE CONEXÃO 2 ACESSOS INCLINADOS DE FERRO FUNDIDO PARA REDE DE ÁGUA, DN 700, JUNTA ELÁSTICA, INSTALADO EM LOCAL COM NÍVEL BAIXO DE INTERFERÊNCIAS (NÃO INCLUI FORNECIMENTO). AF_05/2024</t>
  </si>
  <si>
    <t>ASSENTAMENTO DE CONEXÃO 2 ACESSOS INCLINADOS DE FERRO FUNDIDO PARA REDE DE ÁGUA, DN 80, JUNTA ELÁSTICA, INSTALADO EM LOCAL COM NÍVEL ALTO DE INTERFERÊNCIAS (NÃO INCLUI FORNECIMENTO). AF_05/2024</t>
  </si>
  <si>
    <t>ASSENTAMENTO DE CONEXÃO 2 ACESSOS INCLINADOS DE FERRO FUNDIDO PARA REDE DE ÁGUA, DN 80, JUNTA ELÁSTICA, INSTALADO EM LOCAL COM NÍVEL BAIXO DE INTERFERÊNCIAS (NÃO INCLUI FORNECIMENTO). AF_05/2024</t>
  </si>
  <si>
    <t>ASSENTAMENTO DE CONEXÃO 2 ACESSOS INCLINADOS DE FERRO FUNDIDO PARA REDE DE ÁGUA, DN 800, JUNTA ELÁSTICA, INSTALADO EM LOCAL COM NÍVEL ALTO DE INTERFERÊNCIAS (NÃO INCLUI FORNECIMENTO). AF_05/2024</t>
  </si>
  <si>
    <t>ASSENTAMENTO DE CONEXÃO 2 ACESSOS INCLINADOS DE FERRO FUNDIDO PARA REDE DE ÁGUA, DN 800, JUNTA ELÁSTICA, INSTALADO EM LOCAL COM NÍVEL BAIXO DE INTERFERÊNCIAS (NÃO INCLUI FORNECIMENTO). AF_05/2024</t>
  </si>
  <si>
    <t>ASSENTAMENTO DE CONEXÃO 2 ACESSOS INCLINADOS DE FERRO FUNDIDO PARA REDE DE ÁGUA, DN 900, JUNTA ELÁSTICA, INSTALADO EM LOCAL COM NÍVEL ALTO DE INTERFERÊNCIAS (NÃO INCLUI FORNECIMENTO). AF_05/2024</t>
  </si>
  <si>
    <t>ASSENTAMENTO DE CONEXÃO 2 ACESSOS INCLINADOS DE FERRO FUNDIDO PARA REDE DE ÁGUA, DN 900, JUNTA ELÁSTICA, INSTALADO EM LOCAL COM NÍVEL BAIXO DE INTERFERÊNCIAS (NÃO INCLUI FORNECIMENTO). AF_05/2024</t>
  </si>
  <si>
    <t>ASSENTAMENTO DE CONEXÃO 2 ACESSOS INCLINADOS DE PVC PBA PARA REDE DE ÁGUA, DN 100, JUNTA ELÁSTICA INTEGRADA, INSTALADO EM LOCAL COM NÍVEL ALTO DE INTERFERÊNCIAS (NÃO INCLUI FORNECIMENTO). AF_05/2024</t>
  </si>
  <si>
    <t>ASSENTAMENTO DE CONEXÃO 2 ACESSOS INCLINADOS DE PVC PBA PARA REDE DE ÁGUA, DN 100, JUNTA ELÁSTICA INTEGRADA, INSTALADO EM LOCAL COM NÍVEL BAIXO DE INTERFERÊNCIAS (NÃO INCLUI FORNECIMENTO). AF_05/2024</t>
  </si>
  <si>
    <t>ASSENTAMENTO DE CONEXÃO 2 ACESSOS INCLINADOS DE PVC PBA PARA REDE DE ÁGUA, DN 50, JUNTA ELÁSTICA INTEGRADA, INSTALADO EM LOCAL COM NÍVEL ALTO DE INTERFERÊNCIAS (NÃO INCLUI FORNECIMENTO). AF_05/2024</t>
  </si>
  <si>
    <t>ASSENTAMENTO DE CONEXÃO 2 ACESSOS INCLINADOS DE PVC PBA PARA REDE DE ÁGUA, DN 50, JUNTA ELÁSTICA INTEGRADA, INSTALADO EM LOCAL COM NÍVEL BAIXO DE INTERFERÊNCIAS (NÃO INCLUI FORNECIMENTO). AF_05/2024</t>
  </si>
  <si>
    <t>ASSENTAMENTO DE CONEXÃO 2 ACESSOS INCLINADOS DE PVC PBA PARA REDE DE ÁGUA, DN 75, JUNTA ELÁSTICA INTEGRADA, INSTALADO EM LOCAL COM NÍVEL ALTO DE INTERFERÊNCIAS (NÃO INCLUI FORNECIMENTO). AF_05/2024</t>
  </si>
  <si>
    <t>ASSENTAMENTO DE CONEXÃO 2 ACESSOS INCLINADOS DE PVC PBA PARA REDE DE ÁGUA, DN 75, JUNTA ELÁSTICA INTEGRADA, INSTALADO EM LOCAL COM NÍVEL BAIXO DE INTERFERÊNCIAS (NÃO INCLUI FORNECIMENTO). AF_05/2024</t>
  </si>
  <si>
    <t>ASSENTAMENTO DE CONEXÃO 3 ACESSOS DE FERRO FUNDIDO PARA REDE DE ÁGUA, DN 100, JUNTA ELÁSTICA, INSTALADO EM LOCAL COM NÍVEL ALTO DE INTERFERÊNCIAS (NÃO INCLUI FORNECIMENTO). AF_05/2024</t>
  </si>
  <si>
    <t>ASSENTAMENTO DE CONEXÃO 3 ACESSOS DE FERRO FUNDIDO PARA REDE DE ÁGUA, DN 100, JUNTA ELÁSTICA, INSTALADO EM LOCAL COM NÍVEL BAIXO DE INTERFERÊNCIAS (NÃO INCLUI FORNECIMENTO). AF_05/2024</t>
  </si>
  <si>
    <t>ASSENTAMENTO DE CONEXÃO 3 ACESSOS DE FERRO FUNDIDO PARA REDE DE ÁGUA, DN 1000, JUNTA ELÁSTICA, INSTALADO EM LOCAL COM NÍVEL ALTO DE INTERFERÊNCIAS (NÃO INCLUI FORNECIMENTO). AF_05/2024</t>
  </si>
  <si>
    <t>ASSENTAMENTO DE CONEXÃO 3 ACESSOS DE FERRO FUNDIDO PARA REDE DE ÁGUA, DN 1000, JUNTA ELÁSTICA, INSTALADO EM LOCAL COM NÍVEL BAIXO DE INTERFERÊNCIAS (NÃO INCLUI FORNECIMENTO). AF_05/2024</t>
  </si>
  <si>
    <t>ASSENTAMENTO DE CONEXÃO 3 ACESSOS DE FERRO FUNDIDO PARA REDE DE ÁGUA, DN 1200, JUNTA ELÁSTICA, INSTALADO EM LOCAL COM NÍVEL ALTO DE INTERFERÊNCIAS (NÃO INCLUI FORNECIMENTO). AF_05/2024</t>
  </si>
  <si>
    <t>ASSENTAMENTO DE CONEXÃO 3 ACESSOS DE FERRO FUNDIDO PARA REDE DE ÁGUA, DN 1200, JUNTA ELÁSTICA, INSTALADO EM LOCAL COM NÍVEL BAIXO DE INTERFERÊNCIAS (NÃO INCLUI FORNECIMENTO). AF_05/2024</t>
  </si>
  <si>
    <t>ASSENTAMENTO DE CONEXÃO 3 ACESSOS DE FERRO FUNDIDO PARA REDE DE ÁGUA, DN 150, JUNTA ELÁSTICA, INSTALADO EM LOCAL COM NÍVEL ALTO DE INTERFERÊNCIAS (NÃO INCLUI FORNECIMENTO). AF_05/2024</t>
  </si>
  <si>
    <t>ASSENTAMENTO DE CONEXÃO 3 ACESSOS DE FERRO FUNDIDO PARA REDE DE ÁGUA, DN 150, JUNTA ELÁSTICA, INSTALADO EM LOCAL COM NÍVEL BAIXO DE INTERFERÊNCIAS (NÃO INCLUI FORNECIMENTO). AF_05/2024</t>
  </si>
  <si>
    <t>ASSENTAMENTO DE CONEXÃO 3 ACESSOS DE FERRO FUNDIDO PARA REDE DE ÁGUA, DN 200, JUNTA ELÁSTICA, INSTALADO EM LOCAL COM NÍVEL ALTO DE INTERFERÊNCIAS (NÃO INCLUI FORNECIMENTO). AF_05/2024</t>
  </si>
  <si>
    <t>ASSENTAMENTO DE CONEXÃO 3 ACESSOS DE FERRO FUNDIDO PARA REDE DE ÁGUA, DN 200, JUNTA ELÁSTICA, INSTALADO EM LOCAL COM NÍVEL BAIXO DE INTERFERÊNCIAS (NÃO INCLUI FORNECIMENTO). AF_05/2024</t>
  </si>
  <si>
    <t>ASSENTAMENTO DE CONEXÃO 3 ACESSOS DE FERRO FUNDIDO PARA REDE DE ÁGUA, DN 250, JUNTA ELÁSTICA, INSTALADO EM LOCAL COM NÍVEL ALTO DE INTERFERÊNCIAS (NÃO INCLUI FORNECIMENTO). AF_05/2024</t>
  </si>
  <si>
    <t>ASSENTAMENTO DE CONEXÃO 3 ACESSOS DE FERRO FUNDIDO PARA REDE DE ÁGUA, DN 250, JUNTA ELÁSTICA, INSTALADO EM LOCAL COM NÍVEL BAIXO DE INTERFERÊNCIAS (NÃO INCLUI FORNECIMENTO). AF_05/2024</t>
  </si>
  <si>
    <t>ASSENTAMENTO DE CONEXÃO 3 ACESSOS DE FERRO FUNDIDO PARA REDE DE ÁGUA, DN 300, JUNTA ELÁSTICA, INSTALADO EM LOCAL COM NÍVEL ALTO DE INTERFERÊNCIAS (NÃO INCLUI FORNECIMENTO). AF_05/2024</t>
  </si>
  <si>
    <t>ASSENTAMENTO DE CONEXÃO 3 ACESSOS DE FERRO FUNDIDO PARA REDE DE ÁGUA, DN 300, JUNTA ELÁSTICA, INSTALADO EM LOCAL COM NÍVEL BAIXO DE INTERFERÊNCIAS (NÃO INCLUI FORNECIMENTO). AF_05/2024</t>
  </si>
  <si>
    <t>ASSENTAMENTO DE CONEXÃO 3 ACESSOS DE FERRO FUNDIDO PARA REDE DE ÁGUA, DN 350, JUNTA ELÁSTICA, INSTALADO EM LOCAL COM NÍVEL ALTO DE INTERFERÊNCIAS (NÃO INCLUI FORNECIMENTO). AF_05/2024</t>
  </si>
  <si>
    <t>ASSENTAMENTO DE CONEXÃO 3 ACESSOS DE FERRO FUNDIDO PARA REDE DE ÁGUA, DN 350, JUNTA ELÁSTICA, INSTALADO EM LOCAL COM NÍVEL BAIXO DE INTERFERÊNCIAS (NÃO INCLUI FORNECIMENTO). AF_05/2024</t>
  </si>
  <si>
    <t>ASSENTAMENTO DE CONEXÃO 3 ACESSOS DE FERRO FUNDIDO PARA REDE DE ÁGUA, DN 400, JUNTA ELÁSTICA, INSTALADO EM LOCAL COM NÍVEL ALTO DE INTERFERÊNCIAS (NÃO INCLUI FORNECIMENTO). AF_05/2024</t>
  </si>
  <si>
    <t>ASSENTAMENTO DE CONEXÃO 3 ACESSOS DE FERRO FUNDIDO PARA REDE DE ÁGUA, DN 400, JUNTA ELÁSTICA, INSTALADO EM LOCAL COM NÍVEL BAIXO DE INTERFERÊNCIAS (NÃO INCLUI FORNECIMENTO). AF_05/2024</t>
  </si>
  <si>
    <t>ASSENTAMENTO DE CONEXÃO 3 ACESSOS DE FERRO FUNDIDO PARA REDE DE ÁGUA, DN 450, JUNTA ELÁSTICA, INSTALADO EM LOCAL COM NÍVEL ALTO DE INTERFERÊNCIAS (NÃO INCLUI FORNECIMENTO). AF_05/2024</t>
  </si>
  <si>
    <t>ASSENTAMENTO DE CONEXÃO 3 ACESSOS DE FERRO FUNDIDO PARA REDE DE ÁGUA, DN 450, JUNTA ELÁSTICA, INSTALADO EM LOCAL COM NÍVEL BAIXO DE INTERFERÊNCIAS (NÃO INCLUI FORNECIMENTO). AF_05/2024</t>
  </si>
  <si>
    <t>ASSENTAMENTO DE CONEXÃO 3 ACESSOS DE FERRO FUNDIDO PARA REDE DE ÁGUA, DN 500, JUNTA ELÁSTICA, INSTALADO EM LOCAL COM NÍVEL ALTO DE INTERFERÊNCIAS (NÃO INCLUI FORNECIMENTO). AF_05/2024</t>
  </si>
  <si>
    <t>ASSENTAMENTO DE CONEXÃO 3 ACESSOS DE FERRO FUNDIDO PARA REDE DE ÁGUA, DN 500, JUNTA ELÁSTICA, INSTALADO EM LOCAL COM NÍVEL BAIXO DE INTERFERÊNCIAS (NÃO INCLUI FORNECIMENTO). AF_05/2024</t>
  </si>
  <si>
    <t>ASSENTAMENTO DE CONEXÃO 3 ACESSOS DE FERRO FUNDIDO PARA REDE DE ÁGUA, DN 600, JUNTA ELÁSTICA, INSTALADO EM LOCAL COM NÍVEL ALTO DE INTERFERÊNCIAS (NÃO INCLUI FORNECIMENTO). AF_05/2024</t>
  </si>
  <si>
    <t>ASSENTAMENTO DE CONEXÃO 3 ACESSOS DE FERRO FUNDIDO PARA REDE DE ÁGUA, DN 600, JUNTA ELÁSTICA, INSTALADO EM LOCAL COM NÍVEL BAIXO DE INTERFERÊNCIAS (NÃO INCLUI FORNECIMENTO). AF_05/2024</t>
  </si>
  <si>
    <t>ASSENTAMENTO DE CONEXÃO 3 ACESSOS DE FERRO FUNDIDO PARA REDE DE ÁGUA, DN 700, JUNTA ELÁSTICA, INSTALADO EM LOCAL COM NÍVEL ALTO DE INTERFERÊNCIAS (NÃO INCLUI FORNECIMENTO). AF_05/2024</t>
  </si>
  <si>
    <t>ASSENTAMENTO DE CONEXÃO 3 ACESSOS DE FERRO FUNDIDO PARA REDE DE ÁGUA, DN 700, JUNTA ELÁSTICA, INSTALADO EM LOCAL COM NÍVEL BAIXO DE INTERFERÊNCIAS (NÃO INCLUI FORNECIMENTO). AF_05/2024</t>
  </si>
  <si>
    <t>ASSENTAMENTO DE CONEXÃO 3 ACESSOS DE FERRO FUNDIDO PARA REDE DE ÁGUA, DN 80, JUNTA ELÁSTICA, INSTALADO EM LOCAL COM NÍVEL ALTO DE INTERFERÊNCIAS (NÃO INCLUI FORNECIMENTO). AF_05/2024</t>
  </si>
  <si>
    <t>ASSENTAMENTO DE CONEXÃO 3 ACESSOS DE FERRO FUNDIDO PARA REDE DE ÁGUA, DN 80, JUNTA ELÁSTICA, INSTALADO EM LOCAL COM NÍVEL BAIXO DE INTERFERÊNCIAS (NÃO INCLUI FORNECIMENTO). AF_05/2024</t>
  </si>
  <si>
    <t>ASSENTAMENTO DE CONEXÃO 3 ACESSOS DE FERRO FUNDIDO PARA REDE DE ÁGUA, DN 800, JUNTA ELÁSTICA, INSTALADO EM LOCAL COM NÍVEL ALTO DE INTERFERÊNCIAS (NÃO INCLUI FORNECIMENTO). AF_05/2024</t>
  </si>
  <si>
    <t>ASSENTAMENTO DE CONEXÃO 3 ACESSOS DE FERRO FUNDIDO PARA REDE DE ÁGUA, DN 800, JUNTA ELÁSTICA, INSTALADO EM LOCAL COM NÍVEL BAIXO DE INTERFERÊNCIAS (NÃO INCLUI FORNECIMENTO). AF_05/2024</t>
  </si>
  <si>
    <t>ASSENTAMENTO DE CONEXÃO 3 ACESSOS DE FERRO FUNDIDO PARA REDE DE ÁGUA, DN 900, JUNTA ELÁSTICA, INSTALADO EM LOCAL COM NÍVEL ALTO DE INTERFERÊNCIAS (NÃO INCLUI FORNECIMENTO). AF_05/2024</t>
  </si>
  <si>
    <t>ASSENTAMENTO DE CONEXÃO 3 ACESSOS DE FERRO FUNDIDO PARA REDE DE ÁGUA, DN 900, JUNTA ELÁSTICA, INSTALADO EM LOCAL COM NÍVEL BAIXO DE INTERFERÊNCIAS (NÃO INCLUI FORNECIMENTO). AF_05/2024</t>
  </si>
  <si>
    <t>ASSENTAMENTO DE CONEXÃO 3 ACESSOS DE PVC PBA PARA REDE DE ÁGUA, DN 100, JUNTA ELÁSTICA INTEGRADA, INSTALADO EM LOCAL COM NÍVEL ALTO DE INTERFERÊNCIAS (NÃO INCLUI FORNECIMENTO). AF_05/2024</t>
  </si>
  <si>
    <t>ASSENTAMENTO DE CONEXÃO 3 ACESSOS DE PVC PBA PARA REDE DE ÁGUA, DN 100, JUNTA ELÁSTICA INTEGRADA, INSTALADO EM LOCAL COM NÍVEL BAIXO DE INTERFERÊNCIAS (NÃO INCLUI FORNECIMENTO). AF_05/2024</t>
  </si>
  <si>
    <t>ASSENTAMENTO DE CONEXÃO 3 ACESSOS DE PVC PBA PARA REDE DE ÁGUA, DN 50, JUNTA ELÁSTICA INTEGRADA, INSTALADO EM LOCAL COM NÍVEL ALTO DE INTERFERÊNCIAS (NÃO INCLUI FORNECIMENTO). AF_05/2024</t>
  </si>
  <si>
    <t>ASSENTAMENTO DE CONEXÃO 3 ACESSOS DE PVC PBA PARA REDE DE ÁGUA, DN 50, JUNTA ELÁSTICA INTEGRADA, INSTALADO EM LOCAL COM NÍVEL BAIXO DE INTERFERÊNCIAS (NÃO INCLUI FORNECIMENTO). AF_05/2024</t>
  </si>
  <si>
    <t>ASSENTAMENTO DE CONEXÃO 3 ACESSOS DE PVC PBA PARA REDE DE ÁGUA, DN 75, JUNTA ELÁSTICA INTEGRADA, INSTALADO EM LOCAL COM NÍVEL ALTO DE INTERFERÊNCIAS (NÃO INCLUI FORNECIMENTO). AF_05/2024</t>
  </si>
  <si>
    <t>ASSENTAMENTO DE CONEXÃO 3 ACESSOS DE PVC PBA PARA REDE DE ÁGUA, DN 75, JUNTA ELÁSTICA INTEGRADA, INSTALADO EM LOCAL COM NÍVEL BAIXO DE INTERFERÊNCIAS (NÃO INCLUI FORNECIMENTO). AF_05/2024</t>
  </si>
  <si>
    <t>ASSENTAMENTO DE TUBO DE AÇO CARBONO PARA REDE DE ÁGUA, DN 1000 MM (40") OU DN 1100 MM (44"), JUNTA SOLDADA, INSTALADO EM LOCAL COM NÍVEL ALTO DE INTERFERÊNCIAS (NÃO INCLUI FORNECIMENTO). AF_05/2024</t>
  </si>
  <si>
    <t>ASSENTAMENTO DE TUBO DE AÇO CARBONO PARA REDE DE ÁGUA, DN 1000 MM (40") OU DN 1100 MM (44"), JUNTA SOLDADA, INSTALADO EM LOCAL COM NÍVEL BAIXO DE INTERFERÊNCIAS (NÃO INCLUI FORNECIMENTO). AF_05/2024</t>
  </si>
  <si>
    <t>ASSENTAMENTO DE TUBO DE AÇO CARBONO PARA REDE DE ÁGUA, DN 1200 MM (48") OU DN 1300 MM (52"), JUNTA SOLDADA, INSTALADO EM LOCAL COM NÍVEL ALTO DE INTERFERÊNCIAS (NÃO INCLUI FORNECIMENTO). AF_05/2024</t>
  </si>
  <si>
    <t>ASSENTAMENTO DE TUBO DE AÇO CARBONO PARA REDE DE ÁGUA, DN 1200 MM (48") OU DN 1300 MM (52"), JUNTA SOLDADA, INSTALADO EM LOCAL COM NÍVEL BAIXO DE INTERFERÊNCIAS (NÃO INCLUI FORNECIMENTO). AF_05/2024</t>
  </si>
  <si>
    <t>ASSENTAMENTO DE TUBO DE AÇO CARBONO PARA REDE DE ÁGUA, DN 1400 MM (56'') OU DN 1500 MM (60"), JUNTA SOLDADA, INSTALADO EM LOCAL COM NÍVEL ALTO DE INTERFERÊNCIAS (NÃO INCLUI FORNECIMENTO). AF_05/2024</t>
  </si>
  <si>
    <t>ASSENTAMENTO DE TUBO DE AÇO CARBONO PARA REDE DE ÁGUA, DN 1400 MM (56'') OU DN 1500 MM (60"), JUNTA SOLDADA, INSTALADO EM LOCAL COM NÍVEL BAIXO DE INTERFERÊNCIAS (NÃO INCLUI FORNECIMENTO). AF_05/2024</t>
  </si>
  <si>
    <t>ASSENTAMENTO DE TUBO DE AÇO CARBONO PARA REDE DE ÁGUA, DN 1600 MM (64") OU DN 1700 MM (68"), JUNTA SOLDADA, INSTALADO EM LOCAL COM NÍVEL ALTO DE INTERFERÊNCIAS (NÃO INCLUI FORNECIMENTO). AF_05/2024</t>
  </si>
  <si>
    <t>ASSENTAMENTO DE TUBO DE AÇO CARBONO PARA REDE DE ÁGUA, DN 1600 MM (64") OU DN 1700 MM (68"), JUNTA SOLDADA, INSTALADO EM LOCAL COM NÍVEL BAIXO DE INTERFERÊNCIAS (NÃO INCLUI FORNECIMENTO). AF_05/2024</t>
  </si>
  <si>
    <t>ASSENTAMENTO DE TUBO DE AÇO CARBONO PARA REDE DE ÁGUA, DN 1800 MM (72") OU DN 1900 MM (76"), JUNTA SOLDADA, INSTALADO EM LOCAL COM NÍVEL ALTO DE INTERFERÊNCIAS (NÃO INCLUI FORNECIMENTO). AF_05/2024</t>
  </si>
  <si>
    <t>ASSENTAMENTO DE TUBO DE AÇO CARBONO PARA REDE DE ÁGUA, DN 1800 MM (72") OU DN 1900 MM (76"), JUNTA SOLDADA, INSTALADO EM LOCAL COM NÍVEL BAIXO DE INTERFERÊNCIAS (NÃO INCLUI FORNECIMENTO). AF_05/2024</t>
  </si>
  <si>
    <t>ASSENTAMENTO DE TUBO DE AÇO CARBONO PARA REDE DE ÁGUA, DN 2000 MM (80") OU DN 2100 MM (84"), JUNTA SOLDADA, INSTALADO EM LOCAL COM NÍVEL ALTO DE INTERFERÊNCIAS (NÃO INCLUI FORNECIMENTO). AF_05/2024</t>
  </si>
  <si>
    <t>ASSENTAMENTO DE TUBO DE AÇO CARBONO PARA REDE DE ÁGUA, DN 2000 MM (80") OU DN 2100 MM (84"), JUNTA SOLDADA, INSTALADO EM LOCAL COM NÍVEL BAIXO DE INTERFERÊNCIAS (NÃO INCLUI FORNECIMENTO). AF_05/2024</t>
  </si>
  <si>
    <t>ASSENTAMENTO DE TUBO DE AÇO CARBONO PARA REDE DE ÁGUA, DN 600 MM (24"), JUNTA SOLDADA, INSTALADO EM LOCAL COM NÍVEL ALTO DE INTERFERÊNCIAS (NÃO INCLUI FORNECIMENTO). AF_05/2024</t>
  </si>
  <si>
    <t>ASSENTAMENTO DE TUBO DE AÇO CARBONO PARA REDE DE ÁGUA, DN 600 MM (24"), JUNTA SOLDADA, INSTALADO EM LOCAL COM NÍVEL BAIXO DE INTERFERÊNCIAS (NÃO INCLUI FORNECIMENTO). AF_05/2024</t>
  </si>
  <si>
    <t>ASSENTAMENTO DE TUBO DE AÇO CARBONO PARA REDE DE ÁGUA, DN 700 MM (28"), JUNTA SOLDADA, INSTALADO EM LOCAL COM NÍVEL ALTO DE INTERFERÊNCIAS (NÃO INCLUI FORNECIMENTO). AF_05/2024</t>
  </si>
  <si>
    <t>ASSENTAMENTO DE TUBO DE AÇO CARBONO PARA REDE DE ÁGUA, DN 700 MM (28"), JUNTA SOLDADA, INSTALADO EM LOCAL COM NÍVEL BAIXO DE INTERFERÊNCIAS (NÃO INCLUI FORNECIMENTO). AF_05/2024</t>
  </si>
  <si>
    <t>ASSENTAMENTO DE TUBO DE AÇO CARBONO PARA REDE DE ÁGUA, DN 800 MM (32"), JUNTA SOLDADA, INSTALADO EM LOCAL COM NÍVEL ALTO DE INTERFERÊNCIAS (NÃO INCLUI FORNECIMENTO). AF_05/2024</t>
  </si>
  <si>
    <t>ASSENTAMENTO DE TUBO DE AÇO CARBONO PARA REDE DE ÁGUA, DN 800 MM (32"), JUNTA SOLDADA, INSTALADO EM LOCAL COM NÍVEL BAIXO DE INTERFERÊNCIAS (NÃO INCLUI FORNECIMENTO). AF_05/2024</t>
  </si>
  <si>
    <t>ASSENTAMENTO DE TUBO DE AÇO CARBONO PARA REDE DE ÁGUA, DN 900 MM (36"), JUNTA SOLDADA, INSTALADO EM LOCAL COM NÍVEL ALTO DE INTERFERÊNCIAS (NÃO INCLUI FORNECIMENTO). AF_05/2024</t>
  </si>
  <si>
    <t>ASSENTAMENTO DE TUBO DE AÇO CARBONO PARA REDE DE ÁGUA, DN 900 MM (36"), JUNTA SOLDADA, INSTALADO EM LOCAL COM NÍVEL BAIXO DE INTERFERÊNCIAS (NÃO INCLUI FORNECIMENTO). AF_05/2024</t>
  </si>
  <si>
    <t>ASSENTAMENTO DE TUBO DE FERRO FUNDIDO PARA REDE DE ÁGUA, DN 100 MM, JUNTA ELÁSTICA, INSTALADO EM LOCAL COM NÍVEL ALTO DE INTERFERÊNCIAS (NÃO INCLUI FORNECIMENTO). AF_05/2024</t>
  </si>
  <si>
    <t>ASSENTAMENTO DE TUBO DE FERRO FUNDIDO PARA REDE DE ÁGUA, DN 100 MM, JUNTA ELÁSTICA, INSTALADO EM LOCAL COM NÍVEL BAIXO DE INTERFERÊNCIAS (NÃO INCLUI FORNECIMENTO). AF_05/2024</t>
  </si>
  <si>
    <t>ASSENTAMENTO DE TUBO DE FERRO FUNDIDO PARA REDE DE ÁGUA, DN 1000 MM, JUNTA ELÁSTICA, INSTALADO EM LOCAL COM NÍVEL ALTO DE INTERFERÊNCIAS (NÃO INCLUI FORNECIMENTO). AF_05/2024</t>
  </si>
  <si>
    <t>ASSENTAMENTO DE TUBO DE FERRO FUNDIDO PARA REDE DE ÁGUA, DN 1000 MM, JUNTA ELÁSTICA, INSTALADO EM LOCAL COM NÍVEL BAIXO DE INTERFERÊNCIAS (NÃO INCLUI FORNECIMENTO). AF_05/2024</t>
  </si>
  <si>
    <t>ASSENTAMENTO DE TUBO DE FERRO FUNDIDO PARA REDE DE ÁGUA, DN 1200 MM, JUNTA ELÁSTICA, INSTALADO EM LOCAL COM NÍVEL ALTO DE INTERFERÊNCIAS (NÃO INCLUI FORNECIMENTO). AF_05/2024</t>
  </si>
  <si>
    <t>ASSENTAMENTO DE TUBO DE FERRO FUNDIDO PARA REDE DE ÁGUA, DN 1200 MM, JUNTA ELÁSTICA, INSTALADO EM LOCAL COM NÍVEL BAIXO DE INTERFERÊNCIAS (NÃO INCLUI FORNECIMENTO). AF_05/2024</t>
  </si>
  <si>
    <t>ASSENTAMENTO DE TUBO DE FERRO FUNDIDO PARA REDE DE ÁGUA, DN 150 MM, JUNTA ELÁSTICA, INSTALADO EM LOCAL COM NÍVEL ALTO DE INTERFERÊNCIAS (NÃO INCLUI FORNECIMENTO). AF_05/2024</t>
  </si>
  <si>
    <t>ASSENTAMENTO DE TUBO DE FERRO FUNDIDO PARA REDE DE ÁGUA, DN 150 MM, JUNTA ELÁSTICA, INSTALADO EM LOCAL COM NÍVEL BAIXO DE INTERFERÊNCIAS (NÃO INCLUI FORNECIMENTO). AF_05/2024</t>
  </si>
  <si>
    <t>ASSENTAMENTO DE TUBO DE FERRO FUNDIDO PARA REDE DE ÁGUA, DN 200 MM, JUNTA ELÁSTICA, INSTALADO EM LOCAL COM NÍVEL ALTO DE INTERFERÊNCIAS (NÃO INCLUI FORNECIMENTO). AF_05/2024</t>
  </si>
  <si>
    <t>ASSENTAMENTO DE TUBO DE FERRO FUNDIDO PARA REDE DE ÁGUA, DN 200 MM, JUNTA ELÁSTICA, INSTALADO EM LOCAL COM NÍVEL BAIXO DE INTERFERÊNCIAS (NÃO INCLUI FORNECIMENTO). AF_05/2024</t>
  </si>
  <si>
    <t>ASSENTAMENTO DE TUBO DE FERRO FUNDIDO PARA REDE DE ÁGUA, DN 250 MM, JUNTA ELÁSTICA, INSTALADO EM LOCAL COM NÍVEL ALTO DE INTERFERÊNCIAS (NÃO INCLUI FORNECIMENTO). AF_05/2024</t>
  </si>
  <si>
    <t>ASSENTAMENTO DE TUBO DE FERRO FUNDIDO PARA REDE DE ÁGUA, DN 250 MM, JUNTA ELÁSTICA, INSTALADO EM LOCAL COM NÍVEL BAIXO DE INTERFERÊNCIAS (NÃO INCLUI FORNECIMENTO). AF_05/2024</t>
  </si>
  <si>
    <t>ASSENTAMENTO DE TUBO DE FERRO FUNDIDO PARA REDE DE ÁGUA, DN 300 MM, JUNTA ELÁSTICA, INSTALADO EM LOCAL COM NÍVEL ALTO DE INTERFERÊNCIAS (NÃO INCLUI FORNECIMENTO). AF_05/2024</t>
  </si>
  <si>
    <t>ASSENTAMENTO DE TUBO DE FERRO FUNDIDO PARA REDE DE ÁGUA, DN 300 MM, JUNTA ELÁSTICA, INSTALADO EM LOCAL COM NÍVEL BAIXO DE INTERFERÊNCIAS (NÃO INCLUI FORNECIMENTO). AF_05/2024</t>
  </si>
  <si>
    <t>ASSENTAMENTO DE TUBO DE FERRO FUNDIDO PARA REDE DE ÁGUA, DN 350 MM, JUNTA ELÁSTICA, INSTALADO EM LOCAL COM NÍVEL ALTO DE INTERFERÊNCIAS (NÃO INCLUI FORNECIMENTO). AF_05/2024</t>
  </si>
  <si>
    <t>ASSENTAMENTO DE TUBO DE FERRO FUNDIDO PARA REDE DE ÁGUA, DN 350 MM, JUNTA ELÁSTICA, INSTALADO EM LOCAL COM NÍVEL BAIXO DE INTERFERÊNCIAS (NÃO INCLUI FORNECIMENTO). AF_05/2024</t>
  </si>
  <si>
    <t>ASSENTAMENTO DE TUBO DE FERRO FUNDIDO PARA REDE DE ÁGUA, DN 400 MM, JUNTA ELÁSTICA, INSTALADO EM LOCAL COM NÍVEL ALTO DE INTERFERÊNCIAS (NÃO INCLUI FORNECIMENTO). AF_05/2024</t>
  </si>
  <si>
    <t>ASSENTAMENTO DE TUBO DE FERRO FUNDIDO PARA REDE DE ÁGUA, DN 400 MM, JUNTA ELÁSTICA, INSTALADO EM LOCAL COM NÍVEL BAIXO DE INTERFERÊNCIAS (NÃO INCLUI FORNECIMENTO). AF_05/2024</t>
  </si>
  <si>
    <t>ASSENTAMENTO DE TUBO DE FERRO FUNDIDO PARA REDE DE ÁGUA, DN 450 MM, JUNTA ELÁSTICA, INSTALADO EM LOCAL COM NÍVEL ALTO DE INTERFERÊNCIAS (NÃO INCLUI FORNECIMENTO). AF_05/2024</t>
  </si>
  <si>
    <t>ASSENTAMENTO DE TUBO DE FERRO FUNDIDO PARA REDE DE ÁGUA, DN 450 MM, JUNTA ELÁSTICA, INSTALADO EM LOCAL COM NÍVEL BAIXO DE INTERFERÊNCIAS (NÃO INCLUI FORNECIMENTO). AF_05/2024</t>
  </si>
  <si>
    <t>ASSENTAMENTO DE TUBO DE FERRO FUNDIDO PARA REDE DE ÁGUA, DN 500 MM, JUNTA ELÁSTICA, INSTALADO EM LOCAL COM NÍVEL ALTO DE INTERFERÊNCIAS (NÃO INCLUI FORNECIMENTO). AF_05/2024</t>
  </si>
  <si>
    <t>ASSENTAMENTO DE TUBO DE FERRO FUNDIDO PARA REDE DE ÁGUA, DN 500 MM, JUNTA ELÁSTICA, INSTALADO EM LOCAL COM NÍVEL BAIXO DE INTERFERÊNCIAS (NÃO INCLUI FORNECIMENTO). AF_05/2024</t>
  </si>
  <si>
    <t>ASSENTAMENTO DE TUBO DE FERRO FUNDIDO PARA REDE DE ÁGUA, DN 600 MM, JUNTA ELÁSTICA, INSTALADO EM LOCAL COM NÍVEL ALTO DE INTERFERÊNCIAS (NÃO INCLUI FORNECIMENTO). AF_05/2024</t>
  </si>
  <si>
    <t>ASSENTAMENTO DE TUBO DE FERRO FUNDIDO PARA REDE DE ÁGUA, DN 600 MM, JUNTA ELÁSTICA, INSTALADO EM LOCAL COM NÍVEL BAIXO DE INTERFERÊNCIAS (NÃO INCLUI FORNECIMENTO). AF_05/2024</t>
  </si>
  <si>
    <t>ASSENTAMENTO DE TUBO DE FERRO FUNDIDO PARA REDE DE ÁGUA, DN 700 MM, JUNTA ELÁSTICA, INSTALADO EM LOCAL COM NÍVEL ALTO DE INTERFERÊNCIAS (NÃO INCLUI FORNECIMENTO). AF_05/2024</t>
  </si>
  <si>
    <t>ASSENTAMENTO DE TUBO DE FERRO FUNDIDO PARA REDE DE ÁGUA, DN 700 MM, JUNTA ELÁSTICA, INSTALADO EM LOCAL COM NÍVEL BAIXO DE INTERFERÊNCIAS (NÃO INCLUI FORNECIMENTO). AF_05/2024</t>
  </si>
  <si>
    <t>ASSENTAMENTO DE TUBO DE FERRO FUNDIDO PARA REDE DE ÁGUA, DN 80 MM, JUNTA ELÁSTICA, INSTALADO EM LOCAL COM NÍVEL ALTO DE INTERFERÊNCIAS (NÃO INCLUI FORNECIMENTO). AF_05/2024</t>
  </si>
  <si>
    <t>ASSENTAMENTO DE TUBO DE FERRO FUNDIDO PARA REDE DE ÁGUA, DN 80 MM, JUNTA ELÁSTICA, INSTALADO EM LOCAL COM NÍVEL BAIXO DE INTERFERÊNCIAS (NÃO INCLUI FORNECIMENTO). AF_05/2024</t>
  </si>
  <si>
    <t>ASSENTAMENTO DE TUBO DE FERRO FUNDIDO PARA REDE DE ÁGUA, DN 800 MM, JUNTA ELÁSTICA, INSTALADO EM LOCAL COM NÍVEL ALTO DE INTERFERÊNCIAS (NÃO INCLUI FORNECIMENTO). AF_05/2024</t>
  </si>
  <si>
    <t>ASSENTAMENTO DE TUBO DE FERRO FUNDIDO PARA REDE DE ÁGUA, DN 800 MM, JUNTA ELÁSTICA, INSTALADO EM LOCAL COM NÍVEL BAIXO DE INTERFERÊNCIAS (NÃO INCLUI FORNECIMENTO). AF_05/2024</t>
  </si>
  <si>
    <t>ASSENTAMENTO DE TUBO DE FERRO FUNDIDO PARA REDE DE ÁGUA, DN 900 MM, JUNTA ELÁSTICA, INSTALADO EM LOCAL COM NÍVEL ALTO DE INTERFERÊNCIAS (NÃO INCLUI FORNECIMENTO). AF_05/2024</t>
  </si>
  <si>
    <t>ASSENTAMENTO DE TUBO DE FERRO FUNDIDO PARA REDE DE ÁGUA, DN 900 MM, JUNTA ELÁSTICA, INSTALADO EM LOCAL COM NÍVEL BAIXO DE INTERFERÊNCIAS (NÃO INCLUI FORNECIMENTO). AF_05/2024</t>
  </si>
  <si>
    <t>ASSENTAMENTO DE TUBO DE PVC DEFOFO OU PRFV OU RPVC PARA REDE DE ÁGUA, DN 100, JUNTA ELÁSTICA INTEGRADA, INSTALADO EM LOCAL COM NÍVEL ALTO DE INTERFERÊNCIAS (NÃO INCLUI FORNECIMENTO). AF_05/2024</t>
  </si>
  <si>
    <t>ASSENTAMENTO DE TUBO DE PVC DEFOFO OU PRFV OU RPVC PARA REDE DE ÁGUA, DN 100, JUNTA ELÁSTICA INTEGRADA, INSTALADO EM LOCAL COM NÍVEL BAIXO DE INTERFERÊNCIAS (NÃO INCLUI FORNECIMENTO). AF_05/2024</t>
  </si>
  <si>
    <t>ASSENTAMENTO DE TUBO DE PVC DEFOFO OU PRFV OU RPVC PARA REDE DE ÁGUA, DN 150 MM, JUNTA ELÁSTICA INTEGRADA, INSTALADO EM LOCAL COM NÍVEL ALTO DE INTERFERÊNCIAS (NÃO INCLUI FORNECIMENTO). AF_05/2024</t>
  </si>
  <si>
    <t>ASSENTAMENTO DE TUBO DE PVC DEFOFO OU PRFV OU RPVC PARA REDE DE ÁGUA, DN 150 MM, JUNTA ELÁSTICA INTEGRADA, INSTALADO EM LOCAL COM NÍVEL BAIXO DE INTERFERÊNCIAS (NÃO INCLUI FORNECIMENTO). AF_05/2024</t>
  </si>
  <si>
    <t>ASSENTAMENTO DE TUBO DE PVC DEFOFO OU PRFV OU RPVC PARA REDE DE ÁGUA, DN 200 MM, JUNTA ELÁSTICA INTEGRADA, INSTALADO EM LOCAL COM NÍVEL ALTO DE INTERFERÊNCIAS (NÃO INCLUI FORNECIMENTO). AF_05/2024</t>
  </si>
  <si>
    <t>ASSENTAMENTO DE TUBO DE PVC DEFOFO OU PRFV OU RPVC PARA REDE DE ÁGUA, DN 200 MM, JUNTA ELÁSTICA INTEGRADA, INSTALADO EM LOCAL COM NÍVEL BAIXO DE INTERFERÊNCIAS (NÃO INCLUI FORNECIMENTO). AF_05/2024</t>
  </si>
  <si>
    <t>ASSENTAMENTO DE TUBO DE PVC DEFOFO OU PRFV OU RPVC PARA REDE DE ÁGUA, DN 250 MM, JUNTA ELÁSTICA INTEGRADA, INSTALADO EM LOCAL COM NÍVEL ALTO DE INTERFERÊNCIAS (NÃO INCLUI FORNECIMENTO). AF_05/2024</t>
  </si>
  <si>
    <t>ASSENTAMENTO DE TUBO DE PVC DEFOFO OU PRFV OU RPVC PARA REDE DE ÁGUA, DN 250 MM, JUNTA ELÁSTICA INTEGRADA, INSTALADO EM LOCAL COM NÍVEL BAIXO DE INTERFERÊNCIAS (NÃO INCLUI FORNECIMENTO). AF_05/2024</t>
  </si>
  <si>
    <t>ASSENTAMENTO DE TUBO DE PVC DEFOFO OU PRFV OU RPVC PARA REDE DE ÁGUA, DN 300 MM, JUNTA ELÁSTICA INTEGRADA, INSTALADO EM LOCAL COM NÍVEL ALTO DE INTERFERÊNCIAS (NÃO INCLUI FORNECIMENTO). AF_05/2024</t>
  </si>
  <si>
    <t>ASSENTAMENTO DE TUBO DE PVC DEFOFO OU PRFV OU RPVC PARA REDE DE ÁGUA, DN 300 MM, JUNTA ELÁSTICA INTEGRADA, INSTALADO EM LOCAL COM NÍVEL BAIXO DE INTERFERÊNCIAS (NÃO INCLUI FORNECIMENTO). AF_05/2024</t>
  </si>
  <si>
    <t>ASSENTAMENTO DE TUBO DE PVC DEFOFO OU PRFV OU RPVC PARA REDE DE ÁGUA, DN 350 MM, JUNTA ELÁSTICA INTEGRADA, INSTALADO EM LOCAL COM NÍVEL ALTO DE INTERFERÊNCIAS (NÃO INCLUI FORNECIMENTO). AF_05/2024</t>
  </si>
  <si>
    <t>ASSENTAMENTO DE TUBO DE PVC DEFOFO OU PRFV OU RPVC PARA REDE DE ÁGUA, DN 350 MM, JUNTA ELÁSTICA INTEGRADA, INSTALADO EM LOCAL COM NÍVEL BAIXO DE INTERFERÊNCIAS (NÃO INCLUI FORNECIMENTO). AF_05/2024</t>
  </si>
  <si>
    <t>ASSENTAMENTO DE TUBO DE PVC DEFOFO OU PRFV OU RPVC PARA REDE DE ÁGUA, DN 400 MM, JUNTA ELÁSTICA INTEGRADA, INSTALADO EM LOCAL COM NÍVEL ALTO DE INTERFERÊNCIAS (NÃO INCLUI FORNECIMENTO). AF_05/2024</t>
  </si>
  <si>
    <t>ASSENTAMENTO DE TUBO DE PVC DEFOFO OU PRFV OU RPVC PARA REDE DE ÁGUA, DN 400 MM, JUNTA ELÁSTICA INTEGRADA, INSTALADO EM LOCAL COM NÍVEL BAIXO DE INTERFERÊNCIAS (NÃO INCLUI FORNECIMENTO). AF_05/2024</t>
  </si>
  <si>
    <t>ASSENTAMENTO DE TUBO DE PVC DEFOFO OU PRFV OU RPVC PARA REDE DE ÁGUA, DN 500 MM, JUNTA ELÁSTICA INTEGRADA, INSTALADO EM LOCAL COM NÍVEL ALTO DE INTERFERÊNCIAS (NÃO INCLUI FORNECIMENTO). AF_05/2024</t>
  </si>
  <si>
    <t>ASSENTAMENTO DE TUBO DE PVC DEFOFO OU PRFV OU RPVC PARA REDE DE ÁGUA, DN 500 MM, JUNTA ELÁSTICA INTEGRADA, INSTALADO EM LOCAL COM NÍVEL BAIXO DE INTERFERÊNCIAS (NÃO INCLUI FORNECIMENTO). AF_05/2024</t>
  </si>
  <si>
    <t>ASSENTAMENTO DE TUBO DE PVC PBA PARA REDE DE ÁGUA, DN 100 MM, JUNTA ELÁSTICA INTEGRADA, INSTALADO EM LOCAL COM NÍVEL ALTO DE INTERFERÊNCIAS (NÃO INCLUI FORNECIMENTO). AF_05/2024</t>
  </si>
  <si>
    <t>ASSENTAMENTO DE TUBO DE PVC PBA PARA REDE DE ÁGUA, DN 100 MM, JUNTA ELÁSTICA INTEGRADA, INSTALADO EM LOCAL COM NÍVEL BAIXO DE INTERFERÊNCIAS (NÃO INCLUI FORNECIMENTO). AF_05/2024</t>
  </si>
  <si>
    <t>ASSENTAMENTO DE TUBO DE PVC PBA PARA REDE DE ÁGUA, DN 125, JUNTA ELÁSTICA INTEGRADA, INSTALADO EM LOCAL COM NÍVEL ALTO DE INTERFERÊNCIAS (NÃO INCLUI FORNECIMENTO). AF_05/2024</t>
  </si>
  <si>
    <t>ASSENTAMENTO DE TUBO DE PVC PBA PARA REDE DE ÁGUA, DN 125, JUNTA ELÁSTICA INTEGRADA, INSTALADO EM LOCAL COM NÍVEL BAIXO DE INTERFERÊNCIAS (NÃO INCLUI FORNECIMENTO). AF_05/2024</t>
  </si>
  <si>
    <t>ASSENTAMENTO DE TUBO DE PVC PBA PARA REDE DE ÁGUA, DN 140, JUNTA ELÁSTICA INTEGRADA, INSTALADO EM LOCAL COM NÍVEL ALTO DE INTERFERÊNCIAS (NÃO INCLUI FORNECIMENTO). AF_05/2024</t>
  </si>
  <si>
    <t>ASSENTAMENTO DE TUBO DE PVC PBA PARA REDE DE ÁGUA, DN 140, JUNTA ELÁSTICA INTEGRADA, INSTALADO EM LOCAL COM NÍVEL BAIXO DE INTERFERÊNCIAS (NÃO INCLUI FORNECIMENTO). AF_05/2024</t>
  </si>
  <si>
    <t>ASSENTAMENTO DE TUBO DE PVC PBA PARA REDE DE ÁGUA, DN 180, JUNTA ELÁSTICA INTEGRADA, INSTALADO EM LOCAL COM NÍVEL ALTO DE INTERFERÊNCIAS (NÃO INCLUI FORNECIMENTO). AF_05/2024</t>
  </si>
  <si>
    <t>ASSENTAMENTO DE TUBO DE PVC PBA PARA REDE DE ÁGUA, DN 180, JUNTA ELÁSTICA INTEGRADA, INSTALADO EM LOCAL COM NÍVEL BAIXO DE INTERFERÊNCIAS (NÃO INCLUI FORNECIMENTO). AF_05/2024</t>
  </si>
  <si>
    <t>ASSENTAMENTO DE TUBO DE PVC PBA PARA REDE DE ÁGUA, DN 50 MM, JUNTA ELÁSTICA INTEGRADA, INSTALADO EM LOCAL COM NÍVEL ALTO DE INTERFERÊNCIAS (NÃO INCLUI FORNECIMENTO). AF_05/2024</t>
  </si>
  <si>
    <t>ASSENTAMENTO DE TUBO DE PVC PBA PARA REDE DE ÁGUA, DN 50 MM, JUNTA ELÁSTICA INTEGRADA, INSTALADO EM LOCAL COM NÍVEL BAIXO DE INTERFERÊNCIAS (NÃO INCLUI FORNECIMENTO). AF_05/2024</t>
  </si>
  <si>
    <t>ASSENTAMENTO DE TUBO DE PVC PBA PARA REDE DE ÁGUA, DN 75 MM, JUNTA ELÁSTICA INTEGRADA, INSTALADO EM LOCAL COM NÍVEL ALTO DE INTERFERÊNCIAS (NÃO INCLUI FORNECIMENTO). AF_05/2024</t>
  </si>
  <si>
    <t>ASSENTAMENTO DE TUBO DE PVC PBA PARA REDE DE ÁGUA, DN 75 MM, JUNTA ELÁSTICA INTEGRADA, INSTALADO EM LOCAL COM NÍVEL BAIXO DE INTERFERÊNCIAS (NÃO INCLUI FORNECIMENTO). AF_05/2024</t>
  </si>
  <si>
    <t>ASSENTAMENTO E FORNECIMENTO DE CURVA PVC PBA, JE, PB, 45 GRAUS, DN 100 / DE 110 MM, PARA REDE AGUA, JUNTA ELÁSTICA INTEGRADA, INSTALADO EM LOCAL COM NÍVEL ALTO DE INTERFERÊNCIAS (INCLUI FORNECIMENTO). AF_05/2024</t>
  </si>
  <si>
    <t>ASSENTAMENTO E FORNECIMENTO DE CURVA PVC PBA, JE, PB, 45 GRAUS, DN 100 / DE 110 MM, PARA REDE AGUA, JUNTA ELÁSTICA INTEGRADA, INSTALADO EM LOCAL COM NÍVEL BAIXO DE INTERFERÊNCIAS (INCLUI FORNECIMENTO). AF_05/2024</t>
  </si>
  <si>
    <t>ASSENTAMENTO E FORNECIMENTO DE CURVA PVC PBA, JE, PB, 45 GRAUS, DN 50 / DE 60 MM, PARA REDE AGUA, JUNTA ELÁSTICA INTEGRADA, INSTALADO EM LOCAL COM NÍVEL ALTO DE INTERFERÊNCIAS (INCLUI FORNECIMENTO). AF_05/2024</t>
  </si>
  <si>
    <t>ASSENTAMENTO E FORNECIMENTO DE CURVA PVC PBA, JE, PB, 45 GRAUS, DN 50 / DE 60 MM, PARA REDE AGUA, JUNTA ELÁSTICA INTEGRADA, INSTALADO EM LOCAL COM NÍVEL BAIXO DE INTERFERÊNCIAS (INCLUI FORNECIMENTO). AF_05/2024</t>
  </si>
  <si>
    <t>ASSENTAMENTO E FORNECIMENTO DE CURVA PVC PBA, JE, PB, 45 GRAUS, DN 75 / DE 85 MM, PARA REDE AGUA, JUNTA ELÁSTICA INTEGRADA, INSTALADO EM LOCAL COM NÍVEL ALTO DE INTERFERÊNCIAS (INCLUI FORNECIMENTO). AF_05/2024</t>
  </si>
  <si>
    <t>ASSENTAMENTO E FORNECIMENTO DE CURVA PVC PBA, JE, PB, 45 GRAUS, DN 75 / DE 85 MM, PARA REDE AGUA, JUNTA ELÁSTICA INTEGRADA, INSTALADO EM LOCAL COM NÍVEL BAIXO DE INTERFERÊNCIAS (INCLUI FORNECIMENTO). AF_05/2024</t>
  </si>
  <si>
    <t>ASSENTAMENTO E FORNECIMENTO DE LUVA SIMPLES, PVC PBA, JE, DN 100 / DE 110 MM, PARA REDE AGUA, JUNTA ELÁSTICA INTEGRADA, INSTALADO EM LOCAL COM NÍVEL ALTO DE INTERFERÊNCIAS (INCLUI FORNECIMENTO). AF_05/2024</t>
  </si>
  <si>
    <t>ASSENTAMENTO E FORNECIMENTO DE LUVA SIMPLES, PVC PBA, JE, DN 100 / DE 110 MM, PARA REDE AGUA, JUNTA ELÁSTICA INTEGRADA, INSTALADO EM LOCAL COM NÍVEL BAIXO DE INTERFERÊNCIAS (INCLUI FORNECIMENTO). AF_05/2024</t>
  </si>
  <si>
    <t>ASSENTAMENTO E FORNECIMENTO DE LUVA SIMPLES, PVC PBA, JE, DN 50 / DE 60 MM, PARA REDE AGUA, JUNTA ELÁSTICA INTEGRADA, INSTALADO EM LOCAL COM NÍVEL ALTO DE INTERFERÊNCIAS (INCLUI FORNECIMENTO). AF_05/2024</t>
  </si>
  <si>
    <t>ASSENTAMENTO E FORNECIMENTO DE LUVA SIMPLES, PVC PBA, JE, DN 50 / DE 60 MM, PARA REDE AGUA, JUNTA ELÁSTICA INTEGRADA, INSTALADO EM LOCAL COM NÍVEL BAIXO DE INTERFERÊNCIAS (INCLUI FORNECIMENTO). AF_05/2024</t>
  </si>
  <si>
    <t>ASSENTAMENTO E FORNECIMENTO DE LUVA SIMPLES, PVC PBA, JE, DN 75 / DE 85 MM, PARA REDE AGUA, JUNTA ELÁSTICA INTEGRADA, INSTALADO EM LOCAL COM NÍVEL ALTO DE INTERFERÊNCIAS (INCLUI FORNECIMENTO). AF_05/2024</t>
  </si>
  <si>
    <t>ASSENTAMENTO E FORNECIMENTO DE LUVA SIMPLES, PVC PBA, JE, DN 75 / DE 85 MM, PARA REDE AGUA, JUNTA ELÁSTICA INTEGRADA, INSTALADO EM LOCAL COM NÍVEL BAIXO DE INTERFERÊNCIAS (INCLUI FORNECIMENTO). AF_05/2024</t>
  </si>
  <si>
    <t>ASSENTAMENTO E FORNECIMENTO DE TE DE REDUCAO, PVC PBA, BBB, JE, DN 100 X 50 / DE 110 X 60 MM, PARA REDE AGUA, JUNTA ELÁSTICA INTEGRADA, INSTALADO EM LOCAL COM NÍVEL ALTO DE INTERFERÊNCIAS (INCLUI FORNECIMENTO). AF_05/2024</t>
  </si>
  <si>
    <t>ASSENTAMENTO E FORNECIMENTO DE TE DE REDUCAO, PVC PBA, BBB, JE, DN 100 X 50 / DE 110 X 60 MM, PARA REDE AGUA, JUNTA ELÁSTICA INTEGRADA, INSTALADO EM LOCAL COM NÍVEL BAIXO DE INTERFERÊNCIAS (INCLUI FORNECIMENTO). AF_05/2024</t>
  </si>
  <si>
    <t>ASSENTAMENTO E FORNECIMENTO DE TUBO DE PVC DEFOFO OU PRFV OU RPVC PARA REDE DE ÁGUA, DN 100, JUNTA ELÁSTICA INTEGRADA, INSTALADO EM LOCAL COM NÍVEL ALTO DE INTERFERÊNCIAS (INCLUI FORNECIMENTO). AF_05/2024</t>
  </si>
  <si>
    <t>ASSENTAMENTO E FORNECIMENTO DE TUBO DE PVC DEFOFO OU PRFV OU RPVC PARA REDE DE ÁGUA, DN 100, JUNTA ELÁSTICA INTEGRADA, INSTALADO EM LOCAL COM NÍVEL BAIXO DE INTERFERÊNCIAS (INCLUI FORNECIMENTO). AF_05/2024</t>
  </si>
  <si>
    <t>ASSENTAMENTO E FORNECIMENTO DE TUBO DE PVC DEFOFO PARA REDE DE ÁGUA, DN 200, JUNTA ELÁSTICA INTEGRADA, INSTALADO EM LOCAL COM NÍVEL ALTO DE INTERFERÊNCIAS (INCLUI FORNECIMENTO). AF_05/2024</t>
  </si>
  <si>
    <t>ASSENTAMENTO E FORNECIMENTO DE TUBO DE PVC DEFOFO PARA REDE DE ÁGUA, DN 200, JUNTA ELÁSTICA INTEGRADA, INSTALADO EM LOCAL COM NÍVEL BAIXO DE INTERFERÊNCIAS (INCLUI FORNECIMENTO). AF_05/2024</t>
  </si>
  <si>
    <t>ASSENTAMENTO E FORNECIMENTO DE TUBO DE PVC DEFOFO PARA REDE DE ÁGUA, DN 250, JUNTA ELÁSTICA INTEGRADA, INSTALADO EM LOCAL COM NÍVEL ALTO DE INTERFERÊNCIAS (INCLUI FORNECIMENTO). AF_05/2024</t>
  </si>
  <si>
    <t>ASSENTAMENTO E FORNECIMENTO DE TUBO DE PVC DEFOFO PARA REDE DE ÁGUA, DN 250, JUNTA ELÁSTICA INTEGRADA, INSTALADO EM LOCAL COM NÍVEL BAIXO DE INTERFERÊNCIAS (INCLUI FORNECIMENTO). AF_05/2024</t>
  </si>
  <si>
    <t>ASSENTAMENTO E FORNECIMENTO DE TUBO DE PVC DEFOFO PARA REDE DE ÁGUA, DN 300, JUNTA ELÁSTICA INTEGRADA, INSTALADO EM LOCAL COM NÍVEL ALTO DE INTERFERÊNCIAS (INCLUI FORNECIMENTO). AF_05/2024</t>
  </si>
  <si>
    <t>ASSENTAMENTO E FORNECIMENTO DE TUBO DE PVC DEFOFO PARA REDE DE ÁGUA, DN 300, JUNTA ELÁSTICA INTEGRADA, INSTALADO EM LOCAL COM NÍVEL BAIXO DE INTERFERÊNCIAS (INCLUI FORNECIMENTO). AF_05/2024</t>
  </si>
  <si>
    <t>ASSENTAMENTO E FORNECIMENTO DE TUBO DE PVC PBA PARA REDE DE ÁGUA, DN 100, JUNTA ELÁSTICA INTEGRADA, INSTALADO EM LOCAL COM NÍVEL ALTO DE INTERFERÊNCIAS (INCLUI FORNECIMENTO). AF_05/2024</t>
  </si>
  <si>
    <t>ASSENTAMENTO E FORNECIMENTO DE TUBO DE PVC PBA PARA REDE DE ÁGUA, DN 100, JUNTA ELÁSTICA INTEGRADA, INSTALADO EM LOCAL COM NÍVEL BAIXO DE INTERFERÊNCIAS (INCLUI FORNECIMENTO). AF_05/2024</t>
  </si>
  <si>
    <t>ASSENTAMENTO E FORNECIMENTO DE TUBO DE PVC PBA PARA REDE DE ÁGUA, DN 50, JUNTA ELÁSTICA INTEGRADA, INSTALADO EM LOCAL COM NÍVEL ALTO DE INTERFERÊNCIAS (INCLUI FORNECIMENTO). AF_05/2024</t>
  </si>
  <si>
    <t>ASSENTAMENTO E FORNECIMENTO DE TUBO DE PVC PBA PARA REDE DE ÁGUA, DN 50, JUNTA ELÁSTICA INTEGRADA, INSTALADO EM LOCAL COM NÍVEL BAIXO DE INTERFERÊNCIAS (INCLUI FORNECIMENTO). AF_05/2024</t>
  </si>
  <si>
    <t>ASSENTAMENTO E FORNECIMENTO DE TUBO DE PVC PBA PARA REDE DE ÁGUA, DN 75, JUNTA ELÁSTICA INTEGRADA, INSTALADO EM LOCAL COM NÍVEL ALTO DE INTERFERÊNCIAS (INCLUI FORNECIMENTO). AF_05/2024</t>
  </si>
  <si>
    <t>ASSENTAMENTO E FORNECIMENTO DE TUBO DE PVC PBA PARA REDE DE ÁGUA, DN 75, JUNTA ELÁSTICA INTEGRADA, INSTALADO EM LOCAL COM NÍVEL BAIXO DE INTERFERÊNCIAS (INCLUI FORNECIMENTO). AF_05/2024</t>
  </si>
  <si>
    <t>FORNECIMENTO E ASSENTAMENTO DE CURVA 45 GRAUS RANHURADA EM FERRO FUNDIDO, DN 80 MM (3") PARA REDE DE ÁGUA, INSTALADO EM LOCAL COM NÍVEL ALTO DE INTERFERÊNCIAS (INCLUI FORNECIMENTO). AF_05/2024</t>
  </si>
  <si>
    <t>FORNECIMENTO E ASSENTAMENTO DE CURVA 45 GRAUS RANHURADA EM FERRO FUNDIDO, DN 80 MM (3") PARA REDE DE ÁGUA, INSTALADO EM LOCAL COM NÍVEL BAIXO DE INTERFERÊNCIAS (INCLUI FORNECIMENTO). AF_05/2024</t>
  </si>
  <si>
    <t>FORNECIMENTO E ASSENTAMENTO DE TE RANHURADO EM FERRO FUNDIDO, DN 80 (3") PARA REDE DE ÁGUA, INSTALADO EM LOCAL COM NÍVEL ALTO DE INTERFERÊNCIAS (INCLUI FORNECIMENTO). AF_05/2024</t>
  </si>
  <si>
    <t>FORNECIMENTO E ASSENTAMENTO DE TE RANHURADO EM FERRO FUNDIDO, DN 80 (3") PARA REDE DE ÁGUA, INSTALADO EM LOCAL COM NÍVEL BAIXO DE INTERFERÊNCIAS (INCLUI FORNECIMENTO). AF_05/2024</t>
  </si>
  <si>
    <t>ASSENTAMENTO DE TUBO DE CONCRETO PARA REDES COLETORAS DE ESGOTO SANITÁRIO, DIÂMETRO DE 1000 MM, JUNTA ELÁSTICA, INSTALADO EM LOCAL COM ALTO NÍVEL DE INTERFERÊNCIAS (NÃO INCLUI FORNECIMENTO). AF_03/2024</t>
  </si>
  <si>
    <t>ASSENTAMENTO DE TUBO DE CONCRETO PARA REDES COLETORAS DE ESGOTO SANITÁRIO, DIÂMETRO DE 1000 MM, JUNTA ELÁSTICA, INSTALADO EM LOCAL COM BAIXO NÍVEL DE INTERFERÊNCIAS (NÃO INCLUI FORNECIMENTO). AF_03/2024</t>
  </si>
  <si>
    <t>ASSENTAMENTO DE TUBO DE CONCRETO PARA REDES COLETORAS DE ESGOTO SANITÁRIO, DIÂMETRO DE 1200 MM, JUNTA ELÁSTICA, INSTALADO EM LOCAL COM ALTO NÍVEL DE INTERFERÊNCIAS (NÃO INCLUI FORNECIMENTO). AF_03/2024</t>
  </si>
  <si>
    <t>ASSENTAMENTO DE TUBO DE CONCRETO PARA REDES COLETORAS DE ESGOTO SANITÁRIO, DIÂMETRO DE 1200 MM, JUNTA ELÁSTICA, INSTALADO EM LOCAL COM BAIXO NÍVEL DE INTERFERÊNCIAS (NÃO INCLUI FORNECIMENTO). AF_03/2024</t>
  </si>
  <si>
    <t>ASSENTAMENTO DE TUBO DE CONCRETO PARA REDES COLETORAS DE ESGOTO SANITÁRIO, DIÂMETRO DE 1500 MM, JUNTA ELÁSTICA, INSTALADO EM LOCAL COM ALTO NÍVEL DE INTERFERÊNCIAS (NÃO INCLUI FORNECIMENTO). AF_03/2024</t>
  </si>
  <si>
    <t>ASSENTAMENTO DE TUBO DE CONCRETO PARA REDES COLETORAS DE ESGOTO SANITÁRIO, DIÂMETRO DE 1500 MM, JUNTA ELÁSTICA, INSTALADO EM LOCAL COM BAIXO NÍVEL DE INTERFERÊNCIAS (NÃO INCLUI FORNECIMENTO). AF_03/2024</t>
  </si>
  <si>
    <t>ASSENTAMENTO DE TUBO DE CONCRETO PARA REDES COLETORAS DE ESGOTO SANITÁRIO, DIÂMETRO DE 300 MM, JUNTA ELÁSTICA, INSTALADO EM LOCAL COM ALTO NÍVEL DE INTERFERÊNCIAS (NÃO INCLUI FORNECIMENTO). AF_03/2024</t>
  </si>
  <si>
    <t>ASSENTAMENTO DE TUBO DE CONCRETO PARA REDES COLETORAS DE ESGOTO SANITÁRIO, DIÂMETRO DE 300 MM, JUNTA ELÁSTICA, INSTALADO EM LOCAL COM BAIXO NÍVEL DE INTERFERÊNCIAS (NÃO INCLUI FORNECIMENTO). AF_03/2024</t>
  </si>
  <si>
    <t>ASSENTAMENTO DE TUBO DE CONCRETO PARA REDES COLETORAS DE ESGOTO SANITÁRIO, DIÂMETRO DE 400 MM, JUNTA ELÁSTICA, INSTALADO EM LOCAL COM ALTO NÍVEL DE INTERFERÊNCIAS (NÃO INCLUI FORNECIMENTO). AF_03/2024</t>
  </si>
  <si>
    <t>ASSENTAMENTO DE TUBO DE CONCRETO PARA REDES COLETORAS DE ESGOTO SANITÁRIO, DIÂMETRO DE 400 MM, JUNTA ELÁSTICA, INSTALADO EM LOCAL COM BAIXO NÍVEL DE INTERFERÊNCIAS (NÃO INCLUI FORNECIMENTO). AF_03/2024</t>
  </si>
  <si>
    <t>ASSENTAMENTO DE TUBO DE CONCRETO PARA REDES COLETORAS DE ESGOTO SANITÁRIO, DIÂMETRO DE 500 MM, JUNTA ELÁSTICA, INSTALADO EM LOCAL COM ALTO NÍVEL DE INTERFERÊNCIAS (NÃO INCLUI FORNECIMENTO). AF_03/2024</t>
  </si>
  <si>
    <t>ASSENTAMENTO DE TUBO DE CONCRETO PARA REDES COLETORAS DE ESGOTO SANITÁRIO, DIÂMETRO DE 500 MM, JUNTA ELÁSTICA, INSTALADO EM LOCAL COM BAIXO NÍVEL DE INTERFERÊNCIAS (NÃO INCLUI FORNECIMENTO). AF_03/2024</t>
  </si>
  <si>
    <t>ASSENTAMENTO DE TUBO DE CONCRETO PARA REDES COLETORAS DE ESGOTO SANITÁRIO, DIÂMETRO DE 600 MM, JUNTA ELÁSTICA, INSTALADO EM LOCAL COM ALTO NÍVEL DE INTERFERÊNCIAS (NÃO INCLUI FORNECIMENTO). AF_03/2024</t>
  </si>
  <si>
    <t>ASSENTAMENTO DE TUBO DE CONCRETO PARA REDES COLETORAS DE ESGOTO SANITÁRIO, DIÂMETRO DE 600 MM, JUNTA ELÁSTICA, INSTALADO EM LOCAL COM BAIXO NÍVEL DE INTERFERÊNCIAS (NÃO INCLUI FORNECIMENTO). AF_03/2024</t>
  </si>
  <si>
    <t>ASSENTAMENTO DE TUBO DE CONCRETO PARA REDES COLETORAS DE ESGOTO SANITÁRIO, DIÂMETRO DE 700 MM, JUNTA ELÁSTICA, INSTALADO EM LOCAL COM ALTO NÍVEL DE INTERFERÊNCIAS (NÃO INCLUI FORNECIMENTO). AF_03/2024</t>
  </si>
  <si>
    <t>ASSENTAMENTO DE TUBO DE CONCRETO PARA REDES COLETORAS DE ESGOTO SANITÁRIO, DIÂMETRO DE 700 MM, JUNTA ELÁSTICA, INSTALADO EM LOCAL COM BAIXO NÍVEL DE INTERFERÊNCIAS (NÃO INCLUI FORNECIMENTO). AF_03/2024</t>
  </si>
  <si>
    <t>ASSENTAMENTO DE TUBO DE CONCRETO PARA REDES COLETORAS DE ESGOTO SANITÁRIO, DIÂMETRO DE 800 MM, JUNTA ELÁSTICA, INSTALADO EM LOCAL COM ALTO NÍVEL DE INTERFERÊNCIAS (NÃO INCLUI FORNECIMENTO). AF_03/2024</t>
  </si>
  <si>
    <t>ASSENTAMENTO DE TUBO DE CONCRETO PARA REDES COLETORAS DE ESGOTO SANITÁRIO, DIÂMETRO DE 800 MM, JUNTA ELÁSTICA, INSTALADO EM LOCAL COM BAIXO NÍVEL DE INTERFERÊNCIAS (NÃO INCLUI FORNECIMENTO). AF_03/2024</t>
  </si>
  <si>
    <t>ASSENTAMENTO DE TUBO DE CONCRETO PARA REDES COLETORAS DE ESGOTO SANITÁRIO, DIÂMETRO DE 900 MM, JUNTA ELÁSTICA, INSTALADO EM LOCAL COM ALTO NÍVEL DE INTERFERÊNCIAS (NÃO INCLUI FORNECIMENTO). AF_03/2024</t>
  </si>
  <si>
    <t>ASSENTAMENTO DE TUBO DE CONCRETO PARA REDES COLETORAS DE ESGOTO SANITÁRIO, DIÂMETRO DE 900 MM, JUNTA ELÁSTICA, INSTALADO EM LOCAL COM BAIXO NÍVEL DE INTERFERÊNCIAS (NÃO INCLUI FORNECIMENTO). AF_03/2024</t>
  </si>
  <si>
    <t>ASSENTAMENTO DE TUBO DE CONCRETO PARA REDES COLETORAS DE ÁGUAS PLUVIAIS, DIÂMETRO DE 1000 MM, JUNTA RÍGIDA, INSTALADO EM LOCAL COM ALTO NÍVEL DE INTERFERÊNCIAS (NÃO INCLUI FORNECIMENTO). AF_03/2024</t>
  </si>
  <si>
    <t>ASSENTAMENTO DE TUBO DE CONCRETO PARA REDES COLETORAS DE ÁGUAS PLUVIAIS, DIÂMETRO DE 1000 MM, JUNTA RÍGIDA, INSTALADO EM LOCAL COM BAIXO NÍVEL DE INTERFERÊNCIAS (NÃO INCLUI FORNECIMENTO). AF_03/2024</t>
  </si>
  <si>
    <t>ASSENTAMENTO DE TUBO DE CONCRETO PARA REDES COLETORAS DE ÁGUAS PLUVIAIS, DIÂMETRO DE 1200 MM, JUNTA RÍGIDA, INSTALADO EM LOCAL COM ALTO NÍVEL DE INTERFERÊNCIAS (NÃO INCLUI FORNECIMENTO). AF_03/2024</t>
  </si>
  <si>
    <t>ASSENTAMENTO DE TUBO DE CONCRETO PARA REDES COLETORAS DE ÁGUAS PLUVIAIS, DIÂMETRO DE 1200 MM, JUNTA RÍGIDA, INSTALADO EM LOCAL COM BAIXO NÍVEL DE INTERFERÊNCIAS (NÃO INCLUI FORNECIMENTO). AF_03/2024</t>
  </si>
  <si>
    <t>ASSENTAMENTO DE TUBO DE CONCRETO PARA REDES COLETORAS DE ÁGUAS PLUVIAIS, DIÂMETRO DE 1500 MM, JUNTA RÍGIDA, INSTALADO EM LOCAL COM ALTO NÍVEL DE INTERFERÊNCIAS (NÃO INCLUI FORNECIMENTO). AF_03/2024</t>
  </si>
  <si>
    <t>ASSENTAMENTO DE TUBO DE CONCRETO PARA REDES COLETORAS DE ÁGUAS PLUVIAIS, DIÂMETRO DE 1500 MM, JUNTA RÍGIDA, INSTALADO EM LOCAL COM BAIXO NÍVEL DE INTERFERÊNCIAS (NÃO INCLUI FORNECIMENTO). AF_03/2024</t>
  </si>
  <si>
    <t>ASSENTAMENTO DE TUBO DE CONCRETO PARA REDES COLETORAS DE ÁGUAS PLUVIAIS, DIÂMETRO DE 300 MM, JUNTA RÍGIDA, INSTALADO EM LOCAL COM ALTO NÍVEL DE INTERFERÊNCIAS (NÃO INCLUI FORNECIMENTO). AF_03/2024</t>
  </si>
  <si>
    <t>ASSENTAMENTO DE TUBO DE CONCRETO PARA REDES COLETORAS DE ÁGUAS PLUVIAIS, DIÂMETRO DE 300 MM, JUNTA RÍGIDA, INSTALADO EM LOCAL COM BAIXO NÍVEL DE INTERFERÊNCIAS (NÃO INCLUI FORNECIMENTO). AF_03/2024</t>
  </si>
  <si>
    <t>ASSENTAMENTO DE TUBO DE CONCRETO PARA REDES COLETORAS DE ÁGUAS PLUVIAIS, DIÂMETRO DE 400 MM, JUNTA RÍGIDA, INSTALADO EM LOCAL COM ALTO NÍVEL DE INTERFERÊNCIAS (NÃO INCLUI FORNECIMENTO). AF_03/2024</t>
  </si>
  <si>
    <t>ASSENTAMENTO DE TUBO DE CONCRETO PARA REDES COLETORAS DE ÁGUAS PLUVIAIS, DIÂMETRO DE 400 MM, JUNTA RÍGIDA, INSTALADO EM LOCAL COM BAIXO NÍVEL DE INTERFERÊNCIAS (NÃO INCLUI FORNECIMENTO). AF_03/2024</t>
  </si>
  <si>
    <t>ASSENTAMENTO DE TUBO DE CONCRETO PARA REDES COLETORAS DE ÁGUAS PLUVIAIS, DIÂMETRO DE 500 MM, JUNTA RÍGIDA, INSTALADO EM LOCAL COM ALTO NÍVEL DE INTERFERÊNCIAS (NÃO INCLUI FORNECIMENTO). AF_03/2024</t>
  </si>
  <si>
    <t>ASSENTAMENTO DE TUBO DE CONCRETO PARA REDES COLETORAS DE ÁGUAS PLUVIAIS, DIÂMETRO DE 500 MM, JUNTA RÍGIDA, INSTALADO EM LOCAL COM BAIXO NÍVEL DE INTERFERÊNCIAS (NÃO INCLUI FORNECIMENTO). AF_03/2024</t>
  </si>
  <si>
    <t>ASSENTAMENTO DE TUBO DE CONCRETO PARA REDES COLETORAS DE ÁGUAS PLUVIAIS, DIÂMETRO DE 600 MM, JUNTA RÍGIDA, INSTALADO EM LOCAL COM ALTO NÍVEL DE INTERFERÊNCIAS (NÃO INCLUI FORNECIMENTO). AF_03/2024</t>
  </si>
  <si>
    <t>ASSENTAMENTO DE TUBO DE CONCRETO PARA REDES COLETORAS DE ÁGUAS PLUVIAIS, DIÂMETRO DE 600 MM, JUNTA RÍGIDA, INSTALADO EM LOCAL COM BAIXO NÍVEL DE INTERFERÊNCIAS (NÃO INCLUI FORNECIMENTO). AF_03/2024</t>
  </si>
  <si>
    <t>ASSENTAMENTO DE TUBO DE CONCRETO PARA REDES COLETORAS DE ÁGUAS PLUVIAIS, DIÂMETRO DE 700 MM, JUNTA RÍGIDA, INSTALADO EM LOCAL COM ALTO NÍVEL DE INTERFERÊNCIAS (NÃO INCLUI FORNECIMENTO). AF_03/2024</t>
  </si>
  <si>
    <t>ASSENTAMENTO DE TUBO DE CONCRETO PARA REDES COLETORAS DE ÁGUAS PLUVIAIS, DIÂMETRO DE 700 MM, JUNTA RÍGIDA, INSTALADO EM LOCAL COM BAIXO NÍVEL DE INTERFERÊNCIAS (NÃO INCLUI FORNECIMENTO). AF_03/2024</t>
  </si>
  <si>
    <t>ASSENTAMENTO DE TUBO DE CONCRETO PARA REDES COLETORAS DE ÁGUAS PLUVIAIS, DIÂMETRO DE 800 MM, JUNTA RÍGIDA, INSTALADO EM LOCAL COM ALTO NÍVEL DE INTERFERÊNCIAS (NÃO INCLUI FORNECIMENTO). AF_03/2024</t>
  </si>
  <si>
    <t>ASSENTAMENTO DE TUBO DE CONCRETO PARA REDES COLETORAS DE ÁGUAS PLUVIAIS, DIÂMETRO DE 800 MM, JUNTA RÍGIDA, INSTALADO EM LOCAL COM BAIXO NÍVEL DE INTERFERÊNCIAS (NÃO INCLUI FORNECIMENTO). AF_03/2024</t>
  </si>
  <si>
    <t>ASSENTAMENTO DE TUBO DE CONCRETO PARA REDES COLETORAS DE ÁGUAS PLUVIAIS, DIÂMETRO DE 900 MM, JUNTA RÍGIDA, INSTALADO EM LOCAL COM ALTO NÍVEL DE INTERFERÊNCIAS (NÃO INCLUI FORNECIMENTO). AF_03/2024</t>
  </si>
  <si>
    <t>ASSENTAMENTO DE TUBO DE CONCRETO PARA REDES COLETORAS DE ÁGUAS PLUVIAIS, DIÂMETRO DE 900 MM, JUNTA RÍGIDA, INSTALADO EM LOCAL COM BAIXO NÍVEL DE INTERFERÊNCIAS (NÃO INCLUI FORNECIMENTO). AF_03/2024</t>
  </si>
  <si>
    <t>TUBO DE CONCRETO (SIMPLES) PARA REDES COLETORAS DE ÁGUAS PLUVIAIS, DIÂMETRO DE 300 MM, JUNTA RÍGIDA, INSTALADO EM LOCAL COM ALTO NÍVEL DE INTERFERÊNCIAS - FORNECIMENTO E ASSENTAMENTO. AF_03/2024</t>
  </si>
  <si>
    <t>TUBO DE CONCRETO (SIMPLES) PARA REDES COLETORAS DE ÁGUAS PLUVIAIS, DIÂMETRO DE 300 MM, JUNTA RÍGIDA, INSTALADO EM LOCAL COM BAIXO NÍVEL DE INTERFERÊNCIAS - FORNECIMENTO E ASSENTAMENTO. AF_03/2024</t>
  </si>
  <si>
    <t>TUBO DE CONCRETO (SIMPLES) PARA REDES COLETORAS DE ÁGUAS PLUVIAIS, DIÂMETRO DE 400 MM, JUNTA RÍGIDA, INSTALADO EM LOCAL COM ALTO NÍVEL DE INTERFERÊNCIAS - FORNECIMENTO E ASSENTAMENTO. AF_03/2024</t>
  </si>
  <si>
    <t>TUBO DE CONCRETO (SIMPLES) PARA REDES COLETORAS DE ÁGUAS PLUVIAIS, DIÂMETRO DE 400 MM, JUNTA RÍGIDA, INSTALADO EM LOCAL COM BAIXO NÍVEL DE INTERFERÊNCIAS - FORNECIMENTO E ASSENTAMENTO. AF_03/2024</t>
  </si>
  <si>
    <t>TUBO DE CONCRETO (SIMPLES) PARA REDES COLETORAS DE ÁGUAS PLUVIAIS, DIÂMETRO DE 500 MM, JUNTA RÍGIDA, INSTALADO EM LOCAL COM ALTO NÍVEL DE INTERFERÊNCIAS - FORNECIMENTO E ASSENTAMENTO. AF_03/2024</t>
  </si>
  <si>
    <t>TUBO DE CONCRETO (SIMPLES) PARA REDES COLETORAS DE ÁGUAS PLUVIAIS, DIÂMETRO DE 500 MM, JUNTA RÍGIDA, INSTALADO EM LOCAL COM BAIXO NÍVEL DE INTERFERÊNCIAS - FORNECIMENTO E ASSENTAMENTO. AF_03/2024</t>
  </si>
  <si>
    <t>TUBO DE CONCRETO PARA REDES COLETORAS DE ESGOTO SANITÁRIO, DIÂMETRO DE 1000 MM, JUNTA ELÁSTICA, INSTALADO EM LOCAL COM ALTO NÍVEL DE INTERFERÊNCIAS - FORNECIMENTO E ASSENTAMENTO. AF_03/2024</t>
  </si>
  <si>
    <t>TUBO DE CONCRETO PARA REDES COLETORAS DE ESGOTO SANITÁRIO, DIÂMETRO DE 1000 MM, JUNTA ELÁSTICA, INSTALADO EM LOCAL COM BAIXO NÍVEL DE INTERFERÊNCIAS - FORNECIMENTO E ASSENTAMENTO. AF_03/2024</t>
  </si>
  <si>
    <t>TUBO DE CONCRETO PARA REDES COLETORAS DE ESGOTO SANITÁRIO, DIÂMETRO DE 1200 MM, JUNTA ELÁSTICA, INSTALADO EM LOCAL COM ALTO NÍVEL DE INTERFERÊNCIAS - FORNECIMENTO E ASSENTAMENTO. AF_03/2024</t>
  </si>
  <si>
    <t>TUBO DE CONCRETO PARA REDES COLETORAS DE ESGOTO SANITÁRIO, DIÂMETRO DE 1200 MM, JUNTA ELÁSTICA, INSTALADO EM LOCAL COM BAIXO NÍVEL DE INTERFERÊNCIAS - FORNECIMENTO E ASSENTAMENTO. AF_03/2024</t>
  </si>
  <si>
    <t>TUBO DE CONCRETO PARA REDES COLETORAS DE ESGOTO SANITÁRIO, DIÂMETRO DE 1500 MM, JUNTA ELÁSTICA, INSTALADO EM LOCAL COM ALTO NÍVEL DE INTERFERÊNCIAS - FORNECIMENTO E ASSENTAMENTO. AF_03/2024</t>
  </si>
  <si>
    <t>TUBO DE CONCRETO PARA REDES COLETORAS DE ESGOTO SANITÁRIO, DIÂMETRO DE 1500 MM, JUNTA ELÁSTICA, INSTALADO EM LOCAL COM BAIXO NÍVEL DE INTERFERÊNCIAS - FORNECIMENTO E ASSENTAMENTO. AF_03/2024</t>
  </si>
  <si>
    <t>TUBO DE CONCRETO PARA REDES COLETORAS DE ESGOTO SANITÁRIO, DIÂMETRO DE 300 MM, JUNTA ELÁSTICA, INSTALADO EM LOCAL COM ALTO NÍVEL DE INTERFERÊNCIAS - FORNECIMENTO E ASSENTAMENTO. AF_03/2024</t>
  </si>
  <si>
    <t>TUBO DE CONCRETO PARA REDES COLETORAS DE ESGOTO SANITÁRIO, DIÂMETRO DE 300 MM, JUNTA ELÁSTICA, INSTALADO EM LOCAL COM BAIXO NÍVEL DE INTERFERÊNCIAS - FORNECIMENTO E ASSENTAMENTO. AF_03/2024</t>
  </si>
  <si>
    <t>TUBO DE CONCRETO PARA REDES COLETORAS DE ESGOTO SANITÁRIO, DIÂMETRO DE 400 MM, JUNTA ELÁSTICA, INSTALADO EM LOCAL COM ALTO NÍVEL DE INTERFERÊNCIAS - FORNECIMENTO E ASSENTAMENTO. AF_03/2024</t>
  </si>
  <si>
    <t>TUBO DE CONCRETO PARA REDES COLETORAS DE ESGOTO SANITÁRIO, DIÂMETRO DE 400 MM, JUNTA ELÁSTICA, INSTALADO EM LOCAL COM BAIXO NÍVEL DE INTERFERÊNCIAS - FORNECIMENTO E ASSENTAMENTO. AF_03/2024</t>
  </si>
  <si>
    <t>TUBO DE CONCRETO PARA REDES COLETORAS DE ESGOTO SANITÁRIO, DIÂMETRO DE 500 MM, JUNTA ELÁSTICA, INSTALADO EM LOCAL COM ALTO NÍVEL DE INTERFERÊNCIAS - FORNECIMENTO E ASSENTAMENTO. AF_03/2024</t>
  </si>
  <si>
    <t>TUBO DE CONCRETO PARA REDES COLETORAS DE ESGOTO SANITÁRIO, DIÂMETRO DE 500 MM, JUNTA ELÁSTICA, INSTALADO EM LOCAL COM BAIXO NÍVEL DE INTERFERÊNCIAS - FORNECIMENTO E ASSENTAMENTO. AF_03/2024</t>
  </si>
  <si>
    <t>TUBO DE CONCRETO PARA REDES COLETORAS DE ESGOTO SANITÁRIO, DIÂMETRO DE 600 MM, JUNTA ELÁSTICA, INSTALADO EM LOCAL COM ALTO NÍVEL DE INTERFERÊNCIAS - FORNECIMENTO E ASSENTAMENTO. AF_03/2024</t>
  </si>
  <si>
    <t>TUBO DE CONCRETO PARA REDES COLETORAS DE ESGOTO SANITÁRIO, DIÂMETRO DE 600 MM, JUNTA ELÁSTICA, INSTALADO EM LOCAL COM BAIXO NÍVEL DE INTERFERÊNCIAS - FORNECIMENTO E ASSENTAMENTO. AF_03/2024</t>
  </si>
  <si>
    <t>TUBO DE CONCRETO PARA REDES COLETORAS DE ESGOTO SANITÁRIO, DIÂMETRO DE 700 MM, JUNTA ELÁSTICA, INSTALADO EM LOCAL COM ALTO NÍVEL DE INTERFERÊNCIAS - FORNECIMENTO E ASSENTAMENTO. AF_03/2024</t>
  </si>
  <si>
    <t>TUBO DE CONCRETO PARA REDES COLETORAS DE ESGOTO SANITÁRIO, DIÂMETRO DE 700 MM, JUNTA ELÁSTICA, INSTALADO EM LOCAL COM BAIXO NÍVEL DE INTERFERÊNCIAS - FORNECIMENTO E ASSENTAMENTO. AF_03/2024</t>
  </si>
  <si>
    <t>TUBO DE CONCRETO PARA REDES COLETORAS DE ESGOTO SANITÁRIO, DIÂMETRO DE 800 MM, JUNTA ELÁSTICA, INSTALADO EM LOCAL COM ALTO NÍVEL DE INTERFERÊNCIAS - FORNECIMENTO E ASSENTAMENTO. AF_03/2024</t>
  </si>
  <si>
    <t>TUBO DE CONCRETO PARA REDES COLETORAS DE ESGOTO SANITÁRIO, DIÂMETRO DE 800 MM, JUNTA ELÁSTICA, INSTALADO EM LOCAL COM BAIXO NÍVEL DE INTERFERÊNCIAS - FORNECIMENTO E ASSENTAMENTO. AF_03/2024</t>
  </si>
  <si>
    <t>TUBO DE CONCRETO PARA REDES COLETORAS DE ESGOTO SANITÁRIO, DIÂMETRO DE 900 MM, JUNTA ELÁSTICA, INSTALADO EM LOCAL COM ALTO NÍVEL DE INTERFERÊNCIAS - FORNECIMENTO E ASSENTAMENTO. AF_03/2024</t>
  </si>
  <si>
    <t>TUBO DE CONCRETO PARA REDES COLETORAS DE ESGOTO SANITÁRIO, DIÂMETRO DE 900 MM, JUNTA ELÁSTICA, INSTALADO EM LOCAL COM BAIXO NÍVEL DE INTERFERÊNCIAS - FORNECIMENTO E ASSENTAMENTO. AF_03/2024</t>
  </si>
  <si>
    <t>TUBO DE CONCRETO PARA REDES COLETORAS DE ÁGUAS PLUVIAIS, DIÂMETRO DE 1000 MM, JUNTA RÍGIDA, INSTALADO EM LOCAL COM ALTO NÍVEL DE INTERFERÊNCIAS - FORNECIMENTO E ASSENTAMENTO. AF_03/2024</t>
  </si>
  <si>
    <t>TUBO DE CONCRETO PARA REDES COLETORAS DE ÁGUAS PLUVIAIS, DIÂMETRO DE 1000 MM, JUNTA RÍGIDA, INSTALADO EM LOCAL COM BAIXO NÍVEL DE INTERFERÊNCIAS - FORNECIMENTO E ASSENTAMENTO. AF_03/2024</t>
  </si>
  <si>
    <t>TUBO DE CONCRETO PARA REDES COLETORAS DE ÁGUAS PLUVIAIS, DIÂMETRO DE 1200 MM, JUNTA RÍGIDA, INSTALADO EM LOCAL COM ALTO NÍVEL DE INTERFERÊNCIAS - FORNECIMENTO E ASSENTAMENTO. AF_03/2024</t>
  </si>
  <si>
    <t>TUBO DE CONCRETO PARA REDES COLETORAS DE ÁGUAS PLUVIAIS, DIÂMETRO DE 1200 MM, JUNTA RÍGIDA, INSTALADO EM LOCAL COM BAIXO NÍVEL DE INTERFERÊNCIAS - FORNECIMENTO E ASSENTAMENTO. AF_03/2024</t>
  </si>
  <si>
    <t>TUBO DE CONCRETO PARA REDES COLETORAS DE ÁGUAS PLUVIAIS, DIÂMETRO DE 1500 MM, JUNTA RÍGIDA, INSTALADO EM LOCAL COM ALTO NÍVEL DE INTERFERÊNCIAS - FORNECIMENTO E ASSENTAMENTO. AF_03/2024</t>
  </si>
  <si>
    <t>TUBO DE CONCRETO PARA REDES COLETORAS DE ÁGUAS PLUVIAIS, DIÂMETRO DE 1500 MM, JUNTA RÍGIDA, INSTALADO EM LOCAL COM BAIXO NÍVEL DE INTERFERÊNCIAS - FORNECIMENTO E ASSENTAMENTO. AF_03/2024</t>
  </si>
  <si>
    <t>TUBO DE CONCRETO PARA REDES COLETORAS DE ÁGUAS PLUVIAIS, DIÂMETRO DE 300MM, JUNTA RÍGIDA, INSTALADO EM LOCAL COM ALTO NÍVEL DE INTERFERÊNCIAS - FORNECIMENTO E ASSENTAMENTO. AF_03/2024</t>
  </si>
  <si>
    <t>TUBO DE CONCRETO PARA REDES COLETORAS DE ÁGUAS PLUVIAIS, DIÂMETRO DE 300MM, JUNTA RÍGIDA, INSTALADO EM LOCAL COM BAIXO NÍVEL DE INTERFERÊNCIAS - FORNECIMENTO E ASSENTAMENTO. AF_03/2024</t>
  </si>
  <si>
    <t>TUBO DE CONCRETO PARA REDES COLETORAS DE ÁGUAS PLUVIAIS, DIÂMETRO DE 400 MM, JUNTA RÍGIDA, INSTALADO EM LOCAL COM ALTO NÍVEL DE INTERFERÊNCIAS - FORNECIMENTO E ASSENTAMENTO. AF_03/2024</t>
  </si>
  <si>
    <t>TUBO DE CONCRETO PARA REDES COLETORAS DE ÁGUAS PLUVIAIS, DIÂMETRO DE 400 MM, JUNTA RÍGIDA, INSTALADO EM LOCAL COM BAIXO NÍVEL DE INTERFERÊNCIAS - FORNECIMENTO E ASSENTAMENTO. AF_03/2024</t>
  </si>
  <si>
    <t>TUBO DE CONCRETO PARA REDES COLETORAS DE ÁGUAS PLUVIAIS, DIÂMETRO DE 500 MM, JUNTA RÍGIDA, INSTALADO EM LOCAL COM ALTO NÍVEL DE INTERFERÊNCIAS - FORNECIMENTO E ASSENTAMENTO. AF_03/2024</t>
  </si>
  <si>
    <t>TUBO DE CONCRETO PARA REDES COLETORAS DE ÁGUAS PLUVIAIS, DIÂMETRO DE 500 MM, JUNTA RÍGIDA, INSTALADO EM LOCAL COM BAIXO NÍVEL DE INTERFERÊNCIAS - FORNECIMENTO E ASSENTAMENTO. AF_03/2024</t>
  </si>
  <si>
    <t>TUBO DE CONCRETO PARA REDES COLETORAS DE ÁGUAS PLUVIAIS, DIÂMETRO DE 600 MM, JUNTA RÍGIDA, INSTALADO EM LOCAL COM ALTO NÍVEL DE INTERFERÊNCIAS - FORNECIMENTO E ASSENTAMENTO. AF_03/2024</t>
  </si>
  <si>
    <t>TUBO DE CONCRETO PARA REDES COLETORAS DE ÁGUAS PLUVIAIS, DIÂMETRO DE 600 MM, JUNTA RÍGIDA, INSTALADO EM LOCAL COM BAIXO NÍVEL DE INTERFERÊNCIAS - FORNECIMENTO E ASSENTAMENTO. AF_03/2024</t>
  </si>
  <si>
    <t>TUBO DE CONCRETO PARA REDES COLETORAS DE ÁGUAS PLUVIAIS, DIÂMETRO DE 700 MM, JUNTA RÍGIDA, INSTALADO EM LOCAL COM ALTO NÍVEL DE INTERFERÊNCIAS - FORNECIMENTO E ASSENTAMENTO. AF_03/2024</t>
  </si>
  <si>
    <t>TUBO DE CONCRETO PARA REDES COLETORAS DE ÁGUAS PLUVIAIS, DIÂMETRO DE 700 MM, JUNTA RÍGIDA, INSTALADO EM LOCAL COM BAIXO NÍVEL DE INTERFERÊNCIAS - FORNECIMENTO E ASSENTAMENTO. AF_03/2024</t>
  </si>
  <si>
    <t>TUBO DE CONCRETO PARA REDES COLETORAS DE ÁGUAS PLUVIAIS, DIÂMETRO DE 800 MM, JUNTA RÍGIDA, INSTALADO EM LOCAL COM ALTO NÍVEL DE INTERFERÊNCIAS - FORNECIMENTO E ASSENTAMENTO. AF_03/2024</t>
  </si>
  <si>
    <t>TUBO DE CONCRETO PARA REDES COLETORAS DE ÁGUAS PLUVIAIS, DIÂMETRO DE 800 MM, JUNTA RÍGIDA, INSTALADO EM LOCAL COM BAIXO NÍVEL DE INTERFERÊNCIAS - FORNECIMENTO E ASSENTAMENTO. AF_03/2024</t>
  </si>
  <si>
    <t>TUBO DE CONCRETO PARA REDES COLETORAS DE ÁGUAS PLUVIAIS, DIÂMETRO DE 900 MM, JUNTA RÍGIDA, INSTALADO EM LOCAL COM ALTO NÍVEL DE INTERFERÊNCIAS - FORNECIMENTO E ASSENTAMENTO. AF_03/2024</t>
  </si>
  <si>
    <t>TUBO DE CONCRETO PARA REDES COLETORAS DE ÁGUAS PLUVIAIS, DIÂMETRO DE 900 MM, JUNTA RÍGIDA, INSTALADO EM LOCAL COM BAIXO NÍVEL DE INTERFERÊNCIAS - FORNECIMENTO E ASSENTAMENTO. AF_03/2024</t>
  </si>
  <si>
    <t>ATERRO MANUAL DE VALAS COM AREIA PARA ATERRO. AF_08/2023</t>
  </si>
  <si>
    <t>ATERRO MANUAL DE VALAS COM SOLO ARGILO-ARENOSO. AF_08/2023</t>
  </si>
  <si>
    <t>ATERRO MECANIZADO DE VALA COM ESCAVADEIRA HIDRÁULICA (CAPACIDADE DA CAÇAMBA: 0,8 M³ / POTÊNCIA: 111 HP), LARGURA ATÉ 2,5 M, PROFUNDIDADE ATÉ 1,5 M, COM SOLO ARGILO-ARENOSO. AF_08/2023</t>
  </si>
  <si>
    <t>ATERRO MECANIZADO DE VALA COM ESCAVADEIRA HIDRÁULICA (CAPACIDADE DA CAÇAMBA: 0,8 M³ / POTÊNCIA: 111 HP), LARGURA ATÉ 2,5 M, PROFUNDIDADE DE 1,5 A 3,0 M, COM SOLO ARGILO-ARENOSO. AF_08/2023</t>
  </si>
  <si>
    <t>ATERRO MECANIZADO DE VALA COM ESCAVADEIRA HIDRÁULICA (CAPACIDADE DA CAÇAMBA: 0,8 M³/POTÊNCIA: 111 HP), LARGURA ATÉ 2,5 M, PROFUNDIDADE ATÉ 1,5 M, COM AREIA PARA ATERRO. AF_08/2023</t>
  </si>
  <si>
    <t>ATERRO MECANIZADO DE VALA COM ESCAVADEIRA HIDRÁULICA (CAPACIDADE DA CAÇAMBA: 0,8 M³/POTÊNCIA: 111 HP), LARGURA ATÉ 2,5 M, PROFUNDIDADE DE 1,5 A 3,0 M, COM AREIA PARA ATERRO. AF_08/2023</t>
  </si>
  <si>
    <t>ATERRO MECANIZADO DE VALA COM ESCAVADEIRA HIDRÁULICA (CAPACIDADE DA CAÇAMBA: 0,8 M³/POTÊNCIA: 111 HP), LARGURA ATÉ 2,5 M, PROFUNDIDADE DE 3,0 A 6,0 M, COM AREIA PARA ATERRO. AF_08/2023</t>
  </si>
  <si>
    <t>ATERRO MECANIZADO DE VALA COM ESCAVADEIRA HIDRÁULICA (CAPACIDADE DA CAÇAMBA: 0,8 M³/POTÊNCIA: 111 HP), LARGURA ATÉ 2,5 M, PROFUNDIDADE DE 3,0 A 6,0 M, COM SOLO ARGILO-ARENOSO. AF_08/2023</t>
  </si>
  <si>
    <t>ATERRO MECANIZADO DE VALA COM MINICARREGADEIRA, COM AREIA PARA ATERRO. AF_08/2023</t>
  </si>
  <si>
    <t>ATERRO MECANIZADO DE VALA COM MINICARREGADEIRA, COM SOLO ARGILO-ARENOSO. AF_08/2023</t>
  </si>
  <si>
    <t>ATERRO MECANIZADO DE VALA COM RETROESCAVADEIRA (CAPACIDADE DA CAÇAMBA DA RETRO: 0,26 M³ / POTÊNCIA: 88 HP), LARGURA ATÉ 1,5 M, PROFUNDIDADE ATÉ 1,5 M, COM SOLO ARGILO-ARENOSO. AF_08/2023</t>
  </si>
  <si>
    <t>ATERRO MECANIZADO DE VALA COM RETROESCAVADEIRA (CAPACIDADE DA CAÇAMBA DA RETRO: 0,26 M³ / POTÊNCIA: 88 HP), LARGURA ATÉ 1,5 M, PROFUNDIDADE DE 1,5 A 3,0 M, COM SOLO ARGILO-ARENOSO. AF_08/2023</t>
  </si>
  <si>
    <t>ATERRO MECANIZADO DE VALA COM RETROESCAVADEIRA (CAPACIDADE DA CAÇAMBA DA RETRO: 0,26 M³/POTÊNCIA: 88 HP), LARGURA ATÉ 1,5 M, PROFUNDIDADE ATÉ 1,5 M, COM AREIA PARA ATERRO. AF_08/2023</t>
  </si>
  <si>
    <t>ATERRO MECANIZADO DE VALA COM RETROESCAVADEIRA (CAPACIDADE DA CAÇAMBA DA RETRO: 0,26 M³/POTÊNCIA: 88 HP), LARGURA ATÉ 1,5 M, PROFUNDIDADE DE 1,5 A 3,0 M, COM AREIA PARA ATERRO. AF_08/2023</t>
  </si>
  <si>
    <t>COMPACTAÇÃO DE VALAS COM ROLO COMPRESSOR. AF_08/2023</t>
  </si>
  <si>
    <t>REATERRO MANUAL DE VALAS, COM COMPACTADOR DE SOLOS DE PERCUSSÃO. AF_08/2023</t>
  </si>
  <si>
    <t>REATERRO MANUAL DE VALAS, COM PLACA VIBRATÓRIA. AF_08/2023</t>
  </si>
  <si>
    <t>REATERRO MECANIZADO DE VALA COM ESCAVADEIRA HIDRÁULICA (CAPACIDADE DA CAÇAMBA: 0,8 M³/POTÊNCIA: 111 HP), LARGURA 1,5 A 2,5 M, PROFUNDIDADE 1,5 A 3,0 M, COM SOLO (SEM SUBSTITUIÇÃO) DE 1ª CATEGORIA, COM COMPACTADOR DE SOLOS DE PERCUSSÃO. AF_08/2023</t>
  </si>
  <si>
    <t>REATERRO MECANIZADO DE VALA COM ESCAVADEIRA HIDRÁULICA (CAPACIDADE DA CAÇAMBA: 0,8 M³/POTÊNCIA: 111 HP), LARGURA 1,5 A 2,5 M, PROFUNDIDADE 3,0 A 6,0 M, COM SOLO (SEM SUBSTITUIÇÃO) DE 1ª CATEGORIA, COM COMPACTADOR DE SOLOS DE PERCUSSÃO. AF_08/2023</t>
  </si>
  <si>
    <t>REATERRO MECANIZADO DE VALA COM ESCAVADEIRA HIDRÁULICA (CAPACIDADE DA CAÇAMBA: 0,8 M³/POTÊNCIA: 111 HP), LARGURA ATÉ 1,5 M, PROFUNDIDADE DE 1,5 A 3,0 M, COM SOLO (SEM SUBSTITUIÇÃO) DE 1ª CATEGORIA, COM COMPACTADOR DE SOLOS DE PERCUSSÃO. AF_08/2023</t>
  </si>
  <si>
    <t>REATERRO MECANIZADO DE VALA COM ESCAVADEIRA HIDRÁULICA (CAPACIDADE DA CAÇAMBA: 0,8 M³/POTÊNCIA: 111 HP), LARGURA ATÉ 1,5 M, PROFUNDIDADE DE 1,5 A 3,0 M, COM SOLO (SEM SUBSTITUIÇÃO) DE 1ª CATEGORIA, COM PLACA VIBRATÓRIA. AF_08/2023</t>
  </si>
  <si>
    <t>REATERRO MECANIZADO DE VALA COM ESCAVADEIRA HIDRÁULICA (CAPACIDADE DA CAÇAMBA: 0,8 M³/POTÊNCIA: 111 HP), LARGURA ATÉ 1,5 M, PROFUNDIDADE DE 3,0 A 6,0 M, COM SOLO (SEM SUBSTITUIÇÃO) DE 1ª CATEGORIA, COM COMPACTADOR DE SOLOS DE PERCUSSÃO. AF_08/2023</t>
  </si>
  <si>
    <t>REATERRO MECANIZADO DE VALA COM ESCAVADEIRA HIDRÁULICA (CAPACIDADE DA CAÇAMBA: 0,8 M³/POTÊNCIA: 111 HP), LARGURA ATÉ 1,5 M, PROFUNDIDADE DE 3,0 A 6,0 M, COM SOLO (SEM SUBSTITUIÇÃO) DE 1ª CATEGORIA, COM PLACA VIBRATÓRIA. AF_08/2023</t>
  </si>
  <si>
    <t>REATERRO MECANIZADO DE VALA COM ESCAVADEIRA HIDRÁULICA (CAPACIDADE DA CAÇAMBA: 0,8 M³/POTÊNCIA: 111 HP), LARGURA DE 1,5 A 2,5 M, PROFUNDIDADE ATÉ 1,5 M, COM SOLO (SEM SUBSTITUIÇÃO) DE 1ª CATEGORIA, COM COMPACTADOR DE SOLOS DE PERCUSSÃO. AF_08/2023</t>
  </si>
  <si>
    <t>REATERRO MECANIZADO DE VALA COM ESCAVADEIRA HIDRÁULICA (CAPACIDADE DA CAÇAMBA: 0,8 M³/POTÊNCIA: 111 HP), LARGURA DE 1,5 A 2,5 M, PROFUNDIDADE ATÉ 1,5 M, COM SOLO (SEM SUBSTITUIÇÃO) DE 1ª CATEGORIA, COM PLACA VIBRATÓRIA. AF_08/2023</t>
  </si>
  <si>
    <t>REATERRO MECANIZADO DE VALA COM ESCAVADEIRA HIDRÁULICA (CAPACIDADE DA CAÇAMBA: 0,8 M³/POTÊNCIA: 111 HP), LARGURA DE 1,5 A 2,5 M, PROFUNDIDADE DE 1,5 A 3,0 M, COM SOLO (SEM SUBSTITUIÇÃO) DE 1ª CATEGORIA, COM PLACA VIBRATÓRIA. AF_08/2023</t>
  </si>
  <si>
    <t>REATERRO MECANIZADO DE VALA COM ESCAVADEIRA HIDRÁULICA (CAPACIDADE DA CAÇAMBA: 0,8 M³/POTÊNCIA: 111 HP), LARGURA DE 1,5 A 2,5 M, PROFUNDIDADE DE 3,0 A 6,0 M, COM SOLO (SEM SUBSTITUIÇÃO) DE 1ª CATEGORIA, COM PLACA VIBRATÓRIA. AF_08/2023</t>
  </si>
  <si>
    <t>REATERRO MECANIZADO DE VALA COM MINICARREGADEIRA, COM COMPACTADOR DE SOLOS DE PERCUSSÃO. AF_08/2023</t>
  </si>
  <si>
    <t>REATERRO MECANIZADO DE VALA COM MINICARREGADEIRA, COM PLACA VIBRATÓRIA. AF_08/2023</t>
  </si>
  <si>
    <t>REATERRO MECANIZADO DE VALA COM RETROESCAVADEIRA (CAPACIDADE DA CAÇAMBA DA RETRO: 0,26 M³/POTÊNCIA: 88 HP), LARGURA 0,8 A 1,5 M, PROFUNDIDADE 1,5 A 3,0 M, COM SOLO (SEM SUBSTITUIÇÃO) DE 1ª CATEGORIA E COMPACTADOR DE SOLOS DE PERCUSSÃO. AF_08/2023</t>
  </si>
  <si>
    <t>REATERRO MECANIZADO DE VALA COM RETROESCAVADEIRA (CAPACIDADE DA CAÇAMBA DA RETRO: 0,26 M³/POTÊNCIA: 88 HP), LARGURA 0,8 A 1,5 M, PROFUNDIDADE ATÉ 1,5 M, COM SOLO (SEM SUBSTITUIÇÃO) DE 1ª CATEGORIA, COM COMPACTADOR DE SOLOS DE PERCUSSÃO AF_08/2023</t>
  </si>
  <si>
    <t>REATERRO MECANIZADO DE VALA COM RETROESCAVADEIRA (CAPACIDADE DA CAÇAMBA DA RETRO: 0,26 M³/POTÊNCIA: 88 HP), LARGURA ATÉ 0,8 M, PROFUNDIDADE 1,5 A 3,0 M, COM SOLO (SEM SUBSTITUIÇÃO) DE 1ª CATEGORIA, COM COMPACTADOR DE SOLOS DE PERCUSSÃO AF_08/2023</t>
  </si>
  <si>
    <t>REATERRO MECANIZADO DE VALA COM RETROESCAVADEIRA (CAPACIDADE DA CAÇAMBA DA RETRO: 0,26 M³/POTÊNCIA: 88 HP), LARGURA ATÉ 0,8 M, PROFUNDIDADE ATÉ 1,5 M, COM SOLO (SEM SUBSTITUIÇÃO) DE 1ª CATEGORIA, COM COMPACTADOR DE SOLOS DE PERCUSSÃO. AF_08/2023</t>
  </si>
  <si>
    <t>REATERRO MECANIZADO DE VALA COM RETROESCAVADEIRA (CAPACIDADE DA CAÇAMBA DA RETRO: 0,26 M³/POTÊNCIA: 88 HP), LARGURA ATÉ 0,8 M, PROFUNDIDADE ATÉ 1,5 M, COM SOLO (SEM SUBSTITUIÇÃO) DE 1ª CATEGORIA, COM PLACA VIBRATÓRIA. AF_08/2023</t>
  </si>
  <si>
    <t>REATERRO MECANIZADO DE VALA COM RETROESCAVADEIRA (CAPACIDADE DA CAÇAMBA DA RETRO: 0,26 M³/POTÊNCIA: 88 HP), LARGURA ATÉ 0,8 M, PROFUNDIDADE DE 1,5 A 3,0 M, COM SOLO (SEM SUBSTITUIÇÃO) DE 1ª CATEGORIA, COM PLACA VIBRATÓRIA. AF_08/2023</t>
  </si>
  <si>
    <t>REATERRO MECANIZADO DE VALA COM RETROESCAVADEIRA (CAPACIDADE DA CAÇAMBA DA RETRO: 0,26 M³/POTÊNCIA: 88 HP), LARGURA DE 0,8 A 1,5 M, PROFUNDIDADE ATÉ 1,5 M, COM SOLO (SEM SUBSTITUIÇÃO) DE 1ª CATEGORIA, COM PLACA VIBRATÓRIA. AF_08/2023</t>
  </si>
  <si>
    <t>REATERRO MECANIZADO DE VALA COM RETROESCAVADEIRA (CAPACIDADE DA CAÇAMBA DA RETRO: 0,26 M³/POTÊNCIA: 88 HP), LARGURA DE 0,8 A 1,5 M, PROFUNDIDADE DE 1,5 A 3,0 M, COM SOLO (SEM SUBSTITUIÇÃO) DE 1ª CATEGORIA, COM PLACA VIBRATÓRIA. AF_08/2023</t>
  </si>
  <si>
    <t>CONSTRUÇÃO DE BASE E SUB-BASE PARA PAVIMENTAÇÃO DE BRITA GRADUADA SIMPLES TRATADA COM CIMENTO, COM ESPESSURA DE 10 CM - EXCLUSIVE CARGA E TRANSPORTE. AF_09/2024</t>
  </si>
  <si>
    <t>CONSTRUÇÃO DE BASE E SUB-BASE PARA PAVIMENTAÇÃO DE BRITA GRADUADA SIMPLES TRATADA COM CIMENTO, COM ESPESSURA DE 15 CM - EXCLUSIVE CARGA E TRANSPORTE. AF_09/2024</t>
  </si>
  <si>
    <t>CONSTRUÇÃO DE BASE E SUB-BASE PARA PAVIMENTAÇÃO DE BRITA GRADUADA SIMPLES TRATADA COM CIMENTO, COM ESPESSURA DE 20 CM - EXCLUSIVE CARGA E TRANSPORTE. AF_09/2024</t>
  </si>
  <si>
    <t>CONSTRUÇÃO DE BASE E SUB-BASE PARA PAVIMENTAÇÃO DE BRITA GRADUADA SIMPLES, COM ESPESSURA DE 10 CM - EXCLUSIVE CARGA E TRANSPORTE. AF_09/2024</t>
  </si>
  <si>
    <t>CONSTRUÇÃO DE BASE E SUB-BASE PARA PAVIMENTAÇÃO DE BRITA GRADUADA SIMPLES, COM ESPESSURA DE 15 CM - EXCLUSIVE CARGA E TRANSPORTE. AF_09/2024</t>
  </si>
  <si>
    <t>CONSTRUÇÃO DE BASE E SUB-BASE PARA PAVIMENTAÇÃO DE BRITA GRADUADA SIMPLES, COM ESPESSURA DE 20 CM - EXCLUSIVE CARGA E TRANSPORTE. AF_09/2024</t>
  </si>
  <si>
    <t>CONSTRUÇÃO DE BASE E SUB-BASE PARA PAVIMENTAÇÃO DE CONCRETO COMPACTADO COM ROLO, COM ESPESSURA DE 10 CM - EXCLUSIVE CARGA E TRANSPORTE. AF_09/2024</t>
  </si>
  <si>
    <t>CONSTRUÇÃO DE BASE E SUB-BASE PARA PAVIMENTAÇÃO DE CONCRETO COMPACTADO COM ROLO, COM ESPESSURA DE 15 CM - EXCLUSIVE CARGA E TRANSPORTE. AF_09/2024</t>
  </si>
  <si>
    <t>CONSTRUÇÃO DE BASE E SUB-BASE PARA PAVIMENTAÇÃO DE CONCRETO COMPACTADO COM ROLO, COM ESPESSURA DE 20 CM - EXCLUSIVE CARGA E TRANSPORTE. AF_09/2024</t>
  </si>
  <si>
    <t>CONSTRUÇÃO DE BASE E SUB-BASE PARA PAVIMENTAÇÃO DE MACADAME SECO, COM ESPESSURA DE 10 CM - EXCLUSIVE CARGA E TRANSPORTE. AF_09/2024</t>
  </si>
  <si>
    <t>CONSTRUÇÃO DE BASE E SUB-BASE PARA PAVIMENTAÇÃO DE MACADAME SECO, COM ESPESSURA DE 15 CM - EXCLUSIVE CARGA E TRANSPORTE. AF_09/2024</t>
  </si>
  <si>
    <t>CONSTRUÇÃO DE BASE E SUB-BASE PARA PAVIMENTAÇÃO DE MACADAME SECO, COM ESPESSURA DE 20 CM - EXCLUSIVE CARGA E TRANSPORTE. AF_09/2024</t>
  </si>
  <si>
    <t>CONSTRUÇÃO DE BASE E SUB-BASE PARA PAVIMENTAÇÃO DE MACADAME SECO, COM ESPESSURA DE 25 CM - EXCLUSIVE CARGA E TRANSPORTE. AF_09/2024</t>
  </si>
  <si>
    <t>CONSTRUÇÃO DE BASE E SUB-BASE PARA PAVIMENTAÇÃO DE RACHÃO, COM ESPESSURA DE 30 CM - EXCLUSIVE CARGA E TRANSPORTE. AF_09/2024</t>
  </si>
  <si>
    <t>CONSTRUÇÃO DE BASE E SUB-BASE PARA PAVIMENTAÇÃO DE RACHÃO, COM ESPESSURA DE 40 CM - EXCLUSIVE CARGA E TRANSPORTE. AF_09/2024</t>
  </si>
  <si>
    <t>CONSTRUÇÃO DE BASE E SUB-BASE PARA PAVIMENTAÇÃO DE RACHÃO, COM ESPESSURA DE 50 CM - EXCLUSIVE CARGA E TRANSPORTE. AF_09/2024</t>
  </si>
  <si>
    <t>CONSTRUÇÃO DE BASE E SUB-BASE PARA PAVIMENTAÇÃO DE RACHÃO, COM ESPESSURA DE 60 CM - EXCLUSIVE CARGA E TRANSPORTE. AF_09/2024</t>
  </si>
  <si>
    <t>CONSTRUÇÃO DE BASE E SUB-BASE PARA PAVIMENTAÇÃO DE SOLO (PREDOMINANTEMENTE ARENOSO) BRITA - 40%-60% COM CIMENTO - 4%, MISTURA EM PISTA, COM ESPESSURA DE 10 CM - EXCLUSIVE ESCAVAÇÃO, CARGA E TRANSPORTE E SOLO. AF_09/2024</t>
  </si>
  <si>
    <t>CONSTRUÇÃO DE BASE E SUB-BASE PARA PAVIMENTAÇÃO DE SOLO (PREDOMINANTEMENTE ARENOSO) BRITA - 40%-60% COM CIMENTO - 4%, MISTURA EM PISTA, COM ESPESSURA DE 15 CM - EXCLUSIVE ESCAVAÇÃO, CARGA E TRANSPORTE E SOLO. AF_09/2024</t>
  </si>
  <si>
    <t>CONSTRUÇÃO DE BASE E SUB-BASE PARA PAVIMENTAÇÃO DE SOLO (PREDOMINANTEMENTE ARENOSO) BRITA - 40%-60% COM CIMENTO - 4%, MISTURA EM PISTA, COM ESPESSURA DE 20 CM - EXCLUSIVE ESCAVAÇÃO, CARGA E TRANSPORTE E SOLO. AF_09/2024</t>
  </si>
  <si>
    <t>CONSTRUÇÃO DE BASE E SUB-BASE PARA PAVIMENTAÇÃO DE SOLO (PREDOMINANTEMENTE ARENOSO) BRITA - 40%-60% COM CIMENTO - 4%, MISTURA EM USINA, COM ESPESSURA DE 10 CM - EXCLUSIVE CARGA E TRANSPORTE. AF_09/2024</t>
  </si>
  <si>
    <t>CONSTRUÇÃO DE BASE E SUB-BASE PARA PAVIMENTAÇÃO DE SOLO (PREDOMINANTEMENTE ARENOSO) BRITA - 40%-60% COM CIMENTO - 4%, MISTURA EM USINA, COM ESPESSURA DE 15 CM - EXCLUSIVE CARGA E TRANSPORTE. AF_09/2024</t>
  </si>
  <si>
    <t>CONSTRUÇÃO DE BASE E SUB-BASE PARA PAVIMENTAÇÃO DE SOLO (PREDOMINANTEMENTE ARENOSO) BRITA - 40%-60% COM CIMENTO - 4%, MISTURA EM USINA, COM ESPESSURA DE 20 CM - EXCLUSIVE CARGA E TRANSPORTE. AF_09/2024</t>
  </si>
  <si>
    <t>CONSTRUÇÃO DE BASE E SUB-BASE PARA PAVIMENTAÇÃO DE SOLO (PREDOMINANTEMENTE ARENOSO) BRITA - 40%-60% COM CIMENTO - 6%, MISTURA EM PISTA, COM ESPESSURA DE 10 CM - EXCLUSIVE ESCAVAÇÃO, CARGA E TRANSPORTE E SOLO. AF_09/2024</t>
  </si>
  <si>
    <t>CONSTRUÇÃO DE BASE E SUB-BASE PARA PAVIMENTAÇÃO DE SOLO (PREDOMINANTEMENTE ARENOSO) BRITA - 40%-60% COM CIMENTO - 6%, MISTURA EM PISTA, COM ESPESSURA DE 15 CM - EXCLUSIVE ESCAVAÇÃO, CARGA E TRANSPORTE E SOLO. AF_09/2024</t>
  </si>
  <si>
    <t>CONSTRUÇÃO DE BASE E SUB-BASE PARA PAVIMENTAÇÃO DE SOLO (PREDOMINANTEMENTE ARENOSO) BRITA - 40%-60% COM CIMENTO - 6%, MISTURA EM PISTA, COM ESPESSURA DE 20 CM - EXCLUSIVE ESCAVAÇÃO, CARGA E TRANSPORTE E SOLO. AF_09/2024</t>
  </si>
  <si>
    <t>CONSTRUÇÃO DE BASE E SUB-BASE PARA PAVIMENTAÇÃO DE SOLO (PREDOMINANTEMENTE ARENOSO) BRITA - 40%-60% COM CIMENTO - 6%, MISTURA EM USINA, COM ESPESSURA DE 10 CM - EXCLUSIVE CARGA E TRANSPORTE. AF_09/2024</t>
  </si>
  <si>
    <t>CONSTRUÇÃO DE BASE E SUB-BASE PARA PAVIMENTAÇÃO DE SOLO (PREDOMINANTEMENTE ARENOSO) BRITA - 40%-60% COM CIMENTO - 6%, MISTURA EM USINA, COM ESPESSURA DE 15 CM - EXCLUSIVE CARGA E TRANSPORTE. AF_09/2024</t>
  </si>
  <si>
    <t>CONSTRUÇÃO DE BASE E SUB-BASE PARA PAVIMENTAÇÃO DE SOLO (PREDOMINANTEMENTE ARENOSO) BRITA - 40%-60% COM CIMENTO - 6%, MISTURA EM USINA, COM ESPESSURA DE 20 CM - EXCLUSIVE CARGA E TRANSPORTE. AF_09/2024</t>
  </si>
  <si>
    <t>CONSTRUÇÃO DE BASE E SUB-BASE PARA PAVIMENTAÇÃO DE SOLO (PREDOMINANTEMENTE ARENOSO) BRITA - 40%-60% COM CIMENTO - 8%, MISTURA EM PISTA, COM ESPESSURA DE 10 CM - EXCLUSIVE ESCAVAÇÃO, CARGA E TRANSPORTE E SOLO. AF_09/2024</t>
  </si>
  <si>
    <t>CONSTRUÇÃO DE BASE E SUB-BASE PARA PAVIMENTAÇÃO DE SOLO (PREDOMINANTEMENTE ARENOSO) BRITA - 40%-60% COM CIMENTO - 8%, MISTURA EM PISTA, COM ESPESSURA DE 15 CM - EXCLUSIVE ESCAVAÇÃO, CARGA E TRANSPORTE E SOLO. AF_09/2024</t>
  </si>
  <si>
    <t>CONSTRUÇÃO DE BASE E SUB-BASE PARA PAVIMENTAÇÃO DE SOLO (PREDOMINANTEMENTE ARENOSO) BRITA - 40%-60% COM CIMENTO - 8%, MISTURA EM PISTA, COM ESPESSURA DE 20 CM - EXCLUSIVE ESCAVAÇÃO, CARGA E TRANSPORTE E SOLO. AF_09/2024</t>
  </si>
  <si>
    <t>CONSTRUÇÃO DE BASE E SUB-BASE PARA PAVIMENTAÇÃO DE SOLO (PREDOMINANTEMENTE ARENOSO) BRITA - 40%-60% COM CIMENTO - 8%, MISTURA EM USINA, COM ESPESSURA DE 10 CM - EXCLUSIVE CARGA E TRANSPORTE. AF_09/2024</t>
  </si>
  <si>
    <t>CONSTRUÇÃO DE BASE E SUB-BASE PARA PAVIMENTAÇÃO DE SOLO (PREDOMINANTEMENTE ARENOSO) BRITA - 40%-60% COM CIMENTO - 8%, MISTURA EM USINA, COM ESPESSURA DE 15 CM - EXCLUSIVE CARGA E TRANSPORTE. AF_09/2024</t>
  </si>
  <si>
    <t>CONSTRUÇÃO DE BASE E SUB-BASE PARA PAVIMENTAÇÃO DE SOLO (PREDOMINANTEMENTE ARENOSO) BRITA - 40%-60% COM CIMENTO - 8%, MISTURA EM USINA, COM ESPESSURA DE 20 CM - EXCLUSIVE CARGA E TRANSPORTE. AF_09/2024</t>
  </si>
  <si>
    <t>CONSTRUÇÃO DE BASE E SUB-BASE PARA PAVIMENTAÇÃO DE SOLO (PREDOMINANTEMENTE ARENOSO) BRITA - 40%-60%, MISTURA EM PISTA, COM ESPESSURA DE 10 CM - EXCLUSIVE ESCAVAÇÃO, CARGA E TRANSPORTE E SOLO. AF_09/2024</t>
  </si>
  <si>
    <t>CONSTRUÇÃO DE BASE E SUB-BASE PARA PAVIMENTAÇÃO DE SOLO (PREDOMINANTEMENTE ARENOSO) BRITA - 40%-60%, MISTURA EM PISTA, COM ESPESSURA DE 15 CM - EXCLUSIVE ESCAVAÇÃO, CARGA E TRANSPORTE E SOLO. AF_09/2024</t>
  </si>
  <si>
    <t>CONSTRUÇÃO DE BASE E SUB-BASE PARA PAVIMENTAÇÃO DE SOLO (PREDOMINANTEMENTE ARENOSO) BRITA - 40%-60%, MISTURA EM PISTA, COM ESPESSURA DE 20 CM - EXCLUSIVE ESCAVAÇÃO, CARGA E TRANSPORTE E SOLO. AF_09/2024</t>
  </si>
  <si>
    <t>CONSTRUÇÃO DE BASE E SUB-BASE PARA PAVIMENTAÇÃO DE SOLO (PREDOMINANTEMENTE ARENOSO) BRITA - 40%-60%, MISTURA EM USINA, COM ESPESSURA DE 10 CM - EXCLUSIVE CARGA E TRANSPORTE. AF_09/2024</t>
  </si>
  <si>
    <t>CONSTRUÇÃO DE BASE E SUB-BASE PARA PAVIMENTAÇÃO DE SOLO (PREDOMINANTEMENTE ARENOSO) BRITA - 40%-60%, MISTURA EM USINA, COM ESPESSURA DE 15 CM - EXCLUSIVE CARGA E TRANSPORTE. AF_09/2024</t>
  </si>
  <si>
    <t>CONSTRUÇÃO DE BASE E SUB-BASE PARA PAVIMENTAÇÃO DE SOLO (PREDOMINANTEMENTE ARENOSO) BRITA - 40%-60%, MISTURA EM USINA, COM ESPESSURA DE 20 CM - EXCLUSIVE CARGA E TRANSPORTE. AF_09/2024</t>
  </si>
  <si>
    <t>CONSTRUÇÃO DE BASE E SUB-BASE PARA PAVIMENTAÇÃO DE SOLO (PREDOMINANTEMENTE ARENOSO) BRITA - 50%-50% COM CIMENTO - 4%, MISTURA EM PISTA, COM ESPESSURA DE 10 CM - EXCLUSIVE ESCAVAÇÃO, CARGA E TRANSPORTE E SOLO. AF_09/2024</t>
  </si>
  <si>
    <t>CONSTRUÇÃO DE BASE E SUB-BASE PARA PAVIMENTAÇÃO DE SOLO (PREDOMINANTEMENTE ARENOSO) BRITA - 50%-50% COM CIMENTO - 4%, MISTURA EM PISTA, COM ESPESSURA DE 15 CM - EXCLUSIVE ESCAVAÇÃO, CARGA E TRANSPORTE E SOLO. AF_09/2024</t>
  </si>
  <si>
    <t>CONSTRUÇÃO DE BASE E SUB-BASE PARA PAVIMENTAÇÃO DE SOLO (PREDOMINANTEMENTE ARENOSO) BRITA - 50%-50% COM CIMENTO - 4%, MISTURA EM PISTA, COM ESPESSURA DE 20 CM - EXCLUSIVE ESCAVAÇÃO, CARGA E TRANSPORTE E SOLO. AF_09/2024</t>
  </si>
  <si>
    <t>CONSTRUÇÃO DE BASE E SUB-BASE PARA PAVIMENTAÇÃO DE SOLO (PREDOMINANTEMENTE ARENOSO) BRITA - 50%-50% COM CIMENTO - 4%, MISTURA EM USINA, COM ESPESSURA DE 10 CM - EXCLUSIVE CARGA E TRANSPORTE. AF_09/2024</t>
  </si>
  <si>
    <t>CONSTRUÇÃO DE BASE E SUB-BASE PARA PAVIMENTAÇÃO DE SOLO (PREDOMINANTEMENTE ARENOSO) BRITA - 50%-50% COM CIMENTO - 4%, MISTURA EM USINA, COM ESPESSURA DE 15 CM - EXCLUSIVE CARGA E TRANSPORTE. AF_09/2024</t>
  </si>
  <si>
    <t>CONSTRUÇÃO DE BASE E SUB-BASE PARA PAVIMENTAÇÃO DE SOLO (PREDOMINANTEMENTE ARENOSO) BRITA - 50%-50% COM CIMENTO - 4%, MISTURA EM USINA, COM ESPESSURA DE 20 CM - EXCLUSIVE CARGA E TRANSPORTE. AF_09/2024</t>
  </si>
  <si>
    <t>CONSTRUÇÃO DE BASE E SUB-BASE PARA PAVIMENTAÇÃO DE SOLO (PREDOMINANTEMENTE ARENOSO) BRITA - 50%-50% COM CIMENTO - 6%, MISTURA EM PISTA, COM ESPESSURA DE 10 CM - EXCLUSIVE ESCAVAÇÃO, CARGA E TRANSPORTE E SOLO. AF_09/2024</t>
  </si>
  <si>
    <t>CONSTRUÇÃO DE BASE E SUB-BASE PARA PAVIMENTAÇÃO DE SOLO (PREDOMINANTEMENTE ARENOSO) BRITA - 50%-50% COM CIMENTO - 6%, MISTURA EM PISTA, COM ESPESSURA DE 15 CM - EXCLUSIVE ESCAVAÇÃO, CARGA E TRANSPORTE E SOLO. AF_09/2024</t>
  </si>
  <si>
    <t>CONSTRUÇÃO DE BASE E SUB-BASE PARA PAVIMENTAÇÃO DE SOLO (PREDOMINANTEMENTE ARENOSO) BRITA - 50%-50% COM CIMENTO - 6%, MISTURA EM PISTA, COM ESPESSURA DE 20 CM - EXCLUSIVE ESCAVAÇÃO, CARGA E TRANSPORTE E SOLO. AF_09/2024</t>
  </si>
  <si>
    <t>CONSTRUÇÃO DE BASE E SUB-BASE PARA PAVIMENTAÇÃO DE SOLO (PREDOMINANTEMENTE ARENOSO) BRITA - 50%-50% COM CIMENTO - 6%, MISTURA EM USINA, COM ESPESSURA DE 10 CM - EXCLUSIVE CARGA E TRANSPORTE. AF_09/2024</t>
  </si>
  <si>
    <t>CONSTRUÇÃO DE BASE E SUB-BASE PARA PAVIMENTAÇÃO DE SOLO (PREDOMINANTEMENTE ARENOSO) BRITA - 50%-50% COM CIMENTO - 6%, MISTURA EM USINA, COM ESPESSURA DE 15 CM - EXCLUSIVE CARGA E TRANSPORTE. AF_09/2024</t>
  </si>
  <si>
    <t>CONSTRUÇÃO DE BASE E SUB-BASE PARA PAVIMENTAÇÃO DE SOLO (PREDOMINANTEMENTE ARENOSO) BRITA - 50%-50% COM CIMENTO - 6%, MISTURA EM USINA, COM ESPESSURA DE 20 CM - EXCLUSIVE CARGA E TRANSPORTE. AF_09/2024</t>
  </si>
  <si>
    <t>CONSTRUÇÃO DE BASE E SUB-BASE PARA PAVIMENTAÇÃO DE SOLO (PREDOMINANTEMENTE ARENOSO) BRITA - 50%-50% COM CIMENTO - 8%, MISTURA EM PISTA, COM ESPESSURA DE 10 CM - EXCLUSIVE ESCAVAÇÃO, CARGA E TRANSPORTE E SOLO. AF_09/2024</t>
  </si>
  <si>
    <t>CONSTRUÇÃO DE BASE E SUB-BASE PARA PAVIMENTAÇÃO DE SOLO (PREDOMINANTEMENTE ARENOSO) BRITA - 50%-50% COM CIMENTO - 8%, MISTURA EM PISTA, COM ESPESSURA DE 15 CM - EXCLUSIVE ESCAVAÇÃO, CARGA E TRANSPORTE E SOLO. AF_09/2024</t>
  </si>
  <si>
    <t>CONSTRUÇÃO DE BASE E SUB-BASE PARA PAVIMENTAÇÃO DE SOLO (PREDOMINANTEMENTE ARENOSO) BRITA - 50%-50% COM CIMENTO - 8%, MISTURA EM PISTA, COM ESPESSURA DE 20 CM - EXCLUSIVE ESCAVAÇÃO, CARGA E TRANSPORTE E SOLO. AF_09/2024</t>
  </si>
  <si>
    <t>CONSTRUÇÃO DE BASE E SUB-BASE PARA PAVIMENTAÇÃO DE SOLO (PREDOMINANTEMENTE ARENOSO) BRITA - 50%-50% COM CIMENTO - 8%, MISTURA EM USINA, COM ESPESSURA DE 10 CM - EXCLUSIVE CARGA E TRANSPORTE. AF_09/2024</t>
  </si>
  <si>
    <t>CONSTRUÇÃO DE BASE E SUB-BASE PARA PAVIMENTAÇÃO DE SOLO (PREDOMINANTEMENTE ARENOSO) BRITA - 50%-50% COM CIMENTO - 8%, MISTURA EM USINA, COM ESPESSURA DE 15 CM - EXCLUSIVE CARGA E TRANSPORTE. AF_09/2024</t>
  </si>
  <si>
    <t>CONSTRUÇÃO DE BASE E SUB-BASE PARA PAVIMENTAÇÃO DE SOLO (PREDOMINANTEMENTE ARENOSO) BRITA - 50%-50% COM CIMENTO - 8%, MISTURA EM USINA, COM ESPESSURA DE 20 CM - EXCLUSIVE CARGA E TRANSPORTE. AF_09/2024</t>
  </si>
  <si>
    <t>CONSTRUÇÃO DE BASE E SUB-BASE PARA PAVIMENTAÇÃO DE SOLO (PREDOMINANTEMENTE ARENOSO) BRITA - 50%-50%, MISTURA EM PISTA, COM ESPESSURA DE 10 CM - EXCLUSIVE ESCAVAÇÃO, CARGA E TRANSPORTE E SOLO. AF_09/2024</t>
  </si>
  <si>
    <t>CONSTRUÇÃO DE BASE E SUB-BASE PARA PAVIMENTAÇÃO DE SOLO (PREDOMINANTEMENTE ARENOSO) BRITA - 50%-50%, MISTURA EM PISTA, COM ESPESSURA DE 15 CM - EXCLUSIVE ESCAVAÇÃO, CARGA E TRANSPORTE E SOLO. AF_09/2024</t>
  </si>
  <si>
    <t>CONSTRUÇÃO DE BASE E SUB-BASE PARA PAVIMENTAÇÃO DE SOLO (PREDOMINANTEMENTE ARENOSO) BRITA - 50%-50%, MISTURA EM PISTA, COM ESPESSURA DE 20 CM - EXCLUSIVE ESCAVAÇÃO, CARGA E TRANSPORTE E SOLO. AF_09/2024</t>
  </si>
  <si>
    <t>CONSTRUÇÃO DE BASE E SUB-BASE PARA PAVIMENTAÇÃO DE SOLO (PREDOMINANTEMENTE ARENOSO) BRITA - 50%-50%, MISTURA EM USINA, COM ESPESSURA DE 10 CM - EXCLUSIVE CARGA E TRANSPORTE. AF_09/2024</t>
  </si>
  <si>
    <t>CONSTRUÇÃO DE BASE E SUB-BASE PARA PAVIMENTAÇÃO DE SOLO (PREDOMINANTEMENTE ARENOSO) BRITA - 50%-50%, MISTURA EM USINA, COM ESPESSURA DE 15 CM - EXCLUSIVE CARGA E TRANSPORTE. AF_09/2024</t>
  </si>
  <si>
    <t>CONSTRUÇÃO DE BASE E SUB-BASE PARA PAVIMENTAÇÃO DE SOLO (PREDOMINANTEMENTE ARENOSO) BRITA - 50%-50%, MISTURA EM USINA, COM ESPESSURA DE 20 CM - EXCLUSIVE CARGA E TRANSPORTE. AF_09/2024</t>
  </si>
  <si>
    <t>CONSTRUÇÃO DE BASE E SUB-BASE PARA PAVIMENTAÇÃO DE SOLO (PREDOMINANTEMENTE ARENOSO) COM CIMENTO - 6%, MISTURA EM PISTA, COM ESPESSURA DE 10 CM - EXCLUSIVE ESCAVAÇÃO, CARGA E TRANSPORTE E SOLO. AF_09/2024</t>
  </si>
  <si>
    <t>CONSTRUÇÃO DE BASE E SUB-BASE PARA PAVIMENTAÇÃO DE SOLO (PREDOMINANTEMENTE ARENOSO) COM CIMENTO - 6%, MISTURA EM PISTA, COM ESPESSURA DE 15 CM - EXCLUSIVE ESCAVAÇÃO, CARGA E TRANSPORTE E SOLO. AF_09/2024</t>
  </si>
  <si>
    <t>CONSTRUÇÃO DE BASE E SUB-BASE PARA PAVIMENTAÇÃO DE SOLO (PREDOMINANTEMENTE ARENOSO) COM CIMENTO - 6%, MISTURA EM PISTA, COM ESPESSURA DE 20 CM - EXCLUSIVE ESCAVAÇÃO, CARGA E TRANSPORTE E SOLO. AF_09/2024</t>
  </si>
  <si>
    <t>CONSTRUÇÃO DE BASE E SUB-BASE PARA PAVIMENTAÇÃO DE SOLO (PREDOMINANTEMENTE ARENOSO) COM CIMENTO - 6%, MISTURA EM USINA, COM ESPESSURA DE 10 CM - EXCLUSIVE CARGA E TRANSPORTE. AF_09/2024</t>
  </si>
  <si>
    <t>CONSTRUÇÃO DE BASE E SUB-BASE PARA PAVIMENTAÇÃO DE SOLO (PREDOMINANTEMENTE ARENOSO) COM CIMENTO - 6%, MISTURA EM USINA, COM ESPESSURA DE 15 CM - EXCLUSIVE CARGA E TRANSPORTE. AF_09/2024</t>
  </si>
  <si>
    <t>CONSTRUÇÃO DE BASE E SUB-BASE PARA PAVIMENTAÇÃO DE SOLO (PREDOMINANTEMENTE ARENOSO) COM CIMENTO - 6%, MISTURA EM USINA, COM ESPESSURA DE 20 CM - EXCLUSIVE CARGA E TRANSPORTE. AF_09/2024</t>
  </si>
  <si>
    <t>CONSTRUÇÃO DE BASE E SUB-BASE PARA PAVIMENTAÇÃO DE SOLO (PREDOMINANTEMENTE ARENOSO) COM CIMENTO - 8%, MISTURA EM PISTA, COM ESPESSURA DE 10 CM - EXCLUSIVE ESCAVAÇÃO, CARGA E TRANSPORTE E SOLO. AF_09/2024</t>
  </si>
  <si>
    <t>CONSTRUÇÃO DE BASE E SUB-BASE PARA PAVIMENTAÇÃO DE SOLO (PREDOMINANTEMENTE ARENOSO) COM CIMENTO - 8%, MISTURA EM PISTA, COM ESPESSURA DE 15 CM - EXCLUSIVE ESCAVAÇÃO, CARGA E TRANSPORTE E SOLO. AF_09/2024</t>
  </si>
  <si>
    <t>CONSTRUÇÃO DE BASE E SUB-BASE PARA PAVIMENTAÇÃO DE SOLO (PREDOMINANTEMENTE ARENOSO) COM CIMENTO - 8%, MISTURA EM PISTA, COM ESPESSURA DE 20 CM - EXCLUSIVE ESCAVAÇÃO, CARGA E TRANSPORTE E SOLO. AF_09/2024</t>
  </si>
  <si>
    <t>CONSTRUÇÃO DE BASE E SUB-BASE PARA PAVIMENTAÇÃO DE SOLO (PREDOMINANTEMENTE ARENOSO) COM CIMENTO - 8%, MISTURA EM USINA, COM ESPESSURA DE 10 CM - EXCLUSIVE CARGA E TRANSPORTE. AF_09/2024</t>
  </si>
  <si>
    <t>CONSTRUÇÃO DE BASE E SUB-BASE PARA PAVIMENTAÇÃO DE SOLO (PREDOMINANTEMENTE ARENOSO) COM CIMENTO - 8%, MISTURA EM USINA, COM ESPESSURA DE 15 CM - EXCLUSIVE CARGA E TRANSPORTE. AF_09/2024</t>
  </si>
  <si>
    <t>CONSTRUÇÃO DE BASE E SUB-BASE PARA PAVIMENTAÇÃO DE SOLO (PREDOMINANTEMENTE ARENOSO) COM CIMENTO - 8%, MISTURA EM USINA, COM ESPESSURA DE 20 CM - EXCLUSIVE CARGA E TRANSPORTE. AF_09/2024</t>
  </si>
  <si>
    <t>CONSTRUÇÃO DE BASE E SUB-BASE PARA PAVIMENTAÇÃO DE SOLO (PREDOMINANTEMENTE ARENOSO) MELHORADO COM CIMENTO - 2%, MISTURA EM PISTA, COM ESPESSURA DE 10 CM - EXCLUSIVE ESCAVAÇÃO, CARGA E TRANSPORTE E SOLO. AF_09/2024</t>
  </si>
  <si>
    <t>CONSTRUÇÃO DE BASE E SUB-BASE PARA PAVIMENTAÇÃO DE SOLO (PREDOMINANTEMENTE ARENOSO) MELHORADO COM CIMENTO - 2%, MISTURA EM PISTA, COM ESPESSURA DE 15 CM - EXCLUSIVE ESCAVAÇÃO, CARGA E TRANSPORTE E SOLO. AF_09/2024</t>
  </si>
  <si>
    <t>CONSTRUÇÃO DE BASE E SUB-BASE PARA PAVIMENTAÇÃO DE SOLO (PREDOMINANTEMENTE ARENOSO) MELHORADO COM CIMENTO - 2%, MISTURA EM PISTA, COM ESPESSURA DE 20 CM - EXCLUSIVE ESCAVAÇÃO, CARGA E TRANSPORTE E SOLO. AF_09/2024</t>
  </si>
  <si>
    <t>CONSTRUÇÃO DE BASE E SUB-BASE PARA PAVIMENTAÇÃO DE SOLO (PREDOMINANTEMENTE ARENOSO) MELHORADO COM CIMENTO - 2%, MISTURA EM USINA, COM ESPESSURA DE 10 CM - EXCLUSIVE CARGA E TRANSPORTE. AF_09/2024</t>
  </si>
  <si>
    <t>CONSTRUÇÃO DE BASE E SUB-BASE PARA PAVIMENTAÇÃO DE SOLO (PREDOMINANTEMENTE ARENOSO) MELHORADO COM CIMENTO - 2%, MISTURA EM USINA, COM ESPESSURA DE 15 CM - EXCLUSIVE CARGA E TRANSPORTE. AF_09/2024</t>
  </si>
  <si>
    <t>CONSTRUÇÃO DE BASE E SUB-BASE PARA PAVIMENTAÇÃO DE SOLO (PREDOMINANTEMENTE ARENOSO) MELHORADO COM CIMENTO - 2%, MISTURA EM USINA, COM ESPESSURA DE 20 CM - EXCLUSIVE CARGA E TRANSPORTE. AF_09/2024</t>
  </si>
  <si>
    <t>CONSTRUÇÃO DE BASE E SUB-BASE PARA PAVIMENTAÇÃO DE SOLO (PREDOMINANTEMENTE ARENOSO) MELHORADO COM CIMENTO - 4%, MISTURA EM PISTA, COM ESPESSURA DE 10 CM - EXCLUSIVE ESCAVAÇÃO, CARGA E TRANSPORTE E SOLO. AF_09/2024</t>
  </si>
  <si>
    <t>CONSTRUÇÃO DE BASE E SUB-BASE PARA PAVIMENTAÇÃO DE SOLO (PREDOMINANTEMENTE ARENOSO) MELHORADO COM CIMENTO - 4%, MISTURA EM PISTA, COM ESPESSURA DE 15 CM - EXCLUSIVE ESCAVAÇÃO, CARGA E TRANSPORTE E SOLO. AF_09/2024</t>
  </si>
  <si>
    <t>CONSTRUÇÃO DE BASE E SUB-BASE PARA PAVIMENTAÇÃO DE SOLO (PREDOMINANTEMENTE ARENOSO) MELHORADO COM CIMENTO - 4%, MISTURA EM PISTA, COM ESPESSURA DE 20 CM - EXCLUSIVE ESCAVAÇÃO, CARGA E TRANSPORTE E SOLO. AF_09/2024</t>
  </si>
  <si>
    <t>CONSTRUÇÃO DE BASE E SUB-BASE PARA PAVIMENTAÇÃO DE SOLO (PREDOMINANTEMENTE ARENOSO) MELHORADO COM CIMENTO - 4%, MISTURA EM USINA, COM ESPESSURA DE 10 CM - EXCLUSIVE CARGA E TRANSPORTE. AF_09/2024</t>
  </si>
  <si>
    <t>CONSTRUÇÃO DE BASE E SUB-BASE PARA PAVIMENTAÇÃO DE SOLO (PREDOMINANTEMENTE ARENOSO) MELHORADO COM CIMENTO - 4%, MISTURA EM USINA, COM ESPESSURA DE 15 CM - EXCLUSIVE CARGA E TRANSPORTE. AF_09/2024</t>
  </si>
  <si>
    <t>CONSTRUÇÃO DE BASE E SUB-BASE PARA PAVIMENTAÇÃO DE SOLO (PREDOMINANTEMENTE ARENOSO) MELHORADO COM CIMENTO - 4%, MISTURA EM USINA, COM ESPESSURA DE 20 CM - EXCLUSIVE CARGA E TRANSPORTE. AF_09/2024</t>
  </si>
  <si>
    <t>CONSTRUÇÃO DE BASE E SUB-BASE PARA PAVIMENTAÇÃO DE SOLO (PREDOMINANTEMENTE ARGILOSO) BRITA - 40%-60%, MISTURA EM PISTA, COM ESPESSURA DE 10 CM - EXCLUSIVE ESCAVAÇÃO, CARGA E TRANSPORTE E SOLO. AF_09/2024</t>
  </si>
  <si>
    <t>CONSTRUÇÃO DE BASE E SUB-BASE PARA PAVIMENTAÇÃO DE SOLO (PREDOMINANTEMENTE ARGILOSO) BRITA - 40%-60%, MISTURA EM PISTA, COM ESPESSURA DE 15 CM - EXCLUSIVE ESCAVAÇÃO, CARGA E TRANSPORTE E SOLO. AF_09/2024</t>
  </si>
  <si>
    <t>CONSTRUÇÃO DE BASE E SUB-BASE PARA PAVIMENTAÇÃO DE SOLO (PREDOMINANTEMENTE ARGILOSO) BRITA - 40%-60%, MISTURA EM PISTA, COM ESPESSURA DE 20 CM - EXCLUSIVE ESCAVAÇÃO, CARGA E TRANSPORTE E SOLO. AF_09/2024</t>
  </si>
  <si>
    <t>CONSTRUÇÃO DE BASE E SUB-BASE PARA PAVIMENTAÇÃO DE SOLO (PREDOMINANTEMENTE ARGILOSO) BRITA - 40%-60%, MISTURA EM USINA, COM ESPESSURA DE 10 CM - EXCLUSIVE CARGA E TRANSPORTE. AF_09/2024</t>
  </si>
  <si>
    <t>CONSTRUÇÃO DE BASE E SUB-BASE PARA PAVIMENTAÇÃO DE SOLO (PREDOMINANTEMENTE ARGILOSO) BRITA - 40%-60%, MISTURA EM USINA, COM ESPESSURA DE 15 CM - EXCLUSIVE CARGA E TRANSPORTE. AF_09/2024</t>
  </si>
  <si>
    <t>CONSTRUÇÃO DE BASE E SUB-BASE PARA PAVIMENTAÇÃO DE SOLO (PREDOMINANTEMENTE ARGILOSO) BRITA - 40%-60%, MISTURA EM USINA, COM ESPESSURA DE 20 CM - EXCLUSIVE CARGA E TRANSPORTE. AF_09/2024</t>
  </si>
  <si>
    <t>CONSTRUÇÃO DE BASE E SUB-BASE PARA PAVIMENTAÇÃO DE SOLO (PREDOMINANTEMENTE ARGILOSO) BRITA - 50%-50%, MISTURA EM PISTA, COM ESPESSURA DE 10 CM - EXCLUSIVE ESCAVAÇÃO, CARGA E TRANSPORTE E SOLO. AF_09/2024</t>
  </si>
  <si>
    <t>CONSTRUÇÃO DE BASE E SUB-BASE PARA PAVIMENTAÇÃO DE SOLO (PREDOMINANTEMENTE ARGILOSO) BRITA - 50%-50%, MISTURA EM PISTA, COM ESPESSURA DE 15 CM - EXCLUSIVE ESCAVAÇÃO, CARGA E TRANSPORTE E SOLO. AF_09/2024</t>
  </si>
  <si>
    <t>CONSTRUÇÃO DE BASE E SUB-BASE PARA PAVIMENTAÇÃO DE SOLO (PREDOMINANTEMENTE ARGILOSO) BRITA - 50%-50%, MISTURA EM PISTA, COM ESPESSURA DE 20 CM - EXCLUSIVE ESCAVAÇÃO, CARGA E TRANSPORTE E SOLO. AF_09/2024</t>
  </si>
  <si>
    <t>CONSTRUÇÃO DE BASE E SUB-BASE PARA PAVIMENTAÇÃO DE SOLO (PREDOMINANTEMENTE ARGILOSO) BRITA - 50%-50%, MISTURA EM USINA, COM ESPESSURA DE 10 CM - EXCLUSIVE CARGA E TRANSPORTE. AF_09/2024</t>
  </si>
  <si>
    <t>CONSTRUÇÃO DE BASE E SUB-BASE PARA PAVIMENTAÇÃO DE SOLO (PREDOMINANTEMENTE ARGILOSO) BRITA - 50%-50%, MISTURA EM USINA, COM ESPESSURA DE 15 CM - EXCLUSIVE CARGA E TRANSPORTE. AF_09/2024</t>
  </si>
  <si>
    <t>CONSTRUÇÃO DE BASE E SUB-BASE PARA PAVIMENTAÇÃO DE SOLO (PREDOMINANTEMENTE ARGILOSO) BRITA - 50%-50%, MISTURA EM USINA, COM ESPESSURA DE 20 CM - EXCLUSIVE CARGA E TRANSPORTE. AF_09/2024</t>
  </si>
  <si>
    <t>CONSTRUÇÃO DE BASE E SUB-BASE PARA PAVIMENTAÇÃO DE SOLO DE COMPORTAMENTO LATERÍTICO (ARENOSO), COM ESPESSURA DE 10 CM - EXCLUSIVE ESCAVAÇÃO, CARGA E TRANSPORTE E SOLO. AF_09/2024</t>
  </si>
  <si>
    <t>CONSTRUÇÃO DE BASE E SUB-BASE PARA PAVIMENTAÇÃO DE SOLO DE COMPORTAMENTO LATERÍTICO (ARENOSO), COM ESPESSURA DE 15 CM - EXCLUSIVE ESCAVAÇÃO, CARGA E TRANSPORTE E SOLO. AF_09/2024</t>
  </si>
  <si>
    <t>CONSTRUÇÃO DE BASE E SUB-BASE PARA PAVIMENTAÇÃO DE SOLO DE COMPORTAMENTO LATERÍTICO (ARENOSO), COM ESPESSURA DE 20 CM - EXCLUSIVE ESCAVAÇÃO, CARGA E TRANSPORTE E SOLO. AF_09/2024</t>
  </si>
  <si>
    <t>CONSTRUÇÃO DE BASE E SUB-BASE PARA PAVIMENTAÇÃO DE SOLO ESTABILIZADO GRANULOMETRICAMENTE COM MISTURA DE SOLOS EM PISTA - EXCLUSIVE SOLO, ESCAVAÇÃO, CARGA E TRANSPORTE. AF_09/2024</t>
  </si>
  <si>
    <t>CONSTRUÇÃO DE BASE E SUB-BASE PARA PAVIMENTAÇÃO DE SOLO ESTABILIZADO GRANULOMETRICAMENTE SEM MISTURA DE SOLOS - EXCLUSIVE SOLO, ESCAVAÇÃO, CARGA E TRANSPORTE. AF_09/2024</t>
  </si>
  <si>
    <t>ESPALHAMENTO DE MATERIAL COM TRATOR DE ESTEIRAS. AF_09/2024</t>
  </si>
  <si>
    <t>EXECUÇÃO DE IMPRIMAÇÃO COM ASFALTO DILUÍDO CM-30, PARA OBRAS DE CONSTRUÇÃO DE PAVIMENTOS. AF_09/2024</t>
  </si>
  <si>
    <t>EXECUÇÃO DE IMPRIMAÇÃO COM ASFALTO DILUÍDO CM-30, PARA OBRAS DE RECONSTRUÇÃO DE PAVIMENTOS. AF_09/2024</t>
  </si>
  <si>
    <t>EXECUÇÃO DE PINTURA DE LIGAÇÃO COM EMULSÃO ASFÁLTICA RR-2C, PARA OBRAS DE CONSTRUÇÃO DE PAVIMENTOS. AF_09/2024</t>
  </si>
  <si>
    <t>EXECUÇÃO DE PINTURA DE LIGAÇÃO COM EMULSÃO ASFÁLTICA RR-2C, PARA OBRAS DE RECONSTRUÇÃO DE PAVIMENTOS. AF_09/2024</t>
  </si>
  <si>
    <t>EXECUÇÃO E COMPACTAÇÃO DE CAMADA FINAL DE ATERRO (100% DE ENERGIA DO PROCTOR NORMAL) COM SOLO PREDOMINANTEMENTE ARENOSO, EM CAMADAS COM ESPESSURA DE 10 CM - EXCLUSIVE ESCAVAÇÃO, CARGA E TRANSPORTE E SOLO. AF_09/2024</t>
  </si>
  <si>
    <t>EXECUÇÃO E COMPACTAÇÃO DE CAMADA FINAL DE ATERRO (100% DE ENERGIA DO PROCTOR NORMAL) COM SOLO PREDOMINANTEMENTE ARENOSO, EM CAMADAS COM ESPESSURA DE 15 CM - EXCLUSIVE ESCAVAÇÃO, CARGA E TRANSPORTE E SOLO. AF_09/2024</t>
  </si>
  <si>
    <t>EXECUÇÃO E COMPACTAÇÃO DE CAMADA FINAL DE ATERRO (100% DE ENERGIA DO PROCTOR NORMAL) COM SOLO PREDOMINANTEMENTE ARENOSO, EM CAMADAS COM ESPESSURA DE 20 CM - EXCLUSIVE ESCAVAÇÃO, CARGA E TRANSPORTE E SOLO. AF_09/2024</t>
  </si>
  <si>
    <t>EXECUÇÃO E COMPACTAÇÃO DE CAMADA FINAL DE ATERRO (100% DE ENERGIA DO PROCTOR NORMAL) COM SOLO PREDOMINANTEMENTE ARGILOSO, EM CAMADAS COM ESPESSURA DE 10 CM - EXCLUSIVE ESCAVAÇÃO, CARGA E TRANSPORTE E SOLO. AF_09/2024</t>
  </si>
  <si>
    <t>EXECUÇÃO E COMPACTAÇÃO DE CAMADA FINAL DE ATERRO (100% DE ENERGIA DO PROCTOR NORMAL) COM SOLO PREDOMINANTEMENTE ARGILOSO, EM CAMADAS COM ESPESSURA DE 15 CM - EXCLUSIVE ESCAVAÇÃO, CARGA E TRANSPORTE E SOLO. AF_09/2024</t>
  </si>
  <si>
    <t>EXECUÇÃO E COMPACTAÇÃO DE CAMADA FINAL DE ATERRO (100% DE ENERGIA DO PROCTOR NORMAL) COM SOLO PREDOMINANTEMENTE ARGILOSO, EM CAMADAS COM ESPESSURA DE 20 CM - EXCLUSIVE ESCAVAÇÃO, CARGA E TRANSPORTE E SOLO. AF_09/2024</t>
  </si>
  <si>
    <t>EXECUÇÃO E COMPACTAÇÃO DE CORPO DE ATERRO (95% DE ENERGIA DO PROCTOR NORMAL) COM SOLO PREDOMINANTEMENTE ARENOSO, EM CAMADAS COM ESPESSURA DE 20 CM - EXCLUSIVE ESCAVAÇÃO, CARGA E TRANSPORTE E SOLO. AF_09/2024</t>
  </si>
  <si>
    <t>EXECUÇÃO E COMPACTAÇÃO DE CORPO DE ATERRO DE ATERRO (95% DE ENERGIA DO PROCTOR NORMAL) COM SOLO PREDOMINANTEMENTE ARENOSO, EM CAMADAS COM ESPESSURA DE 10 CM - EXCLUSIVE ESCAVAÇÃO, CARGA E TRANSPORTE E SOLO. AF_09/2024</t>
  </si>
  <si>
    <t>EXECUÇÃO E COMPACTAÇÃO DE CORPO DE ATERRO DE ATERRO (95% DE ENERGIA DO PROCTOR NORMAL) COM SOLO PREDOMINANTEMENTE ARGILOSO ESPESSURA 15 CM - EXCLUSIVE MATERIAL, ESCAVAÇÃO, CARGA E TRANSPORTE. AF_09/2024</t>
  </si>
  <si>
    <t>EXECUÇÃO E COMPACTAÇÃO DE CORPO DE ATERRO DE ATERRO (95% DE ENERGIA DO PROCTOR NORMAL) COM SOLO PREDOMINANTEMENTE ARGILOSO, EM CAMADAS COM ESPESSURA DE 10 CM - EXCLUSIVE ESCAVAÇÃO, CARGA E TRANSPORTE E SOLO. AF_09/2024</t>
  </si>
  <si>
    <t>EXECUÇÃO E COMPACTAÇÃO DE CORPO DE ATERRO DE ATERRO (95% DE ENERGIA DO PROCTOR NORMAL) COM SOLO PREDOMINANTEMENTE ARGILOSO, EM CAMADAS COM ESPESSURA DE 20 CM - EXCLUSIVE ESCAVAÇÃO, CARGA E TRANSPORTE E SOLO. AF_09/2024</t>
  </si>
  <si>
    <t>RECONSTRUÇÃO DE BASE E SUB-BASE PARA PAVIMENTAÇÃO DE BRITA GRADUADA SIMPLES TRATADA COM CIMENTO, COM ESPESSURA DE 10 CM - EXCLUSIVE CARGA E TRANSPORTE. AF_09/2024</t>
  </si>
  <si>
    <t>RECONSTRUÇÃO DE BASE E SUB-BASE PARA PAVIMENTAÇÃO DE BRITA GRADUADA SIMPLES TRATADA COM CIMENTO, COM ESPESSURA DE 15 CM - EXCLUSIVE CARGA E TRANSPORTE. AF_09/2024</t>
  </si>
  <si>
    <t>RECONSTRUÇÃO DE BASE E SUB-BASE PARA PAVIMENTAÇÃO DE BRITA GRADUADA SIMPLES TRATADA COM CIMENTO, COM ESPESSURA DE 20 CM - EXCLUSIVE CARGA E TRANSPORTE. AF_09/2024</t>
  </si>
  <si>
    <t>RECONSTRUÇÃO DE BASE E SUB-BASE PARA PAVIMENTAÇÃO DE BRITA GRADUADA SIMPLES, COM ESPESSURA DE 10 CM - EXCLUSIVE CARGA E TRANSPORTE. AF_09/2024</t>
  </si>
  <si>
    <t>RECONSTRUÇÃO DE BASE E SUB-BASE PARA PAVIMENTAÇÃO DE BRITA GRADUADA SIMPLES, COM ESPESSURA DE 15 CM - EXCLUSIVE CARGA E TRANSPORTE. AF_09/2024</t>
  </si>
  <si>
    <t>RECONSTRUÇÃO DE BASE E SUB-BASE PARA PAVIMENTAÇÃO DE BRITA GRADUADA SIMPLES, COM ESPESSURA DE 20 CM - EXCLUSIVE CARGA E TRANSPORTE. AF_09/2024</t>
  </si>
  <si>
    <t>RECONSTRUÇÃO DE BASE E SUB-BASE PARA PAVIMENTAÇÃO DE CONCRETO COMPACTADO COM ROLO, COM ESPESSURA DE 10 CM - EXCLUSIVE CARGA E TRANSPORTE. AF_09/2024</t>
  </si>
  <si>
    <t>RECONSTRUÇÃO DE BASE E SUB-BASE PARA PAVIMENTAÇÃO DE CONCRETO COMPACTADO COM ROLO, COM ESPESSURA DE 15 CM - EXCLUSIVE CARGA E TRANSPORTE. AF_09/2024</t>
  </si>
  <si>
    <t>RECONSTRUÇÃO DE BASE E SUB-BASE PARA PAVIMENTAÇÃO DE CONCRETO COMPACTADO COM ROLO, COM ESPESSURA DE 20 CM - EXCLUSIVE CARGA E TRANSPORTE. AF_09/2024</t>
  </si>
  <si>
    <t>RECONSTRUÇÃO DE BASE E SUB-BASE PARA PAVIMENTAÇÃO DE MACADAME SECO, COM ESPESSURA DE 10 CM - EXCLUSIVE CARGA E TRANSPORTE. AF_09/2024</t>
  </si>
  <si>
    <t>RECONSTRUÇÃO DE BASE E SUB-BASE PARA PAVIMENTAÇÃO DE MACADAME SECO, COM ESPESSURA DE 15 CM - EXCLUSIVE CARGA E TRANSPORTE. AF_09/2024</t>
  </si>
  <si>
    <t>RECONSTRUÇÃO DE BASE E SUB-BASE PARA PAVIMENTAÇÃO DE MACADAME SECO, COM ESPESSURA DE 20 CM - EXCLUSIVE CARGA E TRANSPORTE. AF_09/2024</t>
  </si>
  <si>
    <t>RECONSTRUÇÃO DE BASE E SUB-BASE PARA PAVIMENTAÇÃO DE MACADAME SECO, COM ESPESSURA DE 25 CM - EXCLUSIVE CARGA E TRANSPORTE. AF_09/2024</t>
  </si>
  <si>
    <t>RECONSTRUÇÃO DE BASE E SUB-BASE PARA PAVIMENTAÇÃO DE RACHÃO, COM ESPESSURA DE 30 CM - EXCLUSIVE CARGA E TRANSPORTE. AF_09/2024</t>
  </si>
  <si>
    <t>RECONSTRUÇÃO DE BASE E SUB-BASE PARA PAVIMENTAÇÃO DE RACHÃO, COM ESPESSURA DE 40 CM - EXCLUSIVE CARGA E TRANSPORTE. AF_09/2024</t>
  </si>
  <si>
    <t>RECONSTRUÇÃO DE BASE E SUB-BASE PARA PAVIMENTAÇÃO DE RACHÃO, COM ESPESSURA DE 50 CM - EXCLUSIVE CARGA E TRANSPORTE. AF_09/2024</t>
  </si>
  <si>
    <t>RECONSTRUÇÃO DE BASE E SUB-BASE PARA PAVIMENTAÇÃO DE RACHÃO, COM ESPESSURA DE 60 CM - EXCLUSIVE CARGA E TRANSPORTE. AF_09/2024</t>
  </si>
  <si>
    <t>RECONSTRUÇÃO DE BASE E SUB-BASE PARA PAVIMENTAÇÃO DE SOLO (PREDOMINANTEMENTE ARENOSO) BRITA - 40%-60% COM CIMENTO - 4%, MISTURA EM PISTA, COM ESPESSURA DE 10 CM - EXCLUSIVE ESCAVAÇÃO, CARGA E TRANSPORTE E SOLO. AF_09/2024</t>
  </si>
  <si>
    <t>RECONSTRUÇÃO DE BASE E SUB-BASE PARA PAVIMENTAÇÃO DE SOLO (PREDOMINANTEMENTE ARENOSO) BRITA - 40%-60% COM CIMENTO - 4%, MISTURA EM PISTA, COM ESPESSURA DE 15 CM - EXCLUSIVE ESCAVAÇÃO, CARGA E TRANSPORTE E SOLO. AF_09/2024</t>
  </si>
  <si>
    <t>RECONSTRUÇÃO DE BASE E SUB-BASE PARA PAVIMENTAÇÃO DE SOLO (PREDOMINANTEMENTE ARENOSO) BRITA - 40%-60% COM CIMENTO - 4%, MISTURA EM PISTA, COM ESPESSURA DE 20 CM - EXCLUSIVE ESCAVAÇÃO, CARGA E TRANSPORTE E SOLO. AF_09/2024</t>
  </si>
  <si>
    <t>RECONSTRUÇÃO DE BASE E SUB-BASE PARA PAVIMENTAÇÃO DE SOLO (PREDOMINANTEMENTE ARENOSO) BRITA - 40%-60% COM CIMENTO - 4%, MISTURA EM USINA, COM ESPESSURA DE 10 CM - EXCLUSIVE CARGA E TRANSPORTE. AF_09/2024</t>
  </si>
  <si>
    <t>RECONSTRUÇÃO DE BASE E SUB-BASE PARA PAVIMENTAÇÃO DE SOLO (PREDOMINANTEMENTE ARENOSO) BRITA - 40%-60% COM CIMENTO - 4%, MISTURA EM USINA, COM ESPESSURA DE 15 CM - EXCLUSIVE CARGA E TRANSPORTE. AF_09/2024</t>
  </si>
  <si>
    <t>RECONSTRUÇÃO DE BASE E SUB-BASE PARA PAVIMENTAÇÃO DE SOLO (PREDOMINANTEMENTE ARENOSO) BRITA - 40%-60% COM CIMENTO - 4%, MISTURA EM USINA, COM ESPESSURA DE 20 CM - EXCLUSIVE CARGA E TRANSPORTE. AF_09/2024</t>
  </si>
  <si>
    <t>RECONSTRUÇÃO DE BASE E SUB-BASE PARA PAVIMENTAÇÃO DE SOLO (PREDOMINANTEMENTE ARENOSO) BRITA - 40%-60% COM CIMENTO - 6%, MISTURA EM PISTA, COM ESPESSURA DE 10 CM - EXCLUSIVE ESCAVAÇÃO, CARGA E TRANSPORTE E SOLO. AF_09/2024</t>
  </si>
  <si>
    <t>RECONSTRUÇÃO DE BASE E SUB-BASE PARA PAVIMENTAÇÃO DE SOLO (PREDOMINANTEMENTE ARENOSO) BRITA - 40%-60% COM CIMENTO - 6%, MISTURA EM PISTA, COM ESPESSURA DE 15 CM - EXCLUSIVE ESCAVAÇÃO, CARGA E TRANSPORTE E SOLO. AF_09/2024</t>
  </si>
  <si>
    <t>RECONSTRUÇÃO DE BASE E SUB-BASE PARA PAVIMENTAÇÃO DE SOLO (PREDOMINANTEMENTE ARENOSO) BRITA - 40%-60% COM CIMENTO - 6%, MISTURA EM PISTA, COM ESPESSURA DE 20 CM - EXCLUSIVE ESCAVAÇÃO, CARGA E TRANSPORTE E SOLO. AF_09/2024</t>
  </si>
  <si>
    <t>RECONSTRUÇÃO DE BASE E SUB-BASE PARA PAVIMENTAÇÃO DE SOLO (PREDOMINANTEMENTE ARENOSO) BRITA - 40%-60% COM CIMENTO - 6%, MISTURA EM USINA, COM ESPESSURA DE 10 CM - EXCLUSIVE CARGA E TRANSPORTE. AF_09/2024</t>
  </si>
  <si>
    <t>RECONSTRUÇÃO DE BASE E SUB-BASE PARA PAVIMENTAÇÃO DE SOLO (PREDOMINANTEMENTE ARENOSO) BRITA - 40%-60% COM CIMENTO - 6%, MISTURA EM USINA, COM ESPESSURA DE 15 CM - EXCLUSIVE CARGA E TRANSPORTE. AF_09/2024</t>
  </si>
  <si>
    <t>RECONSTRUÇÃO DE BASE E SUB-BASE PARA PAVIMENTAÇÃO DE SOLO (PREDOMINANTEMENTE ARENOSO) BRITA - 40%-60% COM CIMENTO - 6%, MISTURA EM USINA, COM ESPESSURA DE 20 CM - EXCLUSIVE CARGA E TRANSPORTE. AF_09/2024</t>
  </si>
  <si>
    <t>RECONSTRUÇÃO DE BASE E SUB-BASE PARA PAVIMENTAÇÃO DE SOLO (PREDOMINANTEMENTE ARENOSO) BRITA - 40%-60% COM CIMENTO - 8%, MISTURA EM PISTA, COM ESPESSURA DE 10 CM - EXCLUSIVE ESCAVAÇÃO, CARGA E TRANSPORTE E SOLO. AF_09/2024</t>
  </si>
  <si>
    <t>RECONSTRUÇÃO DE BASE E SUB-BASE PARA PAVIMENTAÇÃO DE SOLO (PREDOMINANTEMENTE ARENOSO) BRITA - 40%-60% COM CIMENTO - 8%, MISTURA EM PISTA, COM ESPESSURA DE 15 CM - EXCLUSIVE ESCAVAÇÃO, CARGA E TRANSPORTE E SOLO. AF_09/2024</t>
  </si>
  <si>
    <t>RECONSTRUÇÃO DE BASE E SUB-BASE PARA PAVIMENTAÇÃO DE SOLO (PREDOMINANTEMENTE ARENOSO) BRITA - 40%-60% COM CIMENTO - 8%, MISTURA EM PISTA, COM ESPESSURA DE 20 CM - EXCLUSIVE ESCAVAÇÃO, CARGA E TRANSPORTE E SOLO. AF_09/2024</t>
  </si>
  <si>
    <t>RECONSTRUÇÃO DE BASE E SUB-BASE PARA PAVIMENTAÇÃO DE SOLO (PREDOMINANTEMENTE ARENOSO) BRITA - 40%-60% COM CIMENTO - 8%, MISTURA EM USINA, COM ESPESSURA DE 10 CM - EXCLUSIVE CARGA E TRANSPORTE. AF_09/2024</t>
  </si>
  <si>
    <t>RECONSTRUÇÃO DE BASE E SUB-BASE PARA PAVIMENTAÇÃO DE SOLO (PREDOMINANTEMENTE ARENOSO) BRITA - 40%-60% COM CIMENTO - 8%, MISTURA EM USINA, COM ESPESSURA DE 15 CM - EXCLUSIVE CARGA E TRANSPORTE. AF_09/2024</t>
  </si>
  <si>
    <t>RECONSTRUÇÃO DE BASE E SUB-BASE PARA PAVIMENTAÇÃO DE SOLO (PREDOMINANTEMENTE ARENOSO) BRITA - 40%-60% COM CIMENTO - 8%, MISTURA EM USINA, COM ESPESSURA DE 20 CM - EXCLUSIVE CARGA E TRANSPORTE. AF_09/2024</t>
  </si>
  <si>
    <t>RECONSTRUÇÃO DE BASE E SUB-BASE PARA PAVIMENTAÇÃO DE SOLO (PREDOMINANTEMENTE ARENOSO) BRITA - 40%-60%, MISTURA EM PISTA, COM ESPESSURA DE 10 CM - EXCLUSIVE ESCAVAÇÃO, CARGA E TRANSPORTE E SOLO. AF_09/2024</t>
  </si>
  <si>
    <t>RECONSTRUÇÃO DE BASE E SUB-BASE PARA PAVIMENTAÇÃO DE SOLO (PREDOMINANTEMENTE ARENOSO) BRITA - 40%-60%, MISTURA EM PISTA, COM ESPESSURA DE 15 CM - EXCLUSIVE ESCAVAÇÃO, CARGA E TRANSPORTE E SOLO. AF_09/2024</t>
  </si>
  <si>
    <t>RECONSTRUÇÃO DE BASE E SUB-BASE PARA PAVIMENTAÇÃO DE SOLO (PREDOMINANTEMENTE ARENOSO) BRITA - 40%-60%, MISTURA EM PISTA, COM ESPESSURA DE 20 CM - EXCLUSIVE ESCAVAÇÃO, CARGA E TRANSPORTE E SOLO. AF_09/2024</t>
  </si>
  <si>
    <t>RECONSTRUÇÃO DE BASE E SUB-BASE PARA PAVIMENTAÇÃO DE SOLO (PREDOMINANTEMENTE ARENOSO) BRITA - 40%-60%, MISTURA EM USINA, COM ESPESSURA DE 10 CM - EXCLUSIVE CARGA E TRANSPORTE. AF_09/2024</t>
  </si>
  <si>
    <t>RECONSTRUÇÃO DE BASE E SUB-BASE PARA PAVIMENTAÇÃO DE SOLO (PREDOMINANTEMENTE ARENOSO) BRITA - 40%-60%, MISTURA EM USINA, COM ESPESSURA DE 15 CM - EXCLUSIVE CARGA E TRANSPORTE. AF_09/2024</t>
  </si>
  <si>
    <t>RECONSTRUÇÃO DE BASE E SUB-BASE PARA PAVIMENTAÇÃO DE SOLO (PREDOMINANTEMENTE ARENOSO) BRITA - 40%-60%, MISTURA EM USINA, COM ESPESSURA DE 20 CM - EXCLUSIVE CARGA E TRANSPORTE. AF_09/2024</t>
  </si>
  <si>
    <t>RECONSTRUÇÃO DE BASE E SUB-BASE PARA PAVIMENTAÇÃO DE SOLO (PREDOMINANTEMENTE ARENOSO) BRITA - 50%-50% COM CIMENTO - 4%, MISTURA EM PISTA, COM ESPESSURA DE 10 CM - EXCLUSIVE ESCAVAÇÃO, CARGA E TRANSPORTE E SOLO. AF_09/2024</t>
  </si>
  <si>
    <t>RECONSTRUÇÃO DE BASE E SUB-BASE PARA PAVIMENTAÇÃO DE SOLO (PREDOMINANTEMENTE ARENOSO) BRITA - 50%-50% COM CIMENTO - 4%, MISTURA EM PISTA, COM ESPESSURA DE 15 CM - EXCLUSIVE ESCAVAÇÃO, CARGA E TRANSPORTE E SOLO. AF_09/2024</t>
  </si>
  <si>
    <t>RECONSTRUÇÃO DE BASE E SUB-BASE PARA PAVIMENTAÇÃO DE SOLO (PREDOMINANTEMENTE ARENOSO) BRITA - 50%-50% COM CIMENTO - 4%, MISTURA EM PISTA, COM ESPESSURA DE 20 CM - EXCLUSIVE ESCAVAÇÃO, CARGA E TRANSPORTE E SOLO. AF_09/2024</t>
  </si>
  <si>
    <t>RECONSTRUÇÃO DE BASE E SUB-BASE PARA PAVIMENTAÇÃO DE SOLO (PREDOMINANTEMENTE ARENOSO) BRITA - 50%-50% COM CIMENTO - 4%, MISTURA EM USINA, COM ESPESSURA DE 10 CM - EXCLUSIVE CARGA E TRANSPORTE. AF_09/2024</t>
  </si>
  <si>
    <t>RECONSTRUÇÃO DE BASE E SUB-BASE PARA PAVIMENTAÇÃO DE SOLO (PREDOMINANTEMENTE ARENOSO) BRITA - 50%-50% COM CIMENTO - 4%, MISTURA EM USINA, COM ESPESSURA DE 15 CM - EXCLUSIVE CARGA E TRANSPORTE. AF_09/2024</t>
  </si>
  <si>
    <t>RECONSTRUÇÃO DE BASE E SUB-BASE PARA PAVIMENTAÇÃO DE SOLO (PREDOMINANTEMENTE ARENOSO) BRITA - 50%-50% COM CIMENTO - 4%, MISTURA EM USINA, COM ESPESSURA DE 20 CM - EXCLUSIVE CARGA E TRANSPORTE. AF_09/2024</t>
  </si>
  <si>
    <t>RECONSTRUÇÃO DE BASE E SUB-BASE PARA PAVIMENTAÇÃO DE SOLO (PREDOMINANTEMENTE ARENOSO) BRITA - 50%-50% COM CIMENTO - 6%, MISTURA EM PISTA, COM ESPESSURA DE 10 CM - EXCLUSIVE ESCAVAÇÃO, CARGA E TRANSPORTE E SOLO. AF_09/2024</t>
  </si>
  <si>
    <t>RECONSTRUÇÃO DE BASE E SUB-BASE PARA PAVIMENTAÇÃO DE SOLO (PREDOMINANTEMENTE ARENOSO) BRITA - 50%-50% COM CIMENTO - 6%, MISTURA EM PISTA, COM ESPESSURA DE 15 CM - EXCLUSIVE ESCAVAÇÃO, CARGA E TRANSPORTE E SOLO. AF_09/2024</t>
  </si>
  <si>
    <t>RECONSTRUÇÃO DE BASE E SUB-BASE PARA PAVIMENTAÇÃO DE SOLO (PREDOMINANTEMENTE ARENOSO) BRITA - 50%-50% COM CIMENTO - 6%, MISTURA EM PISTA, COM ESPESSURA DE 20 CM - EXCLUSIVE ESCAVAÇÃO, CARGA E TRANSPORTE E SOLO. AF_09/2024</t>
  </si>
  <si>
    <t>RECONSTRUÇÃO DE BASE E SUB-BASE PARA PAVIMENTAÇÃO DE SOLO (PREDOMINANTEMENTE ARENOSO) BRITA - 50%-50% COM CIMENTO - 6%, MISTURA EM USINA, COM ESPESSURA DE 10 CM - EXCLUSIVE CARGA E TRANSPORTE. AF_09/2024</t>
  </si>
  <si>
    <t>RECONSTRUÇÃO DE BASE E SUB-BASE PARA PAVIMENTAÇÃO DE SOLO (PREDOMINANTEMENTE ARENOSO) BRITA - 50%-50% COM CIMENTO - 6%, MISTURA EM USINA, COM ESPESSURA DE 15 CM - EXCLUSIVE CARGA E TRANSPORTE. AF_09/2024</t>
  </si>
  <si>
    <t>RECONSTRUÇÃO DE BASE E SUB-BASE PARA PAVIMENTAÇÃO DE SOLO (PREDOMINANTEMENTE ARENOSO) BRITA - 50%-50% COM CIMENTO - 6%, MISTURA EM USINA, COM ESPESSURA DE 20 CM - EXCLUSIVE CARGA E TRANSPORTE. AF_09/2024</t>
  </si>
  <si>
    <t>RECONSTRUÇÃO DE BASE E SUB-BASE PARA PAVIMENTAÇÃO DE SOLO (PREDOMINANTEMENTE ARENOSO) BRITA - 50%-50% COM CIMENTO - 8%, MISTURA EM PISTA, COM ESPESSURA DE 10 CM - EXCLUSIVE ESCAVAÇÃO, CARGA E TRANSPORTE E SOLO. AF_09/2024</t>
  </si>
  <si>
    <t>RECONSTRUÇÃO DE BASE E SUB-BASE PARA PAVIMENTAÇÃO DE SOLO (PREDOMINANTEMENTE ARENOSO) BRITA - 50%-50% COM CIMENTO - 8%, MISTURA EM PISTA, COM ESPESSURA DE 15 CM - EXCLUSIVE ESCAVAÇÃO, CARGA E TRANSPORTE E SOLO. AF_09/2024</t>
  </si>
  <si>
    <t>RECONSTRUÇÃO DE BASE E SUB-BASE PARA PAVIMENTAÇÃO DE SOLO (PREDOMINANTEMENTE ARENOSO) BRITA - 50%-50% COM CIMENTO - 8%, MISTURA EM PISTA, COM ESPESSURA DE 20 CM - EXCLUSIVE ESCAVAÇÃO, CARGA E TRANSPORTE E SOLO. AF_09/2024</t>
  </si>
  <si>
    <t>RECONSTRUÇÃO DE BASE E SUB-BASE PARA PAVIMENTAÇÃO DE SOLO (PREDOMINANTEMENTE ARENOSO) BRITA - 50%-50% COM CIMENTO - 8%, MISTURA EM USINA, COM ESPESSURA DE 10 CM - EXCLUSIVE CARGA E TRANSPORTE. AF_09/2024</t>
  </si>
  <si>
    <t>RECONSTRUÇÃO DE BASE E SUB-BASE PARA PAVIMENTAÇÃO DE SOLO (PREDOMINANTEMENTE ARENOSO) BRITA - 50%-50% COM CIMENTO - 8%, MISTURA EM USINA, COM ESPESSURA DE 15 CM - EXCLUSIVE CARGA E TRANSPORTE. AF_09/2024</t>
  </si>
  <si>
    <t>RECONSTRUÇÃO DE BASE E SUB-BASE PARA PAVIMENTAÇÃO DE SOLO (PREDOMINANTEMENTE ARENOSO) BRITA - 50%-50% COM CIMENTO - 8%, MISTURA EM USINA, COM ESPESSURA DE 20 CM - EXCLUSIVE CARGA E TRANSPORTE. AF_09/2024</t>
  </si>
  <si>
    <t>RECONSTRUÇÃO DE BASE E SUB-BASE PARA PAVIMENTAÇÃO DE SOLO (PREDOMINANTEMENTE ARENOSO) BRITA - 50%-50%, MISTURA EM PISTA, COM ESPESSURA DE 10 CM - EXCLUSIVE ESCAVAÇÃO, CARGA E TRANSPORTE E SOLO. AF_09/2024</t>
  </si>
  <si>
    <t>RECONSTRUÇÃO DE BASE E SUB-BASE PARA PAVIMENTAÇÃO DE SOLO (PREDOMINANTEMENTE ARENOSO) BRITA - 50%-50%, MISTURA EM PISTA, COM ESPESSURA DE 15 CM - EXCLUSIVE ESCAVAÇÃO, CARGA E TRANSPORTE E SOLO. AF_09/2024</t>
  </si>
  <si>
    <t>RECONSTRUÇÃO DE BASE E SUB-BASE PARA PAVIMENTAÇÃO DE SOLO (PREDOMINANTEMENTE ARENOSO) BRITA - 50%-50%, MISTURA EM PISTA, COM ESPESSURA DE 20 CM - EXCLUSIVE ESCAVAÇÃO, CARGA E TRANSPORTE E SOLO. AF_09/2024</t>
  </si>
  <si>
    <t>RECONSTRUÇÃO DE BASE E SUB-BASE PARA PAVIMENTAÇÃO DE SOLO (PREDOMINANTEMENTE ARENOSO) BRITA - 50%-50%, MISTURA EM USINA, COM ESPESSURA DE 10 CM - EXCLUSIVE CARGA E TRANSPORTE. AF_09/2024</t>
  </si>
  <si>
    <t>RECONSTRUÇÃO DE BASE E SUB-BASE PARA PAVIMENTAÇÃO DE SOLO (PREDOMINANTEMENTE ARENOSO) BRITA - 50%-50%, MISTURA EM USINA, COM ESPESSURA DE 15 CM - EXCLUSIVE CARGA E TRANSPORTE. AF_09/2024</t>
  </si>
  <si>
    <t>RECONSTRUÇÃO DE BASE E SUB-BASE PARA PAVIMENTAÇÃO DE SOLO (PREDOMINANTEMENTE ARENOSO) BRITA - 50%-50%, MISTURA EM USINA, COM ESPESSURA DE 20 CM - EXCLUSIVE CARGA E TRANSPORTE. AF_09/2024</t>
  </si>
  <si>
    <t>RECONSTRUÇÃO DE BASE E SUB-BASE PARA PAVIMENTAÇÃO DE SOLO (PREDOMINANTEMENTE ARENOSO) COM CIMENTO - 6%, MISTURA EM PISTA, COM ESPESSURA DE 10 CM - EXCLUSIVE ESCAVAÇÃO, CARGA E TRANSPORTE E SOLO. AF_09/2024</t>
  </si>
  <si>
    <t>RECONSTRUÇÃO DE BASE E SUB-BASE PARA PAVIMENTAÇÃO DE SOLO (PREDOMINANTEMENTE ARENOSO) COM CIMENTO - 6%, MISTURA EM PISTA, COM ESPESSURA DE 15 CM - EXCLUSIVE ESCAVAÇÃO, CARGA E TRANSPORTE E SOLO. AF_09/2024</t>
  </si>
  <si>
    <t>RECONSTRUÇÃO DE BASE E SUB-BASE PARA PAVIMENTAÇÃO DE SOLO (PREDOMINANTEMENTE ARENOSO) COM CIMENTO - 6%, MISTURA EM PISTA, COM ESPESSURA DE 20 CM - EXCLUSIVE ESCAVAÇÃO, CARGA E TRANSPORTE E SOLO. AF_09/2024</t>
  </si>
  <si>
    <t>RECONSTRUÇÃO DE BASE E SUB-BASE PARA PAVIMENTAÇÃO DE SOLO (PREDOMINANTEMENTE ARENOSO) COM CIMENTO - 6%, MISTURA EM USINA, COM ESPESSURA DE 10 CM - EXCLUSIVE CARGA E TRANSPORTE. AF_09/2024</t>
  </si>
  <si>
    <t>RECONSTRUÇÃO DE BASE E SUB-BASE PARA PAVIMENTAÇÃO DE SOLO (PREDOMINANTEMENTE ARENOSO) COM CIMENTO - 6%, MISTURA EM USINA, COM ESPESSURA DE 15 CM - EXCLUSIVE CARGA E TRANSPORTE. AF_09/2024</t>
  </si>
  <si>
    <t>RECONSTRUÇÃO DE BASE E SUB-BASE PARA PAVIMENTAÇÃO DE SOLO (PREDOMINANTEMENTE ARENOSO) COM CIMENTO - 6%, MISTURA EM USINA, COM ESPESSURA DE 20 CM - EXCLUSIVE CARGA E TRANSPORTE. AF_09/2024</t>
  </si>
  <si>
    <t>RECONSTRUÇÃO DE BASE E SUB-BASE PARA PAVIMENTAÇÃO DE SOLO (PREDOMINANTEMENTE ARENOSO) COM CIMENTO - 8%, MISTURA EM PISTA, COM ESPESSURA DE 10 CM - EXCLUSIVE ESCAVAÇÃO, CARGA E TRANSPORTE E SOLO. AF_09/2024</t>
  </si>
  <si>
    <t>RECONSTRUÇÃO DE BASE E SUB-BASE PARA PAVIMENTAÇÃO DE SOLO (PREDOMINANTEMENTE ARENOSO) COM CIMENTO - 8%, MISTURA EM PISTA, COM ESPESSURA DE 15 CM - EXCLUSIVE ESCAVAÇÃO, CARGA E TRANSPORTE E SOLO. AF_09/2024</t>
  </si>
  <si>
    <t>RECONSTRUÇÃO DE BASE E SUB-BASE PARA PAVIMENTAÇÃO DE SOLO (PREDOMINANTEMENTE ARENOSO) COM CIMENTO - 8%, MISTURA EM PISTA, COM ESPESSURA DE 20 CM - EXCLUSIVE ESCAVAÇÃO, CARGA E TRANSPORTE E SOLO. AF_09/2024</t>
  </si>
  <si>
    <t>RECONSTRUÇÃO DE BASE E SUB-BASE PARA PAVIMENTAÇÃO DE SOLO (PREDOMINANTEMENTE ARENOSO) COM CIMENTO - 8%, MISTURA EM USINA, COM ESPESSURA DE 10 CM - EXCLUSIVE CARGA E TRANSPORTE. AF_09/2024</t>
  </si>
  <si>
    <t>RECONSTRUÇÃO DE BASE E SUB-BASE PARA PAVIMENTAÇÃO DE SOLO (PREDOMINANTEMENTE ARENOSO) COM CIMENTO - 8%, MISTURA EM USINA, COM ESPESSURA DE 15 CM - EXCLUSIVE CARGA E TRANSPORTE. AF_09/2024</t>
  </si>
  <si>
    <t>RECONSTRUÇÃO DE BASE E SUB-BASE PARA PAVIMENTAÇÃO DE SOLO (PREDOMINANTEMENTE ARENOSO) COM CIMENTO - 8%, MISTURA EM USINA, COM ESPESSURA DE 20 CM - EXCLUSIVE CARGA E TRANSPORTE. AF_09/2024</t>
  </si>
  <si>
    <t>RECONSTRUÇÃO DE BASE E SUB-BASE PARA PAVIMENTAÇÃO DE SOLO (PREDOMINANTEMENTE ARENOSO) MELHORADO COM CIMENTO - 2%, MISTURA EM PISTA, COM ESPESSURA DE 10 CM - EXCLUSIVE ESCAVAÇÃO, CARGA E TRANSPORTE E SOLO. AF_09/2024</t>
  </si>
  <si>
    <t>RECONSTRUÇÃO DE BASE E SUB-BASE PARA PAVIMENTAÇÃO DE SOLO (PREDOMINANTEMENTE ARENOSO) MELHORADO COM CIMENTO - 2%, MISTURA EM PISTA, COM ESPESSURA DE 15 CM - EXCLUSIVE ESCAVAÇÃO, CARGA E TRANSPORTE E SOLO. AF_09/2024</t>
  </si>
  <si>
    <t>RECONSTRUÇÃO DE BASE E SUB-BASE PARA PAVIMENTAÇÃO DE SOLO (PREDOMINANTEMENTE ARENOSO) MELHORADO COM CIMENTO - 2%, MISTURA EM PISTA, COM ESPESSURA DE 20 CM - EXCLUSIVE ESCAVAÇÃO, CARGA E TRANSPORTE E SOLO. AF_09/2024</t>
  </si>
  <si>
    <t>RECONSTRUÇÃO DE BASE E SUB-BASE PARA PAVIMENTAÇÃO DE SOLO (PREDOMINANTEMENTE ARENOSO) MELHORADO COM CIMENTO - 2%, MISTURA EM USINA, COM ESPESSURA DE 10 CM - EXCLUSIVE CARGA E TRANSPORTE. AF_09/2024</t>
  </si>
  <si>
    <t>RECONSTRUÇÃO DE BASE E SUB-BASE PARA PAVIMENTAÇÃO DE SOLO (PREDOMINANTEMENTE ARENOSO) MELHORADO COM CIMENTO - 2%, MISTURA EM USINA, COM ESPESSURA DE 15 CM - EXCLUSIVE CARGA E TRANSPORTE. AF_09/2024</t>
  </si>
  <si>
    <t>RECONSTRUÇÃO DE BASE E SUB-BASE PARA PAVIMENTAÇÃO DE SOLO (PREDOMINANTEMENTE ARENOSO) MELHORADO COM CIMENTO - 2%, MISTURA EM USINA, COM ESPESSURA DE 20 CM - EXCLUSIVE CARGA E TRANSPORTE. AF_09/2024</t>
  </si>
  <si>
    <t>RECONSTRUÇÃO DE BASE E SUB-BASE PARA PAVIMENTAÇÃO DE SOLO (PREDOMINANTEMENTE ARENOSO) MELHORADO COM CIMENTO - 4%, MISTURA EM PISTA, COM ESPESSURA DE 10 CM - EXCLUSIVE ESCAVAÇÃO, CARGA E TRANSPORTE E SOLO. AF_09/2024</t>
  </si>
  <si>
    <t>RECONSTRUÇÃO DE BASE E SUB-BASE PARA PAVIMENTAÇÃO DE SOLO (PREDOMINANTEMENTE ARENOSO) MELHORADO COM CIMENTO - 4%, MISTURA EM PISTA, COM ESPESSURA DE 15 CM - EXCLUSIVE ESCAVAÇÃO, CARGA E TRANSPORTE E SOLO. AF_09/2024</t>
  </si>
  <si>
    <t>RECONSTRUÇÃO DE BASE E SUB-BASE PARA PAVIMENTAÇÃO DE SOLO (PREDOMINANTEMENTE ARENOSO) MELHORADO COM CIMENTO - 4%, MISTURA EM PISTA, COM ESPESSURA DE 20 CM - EXCLUSIVE ESCAVAÇÃO, CARGA E TRANSPORTE E SOLO. AF_09/2024</t>
  </si>
  <si>
    <t>RECONSTRUÇÃO DE BASE E SUB-BASE PARA PAVIMENTAÇÃO DE SOLO (PREDOMINANTEMENTE ARENOSO) MELHORADO COM CIMENTO - 4%, MISTURA EM USINA, COM ESPESSURA DE 10 CM - EXCLUSIVE CARGA E TRANSPORTE. AF_09/2024</t>
  </si>
  <si>
    <t>RECONSTRUÇÃO DE BASE E SUB-BASE PARA PAVIMENTAÇÃO DE SOLO (PREDOMINANTEMENTE ARENOSO) MELHORADO COM CIMENTO - 4%, MISTURA EM USINA, COM ESPESSURA DE 15 CM - EXCLUSIVE CARGA E TRANSPORTE. AF_09/2024</t>
  </si>
  <si>
    <t>RECONSTRUÇÃO DE BASE E SUB-BASE PARA PAVIMENTAÇÃO DE SOLO (PREDOMINANTEMENTE ARENOSO) MELHORADO COM CIMENTO - 4%, MISTURA EM USINA, COM ESPESSURA DE 20 CM - EXCLUSIVE CARGA E TRANSPORTE. AF_09/2024</t>
  </si>
  <si>
    <t>RECONSTRUÇÃO DE BASE E SUB-BASE PARA PAVIMENTAÇÃO DE SOLO (PREDOMINANTEMENTE ARGILOSO) BRITA - 40%-60%, MISTURA EM PISTA, COM ESPESSURA DE 10 CM - EXCLUSIVE ESCAVAÇÃO, CARGA E TRANSPORTE E SOLO. AF_09/2024</t>
  </si>
  <si>
    <t>RECONSTRUÇÃO DE BASE E SUB-BASE PARA PAVIMENTAÇÃO DE SOLO (PREDOMINANTEMENTE ARGILOSO) BRITA - 40%-60%, MISTURA EM PISTA, COM ESPESSURA DE 15 CM - EXCLUSIVE ESCAVAÇÃO, CARGA E TRANSPORTE E SOLO. AF_09/2024</t>
  </si>
  <si>
    <t>RECONSTRUÇÃO DE BASE E SUB-BASE PARA PAVIMENTAÇÃO DE SOLO (PREDOMINANTEMENTE ARGILOSO) BRITA - 40%-60%, MISTURA EM PISTA, COM ESPESSURA DE 20 CM - EXCLUSIVE ESCAVAÇÃO, CARGA E TRANSPORTE E SOLO. AF_09/2024</t>
  </si>
  <si>
    <t>RECONSTRUÇÃO DE BASE E SUB-BASE PARA PAVIMENTAÇÃO DE SOLO (PREDOMINANTEMENTE ARGILOSO) BRITA - 40%-60%, MISTURA EM USINA, COM ESPESSURA DE 10 CM - EXCLUSIVE CARGA E TRANSPORTE. AF_09/2024</t>
  </si>
  <si>
    <t>RECONSTRUÇÃO DE BASE E SUB-BASE PARA PAVIMENTAÇÃO DE SOLO (PREDOMINANTEMENTE ARGILOSO) BRITA - 40%-60%, MISTURA EM USINA, COM ESPESSURA DE 15 CM - EXCLUSIVE CARGA E TRANSPORTE. AF_09/2024</t>
  </si>
  <si>
    <t>RECONSTRUÇÃO DE BASE E SUB-BASE PARA PAVIMENTAÇÃO DE SOLO (PREDOMINANTEMENTE ARGILOSO) BRITA - 40%-60%, MISTURA EM USINA, COM ESPESSURA DE 20 CM - EXCLUSIVE CARGA E TRANSPORTE. AF_09/2024</t>
  </si>
  <si>
    <t>RECONSTRUÇÃO DE BASE E SUB-BASE PARA PAVIMENTAÇÃO DE SOLO (PREDOMINANTEMENTE ARGILOSO) BRITA - 50%-50%, MISTURA EM PISTA, COM ESPESSURA DE 10 CM - EXCLUSIVE ESCAVAÇÃO, CARGA E TRANSPORTE E SOLO. AF_09/2024</t>
  </si>
  <si>
    <t>RECONSTRUÇÃO DE BASE E SUB-BASE PARA PAVIMENTAÇÃO DE SOLO (PREDOMINANTEMENTE ARGILOSO) BRITA - 50%-50%, MISTURA EM PISTA, COM ESPESSURA DE 15 CM - EXCLUSIVE ESCAVAÇÃO, CARGA E TRANSPORTE E SOLO. AF_09/2024</t>
  </si>
  <si>
    <t>RECONSTRUÇÃO DE BASE E SUB-BASE PARA PAVIMENTAÇÃO DE SOLO (PREDOMINANTEMENTE ARGILOSO) BRITA - 50%-50%, MISTURA EM PISTA, COM ESPESSURA DE 20 CM - EXCLUSIVE ESCAVAÇÃO, CARGA E TRANSPORTE E SOLO. AF_09/2024</t>
  </si>
  <si>
    <t>RECONSTRUÇÃO DE BASE E SUB-BASE PARA PAVIMENTAÇÃO DE SOLO (PREDOMINANTEMENTE ARGILOSO) BRITA - 50%-50%, MISTURA EM USINA, COM ESPESSURA DE 10 CM - EXCLUSIVE CARGA E TRANSPORTE. AF_09/2024</t>
  </si>
  <si>
    <t>RECONSTRUÇÃO DE BASE E SUB-BASE PARA PAVIMENTAÇÃO DE SOLO (PREDOMINANTEMENTE ARGILOSO) BRITA - 50%-50%, MISTURA EM USINA, COM ESPESSURA DE 15 CM - EXCLUSIVE CARGA E TRANSPORTE. AF_09/2024</t>
  </si>
  <si>
    <t>RECONSTRUÇÃO DE BASE E SUB-BASE PARA PAVIMENTAÇÃO DE SOLO (PREDOMINANTEMENTE ARGILOSO) BRITA - 50%-50%, MISTURA EM USINA, COM ESPESSURA DE 20 CM - EXCLUSIVE CARGA E TRANSPORTE. AF_09/2024</t>
  </si>
  <si>
    <t>RECONSTRUÇÃO DE BASE E SUB-BASE PARA PAVIMENTAÇÃO DE SOLO DE COMPORTAMENTO LATERÍTICO (ARENOSO), COM ESPESSURA DE 10 CM - EXCLUSIVE ESCAVAÇÃO, CARGA E TRANSPORTE E SOLO. AF_09/2024</t>
  </si>
  <si>
    <t>RECONSTRUÇÃO DE BASE E SUB-BASE PARA PAVIMENTAÇÃO DE SOLO DE COMPORTAMENTO LATERÍTICO (ARENOSO), COM ESPESSURA DE 15 CM - EXCLUSIVE ESCAVAÇÃO, CARGA E TRANSPORTE E SOLO. AF_09/2024</t>
  </si>
  <si>
    <t>RECONSTRUÇÃO DE BASE E SUB-BASE PARA PAVIMENTAÇÃO DE SOLO DE COMPORTAMENTO LATERÍTICO (ARENOSO), COM ESPESSURA DE 20 CM - EXCLUSIVE ESCAVAÇÃO, CARGA E TRANSPORTE E SOLO. AF_09/2024</t>
  </si>
  <si>
    <t>REGULARIZAÇÃO E COMPACTAÇÃO DE SUBLEITO DE SOLO PREDOMINANTEMENTE ARENOSO, PARA OBRAS DE CONSTRUÇÃO DE PAVIMENTOS. AF_09/2024</t>
  </si>
  <si>
    <t>REGULARIZAÇÃO E COMPACTAÇÃO DE SUBLEITO DE SOLO PREDOMINANTEMENTE ARENOSO, PARA OBRAS DE RECONSTRUÇÃO DE PAVIMENTOS. AF_09/2024</t>
  </si>
  <si>
    <t>REGULARIZAÇÃO E COMPACTAÇÃO DE SUBLEITO DE SOLO PREDOMINANTEMENTE ARGILOSO, PARA OBRAS DE CONSTRUÇÃO DE PAVIMENTOS. AF_09/2024</t>
  </si>
  <si>
    <t>REGULARIZAÇÃO E COMPACTAÇÃO DE SUBLEITO DE SOLO PREDOMINANTEMENTE ARGILOSO, PARA OBRAS DE RECONSTRUÇÃO DE PAVIMENTOS. AF_09/2024</t>
  </si>
  <si>
    <t>ARMAÇÃO DE MURO ALA E MURO TESTA UTILIZANDO AÇO CA-50 DE 10 MM - MONTAGEM. AF_07/2021</t>
  </si>
  <si>
    <t>ARMAÇÃO DE MURO ALA E MURO TESTA UTILIZANDO AÇO CA-50 DE 12,5 MM - MONTAGEM. AF_07/2021</t>
  </si>
  <si>
    <t>ARMAÇÃO DE MURO ALA E MURO TESTA UTILIZANDO AÇO CA-50 DE 16 MM - MONTAGEM. AF_07/2021</t>
  </si>
  <si>
    <t>ARMAÇÃO DE MURO ALA E MURO TESTA UTILIZANDO AÇO CA-50 DE 20 MM - MONTAGEM. AF_07/2021</t>
  </si>
  <si>
    <t>ARMAÇÃO DE MURO ALA E MURO TESTA UTILIZANDO AÇO CA-50 DE 6,3 MM - MONTAGEM. AF_07/2021</t>
  </si>
  <si>
    <t>ARMAÇÃO DE MURO ALA E MURO TESTA UTILIZANDO AÇO CA-50 DE 8 MM - MONTAGEM. AF_07/2021</t>
  </si>
  <si>
    <t>ARMAÇÃO DE SOLEIRA UTILIZANDO AÇO CA-50 DE 6,3 MM - MONTAGEM. AF_07/2021</t>
  </si>
  <si>
    <t>ARMAÇÃO DE SOLEIRA UTILIZANDO AÇO CA-50 DE 8 MM - MONTAGEM. AF_07/2021</t>
  </si>
  <si>
    <t>BOCA PARA BUEIRO DUPLO CELULAR 150 X 150 CM EM CONCRETO, ALAS COM ESCONSIDADE DE 30°, INCLUINDO FÔRMAS E MATERIAIS. AF_07/2021</t>
  </si>
  <si>
    <t>BOCA PARA BUEIRO DUPLO CELULAR 150 X 150 CM EM GABIÃO, ALAS COM ESCONSIDADE DE 45°, INCLUINDO FÔRMAS E MATERIAIS. AF_07/2021</t>
  </si>
  <si>
    <t>BOCA PARA BUEIRO DUPLO CELULAR 200 X 200 CM EM CONCRETO, ALAS COM ESCONSIDADE DE 30°, INCLUINDO FÔRMAS E MATERIAIS. AF_07/2021</t>
  </si>
  <si>
    <t>BOCA PARA BUEIRO DUPLO CELULAR 200 X 200 CM EM GABIÃO, ALAS COM ESCONSIDADE DE 45°, INCLUINDO FÔRMAS E MATERIAIS. AF_07/2021</t>
  </si>
  <si>
    <t>BOCA PARA BUEIRO DUPLO CELULAR 250 X 250 CM EM CONCRETO, ALAS COM ESCONSIDADE DE 30°, INCLUINDO FÔRMAS E MATERIAIS. AF_07/2021</t>
  </si>
  <si>
    <t>BOCA PARA BUEIRO DUPLO CELULAR 250 X 250 CM EM GABIÃO, ALAS COM ESCONSIDADE DE 45°, INCLUINDO FÔRMAS E MATERIAIS. AF_07/2021</t>
  </si>
  <si>
    <t>BOCA PARA BUEIRO DUPLO CELULAR 300 X 300 CM EM CONCRETO, ALAS COM ESCONSIDADE DE 30°, INCLUINDO FÔRMAS E MATERIAIS. AF_07/2021</t>
  </si>
  <si>
    <t>BOCA PARA BUEIRO DUPLO CELULAR 300 X 300 CM EM GABIÃO, ALAS COM ESCONSIDADE DE 45°, INCLUINDO FÔRMAS E MATERIAIS. AF_07/2021</t>
  </si>
  <si>
    <t>BOCA PARA BUEIRO DUPLO TUBULAR D = 100 CM EM CONCRETO, ALAS COM ESCONSIDADE DE 0°, INCLUINDO FÔRMAS E MATERIAIS. AF_07/2021</t>
  </si>
  <si>
    <t>BOCA PARA BUEIRO DUPLO TUBULAR D = 100 CM EM CONCRETO, ALAS COM ESCONSIDADE DE 30°, INCLUINDO FÔRMAS E MATERIAIS. AF_07/2021</t>
  </si>
  <si>
    <t>BOCA PARA BUEIRO DUPLO TUBULAR D = 100 CM EM GABIÃO, ALAS COM ESCONSIDADE DE 45°, INCLUINDO FÔRMAS E MATERIAIS. AF_07/2021</t>
  </si>
  <si>
    <t>BOCA PARA BUEIRO DUPLO TUBULAR D = 120 CM EM CONCRETO, ALAS COM ESCONSIDADE DE 0°, INCLUINDO FÔRMAS E MATERIAIS. AF_07/2021</t>
  </si>
  <si>
    <t>BOCA PARA BUEIRO DUPLO TUBULAR D = 120 CM EM CONCRETO, ALAS COM ESCONSIDADE DE 30°, INCLUINDO FÔRMAS E MATERIAIS. AF_07/2021</t>
  </si>
  <si>
    <t>BOCA PARA BUEIRO DUPLO TUBULAR D = 120 CM EM GABIÃO, ALAS COM ESCONSIDADE DE 45°, INCLUINDO FÔRMAS E MATERIAIS. AF_07/2021</t>
  </si>
  <si>
    <t>BOCA PARA BUEIRO DUPLO TUBULAR D = 150 CM EM CONCRETO, ALAS COM ESCONSIDADE DE 0°, INCLUINDO FÔRMAS E MATERIAIS. AF_07/2021</t>
  </si>
  <si>
    <t>BOCA PARA BUEIRO DUPLO TUBULAR D = 150 CM EM CONCRETO, ALAS COM ESCONSIDADE DE 30°, INCLUINDO FÔRMAS E MATERIAIS. AF_07/2021</t>
  </si>
  <si>
    <t>BOCA PARA BUEIRO DUPLO TUBULAR D = 150 CM EM GABIÃO, ALAS COM ESCONSIDADE DE 45°, INCLUINDO FÔRMAS E MATERIAIS. AF_07/2021</t>
  </si>
  <si>
    <t>BOCA PARA BUEIRO DUPLO TUBULAR D = 40 CM EM GABIÃO, ALAS COM ESCONSIDADE DE 45°, INCLUINDO FÔRMAS E MATERIAIS. AF_07/2021</t>
  </si>
  <si>
    <t>BOCA PARA BUEIRO DUPLO TUBULAR D = 60 CM EM GABIÃO, ALAS COM ESCONSIDADE DE 45°, INCLUINDO FÔRMAS E MATERIAIS. AF_07/2021</t>
  </si>
  <si>
    <t>BOCA PARA BUEIRO DUPLO TUBULAR D = 80 CM EM CONCRETO, ALAS COM ESCONSIDADE DE 0°, INCLUINDO FÔRMAS E MATERIAIS. AF_07/2021</t>
  </si>
  <si>
    <t>BOCA PARA BUEIRO DUPLO TUBULAR D = 80 CM EM GABIÃO, ALAS COM ESCONSIDADE DE 45°, INCLUINDO FÔRMAS E MATERIAIS. AF_07/2021</t>
  </si>
  <si>
    <t>BOCA PARA BUEIRO SIMPLES CELULAR 150 X 150 CM EM CONCRETO, ALAS COM ESCONSIDADE DE 30°, INCLUINDO FÔRMAS E MATERIAIS. AF_07/2021</t>
  </si>
  <si>
    <t>BOCA PARA BUEIRO SIMPLES CELULAR 150 X 150 CM EM GABIÃO, ALAS COM ESCONSIDADE DE 45°, INCLUINDO FÔRMAS E MATERIAIS. AF_07/2021</t>
  </si>
  <si>
    <t>BOCA PARA BUEIRO SIMPLES CELULAR 200 X 200 CM EM CONCRETO, ALAS COM ESCONSIDADE DE 30°, INCLUINDO FÔRMAS E MATERIAIS. AF_07/2021</t>
  </si>
  <si>
    <t>BOCA PARA BUEIRO SIMPLES CELULAR 200 X 200 CM EM GABIÃO, ALAS COM ESCONSIDADE DE 45°, INCLUINDO FÔRMAS E MATERIAIS. AF_07/2021</t>
  </si>
  <si>
    <t>BOCA PARA BUEIRO SIMPLES CELULAR 250 X 250 CM EM CONCRETO, ALAS COM ESCONSIDADE DE 30°, INCLUINDO FÔRMAS E MATERIAIS. AF_07/2021</t>
  </si>
  <si>
    <t>BOCA PARA BUEIRO SIMPLES CELULAR 250 X 250 CM EM GABIÃO, ALAS COM ESCONSIDADE DE 45°, INCLUINDO FÔRMAS E MATERIAIS. AF_07/2021</t>
  </si>
  <si>
    <t>BOCA PARA BUEIRO SIMPLES CELULAR 300 X 300 CM EM CONCRETO, ALAS COM ESCONSIDADE DE 30°, INCLUINDO FÔRMAS E MATERIAIS. AF_07/2021</t>
  </si>
  <si>
    <t>BOCA PARA BUEIRO SIMPLES CELULAR 300 X 300 CM EM GABIÃO, ALAS COM ESCONSIDADE DE 45°, INCLUINDO FÔRMAS E MATERIAIS. AF_07/2021</t>
  </si>
  <si>
    <t>BOCA PARA BUEIRO SIMPLES TUBULAR D = 100 CM EM CONCRETO, ALAS COM ESCONSIDADE DE 0°, INCLUINDO FÔRMAS E MATERIAIS. AF_07/2021</t>
  </si>
  <si>
    <t>BOCA PARA BUEIRO SIMPLES TUBULAR D = 100 CM EM CONCRETO, ALAS COM ESCONSIDADE DE 30°, INCLUINDO FÔRMAS E MATERIAIS. AF_07/2021</t>
  </si>
  <si>
    <t>BOCA PARA BUEIRO SIMPLES TUBULAR D = 100 CM EM GABIÃO, ALAS COM ESCONSIDADE DE 45°, INCLUINDO FÔRMAS E MATERIAIS. AF_07/2021</t>
  </si>
  <si>
    <t>BOCA PARA BUEIRO SIMPLES TUBULAR D = 120 CM EM CONCRETO, ALAS COM ESCONSIDADE DE 0°, INCLUINDO FÔRMAS E MATERIAIS. AF_07/2021</t>
  </si>
  <si>
    <t>BOCA PARA BUEIRO SIMPLES TUBULAR D = 120 CM EM CONCRETO, ALAS COM ESCONSIDADE DE 30°, INCLUINDO FÔRMAS E MATERIAIS. AF_07/2021</t>
  </si>
  <si>
    <t>BOCA PARA BUEIRO SIMPLES TUBULAR D = 120 CM EM GABIÃO, ALAS COM ESCONSIDADE DE 45°, INCLUINDO FÔRMAS E MATERIAIS. AF_07/2021</t>
  </si>
  <si>
    <t>BOCA PARA BUEIRO SIMPLES TUBULAR D = 150 CM EM CONCRETO, ALAS COM ESCONSIDADE DE 0°, INCLUINDO FÔRMAS E MATERIAIS. AF_07/2021</t>
  </si>
  <si>
    <t>BOCA PARA BUEIRO SIMPLES TUBULAR D = 150 CM EM CONCRETO, ALAS COM ESCONSIDADE DE 30°, INCLUINDO FÔRMAS E MATERIAIS. AF_07/2021</t>
  </si>
  <si>
    <t>BOCA PARA BUEIRO SIMPLES TUBULAR D = 150 CM EM GABIÃO, ALAS COM ESCONSIDADE DE 45°, INCLUINDO FÔRMAS E MATERIAIS. AF_07/2021</t>
  </si>
  <si>
    <t>BOCA PARA BUEIRO SIMPLES TUBULAR D = 40 CM EM CONCRETO, ALAS COM ESCONSIDADE DE 0°, INCLUINDO FÔRMAS E MATERIAIS. AF_07/2021</t>
  </si>
  <si>
    <t>BOCA PARA BUEIRO SIMPLES TUBULAR D = 40 CM EM GABIÃO, ALAS COM ESCONSIDADE DE 45°, INCLUINDO FÔRMAS E MATERIAIS. AF_07/2021</t>
  </si>
  <si>
    <t>BOCA PARA BUEIRO SIMPLES TUBULAR D = 60 CM EM CONCRETO, ALAS COM ESCONSIDADE DE 0°, INCLUINDO FÔRMAS E MATERIAIS. AF_07/2021</t>
  </si>
  <si>
    <t>BOCA PARA BUEIRO SIMPLES TUBULAR D = 60 CM EM CONCRETO, ALAS COM ESCONSIDADE DE 30°, INCLUINDO FÔRMAS E MATERIAIS. AF_07/2021</t>
  </si>
  <si>
    <t>BOCA PARA BUEIRO SIMPLES TUBULAR D = 60 CM EM GABIÃO, ALAS COM ESCONSIDADE DE 45°, INCLUINDO FÔRMAS E MATERIAIS. AF_07/2021</t>
  </si>
  <si>
    <t>BOCA PARA BUEIRO SIMPLES TUBULAR D = 80 CM EM CONCRETO, ALAS COM ESCONSIDADE DE 0°, INCLUINDO FÔRMAS E MATERIAIS. AF_07/2021</t>
  </si>
  <si>
    <t>BOCA PARA BUEIRO SIMPLES TUBULAR D = 80 CM EM CONCRETO, ALAS COM ESCONSIDADE DE 30°, INCLUINDO FÔRMAS E MATERIAIS. AF_07/2021</t>
  </si>
  <si>
    <t>BOCA PARA BUEIRO SIMPLES TUBULAR D = 80 CM EM GABIÃO, ALAS COM ESCONSIDADE DE 45°, INCLUINDO FÔRMAS E MATERIAIS. AF_07/2021</t>
  </si>
  <si>
    <t>BOCA PARA BUEIRO TRIPLO CELULAR 150 X 150 CM EM CONCRETO, ALAS COM ESCONSIDADE DE 30°, INCLUINDO FÔRMAS E MATERIAIS. AF_07/2021</t>
  </si>
  <si>
    <t>BOCA PARA BUEIRO TRIPLO CELULAR 150 X 150 CM EM GABIÃO, ALAS COM ESCONSIDADE DE 45°, INCLUINDO FÔRMAS E MATERIAIS. AF_07/2021</t>
  </si>
  <si>
    <t>BOCA PARA BUEIRO TRIPLO CELULAR 200 X 200 CM EM CONCRETO, ALAS COM ESCONSIDADE DE 30°, INCLUINDO FÔRMAS E MATERIAIS. AF_07/2021</t>
  </si>
  <si>
    <t>BOCA PARA BUEIRO TRIPLO CELULAR 200 X 200 CM EM GABIÃO, ALAS COM ESCONSIDADE DE 45°, INCLUINDO FÔRMAS E MATERIAIS. AF_07/2021</t>
  </si>
  <si>
    <t>BOCA PARA BUEIRO TRIPLO CELULAR 250 X 250 CM EM CONCRETO, ALAS COM ESCONSIDADE DE 30°, INCLUINDO FÔRMAS E MATERIAIS. AF_07/2021</t>
  </si>
  <si>
    <t>BOCA PARA BUEIRO TRIPLO CELULAR 250 X 250 CM EM GABIÃO, ALAS COM ESCONSIDADE DE 45°, INCLUINDO FÔRMAS E MATERIAIS. AF_07/2021</t>
  </si>
  <si>
    <t>BOCA PARA BUEIRO TRIPLO CELULAR 300 X 300 CM EM CONCRETO, ALAS COM ESCONSIDADE DE 30°, INCLUINDO FÔRMAS E MATERIAIS. AF_07/2021</t>
  </si>
  <si>
    <t>BOCA PARA BUEIRO TRIPLO CELULAR 300 X 300 CM EM GABIÃO, ALAS COM ESCONSIDADE DE 45°, INCLUINDO FÔRMAS E MATERIAIS. AF_07/2021</t>
  </si>
  <si>
    <t>BOCA PARA BUEIRO TRIPLO TUBULAR D = 100 CM EM CONCRETO, ALAS COM ESCONSIDADE DE 0°, INCLUINDO FÔRMAS E MATERIAIS. AF_07/2021</t>
  </si>
  <si>
    <t>BOCA PARA BUEIRO TRIPLO TUBULAR D = 100 CM EM CONCRETO, ALAS COM ESCONSIDADE DE 30°, INCLUINDO FÔRMAS E MATERIAIS. AF_07/2021</t>
  </si>
  <si>
    <t>BOCA PARA BUEIRO TRIPLO TUBULAR D = 100 CM EM GABIÃO, ALAS COM ESCONSIDADE DE 45°, INCLUINDO FÔRMAS E MATERIAIS. AF_07/2021</t>
  </si>
  <si>
    <t>BOCA PARA BUEIRO TRIPLO TUBULAR D = 120 CM EM CONCRETO, ALAS COM ESCONSIDADE DE 0°, INCLUINDO FÔRMAS E MATERIAIS. AF_07/2021</t>
  </si>
  <si>
    <t>BOCA PARA BUEIRO TRIPLO TUBULAR D = 120 CM EM CONCRETO, ALAS COM ESCONSIDADE DE 30°, INCLUINDO FÔRMAS E MATERIAIS. AF_07/2021</t>
  </si>
  <si>
    <t>BOCA PARA BUEIRO TRIPLO TUBULAR D = 120 CM EM GABIÃO, ALAS COM ESCONSIDADE DE 45°, INCLUINDO FÔRMAS E MATERIAIS. AF_07/2021</t>
  </si>
  <si>
    <t>BOCA PARA BUEIRO TRIPLO TUBULAR D = 150 CM EM CONCRETO, ALAS COM ESCONSIDADE DE 0°, INCLUINDO FÔRMAS E MATERIAIS. AF_07/2021</t>
  </si>
  <si>
    <t>BOCA PARA BUEIRO TRIPLO TUBULAR D = 150 CM EM CONCRETO, ALAS COM ESCONSIDADE DE 30°, INCLUINDO FÔRMAS E MATERIAIS. AF_07/2021</t>
  </si>
  <si>
    <t>BOCA PARA BUEIRO TRIPLO TUBULAR D = 150 CM EM GABIÃO, ALAS COM ESCONSIDADE DE 45°, INCLUINDO FÔRMAS E MATERIAIS. AF_07/2021</t>
  </si>
  <si>
    <t>BOCA PARA BUEIRO TRIPLO TUBULAR D = 40 CM EM GABIÃO, ALAS COM ESCONSIDADE DE 45°, INCLUINDO FÔRMAS E MATERIAIS. AF_07/2021</t>
  </si>
  <si>
    <t>BOCA PARA BUEIRO TRIPLO TUBULAR D = 60 CM EM GABIÃO, ALAS COM ESCONSIDADE DE 45°, INCLUINDO FÔRMAS E MATERIAIS. AF_07/2021</t>
  </si>
  <si>
    <t>BOCA PARA BUEIRO TRIPLO TUBULAR D = 80 CM EM GABIÃO, ALAS COM ESCONSIDADE DE 45°, INCLUINDO FÔRMAS E MATERIAIS. AF_07/2021</t>
  </si>
  <si>
    <t>CONCRETAGEM DE BOCA PARA BUEIRO, FCK = 20 MPA, COM USO DE BOMBA - LANÇAMENTO, ADENSAMENTO E ACABAMENTO. AF_07/2021</t>
  </si>
  <si>
    <t>FABRICAÇÃO, MONTAGEM E DESMONTAGEM DE FÔRMA PARA BOCA PARA BUEIRO, EM CHAPA DE MADEIRA COMPENSADA RESINADA, E = 17 MM, 2 UTILIZAÇÕES. AF_07/2021</t>
  </si>
  <si>
    <t>BOMBA CENTRÍFUGA, MONOFÁSICA, 0,5 CV OU 0,49 HP, HM 6 A 20 M, Q 1,2 A 8,3 M3/H - FORNECIMENTO E INSTALAÇÃO. AF_11/2025_PS</t>
  </si>
  <si>
    <t>BOMBA CENTRÍFUGA, TRIFÁSICA, 1,0 CV OU 0,99 HP, HM 14 A 40 M, Q 0,6 A 8,4 M3/H - FORNECIMENTO E INSTALAÇÃO. AF_11/2025_PS</t>
  </si>
  <si>
    <t>BOMBA CENTRÍFUGA, TRIFÁSICA, 1,5 CV OU 1,48 HP, HM 10 A 24 M, Q 6,1 A 21,9 M3/H - FORNECIMENTO E INSTALAÇÃO. AF_11/2025_PS</t>
  </si>
  <si>
    <t>BOMBA CENTRÍFUGA, TRIFÁSICA, 1,5 CV OU 1,48 HP, HM 10 A 24 M, Q 6,1 A 21,9 M3/H, 2 UNIDADES, INCLUSO QUADRO ELÉTRICO - FORNECIMENTO E INSTALAÇÃO. AF_11/2025</t>
  </si>
  <si>
    <t>BOMBA CENTRÍFUGA, TRIFÁSICA, 1,5 CV OU 1,48 HP, HM 10 A 70 M, Q 1,8 A 5,3 M3/H - FORNECIMENTO E INSTALAÇÃO. AF_11/2025_PS</t>
  </si>
  <si>
    <t>BOMBA CENTRÍFUGA, TRIFÁSICA, 10 CV OU 9,86 HP, HM 85 A 140 M, Q 4,2 A 14,9 M3/H - FORNECIMENTO E INSTALAÇÃO. AF_11/2025_PS</t>
  </si>
  <si>
    <t>BOMBA CENTRÍFUGA, TRIFÁSICA, 3 CV OU 2,96 HP, HM 34 A 40 M, Q 8,6 A 14,8 M3/H - FORNECIMENTO E INSTALAÇÃO. AF_11/2025_PS</t>
  </si>
  <si>
    <t>BOMBA CENTRÍFUGA, TRIFÁSICA, 3 CV OU 2,96 HP, HM 34 A 40 M, Q 8,6 A 14,8 M3/H, 2 UNIDADES, INCLUSO QUADRO ELÉTRICO - FORNECIMENTO E INSTALAÇÃO. AF_11/2025</t>
  </si>
  <si>
    <t>BOMBA SUBMERSÍVEL, TRIFÁSICA, 3,80 CV OU 3,75 HP, HM 5 A 25,5 M, Q 3,6 A 61,2 M3/H - FORNECIMENTO E INSTALAÇÃO. AF_11/2025</t>
  </si>
  <si>
    <t>CHAVE DE BOIA AUTOMÁTICA SUPERIOR/INFERIOR 15A/250V - FORNECIMENTO E INSTALAÇÃO. AF_11/2025</t>
  </si>
  <si>
    <t>CONJUNTO FLUTUANTE DE SUCÇÃO DE 1", TECHNIK OU EQUIVALENTE - FORNECIMENTO E INSTALAÇÃO. AF_11/2025</t>
  </si>
  <si>
    <t>INSTALAÇÃO DE BOMBA CENTRÍFUGA, MONOFÁSICA, 0,5 CV OU 0,49 HP, HM 6 A 20 M, Q 1,2 A 8,3 M3/H (SEM FORNECIMENTO). AF_11/2025_PS</t>
  </si>
  <si>
    <t>INSTALAÇÃO DE BOMBA CENTRÍFUGA, TRIFÁSICA, 1,0 CV OU 0,99 HP, HM 14 A 40 M, Q 0,6 A 8,4 M3/H (SEM FORNECIMENTO). AF_11/2025_PS</t>
  </si>
  <si>
    <t>INSTALAÇÃO DE BOMBA CENTRÍFUGA, TRIFÁSICA, 1,5 CV OU 1,48 HP (SEM FORNECIMENTO). AF_11/2025_PS</t>
  </si>
  <si>
    <t>INSTALAÇÃO DE BOMBA CENTRÍFUGA, TRIFÁSICA, 10 CV OU 9,86 HP, HM 85 A 140 M, Q 4,2 A 14,9 M3/H (SEM FORNECIMENTO). AF_11/2025_PS</t>
  </si>
  <si>
    <t>INSTALAÇÃO DE BOMBA CENTRÍFUGA, TRIFÁSICA, 3 CV OU 2,96 HP, HM 34 A 40 M, Q 8,6 A 14,8 M3/H (SEM FORNECIMENTO). AF_11/2025_PS</t>
  </si>
  <si>
    <t>INSTALAÇÃO DE BOMBA SUBMERSÍVEL, TRIFÁSICA, 3,80 CV OU 3,75 HP, HM 5 A 25,5 M, Q 3,6 A 61,2 M3/H (SEM FORNECIMENTO). AF_11/2025</t>
  </si>
  <si>
    <t>INSTALAÇÃO DE MOTO BOMBA HORIZONTAL ATÉ 10 CV, HM 75 A 80 M, Q 25,4 A 48 M3/H (SEM FORNECIMENTO). AF_11/2025_PS</t>
  </si>
  <si>
    <t>INSTALAÇÃO DE MOTO BOMBA HORIZONTAL DE 12,5 A 25 CV, HM 140 M (SEM FORNECIMENTO). AF_11/2025_PS</t>
  </si>
  <si>
    <t>INSTALAÇÃO DE MOTO BOMBA SUBMERSÍVEL ATÉ 10 CV, HM 21 M (SEM FORNECIMENTO). AF_11/2025</t>
  </si>
  <si>
    <t>INSTALAÇÃO DE MOTO BOMBA SUBMERSÍVEL DE 11 A 25 CV, HM 33 M (SEM FORNECIMENTO). AF_11/2025</t>
  </si>
  <si>
    <t>MOTO BOMBA HORIZONTAL ATÉ 10 CV, HM 75 A 80 M, Q 25,4 A 48 M3/H- FORNECIMENTO E INSTALAÇÃO. AF_11/2025</t>
  </si>
  <si>
    <t>MOTO BOMBA HORIZONTAL DE 12,5 A 25CV, HM 140 M - FORNECIMENTO E INSTALAÇÃO. AF_11/2025</t>
  </si>
  <si>
    <t>MOTO BOMBA SUBMERSÍVEL ATÉ 10 CV, HM 21 M - FORNECIMENTO E INSTALAÇÃO. AF_11/2025</t>
  </si>
  <si>
    <t>MOTO BOMBA SUBMERSÍVEL DE 11 A 25 CV, HM 33 M - FORNECIMENTO E INSTALAÇÃO. AF_11/2025</t>
  </si>
  <si>
    <t>FORNECIMENTO E INSTALAÇÃO DE BRISE DE ALUMÍNIO B57, COM PINTURA ELETROSTÁTICA BRANCA, ACABAMENTO LISO, FIXADO EM PORTA-PAINEL RANHURADO. AF_03/2024</t>
  </si>
  <si>
    <t>FORNECIMENTO E INSTALAÇÃO DE BRISE DE ALUZINC SL4, COM PINTURA ELETROSTÁTICA BRANCA, INCLINAÇÃO DE 45°, ACABAMENTO LISO, FIXADO EM PORTA-PAINEL RANHURADO. AF_03/2024</t>
  </si>
  <si>
    <t>FORNECIMENTO E INSTALAÇÃO DE CAIXA DE ALUMÍNIO PROTETORA PARA CONDENSADORA DE AR-CONDICIONADO, PINTURA ELETROSTÁTICA BRANCA, DIMENSÕES 100 CM X 78 CM X 50 CM. AF_03/2024</t>
  </si>
  <si>
    <t>FORNECIMENTO E INSTALAÇÃO DE CONJUNTO DE BRISE EM REQUADRO DE ALUMÍNIO DESLIZANTE, COM PERFIS INTERNOS TUBULARES FIXOS, COM PINTURA ELETROSTÁTICA BRANCA, ACABAMENTO, 150 CM X 265 CM. AF_03/2024</t>
  </si>
  <si>
    <t>CAIXA COM GRELHA RETANGULAR DE FERRO FUNDIDO, EM ALVENARIA COM TIJOLOS CERÂMICOS MACIÇOS, DIMENSÕES INTERNAS: 0,30 X 1,00 X 1,00. AF_12/2020</t>
  </si>
  <si>
    <t>CAIXA DE GORDURA DUPLA (CAPACIDADE: 126 L), RETANGULAR, EM ALVENARIA COM BLOCOS DE CONCRETO, DIMENSÕES INTERNAS = 0,4X0,7 M, ALTURA INTERNA = 0,8 M. AF_12/2020</t>
  </si>
  <si>
    <t>CAIXA DE GORDURA DUPLA (CAPACIDADE: 126 L), RETANGULAR, EM ALVENARIA COM TIJOLOS CERÂMICOS MACIÇOS, DIMENSÕES INTERNAS = 0,4X0,7 M, ALTURA INTERNA = 0,8 M. AF_12/2020</t>
  </si>
  <si>
    <t>CAIXA DE GORDURA ESPECIAL (CAPACIDADE: 312 L - PARA ATÉ 146 PESSOAS SERVIDAS NO PICO), RETANGULAR, EM ALVENARIA COM BLOCOS DE CONCRETO, DIMENSÕES INTERNAS = 0,4X1,2 M, ALTURA INTERNA = 1 M. AF_12/2020</t>
  </si>
  <si>
    <t>CAIXA DE GORDURA ESPECIAL (CAPACIDADE: 312 L - PARA ATÉ 146 PESSOAS SERVIDAS NO PICO), RETANGULAR, EM ALVENARIA COM TIJOLOS CERÂMICOS MACIÇOS, DIMENSÕES INTERNAS = 0,4X1,2 M, ALTURA INTERNA = 1 M. AF_12/2020</t>
  </si>
  <si>
    <t>CAIXA DE GORDURA SIMPLES (CAPACIDADE: 36 L), RETANGULAR, EM ALVENARIA COM BLOCOS DE CONCRETO, DIMENSÕES INTERNAS = 0,2X0,4 M, ALTURA INTERNA = 0,8 M. AF_12/2020</t>
  </si>
  <si>
    <t>CAIXA DE GORDURA SIMPLES (CAPACIDADE: 36L), RETANGULAR, EM ALVENARIA COM TIJOLOS CERÂMICOS MACIÇOS, DIMENSÕES INTERNAS = 0,2X0,4 M, ALTURA INTERNA = 0,8 M. AF_12/2020</t>
  </si>
  <si>
    <t>CAIXA DE GORDURA SIMPLES, CIRCULAR, EM CONCRETO PRÉ-MOLDADO, DIÂMETRO INTERNO = 0,4 M, ALTURA INTERNA = 0,4 M. AF_12/2020</t>
  </si>
  <si>
    <t>CAIXA ENTERRADA ELÉTRICA RETANGULAR, EM ALVENARIA COM BLOCOS DE CONCRETO, FUNDO COM BRITA, DIMENSÕES INTERNAS: 0,6X0,6X0,6 M. AF_12/2020</t>
  </si>
  <si>
    <t>CAIXA ENTERRADA ELÉTRICA RETANGULAR, EM ALVENARIA COM BLOCOS DE CONCRETO, FUNDO COM BRITA, DIMENSÕES INTERNAS: 0,8X0,8X0,6 M. AF_12/2020</t>
  </si>
  <si>
    <t>CAIXA ENTERRADA ELÉTRICA RETANGULAR, EM ALVENARIA COM BLOCOS DE CONCRETO, FUNDO COM BRITA, DIMENSÕES INTERNAS: 1X1X0,6 M. AF_12/2020</t>
  </si>
  <si>
    <t>CAIXA ENTERRADA ELÉTRICA RETANGULAR, EM ALVENARIA COM TIJOLOS CERÂMICOS MACIÇOS, FUNDO COM BRITA, DIMENSÕES INTERNAS: 0,3X0,3X0,3 M. AF_12/2020</t>
  </si>
  <si>
    <t>CAIXA ENTERRADA ELÉTRICA RETANGULAR, EM ALVENARIA COM TIJOLOS CERÂMICOS MACIÇOS, FUNDO COM BRITA, DIMENSÕES INTERNAS: 0,4X0,4X0,4 M. AF_12/2020</t>
  </si>
  <si>
    <t>CAIXA ENTERRADA ELÉTRICA RETANGULAR, EM ALVENARIA COM TIJOLOS CERÂMICOS MACIÇOS, FUNDO COM BRITA, DIMENSÕES INTERNAS: 0,6X0,6X0,6 M. AF_12/2020</t>
  </si>
  <si>
    <t>CAIXA ENTERRADA ELÉTRICA RETANGULAR, EM ALVENARIA COM TIJOLOS CERÂMICOS MACIÇOS, FUNDO COM BRITA, DIMENSÕES INTERNAS: 0,8X0,8X0,6 M. AF_12/2020</t>
  </si>
  <si>
    <t>CAIXA ENTERRADA ELÉTRICA RETANGULAR, EM ALVENARIA COM TIJOLOS CERÂMICOS MACIÇOS, FUNDO COM BRITA, DIMENSÕES INTERNAS: 1X1X0,6 M. AF_12/2020</t>
  </si>
  <si>
    <t>CAIXA ENTERRADA ELÉTRICA RETANGULAR, EM CONCRETO PRÉ-MOLDADO, FUNDO COM BRITA, DIMENSÕES INTERNAS: 0,3X0,3X0,3 M. AF_12/2020</t>
  </si>
  <si>
    <t>CAIXA ENTERRADA ELÉTRICA RETANGULAR, EM CONCRETO PRÉ-MOLDADO, FUNDO COM BRITA, DIMENSÕES INTERNAS: 0,4X0,4X0,4 M. AF_12/2020</t>
  </si>
  <si>
    <t>CAIXA ENTERRADA ELÉTRICA RETANGULAR, EM CONCRETO PRÉ-MOLDADO, FUNDO COM BRITA, DIMENSÕES INTERNAS: 0,6X0,6X0,5 M. AF_12/2020</t>
  </si>
  <si>
    <t>CAIXA ENTERRADA ELÉTRICA RETANGULAR, EM CONCRETO PRÉ-MOLDADO, FUNDO COM BRITA, DIMENSÕES INTERNAS: 0,8X0,8X0,5 M. AF_12/2020</t>
  </si>
  <si>
    <t>CAIXA ENTERRADA ELÉTRICA RETANGULAR, EM CONCRETO PRÉ-MOLDADO, FUNDO COM BRITA, DIMENSÕES INTERNAS: 1X1X0,5 M. AF_12/2020</t>
  </si>
  <si>
    <t>CAIXA ENTERRADA HIDRÁULICA RETANGULAR EM ALVENARIA COM TIJOLOS CERÂMICOS MACIÇOS, DIMENSÕES INTERNAS: 0,3X0,3X0,3 M PARA REDE DE DRENAGEM. AF_12/2020</t>
  </si>
  <si>
    <t>CAIXA ENTERRADA HIDRÁULICA RETANGULAR EM ALVENARIA COM TIJOLOS CERÂMICOS MACIÇOS, DIMENSÕES INTERNAS: 0,3X0,3X0,3 M PARA REDE DE ESGOTO. AF_12/2020</t>
  </si>
  <si>
    <t>CAIXA ENTERRADA HIDRÁULICA RETANGULAR EM ALVENARIA COM TIJOLOS CERÂMICOS MACIÇOS, DIMENSÕES INTERNAS: 0,4X0,4X0,4 M PARA REDE DE DRENAGEM. AF_12/2020</t>
  </si>
  <si>
    <t>CAIXA ENTERRADA HIDRÁULICA RETANGULAR EM ALVENARIA COM TIJOLOS CERÂMICOS MACIÇOS, DIMENSÕES INTERNAS: 0,4X0,4X0,4 M PARA REDE DE ESGOTO. AF_12/2020</t>
  </si>
  <si>
    <t>CAIXA ENTERRADA HIDRÁULICA RETANGULAR EM ALVENARIA COM TIJOLOS CERÂMICOS MACIÇOS, DIMENSÕES INTERNAS: 0,6X0,6X0,6 M PARA REDE DE DRENAGEM. AF_12/2020</t>
  </si>
  <si>
    <t>CAIXA ENTERRADA HIDRÁULICA RETANGULAR EM ALVENARIA COM TIJOLOS CERÂMICOS MACIÇOS, DIMENSÕES INTERNAS: 0,6X0,6X0,6 M PARA REDE DE ESGOTO. AF_12/2020</t>
  </si>
  <si>
    <t>CAIXA ENTERRADA HIDRÁULICA RETANGULAR EM ALVENARIA COM TIJOLOS CERÂMICOS MACIÇOS, DIMENSÕES INTERNAS: 0,8X0,8X0,6 M PARA REDE DE DRENAGEM. AF_12/2020</t>
  </si>
  <si>
    <t>CAIXA ENTERRADA HIDRÁULICA RETANGULAR EM ALVENARIA COM TIJOLOS CERÂMICOS MACIÇOS, DIMENSÕES INTERNAS: 0,8X0,8X0,6 M PARA REDE DE ESGOTO. AF_12/2020</t>
  </si>
  <si>
    <t>CAIXA ENTERRADA HIDRÁULICA RETANGULAR EM ALVENARIA COM TIJOLOS CERÂMICOS MACIÇOS, DIMENSÕES INTERNAS: 1X1X0,6 M PARA REDE DE DRENAGEM. AF_12/2020</t>
  </si>
  <si>
    <t>CAIXA ENTERRADA HIDRÁULICA RETANGULAR EM ALVENARIA COM TIJOLOS CERÂMICOS MACIÇOS, DIMENSÕES INTERNAS: 1X1X0,6 M PARA REDE DE ESGOTO. AF_12/2020</t>
  </si>
  <si>
    <t>CAIXA ENTERRADA HIDRÁULICA RETANGULAR, EM ALVENARIA COM BLOCOS DE CONCRETO, DIMENSÕES INTERNAS: 0,4X0,4X0,4 M PARA REDE DE DRENAGEM. AF_12/2020</t>
  </si>
  <si>
    <t>CAIXA ENTERRADA HIDRÁULICA RETANGULAR, EM ALVENARIA COM BLOCOS DE CONCRETO, DIMENSÕES INTERNAS: 0,4X0,4X0,4 M PARA REDE DE ESGOTO. AF_12/2020</t>
  </si>
  <si>
    <t>CAIXA ENTERRADA HIDRÁULICA RETANGULAR, EM ALVENARIA COM BLOCOS DE CONCRETO, DIMENSÕES INTERNAS: 0,6X0,6X0,6 M PARA REDE DE DRENAGEM. AF_12/2020</t>
  </si>
  <si>
    <t>CAIXA ENTERRADA HIDRÁULICA RETANGULAR, EM ALVENARIA COM BLOCOS DE CONCRETO, DIMENSÕES INTERNAS: 0,8X0,8X0,6 M PARA REDE DE DRENAGEM. AF_12/2020</t>
  </si>
  <si>
    <t>CAIXA ENTERRADA HIDRÁULICA RETANGULAR, EM ALVENARIA COM BLOCOS DE CONCRETO, DIMENSÕES INTERNAS: 0,8X0,8X0,6 M PARA REDE DE ESGOTO. AF_12/2020</t>
  </si>
  <si>
    <t>CAIXA ENTERRADA HIDRÁULICA RETANGULAR, EM ALVENARIA COM BLOCOS DE CONCRETO, DIMENSÕES INTERNAS: 1X1X0,6 M PARA REDE DE DRENAGEM. AF_12/2020</t>
  </si>
  <si>
    <t>CAIXA ENTERRADA HIDRÁULICA RETANGULAR, EM CONCRETO PRÉ-MOLDADO, DIMENSÕES INTERNAS: 0,3X0,3X0,3 M. AF_12/2020</t>
  </si>
  <si>
    <t>CAIXA ENTERRADA HIDRÁULICA RETANGULAR, EM CONCRETO PRÉ-MOLDADO, DIMENSÕES INTERNAS: 0,4X0,4X0,4 M. AF_12/2020</t>
  </si>
  <si>
    <t>CAIXA ENTERRADA HIDRÁULICA RETANGULAR, EM CONCRETO PRÉ-MOLDADO, DIMENSÕES INTERNAS: 0,6X0,6X0,5 M. AF_12/2020</t>
  </si>
  <si>
    <t>CAIXA ENTERRADA HIDRÁULICA RETANGULAR, EM CONCRETO PRÉ-MOLDADO, DIMENSÕES INTERNAS: 0,8X0,8X0,5 M. AF_12/2020</t>
  </si>
  <si>
    <t>CAIXA ENTERRADA HIDRÁULICA RETANGULAR, EM CONCRETO PRÉ-MOLDADO, DIMENSÕES INTERNAS: 1X1X0,5 M. AF_12/2020</t>
  </si>
  <si>
    <t>CAIXA ENTERRADA PARA INSTALAÇÕES TELEFÔNICAS TIPO R1, EM ALVENARIA COM BLOCOS DE CONCRETO, DIMENSÕES INTERNAS: 0,35X0,60X0,60 M, EXCLUINDO TAMPÃO. AF_12/2020</t>
  </si>
  <si>
    <t>CAIXA ENTERRADA PARA INSTALAÇÕES TELEFÔNICAS TIPO R2, EM ALVENARIA COM BLOCOS DE CONCRETO, DIMENSÕES INTERNAS: 0,52X1,07X0,60 M, EXCLUINDO TAMPÃO. AF_12/2020</t>
  </si>
  <si>
    <t>CAIXA ENTERRADA PARA INSTALAÇÕES TELEFÔNICAS TIPO R3, EM ALVENARIA COM BLOCOS DE CONCRETO, DIMENSÕES INTERNAS: 1,2X1,5X1,40 M, EXCLUINDO TAMPÃO. AF_12/2020</t>
  </si>
  <si>
    <t>CAIXA ENTERRADA RETENTORA DE AREIA RETANGULAR, EM ALVENARIA COM BLOCOS DE CONCRETO, DIMENSÕES INTERNAS: 1,00 X 1,00 X 1,20 M, EXCLUINDO TAMPÃO. AF_12/2020</t>
  </si>
  <si>
    <t>CAIXA ENTERRADA SEPARADORA DE ÓLEO RETANGULAR, EM ALVENARIA COM BLOCOS DE CONCRETO, DIMENSÕES INTERNAS: 0,6 X 0,6 X 1,00 M, EXCLUINDO TAMPÃO. AF_12/2020</t>
  </si>
  <si>
    <t>CAIXA ENTERRADA SEPARADORA DE ÓLEO RETANGULAR, EM ALVENARIA COM BLOCOS DE CONCRETO, DIMENSÕES INTERNAS: 0,8 X 0,8 X 1,00 M, EXCLUINDO TAMPÃO. AF_12/2020</t>
  </si>
  <si>
    <t>CAIXA ENTERRADA SEPARADORA DE ÓLEO RETANGULAR, EM ALVENARIA COM BLOCOS DE CONCRETO, DIMENSÕES INTERNAS: 1,00 X 1,00 X 1,00 M, EXCLUINDO TAMPÃO. AF_12/2020</t>
  </si>
  <si>
    <t>TAMPA CIRCULAR PARA ESGOTO E DRENAGEM, EM CONCRETO PRÉ-MOLDADO, DIÂMETRO INTERNO = 0,60 M E ALTURA = 0,10 M. AF_12/2020</t>
  </si>
  <si>
    <t>TAMPA CIRCULAR PARA ESGOTO E DRENAGEM, EM FERRO FUNDIDO, DIÂMETRO INTERNO = 0,6 M. AF_12/2020</t>
  </si>
  <si>
    <t>TIL (TUBO DE INSPEÇÃO E LIMPEZA) CONDOMINIAL PARA ESGOTO, EM PVC, DN 100 X 100 MM. AF_12/2020</t>
  </si>
  <si>
    <t>TIL (TUBO DE INSPEÇÃO E LIMPEZA) RADIAL PARA ESGOTO, EM PVC, DN 300X200 MM. AF_12/2020</t>
  </si>
  <si>
    <t>CAIXA D´ÁGUA EM POLIETILENO, 1000 LITROS (INCLUSOS TUBOS, CONEXÕES E TORNEIRA DE BÓIA) - FORNECIMENTO E INSTALAÇÃO. AF_06/2021</t>
  </si>
  <si>
    <t>CAIXA D´ÁGUA EM POLIETILENO, 1000 LITROS - FORNECIMENTO E INSTALAÇÃO. AF_06/2021</t>
  </si>
  <si>
    <t>CAIXA D´ÁGUA EM POLIETILENO, 1500 LITROS - FORNECIMENTO E INSTALAÇÃO. AF_06/2021</t>
  </si>
  <si>
    <t>CAIXA D´ÁGUA EM POLIETILENO, 2000 LITROS - FORNECIMENTO E INSTALAÇÃO. AF_06/2021</t>
  </si>
  <si>
    <t>CAIXA D´ÁGUA EM POLIETILENO, 3000 LITROS - FORNECIMENTO E INSTALAÇÃO. AF_06/2021</t>
  </si>
  <si>
    <t>CAIXA D´ÁGUA EM POLIETILENO, 500 LITROS (INCLUSOS TUBOS, CONEXÕES E TORNEIRA DE BÓIA) - FORNECIMENTO E INSTALAÇÃO. AF_06/2021</t>
  </si>
  <si>
    <t>CAIXA D´ÁGUA EM POLIETILENO, 500 LITROS - FORNECIMENTO E INSTALAÇÃO. AF_06/2021</t>
  </si>
  <si>
    <t>CAIXA D´ÁGUA EM POLIETILENO, 750 LITROS - FORNECIMENTO E INSTALAÇÃO. AF_06/2021</t>
  </si>
  <si>
    <t>CAIXA D´ÁGUA EM POLIÉSTER REFORÇADO COM FIBRA DE VIDRO, 1000 LITROS - FORNECIMENTO E INSTALAÇÃO. AF_06/2021</t>
  </si>
  <si>
    <t>CAIXA D´ÁGUA EM POLIÉSTER REFORÇADO COM FIBRA DE VIDRO, 10000 LITROS - FORNECIMENTO E INSTALAÇÃO. AF_06/2021</t>
  </si>
  <si>
    <t>CAIXA D´ÁGUA EM POLIÉSTER REFORÇADO COM FIBRA DE VIDRO, 1500 LITROS - FORNECIMENTO E INSTALAÇÃO. AF_06/2021</t>
  </si>
  <si>
    <t>CAIXA D´ÁGUA EM POLIÉSTER REFORÇADO COM FIBRA DE VIDRO, 15000 LITROS - FORNECIMENTO E INSTALAÇÃO. AF_06/2021</t>
  </si>
  <si>
    <t>CAIXA D´ÁGUA EM POLIÉSTER REFORÇADO COM FIBRA DE VIDRO, 2000 LITROS - FORNECIMENTO E INSTALAÇÃO. AF_06/2021</t>
  </si>
  <si>
    <t>CAIXA D´ÁGUA EM POLIÉSTER REFORÇADO COM FIBRA DE VIDRO, 20000 LITROS - FORNECIMENTO E INSTALAÇÃO. AF_06/2021</t>
  </si>
  <si>
    <t>CAIXA D´ÁGUA EM POLIÉSTER REFORÇADO COM FIBRA DE VIDRO, 3000 LITROS - FORNECIMENTO E INSTALAÇÃO. AF_06/2021</t>
  </si>
  <si>
    <t>CAIXA D´ÁGUA EM POLIÉSTER REFORÇADO COM FIBRA DE VIDRO, 500 LITROS - FORNECIMENTO E INSTALAÇÃO. AF_06/2021</t>
  </si>
  <si>
    <t>CAIXA D´ÁGUA EM POLIÉSTER REFORÇADO COM FIBRA DE VIDRO, 7000 LITROS - FORNECIMENTO E INSTALAÇÃO. AF_06/2021</t>
  </si>
  <si>
    <t>CAIXA D´ÁGUA EM POLIÉSTER REFORÇADO COM FIBRA DE VIDRO, 750 LITROS - FORNECIMENTO E INSTALAÇÃO. AF_06/2021</t>
  </si>
  <si>
    <t>FURO EM CAIXA D'ÁGUA COM ESPESSURA DE 2 ATÉ 5 MM E DIÂMETRO DE 100 MM. AF_06/2021</t>
  </si>
  <si>
    <t>FURO EM CAIXA D'ÁGUA COM ESPESSURA DE 2 ATÉ 5 MM E DIÂMETRO DE 15 MM. AF_06/2021</t>
  </si>
  <si>
    <t>FURO EM CAIXA D'ÁGUA COM ESPESSURA DE 2 ATÉ 5 MM E DIÂMETRO DE 20 MM. AF_06/2021</t>
  </si>
  <si>
    <t>FURO EM CAIXA D'ÁGUA COM ESPESSURA DE 2 ATÉ 5 MM E DIÂMETRO DE 25 MM. AF_06/2021</t>
  </si>
  <si>
    <t>FURO EM CAIXA D'ÁGUA COM ESPESSURA DE 2 ATÉ 5 MM E DIÂMETRO DE 32 MM. AF_06/2021</t>
  </si>
  <si>
    <t>FURO EM CAIXA D'ÁGUA COM ESPESSURA DE 2 ATÉ 5 MM E DIÂMETRO DE 40 MM. AF_06/2021</t>
  </si>
  <si>
    <t>FURO EM CAIXA D'ÁGUA COM ESPESSURA DE 2 ATÉ 5 MM E DIÂMETRO DE 50 MM. AF_06/2021</t>
  </si>
  <si>
    <t>FURO EM CAIXA D'ÁGUA COM ESPESSURA DE 2 ATÉ 5 MM E DIÂMETRO DE 60 MM. AF_06/2021</t>
  </si>
  <si>
    <t>FURO EM CAIXA D'ÁGUA COM ESPESSURA DE 2 ATÉ 5 MM E DIÂMETRO DE 75 MM. AF_06/2021</t>
  </si>
  <si>
    <t>FURO EM CAIXA D'ÁGUA COM ESPESSURA DE 6 ATÉ 8 MM E DIÂMETRO DE 100 MM. AF_06/2021</t>
  </si>
  <si>
    <t>FURO EM CAIXA D'ÁGUA COM ESPESSURA DE 6 ATÉ 8 MM E DIÂMETRO DE 15 MM. AF_06/2021</t>
  </si>
  <si>
    <t>FURO EM CAIXA D'ÁGUA COM ESPESSURA DE 6 ATÉ 8 MM E DIÂMETRO DE 20 MM. AF_06/2021</t>
  </si>
  <si>
    <t>FURO EM CAIXA D'ÁGUA COM ESPESSURA DE 6 ATÉ 8 MM E DIÂMETRO DE 25 MM. AF_06/2021</t>
  </si>
  <si>
    <t>FURO EM CAIXA D'ÁGUA COM ESPESSURA DE 6 ATÉ 8 MM E DIÂMETRO DE 32 MM. AF_06/2021</t>
  </si>
  <si>
    <t>FURO EM CAIXA D'ÁGUA COM ESPESSURA DE 6 ATÉ 8 MM E DIÂMETRO DE 40 MM. AF_06/2021</t>
  </si>
  <si>
    <t>FURO EM CAIXA D'ÁGUA COM ESPESSURA DE 6 ATÉ 8 MM E DIÂMETRO DE 50 MM. AF_06/2021</t>
  </si>
  <si>
    <t>FURO EM CAIXA D'ÁGUA COM ESPESSURA DE 6 ATÉ 8 MM E DIÂMETRO DE 60 MM. AF_06/2021</t>
  </si>
  <si>
    <t>FURO EM CAIXA D'ÁGUA COM ESPESSURA DE 6 ATÉ 8 MM E DIÂMETRO DE 75 MM. AF_06/2021</t>
  </si>
  <si>
    <t>CAIXA COM GRELHA RETANGULAR DE FERRO FUNDIDO, EM ALVENARIA COM TIJOLOS CERÂMICOS MACIÇOS, DIMENSÕES INTERNAS: 0,15 X 1,00 X 0,3 M. AF_05/2025</t>
  </si>
  <si>
    <t>CAIXA COM GRELHA RETANGULAR DE FERRO FUNDIDO, EM ALVENARIA COM TIJOLOS CERÂMICOS MACIÇOS, DIMENSÕES INTERNAS: 0,20 X 1,00 X 0,4 M. AF_05/2025</t>
  </si>
  <si>
    <t>CAIXA COM GRELHA RETANGULAR DE FERRO FUNDIDO, EM ALVENARIA COM TIJOLOS CERÂMICOS MACIÇOS, DIMENSÕES INTERNAS: 0,30 X 1,00 X 0,5 M. AF_05/2025</t>
  </si>
  <si>
    <t>CANALETA DE CONCRETO POLIMÉRICO COM GRELHA, LARGURA DE 13 CM - FORNECIMENTO E INSTALAÇÃO. AF_05/2025</t>
  </si>
  <si>
    <t>CANALETA MEIA CANA PRÉ-MOLDADA DE CONCRETO (D = 20 CM) - FORNECIMENTO E INSTALAÇÃO. AF_05/2025</t>
  </si>
  <si>
    <t>CANALETA MEIA CANA PRÉ-MOLDADA DE CONCRETO (D = 30 CM) - FORNECIMENTO E INSTALAÇÃO. AF_05/2025</t>
  </si>
  <si>
    <t>CANALETA MEIA CANA PRÉ-MOLDADA DE CONCRETO (D = 40 CM) - FORNECIMENTO E INSTALAÇÃO. AF_05/2025</t>
  </si>
  <si>
    <t>CANALETA MEIA CANA PRÉ-MOLDADA DE CONCRETO (D = 50 CM) - FORNECIMENTO E INSTALAÇÃO. AF_05/2025</t>
  </si>
  <si>
    <t>CANALETA MEIA CANA PRÉ-MOLDADA DE CONCRETO (D = 60 CM) - FORNECIMENTO E INSTALAÇÃO. AF_05/2025</t>
  </si>
  <si>
    <t>CANALETA MEIA CANA PRÉ-MOLDADA DE CONCRETO (D = 80 CM) - FORNECIMENTO E INSTALAÇÃO. AF_05/2025</t>
  </si>
  <si>
    <t>CANALETA PRÉ-MOLDADA DE CONCRETO, COM GRELHA PERFURADA DE CONCRETO, GEOMETRIA RETANGULAR, COM DIMENSÕES INTERNAS: L=0,20 M; H=0,20 M; C=*0,60* M - FORNECIMENTO E INSTALAÇÃO. AF_05/2025</t>
  </si>
  <si>
    <t>CONCRETAGEM DE VALETA/ CANALETA MOLDADA IN LOCO. AF_05/2025</t>
  </si>
  <si>
    <t>EXECUÇÃO DE CANALETA DE CONCRETO ARMADO MOLDADA IN LOCO, ESPESSURA DE 0,1 M, GEOMETRIA QUADRADA, COM DIMENSÕES INTERNAS: L=0,20 M; H=0,20 M. AF_05/2025</t>
  </si>
  <si>
    <t>EXECUÇÃO DE CANALETA DE CONCRETO ARMADO MOLDADA IN LOCO, ESPESSURA DE 0,1 M, GEOMETRIA QUADRADA, COM DIMENSÕES INTERNAS: L=0,25 M; H=0,25 M. AF_05/2025</t>
  </si>
  <si>
    <t>EXECUÇÃO DE CANALETA DE CONCRETO ARMADO MOLDADA IN LOCO, ESPESSURA DE 0,1 M, GEOMETRIA QUADRADA, COM DIMENSÕES INTERNAS: L=0,30 M; H=0,30 M. AF_05/2025</t>
  </si>
  <si>
    <t>EXECUÇÃO DE CANALETA DE CONCRETO ARMADO MOLDADA IN LOCO, ESPESSURA DE 0,1 M, GEOMETRIA QUADRADA, COM DIMENSÕES INTERNAS: L=0,35 M; H=0,35 M. AF_05/2025</t>
  </si>
  <si>
    <t>EXECUÇÃO DE CANALETA DE CONCRETO ARMADO MOLDADA IN LOCO, ESPESSURA DE 0,1 M, GEOMETRIA QUADRADA, COM DIMENSÕES INTERNAS: L=0,40 M; H=0,40 M. AF_05/2025</t>
  </si>
  <si>
    <t>EXECUÇÃO DE CANALETA DE CONCRETO ARMADO MOLDADA IN LOCO, ESPESSURA DE 0,1 M, GEOMETRIA QUADRADA, COM DIMENSÕES INTERNAS: L=0,50 M; H=0,50 M. AF_05/2025</t>
  </si>
  <si>
    <t>EXECUÇÃO DE CANALETA DE CONCRETO ARMADO MOLDADA IN LOCO, ESPESSURA DE 0,1 M, GEOMETRIA QUADRADA, COM DIMENSÕES INTERNAS: L=0,60 M; H=0,60 M. AF_05/2025</t>
  </si>
  <si>
    <t>EXECUÇÃO DE CANALETA DE CONCRETO MOLDADO IN LOCO, COM GRELHA DE CONCRETO; ESPESSURA DE 0,15 M, GEOMETRIA RETANGULAR, COM DIMENSÕES INTERNAS: L=0,4 M; H=*0,3*M. AF_05/2025</t>
  </si>
  <si>
    <t>EXECUÇÃO DE CANALETA DE CONCRETO MOLDADO IN LOCO, COM GRELHA DE CONCRETO; ESPESSURA DE 0,15 M, GEOMETRIA RETANGULAR, COM DIMENSÕES INTERNAS: L=0,60 M; H=0,50 M. AF_05/2025</t>
  </si>
  <si>
    <t>EXECUÇÃO DE CANALETA DE CONCRETO MOLDADO IN LOCO, COM GRELHA DE CONCRETO; ESPESSURA DE 0,15 M, GEOMETRIA RETANGULAR, COM DIMENSÕES INTERNAS:L=*0,6* M; H=* 0,3* M. AF_05/2025</t>
  </si>
  <si>
    <t>EXECUÇÃO DE CANALETA DE CONCRETO MOLDADO IN LOCO, COM GRELHA DE CONCRETO; ESPESSURA DE 0,20 M, GEOMETRIA RETANGULAR, COM DIMENSÕES INTERNAS: L=0,80 M; H=0,30 M. AF_05/2025</t>
  </si>
  <si>
    <t>EXECUÇÃO DE CANALETA DE CONCRETO MOLDADO IN LOCO, COM GRELHA DE CONCRETO; ESPESSURA DE 0,20 M, GEOMETRIA RETANGULAR, COM DIMENSÕES INTERNAS: L=0,80 M; H=0,60 M. AF_05/2025</t>
  </si>
  <si>
    <t>EXECUÇÃO DE CANALETA DE CONCRETO MOLDADO IN LOCO, COM GRELHA DE CONCRETO; ESPESSURA DE 0,20 M, GEOMETRIA RETANGULAR, COM DIMENSÕES INTERNAS: L=0,80 M; H=0,90 M. AF_05/2025</t>
  </si>
  <si>
    <t>EXECUÇÃO DE VALETA DE CONCRETO ARMADO MOLDADO IN LOCO, ESPESSURA DE 0,08 M, GEOMETRIA TRAPEIZOIDAL, COM DIMENSÕES INTERNAS: B1=*1,20* M; B2=*0,4* M; H=0,4 M. AF_05/2025</t>
  </si>
  <si>
    <t>EXECUÇÃO DE VALETA DE CONCRETO ARMADO MOLDADO IN LOCO, ESPESSURA DE 0,08 M, GEOMETRIA TRAPEIZOIDAL, COM DIMENSÕES INTERNAS: B1=0,6 M; B2=0,20 M; H=0,20 M. AF_05/2025</t>
  </si>
  <si>
    <t>EXECUÇÃO DE VALETA DE CONCRETO ARMADO MOLDADO IN LOCO, ESPESSURA DE 0,08 M, GEOMETRIA TRAPEIZOIDAL, COM DIMENSÕES INTERNAS: B1=0,7 M; B2=0,30 M; H=0,20 M. AF_05/2025</t>
  </si>
  <si>
    <t>EXECUÇÃO DE VALETA DE CONCRETO ARMADO MOLDADO IN LOCO, ESPESSURA DE 0,08 M, GEOMETRIA TRAPEIZOIDAL, COM DIMENSÕES INTERNAS: B1=0,8 M; B2=0,30 M; H=0,25 M. AF_05/2025</t>
  </si>
  <si>
    <t>EXECUÇÃO DE VALETA DE CONCRETO ARMADO MOLDADO IN LOCO, ESPESSURA DE 0,08 M, GEOMETRIA TRAPEIZOIDAL, COM DIMENSÕES INTERNAS: B1=0,9 M; B2=0,30 M; H=0,30 M. AF_05/2025</t>
  </si>
  <si>
    <t>EXECUÇÃO DE VALETA DE CONCRETO ARMADO MOLDADO IN LOCO, ESPESSURA DE 0,08 M, GEOMETRIA TRAPEIZOIDAL, COM DIMENSÕES INTERNAS: B1=1,0 M; B2=0,40 M; H=0,30 M. AF_05/2025</t>
  </si>
  <si>
    <t>EXECUÇÃO DE VALETA DE CONCRETO ARMADO MOLDADO IN LOCO, ESPESSURA DE 0,08 M, GEOMETRIA TRAPEIZOIDAL, COM DIMENSÕES INTERNAS: B1=1,1 M; B2=0,40 M; H=0,35 M. AF_05/2025</t>
  </si>
  <si>
    <t>EXECUÇÃO DE VALETA DE CONCRETO MOLDADO IN LOCO, ESPESSURA DE 0,08 M, GEOMETRIA TRAPEIZOIDAL, COM DIMENSÕES INTERNAS: B1=*1,0* M; B2=0,40 M; H=*0,30* M. AF_05/2025</t>
  </si>
  <si>
    <t>EXECUÇÃO DE VALETA DE CONCRETO MOLDADO IN LOCO, ESPESSURA DE 0,08 M, GEOMETRIA TRAPEIZOIDAL, COM DIMENSÕES INTERNAS: B1=*1,2* M; B2=*0,4* M; H= 0,4 M. AF_05/2025</t>
  </si>
  <si>
    <t>EXECUÇÃO DE VALETA DE CONCRETO MOLDADO IN LOCO, ESPESSURA DE 0,08 M, GEOMETRIA TRAPEIZOIDAL, COM DIMENSÕES INTERNAS: B1=*1,5* M; B2=*0,50* M; H=*0,50* M. AF_05/2025</t>
  </si>
  <si>
    <t>EXECUÇÃO DE VALETA DE CONCRETO MOLDADO IN LOCO, ESPESSURA DE 0,08 M, GEOMETRIA TRAPEIZOIDAL, COM DIMENSÕES INTERNAS: B1=*1,8* M; B2=*0,60* M; H=*0,6* M. AF_05/2025</t>
  </si>
  <si>
    <t>EXECUÇÃO DE VALETA DE CONCRETO MOLDADO IN LOCO, ESPESSURA DE 0,08 M, GEOMETRIA TRAPEIZOIDAL, COM DIMENSÕES INTERNAS: B1=*2,0* M; B2=*0,8* M; H=0,6 M. AF_05/2025</t>
  </si>
  <si>
    <t>EXECUÇÃO DE VALETA DE CONCRETO MOLDADO IN LOCO, ESPESSURA DE 0,08 M, GEOMETRIA TRAPEIZOIDAL, COM DIMENSÕES INTERNAS: B1=0,6M; B2=0,20 M; H=0,20 M. AF_05/2025</t>
  </si>
  <si>
    <t>EXECUÇÃO DE VALETA DE CONCRETO MOLDADO IN LOCO, ESPESSURA DE 0,08 M, GEOMETRIA TRAPEIZOIDAL, COM DIMENSÕES INTERNAS: B1=0,7 M; B2=0,30 M; H=0,20 M. AF_05/2025</t>
  </si>
  <si>
    <t>EXECUÇÃO DE VALETA DE CONCRETO MOLDADO IN LOCO, ESPESSURA DE 0,08 M, GEOMETRIA TRAPEIZOIDAL, COM DIMENSÕES INTERNAS: B1=0,8 M; B2=0,30 M; H=0,25 M. AF_05/2025</t>
  </si>
  <si>
    <t>EXECUÇÃO DE VALETA DE CONCRETO MOLDADO IN LOCO, ESPESSURA DE 0,08 M, GEOMETRIA TRAPEIZOIDAL, COM DIMENSÕES INTERNAS: B1=0,9 M; B2=0,30 M; H=0,30 M. AF_05/2025</t>
  </si>
  <si>
    <t>EXECUÇÃO DE VALETA DE CONCRETO MOLDADO IN LOCO, ESPESSURA DE 0,08 M, GEOMETRIA TRAPEIZOIDAL, COM DIMENSÕES INTERNAS: B1=1,2 M; B2=0,6 M; H=0,3 M. AF_05/2025</t>
  </si>
  <si>
    <t>EXECUÇÃO DE VALETA DE CONCRETO MOLDADO IN LOCO, ESPESSURA DE 0,08 M, GEOMETRIA TRAPEIZOIDAL, COM DIMENSÕES INTERNAS: B1=1,6 M; B2=1,0 M; H=0,3 M. AF_05/2025</t>
  </si>
  <si>
    <t>GRELHA ARTICULADA PARA CALHA DE PISO 20X50 CM - FORNECIMENTO E INSTALAÇÃO. AF_05/2025</t>
  </si>
  <si>
    <t>GRELHA DE FERRO FUNDIDO SIMPLES COM REQUADRO, 150 X 1000 MM, ASSENTADA COM ARGAMASSA 1 : 3 CIMENTO: AREIA - FORNECIMENTO E INSTALAÇÃO. AF_05/2025</t>
  </si>
  <si>
    <t>GRELHA DE FERRO FUNDIDO SIMPLES COM REQUADRO, 200 X 1000 MM, ASSENTADA COM ARGAMASSA 1 : 3 CIMENTO: AREIA - FORNECIMENTO E INSTALAÇÃO. AF_05/2025</t>
  </si>
  <si>
    <t>GRELHA DE FERRO FUNDIDO SIMPLES COM REQUADRO, 300 X 1000 MM, ASSENTADA COM ARGAMASSA 1 : 3 CIMENTO: AREIA - FORNECIMENTO E INSTALAÇÃO. AF_05/2025</t>
  </si>
  <si>
    <t>GRELHA PARA CALHA DE PISO 20X50 CM - FORNECIMENTO E INSTALAÇÃO. AF_05/2025</t>
  </si>
  <si>
    <t>PREPARO DE SOLO E GABARITO DE MADEIRA PARA VALETA MOLDADA IN LOCO COM GEOMETRIA TRAPEZOIDAL. AF_05/2025</t>
  </si>
  <si>
    <t>ALAMBRADO EM MOURÕES DE CONCRETO, COM TELA DE ARAME GALVANIZADO (INCLUSIVE MURETA EM CONCRETO). AF_12/2025</t>
  </si>
  <si>
    <t>ALAMBRADO EM PERFIS METÁLICOS RETANGULARES COM GRADIL METÁLICO (EXCLUSIVE MURETA EM CONCRETO). AF_12/2025</t>
  </si>
  <si>
    <t>ALAMBRADO PARA QUADRA POLIESPORTIVA, ESTRUTURADO POR TUBOS DE AÇO GALVANIZADO, (MONTANTES COM DIÂMETRO 2", TRAVESSAS E ESCORAS COM DIÂMETRO 1 ¼"), COM TELA DE ARAME GALVANIZADO, FIO 10 BWG E MALHA QUADRADA 5X5CM (EXCETO MURETA). AF_12/2025</t>
  </si>
  <si>
    <t>ALAMBRADO PARA QUADRA POLIESPORTIVA, ESTRUTURADO POR TUBOS DE AÇO GALVANIZADO, (MONTANTES COM DIÂMETRO 2", TRAVESSAS E ESCORAS COM DIÂMETRO 1 ¼"), COM TELA DE ARAME GALVANIZADO, FIO 12 BWG E MALHA QUADRADA 5X5CM (EXCETO MURETA). AF_12/2025</t>
  </si>
  <si>
    <t>ALAMBRADO PARA QUADRA POLIESPORTIVA, ESTRUTURADO POR TUBOS DE AÇO GALVANIZADO, (MONTANTES COM DIÂMETRO 2", TRAVESSAS E ESCORAS COM DIÂMETRO 1 ¼"), COM TELA DE ARAME GALVANIZADO, FIO 14 BWG E MALHA QUADRADA 5X5CM (EXCETO MURETA). AF_12/2025</t>
  </si>
  <si>
    <t>CERCA COM MOURÕES DE CONCRETO, RETO, 15X15 CM, H= 2,30 M, ESPAÇAMENTO DE 2,5 M, CRAVADOS 0,5 M, ESCORAS DE 10X10 CM A CADA 50 M, COM 12 FIOS DE ARAME DE AÇO OVALADO 15X17 - FORNECIMENTO E INSTALAÇÃO. AF_12/2025</t>
  </si>
  <si>
    <t>CERCA COM MOURÕES DE CONCRETO, RETO, 15X15 CM,H= 2,30 M, ESPAÇAMENTO DE 2,5 M, CRAVADOS 0,5 M, ESCORAS DE 10X10 CM A CADA 50 M, COM 9 FIOS DE ARAME DE AÇO OVALADO 15X17 - FORNECIMENTO E INSTALAÇÃO. AF_12/2025</t>
  </si>
  <si>
    <t>CERCA COM MOURÕES DE CONCRETO, RETO, H=2,30 M, ESPAÇAMENTO DE 2,5 M, CRAVADOS 0,5 M, COM 4 FIOS DE ARAME DE AÇO OVALADO 15X17 - FORNECIMENTO E INSTALAÇÃO. AF_12/2025</t>
  </si>
  <si>
    <t>CERCA COM MOURÕES DE CONCRETO, RETO, H=2,30 M, ESPAÇAMENTO DE 2,5 M, CRAVADOS 0,5 M, COM 4 FIOS DE ARAME FARPADO Nº 14 OU 16 CLASSE 250 - FORNECIMENTO E INSTALAÇÃO. AF_12/2025</t>
  </si>
  <si>
    <t>CERCA COM MOURÕES DE CONCRETO, RETO, H=2,30 M, ESPAÇAMENTO DE 2,5 M, CRAVADOS 0,5 M, COM 4 FIOS DE ARAME MISTO - FORNECIMENTO E INSTALAÇÃO. AF_12/2025</t>
  </si>
  <si>
    <t>CERCA COM MOURÕES DE CONCRETO, RETO, H=3,00 M, ESPAÇAMENTO DE 2,5 M, CRAVADOS 0,5 M, COM 4 FIOS DE ARAME DE AÇO OVALADO 15X17 - FORNECIMENTO E INSTALAÇÃO. AF_12/2025</t>
  </si>
  <si>
    <t>CERCA COM MOURÕES DE CONCRETO, RETO, H=3,00 M, ESPAÇAMENTO DE 2,5 M, CRAVADOS 0,5 M, COM 4 FIOS DE ARAME FARPADO Nº 14 OU 16 CLASSE 250 - FORNECIMENTO E INSTALAÇÃO. AF_12/2025</t>
  </si>
  <si>
    <t>CERCA COM MOURÕES DE CONCRETO, RETO, H=3,00 M, ESPAÇAMENTO DE 2,5 M, CRAVADOS 0,5 M, COM 4 FIOS DE ARAME MISTO - FORNECIMENTO E INSTALAÇÃO. AF_12/2025</t>
  </si>
  <si>
    <t>CERCA COM MOURÕES DE CONCRETO, SEÇÃO "T" PONTA INCLINADA, 10X10 CM, ESPAÇAMENTO DE 2,5 M, CRAVADOS 0,5 M, COM 11 FIOS DE ARAME DE AÇO OVALADO 15X17 - FORNECIMENTO E INSTALAÇÃO. AF_12/2025</t>
  </si>
  <si>
    <t>CERCA COM MOURÕES DE CONCRETO, SEÇÃO "T" PONTA INCLINADA, 10X10CM, ESPAÇAMENTO DE 2,5M, CRAVADOS 0,5M, COM 11 FIOS DE ARAME FARPADO Nº 14 OU 16 - FORNECIMENTO E INSTALAÇÃO. AF_12/2025</t>
  </si>
  <si>
    <t>CERCA COM MOURÕES DE CONCRETO, SEÇÃO "T" PONTA INCLINADA, 10X10CM, ESPAÇAMENTO DE 2,5M, CRAVADOS 0,5M, COM 11 FIOS DE ARAME MISTO - FORNECIMENTO E INSTALAÇÃO. AF_12/2025</t>
  </si>
  <si>
    <t>CERCA COM MOURÕES DE MADEIRA ROLIÇA, DIÂMETRO 11 CM, ESPAÇAMENTO DE 2,5 M, ALTURA LIVRE DE 1,7 M, CRAVADOS 0,5 M, COM 5 FIOS DE ARAME DE AÇO OVALADO 15X17 - FORNECIMENTO E INSTALAÇÃO. AF_12/2025</t>
  </si>
  <si>
    <t>CERCA COM MOURÕES DE MADEIRA ROLIÇA, DIÂMETRO 11 CM, ESPAÇAMENTO DE 2,5 M, ALTURA LIVRE DE 1,7 M, CRAVADOS 0,5 M, COM 5 FIOS DE ARAME MISTO - FORNECIMENTO E INSTALAÇÃO. AF_12/2025</t>
  </si>
  <si>
    <t>CERCA COM MOURÕES DE MADEIRA ROLIÇA, DIÂMETRO 11CM, ESPAÇAMENTO DE 2,5M, ALTURA LIVRE DE 1,7M, CRAVADOS 0,5M, COM 5 FIOS DE ARAME FARPADO Nº 14 OU 16 CLASSE 250 - FORNECIMENTO E INSTALAÇÃO. AF_12/2025</t>
  </si>
  <si>
    <t>CERCA COM MOURÕES DE MADEIRA, 7,5X7,5 CM, ESPAÇAMENTO DE 2,5 M, ALTURA LIVRE DE 2 M, CRAVADOS 0,5 M, COM 4 FIOS DE ARAME FARPADO Nº 14 OU 16 CLASSE 250 - FORNECIMENTO E INSTALAÇÃO. AF_12/2025</t>
  </si>
  <si>
    <t>CERCA COM MOURÕES DE MADEIRA, 7,5X7,5CM, ESPAÇAMENTO DE 2,5M, ALTURA LIVRE DE 2M, CRAVADOS 0,5M, COM 8 FIOS DE ARAME FARPADO Nº 14 OU 16 CLASSE 250 - FORNECIMENTO E INSTALAÇÃO. AF_12/2025</t>
  </si>
  <si>
    <t>INSTALAÇÃO DE ESCORAS PARA ALAMBRADO EM TUBO AÇO GALVANIZADO COM COSTURA, CLASSE MÉDIA, DN 1.1/4", E = *3,25* MM, PESO *3,14* KG/M. AF_12/2025</t>
  </si>
  <si>
    <t>INSTALAÇÃO DE MOURÃO DE CONCRETO PONTA INCLINADA (CURVA), *10 X 10* CM, H= *2,60* M + CURVA DE 0,40 M. AF_12/2025</t>
  </si>
  <si>
    <t>INSTALAÇÃO DE MOURÃO DE CONCRETO PONTA INCLINADA (CURVA), SEÇÃO "T", H = 2,80 M + CURVA COM 0,45 M, COM FUROS PARA FIOS. AF_12/2025</t>
  </si>
  <si>
    <t>INSTALAÇÃO DE MOURÃO DE CONCRETO RETO, SEÇÃO QUADRADA *10 X 10* CM, H= 2,30 A 2,50 M. AF_12/2025</t>
  </si>
  <si>
    <t>INSTALAÇÃO DE MOURÃO DE CONCRETO RETO, SEÇÃO QUADRADA *15 X 15* CM, H= 2,30 M. AF_12/2025</t>
  </si>
  <si>
    <t>INSTALAÇÃO DE MOURÃO DE CONCRETO RETO, SEÇÃO QUADRADA, *10 X 10* CM, H= 3,00 M. AF_12/2025</t>
  </si>
  <si>
    <t>INSTALAÇÃO DE TELA DE ARAME GALVANIZADA REVESTIDA EM PVC, PARA ALAMBRADO COM TUBOS DE AÇO, QUADRANGULAR / LOSANGULAR, FIO 2,11 MM (14 BWG), MALHA 5 X 5 CM, H = 2 M. AF_12/2025</t>
  </si>
  <si>
    <t>INSTALAÇÃO DE TELA DE ARAME GALVANIZADA REVESTIDA EM PVC, PARA ALAMBRADO COM TUBOS DE AÇO, QUADRANGULAR / LOSANGULAR, FIO 2,77 MM (12 BWG), MALHA 5 X 5 CM, H = 2 M. AF_12/2025</t>
  </si>
  <si>
    <t>INSTALAÇÃO DE TELA DE ARAME GALVANIZADA, PARA ALAMBRADO COM MOURÕES DE CONCRETO, QUADRANGULAR / LOSANGULAR, FIO 2,11 MM (14 BWG), MALHA 8 X 8 CM, H = 2 M, COM REVESTIMENTO EM PVC. AF_12/2025</t>
  </si>
  <si>
    <t>INSTALAÇÃO DE TELA DE ARAME GALVANIZADA, PARA ALAMBRADO COM MOURÕES DE CONCRETO, QUADRANGULAR / LOSANGULAR, FIO 2,11 MM (14 BWG), MALHA 8 X 8 CM, H = 2 M. AF_12/2025</t>
  </si>
  <si>
    <t>INSTALAÇÃO DE TELA DE ARAME GALVANIZADA, PARA ALAMBRADO COM TUBOS DE AÇO, QUADRANGULAR / LOSANGULAR, FIO 2,11 MM (14 BWG), MALHA 5 X 5 CM, H = 2 M. AF_12/2025</t>
  </si>
  <si>
    <t>INSTALAÇÃO DE TELA DE ARAME GALVANIZADA, PARA ALAMBRADO COM TUBOS DE AÇO, QUADRANGULAR / LOSANGULAR, FIO 2,77 MM (12 BWG), MALHA 5 X 5 CM, H = 2 M. AF_12/2025</t>
  </si>
  <si>
    <t>INSTALAÇÃO DE TRAVESSA PARA ALAMBRADO EM TUBO AÇO GALVANIZADO COM COSTURA, CLASSE MÉDIA, DN 1 1/4", E = *3,25* MM, PESO *3,14* KG/M, COM ESPAÇAMENTO DE 2,0 A 2,5 M. AF_12/2025</t>
  </si>
  <si>
    <t>INSTALAÇÃO DE TRAVESSA PARA ALAMBRADO EM TUBO AÇO GALVANIZADO COM COSTURA, CLASSE MÉDIA, DN 1", E = *3,25* MM, PESO *3,14* KG/M, COM ESPAÇAMENTO DE 2,0 A 2,5 M. AF_12/2025</t>
  </si>
  <si>
    <t>INSTALAÇÃO DE TRAVESSA PARA ALAMBRADO EM TUBO AÇO GALVANIZADO COM COSTURA, CLASSE MÉDIA, DN 2 1/2", E = *3,65* MM, PESO *6,51* KG/M, COM ESPAÇAMENTO DE 2,0 A 2,5 M. AF_12/2025</t>
  </si>
  <si>
    <t>INSTALAÇÃO MONTANTE, PARA ALAMBRADO COM 1 M DE ALTURA, EM TUBO AÇO GALVANIZADO COM COSTURA, CLASSE MÉDIA, DN 2 1/2", E = *3,65* MM, PESO *6,51* KG/M. AF_12/2025</t>
  </si>
  <si>
    <t>INSTALAÇÃO MONTANTE, PARA ALAMBRADO COM 1 M DE ALTURA, EM TUBO AÇO GALVANIZADO COM COSTURA, CLASSE MÉDIA, DN 2", E = *3,65* MM, PESO *5,10* KG/M. AF_12/2025</t>
  </si>
  <si>
    <t>INSTALAÇÃO MONTANTE, PARA ALAMBRADO COM 1 M DE ALTURA, EM TUBO AÇO GALVANIZADO COM COSTURA, CLASSE MÉDIA, DN 3", E = *3,35* MM, PESO *7,32* KG/M. AF_12/2025</t>
  </si>
  <si>
    <t>INSTALAÇÃO MONTANTE, PARA ALAMBRADO COM 2,40 A 5,00 M DE ALTURA, EM TUBO AÇO GALVANIZADO COM COSTURA, CLASSE MÉDIA, DN 3", E = *3,35* MM, PESO *7,32* KG/M. AF_12/2025</t>
  </si>
  <si>
    <t>INSTALAÇÃO MONTANTE, PARA ALAMBRADO DE 2,40 A 5,00 M DE ALTURA, EM TUBO AÇO GALVANIZADO COM COSTURA, CLASSE MÉDIA, DN 2 1/2", E = *3,65* MM, PESO *6,51* KG/M. AF_12/2025</t>
  </si>
  <si>
    <t>INSTALAÇÃO MONTANTE, PARA ALAMBRADO DE 2,40 A 5,00 M DE ALTURA, EM TUBO AÇO GALVANIZADO COM COSTURA, CLASSE MÉDIA, DN 2", E = *3,65* MM, PESO *5,10* KG/M. AF_12/2025</t>
  </si>
  <si>
    <t>PORTÃO COM MOURÕES DE MADEIRA ROLIÇA, DIÂMETRO 11 CM, COM 5 FIOS DE ARAME FARPADO Nº 14 CLASSE 250, SEM DOBRADIÇAS - FORNECIMENTO E INSTALAÇÃO. AF_12/2025</t>
  </si>
  <si>
    <t>PORTÃO DE ABRIR/GIRO, ESTRUTURADO POR TUBOS DE AÇO GALVANIZADO, COM TELA DE ARAME, PARA PEDESTRE - COMPLETO. AF_12/2025</t>
  </si>
  <si>
    <t>RECOMPOSIÇÃO PARCIAL DE ARAME FARPADO Nº 14 OU 16 CLASSE 250, FIXADO EM CERCA COM MOURÕES DE CONCRETO - FORNECIMENTO E INSTALAÇÃO. AF_12/2025</t>
  </si>
  <si>
    <t>CHAPISCO APLICADO EM ALVENARIA (COM PRESENÇA DE VÃOS) E ESTRUTURAS DE CONCRETO DE FACHADA, COM COLHER DE PEDREIRO. ARGAMASSA TRAÇO 1:3 COM PREPARO EM BETONEIRA 400L. AF_10/2022</t>
  </si>
  <si>
    <t>CHAPISCO APLICADO EM ALVENARIA (COM PRESENÇA DE VÃOS) E ESTRUTURAS DE CONCRETO DE FACHADA, COM COLHER DE PEDREIRO. ARGAMASSA TRAÇO 1:3 COM PREPARO MANUAL. AF_10/2022</t>
  </si>
  <si>
    <t>CHAPISCO APLICADO EM ALVENARIA (COM PRESENÇA DE VÃOS) E ESTRUTURAS DE CONCRETO DE FACHADA, COM EQUIPAMENTO DE PROJEÇÃO. ARGAMASSA TRAÇO 1:3 COM PREPARO EM BETONEIRA 400 L. AF_10/2022</t>
  </si>
  <si>
    <t>CHAPISCO APLICADO EM ALVENARIA (COM PRESENÇA DE VÃOS) E ESTRUTURAS DE CONCRETO DE FACHADA, COM EQUIPAMENTO DE PROJEÇÃO. ARGAMASSA TRAÇO 1:3 COM PREPARO MANUAL. AF_10/2022</t>
  </si>
  <si>
    <t>CHAPISCO APLICADO EM ALVENARIA (COM PRESENÇA DE VÃOS) E ESTRUTURAS DE CONCRETO DE FACHADA, COM ROLO PARA TEXTURA ACRÍLICA. ARGAMASSA INDUSTRIALIZADA COM PREPARO EM MISTURADOR 300 KG. AF_10/2022</t>
  </si>
  <si>
    <t>CHAPISCO APLICADO EM ALVENARIA (COM PRESENÇA DE VÃOS) E ESTRUTURAS DE CONCRETO DE FACHADA, COM ROLO PARA TEXTURA ACRÍLICA. ARGAMASSA INDUSTRIALIZADA COM PREPARO MANUAL. AF_10/2022</t>
  </si>
  <si>
    <t>CHAPISCO APLICADO EM ALVENARIA (COM PRESENÇA DE VÃOS) E ESTRUTURAS DE CONCRETO DE FACHADA, COM ROLO PARA TEXTURA ACRÍLICA. ARGAMASSA TRAÇO 1:4 E EMULSÃO POLIMÉRICA (ADESIVO) COM PREPARO EM BETONEIRA 400L. AF_10/2022</t>
  </si>
  <si>
    <t>CHAPISCO APLICADO EM ALVENARIA (COM PRESENÇA DE VÃOS) E ESTRUTURAS DE CONCRETO DE FACHADA, COM ROLO PARA TEXTURA ACRÍLICA. ARGAMASSA TRAÇO 1:4 E EMULSÃO POLIMÉRICA (ADESIVO) COM PREPARO MANUAL. AF_10/2022</t>
  </si>
  <si>
    <t>CHAPISCO APLICADO EM ALVENARIA (SEM PRESENÇA DE VÃOS) E ESTRUTURAS DE CONCRETO DE FACHADA, COM COLHER DE PEDREIRO. ARGAMASSA TRAÇO 1:3 COM PREPARO EM BETONEIRA 400L. AF_10/2022</t>
  </si>
  <si>
    <t>CHAPISCO APLICADO EM ALVENARIA (SEM PRESENÇA DE VÃOS) E ESTRUTURAS DE CONCRETO DE FACHADA, COM COLHER DE PEDREIRO. ARGAMASSA TRAÇO 1:3 COM PREPARO MANUAL. AF_10/2022</t>
  </si>
  <si>
    <t>CHAPISCO APLICADO EM ALVENARIA (SEM PRESENÇA DE VÃOS) E ESTRUTURAS DE CONCRETO DE FACHADA, COM EQUIPAMENTO DE PROJEÇÃO. ARGAMASSA TRAÇO 1:3 COM PREPARO EM BETONEIRA 400 L. AF_10/2022</t>
  </si>
  <si>
    <t>CHAPISCO APLICADO EM ALVENARIA (SEM PRESENÇA DE VÃOS) E ESTRUTURAS DE CONCRETO DE FACHADA, COM EQUIPAMENTO DE PROJEÇÃO. ARGAMASSA TRAÇO 1:3 COM PREPARO MANUAL. AF_10/2022</t>
  </si>
  <si>
    <t>CHAPISCO APLICADO EM ALVENARIA (SEM PRESENÇA DE VÃOS) E ESTRUTURAS DE CONCRETO DE FACHADA, COM ROLO PARA TEXTURA ACRÍLICA. ARGAMASSA INDUSTRIALIZADA COM PREPARO EM MISTURADOR 300 KG. AF_10/2022</t>
  </si>
  <si>
    <t>CHAPISCO APLICADO EM ALVENARIA (SEM PRESENÇA DE VÃOS) E ESTRUTURAS DE CONCRETO DE FACHADA, COM ROLO PARA TEXTURA ACRÍLICA. ARGAMASSA INDUSTRIALIZADA COM PREPARO MANUAL. AF_10/2022</t>
  </si>
  <si>
    <t>CHAPISCO APLICADO EM ALVENARIA (SEM PRESENÇA DE VÃOS) E ESTRUTURAS DE CONCRETO DE FACHADA, COM ROLO PARA TEXTURA ACRÍLICA. ARGAMASSA TRAÇO 1:4 E EMULSÃO POLIMÉRICA (ADESIVO) COM PREPARO EM BETONEIRA 400L. AF_10/2022</t>
  </si>
  <si>
    <t>CHAPISCO APLICADO EM ALVENARIA (SEM PRESENÇA DE VÃOS) E ESTRUTURAS DE CONCRETO DE FACHADA, COM ROLO PARA TEXTURA ACRÍLICA. ARGAMASSA TRAÇO 1:4 E EMULSÃO POLIMÉRICA (ADESIVO) COM PREPARO MANUAL. AF_10/2022</t>
  </si>
  <si>
    <t>CHAPISCO APLICADO EM ALVENARIA E ESTRUTURAS DE CONCRETO INTERNAS, COM EQUIPAMENTO DE PROJEÇÃO. ARGAMASSA TRAÇO 1:3 COM PREPARO EM BETONEIRA 400 L. AF_10/2022</t>
  </si>
  <si>
    <t>CHAPISCO APLICADO EM ALVENARIA E ESTRUTURAS DE CONCRETO INTERNAS, COM EQUIPAMENTO DE PROJEÇÃO. ARGAMASSA TRAÇO 1:3 COM PREPARO MANUAL. AF_10/2022</t>
  </si>
  <si>
    <t>CHAPISCO APLICADO EM ALVENARIAS E ESTRUTURAS DE CONCRETO INTERNAS, COM COLHER DE PEDREIRO. ARGAMASSA TRAÇO 1:3 COM PREPARO EM BETONEIRA 400L. AF_10/2022</t>
  </si>
  <si>
    <t>CHAPISCO APLICADO EM ALVENARIAS E ESTRUTURAS DE CONCRETO INTERNAS, COM COLHER DE PEDREIRO. ARGAMASSA TRAÇO 1:3 COM PREPARO MANUAL. AF_10/2022</t>
  </si>
  <si>
    <t>CHAPISCO APLICADO NO TETO OU EM ALVENARIA E ESTRUTURA, COM ROLO PARA TEXTURA ACRÍLICA. ARGAMASSA INDUSTRIALIZADA COM PREPARO EM MISTURADOR 300 KG. AF_10/2022</t>
  </si>
  <si>
    <t>CHAPISCO APLICADO NO TETO OU EM ALVENARIA E ESTRUTURA, COM ROLO PARA TEXTURA ACRÍLICA. ARGAMASSA INDUSTRIALIZADA COM PREPARO MANUAL. AF_10/2022</t>
  </si>
  <si>
    <t>CHAPISCO APLICADO NO TETO OU EM ALVENARIA E ESTRUTURA, COM ROLO PARA TEXTURA ACRÍLICA. ARGAMASSA TRAÇO 1:4 E EMULSÃO POLIMÉRICA (ADESIVO) COM PREPARO EM BETONEIRA 400L. AF_10/2022</t>
  </si>
  <si>
    <t>CHAPISCO APLICADO NO TETO OU EM ALVENARIA E ESTRUTURA, COM ROLO PARA TEXTURA ACRÍLICA. ARGAMASSA TRAÇO 1:4 E EMULSÃO POLIMÉRICA (ADESIVO) COM PREPARO MANUAL. AF_10/2022</t>
  </si>
  <si>
    <t>CHAPISCO APLICADO NO TETO OU EM ESTRUTURA, COM DESEMPENADEIRA DENTADA. ARGAMASSA INDUSTRIALIZADA COM PREPARO EM MISTURADOR 300 KG. AF_10/2022</t>
  </si>
  <si>
    <t>CHAPISCO APLICADO NO TETO OU EM ESTRUTURA, COM DESEMPENADEIRA DENTADA. ARGAMASSA INDUSTRIALIZADA COM PREPARO MANUAL. AF_10/2022</t>
  </si>
  <si>
    <t>CHAPISCO APLICADO SOMENTE NA ESTRUTURA DE CONCRETO DA FACHADA, COM DESEMPENADEIRA DENTADA. ARGAMASSA INDUSTRIALIZADA COM PREPARO EM MISTURADOR 300 KG. AF_10/2022</t>
  </si>
  <si>
    <t>CHAPISCO APLICADO SOMENTE NA ESTRUTURA DE CONCRETO DA FACHADA, COM DESEMPENADEIRA DENTADA. ARGAMASSA INDUSTRIALIZADA COM PREPARO MANUAL. AF_10/2022</t>
  </si>
  <si>
    <t>CONCRETAGEM DE ESCADAS, FCK=25 MPA, COM USO DE BOMBA - LANÇAMENTO, ADENSAMENTO E ACABAMENTO. AF_02/2022_PS</t>
  </si>
  <si>
    <t>CONCRETAGEM DE MURETAS, FCK=25 MPA, COM USO DE BOMBA - LANÇAMENTO, ADENSAMENTO E ACABAMENTO. AF_02/2022_PS</t>
  </si>
  <si>
    <t>CONCRETAGEM DE PILARES, FCK = 25 MPA, COM USO DE BALDES - LANÇAMENTO, ADENSAMENTO E ACABAMENTO. AF_02/2022</t>
  </si>
  <si>
    <t>CONCRETAGEM DE PILARES, FCK = 25 MPA, COM USO DE BOMBA - LANÇAMENTO, ADENSAMENTO E ACABAMENTO. AF_02/2022_PS</t>
  </si>
  <si>
    <t>CONCRETAGEM DE PILARES, FCK = 25 MPA, COM USO DE GRUA - LANÇAMENTO, ADENSAMENTO E ACABAMENTO. AF_02/2022</t>
  </si>
  <si>
    <t>CONCRETAGEM DE PILARES, FCK=25 MPA, COM USO DE JERICAS EM CREMALHEIRA - LANÇAMENTO, ADENSAMENTO E ACABAMENTO. AF_02/2022</t>
  </si>
  <si>
    <t>CONCRETAGEM DE PILARES, FCK=25 MPA, COM USO DE JERICAS EM ELEVADOR DE CABO - LANÇAMENTO, ADENSAMENTO E ACABAMENTO. AF_02/2022</t>
  </si>
  <si>
    <t>CONCRETAGEM DE RESERVATÓRIOS, FCK=25 MPA, COM USO DE BOMBA - LANÇAMENTO, ADENSAMENTO E ACABAMENTO. AF_02/2022_PS</t>
  </si>
  <si>
    <t>CONCRETAGEM DE VIGAS E LAJES, FCK=25 MPA, PARA LAJES MACIÇAS OU NERVURADAS COM GRUA DE CAÇAMBA DE 500 L EM EDIFICAÇÃO DE MULTIPAVIMENTOS ATÉ 16 ANDARES - LANÇAMENTO, ADENSAMENTO E ACABAMENTO. AF_02/2022</t>
  </si>
  <si>
    <t>CONCRETAGEM DE VIGAS E LAJES, FCK=25 MPA, PARA LAJES MACIÇAS OU NERVURADAS COM JERICAS EM CREMALHEIRA EM EDIFICAÇÃO DE MULTIPAVIMENTOS ATÉ 16 ANDARES - LANÇAMENTO, ADENSAMENTO E ACABAMENTO. AF_02/2022</t>
  </si>
  <si>
    <t>CONCRETAGEM DE VIGAS E LAJES, FCK=25 MPA, PARA LAJES MACIÇAS OU NERVURADAS COM JERICAS EM ELEVADOR DE CABO EM EDIFICAÇÃO DE MULTIPAVIMENTOS ATÉ 16 ANDARES - LANÇAMENTO, ADENSAMENTO E ACABAMENTO. AF_02/2022</t>
  </si>
  <si>
    <t>CONCRETAGEM DE VIGAS E LAJES, FCK=25 MPA, PARA LAJES PREMOLDADAS COM GRUA DE CAÇAMBA DE 350 L EM EDIFICAÇÃO DE MULTIPAVIMENTOS ATÉ 16 ANDARES - LANÇAMENTO, ADENSAMENTO E ACABAMENTO. AF_02/2022</t>
  </si>
  <si>
    <t>CONCRETAGEM DE VIGAS E LAJES, FCK=25 MPA, PARA LAJES PREMOLDADAS COM JERICAS EM CREMALHEIRA EM EDIFICAÇÃO DE MULTIPAVIMENTOS ATÉ 16 ANDARES - LANÇAMENTO, ADENSAMENTO E ACABAMENTO. AF_02/2022</t>
  </si>
  <si>
    <t>CONCRETAGEM DE VIGAS E LAJES, FCK=25 MPA, PARA LAJES PREMOLDADAS COM JERICAS EM ELEVADOR DE CABO EM EDIFICAÇÃO DE MULTIPAVIMENTOS ATÉ 16 ANDARES - LANÇAMENTO, ADENSAMENTO E ACABAMENTO. AF_02/2022</t>
  </si>
  <si>
    <t>CONCRETAGEM DE VIGAS E LAJES, FCK=25 MPA, PARA LAJES PREMOLDADAS COM USO DE BOMBA - LANÇAMENTO, ADENSAMENTO E ACABAMENTO. AF_02/2022_PS</t>
  </si>
  <si>
    <t>CONCRETAGEM DE VIGAS E LAJES, FCK=25 MPA, PARA QUALQUER TIPO DE LAJE COM BALDES EM EDIFICAÇÃO DE MULTIPAVIMENTOS ATÉ 04 ANDARES - LANÇAMENTO, ADENSAMENTO E ACABAMENTO. AF_02/2022</t>
  </si>
  <si>
    <t>CONCRETAGEM DE VIGAS E LAJES, FCK=25 MPA, PARA QUALQUER TIPO DE LAJE COM BALDES EM EDIFICAÇÃO TÉRREA - LANÇAMENTO, ADENSAMENTO E ACABAMENTO. AF_02/2022</t>
  </si>
  <si>
    <t>LANÇAMENTO COM USO DE BALDES, ADENSAMENTO E ACABAMENTO DE CONCRETO EM ESTRUTURAS. AF_02/2022</t>
  </si>
  <si>
    <t>LANÇAMENTO COM USO DE BOMBA, ADENSAMENTO E ACABAMENTO DE CONCRETO EM ESTRUTURAS. AF_02/2022</t>
  </si>
  <si>
    <t>EXECUÇÃO DE REVESTIMENTO DE CONCRETO PROJETADO COM ESPESSURA DE 10 CM, ARMADO COM FIBRAS DE AÇO, INCLINAÇÃO DE 90°, APLICAÇÃO CONTÍNUA, UTILIZANDO EQUIPAMENTO DE PROJEÇÃO COM 3 M3/H DE CAPACIDADE. AF_07/2024</t>
  </si>
  <si>
    <t>EXECUÇÃO DE REVESTIMENTO DE CONCRETO PROJETADO COM ESPESSURA DE 10 CM, ARMADO COM FIBRAS DE AÇO, INCLINAÇÃO DE 90°, APLICAÇÃO CONTÍNUA, UTILIZANDO EQUIPAMENTO DE PROJEÇÃO COM 6 M3/H DE CAPACIDADE. AF_07/2024</t>
  </si>
  <si>
    <t>EXECUÇÃO DE REVESTIMENTO DE CONCRETO PROJETADO COM ESPESSURA DE 10 CM, ARMADO COM FIBRAS DE AÇO, INCLINAÇÃO DE 90°, APLICAÇÃO DESCONTÍNUA, UTILIZANDO EQUIPAMENTO DE PROJEÇÃO COM 3 M3/H DE CAPACIDADE. AF_07/2024</t>
  </si>
  <si>
    <t>EXECUÇÃO DE REVESTIMENTO DE CONCRETO PROJETADO COM ESPESSURA DE 10 CM, ARMADO COM FIBRAS DE AÇO, INCLINAÇÃO DE 90°, APLICAÇÃO DESCONTÍNUA, UTILIZANDO EQUIPAMENTO DE PROJEÇÃO COM 6 M3/H DE CAPACIDADE. AF_07/2024</t>
  </si>
  <si>
    <t>EXECUÇÃO DE REVESTIMENTO DE CONCRETO PROJETADO COM ESPESSURA DE 10 CM, ARMADO COM FIBRAS DE AÇO, INCLINAÇÃO MENOR QUE 90°, APLICAÇÃO CONTÍNUA, UTILIZANDO EQUIPAMENTO DE PROJEÇÃO COM 3 M3/H DE CAPACIDADE. AF_07/2024</t>
  </si>
  <si>
    <t>EXECUÇÃO DE REVESTIMENTO DE CONCRETO PROJETADO COM ESPESSURA DE 10 CM, ARMADO COM FIBRAS DE AÇO, INCLINAÇÃO MENOR QUE 90°, APLICAÇÃO CONTÍNUA, UTILIZANDO EQUIPAMENTO DE PROJEÇÃO COM 6 M3/H DE CAPACIDADE. AF_07/2024</t>
  </si>
  <si>
    <t>EXECUÇÃO DE REVESTIMENTO DE CONCRETO PROJETADO COM ESPESSURA DE 10 CM, ARMADO COM FIBRAS DE AÇO, INCLINAÇÃO MENOR QUE 90°, APLICAÇÃO DESCONTÍNUA, UTILIZANDO EQUIPAMENTO DE PROJEÇÃO COM 3 M3/H DE CAPACIDADE. AF_07/2024</t>
  </si>
  <si>
    <t>EXECUÇÃO DE REVESTIMENTO DE CONCRETO PROJETADO COM ESPESSURA DE 10 CM, ARMADO COM FIBRAS DE AÇO, INCLINAÇÃO MENOR QUE 90°, APLICAÇÃO DESCONTÍNUA, UTILIZANDO EQUIPAMENTO DE PROJEÇÃO COM 6 M3/H DE CAPACIDADE. AF_07/2024</t>
  </si>
  <si>
    <t>EXECUÇÃO DE REVESTIMENTO DE CONCRETO PROJETADO COM ESPESSURA DE 10 CM, ARMADO COM TELA, INCLINAÇÃO DE 90°, APLICAÇÃO CONTÍNUA, UTILIZANDO EQUIPAMENTO DE PROJEÇÃO COM 3 M3/H DE CAPACIDADE. AF_07/2024</t>
  </si>
  <si>
    <t>EXECUÇÃO DE REVESTIMENTO DE CONCRETO PROJETADO COM ESPESSURA DE 10 CM, ARMADO COM TELA, INCLINAÇÃO DE 90°, APLICAÇÃO CONTÍNUA, UTILIZANDO EQUIPAMENTO DE PROJEÇÃO COM 6 M3/H DE CAPACIDADE. AF_07/2024</t>
  </si>
  <si>
    <t>EXECUÇÃO DE REVESTIMENTO DE CONCRETO PROJETADO COM ESPESSURA DE 10 CM, ARMADO COM TELA, INCLINAÇÃO DE 90°, APLICAÇÃO DESCONTÍNUA, UTILIZANDO EQUIPAMENTO DE PROJEÇÃO COM 3 M3/H DE CAPACIDADE. AF_07/2024</t>
  </si>
  <si>
    <t>EXECUÇÃO DE REVESTIMENTO DE CONCRETO PROJETADO COM ESPESSURA DE 10 CM, ARMADO COM TELA, INCLINAÇÃO DE 90°, APLICAÇÃO DESCONTÍNUA, UTILIZANDO EQUIPAMENTO DE PROJEÇÃO COM 6 M3/H DE CAPACIDADE. AF_07/2024</t>
  </si>
  <si>
    <t>EXECUÇÃO DE REVESTIMENTO DE CONCRETO PROJETADO COM ESPESSURA DE 10 CM, ARMADO COM TELA, INCLINAÇÃO MENOR QUE 90°, APLICAÇÃO CONTÍNUA, UTILIZANDO EQUIPAMENTO DE PROJEÇÃO COM 3 M3/H DE CAPACIDADE. AF_07/2024</t>
  </si>
  <si>
    <t>EXECUÇÃO DE REVESTIMENTO DE CONCRETO PROJETADO COM ESPESSURA DE 10 CM, ARMADO COM TELA, INCLINAÇÃO MENOR QUE 90°, APLICAÇÃO CONTÍNUA, UTILIZANDO EQUIPAMENTO DE PROJEÇÃO COM 6 M3/H DE CAPACIDADE. AF_07/2024</t>
  </si>
  <si>
    <t>EXECUÇÃO DE REVESTIMENTO DE CONCRETO PROJETADO COM ESPESSURA DE 10 CM, ARMADO COM TELA, INCLINAÇÃO MENOR QUE 90°, APLICAÇÃO DESCONTÍNUA, UTILIZANDO EQUIPAMENTO DE PROJEÇÃO COM 3 M3/H DE CAPACIDADE. AF_07/2024</t>
  </si>
  <si>
    <t>EXECUÇÃO DE REVESTIMENTO DE CONCRETO PROJETADO COM ESPESSURA DE 10 CM, ARMADO COM TELA, INCLINAÇÃO MENOR QUE 90°, APLICAÇÃO DESCONTÍNUA, UTILIZANDO EQUIPAMENTO DE PROJEÇÃO COM 6 M3/H DE CAPACIDADE. AF_07/2024</t>
  </si>
  <si>
    <t>EXECUÇÃO DE REVESTIMENTO DE CONCRETO PROJETADO COM ESPESSURA DE 7 CM, ARMADO COM FIBRAS DE AÇO, INCLINAÇÃO DE 90°, APLICAÇÃO CONTÍNUA, UTILIZANDO EQUIPAMENTO DE PROJEÇÃO COM 3 M3/H DE CAPACIDADE. AF_07/2024</t>
  </si>
  <si>
    <t>EXECUÇÃO DE REVESTIMENTO DE CONCRETO PROJETADO COM ESPESSURA DE 7 CM, ARMADO COM FIBRAS DE AÇO, INCLINAÇÃO DE 90°, APLICAÇÃO CONTÍNUA, UTILIZANDO EQUIPAMENTO DE PROJEÇÃO COM 6 M3/H DE CAPACIDADE. AF_07/2024</t>
  </si>
  <si>
    <t>EXECUÇÃO DE REVESTIMENTO DE CONCRETO PROJETADO COM ESPESSURA DE 7 CM, ARMADO COM FIBRAS DE AÇO, INCLINAÇÃO DE 90°, APLICAÇÃO DESCONTÍNUA, UTILIZANDO EQUIPAMENTO DE PROJEÇÃO COM 3 M3/H DE CAPACIDADE. AF_07/2024</t>
  </si>
  <si>
    <t>EXECUÇÃO DE REVESTIMENTO DE CONCRETO PROJETADO COM ESPESSURA DE 7 CM, ARMADO COM FIBRAS DE AÇO, INCLINAÇÃO DE 90°, APLICAÇÃO DESCONTÍNUA, UTILIZANDO EQUIPAMENTO DE PROJEÇÃO COM 6 M3/H DE CAPACIDADE. AF_07/2024</t>
  </si>
  <si>
    <t>EXECUÇÃO DE REVESTIMENTO DE CONCRETO PROJETADO COM ESPESSURA DE 7 CM, ARMADO COM FIBRAS DE AÇO, INCLINAÇÃO MENOR QUE 90°, APLICAÇÃO CONTÍNUA, UTILIZANDO EQUIPAMENTO DE PROJEÇÃO COM 3 M3/H DE CAPACIDADE. AF_07/2024</t>
  </si>
  <si>
    <t>EXECUÇÃO DE REVESTIMENTO DE CONCRETO PROJETADO COM ESPESSURA DE 7 CM, ARMADO COM FIBRAS DE AÇO, INCLINAÇÃO MENOR QUE 90°, APLICAÇÃO CONTÍNUA, UTILIZANDO EQUIPAMENTO DE PROJEÇÃO COM 6 M3/H DE CAPACIDADE. AF_07/2024</t>
  </si>
  <si>
    <t>EXECUÇÃO DE REVESTIMENTO DE CONCRETO PROJETADO COM ESPESSURA DE 7 CM, ARMADO COM FIBRAS DE AÇO, INCLINAÇÃO MENOR QUE 90°, APLICAÇÃO DESCONTÍNUA, UTILIZANDO EQUIPAMENTO DE PROJEÇÃO COM 3 M3/H DE CAPACIDADE. AF_07/2024</t>
  </si>
  <si>
    <t>EXECUÇÃO DE REVESTIMENTO DE CONCRETO PROJETADO COM ESPESSURA DE 7 CM, ARMADO COM FIBRAS DE AÇO, INCLINAÇÃO MENOR QUE 90°, APLICAÇÃO DESCONTÍNUA, UTILIZANDO EQUIPAMENTO DE PROJEÇÃO COM 6 M3/H DE CAPACIDADE. AF_07/2024</t>
  </si>
  <si>
    <t>EXECUÇÃO DE REVESTIMENTO DE CONCRETO PROJETADO COM ESPESSURA DE 7 CM, ARMADO COM TELA, INCLINAÇÃO DE 90°, APLICAÇÃO CONTÍNUA, UTILIZANDO EQUIPAMENTO DE PROJEÇÃO COM 3 M3/H DE CAPACIDADE. AF_07/2024</t>
  </si>
  <si>
    <t>EXECUÇÃO DE REVESTIMENTO DE CONCRETO PROJETADO COM ESPESSURA DE 7 CM, ARMADO COM TELA, INCLINAÇÃO DE 90°, APLICAÇÃO CONTÍNUA, UTILIZANDO EQUIPAMENTO DE PROJEÇÃO COM 6 M3/H DE CAPACIDADE. AF_07/2024</t>
  </si>
  <si>
    <t>EXECUÇÃO DE REVESTIMENTO DE CONCRETO PROJETADO COM ESPESSURA DE 7 CM, ARMADO COM TELA, INCLINAÇÃO DE 90°, APLICAÇÃO DESCONTÍNUA, UTILIZANDO EQUIPAMENTO DE PROJEÇÃO COM 3 M3/H DE CAPACIDADE. AF_07/2024</t>
  </si>
  <si>
    <t>EXECUÇÃO DE REVESTIMENTO DE CONCRETO PROJETADO COM ESPESSURA DE 7 CM, ARMADO COM TELA, INCLINAÇÃO DE 90°, APLICAÇÃO DESCONTÍNUA, UTILIZANDO EQUIPAMENTO DE PROJEÇÃO COM 6 M3/H DE CAPACIDADE. AF_07/2024</t>
  </si>
  <si>
    <t>EXECUÇÃO DE REVESTIMENTO DE CONCRETO PROJETADO COM ESPESSURA DE 7 CM, ARMADO COM TELA, INCLINAÇÃO MENOR QUE 90°, APLICAÇÃO CONTÍNUA, UTILIZANDO EQUIPAMENTO DE PROJEÇÃO COM 3 M3/H DE CAPACIDADE. AF_07/2024</t>
  </si>
  <si>
    <t>EXECUÇÃO DE REVESTIMENTO DE CONCRETO PROJETADO COM ESPESSURA DE 7 CM, ARMADO COM TELA, INCLINAÇÃO MENOR QUE 90°, APLICAÇÃO CONTÍNUA, UTILIZANDO EQUIPAMENTO DE PROJEÇÃO COM 6 M3/H DE CAPACIDADE. AF_07/2024</t>
  </si>
  <si>
    <t>EXECUÇÃO DE REVESTIMENTO DE CONCRETO PROJETADO COM ESPESSURA DE 7 CM, ARMADO COM TELA, INCLINAÇÃO MENOR QUE 90°, APLICAÇÃO DESCONTÍNUA, UTILIZANDO EQUIPAMENTO DE PROJEÇÃO COM 3 M3/H DE CAPACIDADE. AF_07/2024</t>
  </si>
  <si>
    <t>EXECUÇÃO DE REVESTIMENTO DE CONCRETO PROJETADO COM ESPESSURA DE 7 CM, ARMADO COM TELA, INCLINAÇÃO MENOR QUE 90°, APLICAÇÃO DESCONTÍNUA, UTILIZANDO EQUIPAMENTO DE PROJEÇÃO COM 6 M3/H DE CAPACIDADE. AF_07/2024</t>
  </si>
  <si>
    <t>REVESTIMENTO VEGETAL PARA SOLO GRAMPEADO VERDE, ATRAVÉS DE HIDROSSEMEADURA. AF_07/2024</t>
  </si>
  <si>
    <t>ANCORAGEM ATIVA PARA CABO COM 1 CORDOALHA DE DIÂMETRO NOMINAL DE 12,7 MM. AF_08/2022</t>
  </si>
  <si>
    <t>ANCORAGEM ATIVA PARA CABO COM 1 CORDOALHA DE DIÂMETRO NOMINAL DE 15,2 MM. AF_08/2022</t>
  </si>
  <si>
    <t>ANCORAGEM ATIVA PARA CABO COM 12 CORDOALHAS DE DIÂMETRO NOMINAL DE 12,7 MM. AF_08/2022</t>
  </si>
  <si>
    <t>ANCORAGEM ATIVA PARA CABO COM 12 CORDOALHAS DE DIÂMETRO NOMINAL DE 15,2 MM. AF_08/2022</t>
  </si>
  <si>
    <t>ANCORAGEM ATIVA PARA CABO COM 2 CORDOALHAS DE DIÂMETRO NOMINAL DE 12,7 MM. AF_08/2022</t>
  </si>
  <si>
    <t>ANCORAGEM ATIVA PARA CABO COM 2 CORDOALHAS DE DIÂMETRO NOMINAL DE 15,2 MM. AF_08/2022</t>
  </si>
  <si>
    <t>ANCORAGEM ATIVA PARA CABO COM 4 CORDOALHAS DE DIÂMETRO NOMINAL DE 12,7 MM. AF_08/2022</t>
  </si>
  <si>
    <t>ANCORAGEM ATIVA PARA CABO COM 4 CORDOALHAS DE DIÂMETRO NOMINAL DE 15,2 MM. AF_08/2022</t>
  </si>
  <si>
    <t>ANCORAGEM ATIVA PARA CABO COM 6 CORDOALHAS DE DIÂMETRO NOMINAL DE 12,7 MM. AF_08/2022</t>
  </si>
  <si>
    <t>ANCORAGEM ATIVA PARA CABO COM 6 CORDOALHAS DE DIÂMETRO NOMINAL DE 15,2 MM. AF_08/2022</t>
  </si>
  <si>
    <t>ANCORAGEM ATIVA PARA CABO COM 7 CORDOALHAS DE DIÂMETRO NOMINAL DE 12,7 MM. AF_08/2022</t>
  </si>
  <si>
    <t>ANCORAGEM ATIVA PARA CABO COM 7 CORDOALHAS DE DIÂMETRO NOMINAL DE 15,2 MM. AF_08/2022</t>
  </si>
  <si>
    <t>ANCORAGEM ATIVA PARA CORDOALHA COM 7 FIOS E DIÂMETRO NOMINAL DE 12,7 MM. AF_08/2022</t>
  </si>
  <si>
    <t>ANCORAGEM ATIVA PARA CORDOALHA COM 7 FIOS E DIÂMETRO NOMINAL DE 15,2 MM. AF_08/2022</t>
  </si>
  <si>
    <t>ANCORAGEM PASSIVA PARA CABO COM 1 CORDOALHA DE DIÂMETRO NOMINAL DE 12,7 MM. AF_08/2022</t>
  </si>
  <si>
    <t>ANCORAGEM PASSIVA PARA CABO COM 1 CORDOALHA DE DIÂMETRO NOMINAL DE 15,2 MM. AF_08/2022</t>
  </si>
  <si>
    <t>ANCORAGEM PASSIVA PARA CABO COM 12 CORDOALHAS DE DIÂMETRO NOMINAL DE 12,7 MM. AF_08/2022</t>
  </si>
  <si>
    <t>ANCORAGEM PASSIVA PARA CABO COM 12 CORDOALHAS DE DIÂMETRO NOMINAL DE 15,2 MM. AF_08/2022</t>
  </si>
  <si>
    <t>ANCORAGEM PASSIVA PARA CABO COM 2 CORDOALHAS DE DIÂMETRO NOMINAL DE 12,7 MM. AF_08/2022</t>
  </si>
  <si>
    <t>ANCORAGEM PASSIVA PARA CABO COM 2 CORDOALHAS DE DIÂMETRO NOMINAL DE 15,2 MM. AF_08/2022</t>
  </si>
  <si>
    <t>ANCORAGEM PASSIVA PARA CABO COM 4 CORDOALHAS DE DIÂMETRO NOMINAL DE 12,7 MM. AF_08/2022</t>
  </si>
  <si>
    <t>ANCORAGEM PASSIVA PARA CABO COM 4 CORDOALHAS DE DIÂMETRO NOMINAL DE 15,2 MM. AF_08/2022</t>
  </si>
  <si>
    <t>ANCORAGEM PASSIVA PARA CABO COM 6 CORDOALHAS DE DIÂMETRO NOMINAL DE 12,7 MM. AF_08/2022</t>
  </si>
  <si>
    <t>ANCORAGEM PASSIVA PARA CABO COM 6 CORDOALHAS DE DIÂMETRO NOMINAL DE 15,2 MM. AF_08/2022</t>
  </si>
  <si>
    <t>ANCORAGEM PASSIVA PARA CABO COM 7 CORDOALHAS DE DIÂMETRO NOMINAL DE 12,7 MM. AF_08/2022</t>
  </si>
  <si>
    <t>ANCORAGEM PASSIVA PARA CABO COM 7 CORDOALHAS DE DIÂMETRO NOMINAL DE 15,2 MM. AF_08/2022</t>
  </si>
  <si>
    <t>ANCORAGEM PASSIVA PARA CORDOALHA COM 7 FIOS E DIÂMETRO NOMINAL DE 12,7 MM. AF_08/2022</t>
  </si>
  <si>
    <t>ANCORAGEM PASSIVA PARA CORDOALHA COM 7 FIOS E DIÂMETRO NOMINAL DE 15,2 MM. AF_08/2022</t>
  </si>
  <si>
    <t>FORNECIMENTO E INSTALAÇÃO DE BAINHA CIRCULAR COM DIÂMETRO NOMINAL DE 35 MM, INCLUSIVE INJEÇÃO DE NATA DE CIMENTO. AF_08/2022</t>
  </si>
  <si>
    <t>FORNECIMENTO E INSTALAÇÃO DE BAINHA CIRCULAR COM DIÂMETRO NOMINAL DE 40 MM, INCLUSIVE INJEÇÃO DE NATA DE CIMENTO. AF_08/2022</t>
  </si>
  <si>
    <t>FORNECIMENTO E INSTALAÇÃO DE BAINHA CIRCULAR COM DIÂMETRO NOMINAL DE 50 MM, INCLUSIVE INJEÇÃO DE NATA DE CIMENTO. AF_08/2022</t>
  </si>
  <si>
    <t>FORNECIMENTO E INSTALAÇÃO DE BAINHA CIRCULAR COM DIÂMETRO NOMINAL DE 55 MM, INCLUSIVE INJEÇÃO DE NATA DE CIMENTO. AF_08/2022</t>
  </si>
  <si>
    <t>FORNECIMENTO E INSTALAÇÃO DE BAINHA CIRCULAR COM DIÂMETRO NOMINAL DE 60 MM, INCLUSIVE INJEÇÃO DE NATA DE CIMENTO. AF_08/2022</t>
  </si>
  <si>
    <t>FORNECIMENTO E INSTALAÇÃO DE BAINHA CIRCULAR COM DIÂMETRO NOMINAL DE 65 MM, INCLUSIVE INJEÇÃO DE NATA DE CIMENTO. AF_08/2022</t>
  </si>
  <si>
    <t>FORNECIMENTO E INSTALAÇÃO DE BAINHA CIRCULAR COM DIÂMETRO NOMINAL DE 80 MM, INCLUSIVE INJEÇÃO DE NATA DE CIMENTO. AF_08/2022</t>
  </si>
  <si>
    <t>FORNECIMENTO E INSTALAÇÃO DE CABO COM CORDOALHA NUA, RESISTÊNCIA À TRAÇÃO DE 190 KGF/MM² E DIÂMETRO NOMINAL DE 12,7 MM, EM VIGA. AF_08/2022</t>
  </si>
  <si>
    <t>FORNECIMENTO E INSTALAÇÃO DE CABO COM CORDOALHA NUA, RESISTÊNCIA À TRAÇÃO DE 190 KGF/MM² E DIÂMETRO NOMINAL DE 15,2 MM, EM VIGA. AF_08/2022</t>
  </si>
  <si>
    <t>FORNECIMENTO E INSTALAÇÃO DE CABO COM CORDOALHA NUA, RESISTÊNCIA À TRAÇÃO DE 210 KGF/MM² E DIÂMETRO NOMINAL DE 12,7 MM, EM VIGA. AF_08/2022</t>
  </si>
  <si>
    <t>FORNECIMENTO E INSTALAÇÃO DE CABO COM CORDOALHA NUA, RESISTÊNCIA À TRAÇÃO DE 210 KGF/MM² E DIÂMETRO NOMINAL DE 15,2 MM, EM VIGA. AF_08/2022</t>
  </si>
  <si>
    <t>FORNECIMENTO E INSTALAÇÃO DE CORDOALHA COM 7 FIOS, RESISTÊNCIA À TRAÇÃO DE 190 KGF/MM² E DIÂMETRO NOMINAL DE 12,7 MM, EM LAJE. AF_08/2022</t>
  </si>
  <si>
    <t>FORNECIMENTO E INSTALAÇÃO DE CORDOALHA COM 7 FIOS, RESISTÊNCIA À TRAÇÃO DE 190 KGF/MM² E DIÂMETRO NOMINAL DE 12,7 MM, EM VIGA. AF_08/2022</t>
  </si>
  <si>
    <t>FORNECIMENTO E INSTALAÇÃO DE CORDOALHA COM 7 FIOS, RESISTÊNCIA À TRAÇÃO DE 190 KGF/MM² E DIÂMETRO NOMINAL DE 15,2 MM, EM LAJE. AF_08/2022</t>
  </si>
  <si>
    <t>FORNECIMENTO E INSTALAÇÃO DE CORDOALHA COM 7 FIOS, RESISTÊNCIA À TRAÇÃO DE 190 KGF/MM² E DIÂMETRO NOMINAL DE 15,2 MM, EM VIGA. AF_08/2022</t>
  </si>
  <si>
    <t>FORNECIMENTO E INSTALAÇÃO DE CORDOALHA COM 7 FIOS, RESISTÊNCIA À TRAÇÃO DE 210 KGF/MM² E DIÂMETRO NOMINAL DE 12,7 MM, EM LAJE. AF_08/2022</t>
  </si>
  <si>
    <t>FORNECIMENTO E INSTALAÇÃO DE CORDOALHA COM 7 FIOS, RESISTÊNCIA À TRAÇÃO DE 210 KGF/MM² E DIÂMETRO NOMINAL DE 12,7 MM, EM VIGA. AF_08/2022</t>
  </si>
  <si>
    <t>FORNECIMENTO E INSTALAÇÃO DE CORDOALHA COM 7 FIOS, RESISTÊNCIA À TRAÇÃO DE 210 KGF/MM² E DIÂMETRO NOMINAL DE 15,2 MM, EM LAJE. AF_08/2022</t>
  </si>
  <si>
    <t>FORNECIMENTO E INSTALAÇÃO DE CORDOALHA COM 7 FIOS, RESISTÊNCIA À TRAÇÃO DE 210 KGF/MM² E DIÂMETRO NOMINAL DE 15,2 MM, EM VIGA. AF_08/2022</t>
  </si>
  <si>
    <t>CONTRAPISO ACÚSTICO EM ARGAMASSA PRONTA, PREPARO MANUAL, APLICADO EM ÁREAS SECA, ACABAMENTO NÃO REFORÇADO, ESPESSURA 6CM. AF_07/2021</t>
  </si>
  <si>
    <t>CONTRAPISO ACÚSTICO EM ARGAMASSA PRONTA, PREPARO MANUAL, APLICADO EM ÁREAS SECAS, ACABAMENTO NÃO REFORÇADO, ESPESSURA 5CM. AF_07/2021</t>
  </si>
  <si>
    <t>CONTRAPISO ACÚSTICO EM ARGAMASSA PRONTA, PREPARO MANUAL, APLICADO EM ÁREAS SECAS, ACABAMENTO NÃO REFORÇADO, ESPESSURA 7CM. AF_07/2021</t>
  </si>
  <si>
    <t>CONTRAPISO ACÚSTICO EM ARGAMASSA PRONTA, PREPARO MECÂNICO COM MISTURADOR 300 KG, APLICADO EM ÁREAS SECAS, ACABAMENTO NÃO REFORÇADO, ESPESSURA 5CM. AF_07/2021</t>
  </si>
  <si>
    <t>CONTRAPISO ACÚSTICO EM ARGAMASSA PRONTA, PREPARO MECÂNICO COM MISTURADOR 300 KG, APLICADO EM ÁREAS SECAS, ACABAMENTO NÃO REFORÇADO, ESPESSURA 6CM. AF_07/2021</t>
  </si>
  <si>
    <t>CONTRAPISO ACÚSTICO EM ARGAMASSA PRONTA, PREPARO MECÂNICO COM MISTURADOR 300 KG, APLICADO EM ÁREAS SECAS, ACABAMENTO NÃO REFORÇADO, ESPESSURA 7CM. AF_07/2021</t>
  </si>
  <si>
    <t>CONTRAPISO ACÚSTICO EM ARGAMASSA TRAÇO 1:4 (CIMENTO E AREIA), PREPARO MANUAL, APLICADO EM ÁREAS SECAS, ACABAMENTO NÃO REFORÇADO, ESPESSURA 5CM. AF_07/2021</t>
  </si>
  <si>
    <t>CONTRAPISO ACÚSTICO EM ARGAMASSA TRAÇO 1:4 (CIMENTO E AREIA), PREPARO MANUAL, APLICADO EM ÁREAS SECAS, ACABAMENTO NÃO REFORÇADO, ESPESSURA 6CM. AF_07/2021</t>
  </si>
  <si>
    <t>CONTRAPISO ACÚSTICO EM ARGAMASSA TRAÇO 1:4 (CIMENTO E AREIA), PREPARO MANUAL, APLICADO EM ÁREAS SECAS, ACABAMENTO NÃO REFORÇADO, ESPESSURA 7CM. AF_07/2021</t>
  </si>
  <si>
    <t>CONTRAPISO ACÚSTICO EM ARGAMASSA TRAÇO 1:4 (CIMENTO E AREIA), PREPARO MECÂNICO COM BETONEIRA 400L, APLICADO EM ÁREAS SECAS, ACABAMENTO NÃO REFORÇADO, ESPESSURA 5CM. AF_07/2021</t>
  </si>
  <si>
    <t>CONTRAPISO ACÚSTICO EM ARGAMASSA TRAÇO 1:4 (CIMENTO E AREIA), PREPARO MECÂNICO COM BETONEIRA 400L, APLICADO EM ÁREAS SECAS, ACABAMENTO NÃO REFORÇADO, ESPESSURA 6CM. AF_07/2021</t>
  </si>
  <si>
    <t>CONTRAPISO ACÚSTICO EM ARGAMASSA TRAÇO 1:4 (CIMENTO E AREIA), PREPARO MECÂNICO COM BETONEIRA 400L, APLICADO EM ÁREAS SECAS, ACABAMENTO NÃO REFORÇADO, ESPESSURA 7CM. AF_07/2021</t>
  </si>
  <si>
    <t>CONTRAPISO COM ARGAMASSA AUTONIVELANTE, APLICADO SOBRE LAJE, ADERIDO, ESPESSURA 2CM. AF_07/2021</t>
  </si>
  <si>
    <t>CONTRAPISO COM ARGAMASSA AUTONIVELANTE, APLICADO SOBRE LAJE, ADERIDO, ESPESSURA 3CM. AF_07/2021</t>
  </si>
  <si>
    <t>CONTRAPISO COM ARGAMASSA AUTONIVELANTE, APLICADO SOBRE LAJE, ADERIDO, ESPESSURA 4CM. AF_07/2021</t>
  </si>
  <si>
    <t>CONTRAPISO COM ARGAMASSA AUTONIVELANTE, APLICADO SOBRE LAJE, NÃO ADERIDO, ESPESSURA 3CM. AF_07/2021</t>
  </si>
  <si>
    <t>CONTRAPISO COM ARGAMASSA AUTONIVELANTE, APLICADO SOBRE LAJE, NÃO ADERIDO, ESPESSURA 4CM. AF_07/2021</t>
  </si>
  <si>
    <t>CONTRAPISO COM ARGAMASSA AUTONIVELANTE, APLICADO SOBRE LAJE, NÃO ADERIDO, ESPESSURA 5CM. AF_07/2021</t>
  </si>
  <si>
    <t>CONTRAPISO EM ARGAMASSA PRONTA, PREPARO MANUAL, APLICADO EM ÁREAS MOLHADAS SOBRE IMPERMEABILIZAÇÃO, ACABAMENTO NÃO REFORÇADO, ESPESSURA 3CM. AF_07/2021</t>
  </si>
  <si>
    <t>CONTRAPISO EM ARGAMASSA PRONTA, PREPARO MANUAL, APLICADO EM ÁREAS MOLHADAS SOBRE IMPERMEABILIZAÇÃO, ACABAMENTO NÃO REFORÇADO, ESPESSURA 4CM. AF_07/2021</t>
  </si>
  <si>
    <t>CONTRAPISO EM ARGAMASSA PRONTA, PREPARO MANUAL, APLICADO EM ÁREAS MOLHADAS SOBRE LAJE, ADERIDO, ACABAMENTO NÃO REFORÇADO, ESPESSURA 2CM. AF_07/2021</t>
  </si>
  <si>
    <t>CONTRAPISO EM ARGAMASSA PRONTA, PREPARO MANUAL, APLICADO EM ÁREAS MOLHADAS SOBRE LAJE, ADERIDO, ACABAMENTO NÃO REFORÇADO, ESPESSURA 3CM. AF_07/2021</t>
  </si>
  <si>
    <t>CONTRAPISO EM ARGAMASSA PRONTA, PREPARO MANUAL, APLICADO EM ÁREAS SECAS SOBRE LAJE, ADERIDO, ACABAMENTO NÃO REFORÇADO, ESPESSURA 2CM. AF_07/2021</t>
  </si>
  <si>
    <t>CONTRAPISO EM ARGAMASSA PRONTA, PREPARO MANUAL, APLICADO EM ÁREAS SECAS SOBRE LAJE, ADERIDO, ACABAMENTO NÃO REFORÇADO, ESPESSURA 3CM. AF_07/2021</t>
  </si>
  <si>
    <t>CONTRAPISO EM ARGAMASSA PRONTA, PREPARO MANUAL, APLICADO EM ÁREAS SECAS SOBRE LAJE, ADERIDO, ACABAMENTO NÃO REFORÇADO, ESPESSURA 4CM. AF_07/2021</t>
  </si>
  <si>
    <t>CONTRAPISO EM ARGAMASSA PRONTA, PREPARO MANUAL, APLICADO EM ÁREAS SECAS SOBRE LAJE, NÃO ADERIDO, ACABAMENTO NÃO REFORÇADO, ESPESSURA 4CM. AF_07/2021</t>
  </si>
  <si>
    <t>CONTRAPISO EM ARGAMASSA PRONTA, PREPARO MANUAL, APLICADO EM ÁREAS SECAS SOBRE LAJE, NÃO ADERIDO, ACABAMENTO NÃO REFORÇADO, ESPESSURA 5CM. AF_07/2021</t>
  </si>
  <si>
    <t>CONTRAPISO EM ARGAMASSA PRONTA, PREPARO MANUAL, APLICADO EM ÁREAS SECAS SOBRE LAJE, NÃO ADERIDO, ACABAMENTO NÃO REFORÇADO, ESPESSURA 6CM. AF_07/2021</t>
  </si>
  <si>
    <t>CONTRAPISO EM ARGAMASSA PRONTA, PREPARO MECÂNICO COM MISTURADOR 300 KG, APLICADO EM ÁREAS MOLHADAS SOBRE IMPERMEABILIZAÇÃO, ACABAMENTO NÃO REFORÇADO, ESPESSURA 3CM. AF_07/2021</t>
  </si>
  <si>
    <t>CONTRAPISO EM ARGAMASSA PRONTA, PREPARO MECÂNICO COM MISTURADOR 300 KG, APLICADO EM ÁREAS MOLHADAS SOBRE IMPERMEABILIZAÇÃO, ACABAMENTO NÃO REFORÇADO, ESPESSURA 4CM. AF_07/2021</t>
  </si>
  <si>
    <t>CONTRAPISO EM ARGAMASSA PRONTA, PREPARO MECÂNICO COM MISTURADOR 300 KG, APLICADO EM ÁREAS MOLHADAS SOBRE LAJE, ADERIDO, ACABAMENTO NÃO REFORÇADO, ESPESSURA 2CM. AF_07/2021</t>
  </si>
  <si>
    <t>CONTRAPISO EM ARGAMASSA PRONTA, PREPARO MECÂNICO COM MISTURADOR 300 KG, APLICADO EM ÁREAS MOLHADAS SOBRE LAJE, ADERIDO, ACABAMENTO NÃO REFORÇADO, ESPESSURA 3CM. AF_07/2021</t>
  </si>
  <si>
    <t>CONTRAPISO EM ARGAMASSA PRONTA, PREPARO MECÂNICO COM MISTURADOR 300 KG, APLICADO EM ÁREAS SECAS SOBRE LAJE, ADERIDO, ACABAMENTO NÃO REFORÇADO, ESPESSURA 2CM. AF_07/2021</t>
  </si>
  <si>
    <t>CONTRAPISO EM ARGAMASSA PRONTA, PREPARO MECÂNICO COM MISTURADOR 300 KG, APLICADO EM ÁREAS SECAS SOBRE LAJE, ADERIDO, ACABAMENTO NÃO REFORÇADO, ESPESSURA 3CM. AF_07/2021</t>
  </si>
  <si>
    <t>CONTRAPISO EM ARGAMASSA PRONTA, PREPARO MECÂNICO COM MISTURADOR 300 KG, APLICADO EM ÁREAS SECAS SOBRE LAJE, ADERIDO, ACABAMENTO NÃO REFORÇADO, ESPESSURA 4CM. AF_07/2021</t>
  </si>
  <si>
    <t>CONTRAPISO EM ARGAMASSA PRONTA, PREPARO MECÂNICO COM MISTURADOR 300 KG, APLICADO EM ÁREAS SECAS SOBRE LAJE, NÃO ADERIDO, ACABAMENTO NÃO REFORÇADO, ESPESSURA 4CM. AF_07/2021</t>
  </si>
  <si>
    <t>CONTRAPISO EM ARGAMASSA PRONTA, PREPARO MECÂNICO COM MISTURADOR 300 KG, APLICADO EM ÁREAS SECAS SOBRE LAJE, NÃO ADERIDO, ACABAMENTO NÃO REFORÇADO, ESPESSURA 6CM. AF_07/2021</t>
  </si>
  <si>
    <t>CONTRAPISO EM ARGAMASSA PRONTA, PREPARO MECÂNICO COM MISTURADOR 300 KG, APLICADO EM ÁREAS SECAS SOBRE LAJE, NÃO ADERIDO, ESPESSURA 5CM. AF_07/2021</t>
  </si>
  <si>
    <t>CONTRAPISO EM ARGAMASSA TRAÇO 1:4 (CIMENTO E AREIA), PREPARO MANUAL, APLICADO EM ÁREAS MOLHADAS SOBRE IMPERMEABILIZAÇÃO, ACABAMENTO NÃO REFORÇADO, ESPESSURA 3CM. AF_07/2021</t>
  </si>
  <si>
    <t>CONTRAPISO EM ARGAMASSA TRAÇO 1:4 (CIMENTO E AREIA), PREPARO MANUAL, APLICADO EM ÁREAS MOLHADAS SOBRE IMPERMEABILIZAÇÃO, ACABAMENTO NÃO REFORÇADO, ESPESSURA 4CM. AF_07/2021</t>
  </si>
  <si>
    <t>CONTRAPISO EM ARGAMASSA TRAÇO 1:4 (CIMENTO E AREIA), PREPARO MANUAL, APLICADO EM ÁREAS MOLHADAS SOBRE LAJE, ADERIDO, ACABAMENTO NÃO REFORÇADO, ESPESSURA 2CM. AF_07/2021</t>
  </si>
  <si>
    <t>CONTRAPISO EM ARGAMASSA TRAÇO 1:4 (CIMENTO E AREIA), PREPARO MANUAL, APLICADO EM ÁREAS MOLHADAS SOBRE LAJE, ADERIDO, ACABAMENTO NÃO REFORÇADO, ESPESSURA 3CM. AF_07/2021</t>
  </si>
  <si>
    <t>CONTRAPISO EM ARGAMASSA TRAÇO 1:4 (CIMENTO E AREIA), PREPARO MANUAL, APLICADO EM ÁREAS SECAS SOBRE LAJE, ADERIDO, ACABAMENTO NÃO REFORÇADO, ESPESSURA 2CM. AF_07/2021</t>
  </si>
  <si>
    <t>CONTRAPISO EM ARGAMASSA TRAÇO 1:4 (CIMENTO E AREIA), PREPARO MANUAL, APLICADO EM ÁREAS SECAS SOBRE LAJE, ADERIDO, ACABAMENTO NÃO REFORÇADO, ESPESSURA 3CM. AF_07/2021</t>
  </si>
  <si>
    <t>CONTRAPISO EM ARGAMASSA TRAÇO 1:4 (CIMENTO E AREIA), PREPARO MANUAL, APLICADO EM ÁREAS SECAS SOBRE LAJE, ADERIDO, ACABAMENTO NÃO REFORÇADO, ESPESSURA 4CM. AF_07/2021</t>
  </si>
  <si>
    <t>CONTRAPISO EM ARGAMASSA TRAÇO 1:4 (CIMENTO E AREIA), PREPARO MANUAL, APLICADO EM ÁREAS SECAS SOBRE LAJE, NÃO ADERIDO, ACABAMENTO NÃO REFORÇADO, ESPESSURA 4CM. AF_07/2021</t>
  </si>
  <si>
    <t>CONTRAPISO EM ARGAMASSA TRAÇO 1:4 (CIMENTO E AREIA), PREPARO MANUAL, APLICADO EM ÁREAS SECAS SOBRE LAJE, NÃO ADERIDO, ACABAMENTO NÃO REFORÇADO, ESPESSURA 5CM. AF_07/2021</t>
  </si>
  <si>
    <t>CONTRAPISO EM ARGAMASSA TRAÇO 1:4 (CIMENTO E AREIA), PREPARO MANUAL, APLICADO EM ÁREAS SECAS SOBRE LAJE, NÃO ADERIDO, ACABAMENTO NÃO REFORÇADO, ESPESSURA 6CM. AF_07/2021</t>
  </si>
  <si>
    <t>CONTRAPISO EM ARGAMASSA TRAÇO 1:4 (CIMENTO E AREIA), PREPARO MECÂNICO COM BETONEIRA 400 L, APLICADO EM ÁREAS MOLHADAS SOBRE IMPERMEABILIZAÇÃO, ACABAMENTO NÃO REFORÇADO, ESPESSURA 3CM. AF_07/2021</t>
  </si>
  <si>
    <t>CONTRAPISO EM ARGAMASSA TRAÇO 1:4 (CIMENTO E AREIA), PREPARO MECÂNICO COM BETONEIRA 400 L, APLICADO EM ÁREAS MOLHADAS SOBRE IMPERMEABILIZAÇÃO, ACABAMENTO NÃO REFORÇADO, ESPESSURA 4CM. AF_07/2021</t>
  </si>
  <si>
    <t>CONTRAPISO EM ARGAMASSA TRAÇO 1:4 (CIMENTO E AREIA), PREPARO MECÂNICO COM BETONEIRA 400 L, APLICADO EM ÁREAS MOLHADAS SOBRE LAJE, ADERIDO, ACABAMENTO NÃO REFORÇADO, ESPESSURA 2CM. AF_07/2021</t>
  </si>
  <si>
    <t>CONTRAPISO EM ARGAMASSA TRAÇO 1:4 (CIMENTO E AREIA), PREPARO MECÂNICO COM BETONEIRA 400 L, APLICADO EM ÁREAS MOLHADAS SOBRE LAJE, ADERIDO, ACABAMENTO NÃO REFORÇADO, ESPESSURA 3CM. AF_07/2021</t>
  </si>
  <si>
    <t>CONTRAPISO EM ARGAMASSA TRAÇO 1:4 (CIMENTO E AREIA), PREPARO MECÂNICO COM BETONEIRA 400 L, APLICADO EM ÁREAS SECAS SOBRE LAJE, ADERIDO, ACABAMENTO NÃO REFORÇADO, ESPESSURA 2CM. AF_07/2021</t>
  </si>
  <si>
    <t>CONTRAPISO EM ARGAMASSA TRAÇO 1:4 (CIMENTO E AREIA), PREPARO MECÂNICO COM BETONEIRA 400 L, APLICADO EM ÁREAS SECAS SOBRE LAJE, ADERIDO, ACABAMENTO NÃO REFORÇADO, ESPESSURA 4CM. AF_07/2021</t>
  </si>
  <si>
    <t>CONTRAPISO EM ARGAMASSA TRAÇO 1:4 (CIMENTO E AREIA), PREPARO MECÂNICO COM BETONEIRA 400 L, APLICADO EM ÁREAS SECAS SOBRE LAJE, NÃO ADERIDO, ACABAMENTO NÃO REFORÇADO, ESPESSURA 4CM. AF_07/2021</t>
  </si>
  <si>
    <t>CONTRAPISO EM ARGAMASSA TRAÇO 1:4 (CIMENTO E AREIA), PREPARO MECÂNICO COM BETONEIRA 400 L, APLICADO EM ÁREAS SECAS SOBRE LAJE, NÃO ADERIDO, ACABAMENTO NÃO REFORÇADO, ESPESSURA 5CM. AF_07/2021</t>
  </si>
  <si>
    <t>CONTRAPISO EM ARGAMASSA TRAÇO 1:4 (CIMENTO E AREIA), PREPARO MECÂNICO COM BETONEIRA 400 L, APLICADO EM ÁREAS SECAS SOBRE LAJE, NÃO ADERIDO, ACABAMENTO NÃO REFORÇADO, ESPESSURA 6CM. AF_07/2021</t>
  </si>
  <si>
    <t>REFORÇO SUPERFICIAL PARA CONTRAPISOS DE ARGAMASSA SEMI-SECA. AF_07/2021</t>
  </si>
  <si>
    <t>APARELHO PARA CORTE E SOLDA OXI-ACETILENO SOBRE RODAS, INCLUSIVE CILINDROS E MAÇARICOS - CHI DIURNO. AF_05/2023</t>
  </si>
  <si>
    <t>APARELHO PARA CORTE E SOLDA OXI-ACETILENO SOBRE RODAS, INCLUSIVE CILINDROS E MAÇARICOS - CHP DIURNO. AF_05/2023</t>
  </si>
  <si>
    <t>BATE ESTACA PARA INSTALAÇÃO DE DEFENSAS METÁLICAS (GUARD RAIL) FIXO, INCLUSIVE CAMINHÃO TOCO PBT 9.700 KG, POTÊNCIA DE 160 CV - CHI DIURNO. AF_05/2023</t>
  </si>
  <si>
    <t>BATE ESTACA PARA INSTALAÇÃO DE DEFENSAS METÁLICAS (GUARD RAIL) FIXO, INCLUSIVE CAMINHÃO TOCO PBT 9.700 KG, POTÊNCIA DE 160 CV - CHP DIURNO. AF_05/2023</t>
  </si>
  <si>
    <t>BATE-ESTACAS POR GRAVIDADE, POTÊNCIA DE 160 HP, PESO DO MARTELO ATÉ 3 TONELADAS - CHI DIURNO. AF_11/2014</t>
  </si>
  <si>
    <t>BATE-ESTACAS POR GRAVIDADE, POTÊNCIA DE 160 HP, PESO DO MARTELO ATÉ 3 TONELADAS - CHP DIURNO. AF_11/2014</t>
  </si>
  <si>
    <t>BETONEIRA CAPACIDADE NOMINAL 400 L, CAPACIDADE DE MISTURA 310 L, MOTOR A DIESEL POTÊNCIA 5,0 HP, SEM CARREGADOR - CHI DIURNO. AF_05/2023</t>
  </si>
  <si>
    <t>BETONEIRA CAPACIDADE NOMINAL 400 L, CAPACIDADE DE MISTURA 310 L, MOTOR A DIESEL POTÊNCIA 5,0 HP, SEM CARREGADOR - CHP DIURNO. AF_05/2023</t>
  </si>
  <si>
    <t>BETONEIRA CAPACIDADE NOMINAL 400 L, CAPACIDADE DE MISTURA 310 L, MOTOR A GASOLINA POTÊNCIA 5,5 HP, SEM CARREGADOR - CHI DIURNO. AF_02/2016</t>
  </si>
  <si>
    <t>BETONEIRA CAPACIDADE NOMINAL 400 L, CAPACIDADE DE MISTURA 310 L, MOTOR A GASOLINA POTÊNCIA 5,5 HP, SEM CARREGADOR - CHP DIURNO. AF_02/2016</t>
  </si>
  <si>
    <t>BETONEIRA CAPACIDADE NOMINAL DE 250 L, CAPACIDADE DE MISTURA DE 175 L, MOTOR ELÉTRICO MONOFÁSICO POTÊNCIA 1CV - CHI DIURNO. AF_05/2023</t>
  </si>
  <si>
    <t>BETONEIRA CAPACIDADE NOMINAL DE 250 L, CAPACIDADE DE MISTURA DE 175 L, MOTOR ELÉTRICO MONOFÁSICO POTÊNCIA 1CV - CHP DIURNO. AF_05/2023</t>
  </si>
  <si>
    <t>BETONEIRA CAPACIDADE NOMINAL DE 400 L, CAPACIDADE DE MISTURA 280 L, MOTOR ELÉTRICO TRIFÁSICO POTÊNCIA DE 2 CV, SEM CARREGADOR - CHI DIURNO. AF_05/2023</t>
  </si>
  <si>
    <t>BETONEIRA CAPACIDADE NOMINAL DE 400 L, CAPACIDADE DE MISTURA 280 L, MOTOR ELÉTRICO TRIFÁSICO POTÊNCIA DE 2 CV, SEM CARREGADOR - CHP DIURNO. AF_05/2023</t>
  </si>
  <si>
    <t>BETONEIRA CAPACIDADE NOMINAL DE 600 L, CAPACIDADE DE MISTURA 360 L, MOTOR ELÉTRICO TRIFÁSICO POTÊNCIA DE 4 CV, SEM CARREGADOR - CHI DIURNO. AF_05/2023</t>
  </si>
  <si>
    <t>BETONEIRA CAPACIDADE NOMINAL DE 600 L, CAPACIDADE DE MISTURA 360 L, MOTOR ELÉTRICO TRIFÁSICO POTÊNCIA DE 4 CV, SEM CARREGADOR - CHP DIURNO. AF_05/2023</t>
  </si>
  <si>
    <t>BETONEIRA CAPACIDADE NOMINAL DE 600 L, CAPACIDADE DE MISTURA 440 L, MOTOR A DIESEL POTÊNCIA 10 HP, COM CARREGADOR - CHI DIURNO. AF_05/2023</t>
  </si>
  <si>
    <t>BETONEIRA CAPACIDADE NOMINAL DE 600 L, CAPACIDADE DE MISTURA 440 L, MOTOR A DIESEL POTÊNCIA 10 HP, COM CARREGADOR - CHP DIURNO. AF_05/2023</t>
  </si>
  <si>
    <t>BOMBA CENTRÍFUGA MONOESTÁGIO COM MOTOR ELÉTRICO MONOFÁSICO, POTÊNCIA 15 HP, DIÂMETRO DO ROTOR 173 MM, HM/Q = 30 MCA / 90 M3/H A 45 MCA / 55 M3/H - CHI DIURNO. AF_06/2015</t>
  </si>
  <si>
    <t>BOMBA CENTRÍFUGA MONOESTÁGIO COM MOTOR ELÉTRICO MONOFÁSICO, POTÊNCIA 15 HP, DIÂMETRO DO ROTOR 173 MM, HM/Q = 30 MCA / 90 M3/H A 45 MCA / 55 M3/H - CHP DIURNO. AF_06/2015</t>
  </si>
  <si>
    <t>BOMBA DE INJEÇÃO, ELÉTRICA, TRIFÁSICA, POTÊNCIA 7,5 CV - CHI DIURNO. AF_08/2025</t>
  </si>
  <si>
    <t>BOMBA DE INJEÇÃO, ELÉTRICA, TRIFÁSICA, POTÊNCIA 7,5 CV- CHP DIURNO. AF_08/2025</t>
  </si>
  <si>
    <t>BOMBA DE PROJEÇÃO DE CONCRETO SECO, POTÊNCIA 10 CV, VAZÃO 3 M3/H - CHI DIURNO. AF_06/2015</t>
  </si>
  <si>
    <t>BOMBA DE PROJEÇÃO DE CONCRETO SECO, POTÊNCIA 10 CV, VAZÃO 3 M3/H - CHP DIURNO. AF_06/2015</t>
  </si>
  <si>
    <t>BOMBA DE PROJEÇÃO DE CONCRETO SECO, POTÊNCIA 10 CV, VAZÃO 6 M3/H - CHI DIURNO. AF_06/2015</t>
  </si>
  <si>
    <t>BOMBA DE PROJEÇÃO DE CONCRETO SECO, POTÊNCIA 10 CV, VAZÃO 6 M3/H - CHP DIURNO. AF_06/2015</t>
  </si>
  <si>
    <t>BOMBA SUBMERSÍVEL ELÉTRICA TRIFÁSICA, POTÊNCIA 2,96 HP, Ø ROTOR 144 MM SEMI-ABERTO, BOCAL DE SAÍDA Ø 2", HM/Q = 2 MCA / 38,8 M3/H A 28 MCA / 5 M3/H - CHI DIURNO. AF_06/2014</t>
  </si>
  <si>
    <t>BOMBA SUBMERSÍVEL ELÉTRICA TRIFÁSICA, POTÊNCIA 2,96 HP, Ø ROTOR 144 MM SEMI-ABERTO, BOCAL DE SAÍDA Ø 2", HM/Q = 2 MCA / 38,8 M3/H A 28 MCA / 5 M3/H - CHP DIURNO. AF_06/2014</t>
  </si>
  <si>
    <t>BOMBA TRIPLEX, PARA INJEÇÃO DE NATA DE CIMENTO, VAZÃO MÁXIMA DE 100 LITROS/MINUTO, PRESSÃO MÁXIMA DE 70 BAR - CHI DIURNO. AF_06/2015</t>
  </si>
  <si>
    <t>BOMBA TRIPLEX, PARA INJEÇÃO DE NATA DE CIMENTO, VAZÃO MÁXIMA DE 100 LITROS/MINUTO, PRESSÃO MÁXIMA DE 70 BAR - CHP DIURNO. AF_06/2015</t>
  </si>
  <si>
    <t>CALDEIRA A GÁS COM TERMOSTATO, CAPACIDADE 100 LITROS - CHI DIURNO. AF_05/2023</t>
  </si>
  <si>
    <t>CALDEIRA A GÁS COM TERMOSTATO, CAPACIDADE 100 LITROS - CHP DIURNO. AF_05/2023</t>
  </si>
  <si>
    <t>CAMINHONETE CABINE SIMPLES COM MOTOR 1.6 FLEX, CÂMBIO MANUAL, POTÊNCIA 101/104 CV, 2 PORTAS - CHI DIURNO. AF_11/2015</t>
  </si>
  <si>
    <t>CAMINHONETE CABINE SIMPLES COM MOTOR 1.6 FLEX, CÂMBIO MANUAL, POTÊNCIA 101/104 CV, 2 PORTAS - CHP DIURNO. AF_11/2015</t>
  </si>
  <si>
    <t>CAMINHONETE COM MOTOR A DIESEL, POTÊNCIA 180 CV, CABINE DUPLA, 4X4 - CHI DIURNO. AF_11/2015</t>
  </si>
  <si>
    <t>CAMINHONETE COM MOTOR A DIESEL, POTÊNCIA 180 CV, CABINE DUPLA, 4X4 - CHP DIURNO. AF_11/2015</t>
  </si>
  <si>
    <t>CAMINHÃO BASCULANTE 10 M3, TRUCADO CABINE SIMPLES, PESO BRUTO TOTAL 23.000 KG, CARGA ÚTIL MÁXIMA 15.935 KG, DISTÂNCIA ENTRE EIXOS 4,80 M, POTÊNCIA 230 CV INCLUSIVE CAÇAMBA METÁLICA - CHI DIURNO. AF_06/2014</t>
  </si>
  <si>
    <t>CAMINHÃO BASCULANTE 10 M3, TRUCADO CABINE SIMPLES, PESO BRUTO TOTAL 23.000 KG, CARGA ÚTIL MÁXIMA 15.935 KG, DISTÂNCIA ENTRE EIXOS 4,80 M, POTÊNCIA 230 CV INCLUSIVE CAÇAMBA METÁLICA - CHP DIURNO. AF_06/2014</t>
  </si>
  <si>
    <t>CAMINHÃO BASCULANTE 10 M3, TRUCADO, POTÊNCIA 230 CV, INCLUSIVE CAÇAMBA METÁLICA, COM DISTRIBUIDOR DE AGREGADOS ACOPLADO - CHI DIURNO. AF_02/2017</t>
  </si>
  <si>
    <t>CAMINHÃO BASCULANTE 10 M3, TRUCADO, POTÊNCIA 230 CV, INCLUSIVE CAÇAMBA METÁLICA, COM DISTRIBUIDOR DE AGREGADOS ACOPLADO - CHP DIURNO. AF_02/2017</t>
  </si>
  <si>
    <t>CAMINHÃO BASCULANTE 18 M3, COM CAVALO MECÂNICO DE CAPACIDADE MÁXIMA DE TRAÇÃO COMBINADO DE 45000 KG, POTÊNCIA 330 CV, INCLUSIVE SEMIREBOQUE COM CAÇAMBA METÁLICA - CHI DIURNO. AF_12/2014</t>
  </si>
  <si>
    <t>CAMINHÃO BASCULANTE 18 M3, COM CAVALO MECÂNICO DE CAPACIDADE MÁXIMA DE TRAÇÃO COMBINADO DE 45000 KG, POTÊNCIA 330 CV, INCLUSIVE SEMIREBOQUE COM CAÇAMBA METÁLICA - CHP DIURNO. AF_12/2014</t>
  </si>
  <si>
    <t>CAMINHÃO BASCULANTE 6 M3 TOCO, PESO BRUTO TOTAL 16.000 KG, CARGA ÚTIL MÁXIMA 11.130 KG, DISTÂNCIA ENTRE EIXOS 5,36 M, POTÊNCIA 185 CV, INCLUSIVE CAÇAMBA METÁLICA - CHI DIURNO. AF_06/2014</t>
  </si>
  <si>
    <t>CAMINHÃO BASCULANTE 6 M3 TOCO, PESO BRUTO TOTAL 16.000 KG, CARGA ÚTIL MÁXIMA 11.130 KG, DISTÂNCIA ENTRE EIXOS 5,36 M, POTÊNCIA 185 CV, INCLUSIVE CAÇAMBA METÁLICA - CHP DIURNO. AF_06/2014</t>
  </si>
  <si>
    <t>CAMINHÃO BASCULANTE 6 M3, PESO BRUTO TOTAL 16.000 KG, CARGA ÚTIL MÁXIMA 13.071 KG, DISTÂNCIA ENTRE EIXOS 4,80 M, POTÊNCIA 230 CV INCLUSIVE CAÇAMBA METÁLICA - CHI DIURNO. AF_06/2014</t>
  </si>
  <si>
    <t>CAMINHÃO BASCULANTE 6 M3, PESO BRUTO TOTAL 16.000 KG, CARGA ÚTIL MÁXIMA 13.071 KG, DISTÂNCIA ENTRE EIXOS 4,80 M, POTÊNCIA 230 CV INCLUSIVE CAÇAMBA METÁLICA - CHP DIURNO. AF_06/2014</t>
  </si>
  <si>
    <t>CAMINHÃO BITRUCK TRAÇÃO 8X2, PBT 29.000 KG, PESO BRUTO TOTAL COMBINADO (PBTC) *36.000* KG, POTÊNCIA 321 CV, INCLUSIVE PLATAFORMA GUINCHO-SOCORRO, COMPRIMENTO ÚTIL 10 M, LARGURA 2,60 M COM GUINCHO DE ARRASTE BASCULANTE - CHI DIURNO. AF_11/2025</t>
  </si>
  <si>
    <t>CAMINHÃO BITRUCK TRAÇÃO 8X2, PBT 29.000 KG, PESO BRUTO TOTAL COMBINADO (PBTC) *36.000* KG, POTÊNCIA 321 CV, INCLUSIVE PLATAFORMA GUINCHO-SOCORRO, COMPRIMENTO ÚTIL 10 M, LARGURA 2,60 M COM GUINCHO DE ARRASTE BASCULANTE - CHP DIURNO. AF_11/2025</t>
  </si>
  <si>
    <t>CAMINHÃO BITRUCK TRAÇÃO 8X2, PBT 29.000 KG, PESO BRUTO TOTAL COMBINADO (PBTC) *36.000* KG, POTÊNCIA 321 CV, INCLUSIVE PLATAFORMA SOBRE CHASSI, COMPRIMENTO ÚTIL 10 M, LARGURA 2,60 M COM GUINCHO DE ARRASTE E RAMPA COM ACIONAMENTO ELETRO-HIDRÁULICO - CHI DIURNO. AF_11/2025</t>
  </si>
  <si>
    <t>CAMINHÃO BITRUCK TRAÇÃO 8X2, PBT 29.000 KG, PESO BRUTO TOTAL COMBINADO (PBTC) *36.000* KG, POTÊNCIA 321 CV, INCLUSIVE PLATAFORMA SOBRE CHASSI, COMPRIMENTO ÚTIL 10 M, LARGURA 2,60 M COM GUINCHO DE ARRASTE E RAMPA COM ACIONAMENTO ELETRO-HIDRÁULICO - CHP DIURNO. AF_11/2025</t>
  </si>
  <si>
    <t>CAMINHÃO DE TRANSPORTE DE MATERIAL ASFÁLTICO 20.000 L, COM CAVALO MECÂNICO DE CAPACIDADE MÁXIMA DE TRAÇÃO COMBINADO DE 45.000 KG, POTÊNCIA 330 CV, INCLUSIVE TANQUE DE ASFALTO COM MAÇARICO - CHI DIURNO. AF_12/2015</t>
  </si>
  <si>
    <t>CAMINHÃO DE TRANSPORTE DE MATERIAL ASFÁLTICO 20.000 L, COM CAVALO MECÂNICO DE CAPACIDADE MÁXIMA DE TRAÇÃO COMBINADO DE 45.000 KG, POTÊNCIA 330 CV, INCLUSIVE TANQUE DE ASFALTO COM MAÇARICO - CHP DIURNO. AF_12/2015</t>
  </si>
  <si>
    <t>CAMINHÃO DE TRANSPORTE DE MATERIAL ASFÁLTICO 30.000 L, COM CAVALO MECÂNICO DE CAPACIDADE MÁXIMA DE TRAÇÃO COMBINADO DE 66.000 KG, POTÊNCIA 360 CV, INCLUSIVE TANQUE DE ASFALTO COM SERPENTINA - CHI DIURNO. AF_08/2015</t>
  </si>
  <si>
    <t>CAMINHÃO DE TRANSPORTE DE MATERIAL ASFÁLTICO 30.000 L, COM CAVALO MECÂNICO DE CAPACIDADE MÁXIMA DE TRAÇÃO COMBINADO DE 66.000 KG, POTÊNCIA 360 CV, INCLUSIVE TANQUE DE ASFALTO COM SERPENTINA - CHP DIURNO. AF_08/2015</t>
  </si>
  <si>
    <t>CAMINHÃO PARA EQUIPAMENTO DE LIMPEZA A SUCÇÃO COM CAMINHÃO TRUCADO DE PESO BRUTO TOTAL 23000 KG, CARGA ÚTIL MÁXIMA 15935 KG, DISTÂNCIA ENTRE EIXOS 4,80 M, POTÊNCIA 230 CV, INCLUSIVE LIMPADORA A SUCÇÃO, TANQUE 12000 L - CHI DIURNO. AF_05/2023</t>
  </si>
  <si>
    <t>CAMINHÃO PARA EQUIPAMENTO DE LIMPEZA A SUCÇÃO, COM CAMINHÃO TRUCADO DE PESO BRUTO TOTAL 23000 KG, CARGA ÚTIL MÁXIMA 15935 KG, DISTÂNCIA ENTRE EIXOS 4,80 M, POTÊNCIA 230 CV, INCLUSIVE LIMPADORA A SUCÇÃO, TANQUE 12000 L - CHP DIURNO. AF_05/2023</t>
  </si>
  <si>
    <t>CAMINHÃO PIPA 14.000 L TRUCADO, PESO BRUTO TOTAL 23.000 KG, CARGA ÚTIL MÁXIMA 16.540 KG, DISTÂNCIA ENTRE EIXOS 4,8 M, POTÊNCIA 256 CV, INCLUSIVE TANQUE DE AÇO PARA TRANSPORTE DE ÁGUA - CHI DIURNO. AF_10/2025</t>
  </si>
  <si>
    <t>CAMINHÃO PIPA 14.000 L TRUCADO, PESO BRUTO TOTAL 23.000 KG, CARGA ÚTIL MÁXIMA 16.540 KG, DISTÂNCIA ENTRE EIXOS 4,8 M, POTÊNCIA 256 CV, INCLUSIVE TANQUE DE AÇO PARA TRANSPORTE DE ÁGUA - CHP DIURNO. AF_10/2025</t>
  </si>
  <si>
    <t>CAMINHÃO PIPA 6.000 L, PESO BRUTO TOTAL 13.000 KG, DISTÂNCIA ENTRE EIXOS 4,80 M, POTÊNCIA 189 CV INCLUSIVE TANQUE DE AÇO PARA TRANSPORTE DE ÁGUA, CAPACIDADE 6 M3 - CHI DIURNO. AF_06/2014</t>
  </si>
  <si>
    <t>CAMINHÃO PIPA 6.000 L, PESO BRUTO TOTAL 13.000 KG, DISTÂNCIA ENTRE EIXOS 4,80 M, POTÊNCIA 189 CV INCLUSIVE TANQUE DE AÇO PARA TRANSPORTE DE ÁGUA, CAPACIDADE 6 M3 - CHP DIURNO. AF_06/2014</t>
  </si>
  <si>
    <t>CAMINHÃO TANQUE PARA HIDROSSEMEADURA, COM CAPACIDADE DE 8.000 LITROS, INCLUINDO BOMBA PARA LANÇAMENTO COM MOTOR DIESEL COM POTÊNCIA DE 105 CV - CHI DIURNO. AF_06/2023</t>
  </si>
  <si>
    <t>CAMINHÃO TANQUE PARA HIDROSSEMEADURA, COM CAPACIDADE DE 8.000 LITROS, INCLUINDO BOMBA PARA LANÇAMENTO COM MOTOR DIESEL COM POTÊNCIA DE 105 CV - CHP DIURNO. AF_06/2023</t>
  </si>
  <si>
    <t>CAMINHÃO TOCO, PBT 14.300 KG, CARGA ÚTIL MÁX. 9.710 KG, DIST. ENTRE EIXOS 3,56 M, POTÊNCIA 185 CV, INCLUSIVE CARROCERIA FIXA ABERTA DE MADEIRA P/ TRANSPORTE GERAL DE CARGA SECA, DIMEN. APROX. 2,50 X 6,50 X 0,50 M - CHI DIURNO. AF_06/2014</t>
  </si>
  <si>
    <t>CAMINHÃO TOCO, PBT 14.300 KG, CARGA ÚTIL MÁX. 9.710 KG, DIST. ENTRE EIXOS 3,56 M, POTÊNCIA 185 CV, INCLUSIVE CARROCERIA FIXA ABERTA DE MADEIRA P/ TRANSPORTE GERAL DE CARGA SECA, DIMEN. APROX. 2,50 X 6,50 X 0,50 M - CHP DIURNO. AF_06/2014</t>
  </si>
  <si>
    <t>CAMINHÃO TOCO, PBT 16.000 KG, CARGA ÚTIL MÁX. 10.685 KG, DIST. ENTRE EIXOS 4,8 M, POTÊNCIA 189 CV, INCLUSIVE CARROCERIA FIXA ABERTA DE MADEIRA P/ TRANSPORTE GERAL DE CARGA SECA, DIMEN. APROX. 2,5 X 7,00 X 0,50 M - CHI DIURNO. AF_06/2014</t>
  </si>
  <si>
    <t>CAMINHÃO TOCO, PBT 16.000 KG, CARGA ÚTIL MÁX. 10.685 KG, DIST. ENTRE EIXOS 4,8 M, POTÊNCIA 189 CV, INCLUSIVE CARROCERIA FIXA ABERTA DE MADEIRA P/ TRANSPORTE GERAL DE CARGA SECA, DIMEN. APROX. 2,5 X 7,00 X 0,50 M - CHP DIURNO. AF_06/2014</t>
  </si>
  <si>
    <t>CAMINHÃO TOCO, PBT 16.000 KG, CARGA ÚTIL MÁX. 10.830 KG, DIST. ENTRE EIXOS 3,56 M, POTÊNCIA 226 CV, INCLUSIVE PLATAFORMA SOBRE CHASSI, COMPRIMENTO ÚTIL 10 M, LARGURA 2,60 M COM GUINCHO DE ARRASTE E RAMPA COM ACIONAMENTO ELETRO-HIDRÁULICO - CHI DIURNO. AF_11/2025</t>
  </si>
  <si>
    <t>CAMINHÃO TOCO, PBT 16.000 KG, CARGA ÚTIL MÁX. 10.830 KG, DIST. ENTRE EIXOS 3,56 M, POTÊNCIA 226 CV, INCLUSIVE PLATAFORMA SOBRE CHASSI, COMPRIMENTO ÚTIL 10 M, LARGURA 2,60 M COM GUINCHO DE ARRASTE E RAMPA COM ACIONAMENTO ELETRO-HIDRÁULICO - CHP DIURNO. AF_11/2025</t>
  </si>
  <si>
    <t>CAMINHÃO TOCO, PBT 23.000 KG, CARGA ÚTIL MÁX. 16.540 KG, DIST. ENTRE EIXOS 4,8 M, POTÊNCIA 256 CV, INCLUSIVE CARROCERIA FIXA ABERTA DE MADEIRA P/ TRANSPORTE GERAL DE CARGA SECA, DIMEN. APROX. 2,6 X 12,50 X 0,50 M - CHI DIURNO. AF_10/2025</t>
  </si>
  <si>
    <t>CAMINHÃO TOCO, PBT 23.000 KG, CARGA ÚTIL MÁX. 16.540 KG, DIST. ENTRE EIXOS 4,8 M, POTÊNCIA 256 CV, INCLUSIVE CARROCERIA FIXA ABERTA DE MADEIRA P/ TRANSPORTE GERAL DE CARGA SECA, DIMEN. APROX. 2,6 X 12,50 X 0,50 M - CHP DIURNO. AF_10/2025</t>
  </si>
  <si>
    <t>CAMINHÃO TOCO, PBT 23.000 KG, CARGA ÚTIL MÁX. 16.540 KG, DIST. ENTRE EIXOS 4,80 M, POTÊNCIA 256 CV, INCLUSIVE PLATAFORMA GUINCHO-SOCORRO, COMPRIMENTO ÚTIL 10 M, LARGURA 2,60 M COM GUINCHO DE ARRASTE BASCULANTE - CHI DIURNO. AF_11/2025</t>
  </si>
  <si>
    <t>CAMINHÃO TOCO, PBT 23.000 KG, CARGA ÚTIL MÁX. 16.540 KG, DIST. ENTRE EIXOS 4,80 M, POTÊNCIA 256 CV, INCLUSIVE PLATAFORMA GUINCHO-SOCORRO, COMPRIMENTO ÚTIL 10 M, LARGURA 2,60 M COM GUINCHO DE ARRASTE BASCULANTE - CHP DIURNO. AF_11/2025</t>
  </si>
  <si>
    <t>CAMINHÃO TOCO, PBT 23.000 KG, CARGA ÚTIL MÁX. 16.540 KG, DIST. ENTRE EIXOS 4,80 M, POTÊNCIA 256 CV, INCLUSIVE PLATAFORMA SOBRE CHASSI, COMPRIMENTO ÚTIL 10 M, LARGURA 2,60 M COM GUINCHO DE ARRASTE E RAMPA COM ACIONAMENTO ELETRO-HIDRÁULICO - CHI DIURNO. AF_11/2025</t>
  </si>
  <si>
    <t>CAMINHÃO TOCO, PBT 23.000 KG, CARGA ÚTIL MÁX. 16.540 KG, DIST. ENTRE EIXOS 4,80 M, POTÊNCIA 256 CV, INCLUSIVE PLATAFORMA SOBRE CHASSI, COMPRIMENTO ÚTIL 10 M, LARGURA 2,60 M COM GUINCHO DE ARRASTE E RAMPA COM ACIONAMENTO ELETRO-HIDRÁULICO - CHP DIURNO. AF_11/2025</t>
  </si>
  <si>
    <t>CAMINHÃO TOCO, PESO BRUTO TOTAL 14.300 KG, CARGA ÚTIL MÁXIMA 9590 KG, DISTÂNCIA ENTRE EIXOS 4,76 M, POTÊNCIA 185 CV (NÃO INCLUI CARROCERIA) - CHI DIURNO. AF_06/2014</t>
  </si>
  <si>
    <t>CAMINHÃO TOCO, PESO BRUTO TOTAL 14.300 KG, CARGA ÚTIL MÁXIMA 9590 KG, DISTÂNCIA ENTRE EIXOS 4,76 M, POTÊNCIA 185 CV (NÃO INCLUI CARROCERIA) - CHP DIURNO. AF_06/2014</t>
  </si>
  <si>
    <t>CAMINHÃO TOCO, PESO BRUTO TOTAL 16.000 KG, CARGA ÚTIL MÁXIMA DE 10.685 KG, DISTÂNCIA ENTRE EIXOS 4,80 M, POTÊNCIA 189 CV EXCLUSIVE CARROCERIA - CHI DIURNO. AF_06/2014</t>
  </si>
  <si>
    <t>CAMINHÃO TOCO, PESO BRUTO TOTAL 16.000 KG, CARGA ÚTIL MÁXIMA DE 10.685 KG, DISTÂNCIA ENTRE EIXOS 4,80 M, POTÊNCIA 189 CV EXCLUSIVE CARROCERIA - CHP DIURNO. AF_06/2014</t>
  </si>
  <si>
    <t>CAMINHÃO TRUCADO (C/ TERCEIRO EIXO) ELETRÔNICO - POTÊNCIA 231CV - PBT = 22000KG - DIST. ENTRE EIXOS 5170 MM - INCLUI CARROCERIA FIXA ABERTA DE MADEIRA - CHI DIURNO. AF_06/2015</t>
  </si>
  <si>
    <t>CAMINHÃO TRUCADO (C/ TERCEIRO EIXO) ELETRÔNICO - POTÊNCIA 231CV - PBT = 22000KG - DIST. ENTRE EIXOS 5170 MM - INCLUI CARROCERIA FIXA ABERTA DE MADEIRA - CHP DIURNO. AF_06/2015</t>
  </si>
  <si>
    <t>CAVALO MECÂNICO TRAÇÃO 6X2, PBT COMBINADO 56.000 KG, CAPACIDADE MÁX. TRAÇÃO 66.000 KG, POTÊNCIA 360 CV, INCLUSIVE CARROCERIA FIXA ABERTA DE MADEIRA P/ TRANSPORTE GERAL DE CARGA SECA, DIMEN. APROX. 2,6 X 14,50 X 0,50 M - CHI DIURNO. AF_10/2025</t>
  </si>
  <si>
    <t>CAVALO MECÂNICO TRAÇÃO 6X2, PBT COMBINADO 56.000 KG, CAPACIDADE MÁX. TRAÇÃO 66.000 KG, POTÊNCIA 360 CV, INCLUSIVE CARROCERIA FIXA ABERTA DE MADEIRA P/ TRANSPORTE GERAL DE CARGA SECA, DIMEN. APROX. 2,6 X 14,50 X 0,50 M - CHP DIURNO. AF_10/2025</t>
  </si>
  <si>
    <t>CAVALO MECÂNICO TRAÇÃO 6X2, PBT COMBINADO 56.000 KG, CAPACIDADE MÁX. TRAÇÃO 66.000 KG, POTÊNCIA 360 CV, INCLUSIVE PRANCHA REBAIXADA 3 EIXOS, DIMENSÕES *17,33 X 3,00* M, COM RAMPA DE ACIONAMENTO HIDRÁULICO - CHI DIURNO. AF_11/2025</t>
  </si>
  <si>
    <t>CAVALO MECÂNICO TRAÇÃO 6X2, PBT COMBINADO 56.000 KG, CAPACIDADE MÁX. TRAÇÃO 66.000 KG, POTÊNCIA 360 CV, INCLUSIVE PRANCHA REBAIXADA 3 EIXOS, DIMENSÕES *17,33 X 3,00* M, COM RAMPA DE ACIONAMENTO HIDRÁULICO - CHP DIURNO. AF_11/2025</t>
  </si>
  <si>
    <t>CAVALO MECÂNICO TRAÇÃO 6X2, PBT COMBINADO 56.000 KG, CAPACIDADE MÁX. TRAÇÃO 66.000 KG, POTÊNCIA 360 CV, INCLUSIVE PRANCHA RETA 3 EIXOS, COMPRIMENTO ÚTIL 11,3 M, PESCOÇO DE 3,5 M, LARGURA 3,00 M, COM RAMPA DE ACIONAMENTO HIDRÁULICO - CHI DIURNO. AF_11/2025</t>
  </si>
  <si>
    <t>CAVALO MECÂNICO TRAÇÃO 6X2, PBT COMBINADO 56.000 KG, CAPACIDADE MÁX. TRAÇÃO 66.000 KG, POTÊNCIA 360 CV, INCLUSIVE PRANCHA RETA 3 EIXOS, COMPRIMENTO ÚTIL 11,3 M, PESCOÇO DE 3,5 M, LARGURA 3,00 M, COM RAMPA DE ACIONAMENTO HIDRÁULICO - CHP DIURNO. AF_11/2025</t>
  </si>
  <si>
    <t>CENTRAL DE LAMA BENTONÍTICA (DEPÓSITO DE BENTONITA, MISTURADOR DE ALTA TURBULÊNCIA, SILOS DE ARMAZENAMENTO DE LAMA E ÁGUA, LABORATÓRIO DE CONTROLE DE QUALIDADE DA LAMA) - CHI DIURNO. AF_04/2019</t>
  </si>
  <si>
    <t>CENTRAL DE LAMA BENTONÍTICA (DEPÓSITO DE BENTONITA, MISTURADOR DE ALTA TURBULÊNCIA, SILOS DE ARMAZENAMENTO DE LAMA E ÁGUA, LABORATÓRIO DE CONTROLE DE QUALIDADE DA LAMA) - CHP DIURNO. AF_04/2019</t>
  </si>
  <si>
    <t>COMPACTADOR DE SOLOS DE PERCUSÃO (SOQUETE) COM MOTOR A GASOLINA, POTÊNCIA 3 CV - CHI DIURNO. AF_09/2016</t>
  </si>
  <si>
    <t>COMPACTADOR DE SOLOS DE PERCUSÃO (SOQUETE) COM MOTOR A GASOLINA, POTÊNCIA 3 CV - CHP DIURNO. AF_09/2016</t>
  </si>
  <si>
    <t>COMPRESSOR DE AR REBOCAVEL, VAZÃO 250 PCM, PRESSAO DE TRABALHO 102 PSI, MOTOR A DIESEL POTÊNCIA 81 CV - CHI DIURNO. AF_06/2015</t>
  </si>
  <si>
    <t>COMPRESSOR DE AR REBOCAVEL, VAZÃO 250 PCM, PRESSAO DE TRABALHO 102 PSI, MOTOR A DIESEL POTÊNCIA 81 CV - CHP DIURNO. AF_06/2015</t>
  </si>
  <si>
    <t>COMPRESSOR DE AR REBOCAVEL, VAZÃO 400 PCM, PRESSAO DE TRABALHO 102 PSI, MOTOR A DIESEL POTÊNCIA 110 CV - CHI DIURNO. AF_06/2015</t>
  </si>
  <si>
    <t>COMPRESSOR DE AR REBOCAVEL, VAZÃO 400 PCM, PRESSAO DE TRABALHO 102 PSI, MOTOR A DIESEL POTÊNCIA 110 CV - CHP DIURNO. AF_06/2015</t>
  </si>
  <si>
    <t>COMPRESSOR DE AR REBOCÁVEL, VAZÃO 189 PCM, PRESSÃO EFETIVA DE TRABALHO 102 PSI, MOTOR DIESEL, POTÊNCIA 63 CV - CHI DIURNO. AF_06/2015</t>
  </si>
  <si>
    <t>COMPRESSOR DE AR REBOCÁVEL, VAZÃO 189 PCM, PRESSÃO EFETIVA DE TRABALHO 102 PSI, MOTOR DIESEL, POTÊNCIA 63 CV - CHP DIURNO. AF_06/2015</t>
  </si>
  <si>
    <t>COMPRESSOR DE AR REBOCÁVEL, VAZÃO 748 PCM, PRESSÃO EFETIVA DE TRABALHO 102 PSI, MOTOR DIESEL, POTÊNCIA 210 CV - CHI DIURNO. AF_06/2015</t>
  </si>
  <si>
    <t>COMPRESSOR DE AR REBOCÁVEL, VAZÃO 748 PCM, PRESSÃO EFETIVA DE TRABALHO 102 PSI, MOTOR DIESEL, POTÊNCIA 210 CV - CHP DIURNO. AF_06/2015</t>
  </si>
  <si>
    <t>COMPRESSOR DE AR REBOCÁVEL, VAZÃO 89 PCM, PRESSÃO EFETIVA DE TRABALHO 102 PSI, MOTOR DIESEL, POTÊNCIA 20 CV - CHI DIURNO. AF_06/2015</t>
  </si>
  <si>
    <t>COMPRESSOR DE AR REBOCÁVEL, VAZÃO 89 PCM, PRESSÃO EFETIVA DE TRABALHO 102 PSI, MOTOR DIESEL, POTÊNCIA 20 CV - CHP DIURNO. AF_06/2015</t>
  </si>
  <si>
    <t>COMPRESSOR DE AR, VAZAO DE 10 PCM, RESERVATORIO 100 L, PRESSAO DE TRABALHO ENTRE 6,9 E 9,7 BAR POTENCIA 2 HP, TENSAO 110/220 V - CHI DIURNO. AF_05/2023</t>
  </si>
  <si>
    <t>COMPRESSOR DE AR, VAZAO DE 10 PCM, RESERVATORIO 100 L, PRESSAO DE TRABALHO ENTRE 6,9 E 9,7 BAR, POTENCIA 2 HP, TENSAO 110/220 V - CHP DIURNO. AF_05/2023</t>
  </si>
  <si>
    <t>CONJUNTO CILINDRO E BOMBA HIDRÁULICA PARA PROTENSÃO DE MONOBARRAS PARA TIRANTES, ESFORÇO MÁXIMO DE 30 TONELADAS - CHI DIURNO. AF_05/2023</t>
  </si>
  <si>
    <t>CONJUNTO CILINDRO E BOMBA HIDRÁULICA PARA PROTENSÃO DE MONOBARRAS PARA TIRANTES, ESFORÇO MÁXIMO DE 30 TONELADAS - CHP DIURNO. AF_05/2023</t>
  </si>
  <si>
    <t>CONJUNTO MACACO E BOMBA HIDRÁULICA PARA PROTENSAO DE CORDOALHAS, ESFORÇO MAXIMO DE 115 TONELADAS - CHI DIURNO. AF_05/2023</t>
  </si>
  <si>
    <t>CONJUNTO MACACO E BOMBA HIDRÁULICA PARA PROTENSAO DE CORDOALHAS, ESFORÇO MAXIMO DE 115 TONELADAS - CHP DIURNO. AF_05/2023</t>
  </si>
  <si>
    <t>CONJUNTO MACACO HIDRÁULICO E CENTRAL DE BOMBEAMENTO MOTORIZADO 1,8 KW PARA PROTENSÃO DE MONOCABOS PARA CONCRETO PROTENDIDO, ESFORÇO MÁXIMO DE 20 TONELADAS - CHI DIURNO. AF_05/2022</t>
  </si>
  <si>
    <t>CONJUNTO MACACO HIDRÁULICO E CENTRAL DE BOMBEAMENTO MOTORIZADO 1,8 KW PARA PROTENSÃO DE MONOCABOS PARA CONCRETO PROTENDIDO, ESFORÇO MÁXIMO DE 20 TONELADAS - CHP DIURNO. AF_05/2022</t>
  </si>
  <si>
    <t>CONJUNTO MACACO HIDRÁULICO E CENTRAL DE BOMBEAMENTO MOTORIZADO 1,8 KW PARA PROTENSÃO DE MONOCABOS PARA CONCRETO PROTENDIDO, ESFORÇO MÁXIMO DE 30 TONELADAS - CHI DIURNO. AF_05/2022</t>
  </si>
  <si>
    <t>CONJUNTO MACACO HIDRÁULICO E CENTRAL DE BOMBEAMENTO MOTORIZADO 1,8 KW PARA PROTENSÃO DE MONOCABOS PARA CONCRETO PROTENDIDO, ESFORÇO MÁXIMO DE 30 TONELADAS - CHP DIURNO. AF_05/2022</t>
  </si>
  <si>
    <t>CORTADEIRA HIDRÁULICA DE VERGALHÃO, PARA AÇO DE DIÂMETRO ATÉ 50 MM, MOTOR ELÉTRICO TRIFÁSICO, POTÊNCIA DE 5,5 HP A 7,5 HP - CHI DIURNO. AF_12/2025</t>
  </si>
  <si>
    <t>CORTADEIRA HIDRÁULICA DE VERGALHÃO, PARA AÇO DE DIÂMETRO ATÉ 50 MM, MOTOR ELÉTRICO TRIFÁSICO, POTÊNCIA DE 5,5 HP A 7,5 HP - CHP DIURNO. AF_12/2025</t>
  </si>
  <si>
    <t>DESEMPENADEIRA DE CONCRETO, PESO DE 78 KG, 4 PÁS, MOTOR A GASOLINA, POTÊNCIA 5,5 HP - CHI DIURNO. AF_05/2023</t>
  </si>
  <si>
    <t>DESEMPENADEIRA DE CONCRETO, PESO DE 78 KG, 4 PÁS, MOTOR A GASOLINA, POTÊNCIA 5,5 HP - CHP DIURNO. AF_05/2023</t>
  </si>
  <si>
    <t>DISTRIBUIDOR DE AGREGADOS AUTOPROPELIDO, CAP 3 M3, A DIESEL, POTÊNCIA 176CV - CHI DIURNO. AF_07/2016</t>
  </si>
  <si>
    <t>DISTRIBUIDOR DE AGREGADOS AUTOPROPELIDO, CAP 3 M3, A DIESEL, POTÊNCIA 176CV - CHP DIURNO. AF_07/2016</t>
  </si>
  <si>
    <t>DISTRIBUIDOR DE AGREGADOS REBOCAVEL, CAPACIDADE 1,9 M³, LARGURA DE TRABALHO 3,66 M - CHI DIURNO. AF_11/2015</t>
  </si>
  <si>
    <t>DISTRIBUIDOR DE AGREGADOS REBOCAVEL, CAPACIDADE 1,9 M³, LARGURA DE TRABALHO 3,66 M - CHP DIURNO. AF_11/2015</t>
  </si>
  <si>
    <t>DOBRADEIRA ELETROMECÂNICA DE VERGALHÃO, PARA AÇO DE DIÂMETRO ATÉ 1 1/2", MOTOR ELÉTRICO TRIFÁSICO, POTÊNCIA DE 3 HP ATÉ 5 HP- CHI DIURNO. AF_12/2025</t>
  </si>
  <si>
    <t>DOBRADEIRA ELETROMECÂNICA DE VERGALHÃO, PARA AÇO DE DIÂMETRO ATÉ 1 1/2", MOTOR ELÉTRICO TRIFÁSICO, POTÊNCIA DE 3 HP ATÉ 5 HP- CHP DIURNO. AF_12/2025</t>
  </si>
  <si>
    <t>DOBRADEIRA TDC, ESPESSURA 1,5MM - CHI DIURNO. AF_05/2023</t>
  </si>
  <si>
    <t>DOBRADEIRA TDC, ESPESSURA 1,5MM - CHP DIURNO. AF_05/2023</t>
  </si>
  <si>
    <t>DOSADOR DE AREIA, CAPACIDADE DE 26 LITROS - CHI DIURNO. AF_05/2023</t>
  </si>
  <si>
    <t>DOSADOR DE AREIA, CAPACIDADE DE 26 LITROS - CHP DIURNO. AF_05/2023</t>
  </si>
  <si>
    <t>ENCERADEIRA INDUSTRIAL, 400 MM, 220V, 1 HP - CHI DIURNO. AF_05/2023</t>
  </si>
  <si>
    <t>ENCERADEIRA INDUSTRIAL, 400 MM, 220V, 1 HP - CHP DIURNO. AF_05/2023</t>
  </si>
  <si>
    <t>ESCAVADEIRA HIDRAULICA SOBRE ESTEIRA, EQUIPADA COM CLAMSHELL, COM CAPACIDADE DA CAÇAMBA ENTRE 1,20 E 1,50 M3, PESO OPERACIONAL ENTRE 20,00 E 22,00 TON, POTENCIA LIQUIDA ENTRE 150 E 160 HP - CHI DIURNO. AF_11/2016</t>
  </si>
  <si>
    <t>ESCAVADEIRA HIDRAULICA SOBRE ESTEIRA, EQUIPADA COM CLAMSHELL, COM CAPACIDADE DA CAÇAMBA ENTRE 1,20 E 1,50 M3, PESO OPERACIONAL ENTRE 20,00 E 22,00 TON, POTENCIA LIQUIDA ENTRE 150 E 160 HP - CHP DIURNO. AF_11/2016</t>
  </si>
  <si>
    <t>ESCAVADEIRA HIDRÁULICA DE BRAÇO LONGO (LONGO ALCANCE) SOBRE ESTEIRAS, CAÇAMBA 0,52 M3, PESO OPERACIONAL 24 T, POTÊNCIA LÍQUIDA 155 HP - CHI DIURNO. AF_06/2023</t>
  </si>
  <si>
    <t>ESCAVADEIRA HIDRÁULICA DE BRAÇO LONGO (LONGO ALCANCE) SOBRE ESTEIRAS, CAÇAMBA 0,52 M3, PESO OPERACIONAL 24 T, POTÊNCIA LÍQUIDA 155 HP - CHP DIURNO. AF_06/2023</t>
  </si>
  <si>
    <t>ESCAVADEIRA HIDRÁULICA SOBRE ESTEIRA, PESO OPERACIONAL 21,00 T, POTÊNCIA NOMINAL 155 HP, COM MARTELO VIBRATÓRIO HIDRÁULICO *1200 A 2200* KG - CHI DIURNO. AF_11/2025</t>
  </si>
  <si>
    <t>ESCAVADEIRA HIDRÁULICA SOBRE ESTEIRA, PESO OPERACIONAL 21,00 T, POTÊNCIA NOMINAL 155 HP, COM MARTELO VIBRATÓRIO HIDRÁULICO *1200 A 2200* KG - CHP DIURNO. AF_11/2025</t>
  </si>
  <si>
    <t>ESCAVADEIRA HIDRÁULICA SOBRE ESTEIRA, PESO OPERACIONAL 21,00 T, POTÊNCIA NOMINAL 155 HP, COM TORRE DE CRAVAÇÃO PARA EXECUÇÃO DE GEODRENO VERTICAL, LANÇA DE 32 M, PARA DRENO FIBROQUÍMICO DE LARGURA PADRÃO (100 MM) - CHI DIURNO. AF_12/2025</t>
  </si>
  <si>
    <t>ESCAVADEIRA HIDRÁULICA SOBRE ESTEIRA, PESO OPERACIONAL 21,00 T, POTÊNCIA NOMINAL 155 HP, COM TORRE DE CRAVAÇÃO PARA EXECUÇÃO DE GEODRENO VERTICAL, LANÇA DE 32 M, PARA DRENO FIBROQUÍMICO DE LARGURA PADRÃO (100 MM)- CHP DIURNO. AF_12/2025</t>
  </si>
  <si>
    <t>ESCAVADEIRA HIDRÁULICA SOBRE ESTEIRA, PESO OPERACIONAL ENTRE 22,00 E 23,50 T, POTÊNCIA NOMINAL 139 HP, COM MARTELO ROMPEDOR HIDRÁULICO 1700 KG - CHI DIURNO. AF_04/2019</t>
  </si>
  <si>
    <t>ESCAVADEIRA HIDRÁULICA SOBRE ESTEIRA, PESO OPERACIONAL ENTRE 22,00 E 23,50 T, POTÊNCIA NOMINAL 139 HP, COM MARTELO ROMPEDOR HIDRÁULICO 1700 KG - CHP DIURNO. AF_04/2019</t>
  </si>
  <si>
    <t>ESCAVADEIRA HIDRÁULICA SOBRE ESTEIRAS, CAÇAMBA 0,80 M3, PESO OPERACIONAL 17 T, POTENCIA BRUTA 111 HP - CHI DIURNO. AF_06/2014</t>
  </si>
  <si>
    <t>ESCAVADEIRA HIDRÁULICA SOBRE ESTEIRAS, CAÇAMBA 0,80 M3, PESO OPERACIONAL 17 T, POTENCIA BRUTA 111 HP - CHP DIURNO. AF_06/2014</t>
  </si>
  <si>
    <t>ESPARGIDOR DE ASFALTO PRESSURIZADO COM TANQUE DE 2500 L, REBOCÁVEL COM MOTOR A GASOLINA POTÊNCIA 3,4 HP - CHI DIURNO. AF_07/2014</t>
  </si>
  <si>
    <t>ESPARGIDOR DE ASFALTO PRESSURIZADO COM TANQUE DE 2500 L, REBOCÁVEL COM MOTOR A GASOLINA POTÊNCIA 3,4 HP - CHP DIURNO. AF_07/2014</t>
  </si>
  <si>
    <t>ESPARGIDOR DE ASFALTO PRESSURIZADO, TANQUE 6 M3 COM ISOLAÇÃO TÉRMICA, AQUECIDO COM 2 MAÇARICOS, COM BARRA ESPARGIDORA 3,60 M, MONTADO SOBRE CAMINHÃO TOCO, PBT 14.300 KG, POTÊNCIA 185 CV - CHI DIURNO. AF_05/2023</t>
  </si>
  <si>
    <t>ESPARGIDOR DE ASFALTO PRESSURIZADO, TANQUE 6 M3 COM ISOLAÇÃO TÉRMICA, AQUECIDO COM 2 MAÇARICOS, COM BARRA ESPARGIDORA 3,60 M, MONTADO SOBRE CAMINHÃO TOCO, PBT 14.300 KG, POTÊNCIA 185 CV - CHP DIURNO. AF_05/2023</t>
  </si>
  <si>
    <t>ESTABILIZADOR DE LINHA E PRESSÃO, CAPACIDADE DE 120 BAR, COM MANÔMETRO DE LEITURA, REGISTRO DE 1 COM RETORNO E LINHA - CHI DIURNO. AF_05/2023</t>
  </si>
  <si>
    <t>ESTABILIZADOR DE LINHA E PRESSÃO, CAPACIDADE DE 120 BAR, COM MANÔMETRO DE LEITURA, REGISTRO DE 1 COM RETORNO E LINHA - CHP DIURNO. AF_05/2023</t>
  </si>
  <si>
    <t>FRESADORA DE ASFALTO A FRIO SOBRE RODAS, LARGURA FRESAGEM DE 1,0 M, POTÊNCIA 208 HP - CHI DIURNO. AF_11/2014</t>
  </si>
  <si>
    <t>FRESADORA DE ASFALTO A FRIO SOBRE RODAS, LARGURA FRESAGEM DE 1,0 M, POTÊNCIA 208 HP - CHP DIURNO. AF_11/2014</t>
  </si>
  <si>
    <t>FRESADORA DE ASFALTO A FRIO SOBRE RODAS, LARGURA FRESAGEM DE 2,0 M, POTÊNCIA 550 HP - CHI DIURNO. AF_11/2014</t>
  </si>
  <si>
    <t>FRESADORA DE ASFALTO A FRIO SOBRE RODAS, LARGURA FRESAGEM DE 2,0 M, POTÊNCIA 550 HP - CHP DIURNO. AF_11/2014</t>
  </si>
  <si>
    <t>FURADEIRA ELETROMAGNÉTICA, VELOCIDADE (SEM CARGA/ COM CARGA) 450/ 270 RPM, ESPESSURA MÁXIMA DA CHAPA A SER FURADA 50 MM, PORÇA DE ADESÃO MAGNÉTICA 17000 N, POTÊNCIA 1100 W, ALIMENTÇÃO 220 - 60 HZ, MONOFÁSICA - CHI DIURNO. AF_08/2019</t>
  </si>
  <si>
    <t>FURADEIRA ELETROMAGNÉTICA, VELOCIDADE (SEM CARGA/ COM CARGA) 450/ 270 RPM, ESPESSURA MÁXIMA DA CHAPA A SER FURADA 50 MM, PORÇA DE ADESÃO MAGNÉTICA 17000 N, POTÊNCIA 1100 W, ALIMENTÇÃO 220 - 60 HZ, MONOFÁSICA - CHP DIURNO. AF_08/2019</t>
  </si>
  <si>
    <t>GERADOR PORTÁTIL MONOFÁSICO, POTÊNCIA 5500 VA, MOTOR A GASOLINA, POTÊNCIA DO MOTOR 13 CV - CHI DIURNO. AF_03/2016</t>
  </si>
  <si>
    <t>GERADOR PORTÁTIL MONOFÁSICO, POTÊNCIA 5500 VA, MOTOR A GASOLINA, POTÊNCIA DO MOTOR 13 CV - CHP DIURNO. AF_03/2016</t>
  </si>
  <si>
    <t>GRADE DE DISCO CONTROLE REMOTO REBOCÁVEL, COM 24 DISCOS 24 X 6 MM COM PNEUS PARA TRANSPORTE - CHP DIURNO. AF_06/2014</t>
  </si>
  <si>
    <t>GRADE DE DISCO CONTROLE REMOTO REBOCÁVEL, COM 24 DISCOS 24" X 6 MM COM PNEUS PARA TRANSPORTE - CHI DIURNO. AF_06/2014</t>
  </si>
  <si>
    <t>GRADE DE DISCO REBOCÁVEL COM 20 DISCOS 24" X 6 MM COM PNEUS PARA TRANSPORTE - CHI DIURNO. AF_06/2014</t>
  </si>
  <si>
    <t>GRADE DE DISCO REBOCÁVEL COM 20 DISCOS 24" X 6 MM COM PNEUS PARA TRANSPORTE - CHP DIURNO. AF_06/2014</t>
  </si>
  <si>
    <t>GRUA ASCENCIONAL, LANCA DE 42 M, CAPACIDADE DE 1,5 T A 30 M, ALTURA ATE 39 M - CHP DIURNO. AF_05/2023</t>
  </si>
  <si>
    <t>GRUA ASCENCIONAL, LANÇA DE 42 M, CAPACIDADE DE 1,5 T A 30 M, ALTURA ATÉ 39 M - CHI DIURNO. AF_05/2023</t>
  </si>
  <si>
    <t>GRUA ASCENSIONAL, LANCA DE 30 M, CAPACIDADE DE 1,0 T A 30 M, ALTURA ATE 39 M - CHP DIURNO. AF_05/2023</t>
  </si>
  <si>
    <t>GRUA ASCENSIONAL, LANÇA DE 30 M, CAPACIDADE DE 1,0 T A 30 M, ALTURA ATÉ 39 M - CHI DIURNO. AF_05/2023</t>
  </si>
  <si>
    <t>GRUPO DE SOLDAGEM COM GERADOR A DIESEL 60 CV PARA SOLDA ELÉTRICA, SOBRE 04 RODAS, COM MOTOR 4 CILINDROS 600 A - CHI DIURNO. AF_02/2016</t>
  </si>
  <si>
    <t>GRUPO DE SOLDAGEM COM GERADOR A DIESEL 60 CV PARA SOLDA ELÉTRICA, SOBRE 04 RODAS, COM MOTOR 4 CILINDROS 600 A - CHP DIURNO. AF_02/2016</t>
  </si>
  <si>
    <t>GRUPO GERADOR COM CARENAGEM, MOTOR DIESEL POTÊNCIA STANDART ENTRE 250 E 260 KVA - CHI DIURNO. AF_12/2016</t>
  </si>
  <si>
    <t>GRUPO GERADOR COM CARENAGEM, MOTOR DIESEL POTÊNCIA STANDART ENTRE 250 E 260 KVA - CHP DIURNO. AF_12/2016</t>
  </si>
  <si>
    <t>GRUPO GERADOR DIESEL, COM CARENAGEM, POTÊNCIA STANDART ENTRE 400 E 460 KVA, VELOCIDADE DE 1800 RPM, FREQUÊNCIA DE 60 HZ - CHI DIURNO. AF_05/2023</t>
  </si>
  <si>
    <t>GRUPO GERADOR DIESEL, COM CARENAGEM, POTÊNCIA STANDART ENTRE 400 E 460 KVA, VELOCIDADE DE 1800 RPM, FREQUÊNCIA DE 60 HZ - CHP DIURNO. AF_05/2023</t>
  </si>
  <si>
    <t>GRUPO GERADOR ESTACIONÁRIO, MOTOR DIESEL POTÊNCIA 170 KVA - CHI DIURNO. AF_02/2016</t>
  </si>
  <si>
    <t>GRUPO GERADOR ESTACIONÁRIO, MOTOR DIESEL POTÊNCIA 170 KVA - CHP DIURNO. AF_02/2016</t>
  </si>
  <si>
    <t>GRUPO GERADOR ESTACIONÁRIO, POTÊNCIA 150 KVA, MOTOR A DIESEL- CHI DIURNO. AF_03/2016</t>
  </si>
  <si>
    <t>GRUPO GERADOR ESTACIONÁRIO, POTÊNCIA 150 KVA, MOTOR A DIESEL- CHP DIURNO. AF_03/2016</t>
  </si>
  <si>
    <t>GRUPO GERADOR REBOCÁVEL, POTÊNCIA 66 KVA, MOTOR A DIESEL - CHI DIURNO. AF_03/2016</t>
  </si>
  <si>
    <t>GRUPO GERADOR REBOCÁVEL, POTÊNCIA 66 KVA, MOTOR A DIESEL - CHP DIURNO. AF_03/2016</t>
  </si>
  <si>
    <t>GUINCHO ELÉTRICO DE COLUNA, CAPACIDADE 400 KG, COM MOTO FREIO, MOTOR TRIFÁSICO DE 1,25 CV - CHI DIURNO. AF_03/2016</t>
  </si>
  <si>
    <t>GUINCHO ELÉTRICO DE COLUNA, CAPACIDADE 400 KG, COM MOTO FREIO, MOTOR TRIFÁSICO DE 1,25 CV - CHP DIURNO. AF_03/2016</t>
  </si>
  <si>
    <t>GUINDASTE DERRICK, LANÇA DE *20* M, CARGA MÁXIMA 10T, POTÊNCIA 45 KW - CHI DIURNO. AF_01/2024</t>
  </si>
  <si>
    <t>GUINDASTE DERRICK, LANÇA DE *20* M, CARGA MÁXIMA 10T, POTÊNCIA 45 KW - CHP DIURNO. AF_01/2024</t>
  </si>
  <si>
    <t>GUINDASTE HIDRAULICO AUTOPROPELIDO, COM LANÇA TRELIÇADA 40 M, CAPACIDADE MÁXIMA 75 T, EQUIPADO COM CLAMSHELL - CHI DIURNO. AF_04/2019</t>
  </si>
  <si>
    <t>GUINDASTE HIDRAULICO AUTOPROPELIDO, COM LANÇA TRELIÇADA 40 M, CAPACIDADE MÁXIMA 75 T, EQUIPADO COM CLAMSHELL - CHP DIURNO. AF_04/2019</t>
  </si>
  <si>
    <t>GUINDASTE HIDRÁULICO AUTOPROPELIDO, COM LANÇA TELESCÓPICA 28,80 M, CAPACIDADE MÁXIMA 30 T, POTÊNCIA 97 KW, TRAÇÃO 4 X 4 - CHI DIURNO. AF_11/2014</t>
  </si>
  <si>
    <t>GUINDASTE HIDRÁULICO AUTOPROPELIDO, COM LANÇA TELESCÓPICA 28,80 M, CAPACIDADE MÁXIMA 30 T, POTÊNCIA 97 KW, TRAÇÃO 4 X 4 - CHP DIURNO. AF_11/2014</t>
  </si>
  <si>
    <t>GUINDASTE HIDRÁULICO AUTOPROPELIDO, COM LANÇA TRELICADA 41 M, CAPACIDADE MÁXIMA DE ELEVAÇÃO 43 T, POTÊNCIA 230 KW, EQUIPADO COM CAÇAMBA DE ARRASTO (DRAGLINE) DE 0,76 M3 - CHI DIURNO. AF_06/2023</t>
  </si>
  <si>
    <t>GUINDASTE HIDRÁULICO AUTOPROPELIDO, COM LANÇA TRELICADA 41 M, CAPACIDADE MÁXIMA DE ELEVAÇÃO 43 T, POTÊNCIA 230 KW, EQUIPADO COM CAÇAMBA DE ARRASTO (DRAGLINE) DE 0,76 M3 - CHP DIURNO. AF_06/2023</t>
  </si>
  <si>
    <t>GUINDASTE HIDRÁULICO RODOVIÁRIO, LANCA TELESCÓPICA DE *50+20* M, CAPACIDADE MÁXIMA DE 90T, 4 EIXOS, POTÊNCIA 330 KW, MOTOR DIESEL - CHI DIURNO. AF_01/2024</t>
  </si>
  <si>
    <t>GUINDASTE HIDRÁULICO RODOVIÁRIO, LANCA TELESCÓPICA DE *50+20* M, CAPACIDADE MÁXIMA DE 90T, 4 EIXOS, POTÊNCIA 330 KW, MOTOR DIESEL - CHP DIURNO. AF_01/2024</t>
  </si>
  <si>
    <t>GUINDASTE SOBRE ESTEIRAS, COM LANÇA TRELIÇADA 40 M, CAPACIDADE MÁXIMA 75 T - CHI DIURNO. AF_04/2019</t>
  </si>
  <si>
    <t>GUINDASTE SOBRE ESTEIRAS, COM LANÇA TRELIÇADA 40 M, CAPACIDADE MÁXIMA 75 T - CHP DIURNO. AF_04/2019</t>
  </si>
  <si>
    <t>GUINDASTE SOBRE ESTEIRAS, COM LANÇA TRELIÇADA 40 M, CAPACIDADE MÁXIMA 75 T, EQUIPADO COM CLAMSHELL - CHI DIURNO. AF_04/2019</t>
  </si>
  <si>
    <t>GUINDASTE SOBRE ESTEIRAS, COM LANÇA TRELIÇADA 40 M, CAPACIDADE MÁXIMA 75 T, EQUIPADO COM CLAMSHELL - CHP DIURNO. AF_04/2019</t>
  </si>
  <si>
    <t>GUINDAUTO HIDRÁULICO, CAPACIDADE MÁXIMA DE CARGA 14340 KG, MOMENTO MÁXIMO DE CARGA 42,3 TM, ALCANCE MÁXIMO HORIZONTAL16,80 M, INCLUSIVE CAMINHÃO TOCO PBT 23.000 KG, POTÊNCIA DE 256 CV - CHI DIURNO. AF_10/2025</t>
  </si>
  <si>
    <t>GUINDAUTO HIDRÁULICO, CAPACIDADE MÁXIMA DE CARGA 14340 KG, MOMENTO MÁXIMO DE CARGA 42,3 TM, ALCANCE MÁXIMO HORIZONTAL16,80 M, INCLUSIVE CAMINHÃO TOCO PBT 23.000 KG, POTÊNCIA DE 256 CV - CHP DIURNO. AF_10/2025</t>
  </si>
  <si>
    <t>GUINDAUTO HIDRÁULICO, CAPACIDADE MÁXIMA DE CARGA 3300 KG, MOMENTO MÁXIMO DE CARGA 5,8 TM, ALCANCE MÁXIMO HORIZONTAL 7,60 M, INCLUSIVE CAMINHÃO TOCO PBT 16.000 KG, POTÊNCIA DE 189 CV - CHI DIURNO. AF_03/2016</t>
  </si>
  <si>
    <t>GUINDAUTO HIDRÁULICO, CAPACIDADE MÁXIMA DE CARGA 3300 KG, MOMENTO MÁXIMO DE CARGA 5,8 TM, ALCANCE MÁXIMO HORIZONTAL 7,60 M, INCLUSIVE CAMINHÃO TOCO PBT 16.000 KG, POTÊNCIA DE 189 CV - CHP DIURNO. AF_03/2016</t>
  </si>
  <si>
    <t>GUINDAUTO HIDRÁULICO, CAPACIDADE MÁXIMA DE CARGA 6200 KG, MOMENTO MÁXIMO DE CARGA 11,7 TM, ALCANCE MÁXIMO HORIZONTAL 9,70 M, INCLUSIVE CAMINHÃO TOCO PBT 16.000 KG, POTÊNCIA DE 189 CV - CHI DIURNO. AF_06/2014</t>
  </si>
  <si>
    <t>GUINDAUTO HIDRÁULICO, CAPACIDADE MÁXIMA DE CARGA 6200 KG, MOMENTO MÁXIMO DE CARGA 11,7 TM, ALCANCE MÁXIMO HORIZONTAL 9,70 M, INCLUSIVE CAMINHÃO TOCO PBT 16.000 KG, POTÊNCIA DE 189 CV E CESTA AÉREA COM ISOLAMENTO CLASSE C - CHI DIURNO. AF_01/2025</t>
  </si>
  <si>
    <t>GUINDAUTO HIDRÁULICO, CAPACIDADE MÁXIMA DE CARGA 6200 KG, MOMENTO MÁXIMO DE CARGA 11,7 TM, ALCANCE MÁXIMO HORIZONTAL 9,70 M, INCLUSIVE CAMINHÃO TOCO PBT 16.000 KG, POTÊNCIA DE 189 CV E CESTA AÉREA COM ISOLAMENTO CLASSE C - CHP DIURNO. AF_01/2025</t>
  </si>
  <si>
    <t>GUINDAUTO HIDRÁULICO, CAPACIDADE MÁXIMA DE CARGA 6500 KG, MOMENTO MÁXIMO DE CARGA 5,8 TM, ALCANCE MÁXIMO HORIZONTAL 7,60 M, INCLUSIVE CAMINHÃO TOCO PBT 9.700 KG, POTÊNCIA DE 160 CV - CHI DIURNO. AF_08/2015</t>
  </si>
  <si>
    <t>GUINDAUTO HIDRÁULICO, CAPACIDADE MÁXIMA DE CARGA 6500 KG, MOMENTO MÁXIMO DE CARGA 5,8 TM, ALCANCE MÁXIMO HORIZONTAL 7,60 M, INCLUSIVE CAMINHÃO TOCO PBT 9.700 KG, POTÊNCIA DE 160 CV - CHP DIURNO. AF_08/2015</t>
  </si>
  <si>
    <t>GUINDAUTO HIDRÁULICO, CAPACIDADE MÁXIMA DE CARGA 8500 KG, MOMENTO MÁXIMO DE CARGA 30,4 TM, ALCANCE MÁXIMO HORIZONTAL 14,30 M, INCLUSIVE CAMINHÃO TRUCADO PBT 23.000 KG, POTÊNCIA DE 256 CV E CARROCERIA FIXA ABERTA DE MADEIRA - CHI DIURNO. AF_05/2025</t>
  </si>
  <si>
    <t>GUINDAUTO HIDRÁULICO, CAPACIDADE MÁXIMA DE CARGA 8500 KG, MOMENTO MÁXIMO DE CARGA 30,4 TM, ALCANCE MÁXIMO HORIZONTAL 14,30 M, INCLUSIVE CAMINHÃO TRUCADO PBT 23.000 KG, POTÊNCIA DE 256 CV E CARROCERIA FIXA ABERTA DE MADEIRA - CHP DIURNO. AF_05/2025</t>
  </si>
  <si>
    <t>INVERSOR DE SOLDA MONOFÁSICO DE 160 A, POTÊNCIA DE 7000 W, TENSÃO DE 220 V, TURBO VENTILADO, PROTEÇÃO POR TERMOSTATO, PARA ELETRODOS DE 2,0 A 4,0 MM - CHI DIURNO. AF_06/2018</t>
  </si>
  <si>
    <t>INVERSOR DE SOLDA MONOFÁSICO DE 160 A, POTÊNCIA DE 7000 W, TENSÃO DE 220 V, TURBO VENTILADO, PROTEÇÃO POR TERMOSTATO, PARA ELETRODOS DE 2,0 A 4,0 MM - CHP DIURNO. AF_06/2018</t>
  </si>
  <si>
    <t>LAVADORA DE ALTA PRESSAO (LAVA-JATO) PARA AGUA FRIA, PRESSAO DE OPERACAO ENTRE 1400 E 1900 LIB/POL2, VAZAO MAXIMA ENTRE 400 E 700 L/H - CHI DIURNO. AF_05/2023</t>
  </si>
  <si>
    <t>LAVADORA DE ALTA PRESSAO (LAVA-JATO) PARA AGUA FRIA, PRESSAO DE OPERACAO ENTRE 1400 E 1900 LIB/POL2, VAZAO MAXIMA ENTRE 400 E 700 L/H - CHP DIURNO. AF_05/2023</t>
  </si>
  <si>
    <t>LIXADEIRA DE PAREDE, COM LED, POTÊNCIA 750 W, FREQUÊNCIA 60 HZ, VELOCIDADE 1000 A 2100 RPM, DIÂMETRO DA LIXA 225 MM - CHI DIURNO AF_12/2022</t>
  </si>
  <si>
    <t>LIXADEIRA DE PAREDE, COM LED, POTÊNCIA 750 W, FREQUÊNCIA 60 HZ, VELOCIDADE 1000 A 2100 RPM, DIÂMETRO DA LIXA 225 MM - CHP DIURNO. AF_12/2022</t>
  </si>
  <si>
    <t>MANIPULADOR TELESCÓPICO, POTÊNCIA DE 85 HP, CAPACIDADE DE CARGA DE 3.500 KG, ALTURA MÁXIMA DE ELEVAÇÃO DE 12,3 M - CHI DIURNO. AF_05/2023</t>
  </si>
  <si>
    <t>MANIPULADOR TELESCÓPICO, POTÊNCIA DE 85 HP, CAPACIDADE DE CARGA DE 3.500 KG, ALTURA MÁXIMA DE ELEVAÇÃO DE 12,3 M - CHP DIURNO. AF_05/2023</t>
  </si>
  <si>
    <t>MARTELETE PERFURADOR/ ROMPEDOR ELÉTRICO, POTÊNCIA 800 W, 220 V - CHI DIURNO. AF_05/2023</t>
  </si>
  <si>
    <t>MARTELETE PERFURADOR/ ROMPEDOR ELÉTRICO, POTÊNCIA 800 W, 220 V - CHP DIURNO. AF_05/2023</t>
  </si>
  <si>
    <t>MARTELO DEMOLIDOR ELÉTRICO, COM POTÊNCIA DE 2.000 W, 1.000 IMPACTOS POR MINUTO, PESO DE 30 KG - CHI DIURNO. AF_01/2021</t>
  </si>
  <si>
    <t>MARTELO DEMOLIDOR ELÉTRICO, COM POTÊNCIA DE 2.000 W, 1.000 IMPACTOS POR MINUTO, PESO DE 30 KG - CHP DIURNO. AF_01/2021</t>
  </si>
  <si>
    <t>MARTELO DEMOLIDOR PNEUMÁTICO MANUAL, 32 KG - CHI DIURNO. AF_09/2016</t>
  </si>
  <si>
    <t>MARTELO DEMOLIDOR PNEUMÁTICO MANUAL, 32 KG - CHP DIURNO. AF_09/2016</t>
  </si>
  <si>
    <t>MARTELO PERFURADOR PNEUMÁTICO MANUAL, HASTE 19 X 108 MM, *11* KG - CHI DIURNO. AF_02/2025</t>
  </si>
  <si>
    <t>MARTELO PERFURADOR PNEUMÁTICO MANUAL, HASTE 19 X 108 MM, *11* KG - CHP DIURNO. AF_02/2025</t>
  </si>
  <si>
    <t>MINI GUINDASTE ARANHA SOBRE ESTEIRAS E LANCA TELESCÓPICA, CAPACIDADE MÁXIMA DE CARGA 3,0 TON, RAIO MÁXIMO DE TRABALHO 8,25 M, ALTURA DE LANÇA DO SOLO 9,2 M, 55 M DE CABO DE AÇO 8 MM, MOTOR ELÉTRICO 220/380 VOLTS TRIFÁSICO - CHI DIURNO. AF_03/2022</t>
  </si>
  <si>
    <t>MINI GUINDASTE ARANHA SOBRE ESTEIRAS E LANCA TELESCÓPICA, CAPACIDADE MÁXIMA DE CARGA 3,0 TON, RAIO MÁXIMO DE TRABALHO 8,25 M, ALTURA DE LANÇA DO SOLO 9,2 M, 55 M DE CABO DE AÇO 8 MM, MOTOR ELÉTRICO 220/380 VOLTS TRIFÁSICO - CHP DIURNO. AF_03/2022</t>
  </si>
  <si>
    <t>MINICARREGADEIRA SOBRE RODAS POTENCIA 47HP CAPACIDADE OPERACAO 646 KG, COM VASSOURA MECÂNICA ACOPLADA - CHI DIURNO. AF_03/2017</t>
  </si>
  <si>
    <t>MINICARREGADEIRA SOBRE RODAS POTENCIA 47HP CAPACIDADE OPERACAO 646 KG, COM VASSOURA MECÂNICA ACOPLADA - CHP DIURNO. AF_03/2017</t>
  </si>
  <si>
    <t>MINICARREGADEIRA SOBRE RODAS, POTÊNCIA LÍQUIDA DE 47 HP, CAPACIDADE NOMINAL DE OPERAÇÃO DE 646 KG - CHI DIURNO. AF_06/2015</t>
  </si>
  <si>
    <t>MINICARREGADEIRA SOBRE RODAS, POTÊNCIA LÍQUIDA DE 47 HP, CAPACIDADE NOMINAL DE OPERAÇÃO DE 646 KG - CHP DIURNO. AF_06/2015</t>
  </si>
  <si>
    <t>MINIESCAVADEIRA SOBRE ESTEIRAS, POTÊNCIA LÍQUIDA DE *30* HP, PESO OPERACIONAL DE *3.500* KG - CHI DIURNO. AF_04/2017</t>
  </si>
  <si>
    <t>MINIESCAVADEIRA SOBRE ESTEIRAS, POTÊNCIA LÍQUIDA DE *30* HP, PESO OPERACIONAL DE *3.500* KG - CHP DIURNO. AF_04/2017</t>
  </si>
  <si>
    <t>MISTURADOR DE ARGAMASSA, EIXO HORIZONTAL, CAPACIDADE DE MISTURA 160 KG, MOTOR ELÉTRICO POTÊNCIA 3 CV - CHI DIURNO. AF_05/2023</t>
  </si>
  <si>
    <t>MISTURADOR DE ARGAMASSA, EIXO HORIZONTAL, CAPACIDADE DE MISTURA 160 KG, MOTOR ELÉTRICO POTÊNCIA 3 CV - CHP DIURNO. AF_05/2023</t>
  </si>
  <si>
    <t>MISTURADOR DE ARGAMASSA, EIXO HORIZONTAL, CAPACIDADE DE MISTURA 300 KG, MOTOR ELÉTRICO POTÊNCIA 5 CV - CHI DIURNO. AF_05/2023</t>
  </si>
  <si>
    <t>MISTURADOR DE ARGAMASSA, EIXO HORIZONTAL, CAPACIDADE DE MISTURA 300 KG, MOTOR ELÉTRICO POTÊNCIA 5 CV - CHP DIURNO. AF_05/2023</t>
  </si>
  <si>
    <t>MISTURADOR DE ARGAMASSA, EIXO HORIZONTAL, CAPACIDADE DE MISTURA 600 KG, MOTOR ELÉTRICO POTÊNCIA 7,5 CV - CHI DIURNO. AF_05/2023</t>
  </si>
  <si>
    <t>MISTURADOR DE ARGAMASSA, EIXO HORIZONTAL, CAPACIDADE DE MISTURA 600 KG, MOTOR ELÉTRICO POTÊNCIA 7,5 CV - CHP DIURNO. AF_05/2023</t>
  </si>
  <si>
    <t>MISTURADOR DUPLO HORIZONTAL DE ALTA TURBULÊNCIA, CAPACIDADE / VOLUME 2 X 500 LITROS, MOTORES ELÉTRICOS MÍNIMO 5 CV CADA, PARA NATA CIMENTO, ARGAMASSA E OUTROS - CHI DIURNO. AF_06/2015</t>
  </si>
  <si>
    <t>MISTURADOR DUPLO HORIZONTAL DE ALTA TURBULÊNCIA, CAPACIDADE / VOLUME 2 X 500 LITROS, MOTORES ELÉTRICOS MÍNIMO 5 CV CADA, PARA NATA CIMENTO, ARGAMASSA E OUTROS - CHP DIURNO. AF_06/2015</t>
  </si>
  <si>
    <t>MISTURADOR PARA PREPARO DE LAMA ESTABILIZANTE COM CAPACIDADE DE *4000* L, COM BOMBA CENTRÍFUGA 5,5 HP A 23,07 HP, PARA SISTEMA DE FURO DIRECIONAL - CHI DIURNO. AF_05/2023</t>
  </si>
  <si>
    <t>MISTURADOR PARA PREPARO DE LAMA ESTABILIZANTE COM CAPACIDADE DE *4000* L, COM BOMBA CENTRÍFUGA 5,5 HP A 23,07 HP, PARA SISTEMA DE FURO DIRECIONAL - CHP DIURNO. AF_05/2023</t>
  </si>
  <si>
    <t>MOTOBOMBA CENTRÍFUGA, MOTOR A GASOLINA, POTÊNCIA 5,42 HP, BOCAIS 1 1/2" X 1", DIÂMETRO ROTOR 143 MM HM/Q = 6 MCA / 16,8 M3/H A 38 MCA / 6,6 M3/H - CHI DIURNO. AF_06/2014</t>
  </si>
  <si>
    <t>MOTOBOMBA CENTRÍFUGA, MOTOR A GASOLINA, POTÊNCIA 5,42 HP, BOCAIS 1 1/2" X 1", DIÂMETRO ROTOR 143 MM HM/Q = 6 MCA / 16,8 M3/H A 38 MCA / 6,6 M3/H - CHP DIURNO. AF_06/2014</t>
  </si>
  <si>
    <t>MOTOBOMBA TRASH (PARA ÁGUA SUJA) AUTO ESCORVANTE, MOTOR GASOLINA DE 6,41 HP, DIÂMETROS DE SUCÇÃO X RECALQUE: 3" X 3", HM/Q = 10 MCA / 60 M3/H A 23 MCA / 0 M3/H - CHI DIURNO. AF_10/2014</t>
  </si>
  <si>
    <t>MOTOBOMBA TRASH (PARA ÁGUA SUJA) AUTO ESCORVANTE, MOTOR GASOLINA DE 6,41 HP, DIÂMETROS DE SUCÇÃO X RECALQUE: 3" X 3", HM/Q = 10 MCA / 60 M3/H A 23 MCA / 0 M3/H - CHP DIURNO. AF_10/2014</t>
  </si>
  <si>
    <t>MÁQUINA DEMARCADORA DE FAIXA DE TRÁFEGO À FRIO, AUTOPROPELIDA, POTÊNCIA 38 HP - CHI DIURNO. AF_07/2016</t>
  </si>
  <si>
    <t>MÁQUINA DEMARCADORA DE FAIXA DE TRÁFEGO À FRIO, AUTOPROPELIDA, POTÊNCIA 38 HP - CHP DIURNO. AF_07/2016</t>
  </si>
  <si>
    <t>MÁQUINA DEMARCADORA DE FAIXA DE TRÁFEGO À FRIO, TRAÇÃO MANUAL, 4 CV, PRESSÃO MAX 3300 PSI, TANQUE 20 L - CHI DIURNO. AF_06/2021</t>
  </si>
  <si>
    <t>MÁQUINA DEMARCADORA DE FAIXA DE TRÁFEGO À FRIO, TRAÇÃO MANUAL, 4 CV, PRESSÃO MAX 3300 PSI, TANQUE 20 L - CHP DIURNO. AF_06/2021</t>
  </si>
  <si>
    <t>MÁQUINA EXTRUSORA DE CONCRETO PARA GUIAS E SARJETAS, MOTOR A DIESEL, POTÊNCIA 14 CV - CHI DIURNO. AF_12/2015</t>
  </si>
  <si>
    <t>MÁQUINA EXTRUSORA DE CONCRETO PARA GUIAS E SARJETAS, MOTOR A DIESEL, POTÊNCIA 14 CV - CHP DIURNO. AF_12/2015</t>
  </si>
  <si>
    <t>MÁQUINA FORMER DOBRAS DIVERSAS: 220V/380V TRIFÁSICO OU MONOFÁSICO, CAPACIDADE 0,5-1,27MM, MOTOR 2CV - CHI DIURNO. AF_05/2023</t>
  </si>
  <si>
    <t>MÁQUINA FORMER DOBRAS DIVERSAS: 220V/380V TRIFÁSICO OU MONOFÁSICO, CAPACIDADE 0,5-1,27MM, MOTOR 2CV - CHP DIURNO. AF_05/2023</t>
  </si>
  <si>
    <t>MÁQUINA JATO DE PRESSAO PORTÁTIL, CAMARA DE 1 SAIDA, CAPACIDADE 280 L, DIAMETRO 670 MM, BICO DE JATO CURTO VENTURI DE 5/16", MANGUEIRA DE 1" COM COMPRESSOR DE AR REBOCÁVEL 189 PCM E MOTOR DIESEL 63 CV - CHI DIURNO. AF_05/2023</t>
  </si>
  <si>
    <t>MÁQUINA JATO DE PRESSAO PORTÁTIL, CAMARA DE 1 SAIDA, CAPACIDADE 280 L, DIAMETRO 670 MM, BICO DE JATO CURTO VENTURI DE 5/16", MANGUEIRA DE 1" COM COMPRESSOR DE AR REBOCÁVEL 189 PCM E MOTOR DIESEL 63 CV - CHP DIURNO. AF_05/2023</t>
  </si>
  <si>
    <t>MÁQUINA METALEIRA UNIVERSAL MODELO IW 110/180 BTD - CHI DIURNO. AF_05/2023</t>
  </si>
  <si>
    <t>MÁQUINA METALEIRA UNIVERSAL MODELO IW 110/180 BTD - CHP DIURNO. AF_05/2023</t>
  </si>
  <si>
    <t>MÁQUINA PARA SOLDA POR ELETROFUSÃO PARA TUBOS DE POLIETILENO DE ALTA DENSIDADE (PEAD) COM DIÂMETRO EXTERNO DE 20 A 1600 MM, POTÊNCIA DE 3500 W - CHI DIURNO. AF_05/2023</t>
  </si>
  <si>
    <t>MÁQUINA PARA SOLDA POR ELETROFUSÃO PARA TUBOS DE POLIETILENO DE ALTA DENSIDADE (PEAD) COM DIÂMETRO EXTERNO DE 20 A 1600 MM, POTÊNCIA DE 3500 W - CHP DIURNO. AF_05/2023</t>
  </si>
  <si>
    <t>MÁQUINA PARA SOLDA POR ELETROFUSÃO PARA TUBOS DE POLIETILENO DE ALTA DENSIDADE (PEAD) COM DIÂMETRO EXTERNO DE 20 A 800 MM, POTÊNCIA ENTRE 2750 E 3000 W - CHI DIURNO. AF_05/2023</t>
  </si>
  <si>
    <t>MÁQUINA PARA SOLDA POR ELETROFUSÃO PARA TUBOS DE POLIETILENO DE ALTA DENSIDADE (PEAD) COM DIÂMETRO EXTERNO DE 20 A 800 MM, POTÊNCIA ENTRE 2750 E 3000 W - CHP DIURNO. AF_05/2023</t>
  </si>
  <si>
    <t>MÁQUINA PARA SOLDA POR TERMOFUSÃO PARA TUBOS DE POLIETILENO DE ALTA DENSIDADE (PEAD) COM DIÂMETRO EXTERNO DE 315 A 630 MM, POTÊNCIA ENTRE 8000 E 12350 W - CHI DIURNO. AF_05/2023</t>
  </si>
  <si>
    <t>MÁQUINA PARA SOLDA POR TERMOFUSÃO PARA TUBOS DE POLIETILENO DE ALTA DENSIDADE (PEAD) COM DIÂMETRO EXTERNO DE 315 A 630 MM, POTÊNCIA ENTRE 8000 E 12350 W - CHP DIURNO. AF_05/2023</t>
  </si>
  <si>
    <t>MÁQUINA PARA SOLDA POR TERMOFUSÃO PARA TUBOS DE POLIETILENO DE ALTA DENSIDADE (PEAD) COM DIÂMETRO EXTERNO DE 710 A 1200 MM, POTÊNCIA ENTRE 16000 E 29500 W - CHI DIURNO. AF_05/2023</t>
  </si>
  <si>
    <t>MÁQUINA PARA SOLDA POR TERMOFUSÃO PARA TUBOS DE POLIETILENO DE ALTA DENSIDADE (PEAD) COM DIÂMETRO EXTERNO DE 710 A 1200 MM, POTÊNCIA ENTRE 16000 E 29500 W - CHP DIURNO. AF_05/2023</t>
  </si>
  <si>
    <t>MÁQUINA PARA SOLDA POR TERMOFUSÃO PARA TUBOS DE POLIETILENO DE ALTA DENSIDADE (PEAD) COM DIÂMETRO EXTERNO DE 90 A 315 MM, POTÊNCIA ENTRE 2500 E 5350 W - CHI DIURNO. AF_05/2023</t>
  </si>
  <si>
    <t>MÁQUINA PARA SOLDA POR TERMOFUSÃO PARA TUBOS DE POLIETILENO DE ALTA DENSIDADE (PEAD) COM DIÂMETRO EXTERNO DE 90 A 315 MM, POTÊNCIA ENTRE 2500 E 5350 W - CHP DIURNO. AF_05/2023</t>
  </si>
  <si>
    <t>MÁQUINA SOLDA ARCO COM PISTOLA DE SOLDAGEM PARA STUD BOLT DE 5 MM A 22 MM - CHI DIURNO. AF_05/2023</t>
  </si>
  <si>
    <t>MÁQUINA SOLDA ARCO COM PISTOLA DE SOLDAGEM PARA STUD BOLT DE 5 MM A 22 MM - CHP DIURNO. AF_05/2023</t>
  </si>
  <si>
    <t>PENEIRA ROTATIVA COM MOTOR ELÉTRICO MONOFÁSICO DE *0,5 A 1,0* CV, CILINDRO COM DIÂMETRO DE *0,48 A 0,85* M E COMPRIMENTO DE *1,0 A 1,65* M - CHI DIURNO. AF_11/2025</t>
  </si>
  <si>
    <t>PENEIRA ROTATIVA COM MOTOR ELÉTRICO MONOFÁSICO DE *0,5 A 1,0* CV, CILINDRO COM DIÂMETRO DE *0,48 A 0,85* M E COMPRIMENTO DE *1,0 A 1,65* M - CHP DIURNO. AF_11/2025</t>
  </si>
  <si>
    <t>PENEIRA ROTATIVA COM MOTOR ELÉTRICO TRIFÁSICO DE 2 CV, CILINDRO DE 1 M X 0,60 M, COM FUROS DE 3,17 MM - CHI DIURNO. AF_05/2023</t>
  </si>
  <si>
    <t>PENEIRA ROTATIVA COM MOTOR ELÉTRICO TRIFÁSICO DE 2 CV, CILINDRO DE 1 M X 0,60 M, COM FUROS DE 3,17 MM - CHP DIURNO. AF_05/2023</t>
  </si>
  <si>
    <t>PERFURATRIZ COM TORRE METÁLICA PARA EXECUÇÃO DE ESTACA HÉLICE CONTÍNUA, PROFUNDIDADE MÁXIMA DE 30 M, DIÂMETRO MÁXIMO DE 800 MM, POTÊNCIA INSTALADA DE 268 HP, MESA ROTATIVA COM TORQUE MÁXIMO DE 170 KNM - CHI DIURNO. AF_06/2015</t>
  </si>
  <si>
    <t>PERFURATRIZ COM TORRE METÁLICA PARA EXECUÇÃO DE ESTACA HÉLICE CONTÍNUA, PROFUNDIDADE MÁXIMA DE 30 M, DIÂMETRO MÁXIMO DE 800 MM, POTÊNCIA INSTALADA DE 268 HP, MESA ROTATIVA COM TORQUE MÁXIMO DE 170 KNM - CHP DIURNO. AF_06/2015</t>
  </si>
  <si>
    <t>PERFURATRIZ COM TORRE METÁLICA PARA EXECUÇÃO DE ESTACA HÉLICE CONTÍNUA, PROFUNDIDADE MÁXIMA DE 32 M, DIÂMETRO MÁXIMO DE 1000 MM, POTÊNCIA INSTALADA DE 350 HP, MESA ROTATIVA COM TORQUE MÁXIMO DE 263 KNM - CHI DIURNO. AF_01/2016</t>
  </si>
  <si>
    <t>PERFURATRIZ COM TORRE METÁLICA PARA EXECUÇÃO DE ESTACA HÉLICE CONTÍNUA, PROFUNDIDADE MÁXIMA DE 32 M, DIÂMETRO MÁXIMO DE 1000 MM, POTÊNCIA INSTALADA DE 350 HP, MESA ROTATIVA COM TORQUE MÁXIMO DE 263 KNM - CHP DIURNO. AF_01/2016</t>
  </si>
  <si>
    <t>PERFURATRIZ DE COROA DIAMANTADA PARA CONCRETO, DIÂMETRO ATÉ 250 MM, MOTOR ELÉTRICO 220 V, POTÊNCIA 2.500 W - CHI DIURNO. AF_05/2023</t>
  </si>
  <si>
    <t>PERFURATRIZ DE COROA DIAMANTADA PARA CONCRETO, DIÂMETRO ATÉ 250 MM, MOTOR ELÉTRICO 220 V, POTÊNCIA 2.500 W - CHP DIURNO. AF_05/2023</t>
  </si>
  <si>
    <t>PERFURATRIZ HIDRÁULICA SOBRE CAMINHÃO COM TRADO CURTO ACOPLADO, PROFUNDIDADE MÁXIMA DE 20 M, DIÂMETRO MÁXIMO DE 1500 MM, POTÊNCIA INSTALADA DE 137 HP, MESA ROTATIVA COM TORQUE MÁXIMO DE 30 KNM - CHI DIURNO. AF_06/2015</t>
  </si>
  <si>
    <t>PERFURATRIZ HIDRÁULICA SOBRE CAMINHÃO COM TRADO CURTO ACOPLADO, PROFUNDIDADE MÁXIMA DE 20 M, DIÂMETRO MÁXIMO DE 1500 MM, POTÊNCIA INSTALADA DE 137 HP, MESA ROTATIVA COM TORQUE MÁXIMO DE 30 KNM - CHP DIURNO. AF_06/2015</t>
  </si>
  <si>
    <t>PERFURATRIZ HIDRÁULICA SOBRE ESTEIRA, TORQUE MÁXIMO 161 KNM, PROFUNDIDADE MÁXIMA 54 M, DIÂMETRO MÁXIMO 1500 MM, POTÊNCIA MOTOR 268 HP - CHI DIURNO. AF_04/2019</t>
  </si>
  <si>
    <t>PERFURATRIZ HIDRÁULICA SOBRE ESTEIRA, TORQUE MÁXIMO 161 KNM, PROFUNDIDADE MÁXIMA 54 M, DIÂMETRO MÁXIMO 1500 MM, POTÊNCIA MOTOR 268 HP - CHP DIURNO. AF_04/2019</t>
  </si>
  <si>
    <t>PERFURATRIZ HIDRÁULICA SOBRE ESTEIRA, TORQUE MÁXIMO 98 KNM, PROFUNDIDADE MÁXIMA 25 M, DIÂMETRO MÁXIMO 115 MM, POTÊNCIA MOTOR 190 HP - CHI DIURNO. AF_02/2021</t>
  </si>
  <si>
    <t>PERFURATRIZ HIDRÁULICA SOBRE ESTEIRA, TORQUE MÁXIMO 98 KNM, PROFUNDIDADE MÁXIMA 25 M, DIÂMETRO MÁXIMO 115 MM, POTÊNCIA MOTOR 190 HP - CHP DIURNO. AF_02/2021</t>
  </si>
  <si>
    <t>PERFURATRIZ MANUAL, TORQUE MÁXIMO 83 N.M, POTÊNCIA 5 CV, COM DIÂMETRO MÁXIMO 4" - CHI DIURNO. AF_06/2015</t>
  </si>
  <si>
    <t>PERFURATRIZ MANUAL, TORQUE MÁXIMO 83 N.M, POTÊNCIA 5 CV, COM DIÂMETRO MÁXIMO 4" - CHP DIURNO. AF_06/2015</t>
  </si>
  <si>
    <t>PERFURATRIZ PARA EXECUÇÃO DE ESTACAS SECANTES, TIPO HÉLICE CONTÍNUA COM CABEÇOTE DUPLO E TUBO METÁLICO - CHI DIURNO. AF_04/2019</t>
  </si>
  <si>
    <t>PERFURATRIZ PARA EXECUÇÃO DE ESTACAS SECANTES, TIPO HÉLICE CONTÍNUA COM CABEÇOTE DUPLO E TUBO METÁLICO - CHP DIURNO. AF_04/2019</t>
  </si>
  <si>
    <t>PERFURATRIZ PARA FURO DIRECIONAL HORIZONTAL (HDD) COM CAPACIDADE ATÉ 89 KN, POTÊNCIA 24,8 HP A 80 HP (INCLUSO FERRAMENTAS E LOCALIZADOR) - CHI DIURNO. AF_05/2023</t>
  </si>
  <si>
    <t>PERFURATRIZ PARA FURO DIRECIONAL HORIZONTAL (HDD) COM CAPACIDADE ATÉ 89 KN, POTÊNCIA 24,8 HP A 80 HP (INCLUSO FERRAMENTAS E LOCALIZADOR) - CHP DIURNO. AF_05/2023</t>
  </si>
  <si>
    <t>PERFURATRIZ PARA FURO DIRECIONAL HORIZONTAL (HDD) COM CAPACIDADE DE 201 KN A 560 KN, POTÊNCIA 200 HP A 260 HP (INCLUSO FERRAMENTAS E LOCALIZADOR) - CHI DIURNO. AF_05/2023</t>
  </si>
  <si>
    <t>PERFURATRIZ PARA FURO DIRECIONAL HORIZONTAL (HDD) COM CAPACIDADE DE 201 KN A 560 KN, POTÊNCIA 200 HP A 260 HP (INCLUSO FERRAMENTAS E LOCALIZADOR) - CHP DIURNO. AF_05/2023</t>
  </si>
  <si>
    <t>PERFURATRIZ PARA FURO DIRECIONAL HORIZONTAL (HDD) COM CAPACIDADE DE 90 KN A 200 KN, POTÊNCIA 100 HP A 160 HP (INCLUSO FERRAMENTAS E LOCALIZADOR) - CHI DIURNO. AF_05/2023</t>
  </si>
  <si>
    <t>PERFURATRIZ PARA FURO DIRECIONAL HORIZONTAL (HDD) COM CAPACIDADE DE 90 KN A 200 KN, POTÊNCIA 100 HP A 160 HP (INCLUSO FERRAMENTAS E LOCALIZADOR) - CHP DIURNO. AF_05/2023</t>
  </si>
  <si>
    <t>PERFURATRIZ ROTATIVA SOBRE ESTEIRA, TORQUE MAXIMO 2500 KGM, POTENCIA 110 HP, MOTOR DIESEL - CHI DIURNO. AF_05/2017</t>
  </si>
  <si>
    <t>PERFURATRIZ ROTATIVA SOBRE ESTEIRA, TORQUE MAXIMO 2500 KGM, POTENCIA 110 HP, MOTOR DIESEL- CHP DIURNO. AF_05/2017</t>
  </si>
  <si>
    <t>PERFURATRIZ SOBRE ESTEIRA, TORQUE MÁXIMO 600 KGF, PESO MÉDIO 1000 KG, POTÊNCIA 20 HP, DIÂMETRO MÁXIMO 10" - CHI DIURNO. AF_06/2015</t>
  </si>
  <si>
    <t>PERFURATRIZ SOBRE ESTEIRA, TORQUE MÁXIMO 600 KGF, PESO MÉDIO 1000 KG, POTÊNCIA 20 HP, DIÂMETRO MÁXIMO 10" - CHP DIURNO. AF_06/2015</t>
  </si>
  <si>
    <t>PERFURATRIZ SOBRE ESTEIRA, TORQUE MÁXIMO 600 KGF, POTÊNCIA ENTRE 50 E 60 HP, DIÂMETRO MÁXIMO 10" - CHI DIURNO. AF_11/2016</t>
  </si>
  <si>
    <t>PERFURATRIZ SOBRE ESTEIRA, TORQUE MÁXIMO 600 KGF, POTÊNCIA ENTRE 50 E 60 HP, DIÂMETRO MÁXIMO 10" - CHP DIURNO. AF_11/2016</t>
  </si>
  <si>
    <t>PLATAFORMA ELEVATÓRIA - CHI DIURNO. AF_04/2019</t>
  </si>
  <si>
    <t>PLATAFORMA ELEVATÓRIA - CHP DIURNO. AF_04/2019</t>
  </si>
  <si>
    <t>POLIDORA DE PISO (POLITRIZ), PESO DE 100KG, DIÂMETRO 450 MM, MOTOR ELÉTRICO, POTÊNCIA 4 HP - CHI DIURNO. AF_05/2023</t>
  </si>
  <si>
    <t>POLIDORA DE PISO (POLITRIZ), PESO DE 100KG, DIÂMETRO 450 MM, MOTOR ELÉTRICO, POTÊNCIA 4 HP - CHP DIURNO. AF_05/2023</t>
  </si>
  <si>
    <t>POLIGUINDASTE, CAPACIDADE MÁXIMA DE CARGA 8000 KG, PARA TRANSPORTE DE CAÇAMBAS ESTACIONÁRIAS, INCLUSIVE CAMINHÃO TOCO PBT 14.300 KG, POTÊNCIA DE 185 CV - CHI DIURNO. AF_10/2025</t>
  </si>
  <si>
    <t>POLIGUINDASTE, CAPACIDADE MÁXIMA DE CARGA 8000 KG, PARA TRANSPORTE DE CAÇAMBAS ESTACIONÁRIAS, INCLUSIVE CAMINHÃO TOCO PBT 14.300 KG, POTÊNCIA DE 185 CV - CHP DIURNO. AF_10/2025</t>
  </si>
  <si>
    <t>PROJETOR DE ARGAMASSA, CAPACIDADE DE PROJEÇÃO 1,5 M3/H, ALCANCE DE 30 ATÉ 60 M, MOTOR ELÉTRICO POTÊNCIA 7,5 HP - CHI DIURNO. AF_06/2014</t>
  </si>
  <si>
    <t>PROJETOR DE ARGAMASSA, CAPACIDADE DE PROJEÇÃO 1,5 M3/H, ALCANCE DE 30 ATÉ 60 M, MOTOR ELÉTRICO POTÊNCIA 7,5 HP - CHP DIURNO. AF_06/2014</t>
  </si>
  <si>
    <t>PROJETOR DE ARGAMASSA, CAPACIDADE DE PROJEÇÃO 2 M3/H, ALCANCE ATÉ 50 M, MOTOR ELÉTRICO POTÊNCIA 7,5 HP - CHI DIURNO. AF_06/2014</t>
  </si>
  <si>
    <t>PROJETOR DE ARGAMASSA, CAPACIDADE DE PROJEÇÃO 2 M3/H, ALCANCE ATÉ 50 M, MOTOR ELÉTRICO POTÊNCIA 7,5 HP - CHP DIURNO. AF_06/2014</t>
  </si>
  <si>
    <t>PROJETOR PNEUMÁTICO DE ARGAMASSA PARA CHAPISCO E REBOCO COM RECIPIENTE ACOPLADO, TIPO CANEQUINHA, COM COMPRESSOR DE AR REBOCÁVEL VAZÃO 89 PCM E MOTOR DIESEL DE 20 CV - CHI DIURNO. AF_05/2023</t>
  </si>
  <si>
    <t>PROJETOR PNEUMÁTICO DE ARGAMASSA PARA CHAPISCO E REBOCO COM RECIPIENTE ACOPLADO, TIPO CANEQUINHA, COM COMPRESSOR DE AR REBOCÁVEL VAZÃO 89 PCM E MOTOR DIESEL DE 20 CV - CHP DIURNO. AF_05/2023</t>
  </si>
  <si>
    <t>PULVERIZADOR DE TINTA ELÉTRICO/MÁQUINA DE PINTURA AIRLESS, VAZÃO 2 L/MIN - CHI DIURNO. AF_05/2023</t>
  </si>
  <si>
    <t>PULVERIZADOR DE TINTA ELÉTRICO/MÁQUINA DE PINTURA AIRLESS, VAZÃO 2 L/MIN - CHP DIURNO. AF_05/2023</t>
  </si>
  <si>
    <t>PÁ CARREGADEIRA SOBRE RODAS, POTÊNCIA 197 HP, CAPACIDADE DA CAÇAMBA 2,5 A 3,5 M3, PESO OPERACIONAL 18338 KG - CHI DIURNO. AF_06/2014</t>
  </si>
  <si>
    <t>PÁ CARREGADEIRA SOBRE RODAS, POTÊNCIA 197 HP, CAPACIDADE DA CAÇAMBA 2,5 A 3,5 M3, PESO OPERACIONAL 18338 KG - CHP DIURNO. AF_06/2014</t>
  </si>
  <si>
    <t>PÁ CARREGADEIRA SOBRE RODAS, POTÊNCIA LÍQUIDA 128 HP, CAPACIDADE DA CAÇAMBA 1,7 A 2,8 M3, PESO OPERACIONAL 11632 KG - CHI DIURNO. AF_06/2014</t>
  </si>
  <si>
    <t>PÁ CARREGADEIRA SOBRE RODAS, POTÊNCIA LÍQUIDA 128 HP, CAPACIDADE DA CAÇAMBA 1,7 A 2,8 M3, PESO OPERACIONAL 11632 KG - CHP DIURNO. AF_06/2014</t>
  </si>
  <si>
    <t>PÓRTICO ROLANTE MONOVIGA, PERFIL I, 4 PERNAS, CAPACIDADE 5 T - CHI DIURNO. AF_04/2019</t>
  </si>
  <si>
    <t>PÓRTICO ROLANTE MONOVIGA, PERFIL I, 4 PERNAS, CAPACIDADE 5 T - CHP DIURNO. AF_04/2019</t>
  </si>
  <si>
    <t>RECICLADORA DE ASFALTO A FRIO SOBRE RODAS, LARGURA FRESAGEM DE 2,0 M, POTÊNCIA 422 HP - CHI DIURNO. AF_11/2014</t>
  </si>
  <si>
    <t>RECICLADORA DE ASFALTO A FRIO SOBRE RODAS, LARGURA FRESAGEM DE 2,0 M, POTÊNCIA 422 HP - CHP DIURNO. AF_11/2014</t>
  </si>
  <si>
    <t>RETROESCAVADEIRA SOBRE RODAS COM CARREGADEIRA, PESO OPERACIONAL MÍN. 6,674, POTÊNCIA LÍQ 88 HP, COM MARTELO ROMPEDOR HIDRÁULICO ENTRE 275 A 362 KG - CHI DIURNO. AF_02/2021</t>
  </si>
  <si>
    <t>RETROESCAVADEIRA SOBRE RODAS COM CARREGADEIRA, PESO OPERACIONAL MÍN. 6,674, POTÊNCIA LÍQ 88 HP, COM MARTELO ROMPEDOR HIDRÁULICO ENTRE 275 A 362 KG - CHP DIURNO. AF_02/2021</t>
  </si>
  <si>
    <t>RETROESCAVADEIRA SOBRE RODAS COM CARREGADEIRA, TRAÇÃO 4X2, POTÊNCIA LÍQ. 79 HP, CAÇAMBA CARREG. CAP. MÍN. 1 M3, CAÇAMBA RETRO CAP. 0,20 M3, PESO OPERACIONAL MÍN. 6.570 KG, PROFUNDIDADE ESCAVAÇÃO MÁX. 4,37 M - CHI DIURNO. AF_06/2014</t>
  </si>
  <si>
    <t>RETROESCAVADEIRA SOBRE RODAS COM CARREGADEIRA, TRAÇÃO 4X2, POTÊNCIA LÍQ. 79 HP, CAÇAMBA CARREG. CAP. MÍN. 1 M3, CAÇAMBA RETRO CAP. 0,20 M3, PESO OPERACIONAL MÍN. 6.570 KG, PROFUNDIDADE ESCAVAÇÃO MÁX. 4,37 M - CHP DIURNO. AF_06/2014</t>
  </si>
  <si>
    <t>RETROESCAVADEIRA SOBRE RODAS COM CARREGADEIRA, TRAÇÃO 4X4, POTÊNCIA LÍQ. 72 HP, CAÇAMBA CARREG. CAP. MÍN. 0,79 M3, CAÇAMBA RETRO CAP. 0,18 M3, PESO OPERACIONAL MÍN. 7.140 KG, PROFUNDIDADE ESCAVAÇÃO MÁX. 4,50 M - CHI DIURNO. AF_06/2014</t>
  </si>
  <si>
    <t>RETROESCAVADEIRA SOBRE RODAS COM CARREGADEIRA, TRAÇÃO 4X4, POTÊNCIA LÍQ. 72 HP, CAÇAMBA CARREG. CAP. MÍN. 0,79 M3, CAÇAMBA RETRO CAP. 0,18 M3, PESO OPERACIONAL MÍN. 7.140 KG, PROFUNDIDADE ESCAVAÇÃO MÁX. 4,50 M - CHP DIURNO. AF_06/2014</t>
  </si>
  <si>
    <t>ROLO COMPACTADOR DE PNEUS ESTÁTICO, PRESSÃO VARIÁVEL, POTÊNCIA 111 HP, PESO SEM/COM LASTRO 9,5 / 26 T, LARGURA DE TRABALHO 1,90 M - CHI DIURNO. AF_07/2014</t>
  </si>
  <si>
    <t>ROLO COMPACTADOR DE PNEUS ESTÁTICO, PRESSÃO VARIÁVEL, POTÊNCIA 111 HP, PESO SEM/COM LASTRO 9,5 / 26 T, LARGURA DE TRABALHO 1,90 M - CHP DIURNO. AF_07/2014</t>
  </si>
  <si>
    <t>ROLO COMPACTADOR PE DE CARNEIRO VIBRATORIO, POTENCIA 125 HP, PESO OPERACIONAL SEM/COM LASTRO 11,95 / 13,30 T, IMPACTO DINAMICO 38,5 / 22,5 T, LARGURA DE TRABALHO 2,15 M - CHI DIURNO. AF_06/2014</t>
  </si>
  <si>
    <t>ROLO COMPACTADOR PE DE CARNEIRO VIBRATORIO, POTENCIA 125 HP, PESO OPERACIONAL SEM/COM LASTRO 11,95 / 13,30 T, IMPACTO DINAMICO 38,5 / 22,5 T, LARGURA DE TRABALHO 2,15 M - CHP DIURNO. AF_06/2014</t>
  </si>
  <si>
    <t>ROLO COMPACTADOR VIBRATORIO TANDEM, ACO LISO, POTENCIA 125 HP, PESO SEM/COM LASTRO 10,20/11,65 T, LARGURA DE TRABALHO 1,73 M - CHI DIURNO. AF_11/2016</t>
  </si>
  <si>
    <t>ROLO COMPACTADOR VIBRATORIO TANDEM, ACO LISO, POTENCIA 125 HP, PESO SEM/COM LASTRO 10,20/11,65 T, LARGURA DE TRABALHO 1,73 M - CHP DIURNO. AF_11/2016</t>
  </si>
  <si>
    <t>ROLO COMPACTADOR VIBRATÓRIO DE UM CILINDRO AÇO LISO, POTÊNCIA 80 HP, PESO OPERACIONAL MÁXIMO 8,1 T, IMPACTO DINÂMICO 16,15 / 9,5 T, LARGURA DE TRABALHO 1,68 M - CHI DIURNO. AF_06/2014</t>
  </si>
  <si>
    <t>ROLO COMPACTADOR VIBRATÓRIO DE UM CILINDRO AÇO LISO, POTÊNCIA 80 HP, PESO OPERACIONAL MÁXIMO 8,1 T, IMPACTO DINÂMICO 16,15 / 9,5 T, LARGURA DE TRABALHO 1,68 M - CHP DIURNO. AF_06/2014</t>
  </si>
  <si>
    <t>ROLO COMPACTADOR VIBRATÓRIO PÉ DE CARNEIRO, OPERADO POR CONTROLE REMOTO, POTÊNCIA 12,5 KW, PESO OPERACIONAL 1,675 T, LARGURA DE TRABALHO 0,85 M - CHI DIURNO. AF_02/2016</t>
  </si>
  <si>
    <t>ROLO COMPACTADOR VIBRATÓRIO PÉ DE CARNEIRO, OPERADO POR CONTROLE REMOTO, POTÊNCIA 12,5 KW, PESO OPERACIONAL 1,675 T, LARGURA DE TRABALHO 0,85 M - CHP DIURNO. AF_02/2016</t>
  </si>
  <si>
    <t>ROLO COMPACTADOR VIBRATÓRIO REBOCÁVEL, CILINDRO DE AÇO LISO, POTÊNCIA DE TRAÇÃO DE 65 CV, PESO 4,7 T, IMPACTO DINÂMICO 18,3 T, LARGURA DE TRABALHO 1,67 M - CHI DIURNO. AF_02/2016</t>
  </si>
  <si>
    <t>ROLO COMPACTADOR VIBRATÓRIO REBOCÁVEL, CILINDRO DE AÇO LISO, POTÊNCIA DE TRAÇÃO DE 65 CV, PESO 4,7 T, IMPACTO DINÂMICO 18,3 T, LARGURA DE TRABALHO 1,67 M - CHP DIURNO. AF_02/2016</t>
  </si>
  <si>
    <t>ROLO COMPACTADOR VIBRATÓRIO TANDEM AÇO LISO, POTÊNCIA 58 HP, PESO SEM/COM LASTRO 6,5 / 9,4 T, LARGURA DE TRABALHO 1,2 M - CHI DIURNO. AF_06/2014</t>
  </si>
  <si>
    <t>ROLO COMPACTADOR VIBRATÓRIO TANDEM AÇO LISO, POTÊNCIA 58 HP, PESO SEM/COM LASTRO 6,5 / 9,4 T, LARGURA DE TRABALHO 1,2 M - CHP DIURNO. AF_06/2014</t>
  </si>
  <si>
    <t>RÉGUA VIBRATÓRIA DUPLA PARA CONCRETO, PESO DE 60KG, COMPRIMENTO 4 M, COM MOTOR A GASOLINA, POTÊNCIA 5,5 HP - CHI DIURNO. AF_09/2016</t>
  </si>
  <si>
    <t>RÉGUA VIBRATÓRIA DUPLA PARA CONCRETO, PESO DE 60KG, COMPRIMENTO 4 M, COM MOTOR A GASOLINA, POTÊNCIA 5,5 HP - CHP DIURNO. AF_09/2016</t>
  </si>
  <si>
    <t>SERRA FITA HORIZONTAL, ELÉTRICA, COM CONTROLE HIDRÁULICO, PAINEL DE COMANDO EM 24 V, MOTOR ELÉTRICO 1,5 CV, DIMENSÕES DA FITA 3880 X 27 X 0,9 MM, TRIFÁSICA - CHI DIURNO. AF_05/2023</t>
  </si>
  <si>
    <t>SERRA FITA HORIZONTAL, ELÉTRICA, COM CONTROLE HIDRÁULICO, PAINEL DE COMANDO EM 24 V, MOTOR ELÉTRICO 1,5 CV, DIMENSÕES DA FITA 3880 X 27 X 0,9 MM, TRIFÁSICA - CHP DIURNO. AF_05/2023</t>
  </si>
  <si>
    <t>TALHA MANUAL DE CORRENTE, CAPACIDADE DE 2 TON. COM ELEVAÇÃO DE 3 M - CHI DIURNO. AF_07/2016</t>
  </si>
  <si>
    <t>TALHA MANUAL DE CORRENTE, CAPACIDADE DE 2 TON. COM ELEVAÇÃO DE 3 M - CHP DIURNO. AF_07/2016</t>
  </si>
  <si>
    <t>TANQUE DE ASFALTO ESTACIONÁRIO COM MAÇARICO, CAPACIDADE 20.000 L - CHI DIURNO. AF_05/2023</t>
  </si>
  <si>
    <t>TANQUE DE ASFALTO ESTACIONÁRIO COM MAÇARICO, CAPACIDADE 20.000 L - CHP DIURNO. AF_05/2023</t>
  </si>
  <si>
    <t>TANQUE DE ASFALTO ESTACIONÁRIO COM SERPENTINA, CAPACIDADE 30.000 L - CHI DIURNO. AF_05/2023</t>
  </si>
  <si>
    <t>TANQUE DE ASFALTO ESTACIONÁRIO COM SERPENTINA, CAPACIDADE 30.000 L - CHP DIURNO. AF_05/2023</t>
  </si>
  <si>
    <t>TARTARUGA DE OXICORTE CG1, MONOFÁSICA, 220 V, FREQUÊNCIA 50 HZ, VELOCIDADE DE CORTE (MM/MIN) 50 A 750, DIÂMETRO MÍNIMO DO COMPASSO MM 200 - CHI DIURNO. AF_05/2023</t>
  </si>
  <si>
    <t>TARTARUGA DE OXICORTE CG1, MONOFÁSICA, 220 V, FREQUÊNCIA 50 HZ, VELOCIDADE DE CORTE (MM/MIN) 50 A 750, DIÂMETRO MÍNIMO DO COMPASSO MM 200 - CHP DIURNO. AF_05/2023</t>
  </si>
  <si>
    <t>TERMOFUSORA PARA TUBOS E CONEXÕES EM PPR COM DIÂMETROS DE 20 A 63 MM, POTÊNCIA DE 800 W, TENSAO 220 V - CHI DIURNO. AF_05/2022</t>
  </si>
  <si>
    <t>TERMOFUSORA PARA TUBOS E CONEXÕES EM PPR COM DIÂMETROS DE 20 A 63 MM, POTÊNCIA DE 800 W, TENSAO 220 V - CHP DIURNO. AF_05/2022</t>
  </si>
  <si>
    <t>TERMOFUSORA PARA TUBOS E CONEXÕES EM PPR COM DIÂMETROS DE 75 A 110 MM, POTÊNCIA DE *1100* W, TENSÃO 220 V - CHI DIURNO. AF_05/2022</t>
  </si>
  <si>
    <t>TERMOFUSORA PARA TUBOS E CONEXÕES EM PPR COM DIÂMETROS DE 75 A 110 MM, POTÊNCIA DE *1100* W, TENSÃO 220 V - CHP DIURNO. AF_05/2022</t>
  </si>
  <si>
    <t>TORRE, COMPOSTA POR GUINCHO MECÂNICO, GUINCHO MANUAL, CABOS DE AÇO, PITEIRA E SOQUETE - CHI DIURNO. AF_05/2023</t>
  </si>
  <si>
    <t>TORRE, COMPOSTA POR GUINCHO MECÂNICO, GUINCHO MANUAL, CABOS DE AÇO, PITEIRA E SOQUETE - CHP DIURNO. AF_05/2023</t>
  </si>
  <si>
    <t>TRATOR DE ESTEIRAS, POTÊNCIA 100 HP, PESO OPERACIONAL 9,4 T, COM LÂMINA 2,19 M3 - CHI DIURNO. AF_06/2014</t>
  </si>
  <si>
    <t>TRATOR DE ESTEIRAS, POTÊNCIA 100 HP, PESO OPERACIONAL 9,4 T, COM LÂMINA 2,19 M3 - CHP DIURNO. AF_06/2014</t>
  </si>
  <si>
    <t>TRATOR DE ESTEIRAS, POTÊNCIA 125 HP, PESO OPERACIONAL 12,9 T, COM LÂMINA 2,7 M3 - CHI DIURNO. AF_10/2014</t>
  </si>
  <si>
    <t>TRATOR DE ESTEIRAS, POTÊNCIA 125 HP, PESO OPERACIONAL 12,9 T, COM LÂMINA 2,7 M3 - CHP DIURNO. AF_10/2014</t>
  </si>
  <si>
    <t>TRATOR DE ESTEIRAS, POTÊNCIA 150 HP, PESO OPERACIONAL 16,7 T, COM RODA MOTRIZ ELEVADA E LÂMINA 3,18 M3 - CHI DIURNO. AF_06/2014</t>
  </si>
  <si>
    <t>TRATOR DE ESTEIRAS, POTÊNCIA 150 HP, PESO OPERACIONAL 16,7 T, COM RODA MOTRIZ ELEVADA E LÂMINA 3,18 M3 - CHP DIURNO. AF_06/2014</t>
  </si>
  <si>
    <t>TRATOR DE ESTEIRAS, POTÊNCIA 170 HP, PESO OPERACIONAL 19 T, CAÇAMBA 5,2 M3 - CHI DIURNO. AF_06/2014</t>
  </si>
  <si>
    <t>TRATOR DE ESTEIRAS, POTÊNCIA 170 HP, PESO OPERACIONAL 19 T, CAÇAMBA 5,2 M3 - CHP DIURNO. AF_06/2014</t>
  </si>
  <si>
    <t>TRATOR DE ESTEIRAS, POTÊNCIA 347 HP, PESO OPERACIONAL 38,5 T, COM LÂMINA 8,70 M3 - CHI DIURNO. AF_06/2014</t>
  </si>
  <si>
    <t>TRATOR DE ESTEIRAS, POTÊNCIA 347 HP, PESO OPERACIONAL 38,5 T, COM LÂMINA 8,70 M3 - CHP DIURNO. AF_06/2014</t>
  </si>
  <si>
    <t>TRATOR DE PNEUS COM POTÊNCIA DE 122 CV, TRAÇÃO 4X4, COM GRADE DE DISCOS ACOPLADA - CHI DIURNO. AF_02/2017</t>
  </si>
  <si>
    <t>TRATOR DE PNEUS COM POTÊNCIA DE 122 CV, TRAÇÃO 4X4, COM GRADE DE DISCOS ACOPLADA - CHP DIURNO. AF_02/2017</t>
  </si>
  <si>
    <t>TRATOR DE PNEUS COM POTÊNCIA DE 122 CV, TRAÇÃO 4X4, COM VASSOURA MECÂNICA ACOPLADA - CHI DIURNO. AF_02/2017</t>
  </si>
  <si>
    <t>TRATOR DE PNEUS COM POTÊNCIA DE 122 CV, TRAÇÃO 4X4, COM VASSOURA MECÂNICA ACOPLADA - CHP DIURNO. AF_02/2017</t>
  </si>
  <si>
    <t>TRATOR DE PNEUS COM POTÊNCIA DE 85 CV, TRAÇÃO 4X4, COM GRADE DE DISCOS ACOPLADA - CHI DIURNO. AF_02/2017</t>
  </si>
  <si>
    <t>TRATOR DE PNEUS COM POTÊNCIA DE 85 CV, TRAÇÃO 4X4, COM GRADE DE DISCOS ACOPLADA - CHP DIURNO. AF_02/2017</t>
  </si>
  <si>
    <t>TRATOR DE PNEUS COM POTÊNCIA DE 85 CV, TRAÇÃO 4X4, COM VASSOURA MECÂNICA ACOPLADA - CHI DIURNO. AF_02/2017</t>
  </si>
  <si>
    <t>TRATOR DE PNEUS COM POTÊNCIA DE 85 CV, TRAÇÃO 4X4, COM VASSOURA MECÂNICA ACOPLADA - CHP DIURNO. AF_03/2017</t>
  </si>
  <si>
    <t>TRATOR DE PNEUS, POTÊNCIA 122 CV, TRAÇÃO 4X4, PESO COM LASTRO DE 4.510 KG - CHI DIURNO. AF_06/2014</t>
  </si>
  <si>
    <t>TRATOR DE PNEUS, POTÊNCIA 122 CV, TRAÇÃO 4X4, PESO COM LASTRO DE 4.510 KG - CHP DIURNO. AF_06/2014</t>
  </si>
  <si>
    <t>TRATOR DE PNEUS, POTÊNCIA 85 CV, TRAÇÃO 4X4, PESO COM LASTRO DE 4.675 KG - CHI DIURNO. AF_06/2014</t>
  </si>
  <si>
    <t>TRATOR DE PNEUS, POTÊNCIA 85 CV, TRAÇÃO 4X4, PESO COM LASTRO DE 4.675 KG - CHP DIURNO. AF_06/2014</t>
  </si>
  <si>
    <t>UNIDADE DOSADORA AIRLESS TIPO HOT SPRAY - CHI DIURNO. AF_05/2023</t>
  </si>
  <si>
    <t>UNIDADE DOSADORA AIRLESS TIPO HOT SPRAY - CHP DIURNO. AF_05/2023</t>
  </si>
  <si>
    <t>USINA DE ASFALTO À FRIO, CAPACIDADE DE 40 A 60 TON/HORA, ELÉTRICA POTÊNCIA 30 CV - CHI DIURNO. AF_05/2023</t>
  </si>
  <si>
    <t>USINA DE ASFALTO À FRIO, CAPACIDADE DE 40 A 60 TON/HORA, ELÉTRICA POTÊNCIA 30 CV - CHP DIURNO. AF_05/2023</t>
  </si>
  <si>
    <t>USINA DE ASFALTO, TIPO GRAVIMÉTRICA, PROD 150 TON/HORA - CHI DIURNO. AF_12/2019</t>
  </si>
  <si>
    <t>USINA DE ASFALTO, TIPO GRAVIMÉTRICA, PROD 150 TON/HORA - CHP DIURNO. AF_12/2019</t>
  </si>
  <si>
    <t>USINA DE CONCRETO FIXA, CAPACIDADE NOMINAL DE 90 A 120 M3/H, SEM SILO - CHI DIURNO. AF_07/2016</t>
  </si>
  <si>
    <t>USINA DE CONCRETO FIXA, CAPACIDADE NOMINAL DE 90 A 120 M3/H, SEM SILO - CHP DIURNO. AF_07/2016</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</si>
  <si>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CHI DIURNO.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</si>
  <si>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CHP DIURNO. AF_08/2025</t>
  </si>
  <si>
    <t>USINA DE MISTURA ASFÁLTICA À QUENTE, TIPO CONTRA FLUXO, PROD 100 A 140 TON/HORA - CHI DIURNO. AF_12/2019</t>
  </si>
  <si>
    <t>USINA DE MISTURA ASFÁLTICA À QUENTE, TIPO CONTRA FLUXO, PROD 100 A 140 TON/HORA - CHP DIURNO. AF_12/2019</t>
  </si>
  <si>
    <t>USINA DE MISTURA ASFÁLTICA À QUENTE, TIPO CONTRA FLUXO, PROD 40 A 80 TON/HORA - CHI DIURNO. AF_05/2023</t>
  </si>
  <si>
    <t>USINA DE MISTURA ASFÁLTICA À QUENTE, TIPO CONTRA FLUXO, PROD 40 A 80 TON/HORA - CHP DIURNO. AF_05/2023</t>
  </si>
  <si>
    <t>USINA MISTURADORA DE SOLOS, CAPACIDADE DE 200 A 500 TON/H, POTENCIA 75KW - CHI DIURNO. AF_07/2016</t>
  </si>
  <si>
    <t>USINA MISTURADORA DE SOLOS, CAPACIDADE DE 200 A 500 TON/H, POTENCIA 75KW - CHP DIURNO. AF_07/2016</t>
  </si>
  <si>
    <t>VARREDEIRA DE GRAMA SINTÉTICA A GASOLINA, 2,4 CV, 4 TEMPOS - CHI DIURNO. AF_05/2023</t>
  </si>
  <si>
    <t>VARREDEIRA DE GRAMA SINTÉTICA A GASOLINA, 2,4 CV, 4 TEMPOS - CHP DIURNO. AF_05/2023</t>
  </si>
  <si>
    <t>VASSOURA MECÂNICA REBOCÁVEL COM ESCOVA CILÍNDRICA, LARGURA ÚTIL DE VARRIMENTO DE 2,44 M - CHI DIURNO. AF_06/2014</t>
  </si>
  <si>
    <t>VASSOURA MECÂNICA REBOCÁVEL COM ESCOVA CILÍNDRICA, LARGURA ÚTIL DE VARRIMENTO DE 2,44 M - CHP DIURNO. AF_06/2014</t>
  </si>
  <si>
    <t>VIBROACABADORA DE ASFALTO SOBRE ESTEIRAS, LARG. PAVIM. 2,60 M A 5,75 M, POT. 110 HP, CAP. 450 T/ H - CHI DIURNO. AF_11/2025</t>
  </si>
  <si>
    <t>VIBROACABADORA DE ASFALTO SOBRE ESTEIRAS, LARG. PAVIM. 2,60 M A 5,75 M, POT. 110 HP, CAP. 450 T/ H - CHP DIURNO. AF_11/2025</t>
  </si>
  <si>
    <t>VIBROACABADORA DE ASFALTO SOBRE ESTEIRAS, LARG. PAVIM. MÁX. 8,00 M, POT. 100 KW/ 134 HP, CAP. 600 T/ H - CHI DIURNO. AF_11/2025</t>
  </si>
  <si>
    <t>VIBROACABADORA DE ASFALTO SOBRE ESTEIRAS, LARG. PAVIM. MÁX. 8,00 M, POT. 100 KW/ 134 HP, CAP. 600 T/ H - CHP DIURNO. AF_11/2025</t>
  </si>
  <si>
    <t>VIBROACABADORA DE ASFALTO SOBRE ESTEIRAS, LARGURA DE PAVIMENTAÇÃO 1,90 M A 5,30 M, POTÊNCIA 105 HP CAPACIDADE 450 T/H - CHI DIURNO. AF_11/2014</t>
  </si>
  <si>
    <t>VIBROACABADORA DE ASFALTO SOBRE ESTEIRAS, LARGURA DE PAVIMENTAÇÃO 1,90 M A 5,30 M, POTÊNCIA 105 HP CAPACIDADE 450 T/H - CHP DIURNO. AF_11/2014</t>
  </si>
  <si>
    <t>VIBROACABADORA DE ASFALTO SOBRE ESTEIRAS, LARGURA DE PAVIMENTAÇÃO 2,13 M A 4,55 M, POTÊNCIA 100 HP CAPACIDADE 400 T/H - CHP DIURNO. AF_11/2014</t>
  </si>
  <si>
    <t>VIBROACABADORA DE ASFALTO SOBRE ESTEIRAS, LARGURA DE PAVIMENTAÇÃO 2,13 M A 4,55 M, POTÊNCIA 100 HP, CAPACIDADE 400 T/H - CHI DIURNO. AF_11/2014</t>
  </si>
  <si>
    <t>VIBROACABADORA DE ASFALTO SOBRE RODAS, LARGURA DE PAVIMENTAÇÃO DE 1,70 A 4,20 M, POTÊNCIA 78 KW/105 HP, CAPACIDADE 300 T/H - CHI DIURNO. AF_11/2025</t>
  </si>
  <si>
    <t>VIBROACABADORA DE ASFALTO SOBRE RODAS, LARGURA DE PAVIMENTAÇÃO DE 1,70 A 4,20 M, POTÊNCIA 78 KW/105 HP, CAPACIDADE 300 T/H - CHP DIURNO. AF_11/2025</t>
  </si>
  <si>
    <t>DEMOLIÇÃO DE ALVENARIA DE BLOCO FURADO, DE FORMA MANUAL, COM REAPROVEITAMENTO. AF_09/2023</t>
  </si>
  <si>
    <t>DEMOLIÇÃO DE ALVENARIA DE BLOCO FURADO, DE FORMA MANUAL, SEM REAPROVEITAMENTO. AF_09/2023</t>
  </si>
  <si>
    <t>DEMOLIÇÃO DE ALVENARIA DE TIJOLO MACIÇO, DE FORMA MANUAL, COM REAPROVEITAMENTO. AF_09/2023</t>
  </si>
  <si>
    <t>DEMOLIÇÃO DE ALVENARIA DE TIJOLO MACIÇO, DE FORMA MANUAL, SEM REAPROVEITAMENTO. AF_09/2023</t>
  </si>
  <si>
    <t>DEMOLIÇÃO DE ALVENARIA PARA QUALQUER TIPO DE BLOCO, DE FORMA MECANIZADA, SEM REAPROVEITAMENTO. AF_09/2023</t>
  </si>
  <si>
    <t>DEMOLIÇÃO DE ARGAMASSAS, DE FORMA DE FORMA MECANIZADA COM MARTELETE, SEM REAPROVEITAMENTO. AF_09/2023</t>
  </si>
  <si>
    <t>DEMOLIÇÃO DE ARGAMASSAS, DE FORMA MANUAL, SEM REAPROVEITAMENTO. AF_09/2023</t>
  </si>
  <si>
    <t>DEMOLIÇÃO DE ESTRUTURAS DE CONCRETO ARMADO EM GERAL, DE FORMA MECANIZADA COM ROMPEDOR ACOPLADO EM ESCAVADEIRA HIDRÁULICA, SEM REAPROVEITAMENTO. AF_09/2023</t>
  </si>
  <si>
    <t>DEMOLIÇÃO DE GUIAS, SARJETAS OU SARJETÕES, DE FORMA MECANIZADA, SEM REAPROVEITAMENTO. AF_09/2023</t>
  </si>
  <si>
    <t>DEMOLIÇÃO DE LAJES, EM CONCRETO ARMADO, DE FORMA MANUAL, SEM REAPROVEITAMENTO. AF_09/2023</t>
  </si>
  <si>
    <t>DEMOLIÇÃO DE LAJES, EM CONCRETO ARMADO, DE FORMA MECANIZADA COM MARTELETE, SEM REAPROVEITAMENTO. AF_09/2023</t>
  </si>
  <si>
    <t>DEMOLIÇÃO DE PILARES E VIGAS EM CONCRETO ARMADO, DE FORMA MANUAL, SEM REAPROVEITAMENTO. AF_09/2023</t>
  </si>
  <si>
    <t>DEMOLIÇÃO DE PILARES E VIGAS EM CONCRETO ARMADO, DE FORMA MECANIZADA COM MARTELETE, SEM REAPROVEITAMENTO. AF_09/2023</t>
  </si>
  <si>
    <t>DEMOLIÇÃO DE PISO DE CONCRETO SIMPLES, DE FORMA MANUAL, SEM REAPROVEITAMENTO. AF_09/2023</t>
  </si>
  <si>
    <t>DEMOLIÇÃO DE PISO DE CONCRETO SIMPLES, DE FORMA MECANIZADA COM MARTELETE, SEM REAPROVEITAMENTO. AF_09/2023</t>
  </si>
  <si>
    <t>DEMOLIÇÃO DE REVESTIMENTO CERÂMICO, DE FORMA MANUAL, SEM REAPROVEITAMENTO. AF_09/2023</t>
  </si>
  <si>
    <t>DEMOLIÇÃO DE REVESTIMENTO CERÂMICO, DE FORMA MECANIZADA COM MARTELETE, SEM REAPROVEITAMENTO. AF_09/2023</t>
  </si>
  <si>
    <t>DEMOLIÇÃO DE RODAPÉ CERÂMICO, DE FORMA MANUAL, SEM REAPROVEITAMENTO. AF_09/2023</t>
  </si>
  <si>
    <t>DEMOLIÇÃO PARCIAL DE PAVIMENTO ASFÁLTICO, DE FORMA MECANIZADA, SEM REAPROVEITAMENTO. AF_09/2023</t>
  </si>
  <si>
    <t>REMOÇAO DE GUIAS PRÉ-FABRICADAS DE CONCRETO, DE FORMA MECANIZADA, COM REAPROVEITAMENTO. AF_09/2023</t>
  </si>
  <si>
    <t>REMOÇÃO CALHAS E RUFOS, DE FORMA MANUAL, SEM REAPROVEITAMENTO. AF_09/2023</t>
  </si>
  <si>
    <t>REMOÇÃO DE ACESSÓRIOS, DE FORMA MANUAL, SEM REAPROVEITAMENTO. AF_09/2023</t>
  </si>
  <si>
    <t>REMOÇÃO DE ALAMBRADOS PARA QUADRAS POLIESPORTIVAS, ESTRUTURADO POR TUBOS DE AÇO GALVANIZADO, COM TELA DE ARAME GALVANIZADO, DE FORMA MANUAL, SEM REAPROVEITAMENTO. AF_09/2023</t>
  </si>
  <si>
    <t>REMOÇÃO DE CABOS ELÉTRICOS, COM SEÇÃO DE 10 MM², FORMA MANUAL, SEM REAPROVEITAMENTO. AF_09/2023</t>
  </si>
  <si>
    <t>REMOÇÃO DE CABOS ELÉTRICOS, COM SEÇÃO DE 16 MM², FORMA MANUAL, SEM REAPROVEITAMENTO. AF_09/2023</t>
  </si>
  <si>
    <t>REMOÇÃO DE CABOS ELÉTRICOS, COM SEÇÃO DE 25 MM², FORMA MANUAL, SEM REAPROVEITAMENTO. AF_09/2023</t>
  </si>
  <si>
    <t>REMOÇÃO DE CABOS ELÉTRICOS, COM SEÇÃO DE ATÉ 2,5 MM², DE FORMA MANUAL, SEM REAPROVEITAMENTO. AF_09/2023</t>
  </si>
  <si>
    <t>REMOÇÃO DE CABOS ELÉTRICOS, COM SEÇÃO MAIOR QUE 2,5 MM² E MENOR QUE 10 MM², DE FORMA MANUAL, SEM REAPROVEITAMENTO. AF_09/2023</t>
  </si>
  <si>
    <t>REMOÇÃO DE CERCAS E MOURÕES, DE FORMA MANUAL, SEM REAPROVEITAMENTO. AF_09/2023</t>
  </si>
  <si>
    <t>REMOÇÃO DE CHAPAS E PERFIS DE DRYWALL, DE FORMA MANUAL, SEM REAPROVEITAMENTO. AF_09/2023</t>
  </si>
  <si>
    <t>REMOÇÃO DE FORRO DE GESSO, DE FORMA MANUAL, SEM REAPROVEITAMENTO. AF_09/2023</t>
  </si>
  <si>
    <t>REMOÇÃO DE FORROS DE DRYWALL, PVC E FIBROMINERAL, DE FORMA MANUAL, SEM REAPROVEITAMENTO. AF_09/2023</t>
  </si>
  <si>
    <t>REMOÇÃO DE INTERRUPTORES/TOMADAS ELÉTRICAS, DE FORMA MANUAL, SEM REAPROVEITAMENTO. AF_09/2023</t>
  </si>
  <si>
    <t>REMOÇÃO DE JANELAS, DE FORMA MANUAL, SEM REAPROVEITAMENTO. AF_09/2023</t>
  </si>
  <si>
    <t>REMOÇÃO DE LOUÇAS, DE FORMA MANUAL, SEM REAPROVEITAMENTO. AF_09/2023</t>
  </si>
  <si>
    <t>REMOÇÃO DE LUMINÁRIAS, DE FORMA MANUAL, SEM REAPROVEITAMENTO. AF_09/2023</t>
  </si>
  <si>
    <t>REMOÇÃO DE METAIS SANITÁRIOS, DE FORMA MANUAL, SEM REAPROVEITAMENTO. AF_09/2023</t>
  </si>
  <si>
    <t>REMOÇÃO DE PISO DE BLOCO INTERTRAVADO OU DE PEDRA PORTUGUESA, DE FORMA MANUAL, COM REAPROVEITAMENTO. AF_09/2023</t>
  </si>
  <si>
    <t>REMOÇÃO DE PISO DE MADEIRA (ASSOALHO E BARROTE), DE FORMA MANUAL, SEM REAPROVEITAMENTO. AF_09/2023</t>
  </si>
  <si>
    <t>REMOÇÃO DE PLACAS DE SINALIZAÇÃO VIÁRIA, DE FORMA MANUAL, SEM REAPROVEITAMENTO. AF_09/2023</t>
  </si>
  <si>
    <t>REMOÇÃO DE PLACAS E PILARETES DE CONCRETO, DE FORMA MANUAL, SEM REAPROVEITAMENTO. AF_09/2023</t>
  </si>
  <si>
    <t>REMOÇÃO DE PORTAS, DE FORMA MANUAL, SEM REAPROVEITAMENTO. AF_09/2023</t>
  </si>
  <si>
    <t>REMOÇÃO DE PROTEÇÃO TÉRMICA PARA COBERTURA EM EPS, DE FORMA MANUAL, SEM REAPROVEITAMENTO. AF_09/2023</t>
  </si>
  <si>
    <t>REMOÇÃO DE SUPORTE METÁLICO OU DE MADEIRA PARA PLACAS DE SINALIZAÇÃO VIÁRIA, DE FORMA MANUAL, SEM REAPROVEITAMENTO. AF_09/2023</t>
  </si>
  <si>
    <t>REMOÇÃO DE TAPUME/ CHAPAS METÁLICAS E DE MADEIRA, DE FORMA MANUAL, SEM REAPROVEITAMENTO. AF_09/2023</t>
  </si>
  <si>
    <t>REMOÇÃO DE TELA DE ARAME GALVANIZADO DE ALAMBRADOS PARA QUADRAS POLIESPORTIVAS, DE FORMA MANUAL, SEM REMOÇÃO DA ESTRUTURA DE SUSTENTAÇÃO, SEM REAPROVEITAMENTO. AF_09/2023</t>
  </si>
  <si>
    <t>REMOÇÃO DE TELHAS DE FIBROCIMENTO METÁLICA E CERÂMICA, DE FORMA MANUAL, SEM REAPROVEITAMENTO. AF_09/2023</t>
  </si>
  <si>
    <t>REMOÇÃO DE TELHAS DE FIBROCIMENTO, METÁLICA E CERÂMICA, DE FORMA MECANIZADA, COM USO DE GUINDASTE, SEM REAPROVEITAMENTO. AF_09/2023</t>
  </si>
  <si>
    <t>REMOÇÃO DE TESOURAS DE MADEIRA, COM VÃO MAIOR OU IGUAL A 8M, DE FORMA MANUAL, SEM REAPROVEITAMENTO. AF_09/2023</t>
  </si>
  <si>
    <t>REMOÇÃO DE TESOURAS DE MADEIRA, COM VÃO MAIOR OU IGUAL A 8M, DE FORMA MECANIZADA, COM REAPROVEITAMENTO. AF_09/2023</t>
  </si>
  <si>
    <t>REMOÇÃO DE TESOURAS DE MADEIRA, COM VÃO MENOR QUE 8M, DE FORMA MANUAL, SEM REAPROVEITAMENTO. AF_09/2023</t>
  </si>
  <si>
    <t>REMOÇÃO DE TESOURAS DE MADEIRA, COM VÃO MENOR QUE 8M, DE FORMA MECANIZADA, COM REAPROVEITAMENTO. AF_09/2023</t>
  </si>
  <si>
    <t>REMOÇÃO DE TESOURAS METÁLICAS, COM VÃO MAIOR OU IGUAL A 8M, DE FORMA MANUAL, SEM REAPROVEITAMENTO. AF_09/2023</t>
  </si>
  <si>
    <t>REMOÇÃO DE TESOURAS METÁLICAS, COM VÃO MAIOR OU IGUAL A 8M, DE FORMA MECANIZADA, COM REAPROVEITAMENTO. AF_09/2023</t>
  </si>
  <si>
    <t>REMOÇÃO DE TESOURAS METÁLICAS, COM VÃO MENOR QUE 8M, DE FORMA MANUAL, SEM REAPROVEITAMENTO. AF_09/2023</t>
  </si>
  <si>
    <t>REMOÇÃO DE TESOURAS METÁLICAS, COM VÃO MENOR QUE 8M, DE FORMA MECANIZADA, COM REAPROVEITAMENTO. AF_09/2023</t>
  </si>
  <si>
    <t>REMOÇÃO DE TRAMA DE MADEIRA PARA COBERTURA, DE FORMA MANUAL, SEM REAPROVEITAMENTO. AF_09/2023</t>
  </si>
  <si>
    <t>REMOÇÃO DE TRAMA METÁLICA OU DE MADEIRA PARA FORRO, DE FORMA MANUAL, SEM REAPROVEITAMENTO. AF_09/2023</t>
  </si>
  <si>
    <t>REMOÇÃO DE TRAMA METÁLICA PARA COBERTURA, DE FORMA MANUAL, SEM REAPROVEITAMENTO. AF_09/2023</t>
  </si>
  <si>
    <t>REMOÇÃO DE TUBULAÇÕES (TUBOS E CONEXÕES) DE ÁGUA FRIA, DE FORMA MANUAL, SEM REAPROVEITAMENTO. AF_09/2023</t>
  </si>
  <si>
    <t>REMOÇÃO DE VIDRO, EM FACHADAS DE VIDRO, DE FORMA MECANIZADA, COM USO DE PLATAFORMA ELEVATÓRIA, SEM REAPROVEITAMENTO. AF_09/2023</t>
  </si>
  <si>
    <t>APARELHO PARA CORTE E SOLDA OXI-ACETILENO SOBRE RODAS, INCLUSIVE CILINDROS E MAÇARICOS - DEPRECIAÇÃO. AF_05/2023</t>
  </si>
  <si>
    <t>APARELHO PARA CORTE E SOLDA OXI-ACETILENO SOBRE RODAS, INCLUSIVE CILINDROS E MAÇARICOS - JUROS. AF_05/2023</t>
  </si>
  <si>
    <t>APARELHO PARA CORTE E SOLDA OXI-ACETILENO SOBRE RODAS, INCLUSIVE CILINDROS E MAÇARICOS - MANUTENÇÃO. AF_05/2023</t>
  </si>
  <si>
    <t>APARELHO PARA CORTE E SOLDA OXI-ACETILENO SOBRE RODAS, INCLUSIVE CILINDROS E MAÇARICOS - MATERIAIS NA OPERAÇÃO. AF_05/2023</t>
  </si>
  <si>
    <t>BATE ESTACA PARA INSTALAÇÃO DE DEFENSAS METÁLICAS (GUARD RAIL) FIXO, INCLUSIVE CAMINHÃO TOCO PBT 9.700 KG, POTÊNCIA DE 160 CV - DEPRECIAÇÃO. AF_05/2023</t>
  </si>
  <si>
    <t>BATE ESTACA PARA INSTALAÇÃO DE DEFENSAS METÁLICAS (GUARD RAIL) FIXO, INCLUSIVE CAMINHÃO TOCO PBT 9.700 KG, POTÊNCIA DE 160 CV - IMPOSTOS E SEGUROS. AF_05/2023</t>
  </si>
  <si>
    <t>BATE ESTACA PARA INSTALAÇÃO DE DEFENSAS METÁLICAS (GUARD RAIL) FIXO, INCLUSIVE CAMINHÃO TOCO PBT 9.700 KG, POTÊNCIA DE 160 CV - JUROS. AF_05/2023</t>
  </si>
  <si>
    <t>BATE ESTACA PARA INSTALAÇÃO DE DEFENSAS METÁLICAS (GUARD RAIL) FIXO, INCLUSIVE CAMINHÃO TOCO PBT 9.700 KG, POTÊNCIA DE 160 CV - MANUTENÇÃO. AF_05/2023</t>
  </si>
  <si>
    <t>BATE ESTACA PARA INSTALAÇÃO DE DEFENSAS METÁLICAS (GUARD RAIL) FIXO, INCLUSIVE CAMINHÃO TOCO PBT 9.700 KG, POTÊNCIA DE 160 CV - MATERIAIS NA OPERAÇÃO. AF_05/2023</t>
  </si>
  <si>
    <t>BATE-ESTACAS POR GRAVIDADE, POTÊNCIA DE 160 HP, PESO DO MARTELO ATÉ 3 TONELADAS - DEPRECIAÇÃO. AF_11/2014</t>
  </si>
  <si>
    <t>BATE-ESTACAS POR GRAVIDADE, POTÊNCIA DE 160 HP, PESO DO MARTELO ATÉ 3 TONELADAS - JUROS. AF_11/2014</t>
  </si>
  <si>
    <t>BATE-ESTACAS POR GRAVIDADE, POTÊNCIA DE 160 HP, PESO DO MARTELO ATÉ 3 TONELADAS - MANUTENÇÃO. AF_11/2014</t>
  </si>
  <si>
    <t>BATE-ESTACAS POR GRAVIDADE, POTÊNCIA DE 160 HP, PESO DO MARTELO ATÉ 3 TONELADAS - MATERIAIS NA OPERAÇÃO. AF_11/2014</t>
  </si>
  <si>
    <t>BETONEIRA CAPACIDADE NOMINAL 400 L, CAPACIDADE DE MISTURA 310 L, MOTOR A DIESEL POTÊNCIA 5,0 CV, SEM CARREGADOR - DEPRECIAÇÃO. AF_05/2023</t>
  </si>
  <si>
    <t>BETONEIRA CAPACIDADE NOMINAL 400 L, CAPACIDADE DE MISTURA 310 L, MOTOR A DIESEL POTÊNCIA 5,0 CV, SEM CARREGADOR - JUROS. AF_05/2023</t>
  </si>
  <si>
    <t>BETONEIRA CAPACIDADE NOMINAL 400 L, CAPACIDADE DE MISTURA 310 L, MOTOR A DIESEL POTÊNCIA 5,0 CV, SEM CARREGADOR - MANUTENÇÃO. AF_05/2023</t>
  </si>
  <si>
    <t>BETONEIRA CAPACIDADE NOMINAL 400 L, CAPACIDADE DE MISTURA 310 L, MOTOR A DIESEL POTÊNCIA 5,0 CV, SEM CARREGADOR - MATERIAIS NA OPERAÇÃO. AF_05/2023</t>
  </si>
  <si>
    <t>BETONEIRA CAPACIDADE NOMINAL 400 L, CAPACIDADE DE MISTURA 310 L, MOTOR A GASOLINA POTÊNCIA 5,5 CV, SEM CARREGADOR - DEPRECIAÇÃO. AF_02/2016</t>
  </si>
  <si>
    <t>BETONEIRA CAPACIDADE NOMINAL 400 L, CAPACIDADE DE MISTURA 310 L, MOTOR A GASOLINA POTÊNCIA 5,5 CV, SEM CARREGADOR - JUROS. AF_02/2016</t>
  </si>
  <si>
    <t>BETONEIRA CAPACIDADE NOMINAL 400 L, CAPACIDADE DE MISTURA 310 L, MOTOR A GASOLINA POTÊNCIA 5,5 CV, SEM CARREGADOR - MANUTENÇÃO. AF_02/2016</t>
  </si>
  <si>
    <t>BETONEIRA CAPACIDADE NOMINAL 400 L, CAPACIDADE DE MISTURA 310 L, MOTOR A GASOLINA POTÊNCIA 5,5 CV, SEM CARREGADOR - MATERIAIS NA OPERAÇÃO. AF_02/2016</t>
  </si>
  <si>
    <t>BETONEIRA CAPACIDADE NOMINAL DE 250 L, CAPACIDADE DE MISTURA DE 175 L, MOTOR ELÉTRICO MONOFÁSICO POTÊNCIA 1CV - DEPRECIAÇÃO. AF_05/2023</t>
  </si>
  <si>
    <t>BETONEIRA CAPACIDADE NOMINAL DE 250 L, CAPACIDADE DE MISTURA DE 175 L, MOTOR ELÉTRICO MONOFÁSICO POTÊNCIA 1CV - JUROS. AF_05/2023</t>
  </si>
  <si>
    <t>BETONEIRA CAPACIDADE NOMINAL DE 250 L, CAPACIDADE DE MISTURA DE 175 L, MOTOR ELÉTRICO MONOFÁSICO POTÊNCIA 1CV - MANUTENÇÃO. AF_05/2023</t>
  </si>
  <si>
    <t>BETONEIRA CAPACIDADE NOMINAL DE 250 L, CAPACIDADE DE MISTURA DE 175 L, MOTOR ELÉTRICO MONOFÁSICO POTÊNCIA 1CV - MATERIAIS NA OPERAÇÃO. AF_05/2023</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</si>
  <si>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</si>
  <si>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</si>
  <si>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</si>
  <si>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</si>
  <si>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BETONEIRA CAPACIDADE NOMINAL DE 600 L, CAPACIDADE DE MISTURA 360 L, MOTOR ELÉTRICO TRIFÁSICO POTÊNCIA DE 4 CV, SEM CARREGADOR - DEPRECIAÇÃO. AF_05/2023</t>
  </si>
  <si>
    <t>BETONEIRA CAPACIDADE NOMINAL DE 600 L, CAPACIDADE DE MISTURA 360 L, MOTOR ELÉTRICO TRIFÁSICO POTÊNCIA DE 4 CV, SEM CARREGADOR - JUROS. AF_05/2023</t>
  </si>
  <si>
    <t>BETONEIRA CAPACIDADE NOMINAL DE 600 L, CAPACIDADE DE MISTURA 360 L, MOTOR ELÉTRICO TRIFÁSICO POTÊNCIA DE 4 CV, SEM CARREGADOR - MANUTENÇÃO. AF_05/2023</t>
  </si>
  <si>
    <t>BETONEIRA CAPACIDADE NOMINAL DE 600 L, CAPACIDADE DE MISTURA 360 L, MOTOR ELÉTRICO TRIFÁSICO POTÊNCIA DE 4 CV, SEM CARREGADOR - MATERIAIS NA OPERAÇÃO. AF_05/2023</t>
  </si>
  <si>
    <t>BETONEIRA CAPACIDADE NOMINAL DE 600 L, CAPACIDADE DE MISTURA 440 L, MOTOR A DIESEL POTÊNCIA 10 CV, COM CARREGADOR - DEPRECIAÇÃO. AF_05/2023</t>
  </si>
  <si>
    <t>BETONEIRA CAPACIDADE NOMINAL DE 600 L, CAPACIDADE DE MISTURA 440 L, MOTOR A DIESEL POTÊNCIA 10 CV, COM CARREGADOR - JUROS. AF_05/2023</t>
  </si>
  <si>
    <t>BETONEIRA CAPACIDADE NOMINAL DE 600 L, CAPACIDADE DE MISTURA 440 L, MOTOR A DIESEL POTÊNCIA 10 CV, COM CARREGADOR - MANUTENÇÃO. AF_05/2023</t>
  </si>
  <si>
    <t>BETONEIRA CAPACIDADE NOMINAL DE 600 L, CAPACIDADE DE MISTURA 440 L, MOTOR A DIESEL POTÊNCIA 10 CV, COM CARREGADOR - MATERIAIS NA OPERAÇÃO. AF_05/2023</t>
  </si>
  <si>
    <t>BOMBA CENTRÍFUGA MONOESTÁGIO COM MOTOR ELÉTRICO MONOFÁSICO, POTÊNCIA 15 HP, DIÂMETRO DO ROTOR 173 MM, HM/Q = 30 MCA / 90 M3/H A 45 MCA / 55 M3/H - DEPRECIAÇÃO. AF_06/2015</t>
  </si>
  <si>
    <t>BOMBA CENTRÍFUGA MONOESTÁGIO COM MOTOR ELÉTRICO MONOFÁSICO, POTÊNCIA 15 HP, DIÂMETRO DO ROTOR 173 MM, HM/Q = 30 MCA / 90 M3/H A 45 MCA / 55 M3/H - JUROS. AF_06/2015</t>
  </si>
  <si>
    <t>BOMBA CENTRÍFUGA MONOESTÁGIO COM MOTOR ELÉTRICO MONOFÁSICO, POTÊNCIA 15 HP, DIÂMETRO DO ROTOR 173 MM, HM/Q = 30 MCA / 90 M3/H A 45 MCA / 55 M3/H - MANUTENÇÃO. AF_06/2015</t>
  </si>
  <si>
    <t>BOMBA CENTRÍFUGA MONOESTÁGIO COM MOTOR ELÉTRICO MONOFÁSICO, POTÊNCIA 15 HP, DIÂMETRO DO ROTOR 173 MM, HM/Q = 30 MCA / 90 M3/H A 45 MCA / 55 M3/H - MATERIAIS NA OPERAÇÃO. AF_06/2015</t>
  </si>
  <si>
    <t>BOMBA DE INJEÇÃO, ELÉTRICA, TRIFÁSICA, POTÊNCIA 7,5 CV - DEPRECIAÇÃO. AF_08/2025</t>
  </si>
  <si>
    <t>BOMBA DE INJEÇÃO, ELÉTRICA, TRIFÁSICA, POTÊNCIA 7,5 CV - JUROS. AF_08/2025</t>
  </si>
  <si>
    <t>BOMBA DE INJEÇÃO, ELÉTRICA, TRIFÁSICA, POTÊNCIA 7,5 CV - MANUTENÇÃO. AF_08/2025</t>
  </si>
  <si>
    <t>BOMBA DE INJEÇÃO, ELÉTRICA, TRIFÁSICA, POTÊNCIA 7,5 CV - MATERIAIS NA OPERAÇÃO. AF_08/2025</t>
  </si>
  <si>
    <t>BOMBA DE PROJEÇÃO DE CONCRETO SECO, POTÊNCIA 10 CV, VAZÃO 3 M3/H - DEPRECIAÇÃO. AF_06/2015</t>
  </si>
  <si>
    <t>BOMBA DE PROJEÇÃO DE CONCRETO SECO, POTÊNCIA 10 CV, VAZÃO 3 M3/H - JUROS. AF_06/2015</t>
  </si>
  <si>
    <t>BOMBA DE PROJEÇÃO DE CONCRETO SECO, POTÊNCIA 10 CV, VAZÃO 3 M3/H - MANUTENÇÃO. AF_06/2015</t>
  </si>
  <si>
    <t>BOMBA DE PROJEÇÃO DE CONCRETO SECO, POTÊNCIA 10 CV, VAZÃO 3 M3/H - MATERIAIS NA OPERAÇÃO. AF_06/2015</t>
  </si>
  <si>
    <t>BOMBA DE PROJEÇÃO DE CONCRETO SECO, POTÊNCIA 10 CV, VAZÃO 6 M3/H - DEPRECIAÇÃO. AF_06/2015</t>
  </si>
  <si>
    <t>BOMBA DE PROJEÇÃO DE CONCRETO SECO, POTÊNCIA 10 CV, VAZÃO 6 M3/H - JUROS. AF_06/2015</t>
  </si>
  <si>
    <t>BOMBA DE PROJEÇÃO DE CONCRETO SECO, POTÊNCIA 10 CV, VAZÃO 6 M3/H - MANUTENÇÃO. AF_06/2015</t>
  </si>
  <si>
    <t>BOMBA DE PROJEÇÃO DE CONCRETO SECO, POTÊNCIA 10 CV, VAZÃO 6 M3/H - MATERIAIS NA OPERAÇÃO. AF_06/2015</t>
  </si>
  <si>
    <t>BOMBA SUBMERSÍVEL ELÉTRICA TRIFÁSICA, POTÊNCIA 2,96 HP, Ø ROTOR 144 MM SEMI-ABERTO, BOCAL DE SAÍDA Ø 2", HM/Q = 2 MCA / 38,8 M3/H A 28 MCA / 5 M3/H - DEPRECIAÇÃO. AF_06/2014</t>
  </si>
  <si>
    <t>BOMBA SUBMERSÍVEL ELÉTRICA TRIFÁSICA, POTÊNCIA 2,96 HP, Ø ROTOR 144 MM SEMI-ABERTO, BOCAL DE SAÍDA Ø 2", HM/Q = 2 MCA / 38,8 M3/H A 28 MCA / 5 M3/H - JUROS. AF_06/2014</t>
  </si>
  <si>
    <t>BOMBA SUBMERSÍVEL ELÉTRICA TRIFÁSICA, POTÊNCIA 2,96 HP, Ø ROTOR 144 MM SEMI-ABERTO, BOCAL DE SAÍDA Ø 2", HM/Q = 2 MCA / 38,8 M3/H A 28 MCA / 5 M3/H - MANUTENÇÃO. AF_06/2014</t>
  </si>
  <si>
    <t>BOMBA SUBMERSÍVEL ELÉTRICA TRIFÁSICA, POTÊNCIA 2,96 HP, Ø ROTOR 144 MM SEMI-ABERTO, BOCAL DE SAÍDA Ø 2", HM/Q = 2 MCA / 38,8 M3/H A 28 MCA / 5 M3/H - MATERIAIS NA OPERAÇÃO. AF_06/2014</t>
  </si>
  <si>
    <t>BOMBA TRIPLEX, PARA INJEÇÃO DE NATA DE CIMENTO, VAZÃO MÁXIMA DE 100 LITROS/MINUTO, PRESSÃO MÁXIMA DE 70 BAR - DEPRECIAÇÃO. AF_06/2015</t>
  </si>
  <si>
    <t>BOMBA TRIPLEX, PARA INJEÇÃO DE NATA DE CIMENTO, VAZÃO MÁXIMA DE 100 LITROS/MINUTO, PRESSÃO MÁXIMA DE 70 BAR - JUROS. AF_06/2015</t>
  </si>
  <si>
    <t>BOMBA TRIPLEX, PARA INJEÇÃO DE NATA DE CIMENTO, VAZÃO MÁXIMA DE 100 LITROS/MINUTO, PRESSÃO MÁXIMA DE 70 BAR - MANUTENÇÃO. AF_06/2015</t>
  </si>
  <si>
    <t>BOMBA TRIPLEX, PARA INJEÇÃO DE NATA DE CIMENTO, VAZÃO MÁXIMA DE 100 LITROS/MINUTO, PRESSÃO MÁXIMA DE 70 BAR - MATERIAIS NA OPERAÇÃO. AF_06/2015</t>
  </si>
  <si>
    <t>CALDEIRA A GÁS COM TERMOSTATO, CAPACIDADE 100 LITROS - DEPRECIAÇÃO. AF_05/2023</t>
  </si>
  <si>
    <t>CALDEIRA A GÁS COM TERMOSTATO, CAPACIDADE 100 LITROS - JUROS. AF_05/2023</t>
  </si>
  <si>
    <t>CALDEIRA A GÁS COM TERMOSTATO, CAPACIDADE 100 LITROS - MANUTENÇÃO. AF_05/2023</t>
  </si>
  <si>
    <t>CALDEIRA A GÁS COM TERMOSTATO, CAPACIDADE 100 LITROS - MATERIAIS NA OPERAÇÃO. AF_05/2023</t>
  </si>
  <si>
    <t>CAMINHONETE CABINE SIMPLES COM MOTOR 1.6 FLEX, CÂMBIO MANUAL, POTÊNCIA 101/104 CV, 2 PORTAS - DEPRECIAÇÃO. AF_11/2015</t>
  </si>
  <si>
    <t>CAMINHONETE CABINE SIMPLES COM MOTOR 1.6 FLEX, CÂMBIO MANUAL, POTÊNCIA 101/104 CV, 2 PORTAS - IMPOSTOS E SEGUROS. AF_11/2015</t>
  </si>
  <si>
    <t>CAMINHONETE CABINE SIMPLES COM MOTOR 1.6 FLEX, CÂMBIO MANUAL, POTÊNCIA 101/104 CV, 2 PORTAS - JUROS. AF_11/2015</t>
  </si>
  <si>
    <t>CAMINHONETE CABINE SIMPLES COM MOTOR 1.6 FLEX, CÂMBIO MANUAL, POTÊNCIA 101/104 CV, 2 PORTAS - MANUTENÇÃO. AF_11/2015</t>
  </si>
  <si>
    <t>CAMINHONETE CABINE SIMPLES COM MOTOR 1.6 FLEX, CÂMBIO MANUAL, POTÊNCIA 101/104 CV, 2 PORTAS - MATERIAIS NA OPERAÇÃO. AF_11/2015</t>
  </si>
  <si>
    <t>CAMINHONETE COM MOTOR A DIESEL, POTÊNCIA 180 CV, CABINE DUPLA, 4X4 - DEPRECIAÇÃO. AF_11/2015</t>
  </si>
  <si>
    <t>CAMINHONETE COM MOTOR A DIESEL, POTÊNCIA 180 CV, CABINE DUPLA, 4X4 - IMPOSTOS E SEGUROS. AF_11/2015</t>
  </si>
  <si>
    <t>CAMINHONETE COM MOTOR A DIESEL, POTÊNCIA 180 CV, CABINE DUPLA, 4X4 - JUROS. AF_11/2015</t>
  </si>
  <si>
    <t>CAMINHONETE COM MOTOR A DIESEL, POTÊNCIA 180 CV, CABINE DUPLA, 4X4 - MANUTENÇÃO. AF_11/2015</t>
  </si>
  <si>
    <t>CAMINHONETE COM MOTOR A DIESEL, POTÊNCIA 180 CV, CABINE DUPLA, 4X4 - MATERIAIS NA OPERAÇÃO. AF_11/2015</t>
  </si>
  <si>
    <t>CAMINHÃO BASCULANTE 10 M3, TRUCADO CABINE SIMPLES, PESO BRUTO TOTAL 23.000 KG, CARGA ÚTIL MÁXIMA 15.935 KG, DISTÂNCIA ENTRE EIXOS 4,80 M, POTÊNCIA 230 CV INCLUSIVE CAÇAMBA METÁLICA - DEPRECIAÇÃO. AF_06/2014</t>
  </si>
  <si>
    <t>CAMINHÃO BASCULANTE 10 M3, TRUCADO CABINE SIMPLES, PESO BRUTO TOTAL 23.000 KG, CARGA ÚTIL MÁXIMA 15.935 KG, DISTÂNCIA ENTRE EIXOS 4,80 M, POTÊNCIA 230 CV INCLUSIVE CAÇAMBA METÁLICA - IMPOSTOS E SEGUROS. AF_06/2014</t>
  </si>
  <si>
    <t>CAMINHÃO BASCULANTE 10 M3, TRUCADO CABINE SIMPLES, PESO BRUTO TOTAL 23.000 KG, CARGA ÚTIL MÁXIMA 15.935 KG, DISTÂNCIA ENTRE EIXOS 4,80 M, POTÊNCIA 230 CV INCLUSIVE CAÇAMBA METÁLICA - JUROS. AF_06/2014</t>
  </si>
  <si>
    <t>CAMINHÃO BASCULANTE 10 M3, TRUCADO CABINE SIMPLES, PESO BRUTO TOTAL 23.000 KG, CARGA ÚTIL MÁXIMA 15.935 KG, DISTÂNCIA ENTRE EIXOS 4,80 M, POTÊNCIA 230 CV INCLUSIVE CAÇAMBA METÁLICA - MANUTENÇÃO. AF_06/2014</t>
  </si>
  <si>
    <t>CAMINHÃO BASCULANTE 10 M3, TRUCADO CABINE SIMPLES, PESO BRUTO TOTAL 23.000 KG, CARGA ÚTIL MÁXIMA 15.935 KG, DISTÂNCIA ENTRE EIXOS 4,80 M, POTÊNCIA 230 CV INCLUSIVE CAÇAMBA METÁLICA - MATERIAIS NA OPERAÇÃO. AF_06/2014</t>
  </si>
  <si>
    <t>CAMINHÃO BASCULANTE 10 M3, TRUCADO, POTÊNCIA 230 CV, INCLUSIVE CAÇAMBA METÁLICA, COM DISTRIBUIDOR DE AGREGADOS ACOPLADO - DEPRECIAÇÃO. AF_02/2017</t>
  </si>
  <si>
    <t>CAMINHÃO BASCULANTE 10 M3, TRUCADO, POTÊNCIA 230 CV, INCLUSIVE CAÇAMBA METÁLICA, COM DISTRIBUIDOR DE AGREGADOS ACOPLADO - IMPOSTOS E SEGUROS. AF_02/2017</t>
  </si>
  <si>
    <t>CAMINHÃO BASCULANTE 10 M3, TRUCADO, POTÊNCIA 230 CV, INCLUSIVE CAÇAMBA METÁLICA, COM DISTRIBUIDOR DE AGREGADOS ACOPLADO - JUROS. AF_02/2017</t>
  </si>
  <si>
    <t>CAMINHÃO BASCULANTE 10 M3, TRUCADO, POTÊNCIA 230 CV, INCLUSIVE CAÇAMBA METÁLICA, COM DISTRIBUIDOR DE AGREGADOS ACOPLADO - MANUTENÇÃO. AF_02/2017</t>
  </si>
  <si>
    <t>CAMINHÃO BASCULANTE 10 M3, TRUCADO, POTÊNCIA 230 CV, INCLUSIVE CAÇAMBA METÁLICA, COM DISTRIBUIDOR DE AGREGADOS ACOPLADO - MATERIAIS NA OPERAÇÃO. AF_02/2017</t>
  </si>
  <si>
    <t>CAMINHÃO BASCULANTE 14 M3, COM CAVALO MECÂNICO DE CAPACIDADE MÁXIMA DE TRAÇÃO COMBINADO DE 36000 KG, POTÊNCIA 286 CV, INCLUSIVE SEMIREBOQUE COM CAÇAMBA METÁLICA - DEPRECIAÇÃO. AF_12/2014</t>
  </si>
  <si>
    <t>CAMINHÃO BASCULANTE 14 M3, COM CAVALO MECÂNICO DE CAPACIDADE MÁXIMA DE TRAÇÃO COMBINADO DE 36000 KG, POTÊNCIA 286 CV, INCLUSIVE SEMIREBOQUE COM CAÇAMBA METÁLICA - IMPOSTOS E SEGUROS. AF_12/2014</t>
  </si>
  <si>
    <t>CAMINHÃO BASCULANTE 14 M3, COM CAVALO MECÂNICO DE CAPACIDADE MÁXIMA DE TRAÇÃO COMBINADO DE 36000 KG, POTÊNCIA 286 CV, INCLUSIVE SEMIREBOQUE COM CAÇAMBA METÁLICA - JUROS. AF_12/2014</t>
  </si>
  <si>
    <t>CAMINHÃO BASCULANTE 14 M3, COM CAVALO MECÂNICO DE CAPACIDADE MÁXIMA DE TRAÇÃO COMBINADO DE 36000 KG, POTÊNCIA 286 CV, INCLUSIVE SEMIREBOQUE COM CAÇAMBA METÁLICA - MANUTENÇÃO. AF_12/2014</t>
  </si>
  <si>
    <t>CAMINHÃO BASCULANTE 14 M3, COM CAVALO MECÂNICO DE CAPACIDADE MÁXIMA DE TRAÇÃO COMBINADO DE 36000 KG, POTÊNCIA 286 CV, INCLUSIVE SEMIREBOQUE COM CAÇAMBA METÁLICA - MATERIAIS NA OPERAÇÃO. AF_12/2014</t>
  </si>
  <si>
    <t>CAMINHÃO BASCULANTE 18 M3, COM CAVALO MECÂNICO DE CAPACIDADE MÁXIMA DE TRAÇÃO COMBINADO DE 45000 KG, POTÊNCIA 330 CV, INCLUSIVE SEMIREBOQUE COM CAÇAMBA METÁLICA - DEPRECIAÇÃO. AF_12/2014</t>
  </si>
  <si>
    <t>CAMINHÃO BASCULANTE 18 M3, COM CAVALO MECÂNICO DE CAPACIDADE MÁXIMA DE TRAÇÃO COMBINADO DE 45000 KG, POTÊNCIA 330 CV, INCLUSIVE SEMIREBOQUE COM CAÇAMBA METÁLICA - IMPOSTOS E SEGUROS. AF_12/2014</t>
  </si>
  <si>
    <t>CAMINHÃO BASCULANTE 18 M3, COM CAVALO MECÂNICO DE CAPACIDADE MÁXIMA DE TRAÇÃO COMBINADO DE 45000 KG, POTÊNCIA 330 CV, INCLUSIVE SEMIREBOQUE COM CAÇAMBA METÁLICA - JUROS. AF_12/2014</t>
  </si>
  <si>
    <t>CAMINHÃO BASCULANTE 18 M3, COM CAVALO MECÂNICO DE CAPACIDADE MÁXIMA DE TRAÇÃO COMBINADO DE 45000 KG, POTÊNCIA 330 CV, INCLUSIVE SEMIREBOQUE COM CAÇAMBA METÁLICA - MANUTENÇÃO. AF_12/2014</t>
  </si>
  <si>
    <t>CAMINHÃO BASCULANTE 18 M3, COM CAVALO MECÂNICO DE CAPACIDADE MÁXIMA DE TRAÇÃO COMBINADO DE 45000 KG, POTÊNCIA 330 CV, INCLUSIVE SEMIREBOQUE COM CAÇAMBA METÁLICA - MATERIAIS NA OPERAÇÃO. AF_12/2014</t>
  </si>
  <si>
    <t>CAMINHÃO BASCULANTE 6 M3 TOCO, PESO BRUTO TOTAL 16.000 KG, CARGA ÚTIL MÁXIMA 11.130 KG, DISTÂNCIA ENTRE EIXOS 5,36 M, POTÊNCIA 185 CV, INCLUSIVE CAÇAMBA METÁLICA - DEPRECIAÇÃO. AF_06/2014</t>
  </si>
  <si>
    <t>CAMINHÃO BASCULANTE 6 M3 TOCO, PESO BRUTO TOTAL 16.000 KG, CARGA ÚTIL MÁXIMA 11.130 KG, DISTÂNCIA ENTRE EIXOS 5,36 M, POTÊNCIA 185 CV, INCLUSIVE CAÇAMBA METÁLICA - IMPOSTOS E SEGUROS. AF_06/2014</t>
  </si>
  <si>
    <t>CAMINHÃO BASCULANTE 6 M3 TOCO, PESO BRUTO TOTAL 16.000 KG, CARGA ÚTIL MÁXIMA 11.130 KG, DISTÂNCIA ENTRE EIXOS 5,36 M, POTÊNCIA 185 CV, INCLUSIVE CAÇAMBA METÁLICA - JUROS. AF_06/2014</t>
  </si>
  <si>
    <t>CAMINHÃO BASCULANTE 6 M3 TOCO, PESO BRUTO TOTAL 16.000 KG, CARGA ÚTIL MÁXIMA 11.130 KG, DISTÂNCIA ENTRE EIXOS 5,36 M, POTÊNCIA 185 CV, INCLUSIVE CAÇAMBA METÁLICA - MANUTENÇÃO. AF_06/2014</t>
  </si>
  <si>
    <t>CAMINHÃO BASCULANTE 6 M3 TOCO, PESO BRUTO TOTAL 16.000 KG, CARGA ÚTIL MÁXIMA 11.130 KG, DISTÂNCIA ENTRE EIXOS 5,36 M, POTÊNCIA 185 CV, INCLUSIVE CAÇAMBA METÁLICA - MATERIAIS NA OPERAÇÃO. AF_06/2014</t>
  </si>
  <si>
    <t>CAMINHÃO BASCULANTE 6 M3, PESO BRUTO TOTAL 16.000 KG, CARGA ÚTIL MÁXIMA 13.071 KG, DISTÂNCIA ENTRE EIXOS 4,80 M, POTÊNCIA 230 CV INCLUSIVE CAÇAMBA METÁLICA - DEPRECIAÇÃO. AF_06/2014</t>
  </si>
  <si>
    <t>CAMINHÃO BASCULANTE 6 M3, PESO BRUTO TOTAL 16.000 KG, CARGA ÚTIL MÁXIMA 13.071 KG, DISTÂNCIA ENTRE EIXOS 4,80 M, POTÊNCIA 230 CV INCLUSIVE CAÇAMBA METÁLICA - IMPOSTOS E SEGUROS. AF_06/2014</t>
  </si>
  <si>
    <t>CAMINHÃO BASCULANTE 6 M3, PESO BRUTO TOTAL 16.000 KG, CARGA ÚTIL MÁXIMA 13.071 KG, DISTÂNCIA ENTRE EIXOS 4,80 M, POTÊNCIA 230 CV INCLUSIVE CAÇAMBA METÁLICA - JUROS. AF_06/2014</t>
  </si>
  <si>
    <t>CAMINHÃO BASCULANTE 6 M3, PESO BRUTO TOTAL 16.000 KG, CARGA ÚTIL MÁXIMA 13.071 KG, DISTÂNCIA ENTRE EIXOS 4,80 M, POTÊNCIA 230 CV INCLUSIVE CAÇAMBA METÁLICA - MANUTENÇÃO. AF_06/2014</t>
  </si>
  <si>
    <t>CAMINHÃO BASCULANTE 6 M3, PESO BRUTO TOTAL 16.000 KG, CARGA ÚTIL MÁXIMA 13.071 KG, DISTÂNCIA ENTRE EIXOS 4,80 M, POTÊNCIA 230 CV INCLUSIVE CAÇAMBA METÁLICA - MATERIAIS NA OPERAÇÃO. AF_06/2014</t>
  </si>
  <si>
    <t>CAMINHÃO BITRUCK TRAÇÃO 8X2, PBT 29.000 KG, PESO BRUTO TOTAL COMBINADO (PBTC) *36.000* KG, POTÊNCIA 321 CV, INCLUSIVE PLATAFORMA GUINCHO-SOCORRO, COMPRIMENTO ÚTIL 10 M, LARGURA 2,60 M COM GUINCHO DE ARRASTE BASCULANTE - DEPRECIAÇÃO. AF_11/2025</t>
  </si>
  <si>
    <t>CAMINHÃO BITRUCK TRAÇÃO 8X2, PBT 29.000 KG, PESO BRUTO TOTAL COMBINADO (PBTC) *36.000* KG, POTÊNCIA 321 CV, INCLUSIVE PLATAFORMA GUINCHO-SOCORRO, COMPRIMENTO ÚTIL 10 M, LARGURA 2,60 M COM GUINCHO DE ARRASTE BASCULANTE - IMPOSTOS E SEGUROS. AF_11/2025</t>
  </si>
  <si>
    <t>CAMINHÃO BITRUCK TRAÇÃO 8X2, PBT 29.000 KG, PESO BRUTO TOTAL COMBINADO (PBTC) *36.000* KG, POTÊNCIA 321 CV, INCLUSIVE PLATAFORMA GUINCHO-SOCORRO, COMPRIMENTO ÚTIL 10 M, LARGURA 2,60 M COM GUINCHO DE ARRASTE BASCULANTE - JUROS. AF_11/2025</t>
  </si>
  <si>
    <t>CAMINHÃO BITRUCK TRAÇÃO 8X2, PBT 29.000 KG, PESO BRUTO TOTAL COMBINADO (PBTC) *36.000* KG, POTÊNCIA 321 CV, INCLUSIVE PLATAFORMA GUINCHO-SOCORRO, COMPRIMENTO ÚTIL 10 M, LARGURA 2,60 M COM GUINCHO DE ARRASTE BASCULANTE - MANUTENÇÃO. AF_11/2025</t>
  </si>
  <si>
    <t>CAMINHÃO BITRUCK TRAÇÃO 8X2, PBT 29.000 KG, PESO BRUTO TOTAL COMBINADO (PBTC) *36.000* KG, POTÊNCIA 321 CV, INCLUSIVE PLATAFORMA GUINCHO-SOCORRO, COMPRIMENTO ÚTIL 10 M, LARGURA 2,60 M COM GUINCHO DE ARRASTE BASCULANTE - MATERIAIS NA OPERAÇÃO. AF_11/2025</t>
  </si>
  <si>
    <t>CAMINHÃO BITRUCK TRAÇÃO 8X2, PBT 29.000 KG, PESO BRUTO TOTAL COMBINADO (PBTC) *36.000* KG, POTÊNCIA 321 CV, INCLUSIVE PLATAFORMA SOBRE CHASSI, COMPRIMENTO ÚTIL 10 M, LARGURA 2,60 M COM GUINCHO DE ARRASTE E RAMPA COM ACIONAMENTO ELETRO-HIDRÁULICO - DEPRECIAÇÃO. AF_11/2025</t>
  </si>
  <si>
    <t>CAMINHÃO BITRUCK TRAÇÃO 8X2, PBT 29.000 KG, PESO BRUTO TOTAL COMBINADO (PBTC) *36.000* KG, POTÊNCIA 321 CV, INCLUSIVE PLATAFORMA SOBRE CHASSI, COMPRIMENTO ÚTIL 10 M, LARGURA 2,60 M COM GUINCHO DE ARRASTE E RAMPA COM ACIONAMENTO ELETRO-HIDRÁULICO - IMPOSTOS E SEGUROS. AF_11/2025</t>
  </si>
  <si>
    <t>CAMINHÃO BITRUCK TRAÇÃO 8X2, PBT 29.000 KG, PESO BRUTO TOTAL COMBINADO (PBTC) *36.000* KG, POTÊNCIA 321 CV, INCLUSIVE PLATAFORMA SOBRE CHASSI, COMPRIMENTO ÚTIL 10 M, LARGURA 2,60 M COM GUINCHO DE ARRASTE E RAMPA COM ACIONAMENTO ELETRO-HIDRÁULICO - JUROS. AF_11/2025</t>
  </si>
  <si>
    <t>CAMINHÃO BITRUCK TRAÇÃO 8X2, PBT 29.000 KG, PESO BRUTO TOTAL COMBINADO (PBTC) *36.000* KG, POTÊNCIA 321 CV, INCLUSIVE PLATAFORMA SOBRE CHASSI, COMPRIMENTO ÚTIL 10 M, LARGURA 2,60 M COM GUINCHO DE ARRASTE E RAMPA COM ACIONAMENTO ELETRO-HIDRÁULICO - MANUTENÇÃO. AF_11/2025</t>
  </si>
  <si>
    <t>CAMINHÃO BITRUCK TRAÇÃO 8X2, PBT 29.000 KG, PESO BRUTO TOTAL COMBINADO (PBTC) *36.000* KG, POTÊNCIA 321 CV, INCLUSIVE PLATAFORMA SOBRE CHASSI, COMPRIMENTO ÚTIL 10 M, LARGURA 2,60 M COM GUINCHO DE ARRASTE E RAMPA COM ACIONAMENTO ELETRO-HIDRÁULICO - MATERIAIS NA OPERAÇÃO. AF_11/2025</t>
  </si>
  <si>
    <t>CAMINHÃO DE TRANSPORTE DE MATERIAL ASFÁLTICO 20.000 L, COM CAVALO MECÂNICO DE CAPACIDADE MÁXIMA DE TRAÇÃO COMBINADO DE 45.000 KG, POTÊNCIA 330 CV, INCLUSIVE TANQUE DE ASFALTO COM MAÇARICO - DEPRECIAÇÃO. AF_12/2015</t>
  </si>
  <si>
    <t>CAMINHÃO DE TRANSPORTE DE MATERIAL ASFÁLTICO 20.000 L, COM CAVALO MECÂNICO DE CAPACIDADE MÁXIMA DE TRAÇÃO COMBINADO DE 45.000 KG, POTÊNCIA 330 CV, INCLUSIVE TANQUE DE ASFALTO COM MAÇARICO - IMPOSTOS E SEGUROS. AF_12/2015</t>
  </si>
  <si>
    <t>CAMINHÃO DE TRANSPORTE DE MATERIAL ASFÁLTICO 20.000 L, COM CAVALO MECÂNICO DE CAPACIDADE MÁXIMA DE TRAÇÃO COMBINADO DE 45.000 KG, POTÊNCIA 330 CV, INCLUSIVE TANQUE DE ASFALTO COM MAÇARICO - JUROS. AF_12/2015</t>
  </si>
  <si>
    <t>CAMINHÃO DE TRANSPORTE DE MATERIAL ASFÁLTICO 20.000 L, COM CAVALO MECÂNICO DE CAPACIDADE MÁXIMA DE TRAÇÃO COMBINADO DE 45.000 KG, POTÊNCIA 330 CV, INCLUSIVE TANQUE DE ASFALTO COM MAÇARICO - MANUTENÇÃO. AF_12/2015</t>
  </si>
  <si>
    <t>CAMINHÃO DE TRANSPORTE DE MATERIAL ASFÁLTICO 20.000 L, COM CAVALO MECÂNICO DE CAPACIDADE MÁXIMA DE TRAÇÃO COMBINADO DE 45.000 KG, POTÊNCIA 330 CV, INCLUSIVE TANQUE DE ASFALTO COM MAÇARICO - MATERIAIS NA OPERAÇÃO. AF_12/2015</t>
  </si>
  <si>
    <t>CAMINHÃO DE TRANSPORTE DE MATERIAL ASFÁLTICO 30.000 L, COM CAVALO MECÂNICO DE CAPACIDADE MÁXIMA DE TRAÇÃO COMBINADO DE 66.000 KG, POTÊNCIA 360 CV, INCLUSIVE TANQUE DE ASFALTO COM SERPENTINA - DEPRECIAÇÃO. AF_08/2015</t>
  </si>
  <si>
    <t>CAMINHÃO DE TRANSPORTE DE MATERIAL ASFÁLTICO 30.000 L, COM CAVALO MECÂNICO DE CAPACIDADE MÁXIMA DE TRAÇÃO COMBINADO DE 66.000 KG, POTÊNCIA 360 CV, INCLUSIVE TANQUE DE ASFALTO COM SERPENTINA - IMPOSTOS E SEGUROS. AF_08/2015</t>
  </si>
  <si>
    <t>CAMINHÃO DE TRANSPORTE DE MATERIAL ASFÁLTICO 30.000 L, COM CAVALO MECÂNICO DE CAPACIDADE MÁXIMA DE TRAÇÃO COMBINADO DE 66.000 KG, POTÊNCIA 360 CV, INCLUSIVE TANQUE DE ASFALTO COM SERPENTINA - JUROS. AF_08/2015</t>
  </si>
  <si>
    <t>CAMINHÃO DE TRANSPORTE DE MATERIAL ASFÁLTICO 30.000 L, COM CAVALO MECÂNICO DE CAPACIDADE MÁXIMA DE TRAÇÃO COMBINADO DE 66.000 KG, POTÊNCIA 360 CV, INCLUSIVE TANQUE DE ASFALTO COM SERPENTINA - MANUTENÇÃO. AF_08/2015</t>
  </si>
  <si>
    <t>CAMINHÃO DE TRANSPORTE DE MATERIAL ASFÁLTICO 30.000 L, COM CAVALO MECÂNICO DE CAPACIDADE MÁXIMA DE TRAÇÃO COMBINADO DE 66.000 KG, POTÊNCIA 360 CV, INCLUSIVE TANQUE DE ASFALTO COM SERPENTINA - MATERIAIS NA OPERAÇÃO. AF_08/2015</t>
  </si>
  <si>
    <t>CAMINHÃO PARA EQUIPAMENTO DE LIMPEZA A SUCÇÃO COM CAMINHÃO TRUCADO DE PESO BRUTO TOTAL 23000 KG, CARGA ÚTIL MÁX. 15935 KG, DISTÂNCIA ENTRE EIXOS 4,80 M, POTÊNCIA 230 CV, INCLUSIVE LIMPADORA A SUCÇÃO, TANQUE 12000 L - MATERIAIS NA OPERAÇÃO. AF_05/2023</t>
  </si>
  <si>
    <t>CAMINHÃO PARA EQUIPAMENTO DE LIMPEZA A SUCÇÃO COM CAMINHÃO TRUCADO DE PESO BRUTO TOTAL 23000 KG, CARGA ÚTIL MÁXIMA 15935 KG, DISTÂNCIA ENTRE EIXOS 4,80 M, POTÊNCIA 230 CV, INCLUSIVE LIMPADORA A SUCÇÃO, TANQUE 12000 L - DEPRECIAÇÃO. AF_05/2023</t>
  </si>
  <si>
    <t>CAMINHÃO PARA EQUIPAMENTO DE LIMPEZA A SUCÇÃO COM CAMINHÃO TRUCADO DE PESO BRUTO TOTAL 23000 KG, CARGA ÚTIL MÁXIMA 15935 KG, DISTÂNCIA ENTRE EIXOS 4,80 M, POTÊNCIA 230 CV, INCLUSIVE LIMPADORA A SUCÇÃO, TANQUE 12000 L - IMPOSTOS E SEGUROS. AF_05/2023</t>
  </si>
  <si>
    <t>CAMINHÃO PARA EQUIPAMENTO DE LIMPEZA A SUCÇÃO COM CAMINHÃO TRUCADO DE PESO BRUTO TOTAL 23000 KG, CARGA ÚTIL MÁXIMA 15935 KG, DISTÂNCIA ENTRE EIXOS 4,80 M, POTÊNCIA 230 CV, INCLUSIVE LIMPADORA A SUCÇÃO, TANQUE 12000 L - JUROS. AF_05/2023</t>
  </si>
  <si>
    <t>CAMINHÃO PARA EQUIPAMENTO DE LIMPEZA A SUCÇÃO COM CAMINHÃO TRUCADO DE PESO BRUTO TOTAL 23000 KG, CARGA ÚTIL MÁXIMA 15935 KG, DISTÂNCIA ENTRE EIXOS 4,80 M, POTÊNCIA 230 CV, INCLUSIVE LIMPADORA A SUCÇÃO, TANQUE 12000 L - MANUTENÇÃO. AF_05/2023</t>
  </si>
  <si>
    <t>CAMINHÃO PIPA 10.000 L TRUCADO, PESO BRUTO TOTAL 23.000 KG, CARGA ÚTIL MÁXIMA 15.935 KG, DISTÂNCIA ENTRE EIXOS 4,8 M, POTÊNCIA 230 CV, INCLUSIVE TANQUE DE AÇO PARA TRANSPORTE DE ÁGUA - DEPRECIAÇÃO. AF_06/2014</t>
  </si>
  <si>
    <t>CAMINHÃO PIPA 10.000 L TRUCADO, PESO BRUTO TOTAL 23.000 KG, CARGA ÚTIL MÁXIMA 15.935 KG, DISTÂNCIA ENTRE EIXOS 4,8 M, POTÊNCIA 230 CV, INCLUSIVE TANQUE DE AÇO PARA TRANSPORTE DE ÁGUA - IMPOSTOS E SEGUROS. AF_06/2014</t>
  </si>
  <si>
    <t>CAMINHÃO PIPA 10.000 L TRUCADO, PESO BRUTO TOTAL 23.000 KG, CARGA ÚTIL MÁXIMA 15.935 KG, DISTÂNCIA ENTRE EIXOS 4,8 M, POTÊNCIA 230 CV, INCLUSIVE TANQUE DE AÇO PARA TRANSPORTE DE ÁGUA - JUROS. AF_06/2014</t>
  </si>
  <si>
    <t>CAMINHÃO PIPA 10.000 L TRUCADO, PESO BRUTO TOTAL 23.000 KG, CARGA ÚTIL MÁXIMA 15.935 KG, DISTÂNCIA ENTRE EIXOS 4,8 M, POTÊNCIA 230 CV, INCLUSIVE TANQUE DE AÇO PARA TRANSPORTE DE ÁGUA - MANUTENÇÃO. AF_06/2014</t>
  </si>
  <si>
    <t>CAMINHÃO PIPA 10.000 L TRUCADO, PESO BRUTO TOTAL 23.000 KG, CARGA ÚTIL MÁXIMA 15.935 KG, DISTÂNCIA ENTRE EIXOS 4,8 M, POTÊNCIA 230 CV, INCLUSIVE TANQUE DE AÇO PARA TRANSPORTE DE ÁGUA - MATERIAIS NA OPERAÇÃO. AF_06/2014</t>
  </si>
  <si>
    <t>CAMINHÃO PIPA 14.000 L TRUCADO, PESO BRUTO TOTAL 23.000 KG, CARGA ÚTIL MÁXIMA 16.540 KG, DISTÂNCIA ENTRE EIXOS 4,8 M, POTÊNCIA 256 CV, INCLUSIVE TANQUE DE AÇO PARA TRANSPORTE DE ÁGUA - DEPRECIAÇÃO. AF_10/2025</t>
  </si>
  <si>
    <t>CAMINHÃO PIPA 14.000 L TRUCADO, PESO BRUTO TOTAL 23.000 KG, CARGA ÚTIL MÁXIMA 16.540 KG, DISTÂNCIA ENTRE EIXOS 4,8 M, POTÊNCIA 256 CV, INCLUSIVE TANQUE DE AÇO PARA TRANSPORTE DE ÁGUA - IMPOSTOS E SEGUROS. AF_10/2025</t>
  </si>
  <si>
    <t>CAMINHÃO PIPA 14.000 L TRUCADO, PESO BRUTO TOTAL 23.000 KG, CARGA ÚTIL MÁXIMA 16.540 KG, DISTÂNCIA ENTRE EIXOS 4,8 M, POTÊNCIA 256 CV, INCLUSIVE TANQUE DE AÇO PARA TRANSPORTE DE ÁGUA - JUROS. AF_10/2025</t>
  </si>
  <si>
    <t>CAMINHÃO PIPA 14.000 L TRUCADO, PESO BRUTO TOTAL 23.000 KG, CARGA ÚTIL MÁXIMA 16.540 KG, DISTÂNCIA ENTRE EIXOS 4,8 M, POTÊNCIA 256 CV, INCLUSIVE TANQUE DE AÇO PARA TRANSPORTE DE ÁGUA - MANUTENÇÃO. AF_10/2025</t>
  </si>
  <si>
    <t>CAMINHÃO PIPA 14.000 L TRUCADO, PESO BRUTO TOTAL 23.000 KG, CARGA ÚTIL MÁXIMA 16.540 KG, DISTÂNCIA ENTRE EIXOS 4,8 M, POTÊNCIA 256 CV, INCLUSIVE TANQUE DE AÇO PARA TRANSPORTE DE ÁGUA - MATERIAIS NA OPERAÇÃO. AF_10/2025</t>
  </si>
  <si>
    <t>CAMINHÃO PIPA 6.000 L, PESO BRUTO TOTAL 13.000 KG, DISTÂNCIA ENTRE EIXOS 4,80 M, POTÊNCIA 189 CV INCLUSIVE TANQUE DE AÇO PARA TRANSPORTE DE ÁGUA, CAPACIDADE 6 M3 - DEPRECIAÇÃO. AF_06/2014</t>
  </si>
  <si>
    <t>CAMINHÃO PIPA 6.000 L, PESO BRUTO TOTAL 13.000 KG, DISTÂNCIA ENTRE EIXOS 4,80 M, POTÊNCIA 189 CV INCLUSIVE TANQUE DE AÇO PARA TRANSPORTE DE ÁGUA, CAPACIDADE 6 M3 - IMPOSTOS E SEGUROS. AF_06/2014</t>
  </si>
  <si>
    <t>CAMINHÃO PIPA 6.000 L, PESO BRUTO TOTAL 13.000 KG, DISTÂNCIA ENTRE EIXOS 4,80 M, POTÊNCIA 189 CV INCLUSIVE TANQUE DE AÇO PARA TRANSPORTE DE ÁGUA, CAPACIDADE 6 M3 - JUROS. AF_06/2014</t>
  </si>
  <si>
    <t>CAMINHÃO PIPA 6.000 L, PESO BRUTO TOTAL 13.000 KG, DISTÂNCIA ENTRE EIXOS 4,80 M, POTÊNCIA 189 CV INCLUSIVE TANQUE DE AÇO PARA TRANSPORTE DE ÁGUA, CAPACIDADE 6 M3 - MANUTENÇÃO. AF_06/2014</t>
  </si>
  <si>
    <t>CAMINHÃO PIPA 6.000 L, PESO BRUTO TOTAL 13.000 KG, DISTÂNCIA ENTRE EIXOS 4,80 M, POTÊNCIA 189 CV INCLUSIVE TANQUE DE AÇO PARA TRANSPORTE DE ÁGUA, CAPACIDADE 6 M3 - MATERIAIS NA OPERAÇÃO. AF_06/2014</t>
  </si>
  <si>
    <t>CAMINHÃO TANQUE PARA HIDROSSEMEADURA, COM CAPACIDADE DE 8.000 LITROS, INCLUINDO BOMBA PARA LANÇAMENTO COM MOTOR DIESEL COM POTÊNCIA DE 105 CV - DEPRECIAÇÃO. AF_06/2023</t>
  </si>
  <si>
    <t>CAMINHÃO TANQUE PARA HIDROSSEMEADURA, COM CAPACIDADE DE 8.000 LITROS, INCLUINDO BOMBA PARA LANÇAMENTO COM MOTOR DIESEL COM POTÊNCIA DE 105 CV - IMPOSTOS E SEGUROS. AF_06/2023</t>
  </si>
  <si>
    <t>CAMINHÃO TANQUE PARA HIDROSSEMEADURA, COM CAPACIDADE DE 8.000 LITROS, INCLUINDO BOMBA PARA LANÇAMENTO COM MOTOR DIESEL COM POTÊNCIA DE 105 CV - JUROS. AF_06/2023</t>
  </si>
  <si>
    <t>CAMINHÃO TANQUE PARA HIDROSSEMEADURA, COM CAPACIDADE DE 8.000 LITROS, INCLUINDO BOMBA PARA LANÇAMENTO COM MOTOR DIESEL COM POTÊNCIA DE 105 CV - MANUTENÇÃO. AF_06/2023</t>
  </si>
  <si>
    <t>CAMINHÃO TANQUE PARA HIDROSSEMEADURA, COM CAPACIDADE DE 8.000 LITROS, INCLUINDO BOMBA PARA LANÇAMENTO COM MOTOR DIESEL COM POTÊNCIA DE 105 CV - MATERIAIS NA OPERAÇÃO. AF_06/2023</t>
  </si>
  <si>
    <t>CAMINHÃO TOCO, PBT 14.300 KG, CARGA ÚTIL MÁX. 9.710 KG, DIST. ENTRE EIXOS 3,56 M, POTÊNCIA 185 CV, INCLUSIVE CARROCERIA FIXA ABERTA DE MADEIRA P/ TRANSPORTE GERAL DE CARGA SECA, DIMEN. APROX. 2,50 X 6,50 X 0,50 M - DEPRECIAÇÃO. AF_06/2014</t>
  </si>
  <si>
    <t>CAMINHÃO TOCO, PBT 14.300 KG, CARGA ÚTIL MÁX. 9.710 KG, DIST. ENTRE EIXOS 3,56 M, POTÊNCIA 185 CV, INCLUSIVE CARROCERIA FIXA ABERTA DE MADEIRA P/ TRANSPORTE GERAL DE CARGA SECA, DIMEN. APROX. 2,50 X 6,50 X 0,50 M - IMPOSTOS E SEGUROS. AF_06/2014</t>
  </si>
  <si>
    <t>CAMINHÃO TOCO, PBT 14.300 KG, CARGA ÚTIL MÁX. 9.710 KG, DIST. ENTRE EIXOS 3,56 M, POTÊNCIA 185 CV, INCLUSIVE CARROCERIA FIXA ABERTA DE MADEIRA P/ TRANSPORTE GERAL DE CARGA SECA, DIMEN. APROX. 2,50 X 6,50 X 0,50 M - JUROS. AF_06/2014</t>
  </si>
  <si>
    <t>CAMINHÃO TOCO, PBT 14.300 KG, CARGA ÚTIL MÁX. 9.710 KG, DIST. ENTRE EIXOS 3,56 M, POTÊNCIA 185 CV, INCLUSIVE CARROCERIA FIXA ABERTA DE MADEIRA P/ TRANSPORTE GERAL DE CARGA SECA, DIMEN. APROX. 2,50 X 6,50 X 0,50 M - MANUTENÇÃO. AF_06/2014</t>
  </si>
  <si>
    <t>CAMINHÃO TOCO, PBT 14.300 KG, CARGA ÚTIL MÁX. 9.710 KG, DIST. ENTRE EIXOS 3,56 M, POTÊNCIA 185 CV, INCLUSIVE CARROCERIA FIXA ABERTA DE MADEIRA P/ TRANSPORTE GERAL DE CARGA SECA, DIMEN. APROX. 2,50 X 6,50 X 0,50 M - MATERIAIS NA OPERAÇÃO. AF_06/2014</t>
  </si>
  <si>
    <t>CAMINHÃO TOCO, PBT 16.000 KG, CARGA ÚTIL MÁX. 10.685 KG, DIST. ENTRE EIXOS 4,8 M, POTÊNCIA 189 CV, INCLUSIVE CARROCERIA FIXA ABERTA DE MADEIRA P/ TRANSPORTE GERAL DE CARGA SECA, DIMEN. APROX. 2,5 X 7,00 X 0,50 M - DEPRECIAÇÃO. AF_06/2014</t>
  </si>
  <si>
    <t>CAMINHÃO TOCO, PBT 16.000 KG, CARGA ÚTIL MÁX. 10.685 KG, DIST. ENTRE EIXOS 4,8 M, POTÊNCIA 189 CV, INCLUSIVE CARROCERIA FIXA ABERTA DE MADEIRA P/ TRANSPORTE GERAL DE CARGA SECA, DIMEN. APROX. 2,5 X 7,00 X 0,50 M - IMPOSTOS E SEGUROS. AF_06/2014</t>
  </si>
  <si>
    <t>CAMINHÃO TOCO, PBT 16.000 KG, CARGA ÚTIL MÁX. 10.685 KG, DIST. ENTRE EIXOS 4,8 M, POTÊNCIA 189 CV, INCLUSIVE CARROCERIA FIXA ABERTA DE MADEIRA P/ TRANSPORTE GERAL DE CARGA SECA, DIMEN. APROX. 2,5 X 7,00 X 0,50 M - JUROS. AF_06/2014</t>
  </si>
  <si>
    <t>CAMINHÃO TOCO, PBT 16.000 KG, CARGA ÚTIL MÁX. 10.685 KG, DIST. ENTRE EIXOS 4,8 M, POTÊNCIA 189 CV, INCLUSIVE CARROCERIA FIXA ABERTA DE MADEIRA P/ TRANSPORTE GERAL DE CARGA SECA, DIMEN. APROX. 2,5 X 7,00 X 0,50 M - MANUTENÇÃO. AF_06/2014</t>
  </si>
  <si>
    <t>CAMINHÃO TOCO, PBT 16.000 KG, CARGA ÚTIL MÁX. 10.685 KG, DIST. ENTRE EIXOS 4,8 M, POTÊNCIA 189 CV, INCLUSIVE CARROCERIA FIXA ABERTA DE MADEIRA P/ TRANSPORTE GERAL DE CARGA SECA, DIMEN. APROX. 2,5 X 7,00 X 0,50 M - MATERIAIS NA OPERAÇÃO. AF_06/2014</t>
  </si>
  <si>
    <t>CAMINHÃO TOCO, PBT 16.000 KG, CARGA ÚTIL MÁX. 10.830 KG, DIST. ENTRE EIXOS 3,56 M, POTÊNCIA 226 CV, INCLUSIVE PLATAFORMA SOBRE CHASSI, COMPRIMENTO ÚTIL 10 M, LARGURA 2,60 M COM GUINCHO DE ARRASTE E RAMPA COM ACIONAMENTO ELETRO-HIDRÁULICO - DEPRECIAÇÃO. AF_11/2025</t>
  </si>
  <si>
    <t>CAMINHÃO TOCO, PBT 16.000 KG, CARGA ÚTIL MÁX. 10.830 KG, DIST. ENTRE EIXOS 3,56 M, POTÊNCIA 226 CV, INCLUSIVE PLATAFORMA SOBRE CHASSI, COMPRIMENTO ÚTIL 10 M, LARGURA 2,60 M COM GUINCHO DE ARRASTE E RAMPA COM ACIONAMENTO ELETRO-HIDRÁULICO - IMPOSTOS E SEGUROS. AF_11/2025</t>
  </si>
  <si>
    <t>CAMINHÃO TOCO, PBT 16.000 KG, CARGA ÚTIL MÁX. 10.830 KG, DIST. ENTRE EIXOS 3,56 M, POTÊNCIA 226 CV, INCLUSIVE PLATAFORMA SOBRE CHASSI, COMPRIMENTO ÚTIL 10 M, LARGURA 2,60 M COM GUINCHO DE ARRASTE E RAMPA COM ACIONAMENTO ELETRO-HIDRÁULICO - JUROS. AF_11/2025</t>
  </si>
  <si>
    <t>CAMINHÃO TOCO, PBT 16.000 KG, CARGA ÚTIL MÁX. 10.830 KG, DIST. ENTRE EIXOS 3,56 M, POTÊNCIA 226 CV, INCLUSIVE PLATAFORMA SOBRE CHASSI, COMPRIMENTO ÚTIL 10 M, LARGURA 2,60 M COM GUINCHO DE ARRASTE E RAMPA COM ACIONAMENTO ELETRO-HIDRÁULICO - MANUTENÇÃO. AF_11/2025</t>
  </si>
  <si>
    <t>CAMINHÃO TOCO, PBT 16.000 KG, CARGA ÚTIL MÁX. 10.830 KG, DIST. ENTRE EIXOS 3,56 M, POTÊNCIA 226 CV, INCLUSIVE PLATAFORMA SOBRE CHASSI, COMPRIMENTO ÚTIL 10 M, LARGURA 2,60 M COM GUINCHO DE ARRASTE E RAMPA COM ACIONAMENTO ELETRO-HIDRÁULICO - MATERIAIS NA OPERAÇÃO. AF_11/2025</t>
  </si>
  <si>
    <t>CAMINHÃO TOCO, PBT 23.000 KG, CARGA ÚTIL MÁX. 16.540 KG, DIST. ENTRE EIXOS 4,8 M, POTÊNCIA 256 CV, INCLUSIVE CARROCERIA FIXA ABERTA DE MADEIRA P/ TRANSPORTE GERAL DE CARGA SECA, DIMEN. APROX. 2,6 X 12,50 X 0,50 M - DEPRECIAÇÃO. AF_10/2025</t>
  </si>
  <si>
    <t>CAMINHÃO TOCO, PBT 23.000 KG, CARGA ÚTIL MÁX. 16.540 KG, DIST. ENTRE EIXOS 4,8 M, POTÊNCIA 256 CV, INCLUSIVE CARROCERIA FIXA ABERTA DE MADEIRA P/ TRANSPORTE GERAL DE CARGA SECA, DIMEN. APROX. 2,6 X 12,50 X 0,50 M - IMPOSTOS E SEGUROS. AF_10/2025</t>
  </si>
  <si>
    <t>CAMINHÃO TOCO, PBT 23.000 KG, CARGA ÚTIL MÁX. 16.540 KG, DIST. ENTRE EIXOS 4,8 M, POTÊNCIA 256 CV, INCLUSIVE CARROCERIA FIXA ABERTA DE MADEIRA P/ TRANSPORTE GERAL DE CARGA SECA, DIMEN. APROX. 2,6 X 12,50 X 0,50 M - JUROS. AF_10/2025</t>
  </si>
  <si>
    <t>CAMINHÃO TOCO, PBT 23.000 KG, CARGA ÚTIL MÁX. 16.540 KG, DIST. ENTRE EIXOS 4,8 M, POTÊNCIA 256 CV, INCLUSIVE CARROCERIA FIXA ABERTA DE MADEIRA P/ TRANSPORTE GERAL DE CARGA SECA, DIMEN. APROX. 2,6 X 12,50 X 0,50 M - MANUTENÇÃO. AF_10/2025</t>
  </si>
  <si>
    <t>CAMINHÃO TOCO, PBT 23.000 KG, CARGA ÚTIL MÁX. 16.540 KG, DIST. ENTRE EIXOS 4,8 M, POTÊNCIA 256 CV, INCLUSIVE CARROCERIA FIXA ABERTA DE MADEIRA P/ TRANSPORTE GERAL DE CARGA SECA, DIMEN. APROX. 2,6 X 12,50 X 0,50 M - MATERIAIS NA OPERAÇÃO. AF_10/2025</t>
  </si>
  <si>
    <t>CAMINHÃO TOCO, PBT 23.000 KG, CARGA ÚTIL MÁX. 16.540 KG, DIST. ENTRE EIXOS 4,80 M, POTÊNCIA 256 CV, INCLUSIVE PLATAFORMA GUINCHO-SOCORRO, COMPRIMENTO ÚTIL 10 M, LARGURA 2,60 M COM GUINCHO DE ARRASTE BASCULANTE - DEPRECIAÇÃO. AF_11/2025</t>
  </si>
  <si>
    <t>CAMINHÃO TOCO, PBT 23.000 KG, CARGA ÚTIL MÁX. 16.540 KG, DIST. ENTRE EIXOS 4,80 M, POTÊNCIA 256 CV, INCLUSIVE PLATAFORMA GUINCHO-SOCORRO, COMPRIMENTO ÚTIL 10 M, LARGURA 2,60 M COM GUINCHO DE ARRASTE BASCULANTE - IMPOSTOS E SEGUROS. AF_11/2025</t>
  </si>
  <si>
    <t>CAMINHÃO TOCO, PBT 23.000 KG, CARGA ÚTIL MÁX. 16.540 KG, DIST. ENTRE EIXOS 4,80 M, POTÊNCIA 256 CV, INCLUSIVE PLATAFORMA GUINCHO-SOCORRO, COMPRIMENTO ÚTIL 10 M, LARGURA 2,60 M COM GUINCHO DE ARRASTE BASCULANTE - JUROS. AF_11/2025</t>
  </si>
  <si>
    <t>CAMINHÃO TOCO, PBT 23.000 KG, CARGA ÚTIL MÁX. 16.540 KG, DIST. ENTRE EIXOS 4,80 M, POTÊNCIA 256 CV, INCLUSIVE PLATAFORMA GUINCHO-SOCORRO, COMPRIMENTO ÚTIL 10 M, LARGURA 2,60 M COM GUINCHO DE ARRASTE BASCULANTE - MANUTENÇÃO. AF_11/2025</t>
  </si>
  <si>
    <t>CAMINHÃO TOCO, PBT 23.000 KG, CARGA ÚTIL MÁX. 16.540 KG, DIST. ENTRE EIXOS 4,80 M, POTÊNCIA 256 CV, INCLUSIVE PLATAFORMA GUINCHO-SOCORRO, COMPRIMENTO ÚTIL 10 M, LARGURA 2,60 M COM GUINCHO DE ARRASTE BASCULANTE - MATERIAIS NA OPERAÇÃO. AF_11/2025</t>
  </si>
  <si>
    <t>CAMINHÃO TOCO, PBT 23.000 KG, CARGA ÚTIL MÁX. 16.540 KG, DIST. ENTRE EIXOS 4,80 M, POTÊNCIA 256 CV, INCLUSIVE PLATAFORMA SOBRE CHASSI, COMPRIMENTO ÚTIL 10 M, LARGURA 2,60 M COM GUINCHO DE ARRASTE E RAMPA COM ACIONAMENTO ELETRO-HIDRÁULICO - DEPRECIAÇÃO. AF_11/2025</t>
  </si>
  <si>
    <t>CAMINHÃO TOCO, PBT 23.000 KG, CARGA ÚTIL MÁX. 16.540 KG, DIST. ENTRE EIXOS 4,80 M, POTÊNCIA 256 CV, INCLUSIVE PLATAFORMA SOBRE CHASSI, COMPRIMENTO ÚTIL 10 M, LARGURA 2,60 M COM GUINCHO DE ARRASTE E RAMPA COM ACIONAMENTO ELETRO-HIDRÁULICO - IMPOSTOS E SEGUROS. AF_11/2025</t>
  </si>
  <si>
    <t>CAMINHÃO TOCO, PBT 23.000 KG, CARGA ÚTIL MÁX. 16.540 KG, DIST. ENTRE EIXOS 4,80 M, POTÊNCIA 256 CV, INCLUSIVE PLATAFORMA SOBRE CHASSI, COMPRIMENTO ÚTIL 10 M, LARGURA 2,60 M COM GUINCHO DE ARRASTE E RAMPA COM ACIONAMENTO ELETRO-HIDRÁULICO - JUROS. AF_11/2025</t>
  </si>
  <si>
    <t>CAMINHÃO TOCO, PBT 23.000 KG, CARGA ÚTIL MÁX. 16.540 KG, DIST. ENTRE EIXOS 4,80 M, POTÊNCIA 256 CV, INCLUSIVE PLATAFORMA SOBRE CHASSI, COMPRIMENTO ÚTIL 10 M, LARGURA 2,60 M COM GUINCHO DE ARRASTE E RAMPA COM ACIONAMENTO ELETRO-HIDRÁULICO - MANUTENÇÃO. AF_11/2025</t>
  </si>
  <si>
    <t>CAMINHÃO TOCO, PBT 23.000 KG, CARGA ÚTIL MÁX. 16.540 KG, DIST. ENTRE EIXOS 4,80 M, POTÊNCIA 256 CV, INCLUSIVE PLATAFORMA SOBRE CHASSI, COMPRIMENTO ÚTIL 10 M, LARGURA 2,60 M COM GUINCHO DE ARRASTE E RAMPA COM ACIONAMENTO ELETRO-HIDRÁULICO - MATERIAIS NA OPERAÇÃO. AF_11/2025</t>
  </si>
  <si>
    <t>CAMINHÃO TOCO, PESO BRUTO TOTAL 14.300 KG, CARGA ÚTIL MÁXIMA 9590 KG, DISTÂNCIA ENTRE EIXOS 4,76 M, POTÊNCIA 185 CV (NÃO INCLUI CARROCERIA) - DEPRECIAÇÃO. AF_06/2014</t>
  </si>
  <si>
    <t>CAMINHÃO TOCO, PESO BRUTO TOTAL 14.300 KG, CARGA ÚTIL MÁXIMA 9590 KG, DISTÂNCIA ENTRE EIXOS 4,76 M, POTÊNCIA 185 CV (NÃO INCLUI CARROCERIA) - IMPOSTOS E SEGUROS. AF_06/2014</t>
  </si>
  <si>
    <t>CAMINHÃO TOCO, PESO BRUTO TOTAL 14.300 KG, CARGA ÚTIL MÁXIMA 9590 KG, DISTÂNCIA ENTRE EIXOS 4,76 M, POTÊNCIA 185 CV (NÃO INCLUI CARROCERIA) - JUROS. AF_06/2014</t>
  </si>
  <si>
    <t>CAMINHÃO TOCO, PESO BRUTO TOTAL 14.300 KG, CARGA ÚTIL MÁXIMA 9590 KG, DISTÂNCIA ENTRE EIXOS 4,76 M, POTÊNCIA 185 CV (NÃO INCLUI CARROCERIA) - MANUTENÇÃO. AF_06/2014</t>
  </si>
  <si>
    <t>CAMINHÃO TOCO, PESO BRUTO TOTAL 14.300 KG, CARGA ÚTIL MÁXIMA 9590 KG, DISTÂNCIA ENTRE EIXOS 4,76 M, POTÊNCIA 185 CV (NÃO INCLUI CARROCERIA) - MATERIAIS NA OPERAÇÃO. AF_06/2014</t>
  </si>
  <si>
    <t>CAMINHÃO TOCO, PESO BRUTO TOTAL 16.000 KG, CARGA ÚTIL MÁXIMA DE 10.685 KG, DISTÂNCIA ENTRE EIXOS 4,80 M, POTÊNCIA 189 CV EXCLUSIVE CARROCERIA - DEPRECIAÇÃO. AF_06/2014</t>
  </si>
  <si>
    <t>CAMINHÃO TOCO, PESO BRUTO TOTAL 16.000 KG, CARGA ÚTIL MÁXIMA DE 10.685 KG, DISTÂNCIA ENTRE EIXOS 4,80 M, POTÊNCIA 189 CV EXCLUSIVE CARROCERIA - IMPOSTOS E SEGUROS. AF_06/2014</t>
  </si>
  <si>
    <t>CAMINHÃO TOCO, PESO BRUTO TOTAL 16.000 KG, CARGA ÚTIL MÁXIMA DE 10.685 KG, DISTÂNCIA ENTRE EIXOS 4,80 M, POTÊNCIA 189 CV EXCLUSIVE CARROCERIA - JUROS. AF_06/2014</t>
  </si>
  <si>
    <t>CAMINHÃO TOCO, PESO BRUTO TOTAL 16.000 KG, CARGA ÚTIL MÁXIMA DE 10.685 KG, DISTÂNCIA ENTRE EIXOS 4,80 M, POTÊNCIA 189 CV EXCLUSIVE CARROCERIA - MANUTENÇÃO. AF_06/2014</t>
  </si>
  <si>
    <t>CAMINHÃO TOCO, PESO BRUTO TOTAL 16.000 KG, CARGA ÚTIL MÁXIMA DE 10.685 KG, DISTÂNCIA ENTRE EIXOS 4,80 M, POTÊNCIA 189 CV EXCLUSIVE CARROCERIA - MATERIAIS NA OPERAÇÃO. AF_06/2014</t>
  </si>
  <si>
    <t>CAMINHÃO TRUCADO (C/ TERCEIRO EIXO) ELETRÔNICO - POTÊNCIA 231CV - PBT = 22000KG - DIST. ENTRE EIXOS 5170 MM - INCLUI CARROCERIA FIXA ABERTA DE MADEIRA - DEPRECIAÇÃO. AF_06/2015</t>
  </si>
  <si>
    <t>CAMINHÃO TRUCADO (C/ TERCEIRO EIXO) ELETRÔNICO - POTÊNCIA 231CV - PBT = 22000KG - DIST. ENTRE EIXOS 5170 MM - INCLUI CARROCERIA FIXA ABERTA DE MADEIRA - IMPOSTOS E SEGUROS. AF_06/2015</t>
  </si>
  <si>
    <t>CAMINHÃO TRUCADO (C/ TERCEIRO EIXO) ELETRÔNICO - POTÊNCIA 231CV - PBT = 22000KG - DIST. ENTRE EIXOS 5170 MM - INCLUI CARROCERIA FIXA ABERTA DE MADEIRA - JUROS. AF_06/2015</t>
  </si>
  <si>
    <t>CAMINHÃO TRUCADO (C/ TERCEIRO EIXO) ELETRÔNICO - POTÊNCIA 231CV - PBT = 22000KG - DIST. ENTRE EIXOS 5170 MM - INCLUI CARROCERIA FIXA ABERTA DE MADEIRA - MANUTENÇÃO. AF_06/2015</t>
  </si>
  <si>
    <t>CAMINHÃO TRUCADO (C/ TERCEIRO EIXO) ELETRÔNICO - POTÊNCIA 231CV - PBT = 22000KG - DIST. ENTRE EIXOS 5170 MM - INCLUI CARROCERIA FIXA ABERTA DE MADEIRA - MATERIAIS NA OPERAÇÃO. AF_06/2015</t>
  </si>
  <si>
    <t>CAVALO MECÂNICO TRAÇÃO 6X2, PBT COMBINADO 56.000 KG, CAPACIDADE MÁX. TRAÇÃO 66.000 KG, POTÊNCIA 360 CV, INCLUSIVE CARROCERIA FIXA ABERTA DE MADEIRA P/ TRANSPORTE GERAL DE CARGA SECA, DIMEN. APROX. 2,6 X 14,50 X 0,50 M - DEPRECIAÇÃO. AF_10/2025</t>
  </si>
  <si>
    <t>CAVALO MECÂNICO TRAÇÃO 6X2, PBT COMBINADO 56.000 KG, CAPACIDADE MÁX. TRAÇÃO 66.000 KG, POTÊNCIA 360 CV, INCLUSIVE CARROCERIA FIXA ABERTA DE MADEIRA P/ TRANSPORTE GERAL DE CARGA SECA, DIMEN. APROX. 2,6 X 14,50 X 0,50 M - IMPOSTOS E SEGUROS. AF_10/2025</t>
  </si>
  <si>
    <t>CAVALO MECÂNICO TRAÇÃO 6X2, PBT COMBINADO 56.000 KG, CAPACIDADE MÁX. TRAÇÃO 66.000 KG, POTÊNCIA 360 CV, INCLUSIVE CARROCERIA FIXA ABERTA DE MADEIRA P/ TRANSPORTE GERAL DE CARGA SECA, DIMEN. APROX. 2,6 X 14,50 X 0,50 M - JUROS. AF_10/2025</t>
  </si>
  <si>
    <t>CAVALO MECÂNICO TRAÇÃO 6X2, PBT COMBINADO 56.000 KG, CAPACIDADE MÁX. TRAÇÃO 66.000 KG, POTÊNCIA 360 CV, INCLUSIVE CARROCERIA FIXA ABERTA DE MADEIRA P/ TRANSPORTE GERAL DE CARGA SECA, DIMEN. APROX. 2,6 X 14,50 X 0,50 M - MANUTENÇÃO. AF_10/2025</t>
  </si>
  <si>
    <t>CAVALO MECÂNICO TRAÇÃO 6X2, PBT COMBINADO 56.000 KG, CAPACIDADE MÁX. TRAÇÃO 66.000 KG, POTÊNCIA 360 CV, INCLUSIVE CARROCERIA FIXA ABERTA DE MADEIRA P/ TRANSPORTE GERAL DE CARGA SECA, DIMEN. APROX. 2,6 X 14,50 X 0,50 M - MATERIAIS NA OPERAÇÃO. AF_10/2025</t>
  </si>
  <si>
    <t>CAVALO MECÂNICO TRAÇÃO 6X2, PBT COMBINADO 56.000 KG, CAPACIDADE MÁX. TRAÇÃO 66.000 KG, POTÊNCIA 360 CV, INCLUSIVE PRANCHA REBAIXADA 3 EIXOS, DIMENSÕES *17,33 X 3,00* M, COM RAMPA DE ACIONAMENTO HIDRÁULICO - DEPRECIAÇÃO. AF_11/2025</t>
  </si>
  <si>
    <t>CAVALO MECÂNICO TRAÇÃO 6X2, PBT COMBINADO 56.000 KG, CAPACIDADE MÁX. TRAÇÃO 66.000 KG, POTÊNCIA 360 CV, INCLUSIVE PRANCHA REBAIXADA 3 EIXOS, DIMENSÕES *17,33 X 3,00* M, COM RAMPA DE ACIONAMENTO HIDRÁULICO - IMPOSTOS E SEGUROS. AF_11/2025</t>
  </si>
  <si>
    <t>CAVALO MECÂNICO TRAÇÃO 6X2, PBT COMBINADO 56.000 KG, CAPACIDADE MÁX. TRAÇÃO 66.000 KG, POTÊNCIA 360 CV, INCLUSIVE PRANCHA REBAIXADA 3 EIXOS, DIMENSÕES *17,33 X 3,00* M, COM RAMPA DE ACIONAMENTO HIDRÁULICO - JUROS. AF_11/2025</t>
  </si>
  <si>
    <t>CAVALO MECÂNICO TRAÇÃO 6X2, PBT COMBINADO 56.000 KG, CAPACIDADE MÁX. TRAÇÃO 66.000 KG, POTÊNCIA 360 CV, INCLUSIVE PRANCHA REBAIXADA 3 EIXOS, DIMENSÕES *17,33 X 3,00* M, COM RAMPA DE ACIONAMENTO HIDRÁULICO - MANUTENÇÃO. AF_11/2025</t>
  </si>
  <si>
    <t>CAVALO MECÂNICO TRAÇÃO 6X2, PBT COMBINADO 56.000 KG, CAPACIDADE MÁX. TRAÇÃO 66.000 KG, POTÊNCIA 360 CV, INCLUSIVE PRANCHA REBAIXADA 3 EIXOS, DIMENSÕES *17,33 X 3,00* M, COM RAMPA DE ACIONAMENTO HIDRÁULICO - MATERIAIS NA OPERAÇÃO. AF_11/2025</t>
  </si>
  <si>
    <t>CAVALO MECÂNICO TRAÇÃO 6X2, PBT COMBINADO 56.000 KG, CAPACIDADE MÁX. TRAÇÃO 66.000 KG, POTÊNCIA 360 CV, INCLUSIVE PRANCHA RETA 3 EIXOS, COMPRIMENTO ÚTIL 11,3 M, PESCOÇO DE 3,5 M, LARGURA 3,00 M, COM RAMPA DE ACIONAMENTO HIDRÁULICO - DEPRECIAÇÃO. AF_11/2025</t>
  </si>
  <si>
    <t>CAVALO MECÂNICO TRAÇÃO 6X2, PBT COMBINADO 56.000 KG, CAPACIDADE MÁX. TRAÇÃO 66.000 KG, POTÊNCIA 360 CV, INCLUSIVE PRANCHA RETA 3 EIXOS, COMPRIMENTO ÚTIL 11,3 M, PESCOÇO DE 3,5 M, LARGURA 3,00 M, COM RAMPA DE ACIONAMENTO HIDRÁULICO - IMPOSTOS E SEGUROS. AF_11/2025</t>
  </si>
  <si>
    <t>CAVALO MECÂNICO TRAÇÃO 6X2, PBT COMBINADO 56.000 KG, CAPACIDADE MÁX. TRAÇÃO 66.000 KG, POTÊNCIA 360 CV, INCLUSIVE PRANCHA RETA 3 EIXOS, COMPRIMENTO ÚTIL 11,3 M, PESCOÇO DE 3,5 M, LARGURA 3,00 M, COM RAMPA DE ACIONAMENTO HIDRÁULICO - JUROS. AF_11/2025</t>
  </si>
  <si>
    <t>CAVALO MECÂNICO TRAÇÃO 6X2, PBT COMBINADO 56.000 KG, CAPACIDADE MÁX. TRAÇÃO 66.000 KG, POTÊNCIA 360 CV, INCLUSIVE PRANCHA RETA 3 EIXOS, COMPRIMENTO ÚTIL 11,3 M, PESCOÇO DE 3,5 M, LARGURA 3,00 M, COM RAMPA DE ACIONAMENTO HIDRÁULICO - MANUTENÇÃO. AF_11/2025</t>
  </si>
  <si>
    <t>CAVALO MECÂNICO TRAÇÃO 6X2, PBT COMBINADO 56.000 KG, CAPACIDADE MÁX. TRAÇÃO 66.000 KG, POTÊNCIA 360 CV, INCLUSIVE PRANCHA RETA 3 EIXOS, COMPRIMENTO ÚTIL 11,3 M, PESCOÇO DE 3,5 M, LARGURA 3,00 M, COM RAMPA DE ACIONAMENTO HIDRÁULICO - MATERIAIS NA OPERAÇÃO. AF_11/2025</t>
  </si>
  <si>
    <t>CENTRAL DE LAMA BENTONÍTICA (DEPÓSITO DE BENTONITA, MISTURADOR DE ALTA TURBULÊNCIA, SILOS DE ARMAZENAMENTO DE LAMA E ÁGUA, LABORATÓRIO DE CONTROLE DE QUALIDADE DA LAMA) - DEPRECIAÇÃO. AF_04/2019</t>
  </si>
  <si>
    <t>CENTRAL DE LAMA BENTONÍTICA (DEPÓSITO DE BENTONITA, MISTURADOR DE ALTA TURBULÊNCIA, SILOS DE ARMAZENAMENTO DE LAMA E ÁGUA, LABORATÓRIO DE CONTROLE DE QUALIDADE DA LAMA) - JUROS. AF_04/2019</t>
  </si>
  <si>
    <t>CENTRAL DE LAMA BENTONÍTICA (DEPÓSITO DE BENTONITA, MISTURADOR DE ALTA TURBULÊNCIA, SILOS DE ARMAZENAMENTO DE LAMA E ÁGUA, LABORATÓRIO DE CONTROLE DE QUALIDADE DA LAMA) - MANUTENÇÃO. AF_04/2019</t>
  </si>
  <si>
    <t>CENTRAL DE LAMA BENTONÍTICA (DEPÓSITO DE BENTONITA, MISTURADOR DE ALTA TURBULÊNCIA, SILOS DE ARMAZENAMENTO DE LAMA E ÁGUA, LABORATÓRIO DE CONTROLE DE QUALIDADE DA LAMA) - MATERIAIS NA OPERAÇÃO. AF_04/2019</t>
  </si>
  <si>
    <t>COMPACTADOR DE SOLOS DE PERCUSSÃO (SOQUETE) COM MOTOR A GASOLINA 4 TEMPOS, POTÊNCIA 4 CV - DEPRECIAÇÃO. AF_08/2015</t>
  </si>
  <si>
    <t>COMPACTADOR DE SOLOS DE PERCUSSÃO (SOQUETE) COM MOTOR A GASOLINA 4 TEMPOS, POTÊNCIA 4 CV - JUROS. AF_08/2015</t>
  </si>
  <si>
    <t>COMPACTADOR DE SOLOS DE PERCUSSÃO (SOQUETE) COM MOTOR A GASOLINA 4 TEMPOS, POTÊNCIA 4 CV - MANUTENÇÃO. AF_08/2015</t>
  </si>
  <si>
    <t>COMPACTADOR DE SOLOS DE PERCUSSÃO (SOQUETE) COM MOTOR A GASOLINA 4 TEMPOS, POTÊNCIA 4 CV - MATERIAIS NA OPERAÇÃO. AF_08/2015</t>
  </si>
  <si>
    <t>COMPACTADOR DE SOLOS DE PERCUSÃO (SOQUETE) COM MOTOR A GASOLINA, POTÊNCIA 3 CV - DEPRECIAÇÃO. AF_09/2016</t>
  </si>
  <si>
    <t>COMPACTADOR DE SOLOS DE PERCUSÃO (SOQUETE) COM MOTOR A GASOLINA, POTÊNCIA 3 CV - JUROS. AF_09/2016</t>
  </si>
  <si>
    <t>COMPACTADOR DE SOLOS DE PERCUSÃO (SOQUETE) COM MOTOR A GASOLINA, POTÊNCIA 3 CV - MANUTENÇÃO. AF_09/2016</t>
  </si>
  <si>
    <t>COMPACTADOR DE SOLOS DE PERCUSÃO (SOQUETE) COM MOTOR A GASOLINA, POTÊNCIA 3 CV - MATERIAIS NA OPERAÇÃO. AF_09/2016</t>
  </si>
  <si>
    <t>COMPRESSOR DE AR REBOCAVEL, VAZÃO 250 PCM, PRESSAO DE TRABALHO 102 PSI, MOTOR A DIESEL POTÊNCIA 81 CV - DEPRECIAÇÃO. AF_06/2015</t>
  </si>
  <si>
    <t>COMPRESSOR DE AR REBOCAVEL, VAZÃO 250 PCM, PRESSAO DE TRABALHO 102 PSI, MOTOR A DIESEL POTÊNCIA 81 CV - JUROS. AF_06/2015</t>
  </si>
  <si>
    <t>COMPRESSOR DE AR REBOCAVEL, VAZÃO 250 PCM, PRESSAO DE TRABALHO 102 PSI, MOTOR A DIESEL POTÊNCIA 81 CV - MANUTENÇÃO. AF_06/2015</t>
  </si>
  <si>
    <t>COMPRESSOR DE AR REBOCAVEL, VAZÃO 250 PCM, PRESSAO DE TRABALHO 102 PSI, MOTOR A DIESEL POTÊNCIA 81 CV - MATERIAIS NA OPERAÇÃO. AF_06/2015</t>
  </si>
  <si>
    <t>COMPRESSOR DE AR REBOCAVEL, VAZÃO 400 PCM, PRESSAO DE TRABALHO 102 PSI, MOTOR A DIESEL POTÊNCIA 110 CV - DEPRECIAÇÃO. AF_06/2015</t>
  </si>
  <si>
    <t>COMPRESSOR DE AR REBOCAVEL, VAZÃO 400 PCM, PRESSAO DE TRABALHO 102 PSI, MOTOR A DIESEL POTÊNCIA 110 CV - JUROS. AF_06/2015</t>
  </si>
  <si>
    <t>COMPRESSOR DE AR REBOCAVEL, VAZÃO 400 PCM, PRESSAO DE TRABALHO 102 PSI, MOTOR A DIESEL POTÊNCIA 110 CV - MANUTENÇÃO. AF_06/2015</t>
  </si>
  <si>
    <t>COMPRESSOR DE AR REBOCAVEL, VAZÃO 400 PCM, PRESSAO DE TRABALHO 102 PSI, MOTOR A DIESEL POTÊNCIA 110 CV - MATERIAIS NA OPERAÇÃO. AF_06/2015</t>
  </si>
  <si>
    <t>COMPRESSOR DE AR REBOCÁVEL, VAZÃO 189 PCM, PRESSÃO EFETIVA DE TRABALHO 102 PSI, MOTOR DIESEL, POTÊNCIA 63 CV - DEPRECIAÇÃO. AF_06/2015</t>
  </si>
  <si>
    <t>COMPRESSOR DE AR REBOCÁVEL, VAZÃO 189 PCM, PRESSÃO EFETIVA DE TRABALHO 102 PSI, MOTOR DIESEL, POTÊNCIA 63 CV - JUROS. AF_06/2015</t>
  </si>
  <si>
    <t>COMPRESSOR DE AR REBOCÁVEL, VAZÃO 189 PCM, PRESSÃO EFETIVA DE TRABALHO 102 PSI, MOTOR DIESEL, POTÊNCIA 63 CV - MANUTENÇÃO. AF_06/2015</t>
  </si>
  <si>
    <t>COMPRESSOR DE AR REBOCÁVEL, VAZÃO 189 PCM, PRESSÃO EFETIVA DE TRABALHO 102 PSI, MOTOR DIESEL, POTÊNCIA 63 CV - MATERIAIS NA OPERAÇÃO. AF_06/2015</t>
  </si>
  <si>
    <t>COMPRESSOR DE AR REBOCÁVEL, VAZÃO 748 PCM, PRESSÃO EFETIVA DE TRABALHO 102 PSI, MOTOR DIESEL, POTÊNCIA 210 CV - DEPRECIAÇÃO. AF_06/2015</t>
  </si>
  <si>
    <t>COMPRESSOR DE AR REBOCÁVEL, VAZÃO 748 PCM, PRESSÃO EFETIVA DE TRABALHO 102 PSI, MOTOR DIESEL, POTÊNCIA 210 CV - JUROS. AF_06/2015</t>
  </si>
  <si>
    <t>COMPRESSOR DE AR REBOCÁVEL, VAZÃO 748 PCM, PRESSÃO EFETIVA DE TRABALHO 102 PSI, MOTOR DIESEL, POTÊNCIA 210 CV - MANUTENÇÃO. AF_06/2015</t>
  </si>
  <si>
    <t>COMPRESSOR DE AR REBOCÁVEL, VAZÃO 748 PCM, PRESSÃO EFETIVA DE TRABALHO 102 PSI, MOTOR DIESEL, POTÊNCIA 210 CV - MATERIAIS NA OPERAÇÃO. AF_06/2015</t>
  </si>
  <si>
    <t>COMPRESSOR DE AR REBOCÁVEL, VAZÃO 89 PCM, PRESSÃO EFETIVA DE TRABALHO 102 PSI, MOTOR DIESEL, POTÊNCIA 20 CV - DEPRECIAÇÃO. AF_06/2015</t>
  </si>
  <si>
    <t>COMPRESSOR DE AR REBOCÁVEL, VAZÃO 89 PCM, PRESSÃO EFETIVA DE TRABALHO 102 PSI, MOTOR DIESEL, POTÊNCIA 20 CV - JUROS. AF_06/2015</t>
  </si>
  <si>
    <t>COMPRESSOR DE AR REBOCÁVEL, VAZÃO 89 PCM, PRESSÃO EFETIVA DE TRABALHO 102 PSI, MOTOR DIESEL, POTÊNCIA 20 CV - MANUTENÇÃO. AF_06/2015</t>
  </si>
  <si>
    <t>COMPRESSOR DE AR REBOCÁVEL, VAZÃO 89 PCM, PRESSÃO EFETIVA DE TRABALHO 102 PSI, MOTOR DIESEL, POTÊNCIA 20 CV - MATERIAIS NA OPERAÇÃO. AF_06/2015</t>
  </si>
  <si>
    <t>COMPRESSOR DE AR, VAZAO DE 10 PCM, RESERVATORIO 100 L, PRESSAO DE TRABALHO ENTRE 6,9 E 9,7 BAR, POTENCIA 2 HP, TENSAO 110/220 V - DEPRECIAÇÃO. AF_05/2023</t>
  </si>
  <si>
    <t>COMPRESSOR DE AR, VAZAO DE 10 PCM, RESERVATORIO 100 L, PRESSAO DE TRABALHO ENTRE 6,9 E 9,7 BAR, POTENCIA 2 HP, TENSAO 110/220 V - JUROS. AF_05/2023</t>
  </si>
  <si>
    <t>COMPRESSOR DE AR, VAZAO DE 10 PCM, RESERVATORIO 100 L, PRESSAO DE TRABALHO ENTRE 6,9 E 9,7 BAR, POTENCIA 2 HP, TENSAO 110/220 V - MANUTENÇÃO. AF_05/2023</t>
  </si>
  <si>
    <t>COMPRESSOR DE AR, VAZAO DE 10 PCM, RESERVATORIO 100 L, PRESSAO DE TRABALHO ENTRE 6,9 E 9,7 BAR, POTENCIA 2 HP, TENSAO 110/220 V - MATERIAIS NA OPERAÇÃO. AF_05/2023</t>
  </si>
  <si>
    <t>CONJUNTO CILINDRO E BOMBA HIDRÁULICA PARA PROTENSÃO DE MONOBARRAS PARA TIRANTES, ESFORÇO MÁXIMO DE 30 TONELADAS - DEPRECIAÇÃO. AF_05/2023</t>
  </si>
  <si>
    <t>CONJUNTO CILINDRO E BOMBA HIDRÁULICA PARA PROTENSÃO DE MONOBARRAS PARA TIRANTES, ESFORÇO MÁXIMO DE 30 TONELADAS - JUROS. AF_05/2023</t>
  </si>
  <si>
    <t>CONJUNTO CILINDRO E BOMBA HIDRÁULICA PARA PROTENSÃO DE MONOBARRAS PARA TIRANTES, ESFORÇO MÁXIMO DE 30 TONELADAS - MANUTENÇÃO. AF_05/2023</t>
  </si>
  <si>
    <t>CONJUNTO CILINDRO E BOMBA HIDRÁULICA PARA PROTENSÃO DE MONOBARRAS PARA TIRANTES, ESFORÇO MÁXIMO DE 30 TONELADAS - MATERIAIS NA OPERAÇÃO. AF_05/2023</t>
  </si>
  <si>
    <t>CONJUNTO MACACO E BOMBA HIDRÁULICA PARA PROTENSAO DE CORDOALHAS, ESFORÇO MAXIMO DE 115 TONELADAS - DEPRECIAÇÃO. AF_05/2023</t>
  </si>
  <si>
    <t>CONJUNTO MACACO E BOMBA HIDRÁULICA PARA PROTENSAO DE CORDOALHAS, ESFORÇO MAXIMO DE 115 TONELADAS - JUROS. AF_05/2023</t>
  </si>
  <si>
    <t>CONJUNTO MACACO E BOMBA HIDRÁULICA PARA PROTENSAO DE CORDOALHAS, ESFORÇO MAXIMO DE 115 TONELADAS - MANUTENÇÃO. AF_05/2023</t>
  </si>
  <si>
    <t>CONJUNTO MACACO E BOMBA HIDRÁULICA PARA PROTENSAO DE CORDOALHAS, ESFORÇO MAXIMO DE 115 TONELADAS - MATERIAIS NA OPERAÇÃO. AF_05/2023</t>
  </si>
  <si>
    <t>CONJUNTO MACACO HIDRÁULICO E CENTRAL DE BOMBEAMENTO MOTORIZADO 1,8 KW PARA PROTENSÃO DE MONOCABOS PARA CONCRETO PROTENDIDO, ESFORÇO MÁXIMO DE 20 TONELADAS - DEPRECIAÇÃO. AF_05/2022</t>
  </si>
  <si>
    <t>CONJUNTO MACACO HIDRÁULICO E CENTRAL DE BOMBEAMENTO MOTORIZADO 1,8 KW PARA PROTENSÃO DE MONOCABOS PARA CONCRETO PROTENDIDO, ESFORÇO MÁXIMO DE 20 TONELADAS - JUROS. AF_05/2022</t>
  </si>
  <si>
    <t>CONJUNTO MACACO HIDRÁULICO E CENTRAL DE BOMBEAMENTO MOTORIZADO 1,8 KW PARA PROTENSÃO DE MONOCABOS PARA CONCRETO PROTENDIDO, ESFORÇO MÁXIMO DE 20 TONELADAS - MANUTENÇÃO. AF_05/2022</t>
  </si>
  <si>
    <t>CONJUNTO MACACO HIDRÁULICO E CENTRAL DE BOMBEAMENTO MOTORIZADO 1,8 KW PARA PROTENSÃO DE MONOCABOS PARA CONCRETO PROTENDIDO, ESFORÇO MÁXIMO DE 20 TONELADAS - MATERIAIS NA OPERAÇÃO. AF_05/2022</t>
  </si>
  <si>
    <t>CONJUNTO MACACO HIDRÁULICO E CENTRAL DE BOMBEAMENTO MOTORIZADO 1,8 KW PARA PROTENSÃO DE MONOCABOS PARA CONCRETO PROTENDIDO, ESFORÇO MÁXIMO DE 30 TONELADAS - DEPRECIAÇÃO. AF_05/2022</t>
  </si>
  <si>
    <t>CONJUNTO MACACO HIDRÁULICO E CENTRAL DE BOMBEAMENTO MOTORIZADO 1,8 KW PARA PROTENSÃO DE MONOCABOS PARA CONCRETO PROTENDIDO, ESFORÇO MÁXIMO DE 30 TONELADAS - JUROS. AF_05/2022</t>
  </si>
  <si>
    <t>CONJUNTO MACACO HIDRÁULICO E CENTRAL DE BOMBEAMENTO MOTORIZADO 1,8 KW PARA PROTENSÃO DE MONOCABOS PARA CONCRETO PROTENDIDO, ESFORÇO MÁXIMO DE 30 TONELADAS - MANUTENÇÃO. AF_05/2022</t>
  </si>
  <si>
    <t>CONJUNTO MACACO HIDRÁULICO E CENTRAL DE BOMBEAMENTO MOTORIZADO 1,8 KW PARA PROTENSÃO DE MONOCABOS PARA CONCRETO PROTENDIDO, ESFORÇO MÁXIMO DE 30 TONELADAS - MATERIAIS NA OPERAÇÃO. AF_05/2022</t>
  </si>
  <si>
    <t>CORTADEIRA HIDRÁULICA DE VERGALHÃO, PARA AÇO DE DIÂMETRO ATÉ 50 MM, MOTOR ELÉTRICO TRIFÁSICO, POTÊNCIA DE 5,5 HP A 7,5 HP - DEPRECIAÇÃO. AF_12/2025</t>
  </si>
  <si>
    <t>CORTADEIRA HIDRÁULICA DE VERGALHÃO, PARA AÇO DE DIÂMETRO ATÉ 50 MM, MOTOR ELÉTRICO TRIFÁSICO, POTÊNCIA DE 5,5 HP A 7,5 HP - JUROS. AF_12/2025</t>
  </si>
  <si>
    <t>CORTADEIRA HIDRÁULICA DE VERGALHÃO, PARA AÇO DE DIÂMETRO ATÉ 50 MM, MOTOR ELÉTRICO TRIFÁSICO, POTÊNCIA DE 5,5 HP A 7,5 HP - MANUTENÇÃO. AF_12/2025</t>
  </si>
  <si>
    <t>CORTADEIRA HIDRÁULICA DE VERGALHÃO, PARA AÇO DE DIÂMETRO ATÉ 50 MM, MOTOR ELÉTRICO TRIFÁSICO, POTÊNCIA DE 5,5 HP A 7,5 HP - MATERIAIS NA OPERAÇÃO. AF_12/2025</t>
  </si>
  <si>
    <t>CORTADORA DE PISO COM MOTOR 4 TEMPOS A GASOLINA, POTÊNCIA DE 13 HP, COM DISCO DE CORTE DIAMANTADO SEGMENTADO PARA CONCRETO, DIÂMETRO DE 350 MM, FURO DE 1" (14 X 1") - DEPRECIAÇÃO. AF_08/2015</t>
  </si>
  <si>
    <t>CORTADORA DE PISO COM MOTOR 4 TEMPOS A GASOLINA, POTÊNCIA DE 13 HP, COM DISCO DE CORTE DIAMANTADO SEGMENTADO PARA CONCRETO, DIÂMETRO DE 350 MM, FURO DE 1" (14 X 1") - JUROS. AF_08/2015</t>
  </si>
  <si>
    <t>CORTADORA DE PISO COM MOTOR 4 TEMPOS A GASOLINA, POTÊNCIA DE 13 HP, COM DISCO DE CORTE DIAMANTADO SEGMENTADO PARA CONCRETO, DIÂMETRO DE 350 MM, FURO DE 1" (14 X 1") - MANUTENÇÃO. AF_08/2015</t>
  </si>
  <si>
    <t>CORTADORA DE PISO COM MOTOR 4 TEMPOS A GASOLINA, POTÊNCIA DE 13 HP, COM DISCO DE CORTE DIAMANTADO SEGMENTADO PARA CONCRETO, DIÂMETRO DE 350 MM, FURO DE 1" (14 X 1") - MATERIAIS NA OPERAÇÃO. AF_08/2015</t>
  </si>
  <si>
    <t>DESEMPENADEIRA DE CONCRETO, PESO DE 78 KG, 4 PÁS, MOTOR A GASOLINA, POTÊNCIA 5,5 HP - DEPRECIAÇÃO. AF_05/2023</t>
  </si>
  <si>
    <t>DESEMPENADEIRA DE CONCRETO, PESO DE 78 KG, 4 PÁS, MOTOR A GASOLINA, POTÊNCIA 5,5 HP - JUROS. AF_05/2023</t>
  </si>
  <si>
    <t>DESEMPENADEIRA DE CONCRETO, PESO DE 78 KG, 4 PÁS, MOTOR A GASOLINA, POTÊNCIA 5,5 HP - MANUTENÇÃO. AF_05/2023</t>
  </si>
  <si>
    <t>DESEMPENADEIRA DE CONCRETO, PESO DE 78 KG, 4 PÁS, MOTOR A GASOLINA, POTÊNCIA 5,5 HP MATERIAIS NA OPERAÇÃO. AF_05/2023</t>
  </si>
  <si>
    <t>DISTRIBUIDOR DE AGREGADOS AUTOPROPELIDO, C/AP 3 M3, A DIESEL, POTÊNCIA 176CV - JUROS. AF_07/2016</t>
  </si>
  <si>
    <t>DISTRIBUIDOR DE AGREGADOS AUTOPROPELIDO, CAP 3 M3, A DIESEL, POTÊNCIA 176CV - DEPRECIAÇÃO. AF_07/2016</t>
  </si>
  <si>
    <t>DISTRIBUIDOR DE AGREGADOS AUTOPROPELIDO, CAP 3 M3, A DIESEL, POTÊNCIA 176CV - MANUTENÇÃO. AF_07/2016</t>
  </si>
  <si>
    <t>DISTRIBUIDOR DE AGREGADOS AUTOPROPELIDO, CAP 3 M3, A DIESEL, POTÊNCIA 176CV - MATERIAIS NA OPERAÇÃO. AF_07/2016</t>
  </si>
  <si>
    <t>DISTRIBUIDOR DE AGREGADOS REBOCAVEL, CAPACIDADE 1,9 M³, LARGURA DE TRABALHO 3,66 M - DEPRECIAÇÃO. AF_11/2015</t>
  </si>
  <si>
    <t>DISTRIBUIDOR DE AGREGADOS REBOCAVEL, CAPACIDADE 1,9 M³, LARGURA DE TRABALHO 3,66 M - JUROS. AF_11/2015</t>
  </si>
  <si>
    <t>DISTRIBUIDOR DE AGREGADOS REBOCAVEL, CAPACIDADE 1,9 M³, LARGURA DE TRABALHO 3,66 M - MANUTENÇÃO. AF_11/2015</t>
  </si>
  <si>
    <t>DOBRADEIRA ELETROMECÂNICA DE VERGALHÃO, PARA AÇO DE DIÂMETRO ATÉ 1 1/2", MOTOR ELÉTRICO TRIFÁSICO, POTÊNCIA DE 3 HP ATÉ 5 HP - DEPRECIAÇÃO. AF_12/2025</t>
  </si>
  <si>
    <t>DOBRADEIRA ELETROMECÂNICA DE VERGALHÃO, PARA AÇO DE DIÂMETRO ATÉ 1 1/2", MOTOR ELÉTRICO TRIFÁSICO, POTÊNCIA DE 3 HP ATÉ 5 HP - JUROS. AF_12/2025</t>
  </si>
  <si>
    <t>DOBRADEIRA ELETROMECÂNICA DE VERGALHÃO, PARA AÇO DE DIÂMETRO ATÉ 1 1/2", MOTOR ELÉTRICO TRIFÁSICO, POTÊNCIA DE 3 HP ATÉ 5 HP - MANUTENÇÃO. AF_12/2025</t>
  </si>
  <si>
    <t>DOBRADEIRA ELETROMECÂNICA DE VERGALHÃO, PARA AÇO DE DIÂMETRO ATÉ 1 1/2", MOTOR ELÉTRICO TRIFÁSICO, POTÊNCIA DE 3 HP ATÉ 5 HP - MATERIAIS NA OPERAÇÃO. AF_12/2025</t>
  </si>
  <si>
    <t>DOBRADEIRA TDC, ESPESSURA 1,5MM - DEPRECIAÇÃO. AF_05/2023</t>
  </si>
  <si>
    <t>DOBRADEIRA TDC, ESPESSURA 1,5MM - JUROS. AF_05/2023</t>
  </si>
  <si>
    <t>DOBRADEIRA TDC, ESPESSURA 1,5MM - MANUTENÇÃO. AF_05/2023</t>
  </si>
  <si>
    <t>DOSADOR DE AREIA, CAPACIDADE DE 26 LITROS - DEPRECIAÇÃO. AF_05/2023</t>
  </si>
  <si>
    <t>DOSADOR DE AREIA, CAPACIDADE DE 26 LITROS - JUROS. AF_05/2023</t>
  </si>
  <si>
    <t>DOSADOR DE AREIA, CAPACIDADE DE 26 LITROS - MANUTENÇÃO. AF_05/2023</t>
  </si>
  <si>
    <t>ENCERADEIRA INDUSTRIAL, 400 MM, 220V, 1 HP - DEPRECIAÇÃO. AF_05/2023</t>
  </si>
  <si>
    <t>ENCERADEIRA INDUSTRIAL, 400 MM, 220V, 1 HP - JUROS. AF_05/2023</t>
  </si>
  <si>
    <t>ENCERADEIRA INDUSTRIAL, 400 MM, 220V, 1 HP - MANUTENÇÃO. AF_05/2023</t>
  </si>
  <si>
    <t>ENCERADEIRA INDUSTRIAL, 400 MM, 220V, 1 HP - MATERIAIS NA OPERAÇÃO. AF_05/2023</t>
  </si>
  <si>
    <t>ESCAVADEIRA HIDRAULICA SOBRE ESTEIRA, EQUIPADA COM CLAMSHELL, COM CAPACIDADE DA CAÇAMBA ENTRE 1,20 E 1,50 M3, PESO OPERACIONAL ENTRE 20,00 E 22,00 TON, POTENCIA LIQUIDA ENTRE 150 E 160 HP - DEPRECIAÇÃO. AF_11/2016</t>
  </si>
  <si>
    <t>ESCAVADEIRA HIDRAULICA SOBRE ESTEIRA, EQUIPADA COM CLAMSHELL, COM CAPACIDADE DA CAÇAMBA ENTRE 1,20 E 1,50 M3, PESO OPERACIONAL ENTRE 20,00 E 22,00 TON, POTENCIA LIQUIDA ENTRE 150 E 160 HP - JUROS. AF_11/2016</t>
  </si>
  <si>
    <t>ESCAVADEIRA HIDRAULICA SOBRE ESTEIRA, EQUIPADA COM CLAMSHELL, COM CAPACIDADE DA CAÇAMBA ENTRE 1,20 E 1,50 M3, PESO OPERACIONAL ENTRE 20,00 E 22,00 TON, POTENCIA LIQUIDA ENTRE 150 E 160 HP - MANUTENÇÃO. AF_11/2016</t>
  </si>
  <si>
    <t>ESCAVADEIRA HIDRAULICA SOBRE ESTEIRA, EQUIPADA COM CLAMSHELL, COM CAPACIDADE DA CAÇAMBA ENTRE 1,20 E 1,50 M3, PESO OPERACIONAL ENTRE 20,00 E 22,00 TON, POTENCIA LIQUIDA ENTRE 150 E 160 HP - MATERIAIS NA OPERAÇÃO. AF_11/2016</t>
  </si>
  <si>
    <t>ESCAVADEIRA HIDRÁULICA DE BRAÇO LONGO (LONGO ALCANCE) SOBRE ESTEIRAS, CAÇAMBA 0,52 M3, PESO OPERACIONAL 24 T, POTÊNCIA LÍQUIDA 155 HP - DEPRECIAÇÃO. AF_06/2023</t>
  </si>
  <si>
    <t>ESCAVADEIRA HIDRÁULICA DE BRAÇO LONGO (LONGO ALCANCE) SOBRE ESTEIRAS, CAÇAMBA 0,52 M3, PESO OPERACIONAL 24 T, POTÊNCIA LÍQUIDA 155 HP - JUROS. AF_06/2023</t>
  </si>
  <si>
    <t>ESCAVADEIRA HIDRÁULICA DE BRAÇO LONGO (LONGO ALCANCE) SOBRE ESTEIRAS, CAÇAMBA 0,52 M3, PESO OPERACIONAL 24 T, POTÊNCIA LÍQUIDA 155 HP - MANUTENÇÃO. AF_06/2023</t>
  </si>
  <si>
    <t>ESCAVADEIRA HIDRÁULICA DE BRAÇO LONGO (LONGO ALCANCE) SOBRE ESTEIRAS, CAÇAMBA 0,52 M3, PESO OPERACIONAL 24 T, POTÊNCIA LÍQUIDA 155 HP - MATERIAIS NA OPERAÇÃO. AF_06/2023</t>
  </si>
  <si>
    <t>ESCAVADEIRA HIDRÁULICA SOBRE ESTEIRA, PESO OPERACIONAL 21,00 T, POTÊNCIA NOMINAL 155 HP, COM MARTELO VIBRATÓRIO HIDRÁULICO *1200 A 2200* KG - DEPRECIAÇÃO. AF_11/2025</t>
  </si>
  <si>
    <t>ESCAVADEIRA HIDRÁULICA SOBRE ESTEIRA, PESO OPERACIONAL 21,00 T, POTÊNCIA NOMINAL 155 HP, COM MARTELO VIBRATÓRIO HIDRÁULICO *1200 A 2200* KG - JUROS. AF_11/2025</t>
  </si>
  <si>
    <t>ESCAVADEIRA HIDRÁULICA SOBRE ESTEIRA, PESO OPERACIONAL 21,00 T, POTÊNCIA NOMINAL 155 HP, COM MARTELO VIBRATÓRIO HIDRÁULICO *1200 A 2200* KG - MANUTENÇÃO. AF_11/2025</t>
  </si>
  <si>
    <t>ESCAVADEIRA HIDRÁULICA SOBRE ESTEIRA, PESO OPERACIONAL 21,00 T, POTÊNCIA NOMINAL 155 HP, COM MARTELO VIBRATÓRIO HIDRÁULICO *1200 A 2200* KG - MATERIAIS NA OPERAÇÃO. AF_11/2025</t>
  </si>
  <si>
    <t>ESCAVADEIRA HIDRÁULICA SOBRE ESTEIRA, PESO OPERACIONAL 21,00 T, POTÊNCIA NOMINAL 155 HP, COM TORRE DE CRAVAÇÃO PARA EXECUÇÃO DE GEODRENO VERTICAL, LANÇA DE 32 M, PARA DRENO FIBROQUÍMICO DE LARGURA PADRÃO (100 MM) - DEPRECIAÇÃO. AF_12/2025</t>
  </si>
  <si>
    <t>ESCAVADEIRA HIDRÁULICA SOBRE ESTEIRA, PESO OPERACIONAL 21,00 T, POTÊNCIA NOMINAL 155 HP, COM TORRE DE CRAVAÇÃO PARA EXECUÇÃO DE GEODRENO VERTICAL, LANÇA DE 32 M, PARA DRENO FIBROQUÍMICO DE LARGURA PADRÃO (100 MM) - JUROS. AF_12/2025</t>
  </si>
  <si>
    <t>ESCAVADEIRA HIDRÁULICA SOBRE ESTEIRA, PESO OPERACIONAL 21,00 T, POTÊNCIA NOMINAL 155 HP, COM TORRE DE CRAVAÇÃO PARA EXECUÇÃO DE GEODRENO VERTICAL, LANÇA DE 32 M, PARA DRENO FIBROQUÍMICO DE LARGURA PADRÃO (100 MM) - MANUTENÇÃO. AF_12/2025</t>
  </si>
  <si>
    <t>ESCAVADEIRA HIDRÁULICA SOBRE ESTEIRA, PESO OPERACIONAL 21,00 T, POTÊNCIA NOMINAL 155 HP, COM TORRE DE CRAVAÇÃO PARA EXECUÇÃO DE GEODRENO VERTICAL, LANÇA DE 32 M, PARA DRENO FIBROQUÍMICO DE LARGURA PADRÃO (100 MM) - MATERIAIS NA OPERAÇÃO. AF_12/2025</t>
  </si>
  <si>
    <t>ESCAVADEIRA HIDRÁULICA SOBRE ESTEIRA, PESO OPERACIONAL ENTRE 22,00 E 23,50 T, POTÊNCIA NOMINAL 139 HP, COM MARTELO ROMPEDOR HIDRÁULICO 1700 KG - DEPRECIAÇÃO. AF_04/2019</t>
  </si>
  <si>
    <t>ESCAVADEIRA HIDRÁULICA SOBRE ESTEIRA, PESO OPERACIONAL ENTRE 22,00 E 23,50 T, POTÊNCIA NOMINAL 139 HP, COM MARTELO ROMPEDOR HIDRÁULICO 1700 KG - JUROS. AF_04/2019</t>
  </si>
  <si>
    <t>ESCAVADEIRA HIDRÁULICA SOBRE ESTEIRA, PESO OPERACIONAL ENTRE 22,00 E 23,50 T, POTÊNCIA NOMINAL 139 HP, COM MARTELO ROMPEDOR HIDRÁULICO 1700 KG - MANUTENÇÃO. AF_04/2019</t>
  </si>
  <si>
    <t>ESCAVADEIRA HIDRÁULICA SOBRE ESTEIRA, PESO OPERACIONAL ENTRE 22,00 E 23,50 T, POTÊNCIA NOMINAL 139 HP, COM MARTELO ROMPEDOR HIDRÁULICO 1700 KG - MATERIAIS NA OPERAÇÃO. AF_04/2019</t>
  </si>
  <si>
    <t>ESCAVADEIRA HIDRÁULICA SOBRE ESTEIRAS, CAÇAMBA 0,80 M3, PESO OPERACIONAL 17 T, POTENCIA BRUTA 111 HP - DEPRECIAÇÃO. AF_06/2014</t>
  </si>
  <si>
    <t>ESCAVADEIRA HIDRÁULICA SOBRE ESTEIRAS, CAÇAMBA 0,80 M3, PESO OPERACIONAL 17 T, POTENCIA BRUTA 111 HP - JUROS. AF_06/2014</t>
  </si>
  <si>
    <t>ESCAVADEIRA HIDRÁULICA SOBRE ESTEIRAS, CAÇAMBA 0,80 M3, PESO OPERACIONAL 17 T, POTENCIA BRUTA 111 HP - MANUTENÇÃO. AF_06/2014</t>
  </si>
  <si>
    <t>ESCAVADEIRA HIDRÁULICA SOBRE ESTEIRAS, CAÇAMBA 0,80 M3, PESO OPERACIONAL 17 T, POTENCIA BRUTA 111 HP - MATERIAIS NA OPERAÇÃO. AF_06/2014</t>
  </si>
  <si>
    <t>ESCAVADEIRA HIDRÁULICA SOBRE ESTEIRAS, CAÇAMBA 1,20 M3, PESO OPERACIONAL 21 T, POTÊNCIA BRUTA 155 HP - DEPRECIAÇÃO. AF_06/2014</t>
  </si>
  <si>
    <t>ESCAVADEIRA HIDRÁULICA SOBRE ESTEIRAS, CAÇAMBA 1,20 M3, PESO OPERACIONAL 21 T, POTÊNCIA BRUTA 155 HP - JUROS. AF_06/2014</t>
  </si>
  <si>
    <t>ESCAVADEIRA HIDRÁULICA SOBRE ESTEIRAS, CAÇAMBA 1,20 M3, PESO OPERACIONAL 21 T, POTÊNCIA BRUTA 155 HP - MANUTENÇÃO. AF_06/2014</t>
  </si>
  <si>
    <t>ESCAVADEIRA HIDRÁULICA SOBRE ESTEIRAS, CAÇAMBA 1,20 M3, PESO OPERACIONAL 21 T, POTÊNCIA BRUTA 155 HP - MATERIAIS NA OPERAÇÃO. AF_06/2014</t>
  </si>
  <si>
    <t>ESPARGIDOR DE ASFALTO PRESSURIZADO COM TANQUE DE 2500 L, REBOCÁVEL COM MOTOR A GASOLINA POTÊNCIA 3,4 HP - DEPRECIAÇÃO. AF_07/2014</t>
  </si>
  <si>
    <t>ESPARGIDOR DE ASFALTO PRESSURIZADO COM TANQUE DE 2500 L, REBOCÁVEL COM MOTOR A GASOLINA POTÊNCIA 3,4 HP - JUROS. AF_07/2014</t>
  </si>
  <si>
    <t>ESPARGIDOR DE ASFALTO PRESSURIZADO COM TANQUE DE 2500 L, REBOCÁVEL COM MOTOR A GASOLINA POTÊNCIA 3,4 HP - MANUTENÇÃO. AF_07/2014</t>
  </si>
  <si>
    <t>ESPARGIDOR DE ASFALTO PRESSURIZADO COM TANQUE DE 2500 L, REBOCÁVEL COM MOTOR A GASOLINA POTÊNCIA 3,4 HP - MATERIAIS NA OPERAÇÃO. AF_07/2014</t>
  </si>
  <si>
    <t>ESPARGIDOR DE ASFALTO PRESSURIZADO, TANQUE 6 M3 COM ISOLAÇÃO TÉRMICA, AQUECIDO COM 2 MAÇARICOS, COM BARRA ESPARGIDORA 3,60 M, MONTADO SOBRE CAMINHÃO TOCO, PBT 14.300 KG, POTÊNCIA 185 CV - DEPRECIAÇÃO. AF_05/2023</t>
  </si>
  <si>
    <t>ESPARGIDOR DE ASFALTO PRESSURIZADO, TANQUE 6 M3 COM ISOLAÇÃO TÉRMICA, AQUECIDO COM 2 MAÇARICOS, COM BARRA ESPARGIDORA 3,60 M, MONTADO SOBRE CAMINHÃO TOCO, PBT 14.300 KG, POTÊNCIA 185 CV - IMPOSTOS E SEGUROS. AF_05/2023</t>
  </si>
  <si>
    <t>ESPARGIDOR DE ASFALTO PRESSURIZADO, TANQUE 6 M3 COM ISOLAÇÃO TÉRMICA, AQUECIDO COM 2 MAÇARICOS, COM BARRA ESPARGIDORA 3,60 M, MONTADO SOBRE CAMINHÃO TOCO, PBT 14.300 KG, POTÊNCIA 185 CV - JUROS. AF_05/2023</t>
  </si>
  <si>
    <t>ESPARGIDOR DE ASFALTO PRESSURIZADO, TANQUE 6 M3 COM ISOLAÇÃO TÉRMICA, AQUECIDO COM 2 MAÇARICOS, COM BARRA ESPARGIDORA 3,60 M, MONTADO SOBRE CAMINHÃO TOCO, PBT 14.300 KG, POTÊNCIA 185 CV - MANUTENÇÃO. AF_08/2015</t>
  </si>
  <si>
    <t>ESPARGIDOR DE ASFALTO PRESSURIZADO, TANQUE 6 M3 COM ISOLAÇÃO TÉRMICA, AQUECIDO COM 2 MAÇARICOS, COM BARRA ESPARGIDORA 3,60 M, MONTADO SOBRE CAMINHÃO TOCO, PBT 14.300 KG, POTÊNCIA 185 CV - MATERIAIS NA OPERAÇÃO. AF_05/2023</t>
  </si>
  <si>
    <t>ESTABILIZADOR DE LINHA E PRESSÃO, CAPACIDADE DE 120 BAR, COM MANÔMETRO DE LEITURA, REGISTRO DE 1 COM RETORNO E LINHA - DEPRECIAÇÃO. AF_05/2023</t>
  </si>
  <si>
    <t>ESTABILIZADOR DE LINHA E PRESSÃO, CAPACIDADE DE 120 BAR, COM MANÔMETRO DE LEITURA, REGISTRO DE 1 COM RETORNO E LINHA - JUROS. AF_05/2023</t>
  </si>
  <si>
    <t>ESTABILIZADOR DE LINHA E PRESSÃO, CAPACIDADE DE 120 BAR, COM MANÔMETRO DE LEITURA, REGISTRO DE 1 COM RETORNO E LINHA - MANUTENÇÃO. AF_05/2023</t>
  </si>
  <si>
    <t>FRESADORA DE ASFALTO A FRIO SOBRE RODAS, LARGURA FRESAGEM DE 1,0 M, POTÊNCIA 208 HP - DEPRECIAÇÃO. AF_11/2014</t>
  </si>
  <si>
    <t>FRESADORA DE ASFALTO A FRIO SOBRE RODAS, LARGURA FRESAGEM DE 1,0 M, POTÊNCIA 208 HP - JUROS. AF_11/2014</t>
  </si>
  <si>
    <t>FRESADORA DE ASFALTO A FRIO SOBRE RODAS, LARGURA FRESAGEM DE 1,0 M, POTÊNCIA 208 HP - MANUTENÇÃO. AF_11/2014</t>
  </si>
  <si>
    <t>FRESADORA DE ASFALTO A FRIO SOBRE RODAS, LARGURA FRESAGEM DE 1,0 M, POTÊNCIA 208 HP - MATERIAIS NA OPERAÇÃO. AF_11/2014</t>
  </si>
  <si>
    <t>FRESADORA DE ASFALTO A FRIO SOBRE RODAS, LARGURA FRESAGEM DE 2,0 M, POTÊNCIA 550 HP - DEPRECIAÇÃO. AF_11/2014</t>
  </si>
  <si>
    <t>FRESADORA DE ASFALTO A FRIO SOBRE RODAS, LARGURA FRESAGEM DE 2,0 M, POTÊNCIA 550 HP - JUROS. AF_11/2014</t>
  </si>
  <si>
    <t>FRESADORA DE ASFALTO A FRIO SOBRE RODAS, LARGURA FRESAGEM DE 2,0 M, POTÊNCIA 550 HP - MANUTENÇÃO. AF_11/2014</t>
  </si>
  <si>
    <t>FRESADORA DE ASFALTO A FRIO SOBRE RODAS, LARGURA FRESAGEM DE 2,0 M, POTÊNCIA 550 HP - MATERIAIS NA OPERAÇÃO. AF_11/2014</t>
  </si>
  <si>
    <t>FURADEIRA ELETROMAGNÉTICA, VELOCIDADE (SEM CARGA/ COM CARGA) 450/ 270 RPM, ESPESSURA MÁXIMA DA CHAPA A SER FURADA 50 MM, PORÇA DE ADESÃO MAGNÉTICA 17000 N, POTÊNCIA 1100 W, ALIMENTÇÃO 220 - 60 HZ, MONOFÁSICA - DEPRECIAÇÃO. AF_08/2019</t>
  </si>
  <si>
    <t>FURADEIRA ELETROMAGNÉTICA, VELOCIDADE (SEM CARGA/ COM CARGA) 450/ 270 RPM, ESPESSURA MÁXIMA DA CHAPA A SER FURADA 50 MM, PORÇA DE ADESÃO MAGNÉTICA 17000 N, POTÊNCIA 1100 W, ALIMENTÇÃO 220 - 60 HZ, MONOFÁSICA - JUROS. AF_08/2019</t>
  </si>
  <si>
    <t>FURADEIRA ELETROMAGNÉTICA, VELOCIDADE (SEM CARGA/ COM CARGA) 450/ 270 RPM, ESPESSURA MÁXIMA DA CHAPA A SER FURADA 50 MM, PORÇA DE ADESÃO MAGNÉTICA 17000 N, POTÊNCIA 1100 W, ALIMENTÇÃO 220 - 60 HZ, MONOFÁSICA - MANUTENÇÃO. AF_08/2019</t>
  </si>
  <si>
    <t>FURADEIRA ELETROMAGNÉTICA, VELOCIDADE (SEM CARGA/ COM CARGA) 450/ 270 RPM, ESPESSURA MÁXIMA DA CHAPA A SER FURADA 50 MM, PORÇA DE ADESÃO MAGNÉTICA 17000 N, POTÊNCIA 1100 W, ALIMENTÇÃO 220 - 60 HZ, MONOFÁSICA - MATERIAIS NA OPERAÇÃO. AF_08/2019</t>
  </si>
  <si>
    <t>GERADOR PORTÁTIL MONOFÁSICO, POTÊNCIA 5500 VA, MOTOR A GASOLINA, POTÊNCIA DO MOTOR 13 CV - DEPRECIAÇÃO. AF_03/2016</t>
  </si>
  <si>
    <t>GERADOR PORTÁTIL MONOFÁSICO, POTÊNCIA 5500 VA, MOTOR A GASOLINA, POTÊNCIA DO MOTOR 13 CV - JUROS. AF_03/2016</t>
  </si>
  <si>
    <t>GERADOR PORTÁTIL MONOFÁSICO, POTÊNCIA 5500 VA, MOTOR A GASOLINA, POTÊNCIA DO MOTOR 13 CV - MANUTENÇÃO. AF_03/2016</t>
  </si>
  <si>
    <t>GERADOR PORTÁTIL MONOFÁSICO, POTÊNCIA 5500 VA, MOTOR A GASOLINA, POTÊNCIA DO MOTOR 13 CV - MATERIAIS NA OPERAÇÃO. AF_03/2016</t>
  </si>
  <si>
    <t>GRADE DE DISCO CONTROLE REMOTO REBOCÁVEL, COM 24 DISCOS 24" X 6 MM COM PNEUS PARA TRANSPORTE - DEPRECIAÇÃO. AF_06/2014</t>
  </si>
  <si>
    <t>GRADE DE DISCO CONTROLE REMOTO REBOCÁVEL, COM 24 DISCOS 24" X 6 MM COM PNEUS PARA TRANSPORTE - JUROS. AF_06/2014</t>
  </si>
  <si>
    <t>GRADE DE DISCO CONTROLE REMOTO REBOCÁVEL, COM 24 DISCOS 24" X 6 MM COM PNEUS PARA TRANSPORTE - MANUTENÇÃO. AF_06/2014</t>
  </si>
  <si>
    <t>GRADE DE DISCO REBOCÁVEL COM 20 DISCOS 24" X 6 MM COM PNEUS PARA TRANSPORTE - DEPRECIAÇÃO. AF_06/2014</t>
  </si>
  <si>
    <t>GRADE DE DISCO REBOCÁVEL COM 20 DISCOS 24" X 6 MM COM PNEUS PARA TRANSPORTE - JUROS. AF_06/2014</t>
  </si>
  <si>
    <t>GRADE DE DISCO REBOCÁVEL COM 20 DISCOS 24" X 6 MM COM PNEUS PARA TRANSPORTE - MANUTENÇÃO. AF_06/2014</t>
  </si>
  <si>
    <t>GRUA ASCENCIONAL, LANCA DE 42 M, CAPACIDADE DE 1,5 T A 30 M, ALTURA ATE 39 M JUROS. AF_05/2023</t>
  </si>
  <si>
    <t>GRUA ASCENCIONAL, LANCA DE 42 M, CAPACIDADE DE 1,5 T A 30 M, ALTURA ATE 39 M MANUTENÇÃO. AF_05/2023</t>
  </si>
  <si>
    <t>GRUA ASCENCIONAL, LANCA DE 42 M, CAPACIDADE DE 1,5 T A 30 M, ALTURA ATE 39 M MATERIAIS NA OPERAÇÃO. AF_05/2023</t>
  </si>
  <si>
    <t>GRUA ASCENCIONAL, LANÇA DE 30 M, CAPACIDADE DE 1,0 T A 30 M, ALTURA ATÉ 39 M DEPRECIAÇÃO. AF_05/2023</t>
  </si>
  <si>
    <t>GRUA ASCENCIONAL, LANÇA DE 30 M, CAPACIDADE DE 1,0 T A 30 M, ALTURA ATÉ 39 M JUROS. AF_05/2023</t>
  </si>
  <si>
    <t>GRUA ASCENCIONAL, LANÇA DE 30 M, CAPACIDADE DE 1,0 T A 30 M, ALTURA ATÉ 39 M MANUTENÇÃO. AF_05/2023</t>
  </si>
  <si>
    <t>GRUA ASCENCIONAL, LANÇA DE 30 M, CAPACIDADE DE 1,0 T A 30 M, ALTURA ATÉ 39 M MATERIAIS NA OPERAÇÃO. AF_05/2023</t>
  </si>
  <si>
    <t>GRUA ASCENCIONAL, LANÇA DE 42 M, CAPACIDADE DE 1,5 T A 30 M, ALTURA ATÉ 39 M DEPRECIAÇÃO. AF_05/2023</t>
  </si>
  <si>
    <t>GRUPO DE SOLDAGEM COM GERADOR A DIESEL 60 CV PARA SOLDA ELÉTRICA, SOBRE 04 RODAS, COM MOTOR 4 CILINDROS 600 A - DEPRECIAÇÃO. AF_02/2016</t>
  </si>
  <si>
    <t>GRUPO DE SOLDAGEM COM GERADOR A DIESEL 60 CV PARA SOLDA ELÉTRICA, SOBRE 04 RODAS, COM MOTOR 4 CILINDROS 600 A - JUROS. AF_02/2016</t>
  </si>
  <si>
    <t>GRUPO DE SOLDAGEM COM GERADOR A DIESEL 60 CV PARA SOLDA ELÉTRICA, SOBRE 04 RODAS, COM MOTOR 4 CILINDROS 600 A - MANUTENÇÃO. AF_02/2016</t>
  </si>
  <si>
    <t>GRUPO DE SOLDAGEM COM GERADOR A DIESEL 60 CV PARA SOLDA ELÉTRICA, SOBRE 04 RODAS, COM MOTOR 4 CILINDROS 600 A - MATERIAIS NA OPERAÇÃO. AF_02/2016</t>
  </si>
  <si>
    <t>GRUPO GERADOR COM CARENAGEM, MOTOR DIESEL POTÊNCIA STANDART ENTRE 250 E 260 KVA - DEPRECIAÇÃO. AF_12/2016</t>
  </si>
  <si>
    <t>GRUPO GERADOR COM CARENAGEM, MOTOR DIESEL POTÊNCIA STANDART ENTRE 250 E 260 KVA - JUROS. AF_12/2016</t>
  </si>
  <si>
    <t>GRUPO GERADOR COM CARENAGEM, MOTOR DIESEL POTÊNCIA STANDART ENTRE 250 E 260 KVA - MANUTENÇÃO. AF_12/2016</t>
  </si>
  <si>
    <t>GRUPO GERADOR COM CARENAGEM, MOTOR DIESEL POTÊNCIA STANDART ENTRE 250 E 260 KVA - MATERIAIS NA OPERAÇÃO. AF_12/2016</t>
  </si>
  <si>
    <t>GRUPO GERADOR DIESEL, COM CARENAGEM, POTÊNCIA STANDART ENTRE 400 E 460 KVA, VELOCIDADE DE 1800 RPM, FREQUÊNCIA DE 60 HZ - DEPRECIAÇÃO. AF_05/2023</t>
  </si>
  <si>
    <t>GRUPO GERADOR DIESEL, COM CARENAGEM, POTÊNCIA STANDART ENTRE 400 E 460 KVA, VELOCIDADE DE 1800 RPM, FREQUÊNCIA DE 60 HZ - JUROS. AF_05/2023</t>
  </si>
  <si>
    <t>GRUPO GERADOR DIESEL, COM CARENAGEM, POTÊNCIA STANDART ENTRE 400 E 460 KVA, VELOCIDADE DE 1800 RPM, FREQUÊNCIA DE 60 HZ - MANUTENÇÃO. AF_05/2023</t>
  </si>
  <si>
    <t>GRUPO GERADOR DIESEL, COM CARENAGEM, POTÊNCIA STANDART ENTRE 400 E 460 KVA, VELOCIDADE DE 1800 RPM, FREQUÊNCIA DE 60 HZ - MATERIAIS NA OPERAÇÃO. AF_05/2023</t>
  </si>
  <si>
    <t>GRUPO GERADOR ESTACIONÁRIO, MOTOR DIESEL POTÊNCIA 170 KVA - DEPRECIAÇÃO. AF_02/2016</t>
  </si>
  <si>
    <t>GRUPO GERADOR ESTACIONÁRIO, MOTOR DIESEL POTÊNCIA 170 KVA - JUROS. AF_02/2016</t>
  </si>
  <si>
    <t>GRUPO GERADOR ESTACIONÁRIO, MOTOR DIESEL POTÊNCIA 170 KVA - MANUTENÇÃO. AF_02/2016</t>
  </si>
  <si>
    <t>GRUPO GERADOR ESTACIONÁRIO, MOTOR DIESEL POTÊNCIA 170 KVA - MATERIAIS NA OPERAÇÃO. AF_02/2016</t>
  </si>
  <si>
    <t>GRUPO GERADOR ESTACIONÁRIO, POTÊNCIA 150 KVA, MOTOR A DIESEL- DEPRECIAÇÃO. AF_03/2016</t>
  </si>
  <si>
    <t>GRUPO GERADOR ESTACIONÁRIO, POTÊNCIA 150 KVA, MOTOR A DIESEL- JUROS. AF_03/2016</t>
  </si>
  <si>
    <t>GRUPO GERADOR ESTACIONÁRIO, POTÊNCIA 150 KVA, MOTOR A DIESEL- MANUTENÇÃO. AF_03/2016</t>
  </si>
  <si>
    <t>GRUPO GERADOR ESTACIONÁRIO, POTÊNCIA 150 KVA, MOTOR A DIESEL- MATERIAIS NA OPERAÇÃO. AF_03/2016</t>
  </si>
  <si>
    <t>GRUPO GERADOR REBOCÁVEL, POTÊNCIA 66 KVA, MOTOR A DIESEL - DEPRECIAÇÃO. AF_03/2016</t>
  </si>
  <si>
    <t>GRUPO GERADOR REBOCÁVEL, POTÊNCIA 66 KVA, MOTOR A DIESEL - JUROS. AF_03/2016</t>
  </si>
  <si>
    <t>GRUPO GERADOR REBOCÁVEL, POTÊNCIA 66 KVA, MOTOR A DIESEL - MANUTENÇÃO. AF_03/2016</t>
  </si>
  <si>
    <t>GRUPO GERADOR REBOCÁVEL, POTÊNCIA 66 KVA, MOTOR A DIESEL - MATERIAIS NA OPERAÇÃO. AF_03/2016</t>
  </si>
  <si>
    <t>GUINCHO ELÉTRICO DE COLUNA, CAPACIDADE 400 KG, COM MOTO FREIO, MOTOR TRIFÁSICO DE 1,25 CV - DEPRECIAÇÃO. AF_03/2016</t>
  </si>
  <si>
    <t>GUINCHO ELÉTRICO DE COLUNA, CAPACIDADE 400 KG, COM MOTO FREIO, MOTOR TRIFÁSICO DE 1,25 CV - JUROS. AF_03/2016</t>
  </si>
  <si>
    <t>GUINCHO ELÉTRICO DE COLUNA, CAPACIDADE 400 KG, COM MOTO FREIO, MOTOR TRIFÁSICO DE 1,25 CV - MANUTENÇÃO. AF_03/2016</t>
  </si>
  <si>
    <t>GUINCHO ELÉTRICO DE COLUNA, CAPACIDADE 400 KG, COM MOTO FREIO, MOTOR TRIFÁSICO DE 1,25 CV - MATERIAIS NA OPERAÇÃO. AF_03/2016</t>
  </si>
  <si>
    <t>GUINDASTE DERRICK, LANÇA DE *20* M, CARGA MÁXIMA 10T, POTÊNCIA 45 KW - DEPRECIAÇÃO. AF_01/2024</t>
  </si>
  <si>
    <t>GUINDASTE DERRICK, LANÇA DE *20* M, CARGA MÁXIMA 10T, POTÊNCIA 45 KW - JUROS. AF_01/2024</t>
  </si>
  <si>
    <t>GUINDASTE DERRICK, LANÇA DE *20* M, CARGA MÁXIMA 10T, POTÊNCIA 45 KW - MANUTENÇÃO. AF_01/2024</t>
  </si>
  <si>
    <t>GUINDASTE DERRICK, LANÇA DE *20* M, CARGA MÁXIMA 10T, POTÊNCIA 45 KW - MATERIAIS NA OPERAÇÃO. AF_01/2024</t>
  </si>
  <si>
    <t>GUINDASTE HIDRAULICO AUTOPROPELIDO, COM LANÇA TRELIÇADA 40 M, CAPACIDADE MÁXIMA 75 T, EQUIPADO COM CLAMSHELL - DEPRECIAÇÃO. AF_04/2019</t>
  </si>
  <si>
    <t>GUINDASTE HIDRAULICO AUTOPROPELIDO, COM LANÇA TRELIÇADA 40 M, CAPACIDADE MÁXIMA 75 T, EQUIPADO COM CLAMSHELL - JUROS. AF_04/2019</t>
  </si>
  <si>
    <t>GUINDASTE HIDRAULICO AUTOPROPELIDO, COM LANÇA TRELIÇADA 40 M, CAPACIDADE MÁXIMA 75 T, EQUIPADO COM CLAMSHELL - MANUTENÇÃO. AF_04/2019</t>
  </si>
  <si>
    <t>GUINDASTE HIDRAULICO AUTOPROPELIDO, COM LANÇA TRELIÇADA 40 M, CAPACIDADE MÁXIMA 75 T, EQUIPADO COM CLAMSHELL - MATERIAIS NA OPERAÇÃO. AF_04/2019</t>
  </si>
  <si>
    <t>GUINDASTE HIDRÁULICO AUTOPROPELIDO, COM LANÇA TELESCÓPICA 28,80 M, CAPACIDADE MÁXIMA 30 T, POTÊNCIA 97 KW, TRAÇÃO 4 X 4 - DEPRECIAÇÃO. AF_11/2014</t>
  </si>
  <si>
    <t>GUINDASTE HIDRÁULICO AUTOPROPELIDO, COM LANÇA TELESCÓPICA 28,80 M, CAPACIDADE MÁXIMA 30 T, POTÊNCIA 97 KW, TRAÇÃO 4 X 4 - IMPOSTOS E SEGUROS. AF_11/2014</t>
  </si>
  <si>
    <t>GUINDASTE HIDRÁULICO AUTOPROPELIDO, COM LANÇA TELESCÓPICA 28,80 M, CAPACIDADE MÁXIMA 30 T, POTÊNCIA 97 KW, TRAÇÃO 4 X 4 - JUROS. AF_11/2014</t>
  </si>
  <si>
    <t>GUINDASTE HIDRÁULICO AUTOPROPELIDO, COM LANÇA TELESCÓPICA 28,80 M, CAPACIDADE MÁXIMA 30 T, POTÊNCIA 97 KW, TRAÇÃO 4 X 4 - MANUTENÇÃO. AF_11/2014</t>
  </si>
  <si>
    <t>GUINDASTE HIDRÁULICO AUTOPROPELIDO, COM LANÇA TELESCÓPICA 28,80 M, CAPACIDADE MÁXIMA 30 T, POTÊNCIA 97 KW, TRAÇÃO 4 X 4 - MATERIAIS NA OPERAÇÃO. AF_11/2014</t>
  </si>
  <si>
    <t>GUINDASTE HIDRÁULICO AUTOPROPELIDO, COM LANÇA TELESCÓPICA 40 M, CAPACIDADE MÁXIMA 60 T, POTÊNCIA 260 KW - DEPRECIAÇÃO. AF_03/2016</t>
  </si>
  <si>
    <t>GUINDASTE HIDRÁULICO AUTOPROPELIDO, COM LANÇA TELESCÓPICA 40 M, CAPACIDADE MÁXIMA 60 T, POTÊNCIA 260 KW - IMPOSTOS E SEGUROS. AF_03/2016</t>
  </si>
  <si>
    <t>GUINDASTE HIDRÁULICO AUTOPROPELIDO, COM LANÇA TELESCÓPICA 40 M, CAPACIDADE MÁXIMA 60 T, POTÊNCIA 260 KW - JUROS. AF_03/2016</t>
  </si>
  <si>
    <t>GUINDASTE HIDRÁULICO AUTOPROPELIDO, COM LANÇA TELESCÓPICA 40 M, CAPACIDADE MÁXIMA 60 T, POTÊNCIA 260 KW - MANUTENÇÃO. AF_03/2016</t>
  </si>
  <si>
    <t>GUINDASTE HIDRÁULICO AUTOPROPELIDO, COM LANÇA TELESCÓPICA 40 M, CAPACIDADE MÁXIMA 60 T, POTÊNCIA 260 KW - MATERIAIS NA OPERAÇÃO. AF_03/2016</t>
  </si>
  <si>
    <t>GUINDASTE HIDRÁULICO AUTOPROPELIDO, COM LANÇA TRELICADA 41 M, CAPACIDADE MÁXIMA DE ELEVAÇÃO 43 T, POTÊNCIA 230 KW, EQUIPADO COM CAÇAMBA DE ARRASTO (DRAGLINE) DE 0,76 M3 - DEPRECIAÇÃO. AF_06/2023</t>
  </si>
  <si>
    <t>GUINDASTE HIDRÁULICO AUTOPROPELIDO, COM LANÇA TRELICADA 41 M, CAPACIDADE MÁXIMA DE ELEVAÇÃO 43 T, POTÊNCIA 230 KW, EQUIPADO COM CAÇAMBA DE ARRASTO (DRAGLINE) DE 0,76 M3 - JUROS. AF_06/2023</t>
  </si>
  <si>
    <t>GUINDASTE HIDRÁULICO AUTOPROPELIDO, COM LANÇA TRELICADA 41 M, CAPACIDADE MÁXIMA DE ELEVAÇÃO 43 T, POTÊNCIA 230 KW, EQUIPADO COM CAÇAMBA DE ARRASTO (DRAGLINE) DE 0,76 M3 - MANUTENÇÃO. AF_06/2023</t>
  </si>
  <si>
    <t>GUINDASTE HIDRÁULICO AUTOPROPELIDO, COM LANÇA TRELICADA 41 M, CAPACIDADE MÁXIMA DE ELEVAÇÃO 43 T, POTÊNCIA 230 KW, EQUIPADO COM CAÇAMBA DE ARRASTO (DRAGLINE) DE 0,76 M3 - MATERIAIS NA OPERAÇÃO. AF_06/2023</t>
  </si>
  <si>
    <t>GUINDASTE HIDRÁULICO RODOVIÁRIO, LANCA TELESCÓPICA DE *50+20* M, CAPACIDADE MÁXIMA DE 90T, 4 EIXOS, POTÊNCIA 330 KW, MOTOR DIESEL - DEPRECIAÇÃO. AF_01/2024</t>
  </si>
  <si>
    <t>GUINDASTE HIDRÁULICO RODOVIÁRIO, LANCA TELESCÓPICA DE *50+20* M, CAPACIDADE MÁXIMA DE 90T, 4 EIXOS, POTÊNCIA 330 KW, MOTOR DIESEL - JUROS. AF_01/2024</t>
  </si>
  <si>
    <t>GUINDASTE HIDRÁULICO RODOVIÁRIO, LANCA TELESCÓPICA DE *50+20* M, CAPACIDADE MÁXIMA DE 90T, 4 EIXOS, POTÊNCIA 330 KW, MOTOR DIESEL - MANUTENÇÃO. AF_01/2024</t>
  </si>
  <si>
    <t>GUINDASTE HIDRÁULICO RODOVIÁRIO, LANCA TELESCÓPICA DE *50+20* M, CAPACIDADE MÁXIMA DE 90T, 4 EIXOS, POTÊNCIA 330 KW, MOTOR DIESEL - MATERIAIS NA OPERAÇÃO. AF_01/2024</t>
  </si>
  <si>
    <t>GUINDASTE SOBRE ESTEIRAS, COM LANÇA TRELIÇADA 40 M, CAPACIDADE MÁXIMA 75 T - DEPRECIAÇÃO. AF_04/2019</t>
  </si>
  <si>
    <t>GUINDASTE SOBRE ESTEIRAS, COM LANÇA TRELIÇADA 40 M, CAPACIDADE MÁXIMA 75 T - JUROS. AF_04/2019</t>
  </si>
  <si>
    <t>GUINDASTE SOBRE ESTEIRAS, COM LANÇA TRELIÇADA 40 M, CAPACIDADE MÁXIMA 75 T - MANUTENÇÃO. AF_04/2019</t>
  </si>
  <si>
    <t>GUINDASTE SOBRE ESTEIRAS, COM LANÇA TRELIÇADA 40 M, CAPACIDADE MÁXIMA 75 T - MATERIAIS NA OPERAÇÃO. AF_04/2019</t>
  </si>
  <si>
    <t>GUINDASTE SOBRE ESTEIRAS, COM LANÇA TRELIÇADA 40 M, CAPACIDADE MÁXIMA 75 T, EQUIPADO COM CLAMSHELL - DEPRECIAÇÃO. AF_04/2019</t>
  </si>
  <si>
    <t>GUINDASTE SOBRE ESTEIRAS, COM LANÇA TRELIÇADA 40 M, CAPACIDADE MÁXIMA 75 T, EQUIPADO COM CLAMSHELL - JUROS. AF_04/2019</t>
  </si>
  <si>
    <t>GUINDASTE SOBRE ESTEIRAS, COM LANÇA TRELIÇADA 40 M, CAPACIDADE MÁXIMA 75 T, EQUIPADO COM CLAMSHELL - MANUTENÇÃO. AF_04/2019</t>
  </si>
  <si>
    <t>GUINDASTE SOBRE ESTEIRAS, COM LANÇA TRELIÇADA 40 M, CAPACIDADE MÁXIMA 75 T, EQUIPADO COM CLAMSHELL - MATERIAIS NA OPERAÇÃO. AF_04/2019</t>
  </si>
  <si>
    <t>GUINDAUTO HIDRÁULICO, CAPACIDADE MÁXIMA DE CARGA 14340 KG, MOMENTO MÁXIMO DE CARGA 42,3 TM, ALCANCE MÁXIMO HORIZONTAL16,80 M, INCLUSIVE CAMINHÃO TOCO PBT 23.000 KG, POTÊNCIA DE 256 CV - DEPRECIAÇÃO. AF_10/2025</t>
  </si>
  <si>
    <t>GUINDAUTO HIDRÁULICO, CAPACIDADE MÁXIMA DE CARGA 14340 KG, MOMENTO MÁXIMO DE CARGA 42,3 TM, ALCANCE MÁXIMO HORIZONTAL16,80 M, INCLUSIVE CAMINHÃO TOCO PBT 23.000 KG, POTÊNCIA DE 256 CV - IMPOSTOS E SEGUROS. AF_10/2025</t>
  </si>
  <si>
    <t>GUINDAUTO HIDRÁULICO, CAPACIDADE MÁXIMA DE CARGA 14340 KG, MOMENTO MÁXIMO DE CARGA 42,3 TM, ALCANCE MÁXIMO HORIZONTAL16,80 M, INCLUSIVE CAMINHÃO TOCO PBT 23.000 KG, POTÊNCIA DE 256 CV - JUROS. AF_10/2025</t>
  </si>
  <si>
    <t>GUINDAUTO HIDRÁULICO, CAPACIDADE MÁXIMA DE CARGA 14340 KG, MOMENTO MÁXIMO DE CARGA 42,3 TM, ALCANCE MÁXIMO HORIZONTAL16,80 M, INCLUSIVE CAMINHÃO TOCO PBT 23.000 KG, POTÊNCIA DE 256 CV - MANUTENÇÃO. AF_10/2025</t>
  </si>
  <si>
    <t>GUINDAUTO HIDRÁULICO, CAPACIDADE MÁXIMA DE CARGA 14340 KG, MOMENTO MÁXIMO DE CARGA 42,3 TM, ALCANCE MÁXIMO HORIZONTAL16,80 M, INCLUSIVE CAMINHÃO TOCO PBT 23.000 KG, POTÊNCIA DE 256 CV - MATERIAIS NA OPERAÇÃO. AF_10/2025</t>
  </si>
  <si>
    <t>GUINDAUTO HIDRÁULICO, CAPACIDADE MÁXIMA DE CARGA 3300 KG, MOMENTO MÁXIMO DE CARGA 5,8 TM, ALCANCE MÁXIMO HORIZONTAL 7,60 M, INCLUSIVE CAMINHÃO TOCO PBT 16.000 KG, POTÊNCIA DE 189 CV - DEPRECIAÇÃO. AF_03/2016</t>
  </si>
  <si>
    <t>GUINDAUTO HIDRÁULICO, CAPACIDADE MÁXIMA DE CARGA 3300 KG, MOMENTO MÁXIMO DE CARGA 5,8 TM, ALCANCE MÁXIMO HORIZONTAL 7,60 M, INCLUSIVE CAMINHÃO TOCO PBT 16.000 KG, POTÊNCIA DE 189 CV - IMPOSTOS E SEGUROS. AF_03/2016</t>
  </si>
  <si>
    <t>GUINDAUTO HIDRÁULICO, CAPACIDADE MÁXIMA DE CARGA 3300 KG, MOMENTO MÁXIMO DE CARGA 5,8 TM, ALCANCE MÁXIMO HORIZONTAL 7,60 M, INCLUSIVE CAMINHÃO TOCO PBT 16.000 KG, POTÊNCIA DE 189 CV - JUROS. AF_03/2016</t>
  </si>
  <si>
    <t>GUINDAUTO HIDRÁULICO, CAPACIDADE MÁXIMA DE CARGA 3300 KG, MOMENTO MÁXIMO DE CARGA 5,8 TM, ALCANCE MÁXIMO HORIZONTAL 7,60 M, INCLUSIVE CAMINHÃO TOCO PBT 16.000 KG, POTÊNCIA DE 189 CV - MANUTENÇÃO. AF_03/2016</t>
  </si>
  <si>
    <t>GUINDAUTO HIDRÁULICO, CAPACIDADE MÁXIMA DE CARGA 3300 KG, MOMENTO MÁXIMO DE CARGA 5,8 TM, ALCANCE MÁXIMO HORIZONTAL 7,60 M, INCLUSIVE CAMINHÃO TOCO PBT 16.000 KG, POTÊNCIA DE 189 CV - MATERIAIS NA OPERAÇÃO. AF_03/2016</t>
  </si>
  <si>
    <t>GUINDAUTO HIDRÁULICO, CAPACIDADE MÁXIMA DE CARGA 6200 KG, MOMENTO MÁXIMO DE CARGA 11,7 TM, ALCANCE MÁXIMO HORIZONTAL 9,70 M, INCLUSIVE CAMINHÃO TOCO PBT 16.000 KG, POTÊNCIA DE 189 CV - DEPRECIAÇÃO. AF_06/2014</t>
  </si>
  <si>
    <t>GUINDAUTO HIDRÁULICO, CAPACIDADE MÁXIMA DE CARGA 6200 KG, MOMENTO MÁXIMO DE CARGA 11,7 TM, ALCANCE MÁXIMO HORIZONTAL 9,70 M, INCLUSIVE CAMINHÃO TOCO PBT 16.000 KG, POTÊNCIA DE 189 CV - IMPOSTOS E SEGUROS. AF_08/2015</t>
  </si>
  <si>
    <t>GUINDAUTO HIDRÁULICO, CAPACIDADE MÁXIMA DE CARGA 6200 KG, MOMENTO MÁXIMO DE CARGA 11,7 TM, ALCANCE MÁXIMO HORIZONTAL 9,70 M, INCLUSIVE CAMINHÃO TOCO PBT 16.000 KG, POTÊNCIA DE 189 CV - JUROS. AF_06/2014</t>
  </si>
  <si>
    <t>GUINDAUTO HIDRÁULICO, CAPACIDADE MÁXIMA DE CARGA 6200 KG, MOMENTO MÁXIMO DE CARGA 11,7 TM, ALCANCE MÁXIMO HORIZONTAL 9,70 M, INCLUSIVE CAMINHÃO TOCO PBT 16.000 KG, POTÊNCIA DE 189 CV - MANUTENÇÃO. AF_06/2014</t>
  </si>
  <si>
    <t>GUINDAUTO HIDRÁULICO, CAPACIDADE MÁXIMA DE CARGA 6200 KG, MOMENTO MÁXIMO DE CARGA 11,7 TM, ALCANCE MÁXIMO HORIZONTAL 9,70 M, INCLUSIVE CAMINHÃO TOCO PBT 16.000 KG, POTÊNCIA DE 189 CV - MATERIAIS NA OPERAÇÃO. AF_08/2015</t>
  </si>
  <si>
    <t>GUINDAUTO HIDRÁULICO, CAPACIDADE MÁXIMA DE CARGA 6200 KG, MOMENTO MÁXIMO DE CARGA 11,7 TM, ALCANCE MÁXIMO HORIZONTAL 9,70 M, INCLUSIVE CAMINHÃO TOCO PBT 16.000 KG, POTÊNCIA DE 189 CV E CESTA AÉREA COM ISOLAMENTO CLASSE C - DEPRECIAÇÃO. AF_01/2025</t>
  </si>
  <si>
    <t>GUINDAUTO HIDRÁULICO, CAPACIDADE MÁXIMA DE CARGA 6200 KG, MOMENTO MÁXIMO DE CARGA 11,7 TM, ALCANCE MÁXIMO HORIZONTAL 9,70 M, INCLUSIVE CAMINHÃO TOCO PBT 16.000 KG, POTÊNCIA DE 189 CV E CESTA AÉREA COM ISOLAMENTO CLASSE C - IMPOSTOS E SEGUROS. AF_01/2025</t>
  </si>
  <si>
    <t>GUINDAUTO HIDRÁULICO, CAPACIDADE MÁXIMA DE CARGA 6200 KG, MOMENTO MÁXIMO DE CARGA 11,7 TM, ALCANCE MÁXIMO HORIZONTAL 9,70 M, INCLUSIVE CAMINHÃO TOCO PBT 16.000 KG, POTÊNCIA DE 189 CV E CESTA AÉREA COM ISOLAMENTO CLASSE C - JUROS. AF_01/2025</t>
  </si>
  <si>
    <t>GUINDAUTO HIDRÁULICO, CAPACIDADE MÁXIMA DE CARGA 6200 KG, MOMENTO MÁXIMO DE CARGA 11,7 TM, ALCANCE MÁXIMO HORIZONTAL 9,70 M, INCLUSIVE CAMINHÃO TOCO PBT 16.000 KG, POTÊNCIA DE 189 CV E CESTA AÉREA COM ISOLAMENTO CLASSE C - MANUTENÇÃO. AF_01/2025</t>
  </si>
  <si>
    <t>GUINDAUTO HIDRÁULICO, CAPACIDADE MÁXIMA DE CARGA 6200 KG, MOMENTO MÁXIMO DE CARGA 11,7 TM, ALCANCE MÁXIMO HORIZONTAL 9,70 M, INCLUSIVE CAMINHÃO TOCO PBT 16.000 KG, POTÊNCIA DE 189 CV E CESTA AÉREA COM ISOLAMENTO CLASSE C - MATERIAIS NA OPERAÇÃO. AF_01/2025</t>
  </si>
  <si>
    <t>GUINDAUTO HIDRÁULICO, CAPACIDADE MÁXIMA DE CARGA 6500 KG, MOMENTO MÁXIMO DE CARGA 5,8 TM, ALCANCE MÁXIMO HORIZONTAL 7,60 M, INCLUSIVE CAMINHÃO TOCO PBT 9.700 KG, POTÊNCIA DE 160 CV - DEPRECIAÇÃO. AF_08/2015</t>
  </si>
  <si>
    <t>GUINDAUTO HIDRÁULICO, CAPACIDADE MÁXIMA DE CARGA 6500 KG, MOMENTO MÁXIMO DE CARGA 5,8 TM, ALCANCE MÁXIMO HORIZONTAL 7,60 M, INCLUSIVE CAMINHÃO TOCO PBT 9.700 KG, POTÊNCIA DE 160 CV - IMPOSTOS E SEGUROS. AF_08/2015</t>
  </si>
  <si>
    <t>GUINDAUTO HIDRÁULICO, CAPACIDADE MÁXIMA DE CARGA 6500 KG, MOMENTO MÁXIMO DE CARGA 5,8 TM, ALCANCE MÁXIMO HORIZONTAL 7,60 M, INCLUSIVE CAMINHÃO TOCO PBT 9.700 KG, POTÊNCIA DE 160 CV - JUROS. AF_08/2015</t>
  </si>
  <si>
    <t>GUINDAUTO HIDRÁULICO, CAPACIDADE MÁXIMA DE CARGA 6500 KG, MOMENTO MÁXIMO DE CARGA 5,8 TM, ALCANCE MÁXIMO HORIZONTAL 7,60 M, INCLUSIVE CAMINHÃO TOCO PBT 9.700 KG, POTÊNCIA DE 160 CV - MANUTENÇÃO. AF_08/2015</t>
  </si>
  <si>
    <t>GUINDAUTO HIDRÁULICO, CAPACIDADE MÁXIMA DE CARGA 6500 KG, MOMENTO MÁXIMO DE CARGA 5,8 TM, ALCANCE MÁXIMO HORIZONTAL 7,60 M, INCLUSIVE CAMINHÃO TOCO PBT 9.700 KG, POTÊNCIA DE 160 CV - MATERIAIS NA OPERAÇÃO. AF_08/2015</t>
  </si>
  <si>
    <t>GUINDAUTO HIDRÁULICO, CAPACIDADE MÁXIMA DE CARGA 8500 KG, MOMENTO MÁXIMO DE CARGA 30,4 TM, ALCANCE MÁXIMO HORIZONTAL 14,30 M, INCLUSIVE CAMINHÃO TRUCADO PBT 23.000 KG, POTÊNCIA DE 256 CV E CARROCERIA FIXA ABERTA DE MADEIRA - DEPRECIAÇÃO. AF_05/2025</t>
  </si>
  <si>
    <t>GUINDAUTO HIDRÁULICO, CAPACIDADE MÁXIMA DE CARGA 8500 KG, MOMENTO MÁXIMO DE CARGA 30,4 TM, ALCANCE MÁXIMO HORIZONTAL 14,30 M, INCLUSIVE CAMINHÃO TRUCADO PBT 23.000 KG, POTÊNCIA DE 256 CV E CARROCERIA FIXA ABERTA DE MADEIRA - IMPOSTOS E SEGUROS. AF_05/2025</t>
  </si>
  <si>
    <t>GUINDAUTO HIDRÁULICO, CAPACIDADE MÁXIMA DE CARGA 8500 KG, MOMENTO MÁXIMO DE CARGA 30,4 TM, ALCANCE MÁXIMO HORIZONTAL 14,30 M, INCLUSIVE CAMINHÃO TRUCADO PBT 23.000 KG, POTÊNCIA DE 256 CV E CARROCERIA FIXA ABERTA DE MADEIRA - JUROS. AF_05/2025</t>
  </si>
  <si>
    <t>GUINDAUTO HIDRÁULICO, CAPACIDADE MÁXIMA DE CARGA 8500 KG, MOMENTO MÁXIMO DE CARGA 30,4 TM, ALCANCE MÁXIMO HORIZONTAL 14,30 M, INCLUSIVE CAMINHÃO TRUCADO PBT 23.000 KG, POTÊNCIA DE 256 CV E CARROCERIA FIXA ABERTA DE MADEIRA - MANUTENÇÃO. AF_05/2025</t>
  </si>
  <si>
    <t>GUINDAUTO HIDRÁULICO, CAPACIDADE MÁXIMA DE CARGA 8500 KG, MOMENTO MÁXIMO DE CARGA 30,4 TM, ALCANCE MÁXIMO HORIZONTAL 14,30 M, INCLUSIVE CAMINHÃO TRUCADO PBT 23.000 KG, POTÊNCIA DE 256 CV E CARROCERIA FIXA ABERTA DE MADEIRA - MATERIAIS NA OPERAÇÃO. AF_05/2025</t>
  </si>
  <si>
    <t>INVERSOR DE SOLDA MONOFÁSICO DE 160 A, POTÊNCIA DE 7000 W, TENSÃO DE 220 V, TURBO VENTILADO, PROTEÇÃO POR TERMOSTATO, PARA ELETRODOS DE 2,0 A 4,0 MM - DEPRECIAÇÃO. AF_06/2018</t>
  </si>
  <si>
    <t>INVERSOR DE SOLDA MONOFÁSICO DE 160 A, POTÊNCIA DE 7000 W, TENSÃO DE 220 V, TURBO VENTILADO, PROTEÇÃO POR TERMOSTATO, PARA ELETRODOS DE 2,0 A 4,0 MM - JUROS. AF_06/2018</t>
  </si>
  <si>
    <t>INVERSOR DE SOLDA MONOFÁSICO DE 160 A, POTÊNCIA DE 7000 W, TENSÃO DE 220 V, TURBO VENTILADO, PROTEÇÃO POR TERMOSTATO, PARA ELETRODOS DE 2,0 A 4,0 MM - MANUTENÇÃO. AF_06/2018</t>
  </si>
  <si>
    <t>INVERSOR DE SOLDA MONOFÁSICO DE 160 A, POTÊNCIA DE 7000 W, TENSÃO DE 220 V, TURBO VENTILADO, PROTEÇÃO POR TERMOSTATO, PARA ELETRODOS DE 2,0 A 4,0 MM - MATERIAIS NA OPERAÇÃO. AF_06/2018</t>
  </si>
  <si>
    <t>LAVADORA DE ALTA PRESSAO (LAVA-JATO) PARA AGUA FRIA, PRESSAO DE OPERACAO ENTRE 1400 E 1900 LIB/POL2, VAZAO MAXIMA ENTRE 400 E 700 L/H - DEPRECIAÇÃO. AF_05/2023</t>
  </si>
  <si>
    <t>LAVADORA DE ALTA PRESSAO (LAVA-JATO) PARA AGUA FRIA, PRESSAO DE OPERACAO ENTRE 1400 E 1900 LIB/POL2, VAZAO MAXIMA ENTRE 400 E 700 L/H - JUROS. AF_05/2023</t>
  </si>
  <si>
    <t>LAVADORA DE ALTA PRESSAO (LAVA-JATO) PARA AGUA FRIA, PRESSAO DE OPERACAO ENTRE 1400 E 1900 LIB/POL2, VAZAO MAXIMA ENTRE 400 E 700 L/H - MANUTENÇÃO. AF_05/2023</t>
  </si>
  <si>
    <t>LAVADORA DE ALTA PRESSAO (LAVA-JATO) PARA AGUA FRIA, PRESSAO DE OPERACAO ENTRE 1400 E 1900 LIB/POL2, VAZAO MAXIMA ENTRE 400 E 700 L/H - MATERIAIS NA OPERAÇÃO. AF_05/2023</t>
  </si>
  <si>
    <t>LIXADEIRA DE PAREDE, COM LED, POTÊNCIA 750 W, FREQUÊNCIA 60 HZ, VELOCIDADE 1000 A 2100 RPM, DIÂMETRO DA LIXA 225 MM - DEPRECIAÇÃO. AF_12/2022</t>
  </si>
  <si>
    <t>LIXADEIRA DE PAREDE, COM LED, POTÊNCIA 750 W, FREQUÊNCIA 60 HZ, VELOCIDADE 1000 A 2100 RPM, DIÂMETRO DA LIXA 225 MM - JUROS. AF_12/2022</t>
  </si>
  <si>
    <t>LIXADEIRA DE PAREDE, COM LED, POTÊNCIA 750 W, FREQUÊNCIA 60 HZ, VELOCIDADE 1000 A 2100 RPM, DIÂMETRO DA LIXA 225 MM - MANUTENÇÃO. AF_12/2022</t>
  </si>
  <si>
    <t>LIXADEIRA DE PAREDE, COM LED, POTÊNCIA 750 W, FREQUÊNCIA 60 HZ, VELOCIDADE 1000 A 2100 RPM, DIÂMETRO DA LIXA 225 MM - MATERIAIS NA OPERAÇÃO. AF_12/2022</t>
  </si>
  <si>
    <t>MANIPULADOR TELESCÓPICO, POTÊNCIA DE 85 HP, CAPACIDADE DE CARGA DE 3.500 KG, ALTURA MÁXIMA DE ELEVAÇÃO DE 12,3 M - DEPRECIAÇÃO. AF_05/2023</t>
  </si>
  <si>
    <t>MANIPULADOR TELESCÓPICO, POTÊNCIA DE 85 HP, CAPACIDADE DE CARGA DE 3.500 KG, ALTURA MÁXIMA DE ELEVAÇÃO DE 12,3 M - JUROS. AF_05/2023</t>
  </si>
  <si>
    <t>MANIPULADOR TELESCÓPICO, POTÊNCIA DE 85 HP, CAPACIDADE DE CARGA DE 3.500 KG, ALTURA MÁXIMA DE ELEVAÇÃO DE 12,3 M - MANUTENÇÃO. AF_05/2023</t>
  </si>
  <si>
    <t>MANIPULADOR TELESCÓPICO, POTÊNCIA DE 85 HP, CAPACIDADE DE CARGA DE 3.500 KG, ALTURA MÁXIMA DE ELEVAÇÃO DE 12,3 M - MATERIAIS NA OPERAÇÃO. AF_05/2023</t>
  </si>
  <si>
    <t>MARTELETE OU ROMPEDOR PNEUMÁTICO MANUAL, 28 KG, COM SILENCIADOR - DEPRECIAÇÃO. AF_07/2016</t>
  </si>
  <si>
    <t>MARTELETE OU ROMPEDOR PNEUMÁTICO MANUAL, 28 KG, COM SILENCIADOR - JUROS. AF_07/2016</t>
  </si>
  <si>
    <t>MARTELETE OU ROMPEDOR PNEUMÁTICO MANUAL, 28 KG, COM SILENCIADOR - MANUTENÇÃO. AF_07/2016</t>
  </si>
  <si>
    <t>MARTELETE PERFURADOR/ ROMPEDOR ELÉTRICO, POTÊNCIA 800 W, 220 V - DEPRECIAÇÃO. AF_05/2023</t>
  </si>
  <si>
    <t>MARTELETE PERFURADOR/ ROMPEDOR ELÉTRICO, POTÊNCIA 800 W, 220 V - JUROS. AF_05/2023</t>
  </si>
  <si>
    <t>MARTELETE PERFURADOR/ ROMPEDOR ELÉTRICO, POTÊNCIA 800 W, 220 V - MANUTENÇÃO. AF_05/2023</t>
  </si>
  <si>
    <t>MARTELETE PERFURADOR/ ROMPEDOR ELÉTRICO, POTÊNCIA 800 W, 220 V - MATERIAIS NA OPERAÇÃO. AF_05/2023</t>
  </si>
  <si>
    <t>MARTELO DEMOLIDOR ELÉTRICO, COM POTÊNCIA DE 2.000 W, 1.000 IMPACTOS POR MINUTO, PESO DE 30 KG - DEPRECIAÇÃO. AF_01/2021</t>
  </si>
  <si>
    <t>MARTELO DEMOLIDOR ELÉTRICO, COM POTÊNCIA DE 2.000 W, 1.000 IMPACTOS POR MINUTO, PESO DE 30 KG - JUROS. AF_01/2021</t>
  </si>
  <si>
    <t>MARTELO DEMOLIDOR ELÉTRICO, COM POTÊNCIA DE 2.000 W, 1.000 IMPACTOS POR MINUTO, PESO DE 30 KG - MANUTENÇÃO. AF_01/2021</t>
  </si>
  <si>
    <t>MARTELO DEMOLIDOR ELÉTRICO, COM POTÊNCIA DE 2.000 W, 1.000 IMPACTOS POR MINUTO, PESO DE 30 KG - MATERIAIS NA OPERAÇÃO. AF_01/2021</t>
  </si>
  <si>
    <t>MARTELO DEMOLIDOR PNEUMÁTICO MANUAL, 32 KG - DEPRECIAÇÃO. AF_09/2016</t>
  </si>
  <si>
    <t>MARTELO DEMOLIDOR PNEUMÁTICO MANUAL, 32 KG - JUROS. AF_09/2016</t>
  </si>
  <si>
    <t>MARTELO DEMOLIDOR PNEUMÁTICO MANUAL, 32 KG - MANUTENÇÃO. AF_09/2016</t>
  </si>
  <si>
    <t>MARTELO PERFURADOR PNEUMÁTICO MANUAL, HASTE 19 X 108 MM, *11* KG - DEPRECIAÇÃO. AF_02/2025</t>
  </si>
  <si>
    <t>MARTELO PERFURADOR PNEUMÁTICO MANUAL, HASTE 19 X 108 MM, *11* KG - JUROS. AF_02/2025</t>
  </si>
  <si>
    <t>MARTELO PERFURADOR PNEUMÁTICO MANUAL, HASTE 19 X 108 MM, *11* KG - MANUTENÇÃO. AF_02/2025</t>
  </si>
  <si>
    <t>MINI GUINDASTE ARANHA SOBRE ESTEIRAS E LANCA TELESCÓPICA, CAPACIDADE MÁXIMA DE CARGA 3,0 TON, RAIO MÁXIMO DE TRABALHO 8,25 M, ALTURA DE LANÇA DO SOLO 9,2 M, 55 M DE CABO DE AÇO 8 MM, MOTOR ELÉTRICO 220/380 VOLTS - MATERIAIS NA OPERAÇÃO. AF_03/2022</t>
  </si>
  <si>
    <t>MINI GUINDASTE ARANHA SOBRE ESTEIRAS E LANCA TELESCÓPICA, CAPACIDADE MÁXIMA DE CARGA 3,0 TON, RAIO MÁXIMO DE TRABALHO 8,25 M, ALTURA DE LANÇA DO SOLO 9,2 M, 55 M DE CABO DE AÇO 8 MM, MOTOR ELÉTRICO 220/380 VOLTS TRIFÁSICO - DEPRECIAÇÃO. AF_03/2022</t>
  </si>
  <si>
    <t>MINI GUINDASTE ARANHA SOBRE ESTEIRAS E LANCA TELESCÓPICA, CAPACIDADE MÁXIMA DE CARGA 3,0 TON, RAIO MÁXIMO DE TRABALHO 8,25 M, ALTURA DE LANÇA DO SOLO 9,2 M, 55 M DE CABO DE AÇO 8 MM, MOTOR ELÉTRICO 220/380 VOLTS TRIFÁSICO - JUROS. AF_03/2022</t>
  </si>
  <si>
    <t>MINI GUINDASTE ARANHA SOBRE ESTEIRAS E LANCA TELESCÓPICA, CAPACIDADE MÁXIMA DE CARGA 3,0 TON, RAIO MÁXIMO DE TRABALHO 8,25 M, ALTURA DE LANÇA DO SOLO 9,2 M, 55 M DE CABO DE AÇO 8 MM, MOTOR ELÉTRICO 220/380 VOLTS TRIFÁSICO - MANUTENÇÃO. AF_03/2022</t>
  </si>
  <si>
    <t>MINICARREGADEIRA SOBRE RODAS POTENCIA 47HP CAPACIDADE OPERACAO 646 KG, COM VASSOURA MECÂNICA ACOPLADA - DEPRECIAÇÃO. AF_03/2017</t>
  </si>
  <si>
    <t>MINICARREGADEIRA SOBRE RODAS POTENCIA 47HP CAPACIDADE OPERACAO 646 KG, COM VASSOURA MECÂNICA ACOPLADA - JUROS. AF_03/2017</t>
  </si>
  <si>
    <t>MINICARREGADEIRA SOBRE RODAS POTENCIA 47HP CAPACIDADE OPERACAO 646 KG, COM VASSOURA MECÂNICA ACOPLADA - MANUTENÇÃO. AF_03/2017</t>
  </si>
  <si>
    <t>MINICARREGADEIRA SOBRE RODAS POTENCIA 47HP CAPACIDADE OPERACAO 646 KG, COM VASSOURA MECÂNICA ACOPLADA - MATERIAIS NA OPERAÇÃO. AF_03/2017</t>
  </si>
  <si>
    <t>MINICARREGADEIRA SOBRE RODAS, POTÊNCIA LÍQUIDA DE 47 HP, CAPACIDADE NOMINAL DE OPERAÇÃO DE 646 KG - DEPRECIAÇÃO. AF_06/2015</t>
  </si>
  <si>
    <t>MINICARREGADEIRA SOBRE RODAS, POTÊNCIA LÍQUIDA DE 47 HP, CAPACIDADE NOMINAL DE OPERAÇÃO DE 646 KG - JUROS. AF_06/2015</t>
  </si>
  <si>
    <t>MINICARREGADEIRA SOBRE RODAS, POTÊNCIA LÍQUIDA DE 47 HP, CAPACIDADE NOMINAL DE OPERAÇÃO DE 646 KG - MANUTENÇÃO. AF_06/2015</t>
  </si>
  <si>
    <t>MINICARREGADEIRA SOBRE RODAS, POTÊNCIA LÍQUIDA DE 47 HP, CAPACIDADE NOMINAL DE OPERAÇÃO DE 646 KG - MATERIAIS NA OPERAÇÃO. AF_06/2015</t>
  </si>
  <si>
    <t>MINIESCAVADEIRA SOBRE ESTEIRAS, POTÊNCIA LÍQUIDA DE *30* HP, PESO OPERACIONAL DE *3.500* KG - DEPRECIAÇÃO. AF_04/2017</t>
  </si>
  <si>
    <t>MINIESCAVADEIRA SOBRE ESTEIRAS, POTÊNCIA LÍQUIDA DE *30* HP, PESO OPERACIONAL DE *3.500* KG - JUROS. AF_04/2017</t>
  </si>
  <si>
    <t>MINIESCAVADEIRA SOBRE ESTEIRAS, POTÊNCIA LÍQUIDA DE *30* HP, PESO OPERACIONAL DE *3.500* KG - MANUTENÇÃO. AF_04/2017</t>
  </si>
  <si>
    <t>MINIESCAVADEIRA SOBRE ESTEIRAS, POTÊNCIA LÍQUIDA DE *30* HP, PESO OPERACIONAL DE *3.500* KG - MATERIAIS NA OPERAÇÃO. AF_04/2017</t>
  </si>
  <si>
    <t>MISTURADOR DE ARGAMASSA, EIXO HORIZONTAL, CAPACIDADE DE MISTURA 160 KG, MOTOR ELÉTRICO POTÊNCIA 3 CV - DEPRECIAÇÃO. AF_05/2023</t>
  </si>
  <si>
    <t>MISTURADOR DE ARGAMASSA, EIXO HORIZONTAL, CAPACIDADE DE MISTURA 160 KG, MOTOR ELÉTRICO POTÊNCIA 3 CV - JUROS. AF_05/2023</t>
  </si>
  <si>
    <t>MISTURADOR DE ARGAMASSA, EIXO HORIZONTAL, CAPACIDADE DE MISTURA 160 KG, MOTOR ELÉTRICO POTÊNCIA 3 CV - MANUTENÇÃO. AF_05/2023</t>
  </si>
  <si>
    <t>MISTURADOR DE ARGAMASSA, EIXO HORIZONTAL, CAPACIDADE DE MISTURA 160 KG, MOTOR ELÉTRICO POTÊNCIA 3 CV - MATERIAIS NA OPERAÇÃO. AF_05/2023</t>
  </si>
  <si>
    <t>MISTURADOR DE ARGAMASSA, EIXO HORIZONTAL, CAPACIDADE DE MISTURA 300 KG, MOTOR ELÉTRICO POTÊNCIA 5 CV - DEPRECIAÇÃO. AF_05/2023</t>
  </si>
  <si>
    <t>MISTURADOR DE ARGAMASSA, EIXO HORIZONTAL, CAPACIDADE DE MISTURA 300 KG, MOTOR ELÉTRICO POTÊNCIA 5 CV - JUROS. AF_05/2023</t>
  </si>
  <si>
    <t>MISTURADOR DE ARGAMASSA, EIXO HORIZONTAL, CAPACIDADE DE MISTURA 300 KG, MOTOR ELÉTRICO POTÊNCIA 5 CV - MANUTENÇÃO. AF_05/2023</t>
  </si>
  <si>
    <t>MISTURADOR DE ARGAMASSA, EIXO HORIZONTAL, CAPACIDADE DE MISTURA 300 KG, MOTOR ELÉTRICO POTÊNCIA 5 CV - MATERIAIS NA OPERAÇÃO. AF_05/2023</t>
  </si>
  <si>
    <t>MISTURADOR DE ARGAMASSA, EIXO HORIZONTAL, CAPACIDADE DE MISTURA 600 KG, MOTOR ELÉTRICO POTÊNCIA 7,5 CV - DEPRECIAÇÃO. AF_05/2023</t>
  </si>
  <si>
    <t>MISTURADOR DE ARGAMASSA, EIXO HORIZONTAL, CAPACIDADE DE MISTURA 600 KG, MOTOR ELÉTRICO POTÊNCIA 7,5 CV - JUROS. AF_05/2023</t>
  </si>
  <si>
    <t>MISTURADOR DE ARGAMASSA, EIXO HORIZONTAL, CAPACIDADE DE MISTURA 600 KG, MOTOR ELÉTRICO POTÊNCIA 7,5 CV - MANUTENÇÃO. AF_05/2023</t>
  </si>
  <si>
    <t>MISTURADOR DE ARGAMASSA, EIXO HORIZONTAL, CAPACIDADE DE MISTURA 600 KG, MOTOR ELÉTRICO POTÊNCIA 7,5 CV - MATERIAIS NA OPERAÇÃO. AF_05/2023</t>
  </si>
  <si>
    <t>MISTURADOR DUPLO HORIZONTAL DE ALTA TURBULÊNCIA, CAPACIDADE / VOLUME 2 X 500 LITROS, MOTORES ELÉTRICOS MÍNIMO 5 CV CADA, PARA NATA CIMENTO, ARGAMASSA E OUTROS - DEPRECIAÇÃO. AF_06/2015</t>
  </si>
  <si>
    <t>MISTURADOR DUPLO HORIZONTAL DE ALTA TURBULÊNCIA, CAPACIDADE / VOLUME 2 X 500 LITROS, MOTORES ELÉTRICOS MÍNIMO 5 CV CADA, PARA NATA CIMENTO, ARGAMASSA E OUTROS - JUROS. AF_06/2015</t>
  </si>
  <si>
    <t>MISTURADOR DUPLO HORIZONTAL DE ALTA TURBULÊNCIA, CAPACIDADE / VOLUME 2 X 500 LITROS, MOTORES ELÉTRICOS MÍNIMO 5 CV CADA, PARA NATA CIMENTO, ARGAMASSA E OUTROS - MANUTENÇÃO. AF_06/2015</t>
  </si>
  <si>
    <t>MISTURADOR DUPLO HORIZONTAL DE ALTA TURBULÊNCIA, CAPACIDADE / VOLUME 2 X 500 LITROS, MOTORES ELÉTRICOS MÍNIMO 5 CV CADA, PARA NATA CIMENTO, ARGAMASSA E OUTROS - MATERIAIS NA OPERAÇÃO. AF_06/2015</t>
  </si>
  <si>
    <t>MISTURADOR PARA PREPARO DE LAMA ESTABILIZANTE COM CAPACIDADE DE *4000* L, COM BOMBA CENTRÍFUGA 5,5 HP A 23,07 HP, PARA SISTEMA DE FURO DIRECIONAL - DEPRECIAÇÃO. AF_05/2023</t>
  </si>
  <si>
    <t>MISTURADOR PARA PREPARO DE LAMA ESTABILIZANTE COM CAPACIDADE DE *4000* L, COM BOMBA CENTRÍFUGA 5,5 HP A 23,07 HP, PARA SISTEMA DE FURO DIRECIONAL - JUROS. AF_05/2023</t>
  </si>
  <si>
    <t>MISTURADOR PARA PREPARO DE LAMA ESTABILIZANTE COM CAPACIDADE DE *4000* L, COM BOMBA CENTRÍFUGA 5,5 HP A 23,07 HP, PARA SISTEMA DE FURO DIRECIONAL - MANUTENÇÃO. AF_05/2023</t>
  </si>
  <si>
    <t>MISTURADOR PARA PREPARO DE LAMA ESTABILIZANTE COM CAPACIDADE DE *4000* L, COM BOMBA CENTRÍFUGA 5,5 HP A 23,07 HP, PARA SISTEMA DE FURO DIRECIONAL - MATERIAIS NA OPERAÇÃO. AF_05/2023</t>
  </si>
  <si>
    <t>MOTOBOMBA CENTRÍFUGA, MOTOR A GASOLINA, POTÊNCIA 5,42 HP, BOCAIS 1 1/2" X 1", DIÂMETRO ROTOR 143 MM HM/Q = 6 MCA / 16,8 M3/H A 38 MCA / 6,6 M3/H - DEPRECIAÇÃO. AF_06/2014</t>
  </si>
  <si>
    <t>MOTOBOMBA CENTRÍFUGA, MOTOR A GASOLINA, POTÊNCIA 5,42 HP, BOCAIS 1 1/2" X 1", DIÂMETRO ROTOR 143 MM HM/Q = 6 MCA / 16,8 M3/H A 38 MCA / 6,6 M3/H - JUROS. AF_06/2014</t>
  </si>
  <si>
    <t>MOTOBOMBA CENTRÍFUGA, MOTOR A GASOLINA, POTÊNCIA 5,42 HP, BOCAIS 1 1/2" X 1", DIÂMETRO ROTOR 143 MM HM/Q = 6 MCA / 16,8 M3/H A 38 MCA / 6,6 M3/H - MANUTENÇÃO. AF_06/2014</t>
  </si>
  <si>
    <t>MOTOBOMBA CENTRÍFUGA, MOTOR A GASOLINA, POTÊNCIA 5,42 HP, BOCAIS 1 1/2" X 1", DIÂMETRO ROTOR 143 MM HM/Q = 6 MCA / 16,8 M3/H A 38 MCA / 6,6 M3/H - MATERIAIS NA OPERAÇÃO. AF_06/2014</t>
  </si>
  <si>
    <t>MOTOBOMBA TRASH (PARA ÁGUA SUJA) AUTO ESCORVANTE, MOTOR GASOLINA DE 6,41 HP, DIÂMETROS DE SUCÇÃO X RECALQUE: 3" X 3", HM/Q = 10 MCA / 60 M3/H A 23 MCA / 0 M3/H - DEPRECIAÇÃO. AF_10/2014</t>
  </si>
  <si>
    <t>MOTOBOMBA TRASH (PARA ÁGUA SUJA) AUTO ESCORVANTE, MOTOR GASOLINA DE 6,41 HP, DIÂMETROS DE SUCÇÃO X RECALQUE: 3" X 3", HM/Q = 10 MCA / 60 M3/H A 23 MCA / 0 M3/H - JUROS. AF_10/2014</t>
  </si>
  <si>
    <t>MOTOBOMBA TRASH (PARA ÁGUA SUJA) AUTO ESCORVANTE, MOTOR GASOLINA DE 6,41 HP, DIÂMETROS DE SUCÇÃO X RECALQUE: 3" X 3", HM/Q = 10 MCA / 60 M3/H A 23 MCA / 0 M3/H - MANUTENÇÃO. AF_10/2014</t>
  </si>
  <si>
    <t>MOTOBOMBA TRASH (PARA ÁGUA SUJA) AUTO ESCORVANTE, MOTOR GASOLINA DE 6,41 HP, DIÂMETROS DE SUCÇÃO X RECALQUE: 3" X 3", HM/Q = 10 MCA / 60 M3/H A 23 MCA / 0 M3/H - MATERIAIS NA OPERAÇÃO. AF_10/2014</t>
  </si>
  <si>
    <t>MOTONIVELADORA POTÊNCIA BÁSICA LÍQUIDA (PRIMEIRA MARCHA) 125 HP, PESO BRUTO 13032 KG, LARGURA DA LÂMINA DE 3,7 M - DEPRECIAÇÃO. AF_06/2014</t>
  </si>
  <si>
    <t>MOTONIVELADORA POTÊNCIA BÁSICA LÍQUIDA (PRIMEIRA MARCHA) 125 HP, PESO BRUTO 13032 KG, LARGURA DA LÂMINA DE 3,7 M - JUROS. AF_06/2014</t>
  </si>
  <si>
    <t>MOTONIVELADORA POTÊNCIA BÁSICA LÍQUIDA (PRIMEIRA MARCHA) 125 HP, PESO BRUTO 13032 KG, LARGURA DA LÂMINA DE 3,7 M - MANUTENÇÃO. AF_06/2014</t>
  </si>
  <si>
    <t>MOTONIVELADORA POTÊNCIA BÁSICA LÍQUIDA (PRIMEIRA MARCHA) 125 HP, PESO BRUTO 13032 KG, LARGURA DA LÂMINA DE 3,7 M - MATERIAIS NA OPERAÇÃO. AF_06/2014</t>
  </si>
  <si>
    <t>MÁQUINA DEMARCADORA DE FAIXA DE TRÁFEGO À FRIO, AUTOPROPELIDA, POTÊNCIA 38 HP - DEPRECIAÇÃO. AF_07/2016</t>
  </si>
  <si>
    <t>MÁQUINA DEMARCADORA DE FAIXA DE TRÁFEGO À FRIO, AUTOPROPELIDA, POTÊNCIA 38 HP - JUROS. AF_07/2016</t>
  </si>
  <si>
    <t>MÁQUINA DEMARCADORA DE FAIXA DE TRÁFEGO À FRIO, AUTOPROPELIDA, POTÊNCIA 38 HP - MANUTENÇÃO. AF_07/2016</t>
  </si>
  <si>
    <t>MÁQUINA DEMARCADORA DE FAIXA DE TRÁFEGO À FRIO, AUTOPROPELIDA, POTÊNCIA 38 HP - MATERIAIS NA OPERAÇÃO. AF_07/2016</t>
  </si>
  <si>
    <t>MÁQUINA DEMARCADORA DE FAIXA DE TRÁFEGO À FRIO, TRAÇÃO MANUAL, 4 CV, PRESSÃO MAX 3300 PSI, TANQUE 20 L - DEPRECIAÇÃO. AF_06/2021</t>
  </si>
  <si>
    <t>MÁQUINA DEMARCADORA DE FAIXA DE TRÁFEGO À FRIO, TRAÇÃO MANUAL, 4 CV, PRESSÃO MAX 3300 PSI, TANQUE 20 L - JUROS. AF_06/2021</t>
  </si>
  <si>
    <t>MÁQUINA DEMARCADORA DE FAIXA DE TRÁFEGO À FRIO, TRAÇÃO MANUAL, 4 CV, PRESSÃO MAX 3300 PSI, TANQUE 20 L - MANUTENÇÃO. AF_06/2021</t>
  </si>
  <si>
    <t>MÁQUINA DEMARCADORA DE FAIXA DE TRÁFEGO À FRIO, TRAÇÃO MANUAL, 4 CV, PRESSÃO MAX 3300 PSI, TANQUE 20 L - MATERIAIS NA OPERAÇÃO. AF_06/2021</t>
  </si>
  <si>
    <t>MÁQUINA EXTRUSORA DE CONCRETO PARA GUIAS E SARJETAS, MOTOR A DIESEL, POTÊNCIA 14 CV - DEPRECIAÇÃO. AF_12/2015</t>
  </si>
  <si>
    <t>MÁQUINA EXTRUSORA DE CONCRETO PARA GUIAS E SARJETAS, MOTOR A DIESEL, POTÊNCIA 14 CV - JUROS. AF_12/2015</t>
  </si>
  <si>
    <t>MÁQUINA EXTRUSORA DE CONCRETO PARA GUIAS E SARJETAS, MOTOR A DIESEL, POTÊNCIA 14 CV - MANUTENÇÃO. AF_12/2015</t>
  </si>
  <si>
    <t>MÁQUINA EXTRUSORA DE CONCRETO PARA GUIAS E SARJETAS, MOTOR A DIESEL, POTÊNCIA 14 CV - MATERIAIS NA OPERAÇÃO. AF_12/2015</t>
  </si>
  <si>
    <t>MÁQUINA FORMER DOBRAS DIVERSAS: 220V/380V TRIFÁSICO OU MONOFÁSICO, CAPACIDADE 0,5-1,27MM, MOTOR 2CV - DEPRECIAÇÃO. AF_05/2023</t>
  </si>
  <si>
    <t>MÁQUINA FORMER DOBRAS DIVERSAS: 220V/380V TRIFÁSICO OU MONOFÁSICO, CAPACIDADE 0,5-1,27MM, MOTOR 2CV - JUROS. AF_05/2023</t>
  </si>
  <si>
    <t>MÁQUINA FORMER DOBRAS DIVERSAS: 220V/380V TRIFÁSICO OU MONOFÁSICO, CAPACIDADE 0,5-1,27MM, MOTOR 2CV - MANUTENÇÃO. AF_05/2023</t>
  </si>
  <si>
    <t>MÁQUINA FORMER DOBRAS DIVERSAS: 220V/380V TRIFÁSICO OU MONOFÁSICO, CAPACIDADE 0,5-1,27MM, MOTOR 2CV - MATERIAIS NA OPERAÇÃO. AF_05/2023</t>
  </si>
  <si>
    <t>MÁQUINA JATO DE PRESSAO PORTÁTIL, CAMARA DE 1 SAIDA, CAPACIDADE 280 L, DIAMETRO 670 MM, BICO DE JATO CURTO VENTURI DE 5/16", MANGUEIRA DE 1" COM COMPRESSOR DE AR REBOCÁVEL 189 PCM E MOTOR DIESEL 63 CV - DEPRECIAÇÃO. AF_05/2023</t>
  </si>
  <si>
    <t>MÁQUINA JATO DE PRESSAO PORTÁTIL, CAMARA DE 1 SAIDA, CAPACIDADE 280 L, DIAMETRO 670 MM, BICO DE JATO CURTO VENTURI DE 5/16", MANGUEIRA DE 1" COM COMPRESSOR DE AR REBOCÁVEL 189 PCM E MOTOR DIESEL 63 CV - JUROS. AF_05/2023</t>
  </si>
  <si>
    <t>MÁQUINA JATO DE PRESSAO PORTÁTIL, CAMARA DE 1 SAIDA, CAPACIDADE 280 L, DIAMETRO 670 MM, BICO DE JATO CURTO VENTURI DE 5/16", MANGUEIRA DE 1" COM COMPRESSOR DE AR REBOCÁVEL 189 PCM E MOTOR DIESEL 63 CV - MANUTENÇÃO. AF_05/2023</t>
  </si>
  <si>
    <t>MÁQUINA JATO DE PRESSAO PORTÁTIL, CAMARA DE 1 SAIDA, CAPACIDADE 280 L, DIAMETRO 670 MM, BICO DE JATO CURTO VENTURI DE 5/16", MANGUEIRA DE 1" COM COMPRESSOR DE AR REBOCÁVEL 189 PCM E MOTOR DIESEL 63 CV - MATERIAIS NA OPERAÇÃO. AF_05/2023</t>
  </si>
  <si>
    <t>MÁQUINA METALEIRA UNIVERSAL MODELO IW 110/180 BTD - DEPRECIAÇÃO. AF_05/2023</t>
  </si>
  <si>
    <t>MÁQUINA METALEIRA UNIVERSAL MODELO IW 110/180 BTD - JUROS. AF_05/2023</t>
  </si>
  <si>
    <t>MÁQUINA METALEIRA UNIVERSAL MODELO IW 110/180 BTD - MANUTENÇÃO. AF_05/2023</t>
  </si>
  <si>
    <t>MÁQUINA METALEIRA UNIVERSAL MODELO IW 110/180 BTD - MATERIAIS NA OPERAÇÃO. AF_05/2023</t>
  </si>
  <si>
    <t>MÁQUINA PARA SOLDA POR ELETROFUSÃO PARA TUBOS DE POLIETILENO DE ALTA DENSIDADE (PEAD) COM DIÂMETRO EXTERNO DE 20 A 1600 MM, POTÊNCIA DE 3500 W - DEPRECIAÇÃO. AF_05/2023</t>
  </si>
  <si>
    <t>MÁQUINA PARA SOLDA POR ELETROFUSÃO PARA TUBOS DE POLIETILENO DE ALTA DENSIDADE (PEAD) COM DIÂMETRO EXTERNO DE 20 A 1600 MM, POTÊNCIA DE 3500 W - JUROS. AF_05/2023</t>
  </si>
  <si>
    <t>MÁQUINA PARA SOLDA POR ELETROFUSÃO PARA TUBOS DE POLIETILENO DE ALTA DENSIDADE (PEAD) COM DIÂMETRO EXTERNO DE 20 A 1600 MM, POTÊNCIA DE 3500 W - MANUTENÇÃO. AF_05/2023</t>
  </si>
  <si>
    <t>MÁQUINA PARA SOLDA POR ELETROFUSÃO PARA TUBOS DE POLIETILENO DE ALTA DENSIDADE (PEAD) COM DIÂMETRO EXTERNO DE 20 A 1600 MM, POTÊNCIA DE 3500 W - MATERIAIS NA OPERAÇÃO. AF_05/2023</t>
  </si>
  <si>
    <t>MÁQUINA PARA SOLDA POR ELETROFUSÃO PARA TUBOS DE POLIETILENO DE ALTA DENSIDADE (PEAD) COM DIÂMETRO EXTERNO DE 20 A 800 MM, POTÊNCIA ENTRE 2750 E 3000 W - DEPRECIAÇÃO. AF_05/2023</t>
  </si>
  <si>
    <t>MÁQUINA PARA SOLDA POR ELETROFUSÃO PARA TUBOS DE POLIETILENO DE ALTA DENSIDADE (PEAD) COM DIÂMETRO EXTERNO DE 20 A 800 MM, POTÊNCIA ENTRE 2750 E 3000 W - JUROS. AF_05/2023</t>
  </si>
  <si>
    <t>MÁQUINA PARA SOLDA POR ELETROFUSÃO PARA TUBOS DE POLIETILENO DE ALTA DENSIDADE (PEAD) COM DIÂMETRO EXTERNO DE 20 A 800 MM, POTÊNCIA ENTRE 2750 E 3000 W - MANUTENÇÃO. AF_05/2023</t>
  </si>
  <si>
    <t>MÁQUINA PARA SOLDA POR ELETROFUSÃO PARA TUBOS DE POLIETILENO DE ALTA DENSIDADE (PEAD) COM DIÂMETRO EXTERNO DE 20 A 800 MM, POTÊNCIA ENTRE 2750 E 3000 W - MATERIAIS NA OPERAÇÃO. AF_05/2023</t>
  </si>
  <si>
    <t>MÁQUINA PARA SOLDA POR TERMOFUSÃO PARA TUBOS DE POLIETILENO DE ALTA DENSIDADE (PEAD) COM DIÂMETRO EXTERNO DE 315 A 630 MM, POTÊNCIA ENTRE 8000 E 12350 W - DEPRECIAÇÃO. AF_05/2023</t>
  </si>
  <si>
    <t>MÁQUINA PARA SOLDA POR TERMOFUSÃO PARA TUBOS DE POLIETILENO DE ALTA DENSIDADE (PEAD) COM DIÂMETRO EXTERNO DE 315 A 630 MM, POTÊNCIA ENTRE 8000 E 12350 W - JUROS. AF_05/2023</t>
  </si>
  <si>
    <t>MÁQUINA PARA SOLDA POR TERMOFUSÃO PARA TUBOS DE POLIETILENO DE ALTA DENSIDADE (PEAD) COM DIÂMETRO EXTERNO DE 315 A 630 MM, POTÊNCIA ENTRE 8000 E 12350 W - MANUTENÇÃO. AF_05/2023</t>
  </si>
  <si>
    <t>MÁQUINA PARA SOLDA POR TERMOFUSÃO PARA TUBOS DE POLIETILENO DE ALTA DENSIDADE (PEAD) COM DIÂMETRO EXTERNO DE 315 A 630 MM, POTÊNCIA ENTRE 8000 E 12350 W - MATERIAIS NA OPERAÇÃO. AF_05/2023</t>
  </si>
  <si>
    <t>MÁQUINA PARA SOLDA POR TERMOFUSÃO PARA TUBOS DE POLIETILENO DE ALTA DENSIDADE (PEAD) COM DIÂMETRO EXTERNO DE 710 A 1200 MM, POTÊNCIA ENTRE 16000 E 29500 W - DEPRECIAÇÃO. AF_05/2023</t>
  </si>
  <si>
    <t>MÁQUINA PARA SOLDA POR TERMOFUSÃO PARA TUBOS DE POLIETILENO DE ALTA DENSIDADE (PEAD) COM DIÂMETRO EXTERNO DE 710 A 1200 MM, POTÊNCIA ENTRE 16000 E 29500 W - JUROS. AF_05/2023</t>
  </si>
  <si>
    <t>MÁQUINA PARA SOLDA POR TERMOFUSÃO PARA TUBOS DE POLIETILENO DE ALTA DENSIDADE (PEAD) COM DIÂMETRO EXTERNO DE 710 A 1200 MM, POTÊNCIA ENTRE 16000 E 29500 W - MANUTENÇÃO. AF_05/2023</t>
  </si>
  <si>
    <t>MÁQUINA PARA SOLDA POR TERMOFUSÃO PARA TUBOS DE POLIETILENO DE ALTA DENSIDADE (PEAD) COM DIÂMETRO EXTERNO DE 710 A 1200 MM, POTÊNCIA ENTRE 16000 E 29500 W - MATERIAIS NA OPERAÇÃO. AF_05/2023</t>
  </si>
  <si>
    <t>MÁQUINA PARA SOLDA POR TERMOFUSÃO PARA TUBOS DE POLIETILENO DE ALTA DENSIDADE (PEAD) COM DIÂMETRO EXTERNO DE 90 A 315 MM, POTÊNCIA ENTRE 2500 E 5350 W - DEPRECIAÇÃO. AF_05/2023</t>
  </si>
  <si>
    <t>MÁQUINA PARA SOLDA POR TERMOFUSÃO PARA TUBOS DE POLIETILENO DE ALTA DENSIDADE (PEAD) COM DIÂMETRO EXTERNO DE 90 A 315 MM, POTÊNCIA ENTRE 2500 E 5350 W - JUROS. AF_05/2023</t>
  </si>
  <si>
    <t>MÁQUINA PARA SOLDA POR TERMOFUSÃO PARA TUBOS DE POLIETILENO DE ALTA DENSIDADE (PEAD) COM DIÂMETRO EXTERNO DE 90 A 315 MM, POTÊNCIA ENTRE 2500 E 5350 W - MANUTENÇÃO. AF_05/2023</t>
  </si>
  <si>
    <t>MÁQUINA PARA SOLDA POR TERMOFUSÃO PARA TUBOS DE POLIETILENO DE ALTA DENSIDADE (PEAD) COM DIÂMETRO EXTERNO DE 90 A 315 MM, POTÊNCIA ENTRE 2500 E 5350 W - MATERIAIS NA OPERAÇÃO. AF_05/2023</t>
  </si>
  <si>
    <t>MÁQUINA SOLDA ARCO COM PISTOLA DE SOLDAGEM PARA STUD BOLT DE 5 MM A 22 MM - DEPRECIAÇÃO. AF_05/2023</t>
  </si>
  <si>
    <t>MÁQUINA SOLDA ARCO COM PISTOLA DE SOLDAGEM PARA STUD BOLT DE 5 MM A 22 MM - JUROS. AF_05/2023</t>
  </si>
  <si>
    <t>MÁQUINA SOLDA ARCO COM PISTOLA DE SOLDAGEM PARA STUD BOLT DE 5 MM A 22 MM - MANUTENÇÃO. AF_05/2023</t>
  </si>
  <si>
    <t>MÁQUINA SOLDA ARCO COM PISTOLA DE SOLDAGEM PARA STUD BOLT DE 5 MM A 22 MM - MATERIAIS NA OPERAÇÃO. AF_05/2023</t>
  </si>
  <si>
    <t>PENEIRA ROTATIVA COM MOTOR ELÉTRICO MONOFÁSICO DE *0,5 A 1,0* CV, CILINDRO COM DIÂMETRO DE *0,48 A 0,85* M E COMPRIMENTO DE *1,0 A 1,65* M - DEPRECIAÇÃO. AF_11/2025</t>
  </si>
  <si>
    <t>PENEIRA ROTATIVA COM MOTOR ELÉTRICO MONOFÁSICO DE *0,5 A 1,0* CV, CILINDRO COM DIÂMETRO DE *0,48 A 0,85* M E COMPRIMENTO DE *1,0 A 1,65* M - JUROS. AF_11/2025</t>
  </si>
  <si>
    <t>PENEIRA ROTATIVA COM MOTOR ELÉTRICO MONOFÁSICO DE *0,5 A 1,0* CV, CILINDRO COM DIÂMETRO DE *0,48 A 0,85* M E COMPRIMENTO DE *1,0 A 1,65* M - MANUTENÇÃO. AF_11/2025</t>
  </si>
  <si>
    <t>PENEIRA ROTATIVA COM MOTOR ELÉTRICO MONOFÁSICO DE *0,5 A 1,0* CV, CILINDRO COM DIÂMETRO DE *0,48 A 0,85* M E COMPRIMENTO DE *1,0 A 1,65* M - MATERIAIS NA OPERAÇÃO. AF_11/2025</t>
  </si>
  <si>
    <t>PENEIRA ROTATIVA COM MOTOR ELÉTRICO TRIFÁSICO DE 2 CV, CILINDRO DE 1 M X 0,60 M, COM FUROS DE 3,17 MM - DEPRECIAÇÃO. AF_05/2023</t>
  </si>
  <si>
    <t>PENEIRA ROTATIVA COM MOTOR ELÉTRICO TRIFÁSICO DE 2 CV, CILINDRO DE 1 M X 0,60 M, COM FUROS DE 3,17 MM - JUROS. AF_05/2023</t>
  </si>
  <si>
    <t>PENEIRA ROTATIVA COM MOTOR ELÉTRICO TRIFÁSICO DE 2 CV, CILINDRO DE 1 M X 0,60 M, COM FUROS DE 3,17 MM - MANUTENÇÃO. AF_05/2023</t>
  </si>
  <si>
    <t>PENEIRA ROTATIVA COM MOTOR ELÉTRICO TRIFÁSICO DE 2 CV, CILINDRO DE 1 M X 0,60 M, COM FUROS DE 3,17 MM - MATERIAIS NA OPERAÇÃO. AF_05/2023</t>
  </si>
  <si>
    <t>PERFURATRIZ COM TORRE METÁLICA PARA EXECUÇÃO DE ESTACA HÉLICE CONTÍNUA, PROFUNDIDADE MÁXIMA DE 30 M, DIÂMETRO MÁXIMO DE 800 MM, POTÊNCIA INSTALADA DE 268 HP, MESA ROTATIVA COM TORQUE MÁXIMO DE 170 KNM - DEPRECIAÇÃO. AF_06/2015</t>
  </si>
  <si>
    <t>PERFURATRIZ COM TORRE METÁLICA PARA EXECUÇÃO DE ESTACA HÉLICE CONTÍNUA, PROFUNDIDADE MÁXIMA DE 30 M, DIÂMETRO MÁXIMO DE 800 MM, POTÊNCIA INSTALADA DE 268 HP, MESA ROTATIVA COM TORQUE MÁXIMO DE 170 KNM - JUROS. AF_06/2015</t>
  </si>
  <si>
    <t>PERFURATRIZ COM TORRE METÁLICA PARA EXECUÇÃO DE ESTACA HÉLICE CONTÍNUA, PROFUNDIDADE MÁXIMA DE 30 M, DIÂMETRO MÁXIMO DE 800 MM, POTÊNCIA INSTALADA DE 268 HP, MESA ROTATIVA COM TORQUE MÁXIMO DE 170 KNM - MANUTENÇÃO. AF_06/2015</t>
  </si>
  <si>
    <t>PERFURATRIZ COM TORRE METÁLICA PARA EXECUÇÃO DE ESTACA HÉLICE CONTÍNUA, PROFUNDIDADE MÁXIMA DE 30 M, DIÂMETRO MÁXIMO DE 800 MM, POTÊNCIA INSTALADA DE 268 HP, MESA ROTATIVA COM TORQUE MÁXIMO DE 170 KNM - MATERIAIS NA OPERAÇÃO. AF_06/2015</t>
  </si>
  <si>
    <t>PERFURATRIZ COM TORRE METÁLICA PARA EXECUÇÃO DE ESTACA HÉLICE CONTÍNUA, PROFUNDIDADE MÁXIMA DE 32 M, DIÂMETRO MÁXIMO DE 1000 MM, POTÊNCIA INSTALADA DE 350 HP, MESA ROTATIVA COM TORQUE MÁXIMO DE 263 KNM - DEPRECIAÇÃO. AF_01/2016</t>
  </si>
  <si>
    <t>PERFURATRIZ COM TORRE METÁLICA PARA EXECUÇÃO DE ESTACA HÉLICE CONTÍNUA, PROFUNDIDADE MÁXIMA DE 32 M, DIÂMETRO MÁXIMO DE 1000 MM, POTÊNCIA INSTALADA DE 350 HP, MESA ROTATIVA COM TORQUE MÁXIMO DE 263 KNM - JUROS. AF_01/2016</t>
  </si>
  <si>
    <t>PERFURATRIZ COM TORRE METÁLICA PARA EXECUÇÃO DE ESTACA HÉLICE CONTÍNUA, PROFUNDIDADE MÁXIMA DE 32 M, DIÂMETRO MÁXIMO DE 1000 MM, POTÊNCIA INSTALADA DE 350 HP, MESA ROTATIVA COM TORQUE MÁXIMO DE 263 KNM - MANUTENÇÃO. AF_01/2016</t>
  </si>
  <si>
    <t>PERFURATRIZ COM TORRE METÁLICA PARA EXECUÇÃO DE ESTACA HÉLICE CONTÍNUA, PROFUNDIDADE MÁXIMA DE 32 M, DIÂMETRO MÁXIMO DE 1000 MM, POTÊNCIA INSTALADA DE 350 HP, MESA ROTATIVA COM TORQUE MÁXIMO DE 263 KNM - MATERIAIS NA OPERAÇÃO. AF_01/2016</t>
  </si>
  <si>
    <t>PERFURATRIZ DE COROA DIAMANTADA PARA CONCRETO, DIÂMETRO ATÉ 250 MM, MOTOR ELÉTRICO 220 V, POTÊNCIA 2.500 W - DEPRECIAÇÃO. AF_05/2023</t>
  </si>
  <si>
    <t>PERFURATRIZ DE COROA DIAMANTADA PARA CONCRETO, DIÂMETRO ATÉ 250 MM, MOTOR ELÉTRICO 220 V, POTÊNCIA 2.500 W - JUROS. AF_05/2023</t>
  </si>
  <si>
    <t>PERFURATRIZ DE COROA DIAMANTADA PARA CONCRETO, DIÂMETRO ATÉ 250 MM, MOTOR ELÉTRICO 220 V, POTÊNCIA 2.500 W - MANUTENÇÃO. AF_05/2023</t>
  </si>
  <si>
    <t>PERFURATRIZ DE COROA DIAMANTADA PARA CONCRETO, DIÂMETRO ATÉ 250 MM, MOTOR ELÉTRICO 220 V, POTÊNCIA 2.500 W - MATERIAIS NA OPERAÇÃO. AF_05/2023</t>
  </si>
  <si>
    <t>PERFURATRIZ HIDRÁULICA SOBRE CAMINHÃO COM TRADO CURTO ACOPLADO, PROFUNDIDADE MÁXIMA DE 20 M, DIÂMETRO MÁXIMO DE 1500 MM, POTÊNCIA INSTALADA DE 137 HP, MESA ROTATIVA COM TORQUE MÁXIMO DE 30 KNM - DEPRECIAÇÃO. AF_06/2015</t>
  </si>
  <si>
    <t>PERFURATRIZ HIDRÁULICA SOBRE CAMINHÃO COM TRADO CURTO ACOPLADO, PROFUNDIDADE MÁXIMA DE 20 M, DIÂMETRO MÁXIMO DE 1500 MM, POTÊNCIA INSTALADA DE 137 HP, MESA ROTATIVA COM TORQUE MÁXIMO DE 30 KNM - IMPOSTOS E SEGUROS. AF_06/2015</t>
  </si>
  <si>
    <t>PERFURATRIZ HIDRÁULICA SOBRE CAMINHÃO COM TRADO CURTO ACOPLADO, PROFUNDIDADE MÁXIMA DE 20 M, DIÂMETRO MÁXIMO DE 1500 MM, POTÊNCIA INSTALADA DE 137 HP, MESA ROTATIVA COM TORQUE MÁXIMO DE 30 KNM - JUROS. AF_06/2015</t>
  </si>
  <si>
    <t>PERFURATRIZ HIDRÁULICA SOBRE CAMINHÃO COM TRADO CURTO ACOPLADO, PROFUNDIDADE MÁXIMA DE 20 M, DIÂMETRO MÁXIMO DE 1500 MM, POTÊNCIA INSTALADA DE 137 HP, MESA ROTATIVA COM TORQUE MÁXIMO DE 30 KNM - MANUTENÇÃO. AF_06/2015</t>
  </si>
  <si>
    <t>PERFURATRIZ HIDRÁULICA SOBRE CAMINHÃO COM TRADO CURTO ACOPLADO, PROFUNDIDADE MÁXIMA DE 20 M, DIÂMETRO MÁXIMO DE 1500 MM, POTÊNCIA INSTALADA DE 137 HP, MESA ROTATIVA COM TORQUE MÁXIMO DE 30 KNM - MATERIAIS NA OPERAÇÃO. AF_06/2015</t>
  </si>
  <si>
    <t>PERFURATRIZ HIDRÁULICA SOBRE ESTEIRA, TORQUE MÁXIMO 161 KNM, PROFUNDIDADE MÁXIMA 54 M, DIÂMETRO MÁXIMO 1500 MM, POTÊNCIA MOTOR 268 HP - DEPRECIAÇÃO. AF_04/2019</t>
  </si>
  <si>
    <t>PERFURATRIZ HIDRÁULICA SOBRE ESTEIRA, TORQUE MÁXIMO 161 KNM, PROFUNDIDADE MÁXIMA 54 M, DIÂMETRO MÁXIMO 1500 MM, POTÊNCIA MOTOR 268 HP - JUROS. AF_04/2019</t>
  </si>
  <si>
    <t>PERFURATRIZ HIDRÁULICA SOBRE ESTEIRA, TORQUE MÁXIMO 161 KNM, PROFUNDIDADE MÁXIMA 54 M, DIÂMETRO MÁXIMO 1500 MM, POTÊNCIA MOTOR 268 HP - MANUTENÇÃO. AF_04/2019</t>
  </si>
  <si>
    <t>PERFURATRIZ HIDRÁULICA SOBRE ESTEIRA, TORQUE MÁXIMO 161 KNM, PROFUNDIDADE MÁXIMA 54 M, DIÂMETRO MÁXIMO 1500 MM, POTÊNCIA MOTOR 268 HP - MATERIAIS NA OPERAÇÃO. AF_04/2019</t>
  </si>
  <si>
    <t>PERFURATRIZ HIDRÁULICA SOBRE ESTEIRA, TORQUE MÁXIMO 98 KNM, PROFUNDIDADE MÁXIMA 25 M, DIÂMETRO MÁXIMO 115 MM, POTÊNCIA MOTOR 190 HP - DEPRECIAÇÃO. AF_02/2021</t>
  </si>
  <si>
    <t>PERFURATRIZ HIDRÁULICA SOBRE ESTEIRA, TORQUE MÁXIMO 98 KNM, PROFUNDIDADE MÁXIMA 25 M, DIÂMETRO MÁXIMO 115 MM, POTÊNCIA MOTOR 190 HP - JUROS. AF_02/2021</t>
  </si>
  <si>
    <t>PERFURATRIZ HIDRÁULICA SOBRE ESTEIRA, TORQUE MÁXIMO 98 KNM, PROFUNDIDADE MÁXIMA 25 M, DIÂMETRO MÁXIMO 115 MM, POTÊNCIA MOTOR 190 HP - MANUTENÇÃO. AF_02/2021</t>
  </si>
  <si>
    <t>PERFURATRIZ HIDRÁULICA SOBRE ESTEIRA, TORQUE MÁXIMO 98 KNM, PROFUNDIDADE MÁXIMA 25 M, DIÂMETRO MÁXIMO 115 MM, POTÊNCIA MOTOR 190 HP - MATERIAIS NA OPERAÇÃO. AF_02/2021</t>
  </si>
  <si>
    <t>PERFURATRIZ MANUAL, TORQUE MÁXIMO 83 N.M, POTÊNCIA 5 CV, COM DIÂMETRO MÁXIMO 4" - DEPRECIAÇÃO. AF_06/2015</t>
  </si>
  <si>
    <t>PERFURATRIZ MANUAL, TORQUE MÁXIMO 83 N.M, POTÊNCIA 5 CV, COM DIÂMETRO MÁXIMO 4" - JUROS. AF_06/2015</t>
  </si>
  <si>
    <t>PERFURATRIZ MANUAL, TORQUE MÁXIMO 83 N.M, POTÊNCIA 5 CV, COM DIÂMETRO MÁXIMO 4" - MANUTENÇÃO. AF_06/2015</t>
  </si>
  <si>
    <t>PERFURATRIZ MANUAL, TORQUE MÁXIMO 83 N.M, POTÊNCIA 5 CV, COM DIÂMETRO MÁXIMO 4" - MATERIAIS NA OPERAÇÃO. AF_06/2015</t>
  </si>
  <si>
    <t>PERFURATRIZ PARA EXECUÇÃO DE ESTACAS SECANTES, TIPO HÉLICE CONTÍNUA COM CABEÇOTE DUPLO E TUBO METÁLICO - DEPRECIAÇÃO. AF_04/2019</t>
  </si>
  <si>
    <t>PERFURATRIZ PARA EXECUÇÃO DE ESTACAS SECANTES, TIPO HÉLICE CONTÍNUA COM CABEÇOTE DUPLO E TUBO METÁLICO - JUROS. AF_04/2019</t>
  </si>
  <si>
    <t>PERFURATRIZ PARA EXECUÇÃO DE ESTACAS SECANTES, TIPO HÉLICE CONTÍNUA COM CABEÇOTE DUPLO E TUBO METÁLICO - MANUTENÇÃO. AF_04/2019</t>
  </si>
  <si>
    <t>PERFURATRIZ PARA EXECUÇÃO DE ESTACAS SECANTES, TIPO HÉLICE CONTÍNUA COM CABEÇOTE DUPLO E TUBO METÁLICO - MATERIAIS NA OPERAÇÃO. AF_04/2019</t>
  </si>
  <si>
    <t>PERFURATRIZ PARA FURO DIRECIONAL HORIZONTAL (HDD) COM CAPACIDADE ATÉ 89 KN, POTÊNCIA 24,8 HP A 80 HP (INCLUSO FERRAMENTAS E LOCALIZADOR) - DEPRECIAÇÃO. AF_05/2023</t>
  </si>
  <si>
    <t>PERFURATRIZ PARA FURO DIRECIONAL HORIZONTAL (HDD) COM CAPACIDADE ATÉ 89 KN, POTÊNCIA 24,8 HP A 80 HP (INCLUSO FERRAMENTAS E LOCALIZADOR) - JUROS. AF_05/2023</t>
  </si>
  <si>
    <t>PERFURATRIZ PARA FURO DIRECIONAL HORIZONTAL (HDD) COM CAPACIDADE ATÉ 89 KN, POTÊNCIA 24,8 HP A 80 HP (INCLUSO FERRAMENTAS E LOCALIZADOR) - MANUTENÇÃO. AF_05/2023</t>
  </si>
  <si>
    <t>PERFURATRIZ PARA FURO DIRECIONAL HORIZONTAL (HDD) COM CAPACIDADE ATÉ 89 KN, POTÊNCIA 24,8 HP A 80 HP (INCLUSO FERRAMENTAS E LOCALIZADOR) - MATERIAIS NA OPERAÇÃO. AF_05/2023</t>
  </si>
  <si>
    <t>PERFURATRIZ PARA FURO DIRECIONAL HORIZONTAL (HDD) COM CAPACIDADE DE 201 KN A 560 KN, POTÊNCIA 200 HP A 260 HP (INCLUSO FERRAMENTAS E LOCALIZADOR) - DEPRECIAÇÃO. AF_05/2023</t>
  </si>
  <si>
    <t>PERFURATRIZ PARA FURO DIRECIONAL HORIZONTAL (HDD) COM CAPACIDADE DE 201 KN A 560 KN, POTÊNCIA 200 HP A 260 HP (INCLUSO FERRAMENTAS E LOCALIZADOR) - JUROS. AF_05/2023</t>
  </si>
  <si>
    <t>PERFURATRIZ PARA FURO DIRECIONAL HORIZONTAL (HDD) COM CAPACIDADE DE 201 KN A 560 KN, POTÊNCIA 200 HP A 260 HP (INCLUSO FERRAMENTAS E LOCALIZADOR) - MANUTENÇÃO. AF_05/2023</t>
  </si>
  <si>
    <t>PERFURATRIZ PARA FURO DIRECIONAL HORIZONTAL (HDD) COM CAPACIDADE DE 201 KN A 560 KN, POTÊNCIA 200 HP A 260 HP (INCLUSO FERRAMENTAS E LOCALIZADOR) - MATERIAIS NA OPERAÇÃO. AF_05/2023</t>
  </si>
  <si>
    <t>PERFURATRIZ PARA FURO DIRECIONAL HORIZONTAL (HDD) COM CAPACIDADE DE 90 KN A 200 KN, POTÊNCIA 100 HP A 160 HP (INCLUSO FERRAMENTAS E LOCALIZADOR - MANUTENÇÃO. AF_05/2023</t>
  </si>
  <si>
    <t>PERFURATRIZ PARA FURO DIRECIONAL HORIZONTAL (HDD) COM CAPACIDADE DE 90 KN A 200 KN, POTÊNCIA 100 HP A 160 HP (INCLUSO FERRAMENTAS E LOCALIZADOR) - DEPRECIAÇÃO. AF_05/2023</t>
  </si>
  <si>
    <t>PERFURATRIZ PARA FURO DIRECIONAL HORIZONTAL (HDD) COM CAPACIDADE DE 90 KN A 200 KN, POTÊNCIA 100 HP A 160 HP (INCLUSO FERRAMENTAS E LOCALIZADOR) - JUROS. AF_05/2023</t>
  </si>
  <si>
    <t>PERFURATRIZ PARA FURO DIRECIONAL HORIZONTAL (HDD) COM CAPACIDADE DE 90 KN A 200 KN, POTÊNCIA 100 HP A 160 HP (INCLUSO FERRAMENTAS E LOCALIZADOR) - MATERIAIS NA OPERAÇÃO. AF_05/2023</t>
  </si>
  <si>
    <t>PERFURATRIZ ROTATIVA SOBRE ESTEIRA, TORQUE MAXIMO 2500 KGM, POTENCIA 110 HP, MOTOR DIESEL - DEPRECIAÇÃO. AF_05/2017</t>
  </si>
  <si>
    <t>PERFURATRIZ ROTATIVA SOBRE ESTEIRA, TORQUE MAXIMO 2500 KGM, POTENCIA 110 HP, MOTOR DIESEL - JUROS. AF_05/2017</t>
  </si>
  <si>
    <t>PERFURATRIZ ROTATIVA SOBRE ESTEIRA, TORQUE MAXIMO 2500 KGM, POTENCIA 110 HP, MOTOR DIESEL - MANUTENÇÃO. AF_05/2017</t>
  </si>
  <si>
    <t>PERFURATRIZ ROTATIVA SOBRE ESTEIRA, TORQUE MAXIMO 2500 KGM, POTENCIA 110 HP, MOTOR DIESEL - MATERIAIS NA OPERAÇÃO. AF_05/2017</t>
  </si>
  <si>
    <t>PERFURATRIZ SOBRE ESTEIRA, TORQUE MÁXIMO 600 KGF, PESO MÉDIO 1000 KG, POTÊNCIA 20 HP, DIÂMETRO MÁXIMO 10" - DEPRECIAÇÃO. AF_06/2015</t>
  </si>
  <si>
    <t>PERFURATRIZ SOBRE ESTEIRA, TORQUE MÁXIMO 600 KGF, PESO MÉDIO 1000 KG, POTÊNCIA 20 HP, DIÂMETRO MÁXIMO 10" - JUROS. AF_06/2015</t>
  </si>
  <si>
    <t>PERFURATRIZ SOBRE ESTEIRA, TORQUE MÁXIMO 600 KGF, PESO MÉDIO 1000 KG, POTÊNCIA 20 HP, DIÂMETRO MÁXIMO 10" - MANUTENÇÃO. AF_06/2015</t>
  </si>
  <si>
    <t>PERFURATRIZ SOBRE ESTEIRA, TORQUE MÁXIMO 600 KGF, PESO MÉDIO 1000 KG, POTÊNCIA 20 HP, DIÂMETRO MÁXIMO 10" - MATERIAIS NA OPERAÇÃO. AF_06/2015</t>
  </si>
  <si>
    <t>PERFURATRIZ SOBRE ESTEIRA, TORQUE MÁXIMO 600 KGF, POTÊNCIA ENTRE 50 E 60 HP, DIÂMETRO MÁXIMO 10" - DEPRECIAÇÃO. AF_11/2016</t>
  </si>
  <si>
    <t>PERFURATRIZ SOBRE ESTEIRA, TORQUE MÁXIMO 600 KGF, POTÊNCIA ENTRE 50 E 60 HP, DIÂMETRO MÁXIMO 10" - JUROS. AF_11/2016</t>
  </si>
  <si>
    <t>PERFURATRIZ SOBRE ESTEIRA, TORQUE MÁXIMO 600 KGF, POTÊNCIA ENTRE 50 E 60 HP, DIÂMETRO MÁXIMO 10" - MANUTENÇÃO. AF_11/2016</t>
  </si>
  <si>
    <t>PERFURATRIZ SOBRE ESTEIRA, TORQUE MÁXIMO 600 KGF, POTÊNCIA ENTRE 50 E 60 HP, DIÂMETRO MÁXIMO 10" - MATERIAIS NA OPERAÇÃO. AF_11/2016</t>
  </si>
  <si>
    <t>PLACA VIBRATÓRIA REVERSÍVEL COM MOTOR 4 TEMPOS A GASOLINA, FORÇA CENTRÍFUGA DE 25 KN (2500 KGF), POTÊNCIA 5,5 CV - DEPRECIAÇÃO. AF_08/2015</t>
  </si>
  <si>
    <t>PLACA VIBRATÓRIA REVERSÍVEL COM MOTOR 4 TEMPOS A GASOLINA, FORÇA CENTRÍFUGA DE 25 KN (2500 KGF), POTÊNCIA 5,5 CV - JUROS. AF_08/2015</t>
  </si>
  <si>
    <t>PLACA VIBRATÓRIA REVERSÍVEL COM MOTOR 4 TEMPOS A GASOLINA, FORÇA CENTRÍFUGA DE 25 KN (2500 KGF), POTÊNCIA 5,5 CV - MANUTENÇÃO. AF_08/2015</t>
  </si>
  <si>
    <t>PLACA VIBRATÓRIA REVERSÍVEL COM MOTOR 4 TEMPOS A GASOLINA, FORÇA CENTRÍFUGA DE 25 KN (2500 KGF), POTÊNCIA 5,5 CV - MATERIAIS NA OPERAÇÃO. AF_08/2015</t>
  </si>
  <si>
    <t>PLATAFORMA ELEVATÓRIA - DEPRECIAÇÃO. AF_04/2019</t>
  </si>
  <si>
    <t>PLATAFORMA ELEVATÓRIA - JUROS. AF_04/2019</t>
  </si>
  <si>
    <t>PLATAFORMA ELEVATÓRIA - MANUTENÇÃO. AF_04/2019</t>
  </si>
  <si>
    <t>PLATAFORMA ELEVATÓRIA - MATERIAIS NA OPERAÇÃO. AF_04/2019</t>
  </si>
  <si>
    <t>POLIDORA DE PISO (POLITRIZ), PESO DE 100KG, DIÂMETRO 450 MM, MOTOR ELÉTRICO, POTÊNCIA 4 HP - DEPRECIAÇÃO. AF_05/2023</t>
  </si>
  <si>
    <t>POLIDORA DE PISO (POLITRIZ), PESO DE 100KG, DIÂMETRO 450 MM, MOTOR ELÉTRICO, POTÊNCIA 4 HP - JUROS. AF_05/2023</t>
  </si>
  <si>
    <t>POLIDORA DE PISO (POLITRIZ), PESO DE 100KG, DIÂMETRO 450 MM, MOTOR ELÉTRICO, POTÊNCIA 4 HP - MANUTENÇÃO. AF_05/2023</t>
  </si>
  <si>
    <t>POLIDORA DE PISO (POLITRIZ), PESO DE 100KG, DIÂMETRO 450 MM, MOTOR ELÉTRICO, POTÊNCIA 4 HP - MATERIAIS NA OPERAÇÃO. AF_05/2023</t>
  </si>
  <si>
    <t>POLIGUINDASTE, CAPACIDADE MÁXIMA DE CARGA 8000 KG, PARA TRANSPORTE DE CAÇAMBAS ESTACIONÁRIAS, INCLUSIVE CAMINHÃO TOCO PBT 14.300 KG, POTÊNCIA DE 185 CV - DEPRECIAÇÃO. AF_10/2025</t>
  </si>
  <si>
    <t>POLIGUINDASTE, CAPACIDADE MÁXIMA DE CARGA 8000 KG, PARA TRANSPORTE DE CAÇAMBAS ESTACIONÁRIAS, INCLUSIVE CAMINHÃO TOCO PBT 14.300 KG, POTÊNCIA DE 185 CV - IMPOSTOS E SEGUROS. AF_10/2025</t>
  </si>
  <si>
    <t>POLIGUINDASTE, CAPACIDADE MÁXIMA DE CARGA 8000 KG, PARA TRANSPORTE DE CAÇAMBAS ESTACIONÁRIAS, INCLUSIVE CAMINHÃO TOCO PBT 14.300 KG, POTÊNCIA DE 185 CV - JUROS. AF_10/2025</t>
  </si>
  <si>
    <t>POLIGUINDASTE, CAPACIDADE MÁXIMA DE CARGA 8000 KG, PARA TRANSPORTE DE CAÇAMBAS ESTACIONÁRIAS, INCLUSIVE CAMINHÃO TOCO PBT 14.300 KG, POTÊNCIA DE 185 CV - MANUTENÇÃO. AF_10/2025</t>
  </si>
  <si>
    <t>POLIGUINDASTE, CAPACIDADE MÁXIMA DE CARGA 8000 KG, PARA TRANSPORTE DE CAÇAMBAS ESTACIONÁRIAS, INCLUSIVE CAMINHÃO TOCO PBT 14.300 KG, POTÊNCIA DE 185 CV - MATERIAIS NA OPERAÇÃO. AF_10/2025</t>
  </si>
  <si>
    <t>PROJETOR DE ARGAMASSA, CAPACIDADE DE PROJEÇÃO 1,5 M3/H, ALCANCE DE 30 ATÉ 60 M, MOTOR ELÉTRICO POTÊNCIA 7,5 HP - DEPRECIAÇÃO. AF_06/2014</t>
  </si>
  <si>
    <t>PROJETOR DE ARGAMASSA, CAPACIDADE DE PROJEÇÃO 1,5 M3/H, ALCANCE DE 30 ATÉ 60 M, MOTOR ELÉTRICO POTÊNCIA 7,5 HP - JUROS. AF_06/2014</t>
  </si>
  <si>
    <t>PROJETOR DE ARGAMASSA, CAPACIDADE DE PROJEÇÃO 1,5 M3/H, ALCANCE DE 30 ATÉ 60 M, MOTOR ELÉTRICO POTÊNCIA 7,5 HP - MANUTENÇÃO. AF_06/2014</t>
  </si>
  <si>
    <t>PROJETOR DE ARGAMASSA, CAPACIDADE DE PROJEÇÃO 1,5 M3/H, ALCANCE DE 30 ATÉ 60 M, MOTOR ELÉTRICO POTÊNCIA 7,5 HP - MATERIAIS NA OPERAÇÃO. AF_06/2014</t>
  </si>
  <si>
    <t>PROJETOR DE ARGAMASSA, CAPACIDADE DE PROJEÇÃO 2 M3/H, ALCANCE ATÉ 50 M, MOTOR ELÉTRICO POTÊNCIA 7,5 HP - DEPRECIAÇÃO. AF_06/2014</t>
  </si>
  <si>
    <t>PROJETOR DE ARGAMASSA, CAPACIDADE DE PROJEÇÃO 2 M3/H, ALCANCE ATÉ 50 M, MOTOR ELÉTRICO POTÊNCIA 7,5 HP - JUROS. AF_06/2014</t>
  </si>
  <si>
    <t>PROJETOR DE ARGAMASSA, CAPACIDADE DE PROJEÇÃO 2 M3/H, ALCANCE ATÉ 50 M, MOTOR ELÉTRICO POTÊNCIA 7,5 HP - MANUTENÇÃO. AF_06/2014</t>
  </si>
  <si>
    <t>PROJETOR DE ARGAMASSA, CAPACIDADE DE PROJEÇÃO 2 M3/H, ALCANCE ATÉ 50 M, MOTOR ELÉTRICO POTÊNCIA 7,5 HP - MATERIAIS NA OPERAÇÃO. AF_06/2014</t>
  </si>
  <si>
    <t>PROJETOR PNEUMÁTICO DE ARGAMASSA PARA CHAPISCO E REBOCO COM RECIPIENTE ACOPLADO, TIPO CANEQUINHA, COM COMPRESSOR DE AR REBOCÁVEL VAZÃO 89 PCM E MOTOR DIESEL DE 20 CV - DEPRECIAÇÃO. AF_05/2023</t>
  </si>
  <si>
    <t>PROJETOR PNEUMÁTICO DE ARGAMASSA PARA CHAPISCO E REBOCO COM RECIPIENTE ACOPLADO, TIPO CANEQUINHA, COM COMPRESSOR DE AR REBOCÁVEL VAZÃO 89 PCM E MOTOR DIESEL DE 20 CV - JUROS. AF_05/2023</t>
  </si>
  <si>
    <t>PROJETOR PNEUMÁTICO DE ARGAMASSA PARA CHAPISCO E REBOCO COM RECIPIENTE ACOPLADO, TIPO CANEQUINHA, COM COMPRESSOR DE AR REBOCÁVEL VAZÃO 89 PCM E MOTOR DIESEL DE 20 CV - MANUTENÇÃO. AF_05/2023</t>
  </si>
  <si>
    <t>PROJETOR PNEUMÁTICO DE ARGAMASSA PARA CHAPISCO E REBOCO COM RECIPIENTE ACOPLADO, TIPO CANEQUINHA, COM COMPRESSOR DE AR REBOCÁVEL VAZÃO 89 PCM E MOTOR DIESEL DE 20 CV - MATERIAIS NA OPERAÇÃO. AF_05/2023</t>
  </si>
  <si>
    <t>PULVERIZADOR DE TINTA ELÉTRICO/MÁQUINA DE PINTURA AIRLESS, VAZÃO 2 L/MIN - DEPRECIAÇÃO. AF_05/2023</t>
  </si>
  <si>
    <t>PULVERIZADOR DE TINTA ELÉTRICO/MÁQUINA DE PINTURA AIRLESS, VAZÃO 2 L/MIN - JUROS. AF_05/2023</t>
  </si>
  <si>
    <t>PULVERIZADOR DE TINTA ELÉTRICO/MÁQUINA DE PINTURA AIRLESS, VAZÃO 2 L/MIN - MANUTENÇÃO. AF_05/2023</t>
  </si>
  <si>
    <t>PULVERIZADOR DE TINTA ELÉTRICO/MÁQUINA DE PINTURA AIRLESS, VAZÃO 2 L/MIN - MATERIAIS NA OPERAÇÃO. AF_05/2023</t>
  </si>
  <si>
    <t>PÁ CARREGADEIRA SOBRE RODAS, POTÊNCIA 197 HP, CAPACIDADE DA CAÇAMBA 2,5 A 3,5 M3, PESO OPERACIONAL 18338 KG - DEPRECIAÇÃO. AF_06/2014</t>
  </si>
  <si>
    <t>PÁ CARREGADEIRA SOBRE RODAS, POTÊNCIA 197 HP, CAPACIDADE DA CAÇAMBA 2,5 A 3,5 M3, PESO OPERACIONAL 18338 KG - JUROS. AF_06/2014</t>
  </si>
  <si>
    <t>PÁ CARREGADEIRA SOBRE RODAS, POTÊNCIA 197 HP, CAPACIDADE DA CAÇAMBA 2,5 A 3,5 M3, PESO OPERACIONAL 18338 KG - MANUTENÇÃO. AF_06/2014</t>
  </si>
  <si>
    <t>PÁ CARREGADEIRA SOBRE RODAS, POTÊNCIA 197 HP, CAPACIDADE DA CAÇAMBA 2,5 A 3,5 M3, PESO OPERACIONAL 18338 KG - MATERIAIS NA OPERAÇÃO. AF_06/2014</t>
  </si>
  <si>
    <t>PÁ CARREGADEIRA SOBRE RODAS, POTÊNCIA LÍQUIDA 128 HP, CAPACIDADE DA CAÇAMBA 1,7 A 2,8 M3, PESO OPERACIONAL 11632 KG - DEPRECIAÇÃO. AF_06/2014</t>
  </si>
  <si>
    <t>PÁ CARREGADEIRA SOBRE RODAS, POTÊNCIA LÍQUIDA 128 HP, CAPACIDADE DA CAÇAMBA 1,7 A 2,8 M3, PESO OPERACIONAL 11632 KG - JUROS. AF_06/2014</t>
  </si>
  <si>
    <t>PÁ CARREGADEIRA SOBRE RODAS, POTÊNCIA LÍQUIDA 128 HP, CAPACIDADE DA CAÇAMBA 1,7 A 2,8 M3, PESO OPERACIONAL 11632 KG - MANUTENÇÃO. AF_06/2014</t>
  </si>
  <si>
    <t>PÁ CARREGADEIRA SOBRE RODAS, POTÊNCIA LÍQUIDA 128 HP, CAPACIDADE DA CAÇAMBA 1,7 A 2,8 M3, PESO OPERACIONAL 11632 KG - MATERIAIS NA OPERAÇÃO. AF_06/2014</t>
  </si>
  <si>
    <t>PÓRTICO ROLANTE MONOVIGA, PERFIL I, 4 PERNAS, CAPACIDADE 5 T - DEPRECIAÇÃO. AF_04/2019</t>
  </si>
  <si>
    <t>PÓRTICO ROLANTE MONOVIGA, PERFIL I, 4 PERNAS, CAPACIDADE 5 T - JUROS. AF_04/2019</t>
  </si>
  <si>
    <t>PÓRTICO ROLANTE MONOVIGA, PERFIL I, 4 PERNAS, CAPACIDADE 5 T - MANUTENÇÃO. AF_04/2019</t>
  </si>
  <si>
    <t>PÓRTICO ROLANTE MONOVIGA, PERFIL I, 4 PERNAS, CAPACIDADE 5 T - MATERIAIS NA OPERAÇÃO. AF_04/2019</t>
  </si>
  <si>
    <t>RECICLADORA DE ASFALTO A FRIO SOBRE RODAS, LARGURA FRESAGEM DE 2,0 M, POTÊNCIA 422 HP - DEPRECIAÇÃO. AF_11/2014</t>
  </si>
  <si>
    <t>RECICLADORA DE ASFALTO A FRIO SOBRE RODAS, LARGURA FRESAGEM DE 2,0 M, POTÊNCIA 422 HP - JUROS. AF_11/2014</t>
  </si>
  <si>
    <t>RECICLADORA DE ASFALTO A FRIO SOBRE RODAS, LARGURA FRESAGEM DE 2,0 M, POTÊNCIA 422 HP - MANUTENÇÃO. AF_11/2014</t>
  </si>
  <si>
    <t>RECICLADORA DE ASFALTO A FRIO SOBRE RODAS, LARGURA FRESAGEM DE 2,0 M, POTÊNCIA 422 HP - MATERIAIS NA OPERAÇÃO. AF_11/2014</t>
  </si>
  <si>
    <t>RETROESCAVADEIRA SOBRE RODAS COM CARREGADEIRA, PESO OPERACIONAL MÍN. 6,674, POTÊNCIA LÍQ 88 HP, COM MARTELO ROMPEDOR HIDRÁULICO ENTRE 275 A 362 KG - DEPRECIAÇÃO. AF_02/2021</t>
  </si>
  <si>
    <t>RETROESCAVADEIRA SOBRE RODAS COM CARREGADEIRA, PESO OPERACIONAL MÍN. 6,674, POTÊNCIA LÍQ 88 HP, COM MARTELO ROMPEDOR HIDRÁULICO ENTRE 275 A 362 KG - JUROS. AF_02/2021</t>
  </si>
  <si>
    <t>RETROESCAVADEIRA SOBRE RODAS COM CARREGADEIRA, PESO OPERACIONAL MÍN. 6,674, POTÊNCIA LÍQ 88 HP, COM MARTELO ROMPEDOR HIDRÁULICO ENTRE 275 A 362 KG - MANUTENÇÃO. AF_02/2021</t>
  </si>
  <si>
    <t>RETROESCAVADEIRA SOBRE RODAS COM CARREGADEIRA, PESO OPERACIONAL MÍN. 6,674, POTÊNCIA LÍQ 88 HP, COM MARTELO ROMPEDOR HIDRÁULICO ENTRE 275 A 362 KG - MATERIAIS NA OPERAÇÃO. AF_02/2021</t>
  </si>
  <si>
    <t>RETROESCAVADEIRA SOBRE RODAS COM CARREGADEIRA, TRAÇÃO 4X2, POTÊNCIA LÍQ. 79 HP, CAÇAMBA CARREG. CAP. MÍN. 1 M3, CAÇAMBA RETRO CAP. 0,20 M3, PESO OPERACIONAL MÍN. 6.570 KG, PROFUNDIDADE ESCAVAÇÃO MÁX. 4,37 M - DEPRECIAÇÃO. AF_06/2014</t>
  </si>
  <si>
    <t>RETROESCAVADEIRA SOBRE RODAS COM CARREGADEIRA, TRAÇÃO 4X2, POTÊNCIA LÍQ. 79 HP, CAÇAMBA CARREG. CAP. MÍN. 1 M3, CAÇAMBA RETRO CAP. 0,20 M3, PESO OPERACIONAL MÍN. 6.570 KG, PROFUNDIDADE ESCAVAÇÃO MÁX. 4,37 M - JUROS. AF_06/2014</t>
  </si>
  <si>
    <t>RETROESCAVADEIRA SOBRE RODAS COM CARREGADEIRA, TRAÇÃO 4X2, POTÊNCIA LÍQ. 79 HP, CAÇAMBA CARREG. CAP. MÍN. 1 M3, CAÇAMBA RETRO CAP. 0,20 M3, PESO OPERACIONAL MÍN. 6.570 KG, PROFUNDIDADE ESCAVAÇÃO MÁX. 4,37 M - MANUTENÇÃO. AF_06/2014</t>
  </si>
  <si>
    <t>RETROESCAVADEIRA SOBRE RODAS COM CARREGADEIRA, TRAÇÃO 4X2, POTÊNCIA LÍQ. 79 HP, CAÇAMBA CARREG. CAP. MÍN. 1 M3, CAÇAMBA RETRO CAP. 0,20 M3, PESO OPERACIONAL MÍN. 6.570 KG, PROFUNDIDADE ESCAVAÇÃO MÁX. 4,37 M - MATERIAIS NA OPERAÇÃO. AF_06/2014</t>
  </si>
  <si>
    <t>RETROESCAVADEIRA SOBRE RODAS COM CARREGADEIRA, TRAÇÃO 4X4, POTÊNCIA LÍQ. 72 HP, CAÇAMBA CARREG. CAP. MÍN. 0,79 M3, CAÇAMBA RETRO CAP. 0,18 M3, PESO OPERACIONAL MÍN. 7.140 KG, PROFUNDIDADE ESCAVAÇÃO MÁX. 4,50 M - DEPRECIAÇÃO. AF_06/2014</t>
  </si>
  <si>
    <t>RETROESCAVADEIRA SOBRE RODAS COM CARREGADEIRA, TRAÇÃO 4X4, POTÊNCIA LÍQ. 72 HP, CAÇAMBA CARREG. CAP. MÍN. 0,79 M3, CAÇAMBA RETRO CAP. 0,18 M3, PESO OPERACIONAL MÍN. 7.140 KG, PROFUNDIDADE ESCAVAÇÃO MÁX. 4,50 M - JUROS. AF_06/2014</t>
  </si>
  <si>
    <t>RETROESCAVADEIRA SOBRE RODAS COM CARREGADEIRA, TRAÇÃO 4X4, POTÊNCIA LÍQ. 72 HP, CAÇAMBA CARREG. CAP. MÍN. 0,79 M3, CAÇAMBA RETRO CAP. 0,18 M3, PESO OPERACIONAL MÍN. 7.140 KG, PROFUNDIDADE ESCAVAÇÃO MÁX. 4,50 M - MANUTENÇÃO. AF_06/2014</t>
  </si>
  <si>
    <t>RETROESCAVADEIRA SOBRE RODAS COM CARREGADEIRA, TRAÇÃO 4X4, POTÊNCIA LÍQ. 72 HP, CAÇAMBA CARREG. CAP. MÍN. 0,79 M3, CAÇAMBA RETRO CAP. 0,18 M3, PESO OPERACIONAL MÍN. 7.140 KG, PROFUNDIDADE ESCAVAÇÃO MÁX. 4,50 M - MATERIAIS NA OPERAÇÃO. AF_06/2014</t>
  </si>
  <si>
    <t>RETROESCAVADEIRA SOBRE RODAS COM CARREGADEIRA, TRAÇÃO 4X4, POTÊNCIA LÍQ. 88 HP, CAÇAMBA CARREG. CAP. MÍN. 1 M3, CAÇAMBA RETRO CAP. 0,26 M3, PESO OPERACIONAL MÍN. 6.674 KG, PROFUNDIDADE ESCAVAÇÃO MÁX. 4,37 M - DEPRECIAÇÃO. AF_06/2014</t>
  </si>
  <si>
    <t>RETROESCAVADEIRA SOBRE RODAS COM CARREGADEIRA, TRAÇÃO 4X4, POTÊNCIA LÍQ. 88 HP, CAÇAMBA CARREG. CAP. MÍN. 1 M3, CAÇAMBA RETRO CAP. 0,26 M3, PESO OPERACIONAL MÍN. 6.674 KG, PROFUNDIDADE ESCAVAÇÃO MÁX. 4,37 M - JUROS. AF_06/2014</t>
  </si>
  <si>
    <t>RETROESCAVADEIRA SOBRE RODAS COM CARREGADEIRA, TRAÇÃO 4X4, POTÊNCIA LÍQ. 88 HP, CAÇAMBA CARREG. CAP. MÍN. 1 M3, CAÇAMBA RETRO CAP. 0,26 M3, PESO OPERACIONAL MÍN. 6.674 KG, PROFUNDIDADE ESCAVAÇÃO MÁX. 4,37 M - MANUTENÇÃO. AF_06/2014</t>
  </si>
  <si>
    <t>RETROESCAVADEIRA SOBRE RODAS COM CARREGADEIRA, TRAÇÃO 4X4, POTÊNCIA LÍQ. 88 HP, CAÇAMBA CARREG. CAP. MÍN. 1 M3, CAÇAMBA RETRO CAP. 0,26 M3, PESO OPERACIONAL MÍN. 6.674 KG, PROFUNDIDADE ESCAVAÇÃO MÁX. 4,37 M - MATERIAIS NA OPERAÇÃO. AF_06/2014</t>
  </si>
  <si>
    <t>ROLO COMPACTADOR DE PNEUS ESTÁTICO, PRESSÃO VARIÁVEL, POTÊNCIA 111 HP, PESO SEM/COM LASTRO 9,5 / 26 T, LARGURA DE TRABALHO 1,90 M - DEPRECIAÇÃO. AF_07/2014</t>
  </si>
  <si>
    <t>ROLO COMPACTADOR DE PNEUS ESTÁTICO, PRESSÃO VARIÁVEL, POTÊNCIA 111 HP, PESO SEM/COM LASTRO 9,5 / 26 T, LARGURA DE TRABALHO 1,90 M - JUROS. AF_07/2014</t>
  </si>
  <si>
    <t>ROLO COMPACTADOR DE PNEUS ESTÁTICO, PRESSÃO VARIÁVEL, POTÊNCIA 111 HP, PESO SEM/COM LASTRO 9,5 / 26 T, LARGURA DE TRABALHO 1,90 M - MANUTENÇÃO. AF_07/2014</t>
  </si>
  <si>
    <t>ROLO COMPACTADOR DE PNEUS ESTÁTICO, PRESSÃO VARIÁVEL, POTÊNCIA 111 HP, PESO SEM/COM LASTRO 9,5 / 26 T, LARGURA DE TRABALHO 1,90 M - MATERIAIS NA OPERAÇÃO. AF_07/2014</t>
  </si>
  <si>
    <t>ROLO COMPACTADOR DE PNEUS, ESTÁTICO, PRESSÃO VARIÁVEL, POTÊNCIA 110 HP, PESO SEM/COM LASTRO 10,8/27 T, LARGURA DE ROLAGEM 2,30 M - DEPRECIAÇÃO. AF_06/2017</t>
  </si>
  <si>
    <t>ROLO COMPACTADOR DE PNEUS, ESTÁTICO, PRESSÃO VARIÁVEL, POTÊNCIA 110 HP, PESO SEM/COM LASTRO 10,8/27 T, LARGURA DE ROLAGEM 2,30 M - JUROS. AF_06/2017</t>
  </si>
  <si>
    <t>ROLO COMPACTADOR DE PNEUS, ESTÁTICO, PRESSÃO VARIÁVEL, POTÊNCIA 110 HP, PESO SEM/COM LASTRO 10,8/27 T, LARGURA DE ROLAGEM 2,30 M - MANUTENÇÃO. AF_06/2017</t>
  </si>
  <si>
    <t>ROLO COMPACTADOR DE PNEUS, ESTÁTICO, PRESSÃO VARIÁVEL, POTÊNCIA 110 HP, PESO SEM/COM LASTRO 10,8/27 T, LARGURA DE ROLAGEM 2,30 M - MATERIAIS NA OPERAÇÃO. AF_06/2017</t>
  </si>
  <si>
    <t>ROLO COMPACTADOR PE DE CARNEIRO VIBRATORIO, POTENCIA 125 HP, PESO OPERACIONAL SEM/COM LASTRO 11,95 / 13,30 T, IMPACTO DINAMICO 38,5 / 22,5 T, LARGURA DE TRABALHO 2,15 M - DEPRECIAÇÃO. AF_06/2014</t>
  </si>
  <si>
    <t>ROLO COMPACTADOR PE DE CARNEIRO VIBRATORIO, POTENCIA 125 HP, PESO OPERACIONAL SEM/COM LASTRO 11,95 / 13,30 T, IMPACTO DINAMICO 38,5 / 22,5 T, LARGURA DE TRABALHO 2,15 M - JUROS. AF_06/2014</t>
  </si>
  <si>
    <t>ROLO COMPACTADOR PE DE CARNEIRO VIBRATORIO, POTENCIA 125 HP, PESO OPERACIONAL SEM/COM LASTRO 11,95 / 13,30 T, IMPACTO DINAMICO 38,5 / 22,5 T, LARGURA DE TRABALHO 2,15 M - MANUTENÇÃO. AF_06/2014</t>
  </si>
  <si>
    <t>ROLO COMPACTADOR PE DE CARNEIRO VIBRATORIO, POTENCIA 125 HP, PESO OPERACIONAL SEM/COM LASTRO 11,95 / 13,30 T, IMPACTO DINAMICO 38,5 / 22,5 T, LARGURA DE TRABALHO 2,15 M - MATERIAIS NA OPERAÇÃO. AF_06/2014</t>
  </si>
  <si>
    <t>ROLO COMPACTADOR VIBRATORIO TANDEM, ACO LISO, POTENCIA 125 HP, PESO SEM/COM LASTRO 10,20/11,65 T, LARGURA DE TRABALHO 1,73 M - DEPRECIAÇÃO. AF_11/2016</t>
  </si>
  <si>
    <t>ROLO COMPACTADOR VIBRATORIO TANDEM, ACO LISO, POTENCIA 125 HP, PESO SEM/COM LASTRO 10,20/11,65 T, LARGURA DE TRABALHO 1,73 M - JUROS. AF_11/2016</t>
  </si>
  <si>
    <t>ROLO COMPACTADOR VIBRATORIO TANDEM, ACO LISO, POTENCIA 125 HP, PESO SEM/COM LASTRO 10,20/11,65 T, LARGURA DE TRABALHO 1,73 M - MANUTENÇÃO. AF_11/2016</t>
  </si>
  <si>
    <t>ROLO COMPACTADOR VIBRATORIO TANDEM, ACO LISO, POTENCIA 125 HP, PESO SEM/COM LASTRO 10,20/11,65 T, LARGURA DE TRABALHO 1,73 M - MATERIAIS NA OPERAÇÃO. AF_11/2016</t>
  </si>
  <si>
    <t>ROLO COMPACTADOR VIBRATÓRIO DE UM CILINDRO AÇO LISO, POTÊNCIA 80 HP, PESO OPERACIONAL MÁXIMO 8,1 T, IMPACTO DINÂMICO 16,15 / 9,5 T, LARGURA DE TRABALHO 1,68 M - DEPRECIAÇÃO. AF_06/2014</t>
  </si>
  <si>
    <t>ROLO COMPACTADOR VIBRATÓRIO DE UM CILINDRO AÇO LISO, POTÊNCIA 80 HP, PESO OPERACIONAL MÁXIMO 8,1 T, IMPACTO DINÂMICO 16,15 / 9,5 T, LARGURA DE TRABALHO 1,68 M - JUROS. AF_06/2014</t>
  </si>
  <si>
    <t>ROLO COMPACTADOR VIBRATÓRIO DE UM CILINDRO AÇO LISO, POTÊNCIA 80 HP, PESO OPERACIONAL MÁXIMO 8,1 T, IMPACTO DINÂMICO 16,15 / 9,5 T, LARGURA DE TRABALHO 1,68 M - MANUTENÇÃO. AF_06/2014</t>
  </si>
  <si>
    <t>ROLO COMPACTADOR VIBRATÓRIO DE UM CILINDRO AÇO LISO, POTÊNCIA 80 HP, PESO OPERACIONAL MÁXIMO 8,1 T, IMPACTO DINÂMICO 16,15 / 9,5 T, LARGURA DE TRABALHO 1,68 M - MATERIAIS NA OPERAÇÃO. AF_06/2014</t>
  </si>
  <si>
    <t>ROLO COMPACTADOR VIBRATÓRIO PÉ DE CARNEIRO PARA SOLOS, POTÊNCIA 80 HP, PESO OPERACIONAL SEM/COM LASTRO 7,4 / 8,8 T, LARGURA DE TRABALHO 1,68 M - DEPRECIAÇÃO. AF_02/2016</t>
  </si>
  <si>
    <t>ROLO COMPACTADOR VIBRATÓRIO PÉ DE CARNEIRO PARA SOLOS, POTÊNCIA 80 HP, PESO OPERACIONAL SEM/COM LASTRO 7,4 / 8,8 T, LARGURA DE TRABALHO 1,68 M - JUROS. AF_02/2016</t>
  </si>
  <si>
    <t>ROLO COMPACTADOR VIBRATÓRIO PÉ DE CARNEIRO PARA SOLOS, POTÊNCIA 80 HP, PESO OPERACIONAL SEM/COM LASTRO 7,4 / 8,8 T, LARGURA DE TRABALHO 1,68 M - MANUTENÇÃO. AF_02/2016</t>
  </si>
  <si>
    <t>ROLO COMPACTADOR VIBRATÓRIO PÉ DE CARNEIRO PARA SOLOS, POTÊNCIA 80 HP, PESO OPERACIONAL SEM/COM LASTRO 7,4 / 8,8 T, LARGURA DE TRABALHO 1,68 M - MATERIAIS NA OPERAÇÃO. AF_02/2016</t>
  </si>
  <si>
    <t>ROLO COMPACTADOR VIBRATÓRIO PÉ DE CARNEIRO, OPERADO POR CONTROLE REMOTO, POTÊNCIA 12,5 KW, PESO OPERACIONAL 1,675 T, LARGURA DE TRABALHO 0,85 M - DEPRECIAÇÃO. AF_02/2016</t>
  </si>
  <si>
    <t>ROLO COMPACTADOR VIBRATÓRIO PÉ DE CARNEIRO, OPERADO POR CONTROLE REMOTO, POTÊNCIA 12,5 KW, PESO OPERACIONAL 1,675 T, LARGURA DE TRABALHO 0,85 M - JUROS. AF_02/2016</t>
  </si>
  <si>
    <t>ROLO COMPACTADOR VIBRATÓRIO PÉ DE CARNEIRO, OPERADO POR CONTROLE REMOTO, POTÊNCIA 12,5 KW, PESO OPERACIONAL 1,675 T, LARGURA DE TRABALHO 0,85 M - MANUTENÇÃO. AF_02/2016</t>
  </si>
  <si>
    <t>ROLO COMPACTADOR VIBRATÓRIO PÉ DE CARNEIRO, OPERADO POR CONTROLE REMOTO, POTÊNCIA 12,5 KW, PESO OPERACIONAL 1,675 T, LARGURA DE TRABALHO 0,85 M - MATERIAIS NA OPERAÇÃO. AF_02/2016</t>
  </si>
  <si>
    <t>ROLO COMPACTADOR VIBRATÓRIO REBOCÁVEL, CILINDRO DE AÇO LISO, POTÊNCIA DE TRAÇÃO DE 65 CV, PESO 4,7 T, IMPACTO DINÂMICO 18,3 T, LARGURA DE TRABALHO 1,67 M - DEPRECIAÇÃO. AF_02/2016</t>
  </si>
  <si>
    <t>ROLO COMPACTADOR VIBRATÓRIO REBOCÁVEL, CILINDRO DE AÇO LISO, POTÊNCIA DE TRAÇÃO DE 65 CV, PESO 4,7 T, IMPACTO DINÂMICO 18,3 T, LARGURA DE TRABALHO 1,67 M - JUROS. AF_02/2016</t>
  </si>
  <si>
    <t>ROLO COMPACTADOR VIBRATÓRIO REBOCÁVEL, CILINDRO DE AÇO LISO, POTÊNCIA DE TRAÇÃO DE 65 CV, PESO 4,7 T, IMPACTO DINÂMICO 18,3 T, LARGURA DE TRABALHO 1,67 M - MANUTENÇÃO. AF_02/2016</t>
  </si>
  <si>
    <t>ROLO COMPACTADOR VIBRATÓRIO TANDEM AÇO LISO, POTÊNCIA 58 HP, PESO SEM/COM LASTRO 6,5 / 9,4 T, LARGURA DE TRABALHO 1,2 M - DEPRECIAÇÃO. AF_06/2014</t>
  </si>
  <si>
    <t>ROLO COMPACTADOR VIBRATÓRIO TANDEM AÇO LISO, POTÊNCIA 58 HP, PESO SEM/COM LASTRO 6,5 / 9,4 T, LARGURA DE TRABALHO 1,2 M - JUROS. AF_06/2014</t>
  </si>
  <si>
    <t>ROLO COMPACTADOR VIBRATÓRIO TANDEM AÇO LISO, POTÊNCIA 58 HP, PESO SEM/COM LASTRO 6,5 / 9,4 T, LARGURA DE TRABALHO 1,2 M - MANUTENÇÃO. AF_06/2014</t>
  </si>
  <si>
    <t>ROLO COMPACTADOR VIBRATÓRIO TANDEM AÇO LISO, POTÊNCIA 58 HP, PESO SEM/COM LASTRO 6,5 / 9,4 T, LARGURA DE TRABALHO 1,2 M - MATERIAIS NA OPERAÇÃO. AF_06/2014</t>
  </si>
  <si>
    <t>RÉGUA VIBRATÓRIA DUPLA PARA CONCRETO, PESO DE 60KG, COMPRIMENTO 4 M, COM MOTOR A GASOLINA, POTÊNCIA 5,5 HP - DEPRECIAÇÃO. AF_09/2016</t>
  </si>
  <si>
    <t>RÉGUA VIBRATÓRIA DUPLA PARA CONCRETO, PESO DE 60KG, COMPRIMENTO 4 M, COM MOTOR A GASOLINA, POTÊNCIA 5,5 HP - JUROS. AF_09/2016</t>
  </si>
  <si>
    <t>RÉGUA VIBRATÓRIA DUPLA PARA CONCRETO, PESO DE 60KG, COMPRIMENTO 4 M, COM MOTOR A GASOLINA, POTÊNCIA 5,5 HP - MANUTENÇÃO. AF_09/2016</t>
  </si>
  <si>
    <t>RÉGUA VIBRATÓRIA DUPLA PARA CONCRETO, PESO DE 60KG, COMPRIMENTO 4 M, COM MOTOR A GASOLINA, POTÊNCIA 5,5 HP - MATERIAIS NA OPERAÇÃO. AF_09/2016</t>
  </si>
  <si>
    <t>SERRA CIRCULAR DE BANCADA COM MOTOR ELÉTRICO POTÊNCIA DE 5HP, COM COIFA PARA DISCO 10" - DEPRECIAÇÃO. AF_08/2015</t>
  </si>
  <si>
    <t>SERRA CIRCULAR DE BANCADA COM MOTOR ELÉTRICO POTÊNCIA DE 5HP, COM COIFA PARA DISCO 10" - JUROS. AF_08/2015</t>
  </si>
  <si>
    <t>SERRA CIRCULAR DE BANCADA COM MOTOR ELÉTRICO POTÊNCIA DE 5HP, COM COIFA PARA DISCO 10" - MANUTENÇÃO. AF_08/2015</t>
  </si>
  <si>
    <t>SERRA CIRCULAR DE BANCADA COM MOTOR ELÉTRICO POTÊNCIA DE 5HP, COM COIFA PARA DISCO 10" - MATERIAIS NA OPERAÇÃO. AF_08/2015</t>
  </si>
  <si>
    <t>SERRA FITA HORIZONTAL, ELÉTRICA, COM CONTROLE HIDRÁULICO, PAINEL DE COMANDO EM 24 V, MOTOR ELÉTRICO 1,5 CV, DIMENSÕES DA FITA 3880 X 27 X 0,9 MM, TRIFÁSICA - DEPRECIAÇÃO. AF_05/2023</t>
  </si>
  <si>
    <t>SERRA FITA HORIZONTAL, ELÉTRICA, COM CONTROLE HIDRÁULICO, PAINEL DE COMANDO EM 24 V, MOTOR ELÉTRICO 1,5 CV, DIMENSÕES DA FITA 3880 X 27 X 0,9 MM, TRIFÁSICA - JUROS. AF_05/2023</t>
  </si>
  <si>
    <t>SERRA FITA HORIZONTAL, ELÉTRICA, COM CONTROLE HIDRÁULICO, PAINEL DE COMANDO EM 24 V, MOTOR ELÉTRICO 1,5 CV, DIMENSÕES DA FITA 3880 X 27 X 0,9 MM, TRIFÁSICA - MANUTENÇÃO. AF_05/2023</t>
  </si>
  <si>
    <t>SERRA FITA HORIZONTAL, ELÉTRICA, COM CONTROLE HIDRÁULICO, PAINEL DE COMANDO EM 24 V, MOTOR ELÉTRICO 1,5 CV, DIMENSÕES DA FITA 3880 X 27 X 0,9 MM, TRIFÁSICA - MATERIAIS NA OPERAÇÃO. AF_05/2023</t>
  </si>
  <si>
    <t>TALHA MANUAL DE CORRENTE, CAPACIDADE DE 2 TON. COM ELEVAÇÃO DE 3 M - DEPRECIAÇÃO. AF_07/2016</t>
  </si>
  <si>
    <t>TALHA MANUAL DE CORRENTE, CAPACIDADE DE 2 TON. COM ELEVAÇÃO DE 3 M - JUROS. AF_07/2016</t>
  </si>
  <si>
    <t>TALHA MANUAL DE CORRENTE, CAPACIDADE DE 2 TON. COM ELEVAÇÃO DE 3 M - MANUTENÇÃO. AF_07/2016</t>
  </si>
  <si>
    <t>TANQUE DE ASFALTO ESTACIONÁRIO COM MAÇARICO, CAPACIDADE 20.000 L - DEPRECIAÇÃO. AF_05/2023</t>
  </si>
  <si>
    <t>TANQUE DE ASFALTO ESTACIONÁRIO COM MAÇARICO, CAPACIDADE 20.000 L - JUROS. AF_05/2023</t>
  </si>
  <si>
    <t>TANQUE DE ASFALTO ESTACIONÁRIO COM MAÇARICO, CAPACIDADE 20.000 L - MANUTENÇÃO. AF_05/2023</t>
  </si>
  <si>
    <t>TANQUE DE ASFALTO ESTACIONÁRIO COM MAÇARICO, CAPACIDADE 20.000 L - MATERIAIS NA OPERAÇÃO. AF_05/2023</t>
  </si>
  <si>
    <t>TANQUE DE ASFALTO ESTACIONÁRIO COM SERPENTINA, CAPACIDADE 30.000 L - DEPRECIAÇÃO. AF_05/2023</t>
  </si>
  <si>
    <t>TANQUE DE ASFALTO ESTACIONÁRIO COM SERPENTINA, CAPACIDADE 30.000 L - JUROS. AF_05/2023</t>
  </si>
  <si>
    <t>TANQUE DE ASFALTO ESTACIONÁRIO COM SERPENTINA, CAPACIDADE 30.000 L - MANUTENÇÃO. AF_05/2023</t>
  </si>
  <si>
    <t>TANQUE DE ASFALTO ESTACIONÁRIO COM SERPENTINA, CAPACIDADE 30.000 L - MATERIAIS NA OPERAÇÃO. AF_05/2023</t>
  </si>
  <si>
    <t>TARTARUGA DE OXICORTE CG1, MONOFÁSICA, 220 V, FREQUÊNCIA 50 HZ, VELOCIDADE DE CORTE (MM/MIN) 50 A 750, DIÂMETRO MÍNIMO DO COMPASSO MM 200 - DEPRECIAÇÃO. AF_05/2023</t>
  </si>
  <si>
    <t>TARTARUGA DE OXICORTE CG1, MONOFÁSICA, 220 V, FREQUÊNCIA 50 HZ, VELOCIDADE DE CORTE (MM/MIN) 50 A 750, DIÂMETRO MÍNIMO DO COMPASSO MM 200 - JUROS. AF_05/2023</t>
  </si>
  <si>
    <t>TARTARUGA DE OXICORTE CG1, MONOFÁSICA, 220 V, FREQUÊNCIA 50 HZ, VELOCIDADE DE CORTE (MM/MIN) 50 A 750, DIÂMETRO MÍNIMO DO COMPASSO MM 200 - MANUTENÇÃO. AF_05/2023</t>
  </si>
  <si>
    <t>TARTARUGA DE OXICORTE CG1, MONOFÁSICA, 220 V, FREQUÊNCIA 50 HZ, VELOCIDADE DE CORTE (MM/MIN) 50 A 750, DIÂMETRO MÍNIMO DO COMPASSO MM 200 - MATERIAIS NA OPERAÇÃO. AF_05/2023</t>
  </si>
  <si>
    <t>TERMOFUSORA PARA TUBOS E CONEXÕES EM PPR COM DIÂMETROS DE 20 A 63 MM, POTÊNCIA DE 800 W, TENSAO 220 V - DEPRECIAÇÃO. AF_05/2022</t>
  </si>
  <si>
    <t>TERMOFUSORA PARA TUBOS E CONEXÕES EM PPR COM DIÂMETROS DE 20 A 63 MM, POTÊNCIA DE 800 W, TENSAO 220 V - JUROS. AF_05/2022</t>
  </si>
  <si>
    <t>TERMOFUSORA PARA TUBOS E CONEXÕES EM PPR COM DIÂMETROS DE 20 A 63 MM, POTÊNCIA DE 800 W, TENSAO 220 V - MANUTENÇÃO. AF_05/2022</t>
  </si>
  <si>
    <t>TERMOFUSORA PARA TUBOS E CONEXÕES EM PPR COM DIÂMETROS DE 20 A 63 MM, POTÊNCIA DE 800 W, TENSAO 220 V - MATERIAIS NA OPERAÇÃO. AF_05/2022</t>
  </si>
  <si>
    <t>TERMOFUSORA PARA TUBOS E CONEXÕES EM PPR COM DIÂMETROS DE 75 A 110 MM, POTÊNCIA DE *1100* W, TENSÃO 220 V - DEPRECIAÇÃO. AF_05/2022</t>
  </si>
  <si>
    <t>TERMOFUSORA PARA TUBOS E CONEXÕES EM PPR COM DIÂMETROS DE 75 A 110 MM, POTÊNCIA DE *1100* W, TENSÃO 220 V - JUROS. AF_05/2022</t>
  </si>
  <si>
    <t>TERMOFUSORA PARA TUBOS E CONEXÕES EM PPR COM DIÂMETROS DE 75 A 110 MM, POTÊNCIA DE *1100* W, TENSÃO 220 V - MANUTENÇÃO. AF_05/2022</t>
  </si>
  <si>
    <t>TERMOFUSORA PARA TUBOS E CONEXÕES EM PPR COM DIÂMETROS DE 75 A 110 MM, POTÊNCIA DE *1100* W, TENSÃO 220 V - MATERIAIS NA OPERAÇÃO. AF_05/2022</t>
  </si>
  <si>
    <t>TORRE, COMPOSTA POR GUINCHO MECÂNICO, GUINCHO MANUAL, CABOS DE AÇO, PITEIRA E SOQUETE - DEPRECIAÇÃO. AF_05/2023</t>
  </si>
  <si>
    <t>TORRE, COMPOSTA POR GUINCHO MECÂNICO, GUINCHO MANUAL, CABOS DE AÇO, PITEIRA E SOQUETE - JUROS. AF_05/2023</t>
  </si>
  <si>
    <t>TORRE, COMPOSTA POR GUINCHO MECÂNICO, GUINCHO MANUAL, CABOS DE AÇO, PITEIRA E SOQUETE - MANUTENÇÃO. AF_05/2023</t>
  </si>
  <si>
    <t>TORRE, COMPOSTA POR GUINCHO MECÂNICO, GUINCHO MANUAL, CABOS DE AÇO, PITEIRA E SOQUETE - MATERIAIS NA OPERAÇÃO. AF_05/2023</t>
  </si>
  <si>
    <t>TRATOR DE ESTEIRAS, POTÊNCIA 100 HP, PESO OPERACIONAL 9,4 T, COM LÂMINA 2,19 M3 - DEPRECIAÇÃO. AF_06/2014</t>
  </si>
  <si>
    <t>TRATOR DE ESTEIRAS, POTÊNCIA 100 HP, PESO OPERACIONAL 9,4 T, COM LÂMINA 2,19 M3 - JUROS. AF_06/2014</t>
  </si>
  <si>
    <t>TRATOR DE ESTEIRAS, POTÊNCIA 100 HP, PESO OPERACIONAL 9,4 T, COM LÂMINA 2,19 M3 - MANUTENÇÃO. AF_06/2014</t>
  </si>
  <si>
    <t>TRATOR DE ESTEIRAS, POTÊNCIA 100 HP, PESO OPERACIONAL 9,4 T, COM LÂMINA 2,19 M3 - MATERIAIS NA OPERAÇÃO. AF_06/2014</t>
  </si>
  <si>
    <t>TRATOR DE ESTEIRAS, POTÊNCIA 125 HP, PESO OPERACIONAL 12,9 T, COM LÂMINA 2,7 M3 - DEPRECIAÇÃO. AF_10/2014</t>
  </si>
  <si>
    <t>TRATOR DE ESTEIRAS, POTÊNCIA 125 HP, PESO OPERACIONAL 12,9 T, COM LÂMINA 2,7 M3 - JUROS. AF_10/2014</t>
  </si>
  <si>
    <t>TRATOR DE ESTEIRAS, POTÊNCIA 125 HP, PESO OPERACIONAL 12,9 T, COM LÂMINA 2,7 M3 - MANUTENÇÃO. AF_10/2014</t>
  </si>
  <si>
    <t>TRATOR DE ESTEIRAS, POTÊNCIA 125 HP, PESO OPERACIONAL 12,9 T, COM LÂMINA 2,7 M3 - MATERIAIS NA OPERAÇÃO. AF_10/2014</t>
  </si>
  <si>
    <t>TRATOR DE ESTEIRAS, POTÊNCIA 150 HP, PESO OPERACIONAL 16,7 T, COM RODA MOTRIZ ELEVADA E LÂMINA 3,18 M3 - DEPRECIAÇÃO. AF_06/2014</t>
  </si>
  <si>
    <t>TRATOR DE ESTEIRAS, POTÊNCIA 150 HP, PESO OPERACIONAL 16,7 T, COM RODA MOTRIZ ELEVADA E LÂMINA 3,18 M3 - JUROS. AF_06/2014</t>
  </si>
  <si>
    <t>TRATOR DE ESTEIRAS, POTÊNCIA 150 HP, PESO OPERACIONAL 16,7 T, COM RODA MOTRIZ ELEVADA E LÂMINA 3,18 M3 - MANUTENÇÃO. AF_06/2014</t>
  </si>
  <si>
    <t>TRATOR DE ESTEIRAS, POTÊNCIA 150 HP, PESO OPERACIONAL 16,7 T, COM RODA MOTRIZ ELEVADA E LÂMINA 3,18 M3 - MATERIAIS NA OPERAÇÃO. AF_06/2014</t>
  </si>
  <si>
    <t>TRATOR DE ESTEIRAS, POTÊNCIA 170 HP, PESO OPERACIONAL 19 T, CAÇAMBA 5,2 M3 - DEPRECIAÇÃO. AF_06/2014</t>
  </si>
  <si>
    <t>TRATOR DE ESTEIRAS, POTÊNCIA 170 HP, PESO OPERACIONAL 19 T, CAÇAMBA 5,2 M3 - JUROS. AF_06/2014</t>
  </si>
  <si>
    <t>TRATOR DE ESTEIRAS, POTÊNCIA 170 HP, PESO OPERACIONAL 19 T, CAÇAMBA 5,2 M3 - MANUTENÇÃO. AF_06/2014</t>
  </si>
  <si>
    <t>TRATOR DE ESTEIRAS, POTÊNCIA 170 HP, PESO OPERACIONAL 19 T, CAÇAMBA 5,2 M3 - MATERIAIS NA OPERAÇÃO. AF_06/2014</t>
  </si>
  <si>
    <t>TRATOR DE ESTEIRAS, POTÊNCIA 347 HP, PESO OPERACIONAL 38,5 T, COM LÂMINA 8,70 M3 - DEPRECIAÇÃO. AF_06/2014</t>
  </si>
  <si>
    <t>TRATOR DE ESTEIRAS, POTÊNCIA 347 HP, PESO OPERACIONAL 38,5 T, COM LÂMINA 8,70 M3 - JUROS. AF_06/2014</t>
  </si>
  <si>
    <t>TRATOR DE ESTEIRAS, POTÊNCIA 347 HP, PESO OPERACIONAL 38,5 T, COM LÂMINA 8,70 M3 - MANUTENÇÃO. AF_06/2014</t>
  </si>
  <si>
    <t>TRATOR DE ESTEIRAS, POTÊNCIA 347 HP, PESO OPERACIONAL 38,5 T, COM LÂMINA 8,70 M3 - MATERIAIS NA OPERAÇÃO. AF_06/2014</t>
  </si>
  <si>
    <t>TRATOR DE PNEUS COM POTÊNCIA DE 122 CV, TRAÇÃO 4X4, COM GRADE DE DISCOS ACOPLADA - DEPRECIAÇÃO. AF_02/2017</t>
  </si>
  <si>
    <t>TRATOR DE PNEUS COM POTÊNCIA DE 122 CV, TRAÇÃO 4X4, COM GRADE DE DISCOS ACOPLADA - JUROS. AF_02/2017</t>
  </si>
  <si>
    <t>TRATOR DE PNEUS COM POTÊNCIA DE 122 CV, TRAÇÃO 4X4, COM GRADE DE DISCOS ACOPLADA - MANUTENÇÃO. AF_02/2017</t>
  </si>
  <si>
    <t>TRATOR DE PNEUS COM POTÊNCIA DE 122 CV, TRAÇÃO 4X4, COM GRADE DE DISCOS ACOPLADA - MATERIAIS NA OPERAÇÃO. AF_02/2017</t>
  </si>
  <si>
    <t>TRATOR DE PNEUS COM POTÊNCIA DE 122 CV, TRAÇÃO 4X4, COM VASSOURA MECÂNICA ACOPLADA - DEPRECIAÇÃO. AF_02/2017</t>
  </si>
  <si>
    <t>TRATOR DE PNEUS COM POTÊNCIA DE 122 CV, TRAÇÃO 4X4, COM VASSOURA MECÂNICA ACOPLADA - JUROS. AF_02/2017</t>
  </si>
  <si>
    <t>TRATOR DE PNEUS COM POTÊNCIA DE 122 CV, TRAÇÃO 4X4, COM VASSOURA MECÂNICA ACOPLADA - MANUTENÇÃO. AF_02/2017</t>
  </si>
  <si>
    <t>TRATOR DE PNEUS COM POTÊNCIA DE 122 CV, TRAÇÃO 4X4, COM VASSOURA MECÂNICA ACOPLADA - MATERIAIS NA OPERAÇÃO. AF_02/2017</t>
  </si>
  <si>
    <t>TRATOR DE PNEUS COM POTÊNCIA DE 85 CV, TRAÇÃO 4X4, COM GRADE DE DISCOS ACOPLADA - DEPRECIAÇÃO. AF_02/2017</t>
  </si>
  <si>
    <t>TRATOR DE PNEUS COM POTÊNCIA DE 85 CV, TRAÇÃO 4X4, COM GRADE DE DISCOS ACOPLADA - JUROS. AF_02/2017</t>
  </si>
  <si>
    <t>TRATOR DE PNEUS COM POTÊNCIA DE 85 CV, TRAÇÃO 4X4, COM GRADE DE DISCOS ACOPLADA - MANUTENÇÃO. AF_02/2017</t>
  </si>
  <si>
    <t>TRATOR DE PNEUS COM POTÊNCIA DE 85 CV, TRAÇÃO 4X4, COM GRADE DE DISCOS ACOPLADA - MATERIAIS NA OPERAÇÃO. AF_02/2017</t>
  </si>
  <si>
    <t>TRATOR DE PNEUS COM POTÊNCIA DE 85 CV, TRAÇÃO 4X4, COM VASSOURA MECÂNICA ACOPLADA - DEPRECIAÇÃO. AF_03/2017</t>
  </si>
  <si>
    <t>TRATOR DE PNEUS COM POTÊNCIA DE 85 CV, TRAÇÃO 4X4, COM VASSOURA MECÂNICA ACOPLADA - JUROS. AF_03/2017</t>
  </si>
  <si>
    <t>TRATOR DE PNEUS COM POTÊNCIA DE 85 CV, TRAÇÃO 4X4, COM VASSOURA MECÂNICA ACOPLADA - MANUTENÇÃO. AF_03/2017</t>
  </si>
  <si>
    <t>TRATOR DE PNEUS COM POTÊNCIA DE 85 CV, TRAÇÃO 4X4, COM VASSOURA MECÂNICA ACOPLADA - MATERIAIS NA OPERAÇÃO. AF_03/2017</t>
  </si>
  <si>
    <t>TRATOR DE PNEUS, POTÊNCIA 122 CV, TRAÇÃO 4X4, PESO COM LASTRO DE 4.510 KG - DEPRECIAÇÃO. AF_06/2014</t>
  </si>
  <si>
    <t>TRATOR DE PNEUS, POTÊNCIA 122 CV, TRAÇÃO 4X4, PESO COM LASTRO DE 4.510 KG - JUROS. AF_06/2014</t>
  </si>
  <si>
    <t>TRATOR DE PNEUS, POTÊNCIA 122 CV, TRAÇÃO 4X4, PESO COM LASTRO DE 4.510 KG - MANUTENÇÃO. AF_06/2014</t>
  </si>
  <si>
    <t>TRATOR DE PNEUS, POTÊNCIA 122 CV, TRAÇÃO 4X4, PESO COM LASTRO DE 4.510 KG - MATERIAIS NA OPERAÇÃO. AF_06/2014</t>
  </si>
  <si>
    <t>TRATOR DE PNEUS, POTÊNCIA 85 CV, TRAÇÃO 4X4, PESO COM LASTRO DE 4.675 KG - DEPRECIAÇÃO. AF_06/2014</t>
  </si>
  <si>
    <t>TRATOR DE PNEUS, POTÊNCIA 85 CV, TRAÇÃO 4X4, PESO COM LASTRO DE 4.675 KG - JUROS. AF_06/2014</t>
  </si>
  <si>
    <t>TRATOR DE PNEUS, POTÊNCIA 85 CV, TRAÇÃO 4X4, PESO COM LASTRO DE 4.675 KG - MANUTENÇÃO. AF_06/2014</t>
  </si>
  <si>
    <t>TRATOR DE PNEUS, POTÊNCIA 85 CV, TRAÇÃO 4X4, PESO COM LASTRO DE 4.675 KG - MATERIAIS NA OPERAÇÃO. AF_06/2014</t>
  </si>
  <si>
    <t>UNIDADE DOSADORA AIRLESS TIPO HOT SPRAY - DEPRECIAÇÃO. AF_05/2023</t>
  </si>
  <si>
    <t>UNIDADE DOSADORA AIRLESS TIPO HOT SPRAY - JUROS. AF_05/2023</t>
  </si>
  <si>
    <t>UNIDADE DOSADORA AIRLESS TIPO HOT SPRAY - MANUTENÇÃO. AF_05/2023</t>
  </si>
  <si>
    <t>UNIDADE DOSADORA AIRLESS TIPO HOT SPRAY - MATERIAIS NA OPERAÇÃO. AF_05/2023</t>
  </si>
  <si>
    <t>USINA DE ASFALTO À FRIO, CAPACIDADE DE 40 A 60 TON/HORA, ELÉTRICA POTÊNCIA 30 CV - DEPRECIAÇÃO. AF_05/2023</t>
  </si>
  <si>
    <t>USINA DE ASFALTO À FRIO, CAPACIDADE DE 40 A 60 TON/HORA, ELÉTRICA POTÊNCIA 30 CV - JUROS. AF_05/2023</t>
  </si>
  <si>
    <t>USINA DE ASFALTO À FRIO, CAPACIDADE DE 40 A 60 TON/HORA, ELÉTRICA POTÊNCIA 30 CV - MANUTENÇÃO. AF_05/2023</t>
  </si>
  <si>
    <t>USINA DE ASFALTO À FRIO, CAPACIDADE DE 40 A 60 TON/HORA, ELÉTRICA POTÊNCIA 30 CV - MATERIAIS NA OPERAÇÃO. AF_05/2023</t>
  </si>
  <si>
    <t>USINA DE ASFALTO, TIPO GRAVIMÉTRICA, PROD 150 TON/HORA - DEPRECIAÇÃO. AF_12/2019</t>
  </si>
  <si>
    <t>USINA DE ASFALTO, TIPO GRAVIMÉTRICA, PROD 150 TON/HORA - JUROS. AF_12/2019</t>
  </si>
  <si>
    <t>USINA DE ASFALTO, TIPO GRAVIMÉTRICA, PROD 150 TON/HORA - MANUTENÇÃO. AF_12/2019</t>
  </si>
  <si>
    <t>USINA DE ASFALTO, TIPO GRAVIMÉTRICA, PROD 150 TON/HORA - MATERIAIS NA OPERAÇÃO. AF_12/2019</t>
  </si>
  <si>
    <t>USINA DE CONCRETO FIXA, CAPACIDADE NOMINAL DE 90 A 120 M3/H, SEM SILO - DEPRECIAÇÃO. AF_07/2016</t>
  </si>
  <si>
    <t>USINA DE CONCRETO FIXA, CAPACIDADE NOMINAL DE 90 A 120 M3/H, SEM SILO - JUROS. AF_07/2016</t>
  </si>
  <si>
    <t>USINA DE CONCRETO FIXA, CAPACIDADE NOMINAL DE 90 A 120 M3/H, SEM SILO - MANUTENÇÃO. AF_07/2016</t>
  </si>
  <si>
    <t>USINA DE CONCRETO FIXA, CAPACIDADE NOMINAL DE 90 A 120 M3/H, SEM SILO - MATERIAIS NA OPERAÇÃO. AF_07/2016</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</si>
  <si>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DEPRECIAÇÃO.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</si>
  <si>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IMPOSTOS E SEGUROS.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</si>
  <si>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JUROS.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</si>
  <si>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MANUTENÇÃO.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</si>
  <si>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MATERIAIS NA OPERAÇÃO. AF_08/2025</t>
  </si>
  <si>
    <t>USINA DE MISTURA ASFÁLTICA À QUENTE, TIPO CONTRA FLUXO, PROD 100 A 140 TON/HORA - DEPRECIAÇÃO. AF_12/2019</t>
  </si>
  <si>
    <t>USINA DE MISTURA ASFÁLTICA À QUENTE, TIPO CONTRA FLUXO, PROD 100 A 140 TON/HORA - JUROS. AF_12/2019</t>
  </si>
  <si>
    <t>USINA DE MISTURA ASFÁLTICA À QUENTE, TIPO CONTRA FLUXO, PROD 100 A 140 TON/HORA - MANUTENÇÃO. AF_12/2019</t>
  </si>
  <si>
    <t>USINA DE MISTURA ASFÁLTICA À QUENTE, TIPO CONTRA FLUXO, PROD 100 A 140 TON/HORA - MATERIAIS NA OPERAÇÃO. AF_12/2019</t>
  </si>
  <si>
    <t>USINA DE MISTURA ASFÁLTICA À QUENTE, TIPO CONTRA FLUXO, PROD 40 A 80 TON/HORA - DEPRECIAÇÃO. AF_05/2023</t>
  </si>
  <si>
    <t>USINA DE MISTURA ASFÁLTICA À QUENTE, TIPO CONTRA FLUXO, PROD 40 A 80 TON/HORA - JUROS. AF_05/2023</t>
  </si>
  <si>
    <t>USINA DE MISTURA ASFÁLTICA À QUENTE, TIPO CONTRA FLUXO, PROD 40 A 80 TON/HORA - MANUTENÇÃO. AF_05/2023</t>
  </si>
  <si>
    <t>USINA DE MISTURA ASFÁLTICA À QUENTE, TIPO CONTRA FLUXO, PROD 40 A 80 TON/HORA - MATERIAIS NA OPERAÇÃO. AF_05/2023</t>
  </si>
  <si>
    <t>USINA MISTURADORA DE SOLOS, CAPACIDADE DE 200 A 500 TON/H, POTENCIA 75KW - DEPRECIAÇÃO. AF_07/2016</t>
  </si>
  <si>
    <t>USINA MISTURADORA DE SOLOS, CAPACIDADE DE 200 A 500 TON/H, POTENCIA 75KW - JUROS. AF_07/2016</t>
  </si>
  <si>
    <t>USINA MISTURADORA DE SOLOS, CAPACIDADE DE 200 A 500 TON/H, POTENCIA 75KW - MANUTENÇÃO. AF_07/2016</t>
  </si>
  <si>
    <t>USINA MISTURADORA DE SOLOS, CAPACIDADE DE 200 A 500 TON/H, POTENCIA 75KW - MATERIAIS NA OPERAÇÃO. AF_07/2016</t>
  </si>
  <si>
    <t>VARREDEIRA DE GRAMA SINTÉTICA A GASOLINA, 2,4 CV, 4 TEMPOS - DEPRECIAÇÃO. AF_05/2023</t>
  </si>
  <si>
    <t>VARREDEIRA DE GRAMA SINTÉTICA A GASOLINA, 2,4 CV, 4 TEMPOS - JUROS. AF_05/2023</t>
  </si>
  <si>
    <t>VARREDEIRA DE GRAMA SINTÉTICA A GASOLINA, 2,4 CV, 4 TEMPOS - MANUTENÇÃO. AF_05/2023</t>
  </si>
  <si>
    <t>VARREDEIRA DE GRAMA SINTÉTICA A GASOLINA, 2,4 CV, 4 TEMPOS - MATERIAIS NA OPERAÇÃO. AF_05/2023</t>
  </si>
  <si>
    <t>VASSOURA MECÂNICA REBOCÁVEL COM ESCOVA CILÍNDRICA, LARGURA ÚTIL DE VARRIMENTO DE 2,44 M - DEPRECIAÇÃO. AF_06/2014</t>
  </si>
  <si>
    <t>VASSOURA MECÂNICA REBOCÁVEL COM ESCOVA CILÍNDRICA, LARGURA ÚTIL DE VARRIMENTO DE 2,44 M - JUROS. AF_06/2014</t>
  </si>
  <si>
    <t>VASSOURA MECÂNICA REBOCÁVEL COM ESCOVA CILÍNDRICA, LARGURA ÚTIL DE VARRIMENTO DE 2,44 M - MANUTENÇÃO. AF_06/2014</t>
  </si>
  <si>
    <t>VIBRADOR DE IMERSÃO, DIÂMETRO DE PONTEIRA 45MM, MOTOR ELÉTRICO TRIFÁSICO POTÊNCIA DE 2 CV - DEPRECIAÇÃO. AF_06/2015</t>
  </si>
  <si>
    <t>VIBRADOR DE IMERSÃO, DIÂMETRO DE PONTEIRA 45MM, MOTOR ELÉTRICO TRIFÁSICO POTÊNCIA DE 2 CV - JUROS. AF_06/2015</t>
  </si>
  <si>
    <t>VIBRADOR DE IMERSÃO, DIÂMETRO DE PONTEIRA 45MM, MOTOR ELÉTRICO TRIFÁSICO POTÊNCIA DE 2 CV - MANUTENÇÃO. AF_06/2015</t>
  </si>
  <si>
    <t>VIBRADOR DE IMERSÃO, DIÂMETRO DE PONTEIRA 45MM, MOTOR ELÉTRICO TRIFÁSICO POTÊNCIA DE 2 CV - MATERIAIS NA OPERAÇÃO. AF_06/2015</t>
  </si>
  <si>
    <t>VIBROACABADORA DE ASFALTO SOBRE ESTEIRAS, LARG. PAVIM. 2,60 M A 5,75 M, POT. 110 HP, CAP. 450 T/ H - DEPRECIAÇÃO. AF_11/2025</t>
  </si>
  <si>
    <t>VIBROACABADORA DE ASFALTO SOBRE ESTEIRAS, LARG. PAVIM. 2,60 M A 5,75 M, POT. 110 HP, CAP. 450 T/ H - JUROS. AF_11/2025</t>
  </si>
  <si>
    <t>VIBROACABADORA DE ASFALTO SOBRE ESTEIRAS, LARG. PAVIM. 2,60 M A 5,75 M, POT. 110 HP, CAP. 450 T/ H - MANUTENÇÃO. AF_11/2025</t>
  </si>
  <si>
    <t>VIBROACABADORA DE ASFALTO SOBRE ESTEIRAS, LARG. PAVIM. 2,60 M A 5,75 M, POT. 110 HP, CAP. 450 T/ H - MATERIAIS NA OPERAÇÃO. AF_11/2025</t>
  </si>
  <si>
    <t>VIBROACABADORA DE ASFALTO SOBRE ESTEIRAS, LARG. PAVIM. MÁX. 8,00 M, POT. 100 KW/ 134 HP, CAP. 600 T/ H - DEPRECIAÇÃO. AF_11/2025</t>
  </si>
  <si>
    <t>VIBROACABADORA DE ASFALTO SOBRE ESTEIRAS, LARG. PAVIM. MÁX. 8,00 M, POT. 100 KW/ 134 HP, CAP. 600 T/ H - JUROS. AF_11/2025</t>
  </si>
  <si>
    <t>VIBROACABADORA DE ASFALTO SOBRE ESTEIRAS, LARG. PAVIM. MÁX. 8,00 M, POT. 100 KW/ 134 HP, CAP. 600 T/ H - MANUTENÇÃO. AF_11/2025</t>
  </si>
  <si>
    <t>VIBROACABADORA DE ASFALTO SOBRE ESTEIRAS, LARG. PAVIM. MÁX. 8,00 M, POT. 100 KW/ 134 HP, CAP. 600 T/ H - MATERIAIS NA OPERAÇÃO. AF_11/2025</t>
  </si>
  <si>
    <t>VIBROACABADORA DE ASFALTO SOBRE ESTEIRAS, LARGURA DE PAVIMENTAÇÃO 1,90 M A 5,30 M, POTÊNCIA 105 HP CAPACIDADE 450 T/H - DEPRECIAÇÃO. AF_11/2014</t>
  </si>
  <si>
    <t>VIBROACABADORA DE ASFALTO SOBRE ESTEIRAS, LARGURA DE PAVIMENTAÇÃO 1,90 M A 5,30 M, POTÊNCIA 105 HP CAPACIDADE 450 T/H - JUROS. AF_11/2014</t>
  </si>
  <si>
    <t>VIBROACABADORA DE ASFALTO SOBRE ESTEIRAS, LARGURA DE PAVIMENTAÇÃO 1,90 M A 5,30 M, POTÊNCIA 105 HP CAPACIDADE 450 T/H - MANUTENÇÃO. AF_11/2014</t>
  </si>
  <si>
    <t>VIBROACABADORA DE ASFALTO SOBRE ESTEIRAS, LARGURA DE PAVIMENTAÇÃO 1,90 M A 5,30 M, POTÊNCIA 105 HP CAPACIDADE 450 T/H - MATERIAIS NA OPERAÇÃO. AF_11/2014</t>
  </si>
  <si>
    <t>VIBROACABADORA DE ASFALTO SOBRE ESTEIRAS, LARGURA DE PAVIMENTAÇÃO 2,13 M A 4,55 M, POTÊNCIA 100 HP, CAPACIDADE 400 T/H - DEPRECIAÇÃO. AF_11/2014</t>
  </si>
  <si>
    <t>VIBROACABADORA DE ASFALTO SOBRE ESTEIRAS, LARGURA DE PAVIMENTAÇÃO 2,13 M A 4,55 M, POTÊNCIA 100 HP, CAPACIDADE 400 T/H - JUROS. AF_11/2014</t>
  </si>
  <si>
    <t>VIBROACABADORA DE ASFALTO SOBRE ESTEIRAS, LARGURA DE PAVIMENTAÇÃO 2,13 M A 4,55 M, POTÊNCIA 100 HP, CAPACIDADE 400 T/H - MANUTENÇÃO. AF_11/2014</t>
  </si>
  <si>
    <t>VIBROACABADORA DE ASFALTO SOBRE ESTEIRAS, LARGURA DE PAVIMENTAÇÃO 2,13 M A 4,55 M, POTÊNCIA 100 HP, CAPACIDADE 400 T/H - MATERIAIS NA OPERAÇÃO. AF_11/2014</t>
  </si>
  <si>
    <t>VIBROACABADORA DE ASFALTO SOBRE RODAS, LARGURA DE PAVIMENTAÇÃO DE 1,70 A 4,20 M, POTÊNCIA 78 KW/105 HP, CAPACIDADE 300 T/H - DEPRECIAÇÃO. AF_11/2025</t>
  </si>
  <si>
    <t>VIBROACABADORA DE ASFALTO SOBRE RODAS, LARGURA DE PAVIMENTAÇÃO DE 1,70 A 4,20 M, POTÊNCIA 78 KW/105 HP, CAPACIDADE 300 T/H - JUROS. AF_11/2025</t>
  </si>
  <si>
    <t>VIBROACABADORA DE ASFALTO SOBRE RODAS, LARGURA DE PAVIMENTAÇÃO DE 1,70 A 4,20 M, POTÊNCIA 78 KW/105 HP, CAPACIDADE 300 T/H - MANUTENÇÃO. AF_11/2025</t>
  </si>
  <si>
    <t>VIBROACABADORA DE ASFALTO SOBRE RODAS, LARGURA DE PAVIMENTAÇÃO DE 1,70 A 4,20 M, POTÊNCIA 78 KW/105 HP, CAPACIDADE 300 T/H - MATERIAIS NA OPERAÇÃO. AF_11/2025</t>
  </si>
  <si>
    <t>ACIONADOR MANUAL, TIPO COM SIRENE, SISTEMA CONVENCIONAL, FORNECIMENTO E INSTALAÇÃO. AF_12/2025</t>
  </si>
  <si>
    <t>ACIONADOR MANUAL, TIPO QUEBRA VIDRO COM MARTELINHO, SISTEMA CONVENCIONAL, FORNECIMENTO E INSTALAÇÃO. AF_12/2025</t>
  </si>
  <si>
    <t>ACIONADOR MANUAL, TIPO QUEBRA VIDRO COM MARTELINHO, SISTEMA ENDEREÇÁVEL, FORNECIMENTO E INSTALAÇÃO. AF_12/2025</t>
  </si>
  <si>
    <t>ACIONADOR MANUAL, TIPO REARMÁVEL, SISTEMA CONVENCIONAL, FORNECIMENTO E INSTALAÇÃO. AF_12/2025</t>
  </si>
  <si>
    <t>ACIONADOR MANUAL, TIPO REARMÁVEL, SISTEMA ENDEREÇÁVEL, FORNECIMENTO E INSTALAÇÃO. AF_12/2025</t>
  </si>
  <si>
    <t>CENTRAL DE ALARME DE 12 LAÇOS, SISTEMA CONVENCIONAL, COM ATÉ 20 DISPOSITIVOS POR LAÇO, FORNECIMENTO E INSTALAÇÃO. AF_12/2025</t>
  </si>
  <si>
    <t>CENTRAL DE ALARME DE 24 LAÇOS, SISTEMA CONVENCIONAL, COM ATÉ 20 DISPOSITIVOS POR LAÇO, FORNECIMENTO E INSTALAÇÃO. AF_12/2025</t>
  </si>
  <si>
    <t>CENTRAL DE ALARME DE 6 LAÇOS, SISTEMA CONVENCIONAL, COM ATÉ 20 DISPOSITIVOS POR LAÇO, FORNECIMENTO E INSTALAÇÃO. AF_12/2025</t>
  </si>
  <si>
    <t>CENTRAL DE ALARME DE INCÊNDIO ENDEREÇÁVEL PARA ATÉ 500 PONTOS, FORNECIMENTO E INSTALAÇÃO. AF_12/2025</t>
  </si>
  <si>
    <t>DETECTOR DE GÁS NATURAL E GLP BIVOLT COM LED INDICADOR E SIRENE EMBUTIDA, FORNECIMENTO E INSTALAÇÃO. AF_12/2025</t>
  </si>
  <si>
    <t>DETECTOR ÓPTICO DE FUMAÇA CONVENCIONAL, FORNECIMENTO E INSTALAÇÃO. AF_12/2025</t>
  </si>
  <si>
    <t>DETECTOR ÓPTICO DE FUMAÇA ENDEREÇÁVEL, FORNECIMENTO E INSTALAÇÃO. AF_12/2025</t>
  </si>
  <si>
    <t>SIRENE AUDIOVISUAL, SISTEMA CONVENCIONAL, FORNECIMENTO E INSTALAÇÃO. AF_12/2025</t>
  </si>
  <si>
    <t>SIRENE AUDIOVISUAL, SISTEMA ENDEREÇÁVEL, FORNECIMENTO E INSTALAÇÃO. AF_12/2025</t>
  </si>
  <si>
    <t>ARMAÇÃO DE DESCIDA D'ÁGUA UTILIZANDO AÇO CA-60 DE 5 MM - MONTAGEM. AF_08/2022</t>
  </si>
  <si>
    <t>BACIA DE DISSIPAÇÃO, LARGURA ATÉ 1 M, TIPO BACIA EM PEDRA DE MÃO FIXADA COM CONCRETO (DEB 01, 02), COM PREPARO MANUAL, FCK = 20 MPA, LANÇADO MANUALMENTE, INCLUINDO MATERIAIS E FÔRMAS (2 UTILIZAÇÕES). AF_08/2022</t>
  </si>
  <si>
    <t>BACIA DE DISSIPAÇÃO, LARGURA DE 1 A 4 M, TIPO BACIA EM PEDRA DE MÃO FIXADA COM CONCRETO (DEB 03, 04, 05, 06), COM PREPARO MANUAL, FCK = 20 MPA, LANÇADO MANUALMENTE, INCLUINDO MATERIAIS E FÔRMAS (2 UTILIZAÇÕES). AF_08/2022</t>
  </si>
  <si>
    <t>BACIA DE DISSIPAÇÃO, LARGURA DE 4 A 9,2 M, TIPO BACIA EM PEDRA DE MÃO FIXADA COM CONCRETO (DEB 07, 08, 09, 10, 11, 12, 13), COM PREPARO MANUAL, FCK = 20 MPA, LANÇADO MANUALMENTE, INCLUINDO MATERIAIS E FÔRMAS (2 UTILIZAÇÕES). AF_08/2022</t>
  </si>
  <si>
    <t>BACIA DE DISSIPAÇÃO, TIPO BACIA COM DENTES DE CONCRETO (01), COM PREPARO MANUAL, FCK = 20 MPA, LANÇADO MANUALMENTE, INCLUINDO MATERIAIS E FÔRMAS (2 UTILIZAÇÕES). AF_08/2022</t>
  </si>
  <si>
    <t>BACIA DE DISSIPAÇÃO, TIPO BACIA EM PEDRA DE MÃO ARGAMASSADA (DES 01, 02, 03, 04), LANÇADO MANUALMENTE, INCLUINDO MATERIAIS E FÔRMAS (2 UTILIZAÇÕES). AF_08/2022</t>
  </si>
  <si>
    <t>CONCRETAGEM DE DISSIPADOR DE ENERGIA, CONCRETO USINADO, FCK = 20 MPA, COM USO DE BOMBA - LANÇAMENTO, ADENSAMENTO E ACABAMENTO. AF_08/2022</t>
  </si>
  <si>
    <t>CONCRETAGEM DE DISSIPADOR DE ENERGIA, FCK = 20 MPA, COM USO DE JERICAS E PREPARO EM BETONEIRA DE 600 L - AREIA E BRITA COMERCIAIS - LANÇAMENTO, ADENSAMENTO E ACABAMENTO. AF_08/2022</t>
  </si>
  <si>
    <t>DESCIDA D'ÁGUA RÁPIDA (DAR 03), EM CONCRETO USINADO, FCK = 20 MPA, LANÇADO COM BOMBA, INCLUINDO ARMAÇÃO, MATERIAIS E FÔRMAS (2 UTILIZAÇÕES). AF_08/2022</t>
  </si>
  <si>
    <t>ESCADA HIDRÁULICA, LARGURA ATÉ 1M, TIPO DESCIDA D'ÁGUA DE CORTE OU ATERRO EM DEGRAUS (DCD 02, 04 E DAD 02), EM CONCRETO USINADO, FCK = 20 MPA, LANÇADO COM BOMBA, INCLUINDO ARMAÇÃO, MATERIAIS E FÔRMAS (3 UTILIZAÇÕES). AF_08/2022</t>
  </si>
  <si>
    <t>ESCADA HIDRÁULICA, LARGURA DE 1 A 4,1 M, TIPO DESCIDA D'ÁGUA DE ATERRO EM DEGRAUS (DAD 04, 06, 08, 10, 12, 14, 16, 18), EM CONCRETO USINADO, FCK = 20 MPA, LANÇADO COM BOMBA, INCLUINDO ARMAÇÃO, MATERIAIS E FÔRMAS (3 UTILIZAÇÕES). AF_08/2022</t>
  </si>
  <si>
    <t>FABRICAÇÃO, MONTAGEM E DESMONTAGEM DE FÔRMA PARA BACIA DE DISSIPAÇÃO, EM MADEIRA SERRADA, E = 25 MM, 2 UTILIZAÇÕES. AF_08/2022</t>
  </si>
  <si>
    <t>FABRICAÇÃO, MONTAGEM E DESMONTAGEM DE FÔRMA PARA ESCADA HIDRÁULICA, EM CHAPA DE MADEIRA COMPENSADA RESINADA, E = 17 MM, 3 UTILIZAÇÕES. AF_08/2022</t>
  </si>
  <si>
    <t>PEDRA ARGAMASSADA COM CIMENTO E AREIA 1:3, 40% DE ARGAMASSA EM VOLUME - AREIA E PEDRA DE MÃO COMERCIAIS - FORNECIMENTO E ASSENTAMENTO. AF_08/2022</t>
  </si>
  <si>
    <t>PEDRA DE MÃO FIXADA COM CONCRETO PARA BACIA DE DISSIPAÇÃO, 40% DE CONCRETO EM VOLUME, FCK = 20 MPA, COM USO DE JERICA E PREPARO EM BETONEIRA DE 600 L - AREIA, BRITA E PEDRA DE MÃO COMERCIAIS - LANÇAMENTO, ADENSAMENTO E ACABAMENTO. AF_08/2022</t>
  </si>
  <si>
    <t>DRAGAGEM DE MATERIAIS DE 1A CATEGORIA E COMPOSTOS ORGÂNICOS E INORGÂNICOS COM DRAGLINE (CAÇAMBA: 0,76 M3/ 43 T). AF_03/2024</t>
  </si>
  <si>
    <t>DRAGAGEM DE MATERIAIS DE 1A CATEGORIA E COMPOSTOS ORGÂNICOS E INORGÂNICOS COM ESCAVADEIRA HIDRÁULICA (CAÇAMBA: 0,80 M3/111 HP). AF_03/2024</t>
  </si>
  <si>
    <t>DRAGAGEM DE MATERIAIS DE 1A CATEGORIA E COMPOSTOS ORGÂNICOS E INORGÂNICOS COM ESCAVADEIRA HIDRÁULICA DE LONGO ALCANCE (CAÇAMBA: 0,52 M3/155 HP). AF_03/2024</t>
  </si>
  <si>
    <t>DRAGAGEM DE MATERIAIS DE 1A CATEGORIA E COMPOSTOS ORGÂNICOS E INORGÂNICOS COM RETROESCAVADEIRA (CAÇAMBA: 0,26 M3/88 HP). AF_03/2024</t>
  </si>
  <si>
    <t>ASSENTAMENTO DE TUBO DRENO DE PEAD CORRUGADO EM GEOCOMPOSTO, DN 100 MM - FORNECIMENTO E INSTALAÇÃO. AF_01/2026</t>
  </si>
  <si>
    <t>ASSENTAMENTO DE TUBO DRENO DE PEAD CORRUGADO EM GEOCOMPOSTO, DN 160 MM - FORNECIMENTO E INSTALAÇÃO. AF_01/2026</t>
  </si>
  <si>
    <t>ASSENTAMENTO DE TUBO DRENO DE PEAD CORRUGADO EM GEOCOMPOSTO, DN 200 MM - FORNECIMENTO E INSTALAÇÃO. AF_01/2026</t>
  </si>
  <si>
    <t>ASSENTAMENTO DE TUBO DRENO DE PEAD CORRUGADO EM GEOCOMPOSTO, DN 65 MM - FORNECIMENTO E INSTALAÇÃO. AF_01/2026</t>
  </si>
  <si>
    <t>CONEXÃO TUBO CORRUGADO PEAD EM TUBO PVC PARA DRENAGEM DE GEOCOMPOSTO APENAS INSTALAÇÃO. AF_01/2026</t>
  </si>
  <si>
    <t>GEOCOMPOSTO COM DUAS FACES DE GEOTÊXTIL E NÚCLEO EM PEAD COM BOLSA PARA TUBO CORRUGADO PEAD PARA TRINCHEIRA DRENANTE - FORNECIMENTO E INSTALAÇÃO. AF_01/2026</t>
  </si>
  <si>
    <t>GEOCOMPOSTO COM DUAS FACES DE GEOTÊXTIL E NÚCLEO EM PEAD HORIZONTAL - FORNECIMENTO E INSTALAÇÃO. AF_01/2026</t>
  </si>
  <si>
    <t>GEOCOMPOSTO COM DUAS FACES DE GEOTÊXTIL E NÚCLEO EM PEAD VERTICAL FIXADO POR ADESIVO CONTATO - FORNECIMENTO E INSTALAÇÃO. AF_01/2026</t>
  </si>
  <si>
    <t>GEOCOMPOSTO COM DUAS FACES DE GEOTÊXTIL E NÚCLEO EM PEAD VERTICAL FIXADO POR FINCAPINO - FORNECIMENTO E INSTALAÇÃO. AF_01/2026</t>
  </si>
  <si>
    <t>GEOCOMPOSTO COM DUAS FACES DE GEOTÊXTIL E NÚCLEO EM PEAD VERTICAL FIXADO POR MADEIRA - FORNECIMENTO E INSTALAÇÃO. AF_01/2026</t>
  </si>
  <si>
    <t>GEOCOMPOSTO COM UMA FACE DE GEOTÊXTIL E NÚCLEO EM PEAD HORIZONTAL - FORNECIMENTO E INSTALAÇÃO. AF_01/2026</t>
  </si>
  <si>
    <t>GEOCOMPOSTO COM UMA FACE DE GEOTÊXTIL E NÚCLEO EM PEAD VERTICAL FIXADO POR ADESIVO CONTATO - FORNECIMENTO E INSTALAÇÃO. AF_01/2026</t>
  </si>
  <si>
    <t>GEOCOMPOSTO COM UMA FACE DE GEOTÊXTIL E NÚCLEO EM PEAD VERTICAL FIXADO POR FINCAPINO - FORNECIMENTO E INSTALAÇÃO. AF_01/2026</t>
  </si>
  <si>
    <t>GEOCOMPOSTO COM UMA FACE DE GEOTÊXTIL E NÚCLEO EM PEAD VERTICAL FIXADO POR MADEIRA - FORNECIMENTO E INSTALAÇÃO. AF_01/2026</t>
  </si>
  <si>
    <t>GEOCOMPOSTO COM UMA FACE DE GEOTÊXTIL, NÚCLEO EM PEAD E LONA PLÁSTICA IMPERMEÁVEL HORIZONTAL - FORNECIMENTO E INSTALAÇÃO. AF_01/2026</t>
  </si>
  <si>
    <t>GEOCOMPOSTO COM UMA FACE DE GEOTÊXTIL, NÚCLEO EM PEAD E LONA PLÁSTICA IMPERMEÁVEL VERTICAL FIXADO POR ADESIVO CONTATO - FORNECIMENTO E INSTALAÇÃO. AF_01/2026</t>
  </si>
  <si>
    <t>GEOCOMPOSTO COM UMA FACE DE GEOTÊXTIL, NÚCLEO EM PEAD E LONA PLÁSTICA IMPERMEÁVEL VERTICAL FIXADO POR FINCAPINO - FORNECIMENTO E INSTALAÇÃO. AF_01/2026</t>
  </si>
  <si>
    <t>GEOCOMPOSTO COM UMA FACE DE GEOTÊXTIL, NÚCLEO EM PEAD E LONA PLÁSTICA IMPERMEÁVEL VERTICAL FIXADO POR MADEIRA - FORNECIMENTO E INSTALAÇÃO. AF_01/2026</t>
  </si>
  <si>
    <t>CAIXA DE PASSAGEM PARA AR CONDICIONADO - FORNECIMENTO E INSTALAÇÃO. AF_08/2022</t>
  </si>
  <si>
    <t>JOELHO 45 GRAUS, PVC, SOLDÁVEL, DN 20 MM, INSTALADO EM DRENO DE AR CONDICIONADO - FORNECIMENTO E INSTALAÇÃO. AF_08/2022</t>
  </si>
  <si>
    <t>JOELHO 45 GRAUS, PVC, SOLDÁVEL, DN 25MM, INSTALADO EM DRENO DE AR-CONDICIONADO - FORNECIMENTO E INSTALAÇÃO. AF_08/2022</t>
  </si>
  <si>
    <t>JOELHO 45 GRAUS, PVC, SOLDÁVEL, DN 32 MM, INSTALADO EM DRENO DE AR CONDICIONADO - FORNECIMENTO E INSTALAÇÃO. AF_08/2022</t>
  </si>
  <si>
    <t>JOELHO 90 GRAUS, PVC, SOLDÁVEL, DN 20 MM, INSTALADO EM DRENO DE AR CONDICIONADO - FORNECIMENTO E INSTALAÇÃO. AF_08/2022</t>
  </si>
  <si>
    <t>JOELHO 90 GRAUS, PVC, SOLDÁVEL, DN 25MM, INSTALADO EM DRENO DE AR-CONDICIONADO - FORNECIMENTO E INSTALAÇÃO. AF_08/2022</t>
  </si>
  <si>
    <t>JOELHO 90 GRAUS, PVC, SOLDÁVEL, DN 32 MM, INSTALADO EM DRENO DE AR CONDICIONADO - FORNECIMENTO E INSTALAÇÃO. AF_08/2022</t>
  </si>
  <si>
    <t>LUVA, PVC, SOLDÁVEL, DN 20 MM, INSTALADO EM DRENO DE AR CONDICIONADO - FORNECIMENTO E INSTALAÇÃO. AF_08/2022</t>
  </si>
  <si>
    <t>LUVA, PVC, SOLDÁVEL, DN 25MM, INSTALADO EM DRENO DE AR-CONDICIONADO - FORNECIMENTO E INSTALAÇÃO. AF_08/2022</t>
  </si>
  <si>
    <t>LUVA, PVC, SOLDÁVEL, DN 32 MM, INSTALADO EM DRENO DE AR CONDICIONADO - FORNECIMENTO E INSTALAÇÃO. AF_08/2022</t>
  </si>
  <si>
    <t>TE, PVC, SOLDÁVEL, DN 20 MM, INSTALADO EM DRENO DE AR CONDICIONADO - FORNECIMENTO E INSTALAÇÃO. AF_08/2022</t>
  </si>
  <si>
    <t>TE, PVC, SOLDÁVEL, DN 25MM, INSTALADO EM DRENO DE AR-CONDICIONADO - FORNECIMENTO E INSTALAÇÃO. AF_08/2022</t>
  </si>
  <si>
    <t>TE, PVC, SOLDÁVEL, DN 32 MM, INSTALADO EM DRENO DE AR CONDICIONADO - FORNECIMENTO E INSTALAÇÃO. AF_08/2022</t>
  </si>
  <si>
    <t>TUBO, PVC, SOLDÁVEL, DE 20MM, INSTALADO EM DRENO DE AR CONDICIONADO - FORNECIMENTO E INSTALAÇÃO. AF_08/2022</t>
  </si>
  <si>
    <t>TUBO, PVC, SOLDÁVEL, DE 25MM, INSTALADO EM DRENO DE AR-CONDICIONADO - FORNECIMENTO E INSTALAÇÃO. AF_08/2022</t>
  </si>
  <si>
    <t>TUBO, PVC, SOLDÁVEL, DE 32MM, INSTALADO EM DRENO DE AR CONDICIONADO - FORNECIMENTO E INSTALAÇÃO. AF_08/2022</t>
  </si>
  <si>
    <t>DRENO BARBACÃ, DN 100 MM, COM MATERIAL DRENANTE. AF_07/2021</t>
  </si>
  <si>
    <t>DRENO BARBACÃ, DN 50 MM, COM MATERIAL DRENANTE. AF_07/2021</t>
  </si>
  <si>
    <t>DRENO BARBACÃ, DN 75 MM, COM MATERIAL DRENANTE. AF_07/2021</t>
  </si>
  <si>
    <t>DRENO EM MURO DE CONTENÇÃO, EXECUTADO NO PÉ DO MURO, COM TUBO DE PEAD CORRUGADO FLEXÍVEL PERFURADO, ENCHIMENTO COM BRITA, ENVOLVIDO COM MANTA GEOTÊXTIL. AF_07/2021</t>
  </si>
  <si>
    <t>DRENO EM MURO DE CONTENÇÃO, EXECUTADO NO PÉ DO MURO, COM TUBO DE PEAD CORRUGADO FLEXÍVEL PERFURADO, ENVOLVIDO COM GEOCOMPOSTO DRENANTE. AF_07/2021</t>
  </si>
  <si>
    <t>DRENO EM MURO DE CONTENÇÃO, EXECUTADO NO PÉ DO MURO, COM TUBO DE PVC CORRUGADO RÍGIDO PERFURADO, ENCHIMENTO COM BRITA, ENVOLVIDO COM MANTA GEOTÊXTIL. AF_07/2021</t>
  </si>
  <si>
    <t>DRENO ESPINHA DE PEIXE (SEÇÃO (0,40 X 0,40 M), COM TUBO DE PEAD CORRUGADO PERFURADO, DN 100 MM, ENCHIMENTO COM BRITA, ENVOLVIDO COM MANTA GEOTÊXTIL, INCLUSIVE CONEXÕES. AF_07/2021</t>
  </si>
  <si>
    <t>DRENO ESPINHA DE PEIXE (SEÇÃO 0,40 X 0,40 M), COM TUBO DE PEAD CORRUGADO PERFURADO, DN 100 MM, ENCHIMENTO COM AREIA, INCLUSIVE CONEXÕES. AF_07/2021</t>
  </si>
  <si>
    <t>DRENO ESPINHA DE PEIXE (SEÇÃO 0,40 X 0,40 M), COM TUBO DE PVC CORRUGADO RÍGIDO PERFURADO, DN 100 MM, ENCHIMENTO COM AREIA, INCLUSIVE CONEXÕES. AF_07/2021</t>
  </si>
  <si>
    <t>DRENO ESPINHA DE PEIXE (SEÇÃO 0,40 X 0,40 M), COM TUBO DE PVC CORRUGADO RÍGIDO PERFURADO, DN 100 MM, ENCHIMENTO COM BRITA, ENVOLVIDO COM MANTA GEOTÊXTIL, INCLUSIVE CONEXÕES. AF_07/2021</t>
  </si>
  <si>
    <t>DRENO ESPINHA DE PEIXE (SEÇÃO 0,50 X 0,80 M), COM TUBO DE PEAD CORRUGADO PERFURADO, DN 100 MM, ENCHIMENTO COM AREIA, INCLUSIVE CONEXÕES. AF_07/2021</t>
  </si>
  <si>
    <t>DRENO ESPINHA DE PEIXE (SEÇÃO 0,50 X 0,80 M), COM TUBO DE PEAD CORRUGADO PERFURADO, DN 100 MM, ENCHIMENTO COM BRITA, ENVOLVIDO COM MANTA GEOTÊXTIL, INCLUSIVE CONEXÕES. AF_07/2021</t>
  </si>
  <si>
    <t>DRENO ESPINHA DE PEIXE (SEÇÃO 0,50 X 0,80 M), COM TUBO DE PVC CORRUGADO RÍGIDO PERFURADO, DN 100 MM, ENCHIMENTO COM AREIA, INCLUSIVE CONEXÕES. AF_07/2021</t>
  </si>
  <si>
    <t>DRENO ESPINHA DE PEIXE (SEÇÃO 0,50 X 0,80 M), COM TUBO DE PVC CORRUGADO RÍGIDO PERFURADO, DN 100 MM, ENCHIMENTO COM BRITA, ENVOLVIDO COM MANTA GEOTÊXTIL, INCLUSIVE CONEXÕES. AF_07/2021</t>
  </si>
  <si>
    <t>DRENO PROFUNDO (SEÇÃO 0,50 X 1,50 M), CEGO, ENCHIMENTO DE BRITA, ENVOLVIDO COM MANTA GEOTÊXTIL, COM SELO DE ARGILA. AF_07/2021</t>
  </si>
  <si>
    <t>DRENO PROFUNDO (SEÇÃO 0,50 X 1,50 M), CEGO, ENCHIMENTO DE BRITA, ENVOLVIDO COM MANTA GEOTÊXTIL. AF_07/2021</t>
  </si>
  <si>
    <t>DRENO PROFUNDO (SEÇÃO 0,50 X 1,50 M), COM TUBO DE CONCRETO SIMPLES POROSO, DN 200 MM, ENCHIMENTO COM AREIA, COM SELO DE ARGILA. AF_07/2021</t>
  </si>
  <si>
    <t>DRENO PROFUNDO (SEÇÃO 0,50 X 1,50 M), COM TUBO DE CONCRETO SIMPLES POROSO, DN 200 MM, ENCHIMENTO COM AREIA. AF_07/2021</t>
  </si>
  <si>
    <t>DRENO PROFUNDO (SEÇÃO 0,50 X 1,50 M), COM TUBO DE CONCRETO SIMPLES POROSO, DN 200 MM, ENCHIMENTO COM BRITA, ENVOLVIDO COM MANTA GEOTÊXTIL, COM SELO DE ARGILA. AF_07/2021</t>
  </si>
  <si>
    <t>DRENO PROFUNDO (SEÇÃO 0,50 X 1,50 M), COM TUBO DE CONCRETO SIMPLES POROSO, DN 200 MM, ENCHIMENTO COM BRITA, ENVOLVIDO COM MANTA GEOTÊXTIL. AF_07/2021</t>
  </si>
  <si>
    <t>DRENO PROFUNDO (SEÇÃO 0,50 X 1,50 M), COM TUBO DE PEAD CORRUGADO PERFURADO, DN 100 MM, ENCHIMENTO COM AREIA, COM SELO DE ARGILA. AF_07/2021</t>
  </si>
  <si>
    <t>DRENO PROFUNDO (SEÇÃO 0,50 X 1,50 M), COM TUBO DE PEAD CORRUGADO PERFURADO, DN 100 MM, ENCHIMENTO COM AREIA. AF_07/2021</t>
  </si>
  <si>
    <t>DRENO PROFUNDO (SEÇÃO 0,50 X 1,50 M), COM TUBO DE PEAD CORRUGADO PERFURADO, DN 100 MM, ENCHIMENTO COM BRITA, ENVOLVIDO COM MANTA GEOTÊXTIL, COM SELO DE ARGILA. AF_07/2021</t>
  </si>
  <si>
    <t>DRENO PROFUNDO (SEÇÃO 0,50 X 1,50 M), COM TUBO DE PEAD CORRUGADO PERFURADO, DN 100 MM, ENCHIMENTO COM BRITA, ENVOLVIDO COM MANTA GEOTÊXTIL. AF_07/2021</t>
  </si>
  <si>
    <t>DRENO PROFUNDO (SEÇÃO 0,50 X 1,50 M), COM TUBO DE PVC CORRUGADO RÍGIDO PERFURADO, DN 100 MM, ENCHIMENTO COM AREIA, COM SELO DE ARGILA. AF_07/2021</t>
  </si>
  <si>
    <t>DRENO PROFUNDO (SEÇÃO 0,50 X 1,50 M), COM TUBO DE PVC CORRUGADO RÍGIDO PERFURADO, DN 100 MM, ENCHIMENTO COM AREIA. AF_07/2021</t>
  </si>
  <si>
    <t>DRENO PROFUNDO (SEÇÃO 0,50 X 1,50 M), COM TUBO DE PVC CORRUGADO RÍGIDO PERFURADO, DN 100 MM, ENCHIMENTO COM BRITA, ENVOLVIDO COM MANTA GEOTÊXTIL, COM SELO DE ARGILA. AF_07/2021</t>
  </si>
  <si>
    <t>DRENO PROFUNDO (SEÇÃO 0,50 X 1,50 M), COM TUBO DE PVC CORRUGADO RÍGIDO PERFURADO, DN 100 MM, ENCHIMENTO COM BRITA, ENVOLVIDO COM MANTA GEOTÊXTIL. AF_07/2021</t>
  </si>
  <si>
    <t>DRENO SUBSUPERFICIAL (SEÇÃO 0,40 X 0,40 M), CEGO, ENCHIMENTO DE BRITA, ENVOLVIDO COM MANTA GEOTÊXTIL. AF_07/2021</t>
  </si>
  <si>
    <t>DRENO SUBSUPERFICIAL (SEÇÃO 0,40 X 0,40 M), CEGO, ENCHIMENTO DE BRITA. AF_07/2021</t>
  </si>
  <si>
    <t>DRENO SUBSUPERFICIAL (SEÇÃO 0,40 X 0,40 M), COM TUBO DE CONCRETO SIMPLES POROSO, DN 200 MM, ENCHIMENTO COM AREIA. AF_07/2021</t>
  </si>
  <si>
    <t>DRENO SUBSUPERFICIAL (SEÇÃO 0,40 X 0,40 M), COM TUBO DE CONCRETO SIMPLES POROSO, DN 200 MM, ENCHIMENTO COM BRITA, ENVOLVIDO COM MANTA GEOTÊXTIL. AF_07/2021</t>
  </si>
  <si>
    <t>DRENO SUBSUPERFICIAL (SEÇÃO 0,40 X 0,40 M), COM TUBO DE PEAD CORRUGADO PERFURADO, DN 100 MM, ENCHIMENTO COM AREIA. AF_07/2021</t>
  </si>
  <si>
    <t>DRENO SUBSUPERFICIAL (SEÇÃO 0,40 X 0,40 M), COM TUBO DE PEAD CORRUGADO PERFURADO, DN 100 MM, ENCHIMENTO COM BRITA, ENVOLVIDO COM MANTA GEOTÊXTIL. AF_07/2021</t>
  </si>
  <si>
    <t>DRENO SUBSUPERFICIAL (SEÇÃO 0,40 X 0,40 M), COM TUBO DE PVC CORRUGADO RÍGIDO PERFURADO, DN 100 MM, ENCHIMENTO COM AREIA. AF_07/2021</t>
  </si>
  <si>
    <t>DRENO SUBSUPERFICIAL (SEÇÃO 0,40 X 0,40 M), COM TUBO DE PVC CORRUGADO RÍGIDO PERFURADO, DN 100 MM, ENCHIMENTO COM BRITA, ENVOLVIDO COM MANTA GEOTÊXTIL. AF_07/2021</t>
  </si>
  <si>
    <t>ENCHIMENTO DE AREIA PARA DRENO, LANÇAMENTO MANUAL. AF_07/2021</t>
  </si>
  <si>
    <t>ENCHIMENTO DE AREIA PARA DRENO, LANÇAMENTO MECANIZADO. AF_07/2021</t>
  </si>
  <si>
    <t>ENCHIMENTO DE BRITA PARA DRENO, LANÇAMENTO MANUAL. AF_07/2021</t>
  </si>
  <si>
    <t>ENCHIMENTO DE BRITA PARA DRENO, LANÇAMENTO MECANIZADO. AF_07/2021</t>
  </si>
  <si>
    <t>GEOCOMPOSTO DRENANTE, INSTALADO EM MURO DE CONTENÇÃO - EXCLUSIVE DRENO NO PÉ DO MURO. AF_07/2021</t>
  </si>
  <si>
    <t>GEOTÊXTIL NÃO TECIDO 100% POLIÉSTER, RESISTÊNCIA A TRAÇÃO DE 14 KN/M (RT - 14), INSTALADO EM DRENO - FORNECIMENTO E INSTALAÇÃO. AF_07/2021</t>
  </si>
  <si>
    <t>GEOTÊXTIL NÃO TECIDO 100% POLIÉSTER, RESISTÊNCIA A TRAÇÃO DE 26 KN/M (RT - 26), INSTALADO EM DRENO - FORNECIMENTO E INSTALAÇÃO. AF_07/2021</t>
  </si>
  <si>
    <t>GEOTÊXTIL NÃO TECIDO 100% POLIÉSTER, RESISTÊNCIA A TRAÇÃO DE 31 KN/M (RT-31), INSTALADO EM DRENO - FORNECIMENTO E INSTALAÇÃO. AF_07/2021</t>
  </si>
  <si>
    <t>GEOTÊXTIL NÃO TECIDO 100% POLIÉSTER, RESISTÊNCIA A TRAÇÃO DE 9 KN/M (RT - 9), INSTALADO EM DRENO - FORNECIMENTO E INSTALAÇÃO. AF_07/2021</t>
  </si>
  <si>
    <t>JUNÇÃO DUPLA DE PVC, SÉRIE NORMAL, PARA ESGOTO PREDIAL, DN 100 X 100 X 100 MM, INSTALADA EM DRENO - FORNECIMENTO E INSTALAÇÃO. AF_07/2021</t>
  </si>
  <si>
    <t>JUNÇÃO SIMPLES DE PVC, 45 GRAUS, SÉRIE NORMAL, PARA ESGOTO PREDIAL, DN 100 MM, INSTALADA EM DRENO - FORNECIMENTO E INSTALAÇÃO. AF_07/2021</t>
  </si>
  <si>
    <t>LUVA DE PEAD, DN 100 MM, INSTALADA EM DRENO - FORNECIMENTO E INSTALAÇÃO. AF_07/2021</t>
  </si>
  <si>
    <t>LUVA DE PVC, SÉRIE NORMAL, PARA ESGOTO PREDIAL, DN 100 MM, INSTALADA EM DRENO - FORNECIMENTO E INSTALAÇÃO. AF_07/2021</t>
  </si>
  <si>
    <t>TUBO DE CONCRETO SIMPLES POROSO, DN 200 MM, PARA DRENO - FORNECIMENTO E ASSENTAMENTO. AF_07/2021</t>
  </si>
  <si>
    <t>TUBO DE PEAD CORRUGADO PERFURADO, DN 100 MM, PARA DRENO - FORNECIMENTO E ASSENTAMENTO. AF_07/2021</t>
  </si>
  <si>
    <t>TUBO DE PVC CORRUGADO RÍGIDO PERFURADO, DN 100 MM, PARA DRENO - FORNECIMENTO E ASSENTAMENTO. AF_07/2021</t>
  </si>
  <si>
    <t>FABRICAÇÃO DE CURVA, REDUÇÃO OU TÊ PARA DUTO PARA AR CONDICIONADO EM CHAPA GALVANIZADA BITOLA 22. AF_03/2024</t>
  </si>
  <si>
    <t>FABRICAÇÃO DE CURVA, REDUÇÃO OU TÊ PARA DUTO PARA AR CONDICIONADO EM CHAPA GALVANIZADA BITOLA 24. AF_03/2024</t>
  </si>
  <si>
    <t>FABRICAÇÃO DE CURVA, REDUÇÃO OU TÊ PARA DUTO PARA AR CONDICIONADO EM CHAPA GALVANIZADA BITOLA 26. AF_03/2024</t>
  </si>
  <si>
    <t>FABRICAÇÃO DE DUTO RETANGULAR PARA AR CONDICIONADO (TRECHO RETO) EM CHAPA GALVANIZADA BITOLA 22. AF_03/2024</t>
  </si>
  <si>
    <t>FABRICAÇÃO DE DUTO RETANGULAR PARA AR CONDICIONADO (TRECHO RETO) EM CHAPA GALVANIZADA BITOLA 24. AF_03/2024</t>
  </si>
  <si>
    <t>FABRICAÇÃO DE DUTO RETANGULAR PARA AR CONDICIONADO (TRECHO RETO) EM CHAPA GALVANIZADA BITOLA 26. AF_03/2024</t>
  </si>
  <si>
    <t>FABRICAÇÃO DE DUTO RETANGULAR PARA AR CONDICIONADO EM PAINEL PRÉ-ISOLADO. AF_03/2024</t>
  </si>
  <si>
    <t>INSTALAÇÃO DE COLARINHO DE AÇO GALVANIZADO DN 109 MM (4") PARA DUTO FLEXÍVEL CIRCULAR PARA AR CONDICIONADO. AF_03/2024</t>
  </si>
  <si>
    <t>INSTALAÇÃO DE COLARINHO DE AÇO GALVANIZADO DN 131 MM (5") PARA DUTO FLEXÍVEL CIRCULAR PARA AR CONDICIONADO. AF_03/2024</t>
  </si>
  <si>
    <t>INSTALAÇÃO DE COLARINHO DE AÇO GALVANIZADO DN 161 MM (6") PARA DUTO FLEXÍVEL CIRCULAR PARA AR CONDICIONADO. AF_03/2024</t>
  </si>
  <si>
    <t>INSTALAÇÃO DE COLARINHO DE AÇO GALVANIZADO DN 185 MM (7") PARA DUTO FLEXÍVEL CIRCULAR PARA AR CONDICIONADO. AF_03/2024</t>
  </si>
  <si>
    <t>INSTALAÇÃO DE COLARINHO DE AÇO GALVANIZADO DN 209 MM (8") PARA DUTO FLEXÍVEL CIRCULAR PARA AR CONDICIONADO. AF_03/2024</t>
  </si>
  <si>
    <t>INSTALAÇÃO DE COLARINHO DE AÇO GALVANIZADO DN 263 MM (10") PARA DUTO FLEXÍVEL CIRCULAR PARA AR CONDICIONADO. AF_03/2024</t>
  </si>
  <si>
    <t>INSTALAÇÃO DE COLARINHO DE AÇO GALVANIZADO DN 314 MM (12") PARA DUTO FLEXÍVEL CIRCULAR PARA AR CONDICIONADO. AF_03/2024</t>
  </si>
  <si>
    <t>INSTALAÇÃO DE COLARINHO DE AÇO GALVANIZADO DN 364 MM (14") PARA DUTO FLEXÍVEL CIRCULAR PARA AR CONDICIONADO. AF_03/2024</t>
  </si>
  <si>
    <t>INSTALAÇÃO DE CURVA, REDUÇÃO OU TÊ DE DUTO PARA AR CONDICIONADO EM CHAPA GALVANIZADA BITOLA 22 - COM ISOLAMENTO DE MANTA FIXADA NA CHAPA COM CLAVO, INCLUSO FABRICAÇÃO. AF_03/2024</t>
  </si>
  <si>
    <t>INSTALAÇÃO DE CURVA, REDUÇÃO OU TÊ DE DUTO PARA AR CONDICIONADO EM CHAPA GALVANIZADA BITOLA 22 - COM ISOLAMENTO DE MANTA FIXADA NA CHAPA COM FITA PLÁSTICA, INCLUSO FABRICAÇÃO. AF_03/2024</t>
  </si>
  <si>
    <t>INSTALAÇÃO DE CURVA, REDUÇÃO OU TÊ DE DUTO PARA AR CONDICIONADO EM CHAPA GALVANIZADA BITOLA 24 - COM ISOLAMENTO DE MANTA FIXADA NA CHAPA COM CLAVO, INCLUSO FABRICAÇÃO. AF_03/2024</t>
  </si>
  <si>
    <t>INSTALAÇÃO DE CURVA, REDUÇÃO OU TÊ DE DUTO PARA AR CONDICIONADO EM CHAPA GALVANIZADA BITOLA 24 - COM ISOLAMENTO DE MANTA FIXADA NA CHAPA COM FITA PLÁSTICA, INCLUSO FABRICAÇÃO. AF_03/2024</t>
  </si>
  <si>
    <t>INSTALAÇÃO DE CURVA, REDUÇÃO OU TÊ DE DUTO PARA AR CONDICIONADO EM CHAPA GALVANIZADA BITOLA 26 - COM ISOLAMENTO DE MANTA FIXADA NA CHAPA COM CLAVO, INCLUSO FABRICAÇÃO. AF_03/2024</t>
  </si>
  <si>
    <t>INSTALAÇÃO DE CURVA, REDUÇÃO OU TÊ DE DUTO PARA AR CONDICIONADO EM CHAPA GALVANIZADA BITOLA 26 - COM ISOLAMENTO DE MANTA FIXADA NA CHAPA COM FITA PLÁSTICA, INCLUSO FABRICAÇÃO. AF_03/2024</t>
  </si>
  <si>
    <t>INSTALAÇÃO DE CURVA, REDUÇÃO OU TÊ PARA DUTO PARA AR CONDICIONADO EM CHAPA GALVANIZADA BITOLA 22 - COM ISOLAMENTO DE MANTA COLADA NA CHAPA, INCLUSO FABRICAÇÃO. AF_03/2024</t>
  </si>
  <si>
    <t>INSTALAÇÃO DE CURVA, REDUÇÃO OU TÊ PARA DUTO PARA AR CONDICIONADO EM CHAPA GALVANIZADA BITOLA 22 - SEM ISOLAMENTO, INCLUSO FABRICAÇÃO. AF_03/2024</t>
  </si>
  <si>
    <t>INSTALAÇÃO DE CURVA, REDUÇÃO OU TÊ PARA DUTO PARA AR CONDICIONADO EM CHAPA GALVANIZADA BITOLA 24 - COM ISOLAMENTO DE MANTA COLADA NA CHAPA, INCLUSO FABRICAÇÃO. AF_03/2024</t>
  </si>
  <si>
    <t>INSTALAÇÃO DE CURVA, REDUÇÃO OU TÊ PARA DUTO PARA AR CONDICIONADO EM CHAPA GALVANIZADA BITOLA 24 - SEM ISOLAMENTO, INCLUSO FABRICAÇÃO. AF_03/2024</t>
  </si>
  <si>
    <t>INSTALAÇÃO DE CURVA, REDUÇÃO OU TÊ PARA DUTO PARA AR CONDICIONADO EM CHAPA GALVANIZADA BITOLA 26 - COM ISOLAMENTO DE MANTA COLADA NA CHAPA, INCLUSO FABRICAÇÃO. AF_03/2024</t>
  </si>
  <si>
    <t>INSTALAÇÃO DE CURVA, REDUÇÃO OU TÊ PARA DUTO PARA AR CONDICIONADO EM CHAPA GALVANIZADA BITOLA 26 - SEM ISOLAMENTO, INCLUSO FABRICAÇÃO. AF_03/2024</t>
  </si>
  <si>
    <t>INSTALAÇÃO DE DUTO FLEXÍVEL CIRCULAR PARA AR CONDICIONADO EM ALUMÍNIO ISOLADO - DN 109 MM (4"). AF_03/2024</t>
  </si>
  <si>
    <t>INSTALAÇÃO DE DUTO FLEXÍVEL CIRCULAR PARA AR CONDICIONADO EM ALUMÍNIO ISOLADO - DN 131 MM (5"). AF_03/2024</t>
  </si>
  <si>
    <t>INSTALAÇÃO DE DUTO FLEXÍVEL CIRCULAR PARA AR CONDICIONADO EM ALUMÍNIO ISOLADO - DN 161 MM (6"). AF_03/2024</t>
  </si>
  <si>
    <t>INSTALAÇÃO DE DUTO FLEXÍVEL CIRCULAR PARA AR CONDICIONADO EM ALUMÍNIO ISOLADO - DN 185 MM (7"). AF_03/2024</t>
  </si>
  <si>
    <t>INSTALAÇÃO DE DUTO FLEXÍVEL CIRCULAR PARA AR CONDICIONADO EM ALUMÍNIO ISOLADO - DN 209 MM (8"). AF_03/2024</t>
  </si>
  <si>
    <t>INSTALAÇÃO DE DUTO FLEXÍVEL CIRCULAR PARA AR CONDICIONADO EM ALUMÍNIO ISOLADO - DN 263 MM (10"). AF_03/2024</t>
  </si>
  <si>
    <t>INSTALAÇÃO DE DUTO FLEXÍVEL CIRCULAR PARA AR CONDICIONADO EM ALUMÍNIO ISOLADO - DN 314 MM (12"). AF_03/2024</t>
  </si>
  <si>
    <t>INSTALAÇÃO DE DUTO FLEXÍVEL CIRCULAR PARA AR CONDICIONADO EM ALUMÍNIO ISOLADO - DN 364 MM (14"). AF_03/2024</t>
  </si>
  <si>
    <t>INSTALAÇÃO DE DUTO RETANGULAR PARA AR CONDICIONADO (TRECHO RETO) EM CHAPA GALVANIZADA BITOLA 22 - COM ISOLAMENTO DE MANTA COLADA NA CHAPA, INCLUSO FABRICAÇÃO. AF_03/2024</t>
  </si>
  <si>
    <t>INSTALAÇÃO DE DUTO RETANGULAR PARA AR CONDICIONADO (TRECHO RETO) EM CHAPA GALVANIZADA BITOLA 22 - COM ISOLAMENTO DE MANTA FIXADA NA CHAPA COM CLAVO, INCLUSO FABRICAÇÃO. AF_03/2024</t>
  </si>
  <si>
    <t>INSTALAÇÃO DE DUTO RETANGULAR PARA AR CONDICIONADO (TRECHO RETO) EM CHAPA GALVANIZADA BITOLA 22 - COM ISOLAMENTO DE MANTA FIXADA NA CHAPA COM FITA PLÁSTICA, INCLUSO FABRICAÇÃO. AF_03/2024</t>
  </si>
  <si>
    <t>INSTALAÇÃO DE DUTO RETANGULAR PARA AR CONDICIONADO (TRECHO RETO) EM CHAPA GALVANIZADA BITOLA 22 - SEM ISOLAMENTO, INCLUSO FABRICAÇÃO. AF_03/2024</t>
  </si>
  <si>
    <t>INSTALAÇÃO DE DUTO RETANGULAR PARA AR CONDICIONADO (TRECHO RETO) EM CHAPA GALVANIZADA BITOLA 24 - COM ISOLAMENTO DE MANTA COLADA NA CHAPA, INCLUSO FABRICAÇÃO. AF_03/2024</t>
  </si>
  <si>
    <t>INSTALAÇÃO DE DUTO RETANGULAR PARA AR CONDICIONADO (TRECHO RETO) EM CHAPA GALVANIZADA BITOLA 24 - COM ISOLAMENTO DE MANTA FIXADA NA CHAPA COM CLAVO, INCLUSO FABRICAÇÃO. AF_03/2024</t>
  </si>
  <si>
    <t>INSTALAÇÃO DE DUTO RETANGULAR PARA AR CONDICIONADO (TRECHO RETO) EM CHAPA GALVANIZADA BITOLA 24 - COM ISOLAMENTO DE MANTA FIXADA NA CHAPA COM FITA PLÁSTICA, INCLUSO FABRICAÇÃO. AF_03/2024</t>
  </si>
  <si>
    <t>INSTALAÇÃO DE DUTO RETANGULAR PARA AR CONDICIONADO (TRECHO RETO) EM CHAPA GALVANIZADA BITOLA 24 - SEM ISOLAMENTO, INCLUSO FABRICAÇÃO. AF_03/2024</t>
  </si>
  <si>
    <t>INSTALAÇÃO DE DUTO RETANGULAR PARA AR CONDICIONADO (TRECHO RETO) EM CHAPA GALVANIZADA BITOLA 26 - COM ISOLAMENTO DE MANTA COLADA NA CHAPA, INCLUSO FABRICAÇÃO. AF_03/2024</t>
  </si>
  <si>
    <t>INSTALAÇÃO DE DUTO RETANGULAR PARA AR CONDICIONADO (TRECHO RETO) EM CHAPA GALVANIZADA BITOLA 26 - COM ISOLAMENTO DE MANTA FIXADA NA CHAPA COM CLAVO, INCLUSO FABRICAÇÃO. AF_03/2024</t>
  </si>
  <si>
    <t>INSTALAÇÃO DE DUTO RETANGULAR PARA AR CONDICIONADO (TRECHO RETO) EM CHAPA GALVANIZADA BITOLA 26 - COM ISOLAMENTO DE MANTA FIXADA NA CHAPA COM FITA PLÁSTICA, INCLUSO FABRICAÇÃO. AF_03/2024</t>
  </si>
  <si>
    <t>INSTALAÇÃO DE DUTO RETANGULAR PARA AR CONDICIONADO (TRECHO RETO) EM CHAPA GALVANIZADA BITOLA 26 - SEM ISOLAMENTO, INCLUSO FABRICAÇÃO. AF_03/2024</t>
  </si>
  <si>
    <t>INSTALAÇÃO DE DUTO RETANGULAR PARA AR CONDICIONADO EM PAINEL PRÉ-ISOLADO, INCLUSO FABRICAÇÃO. AF_03/2024</t>
  </si>
  <si>
    <t>PINTURA ANTICORROSIVA DE DUTO METÁLICO. AF_03/2024</t>
  </si>
  <si>
    <t>AQUECEDOR SOLAR COMPACTO, KIT PARA 1 COLETOR SOLAR A VÁCUO COM SUPORTE, RESERVATÓRIO, FIXAÇÕES E TUBOS - FORNECIMENTO E INSTALAÇÃO. AF_01/2026</t>
  </si>
  <si>
    <t>AQUECEDOR SOLAR COMPACTO, KIT PARA 1 COLETOR SOLAR EM VIDRO TEMPERADO E SERPENTINA EM TUBO DE COBRE SEM SUPORTE, RESERVATÓRIO, FIXAÇÕES E TUBOS - FORNECIMENTO E INSTALAÇÃO. AF_01/2026</t>
  </si>
  <si>
    <t>BLOCO CONCRETADO NO LOCAL, 20X20X15CM, PARA BASE DE FIXAÇÃO DA ESTRUTURA SOLAR PARA LAJE DE CONCRETO - FORNECIMENTO E INSTALAÇÃO. AF_01/2026</t>
  </si>
  <si>
    <t>BOMBA DE CIRCULACAO DE ÁGUA QUENTE, 93 ATÉ 150 W - FORNECIMENTO E INSTALAÇÃO. AF_01/2026</t>
  </si>
  <si>
    <t>CABO FOTOVOLTAICO 4 MM² FORNECIMENTO E INSTALAÇÃO. AF_01/2026</t>
  </si>
  <si>
    <t>CABO FOTOVOLTAICO 6 MM² - FORNECIMENTO E INSTALAÇÃO. AF_01/2026</t>
  </si>
  <si>
    <t>COLETOR PARA AQUECIMENTO SOLAR A VÁCUO, COM SUPORTE PARA LAJE DE CONCRETO - FORNECIMENTO E INSTALAÇÃO. AF_01/2026</t>
  </si>
  <si>
    <t>COLETOR PARA AQUECIMENTO SOLAR A VÁCUO, COM SUPORTE PARA TELHA CERÂMICA - FORNECIMENTO E INSTALAÇÃO. AF_01/2026</t>
  </si>
  <si>
    <t>COLETOR PARA AQUECIMENTO SOLAR A VÁCUO, COM SUPORTE PARA TELHA METÁLICA - FORNECIMENTO E INSTALAÇÃO. AF_01/2026</t>
  </si>
  <si>
    <t>COLETOR PARA AQUECIMENTO SOLAR DE POLIPROPILENO PARA PISCINA 1,5 M2, COM SUPORTE PARA LAJE DE CONCRETO - FORNECIMENTO E INSTALAÇÃO. AF_01/2026</t>
  </si>
  <si>
    <t>COLETOR PARA AQUECIMENTO SOLAR DE POLIPROPILENO PARA PISCINA 1,5 M2, COM SUPORTE PARA TELHA CERÂMICA - FORNECIMENTO E INSTALAÇÃO. AF_01/2026</t>
  </si>
  <si>
    <t>COLETOR PARA AQUECIMENTO SOLAR DE POLIPROPILENO PARA PISCINA 1,5 M2, COM SUPORTE PARA TELHA METÁLICA - FORNECIMENTO E INSTALAÇÃO. AF_01/2026</t>
  </si>
  <si>
    <t>COLETOR PARA AQUECIMENTO SOLAR, EM VIDRO TEMPERADO E SERPENTINA EM TUBO DE COBRE, COM SUPORTE PARA LAJE DE CONCRETO - FORNECIMENTO E INSTALAÇÃO. AF_01/2026</t>
  </si>
  <si>
    <t>COLETOR PARA AQUECIMENTO SOLAR, EM VIDRO TEMPERADO E SERPENTINA EM TUBO DE COBRE, COM SUPORTE PARA TELHA CERÂMICA - FORNECIMENTO E INSTALAÇÃO. AF_01/2026</t>
  </si>
  <si>
    <t>COLETOR PARA AQUECIMENTO SOLAR, EM VIDRO TEMPERADO E SERPENTINA EM TUBO DE COBRE, COM SUPORTE PARA TELHA METÁLICA - FORNECIMENTO E INSTALAÇÃO. AF_01/2026</t>
  </si>
  <si>
    <t>CONTROLADOR POR DIFERENCIAL DE TEMPERATURA COM 2 SENSORES - FORNECIMENTO E INSTALAÇÃO. AF_01/2026</t>
  </si>
  <si>
    <t>INVERSOR SOLAR FOTOVOLTAICO 1 MPPT - FORNECIMENTO E INSTALAÇÃO. AF_01/2026</t>
  </si>
  <si>
    <t>INVERSOR SOLAR FOTOVOLTAICO 2 MPPT - FORNECIMENTO E INSTALAÇÃO. AF_01/2026</t>
  </si>
  <si>
    <t>MICRO INVERSOR SOLAR FOTOVOLTAICO - FORNECIMENTO E INSTALAÇÃO. AF_01/2026</t>
  </si>
  <si>
    <t>PAINEL SOLAR FOTOVOLTAICO, 2 X 1 M, COM SUPORTE PARA LAJE DE CONCRETO - FORNECIMENTO E INSTALAÇÃO. AF_01/2026</t>
  </si>
  <si>
    <t>PAINEL SOLAR FOTOVOLTAICO, 2 X 1 M, COM SUPORTE PARA TELHA CERÂMICA - FORNECIMENTO E INSTALAÇÃO. AF_01/2026</t>
  </si>
  <si>
    <t>PAINEL SOLAR FOTOVOLTAICO, 2 X 1 M, COM SUPORTE PARA TELHA METÁLICA - FORNECIMENTO E INSTALAÇÃO. AF_01/2026</t>
  </si>
  <si>
    <t>RESERVATÓRIO TÉRMICO/BOILER SOLAR EM AÇO INOX 1000 L - FORNECIMENTO E INSTALAÇÃO. AF_01/2026</t>
  </si>
  <si>
    <t>RESERVATÓRIO TÉRMICO/BOILER SOLAR EM AÇO INOX 1000 L COM 5 PLACAS COLETORAS EM VIDRO TEMPERADO COM SERPENTINA EM TUBO DE COBRE 2 X 1 M - FORNECIMENTO E INSTALAÇÃO. AF_01/2026</t>
  </si>
  <si>
    <t>RESERVATÓRIO TÉRMICO/BOILER SOLAR EM AÇO INOX 200 L - FORNECIMENTO E INSTALAÇÃO. AF_01/2026</t>
  </si>
  <si>
    <t>RESERVATÓRIO TÉRMICO/BOILER SOLAR EM AÇO INOX 3000 L - FORNECIMENTO E INSTALAÇÃO. AF_01/2026</t>
  </si>
  <si>
    <t>RESERVATÓRIO TÉRMICO/BOILER SOLAR EM AÇO INOX 400 L - FORNECIMENTO E INSTALAÇÃO. AF_01/2026</t>
  </si>
  <si>
    <t>RESERVATÓRIO TÉRMICO/BOILER SOLAR EM AÇO INOX 400 L COM 2 PLACAS COLETORAS EM VIDRO TEMPERADO COM SERPENTINA EM TUBO DE COBRE 2 X 1 M - FORNECIMENTO E INSTALAÇÃO. AF_01/2026</t>
  </si>
  <si>
    <t>RESERVATÓRIO TÉRMICO/BOILER SOLAR EM AÇO INOX 600 L - FORNECIMENTO E INSTALAÇÃO. AF_01/2026</t>
  </si>
  <si>
    <t>RESERVATÓRIO TÉRMICO/BOILER SOLAR EM AÇO INOX 600 L COM 3 PLACAS COLETORAS EM VIDRO TEMPERADO COM SERPENTINA EM TUBO DE COBRE 2 X 1 M - FORNECIMENTO E INSTALAÇÃO. AF_01/2026</t>
  </si>
  <si>
    <t>RESERVATÓRIO TÉRMICO/BOILER SOLAR EM AÇO INOX 800 L - FORNECIMENTO E INSTALAÇÃO. AF_01/2026</t>
  </si>
  <si>
    <t>RESERVATÓRIO TÉRMICO/BOILER SOLAR EM AÇO INOX 800 L COM 4 PLACAS COLETORAS EM VIDRO TEMPERADO COM SERPENTINA EM TUBO DE COBRE 2 X 1 M - FORNECIMENTO E INSTALAÇÃO. AF_01/2026</t>
  </si>
  <si>
    <t>STRING BOX PARA SISTEMA FOTOVOLTAICO - FORNECIMENTO E INSTALAÇÃO. AF_01/2026</t>
  </si>
  <si>
    <t>SUPORTE DE 1 COLETOR SOLAR PARA LAJE DE CONCRETO - FORNECIMENTO E INSTALAÇÃO. AF_01/2026</t>
  </si>
  <si>
    <t>SUPORTE DE 1 COLETOR SOLAR PARA TELHA CERÂMICA - FORNECIMENTO E INSTALAÇÃO. AF_01/2026</t>
  </si>
  <si>
    <t>SUPORTE DE 1 COLETOR SOLAR PARA TELHA METÁLICA - FORNECIMENTO E INSTALAÇÃO. AF_01/2026</t>
  </si>
  <si>
    <t>COLOCAÇÃO DE TELA EM ANDAIME FACHADEIRO. AF_03/2024</t>
  </si>
  <si>
    <t>COLOCAÇÃO DE TELA FACHADEIRA PERIMETRAL. AF_03/2024</t>
  </si>
  <si>
    <t>FECHAMENTO METÁLICO REMOVÍVEL DE ABERTURA DE CAIXILHO (PROTEÇÃO DE GESSEIRO) - 4 MONTAGENS EM OBRA. AF_03/2024</t>
  </si>
  <si>
    <t>FECHAMENTO METÁLICO REMOVÍVEL DE VÃO DE PORTAS (VÃO DO ELEVADOR) - 1 MONTAGEM EM OBRA. AF_03/2024</t>
  </si>
  <si>
    <t>FECHAMENTO REMOVÍVEL DE ABERTURA DE CAIXILHO EM MADEIRA - 4 MONTAGENS EM OBRA. AF_03/2024</t>
  </si>
  <si>
    <t>FECHAMENTO REMOVÍVEL DE ABERTURA NO PISO EM MADEIRA - 1 MONTAGEM EM OBRA. AF_03/2024</t>
  </si>
  <si>
    <t>FECHAMENTO REMOVÍVEL DE VÃO DE PORTAS EM MADEIRA (VÃO DO ELEVADOR) - 1 MONTAGEM EM OBRA. AF_03/2024</t>
  </si>
  <si>
    <t>FITA DE SINALIZAÇÃO FIXADA NA ESTRUTURA. AF_03/2024</t>
  </si>
  <si>
    <t>GUARDA-CORPO DE CONCRETAGEM COM MONTANTES METÁLICOS FIXADOS EM BARROTES (VIGAMENTO) DE FORMA DE MADEIRA COM FECHAMENTO EM PAINEL DE TELA METÁLICA. AF_03/2024</t>
  </si>
  <si>
    <t>GUARDA-CORPO DE CONCRETAGEM COM MONTANTES METÁLICOS FIXADOS NOS GARFOS DE FORMA DE MADEIRA COM FECHAMENTO EM PAINEL DE TELA METÁLICA. AF_03/2024</t>
  </si>
  <si>
    <t>GUARDA-CORPO EM LAJE PÓS DESFÔRMA COM MONTANTE METÁLICO FIXADO EM LAJE COM PARABOLT E FECHAMENTO EM PAINEL DE TELA METÁLICA. AF_03/2024</t>
  </si>
  <si>
    <t>GUARDA-CORPO EM LAJE PÓS DESFÔRMA COM MONTANTE METÁLICO FIXADO EM LAJE COM SARGENTO E FECHAMENTO EM PAINEL DE TELA METÁLICA. AF_03/2024</t>
  </si>
  <si>
    <t>GUARDA-CORPO EM LAJE PÓS-DESFÔRMA COM CABOS DE AÇO E FECHAMENTO EM TELA DE POLIPROPILENO (SISTEMA DE BARREIRA COM REDE) PARA EDIFÍCIOS ACIMA DE 4 PAVIMENTOS (2 MONTAGENS). AF_03/2024</t>
  </si>
  <si>
    <t>GUARDA-CORPO EM LAJE PÓS-DESFÔRMA COM CABOS DE AÇO E FECHAMENTO EM TELA DE POLIPROPILENO (SISTEMA DE BARREIRA COM REDE) PARA EDIFÍCIOS COM ATÉ 4 PAVIMENTOS (1 MONTAGEM). AF_03/2024</t>
  </si>
  <si>
    <t>GUARDA-CORPO EM LAJE PÓS-DESFÔRMA COM ESCORAS DE MADEIRA ESTRONCADAS NA ESTRUTURA, TRAVESSÕES DE MADEIRA E FECHAMENTO EM TELA DE POLIPROPILENO PARA EDIFÍCIOS ACIMA DE 4 PAVIMENTOS (2 MONTAGENS). AF_03/2024</t>
  </si>
  <si>
    <t>GUARDA-CORPO EM LAJE PÓS-DESFÔRMA COM ESCORAS DE MADEIRA ESTRONCADAS NA ESTRUTURA, TRAVESSÕES DE MADEIRA E FECHAMENTO EM TELA DE POLIPROPILENO PARA EDIFÍCIOS COM ATÉ 4 PAVIMENTOS (1 MONTAGEM). AF_03/2024</t>
  </si>
  <si>
    <t>GUARDA-CORPO EM LAJE PÓS-DESFÔRMA COM ESCORAS METÁLICAS ESTRONCADAS NA ESTRUTURA E FECHAMENTO EM PAINEL DE TELA METÁLICA PARA EDIFÍCIOS ACIMA DE 4 PAVIMENTOS (2 MONTAGENS). AF_03/2024</t>
  </si>
  <si>
    <t>GUARDA-CORPO EM LAJE PÓS-DESFÔRMA COM ESCORAS METÁLICAS ESTRONCADAS NA ESTRUTURA E FECHAMENTO EM PAINEL DE TELA METÁLICA PARA EDIFÍCIOS COM ATÉ 4 PAVIMENTOS (1 MONTAGEM). AF_03/2024</t>
  </si>
  <si>
    <t>GUARDA-CORPO EM LAJE PÓS-DESFÔRMA COM ESCORAS METÁLICAS ESTRONCADAS NA ESTRUTURA, TRAVESSÕES DE MADEIRA E FECHAMENTO EM TELA DE POLIPROPILENO PARA EDIFÍCIOS ACIMA DE 4 PAVIMENTOS (2 MONTAGENS). AF_03/2024_PS</t>
  </si>
  <si>
    <t>GUARDA-CORPO EM LAJE PÓS-DESFÔRMA COM ESCORAS METÁLICAS ESTRONCADAS NA ESTRUTURA, TRAVESSÕES DE MADEIRA E FECHAMENTO EM TELA DE POLIPROPILENO PARA EDIFÍCIOS COM ATÉ 4 PAVIMENTOS (1 MONTAGEM). AF_03/2024_PS</t>
  </si>
  <si>
    <t>GUARDA-CORPO EM LAJE PÓS-DESFÔRMA COM MONTANTE METÁLICO FIXADO COM BARRAS DE AÇO ENGASTADAS NA LAJE, CABOS DE AÇO E FECHAMENTO EM TELA DE POLIPROPILENO PARA EDIFÍCIOS ACIMA DE 4 PAVIMENTOS (2 MONTAGENS). AF_03/2024</t>
  </si>
  <si>
    <t>GUARDA-CORPO EM LAJE PÓS-DESFÔRMA COM MONTANTE METÁLICO FIXADO COM BARRAS DE AÇO ENGASTADAS NA LAJE, CABOS DE AÇO E FECHAMENTO EM TELA DE POLIPROPILENO PARA EDIFÍCIOS COM ATÉ 4 PAVIMENTOS (1 MONTAGEM). AF_03/2024</t>
  </si>
  <si>
    <t>GUARDA-CORPO EM LAJE PÓS-DESFÔRMA COM MONTANTE METÁLICO FIXADO COM BARRAS DE AÇO ENGASTADAS NA LAJE, TRAVESSÃO EM MADEIRA E FECHAMENTO EM TELA DE POLIPROPILENO PARA EDIFÍCIOS ACIMA DE 4 PAVIMENTOS (2 MONTAGENS). AF_03/2024</t>
  </si>
  <si>
    <t>GUARDA-CORPO EM LAJE PÓS-DESFÔRMA COM MONTANTE METÁLICO FIXADO COM BARRAS DE AÇO ENGASTADAS NA LAJE, TRAVESSÃO EM MADEIRA E FECHAMENTO EM TELA DE POLIPROPILENO PARA EDIFÍCIOS COM ATÉ 4 PAVIMENTOS (1 MONTAGEM). AF_03/2024</t>
  </si>
  <si>
    <t>GUARDA-CORPO EM LAJE PÓS-DESFÔRMA COM MONTANTE METÁLICO FIXADO EM VIGA DE BORDA E FECHAMENTO EM PAINEL DE TELA METÁLICA PARA EDIFÍCIOS ACIMA DE 4 PAVIMENTOS (2 MONTAGENS). AF_03/2024</t>
  </si>
  <si>
    <t>GUARDA-CORPO EM LAJE PÓS-DESFÔRMA, PARA ESTRUTURAS EM CONCRETO, COM MONTANTE METÁLICO FIXADO EM VIGA DE BORDA E FECHAMENTO EM PAINEL DE TELA METÁLICA PARA EDIFÍCIOS COM ATÉ 4 PAVIMENTOS (1 MONTAGEM). AF_03/2024</t>
  </si>
  <si>
    <t>GUARDA-CORPO FIXADO EM FÔRMA DE MADEIRA COM MONTANTES E TRAVESSÕES EM MADEIRA E FECHAMENTO EM PLACA COMPENSADO PARA EDIFÍCIOS COM 3 PAVIMENTOS. AF_03/2024</t>
  </si>
  <si>
    <t>GUARDA-CORPO FIXADO EM FÔRMA DE MADEIRA COM MONTANTES E TRAVESSÕES EM MADEIRA E FECHAMENTO EM PLACA COMPENSADO PARA EDIFÍCIOS COM ALTURA IGUAL OU SUPERIOR A 4 PAVIMENTOS. AF_03/2024</t>
  </si>
  <si>
    <t>GUARDA-CORPO FIXADO EM FÔRMA DE MADEIRA COM MONTANTES E TRAVESSÕES EM MADEIRA E FECHAMENTO EM PLACA COMPENSADO PARA EDIFÍCIOS COM ATÉ 2 PAVIMENTOS. AF_03/2024</t>
  </si>
  <si>
    <t>GUARDA-CORPO FIXADO EM FÔRMA DE MADEIRA COM MONTANTES E TRAVESSÕES EM MADEIRA PRÉ-MONTADOS PARA EDIFÍCIOS COM 3 PAVIMENTOS. AF_03/2024</t>
  </si>
  <si>
    <t>GUARDA-CORPO FIXADO EM FÔRMA DE MADEIRA COM MONTANTES E TRAVESSÕES EM MADEIRA PRÉ-MONTADOS PARA EDIFÍCIOS COM ALTURA IGUAL OU SUPERIOR A 4 PAVIMENTOS. AF_03/2024</t>
  </si>
  <si>
    <t>GUARDA-CORPO FIXADO EM FÔRMA DE MADEIRA COM MONTANTES E TRAVESSÕES EM MADEIRA PRÉ-MONTADOS PARA EDIFÍCIOS COM ATÉ 2 PAVIMENTOS. AF_03/2024</t>
  </si>
  <si>
    <t>GUARDA-CORPO PARA ALVENARIA ESTRUTURAL, COM MONTANTE METÁLICO PARA DOIS NÍVEIS DE PROTEÇÃO E FECHAMENTO EM PAINEL DE TELA METÁLICA PARA EDIFÍCIOS ACIMA DE 8 PAVIMENTOS. AF_03/2024</t>
  </si>
  <si>
    <t>GUARDA-CORPO PARA ALVENARIA ESTRUTURAL, COM MONTANTE METÁLICO PARA DOIS NÍVEIS DE PROTEÇÃO E FECHAMENTO EM PAINEL DE TELA METÁLICA PARA EDIFÍCIOS COM ALTURA DE 5 A 8 PAVIMENTOS. AF_03/2024</t>
  </si>
  <si>
    <t>GUARDA-CORPO PARA ALVENARIA ESTRUTURAL, COM MONTANTE METÁLICO PARA DOIS NÍVEIS DE PROTEÇÃO E FECHAMENTO EM PAINEL DE TELA METÁLICA PARA EDIFÍCIOS COM ATÉ 4 PAVIMENTOS. AF_03/2024</t>
  </si>
  <si>
    <t>GUARDA-CORPO PARA POÇO DE CREMALHEIRA, COM MONTANTE METÁLICO FIXADO EM LAJE COM CHUMBADOR PARABOLT E FECHAMENTO EM PAINEL DE TELA METÁLICA (EXCLUSO PROTEÇÃO). AF_03/2024</t>
  </si>
  <si>
    <t>INSTALAÇÃO DE GAMBIARRA PARA SINALIZAÇÃO, INCLUINDO LÂMPADA, E SINALIZADOR. AF_03/2024</t>
  </si>
  <si>
    <t>INSTALAÇÃO DE SINALIZADOR NOTURNO LED. AF_03/2024</t>
  </si>
  <si>
    <t>LINHA DE VIDA INSTALADA JUNTO AO PISO PARA EDIFÍCIOS ACIMA DE 8 PAVIMENTOS. AF_03/2024</t>
  </si>
  <si>
    <t>LINHA DE VIDA INSTALADA JUNTO AO PISO PARA EDIFÍCIOS DE 5 A 8 PAVIMENTOS. AF_03/2024</t>
  </si>
  <si>
    <t>LINHA DE VIDA INSTALADA JUNTO AO PISO PARA EDIFÍCIOS DE ATÉ 4 PAVIMENTOS. AF_03/2024</t>
  </si>
  <si>
    <t>LINHA DE VIDA TIPO VARAL DE SEGURANÇA COM CABO DE AÇO PARA PROTEÇÃO DE PERIFERIA PARA EDIFÍCIOS ACIMA DE 8 PAVIMENTOS. AF_03/2024</t>
  </si>
  <si>
    <t>LINHA DE VIDA TIPO VARAL DE SEGURANÇA COM CABO DE AÇO PARA PROTEÇÃO DE PERIFERIA PARA EDIFÍCIOS DE 5 A 8 PAVIMENTOS. AF_03/2024</t>
  </si>
  <si>
    <t>LINHA DE VIDA TIPO VARAL DE SEGURANÇA COM CABO DE AÇO PARA PROTEÇÃO DE PERIFERIA PARA EDIFÍCIOS DE ATÉ 4 PAVIMENTOS. AF_03/2024</t>
  </si>
  <si>
    <t>MONTAGEM E DESMONTAGEM DE ANDAIME MODULAR FACHADEIRO, COM PISO METÁLICO, PARA EDIFÍCIOS COM MULTIPLOS PAVIMENTOS (EXCLUSIVE ANDAIME E LIMPEZA). AF_03/2024</t>
  </si>
  <si>
    <t>MONTAGEM E DESMONTAGEM DE ANDAIME MULTIDIRECIONAL (EXCLUSIVE ANDAIME E LIMPEZA). AF_03/2024</t>
  </si>
  <si>
    <t>MONTAGEM E DESMONTAGEM DE ANDAIME TUBULAR TIPO "TORRE" (EXCLUSIVE ANDAIME E LIMPEZA). AF_03/2024</t>
  </si>
  <si>
    <t>PLACA INDICATIVA FIXADA DIRETAMENTE NA ESTRUTURA ATRAVÉS DE PREGOS. AF_03/2024</t>
  </si>
  <si>
    <t>PLATAFORMA DE PROTEÇÃO PRINCIPAL (PRIMÁRIA) PARA COLETA DE RESÍDUOS COM ESTRUTURA METÁLICA E FORRAÇÃO EM TÁBUA DE MADEIRA SERRADA - 1 MONTAGEM POR OBRA. AF_03/2024</t>
  </si>
  <si>
    <t>PLATAFORMA DE PROTEÇÃO PRINCIPAL (PRIMÁRIA) PARA COLETA DE RESÍDUOS COM ESTRUTURA METÁLICA E FORRAÇÃO EM TÁBUA DE MADEIRA SERRADA - 2 MONTAGENS POR OBRA. AF_03/2024</t>
  </si>
  <si>
    <t>PLATAFORMA DE PROTEÇÃO PRINCIPAL (PRIMÁRIA) PARA COLETA DE RESÍDUOS COM ESTRUTURA METÁLICA E TRAMA DE MADEIRA FORRADA EM PAINEL COMPENSADO - 1 MONTAGEM POR OBRA. AF_03/2024</t>
  </si>
  <si>
    <t>PLATAFORMA DE PROTEÇÃO PRINCIPAL (PRIMÁRIA) PARA COLETA DE RESÍDUOS COM ESTRUTURA METÁLICA E TRAMA DE MADEIRA FORRADA EM PAINEL COMPENSADO - 2 MONTAGENS POR OBRA. AF_03/2024</t>
  </si>
  <si>
    <t>PLATAFORMA DE PROTEÇÃO PRINCIPAL PARA ALVENARIA ESTRUTURAL PARA SER APOIADA EM ANDAIME, INCLUSIVE MONTAGEM E DESMONTAGEM. AF_03/2024</t>
  </si>
  <si>
    <t>PLATAFORMA DE PROTEÇÃO SECUNDÁRIA PARA COLETA DE RESÍDUOS COM ESTRUTURA METÁLICA E FORRAÇÃO EM TÁBUA DE MADEIRA SERRADA - 1 MONTAGEM POR OBRA. AF_03/2024</t>
  </si>
  <si>
    <t>PLATAFORMA DE PROTEÇÃO SECUNDÁRIA PARA COLETA DE RESÍDUOS COM ESTRUTURA METÁLICA E FORRAÇÃO EM TÁBUA DE MADEIRA SERRADA - 2 MONTAGENS POR OBRA. AF_03/2024</t>
  </si>
  <si>
    <t>PLATAFORMA DE PROTEÇÃO SECUNDÁRIA PARA COLETA DE RESÍDUOS COM ESTRUTURA METÁLICA E FORRAÇÃO EM TÁBUA DE MADEIRA SERRADA - 3 MONTAGENS POR OBRA. AF_03/2024</t>
  </si>
  <si>
    <t>PLATAFORMA DE PROTEÇÃO SECUNDÁRIA PARA COLETA DE RESÍDUOS COM ESTRUTURA METÁLICA E TRAMA DE MADEIRA FORRADA EM PAINEL COMPENSADO - 1 MONTAGEM POR OBRA. AF_03/2024</t>
  </si>
  <si>
    <t>PLATAFORMA DE PROTEÇÃO SECUNDÁRIA PARA COLETA DE RESÍDUOS COM ESTRUTURA METÁLICA E TRAMA DE MADEIRA FORRADA EM PAINEL COMPENSADO - 2 MONTAGENS POR OBRA. AF_03/2024</t>
  </si>
  <si>
    <t>PLATAFORMA DE PROTEÇÃO SECUNDÁRIA PARA COLETA DE RESÍDUOS COM ESTRUTURA METÁLICA E TRAMA DE MADEIRA FORRADA EM PAINEL COMPENSADO - 3 MONTAGENS POR OBRA. AF_03/2024</t>
  </si>
  <si>
    <t>PLATAFORMA DE PROTEÇÃO TERCIÁRIA PARA COLETA DE RESÍDUOS COM ESTRUTURA METÁLICA E FORRAÇÃO EM TÁBUA DE MADEIRA SERRADA - 1 MONTAGEM POR OBRA. AF_03/2024</t>
  </si>
  <si>
    <t>PLATAFORMA DE PROTEÇÃO TERCIÁRIA PARA COLETA DE RESÍDUOS COM ESTRUTURA METÁLICA E FORRAÇÃO EM TÁBUA DE MADEIRA SERRADA - 2 MONTAGENS POR OBRA. AF_03/2024</t>
  </si>
  <si>
    <t>PLATAFORMA DE PROTEÇÃO TERCIÁRIA PARA COLETA DE RESÍDUOS COM ESTRUTURA METÁLICA E TRAMA DE MADEIRA FORRADA EM PAINEL COMPENSADO - 1 MONTAGEM POR OBRA. AF_03/2024</t>
  </si>
  <si>
    <t>PLATAFORMA DE PROTEÇÃO TERCIÁRIA PARA COLETA DE RESÍDUOS COM ESTRUTURA METÁLICA E TRAMA DE MADEIRA FORRADA EM PAINEL COMPENSADO - 2 MONTAGENS POR OBRA. AF_03/2024</t>
  </si>
  <si>
    <t>PONTEIRAS DE PROTEÇÃO DE PONTAS E VERGALHÕES EXPOSTOS EM ALVENARIA ESTRUTURAL. AF_03/2024</t>
  </si>
  <si>
    <t>PONTEIRAS DE PROTEÇÃO DE PONTAS E VERGALHÕES EXPOSTOS EM ESTRUTURAS DE CONCRETO ARMADO CONVENCIONAL. AF_03/2024</t>
  </si>
  <si>
    <t>PONTEIRAS DE PROTEÇÃO DE PONTAS E VERGALHÕES EXPOSTOS EM FUNDAÇÕES. AF_03/2024</t>
  </si>
  <si>
    <t>PROTEÇÃO DE ACESSO A CREMALHEIRA, COM CANCELA FIXADA EM LAJE - 1 MONTAGEM (EXCLUSO CANCELA). AF_03/2024</t>
  </si>
  <si>
    <t>PROTEÇÃO DE PEDESTRES, INCLUSIVE MONTAGEM E DESMONTAGEM. AF_03/2024_PS</t>
  </si>
  <si>
    <t>REDE DE PROTEÇÃO PISO A PISO (SISTEMA U). AF_03/2024</t>
  </si>
  <si>
    <t>REDE DE PROTEÇÃO TIPO SLQA INTERMEDIÁRIO PARA EDIFÍCIOS ACIMA DE 8 PAVIMENTOS. AF_03/2024</t>
  </si>
  <si>
    <t>REDE DE PROTEÇÃO TIPO SLQA INTERMEDIÁRIO PARA EDIFÍCIOS DE 5 A 8 PAVIMENTOS. AF_03/2024</t>
  </si>
  <si>
    <t>REDE DE PROTEÇÃO TIPO SLQA INTERMEDIÁRIO PARA EDIFÍCIOS DE ATÉ 4 PAVIMENTOS. AF_03/2024</t>
  </si>
  <si>
    <t>REDE DE PROTEÇÃO TIPO SLQA PESADO COM SUPORTES METÁLICOS TIPO FORCA PARA EDIFÍCIOS DE 5 A 8 PAVIMENTOS. AF_03/2024</t>
  </si>
  <si>
    <t>REDE DE PROTEÇÃO TIPO SLQA PESADO COM SUPORTES METÁLICOS TIPO FORCA PARA EDIFÍCIOS DE ACIMA DE 8 PAVIMENTOS. AF_03/2024</t>
  </si>
  <si>
    <t>REDE DE PROTEÇÃO TIPO SLQA PESADO COM SUPORTES METÁLICOS TIPO FORCA PARA EDIFÍCIOS DE ATÉ 4 PAVIMENTOS. AF_03/2024</t>
  </si>
  <si>
    <t>SINALIZAÇÃO COM FITA FIXADA EM CONE PLÁSTICO, INCLUINDO CONE. AF_03/2024</t>
  </si>
  <si>
    <t>SISTEMA DE PROTEÇÃO PARA PILARES DE PERIFERIA. AF_03/2024</t>
  </si>
  <si>
    <t>TOTEN EM MADEIRA COM PLACA INDICATIVA POSICIONADA NO TERRENO. AF_03/2024</t>
  </si>
  <si>
    <t>ARMAÇÃO DE ESCADA, DE UMA ESTRUTURA CONVENCIONAL DE CONCRETO ARMADO UTILIZANDO AÇO CA-50 DE 12,5 MM - MONTAGEM. AF_11/2020</t>
  </si>
  <si>
    <t>ARMAÇÃO DE ESCADA, DE UMA ESTRUTURA CONVENCIONAL DE CONCRETO ARMADO UTILIZANDO AÇO CA-50 DE 16,0 MM - MONTAGEM. AF_11/2020</t>
  </si>
  <si>
    <t>ARMAÇÃO DE ESCADA, DE UMA ESTRUTURA CONVENCIONAL DE CONCRETO ARMADO UTILIZANDO AÇO CA-50 DE 6,3 MM - MONTAGEM. AF_11/2020</t>
  </si>
  <si>
    <t>ARMAÇÃO DE ESCADA, DE UMA ESTRUTURA CONVENCIONAL DE CONCRETO ARMADO UTILIZANDO AÇO CA-50 DE 8,0 MM - MONTAGEM. AF_11/2020</t>
  </si>
  <si>
    <t>ESCADA EM CONCRETO ARMADO MOLDADO IN LOCO, FCK 25 MPA, COM 1 LANCE E LAJE CASCATA, FÔRMA EM CHAPA DE MADEIRA COMPENSADA RESINADA. AF_11/2020</t>
  </si>
  <si>
    <t>ESCADA EM CONCRETO ARMADO MOLDADO IN LOCO, FCK 25 MPA, COM 1 LANCE E LAJE PLANA, FÔRMA EM CHAPA DE MADEIRA COMPENSADA RESINADA. AF_11/2020</t>
  </si>
  <si>
    <t>ESCADA EM CONCRETO ARMADO MOLDADO IN LOCO, FCK 25 MPA, COM 2 LANCES EM L E LAJE CASCATA, FÔRMA EM CHAPA DE MADEIRA COMPENSADA RESINADA. AF_11/2020</t>
  </si>
  <si>
    <t>ESCADA EM CONCRETO ARMADO MOLDADO IN LOCO, FCK 25 MPA, COM 2 LANCES EM L E LAJE PLANA, FÔRMA EM CHAPA DE MADEIRA COMPENSADA RESINADA. AF_11/2020</t>
  </si>
  <si>
    <t>ESCADA EM CONCRETO ARMADO MOLDADO IN LOCO, FCK 25 MPA, COM 2 LANCES EM U E LAJE CASCATA, FÔRMA EM CHAPA DE MADEIRA COMPENSADA RESINADA. AF_11/2020</t>
  </si>
  <si>
    <t>ESCADA EM CONCRETO ARMADO MOLDADO IN LOCO, FCK 25 MPA, COM 2 LANCES EM U E LAJE PLANA, FÔRMA EM CHAPA DE MADEIRA COMPENSADA RESINADA. AF_11/2020</t>
  </si>
  <si>
    <t>ESCADA EM CONCRETO ARMADO MOLDADO IN LOCO, FCK 25 MPA, COM 2 LANCES EM X E LAJE CASCATA, FÔRMA EM CHAPA DE MADEIRA COMPENSADA RESINADA. AF_11/2020</t>
  </si>
  <si>
    <t>ESCADA EM CONCRETO ARMADO MOLDADO IN LOCO, FCK 25 MPA, COM 2 LANCES EM X E LAJE PLANA, FÔRMA EM CHAPA DE MADEIRA COMPENSADA RESINADA. AF_11/2020</t>
  </si>
  <si>
    <t>ESCADA HELICOIDAL EM AÇO GALVANIZADO, DIAMETRO DE 1,2 M, DOTADA DE GUARDA-CORPO, FIXADA COM CHUMBADOR MECÂNICO. AF_11/2020</t>
  </si>
  <si>
    <t>ESCADA TIPO MARINHEIRO EM TUBO ACO GALVANIZADO 1 1/2", COM GUARDA-CORPO, PARA ALTURAS MAIORES QUE 3 M, FIXADA COM CHUMBADOR MECÂNICO. AF_11/2020</t>
  </si>
  <si>
    <t>ESCADA TIPO MARINHEIRO EM TUBO ACO GALVANIZADO 1 1/2", SEM GUARDA-CORPO, FIXADA COM CHUMBADOR MECÂNICO. AF_11/2020</t>
  </si>
  <si>
    <t>ESCADA TIPO MARINHEIRO EM TUBO AÇO GALVANIZADO 1 1/2", COM GUARDA-CORPO, PARA ALTURAS DE ATÉ 3 M, FIXADA COM CHUMBADOR MECÂNICO. AF_11/2020</t>
  </si>
  <si>
    <t>FABRICAÇÃO DE FÔRMA PARA ESCADA DUPLA COM 2 LANCES EM "X" E LAJE CASCATA, EM CHAPA DE MADEIRA COMPENSADA PLASTIFICADA, E=18 MM. AF_11/2020</t>
  </si>
  <si>
    <t>FABRICAÇÃO DE FÔRMA PARA ESCADA DUPLA COM 2 LANCES EM "X" E LAJE CASCATA, EM CHAPA DE MADEIRA COMPENSADA RESINADA, E= 17 MM. AF_11/2020</t>
  </si>
  <si>
    <t>FABRICAÇÃO DE FÔRMA PARA ESCADA DUPLA COM 2 LANCES EM "X" E LAJE PLANA, EM CHAPA DE MADEIRA COMPENSADA PLASTIFICADA, E=18 MM. AF_11/2020</t>
  </si>
  <si>
    <t>FABRICAÇÃO DE FÔRMA PARA ESCADA DUPLA COM 2 LANCES EM "X" E LAJE PLANA, EM CHAPA DE MADEIRA COMPENSADA RESINADA, E= 17 MM. AF_11/2020</t>
  </si>
  <si>
    <t>FABRICAÇÃO DE FÔRMA PARA ESCADA DUPLA COM 2 LANCES EM X E LAJE CASCATA, EM MADEIRA SERRADA, E=25 MM. AF_11/2020</t>
  </si>
  <si>
    <t>FABRICAÇÃO DE FÔRMA PARA ESCADA DUPLA COM 2 LANCES EM X E LAJE PLANA, EM MADEIRA SERRADA, E=25 MM. AF_11/2020</t>
  </si>
  <si>
    <t>FABRICAÇÃO DE FÔRMA PARA ESCADAS, COM 1 LANCE E LAJE CASCATA, EM CHAPA DE MADEIRA COMPENSADA PLASTIFICADA, E=18 MM. AF_11/2020</t>
  </si>
  <si>
    <t>FABRICAÇÃO DE FÔRMA PARA ESCADAS, COM 1 LANCE E LAJE CASCATA, EM CHAPA DE MADEIRA COMPENSADA RESINADA, E= 17 MM. AF_11/2020</t>
  </si>
  <si>
    <t>FABRICAÇÃO DE FÔRMA PARA ESCADAS, COM 1 LANCE E LAJE CASCATA, EM MADEIRA SERRADA, E=25 MM. AF_11/2020</t>
  </si>
  <si>
    <t>FABRICAÇÃO DE FÔRMA PARA ESCADAS, COM 1 LANCE E LAJE PLANA, EM CHAPA DE MADEIRA COMPENSADA PLASTIFICADA, E=18 MM. AF_11/2020</t>
  </si>
  <si>
    <t>FABRICAÇÃO DE FÔRMA PARA ESCADAS, COM 1 LANCE E LAJE PLANA, EM CHAPA DE MADEIRA COMPENSADA RESINADA, E= 17 MM. AF_11/2020</t>
  </si>
  <si>
    <t>FABRICAÇÃO DE FÔRMA PARA ESCADAS, COM 1 LANCE E LAJE PLANA, EM MADEIRA SERRADA, E=25 MM. AF_11/2020</t>
  </si>
  <si>
    <t>FABRICAÇÃO DE FÔRMA PARA ESCADAS, COM 2 LANCES EM "L" E LAJE CASCATA, EM CHAPA DE MADEIRA COMPENSADA PLASTIFICADA, E=18 MM. AF_11/2020</t>
  </si>
  <si>
    <t>FABRICAÇÃO DE FÔRMA PARA ESCADAS, COM 2 LANCES EM "L" E LAJE CASCATA, EM CHAPA DE MADEIRA COMPENSADA RESINADA, E= 17 MM. AF_11/2020</t>
  </si>
  <si>
    <t>FABRICAÇÃO DE FÔRMA PARA ESCADAS, COM 2 LANCES EM "L" E LAJE CASCATA, EM MADEIRA SERRADA, E=25 MM. AF_11/2020</t>
  </si>
  <si>
    <t>FABRICAÇÃO DE FÔRMA PARA ESCADAS, COM 2 LANCES EM "L" E LAJE PLANA, EM CHAPA DE MADEIRA COMPENSADA PLASTIFICADA, E=18 MM. AF_11/2020</t>
  </si>
  <si>
    <t>FABRICAÇÃO DE FÔRMA PARA ESCADAS, COM 2 LANCES EM "L" E LAJE PLANA, EM CHAPA DE MADEIRA COMPENSADA RESINADA, E= 17 MM. AF_11/2020</t>
  </si>
  <si>
    <t>FABRICAÇÃO DE FÔRMA PARA ESCADAS, COM 2 LANCES EM "L" E LAJE PLANA, EM MADEIRA SERRADA, E=25 MM. AF_11/2020</t>
  </si>
  <si>
    <t>FABRICAÇÃO DE FÔRMA PARA ESCADAS, COM 2 LANCES EM "U" E LAJE CASCATA, EM CHAPA DE MADEIRA COMPENSADA PLASTIFICADA, E=18 MM. AF_11/2020</t>
  </si>
  <si>
    <t>FABRICAÇÃO DE FÔRMA PARA ESCADAS, COM 2 LANCES EM "U" E LAJE CASCATA, EM CHAPA DE MADEIRA COMPENSADA RESINADA, E= 17 MM. AF_11/2020</t>
  </si>
  <si>
    <t>FABRICAÇÃO DE FÔRMA PARA ESCADAS, COM 2 LANCES EM "U" E LAJE CASCATA, EM MADEIRA SERRADA, E=25 MM. AF_11/2020</t>
  </si>
  <si>
    <t>FABRICAÇÃO DE FÔRMA PARA ESCADAS, COM 2 LANCES EM "U" E LAJE PLANA, EM CHAPA DE MADEIRA COMPENSADA PLASTIFICADA, E=18 MM. AF_11/2020</t>
  </si>
  <si>
    <t>FABRICAÇÃO DE FÔRMA PARA ESCADAS, COM 2 LANCES EM "U" E LAJE PLANA, EM CHAPA DE MADEIRA COMPENSADA RESINADA, E= 17 MM. AF_11/2020</t>
  </si>
  <si>
    <t>FABRICAÇÃO DE FÔRMA PARA ESCADAS, COM 2 LANCES EM "U" E LAJE PLANA, EM MADEIRA SERRADA, E=25 MM. AF_11/2020</t>
  </si>
  <si>
    <t>MONTAGEM E DESMONTAGEM DE FÔRMA PARA ESCADA DUPLA COM 2 LANCES EM "X" E LAJE CASCATA, EM CHAPA DE MADEIRA COMPENSADA PLASTIFICADA, 10 UTILIZAÇÕES. AF_11/2020</t>
  </si>
  <si>
    <t>MONTAGEM E DESMONTAGEM DE FÔRMA PARA ESCADA DUPLA COM 2 LANCES EM "X" E LAJE CASCATA, EM CHAPA DE MADEIRA COMPENSADA PLASTIFICADA, 6 UTILIZAÇÕES. AF_11/2020</t>
  </si>
  <si>
    <t>MONTAGEM E DESMONTAGEM DE FÔRMA PARA ESCADA DUPLA COM 2 LANCES EM "X" E LAJE CASCATA, EM CHAPA DE MADEIRA COMPENSADA PLASTIFICADA, 8 UTILIZAÇÕES. AF_11/2020</t>
  </si>
  <si>
    <t>MONTAGEM E DESMONTAGEM DE FÔRMA PARA ESCADA DUPLA COM 2 LANCES EM "X" E LAJE CASCATA, EM CHAPA DE MADEIRA COMPENSADA RESINADA, 2 UTILIZAÇÕES. AF_11/2020</t>
  </si>
  <si>
    <t>MONTAGEM E DESMONTAGEM DE FÔRMA PARA ESCADA DUPLA COM 2 LANCES EM "X" E LAJE CASCATA, EM CHAPA DE MADEIRA COMPENSADA RESINADA, 4 UTILIZAÇÕES. AF_11/2020</t>
  </si>
  <si>
    <t>MONTAGEM E DESMONTAGEM DE FÔRMA PARA ESCADA DUPLA COM 2 LANCES EM "X" E LAJE CASCATA, EM MADEIRA SERRADA, 1 UTILIZAÇÃO. AF_11/2020</t>
  </si>
  <si>
    <t>MONTAGEM E DESMONTAGEM DE FÔRMA PARA ESCADA DUPLA COM 2 LANCES EM "X" E LAJE CASCATA, EM MADEIRA SERRADA, 2 UTILIZAÇÕES. AF_11/2020</t>
  </si>
  <si>
    <t>MONTAGEM E DESMONTAGEM DE FÔRMA PARA ESCADA DUPLA COM 2 LANCES EM "X" E LAJE PLANA, EM CHAPA DE MADEIRA COMPENSADA PLASTIFICADA, 10 UTILIZAÇÕES. AF_11/2020</t>
  </si>
  <si>
    <t>MONTAGEM E DESMONTAGEM DE FÔRMA PARA ESCADA DUPLA COM 2 LANCES EM "X" E LAJE PLANA, EM CHAPA DE MADEIRA COMPENSADA PLASTIFICADA, 6 UTILIZAÇÕES. AF_11/2020</t>
  </si>
  <si>
    <t>MONTAGEM E DESMONTAGEM DE FÔRMA PARA ESCADA DUPLA COM 2 LANCES EM "X" E LAJE PLANA, EM CHAPA DE MADEIRA COMPENSADA PLASTIFICADA, 8 UTILIZAÇÕES. AF_11/2020</t>
  </si>
  <si>
    <t>MONTAGEM E DESMONTAGEM DE FÔRMA PARA ESCADA DUPLA COM 2 LANCES EM "X" E LAJE PLANA, EM CHAPA DE MADEIRA COMPENSADA RESINADA, 2 UTILIZAÇÕES. AF_11/2020</t>
  </si>
  <si>
    <t>MONTAGEM E DESMONTAGEM DE FÔRMA PARA ESCADA DUPLA COM 2 LANCES EM "X" E LAJE PLANA, EM CHAPA DE MADEIRA COMPENSADA RESINADA, 4 UTILIZAÇÕES. AF_11/2020</t>
  </si>
  <si>
    <t>MONTAGEM E DESMONTAGEM DE FÔRMA PARA ESCADA DUPLA COM 2 LANCES EM "X" E LAJE PLANA, EM MADEIRA SERRADA, 1 UTILIZAÇÃO. AF_11/2020</t>
  </si>
  <si>
    <t>MONTAGEM E DESMONTAGEM DE FÔRMA PARA ESCADA DUPLA COM 2 LANCES EM "X" E LAJE PLANA, EM MADEIRA SERRADA, 2 UTILIZAÇÕES. AF_11/2020</t>
  </si>
  <si>
    <t>MONTAGEM E DESMONTAGEM DE FÔRMA PARA ESCADAS, COM 1 LANCE E LAJE CASCATA, EM CHAPA DE MADEIRA COMPENSADA PLASTIFICADA, 10 UTILIZAÇÕES. AF_11/2020</t>
  </si>
  <si>
    <t>MONTAGEM E DESMONTAGEM DE FÔRMA PARA ESCADAS, COM 1 LANCE E LAJE CASCATA, EM CHAPA DE MADEIRA COMPENSADA PLASTIFICADA, 6 UTILIZAÇÕES. AF_11/2020</t>
  </si>
  <si>
    <t>MONTAGEM E DESMONTAGEM DE FÔRMA PARA ESCADAS, COM 1 LANCE E LAJE CASCATA, EM CHAPA DE MADEIRA COMPENSADA PLASTIFICADA, 8 UTILIZAÇÕES. AF_11/2020</t>
  </si>
  <si>
    <t>MONTAGEM E DESMONTAGEM DE FÔRMA PARA ESCADAS, COM 1 LANCE E LAJE CASCATA, EM CHAPA DE MADEIRA COMPENSADA RESINADA, 2 UTILIZAÇÕES. AF_11/2020</t>
  </si>
  <si>
    <t>MONTAGEM E DESMONTAGEM DE FÔRMA PARA ESCADAS, COM 1 LANCE E LAJE CASCATA, EM CHAPA DE MADEIRA COMPENSADA RESINADA, 4 UTILIZAÇÕES. AF_11/2020</t>
  </si>
  <si>
    <t>MONTAGEM E DESMONTAGEM DE FÔRMA PARA ESCADAS, COM 1 LANCE E LAJE CASCATA, EM MADEIRA SERRADA, 1 UTILIZAÇÃO. AF_11/2020</t>
  </si>
  <si>
    <t>MONTAGEM E DESMONTAGEM DE FÔRMA PARA ESCADAS, COM 1 LANCE E LAJE CASCATA, EM MADEIRA SERRADA, 2 UTILIZAÇÕES. AF_11/2020</t>
  </si>
  <si>
    <t>MONTAGEM E DESMONTAGEM DE FÔRMA PARA ESCADAS, COM 1 LANCE E LAJE PLANA, EM CHAPA DE MADEIRA COMPENSADA PLASTIFICADA, 10 UTILIZAÇÕES. AF_11/2020</t>
  </si>
  <si>
    <t>MONTAGEM E DESMONTAGEM DE FÔRMA PARA ESCADAS, COM 1 LANCE E LAJE PLANA, EM CHAPA DE MADEIRA COMPENSADA PLASTIFICADA, 6 UTILIZAÇÕES. AF_11/2020</t>
  </si>
  <si>
    <t>MONTAGEM E DESMONTAGEM DE FÔRMA PARA ESCADAS, COM 1 LANCE E LAJE PLANA, EM CHAPA DE MADEIRA COMPENSADA PLASTIFICADA, 8 UTILIZAÇÕES. AF_11/2020</t>
  </si>
  <si>
    <t>MONTAGEM E DESMONTAGEM DE FÔRMA PARA ESCADAS, COM 1 LANCE E LAJE PLANA, EM CHAPA DE MADEIRA COMPENSADA RESINADA, 2 UTILIZAÇÕES. AF_11/2020</t>
  </si>
  <si>
    <t>MONTAGEM E DESMONTAGEM DE FÔRMA PARA ESCADAS, COM 1 LANCE E LAJE PLANA, EM CHAPA DE MADEIRA COMPENSADA RESINADA, 4 UTILIZAÇÕES. AF_11/2020</t>
  </si>
  <si>
    <t>MONTAGEM E DESMONTAGEM DE FÔRMA PARA ESCADAS, COM 1 LANCE E LAJE PLANA, EM MADEIRA SERRADA, 1 UTILIZAÇÃO. AF_11/2020</t>
  </si>
  <si>
    <t>MONTAGEM E DESMONTAGEM DE FÔRMA PARA ESCADAS, COM 1 LANCE E LAJE PLANA, EM MADEIRA SERRADA, 2 UTILIZAÇÕES. AF_11/2020</t>
  </si>
  <si>
    <t>MONTAGEM E DESMONTAGEM DE FÔRMA PARA ESCADAS, COM 2 LANCES EM "L" E LAJE CASCATA, EM CHAPA DE MADEIRA COMPENSADA PLASTIFICADA, 10 UTILIZAÇÕES. AF_11/2020</t>
  </si>
  <si>
    <t>MONTAGEM E DESMONTAGEM DE FÔRMA PARA ESCADAS, COM 2 LANCES EM "L" E LAJE CASCATA, EM CHAPA DE MADEIRA COMPENSADA PLASTIFICADA, 6 UTILIZAÇÕES. AF_11/2020</t>
  </si>
  <si>
    <t>MONTAGEM E DESMONTAGEM DE FÔRMA PARA ESCADAS, COM 2 LANCES EM "L" E LAJE CASCATA, EM CHAPA DE MADEIRA COMPENSADA PLASTIFICADA, 8 UTILIZAÇÕES. AF_11/2020</t>
  </si>
  <si>
    <t>MONTAGEM E DESMONTAGEM DE FÔRMA PARA ESCADAS, COM 2 LANCES EM "L" E LAJE CASCATA, EM CHAPA DE MADEIRA COMPENSADA RESINADA, 2 UTILIZAÇÕES. AF_11/2020</t>
  </si>
  <si>
    <t>MONTAGEM E DESMONTAGEM DE FÔRMA PARA ESCADAS, COM 2 LANCES EM "L" E LAJE CASCATA, EM CHAPA DE MADEIRA COMPENSADA RESINADA, 4 UTILIZAÇÕES. AF_11/2020</t>
  </si>
  <si>
    <t>MONTAGEM E DESMONTAGEM DE FÔRMA PARA ESCADAS, COM 2 LANCES EM "L" E LAJE CASCATA, EM MADEIRA SERRADA, 1 UTILIZAÇÃO. AF_11/2020</t>
  </si>
  <si>
    <t>MONTAGEM E DESMONTAGEM DE FÔRMA PARA ESCADAS, COM 2 LANCES EM "L" E LAJE CASCATA, EM MADEIRA SERRADA, 2 UTILIZAÇÕES. AF_11/2020</t>
  </si>
  <si>
    <t>MONTAGEM E DESMONTAGEM DE FÔRMA PARA ESCADAS, COM 2 LANCES EM "L" E LAJE PLANA, EM CHAPA DE MADEIRA COMPENSADA PLASTIFICADA, 10 UTILIZAÇÕES. AF_11/2020</t>
  </si>
  <si>
    <t>MONTAGEM E DESMONTAGEM DE FÔRMA PARA ESCADAS, COM 2 LANCES EM "L" E LAJE PLANA, EM CHAPA DE MADEIRA COMPENSADA PLASTIFICADA, 6 UTILIZAÇÕES. AF_11/2020</t>
  </si>
  <si>
    <t>MONTAGEM E DESMONTAGEM DE FÔRMA PARA ESCADAS, COM 2 LANCES EM "L" E LAJE PLANA, EM CHAPA DE MADEIRA COMPENSADA PLASTIFICADA, 8 UTILIZAÇÕES. AF_11/2020</t>
  </si>
  <si>
    <t>MONTAGEM E DESMONTAGEM DE FÔRMA PARA ESCADAS, COM 2 LANCES EM "L" E LAJE PLANA, EM CHAPA DE MADEIRA COMPENSADA RESINADA, 2 UTILIZAÇÕES. AF_11/2020</t>
  </si>
  <si>
    <t>MONTAGEM E DESMONTAGEM DE FÔRMA PARA ESCADAS, COM 2 LANCES EM "L" E LAJE PLANA, EM CHAPA DE MADEIRA COMPENSADA RESINADA, 4 UTILIZAÇÕES. AF_11/2020</t>
  </si>
  <si>
    <t>MONTAGEM E DESMONTAGEM DE FÔRMA PARA ESCADAS, COM 2 LANCES EM "L" E LAJE PLANA, EM MADEIRA SERRADA, 1 UTILIZAÇÃO. AF_11/2020</t>
  </si>
  <si>
    <t>MONTAGEM E DESMONTAGEM DE FÔRMA PARA ESCADAS, COM 2 LANCES EM "L" E LAJE PLANA, EM MADEIRA SERRADA, 2 UTILIZAÇÕES. AF_11/2020</t>
  </si>
  <si>
    <t>MONTAGEM E DESMONTAGEM DE FÔRMA PARA ESCADAS, COM 2 LANCES EM "U" E LAJE CASCATA, EM CHAPA DE MADEIRA COMPENSADA PLASTIFICADA, 10 UTILIZAÇÕES. AF_11/2020</t>
  </si>
  <si>
    <t>MONTAGEM E DESMONTAGEM DE FÔRMA PARA ESCADAS, COM 2 LANCES EM "U" E LAJE CASCATA, EM CHAPA DE MADEIRA COMPENSADA PLASTIFICADA, 6 UTILIZAÇÕES. AF_11/2020</t>
  </si>
  <si>
    <t>MONTAGEM E DESMONTAGEM DE FÔRMA PARA ESCADAS, COM 2 LANCES EM "U" E LAJE CASCATA, EM CHAPA DE MADEIRA COMPENSADA PLASTIFICADA, 8 UTILIZAÇÕES. AF_11/2020</t>
  </si>
  <si>
    <t>MONTAGEM E DESMONTAGEM DE FÔRMA PARA ESCADAS, COM 2 LANCES EM "U" E LAJE CASCATA, EM CHAPA DE MADEIRA COMPENSADA RESINADA, 2 UTILIZAÇÕES. AF_11/2020</t>
  </si>
  <si>
    <t>MONTAGEM E DESMONTAGEM DE FÔRMA PARA ESCADAS, COM 2 LANCES EM "U" E LAJE CASCATA, EM CHAPA DE MADEIRA COMPENSADA RESINADA, 4 UTILIZAÇÕES. AF_11/2020</t>
  </si>
  <si>
    <t>MONTAGEM E DESMONTAGEM DE FÔRMA PARA ESCADAS, COM 2 LANCES EM "U" E LAJE CASCATA, EM MADEIRA SERRADA, 1 UTILIZAÇÃO. AF_11/2020</t>
  </si>
  <si>
    <t>MONTAGEM E DESMONTAGEM DE FÔRMA PARA ESCADAS, COM 2 LANCES EM "U" E LAJE CASCATA, EM MADEIRA SERRADA, 2 UTILIZAÇÕES. AF_11/2020</t>
  </si>
  <si>
    <t>MONTAGEM E DESMONTAGEM DE FÔRMA PARA ESCADAS, COM 2 LANCES EM "U" E LAJE PLANA, EM CHAPA DE MADEIRA COMPENSADA PLASTIFICADA, 10 UTILIZAÇÕES. AF_11/2020</t>
  </si>
  <si>
    <t>MONTAGEM E DESMONTAGEM DE FÔRMA PARA ESCADAS, COM 2 LANCES EM "U" E LAJE PLANA, EM CHAPA DE MADEIRA COMPENSADA PLASTIFICADA, 6 UTILIZAÇÕES. AF_11/2020</t>
  </si>
  <si>
    <t>MONTAGEM E DESMONTAGEM DE FÔRMA PARA ESCADAS, COM 2 LANCES EM "U" E LAJE PLANA, EM CHAPA DE MADEIRA COMPENSADA PLASTIFICADA, 8 UTILIZAÇÕES. AF_11/2020</t>
  </si>
  <si>
    <t>MONTAGEM E DESMONTAGEM DE FÔRMA PARA ESCADAS, COM 2 LANCES EM "U" E LAJE PLANA, EM CHAPA DE MADEIRA COMPENSADA RESINADA, 2 UTILIZAÇÕES. AF_11/2020</t>
  </si>
  <si>
    <t>MONTAGEM E DESMONTAGEM DE FÔRMA PARA ESCADAS, COM 2 LANCES EM "U" E LAJE PLANA, EM MADEIRA SERRADA, 1 UTILIZAÇÃO. AF_11/2020</t>
  </si>
  <si>
    <t>MONTAGEM E DESMONTAGEM DE FÔRMA PARA ESCADAS, COM 2 LANCES EM "U" E LAJE PLANA, EM MADEIRA SERRADA, 2 UTILIZAÇÕES. AF_11/2020</t>
  </si>
  <si>
    <t>ESCAVAÇÃO HORIZONTAL EM SOLO DE 1A CATEGORIA COM TRATOR DE ESTEIRAS (100HP/LÂMINA: 2,19M3). AF_07/2020</t>
  </si>
  <si>
    <t>ESCAVAÇÃO HORIZONTAL EM SOLO DE 1A CATEGORIA COM TRATOR DE ESTEIRAS (125HP/LÂMINA: 2,70M3). AF_07/2020</t>
  </si>
  <si>
    <t>ESCAVAÇÃO HORIZONTAL EM SOLO DE 1A CATEGORIA COM TRATOR DE ESTEIRAS (150HP/LÂMINA: 3,18M3). AF_07/2020</t>
  </si>
  <si>
    <t>ESCAVAÇÃO HORIZONTAL EM SOLO DE 1A CATEGORIA COM TRATOR DE ESTEIRAS (170HP/LÂMINA: 5,20M3). AF_07/2020</t>
  </si>
  <si>
    <t>ESCAVAÇÃO HORIZONTAL EM SOLO DE 1A CATEGORIA COM TRATOR DE ESTEIRAS (347HP/LÂMINA: 8,70M3). AF_07/2020</t>
  </si>
  <si>
    <t>ESCAVAÇÃO HORIZONTAL, INCLUINDO CARGA E DESCARGA EM SOLO DE 1A CATEGORIA COM TRATOR DE ESTEIRAS (100HP/LÂMINA: 2,19M3). AF_07/2020</t>
  </si>
  <si>
    <t>ESCAVAÇÃO HORIZONTAL, INCLUINDO CARGA E DESCARGA EM SOLO DE 1A CATEGORIA COM TRATOR DE ESTEIRAS (125HP/LÂMINA: 2,70M3). AF_07/2020</t>
  </si>
  <si>
    <t>ESCAVAÇÃO HORIZONTAL, INCLUINDO CARGA E DESCARGA EM SOLO DE 1A CATEGORIA COM TRATOR DE ESTEIRAS (150HP/LÂMINA: 3,18M3). AF_07/2020</t>
  </si>
  <si>
    <t>ESCAVAÇÃO HORIZONTAL, INCLUINDO CARGA E DESCARGA EM SOLO DE 1A CATEGORIA COM TRATOR DE ESTEIRAS (170HP/LÂMINA: 5,20M3). AF_07/2020</t>
  </si>
  <si>
    <t>ESCAVAÇÃO HORIZONTAL, INCLUINDO CARGA E DESCARGA EM SOLO DE 1A CATEGORIA COM TRATOR DE ESTEIRAS (347HP/LÂMINA: 8,70M3). AF_07/2020</t>
  </si>
  <si>
    <t>ESCAVAÇÃO HORIZONTAL, INCLUINDO CARGA, DESCARGA E TRANSPORTE EM SOLO DE 1A CATEGORIA COM TRATOR DE ESTEIRAS (100HP/LÂMINA: 2,19M3) E CAMINHÃO BASCULANTE DE 10M3, DMT ATÉ 200M. AF_07/2020</t>
  </si>
  <si>
    <t>ESCAVAÇÃO HORIZONTAL, INCLUINDO CARGA, DESCARGA E TRANSPORTE EM SOLO DE 1A CATEGORIA COM TRATOR DE ESTEIRAS (100HP/LÂMINA: 2,19M3) E CAMINHÃO BASCULANTE DE 14M3, DMT ATÉ 200M. AF_07/2020</t>
  </si>
  <si>
    <t>ESCAVAÇÃO HORIZONTAL, INCLUINDO CARGA, DESCARGA E TRANSPORTE EM SOLO DE 1A CATEGORIA COM TRATOR DE ESTEIRAS (125HP/LÂMINA: 2,70M3) E CAMINHÃO BASCULANTE DE 10M3, DMT ATÉ 200M. AF_07/2020</t>
  </si>
  <si>
    <t>ESCAVAÇÃO HORIZONTAL, INCLUINDO CARGA, DESCARGA E TRANSPORTE EM SOLO DE 1A CATEGORIA COM TRATOR DE ESTEIRAS (125HP/LÂMINA: 2,70M3) E CAMINHÃO BASCULANTE DE 14M3, DMT ATÉ 200M. AF_07/2020</t>
  </si>
  <si>
    <t>ESCAVAÇÃO HORIZONTAL, INCLUINDO CARGA, DESCARGA E TRANSPORTE EM SOLO DE 1A CATEGORIA COM TRATOR DE ESTEIRAS (150HP/LÂMINA: 3,18M3) E CAMINHÃO BASCULANTE DE 10M3, DMT ATÉ 200M AF_07/2020</t>
  </si>
  <si>
    <t>ESCAVAÇÃO HORIZONTAL, INCLUINDO CARGA, DESCARGA E TRANSPORTE EM SOLO DE 1A CATEGORIA COM TRATOR DE ESTEIRAS (150HP/LÂMINA: 3,18M3) E CAMINHÃO BASCULANTE DE 14M3, DMT ATÉ 200M. AF_07/2020</t>
  </si>
  <si>
    <t>ESCAVAÇÃO HORIZONTAL, INCLUINDO CARGA, DESCARGA E TRANSPORTE EM SOLO DE 1A CATEGORIA COM TRATOR DE ESTEIRAS (170HP/LÂMINA: 5,20M3) E CAMINHÃO BASCULANTE DE 10M3, DMT ATÉ 200M. AF_07/2020</t>
  </si>
  <si>
    <t>ESCAVAÇÃO HORIZONTAL, INCLUINDO CARGA, DESCARGA E TRANSPORTE EM SOLO DE 1A CATEGORIA COM TRATOR DE ESTEIRAS (170HP/LÂMINA: 5,20M3) E CAMINHÃO BASCULANTE DE 14M3, DMT ATÉ 200M. AF_07/2020</t>
  </si>
  <si>
    <t>ESCAVAÇÃO HORIZONTAL, INCLUINDO CARGA, DESCARGA E TRANSPORTE EM SOLO DE 1A CATEGORIA COM TRATOR DE ESTEIRAS (347HP/LÂMINA: 8,70M3) E CAMINHÃO BASCULANTE DE 10M3, DMT ATÉ 200M. AF_07/2020</t>
  </si>
  <si>
    <t>ESCAVAÇÃO HORIZONTAL, INCLUINDO CARGA, DESCARGA E TRANSPORTE EM SOLO DE 1A CATEGORIA COM TRATOR DE ESTEIRAS (347HP/LÂMINA: 8,70M3) E CAMINHÃO BASCULANTE DE 14M3, DMT ATÉ 200M. AF_07/2020</t>
  </si>
  <si>
    <t>ESCAVAÇÃO HORIZONTAL, INCLUINDO ESCARIFICAÇÃO EM SOLO DE 2A CATEGORIA COM TRATOR DE ESTEIRAS (100HP/LÂMINA: 2,19M3). AF_07/2020</t>
  </si>
  <si>
    <t>ESCAVAÇÃO HORIZONTAL, INCLUINDO ESCARIFICAÇÃO EM SOLO DE 2A CATEGORIA COM TRATOR DE ESTEIRAS (125HP/LÂMINA: 2,70M3). AF_07/2020</t>
  </si>
  <si>
    <t>ESCAVAÇÃO HORIZONTAL, INCLUINDO ESCARIFICAÇÃO EM SOLO DE 2A CATEGORIA COM TRATOR DE ESTEIRAS (150HP/LÂMINA: 3,18M3). AF_07/2020</t>
  </si>
  <si>
    <t>ESCAVAÇÃO HORIZONTAL, INCLUINDO ESCARIFICAÇÃO EM SOLO DE 2A CATEGORIA COM TRATOR DE ESTEIRAS (170HP/LÂMINA: 5,20M3). AF_07/2020</t>
  </si>
  <si>
    <t>ESCAVAÇÃO HORIZONTAL, INCLUINDO ESCARIFICAÇÃO EM SOLO DE 2A CATEGORIA COM TRATOR DE ESTEIRAS (347HP/LÂMINA: 8,70M3). AF_07/2020</t>
  </si>
  <si>
    <t>ESCAVAÇÃO HORIZONTAL, INCLUINDO ESCARIFICAÇÃO, CARGA E DESCARGA EM SOLO DE 2A CATEGORIA COM TRATOR DE ESTEIRAS (100HP/LÂMINA: 2,19M3). AF_07/2020</t>
  </si>
  <si>
    <t>ESCAVAÇÃO HORIZONTAL, INCLUINDO ESCARIFICAÇÃO, CARGA E DESCARGA EM SOLO DE 2A CATEGORIA COM TRATOR DE ESTEIRAS (125HP/LÂMINA: 2,70M3). AF_07/2020</t>
  </si>
  <si>
    <t>ESCAVAÇÃO HORIZONTAL, INCLUINDO ESCARIFICAÇÃO, CARGA E DESCARGA EM SOLO DE 2A CATEGORIA COM TRATOR DE ESTEIRAS (150HP/LÂMINA: 3,18M3). AF_07/2020</t>
  </si>
  <si>
    <t>ESCAVAÇÃO HORIZONTAL, INCLUINDO ESCARIFICAÇÃO, CARGA E DESCARGA EM SOLO DE 2A CATEGORIA COM TRATOR DE ESTEIRAS (170HP/LÂMINA: 5,20M3). AF_07/2020</t>
  </si>
  <si>
    <t>ESCAVAÇÃO HORIZONTAL, INCLUINDO ESCARIFICAÇÃO, CARGA E DESCARGA EM SOLO DE 2A CATEGORIA COM TRATOR DE ESTEIRAS (347HP/LÂMINA: 8,70M3). AF_07/2020</t>
  </si>
  <si>
    <t>ESCAVAÇÃO HORIZONTAL, INCLUINDO ESCARIFICAÇÃO, CARGA, DESCARGA E TRANSPORTE EM SOLO DE 2A CATEGORIA COM TRATOR DE ESTEIRAS (100HP/LÂMINA: 2,19M3) E CAMINHÃO BASCULANTE DE 10M3, DMT ATÉ 200M. AF_07/2020</t>
  </si>
  <si>
    <t>ESCAVAÇÃO HORIZONTAL, INCLUINDO ESCARIFICAÇÃO, CARGA, DESCARGA E TRANSPORTE EM SOLO DE 2A CATEGORIA COM TRATOR DE ESTEIRAS (100HP/LÂMINA: 2,19M3) E CAMINHÃO BASCULANTE DE 14M3, DMT ATÉ 200M. AF_07/2020</t>
  </si>
  <si>
    <t>ESCAVAÇÃO HORIZONTAL, INCLUINDO ESCARIFICAÇÃO, CARGA, DESCARGA E TRANSPORTE EM SOLO DE 2A CATEGORIA COM TRATOR DE ESTEIRAS (125HP/LÂMINA: 2,70M3) E CAMINHÃO BASCULANTE DE 10M3, DMT ATÉ 200M. AF_07/2020</t>
  </si>
  <si>
    <t>ESCAVAÇÃO HORIZONTAL, INCLUINDO ESCARIFICAÇÃO, CARGA, DESCARGA E TRANSPORTE EM SOLO DE 2A CATEGORIA COM TRATOR DE ESTEIRAS (125HP/LÂMINA: 2,70M3) E CAMINHÃO BASCULANTE DE 14M3, DMT ATÉ 200M. AF_07/2020</t>
  </si>
  <si>
    <t>ESCAVAÇÃO HORIZONTAL, INCLUINDO ESCARIFICAÇÃO, CARGA, DESCARGA E TRANSPORTE EM SOLO DE 2A CATEGORIA COM TRATOR DE ESTEIRAS (150HP/LÂMINA: 3,18M3) E CAMINHÃO BASCULANTE DE 10M3, DMT ATÉ 200M. AF_07/2020</t>
  </si>
  <si>
    <t>ESCAVAÇÃO HORIZONTAL, INCLUINDO ESCARIFICAÇÃO, CARGA, DESCARGA E TRANSPORTE EM SOLO DE 2A CATEGORIA COM TRATOR DE ESTEIRAS (150HP/LÂMINA: 3,18M3) E CAMINHÃO BASCULANTE DE 14M3, DMT ATÉ 200M. AF_07/2020</t>
  </si>
  <si>
    <t>ESCAVAÇÃO HORIZONTAL, INCLUINDO ESCARIFICAÇÃO, CARGA, DESCARGA E TRANSPORTE EM SOLO DE 2A CATEGORIA COM TRATOR DE ESTEIRAS (170HP/LÂMINA: 5,20M3) E CAMINHÃO BASCULANTE DE 10M3, DMT ATÉ 200M. AF_07/2020</t>
  </si>
  <si>
    <t>ESCAVAÇÃO HORIZONTAL, INCLUINDO ESCARIFICAÇÃO, CARGA, DESCARGA E TRANSPORTE EM SOLO DE 2A CATEGORIA COM TRATOR DE ESTEIRAS (170HP/LÂMINA: 5,20M3) E CAMINHÃO BASCULANTE DE 14M3, DMT ATÉ 200M. AF_07/2020</t>
  </si>
  <si>
    <t>ESCAVAÇÃO HORIZONTAL, INCLUINDO ESCARIFICAÇÃO, CARGA, DESCARGA E TRANSPORTE EM SOLO DE 2A CATEGORIA COM TRATOR DE ESTEIRAS (347HP/LÂMINA: 8,70M3) E CAMINHÃO BASCULANTE DE 10M3, DMT ATÉ 200M. AF_07/2020</t>
  </si>
  <si>
    <t>ESCAVAÇÃO HORIZONTAL, INCLUINDO ESCARIFICAÇÃO, CARGA, DESCARGA E TRANSPORTE EM SOLO DE 2A CATEGORIA COM TRATOR DE ESTEIRAS (347HP/LÂMINA: 8,70M3) E CAMINHÃO BASCULANTE DE 14M3, DMT ATÉ 200M. AF_07/2020</t>
  </si>
  <si>
    <t>ESCAVAÇÃO VERTICAL PARA EDIFICAÇÃO, COM CARGA, DESCARGA E TRANSPORTE DE SOLO DE 1ª CATEGORIA, COM ESCAVADEIRA HIDRÁULICA (CAÇAMBA: 0,8 M³ / 111 HP), FROTA DE 2 CAMINHÕES BASCULANTES DE 18 M³, DMT ATÉ 1 KM E VELOCIDADE MÉDIA 14 KM/H. AF_05/2020</t>
  </si>
  <si>
    <t>ESCAVAÇÃO VERTICAL PARA EDIFICAÇÃO, COM CARGA, DESCARGA E TRANSPORTE DE SOLO DE 1ª CATEGORIA, COM ESCAVADEIRA HIDRÁULICA (CAÇAMBA: 0,8 M³ / 111 HP), FROTA DE 3 CAMINHÕES BASCULANTES DE 14 M³, DMT ATÉ 1 KM E VELOCIDADE MÉDIA 14 KM/H. AF_05/2020</t>
  </si>
  <si>
    <t>ESCAVAÇÃO VERTICAL PARA EDIFICAÇÃO, COM CARGA, DESCARGA E TRANSPORTE DE SOLO DE 1ª CATEGORIA, COM ESCAVADEIRA HIDRÁULICA (CAÇAMBA: 0,8 M³ / 111 HP), FROTA DE 4 CAMINHÕES BASCULANTES DE 14 M³, DMT DE 1,5 KM E VELOCIDADE MÉDIA 18 KM/H. AF_05/2020</t>
  </si>
  <si>
    <t>ESCAVAÇÃO VERTICAL PARA EDIFICAÇÃO, COM CARGA, DESCARGA E TRANSPORTE DE SOLO DE 1ª CATEGORIA, COM ESCAVADEIRA HIDRÁULICA (CAÇAMBA: 0,8 M³ / 111 HP), FROTA DE 4 CAMINHÕES BASCULANTES DE 14 M³, DMT DE 2 KM E VELOCIDADE MÉDIA 19 KM/H. AF_05/2020</t>
  </si>
  <si>
    <t>ESCAVAÇÃO VERTICAL PARA EDIFICAÇÃO, COM CARGA, DESCARGA E TRANSPORTE DE SOLO DE 1ª CATEGORIA, COM ESCAVADEIRA HIDRÁULICA (CAÇAMBA: 0,8 M³ / 111 HP), FROTA DE 4 CAMINHÕES BASCULANTES DE 18 M³, DMT DE 1,5 KM E VELOCIDADE MÉDIA 18 KM/H. AF_05/2020</t>
  </si>
  <si>
    <t>ESCAVAÇÃO VERTICAL PARA EDIFICAÇÃO, COM CARGA, DESCARGA E TRANSPORTE DE SOLO DE 1ª CATEGORIA, COM ESCAVADEIRA HIDRÁULICA (CAÇAMBA: 0,8 M³ / 111 HP), FROTA DE 4 CAMINHÕES BASCULANTES DE 18 M³, DMT DE 2 KM E VELOCIDADE MÉDIA 19 KM/H. AF_05/2020</t>
  </si>
  <si>
    <t>ESCAVAÇÃO VERTICAL PARA EDIFICAÇÃO, COM CARGA, DESCARGA E TRANSPORTE DE SOLO DE 1ª CATEGORIA, COM ESCAVADEIRA HIDRÁULICA (CAÇAMBA: 0,8 M³ / 111 HP), FROTA DE 5 CAMINHÕES BASCULANTES DE 14 M³, DMT DE 3 KM E VELOCIDADE MÉDIA 20 KM/H. AF_05/2020</t>
  </si>
  <si>
    <t>ESCAVAÇÃO VERTICAL PARA EDIFICAÇÃO, COM CARGA, DESCARGA E TRANSPORTE DE SOLO DE 1ª CATEGORIA, COM ESCAVADEIRA HIDRÁULICA (CAÇAMBA: 0,8 M³ / 111 HP), FROTA DE 5 CAMINHÕES BASCULANTES DE 18 M³, DMT DE 3 KM E VELOCIDADE MÉDIA 20 KM/H. AF_05/2020</t>
  </si>
  <si>
    <t>ESCAVAÇÃO VERTICAL PARA EDIFICAÇÃO, COM CARGA, DESCARGA E TRANSPORTE DE SOLO DE 1ª CATEGORIA, COM ESCAVADEIRA HIDRÁULICA (CAÇAMBA: 0,8 M³ / 111 HP), FROTA DE 5 CAMINHÕES BASCULANTES DE 18 M³, DMT DE 4 KM E VELOCIDADE MÉDIA 22 KM/H. AF_05/2020</t>
  </si>
  <si>
    <t>ESCAVAÇÃO VERTICAL PARA EDIFICAÇÃO, COM CARGA, DESCARGA E TRANSPORTE DE SOLO DE 1ª CATEGORIA, COM ESCAVADEIRA HIDRÁULICA (CAÇAMBA: 0,8 M³ / 111 HP), FROTA DE 6 CAMINHÕES BASCULANTES DE 14 M³, DMT DE 4 KM E VELOCIDADE MÉDIA 22 KM/H. AF_05/2020</t>
  </si>
  <si>
    <t>ESCAVAÇÃO VERTICAL PARA EDIFICAÇÃO, COM CARGA, DESCARGA E TRANSPORTE DE SOLO DE 1ª CATEGORIA, COM ESCAVADEIRA HIDRÁULICA (CAÇAMBA: 0,8 M³ / 111 HP), FROTA DE 6 CAMINHÕES BASCULANTES DE 18 M³, DMT DE 6 KM E VELOCIDADE MÉDIA 22 KM/H. AF_05/2020</t>
  </si>
  <si>
    <t>ESCAVAÇÃO VERTICAL PARA EDIFICAÇÃO, COM CARGA, DESCARGA E TRANSPORTE DE SOLO DE 1ª CATEGORIA, COM ESCAVADEIRA HIDRÁULICA (CAÇAMBA: 0,8 M³ / 111 HP), FROTA DE 7 CAMINHÕES BASCULANTES DE 14 M³, DMT DE 6 KM E VELOCIDADE MÉDIA 22 KM/H. AF_05/2020</t>
  </si>
  <si>
    <t>ESCAVAÇÃO VERTICAL PARA EDIFICAÇÃO, COM CARGA, DESCARGA E TRANSPORTE DE SOLO DE 1ª CATEGORIA, COM ESCAVADEIRA HIDRÁULICA (CAÇAMBA: 0,8 M³ / 111HP), FROTA DE 3 CAMINHÕES BASCULANTES DE 10 M³, DMT ATÉ 1 KM E VELOCIDADE MÉDIA 14 KM/H. AF_05/2020</t>
  </si>
  <si>
    <t>ESCAVAÇÃO VERTICAL PARA EDIFICAÇÃO, COM CARGA, DESCARGA E TRANSPORTE DE SOLO DE 1ª CATEGORIA, COM ESCAVADEIRA HIDRÁULICA (CAÇAMBA: 0,8 M³ / 111HP), FROTA DE 5 CAMINHÕES BASCULANTES DE 10 M³, DMT DE 1,5 KM E VELOCIDADE MÉDIA 18 KM/H. AF_05/2020</t>
  </si>
  <si>
    <t>ESCAVAÇÃO VERTICAL PARA EDIFICAÇÃO, COM CARGA, DESCARGA E TRANSPORTE DE SOLO DE 1ª CATEGORIA, COM ESCAVADEIRA HIDRÁULICA (CAÇAMBA: 0,8 M³ / 111HP), FROTA DE 5 CAMINHÕES BASCULANTES DE 10 M³, DMT DE 2 KM E VELOCIDADE MÉDIA 19 KM/H. AF_05/2020</t>
  </si>
  <si>
    <t>ESCAVAÇÃO VERTICAL PARA EDIFICAÇÃO, COM CARGA, DESCARGA E TRANSPORTE DE SOLO DE 1ª CATEGORIA, COM ESCAVADEIRA HIDRÁULICA (CAÇAMBA: 0,8 M³ / 111HP), FROTA DE 6 CAMINHÕES BASCULANTES DE 10 M³, DMT DE 3 KM E VELOCIDADE MÉDIA 20 KM/H. AF_05/2020</t>
  </si>
  <si>
    <t>ESCAVAÇÃO VERTICAL PARA EDIFICAÇÃO, COM CARGA, DESCARGA E TRANSPORTE DE SOLO DE 1ª CATEGORIA, COM ESCAVADEIRA HIDRÁULICA (CAÇAMBA: 0,8 M³ / 111HP), FROTA DE 7 CAMINHÕES BASCULANTES DE 10 M³, DMT DE 4 KM E VELOCIDADE MÉDIA 22 KM/H. AF_05/2020</t>
  </si>
  <si>
    <t>ESCAVAÇÃO VERTICAL PARA EDIFICAÇÃO, COM CARGA, DESCARGA E TRANSPORTE DE SOLO DE 1ª CATEGORIA, COM ESCAVADEIRA HIDRÁULICA (CAÇAMBA: 0,8 M³ / 111HP), FROTA DE 9 CAMINHÕES BASCULANTES DE 10 M³, DMT DE 6 KM E VELOCIDADE MÉDIA 22 KM/H. AF_05/2020</t>
  </si>
  <si>
    <t>ESCAVAÇÃO VERTICAL PARA EDIFICAÇÃO, COM CARGA, DESCARGA E TRANSPORTE DE SOLO DE 1ª CATEGORIA, COM ESCAVADEIRA HIDRÁULICA (CAÇAMBA: 1,2 M³ / 155 HP), FROTA DE 3 CAMINHÕES BASCULANTES DE 14 M³, DMT ATÉ 1 KM E VELOCIDADE MÉDIA 14 KM/H. AF_05/2020</t>
  </si>
  <si>
    <t>ESCAVAÇÃO VERTICAL PARA EDIFICAÇÃO, COM CARGA, DESCARGA E TRANSPORTE DE SOLO DE 1ª CATEGORIA, COM ESCAVADEIRA HIDRÁULICA (CAÇAMBA: 1,2 M³ / 155 HP), FROTA DE 3 CAMINHÕES BASCULANTES DE 18 M³, DMT ATÉ 1 KM E VELOCIDADE MÉDIA 14 KM/H. AF_05/2020</t>
  </si>
  <si>
    <t>ESCAVAÇÃO VERTICAL PARA EDIFICAÇÃO, COM CARGA, DESCARGA E TRANSPORTE DE SOLO DE 1ª CATEGORIA, COM ESCAVADEIRA HIDRÁULICA (CAÇAMBA: 1,2 M³ / 155 HP), FROTA DE 5 CAMINHÕES BASCULANTES DE 14 M³, DMT DE 1,5 KM E VELOCIDADE MÉDIA 18 KM/H. AF_05/2020</t>
  </si>
  <si>
    <t>ESCAVAÇÃO VERTICAL PARA EDIFICAÇÃO, COM CARGA, DESCARGA E TRANSPORTE DE SOLO DE 1ª CATEGORIA, COM ESCAVADEIRA HIDRÁULICA (CAÇAMBA: 1,2 M³ / 155 HP), FROTA DE 5 CAMINHÕES BASCULANTES DE 14 M³, DMT DE 2 KM E VELOCIDADE MÉDIA 19 KM/H. AF_05/2020</t>
  </si>
  <si>
    <t>ESCAVAÇÃO VERTICAL PARA EDIFICAÇÃO, COM CARGA, DESCARGA E TRANSPORTE DE SOLO DE 1ª CATEGORIA, COM ESCAVADEIRA HIDRÁULICA (CAÇAMBA: 1,2 M³ / 155 HP), FROTA DE 5 CAMINHÕES BASCULANTES DE 18 M³, DMT DE 1,5 KM E VELOCIDADE MÉDIA 18 KM/H. AF_05/2020</t>
  </si>
  <si>
    <t>ESCAVAÇÃO VERTICAL PARA EDIFICAÇÃO, COM CARGA, DESCARGA E TRANSPORTE DE SOLO DE 1ª CATEGORIA, COM ESCAVADEIRA HIDRÁULICA (CAÇAMBA: 1,2 M³ / 155 HP), FROTA DE 5 CAMINHÕES BASCULANTES DE 18 M³, DMT DE 2 KM E VELOCIDADE MÉDIA 19 KM/H. AF_05/2020</t>
  </si>
  <si>
    <t>ESCAVAÇÃO VERTICAL PARA EDIFICAÇÃO, COM CARGA, DESCARGA E TRANSPORTE DE SOLO DE 1ª CATEGORIA, COM ESCAVADEIRA HIDRÁULICA (CAÇAMBA: 1,2 M³ / 155 HP), FROTA DE 6 CAMINHÕES BASCULANTES DE 14 M³, DMT DE 3 KM E VELOCIDADE MÉDIA 20 KM/H. AF_05/2020</t>
  </si>
  <si>
    <t>ESCAVAÇÃO VERTICAL PARA EDIFICAÇÃO, COM CARGA, DESCARGA E TRANSPORTE DE SOLO DE 1ª CATEGORIA, COM ESCAVADEIRA HIDRÁULICA (CAÇAMBA: 1,2 M³ / 155 HP), FROTA DE 6 CAMINHÕES BASCULANTES DE 18 M³, DMT DE 3 KM E VELOCIDADE MÉDIA 20 KM/H. AF_05/2020</t>
  </si>
  <si>
    <t>ESCAVAÇÃO VERTICAL PARA EDIFICAÇÃO, COM CARGA, DESCARGA E TRANSPORTE DE SOLO DE 1ª CATEGORIA, COM ESCAVADEIRA HIDRÁULICA (CAÇAMBA: 1,2 M³ / 155 HP), FROTA DE 6 CAMINHÕES BASCULANTES DE 18 M³, DMT DE 4 KM E VELOCIDADE MÉDIA 22 KM/H. AF_05/2020</t>
  </si>
  <si>
    <t>ESCAVAÇÃO VERTICAL PARA EDIFICAÇÃO, COM CARGA, DESCARGA E TRANSPORTE DE SOLO DE 1ª CATEGORIA, COM ESCAVADEIRA HIDRÁULICA (CAÇAMBA: 1,2 M³ / 155 HP), FROTA DE 7 CAMINHÕES BASCULANTES DE 14 M³, DMT DE 4 KM E VELOCIDADE MÉDIA 22 KM/H. AF_05/2020</t>
  </si>
  <si>
    <t>ESCAVAÇÃO VERTICAL PARA EDIFICAÇÃO, COM CARGA, DESCARGA E TRANSPORTE DE SOLO DE 1ª CATEGORIA, COM ESCAVADEIRA HIDRÁULICA (CAÇAMBA: 1,2 M³ / 155 HP), FROTA DE 8 CAMINHÕES BASCULANTES DE 18 M³, DMT DE 6 KM E VELOCIDADE MÉDIA 22 KM/H. AF_05/2020</t>
  </si>
  <si>
    <t>ESCAVAÇÃO VERTICAL PARA EDIFICAÇÃO, COM CARGA, DESCARGA E TRANSPORTE DE SOLO DE 1ª CATEGORIA, COM ESCAVADEIRA HIDRÁULICA (CAÇAMBA: 1,2 M³ / 155 HP), FROTA DE 9 CAMINHÕES BASCULANTES DE 14 M³, DMT DE 6 KM E VELOCIDADE MÉDIA 22 KM/H. AF_05/2020</t>
  </si>
  <si>
    <t>ESCAVAÇÃO VERTICAL PARA EDIFICAÇÃO, COM CARGA, DESCARGA E TRANSPORTE DE SOLO DE 1ª CATEGORIA, COM ESCAVADEIRA HIDRÁULICA (CAÇAMBA: 1,2 M³ / 155HP), FROTA DE 10 CAMINHÕES BASCULANTES DE 10 M³, DMT DE 6 KM E VELOCIDADE MÉDIA 22 KM/H. AF_05/2020</t>
  </si>
  <si>
    <t>ESCAVAÇÃO VERTICAL PARA EDIFICAÇÃO, COM CARGA, DESCARGA E TRANSPORTE DE SOLO DE 1ª CATEGORIA, COM ESCAVADEIRA HIDRÁULICA (CAÇAMBA: 1,2 M³ / 155HP), FROTA DE 3 CAMINHÕES BASCULANTES DE 10 M³, DMT ATÉ 1 KM E VELOCIDADE MÉDIA 14 KM/H. AF_05/2020</t>
  </si>
  <si>
    <t>ESCAVAÇÃO VERTICAL PARA EDIFICAÇÃO, COM CARGA, DESCARGA E TRANSPORTE DE SOLO DE 1ª CATEGORIA, COM ESCAVADEIRA HIDRÁULICA (CAÇAMBA: 1,2 M³ / 155HP), FROTA DE 6 CAMINHÕES BASCULANTES DE 10 M³, DMT DE 1,5 KM E VELOCIDADE MÉDIA 18 KM/H. AF_05/2020</t>
  </si>
  <si>
    <t>ESCAVAÇÃO VERTICAL PARA EDIFICAÇÃO, COM CARGA, DESCARGA E TRANSPORTE DE SOLO DE 1ª CATEGORIA, COM ESCAVADEIRA HIDRÁULICA (CAÇAMBA: 1,2 M³ / 155HP), FROTA DE 6 CAMINHÕES BASCULANTES DE 10 M³, DMT DE 2 KM E VELOCIDADE MÉDIA 19 KM/H. AF_05/2020</t>
  </si>
  <si>
    <t>ESCAVAÇÃO VERTICAL PARA EDIFICAÇÃO, COM CARGA, DESCARGA E TRANSPORTE DE SOLO DE 1ª CATEGORIA, COM ESCAVADEIRA HIDRÁULICA (CAÇAMBA: 1,2 M³ / 155HP), FROTA DE 7 CAMINHÕES BASCULANTES DE 10 M³, DMT DE 3 KM E VELOCIDADE MÉDIA 20 KM/H. AF_05/2020</t>
  </si>
  <si>
    <t>ESCAVAÇÃO VERTICAL PARA EDIFICAÇÃO, COM CARGA, DESCARGA E TRANSPORTE DE SOLO DE 1ª CATEGORIA, COM ESCAVADEIRA HIDRÁULICA (CAÇAMBA: 1,2 M³ / 155HP), FROTA DE 8 CAMINHÕES BASCULANTES DE 10 M³, DMT DE 4 KM E VELOCIDADE MÉDIA 22 KM/H. AF_05/2020</t>
  </si>
  <si>
    <t>ESCAVAÇÃO VERTICAL PARA INFRAESTRUTURA, COM CARGA, DESCARGA E TRANSPORTE DE SOLO DE 1ª CATEGORIA, COM ESCAVADEIRA HIDRÁULICA (CAÇAMBA: 0,8 M³ / 111 HP), FROTA DE 3 CAMINHÕES BASCULANTES DE 14 M³, DMT ATÉ 1 KM E VELOCIDADE MÉDIA14 KM/H. AF_05/2020</t>
  </si>
  <si>
    <t>ESCAVAÇÃO VERTICAL PARA INFRAESTRUTURA, COM CARGA, DESCARGA E TRANSPORTE DE SOLO DE 1ª CATEGORIA, COM ESCAVADEIRA HIDRÁULICA (CAÇAMBA: 0,8 M³ / 111 HP), FROTA DE 3 CAMINHÕES BASCULANTES DE 18 M³, DMT ATÉ 1 KM E VELOCIDADE MÉDIA14 KM/H. AF_05/2020</t>
  </si>
  <si>
    <t>ESCAVAÇÃO VERTICAL PARA INFRAESTRUTURA, COM CARGA, DESCARGA E TRANSPORTE DE SOLO DE 1ª CATEGORIA, COM ESCAVADEIRA HIDRÁULICA (CAÇAMBA: 0,8 M³ / 111HP), FROTA DE 10 CAMINHÕES BASCULANTES DE 10 M³, DMT DE 6 KM E VELOCIDADE MÉDIA22 KM/H. AF_05/2020</t>
  </si>
  <si>
    <t>ESCAVAÇÃO VERTICAL PARA INFRAESTRUTURA, COM CARGA, DESCARGA E TRANSPORTE DE SOLO DE 1ª CATEGORIA, COM ESCAVADEIRA HIDRÁULICA (CAÇAMBA: 0,8 M³ / 111HP), FROTA DE 3 CAMINHÕES BASCULANTES DE 10 M³, DMT ATÉ 1 KM E VELOCIDADE MÉDIA14 KM/H. AF_05/2020</t>
  </si>
  <si>
    <t>ESCAVAÇÃO VERTICAL PARA INFRAESTRUTURA, COM CARGA, DESCARGA E TRANSPORTE DE SOLO DE 1ª CATEGORIA, COM ESCAVADEIRA HIDRÁULICA (CAÇAMBA: 0,8 M³ / 111HP), FROTA DE 4 CAMINHÕES BASCULANTES DE 18 M³, DMT DE 1,5 KM E VELOCIDADE MÉDIA18 KM/H. AF_05/2020</t>
  </si>
  <si>
    <t>ESCAVAÇÃO VERTICAL PARA INFRAESTRUTURA, COM CARGA, DESCARGA E TRANSPORTE DE SOLO DE 1ª CATEGORIA, COM ESCAVADEIRA HIDRÁULICA (CAÇAMBA: 0,8 M³ / 111HP), FROTA DE 4 CAMINHÕES BASCULANTES DE 18 M³, DMT DE 2 KM E VELOCIDADE MÉDIA 19 KM/H. AF_05/2020</t>
  </si>
  <si>
    <t>ESCAVAÇÃO VERTICAL PARA INFRAESTRUTURA, COM CARGA, DESCARGA E TRANSPORTE DE SOLO DE 1ª CATEGORIA, COM ESCAVADEIRA HIDRÁULICA (CAÇAMBA: 0,8 M³ / 111HP), FROTA DE 5 CAMINHÕES BASCULANTES DE 10 M³, DMT DE 1,5 KM E VELOCIDADE MÉDIA18 KM/H. AF_05/2020</t>
  </si>
  <si>
    <t>ESCAVAÇÃO VERTICAL PARA INFRAESTRUTURA, COM CARGA, DESCARGA E TRANSPORTE DE SOLO DE 1ª CATEGORIA, COM ESCAVADEIRA HIDRÁULICA (CAÇAMBA: 0,8 M³ / 111HP), FROTA DE 5 CAMINHÕES BASCULANTES DE 14 M³, DMT DE 1,5 KM E VELOCIDADE MÉDIA18 KM/H. AF_05/2020</t>
  </si>
  <si>
    <t>ESCAVAÇÃO VERTICAL PARA INFRAESTRUTURA, COM CARGA, DESCARGA E TRANSPORTE DE SOLO DE 1ª CATEGORIA, COM ESCAVADEIRA HIDRÁULICA (CAÇAMBA: 0,8 M³ / 111HP), FROTA DE 5 CAMINHÕES BASCULANTES DE 14 M³, DMT DE 2 KM E VELOCIDADE MÉDIA 19 KM/H. AF_05/2020</t>
  </si>
  <si>
    <t>ESCAVAÇÃO VERTICAL PARA INFRAESTRUTURA, COM CARGA, DESCARGA E TRANSPORTE DE SOLO DE 1ª CATEGORIA, COM ESCAVADEIRA HIDRÁULICA (CAÇAMBA: 0,8 M³ / 111HP), FROTA DE 5 CAMINHÕES BASCULANTES DE 18 M³, DMT DE 3 KM E VELOCIDADE MÉDIA 20 KM/H. AF_05/2020</t>
  </si>
  <si>
    <t>ESCAVAÇÃO VERTICAL PARA INFRAESTRUTURA, COM CARGA, DESCARGA E TRANSPORTE DE SOLO DE 1ª CATEGORIA, COM ESCAVADEIRA HIDRÁULICA (CAÇAMBA: 0,8 M³ / 111HP), FROTA DE 6 CAMINHÕES BASCULANTES DE 10 M³, DMT DE 2 KM E VELOCIDADE MÉDIA 19 KM/H. AF_05/2020</t>
  </si>
  <si>
    <t>ESCAVAÇÃO VERTICAL PARA INFRAESTRUTURA, COM CARGA, DESCARGA E TRANSPORTE DE SOLO DE 1ª CATEGORIA, COM ESCAVADEIRA HIDRÁULICA (CAÇAMBA: 0,8 M³ / 111HP), FROTA DE 6 CAMINHÕES BASCULANTES DE 14 M³, DMT DE 3 KM E VELOCIDADE MÉDIA 20 KM/H. AF_05/2020</t>
  </si>
  <si>
    <t>ESCAVAÇÃO VERTICAL PARA INFRAESTRUTURA, COM CARGA, DESCARGA E TRANSPORTE DE SOLO DE 1ª CATEGORIA, COM ESCAVADEIRA HIDRÁULICA (CAÇAMBA: 0,8 M³ / 111HP), FROTA DE 6 CAMINHÕES BASCULANTES DE 14 M³, DMT DE 4 KM E VELOCIDADE MÉDIA 22 KM/H. AF_05/2020</t>
  </si>
  <si>
    <t>ESCAVAÇÃO VERTICAL PARA INFRAESTRUTURA, COM CARGA, DESCARGA E TRANSPORTE DE SOLO DE 1ª CATEGORIA, COM ESCAVADEIRA HIDRÁULICA (CAÇAMBA: 0,8 M³ / 111HP), FROTA DE 6 CAMINHÕES BASCULANTES DE 18 M³, DMT DE 4 KM E VELOCIDADE MÉDIA 22 KM/H. AF_05/2020</t>
  </si>
  <si>
    <t>ESCAVAÇÃO VERTICAL PARA INFRAESTRUTURA, COM CARGA, DESCARGA E TRANSPORTE DE SOLO DE 1ª CATEGORIA, COM ESCAVADEIRA HIDRÁULICA (CAÇAMBA: 0,8 M³ / 111HP), FROTA DE 7 CAMINHÕES BASCULANTES DE 10 M³, DMT DE 3 KM E VELOCIDADE MÉDIA 20 KM/H. AF_05/2020</t>
  </si>
  <si>
    <t>ESCAVAÇÃO VERTICAL PARA INFRAESTRUTURA, COM CARGA, DESCARGA E TRANSPORTE DE SOLO DE 1ª CATEGORIA, COM ESCAVADEIRA HIDRÁULICA (CAÇAMBA: 0,8 M³ / 111HP), FROTA DE 7 CAMINHÕES BASCULANTES DE 18 M³, DMT DE 6 KM E VELOCIDADE MÉDIA 22 KM/H. AF_05/2020</t>
  </si>
  <si>
    <t>ESCAVAÇÃO VERTICAL PARA INFRAESTRUTURA, COM CARGA, DESCARGA E TRANSPORTE DE SOLO DE 1ª CATEGORIA, COM ESCAVADEIRA HIDRÁULICA (CAÇAMBA: 0,8 M³ / 111HP), FROTA DE 8 CAMINHÕES BASCULANTES DE 10 M³, DMT DE 4 KM E VELOCIDADE MÉDIA 22 KM/H. AF_05/2020</t>
  </si>
  <si>
    <t>ESCAVAÇÃO VERTICAL PARA INFRAESTRUTURA, COM CARGA, DESCARGA E TRANSPORTE DE SOLO DE 1ª CATEGORIA, COM ESCAVADEIRA HIDRÁULICA (CAÇAMBA: 0,8 M³ / 111HP), FROTA DE 8 CAMINHÕES BASCULANTES DE 14 M³, DMT DE 6 KM E VELOCIDADE MÉDIA 22 KM/H. AF_05/2020</t>
  </si>
  <si>
    <t>ESCAVAÇÃO VERTICAL PARA INFRAESTRUTURA, COM CARGA, DESCARGA E TRANSPORTE DE SOLO DE 1ª CATEGORIA, COM ESCAVADEIRA HIDRÁULICA (CAÇAMBA: 1,2 M³ / 155 HP), FROTA DE 3 CAMINHÕES BASCULANTES DE 14 M³, DMT ATÉ 1 KM E VELOCIDADE MÉDIA14 KM/H. AF_05/2020</t>
  </si>
  <si>
    <t>ESCAVAÇÃO VERTICAL PARA INFRAESTRUTURA, COM CARGA, DESCARGA E TRANSPORTE DE SOLO DE 1ª CATEGORIA, COM ESCAVADEIRA HIDRÁULICA (CAÇAMBA: 1,2 M³ / 155 HP), FROTA DE 3 CAMINHÕES BASCULANTES DE 18 M³, DMT ATÉ 1 KM E VELOCIDADE MÉDIA14 KM/H. AF_05/2020</t>
  </si>
  <si>
    <t>ESCAVAÇÃO VERTICAL PARA INFRAESTRUTURA, COM CARGA, DESCARGA E TRANSPORTE DE SOLO DE 1ª CATEGORIA, COM ESCAVADEIRA HIDRÁULICA (CAÇAMBA: 1,2 M³ / 155HP), FROTA DE 10 CAMINHÕES BASCULANTES DE 14 M³, DMT DE 6 KM E VELOCIDADE MÉDIA22 KM/H. AF_05/2020</t>
  </si>
  <si>
    <t>ESCAVAÇÃO VERTICAL PARA INFRAESTRUTURA, COM CARGA, DESCARGA E TRANSPORTE DE SOLO DE 1ª CATEGORIA, COM ESCAVADEIRA HIDRÁULICA (CAÇAMBA: 1,2 M³ / 155HP), FROTA DE 12 CAMINHÕES BASCULANTES DE 10 M³, DMT DE 6 KM E VELOCIDADE MÉDIA22 KM/H. AF_05/2020</t>
  </si>
  <si>
    <t>ESCAVAÇÃO VERTICAL PARA INFRAESTRUTURA, COM CARGA, DESCARGA E TRANSPORTE DE SOLO DE 1ª CATEGORIA, COM ESCAVADEIRA HIDRÁULICA (CAÇAMBA: 1,2 M³ / 155HP), FROTA DE 4 CAMINHÕES BASCULANTES DE 10 M³, DMT ATÉ 1 KM E VELOCIDADE MÉDIA14 KM/H. AF_05/2020</t>
  </si>
  <si>
    <t>ESCAVAÇÃO VERTICAL PARA INFRAESTRUTURA, COM CARGA, DESCARGA E TRANSPORTE DE SOLO DE 1ª CATEGORIA, COM ESCAVADEIRA HIDRÁULICA (CAÇAMBA: 1,2 M³ / 155HP), FROTA DE 5 CAMINHÕES BASCULANTES DE 18 M³, DMT DE 1,5 KM E VELOCIDADE MÉDIA18 KM/H. AF_05/2020</t>
  </si>
  <si>
    <t>ESCAVAÇÃO VERTICAL PARA INFRAESTRUTURA, COM CARGA, DESCARGA E TRANSPORTE DE SOLO DE 1ª CATEGORIA, COM ESCAVADEIRA HIDRÁULICA (CAÇAMBA: 1,2 M³ / 155HP), FROTA DE 6 CAMINHÕES BASCULANTES DE 10 M³, DMT DE 1,5 KM E VELOCIDADE MÉDIA18 KM/H. AF_05/2020</t>
  </si>
  <si>
    <t>ESCAVAÇÃO VERTICAL PARA INFRAESTRUTURA, COM CARGA, DESCARGA E TRANSPORTE DE SOLO DE 1ª CATEGORIA, COM ESCAVADEIRA HIDRÁULICA (CAÇAMBA: 1,2 M³ / 155HP), FROTA DE 6 CAMINHÕES BASCULANTES DE 14 M³, DMT DE 2 KM E VELOCIDADE MÉDIA 19 KM/H. AF_05/2020</t>
  </si>
  <si>
    <t>ESCAVAÇÃO VERTICAL PARA INFRAESTRUTURA, COM CARGA, DESCARGA E TRANSPORTE DE SOLO DE 1ª CATEGORIA, COM ESCAVADEIRA HIDRÁULICA (CAÇAMBA: 1,2 M³ / 155HP), FROTA DE 6 CAMINHÕES BASCULANTES DE 18 M³, DMT DE 2 KM E VELOCIDADE MÉDIA 19 KM/H. AF_05/2020</t>
  </si>
  <si>
    <t>ESCAVAÇÃO VERTICAL PARA INFRAESTRUTURA, COM CARGA, DESCARGA E TRANSPORTE DE SOLO DE 1ª CATEGORIA, COM ESCAVADEIRA HIDRÁULICA (CAÇAMBA: 1,2 M³ / 155HP), FROTA DE 6 CAMINHÕES BASCULANTES DE 18 M³, DMT DE 3 KM E VELOCIDADE MÉDIA 20 KM/H. AF_05/2020</t>
  </si>
  <si>
    <t>ESCAVAÇÃO VERTICAL PARA INFRAESTRUTURA, COM CARGA, DESCARGA E TRANSPORTE DE SOLO DE 1ª CATEGORIA, COM ESCAVADEIRA HIDRÁULICA (CAÇAMBA: 1,2 M³ / 155HP), FROTA DE 7 CAMINHÕES BASCULANTES DE 10 M³, DMT DE 2 KM E VELOCIDADE MÉDIA 19 KM/H. AF_05/2020</t>
  </si>
  <si>
    <t>ESCAVAÇÃO VERTICAL PARA INFRAESTRUTURA, COM CARGA, DESCARGA E TRANSPORTE DE SOLO DE 1ª CATEGORIA, COM ESCAVADEIRA HIDRÁULICA (CAÇAMBA: 1,2 M³ / 155HP), FROTA DE 7 CAMINHÕES BASCULANTES DE 14 M³, DMT DE 3 KM E VELOCIDADE MÉDIA 20 KM/H. AF_05/2020</t>
  </si>
  <si>
    <t>ESCAVAÇÃO VERTICAL PARA INFRAESTRUTURA, COM CARGA, DESCARGA E TRANSPORTE DE SOLO DE 1ª CATEGORIA, COM ESCAVADEIRA HIDRÁULICA (CAÇAMBA: 1,2 M³ / 155HP), FROTA DE 7 CAMINHÕES BASCULANTES DE 18 M³, DMT DE 4 KM E VELOCIDADE MÉDIA 22 KM/H. AF_05/2020</t>
  </si>
  <si>
    <t>ESCAVAÇÃO VERTICAL PARA INFRAESTRUTURA, COM CARGA, DESCARGA E TRANSPORTE DE SOLO DE 1ª CATEGORIA, COM ESCAVADEIRA HIDRÁULICA (CAÇAMBA: 1,2 M³ / 155HP), FROTA DE 8 CAMINHÕES BASCULANTES DE 10 M³, DMT DE 3 KM E VELOCIDADE MÉDIA 20 KM/H. AF_05/2020</t>
  </si>
  <si>
    <t>ESCAVAÇÃO VERTICAL PARA INFRAESTRUTURA, COM CARGA, DESCARGA E TRANSPORTE DE SOLO DE 1ª CATEGORIA, COM ESCAVADEIRA HIDRÁULICA (CAÇAMBA: 1,2 M³ / 155HP), FROTA DE 8 CAMINHÕES BASCULANTES DE 14 M³, DMT DE 4 KM E VELOCIDADE MÉDIA 22 KM/H. AF_05/2020</t>
  </si>
  <si>
    <t>ESCAVAÇÃO VERTICAL PARA INFRAESTRUTURA, COM CARGA, DESCARGA E TRANSPORTE DE SOLO DE 1ª CATEGORIA, COM ESCAVADEIRA HIDRÁULICA (CAÇAMBA: 1,2 M³ / 155HP), FROTA DE 9 CAMINHÕES BASCULANTES DE 10 M³, DMT DE 4 KM E VELOCIDADE MÉDIA 22 KM/H. AF_05/2020</t>
  </si>
  <si>
    <t>ESCAVAÇÃO VERTICAL PARA INFRAESTRUTURA, COM CARGA, DESCARGA E TRANSPORTE DE SOLO DE 1ª CATEGORIA, COM ESCAVADEIRA HIDRÁULICA (CAÇAMBA: 1,2 M³ / 155HP), FROTA DE 9 CAMINHÕES BASCULANTES DE 18 M³, DMT DE 6 KM E VELOCIDADE MÉDIA 22 KM/H. AF_05/2020</t>
  </si>
  <si>
    <t>ESCAVAÇÃO VERTICAL PARA INFRAESTRUTURA, COM CARGA, DESCARGA E TRANSPORTE DE SOLO DE 1ª CATEGORIA, COM ESCAVADEIRA HIDRÁULICA (CAÇAMBA: 1,2M³ / 155HP), FROTA DE 6 CAMINHÕES BASCULANTES DE 14 M³, DMT DE 1,5 KM E VELOCIDADE MÉDIA18 KM/H. AF_05/2020</t>
  </si>
  <si>
    <t>ESCAVAÇÃO MECANIZADA DE VALA COM PROF. ATÉ 1,5 M (MÉDIA MONTANTE E JUSANTE/UMA COMPOSIÇÃO POR TRECHO), ESCAVADEIRA (0,8 M3), LARG. DE 1,5 M A 2,5 M, EM SOLO DE 1A CATEGORIA, EM LOCAIS COM ALTO NÍVEL DE INTERFERÊNCIA. AF_09/2024</t>
  </si>
  <si>
    <t>ESCAVAÇÃO MECANIZADA DE VALA COM PROF. ATÉ 1,5 M (MÉDIA MONTANTE E JUSANTE/UMA COMPOSIÇÃO POR TRECHO), ESCAVADEIRA (0,8 M3), LARG. DE 1,5 M A 2,5 M, EM SOLO DE 1A CATEGORIA, LOCAIS COM BAIXO NÍVEL DE INTERFERÊNCIA. AF_09/2024</t>
  </si>
  <si>
    <t>ESCAVAÇÃO MECANIZADA DE VALA COM PROF. ATÉ 1,5 M (MÉDIA MONTANTE E JUSANTE/UMA COMPOSIÇÃO POR TRECHO), ESCAVADEIRA (0,8 M3), LARG. DE 1,5 M A 2,5 M, EM SOLO DE 2A CATEGORIA, EM LOCAIS COM ALTO NÍVEL DE INTERFERÊNCIA. AF_09/2024</t>
  </si>
  <si>
    <t>ESCAVAÇÃO MECANIZADA DE VALA COM PROF. ATÉ 1,5 M (MÉDIA MONTANTE E JUSANTE/UMA COMPOSIÇÃO POR TRECHO), ESCAVADEIRA (0,8 M3), LARG. DE 1,5 M A 2,5 M, EM SOLO DE 2A CATEGORIA, LOCAIS COM BAIXO NÍVEL DE INTERFERÊNCIA. AF_09/2024</t>
  </si>
  <si>
    <t>ESCAVAÇÃO MECANIZADA DE VALA COM PROF. ATÉ 1,5 M (MÉDIA MONTANTE E JUSANTE/UMA COMPOSIÇÃO POR TRECHO), ESCAVADEIRA (0,8 M3), LARG. DE 1,5 M A 2,5 M, EM SOLO MOLE, EM LOCAIS COM ALTO NÍVEL DE INTERFERÊNCIA. AF_09/2024</t>
  </si>
  <si>
    <t>ESCAVAÇÃO MECANIZADA DE VALA COM PROF. ATÉ 1,5 M (MÉDIA MONTANTE E JUSANTE/UMA COMPOSIÇÃO POR TRECHO), ESCAVADEIRA (0,8 M3), LARG. DE 1,5 M A 2,5 M, EM SOLO MOLE, LOCAIS COM BAIXO NÍVEL DE INTERFERÊNCIA. AF_09/2024</t>
  </si>
  <si>
    <t>ESCAVAÇÃO MECANIZADA DE VALA COM PROF. ATÉ 1,5 M (MÉDIA MONTANTE E JUSANTE/UMA COMPOSIÇÃO POR TRECHO), ESCAVADEIRA (0,8 M3), LARG. MENOR QUE 1,5 M, EM SOLO DE 1A CATEGORIA, EM LOCAIS COM ALTO NÍVEL DE INTERFERÊNCIA. AF_09/2024</t>
  </si>
  <si>
    <t>ESCAVAÇÃO MECANIZADA DE VALA COM PROF. ATÉ 1,5 M (MÉDIA MONTANTE E JUSANTE/UMA COMPOSIÇÃO POR TRECHO), ESCAVADEIRA (0,8 M3),LARG. ATÉ 1,5 M, EM SOLO DE 2A CATEGORIA, EM LOCAIS COM ALTO NÍVEL DE INTERFERÊNCIA. AF_09/2024</t>
  </si>
  <si>
    <t>ESCAVAÇÃO MECANIZADA DE VALA COM PROF. ATÉ 1,5 M (MÉDIA MONTANTE E JUSANTE/UMA COMPOSIÇÃO POR TRECHO), ESCAVADEIRA (0,8 M3),LARG. MENOR QUE 1,5 M, EM SOLO DE 1A CATEGORIA, LOCAIS COM BAIXO NÍVEL DE INTERFERÊNCIA. AF_09/2024</t>
  </si>
  <si>
    <t>ESCAVAÇÃO MECANIZADA DE VALA COM PROF. ATÉ 1,5 M (MÉDIA MONTANTE E JUSANTE/UMA COMPOSIÇÃO POR TRECHO), ESCAVADEIRA (0,8 M3),LARG. MENOR QUE 1,5 M, EM SOLO DE MOLE, EM LOCAIS COM ALTO NÍVEL DE INTERFERÊNCIA. AF_09/2024</t>
  </si>
  <si>
    <t>ESCAVAÇÃO MECANIZADA DE VALA COM PROF. ATÉ 1,5 M (MÉDIA MONTANTE E JUSANTE/UMA COMPOSIÇÃO POR TRECHO), ESCAVADEIRA (0,8 M3),LARG. MENOR QUE 1,5 M, EM SOLO MOLE, LOCAIS COM BAIXO NÍVEL DE INTERFERÊNCIA. AF_09/2024</t>
  </si>
  <si>
    <t>ESCAVAÇÃO MECANIZADA DE VALA COM PROF. ATÉ 1,5 M (MÉDIA MONTANTE E JUSANTE/UMA COMPOSIÇÃO POR TRECHO), RETROESCAV. (0,26 M3), LARG. DE 0,8 M A 1,5 M, EM SOLO DE 1A CATEGORIA, EM LOCAIS COM ALTO NÍVEL DE INTERFERÊNCIA. AF_09/2024</t>
  </si>
  <si>
    <t>ESCAVAÇÃO MECANIZADA DE VALA COM PROF. ATÉ 1,5 M (MÉDIA MONTANTE E JUSANTE/UMA COMPOSIÇÃO POR TRECHO), RETROESCAV. (0,26 M3), LARG. DE 0,8 M A 1,5 M, EM SOLO DE 2A CATEGORIA, EM LOCAIS COM ALTO NÍVEL DE INTERFERÊNCIA. AF_09/2024</t>
  </si>
  <si>
    <t>ESCAVAÇÃO MECANIZADA DE VALA COM PROF. ATÉ 1,5 M (MÉDIA MONTANTE E JUSANTE/UMA COMPOSIÇÃO POR TRECHO), RETROESCAV. (0,26 M3), LARG. DE 0,8 M A 1,5 M, EM SOLO DE 2A CATEGORIA, EM LOCAIS COM BAIXO NÍVEL DE INTERFERÊNCIA. AF_09/2024</t>
  </si>
  <si>
    <t>ESCAVAÇÃO MECANIZADA DE VALA COM PROF. ATÉ 1,5 M (MÉDIA MONTANTE E JUSANTE/UMA COMPOSIÇÃO POR TRECHO), RETROESCAV. (0,26 M3), LARG. DE 0,8 M A 1,5 M, EM SOLO MOLE, EM LOCAIS COM ALTO NÍVEL DE INTERFERÊNCIA. AF_09/2024</t>
  </si>
  <si>
    <t>ESCAVAÇÃO MECANIZADA DE VALA COM PROF. ATÉ 1,5 M (MÉDIA MONTANTE E JUSANTE/UMA COMPOSIÇÃO POR TRECHO), RETROESCAV. (0,26 M3), LARG. DE 0,8 M A 1,5 M, EM SOLO MOLE, LOCAIS COM BAIXO NÍVEL DE INTERFERÊNCIA. AF_09/2024</t>
  </si>
  <si>
    <t>ESCAVAÇÃO MECANIZADA DE VALA COM PROF. ATÉ 1,5 M (MÉDIA MONTANTE E JUSANTE/UMA COMPOSIÇÃO POR TRECHO), RETROESCAV. (0,26 M3), LARG. MENOR QUE 0,8 M, EM SOLO DE 1A CATEGORIA, EM LOCAIS COM ALTO NÍVEL DE INTERFERÊNCIA. AF_09/2024</t>
  </si>
  <si>
    <t>ESCAVAÇÃO MECANIZADA DE VALA COM PROF. ATÉ 1,5 M (MÉDIA MONTANTE E JUSANTE/UMA COMPOSIÇÃO POR TRECHO), RETROESCAV. (0,26 M3), LARG. MENOR QUE 0,8 M, EM SOLO DE 2A CATEGORIA, EM LOCAIS COM ALTO NÍVEL DE INTERFERÊNCIA. AF_09/2024</t>
  </si>
  <si>
    <t>ESCAVAÇÃO MECANIZADA DE VALA COM PROF. ATÉ 1,5 M (MÉDIA MONTANTE E JUSANTE/UMA COMPOSIÇÃO POR TRECHO), RETROESCAV. (0,26 M3), LARG. MENOR QUE 0,8 M, EM SOLO MOLE, EM LOCAIS COM ALTO NÍVEL DE INTERFERÊNCIA. AF_09/2024</t>
  </si>
  <si>
    <t>ESCAVAÇÃO MECANIZADA DE VALA COM PROF. ATÉ 1,5 M (MÉDIA MONTANTE E JUSANTE/UMA COMPOSIÇÃO POR TRECHO), RETROESCAV. (0,26 M3), LARG. MENOR QUE 0,8 M, EM SOLO MOLE, LOCAIS COM BAIXO NÍVEL DE INTERFERÊNCIA. AF_09/2024</t>
  </si>
  <si>
    <t>ESCAVAÇÃO MECANIZADA DE VALA COM PROF. ATÉ 1,5 M (MÉDIA MONTANTE E JUSANTE/UMA COMPOSIÇÃO POR TRECHO), RETROESCAV. (0,26 M3), LARGURA MENOR QUE 0,8 M, EM SOLO DE 2A CATEGORIA, EM LOCAIS COM BAIXO NÍVEL DE INTERFERÊNCIA. AF_09/2024</t>
  </si>
  <si>
    <t>ESCAVAÇÃO MECANIZADA DE VALA COM PROF. ATÉ 1,5 M (MÉDIA MONTANTE E JUSANTE/UMA COMPOSIÇÃO POR TRECHO),COM ESCAVADEIRA (0,8 M3), LARG. MENOR QUE 1,5 M, EM SOLO DE 2A CATEGORIA, LOCAIS COM BAIXO NÍVEL DE INTERFERÊNCIA. AF_09/2024</t>
  </si>
  <si>
    <t>ESCAVAÇÃO MECANIZADA DE VALA COM PROF. DE 3,0 M ATÉ 4,5 M (MÉDIA MONTANTE E JUSANTE/UMA COMPOSIÇÃO POR TRECHO), ESCAVADEIRA (1,2 M3), LARG. DE 1,5 M A 2,5 M, EM SOLO DE 2A CATEGORIA, EM LOCAIS COM ALTO NÍVEL DE INTERFERÊNCIA. AF_09/2024</t>
  </si>
  <si>
    <t>ESCAVAÇÃO MECANIZADA DE VALA COM PROF. DE 3,0 M ATÉ 4,5 M (MÉDIA MONTANTE E JUSANTE/UMA COMPOSIÇÃO POR TRECHO), ESCAVADEIRA (1,2 M3), LARG. DE 1,5 M A 2,5 M, EM SOLO MOLE, EM LOCAIS COM ALTO NÍVEL DE INTERFERÊNCIA. AF_09/2024</t>
  </si>
  <si>
    <t>ESCAVAÇÃO MECANIZADA DE VALA COM PROF. DE 3,0 M ATÉ 4,5 M(MÉDIA MONTANTE E JUSANTE/UMA COMPOSIÇÃO POR TRECHO), ESCAVADEIRA (1,2 M3), LARG. DE 1,5 M A 2,5 M, EM SOLO DE 1A CATEGORIA, EM LOCAIS COM ALTO NÍVEL DE INTERFERÊNCIA. AF_09/2024</t>
  </si>
  <si>
    <t>ESCAVAÇÃO MECANIZADA DE VALA COM PROF. MAIOR QUE 1,5 M ATÉ 3,0 M (MÉDIA MONTANTE E JUSANTE/UMA COMPOSIÇÃO POR TRECHO), ESCAVADEIRA (0,8 M3), LARG. ATÉ 1,5 M, EM SOLO DE 2A CATEGORIA, EM LOCAIS COM ALTO NÍVEL DE INTERFERÊNCIA. AF_09/2024</t>
  </si>
  <si>
    <t>ESCAVAÇÃO MECANIZADA DE VALA COM PROF. MAIOR QUE 1,5 M ATÉ 3,0 M (MÉDIA MONTANTE E JUSANTE/UMA COMPOSIÇÃO POR TRECHO), ESCAVADEIRA (0,8 M3), LARGURA ATÉ 1,5 M, EM SOLO DE 1A CATEGORIA, EM LOCAIS COM ALTO NÍVEL DE INTERFERÊNCIA. AF_09/2024</t>
  </si>
  <si>
    <t>ESCAVAÇÃO MECANIZADA DE VALA COM PROF. MAIOR QUE 1,5 M ATÉ 3,0 M (MÉDIA MONTANTE E JUSANTE/UMA COMPOSIÇÃO POR TRECHO), ESCAVADEIRA (0,8 M3), LARGURA ATÉ 1,5 M, EM SOLO MOLE, EM LOCAIS COM ALTO NÍVEL DE INTERFERÊNCIA. AF_09/2024</t>
  </si>
  <si>
    <t>ESCAVAÇÃO MECANIZADA DE VALA COM PROF. MAIOR QUE 1,5 M ATÉ 3,0 M (MÉDIA MONTANTE E JUSANTE/UMA COMPOSIÇÃO POR TRECHO), RETROESCAV. (0,26 M3), LARG. DE 0,8 M A 1,5 M, EM SOLO DE 2A CATEGORIA, EM LOCAIS COM ALTO NÍVEL DE INTERFERÊNCIA. AF_09/2024</t>
  </si>
  <si>
    <t>ESCAVAÇÃO MECANIZADA DE VALA COM PROF. MAIOR QUE 1,5 M ATÉ 3,0 M (MÉDIA MONTANTE E JUSANTE/UMA COMPOSIÇÃO POR TRECHO), RETROESCAV. (0,26 M3), LARG. DE 0,8 M A 1,5 M, EM SOLO DE 2A CATEGORIA, EM LOCAIS COM BAIXO NÍVEL DE INTERFERÊNCIA. AF_09/2024</t>
  </si>
  <si>
    <t>ESCAVAÇÃO MECANIZADA DE VALA COM PROF. MAIOR QUE 1,5 M ATÉ 3,0 M (MÉDIA MONTANTE E JUSANTE/UMA COMPOSIÇÃO POR TRECHO), RETROESCAV. (0,26 M3), LARG. DE 0,8 M A 1,5 M, EM SOLO MOLE, EM LOCAIS COM ALTO NÍVEL DE INTERFERÊNCIA. AF_09/2024</t>
  </si>
  <si>
    <t>ESCAVAÇÃO MECANIZADA DE VALA COM PROF. MAIOR QUE 1,5 M ATÉ 3,0 M (MÉDIA MONTANTE E JUSANTE/UMA COMPOSIÇÃO POR TRECHO), RETROESCAV. (0,26 M3), LARG. DE 0,8 M A 1,5 M, EM SOLO MOLE, LOCAIS COM BAIXO NÍVEL DE INTERFERÊNCIA. AF_09/2024</t>
  </si>
  <si>
    <t>ESCAVAÇÃO MECANIZADA DE VALA COM PROF. MAIOR QUE 1,5 M ATÉ 3,0 M (MÉDIA MONTANTE E JUSANTE/UMA COMPOSIÇÃO POR TRECHO), RETROESCAV. (0,26 M3), LARG. MENOR QUE 0,8 M, EM SOLO DE 1A CATEGORIA, EM LOCAIS COM ALTO NÍVEL DE INTERFERÊNCIA. AF_09/2024</t>
  </si>
  <si>
    <t>ESCAVAÇÃO MECANIZADA DE VALA COM PROF. MAIOR QUE 1,5 M ATÉ 3,0 M (MÉDIA MONTANTE E JUSANTE/UMA COMPOSIÇÃO POR TRECHO), RETROESCAV. (0,26 M3), LARG. MENOR QUE 0,8 M, EM SOLO DE 2A CATEGORIA, EM LOCAIS COM ALTO NÍVEL DE INTERFERÊNCIA. AF_09/2024</t>
  </si>
  <si>
    <t>ESCAVAÇÃO MECANIZADA DE VALA COM PROF. MAIOR QUE 1,5 M ATÉ 3,0 M (MÉDIA MONTANTE E JUSANTE/UMA COMPOSIÇÃO POR TRECHO), RETROESCAV. (0,26 M3), LARG. MENOR QUE 0,8 M, EM SOLO MOLE, EM LOCAIS COM ALTO NÍVEL DE INTERFERÊNCIA. AF_09/2024</t>
  </si>
  <si>
    <t>ESCAVAÇÃO MECANIZADA DE VALA COM PROF. MAIOR QUE 1,5 M ATÉ 3,0 M (MÉDIA MONTANTE E JUSANTE/UMA COMPOSIÇÃO POR TRECHO), RETROESCAV. (0,26 M3), LARGURA DE 0,8 M A 1,5 M, EM SOLO DE 1A CATEGORIA, EM LOCAIS COM ALTO NÍVEL DE INTERFERÊNCIA. AF_09/2024</t>
  </si>
  <si>
    <t>ESCAVAÇÃO MECANIZADA DE VALA COM PROF. MAIOR QUE 1,5 M ATÉ 3,0 M (MÉDIA MONTANTE E JUSANTE/UMA COMPOSIÇÃO POR TRECHO), RETROESCAV. (0,26 M3),LARG. MENOR QUE 0,8 M, EM SOLO DE 2A CATEGORIA, EM LOCAIS COM BAIXO NÍVEL DE INTERFERÊNCIA. AF_09/2024</t>
  </si>
  <si>
    <t>ESCAVAÇÃO MECANIZADA DE VALA COM PROF. MAIOR QUE 1,5 M ATÉ 3,0 M (MÉDIA MONTANTE E JUSANTE/UMA COMPOSIÇÃO POR TRECHO), RETROESCAV. (0,26 M3),LARG. MENOR QUE 0,8 M, EM SOLO MOLE, LOCAIS COM BAIXO NÍVEL DE INTERFERÊNCIA. AF_09/2024</t>
  </si>
  <si>
    <t>ESCAVAÇÃO MECANIZADA DE VALA COM PROF. MAIOR QUE 1,5 M ATÉ 3,0 M (MÉDIA MONTANTE E JUSANTE/UMA COMPOSIÇÃO POR TRECHO),COM ESCAVADEIRA (1,2 M3), LARG. DE 1,5 M A 2,5 M, EM SOLO MOLE, LOCAIS COM BAIXO NÍVEL DE INTERFERÊNCIA. AF_09/2024</t>
  </si>
  <si>
    <t>ESCAVAÇÃO MECANIZADA DE VALA COM PROF. MAIOR QUE 1,5 M ATÉ 3,0 M (MÉDIA MONTANTE E JUSANTE/UMA COMPOSIÇÃO POR TRECHO),COM ESCAVADEIRA (1,2 M3),LARG. DE 1,5 M A 2,5 M, EM SOLO DE 2A CATEGORIA, EM LOCAIS COM ALTO NÍVEL DE INTERFERÊNCIA. AF_09/2024</t>
  </si>
  <si>
    <t>ESCAVAÇÃO MECANIZADA DE VALA COM PROF. MAIOR QUE 1,5 M ATÉ 3,0 M (MÉDIA MONTANTE E JUSANTE/UMA COMPOSIÇÃO POR TRECHO),COM ESCAVADEIRA (1,2 M3),LARG. DE 1,5 M A 2,5 M, EM SOLO DE 2A CATEGORIA, LOCAIS COM BAIXO NÍVEL DE INTERFERÊNCIA. AF_09/2024</t>
  </si>
  <si>
    <t>ESCAVAÇÃO MECANIZADA DE VALA COM PROF. MAIOR QUE 1,5 M ATÉ 3,0 M (MÉDIA MONTANTE E JUSANTE/UMA COMPOSIÇÃO POR TRECHO),COM ESCAVADEIRA (1,2 M3),LARG. DE 1,5 M A 2,5 M, EM SOLO MOLE, EM LOCAIS COM ALTO NÍVEL DE INTERFERÊNCIA. AF_09/2024</t>
  </si>
  <si>
    <t>ESCAVAÇÃO MECANIZADA DE VALA COM PROF. MAIOR QUE 1,5 M E ATÉ 3,0 M (MÉDIA MONTANTE E JUSANTE/UMA COMPOSIÇÃO POR TRECHO), ESCAVADEIRA (0,8 M3), LARG. MENOR QUE 1,5 M, EM SOLO DE 2A CATEGORIA, LOCAIS COM BAIXO NÍVEL DE INTERFERÊNCIA. AF_09/2024</t>
  </si>
  <si>
    <t>ESCAVAÇÃO MECANIZADA DE VALA COM PROF. MAIOR QUE 1,5 M E ATÉ 3,0 M (MÉDIA MONTANTE E JUSANTE/UMA COMPOSIÇÃO POR TRECHO), ESCAVADEIRA (0,8 M3), LARG. MENOR QUE 1,5 M, EM SOLO MOLE, LOCAIS COM BAIXO NÍVEL DE INTERFERÊNCIA. AF_09/2024</t>
  </si>
  <si>
    <t>ESCAVAÇÃO MECANIZADA DE VALA COM PROF. MAIOR QUE 1,5 M E ATÉ 3,0 M(MÉDIA MONTANTE E JUSANTE/UMA COMPOSIÇÃO POR TRECHO), ESCAVADEIRA (0,8 M3), LARG. MENOR QUE 1,5 M, EM SOLO DE 1A CATEGORIA, LOCAIS COM BAIXO NÍVEL DE INTERFERÊNCIA. AF_09/2024</t>
  </si>
  <si>
    <t>ESCAVAÇÃO MECANIZADA DE VALA COM PROF. MAIOR QUE 1,50 M ATÉ 3,0 M (MÉDIA MONTANTE E JUSANTE/UMA COMPOSIÇÃO POR TRECHO), ESCAVADEIRA (1,2 M3), LARG. DE 1,5 M A 2,5 M, EM SOLO DE 1A CATEGORIA, EM LOCAIS COM ALTO NÍVEL DE INTERFERÊNCIA. AF_09/2024</t>
  </si>
  <si>
    <t>ESCAVAÇÃO MECANIZADA DE VALA COM PROF. MAIOR QUE 3,0 M ATÉ 4,5 M (MÉDIA MONTANTE E JUSANTE/UMA COMPOSIÇÃO POR TRECHO), ESCAVADEIRA (0,8 M3), LARG. MENOR QUE 1,5 M, EM SOLO DE 1A CATEGORIA, LOCAIS COM BAIXO NÍVEL DE INTERFERÊNCIA. AF_09/2024</t>
  </si>
  <si>
    <t>ESCAVAÇÃO MECANIZADA DE VALA COM PROF. MAIOR QUE 3,0 M ATÉ 4,5 M (MÉDIA MONTANTE E JUSANTE/UMA COMPOSIÇÃO POR TRECHO), ESCAVADEIRA (0,8 M3), LARG. MENOR QUE 1,5 M, EM SOLO DE 2A CATEGORIA, EM LOCAIS COM ALTO NÍVEL DE INTERFERÊNCIA. AF_09/2024</t>
  </si>
  <si>
    <t>ESCAVAÇÃO MECANIZADA DE VALA COM PROF. MAIOR QUE 3,0 M ATÉ 4,5 M (MÉDIA MONTANTE E JUSANTE/UMA COMPOSIÇÃO POR TRECHO), ESCAVADEIRA (0,8 M3), LARG. MENOR QUE 1,5 M, EM SOLO MOLE, EM LOCAIS COM ALTO NÍVEL DE INTERFERÊNCIA. AF_09/2024</t>
  </si>
  <si>
    <t>ESCAVAÇÃO MECANIZADA DE VALA COM PROF. MAIOR QUE 3,0 M ATÉ 4,5 M (MÉDIA MONTANTE E JUSANTE/UMA COMPOSIÇÃO POR TRECHO), ESCAVADEIRA (1,2 M3), LARG. DE 1,5 M A 2,5 M, EM SOLO DE 1A CATEGORIA, LOCAIS COM BAIXO NÍVEL DE INTERFERÊNCIA. AF_09/2024</t>
  </si>
  <si>
    <t>ESCAVAÇÃO MECANIZADA DE VALA COM PROF. MAIOR QUE 3,0 M ATÉ 4,5 M (MÉDIA MONTANTE E JUSANTE/UMA COMPOSIÇÃO POR TRECHO), ESCAVADEIRA (1,2 M3), LARG. DE 1,5 M A 2,5 M, EM SOLO DE 2A CATEGORIA, LOCAIS COM BAIXO NÍVEL DE INTERFERÊNCIA. AF_09/2024</t>
  </si>
  <si>
    <t>ESCAVAÇÃO MECANIZADA DE VALA COM PROF. MAIOR QUE 3,0 M ATÉ 4,5 M (MÉDIA MONTANTE E JUSANTE/UMA COMPOSIÇÃO POR TRECHO), ESCAVADEIRA (1,2 M3), LARG. DE 1,5 M A 2,5 M, EM SOLO MOLE, LOCAIS COM BAIXO NÍVEL DE INTERFERÊNCIA. AF_09/2024</t>
  </si>
  <si>
    <t>ESCAVAÇÃO MECANIZADA DE VALA COM PROF. MAIOR QUE 3,0 M ATÉ 4,5 M(MÉDIA MONTANTE E JUSANTE/UMA COMPOSIÇÃO POR TRECHO), ESCAVADEIRA (0,8 M3), LARG. MENOR QUE 1,5 M, EM SOLO DE 1A CATEGORIA, EM LOCAIS COM ALTO NÍVEL DE INTERFERÊNCIA. AF_09/2024</t>
  </si>
  <si>
    <t>ESCAVAÇÃO MECANIZADA DE VALA COM PROF. MAIOR QUE 4,5 M ATÉ 6,0 M (MÉDIA MONTANTE E JUSANTE/UMA COMPOSIÇÃO POR TRECHO), ESCAVADEIRA (0,8 M3), LARG. MENOR QUE 1,5 M, EM SOLO DE 1A CATEGORIA, EM LOCAIS COM ALTO NÍVEL DE INTERFERÊNCIA. AF_09/2024</t>
  </si>
  <si>
    <t>ESCAVAÇÃO MECANIZADA DE VALA COM PROF. MAIOR QUE 4,5 M ATÉ 6,0 M (MÉDIA MONTANTE E JUSANTE/UMA COMPOSIÇÃO POR TRECHO), ESCAVADEIRA (0,8 M3),LARG. MENOR QUE 1,5 M, EM SOLO DE MOLE, EM LOCAIS COM ALTO NÍVEL DE INTERFERÊNCIA. AF_09/2024</t>
  </si>
  <si>
    <t>ESCAVAÇÃO MECANIZADA DE VALA COM PROF. MAIOR QUE 4,5 M ATÉ 6,0 M (MÉDIA MONTANTE E JUSANTE/UMA COMPOSIÇÃO POR TRECHO), ESCAVADEIRA (1,2 M3), LARG. DE 1,5 M A 2,5 M, EM SOLO DE 1A CATEGORIA, LOCAIS COM BAIXO NÍVEL DE INTERFERÊNCIA. AF_09/2024</t>
  </si>
  <si>
    <t>ESCAVAÇÃO MECANIZADA DE VALA COM PROF. MAIOR QUE 4,5 M ATÉ 6,0 M (MÉDIA MONTANTE E JUSANTE/UMA COMPOSIÇÃO POR TRECHO), ESCAVADEIRA (1,2 M3), LARG. DE 1,5 M A 2,5 M, EM SOLO DE 2A CATEGORIA, EM LOCAIS COM ALTO NÍVEL DE INTERFERÊNCIA. AF_09/2024</t>
  </si>
  <si>
    <t>ESCAVAÇÃO MECANIZADA DE VALA COM PROF. MAIOR QUE 4,5 M ATÉ 6,0 M (MÉDIA MONTANTE E JUSANTE/UMA COMPOSIÇÃO POR TRECHO), ESCAVADEIRA (1,2 M3), LARG. DE 1,5 M A 2,5 M, EM SOLO DE 2A CATEGORIA, LOCAIS COM BAIXO NÍVEL DE INTERFERÊNCIA. AF_09/2024</t>
  </si>
  <si>
    <t>ESCAVAÇÃO MECANIZADA DE VALA COM PROF. MAIOR QUE 4,5 M ATÉ 6,0 M (MÉDIA MONTANTE E JUSANTE/UMA COMPOSIÇÃO POR TRECHO), ESCAVADEIRA (1,2 M3), LARG. DE 1,5 M A 2,5 M, EM SOLO MOLE, EM LOCAIS COM ALTO NÍVEL DE INTERFERÊNCIA. AF_09/2024</t>
  </si>
  <si>
    <t>ESCAVAÇÃO MECANIZADA DE VALA COM PROF. MAIOR QUE 4,5 M ATÉ 6,0 M (MÉDIA MONTANTE E JUSANTE/UMA COMPOSIÇÃO POR TRECHO), ESCAVADEIRA (1,2 M3), LARG. DE 1,5 M A 2,5 M, EM SOLO MOLE, LOCAIS COM BAIXO NÍVEL DE INTERFERÊNCIA. AF_09/2024</t>
  </si>
  <si>
    <t>ESCAVAÇÃO MECANIZADA DE VALA COM PROF. MAIOR QUE 4,5 M ATÉ 6,0 M (MÉDIA MONTANTE E JUSANTE/UMA COMPOSIÇÃO POR TRECHO),COM ESCAVADEIRA (0,8 M3), LARG. MENOR QUE 1,5 M, EM SOLO DE 1A CATEGORIA, LOCAIS COM BAIXO NÍVEL DE INTERFERÊNCIA. AF_09/2024</t>
  </si>
  <si>
    <t>ESCAVAÇÃO MECANIZADA DE VALA COM PROF. MAIOR QUE 4,5 M ATÉ 6,0 M (MÉDIA MONTANTE E JUSANTE/UMA COMPOSIÇÃO POR TRECHO),COM ESCAVADEIRA (0,8 M3), LARG. MENOR QUE 1,5 M, EM SOLO MOLE, LOCAIS COM BAIXO NÍVEL DE INTERFERÊNCIA. AF_09/2024</t>
  </si>
  <si>
    <t>ESCAVAÇÃO MECANIZADA DE VALA COM PROF. MAIOR QUE 4,5 M ATÉ 6,0 M(MÉDIA MONTANTE E JUSANTE/UMA COMPOSIÇÃO POR TRECHO), ESCAVADEIRA (1,2 M3), LARG. DE 1,5 M A 2,5 M, EM SOLO DE 1A CATEGORIA, EM LOCAIS COM ALTO NÍVEL DE INTERFERÊNCIA. AF_09/2024</t>
  </si>
  <si>
    <t>ESCAVAÇÃO MECANIZADA DE VALA COM PROF.MAIOR QUE 3,0 M ATÉ 4,5 M (MÉDIA MONTANTE E JUSANTE/UMA COMPOSIÇÃO POR TRECHO), ESCAVADEIRA (0,8 M3), LARG. MENOR QUE 1,5 M, EM SOLO DE 2A CATEGORIA, LOCAIS COM BAIXO NÍVEL DE INTERFERÊNCIA. AF_09/2024</t>
  </si>
  <si>
    <t>ESCAVAÇÃO MECANIZADA DE VALA COM PROF.MAIOR QUE 3,0 M ATÉ 4,5 M (MÉDIA MONTANTE E JUSANTE/UMA COMPOSIÇÃO POR TRECHO), ESCAVADEIRA (0,8 M3), LARG. MENOR QUE 1,5 M, EM SOLO MOLE, LOCAIS COM BAIXO NÍVEL DE INTERFERÊNCIA. AF_09/2024</t>
  </si>
  <si>
    <t>ESCAVAÇÃO MECANIZADA DE VALA COM PROF.MAIOR QUE 4,5 M ATÉ 6,0 M (MÉDIA MONTANTE E JUSANTE/UMA COMPOSIÇÃO POR TRECHO),COM ESCAVADEIRA (0,8 M3), LARG. MENOR QUE 1,5 M, EM SOLO DE 2A CATEGORIA, EM LOCAIS COM ALTO NÍVEL DE INTERFERÊNCIA. AF_09/2024</t>
  </si>
  <si>
    <t>ESCAVAÇÃO MECANIZADA DE VALA COM PROF.MAIOR QUE 4,5 M ATÉ 6,0 M (MÉDIA MONTANTE E JUSANTE/UMA COMPOSIÇÃO POR TRECHO),COM ESCAVADEIRA (0,8 M3), LARG. MENOR QUE 1,5 M, EM SOLO DE 2A CATEGORIA, EM LOCAIS COM BAIXO NÍVEL DE INTERFERÊNCIA. AF_09/2024</t>
  </si>
  <si>
    <t>ESCAVAÇÃO MECANIZADA DE VALA COM PROFUNDIDADE ATÉ 1,5 M (MÉDIA MONTANTE E JUSANTE/UMA COMPOSIÇÃO POR TRECHO), RETROESCAV. (0,26 M3), LARGURA DE 0,8 M A 1,5 M, EM SOLO DE 1A CATEGORIA, LOCAIS COM BAIXO NÍVEL DE INTERFERÊNCIA. AF_09/2024</t>
  </si>
  <si>
    <t>ESCAVAÇÃO MECANIZADA DE VALA COM PROFUNDIDADE ATÉ 1,5 M (MÉDIA MONTANTE E JUSANTE/UMA COMPOSIÇÃO POR TRECHO), RETROESCAV. (0,26 M3), LARGURA MENOR QUE 0,8 M, EM SOLO DE 1A CATEGORIA, LOCAIS COM BAIXO NÍVEL DE INTERFERÊNCIA. AF_09/2024</t>
  </si>
  <si>
    <t>ESCAVAÇÃO MECANIZADA DE VALA COM PROFUNDIDADE MAIOR QUE 1,5 M ATÉ 3,0 M (MÉDIA MONTANTE E JUSANTE/UMA COMPOSIÇÃO POR TRECHO), RETROESCAV (0,26 M3), LARGURA DE 0,8 M A 1,5 M, EM SOLO DE 1A CATEGORIA, LOCAIS COM BAIXO NÍVEL DE INTERFERÊNCIA. AF_09/2024</t>
  </si>
  <si>
    <t>ESCAVAÇÃO MECANIZADA DE VALA COM PROFUNDIDADE MAIOR QUE 1,5 M ATÉ 3,0 M (MÉDIA MONTANTE E JUSANTE/UMA COMPOSIÇÃO POR TRECHO), RETROESCAV. (0,26 M3), LARGURA MENOR QUE 0,8 M, EM SOLO DE 1A CATEGORIA, LOCAIS COM BAIXO NÍVEL DE INTERFERÊNCIA. AF_09/2024</t>
  </si>
  <si>
    <t>DESMONTE DE MATERIAL DE 3ª CATEGORIA (BLOCOS DE ROCHAS OU MATACOS), COM MARTELETE PNEUMÁTICO MANUAL - EXCLUSIVE CARGA E TRANSPORTE. AF_03/2021</t>
  </si>
  <si>
    <t>DESMONTE DE MATERIAL DE 3ª CATEGORIA (BLOCOS DE ROCHAS OU MATACOS), EM VALA, COM MARTELETE PNEUMÁTICO MANUAL - EXCLUSIVE RETIRADA, CARGA E TRANSPORTE. AF_03/2021</t>
  </si>
  <si>
    <t>DESMONTE DE MATERIAL DE 3ª CATEGORIA, COM USO DE ARGAMASSA EXPANSIVA - EXCLUSIVE CARGA E TRANSPORTE. AF_03/2021</t>
  </si>
  <si>
    <t>DESMONTE DE MATERIAL DE 3ª CATEGORIA, COM USO DE ARGAMASSA EXPANSIVA, EM VALA - EXCLUSIVE RETIRADA, CARGA E TRANSPORTE. AF_03/2021</t>
  </si>
  <si>
    <t>DESMONTE DE MATERIAL DE 3ª CATEGORIA, COM USO DE EMULSÃO EXPLOSIVA ENCARTUCHADA - EXCLUSIVE CARGA E TRANSPORTE. AF_03/2021</t>
  </si>
  <si>
    <t>DESMONTE DE MATERIAL DE 3ª CATEGORIA, EM VALA, COM USO DE EMULSÃO EXPLOSIVA ENCARTUCHADA - EXCLUSIVE RETIRADA, CARGA E TRANSPORTE. AF_03/2021</t>
  </si>
  <si>
    <t>ESCAVAÇÃO DE VALA EM MATERIAL DE 3ª CATEGORIA, RESISTÊNCIA À COMPRESSÃO MAIOR OU IGUAL A 50 MPA, COM ROMPEDOR ACOPLADO EM ESCAVADEIRA HIDRÁULICA - EXCLUSIVE RETIRADA, CARGA E TRANSPORTE. AF_03/2021</t>
  </si>
  <si>
    <t>ESCAVAÇÃO DE VALA EM MATERIAL DE 3ª CATEGORIA, RESISTÊNCIA À COMPRESSÃO MENOR QUE 50 MPA, COM ROMPEDOR ACOPLADO EM ESCAVADEIRA HIDRÁULICA - EXCLUSIVE RETIRADA, CARGA E TRANSPORTE. AF_03/2021</t>
  </si>
  <si>
    <t>ESCAVAÇÃO DE VALA EM MATERIAL DE 3ª CATEGORIA, RESISTÊNCIA À COMPRESSÃO MENOR QUE 50 MPA, COM ROMPEDOR ACOPLADO EM RETROESCAVADEIRA - EXCLUSIVE RETIRADA CARGA E TRANSPORTE. AF_03/2021</t>
  </si>
  <si>
    <t>ESCAVAÇÃO EM MATERIAL DE 3ª CATEGORIA, RESISTÊNCIA À COMPRESSÃO MAIOR OU IGUAL A 50 MPA E MENOR QUE 70 MPA, COM ROMPEDOR ACOPLADO EM ESCAVADEIRA HIDRÁULICA - EXCLUSIVE CARGA E TRANSPORTE. AF_03/2021</t>
  </si>
  <si>
    <t>ESCAVAÇÃO EM MATERIAL DE 3ª CATEGORIA, RESISTÊNCIA À COMPRESSÃO MAIOR OU IGUAL A 70 MPA E MENOR QUE 90 MPA, COM ROMPEDOR ACOPLADO EM ESCAVADEIRA HIDRÁULICA - EXCLUSIVE CARGA E TRANSPORTE. AF_03/2021</t>
  </si>
  <si>
    <t>ESCAVAÇÃO EM MATERIAL DE 3ª CATEGORIA, RESISTÊNCIA À COMPRESSÃO MAIOR OU IGUAL A 90 MPA E MENOR QUE 110 MPA, COM ROMPEDOR ACOPLADO EM ESCAVADEIRA HIDRÁULICA - EXCLUSIVE CARGA E TRANSPORTE. AF_03/2021</t>
  </si>
  <si>
    <t>ESCAVAÇÃO EM MATERIAL DE 3ª CATEGORIA, RESISTÊNCIA À COMPRESSÃO MAIOR QUE 110 MPA, COM ROMPEDOR ACOPLADO EM ESCAVADEIRA HIDRÁULICA - EXCLUSIVE CARGA E TRANSPORTE. AF_03/2021</t>
  </si>
  <si>
    <t>ESCAVAÇÃO EM MATERIAL DE 3ª CATEGORIA, RESISTÊNCIA À COMPRESSÃO MENOR QUE 50 MPA, COM ROMPEDOR ACOPLADO EM ESCAVADEIRA HIDRÁULICA - EXCLUSIVE CARGA E TRANSPORTE. AF_03/2021</t>
  </si>
  <si>
    <t>RETIRADA DE MATERIAL DE 3ª CATEGORIA (APÓS ESCAVAÇÃO/DESMONTE) EM VALAS, COM ESCAVADEIRA HIDRÁULICA - EXCLUSIVE CARGA E TRANSPORTE. AF_03/2021</t>
  </si>
  <si>
    <t>RETIRADA DE MATERIAL DE 3ª CATEGORIA (APÓS ESCAVAÇÃO/DESMONTE) EM VALAS, COM RETROESCAVADEIRA - EXCLUSIVE CARGA E TRANSPORTE. AF_03/2021</t>
  </si>
  <si>
    <t>ESCORAMENTO DE VALA, TIPO BLINDADEM, COM PROFUNDIDADE DE 0 A 1,5 M, LARGURA MAIOR OU IGUAL A 1,5 M E MENOR QUE 2,5 M - EXECUÇÃO E FORNECIMENTO, INCLUI MATERIAL. AF_01/2026</t>
  </si>
  <si>
    <t>ESCORAMENTO DE VALA, TIPO BLINDAGEM COM PROFUNDIDADE DE 0 A 1,5 M, LARGURA MAIOR OU IGUAL A 1,5 M E MENOR QUE 2,5 M - EXECUÇÃO, NÃO INCLUI MATERIAL. AF_01/2026</t>
  </si>
  <si>
    <t>ESCORAMENTO DE VALA, TIPO BLINDAGEM, COM PROFUNDIDADE DE 0 A 1,5 M, LARGURA MENOR QUE 1,5 M - EXECUÇÃO E FORNECIMENTO, INCLUI MATERIAL. AF_01/2026</t>
  </si>
  <si>
    <t>ESCORAMENTO DE VALA, TIPO BLINDAGEM, COM PROFUNDIDADE DE 0 A 1,5 M, LARGURA MENOR QUE 1,5 M - EXECUÇÃO, NÃO INCLUI MATERIAL. AF_01/2026</t>
  </si>
  <si>
    <t>ESCORAMENTO DE VALA, TIPO BLINDAGEM, COM PROFUNDIDADE DE 1,5 A 3,0 M, LARGURA MAIOR OU IGUAL A 1,5 M E MENOR QUE 2,5 M - EXECUÇÃO E FORNECIMENTO, INCLUI MATERIAL. AF_01/2026</t>
  </si>
  <si>
    <t>ESCORAMENTO DE VALA, TIPO BLINDAGEM, COM PROFUNDIDADE DE 1,5 A 3,0 M, LARGURA MAIOR OU IGUAL A 1,5 M E MENOR QUE 2,5 M - EXECUÇÃO, NÃO INCLUI MATERIAL. AF_01/2026</t>
  </si>
  <si>
    <t>ESCORAMENTO DE VALA, TIPO BLINDAGEM, COM PROFUNDIDADE DE 1,5 A 3,0 M, LARGURA MENOR QUE 1,5 M - EXECUÇÃO E FORNECIMENTO, INCLUI MATERIAL. AF_01/2026</t>
  </si>
  <si>
    <t>ESCORAMENTO DE VALA, TIPO BLINDAGEM, COM PROFUNDIDADE DE 1,5 A 3,0 M, LARGURA MENOR QUE 1,5 M - EXECUÇÃO, NÃO INCLUI MATERIAL. AF_01/2026</t>
  </si>
  <si>
    <t>ESCORAMENTO DE VALA, TIPO BLINDAGEM, COM PROFUNDIDADE DE 3,0 A 4,5 M, LARGURA MAIOR OU IGUAL A 1,5 M E MENOR QUE 2,5 M - EXECUÇÃO E FORNECIMENTO, INCLUI MATERIAL. AF_01/2026</t>
  </si>
  <si>
    <t>ESCORAMENTO DE VALA, TIPO BLINDAGEM, COM PROFUNDIDADE DE 3,0 A 4,5 M, LARGURA MAIOR OU IGUAL A 1,5 M E MENOR QUE 2,5 M - EXECUÇÃO, NÃO INCLUI MATERIAL. AF_01/2026</t>
  </si>
  <si>
    <t>ESCORAMENTO DE VALA, TIPO BLINDAGEM, COM PROFUNDIDADE DE 3,0 A 4,5 M, LARGURA MENOR QUE 1,5 M - EXECUÇÃO E FORNECIMENTO, INCLUI MATERIAL. AF_01/2026</t>
  </si>
  <si>
    <t>ESCORAMENTO DE VALA, TIPO BLINDAGEM, COM PROFUNDIDADE DE 3,0 A 4,5 M, LARGURA MENOR QUE 1,5 M - EXECUÇÃO, NÃO INCLUI MATERIAL. AF_01/2026</t>
  </si>
  <si>
    <t>ESCORAMENTO DE VALA, TIPO CONTÍNUO COM PERFIL METÁLICO "U", COM PROFUNDIDADE DE 0 A 1,5 M, LARGURA MENOR QUE 1,5 M. AF_01/2026</t>
  </si>
  <si>
    <t>ESCORAMENTO DE VALA, TIPO CONTÍNUO COM PERFIL METÁLICO "U", COM PROFUNDIDADE DE 1,5 A 3,0 M, LARGURA MAIOR OU IGUAL 1,5 M E MENOR QUE 2,5 M. AF_01/2026</t>
  </si>
  <si>
    <t>ESCORAMENTO DE VALA, TIPO CONTÍNUO COM PERFIL METÁLICO "U", COM PROFUNDIDADE DE 1,5 A 3,0 M, LARGURA MENOR QUE 1,5 M. AF_01/2026</t>
  </si>
  <si>
    <t>ESCORAMENTO DE VALA, TIPO CONTÍNUO COM PERFIL METÁLICO "U", COM PROFUNDIDADE DE 3,0 A 4,5 M, LARGURA MAIOR OU IGUAL A 1,5 M E MENOR QUE 2,5 M. AF_01/2026</t>
  </si>
  <si>
    <t>ESCORAMENTO DE VALA, TIPO CONTÍNUO COM PERFIL METÁLICO "U", COM PROFUNDIDADE DE 3,0 A 4,5 M, LARGURA MENOR QUE 1,5 M. AF_01/2026</t>
  </si>
  <si>
    <t>ESCORAMENTO DE VALA, TIPO CONTÍNUO, COM PROFUNDIDADE DE 0 A 1,5 M, LARGURA MAIOR OU IGUAL A 1,5 M E MENOR QUE 2,5 M. AF_01/2026</t>
  </si>
  <si>
    <t>ESCORAMENTO DE VALA, TIPO CONTÍNUO, COM PROFUNDIDADE DE 0 A 1,5 M, LARGURA MENOR QUE 1,5 M. AF_01/2026</t>
  </si>
  <si>
    <t>ESCORAMENTO DE VALA, TIPO CONTÍNUO, COM PROFUNDIDADE DE 1,5 A 3,0 M, LARGURA MAIOR OU IGUAL A 1,5 M E MENOR QUE 2,5 M. AF_01/2026</t>
  </si>
  <si>
    <t>ESCORAMENTO DE VALA, TIPO CONTÍNUO, COM PROFUNDIDADE DE 1,5 M A 3,0 M, LARGURA MENOR QUE 1,5 M. AF_01/2026</t>
  </si>
  <si>
    <t>ESCORAMENTO DE VALA, TIPO CONTÍNUO, COM PROFUNDIDADE DE 3,0 A 4,5 M, LARGURA MAIOR OU IGUAL A 1,5 E MENOR QUE 2,5 M. AF_01/2026</t>
  </si>
  <si>
    <t>ESCORAMENTO DE VALA, TIPO CONTÍNUO, COM PROFUNDIDADE DE 3,0 A 4,5 M, LARGURA MENOR QUE 1,5 M. AF_01/2026</t>
  </si>
  <si>
    <t>ESCORAMENTO DE VALA, TIPO DESCONTÍNUO, COM PROFUNDIDADE DE 0 A 1,5 M, LARGURA MAIOR OU IGUAL A 1,5 M E MENOR QUE 2,5 M. AF_01/2026</t>
  </si>
  <si>
    <t>ESCORAMENTO DE VALA, TIPO DESCONTÍNUO, COM PROFUNDIDADE DE 0 A 1,5 M, LARGURA MENOR QUE 1,5 M. AF_01/2026</t>
  </si>
  <si>
    <t>ESCORAMENTO DE VALA, TIPO DESCONTÍNUO, COM PROFUNDIDADE DE 1,5 A 3,0 M, LARGURA MAIOR OU IGUAL A 1,5 M E MENOR QUE 2,5 M. AF_01/2026</t>
  </si>
  <si>
    <t>ESCORAMENTO DE VALA, TIPO DESCONTÍNUO, COM PROFUNDIDADE DE 1,5 M A 3,0 M, LARGURA MENOR QUE 1,5 M. AF_01/2026</t>
  </si>
  <si>
    <t>ESCORAMENTO DE VALA, TIPO DESCONTÍNUO, COM PROFUNDIDADE DE 3,0 A 4,5 M, LARGURA MAIOR OU IGUAL A 1,5 E MENOR QUE 2,5 M. AF_01/2026</t>
  </si>
  <si>
    <t>ESCORAMENTO DE VALA, TIPO DESCONTÍNUO, COM PROFUNDIDADE DE 3,0 A 4,5 M, LARGURA MENOR QUE 1,5 M. AF_01/2026</t>
  </si>
  <si>
    <t>ESCORAMENTO DE VALA, TIPO ESTACA PRANCHA METÁLICA CRAVADA, COM PROFUNDIDADE DE 0 A 1,5 M. AF_01/2026</t>
  </si>
  <si>
    <t>ESCORAMENTO DE VALA, TIPO ESTACA PRANCHA METÁLICA CRAVADA, COM PROFUNDIDADE DE 1,5 A 3 M. AF_01/2026</t>
  </si>
  <si>
    <t>ESCORAMENTO DE VALA, TIPO ESTACA PRANCHA METÁLICA CRAVADA, COM PROFUNDIDADE DE 3 A 4,5 M. AF_01/2026</t>
  </si>
  <si>
    <t>ESCORAMENTO DE VALA, TIPO PONTALETEAMENTO, COM PROFUNDIDADE DE 0 A 1,5 M, LARGURA MAIOR OU IGUAL A 1,5 M E MENOR QUE 2,5 M. AF_01/2026</t>
  </si>
  <si>
    <t>ESCORAMENTO DE VALA, TIPO PONTALETEAMENTO, COM PROFUNDIDADE DE 0 A 1,5 M, LARGURA MENOR QUE 1,5 M. AF_01/2026</t>
  </si>
  <si>
    <t>ESCORAMENTO DE VALA, TIPO PONTALETEAMENTO, COM PROFUNDIDADE DE 1,5 A 3,0 M, LARGURA MAIOR OU IGUAL A 1,5 M E MENOR QUE 2,5 M. AF_01/2026</t>
  </si>
  <si>
    <t>ESCORAMENTO DE VALA, TIPO PONTALETEAMENTO, COM PROFUNDIDADE DE 1,5 A 3,0 M, LARGURA MENOR QUE 1,5 M. AF_01/2026</t>
  </si>
  <si>
    <t>ESCORAMENTO DE VALA, TIPO PONTALETEAMENTO, COM PROFUNDIDADE DE 3,0 A 4,5 M, LARGURA MAIOR OU IGUAL A 1,5 M E MENOR QUE 2,5 M. AF_01/2026</t>
  </si>
  <si>
    <t>ESCORAMENTO DE VALA, TIPO PONTALETEAMENTO, COM PROFUNDIDADE DE 3,0 A 4,5 M, LARGURA MENOR QUE 1,5 M. AF_01/2026</t>
  </si>
  <si>
    <t>ESCORAMENTO DE VALA,TIPO CONTÍNUO COM PERFIL METÁLICO "U", COM PROFUNDIDADE DE 0 A 1,5 M, LARGURA MAIOR OU IGUAL A 1,5 E MENOR QUE 2,5 M. AF_01/2026</t>
  </si>
  <si>
    <t>PREPARO DE FUNDO DE VALA COM LARGURA MAIOR OU IGUAL A 1,5 M E MENOR QUE 2,5 M (ACERTO DO SOLO NATURAL), EM LOCAL COM NÍVEL ALTO DE INTERFERÊNCIA. AF_01/2026</t>
  </si>
  <si>
    <t>PREPARO DE FUNDO DE VALA COM LARGURA MAIOR OU IGUAL A 1,5 M E MENOR QUE 2,5 M (ACERTO DO SOLO NATURAL), EM LOCAL COM NÍVEL BAIXO DE INTERFERÊNCIA. AF_01/2026</t>
  </si>
  <si>
    <t>PREPARO DE FUNDO DE VALA COM LARGURA MAIOR OU IGUAL A 1,5 M E MENOR QUE 2,5 M, COM CAMADA DE AREIA, LANÇAMENTO MANUAL. AF_01/2026</t>
  </si>
  <si>
    <t>PREPARO DE FUNDO DE VALA COM LARGURA MAIOR OU IGUAL A 1,5 M E MENOR QUE 2,5 M, COM CAMADA DE AREIA, LANÇAMENTO MECANIZADO. AF_01/2026</t>
  </si>
  <si>
    <t>PREPARO DE FUNDO DE VALA COM LARGURA MAIOR OU IGUAL A 1,5 M E MENOR QUE 2,5 M, COM CAMADA DE BRITA, LANÇAMENTO MANUAL. AF_01/2026</t>
  </si>
  <si>
    <t>PREPARO DE FUNDO DE VALA COM LARGURA MAIOR OU IGUAL A 1,5 M E MENOR QUE 2,5 M, COM CAMADA DE BRITA, LANÇAMENTO MECANIZADO. AF_01/2026</t>
  </si>
  <si>
    <t>PREPARO DE FUNDO DE VALA COM LARGURA MENOR QUE 1,5 M (ACERTO DO SOLO NATURAL), EM LOCAL COM NÍVEL ALTO DE INTERFERÊNCIA. AF_01/2026</t>
  </si>
  <si>
    <t>PREPARO DE FUNDO DE VALA COM LARGURA MENOR QUE 1,5 M (ACERTO DO SOLO NATURAL), EM LOCAL COM NÍVEL BAIXO DE INTERFERÊNCIA. AF_01/2026</t>
  </si>
  <si>
    <t>PREPARO DE FUNDO DE VALA COM LARGURA MENOR QUE 1,5 M, COM CAMADA DE AREIA, LANÇAMENTO MANUAL. AF_01/2026</t>
  </si>
  <si>
    <t>PREPARO DE FUNDO DE VALA COM LARGURA MENOR QUE 1,5 M, COM CAMADA DE AREIA, LANÇAMENTO MECANIZADO. AF_01/2026</t>
  </si>
  <si>
    <t>PREPARO DE FUNDO DE VALA COM LARGURA MENOR QUE 1,5 M, COM CAMADA DE BRITA, LANÇAMENTO MANUAL. AF_01/2026</t>
  </si>
  <si>
    <t>PREPARO DE FUNDO DE VALA COM LARGURA MENOR QUE 1,5 M, COM CAMADA DE BRITA, LANÇAMENTO MECANIZADO. AF_01/2026</t>
  </si>
  <si>
    <t>ESGOTAMENTO DE VALA COM BOMBA SUBMERSÍVEL. AF_12/2022</t>
  </si>
  <si>
    <t>INSTALAÇÃO DE MATERIAL GRANULAR FILTRANTE PARA SISTEMA DE REBAIXAMENTO DE LENÇOL FREÁTICO POR POÇOS PROFUNDOSA, DIÂMETRO DO POÇO DE 400 MM. AF_12/2022</t>
  </si>
  <si>
    <t>INSTALAÇÃO DE SISTEMA DE REBAIXAMENTO DE LENÇOL FREÁTICO POR POÇOS PROFUNDOS, DIÂMETRO DO POÇO DE 400 MM (EXCLUI O FORNECIMENTO E FUNCIONAMENTO DE BOMBAS). AF_12/2022</t>
  </si>
  <si>
    <t>INSTALAÇÃO DE TUBULAÇÃO (GEOMECÂNICA E DE SUCÇÃO) PARA SISTEMA DE REBAIXAMENTO DE LENÇOL FREÁTICO POR POÇOS PROFUNDOS COM BOMBA SUBMERSA, DIÂMETRO DO POÇO DE 400 MM. AF_12/2022</t>
  </si>
  <si>
    <t>INSTALAÇÃO E DESINSTALAÇÃO DE CONJUNTO DE BOMBAS, À VÁCUO E CENTRÍFUGA, PARA SISTEMA DE REBAIXAMENTO DE LENÇOL FREÁTICO POR PONTEIRAS FILTRANTES (EXCLUI O FORNECIMENTO DE BOMBAS). AF_12/2022</t>
  </si>
  <si>
    <t>INSTALAÇÃO E DESINSTALAÇÃO DE MANGOTES PARA SISTEMA DE REBAIXAMENTO DE LENÇOL FREÁTICO POR PONTEIRAS FILTRANTES. AF_12/2022</t>
  </si>
  <si>
    <t>INSTALAÇÃO E DESINSTALAÇÃO DE REGISTRO DE PVC PARA SISTEMA DE REBAIXAMENTO DE LENÇOL FREÁTICO POR PONTEIRAS FILTRANTES. AF_12/2022</t>
  </si>
  <si>
    <t>INSTALAÇÃO E DESINSTALAÇÃO DE SISTEMA DE BOMBA PARA SISTEMA DE REBAIXAMENTO DE LENÇOL FREÁTICO POR POÇOS PROFUNDOS (EXCLUI O FORNECIMENTO DE BOMBA). AF_12/2022</t>
  </si>
  <si>
    <t>INSTALAÇÃO E DESINSTALAÇÃO DE SISTEMA DE REBAIXAMENTO DE LENÇOL FREÁTICO POR PONTEIRAS FILTRANTES PARA OBRAS ESTACIONÁRIAS (EXCLUI O FORNECIMENTO E FUNCIONAMENTO DE BOMBAS). AF_12/2022</t>
  </si>
  <si>
    <t>INSTALAÇÃO E DESINSTALAÇÃO DE SISTEMA DE REBAIXAMENTO DE LENÇOL FREÁTICO POR PONTEIRAS FILTRANTES PARA OBRAS ITINERANTES (EXCLUI O FORNECIMENTO E FUNCIONAMENTO DE BOMBAS). AF_12/2022</t>
  </si>
  <si>
    <t>INSTALAÇÃO E DESINSTALAÇÃO DE TUBO COLETOR DE PVC, DIÂMETRO DE 100 MM, PARA SISTEMA DE REBAIXAMENTO DE LENÇOL FREÁTICO POR PONTEIRAS FILTRANTES. AF_12/2022</t>
  </si>
  <si>
    <t>INSTALAÇÃO E RETIRADA DE REVESTIMENTO METÁLICO PARA PERFURAÇÃO DE SOLO PARA SISTEMA DE REBAIXAMENTO DE LENÇOL FREÁTICO POR PORÇOS PROFUNDOS, DIÂMETRO DO POÇO DE 400 MM. AF_12/2022</t>
  </si>
  <si>
    <t>PERFURAÇÃO DE SOLO PARA SISTEMA DE REBAIXAMENTO DE LENÇOL FREÁTICO POR POÇOS PROFUNDOS, DIÂMETRO DO POÇO DE 400 MM. AF_12/2022</t>
  </si>
  <si>
    <t>PERFURAÇÃO DE SOLO, INSTALAÇÃO E DESINSTALAÇÃO DE PONTEIRAS PARA SISTEMA DE REBAIXAMENTO DE LENÇOL FREÁTICO POR PONTEIRAS FILTRANTES EM OBRAS ESTACIONÁRIAS. AF_12/2022</t>
  </si>
  <si>
    <t>PERFURAÇÃO DE SOLO, INSTALAÇÃO E DESINSTALAÇÃO DE PONTEIRAS PARA SISTEMA DE REBAIXAMENTO DE LENÇOL FREÁTICO POR PONTEIRAS FILTRANTES EM OBRAS ITINERANTES. AF_12/2022</t>
  </si>
  <si>
    <t>CAIXILHO FIXO DE ALUMÍNIO PARA VIDRO (VIDRO INCLUSO), BATENTE/ REQUADRO DE 4 A 14 CM, SEM GUARNIÇÃO/ ALIZAR, FIXAÇÃO COM PARAFUSOS, VEDAÇÃO COM SILICONE, EXCLUSIVE CONTRAMARCO - FORNECIMENTO E INSTALAÇÃO. AF_11/2024</t>
  </si>
  <si>
    <t>CAIXILHO FIXO DE PVC BRANCO PARA VIDRO (VIDRO INCLUSO), BATENTE/ REQUADRO DE 4 A 14 CM, SEM GUARNIÇÃO/ ALIZAR, COM FERRAGENS, FIXAÇÃO COM PARAFUSOS, VEDAÇÃO COM SILICONE, EXCLUSIVE CONTRAMARCO - FORNECIMENTO E INSTALAÇÃO. AF_11/2024</t>
  </si>
  <si>
    <t>CONTRAMARCO DE ALUMÍNIO, FIXAÇÃO COM ARGAMASSA - FORNECIMENTO E INSTALAÇÃO. AF_11/2024</t>
  </si>
  <si>
    <t>CONTRAMARCO DE AÇO, FIXAÇÃO COM ARGAMASSA - FORNECIMENTO E INSTALAÇÃO. AF_11/2024</t>
  </si>
  <si>
    <t>CONTRAMARCO DE AÇO, FIXAÇÃO COM PARAFUSO - FORNECIMENTO E INSTALAÇÃO. AF_11/2024</t>
  </si>
  <si>
    <t>GUARNIÇÃO DE ALUMÍNIO. AF_11/2024</t>
  </si>
  <si>
    <t>JANELA DE ALUMÍNIO DE CORRER COM 2 FOLHAS PARA VIDROS (VIDROS INCLUSOS) E PERSIANA INTEGRADA, BATENTE/ REQUADRO 6 A 14 CM, ACABAMENTO COM ACETATO OU BRILHANTE, FIXAÇÃO COM PARAFUSO, SEM GUARNIÇÃO/ ALIZAR, DIMENSÕES 120X120 CM, VEDAÇÃO COM SILICONE, EXCLUSIVE CONTRAMARCO - FORNECIMENTO E INSTALAÇÃO. AF_11/2024</t>
  </si>
  <si>
    <t>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t>
  </si>
  <si>
    <t>JANELA DE ALUMÍNIO DE CORRER COM 2 FOLHAS PARA VIDROS (VIDROS INCLUSOS), COM BANDEIRA, BATENTE/ REQUADRO 6 A 14 CM, ACABAMENTO COM ACETATO OU BRILHANTE, FIXAÇÃO COM PARAFUSO, SEM GUARNIÇÃO/ ALIZAR, DIMENSÕES 100X120 CM, VEDAÇÃO COM SILICONE, EXCLUSIVE CONTRAMARCO - FORNECIMENTO E INSTALAÇÃO. AF_11/2024</t>
  </si>
  <si>
    <t>JANELA DE ALUMÍNIO DE CORRER COM 3 FOLHAS (2 VENEZIANAS E 1 FOLHA PARA VIDRO,VIDRO INCLUSO), BATENTE/ REQUADRO 6 A 14 CM, SEM ACABAMENTO, FIXAÇÃO COM PARAFUSO, SEM GUARNIÇÃO/ ALIZAR, DIMENSÕES 100X120 CM, VEDAÇÃO COM SILICONE, EXCLUSIVE CONTRAMARCO - FORNECIMENTO E INSTALAÇÃO. AF_11/2024</t>
  </si>
  <si>
    <t>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t>
  </si>
  <si>
    <t>JANELA DE ALUMÍNIO DE CORRER COM 4 FOLHAS PARA VIDROS (VIDROS INCLUSOS), SEM BANDEIRA, BATENTE/ REQUADRO 6 A 14 CM, ACABAMENTO COM ACETATO OU BRILHANTE, FIXAÇÃO COM PARAFUSO, SEM GUARNIÇÃO/ ALIZAR, DIMENSÕES 150X120 CM, VEDAÇÃO COM SILICONE, EXCLUSIVE CONTRAMARCO - FORNECIMENTO E INSTALAÇÃO. AF_11/2024</t>
  </si>
  <si>
    <t>JANELA DE ALUMÍNIO TIPO MAXIM-AR, BATENTE/ REQUADRO 3 A 14 CM, VIDRO INCLUSO, FIXAÇÃO COM PARAFUSO, SEM GUARNIÇÃO/ ALIZAR, DIMENSÕES 60X80 (A X L) CM, SEM ACABAMENTO, VEDAÇÃO COM SILICONE, EXCLUSIVE CONTRAMARCO - FORNECIMENTO E INSTALAÇÃO. AF_11/2024</t>
  </si>
  <si>
    <t>JANELA DE ALUMÍNIO TIPO MAXIM-AR, VIDRO INCLUSO, COM BANDEIRA, FIXAÇÃO COM PARAFUSO, SEM GUARNIÇÃO/ ALIZAR, DIMENSÕES 100X80 (A X L) CM, SEM ACABAMENTO, VEDAÇÃO COM SILICONE, EXCLUSIVE CONTRAMARCO - FORNECIMENTO E INSTALAÇÃO. AF_11/2024</t>
  </si>
  <si>
    <t>JANELA DE AÇO DE CORRER COM 3 FOLHAS (2 VENEZIANAS E 1 PARA VIDRO - VIDRO INCLUSO), BATENTE/ REQUADRO INCLUSO (6 A 14 CM), FIXAÇÃO COM ARGAMASSA, COM PINTURA ANTICORROSIVA E PINTURA DE ACABAMENTO, COM FERRAGENS, FIXAÇÃO COM ARGAMASSA, EXCLUSIVE CONTRAMARCO - FORNECIMENTO E INSTALAÇÃO. AF_11/2024</t>
  </si>
  <si>
    <t>JANELA DE AÇO DE CORRER COM 4 FOLHAS PARA VIDRO (VIDROS NÃO INCLUSOS), BATENTE/ REQUADRO INCLUSO (6 A 14 CM), FIXAÇÃO COM ARGAMASSA, COM PINTURA ANTICORROSIVA, COM FERRAGENS, FIXAÇÃO COM ARGAMASSA, EXCLUSIVE CONTRAMARCO - FORNECIMENTO E INSTALAÇÃO. AF_11/2024</t>
  </si>
  <si>
    <t>JANELA DE AÇO GALVANIZADO TIPO MAXIMO-AR, PINT. ANTICORROSIVA, COM BATENTE/REQUADRO DE 6 A 14 CM, SEM VIDRO, COM GRADE, 1 FL, 60 X 80 CM (A X L), FIXAÇÃO COM ARGAMASSA, EXCLUSIVE CONTRAMARCO - FORNECIMENTO E INSTALAÇÃO. AF_11/2024</t>
  </si>
  <si>
    <t>JANELA DE AÇO TIPO BASCULANTE, PARA VIDROS (VIDROS NÃO INCLUSOS), BATENTE/ REQUADRO INCLUSO (6,5 A 14 CM), DIMENSÕES 60X60 CM, COM COM PINTURA ANTICORROSIVA, SEM ACABAMENTO, COM FERRAGENS, FIXAÇÃO COM ARGAMASSA, EXCLUSIVE CONTRAMARCO - FORNECIMENTO E INSTALAÇÃO. AF_11/2024</t>
  </si>
  <si>
    <t>JANELA DE MADEIRA CEDRINHO/ ANGELIM COMERCIAL/ CURUPIXA/ CUMARU OU EQUIVALENTE DA REGIÃO, TIPO MAXIMA AR, PARA VIDRO (VIDRO NÃO INCLUSO), CAIXA DO BATENTE/ MARCO DE 10 CM, COM GUARNIÇÕES/ ALIZAR E FERRAGENS, SEM ACABAMENTO, FIXAÇÃO COM PARAFUSOS E ESPUMA EXPANSIVA, EXCLUSIVE CONTRAMARCO - FORNECIMENTO E INSTALAÇÃO. AF_11/2024</t>
  </si>
  <si>
    <t>JANELA DE MADEIRA CEDRINHO/ ANGELIM COMERCIAL/ CURUPIXA/ CUMARU OU EQUIVALENTE, CAIXA DO BATENTE/ MARCO 10 CM, COM 6 FOLHAS (2 VENEZIANAS FIXAS, 2 VENEZIANAS DE CORRER E 2 FOLHAS DE CORRER PARA VIDRO, VIDROS NÃO INCLUSOS), COM GUARNIÇÃO/ ALIZAR, COM FERRAGENS, FIXAÇÃO COM PARAFUSOS E ESPUMA EXPANSIVA, EXCLUSIVE CONTRAMARCO - FORNECIMENTO E INSTALAÇÃO. AF_11/2024</t>
  </si>
  <si>
    <t>JANELA DE MADEIRA CEDRINHO/ ANGELIM COMERCIAL/ CURUPIXA/ CUMARU 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</si>
  <si>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JANELA DE MADEIRA CEDRINHO/ ANGELIM COMERCIAL/ CURUPIXA/ CUMARU OU EQUIVALENTE, VENEZIANAS PANTOGRÁFICAS DE CORRER E 2 FOLHAS PARA VIDROS DE CORRER (VIDROS NÃO INCLUSOS), GUARNIÇÕES/ MARCO INCLUSOS, FERRAGENS INCLUSAS, FIXAÇÃO COM PARAFUSOS E ESPUMA EXPANSIVA, EXCLUSIVE CONTRAMARCO - FORNECIMENTO E INSTALAÇÃO. AF_11/2024</t>
  </si>
  <si>
    <t>JANELA DE MADEIRA IMBUIA/CEDRO ARANA/CEDRO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</si>
  <si>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JANELA DE MADEIRA IMBUIA/CEDRO ARANA/CEDRO ROSAOU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</si>
  <si>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JANELA DE MADEIRA PINUS/ EUCALIPTO/ TAUARI/ VIROLA OU EQUIVALENTE DA REGIÃO, TIPO BASCULANTE, 2 FOLHAS PARA (VIDROS NÃO INCLUSOS), CAIXA DO BATENTE/ MARCO DE 10 CM, SEM GUARNIÇÕES/ ALIZAR, COM FERRAGENS, FIXAÇÃO COM PARAFUSOS E ESPUMA EXPANSIVA, EXCLUSIVE CONTRAMARCO - FORNECIMENTO E INSTALAÇÃO. AF_11/2024</t>
  </si>
  <si>
    <t>JANELA DE MADEIRA PINUS/ EUCALIPTO/ TAUARI/ VIROLA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</si>
  <si>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JANELA DE MADEIRA PINUS/EUCALIPTO/ TAUARI/ VIROLA 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</si>
  <si>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JANELA DE PVC BRANCO DE CORRER COM 2 FOLHAS PARA VIDRO (VIDROS INCLUSOS) E PERSIANA INTEGRADA, BATENTE/ REQUADRO DE 4 A 14 CM, DIMENSÕES 120X120 CM, COM GUARNIÇÃO/ ALIZAR, COM FERRAGENS, FIXAÇÃO COM PARAFUSOS, VEDAÇÃO COM SILICONE, EXCLUSIVE CONTRAMARCO - FORNECIMENTO E INSTALAÇÃO. AF_11/2024</t>
  </si>
  <si>
    <t>JANELA DE PVC BRANCO DE CORRER COM 3 FOLHAS (2 VENEZIANAS E 1 PARA VIDRO, VIDRO INCLUSO), BATENTE/ REQUADRO DE 4 A 14 CM, DIMENSÕES 100X200 CM, COM GUARNIÇÃO/ ALIZAR, COM FERRAGENS, FIXAÇÃO COM PARAFUSOS, VEDAÇÃO COM SILICONE, EXCLUSIVE CONTRAMARCO - FORNECIMENTO E INSTALAÇÃO. AF_11/2024</t>
  </si>
  <si>
    <t>JANELA DE PVC BRANCO TIPO MAXIM-AR (VIDRO INCLUSO), BATENTE/ REQUADRO DE 4 A 14 CM, DIMENSÕES 60X60 CM, COM GUARNIÇÃO/ ALIZAR, COM FERRAGENS, FIXAÇÃO COM PARAFUSOS, VEDAÇÃO COM SILICONE, EXCLUSIVE CONTRAMARCO - FORNECIMENTO E INSTALAÇÃO. AF_11/2024</t>
  </si>
  <si>
    <t>ALIZAR DE 5X1,5CM PARA PORTA FIXADO COM PREGOS - SOMENTE INSTALAÇÃO. AF_10/2025</t>
  </si>
  <si>
    <t>ALIZAR DE 5X1,5CM PARA PORTA FIXADO COM PREGOS, PADRÃO MÉDIO - FORNECIMENTO E INSTALAÇÃO. AF_10/2025</t>
  </si>
  <si>
    <t>ALIZAR DE 5X1,5CM PARA PORTA FIXADO COM PREGOS, PADRÃO POPULAR - FORNECIMENTO E INSTALAÇÃO. AF_10/2025</t>
  </si>
  <si>
    <t>BATENTE DE AÇO GALVANIZADO, COM PERFIL PRÉ-FABRICADO, FIXADO COM ARGAMASSA, COM SOLDA, GRAPAS E FUROS PARA FERRAGENS INCLUSOS. AF_10/2025</t>
  </si>
  <si>
    <t>BATENTE PARA PORTA COM BANDEIRA, FIXAÇÃO COM PARAFUSO E BUCHA. AF_10/2025</t>
  </si>
  <si>
    <t>BATENTE PARA PORTA DE MADEIRA, FIXAÇÃO COM ARGAMASSA, PADRÃO MÉDIO - FORNECIMENTO E INSTALAÇÃO. AF_10/2025</t>
  </si>
  <si>
    <t>BATENTE PARA PORTA DE MADEIRA, PADRÃO MÉDIO - FORNECIMENTO E MONTAGEM. AF_10/2025</t>
  </si>
  <si>
    <t>BATENTE PARA PORTA DE MADEIRA, PADRÃO POPULAR - FORNECIMENTO E MONTAGEM. AF_10/2025</t>
  </si>
  <si>
    <t>CREMONA EM LATÃO CROMADO OU POLIDO, COMPLETA. AF_10/2025</t>
  </si>
  <si>
    <t>DOBRADIÇA EM AÇO/FERRO, 3" X 21/2", E=1,9 A 2MM, SEN ANEL, CROMADO OU ZINCADO, TAMPA BOLA, COM PARAFUSOS. AF_10/2025</t>
  </si>
  <si>
    <t>DOBRADIÇA TIPO VAI E VEM EM LATÃO POLIDO 3". AF_10/2025</t>
  </si>
  <si>
    <t>FECHADURA DE EMBUTIR COM CILINDRO, EXTERNA, COMPLETA, ACABAMENTO PADRÃO MÉDIO, INCLUSO EXECUÇÃO DE FURO - FORNECIMENTO E INSTALAÇÃO. AF_10/2025</t>
  </si>
  <si>
    <t>FECHADURA DE EMBUTIR COM CILINDRO, EXTERNA, COMPLETA, ACABAMENTO PADRÃO POPULAR, INCLUSO EXECUÇÃO DE FURO - FORNECIMENTO E INSTALAÇÃO. AF_10/2025</t>
  </si>
  <si>
    <t>FECHADURA DE EMBUTIR SEM CILINDRO, PARA PORTA DE BANHEIRO, COMPLETA, ACABAMENTO PADRÃO MÉDIO, INCLUSO EXECUÇÃO DE FURO - FORNECIMENTO E INSTALAÇÃO. AF_10/2025</t>
  </si>
  <si>
    <t>FECHO DE EMBUTIR TIPO UNHA 22CM. AF_10/2025</t>
  </si>
  <si>
    <t>FECHO DE EMBUTIR TIPO UNHA 40CM. AF_10/2025</t>
  </si>
  <si>
    <t>KIT DE PORTA DE MADEIRA FRISADA, SEMI-OCA (LEVE OU MÉDIA), PADRÃO MÉDIO 60X210CM, ESPESSURA DE 3CM, ITENS INCLUSOS: DOBRADIÇAS, MONTAGEM E INSTALAÇÃO DO BATENTE, SEM FECHADURA - FORNECIMENTO E INSTALAÇÃO. AF_10/2025</t>
  </si>
  <si>
    <t>KIT DE PORTA DE MADEIRA FRISADA, SEMI-OCA (LEVE OU MÉDIA), PADRÃO MÉDIO, 70X210CM, ESPESSURA DE 3CM, ITENS INCLUSOS: DOBRADIÇAS, MONTAGEM E INSTALAÇÃO DE BATENTE, FECHADURA COM EXECUÇÃO DO FURO - FORNECIMENTO E INSTALAÇÃO. AF_10/2025</t>
  </si>
  <si>
    <t>KIT DE PORTA DE MADEIRA FRISADA, SEMI-OCA (LEVE OU MÉDIA), PADRÃO MÉDIO, 70X210CM, ESPESSURA DE 3CM, ITENS INCLUSOS: DOBRADIÇAS, MONTAGEM E INSTALAÇÃO DO BATENTE, SEM FECHADURA - FORNECIMENTO E INSTALAÇÃO. AF_10/2025</t>
  </si>
  <si>
    <t>KIT DE PORTA DE MADEIRA FRISADA, SEMI-OCA (LEVE OU MÉDIA), PADRÃO MÉDIO, 80X210CM, ESPESSURA DE 3,5CM, ITENS INCLUSOS: DOBRADIÇAS, MONTAGEM E INSTALAÇÃO DE BATENTE, FECHADURA COM EXECUÇÃO DO FURO - FORNECIMENTO E INSTALAÇÃO. AF_10/2025</t>
  </si>
  <si>
    <t>KIT DE PORTA DE MADEIRA FRISADA, SEMI-OCA (LEVE OU MÉDIA), PADRÃO MÉDIO, 80X210CM, ESPESSURA DE 3,5CM, ITENS INCLUSOS: DOBRADIÇAS, MONTAGEM E INSTALAÇÃO DO BATENTE, SEM FECHADURA - FORNECIMENTO E INSTALAÇÃO. AF_10/2025</t>
  </si>
  <si>
    <t>KIT DE PORTA DE MADEIRA FRISADA, SEMI-OCA (LEVE OU MÉDIA), PADRÃO POPULAR, 60X210CM, ESPESSURA DE 3CM, ITENS INCLUSOS: DOBRADIÇAS, MONTAGEM E INSTALAÇÃO DE BATENTE, FECHADURA COM EXECUÇÃO DO FURO - FORNECIMENTO E INSTALAÇÃO. AF_10/2025</t>
  </si>
  <si>
    <t>KIT DE PORTA DE MADEIRA FRISADA, SEMI-OCA (LEVE OU MÉDIA), PADRÃO POPULAR, 60X210CM, ESPESSURA DE 3CM, ITENS INCLUSOS: DOBRADIÇAS, MONTAGEM E INSTALAÇÃO DO BATENTE, SEM FECHADURA - FORNECIMENTO E INSTALAÇÃO. AF_10/2025</t>
  </si>
  <si>
    <t>KIT DE PORTA DE MADEIRA FRISADA, SEMI-OCA (LEVE OU MÉDIA), PADRÃO POPULAR, 70X210CM, ESPESSURA DE 3CM, ITENS INCLUSOS: DOBRADIÇAS, MONTAGEM E INSTALAÇÃO DE BATENTE, FECHADURA COM EXECUÇÃO DO FURO - FORNECIMENTO E INSTALAÇÃO. AF_10/2025</t>
  </si>
  <si>
    <t>KIT DE PORTA DE MADEIRA FRISADA, SEMI-OCA (LEVE OU MÉDIA), PADRÃO POPULAR, 70X210CM, ESPESSURA DE 3CM, ITENS INCLUSOS: DOBRADIÇAS, MONTAGEM E INSTALAÇÃO DO BATENTE, SEM FECHADURA - FORNECIMENTO E INSTALAÇÃO. AF_10/2025</t>
  </si>
  <si>
    <t>KIT DE PORTA DE MADEIRA FRISADA, SEMI-OCA (LEVE OU MÉDIA), PADRÃO POPULAR, 80X210CM, ESPESSURA DE 3,5CM, ITENS INCLUSOS: DOBRADIÇAS, MONTAGEM E INSTALAÇÃO DE BATENTE, FECHADURA COM EXECUÇÃO DO FURO - FORNECIMENTO E INSTALAÇÃO. AF_10/2025</t>
  </si>
  <si>
    <t>KIT DE PORTA DE MADEIRA FRISADA, SEMI-OCA (LEVE OU MÉDIA), PADRÃO POPULAR, 80X210CM, ESPESSURA DE 3,5CM, ITENS INCLUSOS: DOBRADIÇAS, MONTAGEM E INSTALAÇÃO DO BATENTE, SEM FECHADURA - FORNECIMENTO E INSTALAÇÃO. AF_10/2025</t>
  </si>
  <si>
    <t>KIT DE PORTA DE MADEIRA PARA PINTURA, SEMI-OCA (LEVE OU MÉDIA), PADRÃO MÉDIO, 60X210CM, ESPESSURA DE 3,5CM, ITENS INCLUSOS: DOBRADIÇAS, MONTAGEM E INSTALAÇÃO DO BATENTE, FECHADURA COM EXECUÇÃO DO FURO - FORNECIMENTO E INSTALAÇÃO. AF_10/2025</t>
  </si>
  <si>
    <t>KIT DE PORTA DE MADEIRA PARA PINTURA, SEMI-OCA (LEVE OU MÉDIA), PADRÃO MÉDIO, 60X210CM, ESPESSURA DE 3,5CM, ITENS INCLUSOS: DOBRADIÇAS, MONTAGEM E INSTALAÇÃO DO BATENTE, SEM FECHADURA - FORNECIMENTO E INSTALAÇÃO. AF_10/2025</t>
  </si>
  <si>
    <t>KIT DE PORTA DE MADEIRA PARA PINTURA, SEMI-OCA (LEVE OU MÉDIA), PADRÃO MÉDIO, 70X210CM, ESPESSURA DE 3,5CM, ITENS INCLUSOS: DOBRADIÇAS, MONTAGEM E INSTALAÇÃO DO BATENTE, FECHADURA COM EXECUÇÃO DO FURO - FORNECIMENTO E INSTALAÇÃO. AF_10/2025</t>
  </si>
  <si>
    <t>KIT DE PORTA DE MADEIRA PARA PINTURA, SEMI-OCA (LEVE OU MÉDIA), PADRÃO MÉDIO, 70X210CM, ESPESSURA DE 3,5CM, ITENS INCLUSOS: DOBRADIÇAS, MONTAGEM E INSTALAÇÃO DO BATENTE, SEM FECHADURA - FORNECIMENTO E INSTALAÇÃO. AF_10/2025</t>
  </si>
  <si>
    <t>KIT DE PORTA DE MADEIRA PARA PINTURA, SEMI-OCA (LEVE OU MÉDIA), PADRÃO MÉDIO, 80X210CM, ESPESSURA DE 3,5CM, ITENS INCLUSOS: DOBRADIÇAS, MONTAGEM E INSTALAÇÃO DO BATENTE, FECHADURA COM EXECUÇÃO DO FURO - FORNECIMENTO E INSTALAÇÃO. AF_10/2025</t>
  </si>
  <si>
    <t>KIT DE PORTA DE MADEIRA PARA PINTURA, SEMI-OCA (LEVE OU MÉDIA), PADRÃO MÉDIO, 80X210CM, ESPESSURA DE 3,5CM, ITENS INCLUSOS: DOBRADIÇAS, MONTAGEM E INSTALAÇÃO DO BATENTE, SEM FECHADURA - FORNECIMENTO E INSTALAÇÃO. AF_10/2025</t>
  </si>
  <si>
    <t>KIT DE PORTA DE MADEIRA PARA PINTURA, SEMI-OCA (LEVE OU MÉDIA), PADRÃO MÉDIO, 90X210CM, ESPESSURA DE 3,5CM, ITENS INCLUSOS: DOBRADIÇAS, MONTAGEM E INSTALAÇÃO DO BATENTE, FECHADURA COM EXECUÇÃO DO FURO - FORNECIMENTO E INSTALAÇÃO. AF_10/2025</t>
  </si>
  <si>
    <t>KIT DE PORTA DE MADEIRA PARA PINTURA, SEMI-OCA (LEVE OU MÉDIA), PADRÃO MÉDIO, 90X210CM, ESPESSURA DE 3,5CM, ITENS INCLUSOS: DOBRADIÇAS, MONTAGEM E INSTALAÇÃO DO BATENTE, SEM FECHADURA - FORNECIMENTO E INSTALAÇÃO. AF_10/2025</t>
  </si>
  <si>
    <t>KIT DE PORTA DE MADEIRA PARA PINTURA, SEMI-OCA (LEVE OU MÉDIA), PADRÃO POPULAR, 60X210CM, ESPESSURA DE 3,5CM, ITENS INCLUSOS: DOBRADIÇAS, MONTAGEM E INSTALAÇÃO DO BATENTE, FECHADURA COM EXECUÇÃO DO FURO - FORNECIMENTO E INSTALAÇÃO. AF_10/2025</t>
  </si>
  <si>
    <t>KIT DE PORTA DE MADEIRA PARA PINTURA, SEMI-OCA (LEVE OU MÉDIA), PADRÃO POPULAR, 60X210CM, ESPESSURA DE 3,5CM, ITENS INCLUSOS: DOBRADIÇAS, MONTAGEM E INSTALAÇÃO DO BATENTE, SEM FECHADURA - FORNECIMENTO E INSTALAÇÃO. AF_10/2025</t>
  </si>
  <si>
    <t>KIT DE PORTA DE MADEIRA PARA PINTURA, SEMI-OCA (LEVE OU MÉDIA), PADRÃO POPULAR, 70X210CM, ESPESSURA DE 3,5CM, ITENS INCLUSOS: DOBRADIÇAS, MONTAGEM E INSTALAÇÃO DO BATENTE, FECHADURA COM EXECUÇÃO DO FURO - FORNECIMENTO E INSTALAÇÃO. AF_10/2025</t>
  </si>
  <si>
    <t>KIT DE PORTA DE MADEIRA PARA PINTURA, SEMI-OCA (LEVE OU MÉDIA), PADRÃO POPULAR, 70X210CM, ESPESSURA DE 3,5CM, ITENS INCLUSOS: DOBRADIÇAS, MONTAGEM E INSTALAÇÃO DO BATENTE, SEM FECHADURA - FORNECIMENTO E INSTALAÇÃO. AF_10/2025</t>
  </si>
  <si>
    <t>KIT DE PORTA DE MADEIRA PARA PINTURA, SEMI-OCA (LEVE OU MÉDIA), PADRÃO POPULAR, 80X210CM, ESPESSURA DE 3,5CM, ITENS INCLUSOS: DOBRADIÇAS, MONTAGEM E INSTALAÇÃO DO BATENTE, FECHADURA COM EXECUÇÃO DO FURO - FORNECIMENTO E INSTALAÇÃO. AF_10/2025</t>
  </si>
  <si>
    <t>KIT DE PORTA DE MADEIRA PARA PINTURA, SEMI-OCA (LEVE OU MÉDIA), PADRÃO POPULAR, 80X210CM, ESPESSURA DE 3,5CM, ITENS INCLUSOS: DOBRADIÇAS, MONTAGEM E INSTALAÇÃO DO BATENTE, SEM FECHADURA - FORNECIMENTO E INSTALAÇÃO. AF_10/2025</t>
  </si>
  <si>
    <t>KIT DE PORTA DE MADEIRA PARA PINTURA, SEMI-OCA (LEVE OU MÉDIA), PADRÃO POPULAR, 90X210CM, ESPESSURA DE 3,5CM, ITENS INCLUSOS: DOBRADIÇAS, MONTAGEM E INSTALAÇÃO DO BATENTE, FECHADURA COM EXECUÇÃO DO FURO - FORNECIMENTO E INSTALAÇÃO. AF_10/2025</t>
  </si>
  <si>
    <t>KIT DE PORTA DE MADEIRA PARA PINTURA, SEMI-OCA (LEVE OU MÉDIA), PADRÃO POPULAR, 90X210CM, ESPESSURA DE 3,5CM, ITENS INCLUSOS: DOBRADIÇAS, MONTAGEM E INSTALAÇÃO DO BATENTE, SEM FECHADURA - FORNECIMENTO E INSTALAÇÃO. AF_10/2025</t>
  </si>
  <si>
    <t>KIT DE PORTA DE MADEIRA PARA PINTURA, SEMI-OCA (PESADA OU SUPERPESADA), PADRÃO MÉDIO, 80X210CM, ESPESSURA DE 3,5CM, ITENS INCLUSOS: DOBRADIÇAS, MONTAGEM E INSTALAÇÃO DO BATENTE, SEM FECHADURA - FORNECIMENTO E INSTALAÇÃO. AF_10/2025</t>
  </si>
  <si>
    <t>KIT DE PORTA DE MADEIRA PARA PINTURA, SEMI-OCA (PESADA OU SUPERPESADA), PADRÃO MÉDIO, 90X210CM, ESPESSURA DE 3,5CM, ITENS INCLUSOS: DOBRADIÇAS, MONTAGEM E INSTALAÇÃO DO BATENTE, SEM FECHADURA - FORNECIMENTO E INSTALAÇÃO. AF_10/2025</t>
  </si>
  <si>
    <t>KIT DE PORTA DE MADEIRA PARA PINTURA, SEMI-OCA (PESADA OU SUPERPESADA), PADRÃO POPULAR, 80X210CM, ESPESSURA DE 3,5CM, ITENS INCLUSOS: DOBRADIÇAS, MONTAGEM E INSTALAÇÃO DO BATENTE, SEM FECHADURA - FORNECIMENTO E INSTALAÇÃO. AF_10/2025</t>
  </si>
  <si>
    <t>KIT DE PORTA DE MADEIRA PARA PINTURA, SEMI-OCA (PESADA OU SUPERPESADA), PADRÃO POPULAR, 90X210CM, ESPESSURA DE 3,5CM, ITENS INCLUSOS: DOBRADIÇAS, MONTAGEM E INSTALAÇÃO DO BATENTE, SEM FECHADURA - FORNECIMENTO E INSTALAÇÃO. AF_10/2025</t>
  </si>
  <si>
    <t>KIT DE PORTA DE MADEIRA PARA VERNIZ, SEMI-OCA (LEVE OU MÉDIA), PADRÃO MÉDIO, 60X210CM, ESPESSURA DE 3,5CM, ITENS INCLUSOS: DOBRADIÇAS, MONTAGEM E INSTALAÇÃO DE BATENTE, FECHADURA COM EXECUÇÃO DO FURO - FORNECIMENTO E INSTALAÇÃO. AF_10/2025</t>
  </si>
  <si>
    <t>KIT DE PORTA DE MADEIRA PARA VERNIZ, SEMI-OCA (LEVE OU MÉDIA), PADRÃO MÉDIO, 60X210CM, ESPESSURA DE 3,5CM, ITENS INCLUSOS: DOBRADIÇAS, MONTAGEM E INSTALAÇÃO DO BATENTE, SEM FECHADURA - FORNECIMENTO E INSTALAÇÃO. AF_10/2025</t>
  </si>
  <si>
    <t>KIT DE PORTA DE MADEIRA PARA VERNIZ, SEMI-OCA (LEVE OU MÉDIA), PADRÃO MÉDIO, 70X210CM, ESPESSURA DE 3,5CM, ITENS INCLUSOS: DOBRADIÇAS, MONTAGEM E INSTALAÇÃO DE BATENTE, FECHADURA COM EXECUÇÃO DO FURO - FORNECIMENTO E INSTALAÇÃO. AF_10/2025</t>
  </si>
  <si>
    <t>KIT DE PORTA DE MADEIRA PARA VERNIZ, SEMI-OCA (LEVE OU MÉDIA), PADRÃO MÉDIO, 70X210CM, ESPESSURA DE 3,5CM, ITENS INCLUSOS: DOBRADIÇAS, MONTAGEM E INSTALAÇÃO DO BATENTE, SEM FECHADURA - FORNECIMENTO E INSTALAÇÃO. AF_10/2025</t>
  </si>
  <si>
    <t>KIT DE PORTA DE MADEIRA PARA VERNIZ, SEMI-OCA (LEVE OU MÉDIA), PADRÃO MÉDIO, 80X210CM, ESPESSURA DE 3,5CM, ITENS INCLUSOS: DOBRADIÇAS, MONTAGEM E INSTALAÇÃO DE BATENTE, FECHADURA COM EXECUÇÃO DO FURO - FORNECIMENTO E INSTALAÇÃO. AF_10/2025</t>
  </si>
  <si>
    <t>KIT DE PORTA DE MADEIRA PARA VERNIZ, SEMI-OCA (LEVE OU MÉDIA), PADRÃO MÉDIO, 80X210CM, ESPESSURA DE 3,5CM, ITENS INCLUSOS: DOBRADIÇAS, MONTAGEM E INSTALAÇÃO DO BATENTE, SEM FECHADURA - FORNECIMENTO E INSTALAÇÃO. AF_10/2025</t>
  </si>
  <si>
    <t>KIT DE PORTA DE MADEIRA PARA VERNIZ, SEMI-OCA (LEVE OU MÉDIA), PADRÃO MÉDIO, 90X210CM, ESPESSURA DE 3,5CM, ITENS INCLUSOS: DOBRADIÇAS, MONTAGEM E INSTALAÇÃO DE BATENTE, FECHADURA COM EXECUÇÃO DO FURO - FORNECIMENTO E INSTALAÇÃO. AF_10/2025</t>
  </si>
  <si>
    <t>KIT DE PORTA DE MADEIRA PARA VERNIZ, SEMI-OCA (LEVE OU MÉDIA), PADRÃO MÉDIO, 90X210CM, ESPESSURA DE 3,5CM, ITENS INCLUSOS: DOBRADIÇAS, MONTAGEM E INSTALAÇÃO DO BATENTE, SEM FECHADURA - FORNECIMENTO E INSTALAÇÃO. AF_10/2025</t>
  </si>
  <si>
    <t>KIT DE PORTA DE MADEIRA PARA VERNIZ, SEMI-OCA (LEVE OU MÉDIA), PADRÃO POPULAR, 60X210CM, ESPESSURA DE 3,5CM, ITENS INCLUSOS: DOBRADIÇAS, MONTAGEM E INSTALAÇÃO DE BATENTE, FECHADURA COM EXECUÇÃO DO FURO - FORNECIMENTO E INSTALAÇÃO. AF_10/2025</t>
  </si>
  <si>
    <t>KIT DE PORTA DE MADEIRA PARA VERNIZ, SEMI-OCA (LEVE OU MÉDIA), PADRÃO POPULAR, 60X210CM, ESPESSURA DE 3,5CM, ITENS INCLUSOS: DOBRADIÇAS, MONTAGEM E INSTALAÇÃO DO BATENTE, SEM FECHADURA - FORNECIMENTO E INSTALAÇÃO. AF_10/2025</t>
  </si>
  <si>
    <t>KIT DE PORTA DE MADEIRA PARA VERNIZ, SEMI-OCA (LEVE OU MÉDIA), PADRÃO POPULAR, 70X210CM, ESPESSURA DE 3,5CM, ITENS INCLUSOS: DOBRADIÇAS, MONTAGEM E INSTALAÇÃO DE BATENTE, FECHADURA COM EXECUÇÃO DO FURO - FORNECIMENTO E INSTALAÇÃO. AF_10/2025</t>
  </si>
  <si>
    <t>KIT DE PORTA DE MADEIRA PARA VERNIZ, SEMI-OCA (LEVE OU MÉDIA), PADRÃO POPULAR, 70X210CM, ESPESSURA DE 3,5CM, ITENS INCLUSOS: DOBRADIÇAS, MONTAGEM E INSTALAÇÃO DO BATENTE, SEM FECHADURA - FORNECIMENTO E INSTALAÇÃO. AF_10/2025</t>
  </si>
  <si>
    <t>KIT DE PORTA DE MADEIRA PARA VERNIZ, SEMI-OCA (LEVE OU MÉDIA), PADRÃO POPULAR, 80X210CM, ESPESSURA DE 3,5CM, ITENS INCLUSOS: DOBRADIÇAS, MONTAGEM E INSTALAÇÃO DE BATENTE, FECHADURA COM EXECUÇÃO DO FURO - FORNECIMENTO E INSTALAÇÃO. AF_10/2025</t>
  </si>
  <si>
    <t>KIT DE PORTA DE MADEIRA PARA VERNIZ, SEMI-OCA (LEVE OU MÉDIA), PADRÃO POPULAR, 80X210CM, ESPESSURA DE 3,5CM, ITENS INCLUSOS: DOBRADIÇAS, MONTAGEM E INSTALAÇÃO DO BATENTE, SEM FECHADURA - FORNECIMENTO E INSTALAÇÃO. AF_10/2025</t>
  </si>
  <si>
    <t>KIT DE PORTA DE MADEIRA PARA VERNIZ, SEMI-OCA (LEVE OU MÉDIA), PADRÃO POPULAR, 90X210CM, ESPESSURA DE 3,5CM, ITENS INCLUSOS: DOBRADIÇAS, MONTAGEM E INSTALAÇÃO DO BATENTE, SEM FECHADURA - FORNECIMENTO E INSTALAÇÃO. AF_10/2025</t>
  </si>
  <si>
    <t>KIT DE PORTA DE MADEIRA TIPO MEXICANA, MACIÇA (PESADA OU SUPERPESADA), PADRÃO MÉDIO, 80X210CM, ESPESSURA DE 3,5CM, ITENS INCLUSOS: DOBRADIÇAS, MONTAGEM E INSTALAÇÃO DE BATENTE, FECHADURA COM EXECUÇÃO DO FURO - FORNECIMENTO E INSTALAÇÃO. AF_10/2025</t>
  </si>
  <si>
    <t>KIT DE PORTA DE MADEIRA TIPO MEXICANA, MACIÇA (PESADA OU SUPERPESADA), PADRÃO POPULAR, 80X210CM, ESPESSURA DE 3,5CM, ITENS INCLUSOS: DOBRADIÇAS, MONTAGEM E INSTALAÇÃO DE BATENTE, FECHADURA COM EXECUÇÃO DO FURO - FORNECIMENTO E INSTALAÇÃO. AF_10/2025</t>
  </si>
  <si>
    <t>KIT DE PORTA DE MADEIRA TIPO VENEZIANA, 80X210CM (ESPESSURA DE 3CM), PADRÃO MÉDIO, ITENS INCLUSOS: DOBRADIÇAS, MONTAGEM E INSTALAÇÃO DE BATENTE, FECHADURA COM EXECUÇÃO DO FURO - FORNECIMENTO E INSTALAÇÃO. AF_10/2025</t>
  </si>
  <si>
    <t>KIT DE PORTA DE MADEIRA TIPO VENEZIANA, 80X210CM (ESPESSURA DE 3CM), PADRÃO POPULAR, ITENS INCLUSOS: DOBRADIÇAS, MONTAGEM E INSTALAÇÃO DE BATENTE, FECHADURA COM EXECUÇÃO DO FURO - FORNECIMENTO E INSTALAÇÃO. AF_10/2025</t>
  </si>
  <si>
    <t>KIT DE PORTA DE MADEIRA TIPO VENEZIANA, PADRÃO MÉDIO, 80X210CM, ESPESSURA DE 3CM, ITENS INCLUSOS: DOBRADIÇAS, MONTAGEM E INSTALAÇÃO DO BATENTE, SEM FECHADURA - FORNECIMENTO E INSTALAÇÃO. AF_10/2025</t>
  </si>
  <si>
    <t>KIT DE PORTA DE MADEIRA TIPO VENEZIANA, PADRÃO POPULAR, 80X210CM, ESPESSURA DE 3CM, ITENS INCLUSOS: DOBRADIÇAS, MONTAGEM E INSTALAÇÃO DO BATENTE, SEM FECHADURA - FORNECIMENTO E INSTALAÇÃO. AF_10/2025</t>
  </si>
  <si>
    <t>KIT DE PORTA-PRONTA DE MADEIRA EM ACABAMENTO MELAMÍNICO BRANCO, FOLHA LEVE OU MÉDIA, 60X210CM, EXCLUSIVE FECHADURA, FIXAÇÃO COM PREENCHIMENTO PARCIAL DE ESPUMA EXPANSIVA - FORNECIMENTO E INSTALAÇÃO. AF_10/2025</t>
  </si>
  <si>
    <t>KIT DE PORTA-PRONTA DE MADEIRA EM ACABAMENTO MELAMÍNICO BRANCO, FOLHA LEVE OU MÉDIA, 70X210CM, EXCLUSIVE FECHADURA, FIXAÇÃO COM PREENCHIMENTO PARCIAL DE ESPUMA EXPANSIVA - FORNECIMENTO E INSTALAÇÃO. AF_10/2025</t>
  </si>
  <si>
    <t>KIT DE PORTA-PRONTA DE MADEIRA EM ACABAMENTO MELAMÍNICO BRANCO, FOLHA LEVE OU MÉDIA, 80X210CM, EXCLUSIVE FECHADURA, FIXAÇÃO COM PREENCHIMENTO PARCIAL DE ESPUMA EXPANSIVA - FORNECIMENTO E INSTALAÇÃO. AF_10/2025</t>
  </si>
  <si>
    <t>KIT DE PORTA-PRONTA DE MADEIRA EM ACABAMENTO MELAMÍNICO BRANCO, FOLHA LEVE OU MÉDIA, 90X210, EXCLUSIVE FECHADURA, FIXAÇÃO COM PREENCHIMENTO TOTAL DE ESPUMA EXPANSIVA - FORNECIMENTO E INSTALAÇÃO. AF_10/2025</t>
  </si>
  <si>
    <t>KIT DE PORTA-PRONTA DE MADEIRA EM ACABAMENTO MELAMÍNICO BRANCO, FOLHA LEVE OU MÉDIA, E BATENTE METÁLICO, 60X210CM, FIXAÇÃO COM ARGAMASSA - FORNECIMENTO E INSTALAÇÃO. AF_10/2025</t>
  </si>
  <si>
    <t>KIT DE PORTA-PRONTA DE MADEIRA EM ACABAMENTO MELAMÍNICO BRANCO, FOLHA LEVE OU MÉDIA, E BATENTE METÁLICO, 80X210CM, FIXAÇÃO COM ARGAMASSA - FORNECIMENTO E INSTALAÇÃO. AF_10/2025</t>
  </si>
  <si>
    <t>KIT DE PORTA-PRONTA DE MADEIRA EM ACABAMENTO MELAMÍNICO BRANCO, FOLHA LEVE OU MÉDIA, E BATENTE METÁLICO, 90X210CM, FIXAÇÃO COM ARGAMASSA - FORNECIMENTO E INSTALAÇÃO. AF_10/2025</t>
  </si>
  <si>
    <t>KIT DE PORTA-PRONTA DE MADEIRA EM ACABAMENTO MELAMÍNICO BRANCO, FOLHA PESADA OU SUPERPESADA, 80X210CM, FIXAÇÃO COM PREENCHIMENTO PARCIAL DE ESPUMA EXPANSIVA - FORNECIMENTO E INSTALAÇÃO. AF_10/2025</t>
  </si>
  <si>
    <t>KIT DE PORTA-PRONTA DE MADEIRA EM ACABAMENTO MELAMÍNICO BRANCO, FOLHA PESADA OU SUPERPESADA, 90X210CM, FIXAÇÃO COM PREENCHIMENTO TOTAL DE ESPUMA EXPANSIVA - FORNECIMENTO E INSTALAÇÃO. AF_10/2025</t>
  </si>
  <si>
    <t>KIT DE PORTA-PRONTA DE MADEIRA EM ACABAMENTO MELAMÍNICO BRANCO, FOLHA PESADA OU SUPERPESADA, E BATENTE METÁLICO, 80X210CM, FIXAÇÃO COM ARGAMASSA - FORNECIMENTO E INSTALAÇÃO. AF_10/2025</t>
  </si>
  <si>
    <t>KIT DE PORTA-PRONTA DE MADEIRA EM ACABAMENTO MELAMÍNICO BRANCO, FOLHA PESADA OU SUPERPESADA, E BATENTE METÁLICO, 90X210CM, FIXAÇÃO COM ARGAMASSA - FORNECIMENTO E INSTALAÇÃO. AF_10/2025</t>
  </si>
  <si>
    <t>PORTA CADEADO ZINCADO OXIDADO PRETO COM CADEADO DE AÇO INOX, LARGURA DE *50* MM. AF_10/2025</t>
  </si>
  <si>
    <t>PORTA DE ALUMÍNIO DE ABRIR PARA VIDRO SEM GUARNIÇÃO, 87X210CM, FIXAÇÃO COM PARAFUSOS, INCLUSIVE VIDROS - FORNECIMENTO E INSTALAÇÃO. AF_10/2025</t>
  </si>
  <si>
    <t>PORTA DE ALUMÍNIO DE ABRIR, P/ VIDRO, C/ GUARNIÇÃO, 87X210CM, FIXAÇÃO COM ARGAMASSA. AF_10/2025</t>
  </si>
  <si>
    <t>PORTA DE CORRER DE ALUMÍNIO, COM DUAS FOLHAS PARA VIDRO, INCLUSO VIDRO LISO INCOLOR, FECHADURA E PUXADOR, SEM ALIZAR. AF_10/2025</t>
  </si>
  <si>
    <t>PORTA DE FERRO, DE ABRIR, TIPO GRADE COM CHAPA, COM GUARNIÇÕES. AF_10/2025</t>
  </si>
  <si>
    <t>PORTA DE MADEIRA COMPENSADA LISA PARA PINTURA, 120X210X3,5CM, 2 FOLHAS, INCLUSO ADUELA 2A, ALIZAR 2A E DOBRADIÇAS. AF_10/2025</t>
  </si>
  <si>
    <t>PORTA DE MADEIRA FRISADA, SEMI-OCA (LEVE OU MÉDIA), 80X210CM, ESPESSURA DE 3,5CM, INCLUSO DOBRADIÇAS - FORNECIMENTO E INSTALAÇÃO. AF_10/2025</t>
  </si>
  <si>
    <t>PORTA DE MADEIRA PARA PINTURA, SEMI-OCA (LEVE OU MÉDIA), 60X210CM, ESPESSURA DE 3,5CM, INCLUSO DOBRADIÇAS - FORNECIMENTO E INSTALAÇÃO. AF_10/2025</t>
  </si>
  <si>
    <t>PORTA DE MADEIRA PARA PINTURA, SEMI-OCA (LEVE OU MÉDIA), 70X210CM, ESPESSURA DE 3,5CM, INCLUSO DOBRADIÇAS - FORNECIMENTO E INSTALAÇÃO. AF_10/2025</t>
  </si>
  <si>
    <t>PORTA DE MADEIRA PARA PINTURA, SEMI-OCA (LEVE OU MÉDIA), 80X210CM, ESPESSURA DE 3,5CM, INCLUSO DOBRADIÇAS - FORNECIMENTO E INSTALAÇÃO. AF_10/2025</t>
  </si>
  <si>
    <t>PORTA DE MADEIRA PARA PINTURA, SEMI-OCA (LEVE OU MÉDIA), 90X210CM, ESPESSURA DE 3,5CM, INCLUSO DOBRADIÇAS - FORNECIMENTO E INSTALAÇÃO. AF_10/2025</t>
  </si>
  <si>
    <t>PORTA DE MADEIRA PARA VERNIZ, SEMI-OCA (LEVE OU MÉDIA), 60X210CM, ESPESSURA DE 3,5CM, INCLUSO DOBRADIÇAS - FORNECIMENTO E INSTALAÇÃO. AF_10/2025</t>
  </si>
  <si>
    <t>PORTA DE MADEIRA PARA VERNIZ, SEMI-OCA (LEVE OU MÉDIA), 70X210CM, ESPESSURA DE 3,5CM, INCLUSO DOBRADIÇAS - FORNECIMENTO E INSTALAÇÃO. AF_10/2025</t>
  </si>
  <si>
    <t>PORTA DE MADEIRA PARA VERNIZ, SEMI-OCA (LEVE OU MÉDIA), 80X210CM, ESPESSURA DE 3,5CM, INCLUSO DOBRADIÇAS - FORNECIMENTO E INSTALAÇÃO. AF_10/2025</t>
  </si>
  <si>
    <t>PORTA DE MADEIRA PARA VERNIZ, SEMI-OCA (LEVE OU MÉDIA), 90X210CM, ESPESSURA DE 3,5CM, INCLUSO DOBRADIÇAS - FORNECIMENTO E INSTALAÇÃO. AF_10/2025</t>
  </si>
  <si>
    <t>PORTA DE MADEIRA TIPO VENEZIANA, 80X210CM, ESPESSURA DE 3CM, INCLUSO DOBRADIÇAS - FORNECIMENTO E INSTALAÇÃO. AF_10/2025</t>
  </si>
  <si>
    <t>PORTA EM ALUMÍNIO DE ABRIR TIPO VENEZIANA COM GUARNIÇÃO, FIXAÇÃO COM PARAFUSOS - FORNECIMENTO E INSTALAÇÃO. AF_10/2025</t>
  </si>
  <si>
    <t>PORTA-PRONTA DE MADEIRA, FOLHA LEVE OU MÉDIA, 70X210CM, FIXAÇÃO COM PREENCHIMENTO TOTAL DE ESPUMA EXPANSIVA - FORNECIMENTO E INSTALAÇÃO. AF_10/2025</t>
  </si>
  <si>
    <t>PORTA-PRONTA DE MADEIRA, FOLHA LEVE OU MÉDIA, 80X210CM, FIXAÇÃO COM PREENCHIMENTO TOTAL DE ESPUMA EXPANSIVA - FORNECIMENTO E INSTALAÇÃO. AF_10/2025</t>
  </si>
  <si>
    <t>PORTA-PRONTA DE MADEIRA, FOLHA PESADA OU SUPERPESADA, 80X210CM, FIXAÇÃO COM PREENCHIMENTO TOTAL DE ESPUMA EXPANSIVA - FORNECIMENTO E INSTALAÇÃO. AF_10/2025</t>
  </si>
  <si>
    <t>PUXADOR CENTRAL PARA ESQUADRIA DE MADEIRA. AF_10/2025</t>
  </si>
  <si>
    <t>RECOLOCACAO DE FOLHAS DE PORTA DE MADEIRA PESADA OU SUPER PESADA DE 90 CM DE LARGURA, CONSIDERANDO REAPROVEITAMENTO DO MATERIAL. AF_10/2025</t>
  </si>
  <si>
    <t>RECOLOCAÇÃO DE FOLHAS DE PORTA DE MADEIRA LEVE OU MÉDIA DE 60CM DE LARGURA, CONSIDERANDO REAPROVEITAMENTO DO MATERIAL. AF_10/2025</t>
  </si>
  <si>
    <t>RECOLOCAÇÃO DE FOLHAS DE PORTA DE MADEIRA LEVE OU MÉDIA DE 70CM DE LARGURA, CONSIDERANDO REAPROVEITAMENTO DO MATERIAL. AF_10/2025</t>
  </si>
  <si>
    <t>RECOLOCAÇÃO DE FOLHAS DE PORTA DE MADEIRA LEVE OU MÉDIA DE 80CM DE LARGURA, CONSIDERANDO REAPROVEITAMENTO DO MATERIAL. AF_10/2025</t>
  </si>
  <si>
    <t>RECOLOCAÇÃO DE FOLHAS DE PORTA DE MADEIRA LEVE OU MÉDIA DE 90CM DE LARGURA, CONSIDERANDO REAPROVEITAMENTO DO MATERIAL. AF_10/2025</t>
  </si>
  <si>
    <t>RECOLOCAÇÃO DE FOLHAS DE PORTA DE MADEIRA PESADA OU SUPERPESADA DE 80CM DE LARGURA, CONSIDERANDO REAPROVEITAMENTO DO MATERIAL. AF_10/2025</t>
  </si>
  <si>
    <t>TARJETA TIPO LIVRE/OCUPADO PARA PORTA DE BANHEIRO. AF_10/2025</t>
  </si>
  <si>
    <t>ESTACA BROCA DE CONCRETO, DIÂMETRO DE 20CM, ESCAVAÇÃO MANUAL COM TRADO CONCHA, COM ARMADURA DE ARRANQUE. AF_05/2020</t>
  </si>
  <si>
    <t>ESTACA BROCA DE CONCRETO, DIÂMETRO DE 25CM, ESCAVAÇÃO MANUAL COM TRADO CONCHA, COM ARMADURA DE ARRANQUE. AF_05/2020</t>
  </si>
  <si>
    <t>ESTACA BROCA DE CONCRETO, DIÂMETRO DE 30CM, ESCAVAÇÃO MANUAL COM TRADO CONCHA, COM ARMADURA DE ARRANQUE. AF_05/2020</t>
  </si>
  <si>
    <t>ESTACA BROCA DE CONCRETO, DIÂMETRO DE 30CM, ESCAVAÇÃO MANUAL COM TRADO CONCHA, INTEIRAMENTE ARMADA. AF_05/2020</t>
  </si>
  <si>
    <t>ESTACA CIRCULAR ESCAVADA COM FLUIDO ESTABILIZANTE (ESTACÃO), DIÂMETRO DE 110CM (EXCLUSIVE MOBILIZAÇÃO E DESMOBILIZAÇÃO). AF_05/2020</t>
  </si>
  <si>
    <t>ESTACA CIRCULAR ESCAVADA COM FLUIDO ESTABILIZANTE (ESTACÃO), DIÂMETRO DE 140CM (EXCLUSIVE MOBILIZAÇÃO E DESMOBILIZAÇÃO). AF_05/2020</t>
  </si>
  <si>
    <t>ESTACA CIRCULAR ESCAVADA COM FLUIDO ESTABILIZANTE (ESTACÃO), DIÂMETRO DE 80CM (EXCLUSIVE MOBILIZAÇÃO E DESMOBILIZAÇÃO). AF_05/2020</t>
  </si>
  <si>
    <t>ESTACA RETANGULAR ESCAVADA COM FLUIDO ESTABILIZANTE (BARRETE), 40 X 250CM (EXCLUSIVE MOBILIZAÇÃO E DESMOBILIZAÇÃO). AF_05/2020</t>
  </si>
  <si>
    <t>ESTACA RETANGULAR ESCAVADA COM FLUIDO ESTABILIZANTE (BARRETE), 60 X 250CM (EXCLUSIVE MOBILIZAÇÃO E DESMOBILIZAÇÃO). AF_05/2020</t>
  </si>
  <si>
    <t>ESTACA RETANGULAR ESCAVADA COM FLUIDO ESTABILIZANTE (BARRETE), 80 X 250CM (EXCLUSIVE MOBILIZAÇÃO E DESMOBILIZAÇÃO). AF_05/2020</t>
  </si>
  <si>
    <t>ESTACA STRAUSS, DIÂMETRO DE 25CM, COM ARMADURA DE ARRANQUE (EXCLUSIVE MOBILIZAÇÃO E DESMOBILIZAÇÃO). AF_05/2020</t>
  </si>
  <si>
    <t>ESTACA STRAUSS, DIÂMETRO DE 32CM, COM ARMADURA DE ARRANQUE (EXCLUSIVE MOBILIZAÇÃO E DESMOBILIZAÇÃO). AF_05/2020</t>
  </si>
  <si>
    <t>ESTACA STRAUSS, DIÂMETRO DE 32CM, INTEIRAMENTE ARMADA (EXCLUSIVE MOBILIZAÇÃO E DESMOBILIZAÇÃO). AF_05/2020</t>
  </si>
  <si>
    <t>ESTACA STRAUSS, DIÂMETRO DE 38CM, COM ARMADURA DE ARRANQUE (EXCLUSIVE MOBILIZAÇÃO E DESMOBILIZAÇÃO). AF_05/2020</t>
  </si>
  <si>
    <t>ESTACA STRAUSS, DIÂMETRO DE 38CM, INTEIRAMENTE ARMADA (EXCLUSIVE MOBILIZAÇÃO E DESMOBILIZAÇÃO). AF_05/2020</t>
  </si>
  <si>
    <t>ESTACA ESCAVADA MECANICAMENTE, SEM FLUIDO ESTABILIZANTE, COM 25CM DE DIÂMETRO, CONCRETO LANÇADO MANUALMENTE (EXCLUSIVE MOBILIZAÇÃO E DESMOBILIZAÇÃO). AF_01/2020</t>
  </si>
  <si>
    <t>ESTACA ESCAVADA MECANICAMENTE, SEM FLUIDO ESTABILIZANTE, COM 25CM DE DIÂMETRO, CONCRETO LANÇADO POR CAMINHÃO BETONEIRA (EXCLUSIVE MOBILIZAÇÃO E DESMOBILIZAÇÃO). AF_01/2020</t>
  </si>
  <si>
    <t>ESTACA ESCAVADA MECANICAMENTE, SEM FLUIDO ESTABILIZANTE, COM 40CM DE DIÂMETRO, CONCRETO LANÇADO POR CAMINHÃO BETONEIRA (EXCLUSIVE MOBILIZAÇÃO E DESMOBILIZAÇÃO). AF_01/2020</t>
  </si>
  <si>
    <t>ESTACA ESCAVADA MECANICAMENTE, SEM FLUIDO ESTABILIZANTE, COM 60CM DE DIÂMETRO, CONCRETO LANÇADO POR BOMBA LANÇA (EXCLUSIVE BOMBEAMENTO, MOBILIZAÇÃO E DESMOBILIZAÇÃO). AF_01/2020</t>
  </si>
  <si>
    <t>ESTACA ESCAVADA MECANICAMENTE, SEM FLUIDO ESTABILIZANTE, COM 60CM DE DIÂMETRO, CONCRETO LANÇADO POR CAMINHÃO BETONEIRA (EXCLUSIVE MOBILIZAÇÃO E DESMOBILIZAÇÃO). AF_01/2020</t>
  </si>
  <si>
    <t>ESTACA METÁLICA PARA CONTENÇÃO, UTILIZANDO PERFIL LAMINADO W250X32,7 (EXCLUSIVE MOBILIZAÇÃO E DESMOBILIZAÇÃO). AF_01/2020</t>
  </si>
  <si>
    <t>ESTACA METÁLICA PARA CONTENÇÃO, UTILIZANDO PERFIL LAMINADO W250X38,5 (EXCLUSIVE MOBILIZAÇÃO E DESMOBILIZAÇÃO). AF_01/2020</t>
  </si>
  <si>
    <t>ESTACA METÁLICA PARA CONTENÇÃO, UTILIZANDO PERFIL LAMINADO W250X44,8 (EXCLUSIVE MOBILIZAÇÃO E DESMOBILIZAÇÃO). AF_01/2020</t>
  </si>
  <si>
    <t>ESTACA METÁLICA PARA FUNDAÇÃO, UTILIZANDO PERFIL LAMINADO HP250X62 (EXCLUSIVE MOBILIZAÇÃO E DESMOBILIZAÇÃO). AF_01/2020</t>
  </si>
  <si>
    <t>ESTACA METÁLICA PARA FUNDAÇÃO, UTILIZANDO PERFIL LAMINADO HP310X125 (EXCLUSIVE MOBILIZAÇÃO E DESMOBILIZAÇÃO). AF_01/2020</t>
  </si>
  <si>
    <t>ESTACA METÁLICA PARA FUNDAÇÃO, UTILIZANDO PERFIL LAMINADO HP310X79 (EXCLUSIVE MOBILIZAÇÃO E DESMOBILIZAÇÃO). AF_01/2020</t>
  </si>
  <si>
    <t>ESTACA PRÉ-MOLDADA DE CONCRETO CENTRIFUGADO, SEÇÃO CIRCULAR, CAPACIDADE DE 100 TONELADAS, INCLUSO EMENDA (EXCLUSIVE MOBILIZAÇÃO E DESMOBILIZAÇÃO). AF_12/2019</t>
  </si>
  <si>
    <t>ESTACA PRÉ-MOLDADA DE CONCRETO SEÇÃO QUADRADA, CAPACIDADE DE 50 TONELADAS, INCLUSO EMENDA (EXCLUSIVE MOBILIZAÇÃO E DESMOBILIZAÇÃO). AF_12/2019</t>
  </si>
  <si>
    <t>ESTACA PRÉ-MOLDADA DE CONCRETO, SEÇÃO QUADRADA, CAPACIDADE DE 25 TONELADAS, INCLUSO EMENDA (EXCLUSIVE MOBILIZAÇÃO E DESMOBILIZAÇÃO). AF_12/2019</t>
  </si>
  <si>
    <t>ESTACA RAIZ, DIÂMETRO DE 20 CM, PERFURADA EM ROCHA (EXCLUSIVE MOBILIZAÇÃO E DESMOBILIZAÇÃO). AF_03/2020</t>
  </si>
  <si>
    <t>ESTACA RAIZ, DIÂMETRO DE 20 CM, SEM PRESENÇA DE ROCHA (EXCLUSIVE MOBILIZAÇÃO E DESMOBILIZAÇÃO). AF_03/2020</t>
  </si>
  <si>
    <t>ESTACA RAIZ, DIÂMETRO DE 31 CM, PERFURADA EM ROCHA (EXCLUSIVE MOBILIZAÇÃO E DESMOBILIZAÇÃO). AF_03/2020</t>
  </si>
  <si>
    <t>ESTACA RAIZ, DIÂMETRO DE 31 CM, SEM PRESENÇA DE ROCHA (EXCLUSIVE MOBILIZAÇÃO E DESMOBILIZAÇÃO). AF_03/2020</t>
  </si>
  <si>
    <t>ESTACA RAIZ, DIÂMETRO DE 40 CM, PERFURADA EM ROCHA (EXCLUSIVE MOBILIZAÇÃO E DESMOBILIZAÇÃO). AF_03/2020</t>
  </si>
  <si>
    <t>ESTACA RAIZ, DIÂMETRO DE 40 CM, SEM PRESENÇA DE ROCHA (EXCLUSIVE MOBILIZAÇÃO E DESMOBILIZAÇÃO). AF_03/2020</t>
  </si>
  <si>
    <t>ESTACA RAIZ, DIÂMETRO DE 45 CM, PERFURADA EM ROCHA (EXCLUSIVE MOBILIZAÇÃO E DESMOBILIZAÇÃO). AF_03/2020</t>
  </si>
  <si>
    <t>ESTACA RAIZ, DIÂMETRO DE 45 CM, SEM PRESENÇA DE ROCHA (EXCLUSIVE MOBILIZAÇÃO E DESMOBILIZAÇÃO). AF_03/2020</t>
  </si>
  <si>
    <t>FABRICAÇÃO E INSTALAÇÃO DE MEIA TESOURA DE MADEIRA NÃO APARELHADA, COM VÃO DE 10 M, PARA TELHA CERÂMICA OU DE CONCRETO, INCLUSO IÇAMENTO. AF_10/2025</t>
  </si>
  <si>
    <t>FABRICAÇÃO E INSTALAÇÃO DE MEIA TESOURA DE MADEIRA NÃO APARELHADA, COM VÃO DE 10 M, PARA TELHA ONDULADA DE FIBROCIMENTO, ALUMÍNIO, PLÁSTICA OU TERMOACÚSTICA, INCLUSO IÇAMENTO. AF_10/2025</t>
  </si>
  <si>
    <t>FABRICAÇÃO E INSTALAÇÃO DE MEIA TESOURA DE MADEIRA NÃO APARELHADA, COM VÃO DE 11 M, PARA TELHA CERÂMICA OU DE CONCRETO, INCLUSO IÇAMENTO. AF_10/2025</t>
  </si>
  <si>
    <t>FABRICAÇÃO E INSTALAÇÃO DE MEIA TESOURA DE MADEIRA NÃO APARELHADA, COM VÃO DE 11 M, PARA TELHA ONDULADA DE FIBROCIMENTO, ALUMÍNIO, PLÁSTICA OU TERMOACÚSTICA, INCLUSO IÇAMENTO. AF_10/2025</t>
  </si>
  <si>
    <t>FABRICAÇÃO E INSTALAÇÃO DE MEIA TESOURA DE MADEIRA NÃO APARELHADA, COM VÃO DE 12 M, PARA TELHA CERÂMICA OU DE CONCRETO, INCLUSO IÇAMENTO. AF_10/2025</t>
  </si>
  <si>
    <t>FABRICAÇÃO E INSTALAÇÃO DE MEIA TESOURA DE MADEIRA NÃO APARELHADA, COM VÃO DE 12 M, PARA TELHA ONDULADA DE FIBROCIMENTO, ALUMÍNIO, PLÁSTICA OU TERMOACÚSTICA, INCLUSO IÇAMENTO. AF_10/2025</t>
  </si>
  <si>
    <t>FABRICAÇÃO E INSTALAÇÃO DE MEIA TESOURA DE MADEIRA NÃO APARELHADA, COM VÃO DE 3 M, PARA TELHA CERÂMICA OU DE CONCRETO, INCLUSO IÇAMENTO. AF_10/2025</t>
  </si>
  <si>
    <t>FABRICAÇÃO E INSTALAÇÃO DE MEIA TESOURA DE MADEIRA NÃO APARELHADA, COM VÃO DE 3 M, PARA TELHA ONDULADA DE FIBROCIMENTO, ALUMÍNIO, PLÁSTICA OU TERMOACÚSTICA, INCLUSO IÇAMENTO. AF_10/2025</t>
  </si>
  <si>
    <t>FABRICAÇÃO E INSTALAÇÃO DE MEIA TESOURA DE MADEIRA NÃO APARELHADA, COM VÃO DE 4 M, PARA TELHA CERÂMICA OU DE CONCRETO, INCLUSO IÇAMENTO. AF_10/2025</t>
  </si>
  <si>
    <t>FABRICAÇÃO E INSTALAÇÃO DE MEIA TESOURA DE MADEIRA NÃO APARELHADA, COM VÃO DE 4 M, PARA TELHA ONDULADA DE FIBROCIMENTO, ALUMÍNIO, PLÁSTICA OU TERMOACÚSTICA, INCLUSO IÇAMENTO. AF_10/2025</t>
  </si>
  <si>
    <t>FABRICAÇÃO E INSTALAÇÃO DE MEIA TESOURA DE MADEIRA NÃO APARELHADA, COM VÃO DE 5 M, PARA TELHA CERÂMICA OU DE CONCRETO, INCLUSO IÇAMENTO. AF_10/2025</t>
  </si>
  <si>
    <t>FABRICAÇÃO E INSTALAÇÃO DE MEIA TESOURA DE MADEIRA NÃO APARELHADA, COM VÃO DE 5 M, PARA TELHA ONDULADA DE FIBROCIMENTO, ALUMÍNIO, PLÁSTICA OU TERMOACÚSTICA, INCLUSO IÇAMENTO. AF_10/2025</t>
  </si>
  <si>
    <t>FABRICAÇÃO E INSTALAÇÃO DE MEIA TESOURA DE MADEIRA NÃO APARELHADA, COM VÃO DE 6 M, PARA TELHA CERÂMICA OU DE CONCRETO, INCLUSO IÇAMENTO. AF_10/2025</t>
  </si>
  <si>
    <t>FABRICAÇÃO E INSTALAÇÃO DE MEIA TESOURA DE MADEIRA NÃO APARELHADA, COM VÃO DE 6 M, PARA TELHA ONDULADA DE FIBROCIMENTO, ALUMÍNIO, PLÁSTICA OU TERMOACÚSTICA, INCLUSO IÇAMENTO. AF_10/2025</t>
  </si>
  <si>
    <t>FABRICAÇÃO E INSTALAÇÃO DE MEIA TESOURA DE MADEIRA NÃO APARELHADA, COM VÃO DE 7 M, PARA TELHA CERÂMICA OU DE CONCRETO, INCLUSO IÇAMENTO. AF_10/2025</t>
  </si>
  <si>
    <t>FABRICAÇÃO E INSTALAÇÃO DE MEIA TESOURA DE MADEIRA NÃO APARELHADA, COM VÃO DE 7 M, PARA TELHA ONDULADA DE FIBROCIMENTO, ALUMÍNIO, PLÁSTICA OU TERMOACÚSTICA, INCLUSO IÇAMENTO. AF_10/2025</t>
  </si>
  <si>
    <t>FABRICAÇÃO E INSTALAÇÃO DE MEIA TESOURA DE MADEIRA NÃO APARELHADA, COM VÃO DE 8 M, PARA TELHA CERÂMICA OU DE CONCRETO, INCLUSO IÇAMENTO. AF_10/2025</t>
  </si>
  <si>
    <t>FABRICAÇÃO E INSTALAÇÃO DE MEIA TESOURA DE MADEIRA NÃO APARELHADA, COM VÃO DE 8 M, PARA TELHA ONDULADA DE FIBROCIMENTO, ALUMÍNIO, PLÁSTICA OU TERMOACÚSTICA, INCLUSO IÇAMENTO. AF_10/2025</t>
  </si>
  <si>
    <t>FABRICAÇÃO E INSTALAÇÃO DE MEIA TESOURA DE MADEIRA NÃO APARELHADA, COM VÃO DE 9 M, PARA TELHA CERÂMICA OU DE CONCRETO, INCLUSO IÇAMENTO. AF_10/2025</t>
  </si>
  <si>
    <t>FABRICAÇÃO E INSTALAÇÃO DE MEIA TESOURA DE MADEIRA NÃO APARELHADA, COM VÃO DE 9 M, PARA TELHA ONDULADA DE FIBROCIMENTO, ALUMÍNIO, PLÁSTICA OU TERMOACÚSTICA, INCLUSO IÇAMENTO. AF_10/2025</t>
  </si>
  <si>
    <t>FABRICAÇÃO E INSTALAÇÃO DE PONTALETES DE AÇO PARA TELHADOS COM ATÉ 2 ÁGUAS E COM TELHA CERÂMICA (ENCAIXE/CAPA CANAL) OU DE CONCRETO EM EDIFÍCIO INSTITUCIONAL TÉRREO, INCLUSO TRANSPORTE VERTICAL, EXCLUSIVE PINTURA. AF_10/2025</t>
  </si>
  <si>
    <t>FABRICAÇÃO E INSTALAÇÃO DE PONTALETES DE AÇO PARA TELHADOS COM ATÉ 2 ÁGUAS E COM TELHA CERÂMICA (ENCAIXE/CAPA CANAL) OU DE CONCRETO EM EDIFÍCIO RESIDENCIAL MÚLTIPLOS PAVIMENTOS, INCLUSO TRANSPORTE VERTICAL, EXCLUSIVE PINTURA. AF_10/2025</t>
  </si>
  <si>
    <t>FABRICAÇÃO E INSTALAÇÃO DE PONTALETES DE AÇO PARA TELHADOS COM ATÉ 2 ÁGUAS E COM TELHA CERÂMICA (ENCAIXE/CAPA CANAL) OU DE CONCRETO EM EDIFÍCIO RESIDENCIAL TÉRREO/SOBRADO, INCLUSO TRANSPORTE VERTICAL, EXCLUSIVE PINTURA. AF_10/2025</t>
  </si>
  <si>
    <t>FABRICAÇÃO E INSTALAÇÃO DE PONTALETES DE AÇO PARA TELHADOS COM ATÉ 2 ÁGUAS E COM TELHA ONDULADA DE FIBROCIMENTO, ALUMÍNIO OU PLÁSTICA EM EDIFÍCIO INSTITUCIONAL TÉRREO, INCLUSO TRANSPORTE VERTICAL, EXCLUSIVE PINTURA. AF_10/2025</t>
  </si>
  <si>
    <t>FABRICAÇÃO E INSTALAÇÃO DE PONTALETES DE AÇO PARA TELHADOS COM ATÉ 2 ÁGUAS E COM TELHA ONDULADA DE FIBROCIMENTO, ALUMÍNIO OU PLÁSTICA EM EDIFÍCIO RESIDENCIAL MÚLTIPLOS PAVIMENTOS, INCLUSO TRANSPORTE VERTICAL, EXCLUSIVE PINTURA. AF_10/2025</t>
  </si>
  <si>
    <t>FABRICAÇÃO E INSTALAÇÃO DE PONTALETES DE AÇO PARA TELHADOS COM ATÉ 2 ÁGUAS E COM TELHA ONDULADA DE FIBROCIMENTO, ALUMÍNIO OU PLÁSTICA EM EDIFÍCIO RESIDENCIAL TÉRREO/SOBRADO, INCLUSO TRANSPORTE VERTICAL, EXCLUSIVE PINTURA. AF_10/2025</t>
  </si>
  <si>
    <t>FABRICAÇÃO E INSTALAÇÃO DE PONTALETES DE AÇO PARA TELHADOS COM MAIS QUE 2 ÁGUAS E COM TELHA CERÂMICA (ENCAIXE/CAPA CANAL) OU DE CONCRETO EM EDIFÍCIO INSTITUCIONAL TÉRREO, INCLUSO TRANSPORTE VERTICAL, EXCLUSIVE PINTURA. AF_10/2025</t>
  </si>
  <si>
    <t>FABRICAÇÃO E INSTALAÇÃO DE PONTALETES DE AÇO PARA TELHADOS COM MAIS QUE 2 ÁGUAS E COM TELHA CERÂMICA (ENCAIXE/CAPA CANAL) OU DE CONCRETO EM EDIFÍCIO RESIDENCIAL MÚLTIPLOS PAVIMENTOS, INCLUSO TRANSPORTE VERTICAL, EXCLUSIVE PINTURA. AF_10/2025</t>
  </si>
  <si>
    <t>FABRICAÇÃO E INSTALAÇÃO DE PONTALETES DE AÇO PARA TELHADOS COM MAIS QUE 2 ÁGUAS E COM TELHA CERÂMICA (ENCAIXE/CAPA CANAL) OU DE CONCRETO EM EDIFÍCIO RESIDENCIAL TÉRREO/SOBRADO, INCLUSO TRANSPORTE VERTICAL, EXCLUSIVE PINTURA. AF_10/2025</t>
  </si>
  <si>
    <t>FABRICAÇÃO E INSTALAÇÃO DE PONTALETES DE AÇO PARA TELHADOS COM MAIS QUE 2 ÁGUAS E COM TELHA ONDULADA DE FIBROCIMENTO, ALUMÍNIO OU PLÁSTICA EM EDIFÍCIO INSTITUCIONAL TÉRREO, INCLUSO TRANSPORTE VERTICAL, EXCLUSIVE PINTURA. AF_10/2025</t>
  </si>
  <si>
    <t>FABRICAÇÃO E INSTALAÇÃO DE PONTALETES DE AÇO PARA TELHADOS COM MAIS QUE 2 ÁGUAS E COM TELHA ONDULADA DE FIBROCIMENTO, ALUMÍNIO OU PLÁSTICA EM EDIFÍCIO RESIDENCIAL MÚLTIPLOS PAVIMENTOS, INCLUSO TRANSPORTE VERTICAL, EXCLUSIVE PINTURA. AF_10/2025</t>
  </si>
  <si>
    <t>FABRICAÇÃO E INSTALAÇÃO DE PONTALETES DE AÇO PARA TELHADOS COM MAIS QUE 2 ÁGUAS E COM TELHA ONDULADA DE FIBROCIMENTO, ALUMÍNIO OU PLÁSTICA EM EDIFÍCIO RESIDENCIAL TÉRREO/SOBRADO, INCLUSO TRANSPORTE VERTICAL, EXCLUSIVE PINTURA. AF_10/2025</t>
  </si>
  <si>
    <t>FABRICAÇÃO E INSTALAÇÃO DE PONTALETES DE MADEIRA NÃO APARELHADA PARA TELHADOS COM ATÉ 2 ÁGUAS E COM TELHA CERÂMICA (ENCAIXE/CAPA CANAL) OU DE CONCRETO EM EDIFÍCIO INSTITUCIONAL TÉRREO, INCLUSO TRANSPORTE VERTICAL. AF_10/2025</t>
  </si>
  <si>
    <t>FABRICAÇÃO E INSTALAÇÃO DE PONTALETES DE MADEIRA NÃO APARELHADA PARA TELHADOS COM ATÉ 2 ÁGUAS E COM TELHA CERÂMICA (ENCAIXE/CAPA CANAL) OU DE CONCRETO EM EDIFÍCIO RESIDENCIAL DE MÚLTIPLOS PAVIMENTOS, INCLUSO TRANSPORTE VERTICAL. AF_10/2025</t>
  </si>
  <si>
    <t>FABRICAÇÃO E INSTALAÇÃO DE PONTALETES DE MADEIRA NÃO APARELHADA PARA TELHADOS COM ATÉ 2 ÁGUAS E COM TELHA CERÂMICA (ENCAIXE/CAPA CANAL) OU DE CONCRETO EM EDIFÍCIO RESIDENCIAL TÉRREO/SOBRADO, INCLUSO TRANSPORTE VERTICAL. AF_10/2025</t>
  </si>
  <si>
    <t>FABRICAÇÃO E INSTALAÇÃO DE PONTALETES DE MADEIRA NÃO APARELHADA PARA TELHADOS COM ATÉ 2 ÁGUAS E COM TELHA ONDULADA DE FIBROCIMENTO, ALUMÍNIO OU PLÁSTICA EM EDIFÍCIO INSTITUCIONAL TÉRREO, INCLUSO TRANSPORTE VERTICAL. AF_10/2025</t>
  </si>
  <si>
    <t>FABRICAÇÃO E INSTALAÇÃO DE PONTALETES DE MADEIRA NÃO APARELHADA PARA TELHADOS COM ATÉ 2 ÁGUAS E COM TELHA ONDULADA DE FIBROCIMENTO, ALUMÍNIO OU PLÁSTICA EM EDIFÍCIO RESIDENCIAL DE MÚLTIPLOS PAVIMENTOS, INCLUSO TRANSPORTE VERTICAL. AF_10/2025</t>
  </si>
  <si>
    <t>FABRICAÇÃO E INSTALAÇÃO DE PONTALETES DE MADEIRA NÃO APARELHADA PARA TELHADOS COM ATÉ 2 ÁGUAS E COM TELHA ONDULADA DE FIBROCIMENTO, ALUMÍNIO OU PLÁSTICA EM EDIFÍCIO RESIDENCIAL TÉRREO/SOBRADO, INCLUSO TRANSPORTE VERTICAL. AF_10/2025</t>
  </si>
  <si>
    <t>FABRICAÇÃO E INSTALAÇÃO DE PONTALETES DE MADEIRA NÃO APARELHADA PARA TELHADOS COM MAIS QUE 2 ÁGUAS E COM TELHA CERÂMICA (ENCAIXE/CAPA CANAL) OU DE CONCRETO EM EDIFÍCIO INSTITUCIONAL TÉRREO, INCLUSO TRANSPORTE VERTICAL. AF_10/2025</t>
  </si>
  <si>
    <t>FABRICAÇÃO E INSTALAÇÃO DE PONTALETES DE MADEIRA NÃO APARELHADA PARA TELHADOS COM MAIS QUE 2 ÁGUAS E COM TELHA CERÂMICA (ENCAIXE/CAPA CANAL) OU DE CONCRETO EM EDIFÍCIO RESIDENCIAL DE MÚLTIPLOS PAVIMENTOS. AF_10/2025</t>
  </si>
  <si>
    <t>FABRICAÇÃO E INSTALAÇÃO DE PONTALETES DE MADEIRA NÃO APARELHADA PARA TELHADOS COM MAIS QUE 2 ÁGUAS E COM TELHA CERÂMICA (ENCAIXE/CAPA CANAL) OU DE CONCRETO EM EDIFÍCIO RESIDENCIAL TÉRREO/SOBRADO, INCLUSO TRANSPORTE VERTICAL. AF_10/2025</t>
  </si>
  <si>
    <t>FABRICAÇÃO E INSTALAÇÃO DE TESOURA (INTEIRA OU MEIA) EM AÇO, VÃOS MAIORES OU IGUAIS A 3,0 M E MENORES QUE 6,0 M, INCLUSO IÇAMENTO, EXCLUSIVE PINTURA. AF_10/2025</t>
  </si>
  <si>
    <t>FABRICAÇÃO E INSTALAÇÃO DE TESOURA (INTEIRA OU MEIA) EM AÇO, VÃOS MAIORES OU IGUAIS A 6,0 M E MENORES OU IGUAIS A 12,0 M, INCLUSO IÇAMENTO, EXCLUSIVE PINTURA. AF_10/2025</t>
  </si>
  <si>
    <t>FABRICAÇÃO E INSTALAÇÃO DE TESOURA INTEIRA EM AÇO, VÃO DE 10 M, PARA TELHA CERÂMICA OU DE CONCRETO, INCLUSO IÇAMENTO, EXCLUSIVE PINTURA. AF_10/2025</t>
  </si>
  <si>
    <t>FABRICAÇÃO E INSTALAÇÃO DE TESOURA INTEIRA EM AÇO, VÃO DE 10 M, PARA TELHA ONDULADA DE FIBROCIMENTO, METÁLICA, PLÁSTICA OU TERMOACÚSTICA, INCLUSO IÇAMENTO, EXCLUSIVE PINTURA. AF_10/2025</t>
  </si>
  <si>
    <t>FABRICAÇÃO E INSTALAÇÃO DE TESOURA INTEIRA EM AÇO, VÃO DE 11 M, PARA TELHA CERÂMICA OU DE CONCRETO, INCLUSO IÇAMENTO, EXCLUSIVE PINTURA. AF_10/2025</t>
  </si>
  <si>
    <t>FABRICAÇÃO E INSTALAÇÃO DE TESOURA INTEIRA EM AÇO, VÃO DE 11 M, PARA TELHA ONDULADA DE FIBROCIMENTO, METÁLICA, PLÁSTICA OU TERMOACÚSTICA, INCLUSO IÇAMENTO, EXCLUSIVE PINTURA. AF_10/2025</t>
  </si>
  <si>
    <t>FABRICAÇÃO E INSTALAÇÃO DE TESOURA INTEIRA EM AÇO, VÃO DE 12 M, PARA TELHA CERÂMICA OU DE CONCRETO, INCLUSO IÇAMENTO, EXCLUSIVE PINTURA. AF_10/2025</t>
  </si>
  <si>
    <t>FABRICAÇÃO E INSTALAÇÃO DE TESOURA INTEIRA EM AÇO, VÃO DE 12 M, PARA TELHA ONDULADA DE FIBROCIMENTO, METÁLICA, PLÁSTICA OU TERMOACÚSTICA, INCLUSO IÇAMENTO, EXCLUSIVE PINTURA. AF_10/2025</t>
  </si>
  <si>
    <t>FABRICAÇÃO E INSTALAÇÃO DE TESOURA INTEIRA EM AÇO, VÃO DE 3 M, PARA TELHA CERÂMICA OU DE CONCRETO, INCLUSO IÇAMENTO, EXCLUSIVE PINTURA. AF_10/2025</t>
  </si>
  <si>
    <t>FABRICAÇÃO E INSTALAÇÃO DE TESOURA INTEIRA EM AÇO, VÃO DE 3 M, PARA TELHA ONDULADA DE FIBROCIMENTO, METÁLICA, PLÁSTICA OU TERMOACÚSTICA, INCLUSO IÇAMENTO, EXCLUSIVE PINTURA. AF_10/2025</t>
  </si>
  <si>
    <t>FABRICAÇÃO E INSTALAÇÃO DE TESOURA INTEIRA EM AÇO, VÃO DE 4 M, PARA TELHA CERÂMICA OU DE CONCRETO, INCLUSO IÇAMENTO, EXCLUSIVE PINTURA. AF_10/2025</t>
  </si>
  <si>
    <t>FABRICAÇÃO E INSTALAÇÃO DE TESOURA INTEIRA EM AÇO, VÃO DE 4 M, PARA TELHA ONDULADA DE FIBROCIMENTO, METÁLICA, PLÁSTICA OU TERMOACÚSTICA, INCLUSO IÇAMENTO, EXCLUSIVE PINTURA. AF_10/2025</t>
  </si>
  <si>
    <t>FABRICAÇÃO E INSTALAÇÃO DE TESOURA INTEIRA EM AÇO, VÃO DE 5 M, PARA TELHA CERÂMICA OU DE CONCRETO, INCLUSO IÇAMENTO, EXCLUSIVE PINTURA. AF_10/2025</t>
  </si>
  <si>
    <t>FABRICAÇÃO E INSTALAÇÃO DE TESOURA INTEIRA EM AÇO, VÃO DE 5 M, PARA TELHA ONDULADA DE FIBROCIMENTO, METÁLICA, PLÁSTICA OU TERMOACÚSTICA, INCLUSO IÇAMENTO, EXCLUSIVE PINTURA. AF_10/2025</t>
  </si>
  <si>
    <t>FABRICAÇÃO E INSTALAÇÃO DE TESOURA INTEIRA EM AÇO, VÃO DE 6 M, PARA TELHA CERÂMICA OU DE CONCRETO, INCLUSO IÇAMENTO, EXCLUSIVE PINTURA. AF_10/2025</t>
  </si>
  <si>
    <t>FABRICAÇÃO E INSTALAÇÃO DE TESOURA INTEIRA EM AÇO, VÃO DE 6 M, PARA TELHA ONDULADA DE FIBROCIMENTO, METÁLICA, PLÁSTICA OU TERMOACÚSTICA, INCLUSO IÇAMENTO, EXCLUSIVE PINTURA. AF_10/2025</t>
  </si>
  <si>
    <t>FABRICAÇÃO E INSTALAÇÃO DE TESOURA INTEIRA EM AÇO, VÃO DE 7 M, PARA TELHA CERÂMICA OU DE CONCRETO, INCLUSO IÇAMENTO, EXCLUSIVE PINTURA. AF_10/2025</t>
  </si>
  <si>
    <t>FABRICAÇÃO E INSTALAÇÃO DE TESOURA INTEIRA EM AÇO, VÃO DE 7 M, PARA TELHA ONDULADA DE FIBROCIMENTO, METÁLICA, PLÁSTICA OU TERMOACÚSTICA, INCLUSO IÇAMENTO, EXCLUSIVE PINTURA. AF_10/2025</t>
  </si>
  <si>
    <t>FABRICAÇÃO E INSTALAÇÃO DE TESOURA INTEIRA EM AÇO, VÃO DE 8 M, PARA TELHA CERÂMICA OU DE CONCRETO, INCLUSO IÇAMENTO, EXCLUSIVE PINTURA. AF_10/2025</t>
  </si>
  <si>
    <t>FABRICAÇÃO E INSTALAÇÃO DE TESOURA INTEIRA EM AÇO, VÃO DE 8 M, PARA TELHA ONDULADA DE FIBROCIMENTO, METÁLICA, PLÁSTICA OU TERMOACÚSTICA, INCLUSO IÇAMENTO, EXCLUSIVE PINTURA. AF_10/2025</t>
  </si>
  <si>
    <t>FABRICAÇÃO E INSTALAÇÃO DE TESOURA INTEIRA EM AÇO, VÃO DE 9 M, PARA TELHA CERÂMICA OU DE CONCRETO, INCLUSO IÇAMENTO, EXCLUSIVE PINTURA. AF_10/2025</t>
  </si>
  <si>
    <t>FABRICAÇÃO E INSTALAÇÃO DE TESOURA INTEIRA EM AÇO, VÃO DE 9 M, PARA TELHA ONDULADA DE FIBROCIMENTO, METÁLICA, PLÁSTICA OU TERMOACÚSTICA, INCLUSO IÇAMENTO, EXCLUSIVE PINTURA. AF_10/2025</t>
  </si>
  <si>
    <t>FABRICAÇÃO E INSTALAÇÃO DE TESOURA INTEIRA EM MADEIRA NÃO APARELHADA, VÃO DE 10 M, PARA TELHA CERÂMICA OU DE CONCRETO, INCLUSO IÇAMENTO. AF_10/2025</t>
  </si>
  <si>
    <t>FABRICAÇÃO E INSTALAÇÃO DE TESOURA INTEIRA EM MADEIRA NÃO APARELHADA, VÃO DE 10 M, PARA TELHA ONDULADA DE FIBROCIMENTO, METÁLICA, PLÁSTICA OU TERMOACÚSTICA, INCLUSO IÇAMENTO. AF_10/2025</t>
  </si>
  <si>
    <t>FABRICAÇÃO E INSTALAÇÃO DE TESOURA INTEIRA EM MADEIRA NÃO APARELHADA, VÃO DE 11 M, PARA TELHA CERÂMICA OU DE CONCRETO, INCLUSO IÇAMENTO. AF_10/2025</t>
  </si>
  <si>
    <t>FABRICAÇÃO E INSTALAÇÃO DE TESOURA INTEIRA EM MADEIRA NÃO APARELHADA, VÃO DE 11 M, PARA TELHA ONDULADA DE FIBROCIMENTO, METÁLICA, PLÁSTICA OU TERMOACÚSTICA, INCLUSO IÇAMENTO. AF_10/2025</t>
  </si>
  <si>
    <t>FABRICAÇÃO E INSTALAÇÃO DE TESOURA INTEIRA EM MADEIRA NÃO APARELHADA, VÃO DE 12 M, PARA TELHA CERÂMICA OU DE CONCRETO, INCLUSO IÇAMENTO. AF_10/2025</t>
  </si>
  <si>
    <t>FABRICAÇÃO E INSTALAÇÃO DE TESOURA INTEIRA EM MADEIRA NÃO APARELHADA, VÃO DE 12 M, PARA TELHA ONDULADA DE FIBROCIMENTO, METÁLICA, PLÁSTICA OU TERMOACÚSTICA, INCLUSO IÇAMENTO. AF_10/2025</t>
  </si>
  <si>
    <t>FABRICAÇÃO E INSTALAÇÃO DE TESOURA INTEIRA EM MADEIRA NÃO APARELHADA, VÃO DE 3 M, PARA TELHA CERÂMICA OU DE CONCRETO, INCLUSO IÇAMENTO. AF_10/2025</t>
  </si>
  <si>
    <t>FABRICAÇÃO E INSTALAÇÃO DE TESOURA INTEIRA EM MADEIRA NÃO APARELHADA, VÃO DE 3 M, PARA TELHA ONDULADA DE FIBROCIMENTO, METÁLICA, PLÁSTICA OU TERMOACÚSTICA, INCLUSO IÇAMENTO. AF_10/2025</t>
  </si>
  <si>
    <t>FABRICAÇÃO E INSTALAÇÃO DE TESOURA INTEIRA EM MADEIRA NÃO APARELHADA, VÃO DE 4 M, PARA TELHA CERÂMICA OU DE CONCRETO, INCLUSO IÇAMENTO. AF_10/2025</t>
  </si>
  <si>
    <t>FABRICAÇÃO E INSTALAÇÃO DE TESOURA INTEIRA EM MADEIRA NÃO APARELHADA, VÃO DE 4 M, PARA TELHA ONDULADA DE FIBROCIMENTO, METÁLICA, PLÁSTICA OU TERMOACÚSTICA, INCLUSO IÇAMENTO. AF_10/2025</t>
  </si>
  <si>
    <t>FABRICAÇÃO E INSTALAÇÃO DE TESOURA INTEIRA EM MADEIRA NÃO APARELHADA, VÃO DE 5 M, PARA TELHA CERÂMICA OU DE CONCRETO, INCLUSO IÇAMENTO. AF_10/2025</t>
  </si>
  <si>
    <t>FABRICAÇÃO E INSTALAÇÃO DE TESOURA INTEIRA EM MADEIRA NÃO APARELHADA, VÃO DE 5 M, PARA TELHA ONDULADA DE FIBROCIMENTO, METÁLICA, PLÁSTICA OU TERMOACÚSTICA, INCLUSO IÇAMENTO. AF_10/2025</t>
  </si>
  <si>
    <t>FABRICAÇÃO E INSTALAÇÃO DE TESOURA INTEIRA EM MADEIRA NÃO APARELHADA, VÃO DE 6 M, PARA TELHA CERÂMICA OU DE CONCRETO, INCLUSO IÇAMENTO. AF_10/2025</t>
  </si>
  <si>
    <t>FABRICAÇÃO E INSTALAÇÃO DE TESOURA INTEIRA EM MADEIRA NÃO APARELHADA, VÃO DE 6 M, PARA TELHA ONDULADA DE FIBROCIMENTO, METÁLICA, PLÁSTICA OU TERMOACÚSTICA, INCLUSO IÇAMENTO. AF_10/2025</t>
  </si>
  <si>
    <t>FABRICAÇÃO E INSTALAÇÃO DE TESOURA INTEIRA EM MADEIRA NÃO APARELHADA, VÃO DE 7 M, PARA TELHA CERÂMICA OU DE CONCRETO, INCLUSO IÇAMENTO. AF_10/2025</t>
  </si>
  <si>
    <t>FABRICAÇÃO E INSTALAÇÃO DE TESOURA INTEIRA EM MADEIRA NÃO APARELHADA, VÃO DE 7 M, PARA TELHA ONDULADA DE FIBROCIMENTO, METÁLICA, PLÁSTICA OU TERMOACÚSTICA, INCLUSO IÇAMENTO. AF_10/2025</t>
  </si>
  <si>
    <t>FABRICAÇÃO E INSTALAÇÃO DE TESOURA INTEIRA EM MADEIRA NÃO APARELHADA, VÃO DE 8 M, PARA TELHA CERÂMICA OU DE CONCRETO, INCLUSO IÇAMENTO. AF_10/2025</t>
  </si>
  <si>
    <t>FABRICAÇÃO E INSTALAÇÃO DE TESOURA INTEIRA EM MADEIRA NÃO APARELHADA, VÃO DE 8 M, PARA TELHA ONDULADA DE FIBROCIMENTO, METÁLICA, PLÁSTICA OU TERMOACÚSTICA, INCLUSO IÇAMENTO. AF_10/2025</t>
  </si>
  <si>
    <t>FABRICAÇÃO E INSTALAÇÃO DE TESOURA INTEIRA EM MADEIRA NÃO APARELHADA, VÃO DE 9 M, PARA TELHA CERÂMICA OU DE CONCRETO, INCLUSO IÇAMENTO. AF_10/2025</t>
  </si>
  <si>
    <t>FABRICAÇÃO E INSTALAÇÃO DE TESOURA INTEIRA EM MADEIRA NÃO APARELHADA, VÃO DE 9 M, PARA TELHA ONDULADA DE FIBROCIMENTO, METÁLICA, PLÁSTICA OU TERMOACÚSTICA, INCLUSO IÇAMENTO. AF_10/2025</t>
  </si>
  <si>
    <t>INSTALAÇÃO DE TESOURA (INTEIRA OU MEIA), BIAPOIADA, EM MADEIRA NÃO APARELHADA, PARA VÃOS MAIORES OU IGUAIS A 10,0 M E MENORES QUE 12,0 M, INCLUSO IÇAMENTO. AF_10/2025</t>
  </si>
  <si>
    <t>INSTALAÇÃO DE TESOURA (INTEIRA OU MEIA), BIAPOIADA, EM MADEIRA NÃO APARELHADA, PARA VÃOS MAIORES OU IGUAIS A 12,0 M E MENORES QUE 14,0 M, INCLUSO IÇAMENTO. AF_10/2025</t>
  </si>
  <si>
    <t>INSTALAÇÃO DE TESOURA (INTEIRA OU MEIA), BIAPOIADA, EM MADEIRA NÃO APARELHADA, PARA VÃOS MAIORES OU IGUAIS A 14,0 M E MENORES QUE 16,0 M, INCLUSO IÇAMENTO. AF_10/2025</t>
  </si>
  <si>
    <t>INSTALAÇÃO DE TESOURA (INTEIRA OU MEIA), BIAPOIADA, EM MADEIRA NÃO APARELHADA, PARA VÃOS MAIORES OU IGUAIS A 16,0 M E MENORES QUE 18,0 M, INCLUSO IÇAMENTO. AF_10/2025</t>
  </si>
  <si>
    <t>INSTALAÇÃO DE TESOURA (INTEIRA OU MEIA), BIAPOIADA, EM MADEIRA NÃO APARELHADA, PARA VÃOS MAIORES OU IGUAIS A 3,0 M E MENORES QUE 6,0 M, INCLUSO IÇAMENTO. AF_10/2025</t>
  </si>
  <si>
    <t>INSTALAÇÃO DE TESOURA (INTEIRA OU MEIA), BIAPOIADA, EM MADEIRA NÃO APARELHADA, PARA VÃOS MAIORES OU IGUAIS A 6,0 M E MENORES QUE 8,0 M, INCLUSO IÇAMENTO. AF_10/2025</t>
  </si>
  <si>
    <t>INSTALAÇÃO DE TESOURA (INTEIRA OU MEIA), BIAPOIADA, EM MADEIRA NÃO APARELHADA, PARA VÃOS MAIORES OU IGUAIS A 8,0 M E MENORES QUE 10,0 M, INCLUSO IÇAMENTO. AF_10/2025</t>
  </si>
  <si>
    <t>INSTALAÇÃO DE TESOURA (INTEIRA OU MEIA), EM AÇO, PARA VÃOS MAIORES OU IGUAIS A 10,0 M E MENORES OU IGUAIS A 12,0 M, INCLUSO IÇAMENTO, EXCLUSIVE PINTURA. AF_10/2025_PE</t>
  </si>
  <si>
    <t>INSTALAÇÃO DE TESOURA (INTEIRA OU MEIA), EM AÇO, PARA VÃOS MAIORES OU IGUAIS A 3,0 M E MENORES QUE 6,0 M, INCLUSO IÇAMENTO, EXCLUSIVE PINTURA. AF_10/2025_PE</t>
  </si>
  <si>
    <t>INSTALAÇÃO DE TESOURA (INTEIRA OU MEIA), EM AÇO, PARA VÃOS MAIORES OU IGUAIS A 6,0 M E MENORES QUE 8,0 M, INCLUSO IÇAMENTO, EXCLUSIVE PINTURA. AF_10/2025_PE</t>
  </si>
  <si>
    <t>INSTALAÇÃO DE TESOURA (INTEIRA OU MEIA), EM AÇO, PARA VÃOS MAIORES OU IGUAIS A 8,0 M E MENORES QUE 10,0 M, INCLUSO IÇAMENTO, EXCLUSIVE PINTURA. AF_10/2025_PE</t>
  </si>
  <si>
    <t>RETIRADA E RECOLOCAÇÃO DE CAIBRO DE MADEIRA EM TELHADOS DE ATÉ 2 ÁGUAS COM TELHA CERÂMICA CAPA-CANAL, INCLUSO TRANSPORTE VERTICAL. AF_10/2025</t>
  </si>
  <si>
    <t>RETIRADA E RECOLOCAÇÃO DE CAIBRO DE MADEIRA EM TELHADOS DE ATÉ 2 ÁGUAS COM TELHA CERÂMICA OU DE CONCRETO DE ENCAIXE, INCLUSO TRANSPORTE VERTICAL. AF_10/2025</t>
  </si>
  <si>
    <t>RETIRADA E RECOLOCAÇÃO DE CAIBRO DE MADEIRA EM TELHADOS DE MAIS DE 2 ÁGUAS COM TELHA CERÂMICA CAPA-CANAL, INCLUSO TRANSPORTE VERTICAL. AF_10/2025</t>
  </si>
  <si>
    <t>RETIRADA E RECOLOCAÇÃO DE CAIBRO DE MADEIRA EM TELHADOS DE MAIS DE 2 ÁGUAS COM TELHA CERÂMICA OU DE CONCRETO DE ENCAIXE, INCLUSO TRANSPORTE VERTICAL. AF_10/2025</t>
  </si>
  <si>
    <t>RETIRADA E RECOLOCAÇÃO DE RIPA DE MADEIRA EM TELHADOS DE ATÉ 2 ÁGUAS COM TELHA CERÂMICA CAPA-CANAL, INCLUSO TRANSPORTE VERTICAL. AF_10/2025</t>
  </si>
  <si>
    <t>RETIRADA E RECOLOCAÇÃO DE RIPA DE MADEIRA EM TELHADOS DE ATÉ 2 ÁGUAS COM TELHA CERÂMICA OU DE CONCRETO DE ENCAIXE, INCLUSO TRANSPORTE VERTICAL. AF_10/2025</t>
  </si>
  <si>
    <t>RETIRADA E RECOLOCAÇÃO DE RIPA DE MADEIRA EM TELHADOS DE MAIS DE 2 ÁGUAS COM TELHA CERÂMICA CAPA-CANAL, INCLUSO TRANSPORTE VERTICAL. AF_10/2025</t>
  </si>
  <si>
    <t>RETIRADA E RECOLOCAÇÃO DE RIPA DE MADEIRA EM TELHADOS DE MAIS DE 2 ÁGUAS COM TELHA CERÂMICA OU DE CONCRETO DE ENCAIXE, INCLUSO TRANSPORTE VERTICAL. AF_10/2025</t>
  </si>
  <si>
    <t>TRAMA DE AÇO COMPOSTA POR RIPAS E CAIBROS PARA TELHADOS DE ATÉ 2 ÁGUAS PARA TELHA CERÂMICA CAPA-CANAL, INCLUSO TRANSPORTE VERTICAL, EXCLUSIVE PINTURA. AF_10/2025</t>
  </si>
  <si>
    <t>TRAMA DE AÇO COMPOSTA POR RIPAS E CAIBROS PARA TELHADOS DE ATÉ 2 ÁGUAS PARA TELHA DE ENCAIXE DE CERÂMICA OU DE CONCRETO, INCLUSO TRANSPORTE VERTICAL, EXCLUSIVE PINTURA. AF_10/2025</t>
  </si>
  <si>
    <t>TRAMA DE AÇO COMPOSTA POR RIPAS E CAIBROS PARA TELHADOS DE MAIS DE 2 ÁGUAS PARA TELHA CERÂMICA CAPA-CANAL, INCLUSO TRANSPORTE VERTICAL, EXCLUSIVE PINTURA. AF_10/2025</t>
  </si>
  <si>
    <t>TRAMA DE AÇO COMPOSTA POR RIPAS E CAIBROS PARA TELHADOS DE MAIS DE 2 ÁGUAS PARA TELHA DE ENCAIXE DE CERÂMICA OU DE CONCRETO, INCLUSO TRANSPORTE VERTICAL, EXCLUSIVE PINTURA. AF_10/2025</t>
  </si>
  <si>
    <t>TRAMA DE AÇO COMPOSTA POR RIPAS PARA TELHADOS DE ATÉ 2 ÁGUAS PARA TELHA CERÂMICA CAPA-CANAL, INCLUSO TRANSPORTE VERTICAL, EXCLUSIVE PINTURA. AF_10/2025</t>
  </si>
  <si>
    <t>TRAMA DE AÇO COMPOSTA POR RIPAS PARA TELHADOS DE ATÉ 2 ÁGUAS PARA TELHA DE ENCAIXE DE CERÂMICA OU DE CONCRETO, INCLUSO TRANSPORTE VERTICAL, EXCLUSIVE PINTURA. AF_10/2025</t>
  </si>
  <si>
    <t>TRAMA DE AÇO COMPOSTA POR RIPAS PARA TELHADOS DE MAIS DE 2 ÁGUAS PARA TELHA CERÂMICA CAPA-CANAL, INCLUSO TRANSPORTE VERTICAL, EXCLUSIVE PINTURA. AF_10/2025</t>
  </si>
  <si>
    <t>TRAMA DE AÇO COMPOSTA POR RIPAS PARA TELHADOS DE MAIS DE 2 ÁGUAS PARA TELHA DE ENCAIXE DE CERÂMICA OU DE CONCRETO, INCLUSO TRANSPORTE VERTICAL, EXCLUSIVE PINTURA. AF_10/2025</t>
  </si>
  <si>
    <t>TRAMA DE AÇO COMPOSTA POR RIPAS, CAIBROS E TERÇAS PARA TELHADOS DE ATÉ 2 ÁGUAS PARA TELHA CERÂMICA CAPA-CANAL, INCLUSO TRANSPORTE VERTICAL, EXCLUSIVE PINTURA. AF_10/2025</t>
  </si>
  <si>
    <t>TRAMA DE AÇO COMPOSTA POR RIPAS, CAIBROS E TERÇAS PARA TELHADOS DE ATÉ 2 ÁGUAS PARA TELHA DE ENCAIXE DE CERÂMICA OU DE CONCRETO, INCLUSO TRANSPORTE VERTICAL, EXCLUSIVE PINTURA. AF_10/2025</t>
  </si>
  <si>
    <t>TRAMA DE AÇO COMPOSTA POR RIPAS, CAIBROS E TERÇAS PARA TELHADOS DE MAIS DE 2 ÁGUAS PARA TELHA CERÂMICA CAPA-CANAL, INCLUSO TRANSPORTE VERTICAL, EXCLUSIVE PINTURA. AF_10/2025</t>
  </si>
  <si>
    <t>TRAMA DE AÇO COMPOSTA POR RIPAS, CAIBROS E TERÇAS PARA TELHADOS DE MAIS DE 2 ÁGUAS PARA TELHA DE ENCAIXE DE CERÂMICA OU DE CONCRETO, INCLUSO TRANSPORTE VERTICAL, EXCLUSIVE PINTURA. AF_10/2025</t>
  </si>
  <si>
    <t>TRAMA DE AÇO COMPOSTA POR TERÇAS PARA TELHADOS DE ATÉ 2 ÁGUAS PARA TELHA ESTRUTURAL DE FIBROCIMENTO, INCLUSO TRANSPORTE VERTICAL, EXCLUSIVE PINTURA. AF_10/2025</t>
  </si>
  <si>
    <t>TRAMA DE AÇO COMPOSTA POR TERÇAS PARA TELHADOS DE ATÉ 2 ÁGUAS PARA TELHA ONDULADA DE FIBROCIMENTO, METÁLICA, PLÁSTICA OU TERMOACÚSTICA, INCLUSO TRANSPORTE VERTICAL (EM KG). EXCLUSIVE PINTURA. AF_10/2025_PS</t>
  </si>
  <si>
    <t>TRAMA DE AÇO COMPOSTA POR TERÇAS PARA TELHADOS DE ATÉ 2 ÁGUAS PARA TELHA ONDULADA DE FIBROCIMENTO, METÁLICA, PLÁSTICA OU TERMOACÚSTICA, INCLUSO TRANSPORTE VERTICAL, EXCLUSIVE PINTURA. AF_10/2025_PS</t>
  </si>
  <si>
    <t>TRAMA DE MADEIRA COMPOSTA POR RIPAS, CAIBROS E TERÇAS PARA TELHADOS DE ATÉ 2 ÁGUAS PARA TELHA CERÂMICA OU DE CONCRETO, INCLUSO TRANSPORTE VERTICAL. AF_10/2025</t>
  </si>
  <si>
    <t>TRAMA DE MADEIRA COMPOSTA POR RIPAS, CAIBROS E TERÇAS PARA TELHADOS DE MAIS QUE 2 ÁGUAS PARA TELHA CERÂMICA OU DE CONCRETO, INCLUSO TRANSPORTE VERTICAL. AF_10/2025</t>
  </si>
  <si>
    <t>TRAMA DE MADEIRA COMPOSTA POR TERÇAS PARA TELHADOS DE ATÉ 2 ÁGUAS PARA TELHA ESTRUTURAL DE FIBROCIMENTO, INCLUSO TRANSPORTE VERTICAL. AF_10/2025</t>
  </si>
  <si>
    <t>TRAMA DE MADEIRA COMPOSTA POR TERÇAS PARA TELHADOS DE ATÉ 2 ÁGUAS PARA TELHA ONDULADA DE FIBROCIMENTO, METÁLICA, PLÁSTICA OU TERMOACÚSTICA, INCLUSO TRANSPORTE VERTICAL. AF_10/2025</t>
  </si>
  <si>
    <t>FORNECIMENTO E MONTAGEM DE ESCADAS PRÉ-FABRICADAS, INCLUSO IÇAMENTO COM GUINDASTE. AF_03/2024</t>
  </si>
  <si>
    <t>FORNECIMENTO E MONTAGEM DE LAJES ALVEOLARES PRÉ-FABRICADAS, INCLUSO IÇAMENTO COM GUINDASTE. AF_03/2024</t>
  </si>
  <si>
    <t>FORNECIMENTO E MONTAGEM DE LAJES DUPLO T (PI) PRÉ-FABRICADAS, INCLUSO IÇAMENTO COM GUINDASTE. AF_03/2024</t>
  </si>
  <si>
    <t>FORNECIMENTO E MONTAGEM DE PAINÉIS ESTRUTURAIS PRÉ-FABRICADOS, INCLUSO IÇAMENTO COM GUINDASTE. AF_03/2024</t>
  </si>
  <si>
    <t>FORNECIMENTO E MONTAGEM DE PILARES PRÉ-FABRICADOS, INCLUSO IÇAMENTO COM GUINDASTE. AF_03/2024</t>
  </si>
  <si>
    <t>FORNECIMENTO E MONTAGEM DE PRÉ-LAJE TRELIÇADA PRÉ-FABRICADAS, INCLUSO IÇAMENTO COM GUINDASTE. AF_03/2024</t>
  </si>
  <si>
    <t>FORNECIMENTO E MONTAGEM DE TERÇAS PRÉ-FABRICADAS, INCLUSO IÇAMENTO COM GUINDASTE. AF_03/2024</t>
  </si>
  <si>
    <t>FORNECIMENTO E MONTAGEM DE TESOURAS PRÉ-FABRICADAS, INCLUSO IÇAMENTO COM GUINDASTE. AF_03/2024</t>
  </si>
  <si>
    <t>FORNECIMENTO E MONTAGEM DE VIGAS CALHA PRÉ-FABRICADAS, INCLUSO IÇAMENTO COM GUINDASTE. AF_03/2024</t>
  </si>
  <si>
    <t>FORNECIMENTO E MONTAGEM DE VIGAS PRÉ-FABRICADAS, INCLUSO IÇAMENTO COM GUINDASTE. AF_03/2024</t>
  </si>
  <si>
    <t>PEÇA CIRCULAR PRÉ-MOLDADA, VOLUME DE CONCRETO ACIMA DE 100 LITROS, TAXA DE AÇO APROXIMADA DE 30KG/M³. AF_03/2024</t>
  </si>
  <si>
    <t>PEÇA CIRCULAR PRÉ-MOLDADA, VOLUME DE CONCRETO DE 10 A 30 LITROS, TAXA DE FIBRA DE POLIPROPILENO APROXIMADA DE 6 KG/M³. AF_03/2024_PS</t>
  </si>
  <si>
    <t>PEÇA CIRCULAR PRÉ-MOLDADA, VOLUME DE CONCRETO DE 30 A 100 LITROS, TAXA DE AÇO APROXIMADA DE 30KG/M³. AF_03/2024</t>
  </si>
  <si>
    <t>PEÇA RETANGULAR PRÉ-MOLDADA, VOLUME DE CONCRETO DE 30 A 70 LITROS, TAXA DE AÇO APROXIMADA DE 70KG/M³. AF_03/2024</t>
  </si>
  <si>
    <t>PEÇA RETANGULAR PRÉ-MOLDADA, VOLUME DE CONCRETO DE ATÉ 10 LITROS, TAXA DE AÇO APROXIMADA DE 30KG/M³. AF_03/2024</t>
  </si>
  <si>
    <t>CONTENÇÃO EM CORTINA COM ESTACAS ESPAÇADAS COM 30 CM DE DIÂMETRO E PROFUNDIDADE ATÉ 20 METROS. AF_02/2025</t>
  </si>
  <si>
    <t>CONTENÇÃO EM CORTINA COM ESTACAS ESPAÇADAS COM 40 CM DE DIÂMETRO E PROFUNDIDADE ATÉ 20 METROS. AF_02/2025</t>
  </si>
  <si>
    <t>CONTENÇÃO EM CORTINA COM ESTACAS ESPAÇADAS COM 50 CM DE DIÂMETRO E PROFUNDIDADE ATÉ 20 METROS. AF_02/2025</t>
  </si>
  <si>
    <t>CONTENÇÃO EM CORTINA COM ESTACAS ESPAÇADAS COM 60 CM DE DIÂMETRO E PROFUNDIDADE ATÉ 20 METROS. AF_02/2025</t>
  </si>
  <si>
    <t>CONTENÇÃO EM CORTINA COM ESTACAS SECANTES COM 40 CM DE DIÂMETRO E PROFUNDIDADE ATÉ 20 METROS. AF_02/2025</t>
  </si>
  <si>
    <t>CONTENÇÃO EM CORTINA COM ESTACAS SECANTES COM 50 CM DE DIÂMETRO E PROFUNDIDADE ATÉ 20 METROS. AF_02/2025</t>
  </si>
  <si>
    <t>CONTENÇÃO EM PAREDE DIAFRAGMA COM 30 CM DE ESPESSURA E PROFUNDIDADE ATÉ 25 METROS. AF_02/2025</t>
  </si>
  <si>
    <t>CONTENÇÃO EM PAREDE DIAFRAGMA COM 40 CM DE ESPESSURA E PROFUNDIDADE ATÉ 25 METROS. AF_02/2025</t>
  </si>
  <si>
    <t>CONTENÇÃO EM PAREDE DIAFRAGMA COM 50 CM DE ESPESSURA E PROFUNDIDADE ATÉ 25 METROS. AF_02/2025</t>
  </si>
  <si>
    <t>CONTENÇÃO EM PAREDE DIAFRAGMA COM 60 CM DE ESPESSURA E PROFUNDIDADE ATÉ 25 METROS. AF_02/2025</t>
  </si>
  <si>
    <t>CONTENÇÃO EM PAREDE DIAFRAGMA COM 80 CM DE ESPESSURA E PROFUNDIDADE ATÉ 25 METROS. AF_02/2025</t>
  </si>
  <si>
    <t>EXECUÇÃO DE MURETA GUIA PARA CONTENÇÃO/FUNDAÇÃO, PARA LAMELAS ATÉ 0,80 M DE LARGURA. AF_02/2025</t>
  </si>
  <si>
    <t>ARMAÇÃO DE CORTINA DE CONTENÇÃO EM CONCRETO ARMADO, COM AÇO CA-50 DE 10 MM - MONTAGEM. AF_11/2024</t>
  </si>
  <si>
    <t>ARMAÇÃO DE CORTINA DE CONTENÇÃO EM CONCRETO ARMADO, COM AÇO CA-50 DE 12,5 MM - MONTAGEM. AF_11/2024</t>
  </si>
  <si>
    <t>ARMAÇÃO DE CORTINA DE CONTENÇÃO EM CONCRETO ARMADO, COM AÇO CA-50 DE 16 MM - MONTAGEM. AF_11/2024</t>
  </si>
  <si>
    <t>ARMAÇÃO DE CORTINA DE CONTENÇÃO EM CONCRETO ARMADO, COM AÇO CA-50 DE 20 MM - MONTAGEM. AF_11/2024</t>
  </si>
  <si>
    <t>ARMAÇÃO DE CORTINA DE CONTENÇÃO EM CONCRETO ARMADO, COM AÇO CA-50 DE 25 MM - MONTAGEM. AF_11/2024</t>
  </si>
  <si>
    <t>ARMAÇÃO DE CORTINA DE CONTENÇÃO EM CONCRETO ARMADO, COM AÇO CA-50 DE 6,3 MM - MONTAGEM. AF_11/2024</t>
  </si>
  <si>
    <t>ARMAÇÃO DE CORTINA DE CONTENÇÃO EM CONCRETO ARMADO, COM AÇO CA-50 DE 8 MM - MONTAGEM. AF_11/2024</t>
  </si>
  <si>
    <t>CONCRETAGEM DE CORTINA DE CONTENÇÃO, ATRAVÉS DE BOMBA - LANÇAMENTO, ADENSAMENTO E ACABAMENTO. AF_11/2024</t>
  </si>
  <si>
    <t>CONTENÇÃO EM PERFIL PRANCHADO COM PAINEL TRELIÇADO DUPLA FACE DE CONCRETO PRÉ-FABRICADO, PERFIS ESPAÇADOS A 1,5 M PARA 1 SUBSOLO. AF_11/2024</t>
  </si>
  <si>
    <t>CONTENÇÃO EM PERFIL PRANCHADO COM PAINEL TRELIÇADO DUPLA FACE DE CONCRETO PRÉ-FABRICADO, PERFIS ESPAÇADOS A 1,5 M PARA 2 OU MAIS SUBSOLOS. AF_11/2024</t>
  </si>
  <si>
    <t>CONTENÇÃO EM PERFIL PRANCHADO COM PAINEL TRELIÇADO DUPLA FACE DE CONCRETO PRÉ-FABRICADO, PERFIS ESPAÇADOS A 2 M PARA 1 SUBSOLO. AF_11/2024</t>
  </si>
  <si>
    <t>CONTENÇÃO EM PERFIL PRANCHADO COM PAINEL TRELIÇADO DUPLA FACE DE CONCRETO PRÉ-FABRICADO, PERFIS ESPAÇADOS A 2 M PARA 2 OU MAIS SUBSOLOS. AF_11/2024</t>
  </si>
  <si>
    <t>CONTENÇÃO EM PERFIL PRANCHADO COM PRANCHÃO DE MADEIRA, PERFIS ESPAÇADOS A 1,5 M PARA 1 SUBSOLO. AF_11/2024</t>
  </si>
  <si>
    <t>CONTENÇÃO EM PERFIL PRANCHADO COM PRANCHÃO DE MADEIRA, PERFIS ESPAÇADOS A 1,5 M PARA 2 OU MAIS SUBSOLOS. AF_11/2024</t>
  </si>
  <si>
    <t>CONTENÇÃO EM PERFIL PRANCHADO COM PRANCHÃO DE MADEIRA, PERFIS ESPAÇADOS A 2 M PARA 1 SUBSOLO. AF_11/2024</t>
  </si>
  <si>
    <t>CONTENÇÃO EM PERFIL PRANCHADO COM PRANCHÃO DE MADEIRA, PERFIS ESPAÇADOS A 2 M PARA 2 OU MAIS SUBSOLOS. AF_11/2024</t>
  </si>
  <si>
    <t>FABRICAÇÃO, MONTAGEM E DESMONTAGEM DE FÔRMA PARA CORTINA DE CONTENÇÃO, EM CHAPA DE MADEIRA COMPENSADA PLASTIFICADA, E = 18 MM, 10 UTILIZAÇÕES. AF_11/2024</t>
  </si>
  <si>
    <t>MURO DE ARRIMO COM BLOCOS DE CONCRETO ESTRUTURAL E PILARES INTERMEDIÁRIOS, COM ALTURA MAIOR QUE 1,6 M E MENOR OU IGUAL A 2,8 M (EXCETO FUNDAÇÃO). AF_11/2024</t>
  </si>
  <si>
    <t>MURO DE ARRIMO COM BLOCOS DE CONCRETO ESTRUTURAL E PILARES INTERMEDIÁRIOS, COM ALTURA MAIOR QUE 2,8 M E MENOR OU IGUAL A 4,0 M (EXCETO FUNDAÇÃO). AF_11/2024</t>
  </si>
  <si>
    <t>MURO DE ARRIMO COM BLOCOS DE CONCRETO ESTRUTURAL, ATÉ 1,6 M DE ALTURA (EXCETO FUNDAÇÃO). AF_11/2024</t>
  </si>
  <si>
    <t>PILAR DE MADEIRA ROLIÇA, EUCALIPTO OU EQUIVALENTE DA REGIÃO, FIXADO COM PORTA PILAR METÁLICO, DIÂMETRO DE 12 A 15 CM, APOIO ARTICULADO, COMPRIMENTO DE 3 M. AF_03/2024</t>
  </si>
  <si>
    <t>PILAR DE MADEIRA ROLIÇA, EUCALIPTO OU EQUIVALENTE DA REGIÃO, FIXADO COM PORTA PILAR METÁLICO, DIÂMETRO DE 12 A 15 CM, APOIO ARTICULADO, COMPRIMENTO DE 6 M. AF_03/2024</t>
  </si>
  <si>
    <t>PILAR DE MADEIRA ROLIÇA, EUCALIPTO OU EQUIVALENTE DA REGIÃO, FIXADO COM PORTA PILAR METÁLICO, DIÂMETRO DE 12 A 15 CM, APOIO ENGASTADO, COMPRIMENTO DE 3 M. AF_03/2024</t>
  </si>
  <si>
    <t>PILAR DE MADEIRA ROLIÇA, EUCALIPTO OU EQUIVALENTE DA REGIÃO, FIXADO COM PORTA PILAR METÁLICO, DIÂMETRO DE 12 A 15 CM, APOIO ENGASTADO, COMPRIMENTO DE 6 M. AF_03/2024</t>
  </si>
  <si>
    <t>PILAR DE MADEIRA ROLIÇA, EUCALIPTO OU EQUIVALENTE DA REGIÃO, FIXADO COM PORTA PILAR METÁLICO, DIÂMETRO DE 16 A 20 CM, APOIO ARTICULADO, COMPRIMENTO DE 3 M. AF_03/2024</t>
  </si>
  <si>
    <t>PILAR DE MADEIRA ROLIÇA, EUCALIPTO OU EQUIVALENTE DA REGIÃO, FIXADO COM PORTA PILAR METÁLICO, DIÂMETRO DE 16 A 20 CM, APOIO ARTICULADO, COMPRIMENTO DE 6 M. AF_03/2024</t>
  </si>
  <si>
    <t>PILAR DE MADEIRA ROLIÇA, EUCALIPTO OU EQUIVALENTE DA REGIÃO, FIXADO COM PORTA PILAR METÁLICO, DIÂMETRO DE 16 A 20 CM, APOIO ENGASTADO, COMPRIMENTO DE 3 M. AF_03/2024</t>
  </si>
  <si>
    <t>PILAR DE MADEIRA ROLIÇA, EUCALIPTO OU EQUIVALENTE DA REGIÃO, FIXADO COM PORTA PILAR METÁLICO, DIÂMETRO DE 16 A 20 CM, APOIO ENGASTADO, COMPRIMENTO DE 6 M. AF_03/2024</t>
  </si>
  <si>
    <t>PILAR DE MADEIRA ROLIÇA, EUCALIPTO OU EQUIVALENTE DA REGIÃO, FIXADO COM PORTA PILAR METÁLICO, DIÂMETRO DE 21 A 29 CM, APOIO ARTICULADO, COMPRIMENTO DE 3 M. AF_03/2024</t>
  </si>
  <si>
    <t>PILAR DE MADEIRA ROLIÇA, EUCALIPTO OU EQUIVALENTE DA REGIÃO, FIXADO COM PORTA PILAR METÁLICO, DIÂMETRO DE 21 A 29 CM, APOIO ARTICULADO, COMPRIMENTO DE 6 M. AF_03/2024</t>
  </si>
  <si>
    <t>PILAR DE MADEIRA ROLIÇA, EUCALIPTO OU EQUIVALENTE DA REGIÃO, FIXADO COM PORTA PILAR METÁLICO, DIÂMETRO DE 21 A 29 CM, APOIO ENGASTADO, COMPRIMENTO DE 3 M. AF_03/2024</t>
  </si>
  <si>
    <t>PILAR DE MADEIRA ROLIÇA, EUCALIPTO OU EQUIVALENTE DA REGIÃO, FIXADO COM PORTA PILAR METÁLICO, DIÂMETRO DE 21 A 29 CM, APOIO ENGASTADO, COMPRIMENTO DE 6 M. AF_03/2024</t>
  </si>
  <si>
    <t>PILAR DE MADEIRA ROLIÇA, EUCALIPTO OU EQUIVALENTE DA REGIÃO, FIXADO COM PORTA PILAR METÁLICO, DIÂMETRO DE 30 A 34 CM, APOIO ARTICULADO, COMPRIMENTO DE 3 M. AF_03/2024</t>
  </si>
  <si>
    <t>PILAR DE MADEIRA ROLIÇA, EUCALIPTO OU EQUIVALENTE DA REGIÃO, FIXADO COM PORTA PILAR METÁLICO, DIÂMETRO DE 30 A 34 CM, APOIO ARTICULADO, COMPRIMENTO DE 6 M. AF_03/2024</t>
  </si>
  <si>
    <t>PILAR DE MADEIRA ROLIÇA, EUCALIPTO OU EQUIVALENTE DA REGIÃO, FIXADO COM PORTA PILAR METÁLICO, DIÂMETRO DE 30 A 34 CM, APOIO ENGASTADO, COMPRIMENTO DE 3 M. AF_03/2024</t>
  </si>
  <si>
    <t>PILAR DE MADEIRA ROLIÇA, EUCALIPTO OU EQUIVALENTE DA REGIÃO, FIXADO COM PORTA PILAR METÁLICO, DIÂMETRO DE 30 A 34 CM, APOIO ENGASTADO, COMPRIMENTO DE 6 M. AF_03/2024</t>
  </si>
  <si>
    <t>PILAR DE MADEIRA ROLIÇA, EUCALIPTO OU EQUIVALENTE DA REGIÃO, FIXADO COM VERGALHÃO, DIÂMETRO DE 12 A 15 CM, APOIO ARTICULADO, COMPRIMENTO DE 3 M. AF_03/2024</t>
  </si>
  <si>
    <t>PILAR DE MADEIRA ROLIÇA, EUCALIPTO OU EQUIVALENTE DA REGIÃO, FIXADO COM VERGALHÃO, DIÂMETRO DE 12 A 15 CM, APOIO ARTICULADO, COMPRIMENTO DE 6 M. AF_03/2024</t>
  </si>
  <si>
    <t>PILAR DE MADEIRA ROLIÇA, EUCALIPTO OU EQUIVALENTE DA REGIÃO, FIXADO COM VERGALHÃO, DIÂMETRO DE 16 A 20 CM, APOIO ARTICULADO, COMPRIMENTO DE 3 M. AF_03/2024</t>
  </si>
  <si>
    <t>PILAR DE MADEIRA ROLIÇA, EUCALIPTO OU EQUIVALENTE DA REGIÃO, FIXADO COM VERGALHÃO, DIÂMETRO DE 16 A 20 CM, APOIO ARTICULADO, COMPRIMENTO DE 6 M. AF_03/2024</t>
  </si>
  <si>
    <t>PILAR DE MADEIRA ROLIÇA, EUCALIPTO OU EQUIVALENTE DA REGIÃO, FIXADO COM VERGALHÃO, DIÂMETRO DE 21 A 29 CM, APOIO ARTICULADO, COMPRIMENTO DE 3 M. AF_03/2024</t>
  </si>
  <si>
    <t>PILAR DE MADEIRA ROLIÇA, EUCALIPTO OU EQUIVALENTE DA REGIÃO, FIXADO COM VERGALHÃO, DIÂMETRO DE 21 A 29 CM, APOIO ARTICULADO, COMPRIMENTO DE 6 M. AF_03/2024</t>
  </si>
  <si>
    <t>PILAR DE MADEIRA ROLIÇA, EUCALIPTO OU EQUIVALENTE DA REGIÃO, FIXADO COM VERGALHÃO, DIÂMETRO DE 30 A 34 CM, APOIO ARTICULADO, COMPRIMENTO DE 3 M. AF_03/2024</t>
  </si>
  <si>
    <t>PILAR DE MADEIRA ROLIÇA, EUCALIPTO OU EQUIVALENTE DA REGIÃO, FIXADO COM VERGALHÃO, DIÂMETRO DE 30 A 34 CM, APOIO ARTICULADO, COMPRIMENTO DE 6 M. AF_03/2024</t>
  </si>
  <si>
    <t>PILAR DE MADEIRA SERRADA, MAÇARANDUBA OU EQUIVALENTE DA REGIÃO, NÃO APARELHADO, FIXADO COM PORTA PILAR METÁLICO, SEÇÃO QUADRADA 10 X 10 CM, APOIO ARTICULADO, COMPRIMENTO DE 3 M. AF_03/2024</t>
  </si>
  <si>
    <t>PILAR DE MADEIRA SERRADA, MAÇARANDUBA OU EQUIVALENTE DA REGIÃO, NÃO APARELHADO, FIXADO COM PORTA PILAR METÁLICO, SEÇÃO QUADRADA 10 X 10 CM, APOIO ARTICULADO, COMPRIMENTO DE 6 M. AF_03/2024</t>
  </si>
  <si>
    <t>PILAR DE MADEIRA SERRADA, MAÇARANDUBA OU EQUIVALENTE DA REGIÃO, NÃO APARELHADO, FIXADO COM PORTA PILAR METÁLICO, SEÇÃO QUADRADA 10 X 10 CM, APOIO ENGASTADO, COMPRIMENTO DE 3 M. AF_03/2024</t>
  </si>
  <si>
    <t>PILAR DE MADEIRA SERRADA, MAÇARANDUBA OU EQUIVALENTE DA REGIÃO, NÃO APARELHADO, FIXADO COM PORTA PILAR METÁLICO, SEÇÃO QUADRADA 10 X 10 CM, APOIO ENGASTADO, COMPRIMENTO DE 6 M. AF_03/2024</t>
  </si>
  <si>
    <t>PILAR DE MADEIRA SERRADA, MAÇARANDUBA OU EQUIVALENTE DA REGIÃO, NÃO APARELHADO, FIXADO COM PORTA PILAR METÁLICO, SEÇÃO QUADRADA 15 X 15 CM, APOIO ARTICULADO, COMPRIMENTO DE 3 M. AF_03/2024</t>
  </si>
  <si>
    <t>PILAR DE MADEIRA SERRADA, MAÇARANDUBA OU EQUIVALENTE DA REGIÃO, NÃO APARELHADO, FIXADO COM PORTA PILAR METÁLICO, SEÇÃO QUADRADA 15 X 15 CM, APOIO ARTICULADO, COMPRIMENTO DE 6 M. AF_03/2024</t>
  </si>
  <si>
    <t>PILAR DE MADEIRA SERRADA, MAÇARANDUBA OU EQUIVALENTE DA REGIÃO, NÃO APARELHADO, FIXADO COM PORTA PILAR METÁLICO, SEÇÃO QUADRADA 15 X 15 CM, APOIO ENGASTADO, COMPRIMENTO DE 3 M. AF_03/2024</t>
  </si>
  <si>
    <t>PILAR DE MADEIRA SERRADA, MAÇARANDUBA OU EQUIVALENTE DA REGIÃO, NÃO APARELHADO, FIXADO COM PORTA PILAR METÁLICO, SEÇÃO QUADRADA 15 X 15 CM, APOIO ENGASTADO, COMPRIMENTO DE 6 M. AF_03/2024</t>
  </si>
  <si>
    <t>PILAR DE MADEIRA SERRADA, MAÇARANDUBA OU EQUIVALENTE DA REGIÃO, NÃO APARELHADO, FIXADO COM PORTA PILAR METÁLICO, SEÇÃO QUADRADA 20 X 20 CM, APOIO ARTICULADO, COMPRIMENTO DE 3 M. AF_03/2024</t>
  </si>
  <si>
    <t>PILAR DE MADEIRA SERRADA, MAÇARANDUBA OU EQUIVALENTE DA REGIÃO, NÃO APARELHADO, FIXADO COM PORTA PILAR METÁLICO, SEÇÃO QUADRADA 20 X 20 CM, APOIO ARTICULADO, COMPRIMENTO DE 6 M. AF_03/2024</t>
  </si>
  <si>
    <t>PILAR DE MADEIRA SERRADA, MAÇARANDUBA OU EQUIVALENTE DA REGIÃO, NÃO APARELHADO, FIXADO COM PORTA PILAR METÁLICO, SEÇÃO QUADRADA 20 X 20 CM, APOIO ENGASTADO, COMPRIMENTO DE 3 M. AF_03/2024</t>
  </si>
  <si>
    <t>PILAR DE MADEIRA SERRADA, MAÇARANDUBA OU EQUIVALENTE DA REGIÃO, NÃO APARELHADO, FIXADO COM PORTA PILAR METÁLICO, SEÇÃO QUADRADA 20 X 20 CM, APOIO ENGASTADO, COMPRIMENTO DE 6 M. AF_03/2024</t>
  </si>
  <si>
    <t>PILAR DE MADEIRA SERRADA, MAÇARANDUBA OU EQUIVALENTE DA REGIÃO, NÃO APARELHADO, FIXADO COM VERGALHÃO, SEÇÃO QUADRADA 10 X 10 CM, APOIO ARTICULADO, COMPRIMENTO DE 3 M. AF_03/2024</t>
  </si>
  <si>
    <t>PILAR DE MADEIRA SERRADA, MAÇARANDUBA OU EQUIVALENTE DA REGIÃO, NÃO APARELHADO, FIXADO COM VERGALHÃO, SEÇÃO QUADRADA 10 X 10 CM, APOIO ARTICULADO, COMPRIMENTO DE 6 M. AF_03/2024</t>
  </si>
  <si>
    <t>PILAR DE MADEIRA SERRADA, MAÇARANDUBA OU EQUIVALENTE DA REGIÃO, NÃO APARELHADO, FIXADO COM VERGALHÃO, SEÇÃO QUADRADA 15 X 15 CM, APOIO ARTICULADO, COMPRIMENTO DE 3 M. AF_03/2024</t>
  </si>
  <si>
    <t>PILAR DE MADEIRA SERRADA, MAÇARANDUBA OU EQUIVALENTE DA REGIÃO, NÃO APARELHADO, FIXADO COM VERGALHÃO, SEÇÃO QUADRADA 15 X 15 CM, APOIO ARTICULADO, COMPRIMENTO DE 6 M. AF_03/2024</t>
  </si>
  <si>
    <t>PILAR DE MADEIRA SERRADA, MAÇARANDUBA OU EQUIVALENTE DA REGIÃO, NÃO APARELHADO, FIXADO COM VERGALHÃO, SEÇÃO QUADRADA 20 X 20 CM, APOIO ARTICULADO, COMPRIMENTO DE 3 M. AF_03/2024</t>
  </si>
  <si>
    <t>PILAR DE MADEIRA SERRADA, MAÇARANDUBA OU EQUIVALENTE DA REGIÃO, NÃO APARELHADO, FIXADO COM VERGALHÃO, SEÇÃO QUADRADA 20 X 20 CM, APOIO ARTICULADO, COMPRIMENTO DE 6 M. AF_03/2024</t>
  </si>
  <si>
    <t>PISO DE MADEIRA, SOBRE VIGOTAS DE MADEIRA SEÇÃO 7,5 X 15 CM. AF_03/2024</t>
  </si>
  <si>
    <t>VIGA DE MADEIRA ROLIÇA, EUCALIPTO OU EQUIVALENTE DA REGIÃO, DIÂMETRO DE 12 A 15 CM. AF_03/2024</t>
  </si>
  <si>
    <t>VIGA DE MADEIRA ROLIÇA, EUCALIPTO OU EQUIVALENTE DA REGIÃO, DIÂMETRO DE 16 A 20 CM. AF_03/2024</t>
  </si>
  <si>
    <t>VIGA DE MADEIRA ROLIÇA, EUCALIPTO OU EQUIVALENTE DA REGIÃO, DIÂMETRO DE 21 A 29 CM. AF_03/2024</t>
  </si>
  <si>
    <t>VIGA DE MADEIRA ROLIÇA, EUCALIPTO OU EQUIVALENTE DA REGIÃO, DIÂMETRO DE 30 A 34 CM. AF_03/2024</t>
  </si>
  <si>
    <t>VIGA DE MADEIRA SERRADA, MAÇARANDUBA OU EQUIVALENTE DA REGIÃO, APARELHADA, SEÇÃO RETANGULAR 6 X 12 CM. AF_03/2024</t>
  </si>
  <si>
    <t>VIGA DE MADEIRA SERRADA, MAÇARANDUBA OU EQUIVALENTE DA REGIÃO, APARELHADA, SEÇÃO RETANGULAR 6 X 16 CM. AF_03/2024</t>
  </si>
  <si>
    <t>VIGA DE MADEIRA SERRADA, MAÇARANDUBA OU EQUIVALENTE DA REGIÃO, APARELHADA, SEÇÃO RETANGULAR 7,5 X 23 CM. AF_03/2024</t>
  </si>
  <si>
    <t>VIGA DE MADEIRA SERRADA, MAÇARANDUBA OU EQUIVALENTE DA REGIÃO, APARELHADA, SEÇÃO RETANGULAR 8 X 30 CM. AF_03/2024</t>
  </si>
  <si>
    <t>VIGA DE MADEIRA SERRADA, MAÇARANDUBA OU EQUIVALENTE DA REGIÃO, NÃO APARELHADA, SEÇÃO RETANGULAR 6 X 12 CM. AF_03/2024</t>
  </si>
  <si>
    <t>VIGA DE MADEIRA SERRADA, MAÇARANDUBA OU EQUIVALENTE DA REGIÃO, NÃO APARELHADA, SEÇÃO RETANGULAR 6 X 16 CM. AF_03/2024</t>
  </si>
  <si>
    <t>VIGA DE MADEIRA SERRADA, MAÇARANDUBA OU EQUIVALENTE DA REGIÃO, NÃO APARELHADA, SEÇÃO RETANGULAR 6 X 20 CM. AF_03/2024</t>
  </si>
  <si>
    <t>VIGA DE MADEIRA SERRADA, MAÇARANDUBA OU EQUIVALENTE DA REGIÃO, NÃO APARELHADA, SEÇÃO RETANGULAR 6 X 25 CM. AF_03/2024</t>
  </si>
  <si>
    <t>VIGA DE MADEIRA SERRADA, MAÇARANDUBA OU EQUIVALENTE DA REGIÃO, NÃO APARELHADA, SEÇÃO RETANGULAR 6 X 30 CM. AF_03/2024</t>
  </si>
  <si>
    <t>VIGA DE MADEIRA SERRADA, MAÇARANDUBA OU EQUIVALENTE DA REGIÃO, NÃO APARELHADA, SEÇÃO RETANGULAR 6 X 40 CM. AF_03/2024</t>
  </si>
  <si>
    <t>VIGA DE MADEIRA SERRADA, MAÇARANDUBA OU EQUIVALENTE DA REGIÃO, NÃO APARELHADA, SEÇÃO RETANGULAR 7,5 X 23 CM. AF_03/2024</t>
  </si>
  <si>
    <t>VIGA DE MADEIRA SERRADA, MAÇARANDUBA OU EQUIVALENTE DA REGIÃO, NÃO APARELHADA, SEÇÃO RETANGULAR 8 X 16 CM. AF_03/2024</t>
  </si>
  <si>
    <t>VIGA DE MADEIRA SERRADA, MAÇARANDUBA OU EQUIVALENTE DA REGIÃO, NÃO APARELHADA, SEÇÃO RETANGULAR 8 X 30 CM. AF_03/2024</t>
  </si>
  <si>
    <t>VIGA DE MADEIRA SERRADA, PINUS OU EQUIVALENTE DA REGIÃO, SEÇÃO RETANGULAR 7,5 X 10 CM. AF_03/2024</t>
  </si>
  <si>
    <t>VIGA DE MADEIRA SERRADA, PINUS OU EQUIVALENTE DA REGIÃO, SEÇÃO RETANGULAR 7,5 X 15 CM. AF_03/2024</t>
  </si>
  <si>
    <t>EXECUÇÃO DE GRAMPO PARA SOLO GRAMPEADO COM COMPRIMENTO MAIOR QUE 10 M, DIÂMETRO DE 10 CM, PERFURAÇÃO COM EQUIPAMENTO MANUAL E ARMADURA COM DIÂMETRO DE 20 MM. AF_07/2024</t>
  </si>
  <si>
    <t>EXECUÇÃO DE GRAMPO PARA SOLO GRAMPEADO COM COMPRIMENTO MAIOR QUE 10 M, DIÂMETRO DE 7 CM, PERFURAÇÃO COM EQUIPAMENTO MANUAL E ARMADURA COM DIÂMETRO DE 20 MM. AF_07/2024</t>
  </si>
  <si>
    <t>EXECUÇÃO DE GRAMPO PARA SOLO GRAMPEADO COM COMPRIMENTO MAIOR QUE 6 M E MENOR OU IGUAL A 10 M, DIÂMETRO DE 10 CM, PERFURAÇÃO COM EQUIPAMENTO MANUAL E ARMADURA COM DIÂMETRO DE 20 MM. AF_07/2024</t>
  </si>
  <si>
    <t>EXECUÇÃO DE GRAMPO PARA SOLO GRAMPEADO COM COMPRIMENTO MAIOR QUE 6 M E MENOR OU IGUAL A 10 M, DIÂMETRO DE 7 CM, PERFURAÇÃO COM EQUIPAMENTO MANUAL E ARMADURA COM DIÂMETRO DE 20 MM. AF_07/2024</t>
  </si>
  <si>
    <t>EXECUÇÃO DE GRAMPO PARA SOLO GRAMPEADO COM COMPRIMENTO MENOR OU IGUAL A 6 M, DIÂMETRO DE 10 CM, PERFURAÇÃO COM EQUIPAMENTO MANUAL E ARMADURA COM DIÂMETRO DE 20 MM. AF_07/2024</t>
  </si>
  <si>
    <t>EXECUÇÃO DE GRAMPO PARA SOLO GRAMPEADO COM COMPRIMENTO MENOR OU IGUAL A 6 M, DIÂMETRO DE 7 CM, PERFURAÇÃO COM EQUIPAMENTO MANUAL E ARMADURA COM DIÂMETRO DE 20 MM. AF_07/2024</t>
  </si>
  <si>
    <t>EXECUÇÃO DE LONGARINA, PARA TIRANTES PERMANENTES, COM PERFIL METÁLICO, INCLUINDO CUNHA E SOLIDARIZAÇÃO. AF_11/2023</t>
  </si>
  <si>
    <t>EXECUÇÃO DE LONGARINA, PARA TIRANTES PROVISÓRIOS, COM PERFIL METÁLICO, INCLUINDO CUNHA E SOLIDARIZAÇÃO. AF_11/2023</t>
  </si>
  <si>
    <t>EXECUÇÃO DE PERFURAÇÃO PARA TIRANTE, COMPRIMENTO MAIOR OU IGUAL A 14 M E MENOR QUE 22 M, COM DIÂMETRO DE FURO DE 100 MM EXECUTADO COM HASTE E TUBOS DE REVESTIMENTO UTILIZANDO PERFURATRIZ SOBRE ESTEIRA. AF_11/2023</t>
  </si>
  <si>
    <t>EXECUÇÃO DE PERFURAÇÃO PARA TIRANTE, COMPRIMENTO MAIOR OU IGUAL A 14 M E MENOR QUE 22 M, COM DIÂMETRO DE FURO DE 100 MM EXECUTADO COM HASTE UTILIZANDO PERFURATRIZ MANUAL SOBRE BASE DE MONTAGEM. AF_11/2023</t>
  </si>
  <si>
    <t>EXECUÇÃO DE PERFURAÇÃO PARA TIRANTE, COMPRIMENTO MAIOR OU IGUAL A 14 M E MENOR QUE 22 M, COM DIÂMETRO DE FURO DE 100 MM EXECUTADO COM HASTE UTILIZANDO PERFURATRIZ SOBRE ESTEIRA. AF_11/2023</t>
  </si>
  <si>
    <t>EXECUÇÃO DE PERFURAÇÃO PARA TIRANTE, COMPRIMENTO MAIOR OU IGUAL A 14 M E MENOR QUE 22 M, COM DIÂMETRO DE FURO DE 150 MM EXECUTADO COM HASTE E TUBOS DE REVESTIMENTO UTILIZANDO PERFURATRIZ SOBRE ESTEIRA. AF_11/2023</t>
  </si>
  <si>
    <t>EXECUÇÃO DE PERFURAÇÃO PARA TIRANTE, COMPRIMENTO MAIOR OU IGUAL A 14 M E MENOR QUE 22 M, COM DIÂMETRO DE FURO DE 150 MM EXECUTADO COM HASTE UTILIZANDO PERFURATRIZ MANUAL SOBRE BASE DE MONTAGEM. AF_11/2023</t>
  </si>
  <si>
    <t>EXECUÇÃO DE PERFURAÇÃO PARA TIRANTE, COMPRIMENTO MAIOR OU IGUAL A 14 M E MENOR QUE 22 M, COM DIÂMETRO DE FURO DE 200 MM EXECUTADO COM HASTE E TUBOS DE REVESTIMENTO UTILIZANDO PERFURATRIZ SOBRE ESTEIRA. AF_11/2023</t>
  </si>
  <si>
    <t>EXECUÇÃO DE PERFURAÇÃO PARA TIRANTE, COMPRIMENTO MAIOR OU IGUAL A 14 M E MENOR QUE 22 M, COM DIÂMETRO DE FURO DE 200 MM EXECUTADO COM HASTE UTILIZANDO PERFURATRIZ MANUAL SOBRE BASE DE MONTAGEM. AF_11/2023</t>
  </si>
  <si>
    <t>EXECUÇÃO DE PERFURAÇÃO PARA TIRANTE, COMPRIMENTO MAIOR OU IGUAL A 14 M E MENOR QUE 22 M, COM DIÂMETRO DE FURO DE 200 MM EXECUTADO COM HASTE UTILIZANDO PERFURATRIZ SOBRE ESTEIRA. AF_11/2023</t>
  </si>
  <si>
    <t>EXECUÇÃO DE PERFURAÇÃO PARA TIRANTE, COMPRIMENTO MAIOR OU IGUAL A 22 M E MENOR QUE 30 M, COM DIÂMETRO DE FURO DE 100 MM EXECUTADO COM HASTE E TUBOS DE REVESTIMENTO UTILIZANDO PERFURATRIZ SOBRE ESTEIRA. AF_11/2023</t>
  </si>
  <si>
    <t>EXECUÇÃO DE PERFURAÇÃO PARA TIRANTE, COMPRIMENTO MAIOR OU IGUAL A 22 M E MENOR QUE 30 M, COM DIÂMETRO DE FURO DE 100 MM EXECUTADO COM HASTE UTILIZANDO PERFURATRIZ MANUAL SOBRE BASE DE MONTAGEM. AF_11/2023</t>
  </si>
  <si>
    <t>EXECUÇÃO DE PERFURAÇÃO PARA TIRANTE, COMPRIMENTO MAIOR OU IGUAL A 22 M E MENOR QUE 30 M, COM DIÂMETRO DE FURO DE 100 MM EXECUTADO COM HASTE UTILIZANDO PERFURATRIZ SOBRE ESTEIRA. AF_11/2023</t>
  </si>
  <si>
    <t>EXECUÇÃO DE PERFURAÇÃO PARA TIRANTE, COMPRIMENTO MAIOR OU IGUAL A 22 M E MENOR QUE 30 M, COM DIÂMETRO DE FURO DE 150 MM EXECUTADO COM HASTE E TUBOS DE REVESTIMENTO UTILIZANDO PERFURATRIZ SOBRE ESTEIRA. AF_11/2023</t>
  </si>
  <si>
    <t>EXECUÇÃO DE PERFURAÇÃO PARA TIRANTE, COMPRIMENTO MAIOR OU IGUAL A 22 M E MENOR QUE 30 M, COM DIÂMETRO DE FURO DE 150 MM EXECUTADO COM HASTE UTILIZANDO PERFURATRIZ MANUAL SOBRE BASE DE MONTAGEM. AF_11/2023</t>
  </si>
  <si>
    <t>EXECUÇÃO DE PERFURAÇÃO PARA TIRANTE, COMPRIMENTO MAIOR OU IGUAL A 22 M E MENOR QUE 30 M, COM DIÂMETRO DE FURO DE 200 MM EXECUTADO COM HASTE E TUBOS DE REVESTIMENTO UTILIZANDO PERFURATRIZ SOBRE ESTEIRA. AF_11/2023</t>
  </si>
  <si>
    <t>EXECUÇÃO DE PERFURAÇÃO PARA TIRANTE, COMPRIMENTO MAIOR OU IGUAL A 22 M E MENOR QUE 30 M, COM DIÂMETRO DE FURO DE 200 MM EXECUTADO COM HASTE UTILIZANDO PERFURATRIZ MANUAL SOBRE BASE DE MONTAGEM. AF_11/2023</t>
  </si>
  <si>
    <t>EXECUÇÃO DE PERFURAÇÃO PARA TIRANTE, COMPRIMENTO MAIOR OU IGUAL A 22 M E MENOR QUE 30 M, COM DIÂMETRO DE FURO DE 200 MM EXECUTADO COM HASTE UTILIZANDO PERFURATRIZ SOBRE ESTEIRA. AF_11/2023</t>
  </si>
  <si>
    <t>EXECUÇÃO DE PERFURAÇÃO PARA TIRANTE, COMPRIMENTO MAIOR OU IGUAL A 6 M E MENOR QUE 14 M, COM DIÂMETRO DE FURO DE 100 MM EXECUTADO COM HASTE E TUBOS DE REVESTIMENTO UTILIZANDO PERFURATRIZ SOBRE ESTEIRA. AF_11/2023</t>
  </si>
  <si>
    <t>EXECUÇÃO DE PERFURAÇÃO PARA TIRANTE, COMPRIMENTO MAIOR OU IGUAL A 6 M E MENOR QUE 14 M, COM DIÂMETRO DE FURO DE 100 MM EXECUTADO COM HASTE UTILIZANDO PERFURATRIZ MANUAL SOBRE BASE DE MONTAGEM. AF_11/2023</t>
  </si>
  <si>
    <t>EXECUÇÃO DE PERFURAÇÃO PARA TIRANTE, COMPRIMENTO MAIOR OU IGUAL A 6 M E MENOR QUE 14 M, COM DIÂMETRO DE FURO DE 100 MM EXECUTADO COM HASTE UTILIZANDO PERFURATRIZ SOBRE ESTEIRA. AF_11/2023</t>
  </si>
  <si>
    <t>EXECUÇÃO DE PERFURAÇÃO PARA TIRANTE, COMPRIMENTO MAIOR OU IGUAL A 6 M E MENOR QUE 14 M, COM DIÂMETRO DE FURO DE 150 MM EXECUTADO COM HASTE E TUBOS DE REVESTIMENTO UTILIZANDO PERFURATRIZ SOBRE ESTEIRA. AF_11/2023</t>
  </si>
  <si>
    <t>EXECUÇÃO DE PERFURAÇÃO PARA TIRANTE, COMPRIMENTO MAIOR OU IGUAL A 6 M E MENOR QUE 14 M, COM DIÂMETRO DE FURO DE 150 MM EXECUTADO COM HASTE UTILIZANDO PERFURATRIZ MANUAL SOBRE BASE DE MONTAGEM. AF_11/2023</t>
  </si>
  <si>
    <t>EXECUÇÃO DE PERFURAÇÃO PARA TIRANTE, COMPRIMENTO MAIOR OU IGUAL A 6 M E MENOR QUE 14 M, COM DIÂMETRO DE FURO DE 200 MM EXECUTADO COM HASTE E TUBOS DE REVESTIMENTO UTILIZANDO PERFURATRIZ SOBRE ESTEIRA. AF_11/2023</t>
  </si>
  <si>
    <t>EXECUÇÃO DE PERFURAÇÃO PARA TIRANTE, COMPRIMENTO MAIOR OU IGUAL A 6 M E MENOR QUE 14 M, COM DIÂMETRO DE FURO DE 200 MM EXECUTADO COM HASTE UTILIZANDO PERFURATRIZ MANUAL SOBRE BASE DE MONTAGEM. AF_11/2023</t>
  </si>
  <si>
    <t>EXECUÇÃO DE PERFURAÇÃO PARA TIRANTE, COMPRIMENTO MAIOR OU IGUAL A 6 M E MENOR QUE 14 M, COM DIÂMETRO DE FURO DE 200 MM EXECUTADO COM HASTE UTILIZANDO PERFURATRIZ SOBRE ESTEIRA. AF_11/2023</t>
  </si>
  <si>
    <t>EXECUÇÃO DE PROTEÇÃO DA CABEÇA DO TIRANTE COM USO DE FÔRMAS METÁLICAS, 50 UTILIZAÇÕES, E CONCRETO FCK =15 MPA. AF_11/2023</t>
  </si>
  <si>
    <t>INJEÇÃO DE CALDA DE CIMENTO PARA CHUMBAMENTO DE TIRANTE COM 8 CORDOALHAS DE 12,7 MM, COMPRIMENTO MAIOR OU IGUAL A 22 M E MENOR QUE 30 M, DIÂMETRO DE 100 MM, INCLUSIVE PRODUÇÃO. AF_11/2023</t>
  </si>
  <si>
    <t>INJEÇÃO DE CALDA DE CIMENTO PARA CHUMBAMENTO DE TIRANTE COM 8 CORDOALHAS DE 12,7 MM, COMPRIMENTO MAIOR OU IGUAL A 22 M E MENOR QUE 30 M, DIÂMETRO DE 150 MM, INCLUSIVE PRODUÇÃO. AF_11/2023</t>
  </si>
  <si>
    <t>INJEÇÃO DE CALDA DE CIMENTO PARA CHUMBAMENTO DE TIRANTE COM 8 CORDOALHAS DE 12,7 MM, COMPRIMENTO MAIOR OU IGUAL A 22 M E MENOR QUE 30 M, DIÂMETRO DE 200 MM, INCLUSIVE PRODUÇÃO. AF_11/2023</t>
  </si>
  <si>
    <t>INJEÇÃO DE CALDA DE CIMENTO PARA CHUMBAMENTO DE TIRANTE MONOBARRA COM ARMADURA DE 36 MM, COMPRIMENTO MAIOR OU IGUAL A 22 M E MENOR QUE 30 M, DIÂMETRO DE 100 MM, INCLUSIVE PRODUÇÃO. AF_11/2023</t>
  </si>
  <si>
    <t>INJEÇÃO DE CALDA DE CIMENTO PARA CHUMBAMENTO DE TIRANTE MONOBARRA COM ARMADURA DE 36 MM, COMPRIMENTO MAIOR OU IGUAL A 22 M E MENOR QUE 30 M, DIÂMETRO DE 150 MM, INCLUSIVE PRODUÇÃO. AF_11/2023</t>
  </si>
  <si>
    <t>INJEÇÃO DE CALDA DE CIMENTO PARA CHUMBAMENTO DE TIRANTE MONOBARRA COM ARMADURA DE 36 MM, COMPRIMENTO MAIOR OU IGUAL A 22 M E MENOR QUE 30 M, DIÂMETRO DE 200 MM, INCLUSIVE PRODUÇÃO. AF_11/2023</t>
  </si>
  <si>
    <t>INSTALAÇÃO DE TIRANTE COM 4 CORDOALHAS DE 12,7 MM, COMPRIMENTO MAIOR OU IGUAL A 14 M E MENOR QUE 22 M, INCLUSIVE MONTAGEM, INSTALAÇÃO E PROTENSÃO. AF_11/2023</t>
  </si>
  <si>
    <t>INSTALAÇÃO DE TIRANTE COM 4 CORDOALHAS DE 12,7 MM, COMPRIMENTO MAIOR OU IGUAL A 22 M E MENOR QUE 30 M, INCLUSIVE MONTAGEM, INSTALAÇÃO E PROTENSÃO. AF_11/2023</t>
  </si>
  <si>
    <t>INSTALAÇÃO DE TIRANTE COM 4 CORDOALHAS DE 12,7 MM, COMPRIMENTO MAIOR OU IGUAL A 6 M E MENOR QUE 14 M, INCLUSIVE MONTAGEM, INSTALAÇÃO E PROTENSÃO. AF_11/2023</t>
  </si>
  <si>
    <t>INSTALAÇÃO DE TIRANTE COM 6 CORDOALHAS DE 12,7 MM, COMPRIMENTO MAIOR OU IGUAL A 14 M E MENOR QUE 22 M, INCLUSIVE MONTAGEM, INSTALAÇÃO E PROTENSÃO. AF_11/2023</t>
  </si>
  <si>
    <t>INSTALAÇÃO DE TIRANTE COM 6 CORDOALHAS DE 12,7 MM, COMPRIMENTO MAIOR OU IGUAL A 22 M E MENOR QUE 30 M, INCLUSIVE MONTAGEM, INSTALAÇÃO E PROTENSÃO. AF_11/2023</t>
  </si>
  <si>
    <t>INSTALAÇÃO DE TIRANTE COM 6 CORDOALHAS DE 12,7 MM, COMPRIMENTO MAIOR OU IGUAL A 6 M E MENOR QUE 14 M, INCLUSIVE MONTAGEM, INSTALAÇÃO E PROTENSÃO. AF_11/2023</t>
  </si>
  <si>
    <t>INSTALAÇÃO DE TIRANTE COM 8 CORDOALHAS DE 12,7 MM, COMPRIMENTO MAIOR OU IGUAL A 14 M E MENOR QUE 22 M, INCLUSIVE MONTAGEM, INSTALAÇÃO E PROTENSÃO. AF_11/2023</t>
  </si>
  <si>
    <t>INSTALAÇÃO DE TIRANTE COM 8 CORDOALHAS DE 12,7 MM, COMPRIMENTO MAIOR OU IGUAL A 22 M E MENOR QUE 30 M, INCLUSIVE MONTAGEM, INSTALAÇÃO E PROTENSÃO. AF_11/2023</t>
  </si>
  <si>
    <t>INSTALAÇÃO DE TIRANTE COM 8 CORDOALHAS DE 12,7 MM, COMPRIMENTO MAIOR OU IGUAL A 6 M E MENOR QUE 14 M, INCLUSIVE MONTAGEM, INSTALAÇÃO E PROTENSÃO. AF_11/2023</t>
  </si>
  <si>
    <t>INSTALAÇÃO DE TIRANTE MONOBARRA COM ARMADURA DE 25 MM, COMPRIMENTO MAIOR OU IGUAL A 14 M E MENOR QUE 22 M, INCLUSIVE MONTAGEM, INSTALAÇÃO E PROTENSÃO. AF_11/2023</t>
  </si>
  <si>
    <t>INSTALAÇÃO DE TIRANTE MONOBARRA COM ARMADURA DE 25 MM, COMPRIMENTO MAIOR OU IGUAL A 22 M E MENOR QUE 30 M, INCLUSIVE MONTAGEM, INSTALAÇÃO E PROTENSÃO. AF_11/2023</t>
  </si>
  <si>
    <t>INSTALAÇÃO DE TIRANTE MONOBARRA COM ARMADURA DE 25 MM, COMPRIMENTO MAIOR OU IGUAL A 6 M E MENOR QUE 14 M, INCLUSIVE MONTAGEM, INSTALAÇÃO E PROTENSÃO. AF_11/2023</t>
  </si>
  <si>
    <t>INSTALAÇÃO DE TIRANTE MONOBARRA COM ARMADURA DE 32 MM, COMPRIMENTO MAIOR OU IGUAL A 14 M E MENOR QUE 22 M, INCLUSIVE MONTAGEM, INSTALAÇÃO E PROTENSÃO. AF_11/2023</t>
  </si>
  <si>
    <t>INSTALAÇÃO DE TIRANTE MONOBARRA COM ARMADURA DE 32 MM, COMPRIMENTO MAIOR OU IGUAL A 22 M E MENOR QUE 30 M, INCLUSIVE MONTAGEM, INSTALAÇÃO E PROTENSÃO. AF_11/2023</t>
  </si>
  <si>
    <t>INSTALAÇÃO DE TIRANTE MONOBARRA COM ARMADURA DE 32 MM, COMPRIMENTO MAIOR OU IGUAL A 6 M E MENOR QUE 14 M, INCLUSIVE MONTAGEM, INSTALAÇÃO E PROTENSÃO. AF_11/2023</t>
  </si>
  <si>
    <t>INSTALAÇÃO DE TIRANTE MONOBARRA COM ARMADURA DE 36 MM, COMPRIMENTO MAIOR OU IGUAL A 14 M E MENOR QUE 22 M, INCLUSIVE MONTAGEM, INSTALAÇÃO E PROTENSÃO. AF_11/2023</t>
  </si>
  <si>
    <t>INSTALAÇÃO DE TIRANTE MONOBARRA COM ARMADURA DE 36 MM, COMPRIMENTO MAIOR OU IGUAL A 22 M E MENOR QUE 30 M, INCLUSIVE MONTAGEM, INSTALAÇÃO E PROTENSÃO. AF_11/2023</t>
  </si>
  <si>
    <t>INSTALAÇÃO DE TIRANTE MONOBARRA COM ARMADURA DE 36 MM, COMPRIMENTO MAIOR OU IGUAL A 6 M E MENOR QUE 14 M, INCLUSIVE MONTAGEM, INSTALAÇÃO E PROTENSÃO. AF_11/2023</t>
  </si>
  <si>
    <t>PERFURAÇÃO DE CORTINA PRÉ-MOLDADA COM MARTELETE ROMPEDOR. AF_11/2023</t>
  </si>
  <si>
    <t>PERFURAÇÃO DE PAREDE DIAFRAGMA COM COROA DIAMANTADA DE DIÂMETRO DE 102 MM. AF_11/2023</t>
  </si>
  <si>
    <t>REQUADRO DE VÃOS COM PLACAS DE PORCELANATO ASSENTADAS COM ARGAMASSA COLANTE. AF_03/2025</t>
  </si>
  <si>
    <t>REQUADRO DE VÃOS PLACAS DE GRANITO FIXADAS COM INSERTE METÁLICO. AF_03/2025</t>
  </si>
  <si>
    <t>REVESTIMENTO NÃO ADERIDO DE PAREDES EXTERNAS COM PLACAS DE GRANITO DE ÁREA MAIOR QUE 10000 CM2, FIXADAS COM INSERTE METÁLICO. AF_03/2025</t>
  </si>
  <si>
    <t>REVESTIMENTO NÃO ADERIDO DE PAREDES EXTERNAS COM PLACAS DE GRANITO DE ÁREA MAIOR QUE 3025 CM2 E MENOR OU IGUAL A 10000 CM2, FIXADAS COM INSERTE METÁLICO. AF_03/2025</t>
  </si>
  <si>
    <t>REVESTIMENTO NÃO ADERIDO DE PAREDES EXTERNAS COM PLACAS DE PORCELANATO DE ÁREA MAIOR DO QUE 2500 CM2 E MENOR OU IGUAL A 6400 CM2, FIXADAS COM INSERTE METÁLICO. AF_03/2025</t>
  </si>
  <si>
    <t>REVESTIMENTO NÃO ADERIDO DE PAREDES EXTERNAS COM PLACAS DE PORCELANATO DE ÁREA MAIOR QUE 6400 CM2 E MENOR QUE 10000 CM2, FIXADAS COM INSERTE METÁLICO. AF_03/2025</t>
  </si>
  <si>
    <t>ACABAMENTOS PARA FORRO (MOLDURA DE GESSO). AF_08/2023</t>
  </si>
  <si>
    <t>ACABAMENTOS PARA FORRO (RODA-FORRO EM MADEIRA PINUS). AF_08/2023</t>
  </si>
  <si>
    <t>ACABAMENTOS PARA FORRO (RODA-FORRO EM PERFIL METÁLICO E PLÁSTICO). AF_08/2023</t>
  </si>
  <si>
    <t>ACABAMENTOS PARA FORRO (SANCA DE GESSO, MONTADA NA OBRA). AF_08/2023_PS</t>
  </si>
  <si>
    <t>FORRO EM DRYWALL PARA AMBIENTES RESIDENCIAIS, INCLUSIVE ESTRUTURA UNIDIRECIONAL DE FIXAÇÃO. AF_08/2023_PS</t>
  </si>
  <si>
    <t>FORRO EM FIBRA MINERAL, PARA AMBIENTES COMERCIAIS, INCLUSIVE ESTRUTURA DE FIXAÇÃO. AF_08/2023_PS</t>
  </si>
  <si>
    <t>FORRO EM MADEIRA PINUS, PARA AMBIENTES RESIDENCIAIS E COMERCIAIS, INCLUSIVE ESTRUTURA BIDIRECIONAL DE FIXAÇÃO. AF_08/2023</t>
  </si>
  <si>
    <t>FORRO EM MADEIRA PINUS, PARA AMBIENTES RESIDENCIAIS, INCLUSIVE ESTRUTURA UNIDIRECIONAL DE FIXAÇÃO. AF_08/2023</t>
  </si>
  <si>
    <t>FORRO EM PLACAS DE GESSO, PARA AMBIENTES COMERCIAIS. AF_08/2023_PS</t>
  </si>
  <si>
    <t>FORRO EM PLACAS DE GESSO, PARA AMBIENTES RESIDENCIAIS. AF_08/2023_PS</t>
  </si>
  <si>
    <t>FORRO EM RÉGUAS DE PVC, FRISADO, PARA AMBIENTES COMERCIAIS, INCLUSIVE ESTRUTURA BIDIRECIONAL DE FIXAÇÃO. AF_08/2023_PS</t>
  </si>
  <si>
    <t>FORRO EM RÉGUAS DE PVC, FRISADO, PARA AMBIENTES RESIDENCIAIS, INCLUSIVE ESTRUTURA UNIDIRECIONAL DE FIXAÇÃO. AF_08/2023_PS</t>
  </si>
  <si>
    <t>FORRO EM RÉGUAS DE PVC, LISO, PARA AMBIENTES COMERCIAIS, INCLUSIVE ESTRUTURA BIDIRECIONAL DE FIXAÇÃO. AF_08/2023_PS</t>
  </si>
  <si>
    <t>FORRO EM RÉGUAS DE PVC, LISO, PARA AMBIENTES RESIDENCIAIS, INCLUSIVE ESTRUTURA UNIDIRECIONAL DE FIXAÇÃO. AF_08/2023_PS</t>
  </si>
  <si>
    <t>FORRO METÁLICO, PARA AMBIENTES COMERCIAIS, INCLUSIVE ESTRUTURA DE FIXAÇÃO. AF_08/2023</t>
  </si>
  <si>
    <t>CAIXA ENTERRADA DISTRIBUIDORA DE VAZÃO (SUMIDOUROS MÚLTIPLOS), RETANGULAR, EM ALVENARIA COM BLOCOS DE CONCRETO, DIMENSÕES INTERNAS: 0,60 X 0,60 X H=0,50 M. AF_12/2020</t>
  </si>
  <si>
    <t>CAIXA ENTERRADA DISTRIBUIDORA DE VAZÃO (SUMIDOUROS MÚLTIPLOS), RETANGULAR, EM ALVENARIA COM TIJOLOS MACIÇOS, DIMENSÕES INTERNAS: 0,60 X 0,60 X H=0,50 M. AF_12/2020</t>
  </si>
  <si>
    <t>CAIXA ENTERRADA DISTRIBUIDORA DE VAZÃO (SUMIDOUROS MÚLTIPLOS), RETANGULAR, EM CONCRETO PRÉ-MOLDADO, DIMENSÕES INTERNAS: 0,60 X 0,60 X H=0,50 M. AF_12/2020</t>
  </si>
  <si>
    <t>FILTRO ANAERÓBIO CIRCULAR, EM CONCRETO PRÉ-MOLDADO, DIÂMETRO INTERNO = 1,10 M, ALTURA INTERNA = 1,50 M, VOLUME ÚTIL: 1140,4 L (PARA 5 CONTRIBUINTES). AF_12/2020</t>
  </si>
  <si>
    <t>FILTRO ANAERÓBIO CIRCULAR, EM CONCRETO PRÉ-MOLDADO, DIÂMETRO INTERNO = 1,88 M, ALTURA INTERNA = 1,50 M, VOLUME ÚTIL: 3331,1 L (PARA 19 CONTRIBUINTES). AF_12/2020</t>
  </si>
  <si>
    <t>FILTRO ANAERÓBIO CIRCULAR, EM CONCRETO PRÉ-MOLDADO, DIÂMETRO INTERNO = 2,38 M, ALTURA INTERNA = 1,50 M, VOLUME ÚTIL: 5338,6 L (PARA 34 CONTRIBUINTES). AF_12/2020</t>
  </si>
  <si>
    <t>FILTRO ANAERÓBIO CIRCULAR, EM CONCRETO PRÉ-MOLDADO, DIÂMETRO INTERNO = 2,88 M, ALTURA INTERNA = 1,50 M, VOLUME ÚTIL: 7817,3 L (PARA 75 CONTRIBUINTES). AF_12/2020</t>
  </si>
  <si>
    <t>FILTRO ANAERÓBIO RETANGULAR, EM ALVENARIA COM BLOCOS DE CONCRETO, DIMENSÕES INTERNAS: 0,8 X 1,2 X H=1,67 M, VOLUME ÚTIL: 1152 L (PARA 5 CONTRIBUINTES). AF_12/2020</t>
  </si>
  <si>
    <t>FILTRO ANAERÓBIO RETANGULAR, EM ALVENARIA COM BLOCOS DE CONCRETO, DIMENSÕES INTERNAS: 1,2 X 1,8 X H=1,67 M, VOLUME ÚTIL: 2592 L (PARA 13 CONTRIBUINTES). AF_12/2020</t>
  </si>
  <si>
    <t>FILTRO ANAERÓBIO RETANGULAR, EM ALVENARIA COM BLOCOS DE CONCRETO, DIMENSÕES INTERNAS: 1,4 X 3,0 X H=1,67 M, VOLUME ÚTIL: 5040 L (PARA 32 CONTRIBUINTES). AF_12/2020</t>
  </si>
  <si>
    <t>FILTRO ANAERÓBIO RETANGULAR, EM ALVENARIA COM BLOCOS DE CONCRETO, DIMENSÕES INTERNAS: 1,4 X 4,2 X H=1,67 M, VOLUME ÚTIL: 7056 L (PARA 67 CONTRIBUINTES). AF_12/2020</t>
  </si>
  <si>
    <t>FILTRO ANAERÓBIO RETANGULAR, EM ALVENARIA COM BLOCOS DE CONCRETO, DIMENSÕES INTERNAS: 1,6 X 4,6 X H=1,67 M, VOLUME ÚTIL: 8832 L (PARA 84 CONTRIBUINTES). AF_12/2020</t>
  </si>
  <si>
    <t>FILTRO ANAERÓBIO RETANGULAR, EM ALVENARIA COM TIJOLOS CERÂMICOS MACIÇOS, DIMENSÕES INTERNAS: 0,8 X 1,2 X H=1,67 M, VOLUME ÚTIL: 1152 L (PARA 5 CONTRIBUINTES). AF_12/2020</t>
  </si>
  <si>
    <t>FILTRO ANAERÓBIO RETANGULAR, EM ALVENARIA COM TIJOLOS CERÂMICOS MACIÇOS, DIMENSÕES INTERNAS: 1,2 X 1,8 X H=1,67 M, VOLUME ÚTIL: 2592 L (PARA 13 CONTRIBUINTES). AF_12/2020</t>
  </si>
  <si>
    <t>FILTRO ANAERÓBIO RETANGULAR, EM ALVENARIA COM TIJOLOS CERÂMICOS MACIÇOS, DIMENSÕES INTERNAS: 1,4 X 3,0 X H=1,67 M, VOLUME ÚTIL: 5040 L (PARA 32 CONTRIBUINTES). AF_12/2020</t>
  </si>
  <si>
    <t>FILTRO ANAERÓBIO RETANGULAR, EM ALVENARIA COM TIJOLOS CERÂMICOS MACIÇOS, DIMENSÕES INTERNAS: 1,4 X 4,2 X H=1,67 M, VOLUME ÚTIL: 7056 L (PARA 67 CONTRIBUINTES). AF_12/2020</t>
  </si>
  <si>
    <t>FILTRO ANAERÓBIO RETANGULAR, EM ALVENARIA COM TIJOLOS CERÂMICOS MACIÇOS, DIMENSÕES INTERNAS: 1,6 X 4,6 X H=1,67 M, VOLUME ÚTIL: 8832 L (PARA 84 CONTRIBUINTES). AF_12/2020</t>
  </si>
  <si>
    <t>FILTRO ANAERÓBIO RETANGULAR, EM ALVENARIA COM TIJOLOS CERÂMICOS MACIÇOS, DIMENSÕES INTERNAS: 1,6 X 5,6 X H=1,67 M, VOLUME ÚTIL: 10752 L (PARA 103 CONTRIBUINTES). AF_12/2020</t>
  </si>
  <si>
    <t>SUMIDOURO CIRCULAR, EM CONCRETO PRÉ-MOLDADO, DIÂMETRO INTERNO = 1,88 M, ALTURA INTERNA = 2,00 M, ÁREA DE INFILTRAÇÃO: 13,1 M² (PARA 5 CONTRIBUINTES). AF_12/2020</t>
  </si>
  <si>
    <t>SUMIDOURO CIRCULAR, EM CONCRETO PRÉ-MOLDADO, DIÂMETRO INTERNO = 2,38 M, ALTURA INTERNA = 2,50 M, ÁREA DE INFILTRAÇÃO: 21,3 M² (PARA 8 CONTRIBUINTES). AF_12/2020</t>
  </si>
  <si>
    <t>SUMIDOURO CIRCULAR, EM CONCRETO PRÉ-MOLDADO, DIÂMETRO INTERNO = 2,38 M, ALTURA INTERNA = 3,0 M, ÁREA DE INFILTRAÇÃO: 25 M² (PARA 10 CONTRIBUINTES). AF_12/2020</t>
  </si>
  <si>
    <t>SUMIDOURO CIRCULAR, EM CONCRETO PRÉ-MOLDADO, DIÂMETRO INTERNO = 2,88 M, ALTURA INTERNA = 3,0 M, ÁREA DE INFILTRAÇÃO: 31,4 M² (PARA 12 CONTRIBUINTES). AF_12/2020</t>
  </si>
  <si>
    <t>SUMIDOURO RETANGULAR, EM ALVENARIA COM BLOCOS DE CONCRETO, DIMENSÕES INTERNAS: 0,8 X 1,4 X H=3,0 M, ÁREA DE INFILTRAÇÃO: 13,2 M² (PARA 5 CONTRIBUINTES). AF_12/2020</t>
  </si>
  <si>
    <t>SUMIDOURO RETANGULAR, EM ALVENARIA COM BLOCOS DE CONCRETO, DIMENSÕES INTERNAS: 1,0 X 3,0 X H=3,0 M, ÁREA DE INFILTRAÇÃO: 25 M² (PARA 10 CONTRIBUINTES). AF_12/2020</t>
  </si>
  <si>
    <t>SUMIDOURO RETANGULAR, EM ALVENARIA COM BLOCOS DE CONCRETO, DIMENSÕES INTERNAS: 1,6 X 3,4 X H=3,0 M, ÁREA DE INFILTRAÇÃO: 32,9 M² (PARA 13 CONTRIBUINTES). . AF_12/2020</t>
  </si>
  <si>
    <t>SUMIDOURO RETANGULAR, EM ALVENARIA COM TIJOLOS CERÂMICOS MACIÇOS, DIMENSÕES INTERNAS: 0,8 X 1,4 X H=3,0 M, ÁREA DE INFILTRAÇÃO: 13,2 M² (PARA 5 CONTRIBUINTES). AF_12/2020</t>
  </si>
  <si>
    <t>SUMIDOURO RETANGULAR, EM ALVENARIA COM TIJOLOS CERÂMICOS MACIÇOS, DIMENSÕES INTERNAS: 1,0 X 3,0 X H=3,0 M, ÁREA DE INFILTRAÇÃO: 25 M² (PARA 10 CONTRIBUINTES). AF_12/2020</t>
  </si>
  <si>
    <t>SUMIDOURO RETANGULAR, EM ALVENARIA COM TIJOLOS CERÂMICOS MACIÇOS, DIMENSÕES INTERNAS: 1,6 X 3,4 X H=3,0 M, ÁREA DE INFILTRAÇÃO: 32,9 M² (PARA 13 CONTRIBUINTES). AF_12/2020</t>
  </si>
  <si>
    <t>SUMIDOURO RETANGULAR, EM ALVENARIA COM TIJOLOS CERÂMICOS MACIÇOS, DIMENSÕES INTERNAS: 1,6 X 5,8 X H=3,0 M, ÁREA DE INFILTRAÇÃO: 50 M² (PARA 20 CONTRIBUINTES). AF_12/2020</t>
  </si>
  <si>
    <t>TANQUE SÉPTICO CIRCULAR, EM CONCRETO PRÉ-MOLDADO, DIÂMETRO INTERNO = 1,10 M, ALTURA INTERNA = 2,50 M, VOLUME ÚTIL: 2138,2 L (PARA 5 CONTRIBUINTES). AF_12/2020</t>
  </si>
  <si>
    <t>TANQUE SÉPTICO CIRCULAR, EM CONCRETO PRÉ-MOLDADO, DIÂMETRO INTERNO = 1,40 M, ALTURA INTERNA = 2,50 M, VOLUME ÚTIL: 3463,6 L (PARA 13 CONTRIBUINTES). AF_12/2020</t>
  </si>
  <si>
    <t>TANQUE SÉPTICO CIRCULAR, EM CONCRETO PRÉ-MOLDADO, DIÂMETRO INTERNO = 1,88 M, ALTURA INTERNA = 2,50 M, VOLUME ÚTIL: 6245,8 L (PARA 32 CONTRIBUINTES). AF_12/2020</t>
  </si>
  <si>
    <t>TANQUE SÉPTICO CIRCULAR, EM CONCRETO PRÉ-MOLDADO, DIÂMETRO INTERNO = 2,38 M, ALTURA INTERNA = 2,50 M, VOLUME ÚTIL: 10009,8 L (PARA 69 CONTRIBUINTES). AF_12/2020</t>
  </si>
  <si>
    <t>TANQUE SÉPTICO CIRCULAR, EM CONCRETO PRÉ-MOLDADO, DIÂMETRO INTERNO = 2,38 M, ALTURA INTERNA = 3,0 M, VOLUME ÚTIL: 12234,2 L (PARA 86 CONTRIBUINTES). AF_12/2020</t>
  </si>
  <si>
    <t>TANQUE SÉPTICO CIRCULAR, EM CONCRETO PRÉ-MOLDADO, DIÂMETRO INTERNO = 2,88 M, ALTURA INTERNA = 2,50 M, VOLUME ÚTIL: 14657,4 L (PARA 105 CONTRIBUINTES). AF_12/2020</t>
  </si>
  <si>
    <t>TANQUE SÉPTICO RETANGULAR, EM ALVENARIA COM BLOCOS DE CONCRETO, DIMENSÕES INTERNAS: 1,0 X 2,0 X H=1,4 M, VOLUME ÚTIL: 2000 L (PARA 5 CONTRIBUINTES). AF_12/2020</t>
  </si>
  <si>
    <t>TANQUE SÉPTICO RETANGULAR, EM ALVENARIA COM BLOCOS DE CONCRETO, DIMENSÕES INTERNAS: 1,2 X 2,4 X H=1,6 M, VOLUME ÚTIL: 3456 L (PARA 13 CONTRIBUINTES). AF_12/2020</t>
  </si>
  <si>
    <t>TANQUE SÉPTICO RETANGULAR, EM ALVENARIA COM BLOCOS DE CONCRETO, DIMENSÕES INTERNAS: 1,4 X 3,2 X H=1,8 M, VOLUME ÚTIL: 6272 L (PARA 32 CONTRIBUINTES). AF_12/2020</t>
  </si>
  <si>
    <t>TANQUE SÉPTICO RETANGULAR, EM ALVENARIA COM BLOCOS DE CONCRETO, DIMENSÕES INTERNAS: 1,6 X 4,4 X H=1,8 M, VOLUME ÚTIL: 9856 L (PARA 68 CONTRIBUINTES). AF_12/2020</t>
  </si>
  <si>
    <t>TANQUE SÉPTICO RETANGULAR, EM ALVENARIA COM BLOCOS DE CONCRETO, DIMENSÕES INTERNAS: 1,6 X 4,8 X H=2,0 M, VOLUME ÚTIL: 12288 L (PARA 86 CONTRIBUINTES). AF_12/2020</t>
  </si>
  <si>
    <t>TANQUE SÉPTICO RETANGULAR, EM ALVENARIA COM TIJOLOS CERÂMICOS MACIÇOS, DIMENSÕES INTERNAS: 1,0 X 2,0 X H=1,4 M, VOLUME ÚTIL: 2000 L (PARA 5 CONTRIBUINTES). AF_12/2020</t>
  </si>
  <si>
    <t>TANQUE SÉPTICO RETANGULAR, EM ALVENARIA COM TIJOLOS CERÂMICOS MACIÇOS, DIMENSÕES INTERNAS: 1,2 X 2,4 X H=1,6 M, VOLUME ÚTIL: 3456 L (PARA 13 CONTRIBUINTES). AF_12/2020</t>
  </si>
  <si>
    <t>TANQUE SÉPTICO RETANGULAR, EM ALVENARIA COM TIJOLOS CERÂMICOS MACIÇOS, DIMENSÕES INTERNAS: 1,4 X 3,2 X H=1,8 M, VOLUME ÚTIL: 6272 L (PARA 32 CONTRIBUINTES). AF_12/2020</t>
  </si>
  <si>
    <t>TANQUE SÉPTICO RETANGULAR, EM ALVENARIA COM TIJOLOS CERÂMICOS MACIÇOS, DIMENSÕES INTERNAS: 1,6 X 4,4 X H=1,8 M, VOLUME ÚTIL: 9856 L (PARA 68 CONTRIBUINTES). AF_12/2020</t>
  </si>
  <si>
    <t>TANQUE SÉPTICO RETANGULAR, EM ALVENARIA COM TIJOLOS CERÂMICOS MACIÇOS, DIMENSÕES INTERNAS: 1,6 X 4,6 X H=2,4 M, VOLUME ÚTIL: 14720 L (PARA 105 CONTRIBUINTES). AF_12/2020</t>
  </si>
  <si>
    <t>TANQUE SÉPTICO RETANGULAR, EM ALVENARIA COM TIJOLOS CERÂMICOS MACIÇOS, DIMENSÕES INTERNAS: 1,6 X 4,8 X H=2,0 M, VOLUME ÚTIL: 12288 L (PARA 86 CONTRIBUINTES). AF_12/2020</t>
  </si>
  <si>
    <t>ARMAÇÃO DE BLOCO E SAPATA UTILIZANDO AÇO CA-50 DE 25 MM - MONTAGEM. AF_01/2024</t>
  </si>
  <si>
    <t>ARMAÇÃO DE BLOCO UTILIZANDO AÇO CA-50 DE 10 MM - MONTAGEM. AF_01/2024</t>
  </si>
  <si>
    <t>ARMAÇÃO DE BLOCO UTILIZANDO AÇO CA-50 DE 6,3 MM - MONTAGEM. AF_01/2024</t>
  </si>
  <si>
    <t>ARMAÇÃO DE BLOCO UTILIZANDO AÇO CA-50 DE 8 MM - MONTAGEM. AF_01/2024</t>
  </si>
  <si>
    <t>ARMAÇÃO DE BLOCO UTILIZANDO AÇO CA-60 DE 5 MM - MONTAGEM. AF_01/2024</t>
  </si>
  <si>
    <t>ARMAÇÃO DE BLOCO, SAPATA ISOLADA E SAPATA CORRIDA UTILIZANDO AÇO CA-50 DE 20 MM - MONTAGEM. AF_01/2024</t>
  </si>
  <si>
    <t>ARMAÇÃO DE BLOCO, SAPATA ISOLADA, VIGA BALDRAME E SAPATA CORRIDA UTILIZANDO AÇO CA-50 DE 16 MM - MONTAGEM. AF_01/2024</t>
  </si>
  <si>
    <t>ARMAÇÃO DE SAPATA ISOLADA, VIGA BALDRAME E SAPATA CORRIDA UTILIZANDO AÇO CA-50 DE 6,3 MM - MONTAGEM. AF_01/2024</t>
  </si>
  <si>
    <t>CONCRETAGEM DE BLOCO DE COROAMENTO OU VIGA BALDRAME, FCK 30 MPA, COM USO DE BOMBA - LANÇAMENTO, ADENSAMENTO E ACABAMENTO. AF_01/2024</t>
  </si>
  <si>
    <t>CONCRETAGEM DE SAPATA CORRIDA, FCK 30 MPA, COM USO DE BOMBA - LANÇAMENTO, ADENSAMENTO E ACABAMENTO. AF_01/2024</t>
  </si>
  <si>
    <t>CONCRETAGEM DE SAPATA CORRIDA, FCK 30 MPA, COM USO DE JERICA - LANÇAMENTO, ADENSAMENTO E ACABAMENTO. AF_01/2024</t>
  </si>
  <si>
    <t>CONCRETAGEM DE SAPATA, FCK 30 MPA, COM USO DE JERICA - LANÇAMENTO, ADENSAMENTO E ACABAMENTO. AF_01/2024</t>
  </si>
  <si>
    <t>ESCAVAÇÃO MANUAL PARA BLOCO DE COROAMENTO OU SAPATA (SEM ESCAVAÇÃO PARA COLOCAÇÃO DE FÔRMAS). AF_01/2024</t>
  </si>
  <si>
    <t>ESCAVAÇÃO MANUAL PARA VIGA BALDRAME OU SAPATA CORRIDA (SEM ESCAVAÇÃO PARA COLOCAÇÃO DE FÔRMAS). AF_01/2024</t>
  </si>
  <si>
    <t>ESCAVAÇÃO MECANIZADA PARA BLOCO DE COROAMENTO OU SAPATA COM RETROESCAVADEIRA (INCLUINDO ESCAVAÇÃO PARA COLOCAÇÃO DE FÔRMAS). AF_01/2024</t>
  </si>
  <si>
    <t>ESCAVAÇÃO MECANIZADA PARA BLOCO DE COROAMENTO OU SAPATA COM RETROESCAVADEIRA (SEM ESCAVAÇÃO PARA COLOCAÇÃO DE FÔRMAS). AF_01/2024</t>
  </si>
  <si>
    <t>ESCAVAÇÃO MECANIZADA PARA VIGA BALDRAME OU SAPATA CORRIDA COM MINI-ESCAVADEIRA (INCLUINDO ESCAVAÇÃO PARA COLOCAÇÃO DE FÔRMAS). AF_01/2024</t>
  </si>
  <si>
    <t>ESCAVAÇÃO MECANIZADA PARA VIGA BALDRAME OU SAPATA CORRIDA COM MINI-ESCAVADEIRA (SEM ESCAVAÇÃO PARA COLOCAÇÃO DE FÔRMAS). AF_01/2024</t>
  </si>
  <si>
    <t>FABRICAÇÃO, MONTAGEM E DESMONTAGEM DE FÔRMA PARA BLOCO DE COROAMENTO, EM CHAPA DE MADEIRA COMPENSADA RESINADA, E=17 MM, 2 UTILIZAÇÕES. AF_01/2024</t>
  </si>
  <si>
    <t>FABRICAÇÃO, MONTAGEM E DESMONTAGEM DE FÔRMA PARA BLOCO DE COROAMENTO, EM CHAPA DE MADEIRA COMPENSADA RESINADA, E=17 MM, 4 UTILIZAÇÕES. AF_01/2024</t>
  </si>
  <si>
    <t>FABRICAÇÃO, MONTAGEM E DESMONTAGEM DE FÔRMA PARA BLOCO DE COROAMENTO, EM MADEIRA SERRADA, E=25 MM, 1 UTILIZAÇÃO. AF_01/2024</t>
  </si>
  <si>
    <t>FABRICAÇÃO, MONTAGEM E DESMONTAGEM DE FÔRMA PARA BLOCO DE COROAMENTO, EM MADEIRA SERRADA, E=25 MM, 2 UTILIZAÇÕES. AF_01/2024</t>
  </si>
  <si>
    <t>FABRICAÇÃO, MONTAGEM E DESMONTAGEM DE FÔRMA PARA BLOCO DE COROAMENTO, EM MADEIRA SERRADA, E=25 MM, 4 UTILIZAÇÕES. AF_01/2024</t>
  </si>
  <si>
    <t>FABRICAÇÃO, MONTAGEM E DESMONTAGEM DE FÔRMA PARA SAPATA CORRIDA, EM CHAPA DE MADEIRA COMPENSADA RESINADA, E=17 MM, 2 UTILIZAÇÕES. AF_01/2024</t>
  </si>
  <si>
    <t>FABRICAÇÃO, MONTAGEM E DESMONTAGEM DE FÔRMA PARA SAPATA CORRIDA, EM CHAPA DE MADEIRA COMPENSADA RESINADA, E=17 MM, 4 UTILIZAÇÕES. AF_01/2024</t>
  </si>
  <si>
    <t>FABRICAÇÃO, MONTAGEM E DESMONTAGEM DE FÔRMA PARA SAPATA CORRIDA, EM MADEIRA SERRADA, E=25 MM, 1 UTILIZAÇÃO. AF_01/2024</t>
  </si>
  <si>
    <t>FABRICAÇÃO, MONTAGEM E DESMONTAGEM DE FÔRMA PARA SAPATA CORRIDA, EM MADEIRA SERRADA, E=25 MM, 2 UTILIZAÇÕES. AF_01/2024</t>
  </si>
  <si>
    <t>FABRICAÇÃO, MONTAGEM E DESMONTAGEM DE FÔRMA PARA SAPATA CORRIDA, EM MADEIRA SERRADA, E=25 MM, 4 UTILIZAÇÕES. AF_01/2024</t>
  </si>
  <si>
    <t>FABRICAÇÃO, MONTAGEM E DESMONTAGEM DE FÔRMA PARA SAPATA, EM CHAPA DE MADEIRA COMPENSADA RESINADA, E=17 MM, 2 UTILIZAÇÕES. AF_01/2024</t>
  </si>
  <si>
    <t>FABRICAÇÃO, MONTAGEM E DESMONTAGEM DE FÔRMA PARA SAPATA, EM MADEIRA SERRADA, E=25 MM, 1 UTILIZAÇÃO. AF_01/2024</t>
  </si>
  <si>
    <t>FABRICAÇÃO, MONTAGEM E DESMONTAGEM DE FÔRMA PARA SAPATA, EM MADEIRA SERRADA, E=25 MM, 2 UTILIZAÇÕES. AF_01/2024</t>
  </si>
  <si>
    <t>FABRICAÇÃO, MONTAGEM E DESMONTAGEM DE FÔRMA PARA SAPATA, EM MADEIRA SERRADA, E=25 MM, 4 UTILIZAÇÕES. AF_01/2024</t>
  </si>
  <si>
    <t>FABRICAÇÃO, MONTAGEM E DESMONTAGEM DE FÔRMA PARA VIGA BALDRAME, EM CHAPA DE MADEIRA COMPENSADA RESINADA, E=17 MM, 2 UTILIZAÇÕES. AF_01/2024</t>
  </si>
  <si>
    <t>FABRICAÇÃO, MONTAGEM E DESMONTAGEM DE FÔRMA PARA VIGA BALDRAME, EM MADEIRA SERRADA, E=25 MM, 1 UTILIZAÇÃO. AF_01/2024</t>
  </si>
  <si>
    <t>FABRICAÇÃO, MONTAGEM E DESMONTAGEM DE FÔRMA PARA VIGA BALDRAME, EM MADEIRA SERRADA, E=25 MM, 2 UTILIZAÇÕES. AF_01/2024</t>
  </si>
  <si>
    <t>FABRICAÇÃO, MONTAGEM E DESMONTAGEM DE FÔRMA PARA VIGA BALDRAME, EM MADEIRA SERRADA, E=25 MM, 4 UTILIZAÇÕES. AF_01/2024</t>
  </si>
  <si>
    <t>MONTAGEM E DESMONTAGEM DE FÔRMA PARA ESTRUTURA CIRCULAR, COM INSTALAÇÃO EXCLUSIVAMENTE NA FACE INTERNA DA ESTRUTURA, COM AUXÍLIO DE GUINDASTE. AF_07/2024</t>
  </si>
  <si>
    <t>MONTAGEM E DESMONTAGEM DE FÔRMA PARA ESTRUTURA CIRCULAR, COM INSTALAÇÃO EXCLUSIVAMENTE NA FACE INTERNA DA ESTRUTURA, SEM AUXÍLIO DE GUINDASTE. AF_07/2024</t>
  </si>
  <si>
    <t>MONTAGEM E DESMONTAGEM DE FÔRMA PARA ESTRUTURA CIRCULAR, COM INSTALAÇÃO NA FACE INTERNA E EXTERNA DA EXTRUTURA, COM AUXÍLIO DE GUINDASTE. AF_07/2024</t>
  </si>
  <si>
    <t>MONTAGEM E DESMONTAGEM DE FÔRMA PARA ESTRUTURA CIRCULAR, COM INSTALAÇÃO NA FACE INTERNA E EXTERNA DA EXTRUTURA, SEM AUXÍLIO DE GUINDASTE. AF_07/2024</t>
  </si>
  <si>
    <t>ESCORAMENTO DE FÔRMAS DE LAJE EM MADEIRA NÃO APARELHADA, PÉ-DIREITO DUPLO, INCLUSO TRAVAMENTO, 4 UTILIZAÇÕES. AF_09/2020</t>
  </si>
  <si>
    <t>ESCORAMENTO DE FÔRMAS DE LAJE EM MADEIRA NÃO APARELHADA, PÉ-DIREITO SIMPLES, INCLUSO TRAVAMENTO, 4 UTILIZAÇÕES. AF_09/2020</t>
  </si>
  <si>
    <t>FABRICAÇÃO DE ESCORAS DE VIGA DO TIPO GARFO, EM MADEIRA. AF_09/2020</t>
  </si>
  <si>
    <t>FABRICAÇÃO DE ESCORAS DO TIPO PONTALETE, EM MADEIRA, PARA PÉ-DIREITO DUPLO. AF_09/2020</t>
  </si>
  <si>
    <t>FABRICAÇÃO DE ESCORAS DO TIPO PONTALETE, EM MADEIRA, PARA PÉ-DIREITO SIMPLES. AF_09/2020</t>
  </si>
  <si>
    <t>FABRICAÇÃO DE FÔRMA PARA LAJES, EM CHAPA DE MADEIRA COMPENSADA PLASTIFICADA, E = 18 MM. AF_09/2020</t>
  </si>
  <si>
    <t>FABRICAÇÃO DE FÔRMA PARA LAJES, EM CHAPA DE MADEIRA COMPENSADA RESINADA, E = 17 MM. AF_09/2020</t>
  </si>
  <si>
    <t>FABRICAÇÃO DE FÔRMA PARA LAJES, EM MADEIRA SERRADA, E=25 MM. AF_09/2020</t>
  </si>
  <si>
    <t>FABRICAÇÃO DE FÔRMA PARA PILARES E ESTRUTURAS SIMILARES, EM CHAPA DE MADEIRA COMPENSADA PLASTIFICADA, E = 18 MM. AF_09/2020</t>
  </si>
  <si>
    <t>FABRICAÇÃO DE FÔRMA PARA PILARES E ESTRUTURAS SIMILARES, EM MADEIRA SERRADA, E=25 MM. AF_09/2020</t>
  </si>
  <si>
    <t>FABRICAÇÃO DE FÔRMA PARA VIGAS, COM MADEIRA SERRADA, E = 25 MM. AF_09/2020</t>
  </si>
  <si>
    <t>FABRICAÇÃO DE FÔRMA PARA VIGAS, EM CHAPA DE MADEIRA COMPENSADA PLASTIFICADA, E = 18 MM. AF_09/2020</t>
  </si>
  <si>
    <t>FABRICAÇÃO DE FÔRMA PARA VIGAS, EM CHAPA DE MADEIRA COMPENSADA RESINADA, E = 17 MM. AF_09/2020</t>
  </si>
  <si>
    <t>MONTAGEM E DESMONTAGEM DE FÔRMA DE LAJE MACIÇA, PÉ-DIREITO DUPLO, EM CHAPA DE MADEIRA COMPENSADA PLASTIFICADA, 10 UTILIZAÇÕES. AF_09/2020</t>
  </si>
  <si>
    <t>MONTAGEM E DESMONTAGEM DE FÔRMA DE LAJE MACIÇA, PÉ-DIREITO DUPLO, EM CHAPA DE MADEIRA COMPENSADA PLASTIFICADA, 12 UTILIZAÇÕES. AF_09/2020</t>
  </si>
  <si>
    <t>MONTAGEM E DESMONTAGEM DE FÔRMA DE LAJE MACIÇA, PÉ-DIREITO DUPLO, EM CHAPA DE MADEIRA COMPENSADA PLASTIFICADA, 14 UTILIZAÇÕES. AF_09/2020</t>
  </si>
  <si>
    <t>MONTAGEM E DESMONTAGEM DE FÔRMA DE LAJE MACIÇA, PÉ-DIREITO DUPLO, EM CHAPA DE MADEIRA COMPENSADA PLASTIFICADA, 18 UTILIZAÇÕES. AF_09/2020</t>
  </si>
  <si>
    <t>MONTAGEM E DESMONTAGEM DE FÔRMA DE LAJE MACIÇA, PÉ-DIREITO DUPLO, EM CHAPA DE MADEIRA COMPENSADA RESINADA, 2 UTILIZAÇÕES. AF_09/2020</t>
  </si>
  <si>
    <t>MONTAGEM E DESMONTAGEM DE FÔRMA DE LAJE MACIÇA, PÉ-DIREITO DUPLO, EM CHAPA DE MADEIRA COMPENSADA RESINADA, 4 UTILIZAÇÕES. AF_09/2020</t>
  </si>
  <si>
    <t>MONTAGEM E DESMONTAGEM DE FÔRMA DE LAJE MACIÇA, PÉ-DIREITO DUPLO, EM CHAPA DE MADEIRA COMPENSADA RESINADA, 6 UTILIZAÇÕES. AF_09/2020</t>
  </si>
  <si>
    <t>MONTAGEM E DESMONTAGEM DE FÔRMA DE LAJE MACIÇA, PÉ-DIREITO DUPLO, EM CHAPA DE MADEIRA COMPENSADA RESINADA, 8 UTILIZAÇÕES. AF_09/2020</t>
  </si>
  <si>
    <t>MONTAGEM E DESMONTAGEM DE FÔRMA DE LAJE MACIÇA, PÉ-DIREITO SIMPLES, EM CHAPA DE MADEIRA COMPENSADA PLASTIFICADA, 10 UTILIZAÇÕES. AF_09/2020</t>
  </si>
  <si>
    <t>MONTAGEM E DESMONTAGEM DE FÔRMA DE LAJE MACIÇA, PÉ-DIREITO SIMPLES, EM CHAPA DE MADEIRA COMPENSADA PLASTIFICADA, 12 UTILIZAÇÕES. AF_09/2020</t>
  </si>
  <si>
    <t>MONTAGEM E DESMONTAGEM DE FÔRMA DE LAJE MACIÇA, PÉ-DIREITO SIMPLES, EM CHAPA DE MADEIRA COMPENSADA PLASTIFICADA, 14 UTILIZAÇÕES. AF_09/2020</t>
  </si>
  <si>
    <t>MONTAGEM E DESMONTAGEM DE FÔRMA DE LAJE MACIÇA, PÉ-DIREITO SIMPLES, EM CHAPA DE MADEIRA COMPENSADA PLASTIFICADA, 18 UTILIZAÇÕES. AF_09/2020</t>
  </si>
  <si>
    <t>MONTAGEM E DESMONTAGEM DE FÔRMA DE LAJE MACIÇA, PÉ-DIREITO SIMPLES, EM CHAPA DE MADEIRA COMPENSADA RESINADA E CIMBRAMENTO DE MADEIRA, 2 UTILIZAÇÕES. AF_03/2022</t>
  </si>
  <si>
    <t>MONTAGEM E DESMONTAGEM DE FÔRMA DE LAJE MACIÇA, PÉ-DIREITO SIMPLES, EM CHAPA DE MADEIRA COMPENSADA RESINADA E CIMBRAMENTO DE MADEIRA, 4 UTILIZAÇÕES. AF_03/2022</t>
  </si>
  <si>
    <t>MONTAGEM E DESMONTAGEM DE FÔRMA DE LAJE MACIÇA, PÉ-DIREITO SIMPLES, EM CHAPA DE MADEIRA COMPENSADA RESINADA E CIMBRAMENTO DE MADEIRA, 6 UTILIZAÇÕES. AF_03/2022</t>
  </si>
  <si>
    <t>MONTAGEM E DESMONTAGEM DE FÔRMA DE LAJE MACIÇA, PÉ-DIREITO SIMPLES, EM CHAPA DE MADEIRA COMPENSADA RESINADA E CIMBRAMENTO DE MADEIRA, 8 UTILIZAÇÕES. AF_03/2022</t>
  </si>
  <si>
    <t>MONTAGEM E DESMONTAGEM DE FÔRMA DE LAJE MACIÇA, PÉ-DIREITO SIMPLES, EM CHAPA DE MADEIRA COMPENSADA RESINADA, 2 UTILIZAÇÕES. AF_09/2020</t>
  </si>
  <si>
    <t>MONTAGEM E DESMONTAGEM DE FÔRMA DE LAJE MACIÇA, PÉ-DIREITO SIMPLES, EM CHAPA DE MADEIRA COMPENSADA RESINADA, 4 UTILIZAÇÕES. AF_09/2020</t>
  </si>
  <si>
    <t>MONTAGEM E DESMONTAGEM DE FÔRMA DE LAJE MACIÇA, PÉ-DIREITO SIMPLES, EM CHAPA DE MADEIRA COMPENSADA RESINADA, 6 UTILIZAÇÕES. AF_09/2020</t>
  </si>
  <si>
    <t>MONTAGEM E DESMONTAGEM DE FÔRMA DE LAJE MACIÇA, PÉ-DIREITO SIMPLES, EM CHAPA DE MADEIRA COMPENSADA RESINADA, 8 UTILIZAÇÕES. AF_09/2020</t>
  </si>
  <si>
    <t>MONTAGEM E DESMONTAGEM DE FÔRMA DE LAJE MACIÇA, PÉ-DIREITO SIMPLES, EM MADEIRA SERRADA, 1 UTILIZAÇÃO. AF_09/2020</t>
  </si>
  <si>
    <t>MONTAGEM E DESMONTAGEM DE FÔRMA DE LAJE MACIÇA, PÉ-DIREITO SIMPLES, EM MADEIRA SERRADA, 2 UTILIZAÇÕES. AF_09/2020</t>
  </si>
  <si>
    <t>MONTAGEM E DESMONTAGEM DE FÔRMA DE LAJE MACIÇA, PÉ-DIREITO SIMPLES, EM MADEIRA SERRADA, 4 UTILIZAÇÕES. AF_09/2020</t>
  </si>
  <si>
    <t>MONTAGEM E DESMONTAGEM DE FÔRMA DE LAJE NERVURADA COM CUBETA E ASSOALHO, PÉ-DIREITO DUPLO, EM CHAPA DE MADEIRA COMPENSADA RESINADA, 10 UTILIZAÇÕES. AF_09/2020</t>
  </si>
  <si>
    <t>MONTAGEM E DESMONTAGEM DE FÔRMA DE LAJE NERVURADA COM CUBETA E ASSOALHO, PÉ-DIREITO DUPLO, EM CHAPA DE MADEIRA COMPENSADA RESINADA, 12 UTILIZAÇÕES. AF_09/2020</t>
  </si>
  <si>
    <t>MONTAGEM E DESMONTAGEM DE FÔRMA DE LAJE NERVURADA COM CUBETA E ASSOALHO, PÉ-DIREITO DUPLO, EM CHAPA DE MADEIRA COMPENSADA RESINADA, 14 UTILIZAÇÕES. AF_09/2020</t>
  </si>
  <si>
    <t>MONTAGEM E DESMONTAGEM DE FÔRMA DE LAJE NERVURADA COM CUBETA E ASSOALHO, PÉ-DIREITO DUPLO, EM CHAPA DE MADEIRA COMPENSADA RESINADA, 18 UTILIZAÇÕES. AF_09/2020</t>
  </si>
  <si>
    <t>MONTAGEM E DESMONTAGEM DE FÔRMA DE LAJE NERVURADA COM CUBETA E ASSOALHO, PÉ-DIREITO DUPLO, EM CHAPA DE MADEIRA COMPENSADA RESINADA, 8 UTILIZAÇÕES. AF_09/2020</t>
  </si>
  <si>
    <t>MONTAGEM E DESMONTAGEM DE FÔRMA DE LAJE NERVURADA COM CUBETA E ASSOALHO, PÉ-DIREITO SIMPLES, EM CHAPA DE MADEIRA COMPENSADA RESINADA, 10 UTILIZAÇÕES. AF_09/2020</t>
  </si>
  <si>
    <t>MONTAGEM E DESMONTAGEM DE FÔRMA DE LAJE NERVURADA COM CUBETA E ASSOALHO, PÉ-DIREITO SIMPLES, EM CHAPA DE MADEIRA COMPENSADA RESINADA, 12 UTILIZAÇÕES. AF_09/2020</t>
  </si>
  <si>
    <t>MONTAGEM E DESMONTAGEM DE FÔRMA DE LAJE NERVURADA COM CUBETA E ASSOALHO, PÉ-DIREITO SIMPLES, EM CHAPA DE MADEIRA COMPENSADA RESINADA, 14 UTILIZAÇÕES. AF_09/2020</t>
  </si>
  <si>
    <t>MONTAGEM E DESMONTAGEM DE FÔRMA DE LAJE NERVURADA COM CUBETA E ASSOALHO, PÉ-DIREITO SIMPLES, EM CHAPA DE MADEIRA COMPENSADA RESINADA, 18 UTILIZAÇÕES. AF_09/2020</t>
  </si>
  <si>
    <t>MONTAGEM E DESMONTAGEM DE FÔRMA DE LAJE NERVURADA COM CUBETA E ASSOALHO, PÉ-DIREITO SIMPLES, EM CHAPA DE MADEIRA COMPENSADA RESINADA, 8 UTILIZAÇÕES. AF_09/2020</t>
  </si>
  <si>
    <t>MONTAGEM E DESMONTAGEM DE FÔRMA DE PILARES RETANGULARES E ESTRUTURAS SIMILARES, PÉ-DIREITO DUPLO, EM CHAPA DE MADEIRA COMPENSADA PLASTIFICADA, 10 UTILIZAÇÕES. AF_09/2020</t>
  </si>
  <si>
    <t>MONTAGEM E DESMONTAGEM DE FÔRMA DE PILARES RETANGULARES E ESTRUTURAS SIMILARES, PÉ-DIREITO DUPLO, EM CHAPA DE MADEIRA COMPENSADA PLASTIFICADA, 12 UTILIZAÇÕES. AF_09/2020</t>
  </si>
  <si>
    <t>MONTAGEM E DESMONTAGEM DE FÔRMA DE PILARES RETANGULARES E ESTRUTURAS SIMILARES, PÉ-DIREITO DUPLO, EM CHAPA DE MADEIRA COMPENSADA PLASTIFICADA, 14 UTILIZAÇÕES. AF_09/2020</t>
  </si>
  <si>
    <t>MONTAGEM E DESMONTAGEM DE FÔRMA DE PILARES RETANGULARES E ESTRUTURAS SIMILARES, PÉ-DIREITO DUPLO, EM CHAPA DE MADEIRA COMPENSADA PLASTIFICADA, 18 UTILIZAÇÕES. AF_09/2020</t>
  </si>
  <si>
    <t>MONTAGEM E DESMONTAGEM DE FÔRMA DE PILARES RETANGULARES E ESTRUTURAS SIMILARES, PÉ-DIREITO DUPLO, EM CHAPA DE MADEIRA COMPENSADA RESINADA, 2 UTILIZAÇÕES. AF_09/2020</t>
  </si>
  <si>
    <t>MONTAGEM E DESMONTAGEM DE FÔRMA DE PILARES RETANGULARES E ESTRUTURAS SIMILARES, PÉ-DIREITO DUPLO, EM CHAPA DE MADEIRA COMPENSADA RESINADA, 4 UTILIZAÇÕES. AF_09/2020</t>
  </si>
  <si>
    <t>MONTAGEM E DESMONTAGEM DE FÔRMA DE PILARES RETANGULARES E ESTRUTURAS SIMILARES, PÉ-DIREITO DUPLO, EM CHAPA DE MADEIRA COMPENSADA RESINADA, 6 UTILIZAÇÕES. AF_09/2020</t>
  </si>
  <si>
    <t>MONTAGEM E DESMONTAGEM DE FÔRMA DE PILARES RETANGULARES E ESTRUTURAS SIMILARES, PÉ-DIREITO DUPLO, EM CHAPA DE MADEIRA COMPENSADA RESINADA, 8 UTILIZAÇÕES. AF_09/2020</t>
  </si>
  <si>
    <t>MONTAGEM E DESMONTAGEM DE FÔRMA DE PILARES RETANGULARES E ESTRUTURAS SIMILARES, PÉ-DIREITO SIMPLES, EM CHAPA DE MADEIRA COMPENSADA PLASTIFICADA, 10 UTILIZAÇÕES. AF_09/2020</t>
  </si>
  <si>
    <t>MONTAGEM E DESMONTAGEM DE FÔRMA DE PILARES RETANGULARES E ESTRUTURAS SIMILARES, PÉ-DIREITO SIMPLES, EM CHAPA DE MADEIRA COMPENSADA PLASTIFICADA, 12 UTILIZAÇÕES. AF_09/2020</t>
  </si>
  <si>
    <t>MONTAGEM E DESMONTAGEM DE FÔRMA DE PILARES RETANGULARES E ESTRUTURAS SIMILARES, PÉ-DIREITO SIMPLES, EM CHAPA DE MADEIRA COMPENSADA PLASTIFICADA, 14 UTILIZAÇÕES. AF_09/2020</t>
  </si>
  <si>
    <t>MONTAGEM E DESMONTAGEM DE FÔRMA DE PILARES RETANGULARES E ESTRUTURAS SIMILARES, PÉ-DIREITO SIMPLES, EM CHAPA DE MADEIRA COMPENSADA PLASTIFICADA, 18 UTILIZAÇÕES. AF_09/2020</t>
  </si>
  <si>
    <t>MONTAGEM E DESMONTAGEM DE FÔRMA DE PILARES RETANGULARES E ESTRUTURAS SIMILARES, PÉ-DIREITO SIMPLES, EM CHAPA DE MADEIRA COMPENSADA RESINADA, 2 UTILIZAÇÕES. AF_09/2020</t>
  </si>
  <si>
    <t>MONTAGEM E DESMONTAGEM DE FÔRMA DE PILARES RETANGULARES E ESTRUTURAS SIMILARES, PÉ-DIREITO SIMPLES, EM CHAPA DE MADEIRA COMPENSADA RESINADA, 6 UTILIZAÇÕES. AF_09/2020</t>
  </si>
  <si>
    <t>MONTAGEM E DESMONTAGEM DE FÔRMA DE PILARES RETANGULARES E ESTRUTURAS SIMILARES, PÉ-DIREITO SIMPLES, EM CHAPA DE MADEIRA COMPENSADA RESINADA, 8 UTILIZAÇÕES. AF_09/2020</t>
  </si>
  <si>
    <t>MONTAGEM E DESMONTAGEM DE FÔRMA DE PILARES RETANGULARES E ESTRUTURAS SIMILARES, PÉ-DIREITO SIMPLES, EM MADEIRA SERRADA, 1 UTILIZAÇÃO. AF_09/2020</t>
  </si>
  <si>
    <t>MONTAGEM E DESMONTAGEM DE FÔRMA DE PILARES RETANGULARES E ESTRUTURAS SIMILARES, PÉ-DIREITO SIMPLES, EM MADEIRA SERRADA, 2 UTILIZAÇÕES. AF_09/2020</t>
  </si>
  <si>
    <t>MONTAGEM E DESMONTAGEM DE FÔRMA DE PILARES RETANGULARES E ESTRUTURAS SIMILARES, PÉ-DIREITO SIMPLES, EM MADEIRA SERRADA, 4 UTILIZAÇÕES. AF_09/2020</t>
  </si>
  <si>
    <t>MONTAGEM E DESMONTAGEM DE FÔRMA DE VIGA, ESCORAMENTO COM GARFO DE MADEIRA, PÉ-DIREITO DUPLO, EM CHAPA DE MADEIRA PLASTIFICADA, 10 UTILIZAÇÕES. AF_09/2020</t>
  </si>
  <si>
    <t>MONTAGEM E DESMONTAGEM DE FÔRMA DE VIGA, ESCORAMENTO COM GARFO DE MADEIRA, PÉ-DIREITO DUPLO, EM CHAPA DE MADEIRA PLASTIFICADA, 12 UTILIZAÇÕES. AF_09/2020</t>
  </si>
  <si>
    <t>MONTAGEM E DESMONTAGEM DE FÔRMA DE VIGA, ESCORAMENTO COM GARFO DE MADEIRA, PÉ-DIREITO DUPLO, EM CHAPA DE MADEIRA PLASTIFICADA, 14 UTILIZAÇÕES. AF_09/2020</t>
  </si>
  <si>
    <t>MONTAGEM E DESMONTAGEM DE FÔRMA DE VIGA, ESCORAMENTO COM GARFO DE MADEIRA, PÉ-DIREITO DUPLO, EM CHAPA DE MADEIRA PLASTIFICADA, 18 UTILIZAÇÕES. AF_09/2020</t>
  </si>
  <si>
    <t>MONTAGEM E DESMONTAGEM DE FÔRMA DE VIGA, ESCORAMENTO COM GARFO DE MADEIRA, PÉ-DIREITO DUPLO, EM CHAPA DE MADEIRA RESINADA, 2 UTILIZAÇÕES. AF_09/2020</t>
  </si>
  <si>
    <t>MONTAGEM E DESMONTAGEM DE FÔRMA DE VIGA, ESCORAMENTO COM GARFO DE MADEIRA, PÉ-DIREITO DUPLO, EM CHAPA DE MADEIRA RESINADA, 4 UTILIZAÇÕES. AF_09/2020</t>
  </si>
  <si>
    <t>MONTAGEM E DESMONTAGEM DE FÔRMA DE VIGA, ESCORAMENTO COM GARFO DE MADEIRA, PÉ-DIREITO DUPLO, EM CHAPA DE MADEIRA RESINADA, 6 UTILIZAÇÕES. AF_09/2020</t>
  </si>
  <si>
    <t>MONTAGEM E DESMONTAGEM DE FÔRMA DE VIGA, ESCORAMENTO COM GARFO DE MADEIRA, PÉ-DIREITO DUPLO, EM CHAPA DE MADEIRA RESINADA, 8 UTILIZAÇÕES. AF_09/2020</t>
  </si>
  <si>
    <t>MONTAGEM E DESMONTAGEM DE FÔRMA DE VIGA, ESCORAMENTO COM GARFO DE MADEIRA, PÉ-DIREITO SIMPLES, EM CHAPA DE MADEIRA PLASTIFICADA, 10 UTILIZAÇÕES. AF_09/2020</t>
  </si>
  <si>
    <t>MONTAGEM E DESMONTAGEM DE FÔRMA DE VIGA, ESCORAMENTO COM GARFO DE MADEIRA, PÉ-DIREITO SIMPLES, EM CHAPA DE MADEIRA PLASTIFICADA, 12 UTILIZAÇÕES. AF_09/2020</t>
  </si>
  <si>
    <t>MONTAGEM E DESMONTAGEM DE FÔRMA DE VIGA, ESCORAMENTO COM GARFO DE MADEIRA, PÉ-DIREITO SIMPLES, EM CHAPA DE MADEIRA PLASTIFICADA, 14 UTILIZAÇÕES. AF_09/2020</t>
  </si>
  <si>
    <t>MONTAGEM E DESMONTAGEM DE FÔRMA DE VIGA, ESCORAMENTO COM GARFO DE MADEIRA, PÉ-DIREITO SIMPLES, EM CHAPA DE MADEIRA PLASTIFICADA, 18 UTILIZAÇÕES. AF_09/2020</t>
  </si>
  <si>
    <t>MONTAGEM E DESMONTAGEM DE FÔRMA DE VIGA, ESCORAMENTO COM GARFO DE MADEIRA, PÉ-DIREITO SIMPLES, EM CHAPA DE MADEIRA RESINADA, 2 UTILIZAÇÕES. AF_09/2020</t>
  </si>
  <si>
    <t>MONTAGEM E DESMONTAGEM DE FÔRMA DE VIGA, ESCORAMENTO COM GARFO DE MADEIRA, PÉ-DIREITO SIMPLES, EM CHAPA DE MADEIRA RESINADA, 4 UTILIZAÇÕES. AF_09/2020</t>
  </si>
  <si>
    <t>MONTAGEM E DESMONTAGEM DE FÔRMA DE VIGA, ESCORAMENTO COM GARFO DE MADEIRA, PÉ-DIREITO SIMPLES, EM CHAPA DE MADEIRA RESINADA, 6 UTILIZAÇÕES. AF_09/2020</t>
  </si>
  <si>
    <t>MONTAGEM E DESMONTAGEM DE FÔRMA DE VIGA, ESCORAMENTO COM GARFO DE MADEIRA, PÉ-DIREITO SIMPLES, EM CHAPA DE MADEIRA RESINADA, 8 UTILIZAÇÕES. AF_09/2020</t>
  </si>
  <si>
    <t>MONTAGEM E DESMONTAGEM DE FÔRMA DE VIGA, ESCORAMENTO COM PONTALETE DE MADEIRA, PÉ-DIREITO SIMPLES, EM MADEIRA SERRADA, 1 UTILIZAÇÃO. AF_09/2020</t>
  </si>
  <si>
    <t>MONTAGEM E DESMONTAGEM DE FÔRMA DE VIGA, ESCORAMENTO COM PONTALETE DE MADEIRA, PÉ-DIREITO SIMPLES, EM MADEIRA SERRADA, 2 UTILIZAÇÕES. AF_09/2020</t>
  </si>
  <si>
    <t>MONTAGEM E DESMONTAGEM DE FÔRMA DE VIGA, ESCORAMENTO COM PONTALETE DE MADEIRA, PÉ-DIREITO SIMPLES, EM MADEIRA SERRADA, 4 UTILIZAÇÕES. AF_09/2020</t>
  </si>
  <si>
    <t>MONTAGEM E DESMONTAGEM DE FÔRMA DE VIGA, ESCORAMENTO METÁLICO, PÉ-DIREITO DUPLO, EM CHAPA DE MADEIRA PLASTIFICADA, 10 UTILIZAÇÕES. AF_09/2020</t>
  </si>
  <si>
    <t>MONTAGEM E DESMONTAGEM DE FÔRMA DE VIGA, ESCORAMENTO METÁLICO, PÉ-DIREITO DUPLO, EM CHAPA DE MADEIRA PLASTIFICADA, 12 UTILIZAÇÕES. AF_09/2020</t>
  </si>
  <si>
    <t>MONTAGEM E DESMONTAGEM DE FÔRMA DE VIGA, ESCORAMENTO METÁLICO, PÉ-DIREITO DUPLO, EM CHAPA DE MADEIRA PLASTIFICADA, 14 UTILIZAÇÕES. AF_09/2020</t>
  </si>
  <si>
    <t>MONTAGEM E DESMONTAGEM DE FÔRMA DE VIGA, ESCORAMENTO METÁLICO, PÉ-DIREITO DUPLO, EM CHAPA DE MADEIRA PLASTIFICADA, 18 UTILIZAÇÕES. AF_09/2020</t>
  </si>
  <si>
    <t>MONTAGEM E DESMONTAGEM DE FÔRMA DE VIGA, ESCORAMENTO METÁLICO, PÉ-DIREITO DUPLO, EM CHAPA DE MADEIRA RESINADA, 2 UTILIZAÇÕES. AF_09/2020</t>
  </si>
  <si>
    <t>MONTAGEM E DESMONTAGEM DE FÔRMA DE VIGA, ESCORAMENTO METÁLICO, PÉ-DIREITO DUPLO, EM CHAPA DE MADEIRA RESINADA, 4 UTILIZAÇÕES. AF_09/2020</t>
  </si>
  <si>
    <t>MONTAGEM E DESMONTAGEM DE FÔRMA DE VIGA, ESCORAMENTO METÁLICO, PÉ-DIREITO DUPLO, EM CHAPA DE MADEIRA RESINADA, 6 UTILIZAÇÕES. AF_09/2020</t>
  </si>
  <si>
    <t>MONTAGEM E DESMONTAGEM DE FÔRMA DE VIGA, ESCORAMENTO METÁLICO, PÉ-DIREITO DUPLO, EM CHAPA DE MADEIRA RESINADA, 8 UTILIZAÇÕES. AF_09/2020</t>
  </si>
  <si>
    <t>MONTAGEM E DESMONTAGEM DE FÔRMA DE VIGA, ESCORAMENTO METÁLICO, PÉ-DIREITO SIMPLES, EM CHAPA DE MADEIRA PLASTIFICADA, 10 UTILIZAÇÕES. AF_09/2020</t>
  </si>
  <si>
    <t>MONTAGEM E DESMONTAGEM DE FÔRMA DE VIGA, ESCORAMENTO METÁLICO, PÉ-DIREITO SIMPLES, EM CHAPA DE MADEIRA PLASTIFICADA, 12 UTILIZAÇÕES. AF_09/2020</t>
  </si>
  <si>
    <t>MONTAGEM E DESMONTAGEM DE FÔRMA DE VIGA, ESCORAMENTO METÁLICO, PÉ-DIREITO SIMPLES, EM CHAPA DE MADEIRA PLASTIFICADA, 14 UTILIZAÇÕES. AF_09/2020</t>
  </si>
  <si>
    <t>MONTAGEM E DESMONTAGEM DE FÔRMA DE VIGA, ESCORAMENTO METÁLICO, PÉ-DIREITO SIMPLES, EM CHAPA DE MADEIRA PLASTIFICADA, 18 UTILIZAÇÕES. AF_09/2020</t>
  </si>
  <si>
    <t>MONTAGEM E DESMONTAGEM DE FÔRMA DE VIGA, ESCORAMENTO METÁLICO, PÉ-DIREITO SIMPLES, EM CHAPA DE MADEIRA RESINADA, 2 UTILIZAÇÕES. AF_09/2020</t>
  </si>
  <si>
    <t>MONTAGEM E DESMONTAGEM DE FÔRMA DE VIGA, ESCORAMENTO METÁLICO, PÉ-DIREITO SIMPLES, EM CHAPA DE MADEIRA RESINADA, 4 UTILIZAÇÕES. AF_09/2020</t>
  </si>
  <si>
    <t>MONTAGEM E DESMONTAGEM DE FÔRMA DE VIGA, ESCORAMENTO METÁLICO, PÉ-DIREITO SIMPLES, EM CHAPA DE MADEIRA RESINADA, 6 UTILIZAÇÕES. AF_09/2020</t>
  </si>
  <si>
    <t>MONTAGEM E DESMONTAGEM DE FÔRMA DE VIGA, ESCORAMENTO METÁLICO, PÉ-DIREITO SIMPLES, EM CHAPA DE MADEIRA RESINADA, 8 UTILIZAÇÕES. AF_09/2020</t>
  </si>
  <si>
    <t>FABRICAÇÃO DE FÔRMA PARA PILARES CIRCULARES, EM CHAPA DE MADEIRA COMPENSADA RESINADA, PÉ-DIREITO DUPLO. AF_05/2024</t>
  </si>
  <si>
    <t>FABRICAÇÃO DE FÔRMA PARA PILARES CIRCULARES, EM CHAPA DE MADEIRA COMPENSADA RESINADA, PÉ-DIREITO SIMPLES. AF_05/2024</t>
  </si>
  <si>
    <t>MONTAGEM E DESMONTAGEM DE FÔRMA DE PILARES CIRCULARES, COM ÁREA MÉDIA DAS SEÇÕES MAIOR QUE 0,28 M², EM PAPELÃO. AF_05/2024</t>
  </si>
  <si>
    <t>MONTAGEM E DESMONTAGEM DE FÔRMA DE PILARES CIRCULARES, COM ÁREA MÉDIA DAS SEÇÕES MENOR OU IGUAL A 0,28 M², EM PAPELÃO. AF_05/2024</t>
  </si>
  <si>
    <t>MONTAGEM E DESMONTAGEM DE FÔRMA DE PILARES CIRCULARES, PÉ-DIREITO DUPLO, EM MADEIRA, 2 UTILIZAÇÕES. AF_05/2024</t>
  </si>
  <si>
    <t>MONTAGEM E DESMONTAGEM DE FÔRMA DE PILARES CIRCULARES, PÉ-DIREITO DUPLO, METÁLICA. AF_05/2024</t>
  </si>
  <si>
    <t>MONTAGEM E DESMONTAGEM DE FÔRMA DE PILARES CIRCULARES, PÉ-DIREITO DUPLO, PLÁSTICA. AF_05/2024</t>
  </si>
  <si>
    <t>MONTAGEM E DESMONTAGEM DE FÔRMA DE PILARES CIRCULARES, PÉ-DIREITO SIMPLES, EM MADEIRA, 2 UTILIZAÇÕES. AF_05/2024</t>
  </si>
  <si>
    <t>MONTAGEM E DESMONTAGEM DE FÔRMA DE PILARES CIRCULARES, PÉ-DIREITO SIMPLES, METÁLICA. AF_05/2024</t>
  </si>
  <si>
    <t>MONTAGEM E DESMONTAGEM DE FÔRMA DE PILARES CIRCULARES, PÉ-DIREITO SIMPLES, PLÁSTICA. AF_05/2024</t>
  </si>
  <si>
    <t>MURO DE GABIÃO, ENCHIMENTO COM PEDRA DE MÃO TIPO RACHÃO, COM SOLO REFORÇADO, PARA MUROS COM ALTURA MAIOR QUE 12 M E MENOR OU IGUAL A 20 M - FORNECIMENTO E EXECUÇÃO. AF_03/2024</t>
  </si>
  <si>
    <t>MURO DE GABIÃO, ENCHIMENTO COM PEDRA DE MÃO TIPO RACHÃO, COM SOLO REFORÇADO, PARA MUROS COM ALTURA MAIOR QUE 20 M E MENOR OU IGUAL A 28 M - FORNECIMENTO E EXECUÇÃO. AF_03/2024</t>
  </si>
  <si>
    <t>MURO DE GABIÃO, ENCHIMENTO COM PEDRA DE MÃO TIPO RACHÃO, COM SOLO REFORÇADO, PARA MUROS COM ALTURA MAIOR QUE 4 M E MENOR OU IGUAL A 12 M - FORNECIMENTO E EXECUÇÃO. AF_03/2024</t>
  </si>
  <si>
    <t>MURO DE GABIÃO, ENCHIMENTO COM PEDRA DE MÃO TIPO RACHÃO, COM SOLO REFORÇADO, PARA MUROS COM ALTURA MENOR OU IGUAL A 4 M - FORNECIMENTO E EXECUÇÃO. AF_03/2024</t>
  </si>
  <si>
    <t>MURO DE GABIÃO, ENCHIMENTO COM PEDRA DE MÃO TIPO RACHÃO, DE GRAVIDADE, COM GAIOLAS DE COMPRIMENTO IGUAL A 2 M, PARA MUROS COM ALTURA MAIOR QUE 4 M E MENOR OU IGUAL A 6 M - FORNECIMENTO E EXECUÇÃO. AF_03/2024</t>
  </si>
  <si>
    <t>MURO DE GABIÃO, ENCHIMENTO COM PEDRA DE MÃO TIPO RACHÃO, DE GRAVIDADE, COM GAIOLAS DE COMPRIMENTO IGUAL A 2 M, PARA MUROS COM ALTURA MAIOR QUE 6 M E MENOR OU IGUAL A 10 M - FORNECIMENTO E EXECUÇÃO. AF_03/2024</t>
  </si>
  <si>
    <t>MURO DE GABIÃO, ENCHIMENTO COM PEDRA DE MÃO TIPO RACHÃO, DE GRAVIDADE, COM GAIOLAS DE COMPRIMENTO IGUAL A 2 M, PARA MUROS COM ALTURA MENOR OU IGUAL A 4 M - FORNECIMENTO E EXECUÇÃO. AF_03/2024</t>
  </si>
  <si>
    <t>MURO DE GABIÃO, ENCHIMENTO COM PEDRA DE MÃO TIPO RACHÃO, DE GRAVIDADE, COM GAIOLAS DE COMPRIMENTO IGUAL A 5 M, PARA MUROS COM ALTURA MAIOR QUE 4 M E MENOR OU IGUAL A 6 M - FORNECIMENTO E EXECUÇÃO. AF_03/2024</t>
  </si>
  <si>
    <t>MURO DE GABIÃO, ENCHIMENTO COM PEDRA DE MÃO TIPO RACHÃO, DE GRAVIDADE, COM GAIOLAS DE COMPRIMENTO IGUAL A 5 M, PARA MUROS COM ALTURA MAIOR QUE 6 M E MENOR OU IGUAL A 10 M- FORNECIMENTO E EXECUÇÃO. AF_03/2024</t>
  </si>
  <si>
    <t>MURO DE GABIÃO, ENCHIMENTO COM PEDRA DE MÃO TIPO RACHÃO, DE GRAVIDADE, COM GAIOLAS DE COMPRIMENTO IGUAL A 5 M, PARA MUROS COM ALTURA MENOR OU IGUAL A 4 M - FORNECIMENTO E EXECUÇÃO. AF_03/2024</t>
  </si>
  <si>
    <t>MURO DE GABIÃO, ENCHIMENTO COM RESÍDUO DE CONSTRUÇÃO E DEMOLIÇÃO, DE GRAVIDADE, COM GAIOLA TRAPEZOIDAL DE COMPRIMENTO IGUAL A 2 M, PARA MUROS COM ALTURA MAIOR QUE 2 M E MENOR OU IGUAL A 4 M - FORNECIMENTO E EXECUÇÃO. AF_03/2024</t>
  </si>
  <si>
    <t>MURO DE GABIÃO, ENCHIMENTO COM RESÍDUO DE CONSTRUÇÃO E DEMOLIÇÃO, DE GRAVIDADE, COM GAIOLA TRAPEZOIDAL DE COMPRIMENTO IGUAL A 2 M, PARA MUROS COM ALTURA MENOR OU IGUAL A 2 M - FORNECIMENTO E EXECUÇÃO. AF_03/2024</t>
  </si>
  <si>
    <t>PROTEÇÃO SUPERFICIAL DE CANAL EM GABIÃO TIPO COLCHÃO, ALTURA DE 17 CENTÍMETROS, ENCHIMENTO COM PEDRA DE MÃO TIPO RACHÃO - FORNECIMENTO E EXECUÇÃO. AF_03/2024</t>
  </si>
  <si>
    <t>PROTEÇÃO SUPERFICIAL DE CANAL EM GABIÃO TIPO COLCHÃO, ALTURA DE 23 CENTÍMETROS, ENCHIMENTO COM PEDRA DE MÃO TIPO RACHÃO - FORNECIMENTO E EXECUÇÃO. AF_03/2024</t>
  </si>
  <si>
    <t>PROTEÇÃO SUPERFICIAL DE CANAL EM GABIÃO TIPO COLCHÃO, ALTURA DE 30 CENTÍMETROS, ENCHIMENTO COM PEDRA DE MÃO TIPO RACHÃO - FORNECIMENTO E EXECUÇÃO. AF_03/2024</t>
  </si>
  <si>
    <t>PROTEÇÃO SUPERFICIAL DE CANAL EM GABIÃO TIPO SACO, DIÂMETRO DE 65 CENTÍMETROS, ENCHIMENTO MANUAL COM PEDRA DE MÃO TIPO RACHÃO - FORNECIMENTO E EXECUÇÃO. AF_03/2024</t>
  </si>
  <si>
    <t>ADUELA/ GALERIA ABERTA PRE-MOLDADA DE CONCRETO ARMADO, SECAO QUADRANGULAR INTERNA DE 1,50 X 1,50 M (L X A), MISULA DE 20 X 20 CM, C = 1,00 M, ESPESSURA MIN = 15 CM, TB-45 E FCK DO CONCRETO = 30 MPA FORNECIMENTO E ASSENTAMENTO. AF_01/2023</t>
  </si>
  <si>
    <t>ADUELA/ GALERIA ABERTA PRE-MOLDADA DE CONCRETO ARMADO, SECAO QUADRANGULAR INTERNA DE 2,00 X 2,00 M (L X A), MISULA DE 20 X 20 CM, C = 1,00 M, ESPESSURA MIN = 15 CM, TB-45 E FCK DO CONCRETO = 30 MPA FORNECIMENTO E ASSENTAMENTO. AF_01/2023</t>
  </si>
  <si>
    <t>ADUELA/ GALERIA ABERTA PRE-MOLDADA DE CONCRETO ARMADO, SECAO QUADRANGULAR INTERNA DE 2,00 X 2,00 M (L X A), MISULA DE 20 X 20 CM, C = 1,00 M, ESPESSURA MIN = 20 CM, TB-45 E FCK DO CONCRETO = 30 MPA FORNECIMENTO E ASSENTAMENTO. AF_01/2023</t>
  </si>
  <si>
    <t>ADUELA/ GALERIA ABERTA PRE-MOLDADA DE CONCRETO ARMADO, SECAO QUADRANGULAR INTERNA DE 2,50 X 2,50 M (L X A), MISULA DE 20 X 20 CM, C = 1,00 M, ESPESSURA MIN = 15 CM, TB-45 E FCK DO CONCRETO = 30 MPA FORNECIMENTO E ASSENTAMENTO. AF_01/2023</t>
  </si>
  <si>
    <t>ADUELA/ GALERIA ABERTA PRE-MOLDADA DE CONCRETO ARMADO, SECAO QUADRANGULAR INTERNA DE 2,50 X 2,50 M (L X A), MISULA DE 20 X 20 CM, C = 1,00 M, ESPESSURA MIN = 20 CM, TB-45 E FCK DO CONCRETO = 30 MPA FORNECIMENTO E ASSENTAMENTO. AF_01/2023</t>
  </si>
  <si>
    <t>ADUELA/ GALERIA ABERTA PRE-MOLDADA DE CONCRETO ARMADO, SECAO QUADRANGULAR INTERNA DE 2,50 X 2,50 M (L X A), MISULA DE 20 X 20 CM, C = 1,00 M, ESPESSURA MIN = 25 CM, TB-45 E FCK DO CONCRETO = 30 MPA FORNECIMENTO E ASSENTAMENTO. AF_01/2023</t>
  </si>
  <si>
    <t>ADUELA/ GALERIA ABERTA PRE-MOLDADA DE CONCRETO ARMADO, SECAO QUADRANGULAR INTERNA DE 3,00 X 3,00 M (L X A), MISULA DE 20 X 20 CM, C = 1,00 M, ESPESSURA MIN = 20 CM, TB-45 E FCK DO CONCRETO = 30 MPA FORNECIMENTO E ASSENTAMENTO. AF_01/2023</t>
  </si>
  <si>
    <t>ADUELA/ GALERIA ABERTA PRE-MOLDADA DE CONCRETO ARMADO, SECAO QUADRANGULAR INTERNA DE 3,00 X 3,00 M (L X A), MISULA DE 20 X 20 CM, C = 1,00 M, ESPESSURA MIN = 25 CM, TB-45 E FCK DO CONCRETO = 30 MPA FORNECIMENTO E ASSENTAMENTO. AF_01/2023</t>
  </si>
  <si>
    <t>ADUELA/ GALERIA ABERTA PRE-MOLDADA DE CONCRETO ARMADO, SECAO QUADRANGULAR INTERNA DE 3,00 X 3,00 M (L X A), MISULA DE 20 X 20 CM, C = 1,00 M, ESPESSURA MIN = 35 CM, TB-45 E FCK DO CONCRETO = 30 MPA FORNECIMENTO E ASSENTAMENTO. AF_01/2023</t>
  </si>
  <si>
    <t>ADUELA/ GALERIA ABERTA PRE-MOLDADA DE CONCRETO ARMADO, SECAO RETANGULAR INTERNA DE 2,00 X 1,50 M (L X A), MISULA DE 20 X 20 CM, C = 1,00 M, ESPESSURA MIN = 20 CM, TB-45 E FCK DO CONCRETO = 30 MPA FORNECIMENTO E ASSENTAMENTO. AF_01/2023</t>
  </si>
  <si>
    <t>ADUELA/ GALERIA ABERTA PRE-MOLDADA DE CONCRETO ARMADO, SECAO RETANGULAR INTERNA DE 2,50 X 1,50 M (L X A), MISULA DE 20 X 20 CM, C = 1,00 M, ESPESSURA MIN = 15 CM, TB-45 E FCK DO CONCRETO = 30 MPA FORNECIMENTO E ASSENTAMENTO. AF_01/2023</t>
  </si>
  <si>
    <t>ADUELA/ GALERIA ABERTA PRE-MOLDADA DE CONCRETO ARMADO, SECAO RETANGULAR INTERNA DE 2,50 X 2,00 M (L X A), MISULA DE 20 X 20 CM, C = 1,00 M, ESPESSURA MIN = 15 CM, TB-45 E FCK DO CONCRETO = 30 MPA FORNECIMENTO E ASSENTAMENTO. AF_01/2023</t>
  </si>
  <si>
    <t>ADUELA/ GALERIA ABERTA PRE-MOLDADA DE CONCRETO ARMADO, SECAO RETANGULAR INTERNA DE 2,50 X 2,00 M (L X A), MISULA DE 20 X 20 CM, C = 1,00 M, ESPESSURA MIN = 20 CM, TB-45 E FCK DO CONCRETO = 30 MPA FORNECIMENTO E ASSENTAMENTO. AF_01/2023</t>
  </si>
  <si>
    <t>ADUELA/ GALERIA ABERTA PRE-MOLDADA DE CONCRETO ARMADO, SECAO RETANGULAR INTERNA DE 3,00 X 2,00 M (L X A), MISULA DE 20 X 20 CM, C = 1,00 M, ESPESSURA MIN = 15 CM, TB-45 E FCK DO CONCRETO = 30 MPA FORNECIMENTO E ASSENTAMENTO. AF_01/2023</t>
  </si>
  <si>
    <t>ADUELA/ GALERIA ABERTA PRE-MOLDADA DE CONCRETO ARMADO, SECAO RETANGULAR INTERNA DE 3,00 X 2,00 M (L X A), MISULA DE 20 X 20 CM, C = 1,00 M, ESPESSURA MIN = 20 CM, TB-45 E FCK DO CONCRETO = 30 MPA FORNECIMENTO E ASSENTAMENTO. AF_01/2023</t>
  </si>
  <si>
    <t>ADUELA/ GALERIA FECHADA PRE-MOLDADA DE CONCRETO ARMADO, SECAO QUADRANGULAR INTERNA DE 1,50 X 1,50 M (L X A), MISULA DE 20 X 20 CM, C = 1,00 M, ESPESSURA MIN = 15 CM, TB-45 E FCK DO CONCRETO = 30 MPA FORNECIMENTO E ASSENTAMENTO. AF_01/2023</t>
  </si>
  <si>
    <t>ADUELA/ GALERIA FECHADA PRE-MOLDADA DE CONCRETO ARMADO, SECAO QUADRANGULAR INTERNA DE 2,00 X 2,00 M (L X A), MISULA DE 20 X 20 CM, C = 1,00 M, ESPESSURA MIN = 15 CM, TB-45 E FCK DO CONCRETO = 30 MPA FORNECIMENTO E ASSENTAMENTO. AF_01/2023</t>
  </si>
  <si>
    <t>ADUELA/ GALERIA FECHADA PRE-MOLDADA DE CONCRETO ARMADO, SECAO QUADRANGULAR INTERNA DE 2,00 X 2,00 M (L X A), MISULA DE 20 X 20 CM, C = 1,00 M, ESPESSURA MIN = 20 CM, TB-45 E FCK DO CONCRETO = 30 MPA FORNECIMENTO E ASSENTAMENTO. AF_01/2023</t>
  </si>
  <si>
    <t>ADUELA/ GALERIA FECHADA PRE-MOLDADA DE CONCRETO ARMADO, SECAO QUADRANGULAR INTERNA DE 2,50 X 2,50 M (L X A), MISULA DE 20 X 20 CM, C = 1,00 M, ESPESSURA MIN = 15 CM, TB-45 E FCK DO CONCRETO = 30 MPA FORNECIMENTO E ASSENTAMENTO. AF_01/2023</t>
  </si>
  <si>
    <t>ADUELA/ GALERIA FECHADA PRE-MOLDADA DE CONCRETO ARMADO, SECAO QUADRANGULAR INTERNA DE 2,50 X 2,50 M (L X A), MISULA DE 20 X 20 CM, C = 1,00 M, ESPESSURA MIN = 20 CM, TB-45 E FCK DO CONCRETO = 30 MPA FORNECIMENTO E ASSENTAMENTO. AF_01/2023</t>
  </si>
  <si>
    <t>ADUELA/ GALERIA FECHADA PRE-MOLDADA DE CONCRETO ARMADO, SECAO QUADRANGULAR INTERNA DE 2,50 X 2,50 M (L X A), MISULA DE 20 X 20 CM, C = 1,00 M, ESPESSURA MIN = 25 CM, TB-45 E FCK DO CONCRETO = 30 MPA FORNECIMENTO E ASSENTAMENTO. AF_01/2023</t>
  </si>
  <si>
    <t>ADUELA/ GALERIA FECHADA PRE-MOLDADA DE CONCRETO ARMADO, SECAO QUADRANGULAR INTERNA DE 3,00 X 3,00 M (L X A), MISULA DE 20 X 20 CM, C = 1,00 M, ESPESSURA MIN = 20 CM, TB-45 E FCK DO CONCRETO = 30 MPA FORNECIMENTO E ASSENTAMENTO. AF_01/2023</t>
  </si>
  <si>
    <t>ADUELA/ GALERIA FECHADA PRE-MOLDADA DE CONCRETO ARMADO, SECAO QUADRANGULAR INTERNA DE 3,00 X 3,00 M (L X A), MISULA DE 20 X 20 CM, C = 1,00 M, ESPESSURA MIN = 25 CM, TB-45 E FCK DO CONCRETO = 30 MPA FORNECIMENTO E ASSENTAMENTO. AF_01/2023</t>
  </si>
  <si>
    <t>ADUELA/ GALERIA FECHADA PRE-MOLDADA DE CONCRETO ARMADO, SECAO QUADRANGULAR INTERNA DE 3,00 X 3,00 M (L X A), MISULA DE 20 X 20 CM, C = 1,00 M, ESPESSURA MIN = 35 CM, TB-45 E FCK DO CONCRETO = 30 MPA FORNECIMENTO E ASSENTAMENTO. AF_01/2023</t>
  </si>
  <si>
    <t>APLICAÇÃO DE MANTA GEOTÊXTIL NAS JUNTAS RÍGIDAS DE ADUELAS PRÉ-MOLDADAS DE CONCRETO ARMADO. AF_01/2023</t>
  </si>
  <si>
    <t>EXECUÇÃO DE GEODRENO VERTICAL, PROFUNDIDADE MAIOR QUE 10 M E MENOR OU IGUAL A 30 M. AF_01/2026</t>
  </si>
  <si>
    <t>EXECUÇÃO DE GEODRENO VERTICAL, PROFUNDIDADE MENOR OU IGUAL A 10 M. AF_01/2026</t>
  </si>
  <si>
    <t>EXECUÇÃO DE PRÉ-FURO PARA GEODRENO VERTICAL. AF_01/2026</t>
  </si>
  <si>
    <t>APLICAÇÃO DE GESSO PROJETADO COM EQUIPAMENTO DE PROJEÇÃO EM PAREDES, DESEMPENADO (SEM TALISCAS), ESPESSURA DE 0,5CM. AF_03/2023</t>
  </si>
  <si>
    <t>APLICAÇÃO DE GESSO PROJETADO COM EQUIPAMENTO DE PROJEÇÃO EM PAREDES, DESEMPENADO (SEM TALISCAS), ESPESSURA DE 1,0CM. AF_03/2023</t>
  </si>
  <si>
    <t>APLICAÇÃO DE GESSO PROJETADO COM EQUIPAMENTO DE PROJEÇÃO EM PAREDES, SARRAFEADO (COM TALISCAS), ESPESSURA DE 1,0CM. AF_03/2023</t>
  </si>
  <si>
    <t>APLICAÇÃO DE GESSO PROJETADO COM EQUIPAMENTO DE PROJEÇÃO EM PAREDES, SARRAFEADO (COM TALISCAS), ESPESSURA DE 1,5CM. AF_03/2023</t>
  </si>
  <si>
    <t>APLICAÇÃO MANUAL DE GESSO DESEMPENADO (SEM TALISCAS) EM PAREDES COM PÉ DIREITO DUPLO, ESPESSURA DE 0,5CM. AF_03/2023</t>
  </si>
  <si>
    <t>APLICAÇÃO MANUAL DE GESSO DESEMPENADO (SEM TALISCAS) EM PAREDES COM PÉ DIREITO DUPLO, ESPESSURA DE 1,0CM. AF_03/2023</t>
  </si>
  <si>
    <t>APLICAÇÃO MANUAL DE GESSO DESEMPENADO (SEM TALISCAS) EM PAREDES, ESPESSURA DE 0,5CM. AF_03/2023</t>
  </si>
  <si>
    <t>APLICAÇÃO MANUAL DE GESSO DESEMPENADO (SEM TALISCAS) EM PAREDES, ESPESSURA DE 1,0CM. AF_03/2023</t>
  </si>
  <si>
    <t>APLICAÇÃO MANUAL DE GESSO DESEMPENADO (SEM TALISCAS) EM TETO DE AMBIENTES COM PAREDES EM PÉ DIREITO DUPLO E ÁREA ENTRE 5M² E 10M², ESPESSURA DE 0,5CM. AF_03/2023</t>
  </si>
  <si>
    <t>APLICAÇÃO MANUAL DE GESSO DESEMPENADO (SEM TALISCAS) EM TETO DE AMBIENTES COM PAREDES EM PÉ DIREITO DUPLO E ÁREA ENTRE 5M² E 10M², ESPESSURA DE 1,0CM. AF_03/2023</t>
  </si>
  <si>
    <t>APLICAÇÃO MANUAL DE GESSO DESEMPENADO (SEM TALISCAS) EM TETO DE AMBIENTES COM PAREDES EM PÉ DIREITO DUPLO E ÁREA MAIOR QUE 10M², ESPESSURA DE 0,5CM. AF_03/2023</t>
  </si>
  <si>
    <t>APLICAÇÃO MANUAL DE GESSO DESEMPENADO (SEM TALISCAS) EM TETO DE AMBIENTES COM PAREDES EM PÉ DIREITO DUPLO E ÁREA MAIOR QUE 10M², ESPESSURA DE 1,0CM. AF_03/2023</t>
  </si>
  <si>
    <t>APLICAÇÃO MANUAL DE GESSO DESEMPENADO (SEM TALISCAS) EM TETO DE AMBIENTES COM PAREDES EM PÉ DIREITO DUPLO E ÁREA MENOR QUE 5M², ESPESSURA DE 0,5CM. AF_03/2023</t>
  </si>
  <si>
    <t>APLICAÇÃO MANUAL DE GESSO DESEMPENADO (SEM TALISCAS) EM TETO DE AMBIENTES COM PAREDES EM PÉ DIREITO DUPLO E ÁREA MENOR QUE 5M², ESPESSURA DE 1,0CM. AF_03/2023</t>
  </si>
  <si>
    <t>APLICAÇÃO MANUAL DE GESSO DESEMPENADO (SEM TALISCAS) EM TETO DE AMBIENTES DE ÁREA ENTRE 5M² E 10M², ESPESSURA DE 0,5CM. AF_03/2023</t>
  </si>
  <si>
    <t>APLICAÇÃO MANUAL DE GESSO DESEMPENADO (SEM TALISCAS) EM TETO DE AMBIENTES DE ÁREA ENTRE 5M² E 10M², ESPESSURA DE 1,0CM. AF_03/2023</t>
  </si>
  <si>
    <t>APLICAÇÃO MANUAL DE GESSO DESEMPENADO (SEM TALISCAS) EM TETO DE AMBIENTES DE ÁREA MAIOR QUE 10M², ESPESSURA DE 0,5CM. AF_03/2023</t>
  </si>
  <si>
    <t>APLICAÇÃO MANUAL DE GESSO DESEMPENADO (SEM TALISCAS) EM TETO DE AMBIENTES DE ÁREA MAIOR QUE 10M², ESPESSURA DE 1,0CM. AF_03/2023</t>
  </si>
  <si>
    <t>APLICAÇÃO MANUAL DE GESSO DESEMPENADO (SEM TALISCAS) EM TETO DE AMBIENTES DE ÁREA MENOR QUE 5M², ESPESSURA DE 0,5CM. AF_03/2023</t>
  </si>
  <si>
    <t>APLICAÇÃO MANUAL DE GESSO DESEMPENADO (SEM TALISCAS) EM TETO DE AMBIENTES DE ÁREA MENOR QUE 5M², ESPESSURA DE 1,0CM. AF_03/2023</t>
  </si>
  <si>
    <t>APLICAÇÃO MANUAL DE GESSO SARRAFEADO (COM TALISCAS) EM PAREDES COM PÉ DIREITO DUPLO, ESPESSURA DE 1,0CM. AF_03/2023</t>
  </si>
  <si>
    <t>APLICAÇÃO MANUAL DE GESSO SARRAFEADO (COM TALISCAS) EM PAREDES COM PÉ DIREITO DUPLO, ESPESSURA DE 1,5CM. AF_03/2023</t>
  </si>
  <si>
    <t>APLICAÇÃO MANUAL DE GESSO SARRAFEADO (COM TALISCAS) EM PAREDES, ESPESSURA DE 1,0CM. AF_03/2023</t>
  </si>
  <si>
    <t>APLICAÇÃO MANUAL DE GESSO SARRAFEADO (COM TALISCAS) EM PAREDES, ESPESSURA DE 1,5CM. AF_03/2023</t>
  </si>
  <si>
    <t>ARMAÇÃO DE CINTA DE ALVENARIA ESTRUTURAL; DIÂMETRO DE 12,5 MM. AF_09/2021</t>
  </si>
  <si>
    <t>ARMAÇÃO DE CINTA DE ALVENARIA ESTRUTURAL; DIÂMETRO DE 16,0 MM. AF_09/2021</t>
  </si>
  <si>
    <t>ARMAÇÃO DE VERGA E CONTRAVERGA DE ALVENARIA ESTRUTURAL; DIÂMETRO DE 10,0 MM. AF_09/2021</t>
  </si>
  <si>
    <t>ARMAÇÃO DE VERGA E CONTRAVERGA DE ALVENARIA ESTRUTURAL; DIÂMETRO DE 12,5 MM. AF_09/2021</t>
  </si>
  <si>
    <t>ARMAÇÃO DE VERGA E CONTRAVERGA DE ALVENARIA ESTRUTURAL; DIÂMETRO DE 16,0 MM. AF_09/2021</t>
  </si>
  <si>
    <t>ARMAÇÃO DE VERGA E CONTRAVERGA DE ALVENARIA ESTRUTURAL; DIÂMETRO DE 8,0 MM. AF_09/2021</t>
  </si>
  <si>
    <t>ARMAÇÃO VERTICAL DE ALVENARIA ESTRUTURAL; DIÂMETRO DE 12,5 MM. AF_09/2021</t>
  </si>
  <si>
    <t>ARMAÇÃO VERTICAL DE ALVENARIA ESTRUTURAL; DIÂMETRO DE 16,0 MM. AF_09/2021</t>
  </si>
  <si>
    <t>GRAUTE FGK=15 MPA; TRAÇO 1:2,2:2,5:0,3 (EM MASSA SECA DE CIMENTO/ AREIA GROSSA/ BRITA 0/ ADITIVO) - PREPARO MECÂNICO COM BETONEIRA 400 L. AF_09/2021</t>
  </si>
  <si>
    <t>GRAUTE FGK=20 MPA; TRAÇO 1:0,04:1,8:2,1 (EM MASSA SECA DE CIMENTO/ CAL/ AREIA GROSSA/ BRITA 0) - PREPARO MECÂNICO COM BETONEIRA 400 L. AF_09/2021</t>
  </si>
  <si>
    <t>GRAUTE FGK=20 MPA; TRAÇO 1:1,8:2,1:0,4 (EM MASSA SECA DE CIMENTO/ AREIA GROSSA/ BRITA 0/ ADITIVO) - PREPARO MECÂNICO COM BETONEIRA 400 L. AF_09/2021</t>
  </si>
  <si>
    <t>GRAUTE FGK=25 MPA; TRAÇO 1:0,02:1,3:1,6 (EM MASSA SECA DE CIMENTO/ CAL/ AREIA GROSSA/ BRITA 0) - PREPARO MECÂNICO COM BETONEIRA 400 L. AF_09/2021</t>
  </si>
  <si>
    <t>GRAUTE FGK=25 MPA; TRAÇO 1:1,3:1,6:0,4 (EM MASSA SECA DE CIMENTO/ AREIA GROSSA/ BRITA 0/ ADITIVO) - PREPARO MECÂNICO COM BETONEIRA 400 L. AF_09/2021</t>
  </si>
  <si>
    <t>GRAUTE FGK=30 MPA; TRAÇO 1:0,02:0,9:1,2 (EM MASSA SECA DE CIMENTO/ CAL/ AREIA GROSSA/ BRITA 0) - PREPARO MECÂNICO COM BETONEIRA 400 L. AF_09/2021</t>
  </si>
  <si>
    <t>GRAUTE FGK=30 MPA; TRAÇO 1:0,9:1,2:0,6 (EM MASSA SECA DE CIMENTO/ AREIA GROSSA/ BRITA 0/ ADITIVO) - PREPARO MECÂNICO COM BETONEIRA 400 L. AF_09/2021</t>
  </si>
  <si>
    <t>GRAUTEAMENTO DE CINTA INTERMEDIÁRIA OU DE CONTRAVERGA EM ALVENARIA ESTRUTURAL. AF_09/2021</t>
  </si>
  <si>
    <t>CORRIMÃO DUPLO CENTRAL FIXADO NO PISO EM AÇO GALVANIZADO DE 1.1/2", MONTANTES TUBULARES 1.1/2" ESPAÇADOS DE 1,00M, FIXADO COM CHUMBADOR MECÂNICO. AF_10/2025</t>
  </si>
  <si>
    <t>CORRIMÃO DUPLO CENTRAL FIXADO NO PISO EM AÇO INOX DE 1.1/2", MONTANTES TUBULARES 1.1/2" ESPAÇADOS DE 1,00M, FIXADO COM CHUMBADOR MECÂNICO. AF_10/2025</t>
  </si>
  <si>
    <t>CORRIMÃO DUPLO FIXADO EM PAREDE, DIÂMETRO EXTERNO = 1 1/2", EM ALUMÍNIO. AF_10/2025</t>
  </si>
  <si>
    <t>CORRIMÃO DUPLO FIXADO EM PAREDE, DIÂMETRO EXTERNO = 1 1/2", EM AÇO GALVANIZADO. AF_10/2025</t>
  </si>
  <si>
    <t>CORRIMÃO DUPLO FIXADO EM PAREDE, DIÂMETRO EXTERNO = 1 1/2", EM AÇO INOX. AF_10/2025</t>
  </si>
  <si>
    <t>CORRIMÃO DUPLO FIXADO NO PISO EM AÇO GALVANIZADO DE 1.1/2", MONTANTES TUBULARES 1.1/2" ESPAÇADOS DE 1,00M, FIXADO COM CHUMBADOR MECÂNICO. AF_10/2025</t>
  </si>
  <si>
    <t>CORRIMÃO DUPLO FIXADO NO PISO EM AÇO INOX DE 1.1/2", MONTANTES TUBULARES 1.1/2" ESPAÇADOS DE 1,00M, FIXADO COM CHUMBADOR MECÂNICO. AF_10/2025</t>
  </si>
  <si>
    <t>CORRIMÃO SIMPLES FIXADO EM PAREDE, DIÂMETRO EXTERNO = 1 1/2", EM ALUMÍNIO. AF_10/2025_PS</t>
  </si>
  <si>
    <t>CORRIMÃO SIMPLES FIXADO EM PAREDE, DIÂMETRO EXTERNO = 1 1/2", EM AÇO GALVANIZADO. AF_10/2025_PS</t>
  </si>
  <si>
    <t>CORRIMÃO SIMPLES FIXADO EM PAREDE, DIÂMETRO EXTERNO = 1 1/2", EM AÇO INOX. AF_10/2025</t>
  </si>
  <si>
    <t>CORRIMÃO SIMPLES FIXADO NO PISO EM AÇO GALVANIZADO DE 1.1/2", MONTANTES TUBULARES 1.1/2" ESPAÇADOS DE 1,00M, FIXADO COM CHUMBADOR MECÂNICO. AF_10/2025</t>
  </si>
  <si>
    <t>CORRIMÃO SIMPLES FIXADO NO PISO EM AÇO INOX DE 1.1/2", MONTANTES TUBULARES 1.1/2" ESPAÇADOS DE 1,00M, FIXADO COM CHUMBADOR MECÂNICO. AF_10/2025</t>
  </si>
  <si>
    <t>GRADIL EM ALUMÍNIO FIXADO EM VÃOS DE JANELAS, FORMADO POR TUBOS DE 3/4". AF_10/2025</t>
  </si>
  <si>
    <t>GRADIL EM AÇO FIXADO EM VÃOS DE JANELAS, FORMADO POR BARRAS CHATAS DE 25X4,8 MM. AF_10/2025</t>
  </si>
  <si>
    <t>GUARDA-CORPO DE AÇO GALVANIZADO 0,92 M, DUPLO CORRIMÃO, MONTANTES TUBULARES DE 1.1/4" ESPAÇADOS DE 1,20M, TRAVESSA SUPERIOR E CORRIMÃO DE 1.1/2", GRADIL FORMADO POR TUBOS HORIZONTAIS DE 3/4", FIXADO COM CHUMBADORES MECÂNICOS. AF_10/2025</t>
  </si>
  <si>
    <t>GUARDA-CORPO DE AÇO GALVANIZADO COMPLEMENTAR À ALVENARIA, 0,65 M DE ALTURA, MONTANTES TUBULARES DE 1 1/4" ESPAÇADOS DE 1,80 M, TRAVESSA SUPERIOR DE 1 1/2", GRADIL FORMADO POR TUBOS HORIZONTAIS DE 1" E VERTICAIS DE 3/4", FIXADO COM ADESIVO ESTRUTURAL EPÓXI. AF_10/2025</t>
  </si>
  <si>
    <t>GUARDA-CORPO DE AÇO GALVANIZADO COMPLEMENTAR À ALVENARIA, 0,65 M DE ALTURA, MONTANTES TUBULARES DE 1 1/4" ESPAÇADOS DE 1,80 M, TRAVESSA SUPERIOR DE 1 1/2", GRADIL FORMADO POR TUBOS HORIZONTAIS DE 3/4", FIXADO COM ADESIVO ESTRUTURAL EPÓXI. AF_10/2025</t>
  </si>
  <si>
    <t>GUARDA-CORPO DE AÇO GALVANIZADO DE 1,10M, DUPLO CORRIMÃO, MONTANTES TUBULARES DE 1.1/2" ESPAÇADOS DE 1,20M, TRAVESSA SUPERIOR DE 2", GRADIL DE BARRAS CHATAS DE 32X4,8MM, FIXADO COM ADESIVO ESTRUTURAL EPOXI. AF_10/2025</t>
  </si>
  <si>
    <t>GUARDA-CORPO DE AÇO GALVANIZADO DE 1,10M, DUPLO CORRIMÃO, MONTANTES TUBULARES DE 1.1/4" ESPAÇADOS DE 1,20M, TRAVESSA SUPERIOR DE 1.1/2", GRADIL EM TUBOS HORIZONTAIS DE 1" E VERTICAIS DE 3/4", FIXADO COM ADESIVO ESTRUTURAL EPOXI. AF_10/2025</t>
  </si>
  <si>
    <t>GUARDA-CORPO DE AÇO GALVANIZADO DE 1,10M, DUPLO CORRIMÃO, MONTANTES TUBULARES DE 100X50MM ESPAÇADOS DE 1,20M, TRAVESSA SUPERIOR DE 3", GRADIL EM CANTONEIRA 51X51X4,8 MM E BARRAS CHATAS NA VERTICAL DE 32X4,8 MM, FIXADO COM ADESIVO EPOXI. AF_10/2025</t>
  </si>
  <si>
    <t>GUARDA-CORPO DE AÇO GALVANIZADO DE 1,10M, DUPLO CORRIMÃO, MONTANTES TUBULARES DE 30X30 MM ESPAÇADOS DE 1,20M, TRAVESSA SUPERIOR DE 1.1/2", GRADIL EM TUBOS HORIZONTAIS DE 25X25MM E VERTICAIS DE 20X20MM, FIXADO COM ADESIVO ESTRUTURAL EPOXI. AF_10/2025</t>
  </si>
  <si>
    <t>GUARDA-CORPO DE AÇO GALVANIZADO DE 1,10M, MONTANTES TUBULARES DE 1.1/2" ESPAÇADOS 1,20M, TRAVESSA SUPERIOR DE 2", GRADIL FORMADO POR BARRAS CHATAS DE 32X4,8MM, FIXADO COM ADESIVO ESTRUTURAL EPOXI. AF_10/2025</t>
  </si>
  <si>
    <t>GUARDA-CORPO DE AÇO GALVANIZADO DE 1,10M, MONTANTES TUBULARES DE 1.1/4" ESPAÇADOS 1,20M, TRAVESSA SUPERIOR DE 1.1/2", GRADIL FORMADO POR TUBOS HORIZONTAIS DE 1" E VERTICAIS DE 3/4", FIXADO COM ADESIVO ESTRUTURAL EPOXI. AF_10/2025_PS</t>
  </si>
  <si>
    <t>GUARDA-CORPO DE AÇO GALVANIZADO DE 1,10M, MONTANTES TUBULARES DE 100X50MM ESPAÇADOS DE 1,20M, TRAVESSA SUPERIOR DE 3", GRADIL EM CANTONEIRA 51X51X4,8 MM E BARRAS CHATAS NA VERTICAL DE 32X4,8 MM, FIXADO COM ADESIVO ESTRUTURAL EPOXI. AF_10/2025</t>
  </si>
  <si>
    <t>GUARDA-CORPO DE AÇO GALVANIZADO DE 1,10M, MONTANTES TUBULARES DE 30X30 MM ESPAÇADOS 1,20M, TRAVESSA SUPERIOR DE 1.1/2", GRADIL DE TUBOS HORIZONTAIS DE 25X25MM E VERTICAIS DE 20X20MM, FIXADO COM ADESIVO ESTRUTURAL EPOXI. AF_10/2025</t>
  </si>
  <si>
    <t>GUARDA-CORPO DE AÇO INOX DE 0,92 M, DUPLO CORRIMÃO, MONTANTES TUBULARES DE 1.1/4" ESPAÇADOS DE 1,20M, TRAVESSA SUPERIOR E CORRIMÃO DE 1.1/2", GRADIL FORMADO POR TUBOS HORIZONTAIS DE 3/4", FIXADO COM CHUMBADORES MECÂNICOS. AF_10/2025</t>
  </si>
  <si>
    <t>GUARDA-CORPO DE VIDRO LAMINADO 8 MM PARA ESCADAS, FIXADO NA LATERAL DOS DEGRAUS COM CHUMBADOR MECÂNICO. AF_10/2025</t>
  </si>
  <si>
    <t>GUARDA-CORPO EM AÇO INOX DE 1,10 M, COM MONTANTES TUBULARES DE 1 1/4" ESPAÇADOS DE 1,20 M, TRAVESSA SUPERIOR DE 1 1/2", PREENCHIMENTO EM VIDRO LAMINADO DE 8 MM (4+4), FIXADO COM CHUMBADOR MECÂNICO. AF_10/2025</t>
  </si>
  <si>
    <t>GUARDA-CORPO PANORÂMICO DE 1,10M, MONTANTES EM ALUMÍNIO DE 90X45 MM ESPAÇADOS DE 1,20M, TRAVESSA SUPERIOR EM ALUMÍNIO DE 120X60 MM E VIDRO LAMINADO 8 MM, FIXADO COM ADESIVO ESTRUTURAL EPOXI. AF_10/2025</t>
  </si>
  <si>
    <t>ASSENTAMENTO DE GUIA (MEIO-FIO) EM TRECHO CURVO, CONFECCIONADA EM CONCRETO PRÉ-FABRICADO, DIMENSÕES 100X15X13X20 CM (COMPRIMENTO X BASE INFERIOR X BASE SUPERIOR X ALTURA). AF_01/2024</t>
  </si>
  <si>
    <t>ASSENTAMENTO DE GUIA (MEIO-FIO) EM TRECHO CURVO, CONFECCIONADA EM CONCRETO PRÉ-FABRICADO, DIMENSÕES 100X15X13X30 CM (COMPRIMENTO X BASE INFERIOR X BASE SUPERIOR X ALTURA). AF_01/2024</t>
  </si>
  <si>
    <t>ASSENTAMENTO DE GUIA (MEIO-FIO) EM TRECHO CURVO, CONFECCIONADA EM CONCRETO PRÉ-FABRICADO, DIMENSÕES 39X6,5X6,5X19 CM (COMPRIMENTO X BASE INFERIOR X BASE SUPERIOR X ALTURA), PARA DELIMITAÇÃO DE JARDINS, PRAÇAS OU PASSEIOS. AF_01/2024</t>
  </si>
  <si>
    <t>ASSENTAMENTO DE GUIA (MEIO-FIO) EM TRECHO CURVO, CONFECCIONADA EM CONCRETO PRÉ-FABRICADO, DIMENSÕES 80X08X08X25 CM (COMPRIMENTO X BASE INFERIOR X BASE SUPERIOR X ALTURA). AF_01/2024</t>
  </si>
  <si>
    <t>ASSENTAMENTO DE GUIA (MEIO-FIO) EM TRECHO RETO, CONFECCIONADA EM CONCRETO PRÉ-FABRICADO, DIMENSÕES 100X15X13X20 CM (COMPRIMENTO X BASE INFERIOR X BASE SUPERIOR X ALTURA). AF_01/2024</t>
  </si>
  <si>
    <t>ASSENTAMENTO DE GUIA (MEIO-FIO) EM TRECHO RETO, CONFECCIONADA EM CONCRETO PRÉ-FABRICADO, DIMENSÕES 39X6,5X6,5X19 CM (COMPRIMENTO X BASE INFERIOR X BASE SUPERIOR X ALTURA), PARA DELIMITAÇÃO DE JARDINS, PRAÇAS OU PASSEIOS. AF_01/2024</t>
  </si>
  <si>
    <t>ASSENTAMENTO DE GUIA (MEIO-FIO) EM TRECHO RETO, CONFECCIONADA EM CONCRETO PRÉ-FABRICADO, DIMENSÕES 80X08X08X25 CM (COMPRIMENTO X BASE INFERIOR X BASE SUPERIOR X ALTURA). AF_01/2024</t>
  </si>
  <si>
    <t>ASSENTAMENTO DE GUIA (MEIO-FIO), TIPO PAVER (FINCADINHA) EM TRECHO RETO, EM CONCRETO PRÉ-FABRICADO, DIMENSÕES 45X08X608X19 CM (COMPRIMENTO X BASE INFERIOR X BASE SUPERIOR X ALTURA), PARA DELIMITAÇÃO DE JARDINS, PRAÇAS OU PASSEIOS. AF_01/2024</t>
  </si>
  <si>
    <t>ASSENTAMENTO DE GUIA (MEIO-FIO), TIPO PAVER, FINCADINHA, EM TRECHO CURVO, EM CONCRETO PRÉ-FABRICADO, DIMENSÕES 45X08X08X19 CM (COMPRIMENTO X BASE INFERIOR X BASE SUPERIOR X ALTURA), PARA DELIMITAÇÃO DE JARDINS, PRAÇAS OU PASSEIOS. AF_01/2024</t>
  </si>
  <si>
    <t>EXECUÇÃO DE ESCORAS DE CONCRETO PARA CONTENÇÃO DE GUIAS PRÉ-FABRICADAS. AF_01/2024</t>
  </si>
  <si>
    <t>EXECUÇÃO DE SARJETA DE CONCRETO USINADO, MOLDADA IN LOCO EM TRECHO CURVO, 30 CM BASE X 10 CM ALTURA. AF_01/2024</t>
  </si>
  <si>
    <t>EXECUÇÃO DE SARJETA DE CONCRETO USINADO, MOLDADA IN LOCO EM TRECHO CURVO, 30 CM BASE X 15 CM ALTURA. AF_01/2024</t>
  </si>
  <si>
    <t>EXECUÇÃO DE SARJETA DE CONCRETO USINADO, MOLDADA IN LOCO EM TRECHO CURVO, 45 CM BASE X 10 CM ALTURA. AF_01/2024</t>
  </si>
  <si>
    <t>EXECUÇÃO DE SARJETA DE CONCRETO USINADO, MOLDADA IN LOCO EM TRECHO CURVO, 45 CM BASE X 15 CM ALTURA. AF_01/2024</t>
  </si>
  <si>
    <t>EXECUÇÃO DE SARJETA DE CONCRETO USINADO, MOLDADA IN LOCO EM TRECHO CURVO, 60 CM BASE X 10 CM ALTURA. AF_01/2024</t>
  </si>
  <si>
    <t>EXECUÇÃO DE SARJETA DE CONCRETO USINADO, MOLDADA IN LOCO EM TRECHO CURVO, 60 CM BASE X 15 CM ALTURA. AF_01/2024</t>
  </si>
  <si>
    <t>EXECUÇÃO DE SARJETA DE CONCRETO USINADO, MOLDADA IN LOCO EM TRECHO RETO, 30 CM BASE X 10 CM ALTURA. AF_01/2024</t>
  </si>
  <si>
    <t>EXECUÇÃO DE SARJETA DE CONCRETO USINADO, MOLDADA IN LOCO EM TRECHO RETO, 30 CM BASE X 15 CM ALTURA. AF_01/2024</t>
  </si>
  <si>
    <t>EXECUÇÃO DE SARJETA DE CONCRETO USINADO, MOLDADA IN LOCO EM TRECHO RETO, 45 CM BASE X 10 CM ALTURA. AF_01/2024</t>
  </si>
  <si>
    <t>EXECUÇÃO DE SARJETA DE CONCRETO USINADO, MOLDADA IN LOCO EM TRECHO RETO, 45 CM BASE X 15 CM ALTURA. AF_01/2024</t>
  </si>
  <si>
    <t>EXECUÇÃO DE SARJETA DE CONCRETO USINADO, MOLDADA IN LOCO EM TRECHO RETO, 60 CM BASE X 10 CM ALTURA. AF_01/2024</t>
  </si>
  <si>
    <t>EXECUÇÃO DE SARJETA DE CONCRETO USINADO, MOLDADA IN LOCO EM TRECHO RETO, 60 CM BASE X 15 CM ALTURA. AF_01/2024</t>
  </si>
  <si>
    <t>EXECUÇÃO DE SARJETÃO DE CONCRETO USINADO, MOLDADA IN LOCO EM TRECHO RETO, 100 CM BASE X 20 CM ALTURA. AF_01/2024</t>
  </si>
  <si>
    <t>GUIA (MEIO-FIO) CONCRETO, MOLDADA IN LOCO EM TRECHO CURVO COM EXTRUSORA, 13 CM BASE X 22 CM ALTURA. AF_01/2024</t>
  </si>
  <si>
    <t>GUIA (MEIO-FIO) CONCRETO, MOLDADA IN LOCO EM TRECHO CURVO COM EXTRUSORA, 15 CM BASE X 30 CM ALTURA. AF_01/2024</t>
  </si>
  <si>
    <t>GUIA (MEIO-FIO) CONCRETO, MOLDADA IN LOCO EM TRECHO RETO COM EXTRUSORA, 13 CM BASE X 22 CM ALTURA. AF_01/2024</t>
  </si>
  <si>
    <t>GUIA (MEIO-FIO) CONCRETO, MOLDADA IN LOCO EM TRECHO RETO COM EXTRUSORA, 15 CM BASE X 30 CM ALTURA. AF_01/2024</t>
  </si>
  <si>
    <t>GUIA (MEIO-FIO) E SARJETA CONJUGADOS DE CONCRETO, MOLDADA IN LOCO EM TRECHO CURVO COM EXTRUSORA, 45 CM BASE (15 CM BASE DA GUIA + 30 CM BASE DA SARJETA) X 22 CM ALTURA. AF_01/2024</t>
  </si>
  <si>
    <t>GUIA (MEIO-FIO) E SARJETA CONJUGADOS DE CONCRETO, MOLDADA IN LOCO EM TRECHO CURVO COM EXTRUSORA, 60 CM BASE (15 CM BASE DA GUIA + 45 CM BASE DA SARJETA) X 26 CM ALTURA. AF_01/2024</t>
  </si>
  <si>
    <t>GUIA (MEIO-FIO) E SARJETA CONJUGADOS DE CONCRETO, MOLDADA IN LOCO EM TRECHO CURVO COM EXTRUSORA, 65 CM BASE (15 CM BASE DA GUIA + 50 CM BASE DA SARJETA) X 26 CM ALTURA. AF_01/2024</t>
  </si>
  <si>
    <t>GUIA (MEIO-FIO) E SARJETA CONJUGADOS DE CONCRETO, MOLDADA IN LOCO EM TRECHO RETO COM EXTRUSORA, 45 CM BASE (15 CM BASE DA GUIA + 30 CM BASE DA SARJETA) X 22 CM ALTURA. AF_01/2024</t>
  </si>
  <si>
    <t>GUIA (MEIO-FIO) E SARJETA CONJUGADOS DE CONCRETO, MOLDADA IN LOCO EM TRECHO RETO COM EXTRUSORA, 60 CM BASE (15 CM BASE DA GUIA + 45 CM BASE DA SARJETA) X 26 CM ALTURA. AF_01/2024</t>
  </si>
  <si>
    <t>GUIA (MEIO-FIO) E SARJETA CONJUGADOS DE CONCRETO, MOLDADA IN LOCO EM TRECHO RETO COM EXTRUSORA, 65 CM BASE (15 CM BASE DA GUIA + 50 CM BASE DA SARJETA) X 26 CM ALTURA. AF_01/2024</t>
  </si>
  <si>
    <t>BLOCO AUTÔNOMO DE ILUMINAÇÃO DE EMERGÊNCIA COM DOIS REFLETORES - FORNECIMENTO E INSTALAÇÃO. AF_09/2024</t>
  </si>
  <si>
    <t>CÂMERA DE MONITORAMENTO COM ATÉ 25 METROS DE ALCANCE TIPO BULLET - FORNECIMENTO E INSTALAÇÃO. AF_09/2024</t>
  </si>
  <si>
    <t>CÂMERA DE MONITORAMENTO COM ATÉ 25 METROS DE ALCANCE TIPO DOME - FORNECIMENTO E INSTALAÇÃO. AF_09/2024</t>
  </si>
  <si>
    <t>CÂMERA DE MONITORAMENTO COM MAIS DE 25 METROS DE ALCANCE TIPO BULLET - FORNECIMENTO E INSTALAÇÃO. AF_09/2024</t>
  </si>
  <si>
    <t>CÂMERA IP BULLET - FORNECIMENTO E INSTALAÇÃO. AF_09/2024</t>
  </si>
  <si>
    <t>CÂMERA IP DOME RESOLUCAO 1MP - FORNECIMENTO E INSTALAÇÃO. AF_09/2024</t>
  </si>
  <si>
    <t>CÂMERA IP SPEED DOME - FORNECIMENTO E INSTALAÇÃO. AF_09/2024</t>
  </si>
  <si>
    <t>CÂMERA IP WIFI - FORNECIMENTO E INSTALAÇÃO. AF_09/2024</t>
  </si>
  <si>
    <t>DRIVER SLIM PARA FITA LED - FORNECIMENTO E INSTALAÇÃO. AF_09/2024</t>
  </si>
  <si>
    <t>FITA LED - FORNECIMENTO E INSTALAÇÃO. AF_09/2024</t>
  </si>
  <si>
    <t>LUMINÁRIA ARANDELA TIPO MEIA LUA, DE SOBREPOR, COM 1 LÂMPADA LED DE 6 W, SEM REATOR - FORNECIMENTO E INSTALAÇÃO. AF_09/2024</t>
  </si>
  <si>
    <t>LUMINÁRIA LED DE EMBUTIR - QUADRADA 60X60CM, INCLUSO DRIVER - FORNECIMENTO E INSTALAÇÃO. AF_09/2024</t>
  </si>
  <si>
    <t>LUMINÁRIA LED DE SOBREPOR - QUADRADA *60X60*CM, INCLUSO DRIVER - FORNECIMENTO E INSTALAÇÃO. AF_09/2024</t>
  </si>
  <si>
    <t>LUMINÁRIA LED DE SOBREPOR HERMÉTICA - *60X15CM*, INCLUSO DRIVER - FORNECIMENTO E INSTALAÇÃO. AF_09/2024</t>
  </si>
  <si>
    <t>LUMINÁRIA TIPO CALHA, DE EMBUTIR, COM 1 LÂMPADA TUBULAR LED DE 18 W, SEM REATOR - FORNECIMENTO E INSTALAÇÃO. AF_09/2024</t>
  </si>
  <si>
    <t>LUMINÁRIA TIPO CALHA, DE EMBUTIR, COM 2 LÂMPADAS TUBULARES LED DE 18 W, SEM REATOR - FORNECIMENTO E INSTALAÇÃO. AF_09/2024</t>
  </si>
  <si>
    <t>LUMINÁRIA TIPO CALHA, DE EMBUTIR, COM 2 LÂMPADAS TUBULARES LED DE 9 W, SEM REATOR - FORNECIMENTO E INSTALAÇÃO. AF_09/2024</t>
  </si>
  <si>
    <t>LUMINÁRIA TIPO CALHA, DE EMBUTIR, PARA 1 LÂMPADA TUBULAR LED DE 36 W, SEM LÂMPADA E SEM REATOR - FORNECIMENTO E INSTALAÇÃO. AF_09/2024</t>
  </si>
  <si>
    <t>LUMINÁRIA TIPO CALHA, DE EMBUTIR, PARA 2 LÂMPADAS TUBULARES LED DE 36 W, SEM LÂMPADA E SEM REATOR - FORNECIMENTO E INSTALAÇÃO. AF_09/2024</t>
  </si>
  <si>
    <t>LUMINÁRIA TIPO CALHA, DE SOBREPOR, COM 1 LÂMPADA TUBULAR LED DE 18 W, SEM REATOR - FORNECIMENTO E INSTALAÇÃO. AF_09/2024</t>
  </si>
  <si>
    <t>LUMINÁRIA TIPO CALHA, DE SOBREPOR, COM 1 LÂMPADA TUBULAR LED DE 9 W SEM REATOR - FORNECIMENTO E INSTALAÇÃO. AF_09/2024</t>
  </si>
  <si>
    <t>LUMINÁRIA TIPO CALHA, DE SOBREPOR, COM 2 LÂMPADAS TUBULARES LED DE 18 W, SEM REATOR - FORNECIMENTO E INSTALAÇÃO. AF_09/2024</t>
  </si>
  <si>
    <t>LUMINÁRIA TIPO CALHA, DE SOBREPOR, COM 2 LÂMPADAS TUBULARES LED DE 9 W SEM REATOR - FORNECIMENTO E INSTALAÇÃO. AF_09/2024</t>
  </si>
  <si>
    <t>LUMINÁRIA TIPO CALHA, DE SOBREPOR, PARA 1 LÂMPADA TUBULAR LED DE 36 W, SEM LÂMPADA E SEM REATOR - FORNECIMENTO E INSTALAÇÃO. AF_09/2024</t>
  </si>
  <si>
    <t>LUMINÁRIA TIPO CALHA, DE SOBREPOR, PARA 2 LÂMPADAS TUBULARES LED DE 36 W, SEM LÂMPADA E SEM REATOR - FORNECIMENTO E INSTALAÇÃO. AF_09/2024</t>
  </si>
  <si>
    <t>LUMINÁRIA TIPO PLAFON CIRCULAR, DE SOBREPOR, COM LED DE 12/13 W - FORNECIMENTO E INSTALAÇÃO. AF_09/2024</t>
  </si>
  <si>
    <t>LUMINÁRIA TIPO PLAFON QUADRADA, DE EMBUTIR, COM LED DE 12 W - FORNECIMENTO E INSTALAÇÃO. AF_09/2024</t>
  </si>
  <si>
    <t>LUMINÁRIA TIPO PLAFON QUADRADA, DE EMBUTIR, COM LED DE 18 W - FORNECIMENTO E INSTALAÇÃO. AF_09/2024</t>
  </si>
  <si>
    <t>LUMINÁRIA TIPO PLAFON QUADRADA, DE EMBUTIR, COM LED DE 24 W - FORNECIMENTO E INSTALAÇÃO. AF_09/2024</t>
  </si>
  <si>
    <t>LUMINÁRIA TIPO PLAFON QUADRADA, DE SOBREPOR, COM LED DE 12 W - FORNECIMENTO E INSTALAÇÃO. AF_09/2024</t>
  </si>
  <si>
    <t>LUMINÁRIA TIPO PLAFON QUADRADA, DE SOBREPOR, COM LED DE 18 W - FORNECIMENTO E INSTALAÇÃO. AF_09/2024</t>
  </si>
  <si>
    <t>LUMINÁRIA TIPO PLAFON QUADRADA, DE SOBREPOR, COM LED DE 24 W - FORNECIMENTO E INSTALAÇÃO. AF_09/2024</t>
  </si>
  <si>
    <t>LUMINÁRIA TIPO SPOT, DE EMBUTIR, COM 1 LÂMPADA LED PAR20 - FORNECIMENTO E INSTALAÇÃO. AF_09/2024</t>
  </si>
  <si>
    <t>LUMINÁRIA TIPO SPOT, DE SOBREPOR, COM 1 LÂMPADA LED PAR20 - FORNECIMENTO E INSTALAÇÃO. AF_09/2024</t>
  </si>
  <si>
    <t>LÂMPADA COMPACTA DE LED 10 W, BASE E27 - FORNECIMENTO E INSTALAÇÃO. AF_09/2024</t>
  </si>
  <si>
    <t>LÂMPADA COMPACTA DE LED 6 W, BASE E27 - FORNECIMENTO E INSTALAÇÃO. AF_09/2024</t>
  </si>
  <si>
    <t>LÂMPADA TUBULAR LED 9/10W SEM SOQUETE - FORNECIMENTO E INSTALAÇÃO. AF_09/2024</t>
  </si>
  <si>
    <t>LÂMPADA TUBULAR LED DE 18/20 W, COM SOQUETE, BASE G13 - FORNECIMENTO E INSTALAÇÃO. AF_09/2024_PS</t>
  </si>
  <si>
    <t>LÂMPADA TUBULAR LED DE 9/10 W, COM SOQUETE, BASE G13 - FORNECIMENTO E INSTALAÇÃO. AF_09/2024_PS</t>
  </si>
  <si>
    <t>PERFIL COM FITA LED - FORNECIMENTO E INSTALAÇÃO. AF_09/2024</t>
  </si>
  <si>
    <t>SENSOR DE PRESENÇA COM FOTOCÉLULA, FIXAÇÃO EM PAREDE - FORNECIMENTO E INSTALAÇÃO. AF_09/2024</t>
  </si>
  <si>
    <t>SENSOR DE PRESENÇA COM FOTOCÉLULA, FIXAÇÃO EM TETO - FORNECIMENTO E INSTALAÇÃO. AF_09/2024</t>
  </si>
  <si>
    <t>SENSOR DE PRESENÇA SEM FOTOCÉLULA, FIXAÇÃO EM PAREDE - FORNECIMENTO E INSTALAÇÃO. AF_09/2024</t>
  </si>
  <si>
    <t>SENSOR DE PRESENÇA SEM FOTOCÉLULA, FIXAÇÃO EM TETO - FORNECIMENTO E INSTALAÇÃO. AF_09/2024</t>
  </si>
  <si>
    <t>IMPERMEABILIZAÇÃO COM MANTA ASFÁLTICA COLADA COM ASFALTO DERRETIDO, DUAS CAMADAS, E = 3MM E E=4MM. AF_09/2023</t>
  </si>
  <si>
    <t>IMPERMEABILIZAÇÃO DE SUPERFÍCIE COM ARGAMASSA DE CIMENTO E AREIA, COM ADITIVO IMPERMEABILIZANTE, E = 1,5CM. AF_09/2023</t>
  </si>
  <si>
    <t>IMPERMEABILIZAÇÃO DE SUPERFÍCIE COM MANTA ASFÁLTICA COLADA COM ASFALTO DERRETIDO, UMA CAMADA, E=4MM. AF_09/2023</t>
  </si>
  <si>
    <t>IMPERMEABILIZAÇÃO DE SUPERFÍCIE COM MANTA ASFÁLTICA, DUAS CAMADAS, INCLUSIVE APLICAÇÃO DE PRIMER ASFÁLTICO, E=3MM E E=4MM. AF_09/2023</t>
  </si>
  <si>
    <t>IMPERMEABILIZAÇÃO DE SUPERFÍCIE COM MEMBRANA A BASE DE POLIURÉIA, 2 DEMÃOS. AF_09/2023</t>
  </si>
  <si>
    <t>IMPERMEABILIZAÇÃO DE SUPERFÍCIE COM MEMBRANA À BASE DE POLIURETANO, 2 DEMÃOS. AF_09/2023</t>
  </si>
  <si>
    <t>IMPERMEABILIZAÇÃO DE SUPERFÍCIE COM MEMBRANA À BASE DE RESINA ACRÍLICA, 3 DEMÃOS. AF_09/2023</t>
  </si>
  <si>
    <t>PROTEÇÃO MECÂNICA DE SUPERFICIE HORIZONTAL COM ARGAMASSA DE CIMENTO E AREIA, TRAÇO 1:3, E=4CM. AF_09/2023</t>
  </si>
  <si>
    <t>PROTEÇÃO MECÂNICA DE SUPERFICIE HORIZONTAL COM ARGAMASSA DE CIMENTO E AREIA, TRAÇO 1:3, E=5CM. AF_09/2023</t>
  </si>
  <si>
    <t>PROTEÇÃO MECÂNICA DE SUPERFICIE HORIZONTAL COM CONCRETO 15 MPA, E=4CM. AF_09/2023</t>
  </si>
  <si>
    <t>PROTEÇÃO MECÂNICA DE SUPERFICIE HORIZONTAL COM CONCRETO 15 MPA, E=5CM. AF_09/2023</t>
  </si>
  <si>
    <t>PROTEÇÃO MECÂNICA DE SUPERFÍCIE HORIZONTAL COM ARGAMASSA DE CIMENTO E AREIA, TRAÇO 1:3, E=2CM. AF_09/2023</t>
  </si>
  <si>
    <t>PROTEÇÃO MECÂNICA DE SUPERFÍCIE VERTICAL COM ARGAMASSA DE CIMENTO E AREIA, TRAÇO 1:3, E=2CM. AF_09/2023</t>
  </si>
  <si>
    <t>PROTEÇÃO MECÂNICA DE SUPERFÍCIE VERTICAL COM ARGAMASSA DE CIMENTO E AREIA, TRAÇO 1:3, E=3CM. AF_09/2023</t>
  </si>
  <si>
    <t>PROTEÇÃO MECÂNICA DE SUPERFÍCIE VERTICAL COM ARGAMASSA DE CIMENTO E AREIA, TRAÇO 1:3, E=4CM. AF_09/2023</t>
  </si>
  <si>
    <t>PROTEÇÃO MECÂNICA DE SUPERFÍCIE VERTICAL COM ARGAMASSA DE CIMENTO E AREIA, TRAÇO 1:3, E=5CM. AF_09/2023</t>
  </si>
  <si>
    <t>PROTEÇÃO MECÂNICA DE SUPERFÍCIE VERTICAL COM CONCRETO 15 MPA, E=5CM. AF_09/2023</t>
  </si>
  <si>
    <t>TRATAMENTO DE JUNTA DE DILATAÇÃO COM MANTA ASFÁLTICA ADERIDA COM MAÇARICO. AF_09/2023</t>
  </si>
  <si>
    <t>TRATAMENTO DE JUNTA DE DILATAÇÃO, COM TARUGO DE POLIETILENO E SELANTE PU, INCLUSO PREENCHIMENTO COM ESPUMA EXPANSIVA PU. AF_09/2023</t>
  </si>
  <si>
    <t>TRATAMENTO DE JUNTA SERRADA, COM TARUGO DE POLIETILENO E SELANTE À BASE DE SILICONE. AF_09/2023</t>
  </si>
  <si>
    <t>TRATAMENTO DE RALO OU PONTO EMERGENTE COM MANTA ASFÁLTICA COLADA COM ASFÁLTO DERRETIDO, E=4MM. AF_09/2023</t>
  </si>
  <si>
    <t>TRATAMENTO DE RODAPÉ COM MANTA ASFÁLTICA COLADA COM ASFALTO DERRETIDO, E=4MM. AF_09/2023</t>
  </si>
  <si>
    <t>CABO DE COBRE FLEXÍVEL ISOLADO, 1,5 MM², ANTI-CHAMA 0,6/1,0 KV, PARA CIRCUITOS TERMINAIS - FORNECIMENTO E INSTALAÇÃO. AF_03/2023</t>
  </si>
  <si>
    <t>CABO DE COBRE FLEXÍVEL ISOLADO, 1,5 MM², ANTI-CHAMA 450/750 V, PARA CIRCUITOS TERMINAIS - FORNECIMENTO E INSTALAÇÃO. AF_03/2023</t>
  </si>
  <si>
    <t>CABO DE COBRE FLEXÍVEL ISOLADO, 10 MM², ANTI-CHAMA 0,6/1,0 KV, PARA CIRCUITOS TERMINAIS - FORNECIMENTO E INSTALAÇÃO. AF_03/2023</t>
  </si>
  <si>
    <t>CABO DE COBRE FLEXÍVEL ISOLADO, 10 MM², ANTI-CHAMA 450/750 V, PARA CIRCUITOS TERMINAIS - FORNECIMENTO E INSTALAÇÃO. AF_03/2023</t>
  </si>
  <si>
    <t>CABO DE COBRE FLEXÍVEL ISOLADO, 16 MM², ANTI-CHAMA 0,6/1,0 KV, PARA CIRCUITOS TERMINAIS - FORNECIMENTO E INSTALAÇÃO. AF_03/2023</t>
  </si>
  <si>
    <t>CABO DE COBRE FLEXÍVEL ISOLADO, 16 MM², ANTI-CHAMA 450/750 V, PARA CIRCUITOS TERMINAIS - FORNECIMENTO E INSTALAÇÃO. AF_03/2023</t>
  </si>
  <si>
    <t>CABO DE COBRE FLEXÍVEL ISOLADO, 2,5 MM², ANTI-CHAMA 0,6/1,0 KV, PARA CIRCUITOS TERMINAIS - FORNECIMENTO E INSTALAÇÃO. AF_03/2023</t>
  </si>
  <si>
    <t>CABO DE COBRE FLEXÍVEL ISOLADO, 4 MM², ANTI-CHAMA 0,6/1,0 KV, PARA CIRCUITOS TERMINAIS - FORNECIMENTO E INSTALAÇÃO. AF_03/2023</t>
  </si>
  <si>
    <t>CABO DE COBRE FLEXÍVEL ISOLADO, 6 MM², ANTI-CHAMA 0,6/1,0 KV, PARA CIRCUITOS TERMINAIS - FORNECIMENTO E INSTALAÇÃO. AF_03/2023</t>
  </si>
  <si>
    <t>CABO DE COBRE FLEXÍVEL ISOLADO, 6 MM², ANTI-CHAMA 450/750 V, PARA CIRCUITOS TERMINAIS - FORNECIMENTO E INSTALAÇÃO. AF_03/2023</t>
  </si>
  <si>
    <t>CAIXA ELÉTRICA 4"X2" AUTOTRAVANTE PARA FURO CIRCULAR ALTA (2,00 M DO PISO), PVC, INSTALADA EM PAREDE - FORNECIMENTO E INSTALAÇÃO. AF_03/2023</t>
  </si>
  <si>
    <t>CAIXA ELÉTRICA 4"X2" AUTOTRAVANTE PARA FURO CIRCULAR BAIXA (0,30 M DO PISO), PVC, INSTALADA EM PAREDE - FORNECIMENTO E INSTALAÇÃO. AF_03/2023</t>
  </si>
  <si>
    <t>CAIXA ELÉTRICA 4"X2" AUTOTRAVANTE PARA FURO CIRCULAR MÉDIA (1,30 M DO PISO), PVC, INSTALADA EM PAREDE - FORNECIMENTO E INSTALAÇÃO. AF_03/2023</t>
  </si>
  <si>
    <t>CAIXA ELÉTRICA 4"X4" AUTOTRAVANTE PARA FURO CIRCULAR ALTA (2,00 M DO PISO), PVC, INSTALADA EM PAREDE - FORNECIMENTO E INSTALAÇÃO. AF_03/2023</t>
  </si>
  <si>
    <t>CAIXA ELÉTRICA 4"X4" AUTOTRAVANTE PARA FURO CIRCULAR BAIXA (0,30 M DO PISO), PVC, INSTALADA EM PAREDE - FORNECIMENTO E INSTALAÇÃO. AF_03/2023</t>
  </si>
  <si>
    <t>CAIXA ELÉTRICA 4"X4" AUTOTRAVANTE PARA FURO CIRCULAR MÉDIA (1,30 M DO PISO), PVC, INSTALADA EM PAREDE - FORNECIMENTO E INSTALAÇÃO. AF_03/2023</t>
  </si>
  <si>
    <t>CAIXA OCTOGONAL 3" X 3", PVC, INSTALADA EM LAJE - FORNECIMENTO E INSTALAÇÃO. AF_03/2023</t>
  </si>
  <si>
    <t>CAIXA OCTOGONAL 4" X 4", METÁLICA, INSTALADA EM LAJE - FORNECIMENTO E INSTALAÇÃO. AF_03/2023</t>
  </si>
  <si>
    <t>CAIXA OCTOGONAL 4" X 4", PVC, INSTALADA EM LAJE - FORNECIMENTO E INSTALAÇÃO. AF_03/2023</t>
  </si>
  <si>
    <t>CAIXA RETANGULAR 4" X 2" ALTA (2,00 M DO PISO), METÁLICA, INSTALADA EM PAREDE - FORNECIMENTO E INSTALAÇÃO. AF_03/2023</t>
  </si>
  <si>
    <t>CAIXA RETANGULAR 4" X 2" BAIXA (0,30 M DO PISO), METÁLICA, INSTALADA EM PAREDE - FORNECIMENTO E INSTALAÇÃO. AF_03/2023</t>
  </si>
  <si>
    <t>CAIXA RETANGULAR 4" X 2" BAIXA (0,30 M DO PISO), PVC, INSTALADA EM PAREDE - FORNECIMENTO E INSTALAÇÃO. AF_03/2023</t>
  </si>
  <si>
    <t>CAIXA RETANGULAR 4" X 2" MÉDIA (1,30 M DO PISO), METÁLICA, INSTALADA EM PAREDE - FORNECIMENTO E INSTALAÇÃO. AF_03/2023</t>
  </si>
  <si>
    <t>CAIXA RETANGULAR 4" X 4" ALTA (2,00 M DO PISO), METÁLICA, INSTALADA EM PAREDE - FORNECIMENTO E INSTALAÇÃO. AF_03/2023</t>
  </si>
  <si>
    <t>CAIXA RETANGULAR 4" X 4" ALTA (2,00 M DO PISO), PVC, INSTALADA EM PAREDE - FORNECIMENTO E INSTALAÇÃO. AF_03/2023</t>
  </si>
  <si>
    <t>CAIXA RETANGULAR 4" X 4" BAIXA (0,30 M DO PISO), METÁLICA, INSTALADA EM PAREDE - FORNECIMENTO E INSTALAÇÃO. AF_03/2023</t>
  </si>
  <si>
    <t>CAIXA RETANGULAR 4" X 4" BAIXA (0,30 M DO PISO), PVC, INSTALADA EM PAREDE - FORNECIMENTO E INSTALAÇÃO. AF_03/2023</t>
  </si>
  <si>
    <t>CAIXA RETANGULAR 4" X 4" MÉDIA (1,30 M DO PISO), METÁLICA, INSTALADA EM PAREDE - FORNECIMENTO E INSTALAÇÃO. AF_03/2023</t>
  </si>
  <si>
    <t>CAIXA SEXTAVADA 3" X 3", METÁLICA, INSTALADA EM LAJE - FORNECIMENTO E INSTALAÇÃO. AF_03/2023</t>
  </si>
  <si>
    <t>CAMPAINHA CIGARRA (1 MÓDULO), 10A/250V, INCLUINDO SUPORTE E PLACA - FORNECIMENTO E INSTALAÇÃO. AF_03/2023</t>
  </si>
  <si>
    <t>CAMPAINHA CIGARRA (1 MÓDULO), 10A/250V, SEM SUPORTE E SEM PLACA - FORNECIMENTO E INSTALAÇÃO. AF_03/2023</t>
  </si>
  <si>
    <t>CURVA 135 GRAUS PARA ELETRODUTO, PVC, ROSCÁVEL, DN 25 MM (3/4"), PARA CIRCUITOS TERMINAIS, INSTALADA EM FORRO - FORNECIMENTO E INSTALAÇÃO. AF_03/2023</t>
  </si>
  <si>
    <t>CURVA 135 GRAUS PARA ELETRODUTO, PVC, ROSCÁVEL, DN 25 MM (3/4"), PARA CIRCUITOS TERMINAIS, INSTALADA EM LAJE - FORNECIMENTO E INSTALAÇÃO. AF_03/2023</t>
  </si>
  <si>
    <t>CURVA 135 GRAUS PARA ELETRODUTO, PVC, ROSCÁVEL, DN 25 MM (3/4"), PARA CIRCUITOS TERMINAIS, INSTALADA EM PAREDE - FORNECIMENTO E INSTALAÇÃO. AF_03/2023</t>
  </si>
  <si>
    <t>CURVA 180 GRAUS PARA ELETRODUTO, PVC, ROSCÁVEL, DN 20 MM (1/2"), PARA CIRCUITOS TERMINAIS, INSTALADA EM FORRO - FORNECIMENTO E INSTALAÇÃO. AF_03/2023</t>
  </si>
  <si>
    <t>CURVA 180 GRAUS PARA ELETRODUTO, PVC, ROSCÁVEL, DN 20 MM (1/2"), PARA CIRCUITOS TERMINAIS, INSTALADA EM LAJE - FORNECIMENTO E INSTALAÇÃO. AF_03/2023</t>
  </si>
  <si>
    <t>CURVA 180 GRAUS PARA ELETRODUTO, PVC, ROSCÁVEL, DN 20 MM (1/2"), PARA CIRCUITOS TERMINAIS, INSTALADA EM PAREDE - FORNECIMENTO E INSTALAÇÃO. AF_03/2023</t>
  </si>
  <si>
    <t>CURVA 180 GRAUS PARA ELETRODUTO, PVC, ROSCÁVEL, DN 25 MM (3/4"), PARA CIRCUITOS TERMINAIS, INSTALADA EM FORRO - FORNECIMENTO E INSTALAÇÃO. AF_03/2023</t>
  </si>
  <si>
    <t>CURVA 180 GRAUS PARA ELETRODUTO, PVC, ROSCÁVEL, DN 25 MM (3/4"), PARA CIRCUITOS TERMINAIS, INSTALADA EM LAJE - FORNECIMENTO E INSTALAÇÃO. AF_03/2023</t>
  </si>
  <si>
    <t>CURVA 180 GRAUS PARA ELETRODUTO, PVC, ROSCÁVEL, DN 25 MM (3/4"), PARA CIRCUITOS TERMINAIS, INSTALADA EM PAREDE - FORNECIMENTO E INSTALAÇÃO. AF_03/2023</t>
  </si>
  <si>
    <t>CURVA 180 GRAUS PARA ELETRODUTO, PVC, ROSCÁVEL, DN 32 MM (1"), PARA CIRCUITOS TERMINAIS, INSTALADA EM FORRO - FORNECIMENTO E INSTALAÇÃO. AF_03/2023</t>
  </si>
  <si>
    <t>CURVA 180 GRAUS PARA ELETRODUTO, PVC, ROSCÁVEL, DN 32 MM (1"), PARA CIRCUITOS TERMINAIS, INSTALADA EM LAJE - FORNECIMENTO E INSTALAÇÃO. AF_03/2023</t>
  </si>
  <si>
    <t>CURVA 180 GRAUS PARA ELETRODUTO, PVC, ROSCÁVEL, DN 32 MM (1"), PARA CIRCUITOS TERMINAIS, INSTALADA EM PAREDE - FORNECIMENTO E INSTALAÇÃO. AF_03/2023</t>
  </si>
  <si>
    <t>CURVA 180 GRAUS PARA ELETRODUTO, PVC, ROSCÁVEL, DN 40 MM (1 1/4"), PARA CIRCUITOS TERMINAIS, INSTALADA EM FORRO - FORNECIMENTO E INSTALAÇÃO. AF_03/2023</t>
  </si>
  <si>
    <t>CURVA 180 GRAUS PARA ELETRODUTO, PVC, ROSCÁVEL, DN 40 MM (1 1/4"), PARA CIRCUITOS TERMINAIS, INSTALADA EM LAJE - FORNECIMENTO E INSTALAÇÃO. AF_03/2023</t>
  </si>
  <si>
    <t>CURVA 180 GRAUS PARA ELETRODUTO, PVC, ROSCÁVEL, DN 40 MM (1 1/4"), PARA CIRCUITOS TERMINAIS, INSTALADA EM PAREDE - FORNECIMENTO E INSTALAÇÃO. AF_03/2023</t>
  </si>
  <si>
    <t>CURVA 90 GRAUS PARA ELETRODUTO, PVC, ROSCÁVEL, DN 20 MM (1/2"), PARA CIRCUITOS TERMINAIS, INSTALADA EM FORRO - FORNECIMENTO E INSTALAÇÃO. AF_03/2023</t>
  </si>
  <si>
    <t>CURVA 90 GRAUS PARA ELETRODUTO, PVC, ROSCÁVEL, DN 20 MM (1/2"), PARA CIRCUITOS TERMINAIS, INSTALADA EM LAJE - FORNECIMENTO E INSTALAÇÃO. AF_03/2023</t>
  </si>
  <si>
    <t>CURVA 90 GRAUS PARA ELETRODUTO, PVC, ROSCÁVEL, DN 20 MM (1/2"), PARA CIRCUITOS TERMINAIS, INSTALADA EM PAREDE - FORNECIMENTO E INSTALAÇÃO. AF_03/2023</t>
  </si>
  <si>
    <t>CURVA 90 GRAUS PARA ELETRODUTO, PVC, ROSCÁVEL, DN 25 MM (3/4"), PARA CIRCUITOS TERMINAIS, INSTALADA EM FORRO - FORNECIMENTO E INSTALAÇÃO. AF_03/2023</t>
  </si>
  <si>
    <t>CURVA 90 GRAUS PARA ELETRODUTO, PVC, ROSCÁVEL, DN 25 MM (3/4"), PARA CIRCUITOS TERMINAIS, INSTALADA EM LAJE - FORNECIMENTO E INSTALAÇÃO. AF_03/2023</t>
  </si>
  <si>
    <t>CURVA 90 GRAUS PARA ELETRODUTO, PVC, ROSCÁVEL, DN 25 MM (3/4"), PARA CIRCUITOS TERMINAIS, INSTALADA EM PAREDE - FORNECIMENTO E INSTALAÇÃO. AF_03/2023</t>
  </si>
  <si>
    <t>CURVA 90 GRAUS PARA ELETRODUTO, PVC, ROSCÁVEL, DN 32 MM (1"), PARA CIRCUITOS TERMINAIS, INSTALADA EM FORRO - FORNECIMENTO E INSTALAÇÃO. AF_03/2023</t>
  </si>
  <si>
    <t>CURVA 90 GRAUS PARA ELETRODUTO, PVC, ROSCÁVEL, DN 32 MM (1"), PARA CIRCUITOS TERMINAIS, INSTALADA EM LAJE - FORNECIMENTO E INSTALAÇÃO. AF_03/2023</t>
  </si>
  <si>
    <t>CURVA 90 GRAUS PARA ELETRODUTO, PVC, ROSCÁVEL, DN 32 MM (1"), PARA CIRCUITOS TERMINAIS, INSTALADA EM PAREDE - FORNECIMENTO E INSTALAÇÃO. AF_03/2023</t>
  </si>
  <si>
    <t>CURVA 90 GRAUS PARA ELETRODUTO, PVC, ROSCÁVEL, DN 40 MM (1 1/4"), PARA CIRCUITOS TERMINAIS, INSTALADA EM FORRO - FORNECIMENTO E INSTALAÇÃO. AF_03/2023</t>
  </si>
  <si>
    <t>CURVA 90 GRAUS PARA ELETRODUTO, PVC, ROSCÁVEL, DN 40 MM (1 1/4"), PARA CIRCUITOS TERMINAIS, INSTALADA EM LAJE - FORNECIMENTO E INSTALAÇÃO. AF_03/2023</t>
  </si>
  <si>
    <t>CURVA 90 GRAUS PARA ELETRODUTO, PVC, ROSCÁVEL, DN 40 MM (1 1/4"), PARA CIRCUITOS TERMINAIS, INSTALADA EM PAREDE - FORNECIMENTO E INSTALAÇÃO. AF_03/2023</t>
  </si>
  <si>
    <t>DIMMER ROTATIVO (1 MÓDULO), 220V/600W, INCLUINDO SUPORTE E PLACA - FORNECIMENTO E INSTALAÇÃO. AF_03/2023</t>
  </si>
  <si>
    <t>DIMMER ROTATIVO (1 MÓDULO), 220V/600W, SEM SUPORTE E SEM PLACA - FORNECIMENTO E INSTALAÇÃO. AF_03/2023</t>
  </si>
  <si>
    <t>ELETRODUTO FLEXÍVEL CORRUGADO REFORÇADO, PVC, DN 20 MM (1/2"), PARA CIRCUITOS TERMINAIS, INSTALADO EM FORRO - FORNECIMENTO E INSTALAÇÃO. AF_03/2023</t>
  </si>
  <si>
    <t>ELETRODUTO FLEXÍVEL CORRUGADO REFORÇADO, PVC, DN 20 MM (1/2"), PARA CIRCUITOS TERMINAIS, INSTALADO EM LAJE - FORNECIMENTO E INSTALAÇÃO. AF_03/2023</t>
  </si>
  <si>
    <t>ELETRODUTO FLEXÍVEL CORRUGADO REFORÇADO, PVC, DN 20 MM (1/2"), PARA CIRCUITOS TERMINAIS, INSTALADO EM PAREDE - FORNECIMENTO E INSTALAÇÃO. AF_03/2023</t>
  </si>
  <si>
    <t>ELETRODUTO FLEXÍVEL CORRUGADO REFORÇADO, PVC, DN 25 MM (3/4"), PARA CIRCUITOS TERMINAIS, INSTALADO EM FORRO - FORNECIMENTO E INSTALAÇÃO. AF_03/2023</t>
  </si>
  <si>
    <t>ELETRODUTO FLEXÍVEL CORRUGADO REFORÇADO, PVC, DN 25 MM (3/4"), PARA CIRCUITOS TERMINAIS, INSTALADO EM LAJE - FORNECIMENTO E INSTALAÇÃO. AF_03/2023</t>
  </si>
  <si>
    <t>ELETRODUTO FLEXÍVEL CORRUGADO REFORÇADO, PVC, DN 25 MM (3/4"), PARA CIRCUITOS TERMINAIS, INSTALADO EM PAREDE - FORNECIMENTO E INSTALAÇÃO. AF_03/2023</t>
  </si>
  <si>
    <t>ELETRODUTO FLEXÍVEL CORRUGADO REFORÇADO, PVC, DN 32 MM (1"), PARA CIRCUITOS TERMINAIS, INSTALADO EM FORRO - FORNECIMENTO E INSTALAÇÃO. AF_03/2023</t>
  </si>
  <si>
    <t>ELETRODUTO FLEXÍVEL CORRUGADO REFORÇADO, PVC, DN 32 MM (1"), PARA CIRCUITOS TERMINAIS, INSTALADO EM LAJE - FORNECIMENTO E INSTALAÇÃO. AF_03/2023</t>
  </si>
  <si>
    <t>ELETRODUTO FLEXÍVEL CORRUGADO REFORÇADO, PVC, DN 32 MM (1"), PARA CIRCUITOS TERMINAIS, INSTALADO EM PAREDE - FORNECIMENTO E INSTALAÇÃO. AF_03/2023</t>
  </si>
  <si>
    <t>ELETRODUTO FLEXÍVEL CORRUGADO, PEAD, DN 32 MM (1"), PARA CIRCUITOS TERMINAIS, INSTALADO EM FORRO - FORNECIMENTO E INSTALAÇÃO. AF_03/2023</t>
  </si>
  <si>
    <t>ELETRODUTO FLEXÍVEL CORRUGADO, PEAD, DN 32 MM (1"), PARA CIRCUITOS TERMINAIS, INSTALADO EM LAJE - FORNECIMENTO E INSTALAÇÃO. AF_03/2023</t>
  </si>
  <si>
    <t>ELETRODUTO FLEXÍVEL CORRUGADO, PEAD, DN 32 MM (1"), PARA CIRCUITOS TERMINAIS, INSTALADO EM PAREDE - FORNECIMENTO E INSTALAÇÃO. AF_03/2023</t>
  </si>
  <si>
    <t>ELETRODUTO FLEXÍVEL CORRUGADO, PEAD, DN 40 MM (1 1/4"), PARA CIRCUITOS TERMINAIS, INSTALADO EM FORRO - FORNECIMENTO E INSTALAÇÃO. AF_03/2023</t>
  </si>
  <si>
    <t>ELETRODUTO FLEXÍVEL CORRUGADO, PEAD, DN 40 MM (1 1/4"), PARA CIRCUITOS TERMINAIS, INSTALADO EM LAJE - FORNECIMENTO E INSTALAÇÃO. AF_03/2023</t>
  </si>
  <si>
    <t>ELETRODUTO FLEXÍVEL CORRUGADO, PEAD, DN 40 MM (1 1/4"), PARA CIRCUITOS TERMINAIS, INSTALADO EM PAREDE - FORNECIMENTO E INSTALAÇÃO. AF_03/2023</t>
  </si>
  <si>
    <t>ELETRODUTO FLEXÍVEL CORRUGADO, PVC, DN 20 MM (1/2"), PARA CIRCUITOS TERMINAIS, INSTALADO EM FORRO - FORNECIMENTO E INSTALAÇÃO. AF_03/2023</t>
  </si>
  <si>
    <t>ELETRODUTO FLEXÍVEL CORRUGADO, PVC, DN 25 MM (3/4"), PARA CIRCUITOS TERMINAIS, INSTALADO EM FORRO - FORNECIMENTO E INSTALAÇÃO. AF_03/2023</t>
  </si>
  <si>
    <t>ELETRODUTO FLEXÍVEL CORRUGADO, PVC, DN 32 MM (1"), PARA CIRCUITOS TERMINAIS, INSTALADO EM FORRO - FORNECIMENTO E INSTALAÇÃO. AF_03/2023</t>
  </si>
  <si>
    <t>ELETRODUTO FLEXÍVEL LISO, PEAD, DN 32 MM (1"), PARA CIRCUITOS TERMINAIS, INSTALADO EM FORRO - FORNECIMENTO E INSTALAÇÃO. AF_03/2023</t>
  </si>
  <si>
    <t>ELETRODUTO FLEXÍVEL LISO, PEAD, DN 32 MM (1"), PARA CIRCUITOS TERMINAIS, INSTALADO EM LAJE - FORNECIMENTO E INSTALAÇÃO. AF_03/2023</t>
  </si>
  <si>
    <t>ELETRODUTO FLEXÍVEL LISO, PEAD, DN 32 MM (1"), PARA CIRCUITOS TERMINAIS, INSTALADO EM PAREDE - FORNECIMENTO E INSTALAÇÃO. AF_03/2023</t>
  </si>
  <si>
    <t>ELETRODUTO FLEXÍVEL LISO, PEAD, DN 40 MM (1 1/4"), PARA CIRCUITOS TERMINAIS, INSTALADO EM FORRO - FORNECIMENTO E INSTALAÇÃO. AF_03/2023</t>
  </si>
  <si>
    <t>ELETRODUTO FLEXÍVEL LISO, PEAD, DN 40 MM (1 1/4"), PARA CIRCUITOS TERMINAIS, INSTALADO EM LAJE - FORNECIMENTO E INSTALAÇÃO. AF_03/2023</t>
  </si>
  <si>
    <t>ELETRODUTO FLEXÍVEL LISO, PEAD, DN 40 MM (1 1/4"), PARA CIRCUITOS TERMINAIS, INSTALADO EM PAREDE - FORNECIMENTO E INSTALAÇÃO. AF_03/2023</t>
  </si>
  <si>
    <t>ELETRODUTO RÍGIDO ROSCÁVEL, PVC, DN 20 MM (1/2"), PARA CIRCUITOS TERMINAIS, INSTALADO EM FORRO - FORNECIMENTO E INSTALAÇÃO. AF_03/2023</t>
  </si>
  <si>
    <t>ELETRODUTO RÍGIDO ROSCÁVEL, PVC, DN 20 MM (1/2"), PARA CIRCUITOS TERMINAIS, INSTALADO EM LAJE - FORNECIMENTO E INSTALAÇÃO. AF_03/2023</t>
  </si>
  <si>
    <t>ELETRODUTO RÍGIDO ROSCÁVEL, PVC, DN 20 MM (1/2"), PARA CIRCUITOS TERMINAIS, INSTALADO EM PAREDE - FORNECIMENTO E INSTALAÇÃO. AF_03/2023</t>
  </si>
  <si>
    <t>ELETRODUTO RÍGIDO ROSCÁVEL, PVC, DN 25 MM (3/4"), PARA CIRCUITOS TERMINAIS, INSTALADO EM FORRO - FORNECIMENTO E INSTALAÇÃO. AF_03/2023</t>
  </si>
  <si>
    <t>ELETRODUTO RÍGIDO ROSCÁVEL, PVC, DN 25 MM (3/4"), PARA CIRCUITOS TERMINAIS, INSTALADO EM LAJE - FORNECIMENTO E INSTALAÇÃO. AF_03/2023</t>
  </si>
  <si>
    <t>ELETRODUTO RÍGIDO ROSCÁVEL, PVC, DN 25 MM (3/4"), PARA CIRCUITOS TERMINAIS, INSTALADO EM PAREDE - FORNECIMENTO E INSTALAÇÃO. AF_03/2023</t>
  </si>
  <si>
    <t>ELETRODUTO RÍGIDO ROSCÁVEL, PVC, DN 32 MM (1"), PARA CIRCUITOS TERMINAIS, INSTALADO EM FORRO - FORNECIMENTO E INSTALAÇÃO. AF_03/2023</t>
  </si>
  <si>
    <t>ELETRODUTO RÍGIDO ROSCÁVEL, PVC, DN 32 MM (1"), PARA CIRCUITOS TERMINAIS, INSTALADO EM LAJE - FORNECIMENTO E INSTALAÇÃO. AF_03/2023</t>
  </si>
  <si>
    <t>ELETRODUTO RÍGIDO ROSCÁVEL, PVC, DN 40 MM (1 1/4"), PARA CIRCUITOS TERMINAIS, INSTALADO EM FORRO - FORNECIMENTO E INSTALAÇÃO. AF_03/2023</t>
  </si>
  <si>
    <t>ELETRODUTO RÍGIDO ROSCÁVEL, PVC, DN 40 MM (1 1/4"), PARA CIRCUITOS TERMINAIS, INSTALADO EM LAJE - FORNECIMENTO E INSTALAÇÃO. AF_03/2023</t>
  </si>
  <si>
    <t>ELETRODUTO RÍGIDO ROSCÁVEL, PVC, DN 40 MM (1 1/4"), PARA CIRCUITOS TERMINAIS, INSTALADO EM PAREDE - FORNECIMENTO E INSTALAÇÃO. AF_03/2023</t>
  </si>
  <si>
    <t>INTERRUPTOR BIPOLAR (1 MÓDULO), 10A/250V, INCLUINDO SUPORTE E PLACA - FORNECIMENTO E INSTALAÇÃO. AF_03/2023</t>
  </si>
  <si>
    <t>INTERRUPTOR BIPOLAR (1 MÓDULO), 10A/250V, SEM SUPORTE E SEM PLACA - FORNECIMENTO E INSTALAÇÃO. AF_03/2023</t>
  </si>
  <si>
    <t>INTERRUPTOR INTERMEDIÁRIO (1 MÓDULO), 10A/250V, INCLUINDO SUPORTE E PLACA - FORNECIMENTO E INSTALAÇÃO. AF_03/2023</t>
  </si>
  <si>
    <t>INTERRUPTOR INTERMEDIÁRIO (1 MÓDULO), 10A/250V, SEM SUPORTE E SEM PLACA - FORNECIMENTO E INSTALAÇÃO. AF_03/2023</t>
  </si>
  <si>
    <t>INTERRUPTOR PARALELO (1 MÓDULO) COM 1 TOMADA DE EMBUTIR 2P+T 10 A, INCLUINDO SUPORTE E PLACA - FORNECIMENTO E INSTALAÇÃO. AF_03/2023</t>
  </si>
  <si>
    <t>INTERRUPTOR PARALELO (1 MÓDULO) COM 1 TOMADA DE EMBUTIR 2P+T 10 A, SEM SUPORTE E SEM PLACA - FORNECIMENTO E INSTALAÇÃO. AF_03/2023</t>
  </si>
  <si>
    <t>INTERRUPTOR PARALELO (1 MÓDULO) COM 2 TOMADAS DE EMBUTIR 2P+T 10 A, INCLUINDO SUPORTE E PLACA - FORNECIMENTO E INSTALAÇÃO. AF_03/2023</t>
  </si>
  <si>
    <t>INTERRUPTOR PARALELO (1 MÓDULO) COM 2 TOMADAS DE EMBUTIR 2P+T 10 A, SEM SUPORTE E SEM PLACA - FORNECIMENTO E INSTALAÇÃO. AF_03/2023</t>
  </si>
  <si>
    <t>INTERRUPTOR PARALELO (2 MÓDULOS) COM 1 TOMADA DE EMBUTIR 2P+T 10 A, INCLUINDO SUPORTE E PLACA - FORNECIMENTO E INSTALAÇÃO. AF_03/2023</t>
  </si>
  <si>
    <t>INTERRUPTOR PARALELO (2 MÓDULOS) COM 1 TOMADA DE EMBUTIR 2P+T 10 A, SEM SUPORTE E SEM PLACA - FORNECIMENTO E INSTALAÇÃO. AF_03/2023</t>
  </si>
  <si>
    <t>INTERRUPTOR PARALELO (2 MÓDULOS), 10A/250V, INCLUINDO SUPORTE E PLACA - FORNECIMENTO E INSTALAÇÃO. AF_03/2023</t>
  </si>
  <si>
    <t>INTERRUPTOR PARALELO (2 MÓDULOS), 10A/250V, SEM SUPORTE E SEM PLACA - FORNECIMENTO E INSTALAÇÃO. AF_03/2023</t>
  </si>
  <si>
    <t>INTERRUPTOR PULSADOR CAMPAINHA (1 MÓDULO), 10A/250V, INCLUINDO SUPORTE E PLACA - FORNECIMENTO E INSTALAÇÃO. AF_03/2023</t>
  </si>
  <si>
    <t>INTERRUPTOR PULSADOR CAMPAINHA (1 MÓDULO), 10A/250V, SEM SUPORTE E SEM PLACA - FORNECIMENTO E INSTALAÇÃO. AF_03/2023</t>
  </si>
  <si>
    <t>INTERRUPTOR PULSADOR MINUTERIA (1 MÓDULO), 10A/250V, INCLUINDO SUPORTE E PLACA - FORNECIMENTO E INSTALAÇÃO. AF_03/2023</t>
  </si>
  <si>
    <t>INTERRUPTOR PULSADOR MINUTERIA (1 MÓDULO), 10A/250V, SEM SUPORTE E SEM PLACA - FORNECIMENTO E INSTALAÇÃO. AF_03/2023</t>
  </si>
  <si>
    <t>INTERRUPTOR SIMPLES (1 MÓDULO) COM 1 TOMADA DE EMBUTIR 2P+T 10 A, INCLUINDO SUPORTE E PLACA - FORNECIMENTO E INSTALAÇÃO. AF_03/2023</t>
  </si>
  <si>
    <t>INTERRUPTOR SIMPLES (1 MÓDULO) COM 1 TOMADA DE EMBUTIR 2P+T 10 A, SEM SUPORTE E SEM PLACA - FORNECIMENTO E INSTALAÇÃO. AF_03/2023</t>
  </si>
  <si>
    <t>INTERRUPTOR SIMPLES (1 MÓDULO) COM 2 TOMADAS DE EMBUTIR 2P+T 10 A, INCLUINDO SUPORTE E PLACA - FORNECIMENTO E INSTALAÇÃO. AF_03/2023</t>
  </si>
  <si>
    <t>INTERRUPTOR SIMPLES (1 MÓDULO) COM 2 TOMADAS DE EMBUTIR 2P+T 10 A, SEM SUPORTE E SEM PLACA - FORNECIMENTO E INSTALAÇÃO. AF_03/2023</t>
  </si>
  <si>
    <t>INTERRUPTOR SIMPLES (1 MÓDULO) COM INTERRUPTOR PARALELO (1 MÓDULO), 10A/250V, INCLUINDO SUPORTE E PLACA - FORNECIMENTO E INSTALAÇÃO. AF_03/2023</t>
  </si>
  <si>
    <t>INTERRUPTOR SIMPLES (1 MÓDULO) COM INTERRUPTOR PARALELO (1 MÓDULO), 10A/250V, SEM SUPORTE E SEM PLACA - FORNECIMENTO E INSTALAÇÃO. AF_03/2023</t>
  </si>
  <si>
    <t>INTERRUPTOR SIMPLES (1 MÓDULO) COM INTERRUPTOR PARALELO (2 MÓDULOS), 10A/250V, INCLUINDO SUPORTE E PLACA - FORNECIMENTO E INSTALAÇÃO. AF_03/2023</t>
  </si>
  <si>
    <t>INTERRUPTOR SIMPLES (1 MÓDULO) COM INTERRUPTOR PARALELO (2 MÓDULOS), 10A/250V, SEM SUPORTE E SEM PLACA - FORNECIMENTO E INSTALAÇÃO. AF_03/2023</t>
  </si>
  <si>
    <t>INTERRUPTOR SIMPLES (1 MÓDULO), INTERRUPTOR PARALELO (1 MÓDULO) E 1 TOMADA DE EMBUTIR 2P+T 10 A, INCLUINDO SUPORTE E PLACA - FORNECIMENTO E INSTALAÇÃO. AF_03/2023</t>
  </si>
  <si>
    <t>INTERRUPTOR SIMPLES (1 MÓDULO), INTERRUPTOR PARALELO (1 MÓDULO) E 1 TOMADA DE EMBUTIR 2P+T 10 A, SEM SUPORTE E SEM PLACA - FORNECIMENTO E INSTALAÇÃO. AF_03/2023</t>
  </si>
  <si>
    <t>INTERRUPTOR SIMPLES (2 MÓDULOS) COM 1 TOMADA DE EMBUTIR 2P+T 10 A, INCLUINDO SUPORTE E PLACA - FORNECIMENTO E INSTALAÇÃO. AF_03/2023</t>
  </si>
  <si>
    <t>INTERRUPTOR SIMPLES (2 MÓDULOS) COM 1 TOMADA DE EMBUTIR 2P+T 10 A, SEM SUPORTE E SEM PLACA - FORNECIMENTO E INSTALAÇÃO. AF_03/2023</t>
  </si>
  <si>
    <t>INTERRUPTOR SIMPLES (2 MÓDULOS) COM INTERRUPTOR PARALELO (1 MÓDULO), 10A/250V, INCLUINDO SUPORTE E PLACA - FORNECIMENTO E INSTALAÇÃO. AF_03/2023</t>
  </si>
  <si>
    <t>INTERRUPTOR SIMPLES (2 MÓDULOS) COM INTERRUPTOR PARALELO (1 MÓDULO), 10A/250V, SEM SUPORTE E SEM PLACA - FORNECIMENTO E INSTALAÇÃO. AF_03/2023</t>
  </si>
  <si>
    <t>INTERRUPTOR SIMPLES (2 MÓDULOS) COM INTERRUPTOR PARALELO (2 MÓDULOS), 10A/250V, INCLUINDO SUPORTE E PLACA - FORNECIMENTO E INSTALAÇÃO. AF_03/2023</t>
  </si>
  <si>
    <t>INTERRUPTOR SIMPLES (2 MÓDULOS) COM INTERRUPTOR PARALELO (2 MÓDULOS), 10A/250V, SEM SUPORTE E SEM PLACA - FORNECIMENTO E INSTALAÇÃO. AF_03/2023</t>
  </si>
  <si>
    <t>INTERRUPTOR SIMPLES (3 MÓDULOS) COM INTERRUPTOR PARALELO (1 MÓDULO), 10A/250V, INCLUINDO SUPORTE E PLACA - FORNECIMENTO E INSTALAÇÃO. AF_03/2023</t>
  </si>
  <si>
    <t>INTERRUPTOR SIMPLES (3 MÓDULOS) COM INTERRUPTOR PARALELO (1 MÓDULO), 10A/250V, SEM SUPORTE E SEM PLACA - FORNECIMENTO E INSTALAÇÃO. AF_03/2023</t>
  </si>
  <si>
    <t>INTERRUPTOR SIMPLES (4 MÓDULOS), 10A/250V, INCLUINDO SUPORTE E PLACA - FORNECIMENTO E INSTALAÇÃO. AF_03/2023</t>
  </si>
  <si>
    <t>INTERRUPTOR SIMPLES (4 MÓDULOS), 10A/250V, SEM SUPORTE E SEM PLACA - FORNECIMENTO E INSTALAÇÃO. AF_03/2023</t>
  </si>
  <si>
    <t>INTERRUPTOR SIMPLES (6 MÓDULOS), 10A/250V, INCLUINDO SUPORTE E PLACA - FORNECIMENTO E INSTALAÇÃO. AF_03/2023</t>
  </si>
  <si>
    <t>INTERRUPTOR SIMPLES (6 MÓDULOS), 10A/250V, SEM SUPORTE E SEM PLACA - FORNECIMENTO E INSTALAÇÃO. AF_03/2023</t>
  </si>
  <si>
    <t>LUVA PARA ELETRODUTO, PVC, ROSCÁVEL, DN 20 MM (1/2"), PARA CIRCUITOS TERMINAIS, INSTALADA EM FORRO - FORNECIMENTO E INSTALAÇÃO. AF_03/2023</t>
  </si>
  <si>
    <t>LUVA PARA ELETRODUTO, PVC, ROSCÁVEL, DN 20 MM (1/2"), PARA CIRCUITOS TERMINAIS, INSTALADA EM LAJE - FORNECIMENTO E INSTALAÇÃO. AF_03/2023</t>
  </si>
  <si>
    <t>LUVA PARA ELETRODUTO, PVC, ROSCÁVEL, DN 20 MM (1/2"), PARA CIRCUITOS TERMINAIS, INSTALADA EM PAREDE - FORNECIMENTO E INSTALAÇÃO. AF_03/2023</t>
  </si>
  <si>
    <t>LUVA PARA ELETRODUTO, PVC, ROSCÁVEL, DN 25 MM (3/4"), PARA CIRCUITOS TERMINAIS, INSTALADA EM FORRO - FORNECIMENTO E INSTALAÇÃO. AF_03/2023</t>
  </si>
  <si>
    <t>LUVA PARA ELETRODUTO, PVC, ROSCÁVEL, DN 25 MM (3/4"), PARA CIRCUITOS TERMINAIS, INSTALADA EM LAJE - FORNECIMENTO E INSTALAÇÃO. AF_03/2023</t>
  </si>
  <si>
    <t>LUVA PARA ELETRODUTO, PVC, ROSCÁVEL, DN 25 MM (3/4"), PARA CIRCUITOS TERMINAIS, INSTALADA EM PAREDE - FORNECIMENTO E INSTALAÇÃO. AF_03/2023</t>
  </si>
  <si>
    <t>LUVA PARA ELETRODUTO, PVC, ROSCÁVEL, DN 32 MM (1"), PARA CIRCUITOS TERMINAIS, INSTALADA EM FORRO - FORNECIMENTO E INSTALAÇÃO. AF_03/2023</t>
  </si>
  <si>
    <t>LUVA PARA ELETRODUTO, PVC, ROSCÁVEL, DN 32 MM (1"), PARA CIRCUITOS TERMINAIS, INSTALADA EM LAJE - FORNECIMENTO E INSTALAÇÃO. AF_03/2023</t>
  </si>
  <si>
    <t>LUVA PARA ELETRODUTO, PVC, ROSCÁVEL, DN 32 MM (1"), PARA CIRCUITOS TERMINAIS, INSTALADA EM PAREDE - FORNECIMENTO E INSTALAÇÃO. AF_03/2023</t>
  </si>
  <si>
    <t>LUVA PARA ELETRODUTO, PVC, ROSCÁVEL, DN 40 MM (1 1/4"), PARA CIRCUITOS TERMINAIS, INSTALADA EM FORRO - FORNECIMENTO E INSTALAÇÃO. AF_03/2023</t>
  </si>
  <si>
    <t>LUVA PARA ELETRODUTO, PVC, ROSCÁVEL, DN 40 MM (1 1/4"), PARA CIRCUITOS TERMINAIS, INSTALADA EM LAJE - FORNECIMENTO E INSTALAÇÃO. AF_03/2023</t>
  </si>
  <si>
    <t>LUVA PARA ELETRODUTO, PVC, ROSCÁVEL, DN 40 MM (1 1/4"), PARA CIRCUITOS TERMINAIS, INSTALADA EM PAREDE - FORNECIMENTO E INSTALAÇÃO. AF_03/2023</t>
  </si>
  <si>
    <t>SUPORTE PARAFUSADO COM PLACA DE ENCAIXE 4" X 2" ALTO (2,00 M DO PISO) PARA PONTO ELÉTRICO - FORNECIMENTO E INSTALAÇÃO. AF_03/2023</t>
  </si>
  <si>
    <t>SUPORTE PARAFUSADO COM PLACA DE ENCAIXE 4" X 2" BAIXO (0,30 M DO PISO) PARA PONTO ELÉTRICO - FORNECIMENTO E INSTALAÇÃO. AF_03/2023</t>
  </si>
  <si>
    <t>SUPORTE PARAFUSADO COM PLACA DE ENCAIXE 4" X 4" ALTO (2,00 M DO PISO) PARA PONTO ELÉTRICO - FORNECIMENTO E INSTALAÇÃO. AF_03/2023</t>
  </si>
  <si>
    <t>SUPORTE PARAFUSADO COM PLACA DE ENCAIXE 4" X 4" BAIXO (0,30 M DO PISO) PARA PONTO ELÉTRICO - FORNECIMENTO E INSTALAÇÃO. AF_03/2023</t>
  </si>
  <si>
    <t>SUPORTE PARAFUSADO COM PLACA DE ENCAIXE 4" X 4" MÉDIO (1,30 M DO PISO) PARA PONTO ELÉTRICO - FORNECIMENTO E INSTALAÇÃO. AF_03/2023</t>
  </si>
  <si>
    <t>TOMADA ALTA DE EMBUTIR (1 MÓDULO), 2P+T 10 A, INCLUINDO SUPORTE E PLACA - FORNECIMENTO E INSTALAÇÃO. AF_03/2023</t>
  </si>
  <si>
    <t>TOMADA ALTA DE EMBUTIR (1 MÓDULO), 2P+T 10 A, SEM SUPORTE E SEM PLACA - FORNECIMENTO E INSTALAÇÃO. AF_03/2023</t>
  </si>
  <si>
    <t>TOMADA ALTA DE EMBUTIR (1 MÓDULO), 2P+T 20 A, INCLUINDO SUPORTE E PLACA - FORNECIMENTO E INSTALAÇÃO. AF_03/2023</t>
  </si>
  <si>
    <t>TOMADA ALTA DE EMBUTIR (1 MÓDULO), 2P+T 20 A, SEM SUPORTE E SEM PLACA - FORNECIMENTO E INSTALAÇÃO. AF_03/2023</t>
  </si>
  <si>
    <t>TOMADA BAIXA DE EMBUTIR (1 MÓDULO), 2P+T 20 A, INCLUINDO SUPORTE E PLACA - FORNECIMENTO E INSTALAÇÃO. AF_03/2023</t>
  </si>
  <si>
    <t>TOMADA BAIXA DE EMBUTIR (1 MÓDULO), 2P+T 20 A, SEM SUPORTE E SEM PLACA - FORNECIMENTO E INSTALAÇÃO. AF_03/2023</t>
  </si>
  <si>
    <t>TOMADA BAIXA DE EMBUTIR (2 MÓDULOS), 2P+T 20 A, INCLUINDO SUPORTE E PLACA - FORNECIMENTO E INSTALAÇÃO. AF_03/2023</t>
  </si>
  <si>
    <t>TOMADA BAIXA DE EMBUTIR (2 MÓDULOS), 2P+T 20 A, SEM SUPORTE E SEM PLACA - FORNECIMENTO E INSTALAÇÃO. AF_03/2023</t>
  </si>
  <si>
    <t>TOMADA BAIXA DE EMBUTIR (3 MÓDULOS), 2P+T 10 A, INCLUINDO SUPORTE E PLACA - FORNECIMENTO E INSTALAÇÃO. AF_03/2023</t>
  </si>
  <si>
    <t>TOMADA BAIXA DE EMBUTIR (3 MÓDULOS), 2P+T 10 A, SEM SUPORTE E SEM PLACA - FORNECIMENTO E INSTALAÇÃO. AF_03/2023</t>
  </si>
  <si>
    <t>TOMADA BAIXA DE EMBUTIR (3 MÓDULOS), 2P+T 20 A, INCLUINDO SUPORTE E PLACA - FORNECIMENTO E INSTALAÇÃO. AF_03/2023</t>
  </si>
  <si>
    <t>TOMADA BAIXA DE EMBUTIR (3 MÓDULOS), 2P+T 20 A, SEM SUPORTE E SEM PLACA - FORNECIMENTO E INSTALAÇÃO. AF_03/2023</t>
  </si>
  <si>
    <t>TOMADA BAIXA DE EMBUTIR (4 MÓDULOS), 2P+T 10 A, INCLUINDO SUPORTE E PLACA - FORNECIMENTO E INSTALAÇÃO. AF_03/2023</t>
  </si>
  <si>
    <t>TOMADA BAIXA DE EMBUTIR (4 MÓDULOS), 2P+T 10 A, SEM SUPORTE E SEM PLACA - FORNECIMENTO E INSTALAÇÃO. AF_03/2023</t>
  </si>
  <si>
    <t>TOMADA BAIXA DE EMBUTIR (6 MÓDULOS), 2P+T 10 A, INCLUINDO SUPORTE E PLACA - FORNECIMENTO E INSTALAÇÃO. AF_03/2023</t>
  </si>
  <si>
    <t>TOMADA BAIXA DE EMBUTIR (6 MÓDULOS), 2P+T 10 A, SEM SUPORTE E SEM PLACA - FORNECIMENTO E INSTALAÇÃO. AF_03/2023</t>
  </si>
  <si>
    <t>TOMADA MÉDIA DE EMBUTIR (1 MÓDULO), 2P+T 20 A, INCLUINDO SUPORTE E PLACA - FORNECIMENTO E INSTALAÇÃO. AF_03/2023</t>
  </si>
  <si>
    <t>TOMADA MÉDIA DE EMBUTIR (1 MÓDULO), 2P+T 20 A, SEM SUPORTE E SEM PLACA - FORNECIMENTO E INSTALAÇÃO. AF_03/2023</t>
  </si>
  <si>
    <t>TOMADA MÉDIA DE EMBUTIR (2 MÓDULOS), 2P+T 20 A, INCLUINDO SUPORTE E PLACA - FORNECIMENTO E INSTALAÇÃO. AF_03/2023</t>
  </si>
  <si>
    <t>TOMADA MÉDIA DE EMBUTIR (2 MÓDULOS), 2P+T 20 A, SEM SUPORTE E SEM PLACA - FORNECIMENTO E INSTALAÇÃO. AF_03/2023</t>
  </si>
  <si>
    <t>TOMADA MÉDIA DE EMBUTIR (3 MÓDULOS), 2P+T 10 A, INCLUINDO SUPORTE E PLACA - FORNECIMENTO E INSTALAÇÃO. AF_03/2023</t>
  </si>
  <si>
    <t>TOMADA MÉDIA DE EMBUTIR (3 MÓDULOS), 2P+T 10 A, SEM SUPORTE E SEM PLACA - FORNECIMENTO E INSTALAÇÃO. AF_03/2023</t>
  </si>
  <si>
    <t>TOMADA MÉDIA DE EMBUTIR (3 MÓDULOS), 2P+T 20 A, INCLUINDO SUPORTE E PLACA - FORNECIMENTO E INSTALAÇÃO. AF_03/2023</t>
  </si>
  <si>
    <t>TOMADA MÉDIA DE EMBUTIR (3 MÓDULOS), 2P+T 20 A, SEM SUPORTE E SEM PLACA - FORNECIMENTO E INSTALAÇÃO. AF_03/2023</t>
  </si>
  <si>
    <t>CONDULETE DE ALUMÍNIO, TIPO B, PARA ELETRODUTO DE AÇO GALVANIZADO DN 20 MM (3/4''), APARENTE - FORNECIMENTO E INSTALAÇÃO. AF_01/2026</t>
  </si>
  <si>
    <t>CONDULETE DE ALUMÍNIO, TIPO B, PARA ELETRODUTO DE AÇO GALVANIZADO DN 25 MM (1''), APARENTE - FORNECIMENTO E INSTALAÇÃO. AF_01/2026</t>
  </si>
  <si>
    <t>CONDULETE DE ALUMÍNIO, TIPO B, PARA ELETRODUTO DE AÇO GALVANIZADO DN 32 MM (1 1/4''), APARENTE - FORNECIMENTO E INSTALAÇÃO. AF_01/2026</t>
  </si>
  <si>
    <t>CONDULETE DE ALUMÍNIO, TIPO C, PARA ELETRODUTO DE AÇO GALVANIZADO DN 20 MM (3/4''), APARENTE - FORNECIMENTO E INSTALAÇÃO. AF_01/2026</t>
  </si>
  <si>
    <t>CONDULETE DE ALUMÍNIO, TIPO C, PARA ELETRODUTO DE AÇO GALVANIZADO DN 25 MM (1''), APARENTE - FORNECIMENTO E INSTALAÇÃO. AF_01/2026</t>
  </si>
  <si>
    <t>CONDULETE DE ALUMÍNIO, TIPO C, PARA ELETRODUTO DE AÇO GALVANIZADO DN 32 MM (1 1/4''), APARENTE - FORNECIMENTO E INSTALAÇÃO. AF_01/2026</t>
  </si>
  <si>
    <t>CONDULETE DE ALUMÍNIO, TIPO E, ELETRODUTO DE AÇO GALVANIZADO DN 25 MM (1''), APARENTE - FORNECIMENTO E INSTALAÇÃO. AF_01/2026</t>
  </si>
  <si>
    <t>CONDULETE DE ALUMÍNIO, TIPO E, PARA ELETRODUTO DE AÇO GALVANIZADO DN 20 MM (3/4''), APARENTE - FORNECIMENTO E INSTALAÇÃO. AF_01/2026</t>
  </si>
  <si>
    <t>CONDULETE DE ALUMÍNIO, TIPO E, PARA ELETRODUTO DE AÇO GALVANIZADO DN 32 MM (1 1/4''), APARENTE - FORNECIMENTO E INSTALAÇÃO. AF_01/2026</t>
  </si>
  <si>
    <t>CONDULETE DE ALUMÍNIO, TIPO LB, PARA ELETRODUTO DE AÇO GALVANIZADO DN 20 MM (3/4''), APARENTE - FORNECIMENTO E INSTALAÇÃO. AF_01/2026</t>
  </si>
  <si>
    <t>CONDULETE DE ALUMÍNIO, TIPO LB, PARA ELETRODUTO DE AÇO GALVANIZADO DN 25 MM (1''), APARENTE - FORNECIMENTO E INSTALAÇÃO. AF_01/2026</t>
  </si>
  <si>
    <t>CONDULETE DE ALUMÍNIO, TIPO LB, PARA ELETRODUTO DE AÇO GALVANIZADO DN 32 MM (1 1/4''), APARENTE - FORNECIMENTO E INSTALAÇÃO. AF_01/2026</t>
  </si>
  <si>
    <t>CONDULETE DE ALUMÍNIO, TIPO LL, PARA ELETRODUTO DE AÇO GALVANIZADO DN 20 MM (3/4''), APARENTE - FORNECIMENTO E INSTALAÇÃO. AF_01/2026</t>
  </si>
  <si>
    <t>CONDULETE DE ALUMÍNIO, TIPO LL, PARA ELETRODUTO DE AÇO GALVANIZADO DN 25 MM (1''), APARENTE - FORNECIMENTO E INSTALAÇÃO. AF_01/2026</t>
  </si>
  <si>
    <t>CONDULETE DE ALUMÍNIO, TIPO LL, PARA ELETRODUTO DE AÇO GALVANIZADO DN 32 MM (1 1/4''), APARENTE - FORNECIMENTO E INSTALAÇÃO. AF_01/2026</t>
  </si>
  <si>
    <t>CONDULETE DE ALUMÍNIO, TIPO LR, PARA ELETRODUTO DE AÇO GALVANIZADO DN 20 MM (3/4''), APARENTE - FORNECIMENTO E INSTALAÇÃO. AF_01/2026</t>
  </si>
  <si>
    <t>CONDULETE DE ALUMÍNIO, TIPO LR, PARA ELETRODUTO DE AÇO GALVANIZADO DN 25 MM (1''), APARENTE - FORNECIMENTO E INSTALAÇÃO. AF_01/2026</t>
  </si>
  <si>
    <t>CONDULETE DE ALUMÍNIO, TIPO LR, PARA ELETRODUTO DE AÇO GALVANIZADO DN 32 MM (1 1/4''), APARENTE - FORNECIMENTO E INSTALAÇÃO. AF_01/2026</t>
  </si>
  <si>
    <t>CONDULETE DE ALUMÍNIO, TIPO T, PARA ELETRODUTO DE AÇO GALVANIZADO DN 20 MM (3/4''), APARENTE - FORNECIMENTO E INSTALAÇÃO. AF_01/2026</t>
  </si>
  <si>
    <t>CONDULETE DE ALUMÍNIO, TIPO T, PARA ELETRODUTO DE AÇO GALVANIZADO DN 25 MM (1''), APARENTE - FORNECIMENTO E INSTALAÇÃO. AF_01/2026</t>
  </si>
  <si>
    <t>CONDULETE DE ALUMÍNIO, TIPO T, PARA ELETRODUTO DE AÇO GALVANIZADO DN 32 MM (1 1/4''), APARENTE - FORNECIMENTO E INSTALAÇÃO. AF_01/2026</t>
  </si>
  <si>
    <t>CONDULETE DE ALUMÍNIO, TIPO TB, PARA ELETRODUTO DE AÇO GALVANIZADO DN 20 MM (3/4''), APARENTE - FORNECIMENTO E INSTALAÇÃO. AF_01/2026</t>
  </si>
  <si>
    <t>CONDULETE DE ALUMÍNIO, TIPO TB, PARA ELETRODUTO DE AÇO GALVANIZADO DN 25 MM (1''), APARENTE - FORNECIMENTO E INSTALAÇÃO. AF_01/2026</t>
  </si>
  <si>
    <t>CONDULETE DE ALUMÍNIO, TIPO TB, PARA ELETRODUTO DE AÇO GALVANIZADO DN 32 MM (1 1/4''), APARENTE - FORNECIMENTO E INSTALAÇÃO. AF_01/2026</t>
  </si>
  <si>
    <t>CONDULETE DE ALUMÍNIO, TIPO X, PARA ELETRODUTO DE AÇO GALVANIZADO DN 20 MM (3/4''), APARENTE - FORNECIMENTO E INSTALAÇÃO. AF_01/2026</t>
  </si>
  <si>
    <t>CONDULETE DE ALUMÍNIO, TIPO X, PARA ELETRODUTO DE AÇO GALVANIZADO DN 25 MM (1''), APARENTE - FORNECIMENTO E INSTALAÇÃO. AF_01/2026</t>
  </si>
  <si>
    <t>CONDULETE DE ALUMÍNIO, TIPO X, PARA ELETRODUTO DE AÇO GALVANIZADO DN 32 MM (1 1/4''), APARENTE - FORNECIMENTO E INSTALAÇÃO. AF_01/2026</t>
  </si>
  <si>
    <t>CONDULETE DE PVC, TIPO B, PARA ELETRODUTO DE PVC SOLDÁVEL DN 20 MM (1/2''), APARENTE - FORNECIMENTO E INSTALAÇÃO. AF_01/2026</t>
  </si>
  <si>
    <t>CONDULETE DE PVC, TIPO B, PARA ELETRODUTO DE PVC SOLDÁVEL DN 25 MM (3/4''), APARENTE - FORNECIMENTO E INSTALAÇÃO. AF_01/2026</t>
  </si>
  <si>
    <t>CONDULETE DE PVC, TIPO B, PARA ELETRODUTO DE PVC SOLDÁVEL DN 32 MM (1''), APARENTE - FORNECIMENTO E INSTALAÇÃO. AF_01/2026</t>
  </si>
  <si>
    <t>CONDULETE DE PVC, TIPO C, PARA ELETRODUTO DE PVC SOLDÁVEL DN 20 MM (1/2''), APARENTE - FORNECIMENTO E INSTALAÇÃO. AF_01/2026</t>
  </si>
  <si>
    <t>CONDULETE DE PVC, TIPO C, PARA ELETRODUTO DE PVC SOLDÁVEL DN 25 MM (3/4''), APARENTE - FORNECIMENTO E INSTALAÇÃO. AF_01/2026</t>
  </si>
  <si>
    <t>CONDULETE DE PVC, TIPO C, PARA ELETRODUTO DE PVC SOLDÁVEL DN 32 MM (1''), APARENTE - FORNECIMENTO E INSTALAÇÃO. AF_01/2026</t>
  </si>
  <si>
    <t>CONDULETE DE PVC, TIPO E, PARA ELETRODUTO DE PVC SOLDÁVEL DN 20 MM (1/2''), APARENTE - FORNECIMENTO E INSTALAÇÃO. AF_01/2026</t>
  </si>
  <si>
    <t>CONDULETE DE PVC, TIPO E, PARA ELETRODUTO DE PVC SOLDÁVEL DN 25 MM (3/4''), APARENTE - FORNECIMENTO E INSTALAÇÃO. AF_01/2026</t>
  </si>
  <si>
    <t>CONDULETE DE PVC, TIPO E, PARA ELETRODUTO DE PVC SOLDÁVEL DN 32 MM (1''), APARENTE - FORNECIMENTO E INSTALAÇÃO. AF_01/2026</t>
  </si>
  <si>
    <t>CONDULETE DE PVC, TIPO LB, PARA ELETRODUTO DE PVC SOLDÁVEL DN 20 MM (1/2''), APARENTE - FORNECIMENTO E INSTALAÇÃO. AF_01/2026</t>
  </si>
  <si>
    <t>CONDULETE DE PVC, TIPO LB, PARA ELETRODUTO DE PVC SOLDÁVEL DN 25 MM (3/4''), APARENTE - FORNECIMENTO E INSTALAÇÃO. AF_01/2026</t>
  </si>
  <si>
    <t>CONDULETE DE PVC, TIPO LB, PARA ELETRODUTO DE PVC SOLDÁVEL DN 32 MM (1''), APARENTE - FORNECIMENTO E INSTALAÇÃO. AF_01/2026</t>
  </si>
  <si>
    <t>CONDULETE DE PVC, TIPO LL, PARA ELETRODUTO DE PVC SOLDÁVEL DN 20 MM (1/2''), APARENTE - FORNECIMENTO E INSTALAÇÃO. AF_01/2026</t>
  </si>
  <si>
    <t>CONDULETE DE PVC, TIPO LL, PARA ELETRODUTO DE PVC SOLDÁVEL DN 25 MM (3/4''), APARENTE - FORNECIMENTO E INSTALAÇÃO. AF_01/2026</t>
  </si>
  <si>
    <t>CONDULETE DE PVC, TIPO LL, PARA ELETRODUTO DE PVC SOLDÁVEL DN 32 MM (1''), APARENTE - FORNECIMENTO E INSTALAÇÃO. AF_01/2026</t>
  </si>
  <si>
    <t>CONDULETE DE PVC, TIPO LR, PARA ELETRODUTO DE PVC SOLDÁVEL DN 20 MM (1/2''), APARENTE - FORNECIMENTO E INSTALAÇÃO. AF_01/2026</t>
  </si>
  <si>
    <t>CONDULETE DE PVC, TIPO LR, PARA ELETRODUTO DE PVC SOLDÁVEL DN 25 MM (3/4''), APARENTE - FORNECIMENTO E INSTALAÇÃO. AF_01/2026</t>
  </si>
  <si>
    <t>CONDULETE DE PVC, TIPO LR, PARA ELETRODUTO DE PVC SOLDÁVEL DN 32 MM (1''), APARENTE - FORNECIMENTO E INSTALAÇÃO. AF_01/2026</t>
  </si>
  <si>
    <t>CONDULETE DE PVC, TIPO T, PARA ELETRODUTO DE PVC SOLDÁVEL DN 25 MM (3/4''), APARENTE - FORNECIMENTO E INSTALAÇÃO. AF_01/2026</t>
  </si>
  <si>
    <t>CONDULETE DE PVC, TIPO T, PARA ELETRODUTO DE PVC SOLDÁVEL DN 32 MM (1''), APARENTE - FORNECIMENTO E INSTALAÇÃO. AF_01/2026</t>
  </si>
  <si>
    <t>CONDULETE DE PVC, TIPO TB, PARA ELETRODUTO DE PVC SOLDÁVEL DN 20 MM (1/2''), APARENTE - FORNECIMENTO E INSTALAÇÃO. AF_01/2026</t>
  </si>
  <si>
    <t>CONDULETE DE PVC, TIPO TB, PARA ELETRODUTO DE PVC SOLDÁVEL DN 25 MM (3/4''), APARENTE - FORNECIMENTO E INSTALAÇÃO. AF_01/2026</t>
  </si>
  <si>
    <t>CONDULETE DE PVC, TIPO TB, PARA ELETRODUTO DE PVC SOLDÁVEL DN 32 MM (1''), APARENTE - FORNECIMENTO E INSTALAÇÃO. AF_01/2026</t>
  </si>
  <si>
    <t>CONDULETE DE PVC, TIPO X, PARA ELETRODUTO DE PVC SOLDÁVEL DN 20 MM (1/2''), APARENTE - FORNECIMENTO E INSTALAÇÃO. AF_01/2026</t>
  </si>
  <si>
    <t>CONDULETE DE PVC, TIPO X, PARA ELETRODUTO DE PVC SOLDÁVEL DN 25 MM (3/4"), APARENTE - FORNECIMENTO E INSTALAÇÃO. AF_01/2026</t>
  </si>
  <si>
    <t>CONDULETE DE PVC, TIPO X, PARA ELETRODUTO DE PVC SOLDÁVEL DN 32 MM (1''), APARENTE - FORNECIMENTO E INSTALAÇÃO. AF_01/2026</t>
  </si>
  <si>
    <t>CONEXÕES ROSQUEÁVEIS PARA ELETRODUTO METÁLICO FLEXÍVEL COM CAPA (SEALTUBO) TERMINAL MACHO GIRATÓRIO, DIÂMETRO 1 1/4" - FORNECIMENTO E INSTALAÇÃO. AF_01/2026</t>
  </si>
  <si>
    <t>CONEXÕES ROSQUEÁVEIS PARA ELETRODUTO METÁLICO FLEXÍVEL COM CAPA (SEALTUBO) TERMINAL MACHO GIRATÓRIO, DIÂMETRO 1" - FORNECIMENTO E INSTALAÇÃO. AF_01/2026</t>
  </si>
  <si>
    <t>CONEXÕES ROSQUEÁVEIS PARA ELETRODUTO METÁLICO FLEXÍVEL COM CAPA (SEALTUBO) TERMINAL MACHO GIRATÓRIO, DIÂMETRO 3/4"- FORNECIMENTO E INSTALAÇÃO. AF_01/2026</t>
  </si>
  <si>
    <t>CURVA 135 GRAUS PARA ELETRODUTO, AÇO GALVANIZADO, DN 20 MM (3/4''), APARENTE - FORNECIMENTO E INSTALAÇÃO. AF_01/2026</t>
  </si>
  <si>
    <t>CURVA 135 GRAUS PARA ELETRODUTO, AÇO GALVANIZADO, DN 25 MM (1''), APARENTE - FORNECIMENTO E INSTALAÇÃO. AF_01/2026</t>
  </si>
  <si>
    <t>CURVA 135 GRAUS PARA ELETRODUTO, AÇO GALVANIZADO, DN 32 MM (1 1/4''), APARENTE - FORNECIMENTO E INSTALAÇÃO. AF_01/2026</t>
  </si>
  <si>
    <t>CURVA 135 GRAUS PARA ELETRODUTO, AÇO GALVANIZADO, DN 40 MM (1 1/2''), APARENTE - FORNECIMENTO E INSTALAÇÃO. AF_01/2026</t>
  </si>
  <si>
    <t>CURVA 45 GRAUS PARA ELETRODUTO, AÇO GALVANIZADO, DN 20 MM (3/4''), APARENTE - FORNECIMENTO E INSTALAÇÃO. AF_01/2026</t>
  </si>
  <si>
    <t>CURVA 45 GRAUS PARA ELETRODUTO, AÇO GALVANIZADO, DN 25 MM (1''), APARENTE - FORNECIMENTO E INSTALAÇÃO. AF_01/2026</t>
  </si>
  <si>
    <t>CURVA 45 GRAUS PARA ELETRODUTO, AÇO GALVANIZADO, DN 32 MM (1 1/4''), APARENTE - FORNECIMENTO E INSTALAÇÃO. AF_01/2026</t>
  </si>
  <si>
    <t>CURVA 45 GRAUS PARA ELETRODUTO, AÇO GALVANIZADO, DN 40 MM (1 1/2''), APARENTE - FORNECIMENTO E INSTALAÇÃO. AF_01/2026</t>
  </si>
  <si>
    <t>CURVA 90 GRAUS PARA ELETRODUTO, AÇO GALVANIZADO, DN 20 MM (3/4''), APARENTE - FORNECIMENTO E INSTALAÇÃO. AF_01/2026</t>
  </si>
  <si>
    <t>CURVA 90 GRAUS PARA ELETRODUTO, AÇO GALVANIZADO, DN 25 MM (1"), APARENTE - FORNECIMENTO E INSTALAÇÃO. AF_01/2026</t>
  </si>
  <si>
    <t>CURVA 90 GRAUS PARA ELETRODUTO, AÇO GALVANIZADO, DN 32 MM (1 1/4''), APARENTE - FORNECIMENTO E INSTALAÇÃO. AF_01/2026</t>
  </si>
  <si>
    <t>CURVA 90 GRAUS PARA ELETRODUTO, AÇO GALVANIZADO, DN 40 MM (1 1/2''), APARENTE - FORNECIMENTO E INSTALAÇÃO. AF_01/2026</t>
  </si>
  <si>
    <t>CURVA 90 GRAUS PARA ELETRODUTO, PVC, SOLDÁVEL, DN 20 MM (1/2''), APARENTE - FORNECIMENTO E INSTALAÇÃO. AF_01/2026</t>
  </si>
  <si>
    <t>CURVA 90 GRAUS PARA ELETRODUTO, PVC, SOLDÁVEL, DN 25 MM (3/4''), APARENTE - FORNECIMENTO E INSTALAÇÃO. AF_01/2026</t>
  </si>
  <si>
    <t>CURVA 90 GRAUS PARA ELETRODUTO, PVC, SOLDÁVEL, DN 32 MM (1''), APARENTE - FORNECIMENTO E INSTALAÇÃO. AF_01/2026</t>
  </si>
  <si>
    <t>ELETRODUTO METÁLICO ZINCADO FLEXÍVEL COM CAPA (SEALTUBO), DIÂMETRO 1 1/4"- FORNECIMENTO E INSTALAÇÃO. AF_01/2026</t>
  </si>
  <si>
    <t>ELETRODUTO METÁLICO ZINCADO FLEXÍVEL COM CAPA (SEALTUBO), DIÂMETRO 1"- FORNECIMENTO E INSTALAÇÃO. AF_01/2026</t>
  </si>
  <si>
    <t>ELETRODUTO METÁLICO ZINCADO FLEXÍVEL COM CAPA (SEALTUBO),  DIÂMETRO 3/4"- FORNECIMENTO E INSTALAÇÃO. AF_01/2026</t>
  </si>
  <si>
    <t>ELETRODUTO RÍGIDO SOLDÁVEL, PVC, DN 20 MM (1/2"), APARENTE - FORNECIMENTO E INSTALAÇÃO. AF_01/2026</t>
  </si>
  <si>
    <t>ELETRODUTO RÍGIDO SOLDÁVEL, PVC, DN 25 MM (3/4"), APARENTE - FORNECIMENTO E INSTALAÇÃO. AF_01/2026</t>
  </si>
  <si>
    <t>ELETRODUTO RÍGIDO SOLDÁVEL, PVC, DN 32 MM (1"), APARENTE - FORNECIMENTO E INSTALAÇÃO. AF_01/2026</t>
  </si>
  <si>
    <t>ELETRODUTO RÍGIDO, EM AÇO ZINCADO OU GALVANIZADO, TIPO PESADO, DN=1 1/2", APARENTE - FORNECIMENTO E INSTALAÇÃO. AF_01/2026</t>
  </si>
  <si>
    <t>ELETRODUTO RÍGIDO, EM AÇO ZINCADO OU GALVANIZADO, TIPO PESADO, DN=1 1/4", APARENTE- FORNECIMENTO E INSTALAÇÃO. AF_01/2026</t>
  </si>
  <si>
    <t>ELETRODUTO RÍGIDO, EM AÇO ZINCADO OU GALVANIZADO, TIPO PESADO, DN=1", APARENTE - FORNECIMENTO E INSTALAÇÃO. AF_01/2026</t>
  </si>
  <si>
    <t>ELETRODUTO RÍGIDO, EM AÇO ZINCADO OU GALVANIZADO, TIPO PESADO, DN=3/4", APARENTE - FORNECIMENTO E INSTALAÇÃO. AF_01/2026</t>
  </si>
  <si>
    <t>LUVA DE EMENDA PARA ELETRODUTO, AÇO GALVANIZADO, DN 20 MM (3/4''), APARENTE - FORNECIMENTO E INSTALAÇÃO. AF_01/2026</t>
  </si>
  <si>
    <t>LUVA DE EMENDA PARA ELETRODUTO, AÇO GALVANIZADO, DN 25 MM (1''), APARENTE - FORNECIMENTO E INSTALAÇÃO. AF_01/2026</t>
  </si>
  <si>
    <t>LUVA DE EMENDA PARA ELETRODUTO, AÇO GALVANIZADO, DN 32 MM (1 1/4''), APARENTE - FORNECIMENTO E INSTALAÇÃO. AF_01/2026</t>
  </si>
  <si>
    <t>LUVA DE EMENDA PARA ELETRODUTO, AÇO GALVANIZADO, DN 40 MM (1 1/2''), APARENTE - FORNECIMENTO E INSTALAÇÃO. AF_01/2026</t>
  </si>
  <si>
    <t>LUVA PARA ELETRODUTO, PVC, SOLDÁVEL, DN 20 MM (1/2''), APARENTE - FORNECIMENTO E INSTALAÇÃO. AF_01/2026</t>
  </si>
  <si>
    <t>LUVA PARA ELETRODUTO, PVC, SOLDÁVEL, DN 25 MM (3/4''), APARENTE - FORNECIMENTO E INSTALAÇÃO. AF_01/2026</t>
  </si>
  <si>
    <t>LUVA PARA ELETRODUTO, PVC, SOLDÁVEL, DN 32 MM (1''), APARENTE - FORNECIMENTO E INSTALAÇÃO. AF_01/2026</t>
  </si>
  <si>
    <t>CABO DE COBRE ISOLADO, 10 MM², ANTI-CHAMA 450/750 V, INSTALADO EM ELETROCALHA OU PERFILADO - FORNECIMENTO E INSTALAÇÃO. AF_07/2025</t>
  </si>
  <si>
    <t>CABO DE COBRE ISOLADO, 16 MM², ANTI-CHAMA 450/750 V, INSTALADO EM ELETROCALHA OU PERFILADO - FORNECIMENTO E INSTALAÇÃO. AF_07/2025</t>
  </si>
  <si>
    <t>CABO DE COBRE ISOLADO, 25 MM², ANTI-CHAMA 450/750 V, INSTALADO EM ELETROCALHA OU PERFILADO - FORNECIMENTO E INSTALAÇÃO. AF_07/2025</t>
  </si>
  <si>
    <t>CAIXA DE PROTEÇÃO PARA MEDIDOR MONOFÁSICO DE EMBUTIR - FORNECIMENTO E INSTALAÇÃO. AF_07/2025</t>
  </si>
  <si>
    <t>CONTATOR TRIPOLAR I NOMIMAL 95A - FORNECIMENTO E INSTALAÇÃO. AF_07/2025</t>
  </si>
  <si>
    <t>CONTATOR TRIPOLAR I NOMINAL 12A - FORNECIMENTO E INSTALAÇÃO. AF_07/2025</t>
  </si>
  <si>
    <t>CONTATOR TRIPOLAR I NOMINAL 22A - FORNECIMENTO E INSTALAÇÃO. AF_07/2025</t>
  </si>
  <si>
    <t>CONTATOR TRIPOLAR I NOMINAL 38A - FORNECIMENTO E INSTALAÇÃO. AF_07/2025</t>
  </si>
  <si>
    <t>COTOVELO PARA BARRAMENTO BLINDADO, 1000A - FORNECIMENTO E INSTALAÇÃO. AF_07/2025</t>
  </si>
  <si>
    <t>COTOVELO PARA BARRAMENTO BLINDADO, 1250A - FORNECIMENTO E INSTALAÇÃO. AF_07/2025</t>
  </si>
  <si>
    <t>COTOVELO PARA BARRAMENTO BLINDADO, 1600A - FORNECIMENTO E INSTALAÇÃO. AF_07/2025</t>
  </si>
  <si>
    <t>COTOVELO PARA BARRAMENTO BLINDADO, 2000A - FORNECIMENTO E INSTALAÇÃO. AF_07/2025</t>
  </si>
  <si>
    <t>COTOVELO PARA BARRAMENTO BLINDADO, 2500A - FORNECIMENTO E INSTALAÇÃO. AF_07/2025</t>
  </si>
  <si>
    <t>COTOVELO PARA BARRAMENTO BLINDADO, 250A - FORNECIMENTO E INSTALAÇÃO. AF_07/2025</t>
  </si>
  <si>
    <t>COTOVELO PARA BARRAMENTO BLINDADO, 350A - FORNECIMENTO E INSTALAÇÃO. AF_07/2025</t>
  </si>
  <si>
    <t>COTOVELO PARA BARRAMENTO BLINDADO, 450A - FORNECIMENTO E INSTALAÇÃO. AF_07/2025</t>
  </si>
  <si>
    <t>COTOVELO PARA BARRAMENTO BLINDADO, 550A - FORNECIMENTO E INSTALAÇÃO. AF_07/2025</t>
  </si>
  <si>
    <t>COTOVELO PARA BARRAMENTO BLINDADO, 630A - FORNECIMENTO E INSTALAÇÃO. AF_07/2025</t>
  </si>
  <si>
    <t>DISJUNTOR BAIXA TENSÃO TRIPOLAR A SECO 800A/600V - FORNECIMENTO E INSTALAÇÃO. AF_07/2025</t>
  </si>
  <si>
    <t>DISJUNTOR BIPOLAR DR 63A - FORNECIMENTO E INSTALAÇÃO. AF_07/2025</t>
  </si>
  <si>
    <t>DISJUNTOR BIPOLAR TIPO DIN, CORRENTE NOMINAL DE 10A - FORNECIMENTO E INSTALAÇÃO. AF_07/2025</t>
  </si>
  <si>
    <t>DISJUNTOR BIPOLAR TIPO DIN, CORRENTE NOMINAL DE 16A - FORNECIMENTO E INSTALAÇÃO. AF_07/2025</t>
  </si>
  <si>
    <t>DISJUNTOR BIPOLAR TIPO DIN, CORRENTE NOMINAL DE 20A - FORNECIMENTO E INSTALAÇÃO. AF_07/2025</t>
  </si>
  <si>
    <t>DISJUNTOR BIPOLAR TIPO DIN, CORRENTE NOMINAL DE 25A - FORNECIMENTO E INSTALAÇÃO. AF_07/2025</t>
  </si>
  <si>
    <t>DISJUNTOR BIPOLAR TIPO DIN, CORRENTE NOMINAL DE 32A - FORNECIMENTO E INSTALAÇÃO. AF_07/2025</t>
  </si>
  <si>
    <t>DISJUNTOR BIPOLAR TIPO DIN, CORRENTE NOMINAL DE 40A - FORNECIMENTO E INSTALAÇÃO. AF_07/2025</t>
  </si>
  <si>
    <t>DISJUNTOR BIPOLAR TIPO DIN, CORRENTE NOMINAL DE 50A - FORNECIMENTO E INSTALAÇÃO. AF_07/2025</t>
  </si>
  <si>
    <t>DISJUNTOR BIPOLAR TIPO DR, CORRENTE NOMINAL DE 25A - FORNECIMENTO E INSTALAÇÃO. AF_07/2025</t>
  </si>
  <si>
    <t>DISJUNTOR BIPOLAR TIPO DR, CORRENTE NOMINAL DE 40A - FORNECIMENTO E INSTALAÇÃO. AF_07/2025</t>
  </si>
  <si>
    <t>DISJUNTOR BIPOLAR TIPO NEMA, CORRENTE NOMINAL DE 10 ATÉ 50A - FORNECIMENTO E INSTALAÇÃO. AF_07/2025</t>
  </si>
  <si>
    <t>DISJUNTOR MONOPOLAR TIPO DIN, CORRENTE NOMINAL DE 10A - FORNECIMENTO E INSTALAÇÃO. AF_07/2025</t>
  </si>
  <si>
    <t>DISJUNTOR MONOPOLAR TIPO DIN, CORRENTE NOMINAL DE 16A - FORNECIMENTO E INSTALAÇÃO. AF_07/2025</t>
  </si>
  <si>
    <t>DISJUNTOR MONOPOLAR TIPO DIN, CORRENTE NOMINAL DE 20A - FORNECIMENTO E INSTALAÇÃO. AF_07/2025</t>
  </si>
  <si>
    <t>DISJUNTOR MONOPOLAR TIPO DIN, CORRENTE NOMINAL DE 25A - FORNECIMENTO E INSTALAÇÃO. AF_07/2025</t>
  </si>
  <si>
    <t>DISJUNTOR MONOPOLAR TIPO DIN, CORRENTE NOMINAL DE 32A - FORNECIMENTO E INSTALAÇÃO. AF_07/2025</t>
  </si>
  <si>
    <t>DISJUNTOR MONOPOLAR TIPO DIN, CORRENTE NOMINAL DE 40A - FORNECIMENTO E INSTALAÇÃO. AF_07/2025</t>
  </si>
  <si>
    <t>DISJUNTOR MONOPOLAR TIPO DIN, CORRENTE NOMINAL DE 50A - FORNECIMENTO E INSTALAÇÃO. AF_07/2025</t>
  </si>
  <si>
    <t>DISJUNTOR MONOPOLAR TIPO NEMA, CORRENTE NOMINAL DE 10 ATÉ 30A - FORNECIMENTO E INSTALAÇÃO. AF_07/2025</t>
  </si>
  <si>
    <t>DISJUNTOR MONOPOLAR TIPO NEMA, CORRENTE NOMINAL DE 35 ATÉ 50A - FORNECIMENTO E INSTALAÇÃO. AF_07/2025</t>
  </si>
  <si>
    <t>DISJUNTOR TERMOMAGNÉTICO TRIPOLAR, CORRENTE NOMINAL DE 125A - FORNECIMENTO E INSTALAÇÃO. AF_07/2025</t>
  </si>
  <si>
    <t>DISJUNTOR TERMOMAGNÉTICO TRIPOLAR, CORRENTE NOMINAL DE 200A - FORNECIMENTO E INSTALAÇÃO. AF_07/2025</t>
  </si>
  <si>
    <t>DISJUNTOR TERMOMAGNÉTICO TRIPOLAR, CORRENTE NOMINAL DE 250A - FORNECIMENTO E INSTALAÇÃO. AF_07/2025</t>
  </si>
  <si>
    <t>DISJUNTOR TERMOMAGNÉTICO TRIPOLAR, CORRENTE NOMINAL DE 400A - FORNECIMENTO E INSTALAÇÃO. AF_07/2025</t>
  </si>
  <si>
    <t>DISJUNTOR TERMOMAGNÉTICO TRIPOLAR, CORRENTE NOMINAL DE 600A - FORNECIMENTO E INSTALAÇÃO. AF_07/2025</t>
  </si>
  <si>
    <t>DISJUNTOR TETRAPOLAR TIPO DR, CORRENTE NOMINAL DE 25A - FORNECIMENTO E INSTALAÇÃO. AF_07/2025</t>
  </si>
  <si>
    <t>DISJUNTOR TETRAPOLAR TIPO DR, CORRENTE NOMINAL DE 40A - FORNECIMENTO E INSTALAÇÃO. AF_07/2025</t>
  </si>
  <si>
    <t>DISJUNTOR TRIPOLAR DIN 63A - FORNECIMENTO E INSTALAÇÃO. AF_07/2025</t>
  </si>
  <si>
    <t>DISJUNTOR TRIPOLAR DIN 80A - FORNECIMENTO E INSTALAÇÃO. AF_07/2025</t>
  </si>
  <si>
    <t>DISJUNTOR TRIPOLAR TIPO DIN, CORRENTE NOMINAL DE 10A - FORNECIMENTO E INSTALAÇÃO. AF_07/2025</t>
  </si>
  <si>
    <t>DISJUNTOR TRIPOLAR TIPO DIN, CORRENTE NOMINAL DE 16A - FORNECIMENTO E INSTALAÇÃO. AF_07/2025</t>
  </si>
  <si>
    <t>DISJUNTOR TRIPOLAR TIPO DIN, CORRENTE NOMINAL DE 20A - FORNECIMENTO E INSTALAÇÃO. AF_07/2025</t>
  </si>
  <si>
    <t>DISJUNTOR TRIPOLAR TIPO DIN, CORRENTE NOMINAL DE 25A - FORNECIMENTO E INSTALAÇÃO. AF_07/2025</t>
  </si>
  <si>
    <t>DISJUNTOR TRIPOLAR TIPO DIN, CORRENTE NOMINAL DE 32A - FORNECIMENTO E INSTALAÇÃO. AF_07/2025</t>
  </si>
  <si>
    <t>DISJUNTOR TRIPOLAR TIPO DIN, CORRENTE NOMINAL DE 40A - FORNECIMENTO E INSTALAÇÃO. AF_07/2025</t>
  </si>
  <si>
    <t>DISJUNTOR TRIPOLAR TIPO DIN, CORRENTE NOMINAL DE 50A - FORNECIMENTO E INSTALAÇÃO. AF_07/2025</t>
  </si>
  <si>
    <t>DISJUNTOR TRIPOLAR TIPO NEMA, CORRENTE NOMINAL DE 10 ATÉ 50A - FORNECIMENTO E INSTALAÇÃO. AF_07/2025</t>
  </si>
  <si>
    <t>DISJUNTOR TRIPOLAR TIPO NEMA, CORRENTE NOMINAL DE 60 ATÉ 100A - FORNECIMENTO E INSTALAÇÃO. AF_07/2025</t>
  </si>
  <si>
    <t>DISPOSITIVO DPS 20KA-175V OU 275V - FORNECIMENTO E INSTALAÇÃO. AF_07/2025</t>
  </si>
  <si>
    <t>DISPOSITIVO DPS 40KA-175V OU 275V - FORNECIMENTO E INSTALAÇÃO. AF_07/2025</t>
  </si>
  <si>
    <t>DISPOSITIVO DPS 60KA-275V - FORNECIMENTO E INSTALAÇÃO. AF_07/2025</t>
  </si>
  <si>
    <t>GABARITO PARA BARRAMENTO BLINDADO - FORNECIMENTO E INSTALAÇÃO. AF_07/2025</t>
  </si>
  <si>
    <t>PEÇA RETA DE BARRAMENTO BLINDADO, 1000A - FORNECIMENTO E INSTALAÇÃO. AF_07/2025</t>
  </si>
  <si>
    <t>PEÇA RETA DE BARRAMENTO BLINDADO, 1250A - FORNECIMENTO E INSTALAÇÃO. AF_07/2025</t>
  </si>
  <si>
    <t>PEÇA RETA DE BARRAMENTO BLINDADO, 1600A - FORNECIMENTO E INSTALAÇÃO. AF_07/2025</t>
  </si>
  <si>
    <t>PEÇA RETA DE BARRAMENTO BLINDADO, 2000A - FORNECIMENTO E INSTALAÇÃO. AF_07/2025</t>
  </si>
  <si>
    <t>PEÇA RETA DE BARRAMENTO BLINDADO, 2500A - FORNECIMENTO E INSTALAÇÃO. AF_07/2025</t>
  </si>
  <si>
    <t>PEÇA RETA DE BARRAMENTO BLINDADO, 250A - FORNECIMENTO E INSTALAÇÃO. AF_07/2025</t>
  </si>
  <si>
    <t>PEÇA RETA DE BARRAMENTO BLINDADO, 350A - FORNECIMENTO E INSTALAÇÃO. AF_07/2025</t>
  </si>
  <si>
    <t>PEÇA RETA DE BARRAMENTO BLINDADO, 450A - FORNECIMENTO E INSTALAÇÃO. AF_07/2025</t>
  </si>
  <si>
    <t>PEÇA RETA DE BARRAMENTO BLINDADO, 550A - FORNECIMENTO E INSTALAÇÃO. AF_07/2025</t>
  </si>
  <si>
    <t>PEÇA RETA DE BARRAMENTO BLINDADO, 630A - FORNECIMENTO E INSTALAÇÃO. AF_07/2025</t>
  </si>
  <si>
    <t>QUADRO DE DISTRIBUIÇÃO DE ENERGIA EM CHAPA DE AÇO GALVANIZADO, DE EMBUTIR, COM BARRAMENTO TRIFÁSICO, PARA 12 DISJUNTORES DIN 100A - FORNECIMENTO E INSTALAÇÃO. AF_07/2025</t>
  </si>
  <si>
    <t>QUADRO DE DISTRIBUIÇÃO DE ENERGIA EM CHAPA DE AÇO GALVANIZADO, DE EMBUTIR, COM BARRAMENTO TRIFÁSICO, PARA 18 DISJUNTORES DIN 100A - FORNECIMENTO E INSTALAÇÃO. AF_07/2025</t>
  </si>
  <si>
    <t>QUADRO DE DISTRIBUIÇÃO DE ENERGIA EM CHAPA DE AÇO GALVANIZADO, DE EMBUTIR, COM BARRAMENTO TRIFÁSICO, PARA 24 DISJUNTORES DIN 100A - FORNECIMENTO E INSTALAÇÃO. AF_07/2025</t>
  </si>
  <si>
    <t>QUADRO DE DISTRIBUIÇÃO DE ENERGIA EM CHAPA DE AÇO GALVANIZADO, DE EMBUTIR, COM BARRAMENTO TRIFÁSICO, PARA 28 DISJUNTORES DIN 100A - FORNECIMENTO E INSTALAÇÃO. AF_07/2025</t>
  </si>
  <si>
    <t>QUADRO DE DISTRIBUIÇÃO DE ENERGIA EM CHAPA DE AÇO GALVANIZADO, DE EMBUTIR, COM BARRAMENTO TRIFÁSICO, PARA 30 DISJUNTORES DIN 150A - FORNECIMENTO E INSTALAÇÃO. AF_07/2025</t>
  </si>
  <si>
    <t>QUADRO DE DISTRIBUIÇÃO DE ENERGIA EM CHAPA DE AÇO GALVANIZADO, DE EMBUTIR, COM BARRAMENTO TRIFÁSICO, PARA 30 DISJUNTORES DIN 225A - FORNECIMENTO E INSTALAÇÃO. AF_07/2025</t>
  </si>
  <si>
    <t>QUADRO DE DISTRIBUIÇÃO DE ENERGIA EM CHAPA DE AÇO GALVANIZADO, DE EMBUTIR, COM BARRAMENTO TRIFÁSICO, PARA 36 DISJUNTORES DIN 100A - FORNECIMENTO E INSTALAÇÃO. AF_07/2025</t>
  </si>
  <si>
    <t>QUADRO DE DISTRIBUIÇÃO DE ENERGIA EM CHAPA DE AÇO GALVANIZADO, DE EMBUTIR, COM BARRAMENTO TRIFÁSICO, PARA 40 DISJUNTORES DIN 100A - FORNECIMENTO E INSTALAÇÃO. AF_07/2025</t>
  </si>
  <si>
    <t>QUADRO DE DISTRIBUIÇÃO DE ENERGIA EM CHAPA DE AÇO GALVANIZADO, DE EMBUTIR, COM BARRAMENTO TRIFÁSICO, PARA 48 DISJUNTORES DIN 100A - FORNECIMENTO E INSTALAÇÃO. AF_07/2025</t>
  </si>
  <si>
    <t>QUADRO DE DISTRIBUIÇÃO DE ENERGIA EM CHAPA DE AÇO GALVANIZADO, DE SOBREPOR, COM BARRAMENTO TRIFÁSICO, PARA 18 DISJUNTORES DIN 100A - FORNECIMENTO E INSTALAÇÃO. AF_07/2025</t>
  </si>
  <si>
    <t>QUADRO DE DISTRIBUIÇÃO DE ENERGIA EM CHAPA DE AÇO GALVANIZADO, DE SOBREPOR, COM BARRAMENTO TRIFÁSICO, PARA 28 DISJUNTORES DIN 100A - FORNECIMENTO E INSTALAÇÃO. AF_07/2025</t>
  </si>
  <si>
    <t>QUADRO DE DISTRIBUIÇÃO DE ENERGIA EM CHAPA DE AÇO GALVANIZADO, DE SOBREPOR, COM BARRAMENTO TRIFÁSICO, PARA 36 DISJUNTORES DIN 100A - FORNECIMENTO E INSTALAÇÃO. AF_07/2025</t>
  </si>
  <si>
    <t>QUADRO DE DISTRIBUIÇÃO DE ENERGIA EM CHAPA DE AÇO GALVANIZADO, DE SOBREPOR, COM BARRAMENTO TRIFÁSICO, PARA 48 DISJUNTORES DIN 100A - FORNECIMENTO E INSTALAÇÃO. AF_07/2025</t>
  </si>
  <si>
    <t>QUADRO DE DISTRIBUIÇÃO DE ENERGIA EM PVC, DE EMBUTIR, SEM BARRAMENTO, PARA 3 DISJUNTORES - FORNECIMENTO E INSTALAÇÃO. AF_07/2025</t>
  </si>
  <si>
    <t>QUADRO DE DISTRIBUIÇÃO DE ENERGIA EM PVC, DE EMBUTIR, SEM BARRAMENTO, PARA 6 DISJUNTORES - FORNECIMENTO E INSTALAÇÃO. AF_07/2025</t>
  </si>
  <si>
    <t>QUADRO DE DISTRIBUIÇÃO DE LUZ EM PVC PARA 12 DISJUNTORES - FORNECIMENTO E INSTALAÇÃO. AF_07/2025</t>
  </si>
  <si>
    <t>QUADRO DE DISTRIBUIÇÃO DE LUZ EM PVC PARA 24 DISJUNTORES - FORNECIMENTO E INSTALAÇÃO. AF_07/2025</t>
  </si>
  <si>
    <t>QUADRO DE DISTRIBUIÇÃO DE LUZ EM PVC PARA 4 DISJUNTORES - FORNECIMENTO E INSTALAÇÃO. AF_07/2025</t>
  </si>
  <si>
    <t>QUADRO DE DISTRIBUIÇÃO DE LUZ EM PVC PARA 8 DISJUNTORES - FORNECIMENTO E INSTALAÇÃO. AF_07/2025</t>
  </si>
  <si>
    <t>QUADRO DE MEDIÇÃO GERAL DE ENERGIA COM 12 MEDIDORES - FORNECIMENTO E INSTALAÇÃO. AF_07/2025</t>
  </si>
  <si>
    <t>QUADRO DE MEDIÇÃO GERAL DE ENERGIA COM 16 MEDIDORES - FORNECIMENTO E INSTALAÇÃO. AF_07/2025</t>
  </si>
  <si>
    <t>QUADRO DE MEDIÇÃO GERAL DE ENERGIA COM 8 MEDIDORES - FORNECIMENTO E INSTALAÇÃO. AF_07/2025</t>
  </si>
  <si>
    <t>QUADRO DE MEDIÇÃO GERAL DE ENERGIA PARA 1 MEDIDOR DE SOBREPOR - FORNECIMENTO E INSTALAÇÃO. AF_07/2025</t>
  </si>
  <si>
    <t>QUADRO DE MEDIÇÃO GERAL DE ENERGIA PARA BARRAMENTO BLINDADO COM 4 MEDIDORES - FORNECIMENTO E INSTALAÇÃO. AF_07/2025</t>
  </si>
  <si>
    <t>ALÇA PREFORMADA DE DISTRIBUIÇÃO, EM AÇO GALVANIZADO, AWG 1 - FORNECIMENTO E INSTALAÇÃO. AF_12/2025</t>
  </si>
  <si>
    <t>ALÇA PREFORMADA DE DISTRIBUIÇÃO, EM AÇO GALVANIZADO, AWG 2 - FORNECIMENTO E INSTALAÇÃO. AF_12/2025</t>
  </si>
  <si>
    <t>ALÇA PREFORMADA DE DISTRIBUIÇÃO, EM AÇO GALVANIZADO, AWG 4 - FORNECIMENTO E INSTALAÇÃO. AF_12/2025</t>
  </si>
  <si>
    <t>ALÇA PREFORMADA DE DISTRIBUIÇÃO, EM AÇO GALVANIZADO, AWG 6 - FORNECIMENTO E INSTALAÇÃO. AF_12/2025</t>
  </si>
  <si>
    <t>APARELHO SINALIZADOR DE SAÍDA DE GARAGEM, COM CÉLULA FOTOELÉTRICA - FORNECIMENTO E INSTALAÇÃO. AF_12/2025</t>
  </si>
  <si>
    <t>ARMAÇÃO SECUNDÁRIA, COM 1 ESTRIBO E 1 ISOLADOR - FORNECIMENTO E INSTALAÇÃO. AF_12/2025</t>
  </si>
  <si>
    <t>ARMAÇÃO SECUNDÁRIA, COM 1 ESTRIBO, SEM ISOLADOR - FORNECIMENTO E INSTALAÇÃO. AF_12/2025</t>
  </si>
  <si>
    <t>ARMAÇÃO SECUNDÁRIA, COM 2 ESTRIBOS E 2 ISOLADORES - FORNECIMENTO E INSTALAÇÃO. AF_12/2025</t>
  </si>
  <si>
    <t>ARMAÇÃO SECUNDÁRIA, COM 2 ESTRIBOS, SEM ISOLADOR - FORNECIMENTO E INSTALAÇÃO. AF_12/2025</t>
  </si>
  <si>
    <t>ARMAÇÃO SECUNDÁRIA, COM 3 ESTRIBOS E 3 ISOLADORES - FORNECIMENTO E INSTALAÇÃO. AF_12/2025</t>
  </si>
  <si>
    <t>ARMAÇÃO SECUNDÁRIA, COM 3 ESTRIBOS, SEM ISOLADOR - FORNECIMENTO E INSTALAÇÃO. AF_12/2025</t>
  </si>
  <si>
    <t>ARMAÇÃO SECUNDÁRIA, COM 4 ESTRIBOS E 4 ISOLADORES - FORNECIMENTO E INSTALAÇÃO. AF_12/2025</t>
  </si>
  <si>
    <t>ARMAÇÃO SECUNDÁRIA, COM 4 ESTRIBOS, SEM ISOLADOR - FORNECIMENTO E INSTALAÇÃO. AF_12/2025</t>
  </si>
  <si>
    <t>CABO DE ALUMÍNIO NÚ COM ALMA DE AÇO, BITOLA 1/0 AWG PARA REDE AÉREA DE DISTRIBUIÇÃO DE ENERGIA ELÉTRICA DE MÉDIA TENSÃO - FORNECIMENTO E INSTALAÇÃO. AF_12/2025</t>
  </si>
  <si>
    <t>CABO DE ALUMÍNIO NÚ COM ALMA DE AÇO, BITOLA 2 AWG PARA REDE AÉREA DE DISTRIBUIÇÃO DE ENERGIA ELÉTRICA DE MÉDIA TENSÃO - FORNECIMENTO E INSTALAÇÃO. AF_12/2025</t>
  </si>
  <si>
    <t>CABO DE ALUMÍNIO NÚ COM ALMA DE AÇO, BITOLA 2/0 AWG PARA REDE AÉREA DE DISTRIBUIÇÃO DE ENERGIA ELÉTRICA DE MÉDIA TENSÃO - FORNECIMENTO E INSTALAÇÃO. AF_12/2025</t>
  </si>
  <si>
    <t>CABO DE ALUMÍNIO NÚ COM ALMA DE AÇO, BITOLA 4 AWG PARA REDE AÉREA DE DISTRIBUIÇÃO DE ENERGIA ELÉTRICA DE MÉDIA TENSÃO - FORNECIMENTO E INSTALAÇÃO. AF_12/2025</t>
  </si>
  <si>
    <t>CABO DE ALUMÍNIO NÚ COM ALMA DE AÇO, BITOLA 4/0 AWG PARA REDE AÉREA DE DISTRIBUIÇÃO DE ENERGIA ELÉTRICA DE MÉDIA TENSÃO - FORNECIMENTO E INSTALAÇÃO. AF_12/2025</t>
  </si>
  <si>
    <t>CABO DE ALUMÍNIO NÚ SEM ALMA DE AÇO, BITOLA 1/0 AWG PARA REDE AÉREA DE DISTRIBUIÇÃO DE ENERGIA ELÉTRICA DE MÉDIA TENSÃO - FORNECIMENTO E INSTALAÇÃO. AF_12/2025</t>
  </si>
  <si>
    <t>CABO DE ALUMÍNIO NÚ SEM ALMA DE AÇO, BITOLA 2 AWG PARA REDE AÉREA DE DISTRIBUIÇÃO DE ENERGIA ELÉTRICA DE MÉDIA TENSÃO - FORNECIMENTO E INSTALAÇÃO. AF_12/2025</t>
  </si>
  <si>
    <t>CABO DE ALUMÍNIO NÚ SEM ALMA DE AÇO, BITOLA 2/0 AWG PARA REDE AÉREA DE DISTRIBUIÇÃO DE ENERGIA ELÉTRICA DE MÉDIA TENSÃO - FORNECIMENTO E INSTALAÇÃO. AF_12/2025</t>
  </si>
  <si>
    <t>CABO DE ALUMÍNIO NÚ SEM ALMA DE AÇO, BITOLA 4 AWG PARA REDE AÉREA DE DISTRIBUIÇÃO DE ENERGIA ELÉTRICA DE MÉDIA TENSÃO - FORNECIMENTO E INSTALAÇÃO. AF_12/2025</t>
  </si>
  <si>
    <t>CABO DE ALUMÍNIO NÚ SEM ALMA DE AÇO, BITOLA 4/0 AWG PARA REDE AÉREA DE DISTRIBUIÇÃO DE ENERGIA ELÉTRICA DE MÉDIA TENSÃO - FORNECIMENTO E INSTALAÇÃO. AF_12/2025</t>
  </si>
  <si>
    <t>CABO DE ALUMÍNIO PROTEGIDO XLPE 90°C 35MM² TR 15KV AÉREO PARA REDE AÉREA COMPACTA DE DISTRIBUIÇÃO DE ENERGIA ELÉTRICA DE MÉDIA TENSÃO - FORNECIMENTO E INSTALAÇÃO. AF_12/2025</t>
  </si>
  <si>
    <t>CABO DE ALUMÍNIO PROTEGIDO XLPE 90°C 50MM² TR 15KV AÉREO PARA REDE AÉREA COMPACTA DE DISTRIBUIÇÃO DE ENERGIA ELÉTRICA DE MÉDIA TENSÃO - FORNECIMENTO E INSTALAÇÃO. AF_12/2025</t>
  </si>
  <si>
    <t>CABO DE ALUMÍNIO PROTEGIDO XLPE 90°C 70MM² TR 15KV AÉREO PARA REDE AÉREA COMPACTA DE DISTRIBUIÇÃO DE ENERGIA ELÉTRICA DE MÉDIA TENSÃO - FORNECIMENTO E INSTALAÇÃO. AF_12/2025</t>
  </si>
  <si>
    <t>CABO DE COBRE FLEXÍVEL ISOLADO, 10 MM², 0,6/1,0 KV, PARA REDE AÉREA DE DISTRIBUIÇÃO DE ENERGIA ELÉTRICA DE BAIXA TENSÃO - FORNECIMENTO E INSTALAÇÃO. AF_12/2025</t>
  </si>
  <si>
    <t>CABO DE COBRE FLEXÍVEL ISOLADO, 120 MM², 0,6/1,0 KV, PARA REDE AÉREA DE DISTRIBUIÇÃO DE ENERGIA ELÉTRICA DE BAIXA TENSÃO - FORNECIMENTO E INSTALAÇÃO. AF_12/2025</t>
  </si>
  <si>
    <t>CABO DE COBRE FLEXÍVEL ISOLADO, 16 MM², 0,6/1,0 KV, PARA REDE AÉREA DE DISTRIBUIÇÃO DE ENERGIA ELÉTRICA DE BAIXA TENSÃO - FORNECIMENTO E INSTALAÇÃO. AF_12/2025</t>
  </si>
  <si>
    <t>CABO DE COBRE FLEXÍVEL ISOLADO, 25 MM², 0,6/1,0 KV, PARA REDE AÉREA DE DISTRIBUIÇÃO DE ENERGIA ELÉTRICA DE BAIXA TENSÃO - FORNECIMENTO E INSTALAÇÃO. AF_12/2025</t>
  </si>
  <si>
    <t>CABO DE COBRE FLEXÍVEL ISOLADO, 35 MM², 0,6/1,0 KV, PARA REDE AÉREA DE DISTRIBUIÇÃO DE ENERGIA ELÉTRICA DE BAIXA TENSÃO - FORNECIMENTO E INSTALAÇÃO. AF_12/2025</t>
  </si>
  <si>
    <t>CABO DE COBRE FLEXÍVEL ISOLADO, 50 MM², 0,6/1,0 KV, PARA REDE AÉREA DE DISTRIBUIÇÃO DE ENERGIA ELÉTRICA DE BAIXA TENSÃO - FORNECIMENTO E INSTALAÇÃO. AF_12/2025</t>
  </si>
  <si>
    <t>CABO DE COBRE FLEXÍVEL ISOLADO, 70 MM², 0,6/1,0 KV, PARA REDE AÉREA DE DISTRIBUIÇÃO DE ENERGIA ELÉTRICA DE BAIXA TENSÃO - FORNECIMENTO E INSTALAÇÃO. AF_12/2025</t>
  </si>
  <si>
    <t>CABO DE COBRE FLEXÍVEL ISOLADO, 95 MM², 0,6/1,0 KV, PARA REDE AÉREA DE DISTRIBUIÇÃO DE ENERGIA ELÉTRICA DE BAIXA TENSÃO - FORNECIMENTO E INSTALAÇÃO. AF_12/2025</t>
  </si>
  <si>
    <t>CABO MENSAGEIRO PARA REDES AÉREAS COMPACTAS. AF_12/2025</t>
  </si>
  <si>
    <t>CHAVE FUSÍVEL 15KV CPF XS 100A, PARA REDES AÉREAS DE DISTRIBUIÇÃO DE ENERGIA ELÉTRICA DE MÉDIA TENSÃO - FORNECIMENTO E INSTALAÇÃO. AF_12/2025</t>
  </si>
  <si>
    <t>CONECTOR CUNHA, PARA REDES AÉREAS DE DISTRIBUIÇÃO DE ENERGIA ELÉTRICA DE BAIXA TENSÃO - FORNECIMENTO E INSTALAÇÃO. AF_12/2025</t>
  </si>
  <si>
    <t>CONECTOR H, PARA REDES AÉREAS DE DISTRIBUIÇÃO DE ENERGIA ELÉTRICA DE BAIXA TENSÃO - FORNECIMENTO E INSTALAÇÃO. AF_12/2025</t>
  </si>
  <si>
    <t>CONECTOR PERFURANTE, PARA REDES AÉREAS DE DISTRIBUIÇÃO DE ENERGIA ELÉTRICA DE BAIXA TENSÃO - FORNECIMENTO E INSTALAÇÃO. AF_12/2025</t>
  </si>
  <si>
    <t>ENTRADA DE ENERGIA ELÉTRICA, AÉREA, BIFÁSICA, COM CAIXA DE EMBUTIR, CABO DE 10 MM2 E DISJUNTOR DIN 50A (NÃO INCLUSO O POSTE DE CONCRETO). AF_12/2025</t>
  </si>
  <si>
    <t>ENTRADA DE ENERGIA ELÉTRICA, AÉREA, BIFÁSICA, COM CAIXA DE EMBUTIR, CABO DE 16 MM2 E DISJUNTOR DIN 50A (NÃO INCLUSO O POSTE DE CONCRETO). AF_12/2025</t>
  </si>
  <si>
    <t>ENTRADA DE ENERGIA ELÉTRICA, AÉREA, BIFÁSICA, COM CAIXA DE EMBUTIR, CABO DE 25 MM2 E DISJUNTOR DIN 50A (NÃO INCLUSO O POSTE DE CONCRETO). AF_12/2025</t>
  </si>
  <si>
    <t>ENTRADA DE ENERGIA ELÉTRICA, AÉREA, BIFÁSICA, COM CAIXA DE EMBUTIR, CABO DE 35 MM2 E DISJUNTOR DIN 50A (NÃO INCLUSO O POSTE DE CONCRETO). AF_12/2025</t>
  </si>
  <si>
    <t>ENTRADA DE ENERGIA ELÉTRICA, AÉREA, BIFÁSICA, COM CAIXA DE SOBREPOR, CABO DE 10 MM2 E DISJUNTOR DIN 50A (NÃO INCLUSO O POSTE DE CONCRETO). AF_12/2025</t>
  </si>
  <si>
    <t>ENTRADA DE ENERGIA ELÉTRICA, AÉREA, BIFÁSICA, COM CAIXA DE SOBREPOR, CABO DE 16 MM2 E DISJUNTOR DIN 50A (NÃO INCLUSO O POSTE DE CONCRETO). AF_12/2025</t>
  </si>
  <si>
    <t>ENTRADA DE ENERGIA ELÉTRICA, AÉREA, BIFÁSICA, COM CAIXA DE SOBREPOR, CABO DE 25 MM2 E DISJUNTOR DIN 50A (NÃO INCLUSO O POSTE DE CONCRETO). AF_12/2025</t>
  </si>
  <si>
    <t>ENTRADA DE ENERGIA ELÉTRICA, AÉREA, BIFÁSICA, COM CAIXA DE SOBREPOR, CABO DE 35 MM2 E DISJUNTOR DIN 50A (NÃO INCLUSO O POSTE DE CONCRETO). AF_12/2025</t>
  </si>
  <si>
    <t>ENTRADA DE ENERGIA ELÉTRICA, AÉREA, MONOFÁSICA, COM CAIXA DE EMBUTIR, CABO DE 10 MM2 E DISJUNTOR DIN 50A (NÃO INCLUSO O POSTE DE CONCRETO). AF_12/2025</t>
  </si>
  <si>
    <t>ENTRADA DE ENERGIA ELÉTRICA, AÉREA, MONOFÁSICA, COM CAIXA DE EMBUTIR, CABO DE 16 MM2 E DISJUNTOR DIN 50A (NÃO INCLUSO O POSTE DE CONCRETO). AF_12/2025</t>
  </si>
  <si>
    <t>ENTRADA DE ENERGIA ELÉTRICA, AÉREA, MONOFÁSICA, COM CAIXA DE EMBUTIR, CABO DE 25 MM2 E DISJUNTOR DIN 50A (NÃO INCLUSO O POSTE DE CONCRETO). AF_12/2025</t>
  </si>
  <si>
    <t>ENTRADA DE ENERGIA ELÉTRICA, AÉREA, MONOFÁSICA, COM CAIXA DE EMBUTIR, CABO DE 35 MM2 E DISJUNTOR DIN 50A (NÃO INCLUSO O POSTE DE CONCRETO). AF_12/2025</t>
  </si>
  <si>
    <t>ENTRADA DE ENERGIA ELÉTRICA, AÉREA, MONOFÁSICA, COM CAIXA DE SOBREPOR, CABO DE 10 MM2 E DISJUNTOR DIN 50A (NÃO INCLUSO O POSTE DE CONCRETO). AF_12/2025</t>
  </si>
  <si>
    <t>ENTRADA DE ENERGIA ELÉTRICA, AÉREA, MONOFÁSICA, COM CAIXA DE SOBREPOR, CABO DE 16 MM2 E DISJUNTOR DIN 50A (NÃO INCLUSO O POSTE DE CONCRETO). AF_12/2025</t>
  </si>
  <si>
    <t>ENTRADA DE ENERGIA ELÉTRICA, AÉREA, MONOFÁSICA, COM CAIXA DE SOBREPOR, CABO DE 25 MM2 E DISJUNTOR DIN 50A (NÃO INCLUSO O POSTE DE CONCRETO). AF_12/2025</t>
  </si>
  <si>
    <t>ENTRADA DE ENERGIA ELÉTRICA, AÉREA, MONOFÁSICA, COM CAIXA DE SOBREPOR, CABO DE 35 MM2 E DISJUNTOR DIN 50A (NÃO INCLUSO O POSTE DE CONCRETO). AF_12/2025</t>
  </si>
  <si>
    <t>ENTRADA DE ENERGIA ELÉTRICA, AÉREA, TRIFÁSICA, COM CAIXA DE EMBUTIR, CABO DE 10 MM2 E DISJUNTOR DIN 50A (NÃO INCLUSO O POSTE DE CONCRETO). AF_12/2025</t>
  </si>
  <si>
    <t>ENTRADA DE ENERGIA ELÉTRICA, AÉREA, TRIFÁSICA, COM CAIXA DE EMBUTIR, CABO DE 16 MM2 E DISJUNTOR DIN 50A (NÃO INCLUSO O POSTE DE CONCRETO). AF_12/2025</t>
  </si>
  <si>
    <t>ENTRADA DE ENERGIA ELÉTRICA, AÉREA, TRIFÁSICA, COM CAIXA DE EMBUTIR, CABO DE 25 MM2 E DISJUNTOR DIN 50A (NÃO INCLUSO O POSTE DE CONCRETO). AF_12/2025</t>
  </si>
  <si>
    <t>ENTRADA DE ENERGIA ELÉTRICA, AÉREA, TRIFÁSICA, COM CAIXA DE EMBUTIR, CABO DE 35 MM2 E DISJUNTOR DIN 50A (NÃO INCLUSO O POSTE DE CONCRETO). AF_12/2025</t>
  </si>
  <si>
    <t>ENTRADA DE ENERGIA ELÉTRICA, AÉREA, TRIFÁSICA, COM CAIXA DE SOBREPOR, CABO DE 10 MM2 E DISJUNTOR DIN 50A (NÃO INCLUSO O POSTE DE CONCRETO). AF_12/2025</t>
  </si>
  <si>
    <t>ENTRADA DE ENERGIA ELÉTRICA, AÉREA, TRIFÁSICA, COM CAIXA DE SOBREPOR, CABO DE 16 MM2 E DISJUNTOR DIN 50A (NÃO INCLUSO O POSTE DE CONCRETO). AF_12/2025</t>
  </si>
  <si>
    <t>ENTRADA DE ENERGIA ELÉTRICA, AÉREA, TRIFÁSICA, COM CAIXA DE SOBREPOR, CABO DE 25 MM2 E DISJUNTOR DIN 50A (NÃO INCLUSO O POSTE DE CONCRETO). AF_12/2025</t>
  </si>
  <si>
    <t>ENTRADA DE ENERGIA ELÉTRICA, AÉREA, TRIFÁSICA, COM CAIXA DE SOBREPOR, CABO DE 35 MM2 E DISJUNTOR DIN 50A (NÃO INCLUSO O POSTE DE CONCRETO). AF_12/2025</t>
  </si>
  <si>
    <t>ENTRADA DE ENERGIA ELÉTRICA, SUBTERRÂNEA, BIFÁSICA, COM CAIXA DE EMBUTIR, CABO DE 10 MM2 E DISJUNTOR DIN 50A (NÃO INCLUSA MURETA DE ALVENARIA). AF_12/2025</t>
  </si>
  <si>
    <t>ENTRADA DE ENERGIA ELÉTRICA, SUBTERRÂNEA, BIFÁSICA, COM CAIXA DE EMBUTIR, CABO DE 16 MM2 E DISJUNTOR DIN 50A (NÃO INCLUSA MURETA DE ALVENARIA). AF_12/2025</t>
  </si>
  <si>
    <t>ENTRADA DE ENERGIA ELÉTRICA, SUBTERRÂNEA, BIFÁSICA, COM CAIXA DE EMBUTIR, CABO DE 25 MM2 E DISJUNTOR DIN 50A (NÃO INCLUSA MURETA DE ALVENARIA). AF_12/2025</t>
  </si>
  <si>
    <t>ENTRADA DE ENERGIA ELÉTRICA, SUBTERRÂNEA, BIFÁSICA, COM CAIXA DE EMBUTIR, CABO DE 35 MM2 E DISJUNTOR DIN 50A (NÃO INCLUSA MURETA DE ALVENARIA). AF_12/2025</t>
  </si>
  <si>
    <t>ENTRADA DE ENERGIA ELÉTRICA, SUBTERRÂNEA, BIFÁSICA, COM CAIXA DE SOBREPOR, CABO DE 10 MM2 E DISJUNTOR DIN 50A (NÃO INCLUSA MURETA DE ALVENARIA). AF_12/2025</t>
  </si>
  <si>
    <t>ENTRADA DE ENERGIA ELÉTRICA, SUBTERRÂNEA, BIFÁSICA, COM CAIXA DE SOBREPOR, CABO DE 16 MM2 E DISJUNTOR DIN 50A (NÃO INCLUSA MURETA DE ALVENARIA). AF_12/2025</t>
  </si>
  <si>
    <t>ENTRADA DE ENERGIA ELÉTRICA, SUBTERRÂNEA, BIFÁSICA, COM CAIXA DE SOBREPOR, CABO DE 25 MM2 E DISJUNTOR DIN 50A (NÃO INCLUSA MURETA DE ALVENARIA). AF_12/2025</t>
  </si>
  <si>
    <t>ENTRADA DE ENERGIA ELÉTRICA, SUBTERRÂNEA, BIFÁSICA, COM CAIXA DE SOBREPOR, CABO DE 35 MM2 E DISJUNTOR DIN 50A (NÃO INCLUSA MURETA DE ALVENARIA). AF_12/2025</t>
  </si>
  <si>
    <t>ENTRADA DE ENERGIA ELÉTRICA, SUBTERRÂNEA, MONOFÁSICA, COM CAIXA DE EMBUTIR, CABO DE 10 MM2 E DISJUNTOR DIN 50A (NÃO INCLUSA MURETA DE ALVENARIA). AF_12/2025</t>
  </si>
  <si>
    <t>ENTRADA DE ENERGIA ELÉTRICA, SUBTERRÂNEA, MONOFÁSICA, COM CAIXA DE EMBUTIR, CABO DE 16 MM2 E DISJUNTOR DIN 50A (NÃO INCLUSA MURETA DE ALVENARIA). AF_12/2025</t>
  </si>
  <si>
    <t>ENTRADA DE ENERGIA ELÉTRICA, SUBTERRÂNEA, MONOFÁSICA, COM CAIXA DE EMBUTIR, CABO DE 25 MM2 E DISJUNTOR DIN 50A (NÃO INCLUSA MURETA DE ALVENARIA). AF_12/2025</t>
  </si>
  <si>
    <t>ENTRADA DE ENERGIA ELÉTRICA, SUBTERRÂNEA, MONOFÁSICA, COM CAIXA DE EMBUTIR, CABO DE 35 MM2 E DISJUNTOR DIN 50A (NÃO INCLUSA MURETA DE ALVENARIA). AF_12/2025</t>
  </si>
  <si>
    <t>ENTRADA DE ENERGIA ELÉTRICA, SUBTERRÂNEA, MONOFÁSICA, COM CAIXA DE SOBREPOR, CABO DE 10 MM2 E DISJUNTOR DIN 50A (NÃO INCLUSA MURETA DE ALVENARIA). AF_12/2025</t>
  </si>
  <si>
    <t>ENTRADA DE ENERGIA ELÉTRICA, SUBTERRÂNEA, MONOFÁSICA, COM CAIXA DE SOBREPOR, CABO DE 16 MM2 E DISJUNTOR DIN 50A (NÃO INCLUSA MURETA DE ALVENARIA). AF_12/2025</t>
  </si>
  <si>
    <t>ENTRADA DE ENERGIA ELÉTRICA, SUBTERRÂNEA, MONOFÁSICA, COM CAIXA DE SOBREPOR, CABO DE 25 MM2 E DISJUNTOR DIN 50A (NÃO INCLUSA MURETA DE ALVENARIA). AF_12/2025</t>
  </si>
  <si>
    <t>ENTRADA DE ENERGIA ELÉTRICA, SUBTERRÂNEA, MONOFÁSICA, COM CAIXA DE SOBREPOR, CABO DE 35 MM2 E DISJUNTOR DIN 50A (NÃO INCLUSA MURETA DE ALVENARIA). AF_12/2025</t>
  </si>
  <si>
    <t>ENTRADA DE ENERGIA ELÉTRICA, SUBTERRÂNEA, TRIFÁSICA, COM CAIXA DE EMBUTIR, CABO DE 10 MM2 E DISJUNTOR DIN 50A (NÃO INCLUSA MURETA DE ALVENARIA). AF_12/2025</t>
  </si>
  <si>
    <t>ENTRADA DE ENERGIA ELÉTRICA, SUBTERRÂNEA, TRIFÁSICA, COM CAIXA DE EMBUTIR, CABO DE 16 MM2 E DISJUNTOR DIN 50A (NÃO INCLUSA MURETA DE ALVENARIA). AF_12/2025</t>
  </si>
  <si>
    <t>ENTRADA DE ENERGIA ELÉTRICA, SUBTERRÂNEA, TRIFÁSICA, COM CAIXA DE EMBUTIR, CABO DE 25 MM2 E DISJUNTOR DIN 50A (NÃO INCLUSA MURETA DE ALVENARIA). AF_12/2025</t>
  </si>
  <si>
    <t>ENTRADA DE ENERGIA ELÉTRICA, SUBTERRÂNEA, TRIFÁSICA, COM CAIXA DE EMBUTIR, CABO DE 35 MM2 E DISJUNTOR DIN 50A (NÃO INCLUSA MURETA DE ALVENARIA). AF_12/2025</t>
  </si>
  <si>
    <t>ENTRADA DE ENERGIA ELÉTRICA, SUBTERRÂNEA, TRIFÁSICA, COM CAIXA DE SOBREPOR, CABO DE 10 MM2 E DISJUNTOR DIN 50A (NÃO INCLUSA MURETA DE ALVENARIA). AF_12/2025</t>
  </si>
  <si>
    <t>ENTRADA DE ENERGIA ELÉTRICA, SUBTERRÂNEA, TRIFÁSICA, COM CAIXA DE SOBREPOR, CABO DE 16 MM2 E DISJUNTOR DIN 50A (NÃO INCLUSA MURETA DE ALVENARIA). AF_12/2025</t>
  </si>
  <si>
    <t>ENTRADA DE ENERGIA ELÉTRICA, SUBTERRÂNEA, TRIFÁSICA, COM CAIXA DE SOBREPOR, CABO DE 25 MM2 E DISJUNTOR DIN 50A (NÃO INCLUSA MURETA DE ALVENARIA). AF_12/2025</t>
  </si>
  <si>
    <t>ENTRADA DE ENERGIA ELÉTRICA, SUBTERRÂNEA, TRIFÁSICA, COM CAIXA DE SOBREPOR, CABO DE 35 MM2 E DISJUNTOR DIN 50A (NÃO INCLUSA MURETA DE ALVENARIA). AF_12/2025</t>
  </si>
  <si>
    <t>ESTRUTURA B1 DE ACONCORAGEM EM POSTE CIRCULAR. AF_12/2025</t>
  </si>
  <si>
    <t>ESTRUTURA B1 DE ACONCORAGEM EM POSTE DUPLO T. AF_12/2025</t>
  </si>
  <si>
    <t>ESTRUTURA B2 DE ACONCORAGEM EM POSTE CIRCULAR. AF_12/2025</t>
  </si>
  <si>
    <t>ESTRUTURA B2 DE ACONCORAGEM EM POSTE DUPLO T. AF_12/2025</t>
  </si>
  <si>
    <t>ESTRUTURA B3 DE ACONCORAGEM EM POSTE CIRCULAR. AF_12/2025</t>
  </si>
  <si>
    <t>ESTRUTURA B3 DE ACONCORAGEM EM POSTE DUPLO T. AF_12/2025</t>
  </si>
  <si>
    <t>ESTRUTURA B4 DE ACONCORAGEM EM POSTE CIRCULAR. AF_12/2025</t>
  </si>
  <si>
    <t>ESTRUTURA B4 DE ACONCORAGEM EM POSTE DUPLO T. AF_12/2025</t>
  </si>
  <si>
    <t>ESTRUTURA CE1 REDE DE DISTRIBUIÇÃO COMPACTA EM POSTE CIRCULAR. AF_12/2025</t>
  </si>
  <si>
    <t>ESTRUTURA CE1 REDE DE DISTRIBUIÇÃO COMPACTA EM POSTE DUPLO T. AF_12/2025</t>
  </si>
  <si>
    <t>ESTRUTURA CE1A REDE DE DISTRIBUIÇÃO COMPACTA EM POSTE CIRCULAR. AF_12/2025</t>
  </si>
  <si>
    <t>ESTRUTURA CE1A REDE DE DISTRIBUIÇÃO COMPACTA EM POSTE DUPLO T. AF_12/2025</t>
  </si>
  <si>
    <t>ESTRUTURA CE2 REDE DE DISTRIBUIÇÃO COMPACTA EM POSTE CIRCULAR. AF_12/2025</t>
  </si>
  <si>
    <t>ESTRUTURA CE2 REDE DE DISTRIBUIÇÃO COMPACTA EM POSTE DUPLO T. AF_12/2025</t>
  </si>
  <si>
    <t>GRAMPO PARALELO METÁLICO, PARA REDES AÉREAS DE DISTRIBUIÇÃO DE ENERGIA ELÉTRICA DE BAIXA TENSÃO - FORNECIMENTO E INSTALAÇÃO. AF_12/2025</t>
  </si>
  <si>
    <t>ISOLADOR, TIPO DISCO, PARA TENSÃO 15 KV - FORNECIMENTO E INSTALAÇÃO. AF_12/2025</t>
  </si>
  <si>
    <t>ISOLADOR, TIPO PINO, PARA TENSÃO 15 KV - FORNECIMENTO E INSTALAÇÃO. AF_12/2025</t>
  </si>
  <si>
    <t>ISOLADOR, TIPO ROLDANA, PARA BAIXA TENSÃO - FORNECIMENTO E INSTALAÇÃO. AF_12/2025</t>
  </si>
  <si>
    <t>TERMINAL MUFLA 15/25KV. AF_12/2025</t>
  </si>
  <si>
    <t>ADAPTADOR COM FLANGE E ANEL DE VEDAÇÃO, CPVC, ROSCÁVEL, DN 15 MM, INSTALADO EM RESERVAÇÃO PREDIAL DE ÁGUA - FORNECIMENTO E INSTALAÇÃO. AF_04/2024</t>
  </si>
  <si>
    <t>ADAPTADOR COM FLANGE E ANEL DE VEDAÇÃO, CPVC, ROSCÁVEL, DN 22 MM, INSTALADO EM RESERVAÇÃO PREDIAL DE ÁGUA - FORNECIMENTO E INSTALAÇÃO. AF_04/2024</t>
  </si>
  <si>
    <t>ADAPTADOR COM FLANGE E ANEL DE VEDAÇÃO, CPVC, ROSCÁVEL, DN 28 MM, INSTALADO EM RESERVAÇÃO PREDIAL DE ÁGUA - FORNECIMENTO E INSTALAÇÃO. AF_04/2024</t>
  </si>
  <si>
    <t>ADAPTADOR COM FLANGE E ANEL DE VEDAÇÃO, CPVC, ROSCÁVEL, DN 35 MM, INSTALADO EM RESERVAÇÃO PREDIAL DE ÁGUA - FORNECIMENTO E INSTALAÇÃO. AF_04/2024</t>
  </si>
  <si>
    <t>ADAPTADOR COM FLANGE E ANEL DE VEDAÇÃO, CPVC, ROSCÁVEL, DN 42 MM, INSTALADO EM RESERVAÇÃO PREDIAL DE ÁGUA - FORNECIMENTO E INSTALAÇÃO. AF_04/2024</t>
  </si>
  <si>
    <t>ADAPTADOR COM FLANGE E ANEL DE VEDAÇÃO, CPVC, ROSCÁVEL, DN 54 MM, INSTALADO EM RESERVAÇÃO PREDIAL DE ÁGUA - FORNECIMENTO E INSTALAÇÃO. AF_04/2024</t>
  </si>
  <si>
    <t>ADAPTADOR COM FLANGE E ANEL DE VEDAÇÃO, PVC, SOLDÁVEL, DN 20 MM X 1/2", INSTALADO EM RESERVAÇÃO PREDIAL DE ÁGUA - FORNECIMENTO E INSTALAÇÃO. AF_04/2024</t>
  </si>
  <si>
    <t>ADAPTADOR COM FLANGE E ANEL DE VEDAÇÃO, PVC, SOLDÁVEL, DN 25 MM X 3/4", INSTALADO EM RESERVAÇÃO PREDIAL DE ÁGUA - FORNECIMENTO E INSTALAÇÃO. AF_04/2024</t>
  </si>
  <si>
    <t>ADAPTADOR COM FLANGE E ANEL DE VEDAÇÃO, PVC, SOLDÁVEL, DN 32 MM X 1", INSTALADO EM RESERVAÇÃO PREDIAL DE ÁGUA - FORNECIMENTO E INSTALAÇÃO. AF_04/2024</t>
  </si>
  <si>
    <t>ADAPTADOR COM FLANGE E ANEL DE VEDAÇÃO, PVC, SOLDÁVEL, DN 40 MM X 1 1/4", INSTALADO EM RESERVAÇÃO PREDIAL DE ÁGUA - FORNECIMENTO E INSTALAÇÃO. AF_04/2024</t>
  </si>
  <si>
    <t>ADAPTADOR COM FLANGE E ANEL DE VEDAÇÃO, PVC, SOLDÁVEL, DN 50 MM X 1 1/2", INSTALADO EM RESERVAÇÃO PREDIAL DE ÁGUA - FORNECIMENTO E INSTALAÇÃO. AF_04/2024</t>
  </si>
  <si>
    <t>ADAPTADOR COM FLANGE E ANEL DE VEDAÇÃO, PVC, SOLDÁVEL, DN 60 MM X 2", INSTALADO EM RESERVAÇÃO PREDIAL DE ÁGUA - FORNECIMENTO E INSTALAÇÃO. AF_04/2024</t>
  </si>
  <si>
    <t>ADAPTADOR COM FLANGES LIVRES, PVC, SOLDÁVEL, DN 110 MM X 4", INSTALADO EM RESERVAÇÃO PREDIAL DE ÁGUA - FORNECIMENTO E INSTALAÇÃO. AF_04/2024</t>
  </si>
  <si>
    <t>ADAPTADOR COM FLANGES LIVRES, PVC, SOLDÁVEL, DN 75 MM X 2 1/2", INSTALADO EM RESERVAÇÃO PREDIAL DE ÁGUA - FORNECIMENTO E INSTALAÇÃO. AF_04/2024</t>
  </si>
  <si>
    <t>ADAPTADOR COM FLANGES LIVRES, PVC, SOLDÁVEL, DN 85 MM X 3", INSTALADO EM RESERVAÇÃO PREDIAL DE ÁGUA - FORNECIMENTO E INSTALAÇÃO. AF_04/2024</t>
  </si>
  <si>
    <t>ADAPTADOR CURTO COM BOLSA E ROSCA PARA REGISTRO, PVC, SOLDÁVEL, DN 110 MM X 4", INSTALADO EM RESERVAÇÃO PREDIAL DE ÁGUA - FORNECIMENTO E INSTALAÇÃO. AF_04/2024</t>
  </si>
  <si>
    <t>ADAPTADOR CURTO COM BOLSA E ROSCA PARA REGISTRO, PVC, SOLDÁVEL, DN 25 MM X 3/4", INSTALADO EM RESERVAÇÃO PREDIAL DE ÁGUA - FORNECIMENTO E INSTALAÇÃO. AF_04/2024</t>
  </si>
  <si>
    <t>ADAPTADOR CURTO COM BOLSA E ROSCA PARA REGISTRO, PVC, SOLDÁVEL, DN 32 MM X 1", INSTALADO EM RESERVAÇÃO PREDIAL DE ÁGUA - FORNECIMENTO E INSTALAÇÃO. AF_04/2024</t>
  </si>
  <si>
    <t>ADAPTADOR CURTO COM BOLSA E ROSCA PARA REGISTRO, PVC, SOLDÁVEL, DN 40 MM X 1 1/4", INSTALADO EM RESERVAÇÃO PREDIAL DE ÁGUA - FORNECIMENTO E INSTALAÇÃO. AF_04/2024</t>
  </si>
  <si>
    <t>ADAPTADOR CURTO COM BOLSA E ROSCA PARA REGISTRO, PVC, SOLDÁVEL, DN 50 MM X 1 1/2", INSTALADO EM RESERVAÇÃO PREDIAL DE ÁGUA - FORNECIMENTO E INSTALAÇÃO. AF_04/2024</t>
  </si>
  <si>
    <t>ADAPTADOR CURTO COM BOLSA E ROSCA PARA REGISTRO, PVC, SOLDÁVEL, DN 60 MM X 2", INSTALADO EM RESERVAÇÃO PREDIAL DE ÁGUA - FORNECIMENTO E INSTALAÇÃO. AF_04/2024</t>
  </si>
  <si>
    <t>ADAPTADOR CURTO COM BOLSA E ROSCA PARA REGISTRO, PVC, SOLDÁVEL, DN 75 MM X 2 1/2", INSTALADO EM RESERVAÇÃO PREDIAL DE ÁGUA - FORNECIMENTO E INSTALAÇÃO. AF_04/2024</t>
  </si>
  <si>
    <t>ADAPTADOR CURTO COM BOLSA E ROSCA PARA REGISTRO, PVC, SOLDÁVEL, DN 85 MM X 3", INSTALADO EM RESERVAÇÃO PREDIAL DE ÁGUA - FORNECIMENTO E INSTALAÇÃO. AF_04/2024</t>
  </si>
  <si>
    <t>BUCHA DE REDUÇÃO CPVC, SOLDÁVEL, DN 28 X 22 MM, INSTALADO EM RESERVAÇÃO PREDIAL DE ÁGUA - FORNECIMENTO E INSTALAÇÃO. AF_04/2024</t>
  </si>
  <si>
    <t>BUCHA DE REDUÇÃO CPVC, SOLDÁVEL, DN 35 X 28 MM, INSTALADO EM RESERVAÇÃO PREDIAL DE ÁGUA - FORNECIMENTO E INSTALAÇÃO. AF_04/2024</t>
  </si>
  <si>
    <t>BUCHA DE REDUÇÃO CPVC, SOLDÁVEL, DN 42 X 22 MM, INSTALADO EM RESERVAÇÃO PREDIAL DE ÁGUA - FORNECIMENTO E INSTALAÇÃO. AF_04/2024</t>
  </si>
  <si>
    <t>BUCHA DE REDUÇÃO CPVC, SOLDÁVEL, DN 54 X 28 MM, INSTALADO EM RESERVAÇÃO PREDIAL DE ÁGUA - FORNECIMENTO E INSTALAÇÃO. AF_04/2024</t>
  </si>
  <si>
    <t>BUCHA DE REDUÇÃO CPVC, SOLDÁVEL, DN 54 X 35 MM, INSTALADO EM RESERVAÇÃO PREDIAL DE ÁGUA - FORNECIMENTO E INSTALAÇÃO. AF_04/2024</t>
  </si>
  <si>
    <t>BUCHA DE REDUÇÃO EM COBRE, PONTA X BOLSA, 66 X 54 MM, INSTALADO EM RESERVAÇÃO PREDIAL DE ÁGUA - FORNECIMENTO E INSTALAÇÃO. AF_04/2024</t>
  </si>
  <si>
    <t>BUCHA DE REDUÇÃO PVC, SOLDÁVEL, LONGA, DN 40 X 25 MM, INSTALADO EM RESERVAÇÃO PREDIAL DE ÁGUA - FORNECIMENTO E INSTALAÇÃO. AF_04/2024</t>
  </si>
  <si>
    <t>BUCHA DE REDUÇÃO PVC, SOLDÁVEL, LONGA, DN 50 X 25 MM, INSTALADO EM RESERVAÇÃO PREDIAL DE ÁGUA - FORNECIMENTO E INSTALAÇÃO. AF_04/2024</t>
  </si>
  <si>
    <t>BUCHA DE REDUÇÃO PVC, SOLDÁVEL, LONGA, DN 50 X 32 MM, INSTALADO EM RESERVAÇÃO PREDIAL DE ÁGUA - FORNECIMENTO E INSTALAÇÃO. AF_04/2024</t>
  </si>
  <si>
    <t>BUCHA DE REDUÇÃO PVC, SOLDÁVEL, LONGA, DN 60 X 25 MM, INSTALADO EM RESERVAÇÃO PREDIAL DE ÁGUA - FORNECIMENTO E INSTALAÇÃO. AF_04/2024</t>
  </si>
  <si>
    <t>BUCHA DE REDUÇÃO PVC, SOLDÁVEL, LONGA, DN 60 X 32 MM, INSTALADO EM RESERVAÇÃO PREDIAL DE ÁGUA - FORNECIMENTO E INSTALAÇÃO. AF_04/2024</t>
  </si>
  <si>
    <t>BUCHA DE REDUÇÃO PVC, SOLDÁVEL, LONGA, DN 60 X 50 MM, INSTALADO EM RESERVAÇÃO PREDIAL DE ÁGUA - FORNECIMENTO E INSTALAÇÃO. AF_04/2024</t>
  </si>
  <si>
    <t>BUCHA DE REDUÇÃO PVC, SOLDÁVEL, LONGA, DN 75 X 50 MM, INSTALADO EM RESERVAÇÃO PREDIAL DE ÁGUA - FORNECIMENTO E INSTALAÇÃO. AF_04/2024</t>
  </si>
  <si>
    <t>BUCHA DE REDUÇÃO, EM FERRO GALVANIZADO, CONEXÃO ROSQUEADA, DN 80 MM X 50 MM (3" X 2"), INSTALADO EM RESERVAÇÃO PREDIAL DE ÁGUA - FORNECIMENTO E INSTALAÇÃO. AF_04/2024</t>
  </si>
  <si>
    <t>BUCHA DE REDUÇÃO, EM FERRO GALVANIZADO, CONEXÃO ROSQUEADA, DN 80 MM X 65 MM (3" X 2 1/2"), INSTALADO EM RESERVAÇÃO PREDIAL DE ÁGUA - FORNECIMENTO E INSTALAÇÃO. AF_04/2024</t>
  </si>
  <si>
    <t>BUCHA DE REDUÇÃO, PPR, DN 25 X 20 MM, INSTALADO EM RESERVAÇÃO PREDIAL DE ÁGUA - FORNECIMENTO E INSTALAÇÃO. AF_04/2024</t>
  </si>
  <si>
    <t>BUCHA DE REDUÇÃO, PPR, DN 32 X 25 MM, INSTALADO EM RESERVAÇÃO PREDIAL DE ÁGUA - FORNECIMENTO E INSTALAÇÃO. AF_04/2024</t>
  </si>
  <si>
    <t>BUCHA DE REDUÇÃO, PPR, DN 40 X 25 MM, INSTALADO EM RESERVAÇÃO PREDIAL DE ÁGUA - FORNECIMENTO E INSTALAÇÃO. AF_04/2024</t>
  </si>
  <si>
    <t>BUCHA DE REDUÇÃO, PPR, DN 50 X 25 MM, INSTALADO EM RESERVAÇÃO PREDIAL DE ÁGUA - FORNECIMENTO E INSTALAÇÃO. AF_04/2024</t>
  </si>
  <si>
    <t>BUCHA DE REDUÇÃO, PPR, DN 50 X 32 MM, INSTALADO EM RESERVAÇÃO PREDIAL DE ÁGUA - FORNECIMENTO E INSTALAÇÃO. AF_04/2024</t>
  </si>
  <si>
    <t>CONECTOR EM BRONZE/LATÃO, DN 104 MM X 4", SEM ANEL DE SOLDA, BOLSA X ROSCA, INSTALADO EM RESERVAÇÃO PREDIAL DE ÁGUA - FORNECIMENTO E INSTALAÇÃO. AF_04/2024</t>
  </si>
  <si>
    <t>CONECTOR EM BRONZE/LATÃO, DN 54 MM X 2", SEM ANEL DE SOLDA, BOLSA X ROSCA, INSTALADO EM RESERVAÇÃO PREDIAL DE ÁGUA - FORNECIMENTO E INSTALAÇÃO. AF_04/2024</t>
  </si>
  <si>
    <t>CONECTOR EM BRONZE/LATÃO, DN 66 MM X 2 1/2", SEM ANEL DE SOLDA, BOLSA X ROSCA, INSTALADO EM RESERVAÇÃO PREDIAL DE ÁGUA - FORNECIMENTO E INSTALAÇÃO. AF_04/2024</t>
  </si>
  <si>
    <t>CONECTOR EM BRONZE/LATÃO, DN 79 MM X 3", SEM ANEL DE SOLDA, BOLSA X ROSCA, INSTALADO EM RESERVAÇÃO PREDIAL DE ÁGUA - FORNECIMENTO E INSTALAÇÃO. AF_04/2024</t>
  </si>
  <si>
    <t>CONECTOR MACHO, PPR, 25 MM X 1/2'', INSTALADO EM RESERVAÇÃO PREDIAL DE ÁGUA - FORNECIMENTO E INSTALAÇÃO. AF_04/2024</t>
  </si>
  <si>
    <t>CONECTOR MACHO, PPR, 32 MM X 3/4'', INSTALADO EM RESERVAÇÃO PREDIAL DE ÁGUA - FORNECIMENTO E INSTALAÇÃO. AF_04/2024</t>
  </si>
  <si>
    <t>CONECTOR, CPVC, SOLDÁVEL, DN 114 MM X 4", INSTALADO EM RESERVAÇÃO PREDIAL DE ÁGUA - FORNECIMENTO E INSTALAÇÃO. AF_04/2024</t>
  </si>
  <si>
    <t>CONECTOR, CPVC, SOLDÁVEL, DN 22 MM X 3/4", INSTALADO EM RESERVAÇÃO PREDIAL DE ÁGUA - FORNECIMENTO E INSTALAÇÃO. AF_04/2024</t>
  </si>
  <si>
    <t>CONECTOR, CPVC, SOLDÁVEL, DN 28 MM X 1", INSTALADO EM RESERVAÇÃO PREDIAL DE ÁGUA - FORNECIMENTO E INSTALAÇÃO. AF_04/2024</t>
  </si>
  <si>
    <t>CONECTOR, CPVC, SOLDÁVEL, DN 35 MM X 1 1/4", INSTALADO EM RESERVAÇÃO PREDIAL DE ÁGUA - FORNECIMENTO E INSTALAÇÃO. AF_04/2024</t>
  </si>
  <si>
    <t>CONECTOR, CPVC, SOLDÁVEL, DN 42 MM X 1 1/2", INSTALADO EM RESERVAÇÃO PREDIAL DE ÁGUA - FORNECIMENTO E INSTALAÇÃO. AF_04/2024</t>
  </si>
  <si>
    <t>CONECTOR, CPVC, SOLDÁVEL, DN 54 MM X 2", INSTALADO EM RESERVAÇÃO PREDIAL DE ÁGUA - FORNECIMENTO E INSTALAÇÃO. AF_04/2024</t>
  </si>
  <si>
    <t>CONECTOR, CPVC, SOLDÁVEL, DN 73 MM X 2 1/2", INSTALADO EM RESERVAÇÃO PREDIAL DE ÁGUA - FORNECIMENTO E INSTALAÇÃO. AF_04/2024</t>
  </si>
  <si>
    <t>CONECTOR, CPVC, SOLDÁVEL, DN 89 MM X 3", INSTALADO EM RESERVAÇÃO PREDIAL DE ÁGUA - FORNECIMENTO E INSTALAÇÃO. AF_04/2024</t>
  </si>
  <si>
    <t>CONJUNTO HIDRÁULICO EM AÇO ROSCÁVEL PARA INSTALAÇÃO DE BOMBA, DN SUCÇÃO 40 MM (1 1/2") E DN RECALQUE 32 MM (1 1/4"), PARA EDIFICAÇÃO COM 8 PAVIMENTOS - FORNECIMENTO E INSTALAÇÃO. AF_04/2024</t>
  </si>
  <si>
    <t>CONJUNTO HIDRÁULICO EM AÇO ROSCÁVEL PARA INSTALAÇÃO DE BOMBA, DN SUCÇÃO 50 MM (2") E DN RECALQUE 40 MM (1 1/2"), PARA EDIFICAÇÃO COM 12 PAVIMENTOS - FORNECIMENTO E INSTALAÇÃO. AF_04/2024</t>
  </si>
  <si>
    <t>CONJUNTO HIDRÁULICO EM AÇO ROSCÁVEL PARA INSTALAÇÃO DE BOMBA, DN SUCÇÃO 65 MM (2½") E DN RECALQUE 50 MM (2"), PARA EDIFICAÇÃO COM 18 PAVIMENTOS - FORNECIMENTO E INSTALAÇÃO. AF_04/2024</t>
  </si>
  <si>
    <t>COTOVELO 45 GRAUS, EM FERRO GALVANIZADO, CONEXÃO ROSQUEADA, DN 50 MM (2"), INSTALADO EM RESERVAÇÃO PREDIAL DE ÁGUA - FORNECIMENTO E INSTALAÇÃO. AF_04/2024</t>
  </si>
  <si>
    <t>COTOVELO 45 GRAUS, EM FERRO GALVANIZADO, CONEXÃO ROSQUEADA, DN 65 MM (2 1/2"), INSTALADO EM RESERVAÇÃO PREDIAL DE ÁGUA - FORNECIMENTO E INSTALAÇÃO. AF_04/2024</t>
  </si>
  <si>
    <t>COTOVELO 45 GRAUS, EM FERRO GALVANIZADO, CONEXÃO ROSQUEADA, DN 80 MM (3"), INSTALADO EM RESERVAÇÃO PREDIAL DE ÁGUA - FORNECIMENTO E INSTALAÇÃO. AF_04/2024</t>
  </si>
  <si>
    <t>COTOVELO 90 GRAUS, EM FERRO GALVANIZADO, CONEXÃO ROSQUEADA, DN 50 MM (2"), INSTALADO EM RESERVAÇÃO PREDIAL DE ÁGUA - FORNECIMENTO E INSTALAÇÃO. AF_04/2024</t>
  </si>
  <si>
    <t>COTOVELO 90 GRAUS, EM FERRO GALVANIZADO, CONEXÃO ROSQUEADA, DN 65 MM (2 1/2"), INSTALADO EM RESERVAÇÃO PREDIAL DE ÁGUA - FORNECIMENTO E INSTALAÇÃO. AF_04/2024</t>
  </si>
  <si>
    <t>COTOVELO 90 GRAUS, EM FERRO GALVANIZADO, MACHO/FÊMEA, CONEXÃO ROSQUEADA, DN 50 MM (2"), INSTALADO EM RESERVAÇÃO PREDIAL DE ÁGUA - FORNECIMENTO E INSTALAÇÃO. AF_04/2024</t>
  </si>
  <si>
    <t>COTOVELO 90 GRAUS, EM FERRO GALVANIZADO, MACHO/FÊMEA, CONEXÃO ROSQUEADA, DN 80 MM (3"), INSTALADO EM RESERVAÇÃO PREDIAL DE ÁGUA - FORNECIMENTO E INSTALAÇÃO. AF_04/2024</t>
  </si>
  <si>
    <t>COTOVELO DE REDUÇÃO, 90 GRAUS, EM FERRO GALVANIZADO, CONEXÃO ROSQUEADA, DN 65 MM X 50 MM (2 1/2" X 2"), INSTALADO EM RESERVAÇÃO PREDIAL DE ÁGUA - FORNECIMENTO E INSTALAÇÃO. AF_04/2024</t>
  </si>
  <si>
    <t>COTOVELO EM COBRE, DN 104 MM, 90 GRAUS, SEM ANEL DE SOLDA, INSTALADO EM RESERVAÇÃO PREDIAL DE ÁGUA - FORNECIMENTO E INSTALAÇÃO. AF_04/2024</t>
  </si>
  <si>
    <t>COTOVELO EM COBRE, DN 54 MM, 90 GRAUS, SEM ANEL DE SOLDA, INSTALADO EM RESERVAÇÃO PREDIAL DE ÁGUA - FORNECIMENTO E INSTALAÇÃO. AF_04/2024</t>
  </si>
  <si>
    <t>COTOVELO EM COBRE, DN 66 MM, 90 GRAUS, SEM ANEL DE SOLDA, INSTALADO EM RESERVAÇÃO PREDIAL DE ÁGUA - FORNECIMENTO E INSTALAÇÃO. AF_04/2024</t>
  </si>
  <si>
    <t>COTOVELO EM COBRE, DN 79 MM, 90 GRAUS, SEM ANEL DE SOLDA, INSTALADO EM RESERVAÇÃO PREDIAL DE ÁGUA - FORNECIMENTO E INSTALAÇÃO. AF_04/2024</t>
  </si>
  <si>
    <t>COTOVELO, 90 GRAUS, EM FERRO GALVANIZADO, MACHO/FÊMEA, CONEXÃO ROSQUEADA, DN 65 MM (2 1/2"), INSTALADO EM RESERVAÇÃO PREDIAL DE ÁGUA - FORNECIMENTO E INSTALAÇÃO. AF_04/2024</t>
  </si>
  <si>
    <t>CURVA 45 GRAUS, EM FERRO GALVANIZADO, FÊMEA, CONEXÃO ROSQUEADA, DN 50 MM (2"), INSTALADO EM RESERVAÇÃO PREDIAL DE ÁGUA - FORNECIMENTO E INSTALAÇÃO. AF_04/2024</t>
  </si>
  <si>
    <t>CURVA 45 GRAUS, EM FERRO GALVANIZADO, FÊMEA, CONEXÃO ROSQUEADA, DN 65 MM (2 1/2"), INSTALADO EM RESERVAÇÃO PREDIAL DE ÁGUA - FORNECIMENTO E INSTALAÇÃO. AF_04/2024</t>
  </si>
  <si>
    <t>CURVA 45 GRAUS, EM FERRO GALVANIZADO, FÊMEA, CONEXÃO ROSQUEADA, DN 80 MM (3"), INSTALADO EM RESERVAÇÃO PREDIAL DE ÁGUA - FORNECIMENTO E INSTALAÇÃO. AF_04/2024</t>
  </si>
  <si>
    <t>CURVA 45 GRAUS, EM FERRO GALVANIZADO, MACHO/FÊMEA, CONEXÃO ROSQUEADA, DN 50 MM (2"), INSTALADO EM RESERVAÇÃO PREDIAL DE ÁGUA - FORNECIMENTO E INSTALAÇÃO. AF_04/2024</t>
  </si>
  <si>
    <t>CURVA 45 GRAUS, EM FERRO GALVANIZADO, MACHO/FÊMEA, CONEXÃO ROSQUEADA, DN 65 MM (2 1/2"), INSTALADO EM RESERVAÇÃO PREDIAL DE ÁGUA - FORNECIMENTO E INSTALAÇÃO. AF_04/2024</t>
  </si>
  <si>
    <t>CURVA 45 GRAUS, EM FERRO GALVANIZADO, MACHO/FÊMEA, CONEXÃO ROSQUEADA, DN 80 MM (3"), INSTALADO EM RESERVAÇÃO PREDIAL DE ÁGUA - FORNECIMENTO E INSTALAÇÃO. AF_04/2024</t>
  </si>
  <si>
    <t>CURVA 90 GRAUS, CPVC, SOLDÁVEL, DN 114 MM, INSTALADO EM RESERVAÇÃO PREDIAL DE ÁGUA - FORNECIMENTO E INSTALAÇÃO. AF_04/2024</t>
  </si>
  <si>
    <t>CURVA 90 GRAUS, CPVC, SOLDÁVEL, DN 22 MM, INSTALADO EM RESERVAÇÃO PREDIAL DE ÁGUA - FORNECIMENTO E INSTALAÇÃO. AF_04/2024</t>
  </si>
  <si>
    <t>CURVA 90 GRAUS, CPVC, SOLDÁVEL, DN 28 MM, INSTALADO EM RESERVAÇÃO PREDIAL DE ÁGUA - FORNECIMENTO E INSTALAÇÃO. AF_04/2024</t>
  </si>
  <si>
    <t>CURVA 90 GRAUS, CPVC, SOLDÁVEL, DN 35 MM, INSTALADO EM RESERVAÇÃO PREDIAL DE ÁGUA - FORNECIMENTO E INSTALAÇÃO. AF_04/2024</t>
  </si>
  <si>
    <t>CURVA 90 GRAUS, CPVC, SOLDÁVEL, DN 42 MM, INSTALADO EM RESERVAÇÃO PREDIAL DE ÁGUA - FORNECIMENTO E INSTALAÇÃO. AF_04/2024</t>
  </si>
  <si>
    <t>CURVA 90 GRAUS, CPVC, SOLDÁVEL, DN 54 MM, INSTALADO EM RESERVAÇÃO PREDIAL DE ÁGUA - FORNECIMENTO E INSTALAÇÃO. AF_04/2024</t>
  </si>
  <si>
    <t>CURVA 90 GRAUS, CPVC, SOLDÁVEL, DN 73 MM, INSTALADO EM RESERVAÇÃO PREDIAL DE ÁGUA - FORNECIMENTO E INSTALAÇÃO. AF_04/2024</t>
  </si>
  <si>
    <t>CURVA 90 GRAUS, CPVC, SOLDÁVEL, DN 89 MM, INSTALADO EM RESERVAÇÃO PREDIAL DE ÁGUA - FORNECIMENTO E INSTALAÇÃO. AF_04/2024</t>
  </si>
  <si>
    <t>CURVA 90 GRAUS, EM FERRO GALVANIZADO, CONEXÃO ROSQUEADA, DN 50 MM (2"), INSTALADO EM RESERVAÇÃO PREDIAL DE ÁGUA - FORNECIMENTO E INSTALAÇÃO. AF_04/2024</t>
  </si>
  <si>
    <t>CURVA 90 GRAUS, EM FERRO GALVANIZADO, CONEXÃO ROSQUEADA, DN 65 MM (2 1/2"), INSTALADO EM RESERVAÇÃO PREDIAL DE ÁGUA - FORNECIMENTO E INSTALAÇÃO. AF_04/2024</t>
  </si>
  <si>
    <t>CURVA 90 GRAUS, EM FERRO GALVANIZADO, CONEXÃO ROSQUEADA, DN 80 MM (3"), INSTALADO EM RESERVAÇÃO PREDIAL DE ÁGUA - FORNECIMENTO E INSTALAÇÃO. AF_04/2024</t>
  </si>
  <si>
    <t>CURVA 90 GRAUS, EM FERRO GALVANIZADO, FÊMEA, CONEXÃO ROSQUEADA, DN 50 MM (2"), INSTALADO EM RESERVAÇÃO PREDIAL DE ÁGUA - FORNECIMENTO E INSTALAÇÃO. AF_04/2024</t>
  </si>
  <si>
    <t>CURVA 90 GRAUS, EM FERRO GALVANIZADO, FÊMEA, CONEXÃO ROSQUEADA, DN 65 MM (2 1/2"), INSTALADO EM RESERVAÇÃO PREDIAL DE ÁGUA - FORNECIMENTO E INSTALAÇÃO. AF_04/2024</t>
  </si>
  <si>
    <t>CURVA 90 GRAUS, EM FERRO GALVANIZADO, FÊMEA, CONEXÃO ROSQUEADA, DN 80 (3"), INSTALADO EM RESERVAÇÃO PREDIAL DE ÁGUA - FORNECIMENTO E INSTALAÇÃO. AF_04/2024</t>
  </si>
  <si>
    <t>CURVA 90 GRAUS, EM FERRO GALVANIZADO, MACHO/FÊMEA, CONEXÃO ROSQUEADA, DN 50 MM (2"), INSTALADO EM RESERVAÇÃO PREDIAL DE ÁGUA - FORNECIMENTO E INSTALAÇÃO. AF_04/2024</t>
  </si>
  <si>
    <t>CURVA 90 GRAUS, EM FERRO GALVANIZADO, MACHO/FÊMEA, CONEXÃO ROSQUEADA, DN 65 MM (2 1/2"), INSTALADO EM RESERVAÇÃO PREDIAL DE ÁGUA - FORNECIMENTO E INSTALAÇÃO. AF_04/2024</t>
  </si>
  <si>
    <t>CURVA 90 GRAUS, EM FERRO GALVANIZADO, MACHO/FÊMEA, CONEXÃO ROSQUEADA, DN 80 MM (3"), INSTALADO EM RESERVAÇÃO PREDIAL DE ÁGUA - FORNECIMENTO E INSTALAÇÃO. AF_04/2024</t>
  </si>
  <si>
    <t>CURVA 90 GRAUS, PVC, SOLDÁVEL, DN 110 MM, INSTALADO EM RESERVAÇÃO PREDIAL DE ÁGUA - FORNECIMENTO E INSTALAÇÃO. AF_04/2024</t>
  </si>
  <si>
    <t>CURVA 90 GRAUS, PVC, SOLDÁVEL, DN 25 MM, INSTALADO EM RESERVAÇÃO PREDIAL DE ÁGUA - FORNECIMENTO E INSTALAÇÃO. AF_04/2024</t>
  </si>
  <si>
    <t>CURVA 90 GRAUS, PVC, SOLDÁVEL, DN 32 MM, INSTALADO EM RESERVAÇÃO PREDIAL DE ÁGUA - FORNECIMENTO E INSTALAÇÃO. AF_04/2024</t>
  </si>
  <si>
    <t>CURVA 90 GRAUS, PVC, SOLDÁVEL, DN 40 MM, INSTALADO EM RESERVAÇÃO PREDIAL DE ÁGUA - FORNECIMENTO E INSTALAÇÃO. AF_04/2024</t>
  </si>
  <si>
    <t>CURVA 90 GRAUS, PVC, SOLDÁVEL, DN 50 MM, INSTALADO EM RESERVAÇÃO PREDIAL DE ÁGUA - FORNECIMENTO E INSTALAÇÃO. AF_04/2024</t>
  </si>
  <si>
    <t>CURVA 90 GRAUS, PVC, SOLDÁVEL, DN 60 MM, INSTALADO EM RESERVAÇÃO PREDIAL DE ÁGUA - FORNECIMENTO E INSTALAÇÃO. AF_04/2024</t>
  </si>
  <si>
    <t>CURVA 90 GRAUS, PVC, SOLDÁVEL, DN 75 MM, INSTALADO EM RESERVAÇÃO PREDIAL DE ÁGUA - FORNECIMENTO E INSTALAÇÃO. AF_04/2024</t>
  </si>
  <si>
    <t>CURVA 90 GRAUS, PVC, SOLDÁVEL, DN 85 MM, INSTALADO EM RESERVAÇÃO PREDIAL DE ÁGUA - FORNECIMENTO E INSTALAÇÃO. AF_04/2024</t>
  </si>
  <si>
    <t>CURVA EM COBRE, DN 104 MM, 45 GRAUS, SEM ANEL DE SOLDA, BOLSA X BOLSA, INSTALADO EM RESERVAÇÃO PREDIAL DE ÁGUA - FORNECIMENTO E INSTALAÇÃO. AF_04/2024</t>
  </si>
  <si>
    <t>CURVA EM COBRE, DN 54 MM, 45 GRAUS, SEM ANEL DE SOLDA, BOLSA X BOLSA, INSTALADO EM RESERVAÇÃO PREDIAL DE ÁGUA - FORNECIMENTO E INSTALAÇÃO. AF_04/2024</t>
  </si>
  <si>
    <t>CURVA EM COBRE, DN 66 MM, 45 GRAUS, SEM ANEL DE SOLDA, BOLSA X BOLSA, INSTALADO EM RESERVAÇÃO PREDIAL DE ÁGUA - FORNECIMENTO E INSTALAÇÃO. AF_04/2024</t>
  </si>
  <si>
    <t>CURVA EM COBRE, DN 79 MM, 45 GRAUS, SEM ANEL DE SOLDA, BOLSA X BOLSA, INSTALADO EM RESERVAÇÃO PREDIAL DE ÁGUA - FORNECIMENTO E INSTALAÇÃO. AF_04/2024</t>
  </si>
  <si>
    <t>CURVA PPR 90 GRAUS, DN 20 MM, INSTALADO EM RESERVAÇÃO PREDIAL DE ÁGUA - FORNECIMENTO E INSTALAÇÃO. AF_04/2024</t>
  </si>
  <si>
    <t>CURVA PPR 90 GRAUS, DN 25 MM, INSTALADO EM RESERVAÇÃO PREDIAL DE ÁGUA - FORNECIMENTO E INSTALAÇÃO. AF_04/2024</t>
  </si>
  <si>
    <t>CURVA PVC 45 GRAUS, SOLDÁVEL, DN 25 MM, INSTALADO EM RESERVAÇÃO PREDIAL DE ÁGUA - FORNECIMENTO E INSTALAÇÃO. AF_04/2024</t>
  </si>
  <si>
    <t>CURVA PVC 45 GRAUS, SOLDÁVEL, DN 32 MM, INSTALADO EM RESERVAÇÃO PREDIAL DE ÁGUA - FORNECIMENTO E INSTALAÇÃO. AF_04/2024</t>
  </si>
  <si>
    <t>CURVA PVC 45 GRAUS, SOLDÁVEL, DN 40 MM, INSTALADO EM RESERVAÇÃO PREDIAL DE ÁGUA - FORNECIMENTO E INSTALAÇÃO. AF_04/2024</t>
  </si>
  <si>
    <t>CURVA PVC 45 GRAUS, SOLDÁVEL, DN 50 MM, INSTALADO EM RESERVAÇÃO PREDIAL DE ÁGUA - FORNECIMENTO E INSTALAÇÃO. AF_04/2024</t>
  </si>
  <si>
    <t>CURVA PVC 45 GRAUS, SOLDÁVEL, DN 60 MM, INSTALADO EM RESERVAÇÃO PREDIAL DE ÁGUA - FORNECIMENTO E INSTALAÇÃO. AF_04/2024</t>
  </si>
  <si>
    <t>CURVA PVC 45 GRAUS, SOLDÁVEL, DN 75 MM, INSTALADO EM RESERVAÇÃO PREDIAL DE ÁGUA - FORNECIMENTO E INSTALAÇÃO. AF_04/2024</t>
  </si>
  <si>
    <t>CURVA PVC 45 GRAUS, SOLDÁVEL, DN 85 MM, INSTALADO EM RESERVAÇÃO PREDIAL DE ÁGUA - FORNECIMENTO E INSTALAÇÃO. AF_04/2024</t>
  </si>
  <si>
    <t>FLANGE CURTA EM COBRE, DN 104 MM X 4", INSTALADO EM RESERVAÇÃO PREDIAL DE ÁGUA - FORNECIMENTO E INSTALAÇÃO. AF_04/2024</t>
  </si>
  <si>
    <t>FLANGE CURTA EM COBRE, DN 54 MM X 2", INSTALADO EM RESERVAÇÃO PREDIAL DE ÁGUA - FORNECIMENTO E INSTALAÇÃO. AF_04/2024</t>
  </si>
  <si>
    <t>FLANGE CURTA EM COBRE, DN 66 MM X 2 1/2", INSTALADO EM RESERVAÇÃO PREDIAL DE ÁGUA - FORNECIMENTO E INSTALAÇÃO. AF_04/2024</t>
  </si>
  <si>
    <t>FLANGE CURTA EM COBRE, DN 79 MM X 3", INSTALADO EM RESERVAÇÃO PREDIAL DE ÁGUA - FORNECIMENTO E INSTALAÇÃO. AF_04/2024</t>
  </si>
  <si>
    <t>JOELHO 90 GRAUS COM BUCHA DE LATÃO, PVC, SOLDÁVEL, DN 25 MM X 3/4", INSTALADO EM RESERVAÇÃO PREDIAL DE ÁGUA - FORNECIMENTO E INSTALAÇÃO. AF_04/2024</t>
  </si>
  <si>
    <t>JOELHO 90 GRAUS, CPVC, SOLDÁVEL, DN 114 MM, INSTALADO EM RESERVAÇÃO PREDIAL DE ÁGUA - FORNECIMENTO E INSTALAÇÃO. AF_04/2024</t>
  </si>
  <si>
    <t>JOELHO 90 GRAUS, CPVC, SOLDÁVEL, DN 22 MM, INSTALADO EM RESERVAÇÃO PREDIAL DE ÁGUA - FORNECIMENTO E INSTALAÇÃO. AF_04/2024</t>
  </si>
  <si>
    <t>JOELHO 90 GRAUS, CPVC, SOLDÁVEL, DN 28 MM, INSTALADO EM RESERVAÇÃO PREDIAL DE ÁGUA - FORNECIMENTO E INSTALAÇÃO. AF_04/2024</t>
  </si>
  <si>
    <t>JOELHO 90 GRAUS, CPVC, SOLDÁVEL, DN 35 MM, INSTALADO EM RESERVAÇÃO PREDIAL DE ÁGUA - FORNECIMENTO E INSTALAÇÃO. AF_04/2024</t>
  </si>
  <si>
    <t>JOELHO 90 GRAUS, CPVC, SOLDÁVEL, DN 42 MM, INSTALADO EM RESERVAÇÃO PREDIAL DE ÁGUA - FORNECIMENTO E INSTALAÇÃO. AF_04/2024</t>
  </si>
  <si>
    <t>JOELHO 90 GRAUS, CPVC, SOLDÁVEL, DN 54 MM, INSTALADO EM RESERVAÇÃO PREDIAL DE ÁGUA - FORNECIMENTO E INSTALAÇÃO. AF_04/2024</t>
  </si>
  <si>
    <t>JOELHO 90 GRAUS, CPVC, SOLDÁVEL, DN 73 MM, INSTALADO EM RESERVAÇÃO PREDIAL DE ÁGUA - FORNECIMENTO E INSTALAÇÃO. AF_04/2024</t>
  </si>
  <si>
    <t>JOELHO 90 GRAUS, CPVC, SOLDÁVEL, DN 89 MM, INSTALADO EM RESERVAÇÃO PREDIAL DE ÁGUA - FORNECIMENTO E INSTALAÇÃO. AF_04/2024</t>
  </si>
  <si>
    <t>JOELHO 90 GRAUS, PPR, DN 110 MM, INSTALADO EM RESERVAÇÃO PREDIAL DE ÁGUA - FORNECIMENTO E INSTALAÇÃO. AF_04/2024</t>
  </si>
  <si>
    <t>JOELHO 90 GRAUS, PPR, DN 20 MM, INSTALADO EM RESERVAÇÃO PREDIAL DE ÁGUA - FORNECIMENTO E INSTALAÇÃO. AF_04/2024</t>
  </si>
  <si>
    <t>JOELHO 90 GRAUS, PPR, DN 25 MM, INSTALADO EM RESERVAÇÃO PREDIAL DE ÁGUA - FORNECIMENTO E INSTALAÇÃO. AF_04/2024</t>
  </si>
  <si>
    <t>JOELHO 90 GRAUS, PPR, DN 32 MM, INSTALADO EM RESERVAÇÃO PREDIAL DE ÁGUA - FORNECIMENTO E INSTALAÇÃO. AF_04/2024</t>
  </si>
  <si>
    <t>JOELHO 90 GRAUS, PPR, DN 40 MM, INSTALADO EM RESERVAÇÃO PREDIAL DE ÁGUA - FORNECIMENTO E INSTALAÇÃO. AF_04/2024</t>
  </si>
  <si>
    <t>JOELHO 90 GRAUS, PPR, DN 50 MM, INSTALADO EM RESERVAÇÃO PREDIAL DE ÁGUA - FORNECIMENTO E INSTALAÇÃO. AF_04/2024</t>
  </si>
  <si>
    <t>JOELHO 90 GRAUS, PPR, DN 63 MM, INSTALADO EM RESERVAÇÃO PREDIAL DE ÁGUA - FORNECIMENTO E INSTALAÇÃO. AF_04/2024</t>
  </si>
  <si>
    <t>JOELHO 90 GRAUS, PPR, DN 75 MM, INSTALADO EM RESERVAÇÃO PREDIAL DE ÁGUA - FORNECIMENTO E INSTALAÇÃO. AF_04/2024</t>
  </si>
  <si>
    <t>JOELHO 90 GRAUS, PPR, DN 90 MM, INSTALADO EM RESERVAÇÃO PREDIAL DE ÁGUA - FORNECIMENTO E INSTALAÇÃO. AF_04/2024</t>
  </si>
  <si>
    <t>JOELHO 90 GRAUS, PVC, SOLDÁVEL, DN 110 MM INSTALADO EM RESERVAÇÃO PREDIAL DE ÁGUA - FORNECIMENTO E INSTALAÇÃO. AF_04/2024</t>
  </si>
  <si>
    <t>JOELHO 90 GRAUS, PVC, SOLDÁVEL, DN 32 MM INSTALADO EM RESERVAÇÃO PREDIAL DE ÁGUA - FORNECIMENTO E INSTALAÇÃO. AF_04/2024</t>
  </si>
  <si>
    <t>JOELHO 90 GRAUS, PVC, SOLDÁVEL, DN 40 MM INSTALADO EM RESERVAÇÃO PREDIAL DE ÁGUA - FORNECIMENTO E INSTALAÇÃO. AF_04/2024</t>
  </si>
  <si>
    <t>JOELHO 90 GRAUS, PVC, SOLDÁVEL, DN 50 MM INSTALADO EM RESERVAÇÃO PREDIAL DE ÁGUA - FORNECIMENTO E INSTALAÇÃO. AF_04/2024</t>
  </si>
  <si>
    <t>JOELHO 90 GRAUS, PVC, SOLDÁVEL, DN 60 MM INSTALADO EM RESERVAÇÃO PREDIAL DE ÁGUA - FORNECIMENTO E INSTALAÇÃO. AF_04/2024</t>
  </si>
  <si>
    <t>JOELHO 90 GRAUS, PVC, SOLDÁVEL, DN 75 MM INSTALADO EM RESERVAÇÃO PREDIAL DE ÁGUA - FORNECIMENTO E INSTALAÇÃO. AF_04/2024</t>
  </si>
  <si>
    <t>JOELHO 90 GRAUS, PVC, SOLDÁVEL, DN 85 MM INSTALADO EM RESERVAÇÃO PREDIAL DE ÁGUA - FORNECIMENTO E INSTALAÇÃO. AF_04/2024</t>
  </si>
  <si>
    <t>JOELHO CPVC, SOLDÁVEL, 45 GRAUS, DN 22 MM, INSTALADO EM RESERVAÇÃO PREDIAL DE ÁGUA - FORNECIMENTO E INSTALAÇÃO. AF_04/2024</t>
  </si>
  <si>
    <t>JOELHO CPVC, SOLDÁVEL, 45 GRAUS, DN 28 MM, INSTALADO EM RESERVAÇÃO PREDIAL DE ÁGUA - FORNECIMENTO E INSTALAÇÃO. AF_04/2024</t>
  </si>
  <si>
    <t>JOELHO CPVC, SOLDÁVEL, 45 GRAUS, DN 35 MM, INSTALADO EM RESERVAÇÃO PREDIAL DE ÁGUA - FORNECIMENTO E INSTALAÇÃO. AF_04/2024</t>
  </si>
  <si>
    <t>JOELHO CPVC, SOLDÁVEL, 45 GRAUS, DN 42 MM, INSTALADO EM RESERVAÇÃO PREDIAL DE ÁGUA - FORNECIMENTO E INSTALAÇÃO. AF_04/2024</t>
  </si>
  <si>
    <t>JOELHO CPVC, SOLDÁVEL, 45 GRAUS, DN 54 MM, INSTALADO EM RESERVAÇÃO PREDIAL DE ÁGUA - FORNECIMENTO E INSTALAÇÃO. AF_04/2024</t>
  </si>
  <si>
    <t>JOELHO CPVC, SOLDÁVEL, 45 GRAUS, DN 73 MM, INSTALADO EM RESERVAÇÃO PREDIAL DE ÁGUA - FORNECIMENTO E INSTALAÇÃO. AF_04/2024</t>
  </si>
  <si>
    <t>JOELHO CPVC, SOLDÁVEL, 45 GRAUS, DN 89 MM, INSTALADO EM RESERVAÇÃO PREDIAL DE ÁGUA - FORNECIMENTO E INSTALAÇÃO. AF_04/2024</t>
  </si>
  <si>
    <t>JOELHO PPR 45 GRAUS, SOLDÁVEL, DN 20 MM, INSTALADO EM RESERVAÇÃO PREDIAL DE ÁGUA - FORNECIMENTO E INSTALAÇÃO. AF_04/2024</t>
  </si>
  <si>
    <t>JOELHO PPR 45 GRAUS, SOLDÁVEL, DN 25 MM, INSTALADO EM RESERVAÇÃO PREDIAL DE ÁGUA - FORNECIMENTO E INSTALAÇÃO. AF_04/2024</t>
  </si>
  <si>
    <t>JOELHO PPR 45 GRAUS, SOLDÁVEL, DN 40 MM, INSTALADO EM RESERVAÇÃO PREDIAL DE ÁGUA - FORNECIMENTO E INSTALAÇÃO. AF_04/2024</t>
  </si>
  <si>
    <t>JOELHO PPR 45 GRAUS, SOLDÁVEL, DN 50 MM, INSTALADO EM RESERVAÇÃO PREDIAL DE ÁGUA - FORNECIMENTO E INSTALAÇÃO. AF_04/2024</t>
  </si>
  <si>
    <t>JOELHO PPR 45 GRAUS, SOLDÁVEL, DN 63 MM, INSTALADO EM RESERVAÇÃO PREDIAL DE ÁGUA - FORNECIMENTO E INSTALAÇÃO. AF_04/2024</t>
  </si>
  <si>
    <t>JOELHO PPR 45 GRAUS, SOLDÁVEL, DN 75 MM, INSTALADO EM RESERVAÇÃO PREDIAL DE ÁGUA - FORNECIMENTO E INSTALAÇÃO. AF_04/2024</t>
  </si>
  <si>
    <t>JOELHO PPR 45 GRAUS, SOLDÁVEL, DN 90 MM, INSTALADO EM RESERVAÇÃO PREDIAL DE ÁGUA - FORNECIMENTO E INSTALAÇÃO. AF_04/2024</t>
  </si>
  <si>
    <t>JOELHO PPR, 45 GRAUS, SOLDÁVEL, DN 32 MM, INSTALADO EM RESERVAÇÃO PREDIAL DE ÁGUA - FORNECIMENTO E INSTALAÇÃO. AF_04/2024</t>
  </si>
  <si>
    <t>JOELHO PVC, SOLDÁVEL, 45 GRAUS, DN 25 MM, INSTALADO EM RESERVAÇÃO PREDIAL DE ÁGUA - FORNECIMENTO E INSTALAÇÃO. AF_04/2024</t>
  </si>
  <si>
    <t>JOELHO PVC, SOLDÁVEL, 45 GRAUS, DN 32 MM, INSTALADO EM RESERVAÇÃO PREDIAL DE ÁGUA - FORNECIMENTO E INSTALAÇÃO. AF_04/2024</t>
  </si>
  <si>
    <t>JOELHO PVC, SOLDÁVEL, 45 GRAUS, DN 40 MM, INSTALADO EM RESERVAÇÃO PREDIAL DE ÁGUA - FORNECIMENTO E INSTALAÇÃO. AF_04/2024</t>
  </si>
  <si>
    <t>JOELHO PVC, SOLDÁVEL, 45 GRAUS, DN 50 MM, INSTALADO EM RESERVAÇÃO PREDIAL DE ÁGUA - FORNECIMENTO E INSTALAÇÃO. AF_04/2024</t>
  </si>
  <si>
    <t>JOELHO PVC, SOLDÁVEL, 45 GRAUS, DN 60 MM, INSTALADO EM RESERVAÇÃO PREDIAL DE ÁGUA - FORNECIMENTO E INSTALAÇÃO. AF_04/2024</t>
  </si>
  <si>
    <t>JOELHO PVC, SOLDÁVEL, 45 GRAUS, DN 75 MM, INSTALADO EM RESERVAÇÃO PREDIAL DE ÁGUA - FORNECIMENTO E INSTALAÇÃO. AF_04/2024</t>
  </si>
  <si>
    <t>JOELHO PVC, SOLDÁVEL, 45 GRAUS, DN 85 MM, INSTALADO EM RESERVAÇÃO PREDIAL DE ÁGUA - FORNECIMENTO E INSTALAÇÃO. AF_04/2024</t>
  </si>
  <si>
    <t>LUVA DE COBRE, DN 104 MM, SEM ANEL DE SOLDA, INSTALADO EM RESERVAÇÃO PREDIAL DE ÁGUA - FORNECIMENTO E INSTALAÇÃO. AF_04/2024</t>
  </si>
  <si>
    <t>LUVA DE REDUÇÃO SOLDÁVEL, PVC, DN 32 MM X 25 MM, INSTALADO EM RESERVAÇÃO PREDIAL DE ÁGUA - FORNECIMENTO E INSTALAÇÃO. AF_04/2024</t>
  </si>
  <si>
    <t>LUVA DE REDUÇÃO SOLDÁVEL, PVC, DN 40 MM X 32 MM, INSTALADO EM RESERVAÇÃO PREDIAL DE ÁGUA - FORNECIMENTO E INSTALAÇÃO. AF_04/2024</t>
  </si>
  <si>
    <t>LUVA DE REDUÇÃO SOLDÁVEL, PVC, DN 60 MM X 50 MM, INSTALADO EM RESERVAÇÃO PREDIAL DE ÁGUA - FORNECIMENTO E INSTALAÇÃO. AF_04/2024</t>
  </si>
  <si>
    <t>LUVA DE REDUÇÃO, EM FERRO GALVANIZADO, CONEXÃO ROSQUEADA, DN 65 MM X 50 MM (2 1/2" X 2"), INSTALADO EM RESERVAÇÃO PREDIAL DE ÁGUA - FORNECIMENTO E INSTALAÇÃO. AF_04/2024</t>
  </si>
  <si>
    <t>LUVA DE REDUÇÃO, EM FERRO GALVANIZADO, CONEXÃO ROSQUEADA, DN 80 MM X 50 MM (3" X 2"), INSTALADO EM RESERVAÇÃO PREDIAL DE ÁGUA - FORNECIMENTO E INSTALAÇÃO. AF_04/2024</t>
  </si>
  <si>
    <t>LUVA DE REDUÇÃO, EM FERRO GALVANIZADO, CONEXÃO ROSQUEADA, DN 80 MM X 65 MM (3" X 2 1/2"), INSTALADO EM RESERVAÇÃO PREDIAL DE ÁGUA - FORNECIMENTO E INSTALAÇÃO. AF_04/2024</t>
  </si>
  <si>
    <t>LUVA DE REDUÇÃO, SOLDÁVEL, PVC, DN 50 X 25 MM, INSTALADO EM RESERVAÇÃO PREDIAL DE ÁGUA - FORNECIMENTO E INSTALAÇÃO. AF_04/2024</t>
  </si>
  <si>
    <t>LUVA EM COBRE, DN 54 MM, SEM ANEL DE SOLDA, INSTALADO EM RESERVAÇÃO PREDIAL DE ÁGUA - FORNECIMENTO E INSTALAÇÃO. AF_04/2024</t>
  </si>
  <si>
    <t>LUVA EM COBRE, DN 66 MM, SEM ANEL DE SOLDA, INSTALADO EM RESERVAÇÃO PREDIAL DE ÁGUA - FORNECIMENTO E INSTALAÇÃO. AF_04/2024</t>
  </si>
  <si>
    <t>LUVA EM COBRE, DN 79 MM, SEM ANEL DE SOLDA, INSTALADO EM RESERVAÇÃO PREDIAL DE ÁGUA - FORNECIMENTO E INSTALAÇÃO. AF_04/2024</t>
  </si>
  <si>
    <t>LUVA PVC, SOLDÁVEL, DN 25 MM, INSTALADO EM RESERVAÇÃO PREDIAL DE ÁGUA - FORNECIMENTO E INSTALAÇÃO. AF_04/2024</t>
  </si>
  <si>
    <t>LUVA PVC, SOLDÁVEL, DN 32 MM, INSTALADO EM RESERVAÇÃO PREDIAL DE ÁGUA - FORNECIMENTO E INSTALAÇÃO. AF_04/2024</t>
  </si>
  <si>
    <t>LUVA, CPVC, SOLDÁVEL, DN 114 MM, INSTALADO EM RESERVAÇÃO PREDIAL DE ÁGUA - FORNECIMENTO E INSTALAÇÃO. AF_04/2024</t>
  </si>
  <si>
    <t>LUVA, CPVC, SOLDÁVEL, DN 22 MM, INSTALADO EM RESERVAÇÃO PREDIAL DE ÁGUA - FORNECIMENTO E INSTALAÇÃO. AF_04/2024</t>
  </si>
  <si>
    <t>LUVA, CPVC, SOLDÁVEL, DN 28 MM, INSTALADO EM RESERVAÇÃO PREDIAL DE ÁGUA - FORNECIMENTO E INSTALAÇÃO. AF_04/2024</t>
  </si>
  <si>
    <t>LUVA, CPVC, SOLDÁVEL, DN 35 MM, INSTALADO EM RESERVAÇÃO PREDIAL DE ÁGUA - FORNECIMENTO E INSTALAÇÃO. AF_04/2024</t>
  </si>
  <si>
    <t>LUVA, CPVC, SOLDÁVEL, DN 42 MM, INSTALADO EM RESERVAÇÃO PREDIAL DE ÁGUA - FORNECIMENTO E INSTALAÇÃO. AF_04/2024</t>
  </si>
  <si>
    <t>LUVA, CPVC, SOLDÁVEL, DN 54 MM, INSTALADO EM RESERVAÇÃO PREDIAL DE ÁGUA - FORNECIMENTO E INSTALAÇÃO. AF_04/2024</t>
  </si>
  <si>
    <t>LUVA, CPVC, SOLDÁVEL, DN 73 MM, INSTALADO EM RESERVAÇÃO PREDIAL DE ÁGUA - FORNECIMENTO E INSTALAÇÃO. AF_04/2024</t>
  </si>
  <si>
    <t>LUVA, CPVC, SOLDÁVEL, DN 89 MM, INSTALADO EM RESERVAÇÃO PREDIAL DE ÁGUA - FORNECIMENTO E INSTALAÇÃO. AF_04/2024</t>
  </si>
  <si>
    <t>LUVA, EM FERRO GALVANIZADO, CONEXÃO ROSQUEADA, DN 50 MM (2"), INSTALADO EM RESERVAÇÃO PREDIAL DE ÁGUA - FORNECIMENTO E INSTALAÇÃO. AF_04/2024</t>
  </si>
  <si>
    <t>LUVA, EM FERRO GALVANIZADO, CONEXÃO ROSQUEADA, DN 65 MM (2 1/2"), INSTALADO EM RESERVAÇÃO PREDIAL DE ÁGUA - FORNECIMENTO E INSTALAÇÃO. AF_04/2024</t>
  </si>
  <si>
    <t>LUVA, EM FERRO GALVANIZADO, CONEXÃO ROSQUEADA, DN 80 MM (3"), INSTALADO EM RESERVAÇÃO PREDIAL DE ÁGUA - FORNECIMENTO E INSTALAÇÃO. AF_04/2024</t>
  </si>
  <si>
    <t>LUVA, PPR, DN 110 MM, CLASSE PN 25, INSTALADO EM RESERVAÇÃO PREDIAL DE ÁGUA - FORNECIMENTO E INSTALAÇÃO. AF_04/2024</t>
  </si>
  <si>
    <t>LUVA, PPR, DN 20 MM, INSTALADO EM RESERVAÇÃO PREDIAL DE ÁGUA - FORNECIMENTO E INSTALAÇÃO. AF_04/2024</t>
  </si>
  <si>
    <t>LUVA, PPR, DN 25 MM, INSTALADO EM RESERVAÇÃO PREDIAL DE ÁGUA - FORNECIMENTO E INSTALAÇÃO. AF_04/2024</t>
  </si>
  <si>
    <t>LUVA, PPR, DN 32 MM, CLASSE PN 25, INSTALADO EM RESERVAÇÃO PREDIAL DE ÁGUA - FORNECIMENTO E INSTALAÇÃO. AF_04/2024</t>
  </si>
  <si>
    <t>LUVA, PPR, DN 40 MM, CLASSE PN 25, INSTALADO EM RESERVAÇÃO PREDIAL DE ÁGUA - FORNECIMENTO E INSTALAÇÃO. AF_04/2024</t>
  </si>
  <si>
    <t>LUVA, PPR, DN 50 MM, CLASSE PN 25, INSTALADO EM RESERVAÇÃO PREDIAL DE ÁGUA - FORNECIMENTO E INSTALAÇÃO. AF_04/2024</t>
  </si>
  <si>
    <t>LUVA, PPR, DN 63 MM, CLASSE PN 25, INSTALADO EM RESERVAÇÃO PREDIAL DE ÁGUA - FORNECIMENTO E INSTALAÇÃO. AF_04/2024</t>
  </si>
  <si>
    <t>LUVA, PPR, DN 75 MM, CLASSE PN 25, INSTALADO EM RESERVAÇÃO PREDIAL DE ÁGUA - FORNECIMENTO E INSTALAÇÃO. AF_04/2024</t>
  </si>
  <si>
    <t>LUVA, PPR, DN 90 MM, CLASSE PN 25, INSTALADO EM RESERVAÇÃO PREDIAL DE ÁGUA - FORNECIMENTO E INSTALAÇÃO. AF_04/2024</t>
  </si>
  <si>
    <t>LUVA, PVC, SOLDÁVEL, DN 110 MM, INSTALADO EM RESERVAÇÃO PREDIAL DE ÁGUA - FORNECIMENTO E INSTALAÇÃO. AF_04/2024</t>
  </si>
  <si>
    <t>LUVA, PVC, SOLDÁVEL, DN 40 MM, INSTALADO EM RESERVAÇÃO PREDIAL DE ÁGUA - FORNECIMENTO E INSTALAÇÃO. AF_04/2024</t>
  </si>
  <si>
    <t>LUVA, PVC, SOLDÁVEL, DN 50 MM, INSTALADO EM RESERVAÇÃO PREDIAL DE ÁGUA - FORNECIMENTO E INSTALAÇÃO. AF_04/2024</t>
  </si>
  <si>
    <t>LUVA, PVC, SOLDÁVEL, DN 60 MM, INSTALADO EM RESERVAÇÃO PREDIAL DE ÁGUA - FORNECIMENTO E INSTALAÇÃO. AF_04/2024</t>
  </si>
  <si>
    <t>LUVA, PVC, SOLDÁVEL, DN 75 MM, INSTALADO EM RESERVAÇÃO PREDIAL DE ÁGUA - FORNECIMENTO E INSTALAÇÃO. AF_04/2024</t>
  </si>
  <si>
    <t>LUVA, PVC, SOLDÁVEL, DN 85 MM, INSTALADO EM RESERVAÇÃO PREDIAL DE ÁGUA - FORNECIMENTO E INSTALAÇÃO. AF_04/2024</t>
  </si>
  <si>
    <t>NIPLE DE REDUÇÃO, EM FERRO GALVANIZADO, CONEXÃO ROSQUEADA, DN 80 MM X 50 MM (3" X 2"), INSTALADO EM RESERVAÇÃO PREDIAL DE ÁGUA - FORNECIMENTO E INSTALAÇÃO. AF_04/2024</t>
  </si>
  <si>
    <t>NIPLE DE REDUÇÃO, EM FERRO GALVANIZADO, CONEXÃO ROSQUEADA, DN 80 MM X 65 MM (3" X 2 1/2"), INSTALADO EM RESERVAÇÃO PREDIAL DE ÁGUA - FORNECIMENTO E INSTALAÇÃO. AF_04/2024</t>
  </si>
  <si>
    <t>NIPLE, EM FERRO GALVANIZADO, CONEXÃO ROSQUEADA, DN 50 MM (2"), INSTALADO EM RESERVAÇÃO PREDIAL DE ÁGUA - FORNECIMENTO E INSTALAÇÃO. AF_04/2024</t>
  </si>
  <si>
    <t>TE DE REDUÇÃO, CPVC, DN 28 X 22 MM, INSTALADO EM RESERVAÇÃO PREDIAL DE ÁGUA - FORNECIMENTO E INSTALAÇÃO. AF_04/2024</t>
  </si>
  <si>
    <t>TE DE REDUÇÃO, CPVC, DN 35 X 28 MM, INSTALADO EM RESERVAÇÃO PREDIAL DE ÁGUA - FORNECIMENTO E INSTALAÇÃO. AF_04/2024</t>
  </si>
  <si>
    <t>TE DE REDUÇÃO, CPVC, DN 42 X 35 MM, INSTALADO EM RESERVAÇÃO PREDIAL DE ÁGUA - FORNECIMENTO E INSTALAÇÃO. AF_04/2024</t>
  </si>
  <si>
    <t>TE DE REDUÇÃO, EM FERRO GALVANIZADO, CONEXÃO ROSQUEADA, DN 80 MM X 50 MM (3" X 2"), INSTALADO EM RESERVAÇÃO PREDIAL DE ÁGUA - FORNECIMENTO E INSTALAÇÃO. AF_04/2024</t>
  </si>
  <si>
    <t>TE DE REDUÇÃO, EM FERRO GALVANIZADO, CONEXÃO ROSQUEADA, DN 80 MM X 65 MM (3" X 2 1/2"), INSTALADO EM RESERVAÇÃO PREDIAL DE ÁGUA - FORNECIMENTO E INSTALAÇÃO. AF_04/2024</t>
  </si>
  <si>
    <t>TE DE REDUÇÃO, PVC, SOLDÁVEL, 90 GRAUS, DN 50 MM X 25 MM, INSTALADO EM RESERVAÇÃO PREDIAL DE ÁGUA - FORNECIMENTO E INSTALAÇÃO. AF_04/2024</t>
  </si>
  <si>
    <t>TE DE REDUÇÃO, PVC, SOLDÁVEL, 90 GRAUS, DN 50 MM X 32 MM, INSTALADO EM RESERVAÇÃO PREDIAL DE ÁGUA - FORNECIMENTO E INSTALAÇÃO. AF_04/2024</t>
  </si>
  <si>
    <t>TE EM COBRE, DN 104 MM, SEM ANEL DE SOLDA, INSTALADO EM RESERVAÇÃO PREDIAL DE ÁGUA - FORNECIMENTO E INSTALAÇÃO. AF_04/2024</t>
  </si>
  <si>
    <t>TE EM COBRE, DN 54 MM, SEM ANEL DE SOLDA, INSTALADO EM RESERVAÇÃO PREDIAL DE ÁGUA - FORNECIMENTO E INSTALAÇÃO. AF_04/2024</t>
  </si>
  <si>
    <t>TE EM COBRE, DN 66 MM, SEM ANEL DE SOLDA, INSTALADO EM RESERVAÇÃO PREDIAL DE ÁGUA - FORNECIMENTO E INSTALAÇÃO. AF_04/2024</t>
  </si>
  <si>
    <t>TE EM COBRE, DN 79 MM, SEM ANEL DE SOLDA, INSTALADO EM RESERVAÇÃO PREDIAL DE ÁGUA - FORNECIMENTO E INSTALAÇÃO. AF_04/2024</t>
  </si>
  <si>
    <t>TE, CPVC, SOLDÁVEL, DN 114 MM, INSTALADO EM RESERVAÇÃO PREDIAL DE ÁGUA - FORNECIMENTO E INSTALAÇÃO. AF_04/2024</t>
  </si>
  <si>
    <t>TE, CPVC, SOLDÁVEL, DN 22 MM, INSTALADO EM RESERVAÇÃO PREDIAL DE ÁGUA - FORNECIMENTO E INSTALAÇÃO. AF_04/2024</t>
  </si>
  <si>
    <t>TE, CPVC, SOLDÁVEL, DN 28 MM, INSTALADO EM RESERVAÇÃO PREDIAL DE ÁGUA - FORNECIMENTO E INSTALAÇÃO. AF_04/2024</t>
  </si>
  <si>
    <t>TE, CPVC, SOLDÁVEL, DN 35 MM, INSTALADO EM RESERVAÇÃO PREDIAL DE ÁGUA - FORNECIMENTO E INSTALAÇÃO. AF_04/2024</t>
  </si>
  <si>
    <t>TE, CPVC, SOLDÁVEL, DN 42 MM, INSTALADO EM RESERVAÇÃO PREDIAL DE ÁGUA - FORNECIMENTO E INSTALAÇÃO. AF_04/2024</t>
  </si>
  <si>
    <t>TE, CPVC, SOLDÁVEL, DN 54 MM, INSTALADO EM RESERVAÇÃO PREDIAL DE ÁGUA - FORNECIMENTO E INSTALAÇÃO. AF_04/2024</t>
  </si>
  <si>
    <t>TE, CPVC, SOLDÁVEL, DN 73 MM, INSTALADO EM RESERVAÇÃO PREDIAL DE ÁGUA - FORNECIMENTO E INSTALAÇÃO. AF_04/2024</t>
  </si>
  <si>
    <t>TE, CPVC, SOLDÁVEL, DN 89 MM, INSTALADO EM RESERVAÇÃO PREDIAL DE ÁGUA - FORNECIMENTO E INSTALAÇÃO. AF_04/2024</t>
  </si>
  <si>
    <t>TUBO DE AÇO GALVANIZADO COM COSTURA, CLASSE MÉDIA, DN 50 MM (2"), CONEXÃO ROSQUEADA, INSTALADO EM RESERVAÇÃO PREDIAL DE ÁGUA - FORNECIMENTO E INSTALAÇÃO. AF_04/2024</t>
  </si>
  <si>
    <t>TUBO EM COBRE RÍGIDO, DN 104 MM, CLASSE E, SEM ISOLAMENTO, INSTALADO EM RESERVAÇÃO PREDIAL DE ÁGUA - FORNECIMENTO E INSTALAÇÃO. AF_04/2024</t>
  </si>
  <si>
    <t>TUBO EM COBRE RÍGIDO, DN 54 MM, CLASSE E, SEM ISOLAMENTO, INSTALADO EM RESERVAÇÃO PREDIAL DE ÁGUA - FORNECIMENTO E INSTALAÇÃO. AF_04/2024</t>
  </si>
  <si>
    <t>TUBO EM COBRE RÍGIDO, DN 66 MM, CLASSE E, SEM ISOLAMENTO, INSTALADO EM RESERVAÇÃO PREDIAL DE ÁGUA - FORNECIMENTO E INSTALAÇÃO. AF_04/2024</t>
  </si>
  <si>
    <t>TUBO EM COBRE RÍGIDO, DN 79 MM, CLASSE E, SEM ISOLAMENTO, INSTALADO EM RESERVAÇÃO PREDIAL DE ÁGUA - FORNECIMENTO E INSTALAÇÃO. AF_04/2024</t>
  </si>
  <si>
    <t>TUBO, CPVC, SOLDÁVEL, DN 114 MM, INSTALADO EM RESERVAÇÃO PREDIAL DE ÁGUA - FORNECIMENTO E INSTALAÇÃO. AF_04/2024</t>
  </si>
  <si>
    <t>TUBO, CPVC, SOLDÁVEL, DN 22 MM, INSTALADO EM RESERVAÇÃO PREDIAL DE ÁGUA - FORNECIMENTO E INSTALAÇÃO. AF_04/2024</t>
  </si>
  <si>
    <t>TUBO, CPVC, SOLDÁVEL, DN 28 MM, INSTALADO EM RESERVAÇÃO PREDIAL DE ÁGUA - FORNECIMENTO E INSTALAÇÃO. AF_04/2024</t>
  </si>
  <si>
    <t>TUBO, CPVC, SOLDÁVEL, DN 35 MM, INSTALADO EM RESERVAÇÃO PREDIAL DE ÁGUA - FORNECIMENTO E INSTALAÇÃO. AF_04/2024</t>
  </si>
  <si>
    <t>TUBO, CPVC, SOLDÁVEL, DN 42 MM, INSTALADO EM RESERVAÇÃO PREDIAL DE ÁGUA - FORNECIMENTO E INSTALAÇÃO. AF_04/2024</t>
  </si>
  <si>
    <t>TUBO, CPVC, SOLDÁVEL, DN 54 MM, INSTALADO EM RESERVAÇÃO PREDIAL DE ÁGUA - FORNECIMENTO E INSTALAÇÃO. AF_04/2024</t>
  </si>
  <si>
    <t>TUBO, CPVC, SOLDÁVEL, DN 73 MM, INSTALADO EM RESERVAÇÃO PREDIAL DE ÁGUA - FORNECIMENTO E INSTALAÇÃO. AF_04/2024</t>
  </si>
  <si>
    <t>TUBO, CPVC, SOLDÁVEL, DN 89 MM, INSTALADO EM RESERVAÇÃO PREDIAL DE ÁGUA - FORNECIMENTO E INSTALAÇÃO. AF_04/2024</t>
  </si>
  <si>
    <t>TUBO, PPR, DN 110 MM, CLASSE PN 12, INSTALADO EM RESERVAÇÃO PREDIAL DE ÁGUA - FORNECIMENTO E INSTALAÇÃO. AF_04/2024</t>
  </si>
  <si>
    <t>TUBO, PPR, DN 110 MM, CLASSE PN 25, INSTALADO EM RESERVAÇÃO PREDIAL DE ÁGUA - FORNECIMENTO E INSTALAÇÃO. AF_04/2024</t>
  </si>
  <si>
    <t>TUBO, PPR, DN 20 MM, CLASSE PN 20, INSTALADO EM RESERVAÇÃO PREDIAL DE ÁGUA - FORNECIMENTO E INSTALAÇÃO. AF_04/2024</t>
  </si>
  <si>
    <t>TUBO, PPR, DN 20 MM, CLASSE PN 25, INSTALADO EM RESERVAÇÃO PREDIAL DE ÁGUA - FORNECIMENTO E INSTALAÇÃO. AF_04/2024</t>
  </si>
  <si>
    <t>TUBO, PPR, DN 25 MM, CLASSE PN 20, INSTALADO EM RESERVAÇÃO PREDIAL DE ÁGUA - FORNECIMENTO E INSTALAÇÃO. AF_04/2024</t>
  </si>
  <si>
    <t>TUBO, PPR, DN 25 MM, CLASSE PN 25, INSTALADO EM RESERVAÇÃO PREDIAL DE ÁGUA - FORNECIMENTO E INSTALAÇÃO. AF_04/2024</t>
  </si>
  <si>
    <t>TUBO, PPR, DN 32 MM, CLASSE PN 12, INSTALADO EM RESERVAÇÃO PREDIAL DE ÁGUA - FORNECIMENTO E INSTALAÇÃO. AF_04/2024</t>
  </si>
  <si>
    <t>TUBO, PPR, DN 32 MM, CLASSE PN 25, INSTALADO EM RESERVAÇÃO PREDIAL DE ÁGUA - FORNECIMENTO E INSTALAÇÃO. AF_04/2024</t>
  </si>
  <si>
    <t>TUBO, PPR, DN 40 MM, CLASSE PN 12, INSTALADO EM RESERVAÇÃO PREDIAL DE ÁGUA - FORNECIMENTO E INSTALAÇÃO. AF_04/2024</t>
  </si>
  <si>
    <t>TUBO, PPR, DN 40 MM, CLASSE PN 25, INSTALADO EM RESERVAÇÃO PREDIAL DE ÁGUA - FORNECIMENTO E INSTALAÇÃO. AF_04/2024</t>
  </si>
  <si>
    <t>TUBO, PPR, DN 50 MM, CLASSE PN 12, INSTALADO EM RESERVAÇÃO PREDIAL DE ÁGUA - FORNECIMENTO E INSTALAÇÃO. AF_04/2024</t>
  </si>
  <si>
    <t>TUBO, PPR, DN 50 MM, CLASSE PN 25, INSTALADO EM RESERVAÇÃO PREDIAL DE ÁGUA - FORNECIMENTO E INSTALAÇÃO. AF_04/2024</t>
  </si>
  <si>
    <t>TUBO, PPR, DN 63 MM, CLASSE PN 12, INSTALADO EM RESERVAÇÃO PREDIAL DE ÁGUA - FORNECIMENTO E INSTALAÇÃO. AF_04/2024</t>
  </si>
  <si>
    <t>TUBO, PPR, DN 63 MM, CLASSE PN 25, INSTALADO EM RESERVAÇÃO PREDIAL DE ÁGUA - FORNECIMENTO E INSTALAÇÃO. AF_04/2024</t>
  </si>
  <si>
    <t>TUBO, PPR, DN 75 MM, CLASSE PN 12, INSTALADO EM RESERVAÇÃO PREDIAL DE ÁGUA - FORNECIMENTO E INSTALAÇÃO. AF_04/2024</t>
  </si>
  <si>
    <t>TUBO, PPR, DN 75 MM, CLASSE PN 25, INSTALADO EM RESERVAÇÃO PREDIAL DE ÁGUA - FORNECIMENTO E INSTALAÇÃO. AF_04/2024</t>
  </si>
  <si>
    <t>TUBO, PPR, DN 90 MM, CLASSE PN 12, INSTALADO EM RESERVAÇÃO PREDIAL DE ÁGUA - FORNECIMENTO E INSTALAÇÃO. AF_04/2024</t>
  </si>
  <si>
    <t>TUBO, PPR, DN 90 MM, CLASSE PN 25, INSTALADO EM RESERVAÇÃO PREDIAL DE ÁGUA - FORNECIMENTO E INSTALAÇÃO. AF_04/2024</t>
  </si>
  <si>
    <t>TUBO, PVC, SOLDÁVEL, DE 110MM, INSTALADO EM RESERVAÇÃO PREDIAL DE ÁGUA - FORNECIMENTO E INSTALAÇÃO. AF_04/2024</t>
  </si>
  <si>
    <t>TUBO, PVC, SOLDÁVEL, DE 25MM, INSTALADO EM RESERVAÇÃO PREDIAL DE ÁGUA - FORNECIMENTO E INSTALAÇÃO. AF_04/2024</t>
  </si>
  <si>
    <t>TUBO, PVC, SOLDÁVEL, DE 32MM, INSTALADO EM RESERVAÇÃO PREDIAL DE ÁGUA - FORNECIMENTO E INSTALAÇÃO. AF_04/2024</t>
  </si>
  <si>
    <t>TUBO, PVC, SOLDÁVEL, DE 40MM, INSTALADO EM RESERVAÇÃO PREDIAL DE ÁGUA - FORNECIMENTO E INSTALAÇÃO. AF_04/2024</t>
  </si>
  <si>
    <t>TUBO, PVC, SOLDÁVEL, DE 50MM, INSTALADO EM RESERVAÇÃO PREDIAL DE ÁGUA - FORNECIMENTO E INSTALAÇÃO. AF_04/2024</t>
  </si>
  <si>
    <t>TUBO, PVC, SOLDÁVEL, DE 60MM, INSTALADO EM RESERVAÇÃO PREDIAL DE ÁGUA - FORNECIMENTO E INSTALAÇÃO. AF_04/2024</t>
  </si>
  <si>
    <t>TUBO, PVC, SOLDÁVEL, DE 75MM, INSTALADO EM RESERVAÇÃO PREDIAL DE ÁGUA - FORNECIMENTO E INSTALAÇÃO. AF_04/2024</t>
  </si>
  <si>
    <t>TUBO, PVC, SOLDÁVEL, DE 85MM, INSTALADO EM RESERVAÇÃO PREDIAL DE ÁGUA - FORNECIMENTO E INSTALAÇÃO. AF_04/2024</t>
  </si>
  <si>
    <t>TÊ COM BUCHA DE LATÃO NA BOLSA CENTRAL, PVC, SOLDÁVEL, DN 25 MM X 3/4", INSTALADO EM RESERVAÇÃO PREDIAL DE ÁGUA - FORNECIMENTO E INSTALAÇÃO. AF_04/2024</t>
  </si>
  <si>
    <t>TÊ DE REDUÇÃO, PVC, SOLDÁVEL, DN 110 MM X 60 MM, INSTALADO EM RESERVAÇÃO PREDIAL DE ÁGUA - FORNECIMENTO E INSTALAÇÃO. AF_04/2024</t>
  </si>
  <si>
    <t>TÊ DE REDUÇÃO, PVC, SOLDÁVEL, DN 32 MM X 25 MM, INSTALADO EM RESERVAÇÃO PREDIAL DE ÁGUA - FORNECIMENTO E INSTALAÇÃO. AF_04/2024</t>
  </si>
  <si>
    <t>TÊ DE REDUÇÃO, PVC, SOLDÁVEL, DN 40 MM X 32 MM, INSTALADO EM RESERVAÇÃO PREDIAL DE ÁGUA - FORNECIMENTO E INSTALAÇÃO. AF_04/2024</t>
  </si>
  <si>
    <t>TÊ DE REDUÇÃO, PVC, SOLDÁVEL, DN 50 MM X 40 MM, INSTALADO EM RESERVAÇÃO PREDIAL DE ÁGUA - FORNECIMENTO E INSTALAÇÃO. AF_04/2024</t>
  </si>
  <si>
    <t>TÊ DE REDUÇÃO, PVC, SOLDÁVEL, DN 75 MM X 50 MM, INSTALADO EM RESERVAÇÃO PREDIAL DE ÁGUA - FORNECIMENTO E INSTALAÇÃO. AF_04/2024</t>
  </si>
  <si>
    <t>TÊ DE REDUÇÃO, PVC, SOLDÁVEL, DN 85 MM X 60 MM, INSTALADO EM RESERVAÇÃO PREDIAL DE ÁGUA - FORNECIMENTO E INSTALAÇÃO. AF_04/2024</t>
  </si>
  <si>
    <t>TÊ, EM FERRO GALVANIZADO, CONEXÃO ROSQUEADA, DN 50 MM (2"), INSTALADO EM RESERVAÇÃO PREDIAL DE ÁGUA - FORNECIMENTO E INSTALAÇÃO. AF_04/2024</t>
  </si>
  <si>
    <t>TÊ, PPR, DN 110 MM, INSTALADO EM RESERVAÇÃO PREDIAL DE ÁGUA - FORNECIMENTO E INSTALAÇÃO. AF_04/2024</t>
  </si>
  <si>
    <t>TÊ, PPR, DN 20 MM, INSTALADO EM RESERVAÇÃO PREDIAL DE ÁGUA - FORNECIMENTO E INSTALAÇÃO. AF_04/2024</t>
  </si>
  <si>
    <t>TÊ, PPR, DN 25 MM, INSTALADO EM RESERVAÇÃO PREDIAL DE ÁGUA - FORNECIMENTO E INSTALAÇÃO. AF_04/2024</t>
  </si>
  <si>
    <t>TÊ, PPR, DN 32 MM, INSTALADO EM RESERVAÇÃO PREDIAL DE ÁGUA - FORNECIMENTO E INSTALAÇÃO. AF_04/2024</t>
  </si>
  <si>
    <t>TÊ, PPR, DN 40 MM, INSTALADO EM RESERVAÇÃO PREDIAL DE ÁGUA - FORNECIMENTO E INSTALAÇÃO. AF_04/2024</t>
  </si>
  <si>
    <t>TÊ, PPR, DN 50 MM, INSTALADO EM RESERVAÇÃO PREDIAL DE ÁGUA - FORNECIMENTO E INSTALAÇÃO. AF_04/2024</t>
  </si>
  <si>
    <t>TÊ, PPR, DN 63 MM, INSTALADO EM RESERVAÇÃO PREDIAL DE ÁGUA - FORNECIMENTO E INSTALAÇÃO. AF_04/2024</t>
  </si>
  <si>
    <t>TÊ, PPR, DN 75 MM, INSTALADO EM RESERVAÇÃO PREDIAL DE ÁGUA - FORNECIMENTO E INSTALAÇÃO. AF_04/2024</t>
  </si>
  <si>
    <t>TÊ, PPR, DN 90 MM, INSTALADO EM RESERVAÇÃO PREDIAL DE ÁGUA - FORNECIMENTO E INSTALAÇÃO. AF_04/2024</t>
  </si>
  <si>
    <t>TÊ, PVC, SOLDÁVEL, DN 110 MM INSTALADO EM RESERVAÇÃO PREDIAL DE ÁGUA - FORNECIMENTO E INSTALAÇÃO. AF_04/2024</t>
  </si>
  <si>
    <t>TÊ, PVC, SOLDÁVEL, DN 25 MM INSTALADO EM RESERVAÇÃO PREDIAL DE ÁGUA - FORNECIMENTO E INSTALAÇÃO. AF_04/2024</t>
  </si>
  <si>
    <t>TÊ, PVC, SOLDÁVEL, DN 32 MM INSTALADO EM RESERVAÇÃO PREDIAL DE ÁGUA - FORNECIMENTO E INSTALAÇÃO. AF_04/2024</t>
  </si>
  <si>
    <t>TÊ, PVC, SOLDÁVEL, DN 40 MM INSTALADO EM RESERVAÇÃO PREDIAL DE ÁGUA - FORNECIMENTO E INSTALAÇÃO. AF_04/2024</t>
  </si>
  <si>
    <t>TÊ, PVC, SOLDÁVEL, DN 50 MM INSTALADO EM RESERVAÇÃO PREDIAL DE ÁGUA - FORNECIMENTO E INSTALAÇÃO. AF_04/2024</t>
  </si>
  <si>
    <t>TÊ, PVC, SOLDÁVEL, DN 60 MM INSTALADO EM RESERVAÇÃO PREDIAL DE ÁGUA - FORNECIMENTO E INSTALAÇÃO. AF_04/2024</t>
  </si>
  <si>
    <t>TÊ, PVC, SOLDÁVEL, DN 75 MM INSTALADO EM RESERVAÇÃO PREDIAL DE ÁGUA - FORNECIMENTO E INSTALAÇÃO. AF_04/2024</t>
  </si>
  <si>
    <t>TÊ, PVC, SOLDÁVEL, DN 85 MM INSTALADO EM RESERVAÇÃO PREDIAL DE ÁGUA - FORNECIMENTO E INSTALAÇÃO. AF_04/2024</t>
  </si>
  <si>
    <t>UNIÃO FLANGE, PPR, COM PARAFUSOS, DN 40 MM, INSTALADO EM RESERVAÇÃO PREDIAL DE ÁGUA - FORNECIMENTO E INSTALAÇÃO. AF_04/2024</t>
  </si>
  <si>
    <t>UNIÃO FLANGE, PPR, COM PARAFUSOS, DN 50 MM, INSTALADO EM RESERVAÇÃO PREDIAL DE ÁGUA - FORNECIMENTO E INSTALAÇÃO. AF_04/2024</t>
  </si>
  <si>
    <t>UNIÃO FLANGE, PPR, COM PARAFUSOS, DN 63 MM, INSTALADO EM RESERVAÇÃO PREDIAL DE ÁGUA - FORNECIMENTO E INSTALAÇÃO. AF_04/2024</t>
  </si>
  <si>
    <t>UNIÃO FLANGE, PPR, COM PARAFUSOS, DN 75 MM, INSTALADO EM RESERVAÇÃO PREDIAL DE ÁGUA - FORNECIMENTO E INSTALAÇÃO. AF_04/2024</t>
  </si>
  <si>
    <t>UNIÃO FLANGE, PPR, COM PARAFUSOS, DN 90 MM, INSTALADO EM RESERVAÇÃO PREDIAL DE ÁGUA - FORNECIMENTO E INSTALAÇÃO. AF_04/2024</t>
  </si>
  <si>
    <t>CONEXÃO FIXA, ROSCA FÊMEA, METÁLICA, PARA INSTALAÇÕES EM PEX ÁGUA, DN 16 MM X 1/2", COM ANEL DESLIZANTE. FORNECIMENTO E INSTALAÇÃO. AF_02/2023</t>
  </si>
  <si>
    <t>CONEXÃO FIXA, ROSCA FÊMEA, METÁLICA, PARA INSTALAÇÕES EM PEX ÁGUA, DN 20 MM X 1/2", COM ANEL DESLIZANTE. FORNECIMENTO E INSTALAÇÃO. AF_02/2023</t>
  </si>
  <si>
    <t>CONEXÃO FIXA, ROSCA FÊMEA, METÁLICA, PARA INSTALAÇÕES EM PEX ÁGUA, DN 20 MM X 3/4", COM ANEL DESLIZANTE. FORNECIMENTO E INSTALAÇÃO. AF_02/2023</t>
  </si>
  <si>
    <t>CONEXÃO FIXA, ROSCA FÊMEA, METÁLICA, PARA INSTALAÇÕES EM PEX ÁGUA, DN 25 MM X 1", COM ANEL DESLIZANTE - FORNECIMENTO E INSTALAÇÃO. AF_02/2023</t>
  </si>
  <si>
    <t>CONEXÃO FIXA, ROSCA FÊMEA, METÁLICA, PARA INSTALAÇÕES EM PEX ÁGUA, DN 25 MM X 3/4", COM ANEL DESLIZANTE - FORNECIMENTO E INSTALAÇÃO. AF_02/2023</t>
  </si>
  <si>
    <t>CONEXÃO FIXA, ROSCA FÊMEA, METÁLICA, PARA INSTALAÇÕES EM PEX ÁGUA, DN 32 MM X 1", COM ANEL DESLIZANTE - FORNECIMENTO E INSTALAÇÃO. AF_02/2023</t>
  </si>
  <si>
    <t>CONEXÃO FIXA, ROSCA FÊMEA, PARA INSTALAÇÕES EM PEX ÁGUA, DN 16MM X 1/2", CONEXÃO POR CRIMPAGEM - FORNECIMENTO E INSTALAÇÃO. AF_02/2023</t>
  </si>
  <si>
    <t>CONEXÃO FIXA, ROSCA FÊMEA, PARA INSTALAÇÕES EM PEX ÁGUA, DN 20MM X 1/2", CONEXÃO POR CRIMPAGEM - FORNECIMENTO E INSTALAÇÃO. AF_02/2023</t>
  </si>
  <si>
    <t>CONEXÃO FIXA, ROSCA FÊMEA, PARA INSTALAÇÕES EM PEX ÁGUA, DN 20MM X 3/4", CONEXÃO POR CRIMPAGEM - FORNECIMENTO E INSTALAÇÃO. AF_02/2023</t>
  </si>
  <si>
    <t>CONEXÃO FIXA, ROSCA FÊMEA, PARA INSTALAÇÕES EM PEX ÁGUA, DN 25MM X 3/4", CONEXÃO POR CRIMPAGEM - FORNECIMENTO E INSTALAÇÃO. AF_02/2023</t>
  </si>
  <si>
    <t>CONEXÃO FIXA, ROSCA MACHO, PARA INSTALAÇÕES EM PEX ÁGUA, DN 16 MM X 1/2", COM ANEL DESLIZANTE - FORNECIMENTO E INSTALAÇÃO. AF_02/2023</t>
  </si>
  <si>
    <t>CONEXÃO FIXA, ROSCA MACHO, PARA INSTALAÇÕES EM PEX ÁGUA, DN 16 MM X 3/4", COM ANEL DESLIZANTE - FORNECIMENTO E INSTALAÇÃO. AF_02/2023</t>
  </si>
  <si>
    <t>CONEXÃO FIXA, ROSCA MACHO, PARA INSTALAÇÕES EM PEX ÁGUA, DN 20 MM X 1/2", COM ANEL DESLIZANTE - FORNECIMENTO E INSTALAÇÃO. AF_02/2023</t>
  </si>
  <si>
    <t>CONEXÃO FIXA, ROSCA MACHO, PARA INSTALAÇÕES EM PEX ÁGUA, DN 20 MM X 3/4", COM ANEL DESLIZANTE - FORNECIMENTO E INSTALAÇÃO. AF_02/2023</t>
  </si>
  <si>
    <t>CONEXÃO FIXA, ROSCA MACHO, PARA INSTALAÇÕES EM PEX ÁGUA, DN 25 MM X 1", COM ANEL DESLIZANTE - FORNECIMENTO E INSTALAÇÃO. AF_02/2023</t>
  </si>
  <si>
    <t>CONEXÃO FIXA, ROSCA MACHO, PARA INSTALAÇÕES EM PEX ÁGUA, DN 25 MM X 1/2", COM ANEL DESLIZANTE - FORNECIMENTO E INSTALAÇÃO. AF_02/2023</t>
  </si>
  <si>
    <t>CONEXÃO FIXA, ROSCA MACHO, PARA INSTALAÇÕES EM PEX ÁGUA, DN 25 MM X 3/4", COM ANEL DESLIZANTE - FORNECIMENTO E INSTALAÇÃO. AF_02/2023</t>
  </si>
  <si>
    <t>CONEXÃO FIXA, ROSCA MACHO, PARA INSTALAÇÕES EM PEX ÁGUA, DN 32 MM X 1", COM ANEL DESLIZANTE - FORNECIMENTO E INSTALAÇÃO. AF_02/2023</t>
  </si>
  <si>
    <t>CONEXÃO MÓVEL, ROSCA FÊMEA, METÁLICA, PARA INSTALAÇÕES EM PEX ÁGUA, DN 16 MM X 3/4", COM ANEL DESLIZANTE. FORNECIMENTO E INSTALAÇÃO. AF_02/2023</t>
  </si>
  <si>
    <t>CONEXÃO MÓVEL, ROSCA FÊMEA, PARA INSTALAÇÕES EM PEX ÁGUA, DN 16 MM X 1/2", COM ANEL DESLIZANTE - FORNECIMENTO E INSTALAÇÃO. AF_02/2023</t>
  </si>
  <si>
    <t>CONEXÃO MÓVEL, ROSCA FÊMEA, PARA INSTALAÇÕES EM PEX ÁGUA, DN 20 MM X 1/2", COM ANEL DESLIZANTE - FORNECIMENTO E INSTALAÇÃO. AF_02/2023</t>
  </si>
  <si>
    <t>CONEXÃO MÓVEL, ROSCA FÊMEA, PARA INSTALAÇÕES EM PEX ÁGUA, DN 20 MM X 3/4", COM ANEL DESLIZANTE - FORNECIMENTO E INSTALAÇÃO. AF_02/2023</t>
  </si>
  <si>
    <t>CONEXÃO MÓVEL, ROSCA FÊMEA, PARA INSTALAÇÕES EM PEX ÁGUA, DN 25 MM X 1", COM ANEL DESLIZANTE - FORNECIMENTO E INSTALAÇÃO. AF_02/2023</t>
  </si>
  <si>
    <t>CONEXÃO MÓVEL, ROSCA FÊMEA, PARA INSTALAÇÕES EM PEX ÁGUA, DN 25 MM X 3/4", COM ANEL DESLIZANTE - FORNECIMENTO E INSTALAÇÃO. AF_02/2023</t>
  </si>
  <si>
    <t>CONEXÃO MÓVEL, ROSCA FÊMEA, PARA INSTALAÇÕES EM PEX ÁGUA, DN 32 MM X 1", COM ANEL DESLIZANTE - FORNECIMENTO E INSTALAÇÃO. AF_02/2023</t>
  </si>
  <si>
    <t>DISTRIBUIDOR 2 SAÍDAS, METÁLICO, PARA INSTALAÇÕES EM PEX ÁGUA, ENTRADA DE 1" X 2 SAÍDAS DE 1/2", CONEXÃO POR ANEL DESLIZANTE - FORNECIMENTO E INSTALAÇÃO. AF_02/2023</t>
  </si>
  <si>
    <t>DISTRIBUIDOR 2 SAÍDAS, METÁLICO, PARA INSTALAÇÕES EM PEX ÁGUA, ENTRADA DE 3/4" X 2 SAÍDAS DE 1/2", CONEXÃO POR ANEL DESLIZANTE - FORNECIMENTO E INSTALAÇÃO. AF_02/2023</t>
  </si>
  <si>
    <t>DISTRIBUIDOR 2 SAÍDAS, PARA INSTALAÇÕES EM PEX ÁGUA, ENTRADA DE 32 MM X 2 SAÍDAS DE 16 MM, CONEXÃO POR CRIMPAGEM FORNECIMENTO E INSTALAÇÃO. AF_02/2023</t>
  </si>
  <si>
    <t>DISTRIBUIDOR 2 SAÍDAS, PARA INSTALAÇÕES EM PEX ÁGUA, ENTRADA DE 32 MM X 2 SAÍDAS DE 25 MM, CONEXÃO POR CRIMPAGEM - FORNECIMENTO E INSTALAÇÃO. AF_02/2023</t>
  </si>
  <si>
    <t>DISTRIBUIDOR 3 SAÍDAS, METÁLICO, PARA INSTALAÇÕES EM PEX ÁGUA, ENTRADA DE 1" X 3 SAÍDAS DE 1/2", CONEXÃO POR ANEL DESLIZANTE - FORNECIMENTO E INSTALAÇÃO. AF_02/2023</t>
  </si>
  <si>
    <t>DISTRIBUIDOR 3 SAÍDAS, METÁLICO, PARA INSTALAÇÕES EM PEX ÁGUA, ENTRADA DE 3/4" X 3 SAÍDAS DE 1/2", CONEXÃO POR ANEL DESLIZANTE - FORNECIMENTO E INSTALAÇÃO. AF_02/2023</t>
  </si>
  <si>
    <t>DISTRIBUIDOR 3 SAÍDAS, PARA INSTALAÇÕES EM PEX ÁGUA, ENTRADA DE 32 MM X 3 SAÍDAS DE 16 MM, CONEXÃO POR CRIMPAGEM - FORNECIMENTO E INSTALAÇÃO. AF_02/2023</t>
  </si>
  <si>
    <t>DISTRIBUIDOR 3 SAÍDAS, PARA INSTALAÇÕES EM PEX ÁGUA, ENTRADA DE 32 MM X 3 SAÍDAS DE 25 MM, CONEXÃO POR CRIMPAGEM - FORNECIMENTO E INSTALAÇÃO. AF_02/2023</t>
  </si>
  <si>
    <t>JOELHO 90 GRAUS, METÁLICO, PARA INSTALAÇÕES EM PEX ÁGUA, DN 16 MM, CONEXÃO POR ANEL DESLIZANTE - FORNECIMENTO E INSTALAÇÃO. AF_02/2023</t>
  </si>
  <si>
    <t>JOELHO 90 GRAUS, METÁLICO, PARA INSTALAÇÕES EM PEX ÁGUA, DN 20 MM, CONEXÃO POR ANEL DESLIZANTE - FORNECIMENTO E INSTALAÇÃO. AF_02/2023</t>
  </si>
  <si>
    <t>JOELHO 90 GRAUS, METÁLICO, PARA INSTALAÇÕES EM PEX ÁGUA, DN 25 MM, CONEXÃO POR ANEL DESLIZANTE - FORNECIMENTO E INSTALAÇÃO. AF_02/2023</t>
  </si>
  <si>
    <t>JOELHO 90 GRAUS, METÁLICO, PARA INSTALAÇÕES EM PEX ÁGUA, DN 32 MM, CONEXÃO POR ANEL DESLIZANTE - FORNECIMENTO E INSTALAÇÃO. AF_02/2023</t>
  </si>
  <si>
    <t>JOELHO 90 GRAUS, PARA INSTALAÇÕES EM PEX ÁGUA, DN 16 MM, CONEXÃO POR CRIMPAGEM - FORNECIMENTO E INSTALAÇÃO. AF_02/2023</t>
  </si>
  <si>
    <t>JOELHO 90 GRAUS, PARA INSTALAÇÕES EM PEX ÁGUA, DN 20 MM, CONEXÃO POR CRIMPAGEM - FORNECIMENTO E INSTALAÇÃO. AF_02/2023</t>
  </si>
  <si>
    <t>JOELHO 90 GRAUS, PARA INSTALAÇÕES EM PEX ÁGUA, DN 25 MM, CONEXÃO POR CRIMPAGEM - FORNECIMENTO E INSTALAÇÃO. AF_02/2023</t>
  </si>
  <si>
    <t>JOELHO 90 GRAUS, ROSCA FÊMEA TERMINAL, METÁLICO, PARA INSTALAÇÕES EM PEX ÁGUA, DN 16MM X 1/2", CONEXÃO POR ANEL DESLIZANTE - FORNECIMENTO E INSTALAÇÃO. AF_02/2023</t>
  </si>
  <si>
    <t>JOELHO 90 GRAUS, ROSCA FÊMEA TERMINAL, METÁLICO, PARA INSTALAÇÕES EM PEX ÁGUA, DN 20 MM X 1/2", CONEXÃO POR ANEL DESLIZANTE - FORNECIMENTO E INSTALAÇÃO. AF_02/2023</t>
  </si>
  <si>
    <t>JOELHO 90 GRAUS, ROSCA FÊMEA TERMINAL, METÁLICO, PARA INSTALAÇÕES EM PEX ÁGUA, DN 20 MM X 3/4", CONEXÃO POR ANEL DESLIZANTE - FORNECIMENTO E INSTALAÇÃO. AF_02/2023</t>
  </si>
  <si>
    <t>JOELHO 90 GRAUS, ROSCA FÊMEA TERMINAL, METÁLICO, PARA INSTALAÇÕES EM PEX ÁGUA, DN 25 MM X 3/4", CONEXÃO POR ANEL DESLIZANTE - FORNECIMENTO E INSTALAÇÃO. AF_02/2023</t>
  </si>
  <si>
    <t>JOELHO 90 GRAUS, ROSCA FÊMEA TERMINAL, PARA INSTALAÇÕES EM PEX ÁGUA, DN 16MM X 1/2", CONEXÃO POR CRIMPAGEM - FORNECIMENTO E INSTALAÇÃO. AF_02/2023</t>
  </si>
  <si>
    <t>JOELHO 90 GRAUS, ROSCA FÊMEA TERMINAL, PARA INSTALAÇÕES EM PEX ÁGUA, DN 20MM X 1/2", CONEXÃO POR CRIMPAGEM - FORNECIMENTO E INSTALAÇÃO. AF_02/2023</t>
  </si>
  <si>
    <t>JOELHO 90 GRAUS, ROSCA FÊMEA TERMINAL, PARA INSTALAÇÕES EM PEX ÁGUA, DN 20MM X 3/4", CONEXÃO POR CRIMPAGEM - FORNECIMENTO E INSTALAÇÃO. AF_02/2023</t>
  </si>
  <si>
    <t>JOELHO 90 GRAUS, ROSCA FÊMEA TERMINAL, PARA INSTALAÇÕES EM PEX ÁGUA, DN 25 MM X 3/4", FIXAÇÃO DAS CONEXÕES POR CRIMPAGEM - FORNECIMENTO E INSTALAÇÃO. AF_02/2023</t>
  </si>
  <si>
    <t>JOELHO 90 GRAUS, ROSCA FÊMEA TERMINAL, PARA INSTALAÇÕES EM PEX ÁGUA, DN 25MM X 1/2", CONEXÃO POR CRIMPAGEM - FORNECIMENTO E INSTALAÇÃO. AF_02/2023</t>
  </si>
  <si>
    <t>JOELHO 90 GRAUS, ROSCA MACHO TERMINAL, PARA INSTALAÇÕES EM PEX ÁGUA, DN 16 MM X 1/2", COM ANEL DESLIZANTE - FORNECIMENTO E INSTALAÇÃO. AF_02/2023</t>
  </si>
  <si>
    <t>JOELHO 90 GRAUS, ROSCA MACHO TERMINAL, PARA INSTALAÇÕES EM PEX ÁGUA, DN 20 MM X 1/2", FIXAÇÃO DAS CONEXÕES POR CRIMPAGEM - FORNECIMENTO E INSTALAÇÃO. AF_02/2023</t>
  </si>
  <si>
    <t>JOELHO 90 GRAUS, ROSCA MACHO TERMINAL, PARA INSTALAÇÕES EM PEX ÁGUA, DN 20 MM X 3/4", FIXAÇÃO DAS CONEXÕES POR CRIMPAGEM - FORNECIMENTO E INSTALAÇÃO. AF_02/2023</t>
  </si>
  <si>
    <t>JOELHO 90 GRAUS, ROSCA MACHO TERMINAL, PARA INSTALAÇÕES EM PEX ÁGUA, DN 25 MM X 1", COM ANEL DESLIZANTE - FORNECIMENTO E INSTALAÇÃO. AF_02/2023</t>
  </si>
  <si>
    <t>JOELHO 90 GRAUS, ROSCA MACHO TERMINAL, PARA INSTALAÇÕES EM PEX ÁGUA, DN 25 MM X 1/2", COM ANEL DESLIZANTE - FORNECIMENTO E INSTALAÇÃO. AF_02/2023</t>
  </si>
  <si>
    <t>JOELHO 90 GRAUS, ROSCA MACHO TERMINAL, PARA INSTALAÇÕES EM PEX ÁGUA, DN 25 MM X 3/4", FIXAÇÃO DAS CONEXÕES POR CRIMPAGEM - FORNECIMENTO E INSTALAÇÃO. AF_02/2023</t>
  </si>
  <si>
    <t>JOELHO 90 GRAUS, ROSCA MACHO TERMINAL, PARA INSTALAÇÕES EM PEX ÁGUA, DN 32 MM X 1", COM ANEL DESLIZANTE - FORNECIMENTO E INSTALAÇÃO. AF_02/2023</t>
  </si>
  <si>
    <t>JOELHO ROSCA FÊMEA MÓVEL, PARA INSTALAÇÕES EM PEX ÁGUA, DN 16 MM X 1/2", COM ANEL DESLIZANTE - FORNECIMENTO E INSTALAÇÃO. AF_02/2023</t>
  </si>
  <si>
    <t>JOELHO ROSCA FÊMEA MÓVEL, PARA INSTALAÇÕES EM PEX ÁGUA, DN 20 MM X 1/2", COM ANEL DESLIZANTE - FORNECIMENTO E INSTALAÇÃO. AF_02/2023</t>
  </si>
  <si>
    <t>JOELHO ROSCA FÊMEA MÓVEL, PARA INSTALAÇÕES EM PEX ÁGUA, DN 25 MM X 3/4", COM ANEL DESLIZANTE - FORNECIMENTO E INSTALAÇÃO. AF_02/2023</t>
  </si>
  <si>
    <t>JOELHO ROSCA FÊMEA, COM BASE FIXA, METÁLICO, PARA INSTALAÇÕES EM PEX ÁGUA, DN 20MM X 1/2", CONEXÃO POR ANEL DESLIZANTE - FORNECIMENTO E INSTALAÇÃO. AF_02/2023</t>
  </si>
  <si>
    <t>JOELHO ROSCA FÊMEA, COM BASE FIXA, METÁLICO, PARA INSTALAÇÕES EM PEX ÁGUA, DN 25MM X 3/4", CONEXÃO POR ANEL DESLIZANTE - FORNECIMENTO E INSTALAÇÃO. AF_02/2023</t>
  </si>
  <si>
    <t>JOELHO ROSCA FÊMEA, MÓVEL, METÁLICO, PARA INSTALAÇÕES EM PEX ÁGUA, DN 20MM X 3/4", CONEXÃO POR ANEL DESLIZANTE - FORNECIMENTO E INSTALAÇÃO. AF_02/2023</t>
  </si>
  <si>
    <t>JOELHO, ROSCA FÊMEA, COM BASE FIXA, METÁLICO, PARA INSTALAÇÕES EM PEX ÁGUA, DN 16MM X 1/2", CONEXÃO POR ANEL DESLIZANTE - FORNECIMENTO E INSTALAÇÃO. AF_02/2023</t>
  </si>
  <si>
    <t>JOELHO, ROSCA FÊMEA, COM BASE FIXA, PARA INSTALAÇÕES EM PEX ÁGUA, DN 16 MM X 3/4", FIXAÇÃO DAS CONEXÕES POR CRIMPAGEM - FORNECIMENTO E INSTALAÇÃO. AF_02/2023</t>
  </si>
  <si>
    <t>JOELHO, ROSCA FÊMEA, COM BASE FIXA, PARA INSTALAÇÕES EM PEX ÁGUA, DN 20 MM X 3/4", FIXAÇÃO DAS CONEXÕES POR CRIMPAGEM - FORNECIMENTO E INSTALAÇÃO. AF_02/2023</t>
  </si>
  <si>
    <t>JOELHO, ROSCA FÊMEA, COM BASE FIXA, PARA INSTALAÇÕES EM PEX ÁGUA, DN 25 MM X 1/2", FIXAÇÃO DAS CONEXÕES POR CRIMPAGEM - FORNECIMENTO E INSTALAÇÃO. AF_02/2023</t>
  </si>
  <si>
    <t>KIT CHASSI PEX, PRÉ-FABRICADO, PARA CHUVEIRO, INCLUSO QUADRO METÁLICO, TUBOS, REGISTROS DE PRESSÃO E CONEXÕES POR ANEL DESLIZANTE - FORNECIMENTO E INSTALAÇÃO. AF_02/2023</t>
  </si>
  <si>
    <t>KIT CHASSI PEX, PRÉ-FABRICADO, PARA CHUVEIRO, INCLUSO QUADRO METÁLICO, TUBOS, REGISTROS DE PRESSÃO E CONEXÕES POR CRIMPAGEM - FORNECIMENTO E INSTALAÇÃO. AF_02/2023</t>
  </si>
  <si>
    <t>KIT CHASSI PEX, PRÉ-FABRICADO, PARA COZINHA COM CUBA SIMPLES, INCLUSO QUADRO METÁLICO, TUBOS E CONEXÕES POR ANEL DESLIZANTE - FORNECIMENTO E INSTALAÇÃO. AF_02/2023</t>
  </si>
  <si>
    <t>KIT CHASSI PEX, PRÉ-FABRICADO, PARA COZINHA COM CUBA SIMPLES, INCLUSO QUADRO METÁLICO, TUBOS E CONEXÕES POR CRIMPAGEM - FORNECIMENTO E INSTALAÇÃO. AF_02/2023</t>
  </si>
  <si>
    <t>KIT CHASSI PEX, PRÉ-FABRICADO, PARA ÁREA DE SERVIÇO COM TANQUE E MÁQUINA DE LAVAR ROUPA, INCLUSO QUADRO METÁLICO, TUBOS E CONEXÕES POR ANEL DESLIZANTE - FORNECIMENTO E INSTALAÇÃO. AF_02/2023</t>
  </si>
  <si>
    <t>KIT CHASSI PEX, PRÉ-FABRICADO, PARA ÁREA DE SERVIÇO COM TANQUE E MÁQUINA DE LAVAR ROUPA, INCLUSO QUADRO METÁLICO, TUBOS E CONEXÕES POR CRIMPAGEM - FORNECIMENTO E INSTALAÇÃO. AF_02/2023</t>
  </si>
  <si>
    <t>LUVA DE REDUÇÃO PARA INSTALAÇÕES EM PEX ÁGUA, DN 20 X 16 MM, CONEXÃO POR CRIMPAGEM - FORNECIMENTO E INSTALAÇÃO. AF_02/2023</t>
  </si>
  <si>
    <t>LUVA DE REDUÇÃO PARA INSTALAÇÕES EM PEX ÁGUA, DN 25 X 16 MM, CONEXÃO POR CRIMPAGEM - FORNECIMENTO E INSTALAÇÃO. AF_02/2023</t>
  </si>
  <si>
    <t>LUVA DE REDUÇÃO PARA INSTALAÇÕES EM PEX ÁGUA, DN 32 X 25 MM, CONEXÃO POR CRIMPAGEM - FORNECIMENTO E INSTALAÇÃO. AF_02/2023</t>
  </si>
  <si>
    <t>LUVA DE REDUÇÃO, PARA INSTALAÇÕES EM PEX ÁGUA, DN 20 X 16 MM, COM ANEL DESLIZANTE - FORNECIMENTO E INSTALAÇÃO. AF_02/2023</t>
  </si>
  <si>
    <t>LUVA DE REDUÇÃO, PARA INSTALAÇÕES EM PEX ÁGUA, DN 25 X 16 MM, COM ANEL DESLIZANTE - FORNECIMENTO E INSTALAÇÃO. AF_02/2023</t>
  </si>
  <si>
    <t>LUVA DE REDUÇÃO, PARA INSTALAÇÕES EM PEX ÁGUA, DN 25 X 20 MM, COM ANEL DESLIZANTE - FORNECIMENTO E INSTALAÇÃO. AF_02/2023</t>
  </si>
  <si>
    <t>LUVA DE REDUÇÃO, PARA INSTALAÇÕES EM PEX ÁGUA, DN 32 X 20 MM, FIXAÇÃO DAS CONEXÕES POR CRIMPAGEM - FORNECIMENTO E INSTALAÇÃO. AF_02/2023</t>
  </si>
  <si>
    <t>LUVA DE REDUÇÃO, PARA INSTALAÇÕES EM PEX ÁGUA, DN 32 X 25 MM, COM ANEL DESLIZANTE - FORNECIMENTO E INSTALAÇÃO. AF_02/2023</t>
  </si>
  <si>
    <t>LUVA PARA INSTALAÇÕES EM PEX ÁGUA, DN 16 MM, CONEXÃO POR CRIMPAGEM - FORNECIMENTO E INSTALAÇÃO. AF_02/2023</t>
  </si>
  <si>
    <t>LUVA PARA INSTALAÇÕES EM PEX ÁGUA, DN 20 MM, CONEXÃO POR CRIMPAGEM - FORNECIMENTO E INSTALAÇÃO. AF_02/2023</t>
  </si>
  <si>
    <t>LUVA PARA INSTALAÇÕES EM PEX ÁGUA, DN 25 MM, CONEXÃO POR CRIMPAGEM - FORNECIMENTO E INSTALAÇÃO. AF_02/2023</t>
  </si>
  <si>
    <t>LUVA PARA INSTALAÇÕES EM PEX ÁGUA, DN 32 MM, CONEXÃO POR CRIMPAGEM - FORNECIMENTO E INSTALAÇÃO. AF_02/2023</t>
  </si>
  <si>
    <t>LUVA, PARA INSTALAÇÕES EM PEX ÁGUA, DN 16 MM, COM ANEL DESLIZANTE - FORNECIMENTO E INSTALAÇÃO. AF_02/2023</t>
  </si>
  <si>
    <t>LUVA, PARA INSTALAÇÕES EM PEX ÁGUA, DN 20 MM, COM ANEL DESLIZANTE - FORNECIMENTO E INSTALAÇÃO. AF_02/2023</t>
  </si>
  <si>
    <t>LUVA, PARA INSTALAÇÕES EM PEX ÁGUA, DN 25 MM, COM ANEL DESLIZANTE - FORNECIMENTO E INSTALAÇÃO. AF_02/2023</t>
  </si>
  <si>
    <t>LUVA, PARA INSTALAÇÕES EM PEX ÁGUA, DN 32 MM, COM ANEL DESLIZANTE - FORNECIMENTO E INSTALAÇÃO. AF_02/2023</t>
  </si>
  <si>
    <t>TAMPÃO / CAP, ROSCA FÊMEA, PARA INSTALAÇÕES EM PEX ÁGUA, DN 1/2" - FORNECIMENTO E INSTALAÇÃO. AF_02/2023</t>
  </si>
  <si>
    <t>TAMPÃO / CAP, ROSCA FÊMEA, PARA INSTALAÇÕES EM PEX ÁGUA, DN 3/4" - FORNECIMENTO E INSTALAÇÃO. AF_02/2023</t>
  </si>
  <si>
    <t>TAMPÃO / CAP, ROSCA MACHO, PARA INSTALAÇÕES EM PEX ÁGUA, DN 1/2" - FORNECIMENTO E INSTALAÇÃO. AF_02/2023</t>
  </si>
  <si>
    <t>TUBO, PEX, MONOCAMADA, DN 16, INSTALADO EM RAMAL/SUB-RAMAL OU DISTRIBUIÇÃO DE ÁGUA - FORNECIMENTO E INSTALAÇÃO. AF_02/2023</t>
  </si>
  <si>
    <t>TUBO, PEX, MONOCAMADA, DN 20, INSTALADO EM RAMAL/SUB-RAMAL OU DISTRIBUIÇÃO DE ÁGUA - FORNECIMENTO E INSTALAÇÃO. AF_02/2023</t>
  </si>
  <si>
    <t>TUBO, PEX, MONOCAMADA, DN 25, INSTALADO EM RAMAL/SUB-RAMAL OU DISTRIBUIÇÃO DE ÁGUA - FORNECIMENTO E INSTALAÇÃO. AF_02/2023</t>
  </si>
  <si>
    <t>TUBO, PEX, MONOCAMADA, DN 32, INSTALADO EM RAMAL/SUB-RAMAL OU DISTRIBUIÇÃO DE ÁGUA - FORNECIMENTO E INSTALAÇÃO. AF_02/2023</t>
  </si>
  <si>
    <t>TÊ DE REDUÇÃO, PARA INSTALAÇÕES EM PEX ÁGUA, DN 16 X 20 X 16 MM, COM ANEL DESLIZANTE - FORNECIMENTO E INSTALAÇÃO. AF_02/2023</t>
  </si>
  <si>
    <t>TÊ DE REDUÇÃO, PARA INSTALAÇÕES EM PEX ÁGUA, DN 16 X 25 X 16 MM, COM ANEL DESLIZANTE - FORNECIMENTO E INSTALAÇÃO. AF_02/2023</t>
  </si>
  <si>
    <t>TÊ DE REDUÇÃO, PARA INSTALAÇÕES EM PEX ÁGUA, DN 20 X 16 X 16 MM, COM ANEL DESLIZANTE - FORNECIMENTO E INSTALAÇÃO. AF_02/2023</t>
  </si>
  <si>
    <t>TÊ DE REDUÇÃO, PARA INSTALAÇÕES EM PEX ÁGUA, DN 20 X 16 X 20 MM, COM ANEL DESLIZANTE - FORNECIMENTO E INSTALAÇÃO. AF_02/2023</t>
  </si>
  <si>
    <t>TÊ DE REDUÇÃO, PARA INSTALAÇÕES EM PEX ÁGUA, DN 20 X 20 X 16 MM, COM ANEL DESLIZANTE - FORNECIMENTO E INSTALAÇÃO. AF_02/2023</t>
  </si>
  <si>
    <t>TÊ DE REDUÇÃO, PARA INSTALAÇÕES EM PEX ÁGUA, DN 20 X 25 X 20 MM, COM ANEL DESLIZANTE - FORNECIMENTO E INSTALAÇÃO. AF_02/2023</t>
  </si>
  <si>
    <t>TÊ DE REDUÇÃO, PARA INSTALAÇÕES EM PEX ÁGUA, DN 25 X 16 X 16 MM, COM ANEL DESLIZANTE - FORNECIMENTO E INSTALAÇÃO. AF_02/2023</t>
  </si>
  <si>
    <t>TÊ DE REDUÇÃO, PARA INSTALAÇÕES EM PEX ÁGUA, DN 25 X 16 X 20 MM, COM ANEL DESLIZANTE - FORNECIMENTO E INSTALAÇÃO. AF_02/2023</t>
  </si>
  <si>
    <t>TÊ DE REDUÇÃO, PARA INSTALAÇÕES EM PEX ÁGUA, DN 25 X 16 X 25 MM, COM ANEL DESLIZANTE - FORNECIMENTO E INSTALAÇÃO. AF_02/2023</t>
  </si>
  <si>
    <t>TÊ DE REDUÇÃO, PARA INSTALAÇÕES EM PEX ÁGUA, DN 25 X 20 X 20 MM, COM ANEL DESLIZANTE - FORNECIMENTO E INSTALAÇÃO. AF_02/2023</t>
  </si>
  <si>
    <t>TÊ DE REDUÇÃO, PARA INSTALAÇÕES EM PEX ÁGUA, DN 25 X 20 X 25 MM, COM ANEL DESLIZANTE - FORNECIMENTO E INSTALAÇÃO. AF_02/2023</t>
  </si>
  <si>
    <t>TÊ DE REDUÇÃO, PARA INSTALAÇÕES EM PEX ÁGUA, DN 25 X 32 X 25 MM, COM ANEL DESLIZANTE - FORNECIMENTO E INSTALAÇÃO. AF_02/2023</t>
  </si>
  <si>
    <t>TÊ DE REDUÇÃO, PARA INSTALAÇÕES EM PEX ÁGUA, DN 32 X 20 X 32 MM, COM ANEL DESLIZANTE - FORNECIMENTO E INSTALAÇÃO. AF_02/2023</t>
  </si>
  <si>
    <t>TÊ DE REDUÇÃO, PARA INSTALAÇÕES EM PEX ÁGUA, DN 32 X 25 X 25 MM, COM ANEL DESLIZANTE - FORNECIMENTO E INSTALAÇÃO. AF_02/2023</t>
  </si>
  <si>
    <t>TÊ DE REDUÇÃO, PARA INSTALAÇÕES EM PEX ÁGUA, DN 32 X 25 X 32 MM, COM ANEL DESLIZANTE - FORNECIMENTO E INSTALAÇÃO. AF_02/2023</t>
  </si>
  <si>
    <t>TÊ MISTURADOR, PARA INSTALAÇÕES EM PEX ÁGUA, DN 16 MM X 1/2", COM ANEL DESLIZANTE - FORNECIMENTO E INSTALAÇÃO. AF_02/2023</t>
  </si>
  <si>
    <t>TÊ MISTURADOR, PARA INSTALAÇÕES EM PEX ÁGUA, DN 20 MM X 3/4", COM ANEL DESLIZANTE - FORNECIMENTO E INSTALAÇÃO. AF_02/2023</t>
  </si>
  <si>
    <t>TÊ ROSCA FÊMEA, PARA INSTALAÇÕES EM PEX ÁGUA, DN 20 MM X 3/4", COM ANEL DESLIZANTE - FORNECIMENTO E INSTALAÇÃO. AF_02/2023</t>
  </si>
  <si>
    <t>TÊ ROSCA FÊMEA, PARA INSTALAÇÕES EM PEX ÁGUA, DN 25 MM X 1/2", COM ANEL DESLIZANTE - FORNECIMENTO E INSTALAÇÃO. AF_02/2023</t>
  </si>
  <si>
    <t>TÊ ROSCA MACHO, PARA INSTALAÇÕES EM PEX ÁGUA, DN 16 MM X 1/2", COM ANEL DESLIZANTE - FORNECIMENTO E INSTALAÇÃO. AF_02/2023</t>
  </si>
  <si>
    <t>TÊ ROSCA MACHO, PARA INSTALAÇÕES EM PEX ÁGUA, DN 20 MM X 1/2", COM ANEL DESLIZANTE - FORNECIMENTO E INSTALAÇÃO. AF_02/2023</t>
  </si>
  <si>
    <t>TÊ ROSCA MACHO, PARA INSTALAÇÕES EM PEX ÁGUA, DN 20 MM X 3/4", COM ANEL DESLIZANTE - FORNECIMENTO E INSTALAÇÃO. AF_02/2023</t>
  </si>
  <si>
    <t>TÊ ROSCA MACHO, PARA INSTALAÇÕES EM PEX ÁGUA, DN 25 MM X 3/4", COM ANEL DESLIZANTE - FORNECIMENTO E INSTALAÇÃO. AF_02/2023</t>
  </si>
  <si>
    <t>TÊ ROSCA MACHO, PARA INSTALAÇÕES EM PEX ÁGUA, DN 32 MM X 3/4", COM ANEL DESLIZANTE - FORNECIMENTO E INSTALAÇÃO. AF_02/2023</t>
  </si>
  <si>
    <t>TÊ, METÁLICO, PARA INSTALAÇÕES EM PEX ÁGUA, DN 16 MM, CONEXÃO POR ANEL DESLIZANTE - FORNECIMENTO E INSTALAÇÃO. AF_02/2023</t>
  </si>
  <si>
    <t>TÊ, METÁLICO, PARA INSTALAÇÕES EM PEX ÁGUA, DN 20 MM, CONEXÃO POR ANEL DESLIZANTE - FORNECIMENTO E INSTALAÇÃO. AF_02/2023</t>
  </si>
  <si>
    <t>TÊ, METÁLICO, PARA INSTALAÇÕES EM PEX ÁGUA, DN 25 MM, CONEXÃO POR ANEL DESLIZANTE - FORNECIMENTO E INSTALAÇÃO. AF_02/2023</t>
  </si>
  <si>
    <t>TÊ, METÁLICO, PARA INSTALAÇÕES EM PEX ÁGUA, DN 32 MM, CONEXÃO POR ANEL DESLIZANTE - FORNECIMENTO E INSTALAÇÃO. AF_02/2023</t>
  </si>
  <si>
    <t>TÊ, PARA INSTALAÇÕES EM PEX ÁGUA, DN 16 MM, CONEXÃO POR CRIMPAGEM - FORNECIMENTO E INSTALAÇÃO. AF_02/2023</t>
  </si>
  <si>
    <t>TÊ, PARA INSTALAÇÕES EM PEX ÁGUA, DN 20 MM, CONEXÃO POR CRIMPAGEM - FORNECIMENTO E INSTALAÇÃO. AF_02/2023</t>
  </si>
  <si>
    <t>TÊ, PARA INSTALAÇÕES EM PEX ÁGUA, DN 25 MM, CONEXÃO POR CRIMPAGEM - FORNECIMENTO E INSTALAÇÃO. AF_02/2023</t>
  </si>
  <si>
    <t>TÊ, PARA INSTALAÇÕES EM PEX ÁGUA, DN 32 MM, CONEXÃO POR CRIMPAGEM - FORNECIMENTO E INSTALAÇÃO. AF_02/2023</t>
  </si>
  <si>
    <t>TÊ, ROSCA FÊMEA, METÁLICO, PARA INSTALAÇÕES EM PEX ÁGUA, DN 16 MM X ½", CONEXÃO POR ANEL DESLIZANTE - FORNECIMENTO E INSTALAÇÃO. AF_02/2023</t>
  </si>
  <si>
    <t>TÊ, ROSCA FÊMEA, METÁLICO, PARA INSTALAÇÕES EM PEX ÁGUA, DN 20 MM X 1/2", CONEXÃO POR ANEL DESLIZANTE - FORNECIMENTO E INSTALAÇÃO. AF_02/2023</t>
  </si>
  <si>
    <t>TÊ, ROSCA FÊMEA, METÁLICO, PARA INSTALAÇÕES EM PEX ÁGUA, DN 25 MM X 3/4", CONEXÃO POR ANEL DESLIZANTE - FORNECIMENTO E INSTALAÇÃO. AF_02/2023</t>
  </si>
  <si>
    <t>UNIÃO DE REDUÇÃO, METÁLICA, PARA INSTALAÇÕES EM PEX ÁGUA, DN 20 X 16 MM, CONEXÃO POR ANEL DESLIZANTE - FORNECIMENTO E INSTALAÇÃO. AF_02/2023</t>
  </si>
  <si>
    <t>UNIÃO DE REDUÇÃO, METÁLICA, PARA INSTALAÇÕES EM PEX ÁGUA, DN 25 X 16 MM, CONEXÃO POR ANEL DESLIZANTE - FORNECIMENTO E INSTALAÇÃO. AF_02/2023</t>
  </si>
  <si>
    <t>UNIÃO DE REDUÇÃO, METÁLICA, PARA INSTALAÇÕES EM PEX ÁGUA, DN 25 X 20 MM, CONEXÃO POR ANEL DESLIZANTE - FORNECIMENTO E INSTALAÇÃO. AF_02/2023</t>
  </si>
  <si>
    <t>UNIÃO DE REDUÇÃO, METÁLICA, PARA INSTALAÇÕES EM PEX ÁGUA, DN 32 X 25 MM, CONEXÃO POR ANEL DESLIZANTE - FORNECIMENTO E INSTALAÇÃO. AF_02/2023</t>
  </si>
  <si>
    <t>UNIÃO METÁLICA PARA INSTALAÇÕES EM PEX ÁGUA, DN 16 MM, COM ANEL DESLIZANTE - FORNECIMENTO E INSTALAÇÃO. AF_02/2023</t>
  </si>
  <si>
    <t>UNIÃO METÁLICA PARA INSTALAÇÕES EM PEX ÁGUA, DN 20 MM, COM ANEL DESLIZANTE - FORNECIMENTO E INSTALAÇÃO. AF_02/2023</t>
  </si>
  <si>
    <t>UNIÃO METÁLICA PARA INSTALAÇÕES EM PEX ÁGUA, DN 25 MM, COM ANEL DESLIZANTE - FORNECIMENTO E INSTALAÇÃO. AF_02/2023</t>
  </si>
  <si>
    <t>UNIÃO METÁLICA PARA INSTALAÇÕES EM PEX ÁGUA, DN 32 MM, COM ANEL DESLIZANTE - FORNECIMENTO E INSTALAÇÃO. AF_02/2023</t>
  </si>
  <si>
    <t>BUCHA DE REDUÇÃO, PPR, 32 X 25, CLASSE PN 25, INSTALADO EM PRUMADA DE ÁGUA FORNECIMENTO E INSTALAÇÃO . AF_08/2022</t>
  </si>
  <si>
    <t>BUCHA DE REDUÇÃO, PPR, 32 X 25, CLASSE PN 25, INSTALADO EM RAMAL DE DISTRIBUIÇÃO DE ÁGUA FORNECIMENTO E INSTALAÇÃO. AF_08/2022</t>
  </si>
  <si>
    <t>BUCHA DE REDUÇÃO, PPR, 40 X 25, CLASSE PN 25, INSTALADO EM PRUMADA DE ÁGUA FORNECIMENTO E INSTALAÇÃO . AF_08/2022</t>
  </si>
  <si>
    <t>BUCHA DE REDUÇÃO, PPR, 40 X 25, CLASSE PN 25, INSTALADO EM RAMAL DE DISTRIBUIÇÃO DE ÁGUA FORNECIMENTO E INSTALAÇÃO. AF_08/2022</t>
  </si>
  <si>
    <t>BUCHA DE REDUÇÃO, PPR, DN 25 X 20 MM, INSTALADO EM RAMAL OU SUB-RAMAL DE ÁGUA - FORNECIMENTO E INSTALAÇÃO. AF_08/2022</t>
  </si>
  <si>
    <t>CONECTOR FÊMEA, PPR, 25 X 1/2", CLASSE PN 25, INSTALADO EM PRUMADA DE ÁGUA FORNECIMENTO E INSTALAÇÃO . AF_08/2022</t>
  </si>
  <si>
    <t>CONECTOR FÊMEA, PPR, 25 X 1/2, CLASSE PN 25, INSTALADO EM RAMAL DE DISTRIBUIÇÃO DE ÁGUA FORNECIMENTO E INSTALAÇÃO. AF_08/2022</t>
  </si>
  <si>
    <t>CONECTOR FÊMEA, PPR, 25 X 1/2, CLASSE PN 25, INSTALADO EM RAMAL OU SUB-RAMAL DE ÁGUA FORNECIMENTO E INSTALAÇÃO. AF_08/2022</t>
  </si>
  <si>
    <t>CONECTOR FÊMEA, PPR, 32 X 3/4", CLASSE PN 25, INSTALADO EM RAMAL DE DISTRIBUIÇÃO DE ÁGUA FORNECIMENTO E INSTALAÇÃO. AF_08/2022</t>
  </si>
  <si>
    <t>CONECTOR MACHO, PPR, 25 X 1/2", CLASSE PN 25, INSTALADO EM PRUMADA DE ÁGUA FORNECIMENTO E INSTALAÇÃO . AF_08/2022</t>
  </si>
  <si>
    <t>CONECTOR MACHO, PPR, 25 X 1/2, CLASSE PN 25, INSTALADO EM RAMAL DE DISTRIBUIÇÃO DE ÁGUA FORNECIMENTO E INSTALAÇÃO. AF_08/2022</t>
  </si>
  <si>
    <t>CONECTOR MACHO, PPR, 25 X 1/2, CLASSE PN 25, INSTALADO EM RAMAL OU SUB-RAMAL DE ÁGUA FORNECIMENTO E INSTALAÇÃO. AF_08/2022</t>
  </si>
  <si>
    <t>CONECTOR MACHO, PPR, 32 X 3/4", CLASSE PN 25, INSTALADO EM RAMAL DE DISTRIBUIÇÃO DE ÁGUA FORNECIMENTO E INSTALAÇÃO. AF_08/2022</t>
  </si>
  <si>
    <t>CURVA 90 GRAUS, PPR, DN 20 MM, INSTALADO EM RAMAL OU SUB-RAMAL DE ÁGUA - FORNECIMENTO E INSTALAÇÃO. AF_08/2022</t>
  </si>
  <si>
    <t>CURVA 90 GRAUS, PPR, DN 25 MM, INSTALADO EM RAMAL OU SUB-RAMAL DE ÁGUA - FORNECIMENTO E INSTALAÇÃO. AF_08/2022</t>
  </si>
  <si>
    <t>JOELHO 45 GRAUS, PPR, DN 20 MM, INSTALADO EM RAMAL OU SUB-RAMAL DE ÁGUA - FORNECIMENTO E INSTALAÇÃO. AF_08/2022</t>
  </si>
  <si>
    <t>JOELHO 45 GRAUS, PPR, DN 25 MM, CLASSE PN 25, INSTALADO EM PRUMADA DE ÁGUA FORNECIMENTO E INSTALAÇÃO . AF_08/2022</t>
  </si>
  <si>
    <t>JOELHO 45 GRAUS, PPR, DN 25 MM, CLASSE PN 25, INSTALADO EM RAMAL DE DISTRIBUIÇÃO DE ÁGUA FORNECIMENTO E INSTALAÇÃO. AF_08/2022</t>
  </si>
  <si>
    <t>JOELHO 45 GRAUS, PPR, DN 25 MM, CLASSE PN 25, INSTALADO EM RAMAL OU SUB-RAMAL DE ÁGUA FORNECIMENTO E INSTALAÇÃO. AF_08/2022</t>
  </si>
  <si>
    <t>JOELHO 45 GRAUS, PPR, DN 32 MM, CLASSE PN 25, INSTALADO EM PRUMADA DE ÁGUA FORNECIMENTO E INSTALAÇÃO . AF_08/2022</t>
  </si>
  <si>
    <t>JOELHO 45 GRAUS, PPR, DN 32 MM, CLASSE PN 25, INSTALADO EM RAMAL DE DISTRIBUIÇÃO DE ÁGUA - FORNECIMENTO E INSTALAÇÃO. AF_08/2022</t>
  </si>
  <si>
    <t>JOELHO 45 GRAUS, PPR, DN 40 MM, CLASSE PN 25, INSTALADO EM PRUMADA DE ÁGUA FORNECIMENTO E INSTALAÇÃO . AF_08/2022</t>
  </si>
  <si>
    <t>JOELHO 45 GRAUS, PPR, DN 40 MM, CLASSE PN 25, INSTALADO EM RAMAL DE DISTRIBUIÇÃO DE ÁGUA - FORNECIMENTO E INSTALAÇÃO. AF_08/2022</t>
  </si>
  <si>
    <t>JOELHO 45 GRAUS, PPR, DN 50 MM, CLASSE PN 25, INSTALADO EM PRUMADA DE ÁGUA FORNECIMENTO E INSTALAÇÃO . AF_08/2022</t>
  </si>
  <si>
    <t>JOELHO 45 GRAUS, PPR, DN 63 MM, CLASSE PN 25, INSTALADO EM PRUMADA DE ÁGUA FORNECIMENTO E INSTALAÇÃO . AF_08/2022</t>
  </si>
  <si>
    <t>JOELHO 45 GRAUS, PPR, DN 75 MM, CLASSE PN 25, INSTALADO EM PRUMADA DE ÁGUA FORNECIMENTO E INSTALAÇÃO . AF_08/2022</t>
  </si>
  <si>
    <t>JOELHO 45 GRAUS, PPR, F/ F, DN 90 MM, INSTALADO EM PRUMADA DE ÁGUA - FORNECIMENTO E INSTALAÇÃO. AF_08/2022</t>
  </si>
  <si>
    <t>JOELHO 90 GRAUS, PPR, DN 110 MM, CLASSE PN 25, INSTALADO EM PRUMADA DE ÁGUA FORNECIMENTO E INSTALAÇÃO . AF_08/2022</t>
  </si>
  <si>
    <t>JOELHO 90 GRAUS, PPR, DN 20 MM, INSTALADO EM RAMAL OU SUB-RAMAL DE ÁGUA - FORNECIMENTO E INSTALAÇÃO. AF_08/2022</t>
  </si>
  <si>
    <t>JOELHO 90 GRAUS, PPR, DN 25 MM, CLASSE PN 25, INSTALADO EM PRUMADA DE ÁGUA FORNECIMENTO E INSTALAÇÃO . AF_08/2022</t>
  </si>
  <si>
    <t>JOELHO 90 GRAUS, PPR, DN 25 MM, CLASSE PN 25, INSTALADO EM RAMAL DE DISTRIBUIÇÃO FORNECIMENTO E INSTALAÇÃO. AF_08/2022</t>
  </si>
  <si>
    <t>JOELHO 90 GRAUS, PPR, DN 25 MM, CLASSE PN 25, INSTALADO EM RAMAL OU SUB-RAMAL DE ÁGUA FORNECIMENTO E INSTALAÇÃO. AF_08/2022</t>
  </si>
  <si>
    <t>JOELHO 90 GRAUS, PPR, DN 32 MM, CLASSE PN 25, INSTALADO EM PRUMADA DE ÁGUA FORNECIMENTO E INSTALAÇÃO . AF_08/2022</t>
  </si>
  <si>
    <t>JOELHO 90 GRAUS, PPR, DN 32 MM, CLASSE PN 25, INSTALADO EM RAMAL DE DISTRIBUIÇÃO - FORNECIMENTO E INSTALAÇÃO. AF_08/2022</t>
  </si>
  <si>
    <t>JOELHO 90 GRAUS, PPR, DN 40 MM, CLASSE PN 25, INSTALADO EM PRUMADA DE ÁGUA FORNECIMENTO E INSTALAÇÃO . AF_08/2022</t>
  </si>
  <si>
    <t>JOELHO 90 GRAUS, PPR, DN 40 MM, CLASSE PN 25, INSTALADO EM RAMAL DE DISTRIBUIÇÃO - FORNECIMENTO E INSTALAÇÃO. AF_08/2022</t>
  </si>
  <si>
    <t>JOELHO 90 GRAUS, PPR, DN 50 MM, CLASSE PN 25, INSTALADO EM PRUMADA DE ÁGUA FORNECIMENTO E INSTALAÇÃO . AF_08/2022</t>
  </si>
  <si>
    <t>JOELHO 90 GRAUS, PPR, DN 63 MM, CLASSE PN 25, INSTALADO EM PRUMADA DE ÁGUA FORNECIMENTO E INSTALAÇÃO . AF_08/2022</t>
  </si>
  <si>
    <t>JOELHO 90 GRAUS, PPR, DN 75 MM, CLASSE PN 25, INSTALADO EM PRUMADA DE ÁGUA FORNECIMENTO E INSTALAÇÃO . AF_08/2022</t>
  </si>
  <si>
    <t>JOELHO 90 GRAUS, PPR, DN 90 MM, CLASSE PN 25, INSTALADO EM PRUMADA DE ÁGUA FORNECIMENTO E INSTALAÇÃO . AF_08/2022</t>
  </si>
  <si>
    <t>LUVA, PPR, DN 110 MM, CLASSE PN 25, INSTALADO EM PRUMADA DE ÁGUA FORNECIMENTO E INSTALAÇÃO. AF_08/2022</t>
  </si>
  <si>
    <t>LUVA, PPR, DN 20 MM, INSTALADO EM RAMAL OU SUB-RAMAL DE ÁGUA - FORNECIMENTO E INSTALAÇÃO. AF_08/2022</t>
  </si>
  <si>
    <t>LUVA, PPR, DN 25 MM, CLASSE PN 25, INSTALADO EM PRUMADA DE ÁGUA FORNECIMENTO E INSTALAÇÃO . AF_08/2022</t>
  </si>
  <si>
    <t>LUVA, PPR, DN 25 MM, CLASSE PN 25, INSTALADO EM RAMAL DE DISTRIBUIÇÃO DE ÁGUA FORNECIMENTO E INSTALAÇÃO. AF_08/2022</t>
  </si>
  <si>
    <t>LUVA, PPR, DN 25 MM, CLASSE PN 25, INSTALADO EM RAMAL OU SUB-RAMAL DE ÁGUA FORNECIMENTO E INSTALAÇÃO. AF_08/2022</t>
  </si>
  <si>
    <t>LUVA, PPR, DN 32 MM, CLASSE PN 25, INSTALADO EM PRUMADA DE ÁGUA FORNECIMENTO E INSTALAÇÃO. AF_08/2022</t>
  </si>
  <si>
    <t>LUVA, PPR, DN 32 MM, CLASSE PN 25, INSTALADO EM RAMAL DE DISTRIBUIÇÃO DE ÁGUA FORNECIMENTO E INSTALAÇÃO. AF_08/2022</t>
  </si>
  <si>
    <t>LUVA, PPR, DN 40 MM, CLASSE PN 25, INSTALADO EM PRUMADA DE ÁGUA FORNECIMENTO E INSTALAÇÃO. AF_08/2022</t>
  </si>
  <si>
    <t>LUVA, PPR, DN 40 MM, CLASSE PN 25, INSTALADO EM RAMAL DE DISTRIBUIÇÃO DE ÁGUA FORNECIMENTO E INSTALAÇÃO. AF_08/2022</t>
  </si>
  <si>
    <t>LUVA, PPR, DN 50 MM, CLASSE PN 25, INSTALADO EM PRUMADA DE ÁGUA FORNECIMENTO E INSTALAÇÃO. AF_08/2022</t>
  </si>
  <si>
    <t>LUVA, PPR, DN 63 MM, CLASSE PN 25, INSTALADO EM PRUMADA DE ÁGUA FORNECIMENTO E INSTALAÇÃO. AF_08/2022</t>
  </si>
  <si>
    <t>LUVA, PPR, DN 75 MM, CLASSE PN 25, INSTALADO EM PRUMADA DE ÁGUA FORNECIMENTO E INSTALAÇÃO. AF_08/2022</t>
  </si>
  <si>
    <t>LUVA, PPR, DN 90 MM, CLASSE PN 25, INSTALADO EM PRUMADA DE ÁGUA FORNECIMENTO E INSTALAÇÃO. AF_08/2022</t>
  </si>
  <si>
    <t>TUBO, PPR, DN 110, CLASSE PN 12, INSTALADO EM PRUMADA DE ÁGUA FORNECIMENTO E INSTALAÇÃO. AF_08/2022</t>
  </si>
  <si>
    <t>TUBO, PPR, DN 110, CLASSE PN 25, INSTALADO EM PRUMADA DE ÁGUA FORNECIMENTO E INSTALAÇÃO. AF_08/2022</t>
  </si>
  <si>
    <t>TUBO, PPR, DN 20, CLASSE PN20, INSTALADO EM RAMAL OU SUB-RAMAL DE ÁGUA - FORNECIMENTO E INSTALAÇÃO. AF_08/2022</t>
  </si>
  <si>
    <t>TUBO, PPR, DN 20, CLASSE PN25, INSTALADO EM RAMAL OU SUB-RAMAL DE ÁGUA - FORNECIMENTO E INSTALAÇÃO. AF_08/2022</t>
  </si>
  <si>
    <t>TUBO, PPR, DN 25, CLASSE PN 20, INSTALADO EM PRUMADA DE ÁGUA FORNECIMENTO E INSTALAÇÃO. AF_08/2022</t>
  </si>
  <si>
    <t>TUBO, PPR, DN 25, CLASSE PN 20, INSTALADO EM RAMAL DE DISTRIBUIÇÃO DE ÁGUA FORNECIMENTO E INSTALAÇÃO. AF_08/2022</t>
  </si>
  <si>
    <t>TUBO, PPR, DN 25, CLASSE PN 20, INSTALADO EM RAMAL OU SUB-RAMAL DE ÁGUA FORNECIMENTO E INSTALAÇÃO. AF_08/2022</t>
  </si>
  <si>
    <t>TUBO, PPR, DN 25, CLASSE PN 25 INSTALADO EM RAMAL OU SUB-RAMAL DE ÁGUA FORNECIMENTO E INSTALAÇÃO. AF_08/2022</t>
  </si>
  <si>
    <t>TUBO, PPR, DN 25, CLASSE PN 25, INSTALADO EM PRUMADA DE ÁGUA FORNECIMENTO E INSTALAÇÃO. AF_08/2022</t>
  </si>
  <si>
    <t>TUBO, PPR, DN 25, CLASSE PN 25, INSTALADO EM RAMAL DE DISTRIBUIÇÃO DE ÁGUA FORNECIMENTO E INSTALAÇÃO. AF_08/2022</t>
  </si>
  <si>
    <t>TUBO, PPR, DN 32, CLASSE PN 12, INSTALADO EM PRUMADA DE ÁGUA FORNECIMENTO E INSTALAÇÃO. AF_08/2022</t>
  </si>
  <si>
    <t>TUBO, PPR, DN 32, CLASSE PN 12, INSTALADO EM RAMAL DE DISTRIBUIÇÃO DE ÁGUA FORNECIMENTO E INSTALAÇÃO. AF_08/2022</t>
  </si>
  <si>
    <t>TUBO, PPR, DN 32, CLASSE PN 25, INSTALADO EM PRUMADA DE ÁGUA FORNECIMENTO E INSTALAÇÃO. AF_08/2022</t>
  </si>
  <si>
    <t>TUBO, PPR, DN 32, CLASSE PN 25, INSTALADO EM RAMAL DE DISTRIBUIÇÃO DE ÁGUA FORNECIMENTO E INSTALAÇÃO. AF_08/2022</t>
  </si>
  <si>
    <t>TUBO, PPR, DN 40, CLASSE PN 12, INSTALADO EM PRUMADA DE ÁGUA FORNECIMENTO E INSTALAÇÃO. AF_08/2022</t>
  </si>
  <si>
    <t>TUBO, PPR, DN 40, CLASSE PN 12, INSTALADO EM RAMAL DE DISTRIBUIÇÃO DE ÁGUA FORNECIMENTO E INSTALAÇÃO. AF_08/2022</t>
  </si>
  <si>
    <t>TUBO, PPR, DN 40, CLASSE PN 25, INSTALADO EM PRUMADA DE ÁGUA FORNECIMENTO E INSTALAÇÃO. AF_08/2022</t>
  </si>
  <si>
    <t>TUBO, PPR, DN 40, CLASSE PN 25, INSTALADO EM RAMAL DE DISTRIBUIÇÃO DE ÁGUA FORNECIMENTO E INSTALAÇÃO. AF_08/2022</t>
  </si>
  <si>
    <t>TUBO, PPR, DN 50, CLASSE PN 12, INSTALADO EM PRUMADA DE ÁGUA FORNECIMENTO E INSTALAÇÃO. AF_08/2022</t>
  </si>
  <si>
    <t>TUBO, PPR, DN 50, CLASSE PN 25, INSTALADO EM PRUMADA DE ÁGUA FORNECIMENTO E INSTALAÇÃO. AF_08/2022</t>
  </si>
  <si>
    <t>TUBO, PPR, DN 63, CLASSE PN 12, INSTALADO EM PRUMADA DE ÁGUA FORNECIMENTO E INSTALAÇÃO. AF_08/2022</t>
  </si>
  <si>
    <t>TUBO, PPR, DN 63, CLASSE PN 25, INSTALADO EM PRUMADA DE ÁGUA FORNECIMENTO E INSTALAÇÃO. AF_08/2022</t>
  </si>
  <si>
    <t>TUBO, PPR, DN 75, CLASSE PN 12, INSTALADO EM PRUMADA DE ÁGUA FORNECIMENTO E INSTALAÇÃO. AF_08/2022</t>
  </si>
  <si>
    <t>TUBO, PPR, DN 75, CLASSE PN 25, INSTALADO EM PRUMADA DE ÁGUA FORNECIMENTO E INSTALAÇÃO. AF_08/2022</t>
  </si>
  <si>
    <t>TUBO, PPR, DN 90, CLASSE PN 12, INSTALADO EM PRUMADA DE ÁGUA FORNECIMENTO E INSTALAÇÃO. AF_08/2022</t>
  </si>
  <si>
    <t>TUBO, PPR, DN 90, CLASSE PN 25, INSTALADO EM PRUMADA DE ÁGUA FORNECIMENTO E INSTALAÇÃO. AF_08/2022</t>
  </si>
  <si>
    <t>TÊ MISTURADOR, PPR, 25 X 3/4, CLASSE PN 25, INSTALADO EM RAMAL OU SUB-RAMAL DE ÁGUA FORNECIMENTO E INSTALAÇÃO. AF_08/2022</t>
  </si>
  <si>
    <t>TÊ MISTURADOR, PPR, F M M, DN 20 X 20 MM, INSTALADO EM RAMAL OU SUB-RAMAL DE ÁGUA - FORNECIMENTO E INSTALAÇÃO. AF_08/2022</t>
  </si>
  <si>
    <t>TÊ MISTURADOR, PPR, F M M, DN 25 X 25 MM, INSTALADO EM RAMAL OU SUB-RAMAL DE ÁGUA - FORNECIMENTO E INSTALAÇÃO. AF_08/2022</t>
  </si>
  <si>
    <t>TÊ NORMAL, PPR, 90 GRAUS, DN 20 X 20 X 20 MM, INSTALADO EM RAMAL OU SUB-RAMAL DE ÁGUA - FORNECIMENTO E INSTALAÇÃO. AF_08/2022</t>
  </si>
  <si>
    <t>TÊ NORMAL, PPR, DN 110 MM, CLASSE PN 25, INSTALADO EM PRUMADA DE ÁGUA FORNECIMENTO E INSTALAÇÃO . AF_08/2022</t>
  </si>
  <si>
    <t>TÊ NORMAL, PPR, DN 25 MM, CLASSE PN 25, INSTALADO EM PRUMADA DE ÁGUA FORNECIMENTO E INSTALAÇÃO . AF_08/2022</t>
  </si>
  <si>
    <t>TÊ NORMAL, PPR, DN 25 MM, CLASSE PN 25, INSTALADO EM RAMAL DE DISTRIBUIÇÃO DE ÁGUA FORNECIMENTO E INSTALAÇÃO. AF_08/2022</t>
  </si>
  <si>
    <t>TÊ NORMAL, PPR, DN 25 MM, CLASSE PN 25, INSTALADO EM RAMAL OU SUB-RAMAL DE ÁGUA FORNECIMENTO E INSTALAÇÃO. AF_08/2022</t>
  </si>
  <si>
    <t>TÊ NORMAL, PPR, DN 32 MM, CLASSE PN 25, INSTALADO EM PRUMADA DE ÁGUA FORNECIMENTO E INSTALAÇÃO . AF_08/2022</t>
  </si>
  <si>
    <t>TÊ NORMAL, PPR, DN 32 MM, CLASSE PN 25, INSTALADO EM RAMAL DE DISTRIBUIÇÃO DE ÁGUA FORNECIMENTO E INSTALAÇÃO. AF_08/2022</t>
  </si>
  <si>
    <t>TÊ NORMAL, PPR, DN 40 MM, CLASSE PN 25, INSTALADO EM PRUMADA DE ÁGUA FORNECIMENTO E INSTALAÇÃO . AF_08/2022</t>
  </si>
  <si>
    <t>TÊ NORMAL, PPR, DN 40 MM, CLASSE PN 25, INSTALADO EM RAMAL DE DISTRIBUIÇÃO DE ÁGUA FORNECIMENTO E INSTALAÇÃO. AF_08/2022</t>
  </si>
  <si>
    <t>TÊ NORMAL, PPR, DN 50 MM, CLASSE PN 25, INSTALADO EM PRUMADA DE ÁGUA FORNECIMENTO E INSTALAÇÃO . AF_08/2022</t>
  </si>
  <si>
    <t>TÊ NORMAL, PPR, DN 63 MM, CLASSE PN 25, INSTALADO EM PRUMADA DE ÁGUA FORNECIMENTO E INSTALAÇÃO . AF_08/2022</t>
  </si>
  <si>
    <t>TÊ NORMAL, PPR, DN 75 MM, CLASSE PN 25, INSTALADO EM PRUMADA DE ÁGUA FORNECIMENTO E INSTALAÇÃO . AF_08/2022</t>
  </si>
  <si>
    <t>TÊ NORMAL, PPR, DN 90 MM, CLASSE PN 25, INSTALADO EM PRUMADA DE ÁGUA FORNECIMENTO E INSTALAÇÃO . AF_08/2022</t>
  </si>
  <si>
    <t>CAIXA SIFONADA, COM GRELHA QUADRADA, PVC, DN 150 X 150 X 50 MM, JUNTA SOLDÁVEL, FORNECIDA E INSTALADA EM RAMAL DE DESCARGA OU EM RAMAL DE ESGOTO SANITÁRIO. AF_08/2022</t>
  </si>
  <si>
    <t>CAIXA SIFONADA, PVC, DN 100 X 100 X 50 MM, JUNTA ELÁSTICA, FORNECIDA E INSTALADA EM RAMAL DE DESCARGA OU EM RAMAL DE ESGOTO SANITÁRIO. AF_08/2022</t>
  </si>
  <si>
    <t>CAIXA SIFONADA, PVC, DN 150 X 185 X 75 MM, JUNTA ELÁSTICA, FORNECIDA E INSTALADA EM RAMAL DE DESCARGA OU EM RAMAL DE ESGOTO SANITÁRIO. AF_08/2022</t>
  </si>
  <si>
    <t>RALO LINEAR, EM PVC COM GRELHA INOX, JUNTA SOLDÁVEL, FORNECIDO E INSTALADO EM RAMAL DE DESCARGA OU EM RAMAL DE ESGOTO SANITÁRIO. AF_08/2022</t>
  </si>
  <si>
    <t>RALO SECO CÔNICO, PVC, DN 100 X 40 MM, JUNTA SOLDÁVEL, FORNECIDO E INSTALADO EM RAMAL DE DESCARGA OU EM RAMAL DE ESGOTO SANITÁRIO. AF_08/2022</t>
  </si>
  <si>
    <t>RALO SECO, PVC, DN 100 X 40 MM, JUNTA SOLDÁVEL, FORNECIDO E INSTALADO EM RAMAL DE DESCARGA OU EM RAMAL DE ESGOTO SANITÁRIO. AF_08/2022</t>
  </si>
  <si>
    <t>RALO SIFONADO REDONDO, PVC, DN 100 X 40 MM, JUNTA SOLDÁVEL, FORNECIDO E INSTALADO EM RAMAL DE DESCARGA OU EM RAMAL DE ESGOTO SANITÁRIO. AF_08/2022</t>
  </si>
  <si>
    <t>CAP, PVC, SÉRIE NORMAL, ESGOTO PREDIAL, DN 100 MM, JUNTA ELÁSTICA, FORNECIDO E INSTALADO EM SUBCOLETOR AÉREO DE ESGOTO SANITÁRIO. AF_08/2022</t>
  </si>
  <si>
    <t>CURVA CURTA 90 GRAUS, PVC, SERIE NORMAL, ESGOTO PREDIAL, DN 100 MM, JUNTA ELÁSTICA, FORNECIDO E INSTALADO EM PRUMADA DE ESGOTO SANITÁRIO OU VENTILAÇÃO. AF_08/2022</t>
  </si>
  <si>
    <t>CURVA CURTA 90 GRAUS, PVC, SERIE NORMAL, ESGOTO PREDIAL, DN 100 MM, JUNTA ELÁSTICA, FORNECIDO E INSTALADO EM SUBCOLETOR AÉREO DE ESGOTO SANITÁRIO. AF_08/2022</t>
  </si>
  <si>
    <t>CURVA CURTA 90 GRAUS, PVC, SERIE NORMAL, ESGOTO PREDIAL, DN 50 MM, JUNTA ELÁSTICA, FORNECIDO E INSTALADO EM PRUMADA DE ESGOTO SANITÁRIO OU VENTILAÇÃO. AF_08/2022</t>
  </si>
  <si>
    <t>CURVA CURTA 90 GRAUS, PVC, SERIE NORMAL, ESGOTO PREDIAL, DN 75 MM, JUNTA ELÁSTICA, FORNECIDO E INSTALADO EM PRUMADA DE ESGOTO SANITÁRIO OU VENTILAÇÃO. AF_08/2022</t>
  </si>
  <si>
    <t>CURVA CURTA 90 GRAUS, PVC, SERIE NORMAL, ESGOTO PREDIAL, DN 75 MM, JUNTA ELÁSTICA, FORNECIDO E INSTALADO EM RAMAL DE DESCARGA OU RAMAL DE ESGOTO SANITÁRIO. AF_08/2022</t>
  </si>
  <si>
    <t>CURVA LONGA 90 GRAUS, PVC, SERIE NORMAL, ESGOTO PREDIAL, DN 100 MM, JUNTA ELÁSTICA, FORNECIDO E INSTALADO EM RAMAL DE DESCARGA OU RAMAL DE ESGOTO SANITÁRIO. AF_08/2022</t>
  </si>
  <si>
    <t>CURVA LONGA 90 GRAUS, PVC, SERIE NORMAL, ESGOTO PREDIAL, DN 100 MM, JUNTA ELÁSTICA, FORNECIDO E INSTALADO EM SUBCOLETOR AÉREO DE ESGOTO SANITÁRIO. AF_08/2022</t>
  </si>
  <si>
    <t>CURVA LONGA 90 GRAUS, PVC, SERIE NORMAL, ESGOTO PREDIAL, DN 40 MM, JUNTA SOLDÁVEL, FORNECIDO E INSTALADO EM RAMAL DE DESCARGA OU RAMAL DE ESGOTO SANITÁRIO. AF_08/2022</t>
  </si>
  <si>
    <t>CURVA LONGA 90 GRAUS, PVC, SERIE NORMAL, ESGOTO PREDIAL, DN 50 MM, JUNTA ELÁSTICA, FORNECIDO E INSTALADO EM PRUMADA DE ESGOTO SANITÁRIO OU VENTILAÇÃO. AF_08/2022</t>
  </si>
  <si>
    <t>CURVA LONGA 90 GRAUS, PVC, SERIE NORMAL, ESGOTO PREDIAL, DN 50 MM, JUNTA ELÁSTICA, FORNECIDO E INSTALADO EM RAMAL DE DESCARGA OU RAMAL DE ESGOTO SANITÁRIO. AF_08/2022</t>
  </si>
  <si>
    <t>CURVA LONGA 90 GRAUS, PVC, SERIE NORMAL, ESGOTO PREDIAL, DN 75 MM, JUNTA ELÁSTICA, FORNECIDO E INSTALADO EM PRUMADA DE ESGOTO SANITÁRIO OU VENTILAÇÃO. AF_08/2022</t>
  </si>
  <si>
    <t>CURVA LONGA 90 GRAUS, PVC, SERIE NORMAL, ESGOTO PREDIAL, DN 75 MM, JUNTA ELÁSTICA, FORNECIDO E INSTALADO EM RAMAL DE DESCARGA OU RAMAL DE ESGOTO SANITÁRIO. AF_08/2022</t>
  </si>
  <si>
    <t>JOELHO 45 GRAUS, PVC, SERIE NORMAL, ESGOTO PREDIAL, DN 100 MM, JUNTA ELÁSTICA, FORNECIDO E INSTALADO EM SUBCOLETOR AÉREO DE ESGOTO SANITÁRIO. AF_08/2022</t>
  </si>
  <si>
    <t>JOELHO 45 GRAUS, PVC, SERIE NORMAL, ESGOTO PREDIAL, DN 150 MM, JUNTA ELÁSTICA, FORNECIDO E INSTALADO EM SUBCOLETOR AÉREO DE ESGOTO SANITÁRIO. AF_08/2022</t>
  </si>
  <si>
    <t>JOELHO 45 GRAUS, PVC, SERIE NORMAL, ESGOTO PREDIAL, DN 50 MM, JUNTA ELÁSTICA, FORNECIDO E INSTALADO EM RAMAL DE DESCARGA OU RAMAL DE ESGOTO SANITÁRIO. AF_08/2022</t>
  </si>
  <si>
    <t>JOELHO 45 GRAUS, PVC, SERIE NORMAL, ESGOTO PREDIAL, DN 75 MM, JUNTA ELÁSTICA, FORNECIDO E INSTALADO EM PRUMADA DE ESGOTO SANITÁRIO OU VENTILAÇÃO. AF_08/2022</t>
  </si>
  <si>
    <t>JOELHO 45 GRAUS, PVC, SERIE NORMAL, ESGOTO PREDIAL, DN 75 MM, JUNTA ELÁSTICA, FORNECIDO E INSTALADO EM RAMAL DE DESCARGA OU RAMAL DE ESGOTO SANITÁRIO. AF_08/2022</t>
  </si>
  <si>
    <t>JOELHO 90 GRAUS, PVC, SERIE NORMAL, ESGOTO PREDIAL, DN 100 MM, JUNTA ELÁSTICA, FORNECIDO E INSTALADO EM PRUMADA DE ESGOTO SANITÁRIO OU VENTILAÇÃO. AF_08/2022</t>
  </si>
  <si>
    <t>JOELHO 90 GRAUS, PVC, SERIE NORMAL, ESGOTO PREDIAL, DN 100 MM, JUNTA ELÁSTICA, FORNECIDO E INSTALADO EM SUBCOLETOR AÉREO DE ESGOTO SANITÁRIO. AF_08/2022</t>
  </si>
  <si>
    <t>JOELHO 90 GRAUS, PVC, SERIE NORMAL, ESGOTO PREDIAL, DN 150 MM, JUNTA ELÁSTICA, FORNECIDO E INSTALADO EM SUBCOLETOR AÉREO DE ESGOTO SANITÁRIO. AF_08/2022</t>
  </si>
  <si>
    <t>JOELHO 90 GRAUS, PVC, SERIE NORMAL, ESGOTO PREDIAL, DN 75 MM, JUNTA ELÁSTICA, FORNECIDO E INSTALADO EM PRUMADA DE ESGOTO SANITÁRIO OU VENTILAÇÃO. AF_08/2022</t>
  </si>
  <si>
    <t>JOELHO 90 GRAUS, PVC, SERIE NORMAL, ESGOTO PREDIAL, DN 75 MM, JUNTA ELÁSTICA, FORNECIDO E INSTALADO EM RAMAL DE DESCARGA OU RAMAL DE ESGOTO SANITÁRIO. AF_08/2022</t>
  </si>
  <si>
    <t>JUNÇÃO DE REDUCAO INVERTIDA, PVC, SÉRIE NORMAL, ESGOTO PREDIAL, DN 100 X 75 MM, JUNTA ELÁSTICA, FORNECIDO E INSTALADO EM PRUMADA DE ESGOTO SANITÁRIO OU VENTILAÇÃO. AF_08/2022</t>
  </si>
  <si>
    <t>JUNÇÃO DE REDUCAO INVERTIDA, PVC, SÉRIE NORMAL, ESGOTO PREDIAL, DN 100 X 75 MM, JUNTA ELÁSTICA, FORNECIDO E INSTALADO EM RAMAL DE DESCARGA OU RAMAL DE ESGOTO SANITÁRIO. AF_08/2022</t>
  </si>
  <si>
    <t>JUNÇÃO DE REDUÇÃO INVERTIDA, PVC, SÉRIE NORMAL, ESGOTO PREDIAL, DN 100 X 50 MM, JUNTA ELÁSTICA, FORNECIDO E INSTALADO EM PRUMADA DE ESGOTO SANITÁRIO OU VENTILAÇÃO. AF_08/2022</t>
  </si>
  <si>
    <t>JUNÇÃO DE REDUÇÃO INVERTIDA, PVC, SÉRIE NORMAL, ESGOTO PREDIAL, DN 75 X 50 MM, JUNTA ELÁSTICA, FORNECIDO E INSTALADO EM PRUMADA DE ESGOTO SANITÁRIO OU VENTILAÇÃO. AF_08/2022</t>
  </si>
  <si>
    <t>JUNÇÃO DE REDUÇÃO INVERTIDA, PVC, SÉRIE NORMAL, ESGOTO PREDIAL, DN 75 X 50 MM, JUNTA ELÁSTICA, FORNECIDO E INSTALADO EM RAMAL DE DESCARGA OU RAMAL DE ESGOTO SANITÁRIO. AF_08/2022</t>
  </si>
  <si>
    <t>JUNÇÃO SIMPLES, PVC, SERIE NORMAL, ESGOTO PREDIAL, DN 100 X 100 MM, JUNTA ELÁSTICA, FORNECIDO E INSTALADO EM PRUMADA DE ESGOTO SANITÁRIO OU VENTILAÇÃO. AF_08/2022</t>
  </si>
  <si>
    <t>JUNÇÃO SIMPLES, PVC, SERIE NORMAL, ESGOTO PREDIAL, DN 100 X 100 MM, JUNTA ELÁSTICA, FORNECIDO E INSTALADO EM SUBCOLETOR AÉREO DE ESGOTO SANITÁRIO. AF_08/2022</t>
  </si>
  <si>
    <t>JUNÇÃO SIMPLES, PVC, SERIE NORMAL, ESGOTO PREDIAL, DN 75 X 75 MM, JUNTA ELÁSTICA, FORNECIDO E INSTALADO EM PRUMADA DE ESGOTO SANITÁRIO OU VENTILAÇÃO. AF_08/2022</t>
  </si>
  <si>
    <t>JUNÇÃO SIMPLES, PVC, SERIE NORMAL, ESGOTO PREDIAL, DN 75 X 75 MM, JUNTA ELÁSTICA, FORNECIDO E INSTALADO EM RAMAL DE DESCARGA OU RAMAL DE ESGOTO SANITÁRIO. AF_08/2022</t>
  </si>
  <si>
    <t>LUVA DE CORRER, PVC, SERIE NORMAL, ESGOTO PREDIAL, DN 100 MM, JUNTA ELÁSTICA, FORNECIDO E INSTALADO EM PRUMADA DE ESGOTO SANITÁRIO OU VENTILAÇÃO. AF_08/2022</t>
  </si>
  <si>
    <t>LUVA DE CORRER, PVC, SERIE NORMAL, ESGOTO PREDIAL, DN 100 MM, JUNTA ELÁSTICA, FORNECIDO E INSTALADO EM RAMAL DE DESCARGA OU RAMAL DE ESGOTO SANITÁRIO. AF_08/2022</t>
  </si>
  <si>
    <t>LUVA DE CORRER, PVC, SERIE NORMAL, ESGOTO PREDIAL, DN 100 MM, JUNTA ELÁSTICA, FORNECIDO E INSTALADO EM SUBCOLETOR AÉREO DE ESGOTO SANITÁRIO. AF_08/2022</t>
  </si>
  <si>
    <t>LUVA DE CORRER, PVC, SERIE NORMAL, ESGOTO PREDIAL, DN 50 MM, JUNTA ELÁSTICA, FORNECIDO E INSTALADO EM PRUMADA DE ESGOTO SANITÁRIO OU VENTILAÇÃO. AF_08/2022</t>
  </si>
  <si>
    <t>LUVA DE CORRER, PVC, SERIE NORMAL, ESGOTO PREDIAL, DN 50 MM, JUNTA ELÁSTICA, FORNECIDO E INSTALADO EM RAMAL DE DESCARGA OU RAMAL DE ESGOTO SANITÁRIO. AF_08/2022</t>
  </si>
  <si>
    <t>LUVA DE CORRER, PVC, SERIE NORMAL, ESGOTO PREDIAL, DN 75 MM, JUNTA ELÁSTICA, FORNECIDO E INSTALADO EM PRUMADA DE ESGOTO SANITÁRIO OU VENTILAÇÃO. AF_08/2022</t>
  </si>
  <si>
    <t>LUVA DE CORRER, PVC, SERIE NORMAL, ESGOTO PREDIAL, DN 75 MM, JUNTA ELÁSTICA, FORNECIDO E INSTALADO EM RAMAL DE DESCARGA OU RAMAL DE ESGOTO SANITÁRIO. AF_08/2022</t>
  </si>
  <si>
    <t>LUVA SIMPLES, PVC, SERIE NORMAL, ESGOTO PREDIAL, DN 100 MM, JUNTA ELÁSTICA, FORNECIDO E INSTALADO EM PRUMADA DE ESGOTO SANITÁRIO OU VENTILAÇÃO. AF_08/2022</t>
  </si>
  <si>
    <t>LUVA SIMPLES, PVC, SERIE NORMAL, ESGOTO PREDIAL, DN 100 MM, JUNTA ELÁSTICA, FORNECIDO E INSTALADO EM RAMAL DE DESCARGA OU RAMAL DE ESGOTO SANITÁRIO. AF_08/2022</t>
  </si>
  <si>
    <t>LUVA SIMPLES, PVC, SERIE NORMAL, ESGOTO PREDIAL, DN 100 MM, JUNTA ELÁSTICA, FORNECIDO E INSTALADO EM SUBCOLETOR AÉREO DE ESGOTO SANITÁRIO. AF_08/2022</t>
  </si>
  <si>
    <t>LUVA SIMPLES, PVC, SERIE NORMAL, ESGOTO PREDIAL, DN 40 MM, JUNTA SOLDÁVEL, FORNECIDO E INSTALADO EM RAMAL DE DESCARGA OU RAMAL DE ESGOTO SANITÁRIO. AF_08/2022</t>
  </si>
  <si>
    <t>LUVA SIMPLES, PVC, SERIE NORMAL, ESGOTO PREDIAL, DN 50 MM, JUNTA ELÁSTICA, FORNECIDO E INSTALADO EM PRUMADA DE ESGOTO SANITÁRIO OU VENTILAÇÃO. AF_08/2022</t>
  </si>
  <si>
    <t>LUVA SIMPLES, PVC, SERIE NORMAL, ESGOTO PREDIAL, DN 50 MM, JUNTA ELÁSTICA, FORNECIDO E INSTALADO EM RAMAL DE DESCARGA OU RAMAL DE ESGOTO SANITÁRIO. AF_08/2022</t>
  </si>
  <si>
    <t>LUVA SIMPLES, PVC, SERIE NORMAL, ESGOTO PREDIAL, DN 75 MM, JUNTA ELÁSTICA, FORNECIDO E INSTALADO EM PRUMADA DE ESGOTO SANITÁRIO OU VENTILAÇÃO. AF_08/2022</t>
  </si>
  <si>
    <t>LUVA SIMPLES, PVC, SERIE NORMAL, ESGOTO PREDIAL, DN 75 MM, JUNTA ELÁSTICA, FORNECIDO E INSTALADO EM RAMAL DE DESCARGA OU RAMAL DE ESGOTO SANITÁRIO. AF_08/2022</t>
  </si>
  <si>
    <t>LUVA SIMPLES, PVC, SÉRIE NORMAL, ESGOTO PREDIAL, DN 150 MM, JUNTA ELÁSTICA, FORNECIDO E INSTALADO EM SUBCOLETOR AÉREO DE ESGOTO SANITÁRIO. AF_08/2022</t>
  </si>
  <si>
    <t>TE, PVC, SERIE NORMAL, ESGOTO PREDIAL, DN 100 X 100 MM, JUNTA ELÁSTICA, FORNECIDO E INSTALADO EM PRUMADA DE ESGOTO SANITÁRIO OU VENTILAÇÃO. AF_08/2022</t>
  </si>
  <si>
    <t>TE, PVC, SERIE NORMAL, ESGOTO PREDIAL, DN 100 X 100 MM, JUNTA ELÁSTICA, FORNECIDO E INSTALADO EM SUBCOLETOR AÉREO DE ESGOTO SANITÁRIO. AF_08/2022</t>
  </si>
  <si>
    <t>TE, PVC, SERIE NORMAL, ESGOTO PREDIAL, DN 40 X 40 MM, JUNTA SOLDÁVEL, FORNECIDO E INSTALADO EM RAMAL DE DESCARGA OU RAMAL DE ESGOTO SANITÁRIO. AF_08/2022</t>
  </si>
  <si>
    <t>TE, PVC, SERIE NORMAL, ESGOTO PREDIAL, DN 50 X 50 MM, JUNTA ELÁSTICA, FORNECIDO E INSTALADO EM PRUMADA DE ESGOTO SANITÁRIO OU VENTILAÇÃO. AF_08/2022</t>
  </si>
  <si>
    <t>TE, PVC, SERIE NORMAL, ESGOTO PREDIAL, DN 50 X 50 MM, JUNTA ELÁSTICA, FORNECIDO E INSTALADO EM RAMAL DE DESCARGA OU RAMAL DE ESGOTO SANITÁRIO. AF_08/2022</t>
  </si>
  <si>
    <t>TE, PVC, SERIE NORMAL, ESGOTO PREDIAL, DN 75 X 75 MM, JUNTA ELÁSTICA, FORNECIDO E INSTALADO EM PRUMADA DE ESGOTO SANITÁRIO OU VENTILAÇÃO. AF_08/2022</t>
  </si>
  <si>
    <t>TE, PVC, SERIE NORMAL, ESGOTO PREDIAL, DN 75 X 75 MM, JUNTA ELÁSTICA, FORNECIDO E INSTALADO EM RAMAL DE DESCARGA OU RAMAL DE ESGOTO SANITÁRIO. AF_08/2022</t>
  </si>
  <si>
    <t>TE, PVC, SÉRIE NORMAL, ESGOTO PREDIAL, DN 100 X 50 MM, JUNTA ELÁSTICA, FORNECIDO E INSTALADO EM PRUMADA DE ESGOTO SANITÁRIO OU VENTILAÇÃO. AF_08/2022</t>
  </si>
  <si>
    <t>TE, PVC, SÉRIE NORMAL, ESGOTO PREDIAL, DN 100 X 50 MM, JUNTA ELÁSTICA, FORNECIDO E INSTALADO EM RAMAL DE DESCARGA OU RAMAL DE ESGOTO SANITÁRIO. AF_08/2022</t>
  </si>
  <si>
    <t>TE, PVC, SÉRIE NORMAL, ESGOTO PREDIAL, DN 100 X 75 MM, JUNTA ELÁSTICA, FORNECIDO E INSTALADO EM PRUMADA DE ESGOTO SANITÁRIO OU VENTILAÇÃO. AF_08/2022</t>
  </si>
  <si>
    <t>TE, PVC, SÉRIE NORMAL, ESGOTO PREDIAL, DN 100 X 75 MM, JUNTA ELÁSTICA, FORNECIDO E INSTALADO EM RAMAL DE DESCARGA OU RAMAL DE ESGOTO SANITÁRIO. AF_08/2022</t>
  </si>
  <si>
    <t>TERMINAL DE VENTILAÇÃO, PVC, SÉRIE NORMAL, ESGOTO PREDIAL, DN 50 MM, JUNTA SOLDÁVEL, FORNECIDO E INSTALADO EM PRUMADA DE ESGOTO SANITÁRIO OU VENTILAÇÃO. AF_08/2022</t>
  </si>
  <si>
    <t>TERMINAL DE VENTILAÇÃO, PVC, SÉRIE NORMAL, ESGOTO PREDIAL, DN 75 MM, JUNTA SOLDÁVEL, FORNECIDO E INSTALADO EM PRUMADA DE ESGOTO SANITÁRIO OU VENTILAÇÃO. AF_08/2022</t>
  </si>
  <si>
    <t>TUBO PVC, SERIE NORMAL, ESGOTO PREDIAL, DN 100 MM, FORNECIDO E INSTALADO EM SUBCOLETOR AÉREO DE ESGOTO SANITÁRIO. AF_08/2022</t>
  </si>
  <si>
    <t>TUBO PVC, SERIE NORMAL, ESGOTO PREDIAL, DN 150 MM, FORNECIDO E INSTALADO EM SUBCOLETOR AÉREO DE ESGOTO SANITÁRIO. AF_08/2022</t>
  </si>
  <si>
    <t>TUBO PVC, SERIE NORMAL, ESGOTO PREDIAL, DN 75 MM, FORNECIDO E INSTALADO EM PRUMADA DE ESGOTO SANITÁRIO OU VENTILAÇÃO. AF_08/2022</t>
  </si>
  <si>
    <t>ADAPTADOR CURTO COM BOLSA E ROSCA PARA REGISTRO, PVC, SOLDÁVEL, DN 20MM X 1/2, INSTALADO EM RAMAL OU SUB-RAMAL DE ÁGUA - FORNECIMENTO E INSTALAÇÃO. AF_06/2022</t>
  </si>
  <si>
    <t>ADAPTADOR CURTO COM BOLSA E ROSCA PARA REGISTRO, PVC, SOLDÁVEL, DN 25MM X 3/4, INSTALADO EM RAMAL DE DISTRIBUIÇÃO DE ÁGUA - FORNECIMENTO E INSTALAÇÃO. AF_06/2022</t>
  </si>
  <si>
    <t>ADAPTADOR CURTO COM BOLSA E ROSCA PARA REGISTRO, PVC, SOLDÁVEL, DN 25MM X 3/4, INSTALADO EM RAMAL OU SUB-RAMAL DE ÁGUA - FORNECIMENTO E INSTALAÇÃO. AF_06/2022</t>
  </si>
  <si>
    <t>ADAPTADOR CURTO COM BOLSA E ROSCA PARA REGISTRO, PVC, SOLDÁVEL, DN 32MM X 1, INSTALADO EM PRUMADA DE ÁGUA - FORNECIMENTO E INSTALAÇÃO. AF_06/2022</t>
  </si>
  <si>
    <t>ADAPTADOR CURTO COM BOLSA E ROSCA PARA REGISTRO, PVC, SOLDÁVEL, DN 32MM X 1, INSTALADO EM RAMAL DE DISTRIBUIÇÃO DE ÁGUA - FORNECIMENTO E INSTALAÇÃO. AF_06/2022</t>
  </si>
  <si>
    <t>ADAPTADOR CURTO COM BOLSA E ROSCA PARA REGISTRO, PVC, SOLDÁVEL, DN 32MM X 1, INSTALADO EM RAMAL OU SUB-RAMAL DE ÁGUA - FORNECIMENTO E INSTALAÇÃO. AF_06/2022</t>
  </si>
  <si>
    <t>ADAPTADOR CURTO COM BOLSA E ROSCA PARA REGISTRO, PVC, SOLDÁVEL, DN 40MM X 1.1/2", INSTALADO EM RAMAL DE DISTRIBUIÇÃO DE ÁGUA - FORNECIMENTO E INSTALAÇÃO. AF_06/2022</t>
  </si>
  <si>
    <t>ADAPTADOR CURTO COM BOLSA E ROSCA PARA REGISTRO, PVC, SOLDÁVEL, DN 40MM X 1.1/2, INSTALADO EM PRUMADA DE ÁGUA - FORNECIMENTO E INSTALAÇÃO. AF_06/2022</t>
  </si>
  <si>
    <t>ADAPTADOR CURTO COM BOLSA E ROSCA PARA REGISTRO, PVC, SOLDÁVEL, DN 40MM X 1.1/4", INSTALADO EM RAMAL DE DISTRIBUIÇÃO DE ÁGUA - FORNECIMENTO E INSTALAÇÃO. AF_06/2022</t>
  </si>
  <si>
    <t>ADAPTADOR CURTO COM BOLSA E ROSCA PARA REGISTRO, PVC, SOLDÁVEL, DN 40MM X 1.1/4, INSTALADO EM PRUMADA DE ÁGUA - FORNECIMENTO E INSTALAÇÃO. AF_06/2022</t>
  </si>
  <si>
    <t>ADAPTADOR CURTO COM BOLSA E ROSCA PARA REGISTRO, PVC, SOLDÁVEL, DN 50MM X 1.1/2", INSTALADO EM RAMAL DE DISTRIBUIÇÃO DE ÁGUA - FORNECIMENTO E INSTALAÇÃO. AF_06/2022</t>
  </si>
  <si>
    <t>ADAPTADOR CURTO COM BOLSA E ROSCA PARA REGISTRO, PVC, SOLDÁVEL, DN 50MM X 1.1/2, INSTALADO EM PRUMADA DE ÁGUA - FORNECIMENTO E INSTALAÇÃO. AF_06/2022</t>
  </si>
  <si>
    <t>ADAPTADOR CURTO COM BOLSA E ROSCA PARA REGISTRO, PVC, SOLDÁVEL, DN 50MM X 1.1/4", INSTALADO EM RAMAL DE DISTRIBUIÇÃO DE ÁGUA - FORNECIMENTO E INSTALAÇÃO. AF_06/2022</t>
  </si>
  <si>
    <t>ADAPTADOR CURTO COM BOLSA E ROSCA PARA REGISTRO, PVC, SOLDÁVEL, DN 50MM X 1.1/4, INSTALADO EM PRUMADA DE ÁGUA - FORNECIMENTO E INSTALAÇÃO. AF_06/2022</t>
  </si>
  <si>
    <t>ADAPTADOR CURTO COM BOLSA E ROSCA PARA REGISTRO, PVC, SOLDÁVEL, DN 60MM X 2, INSTALADO EM PRUMADA DE ÁGUA - FORNECIMENTO E INSTALAÇÃO. AF_06/2022</t>
  </si>
  <si>
    <t>ADAPTADOR CURTO COM BOLSA E ROSCA PARA REGISTRO, PVC, SOLDÁVEL, DN 75MM X 2.1/2", INSTALADO EM PRUMADA DE ÁGUA - FORNECIMENTO E INSTALAÇÃO. AF_12/2014</t>
  </si>
  <si>
    <t>ADAPTADOR CURTO COM BOLSA E ROSCA PARA REGISTRO, PVC, SOLDÁVEL, DN 85MM X 3, INSTALADO EM PRUMADA DE ÁGUA - FORNECIMENTO E INSTALAÇÃO. AF_06/2022</t>
  </si>
  <si>
    <t>BUCHA DE REDUÇÃO, CURTA, PVC, SOLDÁVEL, DN 25 X 20 MM, INSTALADO EM RAMAL DE DISTRIBUIÇÃO DE ÁGUA - FORNECIMENTO E INSTALAÇÃO. AF_06/2022</t>
  </si>
  <si>
    <t>BUCHA DE REDUÇÃO, CURTA, PVC, SOLDÁVEL, DN 25 X 20 MM, INSTALADO EM RAMAL OU SUB-RAMAL DE ÁGUA - FORNECIMENTO E INSTALAÇÃO. AF_06/2022</t>
  </si>
  <si>
    <t>BUCHA DE REDUÇÃO, CURTA, PVC, SOLDÁVEL, DN 32 X 25 MM, INSTALADO EM PRUMADA DE ÁGUA - FORNECIMENTO E INSTALAÇÃO. AF_06/2022</t>
  </si>
  <si>
    <t>BUCHA DE REDUÇÃO, CURTA, PVC, SOLDÁVEL, DN 32 X 25 MM, INSTALADO EM RAMAL DE DISTRIBUIÇÃO DE ÁGUA - FORNECIMENTO E INSTALAÇÃO. AF_06/2022</t>
  </si>
  <si>
    <t>BUCHA DE REDUÇÃO, CURTA, PVC, SOLDÁVEL, DN 50 X 40 MM, INSTALADO EM PRUMADA DE ÁGUA - FORNECIMENTO E INSTALAÇÃO. AF_06/2022</t>
  </si>
  <si>
    <t>BUCHA DE REDUÇÃO, CURTA, PVC, SOLDÁVEL, DN 50 X 40 MM, INSTALADO EM RAMAL DE DISTRIBUIÇÃO DE ÁGUA - FORNECIMENTO E INSTALAÇÃO. AF_06/2022</t>
  </si>
  <si>
    <t>BUCHA DE REDUÇÃO, CURTA, PVC, SOLDÁVEL, DN 60 X 50 MM, INSTALADO EM PRUMADA DE ÁGUA - FORNECIMENTO E INSTALAÇÃO. AF_06/2022</t>
  </si>
  <si>
    <t>BUCHA DE REDUÇÃO, LONGA, PVC, SOLDÁVEL, DN 32 X 20 MM, INSTALADO EM PRUMADA DE ÁGUA - FORNECIMENTO E INSTALAÇÃO. AF_06/2022</t>
  </si>
  <si>
    <t>BUCHA DE REDUÇÃO, LONGA, PVC, SOLDÁVEL, DN 32 X 20 MM, INSTALADO EM RAMAL DE DISTRIBUIÇÃO DE ÁGUA - FORNECIMENTO E INSTALAÇÃO. AF_06/2022</t>
  </si>
  <si>
    <t>BUCHA DE REDUÇÃO, LONGA, PVC, SOLDÁVEL, DN 32 X 20 MM, INSTALADO EM RAMAL OU SUB-RAMAL DE ÁGUA - FORNECIMENTO E INSTALAÇÃO. AF_06/2022</t>
  </si>
  <si>
    <t>BUCHA DE REDUÇÃO, LONGA, PVC, SOLDÁVEL, DN 40 X 25 MM, INSTALADO EM PRUMADA DE ÁGUA - FORNECIMENTO E INSTALAÇÃO. AF_06/2022</t>
  </si>
  <si>
    <t>BUCHA DE REDUÇÃO, LONGA, PVC, SOLDÁVEL, DN 40 X 25 MM, INSTALADO EM RAMAL DE DISTRIBUIÇÃO DE ÁGUA - FORNECIMENTO E INSTALAÇÃO. AF_06/2022</t>
  </si>
  <si>
    <t>BUCHA DE REDUÇÃO, LONGA, PVC, SOLDÁVEL, DN 50 X 25 MM, INSTALADO EM PRUMADA DE ÁGUA - FORNECIMENTO E INSTALAÇÃO. AF_06/2022</t>
  </si>
  <si>
    <t>BUCHA DE REDUÇÃO, LONGA, PVC, SOLDÁVEL, DN 50 X 25 MM, INSTALADO EM RAMAL DE DISTRIBUIÇÃO DE ÁGUA - FORNECIMENTO E INSTALAÇÃO. AF_06/2022</t>
  </si>
  <si>
    <t>BUCHA DE REDUÇÃO, LONGA, PVC, SOLDÁVEL, DN 50 X 32 MM, INSTALADO EM PRUMADA DE ÁGUA - FORNECIMENTO E INSTALAÇÃO. AF_06/2022</t>
  </si>
  <si>
    <t>BUCHA DE REDUÇÃO, LONGA, PVC, SOLDÁVEL, DN 50 X 32 MM, INSTALADO EM RAMAL DE DISTRIBUIÇÃO DE ÁGUA - FORNECIMENTO E INSTALAÇÃO. AF_06/2022</t>
  </si>
  <si>
    <t>BUCHA DE REDUÇÃO, LONGA, PVC, SOLDÁVEL, DN 60 X 25 MM, INSTALADO EM PRUMADA DE ÁGUA - FORNECIMENTO E INSTALAÇÃO. AF_06/2022</t>
  </si>
  <si>
    <t>BUCHA DE REDUÇÃO, LONGA, PVC, SOLDÁVEL, DN 60 X 32 MM, INSTALADO EM PRUMADA DE ÁGUA - FORNECIMENTO E INSTALAÇÃO. AF_06/2022</t>
  </si>
  <si>
    <t>BUCHA DE REDUÇÃO, LONGA, PVC, SOLDÁVEL, DN 60 X 50 MM, INSTALADO EM PRUMADA DE ÁGUA - FORNECIMENTO E INSTALAÇÃO. AF_06/2022</t>
  </si>
  <si>
    <t>BUCHA DE REDUÇÃO, LONGA, PVC, SOLDÁVEL, DN 75 X 50 MM, INSTALADO EM PRUMADA DE ÁGUA - FORNECIMENTO E INSTALAÇÃO. AF_06/2022</t>
  </si>
  <si>
    <t>CURVA 45 GRAUS, PVC, SOLDÁVEL, DN 20MM, INSTALADO EM RAMAL DE DISTRIBUIÇÃO DE ÁGUA - FORNECIMENTO E INSTALAÇÃO. AF_06/2022</t>
  </si>
  <si>
    <t>CURVA 45 GRAUS, PVC, SOLDÁVEL, DN 25MM, INSTALADO EM PRUMADA DE ÁGUA - FORNECIMENTO E INSTALAÇÃO. AF_06/2022</t>
  </si>
  <si>
    <t>CURVA 45 GRAUS, PVC, SOLDÁVEL, DN 25MM, INSTALADO EM RAMAL DE DISTRIBUIÇÃO DE ÁGUA - FORNECIMENTO E INSTALAÇÃO. AF_06/2022</t>
  </si>
  <si>
    <t>CURVA 45 GRAUS, PVC, SOLDÁVEL, DN 25MM, INSTALADO EM RAMAL OU SUB-RAMAL DE ÁGUA - FORNECIMENTO E INSTALAÇÃO. AF_06/2022</t>
  </si>
  <si>
    <t>CURVA 45 GRAUS, PVC, SOLDÁVEL, DN 32MM, INSTALADO EM PRUMADA DE ÁGUA - FORNECIMENTO E INSTALAÇÃO. AF_06/2022</t>
  </si>
  <si>
    <t>CURVA 45 GRAUS, PVC, SOLDÁVEL, DN 32MM, INSTALADO EM RAMAL DE DISTRIBUIÇÃO DE ÁGUA - FORNECIMENTO E INSTALAÇÃO. AF_06/2022</t>
  </si>
  <si>
    <t>CURVA 45 GRAUS, PVC, SOLDÁVEL, DN 32MM, INSTALADO EM RAMAL OU SUB-RAMAL DE ÁGUA - FORNECIMENTO E INSTALAÇÃO. AF_06/2022</t>
  </si>
  <si>
    <t>CURVA 45 GRAUS, PVC, SOLDÁVEL, DN 40MM, INSTALADO EM PRUMADA DE ÁGUA - FORNECIMENTO E INSTALAÇÃO. AF_06/2022</t>
  </si>
  <si>
    <t>CURVA 45 GRAUS, PVC, SOLDÁVEL, DN 40MM, INSTALADO EM RAMAL DE DISTRIBUIÇÃO DE ÁGUA - FORNECIMENTO E INSTALAÇÃO. AF_06/2022</t>
  </si>
  <si>
    <t>CURVA 45 GRAUS, PVC, SOLDÁVEL, DN 50MM, INSTALADO EM PRUMADA DE ÁGUA - FORNECIMENTO E INSTALAÇÃO. AF_06/2022</t>
  </si>
  <si>
    <t>CURVA 45 GRAUS, PVC, SOLDÁVEL, DN 50MM, INSTALADO EM RAMAL DE DISTRIBUIÇÃO DE ÁGUA - FORNECIMENTO E INSTALAÇÃO. AF_06/2022</t>
  </si>
  <si>
    <t>CURVA 45 GRAUS, PVC, SOLDÁVEL, DN 60MM, INSTALADO EM PRUMADA DE ÁGUA - FORNECIMENTO E INSTALAÇÃO. AF_06/2022</t>
  </si>
  <si>
    <t>CURVA 45 GRAUS, PVC, SOLDÁVEL, DN 75MM, INSTALADO EM PRUMADA DE ÁGUA - FORNECIMENTO E INSTALAÇÃO. AF_06/2022</t>
  </si>
  <si>
    <t>CURVA 45 GRAUS, PVC, SOLDÁVEL, DN 85MM, INSTALADO EM PRUMADA DE ÁGUA - FORNECIMENTO E INSTALAÇÃO. AF_06/2022</t>
  </si>
  <si>
    <t>CURVA 90 GRAUS, PVC, SOLDÁVEL, DN 20MM, INSTALADO EM RAMAL DE DISTRIBUIÇÃO DE ÁGUA - FORNECIMENTO E INSTALAÇÃO. AF_06/2022</t>
  </si>
  <si>
    <t>CURVA 90 GRAUS, PVC, SOLDÁVEL, DN 25MM, INSTALADO EM PRUMADA DE ÁGUA - FORNECIMENTO E INSTALAÇÃO. AF_06/2022</t>
  </si>
  <si>
    <t>CURVA 90 GRAUS, PVC, SOLDÁVEL, DN 25MM, INSTALADO EM RAMAL DE DISTRIBUIÇÃO DE ÁGUA - FORNECIMENTO E INSTALAÇÃO. AF_06/2022</t>
  </si>
  <si>
    <t>CURVA 90 GRAUS, PVC, SOLDÁVEL, DN 32MM, INSTALADO EM PRUMADA DE ÁGUA - FORNECIMENTO E INSTALAÇÃO. AF_06/2022</t>
  </si>
  <si>
    <t>CURVA 90 GRAUS, PVC, SOLDÁVEL, DN 32MM, INSTALADO EM RAMAL DE DISTRIBUIÇÃO DE ÁGUA - FORNECIMENTO E INSTALAÇÃO. AF_06/2022</t>
  </si>
  <si>
    <t>CURVA 90 GRAUS, PVC, SOLDÁVEL, DN 40MM, INSTALADO EM PRUMADA DE ÁGUA - FORNECIMENTO E INSTALAÇÃO. AF_06/2022</t>
  </si>
  <si>
    <t>CURVA 90 GRAUS, PVC, SOLDÁVEL, DN 50MM, INSTALADO EM PRUMADA DE ÁGUA - FORNECIMENTO E INSTALAÇÃO. AF_06/2022</t>
  </si>
  <si>
    <t>CURVA 90 GRAUS, PVC, SOLDÁVEL, DN 50MM, INSTALADO EM RAMAL DE DISTRIBUIÇÃO DE ÁGUA - FORNECIMENTO E INSTALAÇÃO. AF_06/2022</t>
  </si>
  <si>
    <t>CURVA 90 GRAUS, PVC, SOLDÁVEL, DN 60MM, INSTALADO EM PRUMADA DE ÁGUA - FORNECIMENTO E INSTALAÇÃO. AF_06/2022</t>
  </si>
  <si>
    <t>CURVA 90 GRAUS, PVC, SOLDÁVEL, DN 75MM, INSTALADO EM PRUMADA DE ÁGUA - FORNECIMENTO E INSTALAÇÃO. AF_06/2022</t>
  </si>
  <si>
    <t>CURVA 90 GRAUS, PVC, SOLDÁVEL, DN 85MM, INSTALADO EM PRUMADA DE ÁGUA - FORNECIMENTO E INSTALAÇÃO. AF_06/2022</t>
  </si>
  <si>
    <t>CURVA DE TRANSPOSIÇÃO, PVC, SOLDÁVEL, DN 20MM, INSTALADO EM RAMAL DE DISTRIBUIÇÃO DE ÁGUA FORNECIMENTO E INSTALAÇÃO. AF_06/2022</t>
  </si>
  <si>
    <t>CURVA DE TRANSPOSIÇÃO, PVC, SOLDÁVEL, DN 20MM, INSTALADO EM RAMAL OU SUB-RAMAL DE ÁGUA - FORNECIMENTO E INSTALAÇÃO. AF_06/2022</t>
  </si>
  <si>
    <t>CURVA DE TRANSPOSIÇÃO, PVC, SOLDÁVEL, DN 25MM, INSTALADO EM PRUMADA DE ÁGUA - FORNECIMENTO E INSTALAÇÃO. AF_06/2022</t>
  </si>
  <si>
    <t>CURVA DE TRANSPOSIÇÃO, PVC, SOLDÁVEL, DN 25MM, INSTALADO EM RAMAL DE DISTRIBUIÇÃO DE ÁGUA FORNECIMENTO E INSTALAÇÃO. AF_06/2022</t>
  </si>
  <si>
    <t>CURVA DE TRANSPOSIÇÃO, PVC, SOLDÁVEL, DN 25MM, INSTALADO EM RAMAL OU SUB-RAMAL DE ÁGUA FORNECIMENTO E INSTALAÇÃO. AF_06/2022</t>
  </si>
  <si>
    <t>CURVA DE TRANSPOSIÇÃO, PVC, SOLDÁVEL, DN 32MM, INSTALADO EM PRUMADA DE ÁGUA FORNECIMENTO E INSTALAÇÃO. AF_06/2022</t>
  </si>
  <si>
    <t>CURVA DE TRANSPOSIÇÃO, PVC, SOLDÁVEL, DN 32MM, INSTALADO EM RAMAL DE DISTRIBUIÇÃO DE ÁGUA FORNECIMENTO E INSTALAÇÃO. AF_06/2022</t>
  </si>
  <si>
    <t>CURVA DE TRANSPOSIÇÃO, PVC, SOLDÁVEL, DN 32MM, INSTALADO EM RAMAL OU SUB-RAMAL DE ÁGUA FORNECIMENTO E INSTALAÇÃO. AF_06/2022</t>
  </si>
  <si>
    <t>JOELHO 45 GRAUS, PVC, SOLDÁVEL, DN 20MM, INSTALADO EM RAMAL DE DISTRIBUIÇÃO DE ÁGUA - FORNECIMENTO E INSTALAÇÃO. AF_06/2022</t>
  </si>
  <si>
    <t>JOELHO 45 GRAUS, PVC, SOLDÁVEL, DN 25MM, INSTALADO EM PRUMADA DE ÁGUA - FORNECIMENTO E INSTALAÇÃO. AF_06/2022</t>
  </si>
  <si>
    <t>JOELHO 45 GRAUS, PVC, SOLDÁVEL, DN 25MM, INSTALADO EM RAMAL DE DISTRIBUIÇÃO DE ÁGUA - FORNECIMENTO E INSTALAÇÃO. AF_06/2022</t>
  </si>
  <si>
    <t>JOELHO 45 GRAUS, PVC, SOLDÁVEL, DN 25MM, INSTALADO EM RAMAL OU SUB-RAMAL DE ÁGUA - FORNECIMENTO E INSTALAÇÃO. AF_06/2022</t>
  </si>
  <si>
    <t>JOELHO 45 GRAUS, PVC, SOLDÁVEL, DN 32MM, INSTALADO EM PRUMADA DE ÁGUA - FORNECIMENTO E INSTALAÇÃO. AF_06/2022</t>
  </si>
  <si>
    <t>JOELHO 45 GRAUS, PVC, SOLDÁVEL, DN 32MM, INSTALADO EM RAMAL DE DISTRIBUIÇÃO DE ÁGUA - FORNECIMENTO E INSTALAÇÃO. AF_06/2022</t>
  </si>
  <si>
    <t>JOELHO 45 GRAUS, PVC, SOLDÁVEL, DN 32MM, INSTALADO EM RAMAL OU SUB-RAMAL DE ÁGUA - FORNECIMENTO E INSTALAÇÃO. AF_06/2022</t>
  </si>
  <si>
    <t>JOELHO 45 GRAUS, PVC, SOLDÁVEL, DN 40MM, INSTALADO EM RAMAL DE DISTRIBUIÇÃO DE ÁGUA - FORNECIMENTO E INSTALAÇÃO. AF_06/2022</t>
  </si>
  <si>
    <t>JOELHO 45 GRAUS, PVC, SOLDÁVEL, DN 50MM, INSTALADO EM PRUMADA DE ÁGUA - FORNECIMENTO E INSTALAÇÃO. AF_06/2022</t>
  </si>
  <si>
    <t>JOELHO 45 GRAUS, PVC, SOLDÁVEL, DN 50MM, INSTALADO EM RAMAL DE DISTRIBUIÇÃO DE ÁGUA - FORNECIMENTO E INSTALAÇÃO. AF_06/2022</t>
  </si>
  <si>
    <t>JOELHO 45 GRAUS, PVC, SOLDÁVEL, DN 60MM, INSTALADO EM PRUMADA DE ÁGUA - FORNECIMENTO E INSTALAÇÃO. AF_06/2022</t>
  </si>
  <si>
    <t>JOELHO 45 GRAUS, PVC, SOLDÁVEL, DN 75MM, INSTALADO EM PRUMADA DE ÁGUA - FORNECIMENTO E INSTALAÇÃO. AF_06/2022</t>
  </si>
  <si>
    <t>JOELHO 45 GRAUS, PVC, SOLDÁVEL, DN 85MM, INSTALADO EM PRUMADA DE ÁGUA - FORNECIMENTO E INSTALAÇÃO. AF_06/2022</t>
  </si>
  <si>
    <t>JOELHO 90 GRAUS, PVC, SOLDÁVEL, DN 20MM, INSTALADO EM RAMAL DE DISTRIBUIÇÃO DE ÁGUA - FORNECIMENTO E INSTALAÇÃO. AF_06/2022</t>
  </si>
  <si>
    <t>JOELHO 90 GRAUS, PVC, SOLDÁVEL, DN 25MM, INSTALADO EM PRUMADA DE ÁGUA - FORNECIMENTO E INSTALAÇÃO. AF_06/2022</t>
  </si>
  <si>
    <t>JOELHO 90 GRAUS, PVC, SOLDÁVEL, DN 25MM, INSTALADO EM RAMAL DE DISTRIBUIÇÃO DE ÁGUA - FORNECIMENTO E INSTALAÇÃO. AF_06/2022</t>
  </si>
  <si>
    <t>JOELHO 90 GRAUS, PVC, SOLDÁVEL, DN 25MM, X 3/4 INSTALADO EM RAMAL DE DISTRIBUIÇÃO DE ÁGUA - FORNECIMENTO E INSTALAÇÃO. AF_06/2022</t>
  </si>
  <si>
    <t>JOELHO 90 GRAUS, PVC, SOLDÁVEL, DN 32MM, INSTALADO EM PRUMADA DE ÁGUA - FORNECIMENTO E INSTALAÇÃO. AF_06/2022</t>
  </si>
  <si>
    <t>JOELHO 90 GRAUS, PVC, SOLDÁVEL, DN 32MM, INSTALADO EM RAMAL DE DISTRIBUIÇÃO DE ÁGUA - FORNECIMENTO E INSTALAÇÃO. AF_06/2022</t>
  </si>
  <si>
    <t>JOELHO 90 GRAUS, PVC, SOLDÁVEL, DN 40MM, INSTALADO EM PRUMADA DE ÁGUA - FORNECIMENTO E INSTALAÇÃO. AF_06/2022</t>
  </si>
  <si>
    <t>JOELHO 90 GRAUS, PVC, SOLDÁVEL, DN 50MM, INSTALADO EM PRUMADA DE ÁGUA - FORNECIMENTO E INSTALAÇÃO. AF_06/2022</t>
  </si>
  <si>
    <t>JOELHO 90 GRAUS, PVC, SOLDÁVEL, DN 50MM, INSTALADO EM RAMAL DE DISTRIBUIÇÃO DE ÁGUA - FORNECIMENTO E INSTALAÇÃO. AF_06/2022</t>
  </si>
  <si>
    <t>JOELHO 90 GRAUS, PVC, SOLDÁVEL, DN 60MM, INSTALADO EM PRUMADA DE ÁGUA - FORNECIMENTO E INSTALAÇÃO. AF_06/2022</t>
  </si>
  <si>
    <t>JOELHO 90 GRAUS, PVC, SOLDÁVEL, DN 75MM, INSTALADO EM PRUMADA DE ÁGUA - FORNECIMENTO E INSTALAÇÃO. AF_06/2022</t>
  </si>
  <si>
    <t>JOELHO 90 GRAUS, PVC, SOLDÁVEL, DN 85MM, INSTALADO EM PRUMADA DE ÁGUA - FORNECIMENTO E INSTALAÇÃO. AF_06/2022</t>
  </si>
  <si>
    <t>JOELHO DE REDUÇÃO, 90 GRAUS, PVC, SOLDÁVEL, DN 25 MM X 20 MM, INSTALADO EM RAMAL DE DISTRIBUIÇÃO DE ÁGUA - FORNECIMENTO E INSTALAÇÃO. AF_06/2022</t>
  </si>
  <si>
    <t>JOELHO DE REDUÇÃO, 90 GRAUS, PVC, SOLDÁVEL, DN 32 MM X 25 MM, INSTALADO EM PRUMADA DE ÁGUA - FORNECIMENTO E INSTALAÇÃO. AF_06/2022</t>
  </si>
  <si>
    <t>JOELHO DE REDUÇÃO, 90 GRAUS, PVC, SOLDÁVEL, DN 32 MM X 25 MM, INSTALADO EM RAMAL DE DISTRIBUIÇÃO DE ÁGUA - FORNECIMENTO E INSTALAÇÃO. AF_06/2022</t>
  </si>
  <si>
    <t>LUVA COM BUCHA DE LATÃO, PVC, SOLDÁVEL, DN 20MM X 1/2", INSTALADO EM RAMAL OU SUB-RAMAL DE ÁGUA - FORNECIMENTO E INSTALAÇÃO. AF_06/2022</t>
  </si>
  <si>
    <t>LUVA COM BUCHA DE LATÃO, PVC, SOLDÁVEL, DN 25MM X 3/4, INSTALADO EM RAMAL DE DISTRIBUIÇÃO DE ÁGUA - FORNECIMENTO E INSTALAÇÃO. AF_06/2022</t>
  </si>
  <si>
    <t>LUVA COM BUCHA DE LATÃO, PVC, SOLDÁVEL, DN 25MM X 3/4, INSTALADO EM RAMAL OU SUB-RAMAL DE ÁGUA - FORNECIMENTO E INSTALAÇÃO. AF_06/2022</t>
  </si>
  <si>
    <t>LUVA COM BUCHA DE LATÃO, PVC, SOLDÁVEL, DN 32MM X 1, INSTALADO EM RAMAL DE DISTRIBUIÇÃO DE ÁGUA FORNECIMENTO E INSTALAÇÃO. AF_06/2022</t>
  </si>
  <si>
    <t>LUVA COM BUCHA DE LATÃO, PVC, SOLDÁVEL, DN 32MM X 1, INSTALADO EM RAMAL OU SUB-RAMAL DE ÁGUA FORNECIMENTO E INSTALAÇÃO. AF_06/2022</t>
  </si>
  <si>
    <t>LUVA COM ROSCA, PVC, SOLDÁVEL, DN 40MM X 1.1/4", INSTALADO EM RAMAL DE DISTRIBUIÇÃO DE ÁGUA - FORNECIMENTO E INSTALAÇÃO. AF_06/2022</t>
  </si>
  <si>
    <t>LUVA COM ROSCA, PVC, SOLDÁVEL, DN 40MM X 1.1/4, INSTALADO EM PRUMADA DE ÁGUA - FORNECIMENTO E INSTALAÇÃO. AF_06/2022</t>
  </si>
  <si>
    <t>LUVA COM ROSCA, PVC, SOLDÁVEL, DN 50MM X 1.1/2", INSTALADO EM RAMAL DE DISTRIBUIÇÃO DE ÁGUA - FORNECIMENTO E INSTALAÇÃO. AF_06/2022</t>
  </si>
  <si>
    <t>LUVA COM ROSCA, PVC, SOLDÁVEL, DN 50MM X 1.1/2, INSTALADO EM PRUMADA DE ÁGUA - FORNECIMENTO E INSTALAÇÃO. AF_06/2022</t>
  </si>
  <si>
    <t>LUVA DE CORRER, PVC, SOLDÁVEL, DN 20MM, INSTALADO EM RAMAL DE DISTRIBUIÇÃO DE ÁGUA - FORNECIMENTO E INSTALAÇÃO. AF_06/2022</t>
  </si>
  <si>
    <t>LUVA DE CORRER, PVC, SOLDÁVEL, DN 25MM, INSTALADO EM PRUMADA DE ÁGUA - FORNECIMENTO E INSTALAÇÃO. AF_06/2022</t>
  </si>
  <si>
    <t>LUVA DE CORRER, PVC, SOLDÁVEL, DN 25MM, INSTALADO EM RAMAL DE DISTRIBUIÇÃO DE ÁGUA - FORNECIMENTO E INSTALAÇÃO. AF_06/2022</t>
  </si>
  <si>
    <t>LUVA DE CORRER, PVC, SOLDÁVEL, DN 32MM, INSTALADO EM PRUMADA DE ÁGUA - FORNECIMENTO E INSTALAÇÃO. AF_06/2022</t>
  </si>
  <si>
    <t>LUVA DE CORRER, PVC, SOLDÁVEL, DN 32MM, INSTALADO EM RAMAL DE DISTRIBUIÇÃO DE ÁGUA FORNECIMENTO E INSTALAÇÃO. AF_06/2022</t>
  </si>
  <si>
    <t>LUVA DE CORRER, PVC, SOLDÁVEL, DN 40MM, INSTALADO EM PRUMADA DE ÁGUA FORNECIMENTO E INSTALAÇÃO. AF_06/2022</t>
  </si>
  <si>
    <t>LUVA DE CORRER, PVC, SOLDÁVEL, DN 40MM, INSTALADO EM RAMAL DE DISTRIBUIÇÃO DE ÁGUA - FORNECIMENTO E INSTALAÇÃO. AF_06/2022</t>
  </si>
  <si>
    <t>LUVA DE CORRER, PVC, SOLDÁVEL, DN 50MM, INSTALADO EM PRUMADA DE ÁGUA - FORNECIMENTO E INSTALAÇÃO. AF_06/2022</t>
  </si>
  <si>
    <t>LUVA DE CORRER, PVC, SOLDÁVEL, DN 50MM, INSTALADO EM RAMAL DE DISTRIBUIÇÃO DE ÁGUA - FORNECIMENTO E INSTALAÇÃO. AF_06/2022</t>
  </si>
  <si>
    <t>LUVA DE CORRER, PVC, SOLDÁVEL, DN 60MM, INSTALADO EM PRUMADA DE ÁGUA FORNECIMENTO E INSTALAÇÃO. AF_06/2022</t>
  </si>
  <si>
    <t>LUVA DE REDUÇÃO, PVC, SOLDÁVEL, DN 25MM X 20MM, INSTALADO EM RAMAL DE DISTRIBUIÇÃO DE ÁGUA - FORNECIMENTO E INSTALAÇÃO. AF_06/2022</t>
  </si>
  <si>
    <t>LUVA DE REDUÇÃO, PVC, SOLDÁVEL, DN 25MM X 20MM, INSTALADO EM RAMAL OU SUB-RAMAL DE ÁGUA - FORNECIMENTO E INSTALAÇÃO. AF_06/2022</t>
  </si>
  <si>
    <t>LUVA DE REDUÇÃO, PVC, SOLDÁVEL, DN 32MM X 25MM, INSTALADO EM PRUMADA DE ÁGUA - FORNECIMENTO E INSTALAÇÃO. AF_06/2022</t>
  </si>
  <si>
    <t>LUVA DE REDUÇÃO, PVC, SOLDÁVEL, DN 32MM X 25MM, INSTALADO EM RAMAL DE DISTRIBUIÇÃO DE ÁGUA - FORNECIMENTO E INSTALAÇÃO. AF_06/2022</t>
  </si>
  <si>
    <t>LUVA DE REDUÇÃO, PVC, SOLDÁVEL, DN 40MM X 32MM, INSTALADO EM PRUMADA DE ÁGUA - FORNECIMENTO E INSTALAÇÃO. AF_06/2022</t>
  </si>
  <si>
    <t>LUVA DE REDUÇÃO, PVC, SOLDÁVEL, DN 40MM X 32MM, INSTALADO EM RAMAL DE DISTRIBUIÇÃO DE ÁGUA - FORNECIMENTO E INSTALAÇÃO. AF_06/2022</t>
  </si>
  <si>
    <t>LUVA DE REDUÇÃO, PVC, SOLDÁVEL, DN 50MM X 25MM, INSTALADO EM PRUMADA DE ÁGUA FORNECIMENTO E INSTALAÇÃO. AF_06/2022</t>
  </si>
  <si>
    <t>LUVA DE REDUÇÃO, PVC, SOLDÁVEL, DN 50MM X 25MM, INSTALADO EM RAMAL DE DISTRIBUIÇÃO DE ÁGUA FORNECIMENTO E INSTALAÇÃO. AF_06/2022</t>
  </si>
  <si>
    <t>LUVA DE REDUÇÃO, PVC, SOLDÁVEL, DN 60MM X 50MM, INSTALADO EM PRUMADA DE ÁGUA - FORNECIMENTO E INSTALAÇÃO. AF_06/2022</t>
  </si>
  <si>
    <t>LUVA SOLDÁVEL E COM BUCHA DE LATÃO, PVC, SOLDÁVEL, DN 32MM X 1, INSTALADO EM PRUMADA DE ÁGUA FORNECIMENTO E INSTALAÇÃO. AF_06/2022</t>
  </si>
  <si>
    <t>LUVA SOLDÁVEL E COM ROSCA, PVC, SOLDÁVEL, DN 25MM X 3/4, INSTALADO EM RAMAL OU SUB-RAMAL DE ÁGUA - FORNECIMENTO E INSTALAÇÃO. AF_06/2022</t>
  </si>
  <si>
    <t>LUVA SOLDÁVEL E COM ROSCA, PVC, SOLDÁVEL, DN 32MM X 1, INSTALADO EM PRUMADA DE ÁGUA - FORNECIMENTO E INSTALAÇÃO. AF_06/2022</t>
  </si>
  <si>
    <t>LUVA SOLDÁVEL E COM ROSCA, PVC, SOLDÁVEL, DN 32MM X 1, INSTALADO EM RAMAL DE DISTRIBUIÇÃO DE ÁGUA - FORNECIMENTO E INSTALAÇÃO. AF_06/2022</t>
  </si>
  <si>
    <t>LUVA SOLDÁVEL E COM ROSCA, PVC, SOLDÁVEL, DN 32MM X 1, INSTALADO EM RAMAL OU SUB-RAMAL DE ÁGUA - FORNECIMENTO E INSTALAÇÃO. AF_06/2022</t>
  </si>
  <si>
    <t>LUVA, PVC, SOLDÁVEL, DN 20MM, INSTALADO EM RAMAL DE DISTRIBUIÇÃO DE ÁGUA - FORNECIMENTO E INSTALAÇÃO. AF_06/2022</t>
  </si>
  <si>
    <t>LUVA, PVC, SOLDÁVEL, DN 20MM, INSTALADO EM RAMAL OU SUB-RAMAL DE ÁGUA - FORNECIMENTO E INSTALAÇÃO. AF_06/2022</t>
  </si>
  <si>
    <t>LUVA, PVC, SOLDÁVEL, DN 25MM, INSTALADO EM PRUMADA DE ÁGUA - FORNECIMENTO E INSTALAÇÃO. AF_06/2022</t>
  </si>
  <si>
    <t>LUVA, PVC, SOLDÁVEL, DN 25MM, INSTALADO EM RAMAL DE DISTRIBUIÇÃO DE ÁGUA - FORNECIMENTO E INSTALAÇÃO. AF_06/2022</t>
  </si>
  <si>
    <t>LUVA, PVC, SOLDÁVEL, DN 32MM, INSTALADO EM PRUMADA DE ÁGUA - FORNECIMENTO E INSTALAÇÃO. AF_06/2022</t>
  </si>
  <si>
    <t>LUVA, PVC, SOLDÁVEL, DN 32MM, INSTALADO EM RAMAL DE DISTRIBUIÇÃO DE ÁGUA - FORNECIMENTO E INSTALAÇÃO. AF_06/2022</t>
  </si>
  <si>
    <t>LUVA, PVC, SOLDÁVEL, DN 32MM, INSTALADO EM RAMAL OU SUB-RAMAL DE ÁGUA - FORNECIMENTO E INSTALAÇÃO. AF_06/2022</t>
  </si>
  <si>
    <t>LUVA, PVC, SOLDÁVEL, DN 40MM, INSTALADO EM RAMAL DE DISTRIBUIÇÃO DE ÁGUA - FORNECIMENTO E INSTALAÇÃO. AF_06/2022</t>
  </si>
  <si>
    <t>LUVA, PVC, SOLDÁVEL, DN 50MM, INSTALADO EM PRUMADA DE ÁGUA - FORNECIMENTO E INSTALAÇÃO. AF_06/2022</t>
  </si>
  <si>
    <t>LUVA, PVC, SOLDÁVEL, DN 50MM, INSTALADO EM RAMAL DE DISTRIBUIÇÃO DE ÁGUA - FORNECIMENTO E INSTALAÇÃO. AF_06/2022</t>
  </si>
  <si>
    <t>LUVA, PVC, SOLDÁVEL, DN 60MM, INSTALADO EM PRUMADA DE ÁGUA - FORNECIMENTO E INSTALAÇÃO. AF_06/2022</t>
  </si>
  <si>
    <t>LUVA, PVC, SOLDÁVEL, DN 75MM, INSTALADO EM PRUMADA DE ÁGUA - FORNECIMENTO E INSTALAÇÃO. AF_06/2022</t>
  </si>
  <si>
    <t>LUVA, PVC, SOLDÁVEL, DN 85MM, INSTALADO EM PRUMADA DE ÁGUA - FORNECIMENTO E INSTALAÇÃO. AF_06/2022</t>
  </si>
  <si>
    <t>TE DE REDUÇÃO, 90 GRAUS, PVC, SOLDÁVEL, DN 50 MM X 20 MM, INSTALADO EM PRUMADA DE ÁGUA - FORNECIMENTO E INSTALAÇÃO. AF_06/2022</t>
  </si>
  <si>
    <t>TE DE REDUÇÃO, 90 GRAUS, PVC, SOLDÁVEL, DN 50 MM X 20 MM, INSTALADO EM RAMAL DE DISTRIBUIÇÃO DE ÁGUA - FORNECIMENTO E INSTALAÇÃO. AF_06/2022</t>
  </si>
  <si>
    <t>TE DE REDUÇÃO, 90 GRAUS, PVC, SOLDÁVEL, DN 50 MM X 32 MM, INSTALADO EM PRUMADA DE ÁGUA - FORNECIMENTO E INSTALAÇÃO. AF_06/2022</t>
  </si>
  <si>
    <t>TE DE REDUÇÃO, 90 GRAUS, PVC, SOLDÁVEL, DN 50 MM X 32 MM, INSTALADO EM RAMAL DE DISTRIBUIÇÃO DE ÁGUA - FORNECIMENTO E INSTALAÇÃO. AF_06/2022</t>
  </si>
  <si>
    <t>TE DE REDUÇÃO, PVC, SOLDÁVEL, DN 75MM X 50MM, INSTALADO EM PRUMADA DE ÁGUA - FORNECIMENTO E INSTALAÇÃO. AF_06/2022</t>
  </si>
  <si>
    <t>TE DE REDUÇÃO, PVC, SOLDÁVEL, DN 85MM X 60MM, INSTALADO EM PRUMADA DE ÁGUA - FORNECIMENTO E INSTALAÇÃO. AF_06/2022</t>
  </si>
  <si>
    <t>TE, PVC, SOLDÁVEL, DN 20MM, INSTALADO EM RAMAL DE DISTRIBUIÇÃO DE ÁGUA - FORNECIMENTO E INSTALAÇÃO. AF_06/2022</t>
  </si>
  <si>
    <t>TE, PVC, SOLDÁVEL, DN 25MM, INSTALADO EM PRUMADA DE ÁGUA - FORNECIMENTO E INSTALAÇÃO. AF_06/2022</t>
  </si>
  <si>
    <t>TE, PVC, SOLDÁVEL, DN 25MM, INSTALADO EM RAMAL OU SUB-RAMAL DE ÁGUA - FORNECIMENTO E INSTALAÇÃO. AF_06/2022</t>
  </si>
  <si>
    <t>TE, PVC, SOLDÁVEL, DN 32MM, INSTALADO EM PRUMADA DE ÁGUA - FORNECIMENTO E INSTALAÇÃO. AF_06/2022</t>
  </si>
  <si>
    <t>TE, PVC, SOLDÁVEL, DN 32MM, INSTALADO EM RAMAL DE DISTRIBUIÇÃO DE ÁGUA - FORNECIMENTO E INSTALAÇÃO. AF_06/2022</t>
  </si>
  <si>
    <t>TE, PVC, SOLDÁVEL, DN 40MM, INSTALADO EM RAMAL DE DISTRIBUIÇÃO DE ÁGUA - FORNECIMENTO E INSTALAÇÃO. AF_06/2022</t>
  </si>
  <si>
    <t>TE, PVC, SOLDÁVEL, DN 50MM, INSTALADO EM PRUMADA DE ÁGUA - FORNECIMENTO E INSTALAÇÃO. AF_06/2022</t>
  </si>
  <si>
    <t>TE, PVC, SOLDÁVEL, DN 50MM, INSTALADO EM RAMAL DE DISTRIBUIÇÃO DE ÁGUA - FORNECIMENTO E INSTALAÇÃO. AF_06/2022</t>
  </si>
  <si>
    <t>TE, PVC, SOLDÁVEL, DN 60MM, INSTALADO EM PRUMADA DE ÁGUA - FORNECIMENTO E INSTALAÇÃO. AF_06/2022</t>
  </si>
  <si>
    <t>TE, PVC, SOLDÁVEL, DN 75MM, INSTALADO EM PRUMADA DE ÁGUA - FORNECIMENTO E INSTALAÇÃO. AF_06/2022</t>
  </si>
  <si>
    <t>TE, PVC, SOLDÁVEL, DN 85MM, INSTALADO EM PRUMADA DE ÁGUA - FORNECIMENTO E INSTALAÇÃO. AF_06/2022</t>
  </si>
  <si>
    <t>TUBO, PVC, SOLDÁVEL, DE 20MM, INSTALADO EM RAMAL OU SUB-RAMAL DE ÁGUA - FORNECIMENTO E INSTALAÇÃO. AF_06/2022</t>
  </si>
  <si>
    <t>TUBO, PVC, SOLDÁVEL, DE 25MM, INSTALADO EM PRUMADA DE ÁGUA - FORNECIMENTO E INSTALAÇÃO. AF_06/2022</t>
  </si>
  <si>
    <t>TUBO, PVC, SOLDÁVEL, DE 25MM, INSTALADO EM RAMAL OU SUB-RAMAL DE ÁGUA - FORNECIMENTO E INSTALAÇÃO. AF_06/2022</t>
  </si>
  <si>
    <t>TUBO, PVC, SOLDÁVEL, DE 32MM, INSTALADO EM PRUMADA DE ÁGUA - FORNECIMENTO E INSTALAÇÃO. AF_06/2022</t>
  </si>
  <si>
    <t>TUBO, PVC, SOLDÁVEL, DE 32MM, INSTALADO EM RAMAL OU SUB-RAMAL DE ÁGUA - FORNECIMENTO E INSTALAÇÃO. AF_06/2022</t>
  </si>
  <si>
    <t>TUBO, PVC, SOLDÁVEL, DE 40MM, INSTALADO EM RAMAL DE DISTRIBUIÇÃO DE ÁGUA - FORNECIMENTO E INSTALAÇÃO. AF_06/2022</t>
  </si>
  <si>
    <t>TUBO, PVC, SOLDÁVEL, DE 50MM, INSTALADO EM PRUMADA DE ÁGUA - FORNECIMENTO E INSTALAÇÃO. AF_06/2022</t>
  </si>
  <si>
    <t>TUBO, PVC, SOLDÁVEL, DE 50MM, INSTALADO EM RAMAL DE DISTRIBUIÇÃO DE ÁGUA - FORNECIMENTO E INSTALAÇÃO. AF_06/2022</t>
  </si>
  <si>
    <t>TUBO, PVC, SOLDÁVEL, DE 60MM, INSTALADO EM PRUMADA DE ÁGUA - FORNECIMENTO E INSTALAÇÃO. AF_06/2022</t>
  </si>
  <si>
    <t>TUBO, PVC, SOLDÁVEL, DE 75MM, INSTALADO EM PRUMADA DE ÁGUA - FORNECIMENTO E INSTALAÇÃO. AF_06/2022</t>
  </si>
  <si>
    <t>TUBO, PVC, SOLDÁVEL, DE 85MM, INSTALADO EM PRUMADA DE ÁGUA - FORNECIMENTO E INSTALAÇÃO. AF_06/2022</t>
  </si>
  <si>
    <t>TÊ COM BUCHA DE LATÃO NA BOLSA CENTRAL, PVC, SOLDÁVEL, DN 20MM X 1/2, INSTALADO EM RAMAL OU SUB-RAMAL DE ÁGUA - FORNECIMENTO E INSTALAÇÃO. AF_06/2022</t>
  </si>
  <si>
    <t>TÊ COM BUCHA DE LATÃO NA BOLSA CENTRAL, PVC, SOLDÁVEL, DN 25MM X 1/2, INSTALADO EM RAMAL OU SUB-RAMAL DE ÁGUA - FORNECIMENTO E INSTALAÇÃO. AF_06/2022</t>
  </si>
  <si>
    <t>TÊ COM BUCHA DE LATÃO NA BOLSA CENTRAL, PVC, SOLDÁVEL, DN 25MM X 3/4, INSTALADO EM RAMAL OU SUB-RAMAL DE ÁGUA - FORNECIMENTO E INSTALAÇÃO. AF_06/2022</t>
  </si>
  <si>
    <t>TÊ COM BUCHA DE LATÃO NA BOLSA CENTRAL, PVC, SOLDÁVEL, DN 32MM X 3/4, INSTALADO EM RAMAL DE DISTRIBUIÇÃO DE ÁGUA - FORNECIMENTO E INSTALAÇÃO. AF_06/2022</t>
  </si>
  <si>
    <t>TÊ COM BUCHA DE LATÃO NA BOLSA CENTRAL, PVC, SOLDÁVEL, DN 32MM X 3/4, INSTALADO EM RAMAL OU SUB-RAMAL DE ÁGUA - FORNECIMENTO E INSTALAÇÃO. AF_06/2022</t>
  </si>
  <si>
    <t>TÊ DE REDUÇÃO, PVC, SOLDÁVEL, DN 25MM X 20MM, INSTALADO EM RAMAL DE DISTRIBUIÇÃO DE ÁGUA - FORNECIMENTO E INSTALAÇÃO. AF_06/2022</t>
  </si>
  <si>
    <t>TÊ DE REDUÇÃO, PVC, SOLDÁVEL, DN 25MM X 20MM, INSTALADO EM RAMAL OU SUB-RAMAL DE ÁGUA - FORNECIMENTO E INSTALAÇÃO. AF_06/2022</t>
  </si>
  <si>
    <t>TÊ DE REDUÇÃO, PVC, SOLDÁVEL, DN 32MM X 25MM, INSTALADO EM PRUMADA DE ÁGUA - FORNECIMENTO E INSTALAÇÃO. AF_06/2022</t>
  </si>
  <si>
    <t>TÊ DE REDUÇÃO, PVC, SOLDÁVEL, DN 32MM X 25MM, INSTALADO EM RAMAL DE DISTRIBUIÇÃO DE ÁGUA - FORNECIMENTO E INSTALAÇÃO. AF_06/2022</t>
  </si>
  <si>
    <t>TÊ DE REDUÇÃO, PVC, SOLDÁVEL, DN 32MM X 25MM, INSTALADO EM RAMAL OU SUB-RAMAL DE ÁGUA - FORNECIMENTO E INSTALAÇÃO. AF_06/2022</t>
  </si>
  <si>
    <t>TÊ DE REDUÇÃO, PVC, SOLDÁVEL, DN 40MM X 32MM, INSTALADO EM PRUMADA DE ÁGUA - FORNECIMENTO E INSTALAÇÃO. AF_06/2022</t>
  </si>
  <si>
    <t>TÊ DE REDUÇÃO, PVC, SOLDÁVEL, DN 40MM X 32MM, INSTALADO EM RAMAL DE DISTRIBUIÇÃO DE ÁGUA - FORNECIMENTO E INSTALAÇÃO. AF_06/2022</t>
  </si>
  <si>
    <t>TÊ DE REDUÇÃO, PVC, SOLDÁVEL, DN 50MM X 25MM, INSTALADO EM PRUMADA DE ÁGUA - FORNECIMENTO E INSTALAÇÃO. AF_06/2022</t>
  </si>
  <si>
    <t>TÊ DE REDUÇÃO, PVC, SOLDÁVEL, DN 50MM X 25MM, INSTALADO EM RAMAL DE DISTRIBUIÇÃO DE ÁGUA - FORNECIMENTO E INSTALAÇÃO. AF_06/2022</t>
  </si>
  <si>
    <t>TÊ DE REDUÇÃO, PVC, SOLDÁVEL, DN 50MM X 40MM, INSTALADO EM PRUMADA DE ÁGUA - FORNECIMENTO E INSTALAÇÃO. AF_06/2022</t>
  </si>
  <si>
    <t>TÊ DE REDUÇÃO, PVC, SOLDÁVEL, DN 50MM X 40MM, INSTALADO EM RAMAL DE DISTRIBUIÇÃO DE ÁGUA - FORNECIMENTO E INSTALAÇÃO. AF_06/2022</t>
  </si>
  <si>
    <t>UNIÃO, PVC, SOLDÁVEL, DN 20MM, INSTALADO EM RAMAL DE DISTRIBUIÇÃO DE ÁGUA - FORNECIMENTO E INSTALAÇÃO. AF_06/2022</t>
  </si>
  <si>
    <t>UNIÃO, PVC, SOLDÁVEL, DN 20MM, INSTALADO EM RAMAL OU SUB-RAMAL DE ÁGUA - FORNECIMENTO E INSTALAÇÃO. AF_06/2022</t>
  </si>
  <si>
    <t>UNIÃO, PVC, SOLDÁVEL, DN 25MM, INSTALADO EM PRUMADA DE ÁGUA - FORNECIMENTO E INSTALAÇÃO. AF_06/2022</t>
  </si>
  <si>
    <t>UNIÃO, PVC, SOLDÁVEL, DN 25MM, INSTALADO EM RAMAL DE DISTRIBUIÇÃO DE ÁGUA - FORNECIMENTO E INSTALAÇÃO. AF_06/2022</t>
  </si>
  <si>
    <t>UNIÃO, PVC, SOLDÁVEL, DN 25MM, INSTALADO EM RAMAL OU SUB-RAMAL DE ÁGUA - FORNECIMENTO E INSTALAÇÃO. AF_06/2022</t>
  </si>
  <si>
    <t>UNIÃO, PVC, SOLDÁVEL, DN 32MM, INSTALADO EM PRUMADA DE ÁGUA - FORNECIMENTO E INSTALAÇÃO. AF_06/2022</t>
  </si>
  <si>
    <t>UNIÃO, PVC, SOLDÁVEL, DN 32MM, INSTALADO EM RAMAL DE DISTRIBUIÇÃO DE ÁGUA - FORNECIMENTO E INSTALAÇÃO. AF_06/2022</t>
  </si>
  <si>
    <t>UNIÃO, PVC, SOLDÁVEL, DN 32MM, INSTALADO EM RAMAL OU SUB-RAMAL DE ÁGUA - FORNECIMENTO E INSTALAÇÃO. AF_06/2022</t>
  </si>
  <si>
    <t>UNIÃO, PVC, SOLDÁVEL, DN 40MM, INSTALADO EM PRUMADA DE ÁGUA - FORNECIMENTO E INSTALAÇÃO. AF_06/2022</t>
  </si>
  <si>
    <t>UNIÃO, PVC, SOLDÁVEL, DN 40MM, INSTALADO EM RAMAL DE DISTRIBUIÇÃO DE ÁGUA - FORNECIMENTO E INSTALAÇÃO. AF_06/2022</t>
  </si>
  <si>
    <t>UNIÃO, PVC, SOLDÁVEL, DN 50MM, INSTALADO EM PRUMADA DE ÁGUA - FORNECIMENTO E INSTALAÇÃO. AF_06/2022</t>
  </si>
  <si>
    <t>UNIÃO, PVC, SOLDÁVEL, DN 50MM, INSTALADO EM RAMAL DE DISTRIBUIÇÃO DE ÁGUA - FORNECIMENTO E INSTALAÇÃO. AF_06/2022</t>
  </si>
  <si>
    <t>UNIÃO, PVC, SOLDÁVEL, DN 60MM, INSTALADO EM PRUMADA DE ÁGUA - FORNECIMENTO E INSTALAÇÃO. AF_06/2022</t>
  </si>
  <si>
    <t>UNIÃO, PVC, SOLDÁVEL, DN 75MM, INSTALADO EM PRUMADA DE ÁGUA - FORNECIMENTO E INSTALAÇÃO. AF_06/2022</t>
  </si>
  <si>
    <t>UNIÃO, PVC, SOLDÁVEL, DN 85MM, INSTALADO EM PRUMADA DE ÁGUA - FORNECIMENTO E INSTALAÇÃO. AF_06/2022</t>
  </si>
  <si>
    <t>ADAPTADOR, CPVC, SOLDÁVEL, DN 22MM, INSTALADO EM RAMAL DE DISTRIBUIÇÃO DE ÁGUA FORNECIMENTO E INSTALAÇÃO. AF_06/2022</t>
  </si>
  <si>
    <t>ADAPTADOR, CPVC, SOLDÁVEL, DN15MM, INSTALADO EM RAMAL OU SUB-RAMAL DE ÁGUA FORNECIMENTO E INSTALAÇÃO. AF_06/2022</t>
  </si>
  <si>
    <t>ADAPTADOR, CPVC, SOLDÁVEL, DN22MM, INSTALADO EM RAMAL OU SUB-RAMAL DE ÁGUA FORNECIMENTO E INSTALAÇÃO. AF_06/2022</t>
  </si>
  <si>
    <t>BUCHA DE REDUÇÃO, CPVC, SOLDÁVEL, DN 28MM X 22MM, INSTALADO EM RAMAL DE DISTRIBUIÇÃO DE ÁGUA - FORNECIMENTO E INSTALAÇÃO. AF_06/2022</t>
  </si>
  <si>
    <t>BUCHA DE REDUÇÃO, CPVC, SOLDÁVEL, DN 42MM X 22MM, INSTALADO EM RAMAL DE DISTRIBUIÇÃO DE ÁGUA - FORNECIMENTO E INSTALAÇÃO. AF_06/2022</t>
  </si>
  <si>
    <t>BUCHA DE REDUÇÃO, CPVC, SOLDÁVEL, DN22MM X 15MM, INSTALADO EM RAMAL OU SUB-RAMAL DE ÁGUA FORNECIMENTO E INSTALAÇÃO. AF_06/2022</t>
  </si>
  <si>
    <t>BUCHA DE REDUÇÃO, CPVC, SOLDÁVEL, DN28MM X 22MM, INSTALADO EM RAMAL OU SUB-RAMAL DE ÁGUA FORNECIMENTO E INSTALAÇÃO. AF_06/2022</t>
  </si>
  <si>
    <t>BUCHA DE REDUÇÃO, CPVC, SOLDÁVEL, DN35MM X 28MM, INSTALADO EM RAMAL DE DISTRIBUIÇÃO DE ÁGUA - FORNECIMENTO E INSTALAÇÃO. AF_06/2022</t>
  </si>
  <si>
    <t>BUCHA DE REDUÇÃO, CPVC, SOLDÁVEL, DN35MM X 28MM, INSTALADO EM RAMAL OU SUB-RAMAL DE ÁGUA FORNECIMENTO E INSTALAÇÃO. AF_06/2022</t>
  </si>
  <si>
    <t>CONECTOR, CPVC, SOLDÁVEL, DN 15MM X 1/2, INSTALADO EM RAMAL OU SUB-RAMAL DE ÁGUA FORNECIMENTO E INSTALAÇÃO. AF_06/2022</t>
  </si>
  <si>
    <t>CONECTOR, CPVC, SOLDÁVEL, DN 22MM X 1/2, INSTALADO EM RAMAL OU SUB-RAMAL DE ÁGUA FORNECIMENTO E INSTALAÇÃO. AF_06/2022</t>
  </si>
  <si>
    <t>CONECTOR, CPVC, SOLDÁVEL, DN 28MM X 1, INSTALADO EM RAMAL DE DISTRIBUIÇÃO DE ÁGUA FORNECIMENTO E INSTALAÇÃO. AF_06/2022</t>
  </si>
  <si>
    <t>CONECTOR, CPVC, SOLDÁVEL, DN 28MM X 1, INSTALADO EM RAMAL OU SUB-RAMAL DE ÁGUA FORNECIMENTO E INSTALAÇÃO. AF_06/2022</t>
  </si>
  <si>
    <t>CONECTOR, CPVC, SOLDÁVEL, DN 35MM X 1 1/4, INSTALADO EM PRUMADA DE ÁGUA FORNECIMENTO E INSTALAÇÃO. AF_06/2022</t>
  </si>
  <si>
    <t>CONECTOR, CPVC, SOLDÁVEL, DN 35MM X 1 1/4, INSTALADO EM RAMAL DE DISTRIBUIÇÃO DE ÁGUA - FORNECIMENTO E INSTALAÇÃO. AF_06/2022</t>
  </si>
  <si>
    <t>CONECTOR, CPVC, SOLDÁVEL, DN 35MM X 1 1/4, INSTALADO EM RAMAL OU SUB-RAMAL DE ÁGUA FORNECIMENTO E INSTALAÇÃO. AF_06/2022</t>
  </si>
  <si>
    <t>CONECTOR, CPVC, SOLDÁVEL, DN 42MM X 1.1/2", INSTALADO EM RAMAL DE DISTRIBUIÇÃO DE ÁGUA - FORNECIMENTO E INSTALAÇÃO. AF_06/2022</t>
  </si>
  <si>
    <t>CONECTOR, CPVC, SOLDÁVEL, DN 42MM X 1.1/2, INSTALADO EM PRUMADA DE ÁGUA FORNECIMENTO E INSTALAÇÃO. AF_06/2022</t>
  </si>
  <si>
    <t>CONECTOR, CPVC, SOLDÁVEL, DN22MM X 3/4", INSTALADO EM RAMAL OU SUB-RAMAL DE ÁGUA - FORNECIMENTO E INSTALAÇÃO. AF_06/2022</t>
  </si>
  <si>
    <t>CURVA 90 GRAUS, CPVC, SOLDÁVEL, DN 15MM, INSTALADO EM RAMAL OU SUB-RAMAL DE ÁGUA - FORNECIMENTO E INSTALAÇÃO. AF_06/2022</t>
  </si>
  <si>
    <t>CURVA 90 GRAUS, CPVC, SOLDÁVEL, DN 22MM, INSTALADO EM RAMAL DE DISTRIBUIÇÃO DE ÁGUA - FORNECIMENTO E INSTALAÇÃO. AF_06/2022</t>
  </si>
  <si>
    <t>CURVA 90 GRAUS, CPVC, SOLDÁVEL, DN 22MM, INSTALADO EM RAMAL OU SUB-RAMAL DE ÁGUA - FORNECIMENTO E INSTALAÇÃO. AF_06/2022</t>
  </si>
  <si>
    <t>CURVA 90 GRAUS, CPVC, SOLDÁVEL, DN 28MM, INSTALADO EM RAMAL DE DISTRIBUIÇÃO DE ÁGUA FORNECIMENTO E INSTALAÇÃO. AF_06/2022</t>
  </si>
  <si>
    <t>CURVA 90 GRAUS, CPVC, SOLDÁVEL, DN 28MM, INSTALADO EM RAMAL OU SUB-RAMAL DE ÁGUA FORNECIMENTO E INSTALAÇÃO. AF_06/2022</t>
  </si>
  <si>
    <t>CURVA DE TRANSPOSIÇÃO, CPVC, SOLDÁVEL, DN 22MM, INSTALADO EM RAMAL DE DISTRIBUIÇÃO DE ÁGUA FORNECIMENTO E INSTALAÇÃO. AF_06/2022</t>
  </si>
  <si>
    <t>CURVA DE TRANSPOSIÇÃO, CPVC, SOLDÁVEL, DN15MM, INSTALADO EM RAMAL OU SUB-RAMAL DE ÁGUA FORNECIMENTO E INSTALAÇÃO. AF_06/2022</t>
  </si>
  <si>
    <t>CURVA DE TRANSPOSIÇÃO, CPVC, SOLDÁVEL, DN22MM, INSTALADO EM RAMAL OU SUB-RAMAL DE ÁGUA FORNECIMENTO E INSTALAÇÃO. AF_06/2022</t>
  </si>
  <si>
    <t>JOELHO 45 GRAUS, CPVC, SOLDÁVEL, DN 15MM, INSTALADO EM RAMAL OU SUB-RAMAL DE ÁGUA - FORNECIMENTO E INSTALAÇÃO. AF_06/2022</t>
  </si>
  <si>
    <t>JOELHO 45 GRAUS, CPVC, SOLDÁVEL, DN 22MM, INSTALADO EM RAMAL DE DISTRIBUIÇÃO DE ÁGUA FORNECIMENTO E INSTALAÇÃO. AF_06/2022</t>
  </si>
  <si>
    <t>JOELHO 45 GRAUS, CPVC, SOLDÁVEL, DN 22MM, INSTALADO EM RAMAL OU SUB-RAMAL DE ÁGUA - FORNECIMENTO E INSTALAÇÃO. AF_06/2022</t>
  </si>
  <si>
    <t>JOELHO 45 GRAUS, CPVC, SOLDÁVEL, DN 28MM, INSTALADO EM RAMAL DE DISTRIBUIÇÃO DE ÁGUA FORNECIMENTO E INSTALAÇÃO. AF_06/2022</t>
  </si>
  <si>
    <t>JOELHO 45 GRAUS, CPVC, SOLDÁVEL, DN 28MM, INSTALADO EM RAMAL OU SUB-RAMAL DE ÁGUA FORNECIMENTO E INSTALAÇÃO. AF_06/2022</t>
  </si>
  <si>
    <t>JOELHO 45 GRAUS, CPVC, SOLDÁVEL, DN 35MM, INSTALADO EM PRUMADA DE ÁGUA - FORNECIMENTO E INSTALAÇÃO. AF_06/2022</t>
  </si>
  <si>
    <t>JOELHO 45 GRAUS, CPVC, SOLDÁVEL, DN 35MM, INSTALADO EM RAMAL DE DISTRIBUIÇÃO DE ÁGUA FORNECIMENTO E INSTALAÇÃO. AF_06/2022</t>
  </si>
  <si>
    <t>JOELHO 45 GRAUS, CPVC, SOLDÁVEL, DN 35MM, INSTALADO EM RAMAL OU SUB-RAMAL DE ÁGUA FORNECIMENTO E INSTALAÇÃO. AF_06/2022</t>
  </si>
  <si>
    <t>JOELHO 45 GRAUS, CPVC, SOLDÁVEL, DN 42MM, INSTALADO EM PRUMADA DE ÁGUA FORNECIMENTO E INSTALAÇÃO. AF_06/2022</t>
  </si>
  <si>
    <t>JOELHO 45 GRAUS, CPVC, SOLDÁVEL, DN 42MM, INSTALADO EM RAMAL DE DISTRIBUIÇÃO DE ÁGUA - FORNECIMENTO E INSTALAÇÃO. AF_06/2022</t>
  </si>
  <si>
    <t>JOELHO 45 GRAUS, CPVC, SOLDÁVEL, DN 54MM, INSTALADO EM PRUMADA DE ÁGUA FORNECIMENTO E INSTALAÇÃO. AF_06/2022</t>
  </si>
  <si>
    <t>JOELHO 45 GRAUS, CPVC, SOLDÁVEL, DN 73MM, INSTALADO EM PRUMADA DE ÁGUA FORNECIMENTO E INSTALAÇÃO. AF_06/2022</t>
  </si>
  <si>
    <t>JOELHO 45 GRAUS, CPVC, SOLDÁVEL, DN 89MM, INSTALADO EM PRUMADA DE ÁGUA FORNECIMENTO E INSTALAÇÃO. AF_06/2022</t>
  </si>
  <si>
    <t>JOELHO 90 GRAUS, CPVC, SOLDÁVEL, DN 15MM, INSTALADO EM RAMAL OU SUB-RAMAL DE ÁGUA - FORNECIMENTO E INSTALAÇÃO. AF_06/2022</t>
  </si>
  <si>
    <t>JOELHO 90 GRAUS, CPVC, SOLDÁVEL, DN 22MM, INSTALADO EM RAMAL DE DISTRIBUIÇÃO DE ÁGUA FORNECIMENTO E INSTALAÇÃO. AF_06/2022</t>
  </si>
  <si>
    <t>JOELHO 90 GRAUS, CPVC, SOLDÁVEL, DN 22MM, INSTALADO EM RAMAL OU SUB-RAMAL DE ÁGUA - FORNECIMENTO E INSTALAÇÃO. AF_06/2022</t>
  </si>
  <si>
    <t>JOELHO 90 GRAUS, CPVC, SOLDÁVEL, DN 28MM, INSTALADO EM RAMAL DE DISTRIBUIÇÃO DE ÁGUA FORNECIMENTO E INSTALAÇÃO. AF_06/2022</t>
  </si>
  <si>
    <t>JOELHO 90 GRAUS, CPVC, SOLDÁVEL, DN 28MM, INSTALADO EM RAMAL OU SUB-RAMAL DE ÁGUA - FORNECIMENTO E INSTALAÇÃO. AF_06/2022</t>
  </si>
  <si>
    <t>JOELHO 90 GRAUS, CPVC, SOLDÁVEL, DN 35MM, INSTALADO EM PRUMADA DE ÁGUA FORNECIMENTO E INSTALAÇÃO. AF_06/2022</t>
  </si>
  <si>
    <t>JOELHO 90 GRAUS, CPVC, SOLDÁVEL, DN 35MM, INSTALADO EM RAMAL DE DISTRIBUIÇÃO DE ÁGUA FORNECIMENTO E INSTALAÇÃO. AF_06/2022</t>
  </si>
  <si>
    <t>JOELHO 90 GRAUS, CPVC, SOLDÁVEL, DN 35MM, INSTALADO EM RAMAL OU SUB-RAMAL DE ÁGUA FORNECIMENTO E INSTALAÇÃO. AF_06/2022</t>
  </si>
  <si>
    <t>JOELHO 90 GRAUS, CPVC, SOLDÁVEL, DN 42MM, INSTALADO EM PRUMADA DE ÁGUA FORNECIMENTO E INSTALAÇÃO. AF_06/2022</t>
  </si>
  <si>
    <t>JOELHO 90 GRAUS, CPVC, SOLDÁVEL, DN 42MM, INSTALADO EM RAMAL DE DISTRIBUIÇÃO DE ÁGUA - FORNECIMENTO E INSTALAÇÃO. AF_06/2022</t>
  </si>
  <si>
    <t>JOELHO 90 GRAUS, CPVC, SOLDÁVEL, DN 54MM, INSTALADO EM PRUMADA DE ÁGUA FORNECIMENTO E INSTALAÇÃO. AF_06/2022</t>
  </si>
  <si>
    <t>JOELHO 90 GRAUS, CPVC, SOLDÁVEL, DN 73MM, INSTALADO EM PRUMADA DE ÁGUA FORNECIMENTO E INSTALAÇÃO. AF_06/2022</t>
  </si>
  <si>
    <t>JOELHO 90 GRAUS, CPVC, SOLDÁVEL, DN 89MM, INSTALADO EM PRUMADA DE ÁGUA FORNECIMENTO E INSTALAÇÃO. AF_06/2022</t>
  </si>
  <si>
    <t>JOELHO DE TRANSIÇÃO, 90 GRAUS, CPVC, SOLDÁVEL, DN 15MM X 1/2", INSTALADO EM RAMAL OU SUB-RAMAL DE ÁGUA - FORNECIMENTO E INSTALAÇÃO. AF_06/2022</t>
  </si>
  <si>
    <t>JOELHO DE TRANSIÇÃO, 90 GRAUS, CPVC, SOLDÁVEL, DN 22MM X 1/2", INSTALADO EM RAMAL OU SUB-RAMAL DE ÁGUA - FORNECIMENTO E INSTALAÇÃO. AF_06/2022</t>
  </si>
  <si>
    <t>JOELHO DE TRANSIÇÃO, 90 GRAUS, CPVC, SOLDÁVEL, DN 22MM X 3/4", INSTALADO EM RAMAL OU SUB-RAMAL DE ÁGUA - FORNECIMENTO E INSTALAÇÃO. AF_06/2022</t>
  </si>
  <si>
    <t>LUVA DE CORRER, CPVC, SOLDÁVEL, DN 15MM, INSTALADO EM RAMAL OU SUB-RAMAL DE ÁGUA FORNECIMENTO E INSTALAÇÃO. AF_06/2022</t>
  </si>
  <si>
    <t>LUVA DE CORRER, CPVC, SOLDÁVEL, DN 22MM, INSTALADO EM RAMAL DE DISTRIBUIÇÃO DE ÁGUA FORNECIMENTO E INSTALAÇÃO. AF_12/2014</t>
  </si>
  <si>
    <t>LUVA DE CORRER, CPVC, SOLDÁVEL, DN 22MM, INSTALADO EM RAMAL OU SUB-RAMAL DE ÁGUA FORNECIMENTO E INSTALAÇÃO. AF_06/2022</t>
  </si>
  <si>
    <t>LUVA DE CORRER, CPVC, SOLDÁVEL, DN 28MM, INSTALADO EM RAMAL DE DISTRIBUIÇÃO DE ÁGUA FORNECIMENTO E INSTALAÇÃO. AF_06/2022</t>
  </si>
  <si>
    <t>LUVA DE CORRER, CPVC, SOLDÁVEL, DN 28MM, INSTALADO EM RAMAL OU SUB-RAMAL DE ÁGUA FORNECIMENTO E INSTALAÇÃO. AF_06/2022</t>
  </si>
  <si>
    <t>LUVA DE CORRER, CPVC, SOLDÁVEL, DN 35MM, INSTALADO EM PRUMADA DE ÁGUA FORNECIMENTO E INSTALAÇÃO. AF_06/2022</t>
  </si>
  <si>
    <t>LUVA DE CORRER, CPVC, SOLDÁVEL, DN 35MM, INSTALADO EM RAMAL DE DISTRIBUIÇÃO DE ÁGUA - FORNECIMENTO E INSTALAÇÃO. AF_06/2022</t>
  </si>
  <si>
    <t>LUVA DE CORRER, CPVC, SOLDÁVEL, DN 35MM, INSTALADO EM RAMAL OU SUB-RAMAL DE ÁGUA FORNECIMENTO E INSTALAÇÃO. AF_06/2022</t>
  </si>
  <si>
    <t>LUVA DE CORRER, CPVC, SOLDÁVEL, DN 42MM, INSTALADO EM PRUMADA DE ÁGUA FORNECIMENTO E INSTALAÇÃO. AF_06/2022</t>
  </si>
  <si>
    <t>LUVA DE CORRER, CPVC, SOLDÁVEL, DN 42MM, INSTALADO EM RAMAL DE DISTRIBUIÇÃO DE ÁGUA - FORNECIMENTO E INSTALAÇÃO. AF_06/2022</t>
  </si>
  <si>
    <t>LUVA DE TRANSIÇÃO, CPVC, SOLDÁVEL, DN 22MM X 25MM, INSTALADO EM RAMAL DE DISTRIBUIÇÃO DE ÁGUA FORNECIMENTO E INSTALAÇÃO. AF_06/2022</t>
  </si>
  <si>
    <t>LUVA DE TRANSIÇÃO, CPVC, SOLDÁVEL, DN 54MM X 2, INSTALADO EM PRUMADA DE ÁGUA FORNECIMENTO E INSTALAÇÃO. AF_06/2022</t>
  </si>
  <si>
    <t>LUVA DE TRANSIÇÃO, CPVC, SOLDÁVEL, DN15MM X 1/2", INSTALADO EM RAMAL OU SUB-RAMAL DE ÁGUA - FORNECIMENTO E INSTALAÇÃO. AF_06/2022</t>
  </si>
  <si>
    <t>LUVA DE TRANSIÇÃO, CPVC, SOLDÁVEL, DN22MM X 25MM, INSTALADO EM RAMAL OU SUB-RAMAL DE ÁGUA - FORNECIMENTO E INSTALAÇÃO. AF_06/2022</t>
  </si>
  <si>
    <t>LUVA DE TRANSIÇÃO, CPVC, SOLDÁVEL, DN42MM X 1.1/2", INSTALADO EM RAMAL DE DISTRIBUIÇÃO DE ÁGUA - FORNECIMENTO E INSTALAÇÃO. AF_06/2022</t>
  </si>
  <si>
    <t>LUVA DE TRANSIÇÃO, CPVC, SOLDÁVEL, DN42MM X 1.1/2, INSTALADO EM PRUMADA DE ÁGUA FORNECIMENTO E INSTALAÇÃO. AF_06/2022</t>
  </si>
  <si>
    <t>LUVA, CPVC, SOLDÁVEL, DN 15MM, INSTALADO EM RAMAL OU SUB-RAMAL DE ÁGUA - FORNECIMENTO E INSTALAÇÃO. AF_06/2022</t>
  </si>
  <si>
    <t>LUVA, CPVC, SOLDÁVEL, DN 22MM, INSTALADO EM RAMAL DE DISTRIBUIÇÃO DE ÁGUA FORNECIMENTO E INSTALAÇÃO. AF_06/2022</t>
  </si>
  <si>
    <t>LUVA, CPVC, SOLDÁVEL, DN 22MM, INSTALADO EM RAMAL OU SUB-RAMAL DE ÁGUA FORNECIMENTO E INSTALAÇÃO. AF_06/2022</t>
  </si>
  <si>
    <t>LUVA, CPVC, SOLDÁVEL, DN 28MM, INSTALADO EM RAMAL DE DISTRIBUIÇÃO DE ÁGUA FORNECIMENTO E INSTALAÇÃO. AF_06/2022</t>
  </si>
  <si>
    <t>LUVA, CPVC, SOLDÁVEL, DN 28MM, INSTALADO EM RAMAL OU SUB-RAMAL DE ÁGUA FORNECIMENTO E INSTALAÇÃO. AF_06/2022</t>
  </si>
  <si>
    <t>LUVA, CPVC, SOLDÁVEL, DN 35MM, INSTALADO EM PRUMADA DE ÁGUA FORNECIMENTO E INSTALAÇÃO. AF_06/2022</t>
  </si>
  <si>
    <t>LUVA, CPVC, SOLDÁVEL, DN 35MM, INSTALADO EM RAMAL DE DISTRIBUIÇÃO DE ÁGUA - FORNECIMENTO E INSTALAÇÃO. AF_06/2022</t>
  </si>
  <si>
    <t>LUVA, CPVC, SOLDÁVEL, DN 35MM, INSTALADO EM RAMAL OU SUB-RAMAL DE ÁGUA FORNECIMENTO E INSTALAÇÃO. AF_06/2022</t>
  </si>
  <si>
    <t>LUVA, CPVC, SOLDÁVEL, DN 42MM, INSTALADO EM PRUMADA DE ÁGUA FORNECIMENTO E INSTALAÇÃO. AF_06/2022</t>
  </si>
  <si>
    <t>LUVA, CPVC, SOLDÁVEL, DN 42MM, INSTALADO EM RAMAL DE DISTRIBUIÇÃO DE ÁGUA - FORNECIMENTO E INSTALAÇÃO. AF_06/2022</t>
  </si>
  <si>
    <t>LUVA, CPVC, SOLDÁVEL, DN 54MM, INSTALADO EM PRUMADA DE ÁGUA FORNECIMENTO E INSTALAÇÃO. AF_06/2022</t>
  </si>
  <si>
    <t>LUVA, CPVC, SOLDÁVEL, DN 73MM, INSTALADO EM PRUMADA DE ÁGUA FORNECIMENTO E INSTALAÇÃO. AF_06/2022</t>
  </si>
  <si>
    <t>LUVA, CPVC, SOLDÁVEL, DN 89MM, INSTALADO EM PRUMADA DE ÁGUA FORNECIMENTO E INSTALAÇÃO. AF_06/2022</t>
  </si>
  <si>
    <t>TE DE REDUÇÃO, CPVC, SOLDÁVEL, DN 22 X 15 MM, INSTALADO EM RAMAL OU SUB-RAMAL DE ÁGUA - FORNECIMENTO E INSTALAÇÃO. AF_06/2022</t>
  </si>
  <si>
    <t>TE DE REDUÇÃO, CPVC, SOLDÁVEL, DN 28 X 22 MM, INSTALADO EM RAMAL DE DISTRIBUIÇÃO DE ÁGUA - FORNECIMENTO E INSTALAÇÃO. AF_06/2022</t>
  </si>
  <si>
    <t>TE DE REDUÇÃO, CPVC, SOLDÁVEL, DN 28 X 22 MM, INSTALADO EM RAMAL OU SUB-RAMAL DE ÁGUA - FORNECIMENTO E INSTALAÇÃO. AF_06/2022</t>
  </si>
  <si>
    <t>TE DE REDUÇÃO, CPVC, SOLDÁVEL, DN 35 X 28 MM, INSTALADO EM RAMAL DE DISTRIBUIÇÃO DE ÁGUA - FORNECIMENTO E INSTALAÇÃO. AF_06/2022</t>
  </si>
  <si>
    <t>TE DE REDUÇÃO, CPVC, SOLDÁVEL, DN 35 X 28 MM, INSTALADO EM RAMAL OU SUB-RAMAL DE ÁGUA - FORNECIMENTO E INSTALAÇÃO. AF_06/2022</t>
  </si>
  <si>
    <t>TE DE REDUÇÃO, CPVC, SOLDÁVEL, DN 42 X 35 MM, INSTALADO EM PRUMADA DE ÁGUA - FORNECIMENTO E INSTALAÇÃO. AF_06/2022</t>
  </si>
  <si>
    <t>TE DE REDUÇÃO, CPVC, SOLDÁVEL, DN 42 X 35 MM, INSTALADO EM RAMAL DE DISTRIBUIÇÃO DE ÁGUA - FORNECIMENTO E INSTALAÇÃO. AF_06/2022</t>
  </si>
  <si>
    <t>TE DE TRANSIÇÃO, CPVC, SOLDÁVEL, DN 15MM X 1/2, INSTALADO EM RAMAL OU SUB-RAMAL DE ÁGUA FORNECIMENTO E INSTALAÇÃO. AF_06/2022</t>
  </si>
  <si>
    <t>TE DE TRANSIÇÃO, CPVC, SOLDÁVEL, DN 22MM X 1/2, INSTALADO EM RAMAL OU SUB-RAMAL DE ÁGUA FORNECIMENTO E INSTALAÇÃO. AF_06/2022</t>
  </si>
  <si>
    <t>TE MISTURADOR DE TRANSIÇÃO, CPVC, SOLDÁVEL, DN 22MM X 3/4", INSTALADO EM RAMAL OU SUB-RAMAL DE ÁGUA - FORNECIMENTO E INSTALAÇÃO. AF_06/2022</t>
  </si>
  <si>
    <t>TE, CPVC, SOLDÁVEL, DN 15MM, INSTALADO EM RAMAL OU SUB-RAMAL DE ÁGUA - FORNECIMENTO E INSTALAÇÃO. AF_06/2022</t>
  </si>
  <si>
    <t>TE, CPVC, SOLDÁVEL, DN 22MM, INSTALADO EM RAMAL DE DISTRIBUIÇÃO DE ÁGUA - FORNECIMENTO E INSTALAÇÃO. AF_06/2022</t>
  </si>
  <si>
    <t>TE, CPVC, SOLDÁVEL, DN 22MM, INSTALADO EM RAMAL OU SUB-RAMAL DE ÁGUA - FORNECIMENTO E INSTALAÇÃO. AF_06/2022</t>
  </si>
  <si>
    <t>TE, CPVC, SOLDÁVEL, DN 42MM, INSTALADO EM PRUMADA DE ÁGUA FORNECIMENTO E INSTALAÇÃO. AF_06/2022</t>
  </si>
  <si>
    <t>TE, CPVC, SOLDÁVEL, DN 42MM, INSTALADO EM RAMAL DE DISTRIBUIÇÃO DE ÁGUA - FORNECIMENTO E INSTALAÇÃO. AF_06/2022</t>
  </si>
  <si>
    <t>TUBO, CPVC, SOLDÁVEL, DN 15MM, INSTALADO EM RAMAL OU SUB-RAMAL DE ÁGUA - FORNECIMENTO E INSTALAÇÃO. AF_06/2022</t>
  </si>
  <si>
    <t>TUBO, CPVC, SOLDÁVEL, DN 22MM, INSTALADO EM RAMAL DE DISTRIBUIÇÃO DE ÁGUA - FORNECIMENTO E INSTALAÇÃO. AF_06/2022</t>
  </si>
  <si>
    <t>TUBO, CPVC, SOLDÁVEL, DN 22MM, INSTALADO EM RAMAL OU SUB-RAMAL DE ÁGUA - FORNECIMENTO E INSTALAÇÃO. AF_06/2022</t>
  </si>
  <si>
    <t>TUBO, CPVC, SOLDÁVEL, DN 28MM, INSTALADO EM RAMAL DE DISTRIBUIÇÃO DE ÁGUA - FORNECIMENTO E INSTALAÇÃO. AF_06/2022</t>
  </si>
  <si>
    <t>TUBO, CPVC, SOLDÁVEL, DN 28MM, INSTALADO EM RAMAL OU SUB-RAMAL DE ÁGUA - FORNECIMENTO E INSTALAÇÃO. AF_06/2022</t>
  </si>
  <si>
    <t>TUBO, CPVC, SOLDÁVEL, DN 35MM, INSTALADO EM PRUMADA DE ÁGUA FORNECIMENTO E INSTALAÇÃO. AF_06/2022</t>
  </si>
  <si>
    <t>TUBO, CPVC, SOLDÁVEL, DN 35MM, INSTALADO EM RAMAL DE DISTRIBUIÇÃO DE ÁGUA FORNECIMENTO E INSTALAÇÃO. AF_06/2022</t>
  </si>
  <si>
    <t>TUBO, CPVC, SOLDÁVEL, DN 35MM, INSTALADO EM RAMAL OU SUB-RAMAL DE ÁGUA FORNECIMENTO E INSTALAÇÃO. AF_06/2022</t>
  </si>
  <si>
    <t>TUBO, CPVC, SOLDÁVEL, DN 42MM, INSTALADO EM PRUMADA DE ÁGUA FORNECIMENTO E INSTALAÇÃO. AF_06/2022</t>
  </si>
  <si>
    <t>TUBO, CPVC, SOLDÁVEL, DN 42MM, INSTALADO EM RAMAL DE DISTRIBUIÇÃO DE ÁGUA - FORNECIMENTO E INSTALAÇÃO. AF_06/2022</t>
  </si>
  <si>
    <t>TUBO, CPVC, SOLDÁVEL, DN 54MM, INSTALADO EM PRUMADA DE ÁGUA FORNECIMENTO E INSTALAÇÃO. AF_06/2022</t>
  </si>
  <si>
    <t>TUBO, CPVC, SOLDÁVEL, DN 73MM, INSTALADO EM PRUMADA DE ÁGUA FORNECIMENTO E INSTALAÇÃO. AF_06/2022</t>
  </si>
  <si>
    <t>TUBO, CPVC, SOLDÁVEL, DN 89MM, INSTALADO EM PRUMADA DE ÁGUA FORNECIMENTO E INSTALAÇÃO. AF_06/2022</t>
  </si>
  <si>
    <t>TÊ MISTURADOR, CPVC, SOLDÁVEL, DN 22MM, INSTALADO EM RAMAL DE DISTRIBUIÇÃO DE ÁGUA - FORNECIMENTO E INSTALAÇÃO. AF_06/2022</t>
  </si>
  <si>
    <t>TÊ MISTURADOR, CPVC, SOLDÁVEL, DN15MM, INSTALADO EM RAMAL OU SUB-RAMAL DE ÁGUA FORNECIMENTO E INSTALAÇÃO. AF_06/2022</t>
  </si>
  <si>
    <t>TÊ MISTURADOR, CPVC, SOLDÁVEL, DN22MM, INSTALADO EM RAMAL OU SUB-RAMAL DE ÁGUA FORNECIMENTO E INSTALAÇÃO. AF_06/2022</t>
  </si>
  <si>
    <t>TÊ, CPVC, SOLDÁVEL, DN 28MM, INSTALADO EM RAMAL DE DISTRIBUIÇÃO DE ÁGUA - FORNECIMENTO E INSTALAÇÃO. AF_06/2022</t>
  </si>
  <si>
    <t>TÊ, CPVC, SOLDÁVEL, DN 35MM, INSTALADO EM PRUMADA DE ÁGUA FORNECIMENTO E INSTALAÇÃO. AF_06/2022</t>
  </si>
  <si>
    <t>TÊ, CPVC, SOLDÁVEL, DN 54 MM, INSTALADO EM PRUMADA DE ÁGUA FORNECIMENTO E INSTALAÇÃO. AF_06/2022</t>
  </si>
  <si>
    <t>TÊ, CPVC, SOLDÁVEL, DN 73MM, INSTALADO EM PRUMADA DE ÁGUA FORNECIMENTO E INSTALAÇÃO. AF_06/2022</t>
  </si>
  <si>
    <t>TÊ, CPVC, SOLDÁVEL, DN 89MM, INSTALADO EM PRUMADA DE ÁGUA FORNECIMENTO E INSTALAÇÃO. AF_06/2022</t>
  </si>
  <si>
    <t>TÊ, CPVC, SOLDÁVEL, DN28MM, INSTALADO EM RAMAL OU SUB-RAMAL DE ÁGUA FORNECIMENTO E INSTALAÇÃO. AF_06/2022</t>
  </si>
  <si>
    <t>TÊ, CPVC, SOLDÁVEL, DN35MM, INSTALADO EM RAMAL DE DISTRIBUIÇÃO DE ÁGUA - FORNECIMENTO E INSTALAÇÃO. AF_06/2022</t>
  </si>
  <si>
    <t>TÊ, CPVC, SOLDÁVEL, DN35MM, INSTALADO EM RAMAL OU SUB-RAMAL DE ÁGUA FORNECIMENTO E INSTALAÇÃO. AF_06/2022</t>
  </si>
  <si>
    <t>UNIÃO, CPVC, SOLDÁVEL, DN 22MM, INSTALADO EM RAMAL DE DISTRIBUIÇÃO DE ÁGUA FORNECIMENTO E INSTALAÇÃO. AF_06/2022</t>
  </si>
  <si>
    <t>UNIÃO, CPVC, SOLDÁVEL, DN 28MM, INSTALADO EM RAMAL DE DISTRIBUIÇÃO DE ÁGUA FORNECIMENTO E INSTALAÇÃO. AF_06/2022</t>
  </si>
  <si>
    <t>UNIÃO, CPVC, SOLDÁVEL, DN 42MM, INSTALADO EM RAMAL DE DISTRIBUIÇÃO DE ÁGUA FORNECIMENTO E INSTALAÇÃO. AF_06/2022</t>
  </si>
  <si>
    <t>UNIÃO, CPVC, SOLDÁVEL, DN 54MM, INSTALADO EM PRUMADA DE ÁGUA FORNECIMENTO E INSTALAÇÃO. AF_06/2022</t>
  </si>
  <si>
    <t>UNIÃO, CPVC, SOLDÁVEL, DN 73MM, INSTALADO EM PRUMADA DE ÁGUA FORNECIMENTO E INSTALAÇÃO. AF_06/2022</t>
  </si>
  <si>
    <t>UNIÃO, CPVC, SOLDÁVEL, DN 89MM, INSTALADO EM PRUMADA DE ÁGUA FORNECIMENTO E INSTALAÇÃO. AF_06/2022</t>
  </si>
  <si>
    <t>UNIÃO, CPVC, SOLDÁVEL, DN15MM, INSTALADO EM RAMAL OU SUB-RAMAL DE ÁGUA FORNECIMENTO E INSTALAÇÃO. AF_06/2022</t>
  </si>
  <si>
    <t>UNIÃO, CPVC, SOLDÁVEL, DN22MM, INSTALADO EM RAMAL OU SUB-RAMAL DE ÁGUA FORNECIMENTO E INSTALAÇÃO. AF_06/2022</t>
  </si>
  <si>
    <t>UNIÃO, CPVC, SOLDÁVEL, DN28MM, INSTALADO EM RAMAL OU SUB-RAMAL DE ÁGUA FORNECIMENTO E INSTALAÇÃO. AF_06/2022</t>
  </si>
  <si>
    <t>UNIÃO, CPVC, SOLDÁVEL, DN35MM, INSTALADO EM PRUMADA DE ÁGUA FORNECIMENTO E INSTALAÇÃO. AF_06/2022</t>
  </si>
  <si>
    <t>UNIÃO, CPVC, SOLDÁVEL, DN35MM, INSTALADO EM RAMAL DE DISTRIBUIÇÃO DE ÁGUA - FORNECIMENTO E INSTALAÇÃO. AF_06/2022</t>
  </si>
  <si>
    <t>UNIÃO, CPVC, SOLDÁVEL, DN35MM, INSTALADO EM RAMAL OU SUB-RAMAL DE ÁGUA FORNECIMENTO E INSTALAÇÃO. AF_06/2022</t>
  </si>
  <si>
    <t>UNIÃO, CPVC, SOLDÁVEL, DN42MM, INSTALADO EM PRUMADA DE ÁGUA FORNECIMENTO E INSTALAÇÃO. AF_06/2022</t>
  </si>
  <si>
    <t>BUCHA DE REDUÇÃO LONGA, PVC, SERIE R, ÁGUA PLUVIAL, DN 50 X 40 MM, JUNTA ELÁSTICA, FORNECIDO E INSTALADO EM RAMAL DE ENCAMINHAMENTO. AF_06/2022</t>
  </si>
  <si>
    <t>CAIXA SIFONADA, PVC, DN 100 X 100 X 50 MM, FORNECIDA E INSTALADA EM RAMAIS DE ENCAMINHAMENTO DE ÁGUA PLUVIAL. AF_06/2022</t>
  </si>
  <si>
    <t>CAIXA SIFONADA, PVC, DN 150 X 185 X 75 MM, FORNECIDA E INSTALADA EM RAMAIS DE ENCAMINHAMENTO DE ÁGUA PLUVIAL. AF_06/2022</t>
  </si>
  <si>
    <t>CAP, PVC, SERIE R, ÁGUA PLUVIAL, DN 100 MM, JUNTA ELÁSTICA, FORNECIDO E INSTALADO EM RAMAL DE ENCAMINHAMENTO. AF_06/2022</t>
  </si>
  <si>
    <t>CAP, PVC, SERIE R, ÁGUA PLUVIAL, DN 150 MM, JUNTA ELÁSTICA, FORNECIDO E INSTALADO EM RAMAL DE ENCAMINHAMENTO. AF_06/2022</t>
  </si>
  <si>
    <t>CURVA 87 GRAUS E 30 MINUTOS, PVC, SERIE R, ÁGUA PLUVIAL, DN 100 MM, JUNTA ELÁSTICA, FORNECIDO E INSTALADO EM CONDUTORES VERTICAIS DE ÁGUAS PLUVIAIS. AF_06/2022</t>
  </si>
  <si>
    <t>CURVA 87 GRAUS E 30 MINUTOS, PVC, SERIE R, ÁGUA PLUVIAL, DN 100 MM, JUNTA ELÁSTICA, FORNECIDO E INSTALADO EM RAMAL DE ENCAMINHAMENTO. AF_06/2022</t>
  </si>
  <si>
    <t>CURVA 87 GRAUS E 30 MINUTOS, PVC, SERIE R, ÁGUA PLUVIAL, DN 150 MM, JUNTA ELÁSTICA, FORNECIDO E INSTALADO EM CONDUTORES VERTICAIS DE ÁGUAS PLUVIAIS. AF_06/2022</t>
  </si>
  <si>
    <t>CURVA 87 GRAUS E 30 MINUTOS, PVC, SERIE R, ÁGUA PLUVIAL, DN 150 MM, JUNTA ELÁSTICA, FORNECIDO E INSTALADO EM RAMAL DE ENCAMINHAMENTO. AF_06/2022</t>
  </si>
  <si>
    <t>CURVA 87 GRAUS E 30 MINUTOS, PVC, SERIE R, ÁGUA PLUVIAL, DN 75 MM, JUNTA ELÁSTICA, FORNECIDO E INSTALADO EM CONDUTORES VERTICAIS DE ÁGUAS PLUVIAIS. AF_06/2022</t>
  </si>
  <si>
    <t>CURVA 87 GRAUS E 30 MINUTOS, PVC, SERIE R, ÁGUA PLUVIAL, DN 75 MM, JUNTA ELÁSTICA, FORNECIDO E INSTALADO EM RAMAL DE ENCAMINHAMENTO. AF_06/2022</t>
  </si>
  <si>
    <t>CURVA 90 GRAUS, PVC, SERIE R, ÁGUA PLUVIAL, DN 100 MM, JUNTA ELÁSTICA, FORNECIDO E INSTALADO EM CONDUTORES VERTICAIS DE ÁGUAS PLUVIAIS. AF_06/2022</t>
  </si>
  <si>
    <t>CURVA 90 GRAUS, PVC, SERIE R, ÁGUA PLUVIAL, DN 100 MM, JUNTA ELÁSTICA, FORNECIDO E INSTALADO EM RAMAL DE ENCAMINHAMENTO. AF_06/2022</t>
  </si>
  <si>
    <t>JOELHO 45 GRAUS, PVC, SERIE R, ÁGUA PLUVIAL, DN 100 MM, JUNTA ELÁSTICA, FORNECIDO E INSTALADO EM CONDUTORES VERTICAIS DE ÁGUAS PLUVIAIS. AF_06/2022</t>
  </si>
  <si>
    <t>JOELHO 45 GRAUS, PVC, SERIE R, ÁGUA PLUVIAL, DN 100 MM, JUNTA ELÁSTICA, FORNECIDO E INSTALADO EM RAMAL DE ENCAMINHAMENTO. AF_06/2022</t>
  </si>
  <si>
    <t>JOELHO 45 GRAUS, PVC, SERIE R, ÁGUA PLUVIAL, DN 150 MM, JUNTA ELÁSTICA, FORNECIDO E INSTALADO EM CONDUTORES VERTICAIS DE ÁGUAS PLUVIAIS. AF_06/2022</t>
  </si>
  <si>
    <t>JOELHO 45 GRAUS, PVC, SERIE R, ÁGUA PLUVIAL, DN 150 MM, JUNTA ELÁSTICA, FORNECIDO E INSTALADO EM RAMAL DE ENCAMINHAMENTO. AF_06/2022</t>
  </si>
  <si>
    <t>JOELHO 45 GRAUS, PVC, SERIE R, ÁGUA PLUVIAL, DN 40 MM, JUNTA SOLDÁVEL, FORNECIDO E INSTALADO EM RAMAL DE ENCAMINHAMENTO. AF_06/2022</t>
  </si>
  <si>
    <t>JOELHO 45 GRAUS, PVC, SERIE R, ÁGUA PLUVIAL, DN 50 MM, JUNTA ELÁSTICA, FORNECIDO E INSTALADO EM RAMAL DE ENCAMINHAMENTO. AF_06/2022</t>
  </si>
  <si>
    <t>JOELHO 45 GRAUS, PVC, SERIE R, ÁGUA PLUVIAL, DN 75 MM, JUNTA ELÁSTICA, FORNECIDO E INSTALADO EM CONDUTORES VERTICAIS DE ÁGUAS PLUVIAIS. AF_06/2022</t>
  </si>
  <si>
    <t>JOELHO 45 GRAUS, PVC, SERIE R, ÁGUA PLUVIAL, DN 75 MM, JUNTA ELÁSTICA, FORNECIDO E INSTALADO EM RAMAL DE ENCAMINHAMENTO. AF_06/2022</t>
  </si>
  <si>
    <t>JOELHO 90 GRAUS, PVC, SERIE R, ÁGUA PLUVIAL, DN 100 MM, JUNTA ELÁSTICA, FORNECIDO E INSTALADO EM CONDUTORES VERTICAIS DE ÁGUAS PLUVIAIS. AF_06/2022</t>
  </si>
  <si>
    <t>JOELHO 90 GRAUS, PVC, SERIE R, ÁGUA PLUVIAL, DN 100 MM, JUNTA ELÁSTICA, FORNECIDO E INSTALADO EM RAMAL DE ENCAMINHAMENTO. AF_06/2022</t>
  </si>
  <si>
    <t>JOELHO 90 GRAUS, PVC, SERIE R, ÁGUA PLUVIAL, DN 150 MM, JUNTA ELÁSTICA, FORNECIDO E INSTALADO EM CONDUTORES VERTICAIS DE ÁGUAS PLUVIAIS. AF_06/2022</t>
  </si>
  <si>
    <t>JOELHO 90 GRAUS, PVC, SERIE R, ÁGUA PLUVIAL, DN 150 MM, JUNTA ELÁSTICA, FORNECIDO E INSTALADO EM RAMAL DE ENCAMINHAMENTO. AF_06/2022</t>
  </si>
  <si>
    <t>JOELHO 90 GRAUS, PVC, SERIE R, ÁGUA PLUVIAL, DN 40 MM, JUNTA SOLDÁVEL, FORNECIDO E INSTALADO EM RAMAL DE ENCAMINHAMENTO. AF_06/2022</t>
  </si>
  <si>
    <t>JOELHO 90 GRAUS, PVC, SERIE R, ÁGUA PLUVIAL, DN 50 MM, JUNTA ELÁSTICA, FORNECIDO E INSTALADO EM RAMAL DE ENCAMINHAMENTO. AF_06/2022</t>
  </si>
  <si>
    <t>JOELHO 90 GRAUS, PVC, SERIE R, ÁGUA PLUVIAL, DN 75 MM, JUNTA ELÁSTICA, FORNECIDO E INSTALADO EM CONDUTORES VERTICAIS DE ÁGUAS PLUVIAIS. AF_06/2022</t>
  </si>
  <si>
    <t>JOELHO 90 GRAUS, PVC, SERIE R, ÁGUA PLUVIAL, DN 75 MM, JUNTA ELÁSTICA, FORNECIDO E INSTALADO EM RAMAL DE ENCAMINHAMENTO. AF_06/2022</t>
  </si>
  <si>
    <t>JUNÇÃO DUPLA, PVC, SERIE R, ÁGUA PLUVIAL, DN 100 X 100 X 100 MM, JUNTA ELÁSTICA, FORNECIDO E INSTALADO EM RAMAL DE ENCAMINHAMENTO. AF_06/2022</t>
  </si>
  <si>
    <t>JUNÇÃO SIMPLES, PVC, SERIE R, ÁGUA PLUVIAL, DN 100 X 100 MM, JUNTA ELÁSTICA, FORNECIDO E INSTALADO EM CONDUTORES VERTICAIS DE ÁGUAS PLUVIAIS. AF_06/2022</t>
  </si>
  <si>
    <t>JUNÇÃO SIMPLES, PVC, SERIE R, ÁGUA PLUVIAL, DN 100 X 100 MM, JUNTA ELÁSTICA, FORNECIDO E INSTALADO EM RAMAL DE ENCAMINHAMENTO. AF_06/2022</t>
  </si>
  <si>
    <t>JUNÇÃO SIMPLES, PVC, SERIE R, ÁGUA PLUVIAL, DN 100 X 75 MM, JUNTA ELÁSTICA, FORNECIDO E INSTALADO EM CONDUTORES VERTICAIS DE ÁGUAS PLUVIAIS. AF_06/2022</t>
  </si>
  <si>
    <t>JUNÇÃO SIMPLES, PVC, SERIE R, ÁGUA PLUVIAL, DN 100 X 75 MM, JUNTA ELÁSTICA, FORNECIDO E INSTALADO EM RAMAL DE ENCAMINHAMENTO. AF_06/2022</t>
  </si>
  <si>
    <t>JUNÇÃO SIMPLES, PVC, SERIE R, ÁGUA PLUVIAL, DN 150 X 100 MM, JUNTA ELÁSTICA, FORNECIDO E INSTALADO EM CONDUTORES VERTICAIS DE ÁGUAS PLUVIAIS. AF_06/2022</t>
  </si>
  <si>
    <t>JUNÇÃO SIMPLES, PVC, SERIE R, ÁGUA PLUVIAL, DN 150 X 100 MM, JUNTA ELÁSTICA, FORNECIDO E INSTALADO EM RAMAL DE ENCAMINHAMENTO. AF_06/2022</t>
  </si>
  <si>
    <t>JUNÇÃO SIMPLES, PVC, SERIE R, ÁGUA PLUVIAL, DN 150 X 150 MM, JUNTA ELÁSTICA, FORNECIDO E INSTALADO EM CONDUTORES VERTICAIS DE ÁGUAS PLUVIAIS. AF_06/2022</t>
  </si>
  <si>
    <t>JUNÇÃO SIMPLES, PVC, SERIE R, ÁGUA PLUVIAL, DN 150 X 150 MM, JUNTA ELÁSTICA, FORNECIDO E INSTALADO EM RAMAL DE ENCAMINHAMENTO. AF_06/2022</t>
  </si>
  <si>
    <t>JUNÇÃO SIMPLES, PVC, SERIE R, ÁGUA PLUVIAL, DN 40 MM, JUNTA SOLDÁVEL, FORNECIDO E INSTALADO EM RAMAL DE ENCAMINHAMENTO. AF_06/2022</t>
  </si>
  <si>
    <t>JUNÇÃO SIMPLES, PVC, SERIE R, ÁGUA PLUVIAL, DN 50 MM, JUNTA ELÁSTICA, FORNECIDO E INSTALADO EM RAMAL DE ENCAMINHAMENTO. AF_06/2022</t>
  </si>
  <si>
    <t>JUNÇÃO SIMPLES, PVC, SERIE R, ÁGUA PLUVIAL, DN 75 X 75 MM, JUNTA ELÁSTICA, FORNECIDO E INSTALADO EM CONDUTORES VERTICAIS DE ÁGUAS PLUVIAIS. AF_06/2022</t>
  </si>
  <si>
    <t>JUNÇÃO SIMPLES, PVC, SERIE R, ÁGUA PLUVIAL, DN 75 X 75 MM, JUNTA ELÁSTICA, FORNECIDO E INSTALADO EM RAMAL DE ENCAMINHAMENTO. AF_06/2022</t>
  </si>
  <si>
    <t>LUVA DE CORRER, PVC, SERIE R, ÁGUA PLUVIAL, DN 100 MM, JUNTA ELÁSTICA, FORNECIDO E INSTALADO EM CONDUTORES VERTICAIS DE ÁGUAS PLUVIAIS. AF_06/2022</t>
  </si>
  <si>
    <t>LUVA DE CORRER, PVC, SERIE R, ÁGUA PLUVIAL, DN 100 MM, JUNTA ELÁSTICA, FORNECIDO E INSTALADO EM RAMAL DE ENCAMINHAMENTO. AF_06/2022</t>
  </si>
  <si>
    <t>LUVA DE CORRER, PVC, SERIE R, ÁGUA PLUVIAL, DN 150 MM, JUNTA ELÁSTICA, FORNECIDO E INSTALADO EM CONDUTORES VERTICAIS DE ÁGUAS PLUVIAIS. AF_06/2022</t>
  </si>
  <si>
    <t>LUVA DE CORRER, PVC, SERIE R, ÁGUA PLUVIAL, DN 150 MM, JUNTA ELÁSTICA, FORNECIDO E INSTALADO EM RAMAL DE ENCAMINHAMENTO. AF_06/2022</t>
  </si>
  <si>
    <t>LUVA DE CORRER, PVC, SERIE R, ÁGUA PLUVIAL, DN 75 MM, JUNTA ELÁSTICA, FORNECIDO E INSTALADO EM CONDUTORES VERTICAIS DE ÁGUAS PLUVIAIS. AF_06/2022</t>
  </si>
  <si>
    <t>LUVA DE CORRER, PVC, SERIE R, ÁGUA PLUVIAL, DN 75 MM, JUNTA ELÁSTICA, FORNECIDO E INSTALADO EM RAMAL DE ENCAMINHAMENTO. AF_06/2022</t>
  </si>
  <si>
    <t>LUVA SIMPLES, PVC, SERIE R, ÁGUA PLUVIAL, DN 100 MM, JUNTA ELÁSTICA, FORNECIDO E INSTALADO EM CONDUTORES VERTICAIS DE ÁGUAS PLUVIAIS. AF_06/2022</t>
  </si>
  <si>
    <t>LUVA SIMPLES, PVC, SERIE R, ÁGUA PLUVIAL, DN 100 MM, JUNTA ELÁSTICA, FORNECIDO E INSTALADO EM RAMAL DE ENCAMINHAMENTO. AF_06/2022</t>
  </si>
  <si>
    <t>LUVA SIMPLES, PVC, SERIE R, ÁGUA PLUVIAL, DN 150 MM, JUNTA ELÁSTICA, FORNECIDO E INSTALADO EM CONDUTORES VERTICAIS DE ÁGUAS PLUVIAIS. AF_06/2022</t>
  </si>
  <si>
    <t>LUVA SIMPLES, PVC, SERIE R, ÁGUA PLUVIAL, DN 150 MM, JUNTA ELÁSTICA, FORNECIDO E INSTALADO EM RAMAL DE ENCAMINHAMENTO. AF_06/2022</t>
  </si>
  <si>
    <t>LUVA SIMPLES, PVC, SERIE R, ÁGUA PLUVIAL, DN 40 MM, JUNTA SOLDÁVEL, FORNECIDO E INSTALADO EM RAMAL DE ENCAMINHAMENTO. AF_06/2022</t>
  </si>
  <si>
    <t>LUVA SIMPLES, PVC, SERIE R, ÁGUA PLUVIAL, DN 50 MM, JUNTA ELÁSTICA, FORNECIDO E INSTALADO EM RAMAL DE ENCAMINHAMENTO. AF_06/2022</t>
  </si>
  <si>
    <t>LUVA SIMPLES, PVC, SERIE R, ÁGUA PLUVIAL, DN 75 MM, JUNTA ELÁSTICA, FORNECIDO E INSTALADO EM CONDUTORES VERTICAIS DE ÁGUAS PLUVIAIS. AF_06/2022</t>
  </si>
  <si>
    <t>LUVA SIMPLES, PVC, SERIE R, ÁGUA PLUVIAL, DN 75 MM, JUNTA ELÁSTICA, FORNECIDO E INSTALADO EM RAMAL DE ENCAMINHAMENTO. AF_06/2022</t>
  </si>
  <si>
    <t>RALO SIFONADO, PVC, DN 100 X 40 MM, JUNTA SOLDÁVEL, FORNECIDO E INSTALADO EM RAMAIS DE ENCAMINHAMENTO DE ÁGUA PLUVIAL. AF_06/2022</t>
  </si>
  <si>
    <t>REDUÇÃO EXCÊNTRICA, PVC, SERIE R, ÁGUA PLUVIAL, DN 100 X 75 MM, JUNTA ELÁSTICA, FORNECIDO E INSTALADO EM CONDUTORES VERTICAIS DE ÁGUAS PLUVIAIS. AF_06/2022</t>
  </si>
  <si>
    <t>REDUÇÃO EXCÊNTRICA, PVC, SERIE R, ÁGUA PLUVIAL, DN 100 X 75 MM, JUNTA ELÁSTICA, FORNECIDO E INSTALADO EM RAMAL DE ENCAMINHAMENTO. AF_06/2022</t>
  </si>
  <si>
    <t>REDUÇÃO EXCÊNTRICA, PVC, SERIE R, ÁGUA PLUVIAL, DN 150 X 100 MM, JUNTA ELÁSTICA, FORNECIDO E INSTALADO EM CONDUTORES VERTICAIS DE ÁGUAS PLUVIAIS. AF_06/2022</t>
  </si>
  <si>
    <t>REDUÇÃO EXCÊNTRICA, PVC, SERIE R, ÁGUA PLUVIAL, DN 150 X 100 MM, JUNTA ELÁSTICA, FORNECIDO E INSTALADO EM RAMAL DE ENCAMINHAMENTO. AF_06/2022</t>
  </si>
  <si>
    <t>REDUÇÃO EXCÊNTRICA, PVC, SERIE R, ÁGUA PLUVIAL, DN 75 X 50 MM, JUNTA ELÁSTICA, FORNECIDO E INSTALADO EM RAMAL DE ENCAMINHAMENTO. AF_06/2022</t>
  </si>
  <si>
    <t>TUBO PVC, SÉRIE R, ÁGUA PLUVIAL, DN 100 MM, FORNECIDO E INSTALADO EM CONDUTORES VERTICAIS DE ÁGUAS PLUVIAIS. AF_06/2022</t>
  </si>
  <si>
    <t>TUBO PVC, SÉRIE R, ÁGUA PLUVIAL, DN 100 MM, FORNECIDO E INSTALADO EM RAMAL DE ENCAMINHAMENTO. AF_06/2022</t>
  </si>
  <si>
    <t>TUBO PVC, SÉRIE R, ÁGUA PLUVIAL, DN 150 MM, FORNECIDO E INSTALADO EM CONDUTORES VERTICAIS DE ÁGUAS PLUVIAIS. AF_06/2022</t>
  </si>
  <si>
    <t>TUBO PVC, SÉRIE R, ÁGUA PLUVIAL, DN 150 MM, FORNECIDO E INSTALADO EM RAMAL DE ENCAMINHAMENTO. AF_06/2022</t>
  </si>
  <si>
    <t>TUBO PVC, SÉRIE R, ÁGUA PLUVIAL, DN 40 MM, FORNECIDO E INSTALADO EM RAMAL DE ENCAMINHAMENTO. AF_06/2022</t>
  </si>
  <si>
    <t>TUBO PVC, SÉRIE R, ÁGUA PLUVIAL, DN 50 MM, FORNECIDO E INSTALADO EM RAMAL DE ENCAMINHAMENTO. AF_06/2022</t>
  </si>
  <si>
    <t>TUBO PVC, SÉRIE R, ÁGUA PLUVIAL, DN 75 MM, FORNECIDO E INSTALADO EM CONDUTORES VERTICAIS DE ÁGUAS PLUVIAIS. AF_06/2022</t>
  </si>
  <si>
    <t>TUBO PVC, SÉRIE R, ÁGUA PLUVIAL, DN 75 MM, FORNECIDO E INSTALADO EM RAMAL DE ENCAMINHAMENTO. AF_06/2022</t>
  </si>
  <si>
    <t>TÊ DE INSPEÇÃO, PVC, SERIE R, ÁGUA PLUVIAL, DN 100 MM, JUNTA ELÁSTICA, FORNECIDO E INSTALADO EM CONDUTORES VERTICAIS DE ÁGUAS PLUVIAIS. AF_06/2022</t>
  </si>
  <si>
    <t>TÊ DE INSPEÇÃO, PVC, SERIE R, ÁGUA PLUVIAL, DN 100 MM, JUNTA ELÁSTICA, FORNECIDO E INSTALADO EM RAMAL DE ENCAMINHAMENTO. AF_06/2022</t>
  </si>
  <si>
    <t>TÊ DE INSPEÇÃO, PVC, SERIE R, ÁGUA PLUVIAL, DN 150 MM, JUNTA ELÁSTICA, FORNECIDO E INSTALADO EM RAMAL DE ENCAMINHAMENTO. AF_06/2022</t>
  </si>
  <si>
    <t>TÊ DE INSPEÇÃO, PVC, SERIE R, ÁGUA PLUVIAL, DN 150 X 100 MM, JUNTA ELÁSTICA, FORNECIDO E INSTALADO EM CONDUTORES VERTICAIS DE ÁGUAS PLUVIAIS. AF_06/2022</t>
  </si>
  <si>
    <t>TÊ DE INSPEÇÃO, PVC, SERIE R, ÁGUA PLUVIAL, DN 75 MM, JUNTA ELÁSTICA, FORNECIDO E INSTALADO EM CONDUTORES VERTICAIS DE ÁGUAS PLUVIAIS. AF_06/2022</t>
  </si>
  <si>
    <t>TÊ DE INSPEÇÃO, PVC, SERIE R, ÁGUA PLUVIAL, DN 75 MM, JUNTA ELÁSTICA, FORNECIDO E INSTALADO EM RAMAL DE ENCAMINHAMENTO. AF_06/2022</t>
  </si>
  <si>
    <t>TÊ, PVC, SERIE R, ÁGUA PLUVIAL, DN 100 X 100 MM, JUNTA ELÁSTICA, FORNECIDO E INSTALADO EM CONDUTORES VERTICAIS DE ÁGUAS PLUVIAIS. AF_06/2022</t>
  </si>
  <si>
    <t>TÊ, PVC, SERIE R, ÁGUA PLUVIAL, DN 100 X 100 MM, JUNTA ELÁSTICA, FORNECIDO E INSTALADO EM RAMAL DE ENCAMINHAMENTO. AF_06/2022</t>
  </si>
  <si>
    <t>TÊ, PVC, SERIE R, ÁGUA PLUVIAL, DN 100 X 75 MM, JUNTA ELÁSTICA, FORNECIDO E INSTALADO EM CONDUTORES VERTICAIS DE ÁGUAS PLUVIAIS. AF_06/2022</t>
  </si>
  <si>
    <t>TÊ, PVC, SERIE R, ÁGUA PLUVIAL, DN 100 X 75 MM, JUNTA ELÁSTICA, FORNECIDO E INSTALADO EM RAMAL DE ENCAMINHAMENTO. AF_06/2022</t>
  </si>
  <si>
    <t>TÊ, PVC, SERIE R, ÁGUA PLUVIAL, DN 150 X 100 MM, JUNTA ELÁSTICA, FORNECIDO E INSTALADO EM CONDUTORES VERTICAIS DE ÁGUAS PLUVIAIS. AF_06/2022</t>
  </si>
  <si>
    <t>TÊ, PVC, SERIE R, ÁGUA PLUVIAL, DN 150 X 100 MM, JUNTA ELÁSTICA, FORNECIDO E INSTALADO EM RAMAL DE ENCAMINHAMENTO. AF_06/2022</t>
  </si>
  <si>
    <t>TÊ, PVC, SERIE R, ÁGUA PLUVIAL, DN 150 X 150 MM, JUNTA ELÁSTICA, FORNECIDO E INSTALADO EM CONDUTORES VERTICAIS DE ÁGUAS PLUVIAIS. AF_06/2022</t>
  </si>
  <si>
    <t>TÊ, PVC, SERIE R, ÁGUA PLUVIAL, DN 150 X 150 MM, JUNTA ELÁSTICA, FORNECIDO E INSTALADO EM RAMAL DE ENCAMINHAMENTO. AF_06/2022</t>
  </si>
  <si>
    <t>TÊ, PVC, SERIE R, ÁGUA PLUVIAL, DN 75 MM, JUNTA ELÁSTICA, FORNECIDO E INSTALADO EM RAMAL DE ENCAMINHAMENTO. AF_06/2022</t>
  </si>
  <si>
    <t>TÊ, PVC, SERIE R, ÁGUA PLUVIAL, DN 75 X 75 MM, JUNTA ELÁSTICA, FORNECIDO E INSTALADO EM CONDUTORES VERTICAIS DE ÁGUAS PLUVIAIS. AF_06/2022</t>
  </si>
  <si>
    <t>DIVISORIA (N2) - PAINEL/VIDRO - PAINEL C/ MSO/COMEIA E=35MM - PERFIS SIMPLES ACO GALVANIZADO PINTADO. AF_10/2025</t>
  </si>
  <si>
    <t>DIVISORIA (N2) - PAINEL/VIDRO - PAINEL DE PVC E=35MM - PERFIS SIMPLES ACO GALVANIZADO PINTADO. AF_10/2025</t>
  </si>
  <si>
    <t>DIVISORIA (N2) - PAINEL/VIDRO - PAINEL MDF/VIDRO 6 MM, LINHA 90 MM - PERFIS DE ALUMÍNIO EXTRUDADO. AF_10/2025</t>
  </si>
  <si>
    <t>DIVISORIA (N3) - PAINEL/VIDRO/PAINEL MSO/COMEIA E=35MM - PERFIS SIMPLES ACO GALVANIZADO PINTADO. AF_10/2025</t>
  </si>
  <si>
    <t>DIVISORIA (N3) - PAINEL/VIDRO/PAINEL PVC E=35MM - PERFIS SIMPLES ACO GALVANIZADO PINTADO. AF_10/2025</t>
  </si>
  <si>
    <t>DIVISORIA CEGA (N1) - PAINEL MDF, LINHA 90 MM - PERFIS DE ALUMÍNIO EXTRUDADO. AF_10/2025</t>
  </si>
  <si>
    <t>DIVISORIA CEGA (N1) - PAINEL MSO/COMEIA E=35MM - PERFIS SIMPLES ACO GALVANIZADO PINTADO. AF_10/2025</t>
  </si>
  <si>
    <t>DIVISORIA CEGA (N1) - PAINEL PVC E=35MM - PERFIS SIMPLES ACO GALVANIZADO PINTADO. AF_10/2025</t>
  </si>
  <si>
    <t>DIVISORIA SANITÁRIA, EM GRANITO CINZA POLIDO, ESP = 3CM, ASSENTADO COM ARGAMASSA COLANTE AC III-E. AF_10/2025</t>
  </si>
  <si>
    <t>DIVISORIA SANITÁRIA, EM MÁRMORE BRANCO POLIDO, ESP = 3CM, ASSENTADO COM ARGAMASSA COLANTE AC III-E. AF_10/2025</t>
  </si>
  <si>
    <t>DIVISORIA SANITÁRIA, EM PAINEL DE GRANILITE, ESP = 3CM, ASSENTADO COM ARGAMASSA COLANTE AC III-E. AF_10/2025</t>
  </si>
  <si>
    <t>DIVISÓRIA (N3) - PAINEL/VIDRO/PAINEL MDF, LINHA 90 MM - PERFIS DE ALUMINIO EXTRUDADO. AF_10/2025</t>
  </si>
  <si>
    <t>DIVISÓRIA EM VIDRO TEMPERADO 10 MM COM PORTA DE CORRER, INCLUSIVE FERRAGENS. AF_10/2025</t>
  </si>
  <si>
    <t>DIVISÓRIA FIXA EM VIDRO TEMPERADO 10 MM, SEM ABERTURA. AF_10/2025_PS</t>
  </si>
  <si>
    <t>DIVISÓRIA SALA LIMPA - PAINEL PIR 50 MM, PERFIS DE AÇO GALVANIZADO E ACABAMENTO COM PERFIS DE ALUMINIO CANTO ARREDONDADO PINTADO. AF_10/2025</t>
  </si>
  <si>
    <t>DIVISÓRIA SANITÁRIA, TIPO CABINE, EM PAINÉIS DE PVC, INCLUSIVE ESTRUTURA, PORTA E FERRAGENS. AF_10/2025</t>
  </si>
  <si>
    <t>DIVISÓRIA SANITÁRIA, TIPO CABINE, EM PAINÉIS ESTRUTURAIS TS, INCLUSIVE ESTRUTURA, PORTA E FERRAGENS. AF_10/2025</t>
  </si>
  <si>
    <t>PORTA DE CABINE SANITÁRIA EM VIDRO TEMPERADO 8MM, INCLUSIVE DOBRADIÇAS, BATENTE, TRINCO E CONTRA-TRINCO. AF_10/2025</t>
  </si>
  <si>
    <t>PORTA PARA DIVISÓRIA MDF/VIDRO 6 MM, LINHA 90 MM, 0,80 X 2,10 M - PERFIS DE ALUMINIO EXTRUDADO, INCLUSO PORTAL, BATENTES, DOBRADIÇAS E FECHADURA. AF_10/2025</t>
  </si>
  <si>
    <t>PORTA SALA LIMPA COM VISOR - PAINEL PIR 50 MM. AF_10/2025</t>
  </si>
  <si>
    <t>PORTA/PAINEL CEGO PARA DIVISÓRIA (N1) - PAINEL CEGO MSO/COMEIA E=35MM, S/ BONECA, INCLUSO BATENTE, TESTEIRO, DOBRADIÇAS E FECHADURA. AF_10/2025</t>
  </si>
  <si>
    <t>PORTA/VIDRO PARA DIVISÓRIA (N2) - PAINEL DE PVC E=35MM, S/ BONECA, INCLUSO BATENTE, TESTEIRO, DOBRADIÇAS E FECHADURA. AF_10/2025</t>
  </si>
  <si>
    <t>ABRIGO PARA HIDRANTE, 75X45X17CM, COM REGISTRO GLOBO ANGULAR 45 GRAUS 2 1/2", ADAPTADOR STORZ 2 1/2", MANGUEIRA DE INCÊNDIO 15M 2 1/2" E ESGUICHO EM LATÃO 2 1/2" - FORNECIMENTO E INSTALAÇÃO. AF_01/2026</t>
  </si>
  <si>
    <t>ABRIGO PARA HIDRANTE, 90X60X17CM, COM REGISTRO GLOBO ANGULAR 45 GRAUS 2 1/2", ADAPTADOR STORZ 2 1/2", MANGUEIRA DE INCÊNDIO 20M, REDUÇÃO 2 1/2" X 1 1/2" E ESGUICHO EM LATÃO 1 1/2" - FORNECIMENTO E INSTALAÇÃO. AF_01/2026</t>
  </si>
  <si>
    <t>ACOPLAMENTO RÍGIDO EM AÇO, CONEXÃO RANHURADA, DN 50 (2"), INSTALADO EM PRUMADAS - FORNECIMENTO E INSTALAÇÃO. AF_01/2026</t>
  </si>
  <si>
    <t>ACOPLAMENTO RÍGIDO EM AÇO, CONEXÃO RANHURADA, DN 65 (2 1/2"), INSTALADO EM PRUMADAS - FORNECIMENTO E INSTALAÇÃO. AF_01/2026</t>
  </si>
  <si>
    <t>ACOPLAMENTO RÍGIDO EM AÇO, CONEXÃO RANHURADA, DN 80 (3"), INSTALADO EM PRUMADAS - FORNECIMENTO E INSTALAÇÃO. AF_01/2026</t>
  </si>
  <si>
    <t>CAIXA DE INCÊNDIO 45X75X17CM - FORNECIMENTO E INSTALAÇÃO. AF_01/2026</t>
  </si>
  <si>
    <t>CAIXA DE INCÊNDIO 60X90X17CM - FORNECIMENTO E INSTALAÇÃO. AF_01/2026</t>
  </si>
  <si>
    <t>CONJUNTO DE MANGUEIRA PARA COMBATE A INCÊNDIO EM FIBRA DE POLIESTER PURA, COM 1.1/2", REVESTIDA INTERNAMENTE, COMPRIMENTO DE 15M - FORNECIMENTO E INSTALAÇÃO. AF_01/2026</t>
  </si>
  <si>
    <t>CURVA 45 GRAUS, EM AÇO, CONEXÃO RANHURADA, DN 50 (2"), INSTALADO EM PRUMADAS - FORNECIMENTO E INSTALAÇÃO. AF_01/2026</t>
  </si>
  <si>
    <t>CURVA 45 GRAUS, EM AÇO, CONEXÃO RANHURADA, DN 65 (2 1/2"), INSTALADO EM PRUMADAS - FORNECIMENTO E INSTALAÇÃO. AF_01/2026</t>
  </si>
  <si>
    <t>CURVA 45 GRAUS, EM AÇO, CONEXÃO RANHURADA, DN 80 (3"), INSTALADO EM PRUMADAS - FORNECIMENTO E INSTALAÇÃO. AF_01/2026</t>
  </si>
  <si>
    <t>CURVA 45 GRAUS, EM AÇO, CONEXÃO SOLDADA, DN 15 (1/2"), INSTALADO EM RAMAIS E SUB-RAMAIS DE GÁS - FORNECIMENTO E INSTALAÇÃO. AF_01/2026</t>
  </si>
  <si>
    <t>CURVA 45 GRAUS, EM AÇO, CONEXÃO SOLDADA, DN 20 (3/4"), INSTALADO EM RAMAIS E SUB-RAMAIS DE GÁS - FORNECIMENTO E INSTALAÇÃO. AF_01/2026</t>
  </si>
  <si>
    <t>CURVA 45 GRAUS, EM AÇO, CONEXÃO SOLDADA, DN 25 (1"), INSTALADO EM RAMAIS E SUB-RAMAIS DE GÁS - FORNECIMENTO E INSTALAÇÃO. AF_01/2026</t>
  </si>
  <si>
    <t>CURVA 45 GRAUS, EM AÇO, CONEXÃO SOLDADA, DN 25 (1"), INSTALADO EM REDE DE ALIMENTAÇÃO PARA HIDRANTE - FORNECIMENTO E INSTALAÇÃO. AF_01/2026</t>
  </si>
  <si>
    <t>CURVA 45 GRAUS, EM AÇO, CONEXÃO SOLDADA, DN 25 (1"), INSTALADO EM REDE DE ALIMENTAÇÃO PARA SPRINKLER - FORNECIMENTO E INSTALAÇÃO. AF_01/2026</t>
  </si>
  <si>
    <t>CURVA 45 GRAUS, EM AÇO, CONEXÃO SOLDADA, DN 32 (1 1/4"), INSTALADO EM REDE DE ALIMENTAÇÃO PARA HIDRANTE - FORNECIMENTO E INSTALAÇÃO. AF_01/2026</t>
  </si>
  <si>
    <t>CURVA 45 GRAUS, EM AÇO, CONEXÃO SOLDADA, DN 32 (1 1/4"), INSTALADO EM REDE DE ALIMENTAÇÃO PARA SPRINKLER - FORNECIMENTO E INSTALAÇÃO. AF_01/2026</t>
  </si>
  <si>
    <t>CURVA 45 GRAUS, EM AÇO, CONEXÃO SOLDADA, DN 40 (1 1/2"), INSTALADO EM REDE DE ALIMENTAÇÃO PARA HIDRANTE - FORNECIMENTO E INSTALAÇÃO. AF_01/2026</t>
  </si>
  <si>
    <t>CURVA 45 GRAUS, EM AÇO, CONEXÃO SOLDADA, DN 40 (1 1/2"), INSTALADO EM REDE DE ALIMENTAÇÃO PARA SPRINKLER - FORNECIMENTO E INSTALAÇÃO. AF_01/2026</t>
  </si>
  <si>
    <t>CURVA 45 GRAUS, EM AÇO, CONEXÃO SOLDADA, DN 50 (2"), INSTALADO EM PRUMADAS - FORNECIMENTO E INSTALAÇÃO. AF_01/2026</t>
  </si>
  <si>
    <t>CURVA 45 GRAUS, EM AÇO, CONEXÃO SOLDADA, DN 50 (2"), INSTALADO EM REDE DE ALIMENTAÇÃO PARA HIDRANTE - FORNECIMENTO E INSTALAÇÃO. AF_01/2026</t>
  </si>
  <si>
    <t>CURVA 45 GRAUS, EM AÇO, CONEXÃO SOLDADA, DN 50 (2"), INSTALADO EM REDE DE ALIMENTAÇÃO PARA SPRINKLER - FORNECIMENTO E INSTALAÇÃO. AF_01/2026</t>
  </si>
  <si>
    <t>CURVA 45 GRAUS, EM AÇO, CONEXÃO SOLDADA, DN 65 (2 1/2"), INSTALADO EM PRUMADAS - FORNECIMENTO E INSTALAÇÃO. AF_01/2026</t>
  </si>
  <si>
    <t>CURVA 45 GRAUS, EM AÇO, CONEXÃO SOLDADA, DN 65 (2 1/2"), INSTALADO EM REDE DE ALIMENTAÇÃO PARA HIDRANTE - FORNECIMENTO E INSTALAÇÃO. AF_01/2026</t>
  </si>
  <si>
    <t>CURVA 45 GRAUS, EM AÇO, CONEXÃO SOLDADA, DN 65 (2 1/2"), INSTALADO EM REDE DE ALIMENTAÇÃO PARA SPRINKLER - FORNECIMENTO E INSTALAÇÃO. AF_01/2026</t>
  </si>
  <si>
    <t>CURVA 45 GRAUS, EM AÇO, CONEXÃO SOLDADA, DN 80 (3"), INSTALADO EM PRUMADAS - FORNECIMENTO E INSTALAÇÃO. AF_01/2026</t>
  </si>
  <si>
    <t>CURVA 45 GRAUS, EM AÇO, CONEXÃO SOLDADA, DN 80 (3"), INSTALADO EM REDE DE ALIMENTAÇÃO PARA HIDRANTE - FORNECIMENTO E INSTALAÇÃO. AF_01/2026</t>
  </si>
  <si>
    <t>CURVA 45 GRAUS, EM AÇO, CONEXÃO SOLDADA, DN 80 (3"), INSTALADO EM REDE DE ALIMENTAÇÃO PARA SPRINKLER - FORNECIMENTO E INSTALAÇÃO. AF_01/2026</t>
  </si>
  <si>
    <t>CURVA 90 GRAUS, EM AÇO, CONEXÃO RANHURADA, DN 50 (2"), INSTALADO EM PRUMADAS - FORNECIMENTO E INSTALAÇÃO. AF_01/2026</t>
  </si>
  <si>
    <t>CURVA 90 GRAUS, EM AÇO, CONEXÃO RANHURADA, DN 65 (2 1/2"), INSTALADO EM PRUMADAS - FORNECIMENTO E INSTALAÇÃO. AF_01/2026</t>
  </si>
  <si>
    <t>CURVA 90 GRAUS, EM AÇO, CONEXÃO RANHURADA, DN 80 (3"), INSTALADO EM PRUMADAS - FORNECIMENTO E INSTALAÇÃO. AF_01/2026</t>
  </si>
  <si>
    <t>CURVA 90 GRAUS, EM AÇO, CONEXÃO SOLDADA, DN 15 (1/2"), INSTALADO EM RAMAIS E SUB-RAMAIS DE GÁS - FORNECIMENTO E INSTALAÇÃO. AF_01/2026</t>
  </si>
  <si>
    <t>CURVA 90 GRAUS, EM AÇO, CONEXÃO SOLDADA, DN 20 (3/4"), INSTALADO EM RAMAIS E SUB-RAMAIS DE GÁS - FORNECIMENTO E INSTALAÇÃO. AF_01/2026</t>
  </si>
  <si>
    <t>CURVA 90 GRAUS, EM AÇO, CONEXÃO SOLDADA, DN 25 (1"), INSTALADO EM RAMAIS E SUB-RAMAIS DE GÁS - FORNECIMENTO E INSTALAÇÃO. AF_01/2026</t>
  </si>
  <si>
    <t>CURVA 90 GRAUS, EM AÇO, CONEXÃO SOLDADA, DN 25 (1"), INSTALADO EM REDE DE ALIMENTAÇÃO PARA HIDRANTE - FORNECIMENTO E INSTALAÇÃO. AF_01/2026</t>
  </si>
  <si>
    <t>CURVA 90 GRAUS, EM AÇO, CONEXÃO SOLDADA, DN 25 (1"), INSTALADO EM REDE DE ALIMENTAÇÃO PARA SPRINKLER - FORNECIMENTO E INSTALAÇÃO. AF_01/2026</t>
  </si>
  <si>
    <t>CURVA 90 GRAUS, EM AÇO, CONEXÃO SOLDADA, DN 32 (1 1/4"), INSTALADO EM REDE DE ALIMENTAÇÃO PARA HIDRANTE - FORNECIMENTO E INSTALAÇÃO. AF_01/2026</t>
  </si>
  <si>
    <t>CURVA 90 GRAUS, EM AÇO, CONEXÃO SOLDADA, DN 32 (1 1/4"), INSTALADO EM REDE DE ALIMENTAÇÃO PARA SPRINKLER - FORNECIMENTO E INSTALAÇÃO. AF_01/2026</t>
  </si>
  <si>
    <t>CURVA 90 GRAUS, EM AÇO, CONEXÃO SOLDADA, DN 40 (1 1/2"), INSTALADO EM REDE DE ALIMENTAÇÃO PARA HIDRANTE - FORNECIMENTO E INSTALAÇÃO. AF_01/2026</t>
  </si>
  <si>
    <t>CURVA 90 GRAUS, EM AÇO, CONEXÃO SOLDADA, DN 40 (1 1/2"), INSTALADO EM REDE DE ALIMENTAÇÃO PARA SPRINKLER - FORNECIMENTO E INSTALAÇÃO. AF_01/2026</t>
  </si>
  <si>
    <t>CURVA 90 GRAUS, EM AÇO, CONEXÃO SOLDADA, DN 50 (2"), INSTALADO EM PRUMADAS - FORNECIMENTO E INSTALAÇÃO. AF_01/2026</t>
  </si>
  <si>
    <t>CURVA 90 GRAUS, EM AÇO, CONEXÃO SOLDADA, DN 50 (2"), INSTALADO EM REDE DE ALIMENTAÇÃO PARA HIDRANTE - FORNECIMENTO E INSTALAÇÃO. AF_01/2026</t>
  </si>
  <si>
    <t>CURVA 90 GRAUS, EM AÇO, CONEXÃO SOLDADA, DN 50 (2"), INSTALADO EM REDE DE ALIMENTAÇÃO PARA SPRINKLER - FORNECIMENTO E INSTALAÇÃO. AF_01/2026</t>
  </si>
  <si>
    <t>CURVA 90 GRAUS, EM AÇO, CONEXÃO SOLDADA, DN 65 (2 1/2"), INSTALADO EM PRUMADAS - FORNECIMENTO E INSTALAÇÃO. AF_01/2026</t>
  </si>
  <si>
    <t>CURVA 90 GRAUS, EM AÇO, CONEXÃO SOLDADA, DN 65 (2 1/2"), INSTALADO EM REDE DE ALIMENTAÇÃO PARA HIDRANTE - FORNECIMENTO E INSTALAÇÃO. AF_01/2026</t>
  </si>
  <si>
    <t>CURVA 90 GRAUS, EM AÇO, CONEXÃO SOLDADA, DN 65 (2 1/2"), INSTALADO EM REDE DE ALIMENTAÇÃO PARA SPRINKLER - FORNECIMENTO E INSTALAÇÃO. AF_01/2026</t>
  </si>
  <si>
    <t>CURVA 90 GRAUS, EM AÇO, CONEXÃO SOLDADA, DN 80 (3"), INSTALADO EM PRUMADAS - FORNECIMENTO E INSTALAÇÃO. AF_01/2026</t>
  </si>
  <si>
    <t>CURVA 90 GRAUS, EM AÇO, CONEXÃO SOLDADA, DN 80 (3"), INSTALADO EM REDE DE ALIMENTAÇÃO PARA HIDRANTE - FORNECIMENTO E INSTALAÇÃO. AF_01/2026</t>
  </si>
  <si>
    <t>CURVA 90 GRAUS, EM AÇO, CONEXÃO SOLDADA, DN 80 (3"), INSTALADO EM REDE DE ALIMENTAÇÃO PARA SPRINKLER - FORNECIMENTO E INSTALAÇÃO. AF_01/2026</t>
  </si>
  <si>
    <t>EXTINTOR DE INCÊNDIO PORTÁTIL COM CARGA DE CO2 DE 4 KG, CLASSE BC - FORNECIMENTO E INSTALAÇÃO. AF_01/2026_PE</t>
  </si>
  <si>
    <t>EXTINTOR DE INCÊNDIO PORTÁTIL COM CARGA DE CO2 DE 6 KG, CLASSE BC - FORNECIMENTO E INSTALAÇÃO. AF_01/2026_PE</t>
  </si>
  <si>
    <t>EXTINTOR DE INCÊNDIO PORTÁTIL COM CARGA DE PQS DE 12 KG, CLASSE BC - FORNECIMENTO E INSTALAÇÃO. AF_01/2026_PE</t>
  </si>
  <si>
    <t>EXTINTOR DE INCÊNDIO PORTÁTIL COM CARGA DE PQS DE 4 KG, CLASSE BC - FORNECIMENTO E INSTALAÇÃO. AF_01/2026_PE</t>
  </si>
  <si>
    <t>EXTINTOR DE INCÊNDIO PORTÁTIL COM CARGA DE PQS DE 6 KG, CLASSE BC - FORNECIMENTO E INSTALAÇÃO. AF_01/2026_PE</t>
  </si>
  <si>
    <t>EXTINTOR DE INCÊNDIO PORTÁTIL COM CARGA DE PQS DE 8 KG, CLASSE BC - FORNECIMENTO E INSTALAÇÃO. AF_01/2026_PE</t>
  </si>
  <si>
    <t>EXTINTOR DE INCÊNDIO PORTÁTIL COM CARGA DE ÁGUA PRESSURIZADA DE 10 L, CLASSE A - FORNECIMENTO E INSTALAÇÃO. AF_01/2026_PE</t>
  </si>
  <si>
    <t>JOELHO 45 GRAUS, EM FERRO GALVANIZADO, CONEXÃO ROSQUEADA, DN 15 (1/2"), INSTALADO EM RAMAIS E SUB-RAMAIS DE GÁS - FORNECIMENTO E INSTALAÇÃO. AF_01/2026</t>
  </si>
  <si>
    <t>JOELHO 45 GRAUS, EM FERRO GALVANIZADO, CONEXÃO ROSQUEADA, DN 20 (3/4"), INSTALADO EM RAMAIS E SUB-RAMAIS DE GÁS - FORNECIMENTO E INSTALAÇÃO. AF_01/2026</t>
  </si>
  <si>
    <t>JOELHO 45 GRAUS, EM FERRO GALVANIZADO, CONEXÃO ROSQUEADA, DN 25 (1"), INSTALADO EM RAMAIS E SUB-RAMAIS DE GÁS - FORNECIMENTO E INSTALAÇÃO. AF_01/2026</t>
  </si>
  <si>
    <t>JOELHO 45 GRAUS, EM FERRO GALVANIZADO, CONEXÃO ROSQUEADA, DN 25 (1"), INSTALADO EM REDE DE ALIMENTAÇÃO PARA SPRINKLER - FORNECIMENTO E INSTALAÇÃO. AF_01/2026</t>
  </si>
  <si>
    <t>JOELHO 45 GRAUS, EM FERRO GALVANIZADO, CONEXÃO ROSQUEADA, DN 32 (1 1/4"), INSTALADO EM REDE DE ALIMENTAÇÃO PARA SPRINKLER - FORNECIMENTO E INSTALAÇÃO. AF_01/2026</t>
  </si>
  <si>
    <t>JOELHO 45 GRAUS, EM FERRO GALVANIZADO, CONEXÃO ROSQUEADA, DN 40 (1 1/2"), INSTALADO EM REDE DE ALIMENTAÇÃO PARA SPRINKLER - FORNECIMENTO E INSTALAÇÃO. AF_01/2026</t>
  </si>
  <si>
    <t>JOELHO 45 GRAUS, EM FERRO GALVANIZADO, CONEXÃO ROSQUEADA, DN 50 (2"), INSTALADO EM REDE DE ALIMENTAÇÃO PARA SPRINKLER - FORNECIMENTO E INSTALAÇÃO. AF_01/2026</t>
  </si>
  <si>
    <t>JOELHO 45 GRAUS, EM FERRO GALVANIZADO, CONEXÃO ROSQUEADA, DN 65 (2 1/2"), INSTALADO EM REDE DE ALIMENTAÇÃO PARA SPRINKLER - FORNECIMENTO E INSTALAÇÃO. AF_01/2026</t>
  </si>
  <si>
    <t>JOELHO 45 GRAUS, EM FERRO GALVANIZADO, CONEXÃO ROSQUEADA, DN 80 (3"), INSTALADO EM REDE DE ALIMENTAÇÃO PARA HIDRANTE - FORNECIMENTO E INSTALAÇÃO. AF_01/2026</t>
  </si>
  <si>
    <t>JOELHO 45 GRAUS, EM FERRO GALVANIZADO, CONEXÃO ROSQUEADA, DN 80 (3"), INSTALADO EM REDE DE ALIMENTAÇÃO PARA SPRINKLER - FORNECIMENTO E INSTALAÇÃO. AF_01/2026</t>
  </si>
  <si>
    <t>JOELHO 45 GRAUS, EM FERRO GALVANIZADO, DN 25 (1"), CONEXÃO ROSQUEADA, INSTALADO EM REDE DE ALIMENTAÇÃO PARA HIDRANTE - FORNECIMENTO E INSTALAÇÃO. AF_01/2026</t>
  </si>
  <si>
    <t>JOELHO 45 GRAUS, EM FERRO GALVANIZADO, DN 32 (1 1/4"), CONEXÃO ROSQUEADA, INSTALADO EM REDE DE ALIMENTAÇÃO PARA HIDRANTE - FORNECIMENTO E INSTALAÇÃO. AF_01/2026</t>
  </si>
  <si>
    <t>JOELHO 45 GRAUS, EM FERRO GALVANIZADO, DN 40 (1 1/2"), CONEXÃO ROSQUEADA, INSTALADO EM REDE DE ALIMENTAÇÃO PARA HIDRANTE - FORNECIMENTO E INSTALAÇÃO. AF_01/2026</t>
  </si>
  <si>
    <t>JOELHO 45 GRAUS, EM FERRO GALVANIZADO, DN 50 (2"), CONEXÃO ROSQUEADA, INSTALADO EM PRUMADAS - FORNECIMENTO E INSTALAÇÃO. AF_01/2026</t>
  </si>
  <si>
    <t>JOELHO 45 GRAUS, EM FERRO GALVANIZADO, DN 50 (2"), CONEXÃO ROSQUEADA, INSTALADO EM REDE DE ALIMENTAÇÃO PARA HIDRANTE - FORNECIMENTO E INSTALAÇÃO. AF_01/2026</t>
  </si>
  <si>
    <t>JOELHO 45 GRAUS, EM FERRO GALVANIZADO, DN 65 (2 1/2"), CONEXÃO ROSQUEADA, INSTALADO EM PRUMADAS - FORNECIMENTO E INSTALAÇÃO. AF_01/2026</t>
  </si>
  <si>
    <t>JOELHO 45 GRAUS, EM FERRO GALVANIZADO, DN 65 (2 1/2"), CONEXÃO ROSQUEADA, INSTALADO EM REDE DE ALIMENTAÇÃO PARA HIDRANTE - FORNECIMENTO E INSTALAÇÃO. AF_01/2026</t>
  </si>
  <si>
    <t>JOELHO 45 GRAUS, EM FERRO GALVANIZADO, DN 80 (3"), CONEXÃO ROSQUEADA, INSTALADO EM PRUMADAS - FORNECIMENTO E INSTALAÇÃO. AF_01/2026</t>
  </si>
  <si>
    <t>JOELHO 90 GRAUS, EM FERRO GALVANIZADO, CONEXÃO ROSQUEADA, DN 15 (1/2"), INSTALADO EM RAMAIS E SUB-RAMAIS DE GÁS - FORNECIMENTO E INSTALAÇÃO. AF_01/2026</t>
  </si>
  <si>
    <t>JOELHO 90 GRAUS, EM FERRO GALVANIZADO, CONEXÃO ROSQUEADA, DN 20 (3/4"), INSTALADO EM RAMAIS E SUB-RAMAIS DE GÁS - FORNECIMENTO E INSTALAÇÃO. AF_01/2026</t>
  </si>
  <si>
    <t>JOELHO 90 GRAUS, EM FERRO GALVANIZADO, CONEXÃO ROSQUEADA, DN 25 (1"), INSTALADO EM RAMAIS E SUB-RAMAIS DE GÁS - FORNECIMENTO E INSTALAÇÃO. AF_01/2026</t>
  </si>
  <si>
    <t>JOELHO 90 GRAUS, EM FERRO GALVANIZADO, CONEXÃO ROSQUEADA, DN 25 (1"), INSTALADO EM REDE DE ALIMENTAÇÃO PARA SPRINKLER - FORNECIMENTO E INSTALAÇÃO. AF_01/2026</t>
  </si>
  <si>
    <t>JOELHO 90 GRAUS, EM FERRO GALVANIZADO, CONEXÃO ROSQUEADA, DN 32 (1 1/4"), INSTALADO EM REDE DE ALIMENTAÇÃO PARA SPRINKLER - FORNECIMENTO E INSTALAÇÃO. AF_01/2026</t>
  </si>
  <si>
    <t>JOELHO 90 GRAUS, EM FERRO GALVANIZADO, CONEXÃO ROSQUEADA, DN 40 (1 1/2"), INSTALADO EM REDE DE ALIMENTAÇÃO PARA SPRINKLER - FORNECIMENTO E INSTALAÇÃO. AF_01/2026</t>
  </si>
  <si>
    <t>JOELHO 90 GRAUS, EM FERRO GALVANIZADO, CONEXÃO ROSQUEADA, DN 50 (2"), INSTALADO EM REDE DE ALIMENTAÇÃO PARA SPRINKLER - FORNECIMENTO E INSTALAÇÃO. AF_01/2026</t>
  </si>
  <si>
    <t>JOELHO 90 GRAUS, EM FERRO GALVANIZADO, CONEXÃO ROSQUEADA, DN 65 (2 1/2"), INSTALADO EM REDE DE ALIMENTAÇÃO PARA SPRINKLER - FORNECIMENTO E INSTALAÇÃO. AF_01/2026</t>
  </si>
  <si>
    <t>JOELHO 90 GRAUS, EM FERRO GALVANIZADO, CONEXÃO ROSQUEADA, DN 80 (3"), INSTALADO EM REDE DE ALIMENTAÇÃO PARA HIDRANTE - FORNECIMENTO E INSTALAÇÃO. AF_01/2026</t>
  </si>
  <si>
    <t>JOELHO 90 GRAUS, EM FERRO GALVANIZADO, CONEXÃO ROSQUEADA, DN 80 (3"), INSTALADO EM REDE DE ALIMENTAÇÃO PARA SPRINKLER - FORNECIMENTO E INSTALAÇÃO. AF_01/2026</t>
  </si>
  <si>
    <t>JOELHO 90 GRAUS, EM FERRO GALVANIZADO, DN 25 (1"), CONEXÃO ROSQUEADA, INSTALADO EM REDE DE ALIMENTAÇÃO PARA HIDRANTE - FORNECIMENTO E INSTALAÇÃO. AF_01/2026</t>
  </si>
  <si>
    <t>JOELHO 90 GRAUS, EM FERRO GALVANIZADO, DN 32 (1 1/4"), CONEXÃO ROSQUEADA, INSTALADO EM REDE DE ALIMENTAÇÃO PARA HIDRANTE - FORNECIMENTO E INSTALAÇÃO. AF_01/2026</t>
  </si>
  <si>
    <t>JOELHO 90 GRAUS, EM FERRO GALVANIZADO, DN 40 (1 1/2"), CONEXÃO ROSQUEADA, INSTALADO EM REDE DE ALIMENTAÇÃO PARA HIDRANTE - FORNECIMENTO E INSTALAÇÃO. AF_01/2026</t>
  </si>
  <si>
    <t>JOELHO 90 GRAUS, EM FERRO GALVANIZADO, DN 50 (2"), CONEXÃO ROSQUEADA, INSTALADO EM PRUMADAS - FORNECIMENTO E INSTALAÇÃO. AF_01/2026</t>
  </si>
  <si>
    <t>JOELHO 90 GRAUS, EM FERRO GALVANIZADO, DN 50 (2"), CONEXÃO ROSQUEADA, INSTALADO EM REDE DE ALIMENTAÇÃO PARA HIDRANTE - FORNECIMENTO E INSTALAÇÃO. AF_01/2026</t>
  </si>
  <si>
    <t>JOELHO 90 GRAUS, EM FERRO GALVANIZADO, DN 65 (2 1/2"), CONEXÃO ROSQUEADA, INSTALADO EM PRUMADAS - FORNECIMENTO E INSTALAÇÃO. AF_01/2026</t>
  </si>
  <si>
    <t>JOELHO 90 GRAUS, EM FERRO GALVANIZADO, DN 65 (2 1/2"), CONEXÃO ROSQUEADA, INSTALADO EM REDE DE ALIMENTAÇÃO PARA HIDRANTE - FORNECIMENTO E INSTALAÇÃO. AF_01/2026</t>
  </si>
  <si>
    <t>JOELHO 90 GRAUS, EM FERRO GALVANIZADO, DN 80 (3"), CONEXÃO ROSQUEADA, INSTALADO EM PRUMADAS - FORNECIMENTO E INSTALAÇÃO. AF_01/2026</t>
  </si>
  <si>
    <t>JOELHO 90°, EM FERRO GALVANIZADO, 4", CONEXÃO ROSQUEADA, INSTALADO EM PRUMADAS - FORNECIMENTO E INSTALAÇÃO. AF_01/2026</t>
  </si>
  <si>
    <t>JOELHO 90°, EM FERRO GALVANIZADO, 4", CONEXÃO ROSQUEADA, INSTALADO EM REDE DE ALIMENTAÇÃO PARA HIDRANTE - FORNECIMENTO E INSTALAÇÃO. AF_01/2026</t>
  </si>
  <si>
    <t>LUVA COM REDUÇÃO, EM AÇO, CONEXÃO SOLDADA, DN 20 X 15 MM (3/4" X 1/2"), INSTALADO EM RAMAIS E SUB-RAMAIS DE GÁS - FORNECIMENTO E INSTALAÇÃO. AF_01/2026</t>
  </si>
  <si>
    <t>LUVA COM REDUÇÃO, EM AÇO, CONEXÃO SOLDADA, DN 25 X 20 MM (1 X 3/4"), INSTALADO EM REDE DE ALIMENTAÇÃO PARA HIDRANTE - FORNECIMENTO E INSTALAÇÃO. AF_01/2026</t>
  </si>
  <si>
    <t>LUVA COM REDUÇÃO, EM AÇO, CONEXÃO SOLDADA, DN 25 X 20 MM (1" X 3/4"), INSTALADO EM RAMAIS E SUB-RAMAIS DE GÁS - FORNECIMENTO E INSTALAÇÃO. AF_01/2026</t>
  </si>
  <si>
    <t>LUVA COM REDUÇÃO, EM AÇO, CONEXÃO SOLDADA, DN 25 X 20 MM (1" X 3/4"), INSTALADO EM REDE DE ALIMENTAÇÃO PARA SPRINKLER - FORNECIMENTO E INSTALAÇÃO. AF_01/2026</t>
  </si>
  <si>
    <t>LUVA COM REDUÇÃO, EM AÇO, CONEXÃO SOLDADA, DN 32 X 25 MM (1 1/4" X 1"), INSTALADO EM REDE DE ALIMENTAÇÃO PARA HIDRANTE - FORNECIMENTO E INSTALAÇÃO. AF_01/2026</t>
  </si>
  <si>
    <t>LUVA COM REDUÇÃO, EM AÇO, CONEXÃO SOLDADA, DN 32 X 25 MM (1 1/4" X 1"), INSTALADO EM REDE DE ALIMENTAÇÃO PARA SPRINKLER - FORNECIMENTO E INSTALAÇÃO. AF_01/2026</t>
  </si>
  <si>
    <t>LUVA COM REDUÇÃO, EM AÇO, CONEXÃO SOLDADA, DN 40 X 32 MM (1 1/2" X 1 1/4"), INSTALADO EM REDE DE ALIMENTAÇÃO PARA HIDRANTE - FORNECIMENTO E INSTALAÇÃO. AF_01/2026</t>
  </si>
  <si>
    <t>LUVA COM REDUÇÃO, EM AÇO, CONEXÃO SOLDADA, DN 40 X 32 MM (1 1/2" X 1 1/4"), INSTALADO EM REDE DE ALIMENTAÇÃO PARA SPRINKLER - FORNECIMENTO E INSTALAÇÃO. AF_01/2026</t>
  </si>
  <si>
    <t>LUVA COM REDUÇÃO, EM AÇO, CONEXÃO SOLDADA, DN 50 X 40 MM (2 X 1 1/2"), INSTALADO EM PRUMADAS - FORNECIMENTO E INSTALAÇÃO. AF_01/2026</t>
  </si>
  <si>
    <t>LUVA COM REDUÇÃO, EM AÇO, CONEXÃO SOLDADA, DN 50 X 40 MM (2" X 1 1/2"), INSTALADO EM REDE DE ALIMENTAÇÃO PARA HIDRANTE - FORNECIMENTO E INSTALAÇÃO. AF_01/2026</t>
  </si>
  <si>
    <t>LUVA COM REDUÇÃO, EM AÇO, CONEXÃO SOLDADA, DN 50 X 40 MM (2" X 1 1/2"), INSTALADO EM REDE DE ALIMENTAÇÃO PARA SPRINKLER - FORNECIMENTO E INSTALAÇÃO. AF_01/2026</t>
  </si>
  <si>
    <t>LUVA COM REDUÇÃO, EM AÇO, CONEXÃO SOLDADA, DN 65 X 50 MM (2 1/2" X 2"), INSTALADO EM PRUMADAS - FORNECIMENTO E INSTALAÇÃO. AF_01/2026</t>
  </si>
  <si>
    <t>LUVA COM REDUÇÃO, EM AÇO, CONEXÃO SOLDADA, DN 65 X 50 MM (2 1/2" X 2"), INSTALADO EM REDE DE ALIMENTAÇÃO PARA HIDRANTE - FORNECIMENTO E INSTALAÇÃO. AF_01/2026</t>
  </si>
  <si>
    <t>LUVA COM REDUÇÃO, EM AÇO, CONEXÃO SOLDADA, DN 65 X 50 MM (2 1/2" X 2"), INSTALADO EM REDE DE ALIMENTAÇÃO PARA SPRINKLER - FORNECIMENTO E INSTALAÇÃO. AF_01/2026</t>
  </si>
  <si>
    <t>LUVA COM REDUÇÃO, EM AÇO, CONEXÃO SOLDADA, DN 80 X 65 MM (3" X 2 1/2"), INSTALADO EM PRUMADAS - FORNECIMENTO E INSTALAÇÃO. AF_01/2026</t>
  </si>
  <si>
    <t>LUVA COM REDUÇÃO, EM AÇO, CONEXÃO SOLDADA, DN 80 X 65 MM (3" X 2 1/2"), INSTALADO EM REDE DE ALIMENTAÇÃO PARA HIDRANTE - FORNECIMENTO E INSTALAÇÃO. AF_01/2026</t>
  </si>
  <si>
    <t>LUVA COM REDUÇÃO, EM AÇO, CONEXÃO SOLDADA, DN 80 X 65 MM (3" X 2 1/2"), INSTALADO EM REDE DE ALIMENTAÇÃO PARA SPRINKLER - FORNECIMENTO E INSTALAÇÃO. AF_01/2026</t>
  </si>
  <si>
    <t>LUVA DE REDUÇÃO, EM FERRO GALVANIZADO, 1 1/2" X 1 1/4", CONEXÃO ROSQUEADA, INSTALADO EM REDE DE ALIMENTAÇÃO PARA HIDRANTE - FORNECIMENTO E INSTALAÇÃO. AF_01/2026</t>
  </si>
  <si>
    <t>LUVA DE REDUÇÃO, EM FERRO GALVANIZADO, 1 1/2" X 1 1/4", CONEXÃO ROSQUEADA, INSTALADO EM REDE DE ALIMENTAÇÃO PARA SPRINKLER - FORNECIMENTO E INSTALAÇÃO. AF_01/2026</t>
  </si>
  <si>
    <t>LUVA DE REDUÇÃO, EM FERRO GALVANIZADO, 1 1/2" X 1", CONEXÃO ROSQUEADA, INSTALADO EM REDE DE ALIMENTAÇÃO PARA HIDRANTE - FORNECIMENTO E INSTALAÇÃO. AF_01/2026</t>
  </si>
  <si>
    <t>LUVA DE REDUÇÃO, EM FERRO GALVANIZADO, 1 1/2" X 1", CONEXÃO ROSQUEADA, INSTALADO EM REDE DE ALIMENTAÇÃO PARA SPRINKLER - FORNECIMENTO E INSTALAÇÃO. AF_01/2026</t>
  </si>
  <si>
    <t>LUVA DE REDUÇÃO, EM FERRO GALVANIZADO, 1 1/2" X 3/4", CONEXÃO ROSQUEADA, INSTALADO EM REDE DE ALIMENTAÇÃO PARA HIDRANTE - FORNECIMENTO E INSTALAÇÃO. AF_01/2026</t>
  </si>
  <si>
    <t>LUVA DE REDUÇÃO, EM FERRO GALVANIZADO, 1 1/2" X 3/4", CONEXÃO ROSQUEADA, INSTALADO EM REDE DE ALIMENTAÇÃO PARA SPRINKLER - FORNECIMENTO E INSTALAÇÃO. AF_01/2026</t>
  </si>
  <si>
    <t>LUVA DE REDUÇÃO, EM FERRO GALVANIZADO, 1 1/4" X 1", CONEXÃO ROSQUEADA, INSTALADO EM REDE DE ALIMENTAÇÃO PARA HIDRANTE - FORNECIMENTO E INSTALAÇÃO. AF_01/2026</t>
  </si>
  <si>
    <t>LUVA DE REDUÇÃO, EM FERRO GALVANIZADO, 1 1/4" X 1", CONEXÃO ROSQUEADA, INSTALADO EM REDE DE ALIMENTAÇÃO PARA SPRINKLER - FORNECIMENTO E INSTALAÇÃO. AF_01/2026</t>
  </si>
  <si>
    <t>LUVA DE REDUÇÃO, EM FERRO GALVANIZADO, 1 1/4" X 1/2", CONEXÃO ROSQUEADA, INSTALADO EM REDE DE ALIMENTAÇÃO PARA HIDRANTE - FORNECIMENTO E INSTALAÇÃO. AF_01/2026</t>
  </si>
  <si>
    <t>LUVA DE REDUÇÃO, EM FERRO GALVANIZADO, 1 1/4" X 1/2", CONEXÃO ROSQUEADA, INSTALADO EM REDE DE ALIMENTAÇÃO PARA SPRINKLER - FORNECIMENTO E INSTALAÇÃO. AF_01/2026</t>
  </si>
  <si>
    <t>LUVA DE REDUÇÃO, EM FERRO GALVANIZADO, 1 1/4" X 3/4", CONEXÃO ROSQUEADA, INSTALADO EM REDE DE ALIMENTAÇÃO PARA HIDRANTE - FORNECIMENTO E INSTALAÇÃO. AF_01/2026</t>
  </si>
  <si>
    <t>LUVA DE REDUÇÃO, EM FERRO GALVANIZADO, 1 1/4" X 3/4", CONEXÃO ROSQUEADA, INSTALADO EM REDE DE ALIMENTAÇÃO PARA SPRINKLER - FORNECIMENTO E INSTALAÇÃO. AF_01/2026</t>
  </si>
  <si>
    <t>LUVA DE REDUÇÃO, EM FERRO GALVANIZADO, 1" X 1/2", CONEXÃO ROSQUEADA, INSTALADO EM REDE DE ALIMENTAÇÃO PARA HIDRANTE - FORNECIMENTO E INSTALAÇÃO. AF_01/2026</t>
  </si>
  <si>
    <t>LUVA DE REDUÇÃO, EM FERRO GALVANIZADO, 1" X 1/2", CONEXÃO ROSQUEADA, INSTALADO EM REDE DE ALIMENTAÇÃO PARA SPRINKLER - FORNECIMENTO E INSTALAÇÃO. AF_01/2026</t>
  </si>
  <si>
    <t>LUVA DE REDUÇÃO, EM FERRO GALVANIZADO, 1" X 3/4", CONEXÃO ROSQUEADA, INSTALADO EM REDE DE ALIMENTAÇÃO PARA HIDRANTE - FORNECIMENTO E INSTALAÇÃO. AF_01/2026</t>
  </si>
  <si>
    <t>LUVA DE REDUÇÃO, EM FERRO GALVANIZADO, 1" X 3/4", CONEXÃO ROSQUEADA, INSTALADO EM REDE DE ALIMENTAÇÃO PARA SPRINKLER - FORNECIMENTO E INSTALAÇÃO. AF_01/2026</t>
  </si>
  <si>
    <t>LUVA DE REDUÇÃO, EM FERRO GALVANIZADO, 2 1/2" X 1 1/2", CONEXÃO ROSQUEADA, INSTALADO EM PRUMADAS - FORNECIMENTO E INSTALAÇÃO. AF_01/2026</t>
  </si>
  <si>
    <t>LUVA DE REDUÇÃO, EM FERRO GALVANIZADO, 2 1/2" X 1 1/2", CONEXÃO ROSQUEADA, INSTALADO EM REDE DE ALIMENTAÇÃO PARA HIDRANTE - FORNECIMENTO E INSTALAÇÃO. AF_01/2026</t>
  </si>
  <si>
    <t>LUVA DE REDUÇÃO, EM FERRO GALVANIZADO, 2 1/2" X 1 1/2", CONEXÃO ROSQUEADA, INSTALADO EM REDE DE ALIMENTAÇÃO PARA SPRINKLER - FORNECIMENTO E INSTALAÇÃO. AF_01/2026</t>
  </si>
  <si>
    <t>LUVA DE REDUÇÃO, EM FERRO GALVANIZADO, 2 1/2" X 2", CONEXÃO ROSQUEADA, INSTALADO EM PRUMADAS - FORNECIMENTO E INSTALAÇÃO. AF_01/2026</t>
  </si>
  <si>
    <t>LUVA DE REDUÇÃO, EM FERRO GALVANIZADO, 2 1/2" X 2", CONEXÃO ROSQUEADA, INSTALADO EM REDE DE ALIMENTAÇÃO PARA HIDRANTE - FORNECIMENTO E INSTALAÇÃO. AF_01/2026</t>
  </si>
  <si>
    <t>LUVA DE REDUÇÃO, EM FERRO GALVANIZADO, 2 1/2" X 2", CONEXÃO ROSQUEADA, INSTALADO EM REDE DE ALIMENTAÇÃO PARA SPRINKLER - FORNECIMENTO E INSTALAÇÃO. AF_01/2026</t>
  </si>
  <si>
    <t>LUVA DE REDUÇÃO, EM FERRO GALVANIZADO, 2" X 1 1/2", CONEXÃO ROSQUEADA, INSTALADO EM PRUMADAS - FORNECIMENTO E INSTALAÇÃO. AF_01/2026</t>
  </si>
  <si>
    <t>LUVA DE REDUÇÃO, EM FERRO GALVANIZADO, 2" X 1 1/2", CONEXÃO ROSQUEADA, INSTALADO EM REDE DE ALIMENTAÇÃO PARA HIDRANTE - FORNECIMENTO E INSTALAÇÃO. AF_01/2026</t>
  </si>
  <si>
    <t>LUVA DE REDUÇÃO, EM FERRO GALVANIZADO, 2" X 1 1/2", CONEXÃO ROSQUEADA, INSTALADO EM REDE DE ALIMENTAÇÃO PARA SPRINKLER - FORNECIMENTO E INSTALAÇÃO. AF_01/2026</t>
  </si>
  <si>
    <t>LUVA DE REDUÇÃO, EM FERRO GALVANIZADO, 2" X 1 1/4", CONEXÃO ROSQUEADA, INSTALADO EM PRUMADAS - FORNECIMENTO E INSTALAÇÃO. AF_01/2026</t>
  </si>
  <si>
    <t>LUVA DE REDUÇÃO, EM FERRO GALVANIZADO, 2" X 1 1/4", CONEXÃO ROSQUEADA, INSTALADO EM REDE DE ALIMENTAÇÃO PARA HIDRANTE - FORNECIMENTO E INSTALAÇÃO. AF_01/2026</t>
  </si>
  <si>
    <t>LUVA DE REDUÇÃO, EM FERRO GALVANIZADO, 2" X 1 1/4", CONEXÃO ROSQUEADA, INSTALADO EM REDE DE ALIMENTAÇÃO PARA SPRINKLER - FORNECIMENTO E INSTALAÇÃO. AF_01/2026</t>
  </si>
  <si>
    <t>LUVA DE REDUÇÃO, EM FERRO GALVANIZADO, 2" X 1", CONEXÃO ROSQUEADA, INSTALADO EM PRUMADAS - FORNECIMENTO E INSTALAÇÃO. AF_01/2026</t>
  </si>
  <si>
    <t>LUVA DE REDUÇÃO, EM FERRO GALVANIZADO, 2" X 1", CONEXÃO ROSQUEADA, INSTALADO EM REDE DE ALIMENTAÇÃO PARA HIDRANTE - FORNECIMENTO E INSTALAÇÃO. AF_01/2026</t>
  </si>
  <si>
    <t>LUVA DE REDUÇÃO, EM FERRO GALVANIZADO, 2" X 1", CONEXÃO ROSQUEADA, INSTALADO EM REDE DE ALIMENTAÇÃO PARA SPRINKLER - FORNECIMENTO E INSTALAÇÃO. AF_01/2026</t>
  </si>
  <si>
    <t>LUVA DE REDUÇÃO, EM FERRO GALVANIZADO, 3" X 1 1/2", CONEXÃO ROSQUEADA, INSTALADO EM PRUMADAS - FORNECIMENTO E INSTALAÇÃO. AF_01/2026</t>
  </si>
  <si>
    <t>LUVA DE REDUÇÃO, EM FERRO GALVANIZADO, 3" X 2 1/2", CONEXÃO ROSQUEADA, INSTALADO EM PRUMADAS - FORNECIMENTO E INSTALAÇÃO. AF_01/2026</t>
  </si>
  <si>
    <t>LUVA DE REDUÇÃO, EM FERRO GALVANIZADO, 3" X 2 1/2", CONEXÃO ROSQUEADA, INSTALADO EM REDE DE ALIMENTAÇÃO PARA HIDRANTE - FORNECIMENTO E INSTALAÇÃO. AF_01/2026</t>
  </si>
  <si>
    <t>LUVA DE REDUÇÃO, EM FERRO GALVANIZADO, 3" X 2 1/2", CONEXÃO ROSQUEADA, INSTALADO EM REDE DE ALIMENTAÇÃO PARA SPRINKLER - FORNECIMENTO E INSTALAÇÃO. AF_01/2026</t>
  </si>
  <si>
    <t>LUVA DE REDUÇÃO, EM FERRO GALVANIZADO, 3" X 2", CONEXÃO ROSQUEADA, INSTALADO EM PRUMADAS - FORNECIMENTO E INSTALAÇÃO. AF_01/2026</t>
  </si>
  <si>
    <t>LUVA DE REDUÇÃO, EM FERRO GALVANIZADO, 3" X 2", CONEXÃO ROSQUEADA, INSTALADO EM REDE DE ALIMENTAÇÃO PARA HIDRANTE - FORNECIMENTO E INSTALAÇÃO. AF_01/2026</t>
  </si>
  <si>
    <t>LUVA DE REDUÇÃO, EM FERRO GALVANIZADO, 3" X 2", CONEXÃO ROSQUEADA, INSTALADO EM REDE DE ALIMENTAÇÃO PARA SPRINKLER - FORNECIMENTO E INSTALAÇÃO. AF_01/2026</t>
  </si>
  <si>
    <t>LUVA DE REDUÇÃO, EM FERRO GALVANIZADO, 3/4" X 1/2", CONEXÃO ROSQUEADA, INSTALADO EM RAMAIS E SUB-RAMAIS DE GÁS - FORNECIMENTO E INSTALAÇÃO. AF_01/2026</t>
  </si>
  <si>
    <t>LUVA DE REDUÇÃO, EM FERRO GALVANIZADO, 4" X 2 1/2", CONEXÃO ROSQUEADA, INSTALADO EM PRUMADAS - FORNECIMENTO E INSTALAÇÃO. AF_01/2026</t>
  </si>
  <si>
    <t>LUVA DE REDUÇÃO, EM FERRO GALVANIZADO, 4" X 2 1/2", CONEXÃO ROSQUEADA, INSTALADO EM REDE DE ALIMENTAÇÃO PARA HIDRANTE - FORNECIMENTO E INSTALAÇÃO. AF_01/2026</t>
  </si>
  <si>
    <t>LUVA DE REDUÇÃO, EM FERRO GALVANIZADO, 4" X 2", CONEXÃO ROSQUEADA, INSTALADO EM PRUMADAS - FORNECIMENTO E INSTALAÇÃO. AF_01/2026</t>
  </si>
  <si>
    <t>LUVA DE REDUÇÃO, EM FERRO GALVANIZADO, 4" X 2", CONEXÃO ROSQUEADA, INSTALADO EM REDE DE ALIMENTAÇÃO PARA HIDRANTE - FORNECIMENTO E INSTALAÇÃO. AF_01/2026</t>
  </si>
  <si>
    <t>LUVA DE REDUÇÃO, EM FERRO GALVANIZADO, 4" X 3", CONEXÃO ROSQUEADA, INSTALADO EM PRUMADAS - FORNECIMENTO E INSTALAÇÃO. AF_01/2026</t>
  </si>
  <si>
    <t>LUVA DE REDUÇÃO, EM FERRO GALVANIZADO, 4" X 3", CONEXÃO ROSQUEADA, INSTALADO EM REDE DE ALIMENTAÇÃO PARA HIDRANTE - FORNECIMENTO E INSTALAÇÃO. AF_01/2026</t>
  </si>
  <si>
    <t>LUVA, EM AÇO, CONEXÃO SOLDADA, DN 15 (1/2"), INSTALADO EM RAMAIS E SUB-RAMAIS DE GÁS - FORNECIMENTO E INSTALAÇÃO. AF_01/2026</t>
  </si>
  <si>
    <t>LUVA, EM AÇO, CONEXÃO SOLDADA, DN 20 (3/4"), INSTALADO EM RAMAIS E SUB-RAMAIS DE GÁS - FORNECIMENTO E INSTALAÇÃO. AF_01/2026</t>
  </si>
  <si>
    <t>LUVA, EM AÇO, CONEXÃO SOLDADA, DN 25 (1"), INSTALADO EM RAMAIS E SUB-RAMAIS DE GÁS - FORNECIMENTO E INSTALAÇÃO. AF_01/2026</t>
  </si>
  <si>
    <t>LUVA, EM AÇO, CONEXÃO SOLDADA, DN 25 (1"), INSTALADO EM REDE DE ALIMENTAÇÃO PARA HIDRANTE - FORNECIMENTO E INSTALAÇÃO. AF_01/2026</t>
  </si>
  <si>
    <t>LUVA, EM AÇO, CONEXÃO SOLDADA, DN 25 (1"), INSTALADO EM REDE DE ALIMENTAÇÃO PARA SPRINKLER - FORNECIMENTO E INSTALAÇÃO. AF_01/2026</t>
  </si>
  <si>
    <t>LUVA, EM AÇO, CONEXÃO SOLDADA, DN 32 (1 1/4"), INSTALADO EM REDE DE ALIMENTAÇÃO PARA HIDRANTE - FORNECIMENTO E INSTALAÇÃO. AF_01/2026</t>
  </si>
  <si>
    <t>LUVA, EM AÇO, CONEXÃO SOLDADA, DN 32 (1 1/4"), INSTALADO EM REDE DE ALIMENTAÇÃO PARA SPRINKLER - FORNECIMENTO E INSTALAÇÃO. AF_01/2026</t>
  </si>
  <si>
    <t>LUVA, EM AÇO, CONEXÃO SOLDADA, DN 40 (1 1/2"), INSTALADO EM REDE DE ALIMENTAÇÃO PARA HIDRANTE - FORNECIMENTO E INSTALAÇÃO. AF_01/2026</t>
  </si>
  <si>
    <t>LUVA, EM AÇO, CONEXÃO SOLDADA, DN 40 (1 1/2"), INSTALADO EM REDE DE ALIMENTAÇÃO PARA SPRINKLER - FORNECIMENTO E INSTALAÇÃO. AF_01/2026</t>
  </si>
  <si>
    <t>LUVA, EM AÇO, CONEXÃO SOLDADA, DN 50 (2"), INSTALADO EM PRUMADAS - FORNECIMENTO E INSTALAÇÃO. AF_01/2026</t>
  </si>
  <si>
    <t>LUVA, EM AÇO, CONEXÃO SOLDADA, DN 50 (2"), INSTALADO EM REDE DE ALIMENTAÇÃO PARA HIDRANTE - FORNECIMENTO E INSTALAÇÃO. AF_01/2026</t>
  </si>
  <si>
    <t>LUVA, EM AÇO, CONEXÃO SOLDADA, DN 50 (2"), INSTALADO EM REDE DE ALIMENTAÇÃO PARA SPRINKLER - FORNECIMENTO E INSTALAÇÃO. AF_01/2026</t>
  </si>
  <si>
    <t>LUVA, EM AÇO, CONEXÃO SOLDADA, DN 65 (2 1/2"), INSTALADO EM PRUMADAS - FORNECIMENTO E INSTALAÇÃO. AF_01/2026</t>
  </si>
  <si>
    <t>LUVA, EM AÇO, CONEXÃO SOLDADA, DN 65 (2 1/2"), INSTALADO EM REDE DE ALIMENTAÇÃO PARA HIDRANTE - FORNECIMENTO E INSTALAÇÃO. AF_01/2026</t>
  </si>
  <si>
    <t>LUVA, EM AÇO, CONEXÃO SOLDADA, DN 65 (2 1/2"), INSTALADO EM REDE DE ALIMENTAÇÃO PARA SPRINKLER - FORNECIMENTO E INSTALAÇÃO. AF_01/2026</t>
  </si>
  <si>
    <t>LUVA, EM AÇO, CONEXÃO SOLDADA, DN 80 (3"), INSTALADO EM PRUMADAS - FORNECIMENTO E INSTALAÇÃO. AF_01/2026</t>
  </si>
  <si>
    <t>LUVA, EM AÇO, CONEXÃO SOLDADA, DN 80 (3"), INSTALADO EM REDE DE ALIMENTAÇÃO PARA HIDRANTE - FORNECIMENTO E INSTALAÇÃO. AF_01/2026</t>
  </si>
  <si>
    <t>LUVA, EM AÇO, CONEXÃO SOLDADA, DN 80 (3"), INSTALADO EM REDE DE ALIMENTAÇÃO PARA SPRINKLER - FORNECIMENTO E INSTALAÇÃO. AF_01/2026</t>
  </si>
  <si>
    <t>LUVA, EM FERRO GALVANIZADO, 4", CONEXÃO ROSQUEADA, INSTALADO EM PRUMADAS - FORNECIMENTO E INSTALAÇÃO. AF_01/2026</t>
  </si>
  <si>
    <t>LUVA, EM FERRO GALVANIZADO, 4", CONEXÃO ROSQUEADA, INSTALADO EM REDE DE ALIMENTAÇÃO PARA HIDRANTE - FORNECIMENTO E INSTALAÇÃO. AF_01/2026</t>
  </si>
  <si>
    <t>LUVA, EM FERRO GALVANIZADO, CONEXÃO ROSQUEADA, DN 15 (1/2"), INSTALADO EM RAMAIS E SUB-RAMAIS DE GÁS - FORNECIMENTO E INSTALAÇÃO. AF_01/2026</t>
  </si>
  <si>
    <t>LUVA, EM FERRO GALVANIZADO, CONEXÃO ROSQUEADA, DN 20 (3/4"), INSTALADO EM RAMAIS E SUB-RAMAIS DE GÁS - FORNECIMENTO E INSTALAÇÃO. AF_01/2026</t>
  </si>
  <si>
    <t>LUVA, EM FERRO GALVANIZADO, CONEXÃO ROSQUEADA, DN 25 (1"), INSTALADO EM RAMAIS E SUB-RAMAIS DE GÁS - FORNECIMENTO E INSTALAÇÃO. AF_01/2026</t>
  </si>
  <si>
    <t>LUVA, EM FERRO GALVANIZADO, CONEXÃO ROSQUEADA, DN 25 (1"), INSTALADO EM REDE DE ALIMENTAÇÃO PARA SPRINKLER - FORNECIMENTO E INSTALAÇÃO. AF_01/2026</t>
  </si>
  <si>
    <t>LUVA, EM FERRO GALVANIZADO, CONEXÃO ROSQUEADA, DN 32 (1 1/4"), INSTALADO EM REDE DE ALIMENTAÇÃO PARA SPRINKLER - FORNECIMENTO E INSTALAÇÃO. AF_01/2026</t>
  </si>
  <si>
    <t>LUVA, EM FERRO GALVANIZADO, CONEXÃO ROSQUEADA, DN 40 (1 1/2"), INSTALADO EM REDE DE ALIMENTAÇÃO PARA SPRINKLER - FORNECIMENTO E INSTALAÇÃO. AF_01/2026</t>
  </si>
  <si>
    <t>LUVA, EM FERRO GALVANIZADO, CONEXÃO ROSQUEADA, DN 50 (2"), INSTALADO EM REDE DE ALIMENTAÇÃO PARA SPRINKLER - FORNECIMENTO E INSTALAÇÃO. AF_01/2026</t>
  </si>
  <si>
    <t>LUVA, EM FERRO GALVANIZADO, CONEXÃO ROSQUEADA, DN 65 (2 1/2"), INSTALADO EM REDE DE ALIMENTAÇÃO PARA SPRINKLER - FORNECIMENTO E INSTALAÇÃO. AF_01/2026</t>
  </si>
  <si>
    <t>LUVA, EM FERRO GALVANIZADO, CONEXÃO ROSQUEADA, DN 80 (3"), INSTALADO EM REDE DE ALIMENTAÇÃO PARA SPRINKLER - FORNECIMENTO E INSTALAÇÃO. AF_01/2026</t>
  </si>
  <si>
    <t>LUVA, EM FERRO GALVANIZADO, DN 25 (1"), CONEXÃO ROSQUEADA, INSTALADO EM REDE DE ALIMENTAÇÃO PARA HIDRANTE - FORNECIMENTO E INSTALAÇÃO. AF_01/2026</t>
  </si>
  <si>
    <t>LUVA, EM FERRO GALVANIZADO, DN 32 (1 1/4"), CONEXÃO ROSQUEADA, INSTALADO EM REDE DE ALIMENTAÇÃO PARA HIDRANTE - FORNECIMENTO E INSTALAÇÃO. AF_01/2026</t>
  </si>
  <si>
    <t>LUVA, EM FERRO GALVANIZADO, DN 40 (1 1/2"), CONEXÃO ROSQUEADA, INSTALADO EM REDE DE ALIMENTAÇÃO PARA HIDRANTE - FORNECIMENTO E INSTALAÇÃO. AF_01/2026</t>
  </si>
  <si>
    <t>LUVA, EM FERRO GALVANIZADO, DN 50 (2"), CONEXÃO ROSQUEADA, INSTALADO EM PRUMADAS - FORNECIMENTO E INSTALAÇÃO. AF_01/2026</t>
  </si>
  <si>
    <t>LUVA, EM FERRO GALVANIZADO, DN 50 (2"), CONEXÃO ROSQUEADA, INSTALADO EM REDE DE ALIMENTAÇÃO PARA HIDRANTE - FORNECIMENTO E INSTALAÇÃO. AF_01/2026</t>
  </si>
  <si>
    <t>LUVA, EM FERRO GALVANIZADO, DN 65 (2 1/2"), CONEXÃO ROSQUEADA, INSTALADO EM PRUMADAS - FORNECIMENTO E INSTALAÇÃO. AF_01/2026</t>
  </si>
  <si>
    <t>LUVA, EM FERRO GALVANIZADO, DN 65 (2 1/2"), CONEXÃO ROSQUEADA, INSTALADO EM REDE DE ALIMENTAÇÃO PARA HIDRANTE - FORNECIMENTO E INSTALAÇÃO. AF_01/2026</t>
  </si>
  <si>
    <t>LUVA, EM FERRO GALVANIZADO, DN 80 (3"), CONEXÃO ROSQUEADA, INSTALADO EM PRUMADAS - FORNECIMENTO E INSTALAÇÃO. AF_01/2026</t>
  </si>
  <si>
    <t>LUVA, EM FERRO GALVANIZADO, DN 80 (3"), CONEXÃO ROSQUEADA, INSTALADO EM REDE DE ALIMENTAÇÃO PARA HIDRANTE - FORNECIMENTO E INSTALAÇÃO. AF_01/2026</t>
  </si>
  <si>
    <t>MANÔMETRO 0 A 200 PSI (0 A 14 KGF/CM2), D = 50MM - FORNECIMENTO E INSTALAÇÃO. AF_01/2026</t>
  </si>
  <si>
    <t>NIPLE, EM FERRO GALVANIZADO, 4", CONEXÃO ROSQUEADA, INSTALADO EM PRUMADAS - FORNECIMENTO E INSTALAÇÃO. AF_01/2026</t>
  </si>
  <si>
    <t>NIPLE, EM FERRO GALVANIZADO, 4", CONEXÃO ROSQUEADA, INSTALADO EM REDE DE ALIMENTAÇÃO PARA HIDRANTE - FORNECIMENTO E INSTALAÇÃO. AF_01/2026</t>
  </si>
  <si>
    <t>NIPLE, EM FERRO GALVANIZADO, CONEXÃO ROSQUEADA, DN 15 (1/2"), INSTALADO EM RAMAIS E SUB-RAMAIS DE GÁS - FORNECIMENTO E INSTALAÇÃO. AF_01/2026</t>
  </si>
  <si>
    <t>NIPLE, EM FERRO GALVANIZADO, CONEXÃO ROSQUEADA, DN 20 (3/4"), INSTALADO EM RAMAIS E SUB-RAMAIS DE GÁS - FORNECIMENTO E INSTALAÇÃO. AF_01/2026</t>
  </si>
  <si>
    <t>NIPLE, EM FERRO GALVANIZADO, CONEXÃO ROSQUEADA, DN 25 (1"), INSTALADO EM RAMAIS E SUB-RAMAIS DE GÁS - FORNECIMENTO E INSTALAÇÃO. AF_01/2026</t>
  </si>
  <si>
    <t>NIPLE, EM FERRO GALVANIZADO, CONEXÃO ROSQUEADA, DN 25 (1"), INSTALADO EM REDE DE ALIMENTAÇÃO PARA SPRINKLER - FORNECIMENTO E INSTALAÇÃO. AF_01/2026</t>
  </si>
  <si>
    <t>NIPLE, EM FERRO GALVANIZADO, CONEXÃO ROSQUEADA, DN 32 (1 1/4"), INSTALADO EM REDE DE ALIMENTAÇÃO PARA SPRINKLER - FORNECIMENTO E INSTALAÇÃO. AF_01/2026</t>
  </si>
  <si>
    <t>NIPLE, EM FERRO GALVANIZADO, CONEXÃO ROSQUEADA, DN 40 (1 1/2"), INSTALADO EM REDE DE ALIMENTAÇÃO PARA SPRINKLER - FORNECIMENTO E INSTALAÇÃO. AF_01/2026</t>
  </si>
  <si>
    <t>NIPLE, EM FERRO GALVANIZADO, CONEXÃO ROSQUEADA, DN 50 (2"), INSTALADO EM REDE DE ALIMENTAÇÃO PARA SPRINKLER - FORNECIMENTO E INSTALAÇÃO. AF_01/2026</t>
  </si>
  <si>
    <t>NIPLE, EM FERRO GALVANIZADO, CONEXÃO ROSQUEADA, DN 65 (2 1/2"), INSTALADO EM REDE DE ALIMENTAÇÃO PARA SPRINKLER - FORNECIMENTO E INSTALAÇÃO. AF_01/2026</t>
  </si>
  <si>
    <t>NIPLE, EM FERRO GALVANIZADO, CONEXÃO ROSQUEADA, DN 80 (3"), INSTALADO EM REDE DE ALIMENTAÇÃO PARA SPRINKLER - FORNECIMENTO E INSTALAÇÃO. AF_01/2026</t>
  </si>
  <si>
    <t>NIPLE, EM FERRO GALVANIZADO, DN 25 (1"), CONEXÃO ROSQUEADA, INSTALADO EM REDE DE ALIMENTAÇÃO PARA HIDRANTE - FORNECIMENTO E INSTALAÇÃO. AF_01/2026</t>
  </si>
  <si>
    <t>NIPLE, EM FERRO GALVANIZADO, DN 32 (1 1/4"), CONEXÃO ROSQUEADA, INSTALADO EM REDE DE ALIMENTAÇÃO PARA HIDRANTE - FORNECIMENTO E INSTALAÇÃO. AF_01/2026</t>
  </si>
  <si>
    <t>NIPLE, EM FERRO GALVANIZADO, DN 40 (1 1/2"), CONEXÃO ROSQUEADA, INSTALADO EM REDE DE ALIMENTAÇÃO PARA HIDRANTE - FORNECIMENTO E INSTALAÇÃO. AF_01/2026</t>
  </si>
  <si>
    <t>NIPLE, EM FERRO GALVANIZADO, DN 50 (2"), CONEXÃO ROSQUEADA, INSTALADO EM PRUMADAS - FORNECIMENTO E INSTALAÇÃO. AF_01/2026</t>
  </si>
  <si>
    <t>NIPLE, EM FERRO GALVANIZADO, DN 50 (2"), CONEXÃO ROSQUEADA, INSTALADO EM REDE DE ALIMENTAÇÃO PARA HIDRANTE - FORNECIMENTO E INSTALAÇÃO. AF_01/2026</t>
  </si>
  <si>
    <t>NIPLE, EM FERRO GALVANIZADO, DN 65 (2 1/2"), CONEXÃO ROSQUEADA, INSTALADO EM PRUMADAS - FORNECIMENTO E INSTALAÇÃO. AF_01/2026</t>
  </si>
  <si>
    <t>NIPLE, EM FERRO GALVANIZADO, DN 65 (2 1/2"), CONEXÃO ROSQUEADA, INSTALADO EM REDE DE ALIMENTAÇÃO PARA HIDRANTE - FORNECIMENTO E INSTALAÇÃO. AF_01/2026</t>
  </si>
  <si>
    <t>NIPLE, EM FERRO GALVANIZADO, DN 80 (3"), CONEXÃO ROSQUEADA, INSTALADO EM PRUMADAS - FORNECIMENTO E INSTALAÇÃO. AF_01/2026</t>
  </si>
  <si>
    <t>NIPLE, EM FERRO GALVANIZADO, DN 80 (3"), CONEXÃO ROSQUEADA, INSTALADO EM REDE DE ALIMENTAÇÃO PARA HIDRANTE - FORNECIMENTO E INSTALAÇÃO. AF_01/2026</t>
  </si>
  <si>
    <t>REGISTRO DE RECALQUE, HIDRANTE SUBTERRÂNEO PREDIAL, 65 MM - FORNECIMENTO E INSTALAÇÃO. AF_01/2026</t>
  </si>
  <si>
    <t>SPRINKLER TIPO PENDENTE, 68 °C, UNIÃO POR ROSCA DN 15 (1/2") - FORNECIMENTO E INSTALAÇÃO. AF_01/2026</t>
  </si>
  <si>
    <t>TUBO DE AÇO GALVANIZADO COM COSTURA, CLASSE MÉDIA, CONEXÃO RANHURADA, DN 50 (2"), INSTALADO EM PRUMADAS - FORNECIMENTO E INSTALAÇÃO. AF_01/2026</t>
  </si>
  <si>
    <t>TUBO DE AÇO GALVANIZADO COM COSTURA, CLASSE MÉDIA, CONEXÃO RANHURADA, DN 65 (2 1/2"), INSTALADO EM PRUMADAS - FORNECIMENTO E INSTALAÇÃO. AF_01/2026</t>
  </si>
  <si>
    <t>TUBO DE AÇO GALVANIZADO COM COSTURA, CLASSE MÉDIA, CONEXÃO RANHURADA, DN 80 (3"), INSTALADO EM PRUMADAS - FORNECIMENTO E INSTALAÇÃO. AF_01/2026</t>
  </si>
  <si>
    <t>TUBO DE AÇO GALVANIZADO COM COSTURA, CLASSE MÉDIA, CONEXÃO ROSQUEADA, DN 15 (1/2"), INSTALADO EM RAMAIS E SUB-RAMAIS DE GÁS - FORNECIMENTO E INSTALAÇÃO. AF_01/2026</t>
  </si>
  <si>
    <t>TUBO DE AÇO GALVANIZADO COM COSTURA, CLASSE MÉDIA, CONEXÃO ROSQUEADA, DN 20 (3/4"), INSTALADO EM RAMAIS E SUB-RAMAIS DE GÁS - FORNECIMENTO E INSTALAÇÃO. AF_01/2026</t>
  </si>
  <si>
    <t>TUBO DE AÇO GALVANIZADO COM COSTURA, CLASSE MÉDIA, CONEXÃO ROSQUEADA, DN 25 (1"), INSTALADO EM RAMAIS E SUB-RAMAIS DE GÁS - FORNECIMENTO E INSTALAÇÃO. AF_01/2026</t>
  </si>
  <si>
    <t>TUBO DE AÇO GALVANIZADO COM COSTURA, CLASSE MÉDIA, CONEXÃO ROSQUEADA, DN 25 (1"), INSTALADO EM REDE DE ALIMENTAÇÃO PARA SPRINKLER - FORNECIMENTO E INSTALAÇÃO. AF_01/2026</t>
  </si>
  <si>
    <t>TUBO DE AÇO GALVANIZADO COM COSTURA, CLASSE MÉDIA, CONEXÃO ROSQUEADA, DN 32 (1 1/4"), INSTALADO EM REDE DE ALIMENTAÇÃO PARA SPRINKLER - FORNECIMENTO E INSTALAÇÃO. AF_01/2026</t>
  </si>
  <si>
    <t>TUBO DE AÇO GALVANIZADO COM COSTURA, CLASSE MÉDIA, CONEXÃO ROSQUEADA, DN 40 (1 1/2"), INSTALADO EM REDE DE ALIMENTAÇÃO PARA SPRINKLER - FORNECIMENTO E INSTALAÇÃO. AF_01/2026</t>
  </si>
  <si>
    <t>TUBO DE AÇO GALVANIZADO COM COSTURA, CLASSE MÉDIA, CONEXÃO ROSQUEADA, DN 50 (2"), INSTALADO EM REDE DE ALIMENTAÇÃO PARA SPRINKLER - FORNECIMENTO E INSTALAÇÃO. AF_01/2026</t>
  </si>
  <si>
    <t>TUBO DE AÇO GALVANIZADO COM COSTURA, CLASSE MÉDIA, CONEXÃO ROSQUEADA, DN 65 (2 1/2"), INSTALADO EM REDE DE ALIMENTAÇÃO PARA SPRINKLER - FORNECIMENTO E INSTALAÇÃO. AF_01/2026</t>
  </si>
  <si>
    <t>TUBO DE AÇO GALVANIZADO COM COSTURA, CLASSE MÉDIA, CONEXÃO ROSQUEADA, DN 80 (3"), INSTALADO EM REDE DE ALIMENTAÇÃO PARA SPRINKLER - FORNECIMENTO E INSTALAÇÃO. AF_01/2026</t>
  </si>
  <si>
    <t>TUBO DE AÇO GALVANIZADO COM COSTURA, CLASSE MÉDIA, DN 100 (4"), CONEXÃO ROSQUEADA, INSTALADO EM PRUMADAS - FORNECIMENTO E INSTALAÇÃO. AF_01/2026</t>
  </si>
  <si>
    <t>TUBO DE AÇO GALVANIZADO COM COSTURA, CLASSE MÉDIA, DN 100 (4"), CONEXÃO ROSQUEADA, INSTALADO EM REDE DE ALIMENTAÇÃO PARA HIDRANTE - FORNECIMENTO E INSTALAÇÃO. AF_01/2026</t>
  </si>
  <si>
    <t>TUBO DE AÇO GALVANIZADO COM COSTURA, CLASSE MÉDIA, DN 25 (1"), CONEXÃO ROSQUEADA, INSTALADO EM REDE DE ALIMENTAÇÃO PARA HIDRANTE - FORNECIMENTO E INSTALAÇÃO. AF_01/2026</t>
  </si>
  <si>
    <t>TUBO DE AÇO GALVANIZADO COM COSTURA, CLASSE MÉDIA, DN 32 (1 1/4"), CONEXÃO ROSQUEADA, INSTALADO EM REDE DE ALIMENTAÇÃO PARA HIDRANTE - FORNECIMENTO E INSTALAÇÃO. AF_01/2026</t>
  </si>
  <si>
    <t>TUBO DE AÇO GALVANIZADO COM COSTURA, CLASSE MÉDIA, DN 40 (1 1/2"), CONEXÃO ROSQUEADA, INSTALADO EM REDE DE ALIMENTAÇÃO PARA HIDRANTE - FORNECIMENTO E INSTALAÇÃO. AF_01/2026</t>
  </si>
  <si>
    <t>TUBO DE AÇO GALVANIZADO COM COSTURA, CLASSE MÉDIA, DN 50 (2"), CONEXÃO ROSQUEADA, INSTALADO EM PRUMADAS - FORNECIMENTO E INSTALAÇÃO. AF_01/2026</t>
  </si>
  <si>
    <t>TUBO DE AÇO GALVANIZADO COM COSTURA, CLASSE MÉDIA, DN 50 (2"), CONEXÃO ROSQUEADA, INSTALADO EM REDE DE ALIMENTAÇÃO PARA HIDRANTE - FORNECIMENTO E INSTALAÇÃO. AF_01/2026</t>
  </si>
  <si>
    <t>TUBO DE AÇO GALVANIZADO COM COSTURA, CLASSE MÉDIA, DN 65 (2 1/2"), CONEXÃO ROSQUEADA, INSTALADO EM PRUMADAS - FORNECIMENTO E INSTALAÇÃO. AF_01/2026</t>
  </si>
  <si>
    <t>TUBO DE AÇO GALVANIZADO COM COSTURA, CLASSE MÉDIA, DN 65 (2 1/2"), CONEXÃO ROSQUEADA, INSTALADO EM REDE DE ALIMENTAÇÃO PARA HIDRANTE - FORNECIMENTO E INSTALAÇÃO. AF_01/2026</t>
  </si>
  <si>
    <t>TUBO DE AÇO GALVANIZADO COM COSTURA, CLASSE MÉDIA, DN 80 (3"), CONEXÃO ROSQUEADA, INSTALADO EM PRUMADAS - FORNECIMENTO E INSTALAÇÃO. AF_01/2026</t>
  </si>
  <si>
    <t>TUBO DE AÇO GALVANIZADO COM COSTURA, CLASSE MÉDIA, DN 80 (3"), CONEXÃO ROSQUEADA, INSTALADO EM REDE DE ALIMENTAÇÃO PARA HIDRANTE - FORNECIMENTO E INSTALAÇÃO. AF_01/2026</t>
  </si>
  <si>
    <t>TUBO DE AÇO PRETO SEM COSTURA, CLASSE MÉDIA, CONEXÃO SOLDADA, DN 15 (1/2"), INSTALADO EM RAMAIS E SUB-RAMAIS DE GÁS - FORNECIMENTO E INSTALAÇÃO. AF_01/2026</t>
  </si>
  <si>
    <t>TUBO DE AÇO PRETO SEM COSTURA, CLASSE MÉDIA, CONEXÃO SOLDADA, DN 20 (3/4"), INSTALADO EM RAMAIS E SUB-RAMAIS DE GÁS - FORNECIMENTO E INSTALAÇÃO. AF_01/2026</t>
  </si>
  <si>
    <t>TUBO DE AÇO PRETO SEM COSTURA, CLASSE MÉDIA, CONEXÃO SOLDADA, DN 25 (1"), INSTALADO EM RAMAIS E SUB-RAMAIS DE GÁS - FORNECIMENTO E INSTALAÇÃO. AF_01/2026</t>
  </si>
  <si>
    <t>TUBO DE AÇO PRETO SEM COSTURA, CONEXÃO SOLDADA, DN 25 (1"), INSTALADO EM REDE DE ALIMENTAÇÃO PARA HIDRANTE - FORNECIMENTO E INSTALAÇÃO. AF_01/2026</t>
  </si>
  <si>
    <t>TUBO DE AÇO PRETO SEM COSTURA, CONEXÃO SOLDADA, DN 25 (1"), INSTALADO EM REDE DE ALIMENTAÇÃO PARA SPRINKLER - FORNECIMENTO E INSTALAÇÃO. AF_01/2026</t>
  </si>
  <si>
    <t>TUBO DE AÇO PRETO SEM COSTURA, CONEXÃO SOLDADA, DN 32 (1 1/4"), INSTALADO EM REDE DE ALIMENTAÇÃO PARA HIDRANTE - FORNECIMENTO E INSTALAÇÃO. AF_01/2026</t>
  </si>
  <si>
    <t>TUBO DE AÇO PRETO SEM COSTURA, CONEXÃO SOLDADA, DN 32 (1 1/4"), INSTALADO EM REDE DE ALIMENTAÇÃO PARA SPRINKLER - FORNECIMENTO E INSTALAÇÃO. AF_01/2026</t>
  </si>
  <si>
    <t>TUBO DE AÇO PRETO SEM COSTURA, CONEXÃO SOLDADA, DN 40 (1 1/2"), INSTALADO EM REDE DE ALIMENTAÇÃO PARA HIDRANTE - FORNECIMENTO E INSTALAÇÃO. AF_01/2026</t>
  </si>
  <si>
    <t>TUBO DE AÇO PRETO SEM COSTURA, CONEXÃO SOLDADA, DN 40 (1 1/2"), INSTALADO EM REDE DE ALIMENTAÇÃO PARA SPRINKLER - FORNECIMENTO E INSTALAÇÃO. AF_01/2026</t>
  </si>
  <si>
    <t>TUBO DE AÇO PRETO SEM COSTURA, CONEXÃO SOLDADA, DN 50 (2"), INSTALADO EM PRUMADAS - FORNECIMENTO E INSTALAÇÃO. AF_01/2026</t>
  </si>
  <si>
    <t>TUBO DE AÇO PRETO SEM COSTURA, CONEXÃO SOLDADA, DN 50 (2"), INSTALADO EM REDE DE ALIMENTAÇÃO PARA HIDRANTE - FORNECIMENTO E INSTALAÇÃO. AF_01/2026</t>
  </si>
  <si>
    <t>TUBO DE AÇO PRETO SEM COSTURA, CONEXÃO SOLDADA, DN 50 (2"), INSTALADO EM REDE DE ALIMENTAÇÃO PARA SPRINKLER - FORNECIMENTO E INSTALAÇÃO. AF_01/2026</t>
  </si>
  <si>
    <t>TUBO DE AÇO PRETO SEM COSTURA, CONEXÃO SOLDADA, DN 65 (2 1/2"), INSTALADO EM PRUMADAS - FORNECIMENTO E INSTALAÇÃO. AF_01/2026</t>
  </si>
  <si>
    <t>TUBO DE AÇO PRETO SEM COSTURA, CONEXÃO SOLDADA, DN 65 (2 1/2"), INSTALADO EM REDE DE ALIMENTAÇÃO PARA HIDRANTE - FORNECIMENTO E INSTALAÇÃO. AF_01/2026</t>
  </si>
  <si>
    <t>TUBO DE AÇO PRETO SEM COSTURA, CONEXÃO SOLDADA, DN 65 (2 1/2"), INSTALADO EM REDE DE ALIMENTAÇÃO PARA SPRINKLER - FORNECIMENTO E INSTALAÇÃO. AF_01/2026</t>
  </si>
  <si>
    <t>TUBO DE AÇO PRETO SEM COSTURA, CONEXÃO SOLDADA, DN 80 (3"), INSTALADO EM PRUMADAS - FORNECIMENTO E INSTALAÇÃO. AF_01/2026</t>
  </si>
  <si>
    <t>TUBO DE AÇO PRETO SEM COSTURA, CONEXÃO SOLDADA, DN 80 (3"), INSTALADO EM REDE DE ALIMENTAÇÃO PARA HIDRANTE - FORNECIMENTO E INSTALAÇÃO. AF_01/2026</t>
  </si>
  <si>
    <t>TUBO DE AÇO PRETO SEM COSTURA, CONEXÃO SOLDADA, DN 80 (3"), INSTALADO EM REDE DE ALIMENTAÇÃO PARA SPRINKLER - FORNECIMENTO E INSTALAÇÃO. AF_01/2026</t>
  </si>
  <si>
    <t>TÊ, EM AÇO, CONEXÃO RANHURADA, DN 50 (2"), INSTALADO EM PRUMADAS - FORNECIMENTO E INSTALAÇÃO. AF_01/2026</t>
  </si>
  <si>
    <t>TÊ, EM AÇO, CONEXÃO RANHURADA, DN 65 (2 1/2"), INSTALADO EM PRUMADAS - FORNECIMENTO E INSTALAÇÃO. AF_01/2026</t>
  </si>
  <si>
    <t>TÊ, EM AÇO, CONEXÃO RANHURADA, DN 80 (3"), INSTALADO EM PRUMADAS - FORNECIMENTO E INSTALAÇÃO. AF_01/2026</t>
  </si>
  <si>
    <t>TÊ, EM AÇO, CONEXÃO SOLDADA, DN 15 (1/2"), INSTALADO EM RAMAIS E SUB-RAMAIS DE GÁS - FORNECIMENTO E INSTALAÇÃO. AF_01/2026</t>
  </si>
  <si>
    <t>TÊ, EM AÇO, CONEXÃO SOLDADA, DN 20 (3/4"), INSTALADO EM RAMAIS E SUB-RAMAIS DE GÁS - FORNECIMENTO E INSTALAÇÃO. AF_01/2026</t>
  </si>
  <si>
    <t>TÊ, EM AÇO, CONEXÃO SOLDADA, DN 25 (1"), INSTALADO EM RAMAIS E SUB-RAMAIS DE GÁS - FORNECIMENTO E INSTALAÇÃO. AF_01/2026</t>
  </si>
  <si>
    <t>TÊ, EM AÇO, CONEXÃO SOLDADA, DN 25 (1"), INSTALADO EM REDE DE ALIMENTAÇÃO PARA HIDRANTE - FORNECIMENTO E INSTALAÇÃO. AF_01/2026</t>
  </si>
  <si>
    <t>TÊ, EM AÇO, CONEXÃO SOLDADA, DN 25 (1"), INSTALADO EM REDE DE ALIMENTAÇÃO PARA SPRINKLER - FORNECIMENTO E INSTALAÇÃO. AF_01/2026</t>
  </si>
  <si>
    <t>TÊ, EM AÇO, CONEXÃO SOLDADA, DN 32 (1 1/4"), INSTALADO EM REDE DE ALIMENTAÇÃO PARA HIDRANTE - FORNECIMENTO E INSTALAÇÃO. AF_01/2026</t>
  </si>
  <si>
    <t>TÊ, EM AÇO, CONEXÃO SOLDADA, DN 32 (1 1/4"), INSTALADO EM REDE DE ALIMENTAÇÃO PARA SPRINKLER - FORNECIMENTO E INSTALAÇÃO. AF_01/2026</t>
  </si>
  <si>
    <t>TÊ, EM AÇO, CONEXÃO SOLDADA, DN 40 (1 1/2"), INSTALADO EM REDE DE ALIMENTAÇÃO PARA HIDRANTE - FORNECIMENTO E INSTALAÇÃO. AF_01/2026</t>
  </si>
  <si>
    <t>TÊ, EM AÇO, CONEXÃO SOLDADA, DN 40 (1 1/2"), INSTALADO EM REDE DE ALIMENTAÇÃO PARA SPRINKLER - FORNECIMENTO E INSTALAÇÃO. AF_01/2026</t>
  </si>
  <si>
    <t>TÊ, EM AÇO, CONEXÃO SOLDADA, DN 50 (2"), INSTALADO EM PRUMADAS - FORNECIMENTO E INSTALAÇÃO. AF_01/2026</t>
  </si>
  <si>
    <t>TÊ, EM AÇO, CONEXÃO SOLDADA, DN 50 (2"), INSTALADO EM REDE DE ALIMENTAÇÃO PARA HIDRANTE - FORNECIMENTO E INSTALAÇÃO. AF_01/2026</t>
  </si>
  <si>
    <t>TÊ, EM AÇO, CONEXÃO SOLDADA, DN 50 (2"), INSTALADO EM REDE DE ALIMENTAÇÃO PARA SPRINKLER - FORNECIMENTO E INSTALAÇÃO. AF_01/2026</t>
  </si>
  <si>
    <t>TÊ, EM AÇO, CONEXÃO SOLDADA, DN 65 (2 1/2"), INSTALADO EM PRUMADAS - FORNECIMENTO E INSTALAÇÃO. AF_01/2026</t>
  </si>
  <si>
    <t>TÊ, EM AÇO, CONEXÃO SOLDADA, DN 65 (2 1/2"), INSTALADO EM REDE DE ALIMENTAÇÃO PARA HIDRANTE - FORNECIMENTO E INSTALAÇÃO. AF_01/2026</t>
  </si>
  <si>
    <t>TÊ, EM AÇO, CONEXÃO SOLDADA, DN 65 (2 1/2"), INSTALADO EM REDE DE ALIMENTAÇÃO PARA SPRINKLER - FORNECIMENTO E INSTALAÇÃO. AF_01/2026</t>
  </si>
  <si>
    <t>TÊ, EM AÇO, CONEXÃO SOLDADA, DN 80 (3"), INSTALADO EM PRUMADAS - FORNECIMENTO E INSTALAÇÃO. AF_01/2026</t>
  </si>
  <si>
    <t>TÊ, EM AÇO, CONEXÃO SOLDADA, DN 80 (3"), INSTALADO EM REDE DE ALIMENTAÇÃO PARA HIDRANTE - FORNECIMENTO E INSTALAÇÃO. AF_01/2026</t>
  </si>
  <si>
    <t>TÊ, EM AÇO, CONEXÃO SOLDADA, DN 80 (3"), INSTALADO EM REDE DE ALIMENTAÇÃO PARA SPRINKLER - FORNECIMENTO E INSTALAÇÃO. AF_01/2026</t>
  </si>
  <si>
    <t>TÊ, EM FERRO GALVANIZADO, 4", CONEXÃO ROSQUEADA, INSTALADO EM PRUMADAS - FORNECIMENTO E INSTALAÇÃO. AF_01/2026</t>
  </si>
  <si>
    <t>TÊ, EM FERRO GALVANIZADO, 4", CONEXÃO ROSQUEADA, INSTALADO EM REDE DE ALIMENTAÇÃO PARA HIDRANTE - FORNECIMENTO E INSTALAÇÃO. AF_01/2026</t>
  </si>
  <si>
    <t>TÊ, EM FERRO GALVANIZADO, CONEXÃO ROSQUEADA, DN 15 (1/2"), INSTALADO EM RAMAIS E SUB-RAMAIS DE GÁS - FORNECIMENTO E INSTALAÇÃO. AF_01/2026</t>
  </si>
  <si>
    <t>TÊ, EM FERRO GALVANIZADO, CONEXÃO ROSQUEADA, DN 20 (3/4"), INSTALADO EM RAMAIS E SUB-RAMAIS DE GÁS - FORNECIMENTO E INSTALAÇÃO. AF_01/2026</t>
  </si>
  <si>
    <t>TÊ, EM FERRO GALVANIZADO, CONEXÃO ROSQUEADA, DN 25 (1"), INSTALADO EM RAMAIS E SUB-RAMAIS DE GÁS - FORNECIMENTO E INSTALAÇÃO. AF_01/2026</t>
  </si>
  <si>
    <t>TÊ, EM FERRO GALVANIZADO, CONEXÃO ROSQUEADA, DN 25 (1"), INSTALADO EM REDE DE ALIMENTAÇÃO PARA HIDRANTE - FORNECIMENTO E INSTALAÇÃO. AF_01/2026</t>
  </si>
  <si>
    <t>TÊ, EM FERRO GALVANIZADO, CONEXÃO ROSQUEADA, DN 25 (1"), INSTALADO EM REDE DE ALIMENTAÇÃO PARA SPRINKLER - FORNECIMENTO E INSTALAÇÃO. AF_01/2026</t>
  </si>
  <si>
    <t>TÊ, EM FERRO GALVANIZADO, CONEXÃO ROSQUEADA, DN 32 (1 1/4"), INSTALADO EM REDE DE ALIMENTAÇÃO PARA HIDRANTE - FORNECIMENTO E INSTALAÇÃO. AF_01/2026</t>
  </si>
  <si>
    <t>TÊ, EM FERRO GALVANIZADO, CONEXÃO ROSQUEADA, DN 32 (1 1/4"), INSTALADO EM REDE DE ALIMENTAÇÃO PARA SPRINKLER - FORNECIMENTO E INSTALAÇÃO. AF_01/2026</t>
  </si>
  <si>
    <t>TÊ, EM FERRO GALVANIZADO, CONEXÃO ROSQUEADA, DN 40 (1 1/2"), INSTALADO EM REDE DE ALIMENTAÇÃO PARA HIDRANTE - FORNECIMENTO E INSTALAÇÃO. AF_01/2026</t>
  </si>
  <si>
    <t>TÊ, EM FERRO GALVANIZADO, CONEXÃO ROSQUEADA, DN 40 (1 1/2"), INSTALADO EM REDE DE ALIMENTAÇÃO PARA SPRINKLER - FORNECIMENTO E INSTALAÇÃO. AF_01/2026</t>
  </si>
  <si>
    <t>TÊ, EM FERRO GALVANIZADO, CONEXÃO ROSQUEADA, DN 50 (2"), INSTALADO EM REDE DE ALIMENTAÇÃO PARA HIDRANTE - FORNECIMENTO E INSTALAÇÃO- FORNECIMENTO E INSTALAÇÃO. AF_01/2026</t>
  </si>
  <si>
    <t>TÊ, EM FERRO GALVANIZADO, CONEXÃO ROSQUEADA, DN 50 (2"), INSTALADO EM REDE DE ALIMENTAÇÃO PARA SPRINKLER - FORNECIMENTO E INSTALAÇÃO. AF_01/2026</t>
  </si>
  <si>
    <t>TÊ, EM FERRO GALVANIZADO, CONEXÃO ROSQUEADA, DN 65 (2 1/2"), INSTALADO EM REDE DE ALIMENTAÇÃO PARA HIDRANTE - FORNECIMENTO E INSTALAÇÃO. AF_01/2026</t>
  </si>
  <si>
    <t>TÊ, EM FERRO GALVANIZADO, CONEXÃO ROSQUEADA, DN 65 (2 1/2"), INSTALADO EM REDE DE ALIMENTAÇÃO PARA SPRINKLER - FORNECIMENTO E INSTALAÇÃO. AF_01/2026</t>
  </si>
  <si>
    <t>TÊ, EM FERRO GALVANIZADO, CONEXÃO ROSQUEADA, DN 80 (3"), INSTALADO EM REDE DE ALIMENTAÇÃO PARA HIDRANTE - FORNECIMENTO E INSTALAÇÃO. AF_01/2026</t>
  </si>
  <si>
    <t>TÊ, EM FERRO GALVANIZADO, CONEXÃO ROSQUEADA, DN 80 (3"), INSTALADO EM REDE DE ALIMENTAÇÃO PARA SPRINKLER - FORNECIMENTO E INSTALAÇÃO. AF_01/2026</t>
  </si>
  <si>
    <t>TÊ, EM FERRO GALVANIZADO, DN 50 (2"), CONEXÃO ROSQUEADA, INSTALADO EM PRUMADAS - FORNECIMENTO E INSTALAÇÃO. AF_01/2026</t>
  </si>
  <si>
    <t>TÊ, EM FERRO GALVANIZADO, DN 65 (2 1/2"), CONEXÃO ROSQUEADA, INSTALADO EM PRUMADAS - FORNECIMENTO E INSTALAÇÃO. AF_01/2026</t>
  </si>
  <si>
    <t>TÊ, EM FERRO GALVANIZADO, DN 80 (3"), CONEXÃO ROSQUEADA, INSTALADO EM PRUMADAS - FORNECIMENTO E INSTALAÇÃO. AF_01/2026</t>
  </si>
  <si>
    <t>UNIÃO, EM FERRO GALVANIZADO, 4", CONEXÃO ROSQUEADA, INSTALADO EM PRUMADAS - FORNECIMENTO E INSTALAÇÃO. AF_01/2026</t>
  </si>
  <si>
    <t>UNIÃO, EM FERRO GALVANIZADO, 4", CONEXÃO ROSQUEADA, INSTALADO EM REDE DE ALIMENTAÇÃO PARA HIDRANTE - FORNECIMENTO E INSTALAÇÃO. AF_01/2026</t>
  </si>
  <si>
    <t>UNIÃO, EM FERRO GALVANIZADO, CONEXÃO ROSQUEADA, DN 15 (1/2"), INSTALADO EM RAMAIS E SUB-RAMAIS DE GÁS - FORNECIMENTO E INSTALAÇÃO. AF_01/2026</t>
  </si>
  <si>
    <t>UNIÃO, EM FERRO GALVANIZADO, CONEXÃO ROSQUEADA, DN 20 (3/4"), INSTALADO EM RAMAIS E SUB-RAMAIS DE GÁS - FORNECIMENTO E INSTALAÇÃO. AF_01/2026</t>
  </si>
  <si>
    <t>UNIÃO, EM FERRO GALVANIZADO, CONEXÃO ROSQUEADA, DN 25 (1"), INSTALADO EM RAMAIS E SUB-RAMAIS DE GÁS - FORNECIMENTO E INSTALAÇÃO. AF_01/2026</t>
  </si>
  <si>
    <t>UNIÃO, EM FERRO GALVANIZADO, CONEXÃO ROSQUEADA, DN 25 (1"), INSTALADO EM REDE DE ALIMENTAÇÃO PARA SPRINKLER - FORNECIMENTO E INSTALAÇÃO. AF_01/2026</t>
  </si>
  <si>
    <t>UNIÃO, EM FERRO GALVANIZADO, CONEXÃO ROSQUEADA, DN 32 (1 1/4"), INSTALADO EM REDE DE ALIMENTAÇÃO PARA SPRINKLER - FORNECIMENTO E INSTALAÇÃO. AF_01/2026</t>
  </si>
  <si>
    <t>UNIÃO, EM FERRO GALVANIZADO, CONEXÃO ROSQUEADA, DN 40 (1 1/2"), INSTALADO EM REDE DE ALIMENTAÇÃO PARA SPRINKLER - FORNECIMENTO E INSTALAÇÃO. AF_01/2026</t>
  </si>
  <si>
    <t>UNIÃO, EM FERRO GALVANIZADO, CONEXÃO ROSQUEADA, DN 50 (2"), INSTALADO EM REDE DE ALIMENTAÇÃO PARA SPRINKLER - FORNECIMENTO E INSTALAÇÃO. AF_01/2026</t>
  </si>
  <si>
    <t>UNIÃO, EM FERRO GALVANIZADO, CONEXÃO ROSQUEADA, DN 65 (2 1/2"), INSTALADO EM REDE DE ALIMENTAÇÃO PARA SPRINKLER - FORNECIMENTO E INSTALAÇÃO. AF_01/2026</t>
  </si>
  <si>
    <t>UNIÃO, EM FERRO GALVANIZADO, CONEXÃO ROSQUEADA, DN 80 (3"), INSTALADO EM REDE DE ALIMENTAÇÃO PARA SPRINKLER - FORNECIMENTO E INSTALAÇÃO. AF_01/2026</t>
  </si>
  <si>
    <t>UNIÃO, EM FERRO GALVANIZADO, DN 25 (1"), CONEXÃO ROSQUEADA, INSTALADO EM REDE DE ALIMENTAÇÃO PARA HIDRANTE - FORNECIMENTO E INSTALAÇÃO. AF_01/2026</t>
  </si>
  <si>
    <t>UNIÃO, EM FERRO GALVANIZADO, DN 32 (1 1/4"), CONEXÃO ROSQUEADA, INSTALADO EM REDE DE ALIMENTAÇÃO PARA HIDRANTE - FORNECIMENTO E INSTALAÇÃO. AF_01/2026</t>
  </si>
  <si>
    <t>UNIÃO, EM FERRO GALVANIZADO, DN 40 (1 1/2"), CONEXÃO ROSQUEADA, INSTALADO EM REDE DE ALIMENTAÇÃO PARA HIDRANTE - FORNECIMENTO E INSTALAÇÃO. AF_01/2026</t>
  </si>
  <si>
    <t>UNIÃO, EM FERRO GALVANIZADO, DN 50 (2"), CONEXÃO ROSQUEADA, INSTALADO EM PRUMADAS - FORNECIMENTO E INSTALAÇÃO. AF_01/2026</t>
  </si>
  <si>
    <t>UNIÃO, EM FERRO GALVANIZADO, DN 50 (2"), CONEXÃO ROSQUEADA, INSTALADO EM REDE DE ALIMENTAÇÃO PARA HIDRANTE - FORNECIMENTO E INSTALAÇÃO. AF_01/2026</t>
  </si>
  <si>
    <t>UNIÃO, EM FERRO GALVANIZADO, DN 65 (2 1/2"), CONEXÃO ROSQUEADA, INSTALADO EM PRUMADAS - FORNECIMENTO E INSTALAÇÃO. AF_01/2026</t>
  </si>
  <si>
    <t>UNIÃO, EM FERRO GALVANIZADO, DN 65 (2 1/2"), CONEXÃO ROSQUEADA, INSTALADO EM REDE DE ALIMENTAÇÃO PARA HIDRANTE - FORNECIMENTO E INSTALAÇÃO. AF_01/2026</t>
  </si>
  <si>
    <t>UNIÃO, EM FERRO GALVANIZADO, DN 80 (3"), CONEXÃO ROSQUEADA, INSTALADO EM PRUMADAS - FORNECIMENTO E INSTALAÇÃO. AF_01/2026</t>
  </si>
  <si>
    <t>UNIÃO, EM FERRO GALVANIZADO, DN 80 (3"), CONEXÃO ROSQUEADA, INSTALADO EM REDE DE ALIMENTAÇÃO PARA HIDRANTE - FORNECIMENTO E INSTALAÇÃO. AF_01/2026</t>
  </si>
  <si>
    <t>CONEXÃO FIXA, ROSCA FÊMEA, METÁLICA, PARA INSTALAÇÕES EM PEX MULTICAMADA, DN 16MM X 1/2", CONEXÃO POR CRIMPAGEM - FORNECIMENTO E INSTALAÇÃO. AF_01/2020</t>
  </si>
  <si>
    <t>CONEXÃO FIXA, ROSCA FÊMEA, METÁLICA, PARA INSTALAÇÕES EM PEX MULTICAMADA, DN 20MM X 3/4", CONEXÃO POR CRIMPAGEM - FORNECIMENTO E INSTALAÇÃO. AF_01/2020</t>
  </si>
  <si>
    <t>CONEXÃO FIXA, ROSCA FÊMEA, METÁLICA, PARA INSTALAÇÕES EM PEX MULTICAMADA, DN 26MM X 1", CONEXÃO POR CRIMPAGEM - FORNECIMENTO E INSTALAÇÃO. AF_01/2020</t>
  </si>
  <si>
    <t>CONEXÃO FIXA, ROSCA FÊMEA, METÁLICA, PARA INSTALAÇÕES EM PEX MULTICAMADA, DN 32MM X 1 1/4", CONEXÃO POR CRIMPAGEM - FORNECIMENTO E INSTALAÇÃO. AF_01/2020</t>
  </si>
  <si>
    <t>CONEXÃO FIXA, ROSCA MACHO, METÁLICA, PARA INSTALAÇÕES EM PEX MULTICAMADA, DN 16MM X 1/2", CONEXÃO POR CRIMPAGEM - FORNECIMENTO E INSTALAÇÃO. AF_01/2020</t>
  </si>
  <si>
    <t>CONEXÃO FIXA, ROSCA MACHO, METÁLICA, PARA INSTALAÇÕES EM PEX MULTICAMADA, DN 20MM X 3/4", CONEXÃO POR CRIMPAGEM - FORNECIMENTO E INSTALAÇÃO. AF_01/2020</t>
  </si>
  <si>
    <t>CONEXÃO FIXA, ROSCA MACHO, METÁLICA, PARA INSTALAÇÕES EM PEX MULTICAMADA, DN 26MM X 1", CONEXÃO POR CRIMPAGEM - FORNECIMENTO E INSTALAÇÃO. AF_01/2020</t>
  </si>
  <si>
    <t>CONEXÃO FIXA, ROSCA MACHO, METÁLICA, PARA INSTALAÇÕES EM PEX MULTICAMADA, DN 32MM X 1 1/4", CONEXÃO POR CRIMPAGEM - FORNECIMENTO E INSTALAÇÃO. AF_01/2020</t>
  </si>
  <si>
    <t>FIXAÇÃO DE TUBOS VERTICAIS DE MULTICAMADA, DIÂMETROS MENORES OU IGUAIS A 32 MM, COM ABRAÇADEIRA TIPO SUPORTE MÚLTIPLO, FIXADA EM PAREDE EXTERNA - FORNECIMENTO E INSTALAÇÃO. AF_01/2020</t>
  </si>
  <si>
    <t>JOELHO 90 GRAUS, PARA INSTALAÇÕES EM PEX MULTICAMADA, DN 16 MM, CONEXÃO POR CRIMPAGEM - FORNECIMENTO E INSTALAÇÃO. AF_01/2020</t>
  </si>
  <si>
    <t>JOELHO 90 GRAUS, PARA INSTALAÇÕES EM PEX MULTICAMADA, DN 20 MM, CONEXÃO POR CRIMPAGEM - FORNECIMENTO E INSTALAÇÃO. AF_01/2020</t>
  </si>
  <si>
    <t>JOELHO 90 GRAUS, PARA INSTALAÇÕES EM PEX MULTICAMADA, DN 26 MM, CONEXÃO POR CRIMPAGEM - FORNECIMENTO E INSTALAÇÃO. AF_01/2020</t>
  </si>
  <si>
    <t>JOELHO 90 GRAUS, PARA INSTALAÇÕES EM PEX MULTICAMADA, DN 32 MM, CONEXÃO POR CRIMPAGEM - FORNECIMENTO E INSTALAÇÃO. AF_01/2020</t>
  </si>
  <si>
    <t>JOELHO 90 GRAUS, ROSCA FÊMEA, PARA INSTALAÇÕES EM PEX MULTICAMADA, DN 16 MM X 1/2'', CONEXÃO POR CRIMPAGEM - FORNECIMENTO E INSTALAÇÃO. AF_01/2020</t>
  </si>
  <si>
    <t>JOELHO 90 GRAUS, ROSCA FÊMEA, PARA INSTALAÇÕES EM PEX MULTICAMADA, DN 20 MM X 3/4", CONEXÃO POR CRIMPAGEM - FORNECIMENTO E INSTALAÇÃO. AF_01/2020</t>
  </si>
  <si>
    <t>JOELHO 90 GRAUS, ROSCA FÊMEA, PARA INSTALAÇÕES EM PEX MULTICAMADA, DN 25 MM X 1'', CONEXÃO POR CRIMPAGEM - FORNECIMENTO E INSTALAÇÃO. AF_01/2020</t>
  </si>
  <si>
    <t>JOELHO 90 GRAUS, ROSCA FÊMEA, PARA INSTALAÇÕES EM PEX MULTICAMADA, DN 32 MM X 1 1/4'', CONEXÃO POR CRIMPAGEM - FORNECIMENTO E INSTALAÇÃO. AF_01/2020</t>
  </si>
  <si>
    <t>JOELHO 90 GRAUS, ROSCA MACHO, PARA INSTALAÇÕES EM PEX MULTICAMADA, DN 16 MM X 1/2'', CONEXÃO POR CRIMPAGEM - FORNECIMENTO E INSTALAÇÃO. AF_01/2020</t>
  </si>
  <si>
    <t>JOELHO 90 GRAUS, ROSCA MACHO, PARA INSTALAÇÕES EM PEX MULTICAMADA, DN 20 MM X 3/4", CONEXÃO POR CRIMPAGEM - FORNECIMENTO E INSTALAÇÃO. AF_01/2020</t>
  </si>
  <si>
    <t>JOELHO 90 GRAUS, ROSCA MACHO, PARA INSTALAÇÕES EM PEX MULTICAMADA, DN 25 MM X 1'', CONEXÃO POR CRIMPAGEM - FORNECIMENTO E INSTALAÇÃO. AF_01/2020</t>
  </si>
  <si>
    <t>JOELHO 90 GRAUS, ROSCA MACHO, PARA INSTALAÇÕES EM PEX MULTICAMADA, DN 32 MM X 1 1/4'', CONEXÃO POR CRIMPAGEM - FORNECIMENTO E INSTALAÇÃO. AF_01/2020</t>
  </si>
  <si>
    <t>KIT CAVALETE PARA GÁS - COM MEDIDOR E REGULADOR - ENTRADA INDIVIDUAL PRINCIPAL, EM AÇO GALVANIZADO DN 15 E 25 MM (1/2" E 1") - FORNECIMENTO E INSTALAÇÃO. AF_01/2020</t>
  </si>
  <si>
    <t>KIT CAVALETE PARA GÁS - SEM MEDIDOR COM REGULADOR - ENTRADA INDIVIDUAL PRINCIPAL, EM AÇO GALVANIZADO DN 15 E 25 MM (1/2" E 1") - FORNECIMENTO E INSTALAÇÃO. AF_01/2020</t>
  </si>
  <si>
    <t>KIT CAVALETE PARA GÁS - SEM MEDIDOR OU REGULADOR - ENTRADA INDIVIDUAL PRINCIPAL, EM AÇO GALVANIZADO DN 15 E 25 MM (1/2" E 1") - FORNECIMENTO E INSTALAÇÃO. AF_01/2020</t>
  </si>
  <si>
    <t>LUVA DE REDUÇÃO PARA INSTALAÇÕES EM PEX MULTICAMADA, DN 20 X 16 MM, CONEXÃO POR CRIMPAGEM - FORNECIMENTO E INSTALAÇÃO. AF_01/2020</t>
  </si>
  <si>
    <t>LUVA DE REDUÇÃO PARA INSTALAÇÕES EM PEX MULTICAMADA, DN 26 X 20 MM, CONEXÃO POR CRIMPAGEM - FORNECIMENTO E INSTALAÇÃO. AF_01/2020</t>
  </si>
  <si>
    <t>LUVA DE REDUÇÃO PARA INSTALAÇÕES EM PEX MULTICAMADA, DN 32 X 26 MM, CONEXÃO POR CRIMPAGEM - FORNECIMENTO E INSTALAÇÃO. AF_01/2020</t>
  </si>
  <si>
    <t>LUVA PARA INSTALAÇÕES EM PEX MULTICAMADA, DN 16 MM, CONEXÃO POR CRIMPAGEM - FORNECIMENTO E INSTALAÇÃO. AF_01/2020</t>
  </si>
  <si>
    <t>LUVA PARA INSTALAÇÕES EM PEX MULTICAMADA, DN 20 MM, CONEXÃO POR CRIMPAGEM - FORNECIMENTO E INSTALAÇÃO. AF_01/2020</t>
  </si>
  <si>
    <t>LUVA PARA INSTALAÇÕES EM PEX MULTICAMADA, DN 26 MM, CONEXÃO POR CRIMPAGEM - FORNECIMENTO E INSTALAÇÃO. AF_01/2020</t>
  </si>
  <si>
    <t>LUVA PARA INSTALAÇÕES EM PEX MULTICAMADA, DN 32 MM, CONEXÃO POR CRIMPAGEM - FORNECIMENTO E INSTALAÇÃO. AF_01/2020</t>
  </si>
  <si>
    <t>TUBO, PEX, MULTICAMADA, COM PROTEÇÃO UV, DN 16, INSTALADO EM IMPLANTAÇÃO DE INSTALAÇÕES DE GÁS - FORNECIMENTO E INSTALAÇÃO. AF_01/2020</t>
  </si>
  <si>
    <t>TUBO, PEX, MULTICAMADA, COM PROTEÇÃO UV, DN 16, INSTALADO EM PRUMADA DE INSTALAÇÕES DE GÁS - FORNECIMENTO E INSTALAÇÃO. AF_01/2020</t>
  </si>
  <si>
    <t>TUBO, PEX, MULTICAMADA, COM PROTEÇÃO UV, DN 20, INSTALADO EM IMPLANTAÇÃO DE INSTALAÇÕES DE GÁS - FORNECIMENTO E INSTALAÇÃO. AF_01/2020</t>
  </si>
  <si>
    <t>TUBO, PEX, MULTICAMADA, COM PROTEÇÃO UV, DN 20, INSTALADO EM PRUMADA DE INSTALAÇÕES DE GÁS - FORNECIMENTO E INSTALAÇÃO. AF_01/2020</t>
  </si>
  <si>
    <t>TUBO, PEX, MULTICAMADA, COM PROTEÇÃO UV, DN 25, INSTALADO EM PRUMADA DE INSTALAÇÕES DE GÁS - FORNECIMENTO E INSTALAÇÃO. AF_01/2020</t>
  </si>
  <si>
    <t>TUBO, PEX, MULTICAMADA, COM PROTEÇÃO UV, DN 26, INSTALADO EM IMPLANTAÇÃO DE INSTALAÇÕES DE GÁS - FORNECIMENTO E INSTALAÇÃO. AF_01/2020</t>
  </si>
  <si>
    <t>TUBO, PEX, MULTICAMADA, COM PROTEÇÃO UV, DN 32, INSTALADO EM IMPLANTAÇÃO DE INSTALAÇÕES DE GÁS - FORNECIMENTO E INSTALAÇÃO. AF_01/2020</t>
  </si>
  <si>
    <t>TUBO, PEX, MULTICAMADA, COM PROTEÇÃO UV, DN 32, INSTALADO EM PRUMADA DE INSTALAÇÕES DE GÁS - FORNECIMENTO E INSTALAÇÃO. AF_01/2020</t>
  </si>
  <si>
    <t>TUBO, PEX, MULTICAMADA, COM TUBO LUVA, DN 16, INSTALADO EM IMPLANTAÇÃO DE INSTALAÇÕES DE GÁS - FORNECIMENTO E INSTALAÇÃO. AF_01/2020</t>
  </si>
  <si>
    <t>TUBO, PEX, MULTICAMADA, COM TUBO LUVA, DN 16, INSTALADO EM RAMAL INTERNO DE INSTALAÇÕES DE GÁS - FORNECIMENTO E INSTALAÇÃO. AF_01/2020</t>
  </si>
  <si>
    <t>TUBO, PEX, MULTICAMADA, COM TUBO LUVA, DN 20, INSTALADO EM IMPLANTAÇÃO DE INSTALAÇÕES DE GÁS - FORNECIMENTO E INSTALAÇÃO. AF_01/2020</t>
  </si>
  <si>
    <t>TUBO, PEX, MULTICAMADA, COM TUBO LUVA, DN 20, INSTALADO EM RAMAL INTERNO DE INSTALAÇÕES DE GÁS - FORNECIMENTO E INSTALAÇÃO. AF_01/2020</t>
  </si>
  <si>
    <t>TUBO, PEX, MULTICAMADA, COM TUBO LUVA, DN 26, INSTALADO EM IMPLANTAÇÃO DE INSTALAÇÕES DE GÁS - FORNECIMENTO E INSTALAÇÃO. AF_01/2020</t>
  </si>
  <si>
    <t>TUBO, PEX, MULTICAMADA, COM TUBO LUVA, DN 26, INSTALADO EM RAMAL INTERNO DE INSTALAÇÕES DE GÁS - FORNECIMENTO E INSTALAÇÃO. AF_01/2020</t>
  </si>
  <si>
    <t>TUBO, PEX, MULTICAMADA, COM TUBO LUVA, DN 32, INSTALADO EM IMPLANTAÇÃO DE INSTALAÇÕES DE GÁS - FORNECIMENTO E INSTALAÇÃO. AF_01/2020</t>
  </si>
  <si>
    <t>TUBO, PEX, MULTICAMADA, COM TUBO LUVA, DN 32, INSTALADO EM RAMAL INTERNO DE INSTALAÇÕES DE GÁS - FORNECIMENTO E INSTALAÇÃO. AF_01/2020</t>
  </si>
  <si>
    <t>TUBO, PEX, MULTICAMADA, DN 16, INSTALADO EM IMPLANTAÇÃO DE INSTALAÇÕES DE GÁS - FORNECIMENTO E INSTALAÇÃO. AF_01/2020</t>
  </si>
  <si>
    <t>TUBO, PEX, MULTICAMADA, DN 16, INSTALADO EM RAMAL INTERNO DE INSTALAÇÕES DE GÁS - FORNECIMENTO E INSTALAÇÃO. AF_01/2020</t>
  </si>
  <si>
    <t>TUBO, PEX, MULTICAMADA, DN 20, INSTALADO EM IMPLANTAÇÃO DE INSTALAÇÕES DE GÁS - FORNECIMENTO E INSTALAÇÃO. AF_01/2020</t>
  </si>
  <si>
    <t>TUBO, PEX, MULTICAMADA, DN 20, INSTALADO EM RAMAL INTERNO DE INSTALAÇÕES DE GÁS - FORNECIMENTO E INSTALAÇÃO. AF_01/2020</t>
  </si>
  <si>
    <t>TUBO, PEX, MULTICAMADA, DN 26, INSTALADO EM IMPLANTAÇÃO DE INSTALAÇÕES DE GÁS - FORNECIMENTO E INSTALAÇÃO. AF_01/2020</t>
  </si>
  <si>
    <t>TUBO, PEX, MULTICAMADA, DN 26, INSTALADO EM RAMAL INTERNO DE INSTALAÇÕES DE GÁS - FORNECIMENTO E INSTALAÇÃO. AF_01/2020</t>
  </si>
  <si>
    <t>TUBO, PEX, MULTICAMADA, DN 32, INSTALADO EM IMPLANTAÇÃO DE INSTALAÇÕES DE GÁS - FORNECIMENTO E INSTALAÇÃO. AF_01/2020</t>
  </si>
  <si>
    <t>TUBO, PEX, MULTICAMADA, DN 32, INSTALADO EM RAMAL INTERNO DE INSTALAÇÕES DE GÁS - FORNECIMENTO E INSTALAÇÃO. AF_01/2020</t>
  </si>
  <si>
    <t>TÊ, PARA INSTALAÇÕES EM PEX MULTICAMADA, DN 16 MM, CONEXÃO POR CRIMPAGEM - FORNECIMENTO E INSTALAÇÃO. AF_01/2020</t>
  </si>
  <si>
    <t>TÊ, PARA INSTALAÇÕES EM PEX MULTICAMADA, DN 20 MM, CONEXÃO POR CRIMPAGEM - FORNECIMENTO E INSTALAÇÃO. AF_01/2020</t>
  </si>
  <si>
    <t>TÊ, PARA INSTALAÇÕES EM PEX MULTICAMADA, DN 26 MM, CONEXÃO POR CRIMPAGEM - FORNECIMENTO E INSTALAÇÃO. AF_01/2020</t>
  </si>
  <si>
    <t>TÊ, PARA INSTALAÇÕES EM PEX MULTICAMADA, DN 32 MM, CONEXÃO POR CRIMPAGEM - FORNECIMENTO E INSTALAÇÃO. AF_01/2020</t>
  </si>
  <si>
    <t>AR CONDICIONADO JANELA, 10000 BTU/H, CICLO FRIO - FORNECIMENTO E INSTALAÇÃO. AF_11/2021</t>
  </si>
  <si>
    <t>AR CONDICIONADO JANELA, 12000 BTU/H, CICLO FRIO - FORNECIMENTO E INSTALAÇÃO. AF_11/2021</t>
  </si>
  <si>
    <t>AR CONDICIONADO JANELA, 7500 BTU/H, CICLO FRIO - FORNECIMENTO E INSTALAÇÃO. AF_11/2021</t>
  </si>
  <si>
    <t>AR CONDICIONADO SPLIT DUTO, 18000 BTU/H, CICLO QUENTE/FRIO - FORNECIMENTO E INSTALAÇÃO. AF_11/2021</t>
  </si>
  <si>
    <t>AR CONDICIONADO SPLIT DUTO, 24000 BTU/H, CICLO QUENTE/FRIO - FORNECIMENTO E INSTALAÇÃO. AF_11/2021</t>
  </si>
  <si>
    <t>AR CONDICIONADO SPLIT DUTO, 36000 BTU/H, CICLO QUENTE/FRIO - FORNECIMENTO E INSTALAÇÃO. AF_11/2021</t>
  </si>
  <si>
    <t>AR CONDICIONADO SPLIT INVERTER, HI-WALL (PAREDE), 12000 BTU/H, CICLO FRIO - FORNECIMENTO E INSTALAÇÃO. AF_11/2021_PE</t>
  </si>
  <si>
    <t>AR CONDICIONADO SPLIT INVERTER, HI-WALL (PAREDE), 18000 BTU/H, CICLO FRIO - FORNECIMENTO E INSTALAÇÃO. AF_11/2021_PE</t>
  </si>
  <si>
    <t>AR CONDICIONADO SPLIT INVERTER, HI-WALL (PAREDE), 24000 BTU/H, CICLO FRIO - FORNECIMENTO E INSTALAÇÃO. AF_11/2021_PE</t>
  </si>
  <si>
    <t>AR CONDICIONADO SPLIT INVERTER, HI-WALL (PAREDE), 9000 BTU/H, CICLO FRIO - FORNECIMENTO E INSTALAÇÃO. AF_11/2021_PE</t>
  </si>
  <si>
    <t>AR CONDICIONADO SPLIT INVERTER, PISO TETO, 18000 BTU/H, CICLO FRIO - FORNECIMENTO E INSTALAÇÃO. AF_11/2021_PSE</t>
  </si>
  <si>
    <t>AR CONDICIONADO SPLIT INVERTER, PISO TETO, 24000 BTU/H, CICLO FRIO - FORNECIMENTO E INSTALAÇÃO. AF_11/2021_PSE</t>
  </si>
  <si>
    <t>AR CONDICIONADO SPLIT INVERTER, PISO TETO, 24000 BTU/H, QUENTE/FRIO - FORNECIMENTO E INSTALAÇÃO. AF_11/2021_PSE</t>
  </si>
  <si>
    <t>AR CONDICIONADO SPLIT INVERTER, PISO TETO, 36000 BTU/H, CICLO FRIO - FORNECIMENTO E INSTALAÇÃO. AF_11/2021_PSE</t>
  </si>
  <si>
    <t>AR CONDICIONADO SPLIT INVERTER, PISO TETO, 48000 BTU/H, CICLO FRIO - FORNECIMENTO E INSTALAÇÃO. AF_11/2021_PE</t>
  </si>
  <si>
    <t>AR CONDICIONADO SPLIT INVERTER, PISO TETO, APRESENTANDO ENTRE 54000 E 58000 BTU/H, CICLO FRIO - FORNECIMENTO E INSTALAÇÃO. AF_11/2021_PE</t>
  </si>
  <si>
    <t>AR CONDICIONADO SPLIT ON/OFF, CASSETE (TETO), 18000 BTU/H, CICLO QUENTE/FRIO - FORNECIMENTO E INSTALAÇÃO. AF_11/2021_PE</t>
  </si>
  <si>
    <t>AR CONDICIONADO SPLIT ON/OFF, CASSETE (TETO), 24000 BTU/H, CICLO QUENTE/FRIO - FORNECIMENTO E INSTALAÇÃO. AF_11/2021_PE</t>
  </si>
  <si>
    <t>AR CONDICIONADO SPLIT ON/OFF, CASSETE (TETO), 36000 BTU/H, CICLO QUENTE/FRIO - FORNECIMENTO E INSTALAÇÃO. AF_11/2021_PE</t>
  </si>
  <si>
    <t>AR CONDICIONADO SPLIT ON/OFF, CASSETE (TETO), 48000 BTU/H, CICLO QUENTE/FRIO - FORNECIMENTO E INSTALAÇÃO. AF_11/2021_PE</t>
  </si>
  <si>
    <t>AR CONDICIONADO SPLIT ON/OFF, CASSETE (TETO), 60000 BTU/H, CICLO QUENTE/FRIO - FORNECIMENTO E INSTALAÇÃO. AF_11/2021_PE</t>
  </si>
  <si>
    <t>AR CONDICIONADO SPLIT ON/OFF, CASSETE (TETO), FRIO 4 VIAS 18000 BTU/H - FORNECIMENTO E INSTALAÇÃO. AF_11/2021_PE</t>
  </si>
  <si>
    <t>AR CONDICIONADO SPLIT ON/OFF, CASSETE (TETO), FRIO 4 VIAS 24000 BTU/H - FORNECIMENTO E INSTALAÇÃO. AF_11/2021_PE</t>
  </si>
  <si>
    <t>AR CONDICIONADO SPLIT ON/OFF, CASSETE (TETO), FRIO 4 VIAS 36000 BTU/H - FORNECIMENTO E INSTALAÇÃO. AF_11/2021_PE</t>
  </si>
  <si>
    <t>AR CONDICIONADO SPLIT ON/OFF, CASSETE (TETO), FRIO 4 VIAS 48000 BTU/H - FORNECIMENTO E INSTALAÇÃO. AF_11/2021_PE</t>
  </si>
  <si>
    <t>AR CONDICIONADO SPLIT ON/OFF, CASSETE (TETO), FRIO 4 VIAS 60000 BTU/H - FORNECIMENTO E INSTALAÇÃO. AF_11/2021_PE</t>
  </si>
  <si>
    <t>AR CONDICIONADO SPLIT ON/OFF, HI-WALL (PAREDE), 12000 BTUS/H, CICLO FRIO - FORNECIMENTO E INSTALAÇÃO. AF_11/2021_PE</t>
  </si>
  <si>
    <t>AR CONDICIONADO SPLIT ON/OFF, HI-WALL (PAREDE), 12000 BTUS/H, CICLO QUENTE/FRIO - FORNECIMENTO E INSTALAÇÃO. AF_11/2021_PE</t>
  </si>
  <si>
    <t>AR CONDICIONADO SPLIT ON/OFF, HI-WALL (PAREDE), 18000 BTUS/H, CICLO FRIO - FORNECIMENTO E INSTALAÇÃO. AF_11/2021_PE</t>
  </si>
  <si>
    <t>AR CONDICIONADO SPLIT ON/OFF, HI-WALL (PAREDE), 18000 BTUS/H, CICLO QUENTE/FRIO - FORNECIMENTO E INSTALAÇÃO. AF_11/2021_PE</t>
  </si>
  <si>
    <t>AR CONDICIONADO SPLIT ON/OFF, HI-WALL (PAREDE), 24000 BTUS/H, CICLO FRIO - FORNECIMENTO E INSTALAÇÃO. AF_11/2021_PE</t>
  </si>
  <si>
    <t>AR CONDICIONADO SPLIT ON/OFF, HI-WALL (PAREDE), 24000 BTUS/H, CICLO QUENTE/FRIO - FORNECIMENTO E INSTALAÇÃO. AF_11/2021_PE</t>
  </si>
  <si>
    <t>AR CONDICIONADO SPLIT ON/OFF, HI-WALL (PAREDE), 9000 BTUS/H, CICLO FRIO - FORNECIMENTO E INSTALAÇÃO. AF_11/2021_PE</t>
  </si>
  <si>
    <t>AR CONDICIONADO SPLIT ON/OFF, HI-WALL (PAREDE), 9000 BTUS/H, CICLO QUENTE/FRIO - FORNECIMENTO E INSTALAÇÃO. AF_11/2021_PE</t>
  </si>
  <si>
    <t>AR CONDICIONADO SPLIT ON/OFF, PISO TETO, 18.000 BTU/H, CICLO FRIO - FORNECIMENTO E INSTALAÇÃO. AF_11/2021_PSE</t>
  </si>
  <si>
    <t>AR CONDICIONADO SPLIT ON/OFF, PISO TETO, 24.000 BTU/H, CICLO FRIO - FORNECIMENTO E INSTALAÇÃO. AF_11/2021_PSE</t>
  </si>
  <si>
    <t>AR CONDICIONADO SPLIT ON/OFF, PISO TETO, 36.000 BTU/H, CICLO FRIO - FORNECIMENTO E INSTALAÇÃO. AF_11/2021_PSE</t>
  </si>
  <si>
    <t>AR CONDICIONADO SPLIT ON/OFF, PISO TETO, 48.000 BTU/H, CICLO FRIO - FORNECIMENTO E INSTALAÇÃO. AF_11/2021_PE</t>
  </si>
  <si>
    <t>AR CONDICIONADO SPLIT ON/OFF, PISO TETO, 60.000 BTU/H, CICLO FRIO - FORNECIMENTO E INSTALAÇÃO. AF_11/2021_PE</t>
  </si>
  <si>
    <t>AR CONDICIONADO SPLITÃO 10 TR - FORNECIMENTO E INSTALAÇÃO. AF_11/2021_PE</t>
  </si>
  <si>
    <t>AR CONDICIONADO SPLITÃO 15 TR - FORNECIMENTO E INSTALAÇÃO. AF_11/2021_PE</t>
  </si>
  <si>
    <t>DAMPER DE REGULAGEM PARA SISTEMA DE AR CONDICIONADO, 1000X500 MM - FORNECIMENTO E INSTALAÇÃO. AF_11/2021</t>
  </si>
  <si>
    <t>DIFUSOR PARA SISTEMA DE AR CONDICIONADO, 400X400 MM - FORNECIMENTO E INSTALAÇÃO. AF_11/2021</t>
  </si>
  <si>
    <t>GRELHA PARA SISTEMA DE AR CONDICIONADO, 400X400 MM - FORNECIMENTO E INSTALAÇÃO. AF_11/2021</t>
  </si>
  <si>
    <t>RASGO E CHUMBAMENTO EM ALVENARIA PARA TUBOS DE SPLIT PAREDE DE 9000 A 24000 BTUS/H. AF_11/2021</t>
  </si>
  <si>
    <t>TUBO EM COBRE FLEXÍVEL, DN 1/2", COM ISOLAMENTO, INSTALADO EM FORRO, PARA RAMAL DE ALIMENTAÇÃO DE AR CONDICIONADO, INCLUSO FIXADOR. AF_11/2021</t>
  </si>
  <si>
    <t>TUBO EM COBRE FLEXÍVEL, DN 1/4", COM ISOLAMENTO, INSTALADO EM FORRO, PARA RAMAL DE ALIMENTAÇÃO DE AR CONDICIONADO, INCLUSO FIXADOR. AF_11/2021</t>
  </si>
  <si>
    <t>TUBO EM COBRE FLEXÍVEL, DN 3/8", COM ISOLAMENTO, INSTALADO EM FORRO, PARA RAMAL DE ALIMENTAÇÃO DE AR CONDICIONADO, INCLUSO FIXADOR. AF_11/2021</t>
  </si>
  <si>
    <t>TUBO EM COBRE FLEXÍVEL, DN 5/8", COM ISOLAMENTO, INSTALADO EM FORRO, PARA RAMAL DE ALIMENTAÇÃO DE AR CONDICIONADO, INCLUSO FIXADOR. AF_11/2021</t>
  </si>
  <si>
    <t>COTOVELO EM COBRE, 45 GRAUS, DN 1 1/8", INSTALADO EM RAMAL DE ALIMENTAÇÃO DE AR-CONDICIONADO COM CONDENSADORA CENTRAL - FORNECIMENTO E INSTALAÇÃO. AF_07/2025</t>
  </si>
  <si>
    <t>COTOVELO EM COBRE, 45 GRAUS, DN 1 5/8", INSTALADO EM RAMAL DE ALIMENTAÇÃO DE AR-CONDICIONADO COM CONDENSADORA CENTRAL - FORNECIMENTO E INSTALAÇÃO. AF_07/2025</t>
  </si>
  <si>
    <t>COTOVELO EM COBRE, 90 GRAUS, DN 1 1/8", INSTALADO EM RAMAL DE ALIMENTAÇÃO DE AR-CONDICIONADO COM CONDENSADORA CENTRAL - FORNECIMENTO E INSTALAÇÃO. AF_07/2025</t>
  </si>
  <si>
    <t>COTOVELO EM COBRE, 90 GRAUS, DN 1 5/8", INSTALADO EM RAMAL DE ALIMENTAÇÃO DE AR-CONDICIONADO COM CONDENSADORA CENTRAL - FORNECIMENTO E INSTALAÇÃO. AF_07/2025</t>
  </si>
  <si>
    <t>LUVA EM COBRE, DN 1 1/8", INSTALADO EM RAMAL DE ALIMENTAÇÃO DE AR-CONDICIONADO COM CONDENSADORA CENTRAL - FORNECIMENTO E INSTALAÇÃO. AF_07/2025</t>
  </si>
  <si>
    <t>LUVA EM COBRE, DN 1 5/8", INSTALADO EM RAMAL DE ALIMENTAÇÃO DE AR-CONDICIONADO COM CONDENSADORA CENTRAL - FORNECIMENTO E INSTALAÇÃO. AF_07/2025</t>
  </si>
  <si>
    <t>REFINETE EM COBRE, DN 1 1/8", INSTALADO EM RAMAL DE ALIMENTAÇÃO DE AR-CONDICIONADO COM CONDENSADORA CENTRAL - INSTALAÇÃO. AF_07/2025</t>
  </si>
  <si>
    <t>REFINETE EM COBRE, DN 1 5/8", INSTALADO EM RAMAL DE ALIMENTAÇÃO DE AR-CONDICIONADO COM CONDENSADORA CENTRAL - INSTALAÇÃO. AF_07/2025</t>
  </si>
  <si>
    <t>TE EM COBRE, DN 1 1/8", INSTALADO EM RAMAL DE ALIMENTAÇÃO DE AR-CONDICIONADO COM CONDENSADORA CENTRAL - FORNECIMENTO E INSTALAÇÃO. AF_07/2025</t>
  </si>
  <si>
    <t>TE EM COBRE, DN 1 5/8", INSTALADO EM RAMAL DE ALIMENTAÇÃO DE AR-CONDICIONADO COM CONDENSADORA CENTRAL - FORNECIMENTO E INSTALAÇÃO. AF_07/2025</t>
  </si>
  <si>
    <t>TUBO EM COBRE FLEXÍVEL, DN 1/2", COM ISOLAMENTO, INSTALADO EM RAMAL DE ALIMENTAÇÃO DE AR-CONDICIONADO - FORNECIMENTO E INSTALAÇÃO. AF_07/2025</t>
  </si>
  <si>
    <t>TUBO EM COBRE FLEXÍVEL, DN 1/4", COM ISOLAMENTO, INSTALADO EM RAMAL DE ALIMENTAÇÃO DE AR-CONDICIONADO - FORNECIMENTO E INSTALAÇÃO. AF_07/2025</t>
  </si>
  <si>
    <t>TUBO EM COBRE FLEXÍVEL, DN 3/4", COM ISOLAMENTO, INSTALADO EM RAMAL DE ALIMENTAÇÃO DE AR-CONDICIONADO - FORNECIMENTO E INSTALAÇÃO. AF_07/2025</t>
  </si>
  <si>
    <t>TUBO EM COBRE FLEXÍVEL, DN 3/8", COM ISOLAMENTO, INSTALADO EM RAMAL DE ALIMENTAÇÃO DE AR-CONDICIONADO - FORNECIMENTO E INSTALAÇÃO. AF_07/2025</t>
  </si>
  <si>
    <t>TUBO EM COBRE FLEXÍVEL, DN 5/8", COM ISOLAMENTO, INSTALADO EM RAMAL DE ALIMENTAÇÃO DE AR-CONDICIONADO - FORNECIMENTO E INSTALAÇÃO. AF_07/2025</t>
  </si>
  <si>
    <t>TUBO EM COBRE FLEXÍVEL, DN 7/8", COM ISOLAMENTO, INSTALADO EM RAMAL DE ALIMENTAÇÃO DE AR-CONDICIONADO - FORNECIMENTO E INSTALAÇÃO. AF_07/2025</t>
  </si>
  <si>
    <t>TUBO EM COBRE RÍGIDO, DN 1 1/8"", COM ISOLAMENTO, INSTALADO EM RAMAL DE ALIMENTAÇÃO DE AR-CONDICIONADO COM CONDENSADORA CENTRAL - FORNECIMENTO E INSTALAÇÃO. AF_07/2025</t>
  </si>
  <si>
    <t>TUBO EM COBRE RÍGIDO, DN 1 5/8"", COM ISOLAMENTO, INSTALADO EM RAMAL DE ALIMENTAÇÃO DE AR-CONDICIONADO COM CONDENSADORA CENTRAL - FORNECIMENTO E INSTALAÇÃO. AF_07/2025</t>
  </si>
  <si>
    <t>BUCHA DE REDUÇÃO EM COBRE, DN 22 MM X 15 MM, SEM ANEL DE SOLDA, PONTA X BOLSA, INSTALADO EM RAMAL DE DISTRIBUIÇÃO DE HIDRÁULICA PREDIAL - FORNECIMENTO E INSTALAÇÃO. AF_04/2022</t>
  </si>
  <si>
    <t>BUCHA DE REDUÇÃO EM COBRE, DN 22 MM X 15 MM, SEM ANEL DE SOLDA, PONTA X BOLSA, INSTALADO EM RAMAL E SUB-RAMAL DE AQUECIMENTO SOLAR - FORNECIMENTO E INSTALAÇÃO. AF_04/2022</t>
  </si>
  <si>
    <t>BUCHA DE REDUÇÃO EM COBRE, DN 22 MM X 15 MM, SEM ANEL DE SOLDA, PONTA X BOLSA, INSTALADO EM RAMAL E SUB-RAMAL DE GÁS COMBUSTÍVEL - FORNECIMENTO E INSTALAÇÃO. AF_04/2022</t>
  </si>
  <si>
    <t>BUCHA DE REDUÇÃO EM COBRE, DN 22 MM X 15 MM, SEM ANEL DE SOLDA, PONTA X BOLSA, INSTALADO EM RAMAL E SUB-RAMAL DE GÁS MEDICINAL - FORNECIMENTO E INSTALAÇÃO. AF_04/2022</t>
  </si>
  <si>
    <t>BUCHA DE REDUÇÃO EM COBRE, DN 22 MM X 15 MM, SEM ANEL DE SOLDA, PONTA X BOLSA, INSTALADO EM RAMAL E SUB-RAMAL DE HIDRÁULICA PREDIAL - FORNECIMENTO E INSTALAÇÃO. AF_04/2022</t>
  </si>
  <si>
    <t>BUCHA DE REDUÇÃO EM COBRE, DN 28 MM X 22 MM, SEM ANEL DE SOLDA, INSTALADO EM RAMAL DE DISTRIBUIÇÃO DE HIDRÁULICA PREDIAL - FORNECIMENTO E INSTALAÇÃO. AF_04/2022</t>
  </si>
  <si>
    <t>BUCHA DE REDUÇÃO EM COBRE, DN 28 MM X 22 MM, SEM ANEL DE SOLDA, INSTALADO EM RAMAL E SUB-RAMAL DE AQUECIMENTO SOLAR - FORNECIMENTO E INSTALAÇÃO. AF_04/2022</t>
  </si>
  <si>
    <t>BUCHA DE REDUÇÃO EM COBRE, DN 28 MM X 22 MM, SEM ANEL DE SOLDA, INSTALADO EM RAMAL E SUB-RAMAL DE GÁS COMBUSTÍVEL - FORNECIMENTO E INSTALAÇÃO. AF_04/2022</t>
  </si>
  <si>
    <t>BUCHA DE REDUÇÃO EM COBRE, DN 28 MM X 22 MM, SEM ANEL DE SOLDA, INSTALADO EM RAMAL E SUB-RAMAL DE GÁS MEDICINAL - FORNECIMENTO E INSTALAÇÃO. AF_04/2022</t>
  </si>
  <si>
    <t>BUCHA DE REDUÇÃO EM COBRE, DN 28 MM X 22 MM, SEM ANEL DE SOLDA, INSTALADO EM RAMAL E SUB-RAMAL DE HIDRÁULICA PREDIAL - FORNECIMENTO E INSTALAÇÃO. AF_04/2022</t>
  </si>
  <si>
    <t>BUCHA DE REDUÇÃO EM COBRE, DN 28 MM X 22 MM, SEM ANEL DE SOLDA, PONTA X BOLSA, INSTALADO EM PRUMADA DE HIDRÁULICA PREDIAL - FORNECIMENTO E INSTALAÇÃO. AF_04/2022</t>
  </si>
  <si>
    <t>BUCHA DE REDUÇÃO EM COBRE, DN 35 MM X 28 MM, SEM ANEL DE SOLDA, PONTA X BOLSA, INSTALADO EM PRUMADA DE HIDRÁULICA PREDIAL - FORNECIMENTO E INSTALAÇÃO. AF_04/2022</t>
  </si>
  <si>
    <t>BUCHA DE REDUÇÃO EM COBRE, DN 42 MM X 35 MM, SEM ANEL DE SOLDA, PONTA X BOLSA, INSTALADO EM PRUMADA DE HIDRÁULICA PREDIAL - FORNECIMENTO E INSTALAÇÃO. AF_04/2022</t>
  </si>
  <si>
    <t>BUCHA DE REDUÇÃO EM COBRE, DN 54 MM X 42 MM, SEM ANEL DE SOLDA, PONTA X BOLSA, INSTALADO EM PRUMADA DE HIDRÁULICA PREDIAL - FORNECIMENTO E INSTALAÇÃO. AF_04/2022</t>
  </si>
  <si>
    <t>BUCHA DE REDUÇÃO EM COBRE, DN 66 MM X 54 MM, SEM ANEL DE SOLDA, PONTA X BOLSA, INSTALADO EM PRUMADA DE HIDRÁULICA PREDIAL - FORNECIMENTO E INSTALAÇÃO. AF_04/2022</t>
  </si>
  <si>
    <t>CONECTOR EM BRONZE/LATÃO, DN 15 MM X 1/2", SEM ANEL DE SOLDA, BOLSA X ROSCA F, INSTALADO EM RAMAL DE DISTRIBUIÇÃO DE HIDRÁULICA PREDIAL - FORNECIMENTO E INSTALAÇÃO. AF_04/2022</t>
  </si>
  <si>
    <t>CONECTOR EM BRONZE/LATÃO, DN 15 MM X 1/2", SEM ANEL DE SOLDA, BOLSA X ROSCA F, INSTALADO EM RAMAL E SUB-RAMAL DE AQUECIMENTO SOLAR - FORNECIMENTO E INSTALAÇÃO. AF_04/2022</t>
  </si>
  <si>
    <t>CONECTOR EM BRONZE/LATÃO, DN 15 MM X 1/2", SEM ANEL DE SOLDA, BOLSA X ROSCA F, INSTALADO EM RAMAL E SUB-RAMAL DE GÁS COMBUSTÍVEL - FORNECIMENTO E INSTALAÇÃO. AF_04/2022</t>
  </si>
  <si>
    <t>CONECTOR EM BRONZE/LATÃO, DN 15 MM X 1/2", SEM ANEL DE SOLDA, BOLSA X ROSCA F, INSTALADO EM RAMAL E SUB-RAMAL DE GÁS MEDICINAL - FORNECIMENTO E INSTALAÇÃO. AF_04/2022</t>
  </si>
  <si>
    <t>CONECTOR EM BRONZE/LATÃO, DN 15 MM X 1/2", SEM ANEL DE SOLDA, BOLSA X ROSCA F, INSTALADO EM RAMAL E SUB-RAMAL DE HIDRÁULICA PREDIAL - FORNECIMENTO E INSTALAÇÃO. AF_04/2022</t>
  </si>
  <si>
    <t>CONECTOR EM BRONZE/LATÃO, DN 22 MM X 1/2", SEM ANEL DE SOLDA, BOLSA X ROSCA F, INSTALADO EM PRUMADA DE HIDRÁULICA PREDIAL - FORNECIMENTO E INSTALAÇÃO. AF_04/2022</t>
  </si>
  <si>
    <t>CONECTOR EM BRONZE/LATÃO, DN 22 MM X 1/2", SEM ANEL DE SOLDA, BOLSA X ROSCA F, INSTALADO EM RAMAL DE DISTRIBUIÇÃO DE HIDRÁULICA PREDIAL - FORNECIMENTO E INSTALAÇÃO. AF_04/2022</t>
  </si>
  <si>
    <t>CONECTOR EM BRONZE/LATÃO, DN 22 MM X 1/2", SEM ANEL DE SOLDA, BOLSA X ROSCA F, INSTALADO EM RAMAL E SUB-RAMAL DE AQUECIMENTO SOLAR - FORNECIMENTO E INSTALAÇÃO. AF_04/2022</t>
  </si>
  <si>
    <t>CONECTOR EM BRONZE/LATÃO, DN 22 MM X 1/2", SEM ANEL DE SOLDA, BOLSA X ROSCA F, INSTALADO EM RAMAL E SUB-RAMAL DE GÁS COMBUSTÍVEL - FORNECIMENTO E INSTALAÇÃO. AF_04/2022</t>
  </si>
  <si>
    <t>CONECTOR EM BRONZE/LATÃO, DN 22 MM X 1/2", SEM ANEL DE SOLDA, BOLSA X ROSCA F, INSTALADO EM RAMAL E SUB-RAMAL DE GÁS MEDICINAL - FORNECIMENTO E INSTALAÇÃO. AF_04/2022</t>
  </si>
  <si>
    <t>CONECTOR EM BRONZE/LATÃO, DN 22 MM X 1/2", SEM ANEL DE SOLDA, BOLSA X ROSCA F, INSTALADO EM RAMAL E SUB-RAMAL DE HIDRÁULICA PREDIAL - FORNECIMENTO E INSTALAÇÃO. AF_04/2022</t>
  </si>
  <si>
    <t>CONECTOR EM BRONZE/LATÃO, DN 22 MM X 3/4", SEM ANEL DE SOLDA, BOLSA X ROSCA F, INSTALADO EM PRUMADA DE HIDRÁULICA PREDIAL - FORNECIMENTO E INSTALAÇÃO. AF_04/2022</t>
  </si>
  <si>
    <t>CONECTOR EM BRONZE/LATÃO, DN 22 MM X 3/4", SEM ANEL DE SOLDA, BOLSA X ROSCA F, INSTALADO EM RAMAL DE DISTRIBUIÇÃO DE HIDRÁULICA PREDIAL - FORNECIMENTO E INSTALAÇÃO. AF_04/2022</t>
  </si>
  <si>
    <t>CONECTOR EM BRONZE/LATÃO, DN 22 MM X 3/4", SEM ANEL DE SOLDA, BOLSA X ROSCA F, INSTALADO EM RAMAL E SUB-RAMAL DE AQUECIMENTO SOLAR - FORNECIMENTO E INSTALAÇÃO. AF_04/2022</t>
  </si>
  <si>
    <t>CONECTOR EM BRONZE/LATÃO, DN 22 MM X 3/4", SEM ANEL DE SOLDA, BOLSA X ROSCA F, INSTALADO EM RAMAL E SUB-RAMAL DE GÁS COMBUSTÍVEL - FORNECIMENTO E INSTALAÇÃO. AF_04/2022</t>
  </si>
  <si>
    <t>CONECTOR EM BRONZE/LATÃO, DN 22 MM X 3/4", SEM ANEL DE SOLDA, BOLSA X ROSCA F, INSTALADO EM RAMAL E SUB-RAMAL DE GÁS MEDICINAL - FORNECIMENTO E INSTALAÇÃO. AF_04/2022</t>
  </si>
  <si>
    <t>CONECTOR EM BRONZE/LATÃO, DN 22 MM X 3/4", SEM ANEL DE SOLDA, BOLSA X ROSCA F, INSTALADO EM RAMAL E SUB-RAMAL DE HIDRÁULICA PREDIAL - FORNECIMENTO E INSTALAÇÃO. AF_04/2022</t>
  </si>
  <si>
    <t>CONECTOR EM BRONZE/LATÃO, DN 28 MM X 1/2", SEM ANEL DE SOLDA, BOLSA X ROSCA F, INSTALADO EM PRUMADA DE HIDRÁULICA PREDIAL - FORNECIMENTO E INSTALAÇÃO. AF_04/2022</t>
  </si>
  <si>
    <t>CONECTOR EM BRONZE/LATÃO, DN 28 MM X 1/2", SEM ANEL DE SOLDA, BOLSA X ROSCA F, INSTALADO EM RAMAL DE DISTRIBUIÇÃO DE HIDRÁULICA PREDIAL - FORNECIMENTO E INSTALAÇÃO. AF_04/2022</t>
  </si>
  <si>
    <t>CONECTOR EM BRONZE/LATÃO, DN 28 MM X 1/2", SEM ANEL DE SOLDA, BOLSA X ROSCA F, INSTALADO EM RAMAL E SUB-RAMAL DE AQUECIMENTO SOLAR - FORNECIMENTO E INSTALAÇÃO. AF_04/2022</t>
  </si>
  <si>
    <t>CONECTOR EM BRONZE/LATÃO, DN 28 MM X 1/2", SEM ANEL DE SOLDA, BOLSA X ROSCA F, INSTALADO EM RAMAL E SUB-RAMAL DE GÁS COMBUSTÍVEL - FORNECIMENTO E INSTALAÇÃO. AF_04/2022</t>
  </si>
  <si>
    <t>CONECTOR EM BRONZE/LATÃO, DN 28 MM X 1/2", SEM ANEL DE SOLDA, BOLSA X ROSCA F, INSTALADO EM RAMAL E SUB-RAMAL DE GÁS MEDICINAL - FORNECIMENTO E INSTALAÇÃO. AF_04/2022</t>
  </si>
  <si>
    <t>CONECTOR EM BRONZE/LATÃO, DN 28 MM X 1/2", SEM ANEL DE SOLDA, BOLSA X ROSCA F, INSTALADO EM RAMAL E SUB-RAMAL DE HIDRÁULICA PREDIAL - FORNECIMENTO E INSTALAÇÃO. AF_04/2022</t>
  </si>
  <si>
    <t>COTOVELO EM BRONZE/LATÃO, DN 15 MM X 1/2", 90 GRAUS, SEM ANEL DE SOLDA, BOLSA X ROSCA F, INSTALADO EM RAMAL DE DISTRIBUIÇÃO DE HIDRÁULICA PREDIAL - FORNECIMENTO E INSTALAÇÃO. AF_04/2022</t>
  </si>
  <si>
    <t>COTOVELO EM BRONZE/LATÃO, DN 15 MM X 1/2", 90 GRAUS, SEM ANEL DE SOLDA, BOLSA X ROSCA F, INSTALADO EM RAMAL E SUB-RAMAL DE AQUECIMENTO SOLAR - FORNECIMENTO E INSTALAÇÃO. AF_04/2022</t>
  </si>
  <si>
    <t>COTOVELO EM BRONZE/LATÃO, DN 15 MM X 1/2", 90 GRAUS, SEM ANEL DE SOLDA, BOLSA X ROSCA F, INSTALADO EM RAMAL E SUB-RAMAL DE GÁS COMBUSTÍVEL - FORNECIMENTO E INSTALAÇÃO. AF_04/2022</t>
  </si>
  <si>
    <t>COTOVELO EM BRONZE/LATÃO, DN 15 MM X 1/2", 90 GRAUS, SEM ANEL DE SOLDA, BOLSA X ROSCA F, INSTALADO EM RAMAL E SUB-RAMAL DE GÁS MEDICINAL - FORNECIMENTO E INSTALAÇÃO. AF_04/2022</t>
  </si>
  <si>
    <t>COTOVELO EM BRONZE/LATÃO, DN 15 MM X 1/2", 90 GRAUS, SEM ANEL DE SOLDA, BOLSA X ROSCA F, INSTALADO EM RAMAL E SUB-RAMAL DE HIDRÁULICA PREDIAL - FORNECIMENTO E INSTALAÇÃO. AF_04/2022</t>
  </si>
  <si>
    <t>COTOVELO EM BRONZE/LATÃO, DN 22 MM X 1/2", 90 GRAUS, SEM ANEL DE SOLDA, BOLSA X ROSCA F, INSTALADO EM PRUMADA DE HIDRÁULICA PREDIAL - FORNECIMENTO E INSTALAÇÃO. AF_04/2022</t>
  </si>
  <si>
    <t>COTOVELO EM BRONZE/LATÃO, DN 22 MM X 1/2", 90 GRAUS, SEM ANEL DE SOLDA, BOLSA X ROSCA F, INSTALADO EM RAMAL DE DISTRIBUIÇÃO DE HIDRÁULICA PREDIAL - FORNECIMENTO E INSTALAÇÃO. AF_04/2022</t>
  </si>
  <si>
    <t>COTOVELO EM BRONZE/LATÃO, DN 22 MM X 1/2", 90 GRAUS, SEM ANEL DE SOLDA, BOLSA X ROSCA F, INSTALADO EM RAMAL E SUB-RAMAL DE AQUECIMENTO SOLAR - FORNECIMENTO E INSTALAÇÃO. AF_04/2022</t>
  </si>
  <si>
    <t>COTOVELO EM BRONZE/LATÃO, DN 22 MM X 1/2", 90 GRAUS, SEM ANEL DE SOLDA, BOLSA X ROSCA F, INSTALADO EM RAMAL E SUB-RAMAL DE GÁS COMBUSTÍVEL - FORNECIMENTO E INSTALAÇÃO. AF_04/2022</t>
  </si>
  <si>
    <t>COTOVELO EM BRONZE/LATÃO, DN 22 MM X 1/2", 90 GRAUS, SEM ANEL DE SOLDA, BOLSA X ROSCA F, INSTALADO EM RAMAL E SUB-RAMAL DE GÁS MEDICINAL - FORNECIMENTO E INSTALAÇÃO. AF_04/2022</t>
  </si>
  <si>
    <t>COTOVELO EM BRONZE/LATÃO, DN 22 MM X 1/2", 90 GRAUS, SEM ANEL DE SOLDA, BOLSA X ROSCA F, INSTALADO EM RAMAL E SUB-RAMAL DE HIDRÁULICA PREDIAL - FORNECIMENTO E INSTALAÇÃO. AF_04/2022</t>
  </si>
  <si>
    <t>COTOVELO EM BRONZE/LATÃO, DN 22 MM X 3/4", 90 GRAUS, SEM ANEL DE SOLDA, BOLSA X ROSCA F, INSTALADO EM PRUMADA DE HIDRÁULICA PREDIAL - FORNECIMENTO E INSTALAÇÃO. AF_04/2022</t>
  </si>
  <si>
    <t>COTOVELO EM BRONZE/LATÃO, DN 22 MM X 3/4", 90 GRAUS, SEM ANEL DE SOLDA, BOLSA X ROSCA F, INSTALADO EM RAMAL DE DISTRIBUIÇÃO DE HIDRÁULICA PREDIAL - FORNECIMENTO E INSTALAÇÃO. AF_04/2022</t>
  </si>
  <si>
    <t>COTOVELO EM BRONZE/LATÃO, DN 22 MM X 3/4", 90 GRAUS, SEM ANEL DE SOLDA, BOLSA X ROSCA F, INSTALADO EM RAMAL E SUB-RAMAL DE AQUECIMENTO SOLAR - FORNECIMENTO E INSTALAÇÃO. AF_04/2022</t>
  </si>
  <si>
    <t>COTOVELO EM BRONZE/LATÃO, DN 22 MM X 3/4", 90 GRAUS, SEM ANEL DE SOLDA, BOLSA X ROSCA F, INSTALADO EM RAMAL E SUB-RAMAL DE GÁS COMBUSTÍVEL - FORNECIMENTO E INSTALAÇÃO. AF_04/2022</t>
  </si>
  <si>
    <t>COTOVELO EM BRONZE/LATÃO, DN 22 MM X 3/4", 90 GRAUS, SEM ANEL DE SOLDA, BOLSA X ROSCA F, INSTALADO EM RAMAL E SUB-RAMAL DE GÁS MEDICINAL - FORNECIMENTO E INSTALAÇÃO. AF_04/2022</t>
  </si>
  <si>
    <t>COTOVELO EM BRONZE/LATÃO, DN 22 MM X 3/4", 90 GRAUS, SEM ANEL DE SOLDA, BOLSA X ROSCA F, INSTALADO EM RAMAL E SUB-RAMAL DE HIDRÁULICA PREDIAL - FORNECIMENTO E INSTALAÇÃO. AF_04/2022</t>
  </si>
  <si>
    <t>COTOVELO EM COBRE, DN 15 MM, 90 GRAUS, SEM ANEL DE SOLDA, INSTALADO EM RAMAL DE DISTRIBUIÇÃO FORNECIMENTO E INSTALAÇÃO. AF_04/2022</t>
  </si>
  <si>
    <t>COTOVELO EM COBRE, DN 15 MM, 90 GRAUS, SEM ANEL DE SOLDA, INSTALADO EM RAMAL E SUB-RAMAL DE AQUECIMENTO SOLAR - FORNECIMENTO E INSTALAÇÃO. AF_04/2022</t>
  </si>
  <si>
    <t>COTOVELO EM COBRE, DN 15 MM, 90 GRAUS, SEM ANEL DE SOLDA, INSTALADO EM RAMAL E SUB-RAMAL DE GÁS COMBUSTÍVEL - FORNECIMENTO E INSTALAÇÃO. AF_04/2022</t>
  </si>
  <si>
    <t>COTOVELO EM COBRE, DN 15 MM, 90 GRAUS, SEM ANEL DE SOLDA, INSTALADO EM RAMAL E SUB-RAMAL DE GÁS MEDICINAL - FORNECIMENTO E INSTALAÇÃO. AF_04/2022</t>
  </si>
  <si>
    <t>COTOVELO EM COBRE, DN 15 MM, 90 GRAUS, SEM ANEL DE SOLDA, INSTALADO EM RAMAL E SUB-RAMAL DE HIDRÁULICA PREDIAL - FORNECIMENTO E INSTALAÇÃO. AF_04/2022</t>
  </si>
  <si>
    <t>COTOVELO EM COBRE, DN 22 MM, 90 GRAUS, SEM ANEL DE SOLDA, INSTALADO EM PRUMADA DE HIDRÁULICA PREDIAL - FORNECIMENTO E INSTALAÇÃO. AF_04/2022</t>
  </si>
  <si>
    <t>COTOVELO EM COBRE, DN 22 MM, 90 GRAUS, SEM ANEL DE SOLDA, INSTALADO EM RAMAL DE DISTRIBUIÇÃO DE HIDRÁULICA PREDIAL - FORNECIMENTO E INSTALAÇÃO. AF_04/2022</t>
  </si>
  <si>
    <t>COTOVELO EM COBRE, DN 22 MM, 90 GRAUS, SEM ANEL DE SOLDA, INSTALADO EM RAMAL E SUB-RAMAL DE AQUECIMENTO SOLAR - FORNECIMENTO E INSTALAÇÃO. AF_04/2022</t>
  </si>
  <si>
    <t>COTOVELO EM COBRE, DN 22 MM, 90 GRAUS, SEM ANEL DE SOLDA, INSTALADO EM RAMAL E SUB-RAMAL DE GÁS COMBUSTÍVEL - FORNECIMENTO E INSTALAÇÃO. AF_04/2022</t>
  </si>
  <si>
    <t>COTOVELO EM COBRE, DN 22 MM, 90 GRAUS, SEM ANEL DE SOLDA, INSTALADO EM RAMAL E SUB-RAMAL DE GÁS MEDICINAL - FORNECIMENTO E INSTALAÇÃO. AF_04/2022</t>
  </si>
  <si>
    <t>COTOVELO EM COBRE, DN 22 MM, 90 GRAUS, SEM ANEL DE SOLDA, INSTALADO EM RAMAL E SUB-RAMAL DE HIDRÁULICA PREDIAL - FORNECIMENTO E INSTALAÇÃO. AF_04/2022</t>
  </si>
  <si>
    <t>COTOVELO EM COBRE, DN 28 MM, 90 GRAUS, SEM ANEL DE SOLDA, INSTALADO EM PRUMADA DE HIDRÁULICA PREDIAL - FORNECIMENTO E INSTALAÇÃO. AF_04/2022</t>
  </si>
  <si>
    <t>COTOVELO EM COBRE, DN 28 MM, 90 GRAUS, SEM ANEL DE SOLDA, INSTALADO EM RAMAL DE DISTRIBUIÇÃO DE HIDRÁULICA PREDIAL - FORNECIMENTO E INSTALAÇÃO. AF_04/2022</t>
  </si>
  <si>
    <t>COTOVELO EM COBRE, DN 28 MM, 90 GRAUS, SEM ANEL DE SOLDA, INSTALADO EM RAMAL E SUB-RAMAL DE AQUECIMENTO SOLAR - FORNECIMENTO E INSTALAÇÃO. AF_04/2022</t>
  </si>
  <si>
    <t>COTOVELO EM COBRE, DN 28 MM, 90 GRAUS, SEM ANEL DE SOLDA, INSTALADO EM RAMAL E SUB-RAMAL DE GÁS COMBUSTÍVEL - FORNECIMENTO E INSTALAÇÃO. AF_04/2022</t>
  </si>
  <si>
    <t>COTOVELO EM COBRE, DN 28 MM, 90 GRAUS, SEM ANEL DE SOLDA, INSTALADO EM RAMAL E SUB-RAMAL DE GÁS MEDICINAL - FORNECIMENTO E INSTALAÇÃO. AF_04/2022</t>
  </si>
  <si>
    <t>COTOVELO EM COBRE, DN 28 MM, 90 GRAUS, SEM ANEL DE SOLDA, INSTALADO EM RAMAL E SUB-RAMAL DE HIDRÁULICA PREDIAL - FORNECIMENTO E INSTALAÇÃO. AF_04/2022</t>
  </si>
  <si>
    <t>COTOVELO EM COBRE, DN 35 MM, 90 GRAUS, SEM ANEL DE SOLDA, INSTALADO EM PRUMADA DE HIDRÁULICA PREDIAL - FORNECIMENTO E INSTALAÇÃO. AF_04/2022</t>
  </si>
  <si>
    <t>COTOVELO EM COBRE, DN 42 MM, 90 GRAUS, SEM ANEL DE SOLDA, INSTALADO EM PRUMADA DE HIDRÁULICA PREDIAL - FORNECIMENTO E INSTALAÇÃO. AF_04/2022</t>
  </si>
  <si>
    <t>COTOVELO EM COBRE, DN 54 MM, 90 GRAUS, SEM ANEL DE SOLDA, INSTALADO EM PRUMADA DE HIDRÁULICA PREDIAL - FORNECIMENTO E INSTALAÇÃO. AF_04/2022</t>
  </si>
  <si>
    <t>COTOVELO EM COBRE, DN 66 MM, 90 GRAUS, SEM ANEL DE SOLDA, INSTALADO EM PRUMADA DE HIDRÁULICA PREDIAL - FORNECIMENTO E INSTALAÇÃO. AF_04/2022</t>
  </si>
  <si>
    <t>CURVA DE TRANSPOSIÇÃO EM BRONZE/LATÃO, DN 15 MM, SEM ANEL DE SOLDA, BOLSA X BOLSA, INSTALADO EM RAMAL DE DISTRIBUIÇÃO DE HIDRÁULICA PREDIAL - FORNECIMENTO E INSTALAÇÃO. AF_04/2022</t>
  </si>
  <si>
    <t>CURVA DE TRANSPOSIÇÃO EM BRONZE/LATÃO, DN 15 MM, SEM ANEL DE SOLDA, BOLSA X BOLSA, INSTALADO EM RAMAL E SUB-RAMAL DE AQUECIMENTO SOLAR - FORNECIMENTO E INSTALAÇÃO. AF_04/2022</t>
  </si>
  <si>
    <t>CURVA DE TRANSPOSIÇÃO EM BRONZE/LATÃO, DN 15 MM, SEM ANEL DE SOLDA, BOLSA X BOLSA, INSTALADO EM RAMAL E SUB-RAMAL DE GÁS COMBUSTÍVEL - FORNECIMENTO E INSTALAÇÃO. AF_04/2022</t>
  </si>
  <si>
    <t>CURVA DE TRANSPOSIÇÃO EM BRONZE/LATÃO, DN 15 MM, SEM ANEL DE SOLDA, BOLSA X BOLSA, INSTALADO EM RAMAL E SUB-RAMAL DE GÁS MEDICINAL - FORNECIMENTO E INSTALAÇÃO. AF_04/2022</t>
  </si>
  <si>
    <t>CURVA DE TRANSPOSIÇÃO EM BRONZE/LATÃO, DN 15 MM, SEM ANEL DE SOLDA, BOLSA X BOLSA, INSTALADO EM RAMAL E SUB-RAMAL DE HIDRÁULICA PREDIAL - FORNECIMENTO E INSTALAÇÃO. AF_04/2022</t>
  </si>
  <si>
    <t>CURVA DE TRANSPOSIÇÃO EM BRONZE/LATÃO, DN 22 MM, SEM ANEL DE SOLDA, BOLSA X BOLSA, INSTALADO EM PRUMADA DE HIDRÁULICA PREDIAL - FORNECIMENTO E INSTALAÇÃO. AF_04/2022</t>
  </si>
  <si>
    <t>CURVA DE TRANSPOSIÇÃO EM BRONZE/LATÃO, DN 22 MM, SEM ANEL DE SOLDA, BOLSA X BOLSA, INSTALADO EM RAMAL DE DISTRIBUIÇÃO DE HIDRÁULICA PREDIAL - FORNECIMENTO E INSTALAÇÃO. AF_04/2022</t>
  </si>
  <si>
    <t>CURVA DE TRANSPOSIÇÃO EM BRONZE/LATÃO, DN 22 MM, SEM ANEL DE SOLDA, BOLSA X BOLSA, INSTALADO EM RAMAL E SUB-RAMAL DE AQUECIMENTO SOLAR - FORNECIMENTO E INSTALAÇÃO. AF_04/2022</t>
  </si>
  <si>
    <t>CURVA DE TRANSPOSIÇÃO EM BRONZE/LATÃO, DN 22 MM, SEM ANEL DE SOLDA, BOLSA X BOLSA, INSTALADO EM RAMAL E SUB-RAMAL DE GÁS COMBUSTÍVEL - FORNECIMENTO E INSTALAÇÃO. AF_04/2022</t>
  </si>
  <si>
    <t>CURVA DE TRANSPOSIÇÃO EM BRONZE/LATÃO, DN 22 MM, SEM ANEL DE SOLDA, BOLSA X BOLSA, INSTALADO EM RAMAL E SUB-RAMAL DE GÁS MEDICINAL - FORNECIMENTO E INSTALAÇÃO. AF_04/2022</t>
  </si>
  <si>
    <t>CURVA DE TRANSPOSIÇÃO EM BRONZE/LATÃO, DN 22 MM, SEM ANEL DE SOLDA, BOLSA X BOLSA, INSTALADO EM RAMAL E SUB-RAMAL DE HIDRÁULICA PREDIAL - FORNECIMENTO E INSTALAÇÃO. AF_04/2022</t>
  </si>
  <si>
    <t>CURVA DE TRANSPOSIÇÃO EM BRONZE/LATÃO, DN 28 MM, SEM ANEL DE SOLDA, BOLSA X BOLSA, INSTALADO EM PRUMADA DE HIDRÁULICA PREDIAL - FORNECIMENTO E INSTALAÇÃO. AF_04/2022</t>
  </si>
  <si>
    <t>CURVA DE TRANSPOSIÇÃO EM BRONZE/LATÃO, DN 28 MM, SEM ANEL DE SOLDA, BOLSA X BOLSA, INSTALADO EM RAMAL DE DISTRIBUIÇÃO DE HIDRÁULICA PREDIAL - FORNECIMENTO E INSTALAÇÃO. AF_04/2022</t>
  </si>
  <si>
    <t>CURVA DE TRANSPOSIÇÃO EM BRONZE/LATÃO, DN 28 MM, SEM ANEL DE SOLDA, BOLSA X BOLSA, INSTALADO EM RAMAL E SUB-RAMAL DE AQUECIMENTO SOLAR - FORNECIMENTO E INSTALAÇÃO. AF_04/2022</t>
  </si>
  <si>
    <t>CURVA DE TRANSPOSIÇÃO EM BRONZE/LATÃO, DN 28 MM, SEM ANEL DE SOLDA, BOLSA X BOLSA, INSTALADO EM RAMAL E SUB-RAMAL DE GÁS COMBUSTÍVEL - FORNECIMENTO E INSTALAÇÃO. AF_04/2022</t>
  </si>
  <si>
    <t>CURVA DE TRANSPOSIÇÃO EM BRONZE/LATÃO, DN 28 MM, SEM ANEL DE SOLDA, BOLSA X BOLSA, INSTALADO EM RAMAL E SUB-RAMAL DE GÁS MEDICINAL - FORNECIMENTO E INSTALAÇÃO. AF_04/2022</t>
  </si>
  <si>
    <t>CURVA DE TRANSPOSIÇÃO EM BRONZE/LATÃO, DN 28 MM, SEM ANEL DE SOLDA, BOLSA X BOLSA, INSTALADO EM RAMAL E SUB-RAMAL DE HIDRÁULICA PREDIAL - FORNECIMENTO E INSTALAÇÃO. AF_04/2022</t>
  </si>
  <si>
    <t>CURVA EM COBRE, DN 15 MM, 45 GRAUS, SEM ANEL DE SOLDA, BOLSA X BOLSA, INSTALADO EM RAMAL DE DISTRIBUIÇÃO DE HIDRÁULICA PREDIAL - FORNECIMENTO E INSTALAÇÃO. AF_04/2022</t>
  </si>
  <si>
    <t>CURVA EM COBRE, DN 15 MM, 45 GRAUS, SEM ANEL DE SOLDA, BOLSA X BOLSA, INSTALADO EM RAMAL E SUB-RAMAL DE AQUECIMENTO SOLAR - FORNECIMENTO E INSTALAÇÃO. AF_04/2022</t>
  </si>
  <si>
    <t>CURVA EM COBRE, DN 15 MM, 45 GRAUS, SEM ANEL DE SOLDA, BOLSA X BOLSA, INSTALADO EM RAMAL E SUB-RAMAL DE GÁS COMBUSTÍVEL - FORNECIMENTO E INSTALAÇÃO. AF_04/2022</t>
  </si>
  <si>
    <t>CURVA EM COBRE, DN 15 MM, 45 GRAUS, SEM ANEL DE SOLDA, BOLSA X BOLSA, INSTALADO EM RAMAL E SUB-RAMAL DE GÁS MEDICINAL - FORNECIMENTO E INSTALAÇÃO. AF_04/2022</t>
  </si>
  <si>
    <t>CURVA EM COBRE, DN 15 MM, 45 GRAUS, SEM ANEL DE SOLDA, BOLSA X BOLSA, INSTALADO EM RAMAL E SUB-RAMAL DE HIDRÁULICA PREDIAL - FORNECIMENTO E INSTALAÇÃO. AF_04/2022</t>
  </si>
  <si>
    <t>CURVA EM COBRE, DN 22 MM, 45 GRAUS, SEM ANEL DE SOLDA, BOLSA X BOLSA, INSTALADO EM PRUMADA DE HIDRÁULICA PREDIAL - FORNECIMENTO E INSTALAÇÃO. AF_04/2022</t>
  </si>
  <si>
    <t>CURVA EM COBRE, DN 22 MM, 45 GRAUS, SEM ANEL DE SOLDA, BOLSA X BOLSA, INSTALADO EM RAMAL DE DISTRIBUIÇÃO DE HIDRÁULICA PREDIAL - FORNECIMENTO E INSTALAÇÃO. AF_04/2022</t>
  </si>
  <si>
    <t>CURVA EM COBRE, DN 22 MM, 45 GRAUS, SEM ANEL DE SOLDA, BOLSA X BOLSA, INSTALADO EM RAMAL E SUB-RAMAL DE AQUECIMENTO SOLAR - FORNECIMENTO E INSTALAÇÃO. AF_04/2022</t>
  </si>
  <si>
    <t>CURVA EM COBRE, DN 22 MM, 45 GRAUS, SEM ANEL DE SOLDA, BOLSA X BOLSA, INSTALADO EM RAMAL E SUB-RAMAL DE GÁS COMBUSTÍVEL - FORNECIMENTO E INSTALAÇÃO. AF_04/2022</t>
  </si>
  <si>
    <t>CURVA EM COBRE, DN 22 MM, 45 GRAUS, SEM ANEL DE SOLDA, BOLSA X BOLSA, INSTALADO EM RAMAL E SUB-RAMAL DE GÁS MEDICINAL - FORNECIMENTO E INSTALAÇÃO. AF_04/2022</t>
  </si>
  <si>
    <t>CURVA EM COBRE, DN 22 MM, 45 GRAUS, SEM ANEL DE SOLDA, BOLSA X BOLSA, INSTALADO EM RAMAL E SUB-RAMAL DE HIDRÁULICA PREDIAL - FORNECIMENTO E INSTALAÇÃO. AF_04/2022</t>
  </si>
  <si>
    <t>CURVA EM COBRE, DN 28 MM, 45 GRAUS, SEM ANEL DE SOLDA, BOLSA X BOLSA, INSTALADO EM PRUMADA DE HIDRÁULICA PREDIAL - FORNECIMENTO E INSTALAÇÃO. AF_04/2022</t>
  </si>
  <si>
    <t>CURVA EM COBRE, DN 28 MM, 45 GRAUS, SEM ANEL DE SOLDA, BOLSA X BOLSA, INSTALADO EM RAMAL DE DISTRIBUIÇÃO DE HIDRÁULICA PREDIAL - FORNECIMENTO E INSTALAÇÃO. AF_04/2022</t>
  </si>
  <si>
    <t>CURVA EM COBRE, DN 28 MM, 45 GRAUS, SEM ANEL DE SOLDA, BOLSA X BOLSA, INSTALADO EM RAMAL E SUB-RAMAL DE AQUECIMENTO SOLAR - FORNECIMENTO E INSTALAÇÃO. AF_04/2022</t>
  </si>
  <si>
    <t>CURVA EM COBRE, DN 28 MM, 45 GRAUS, SEM ANEL DE SOLDA, BOLSA X BOLSA, INSTALADO EM RAMAL E SUB-RAMAL DE GÁS COMBUSTÍVEL - FORNECIMENTO E INSTALAÇÃO. AF_04/2022</t>
  </si>
  <si>
    <t>CURVA EM COBRE, DN 28 MM, 45 GRAUS, SEM ANEL DE SOLDA, BOLSA X BOLSA, INSTALADO EM RAMAL E SUB-RAMAL DE GÁS MEDICINAL - FORNECIMENTO E INSTALAÇÃO. AF_04/2022</t>
  </si>
  <si>
    <t>CURVA EM COBRE, DN 28 MM, 45 GRAUS, SEM ANEL DE SOLDA, BOLSA X BOLSA, INSTALADO EM RAMAL E SUB-RAMAL DE HIDRÁULICA PREDIAL - FORNECIMENTO E INSTALAÇÃO. AF_04/2022</t>
  </si>
  <si>
    <t>CURVA EM COBRE, DN 35 MM, 45 GRAUS, SEM ANEL DE SOLDA, BOLSA X BOLSA, INSTALADO EM PRUMADA DE HIDRÁULICA PREDIAL - FORNECIMENTO E INSTALAÇÃO. AF_04/2022</t>
  </si>
  <si>
    <t>CURVA EM COBRE, DN 42 MM, 45 GRAUS, SEM ANEL DE SOLDA, BOLSA X BOLSA, INSTALADO EM PRUMADA DE HIDRÁULICA PREDIAL - FORNECIMENTO E INSTALAÇÃO. AF_04/2022</t>
  </si>
  <si>
    <t>CURVA EM COBRE, DN 54 MM, 45 GRAUS, SEM ANEL DE SOLDA, BOLSA X BOLSA, INSTALADO EM PRUMADA DE HIDRÁULICA PREDIAL - FORNECIMENTO E INSTALAÇÃO. AF_04/2022</t>
  </si>
  <si>
    <t>CURVA EM COBRE, DN 66 MM, 45 GRAUS, SEM ANEL DE SOLDA, BOLSA X BOLSA, INSTALADO EM PRUMADA DE HIDRÁULICA PREDIAL - FORNECIMENTO E INSTALAÇÃO. AF_04/2022</t>
  </si>
  <si>
    <t>JUNTA DE EXPANSÃO EM BRONZE/LATÃO, DN 35 MM, PONTA X PONTA, INSTALADO EM PRUMADA DE HIDRÁULICA PREDIAL - FORNECIMENTO E INSTALAÇÃO. AF_04/2022</t>
  </si>
  <si>
    <t>JUNTA DE EXPANSÃO EM BRONZE/LATÃO, DN 42 MM, PONTA X PONTA, INSTALADO EM PRUMADA DE HIDRÁULICA PREDIAL - FORNECIMENTO E INSTALAÇÃO. AF_04/2022</t>
  </si>
  <si>
    <t>JUNTA DE EXPANSÃO EM BRONZE/LATÃO, DN 54 MM, PONTA X PONTA, INSTALADO EM PRUMADA DE HIDRÁULICA PREDIAL - FORNECIMENTO E INSTALAÇÃO. AF_04/2022</t>
  </si>
  <si>
    <t>JUNTA DE EXPANSÃO EM BRONZE/LATÃO, DN 66 MM, PONTA X PONTA, INSTALADO EM PRUMADA DE HIDRÁULICA PREDIAL - FORNECIMENTO E INSTALAÇÃO. AF_04/2022</t>
  </si>
  <si>
    <t>JUNTA DE EXPANSÃO EM COBRE, DN 15 MM, PONTA X PONTA, INSTALADO EM RAMAL DE DISTRIBUIÇÃO DE HIDRÁULICA PREDIAL - FORNECIMENTO E INSTALAÇÃO. AF_04/2022</t>
  </si>
  <si>
    <t>JUNTA DE EXPANSÃO EM COBRE, DN 15 MM, PONTA X PONTA, INSTALADO EM RAMAL E SUB-RAMAL DE AQUECIMENTO SOLAR - FORNECIMENTO E INSTALAÇÃO. AF_04/2022</t>
  </si>
  <si>
    <t>JUNTA DE EXPANSÃO EM COBRE, DN 15 MM, PONTA X PONTA, INSTALADO EM RAMAL E SUB-RAMAL DE GÁS COMBUSTÍVEL - FORNECIMENTO E INSTALAÇÃO. AF_04/2022</t>
  </si>
  <si>
    <t>JUNTA DE EXPANSÃO EM COBRE, DN 15 MM, PONTA X PONTA, INSTALADO EM RAMAL E SUB-RAMAL DE GÁS MEDICINAL - FORNECIMENTO E INSTALAÇÃO. AF_04/2022</t>
  </si>
  <si>
    <t>JUNTA DE EXPANSÃO EM COBRE, DN 15 MM, PONTA X PONTA, INSTALADO EM RAMAL E SUB-RAMAL DE HIDRÁULICA PREDIAL - FORNECIMENTO E INSTALAÇÃO. AF_04/2022</t>
  </si>
  <si>
    <t>JUNTA DE EXPANSÃO EM COBRE, DN 22 MM, PONTA X PONTA, INSTALADO EM PRUMADA DE HIDRÁULICA PREDIAL - FORNECIMENTO E INSTALAÇÃO. AF_04/2022</t>
  </si>
  <si>
    <t>JUNTA DE EXPANSÃO EM COBRE, DN 22 MM, PONTA X PONTA, INSTALADO EM RAMAL DE DISTRIBUIÇÃO DE HIDRÁULICA PREDIAL - FORNECIMENTO E INSTALAÇÃO. AF_04/2022</t>
  </si>
  <si>
    <t>JUNTA DE EXPANSÃO EM COBRE, DN 22 MM, PONTA X PONTA, INSTALADO EM RAMAL E SUB-RAMAL DE AQUECIMENTO SOLAR - FORNECIMENTO E INSTALAÇÃO. AF_04/2022</t>
  </si>
  <si>
    <t>JUNTA DE EXPANSÃO EM COBRE, DN 22 MM, PONTA X PONTA, INSTALADO EM RAMAL E SUB-RAMAL DE GÁS COMBUSTÍVEL - FORNECIMENTO E INSTALAÇÃO. AF_04/2022</t>
  </si>
  <si>
    <t>JUNTA DE EXPANSÃO EM COBRE, DN 22 MM, PONTA X PONTA, INSTALADO EM RAMAL E SUB-RAMAL DE GÁS MEDICINAL - FORNECIMENTO E INSTALAÇÃO. AF_04/2022</t>
  </si>
  <si>
    <t>JUNTA DE EXPANSÃO EM COBRE, DN 22 MM, PONTA X PONTA, INSTALADO EM RAMAL E SUB-RAMAL DE HIDRÁULICA PREDIAL - FORNECIMENTO E INSTALAÇÃO. AF_04/2022</t>
  </si>
  <si>
    <t>JUNTA DE EXPANSÃO EM COBRE, DN 28 MM, PONTA X PONTA, INSTALADO EM PRUMADA DE HIDRÁULICA PREDIAL - FORNECIMENTO E INSTALAÇÃO. AF_04/2022</t>
  </si>
  <si>
    <t>JUNTA DE EXPANSÃO EM COBRE, DN 28 MM, PONTA X PONTA, INSTALADO EM RAMAL DE DISTRIBUIÇÃO DE HIDRÁULICA PREDIAL - FORNECIMENTO E INSTALAÇÃO. AF_04/2022</t>
  </si>
  <si>
    <t>JUNTA DE EXPANSÃO EM COBRE, DN 28 MM, PONTA X PONTA, INSTALADO EM RAMAL E SUB-RAMAL DE AQUECIMENTO SOLAR - FORNECIMENTO E INSTALAÇÃO. AF_04/2022</t>
  </si>
  <si>
    <t>JUNTA DE EXPANSÃO EM COBRE, DN 28 MM, PONTA X PONTA, INSTALADO EM RAMAL E SUB-RAMAL DE GÁS COMBUSTÍVEL - FORNECIMENTO E INSTALAÇÃO. AF_04/2022</t>
  </si>
  <si>
    <t>JUNTA DE EXPANSÃO EM COBRE, DN 28 MM, PONTA X PONTA, INSTALADO EM RAMAL E SUB-RAMAL DE GÁS MEDICINAL - FORNECIMENTO E INSTALAÇÃO. AF_04/2022</t>
  </si>
  <si>
    <t>JUNTA DE EXPANSÃO EM COBRE, DN 28 MM, PONTA X PONTA, INSTALADO EM RAMAL E SUB-RAMAL DE HIDRÁULICA PREDIAL - FORNECIMENTO E INSTALAÇÃO. AF_04/2022</t>
  </si>
  <si>
    <t>LUVA EM COBRE, DN 15 MM, SEM ANEL DE SOLDA, INSTALADO EM RAMAL DE DISTRIBUIÇÃO DE HIDRÁULICA PREDIAL - FORNECIMENTO E INSTALAÇÃO. AF_04/2022</t>
  </si>
  <si>
    <t>LUVA EM COBRE, DN 15 MM, SEM ANEL DE SOLDA, INSTALADO EM RAMAL E SUB-RAMAL DE AQUECIMENTO SOLAR - FORNECIMENTO E INSTALAÇÃO. AF_04/2022</t>
  </si>
  <si>
    <t>LUVA EM COBRE, DN 15 MM, SEM ANEL DE SOLDA, INSTALADO EM RAMAL E SUB-RAMAL DE GÁS COMBUSTÍVEL - FORNECIMENTO E INSTALAÇÃO. AF_04/2022</t>
  </si>
  <si>
    <t>LUVA EM COBRE, DN 15 MM, SEM ANEL DE SOLDA, INSTALADO EM RAMAL E SUB-RAMAL DE GÁS MEDICINAL - FORNECIMENTO E INSTALAÇÃO. AF_04/2022</t>
  </si>
  <si>
    <t>LUVA EM COBRE, DN 15 MM, SEM ANEL DE SOLDA, INSTALADO EM RAMAL E SUB-RAMAL DE HIDRÁULICA PREDIAL - FORNECIMENTO E INSTALAÇÃO. AF_04/2022</t>
  </si>
  <si>
    <t>LUVA EM COBRE, DN 22 MM, SEM ANEL DE SOLDA, INSTALADO EM PRUMADA DE HIDRÁULICA PREDIAL - FORNECIMENTO E INSTALAÇÃO. AF_04/2022</t>
  </si>
  <si>
    <t>LUVA EM COBRE, DN 22 MM, SEM ANEL DE SOLDA, INSTALADO EM RAMAL DE DISTRIBUIÇÃO DE HIDRÁULICA PREDIAL - FORNECIMENTO E INSTALAÇÃO. AF_04/2022</t>
  </si>
  <si>
    <t>LUVA EM COBRE, DN 22 MM, SEM ANEL DE SOLDA, INSTALADO EM RAMAL E SUB-RAMAL DE AQUECIMENTO SOLAR - FORNECIMENTO E INSTALAÇÃO. AF_04/2022</t>
  </si>
  <si>
    <t>LUVA EM COBRE, DN 22 MM, SEM ANEL DE SOLDA, INSTALADO EM RAMAL E SUB-RAMAL DE GÁS COMBUSTÍVEL - FORNECIMENTO E INSTALAÇÃO. AF_04/2022</t>
  </si>
  <si>
    <t>LUVA EM COBRE, DN 22 MM, SEM ANEL DE SOLDA, INSTALADO EM RAMAL E SUB-RAMAL DE GÁS MEDICINAL - FORNECIMENTO E INSTALAÇÃO. AF_04/2022</t>
  </si>
  <si>
    <t>LUVA EM COBRE, DN 22 MM, SEM ANEL DE SOLDA, INSTALADO EM RAMAL E SUB-RAMAL DE HIDRÁULICA PREDIAL - FORNECIMENTO E INSTALAÇÃO. AF_04/2022</t>
  </si>
  <si>
    <t>LUVA EM COBRE, DN 28 MM, SEM ANEL DE SOLDA, INSTALADO EM PRUMADA DE HIDRÁULICA PREDIAL - FORNECIMENTO E INSTALAÇÃO. AF_04/2022</t>
  </si>
  <si>
    <t>LUVA EM COBRE, DN 28 MM, SEM ANEL DE SOLDA, INSTALADO EM RAMAL DE DISTRIBUIÇÃO DE HIDRÁULICA PREDIAL - FORNECIMENTO E INSTALAÇÃO. AF_04/2022</t>
  </si>
  <si>
    <t>LUVA EM COBRE, DN 28 MM, SEM ANEL DE SOLDA, INSTALADO EM RAMAL E SUB-RAMAL DE AQUECIMENTO SOLAR - FORNECIMENTO E INSTALAÇÃO. AF_04/2022</t>
  </si>
  <si>
    <t>LUVA EM COBRE, DN 28 MM, SEM ANEL DE SOLDA, INSTALADO EM RAMAL E SUB-RAMAL DE GÁS COMBUSTÍVEL - FORNECIMENTO E INSTALAÇÃO. AF_04/2022</t>
  </si>
  <si>
    <t>LUVA EM COBRE, DN 28 MM, SEM ANEL DE SOLDA, INSTALADO EM RAMAL E SUB-RAMAL DE GÁS MEDICINAL - FORNECIMENTO E INSTALAÇÃO. AF_04/2022</t>
  </si>
  <si>
    <t>LUVA EM COBRE, DN 28 MM, SEM ANEL DE SOLDA, INSTALADO EM RAMAL E SUB-RAMAL DE HIDRÁULICA PREDIAL - FORNECIMENTO E INSTALAÇÃO. AF_04/2022</t>
  </si>
  <si>
    <t>LUVA EM COBRE, DN 35 MM, SEM ANEL DE SOLDA, INSTALADO EM PRUMADA DE HIDRÁULICA PREDIAL - FORNECIMENTO E INSTALAÇÃO. AF_04/2022</t>
  </si>
  <si>
    <t>LUVA EM COBRE, DN 42 MM, SEM ANEL DE SOLDA, INSTALADO EM PRUMADA DE HIDRÁULICA PREDIAL - FORNECIMENTO E INSTALAÇÃO. AF_04/2022</t>
  </si>
  <si>
    <t>LUVA EM COBRE, DN 54 MM, SEM ANEL DE SOLDA, INSTALADO EM PRUMADA DE HIDRÁULICA PREDIAL - FORNECIMENTO E INSTALAÇÃO. AF_04/2022</t>
  </si>
  <si>
    <t>LUVA EM COBRE, DN 66 MM, SEM ANEL DE SOLDA, INSTALADO EM PRUMADA DE HIDRÁULICA PREDIAL - FORNECIMENTO E INSTALAÇÃO. AF_04/2022</t>
  </si>
  <si>
    <t>LUVA PASSANTE EM COBRE, DN 15 MM, SEM ANEL DE SOLDA, INSTALADO EM RAMAL DE DISTRIBUIÇÃO DE HIDRÁULICA PREDIAL - FORNECIMENTO E INSTALAÇÃO. AF_04/2022</t>
  </si>
  <si>
    <t>LUVA PASSANTE EM COBRE, DN 15 MM, SEM ANEL DE SOLDA, INSTALADO EM RAMAL E SUB-RAMAL DE AQUECIMENTO SOLAR - FORNECIMENTO E INSTALAÇÃO. AF_04/2022</t>
  </si>
  <si>
    <t>LUVA PASSANTE EM COBRE, DN 15 MM, SEM ANEL DE SOLDA, INSTALADO EM RAMAL E SUB-RAMAL DE GÁS COMBUSTÍVEL - FORNECIMENTO E INSTALAÇÃO. AF_04/2022</t>
  </si>
  <si>
    <t>LUVA PASSANTE EM COBRE, DN 15 MM, SEM ANEL DE SOLDA, INSTALADO EM RAMAL E SUB-RAMAL DE GÁS MEDICINAL - FORNECIMENTO E INSTALAÇÃO. AF_04/2022</t>
  </si>
  <si>
    <t>LUVA PASSANTE EM COBRE, DN 15 MM, SEM ANEL DE SOLDA, INSTALADO EM RAMAL E SUB-RAMAL DE HIDRÁULICA PREDIAL - FORNECIMENTO E INSTALAÇÃO. AF_04/2022</t>
  </si>
  <si>
    <t>LUVA PASSANTE EM COBRE, DN 22 MM, SEM ANEL DE SOLDA, INSTALADO EM PRUMADA DE HIDRÁULICA PREDIAL - FORNECIMENTO E INSTALAÇÃO. AF_04/2022</t>
  </si>
  <si>
    <t>LUVA PASSANTE EM COBRE, DN 22 MM, SEM ANEL DE SOLDA, INSTALADO EM RAMAL DE DISTRIBUIÇÃO DE HIDRÁULICA PREDIAL - FORNECIMENTO E INSTALAÇÃO. AF_04/2022</t>
  </si>
  <si>
    <t>LUVA PASSANTE EM COBRE, DN 22 MM, SEM ANEL DE SOLDA, INSTALADO EM RAMAL E SUB-RAMAL DE AQUECIMENTO SOLAR - FORNECIMENTO E INSTALAÇÃO. AF_04/2022</t>
  </si>
  <si>
    <t>LUVA PASSANTE EM COBRE, DN 22 MM, SEM ANEL DE SOLDA, INSTALADO EM RAMAL E SUB-RAMAL DE GÁS COMBUSTÍVEL - FORNECIMENTO E INSTALAÇÃO. AF_04/2022</t>
  </si>
  <si>
    <t>LUVA PASSANTE EM COBRE, DN 22 MM, SEM ANEL DE SOLDA, INSTALADO EM RAMAL E SUB-RAMAL DE GÁS MEDICINAL - FORNECIMENTO E INSTALAÇÃO. AF_04/2022</t>
  </si>
  <si>
    <t>LUVA PASSANTE EM COBRE, DN 22 MM, SEM ANEL DE SOLDA, INSTALADO EM RAMAL E SUB-RAMAL DE HIDRÁULICA PREDIAL - FORNECIMENTO E INSTALAÇÃO. AF_04/2022</t>
  </si>
  <si>
    <t>LUVA PASSANTE EM COBRE, DN 28 MM, SEM ANEL DE SOLDA, INSTALADO EM PRUMADA DE HIDRÁULICA PREDIAL - FORNECIMENTO E INSTALAÇÃO. AF_04/2022</t>
  </si>
  <si>
    <t>LUVA PASSANTE EM COBRE, DN 28 MM, SEM ANEL DE SOLDA, INSTALADO EM RAMAL DE DISTRIBUIÇÃO DE HIDRÁULICA PREDIAL - FORNECIMENTO E INSTALAÇÃO. AF_04/2022</t>
  </si>
  <si>
    <t>LUVA PASSANTE EM COBRE, DN 28 MM, SEM ANEL DE SOLDA, INSTALADO EM RAMAL E SUB-RAMAL DE AQUECIMENTO SOLAR - FORNECIMENTO E INSTALAÇÃO. AF_04/2022</t>
  </si>
  <si>
    <t>LUVA PASSANTE EM COBRE, DN 28 MM, SEM ANEL DE SOLDA, INSTALADO EM RAMAL E SUB-RAMAL DE GÁS COMBUSTÍVEL - FORNECIMENTO E INSTALAÇÃO. AF_04/2022</t>
  </si>
  <si>
    <t>LUVA PASSANTE EM COBRE, DN 28 MM, SEM ANEL DE SOLDA, INSTALADO EM RAMAL E SUB-RAMAL DE GÁS MEDICINAL - FORNECIMENTO E INSTALAÇÃO. AF_04/2022</t>
  </si>
  <si>
    <t>LUVA PASSANTE EM COBRE, DN 28 MM, SEM ANEL DE SOLDA, INSTALADO EM RAMAL E SUB-RAMAL DE HIDRÁULICA PREDIAL - FORNECIMENTO E INSTALAÇÃO. AF_04/2022</t>
  </si>
  <si>
    <t>LUVA PASSANTE EM COBRE, DN 35 MM, SEM ANEL DE SOLDA, INSTALADO EM PRUMADA DE HIDRÁULICA PREDIAL - FORNECIMENTO E INSTALAÇÃO. AF_04/2022</t>
  </si>
  <si>
    <t>LUVA PASSANTE EM COBRE, DN 42 MM, SEM ANEL DE SOLDA, INSTALADO EM PRUMADA DE HIDRÁULICA PREDIAL - FORNECIMENTO E INSTALAÇÃO. AF_04/2022</t>
  </si>
  <si>
    <t>LUVA PASSANTE EM COBRE, DN 54 MM, SEM ANEL DE SOLDA, INSTALADO EM PRUMADA DE HIDRÁULICA PREDIAL - FORNECIMENTO E INSTALAÇÃO. AF_04/2022</t>
  </si>
  <si>
    <t>LUVA PASSANTE EM COBRE, DN 66 MM, SEM ANEL DE SOLDA, INSTALADO EM PRUMADA DE HIDRÁULICA PREDIAL - FORNECIMENTO E INSTALAÇÃO. AF_04/2022</t>
  </si>
  <si>
    <t>TE DUPLA CURVA EM BRONZE/LATÃO, DN 1/2" X 15 MM X 1/2", SEM ANEL DE SOLDA, ROSCA F X BOLSA X ROSCA F, INSTALADO EM RAMAL E SUB-RAMAL DE HIDRÁULICA PREDIAL - FORNECIMENTO E INSTALAÇÃO. AF_04/2022</t>
  </si>
  <si>
    <t>TE DUPLA CURVA EM BRONZE/LATÃO, DN 3/4" X 22 MM X 3/4", SEM ANEL DE SOLDA, ROSCA F X BOLSA X ROSCA F, INSTALADO EM RAMAL E SUB-RAMAL DE HIDRÁULICA PREDIAL - FORNECIMENTO E INSTALAÇÃO. AF_04/2022</t>
  </si>
  <si>
    <t>TE EM COBRE, DN 15 MM, SEM ANEL DE SOLDA, INSTALADO EM RAMAL DE DISTRIBUIÇÃO DE HIDRÁULICA PREDIAL - FORNECIMENTO E INSTALAÇÃO. AF_04/2022</t>
  </si>
  <si>
    <t>TE EM COBRE, DN 15 MM, SEM ANEL DE SOLDA, INSTALADO EM RAMAL E SUB-RAMAL DE HIDRÁULICA PREDIAL - FORNECIMENTO E INSTALAÇÃO. AF_04/2022</t>
  </si>
  <si>
    <t>TE EM COBRE, DN 22 MM, SEM ANEL DE SOLDA, INSTALADO EM PRUMADA DE HIDRÁULICA PREDIAL - FORNECIMENTO E INSTALAÇÃO. AF_04/2022</t>
  </si>
  <si>
    <t>TE EM COBRE, DN 22 MM, SEM ANEL DE SOLDA, INSTALADO EM RAMAL DE DISTRIBUIÇÃO DE HIDRÁULICA PREDIAL - FORNECIMENTO E INSTALAÇÃO. AF_04/2022</t>
  </si>
  <si>
    <t>TE EM COBRE, DN 22 MM, SEM ANEL DE SOLDA, INSTALADO EM RAMAL E SUB-RAMAL DE GÁS COMBUSTÍVEL - FORNECIMENTO E INSTALAÇÃO. AF_04/2022</t>
  </si>
  <si>
    <t>TE EM COBRE, DN 22 MM, SEM ANEL DE SOLDA, INSTALADO EM RAMAL E SUB-RAMAL DE HIDRÁULICA PREDIAL - FORNECIMENTO E INSTALAÇÃO. AF_04/2022</t>
  </si>
  <si>
    <t>TE EM COBRE, DN 28 MM, SEM ANEL DE SOLDA, INSTALADO EM PRUMADA DE HIDRÁULICA PREDIAL - FORNECIMENTO E INSTALAÇÃO. AF_04/2022</t>
  </si>
  <si>
    <t>TE EM COBRE, DN 28 MM, SEM ANEL DE SOLDA, INSTALADO EM RAMAL DE DISTRIBUIÇÃO DE HIDRÁULICA PREDIAL - FORNECIMENTO E INSTALAÇÃO. AF_04/2022</t>
  </si>
  <si>
    <t>TE EM COBRE, DN 28 MM, SEM ANEL DE SOLDA, INSTALADO EM RAMAL E SUB-RAMAL DE HIDRÁULICA PREDIAL - FORNECIMENTO E INSTALAÇÃO. AF_04/2022</t>
  </si>
  <si>
    <t>TE EM COBRE, DN 35 MM, SEM ANEL DE SOLDA, INSTALADO EM PRUMADA DE HIDRÁULICA PREDIAL - FORNECIMENTO E INSTALAÇÃO. AF_04/2022</t>
  </si>
  <si>
    <t>TE EM COBRE, DN 42 MM, SEM ANEL DE SOLDA, INSTALADO EM PRUMADA DE HIDRÁULICA PREDIAL - FORNECIMENTO E INSTALAÇÃO. AF_04/2022</t>
  </si>
  <si>
    <t>TE EM COBRE, DN 54 MM, SEM ANEL DE SOLDA, INSTALADO EM PRUMADA DE HIDRÁULICA PREDIAL - FORNECIMENTO E INSTALAÇÃO. AF_04/2022</t>
  </si>
  <si>
    <t>TE EM COBRE, DN 66 MM, SEM ANEL DE SOLDA, INSTALADO EM PRUMADA DE HIDRÁULICA PREDIAL - FORNECIMENTO E INSTALAÇÃO. AF_04/2022</t>
  </si>
  <si>
    <t>TUBO EM COBRE RÍGIDO, DN 15 MM, CLASSE A, SEM ISOLAMENTO, INSTALADO EM RAMAL E SUB-RAMAL DE GÁS MEDICINAL - FORNECIMENTO E INSTALAÇÃO. AF_04/2022</t>
  </si>
  <si>
    <t>TUBO EM COBRE RÍGIDO, DN 15 MM, CLASSE E, COM ISOLAMENTO, INSTALADO EM RAMAL DE DISTRIBUIÇÃO DE HIDRÁULICA PREDIAL - FORNECIMENTO E INSTALAÇÃO. AF_04/2022</t>
  </si>
  <si>
    <t>TUBO EM COBRE RÍGIDO, DN 15 MM, CLASSE E, COM ISOLAMENTO, INSTALADO EM RAMAL E SUB-RAMAL DE AQUECIMENTO SOLAR - FORNECIMENTO E INSTALAÇÃO. AF_04/2022</t>
  </si>
  <si>
    <t>TUBO EM COBRE RÍGIDO, DN 15 MM, CLASSE E, COM ISOLAMENTO, INSTALADO EM RAMAL E SUB-RAMAL DE HIDRÁULICA PREDIAL - FORNECIMENTO E INSTALAÇÃO. AF_04/2022</t>
  </si>
  <si>
    <t>TUBO EM COBRE RÍGIDO, DN 15 MM, CLASSE E, SEM ISOLAMENTO, INSTALADO EM RAMAL DE DISTRIBUIÇÃO DE HIDRÁULICA PREDIAL - FORNECIMENTO E INSTALAÇÃO. AF_04/2022</t>
  </si>
  <si>
    <t>TUBO EM COBRE RÍGIDO, DN 15 MM, CLASSE E, SEM ISOLAMENTO, INSTALADO EM RAMAL E SUB-RAMAL DE AQUECIMENTO SOLAR - FORNECIMENTO E INSTALAÇÃO. AF_04/2022</t>
  </si>
  <si>
    <t>TUBO EM COBRE RÍGIDO, DN 15 MM, CLASSE E, SEM ISOLAMENTO, INSTALADO EM RAMAL E SUB-RAMAL DE GÁS COMBUSTÍVEL - FORNECIMENTO E INSTALAÇÃO. AF_04/2022</t>
  </si>
  <si>
    <t>TUBO EM COBRE RÍGIDO, DN 15 MM, CLASSE E, SEM ISOLAMENTO, INSTALADO EM RAMAL E SUB-RAMAL DE HIDRÁULICA PREDIAL - FORNECIMENTO E INSTALAÇÃO. AF_04/2022</t>
  </si>
  <si>
    <t>TUBO EM COBRE RÍGIDO, DN 22 MM, CLASSE A, SEM ISOLAMENTO, INSTALADO EM PRUMADA DE GÁS COMBUSTÍVEL - FORNECIMENTO E INSTALAÇÃO. AF_04/2022</t>
  </si>
  <si>
    <t>TUBO EM COBRE RÍGIDO, DN 22 MM, CLASSE A, SEM ISOLAMENTO, INSTALADO EM RAMAL E SUB-RAMAL DE GÁS MEDICINAL - FORNECIMENTO E INSTALAÇÃO. AF_04/2022</t>
  </si>
  <si>
    <t>TUBO EM COBRE RÍGIDO, DN 22 MM, CLASSE E, COM ISOLAMENTO, INSTALADO EM PRUMADA DE HIDRÁULICA PREDIAL - FORNECIMENTO E INSTALAÇÃO. AF_04/2022</t>
  </si>
  <si>
    <t>TUBO EM COBRE RÍGIDO, DN 22 MM, CLASSE E, COM ISOLAMENTO, INSTALADO EM RAMAL DE DISTRIBUIÇÃO DE HIDRÁULICA PREDIAL - FORNECIMENTO E INSTALAÇÃO. AF_04/2022</t>
  </si>
  <si>
    <t>TUBO EM COBRE RÍGIDO, DN 22 MM, CLASSE E, COM ISOLAMENTO, INSTALADO EM RAMAL E SUB-RAMAL DE AQUECIMENTO SOLAR - FORNECIMENTO E INSTALAÇÃO. AF_04/2022</t>
  </si>
  <si>
    <t>TUBO EM COBRE RÍGIDO, DN 22 MM, CLASSE E, COM ISOLAMENTO, INSTALADO EM RAMAL E SUB-RAMAL DE HIDRÁULICA PREDIAL - FORNECIMENTO E INSTALAÇÃO. AF_04/2022</t>
  </si>
  <si>
    <t>TUBO EM COBRE RÍGIDO, DN 22 MM, CLASSE E, SEM ISOLAMENTO, INSTALADO EM PRUMADA DE HIDRÁULICA PREDIAL - FORNECIMENTO E INSTALAÇÃO. AF_04/2022</t>
  </si>
  <si>
    <t>TUBO EM COBRE RÍGIDO, DN 22 MM, CLASSE E, SEM ISOLAMENTO, INSTALADO EM RAMAL DE DISTRIBUIÇÃO DE HIDRÁULICA PREDIAL - FORNECIMENTO E INSTALAÇÃO. AF_04/2022</t>
  </si>
  <si>
    <t>TUBO EM COBRE RÍGIDO, DN 22 MM, CLASSE E, SEM ISOLAMENTO, INSTALADO EM RAMAL E SUB-RAMAL DE AQUECIMENTO SOLAR - FORNECIMENTO E INSTALAÇÃO. AF_04/2022</t>
  </si>
  <si>
    <t>TUBO EM COBRE RÍGIDO, DN 22 MM, CLASSE E, SEM ISOLAMENTO, INSTALADO EM RAMAL E SUB-RAMAL DE GÁS COMBUSTÍVEL - FORNECIMENTO E INSTALAÇÃO. AF_04/2022</t>
  </si>
  <si>
    <t>TUBO EM COBRE RÍGIDO, DN 22 MM, CLASSE E, SEM ISOLAMENTO, INSTALADO EM RAMAL E SUB-RAMAL DE HIDRÁULICA PREDIAL - FORNECIMENTO E INSTALAÇÃO. AF_04/2022</t>
  </si>
  <si>
    <t>TUBO EM COBRE RÍGIDO, DN 28 MM, CLASSE A, SEM ISOLAMENTO, INSTALADO EM PRUMADA DE GÁS COMBUSTÍVEL - FORNECIMENTO E INSTALAÇÃO. AF_04/2022</t>
  </si>
  <si>
    <t>TUBO EM COBRE RÍGIDO, DN 28 MM, CLASSE A, SEM ISOLAMENTO, INSTALADO EM RAMAL E SUB-RAMAL DE GÁS MEDICINAL - FORNECIMENTO E INSTALAÇÃO. AF_04/2022</t>
  </si>
  <si>
    <t>TUBO EM COBRE RÍGIDO, DN 28 MM, CLASSE E, COM ISOLAMENTO, INSTALADO EM PRUMADA DE HIDRÁULICA PREDIAL - FORNECIMENTO E INSTALAÇÃO. AF_04/2022</t>
  </si>
  <si>
    <t>TUBO EM COBRE RÍGIDO, DN 28 MM, CLASSE E, COM ISOLAMENTO, INSTALADO EM RAMAL DE DISTRIBUIÇÃO DE HIDRÁULICA PREDIAL - FORNECIMENTO E INSTALAÇÃO. AF_04/2022</t>
  </si>
  <si>
    <t>TUBO EM COBRE RÍGIDO, DN 28 MM, CLASSE E, COM ISOLAMENTO, INSTALADO EM RAMAL E SUB-RAMAL DE AQUECIMENTO SOLAR - FORNECIMENTO E INSTALAÇÃO. AF_04/2022</t>
  </si>
  <si>
    <t>TUBO EM COBRE RÍGIDO, DN 28 MM, CLASSE E, COM ISOLAMENTO, INSTALADO EM RAMAL E SUB-RAMAL DE HIDRÁULICA PREDIAL - FORNECIMENTO E INSTALAÇÃO. AF_04/2022</t>
  </si>
  <si>
    <t>TUBO EM COBRE RÍGIDO, DN 28 MM, CLASSE E, SEM ISOLAMENTO, INSTALADO EM PRUMADA DE HIDRÁULICA PREDIAL - FORNECIMENTO E INSTALAÇÃO. AF_04/2022</t>
  </si>
  <si>
    <t>TUBO EM COBRE RÍGIDO, DN 28 MM, CLASSE E, SEM ISOLAMENTO, INSTALADO EM RAMAL DE DISTRIBUIÇÃO DE HIDRÁULICA PREDIAL - FORNECIMENTO E INSTALAÇÃO. AF_04/2022</t>
  </si>
  <si>
    <t>TUBO EM COBRE RÍGIDO, DN 28 MM, CLASSE E, SEM ISOLAMENTO, INSTALADO EM RAMAL E SUB-RAMAL DE AQUECIMENTO SOLAR - FORNECIMENTO E INSTALAÇÃO. AF_04/2022</t>
  </si>
  <si>
    <t>TUBO EM COBRE RÍGIDO, DN 28 MM, CLASSE E, SEM ISOLAMENTO, INSTALADO EM RAMAL E SUB-RAMAL DE GÁS COMBUSTÍVEL - FORNECIMENTO E INSTALAÇÃO. AF_04/2022</t>
  </si>
  <si>
    <t>TUBO EM COBRE RÍGIDO, DN 28 MM, CLASSE E, SEM ISOLAMENTO, INSTALADO EM RAMAL E SUB-RAMAL DE HIDRÁULICA PREDIAL - FORNECIMENTO E INSTALAÇÃO. AF_04/2022</t>
  </si>
  <si>
    <t>TUBO EM COBRE RÍGIDO, DN 35 MM, CLASSE A, SEM ISOLAMENTO, INSTALADO EM PRUMADA DE GÁS COMBUSTÍVEL - FORNECIMENTO E INSTALAÇÃO. AF_04/2022</t>
  </si>
  <si>
    <t>TUBO EM COBRE RÍGIDO, DN 35 MM, CLASSE E, COM ISOLAMENTO, INSTALADO EM PRUMADA DE HIDRÁULICA PREDIAL - FORNECIMENTO E INSTALAÇÃO. AF_04/2022</t>
  </si>
  <si>
    <t>TUBO EM COBRE RÍGIDO, DN 35 MM, CLASSE E, SEM ISOLAMENTO, INSTALADO EM PRUMADA DE HIDRÁULICA PREDIAL - FORNECIMENTO E INSTALAÇÃO. AF_04/2022</t>
  </si>
  <si>
    <t>TUBO EM COBRE RÍGIDO, DN 42 MM, CLASSE A, SEM ISOLAMENTO, INSTALADO EM PRUMADA DE GÁS COMBUSTÍVEL - FORNECIMENTO E INSTALAÇÃO. AF_04/2022</t>
  </si>
  <si>
    <t>TUBO EM COBRE RÍGIDO, DN 42 MM, CLASSE E, COM ISOLAMENTO, INSTALADO EM PRUMADA DE HIDRÁULICA PREDIAL - FORNECIMENTO E INSTALAÇÃO. AF_04/2022</t>
  </si>
  <si>
    <t>TUBO EM COBRE RÍGIDO, DN 42 MM, CLASSE E, SEM ISOLAMENTO, INSTALADO EM PRUMADA DE HIDRÁULICA PREDIAL - FORNECIMENTO E INSTALAÇÃO. AF_04/2022</t>
  </si>
  <si>
    <t>TUBO EM COBRE RÍGIDO, DN 54 MM, CLASSE A, SEM ISOLAMENTO, INSTALADO EM PRUMADA DE GÁS COMBUSTÍVEL - FORNECIMENTO E INSTALAÇÃO. AF_04/2022</t>
  </si>
  <si>
    <t>TUBO EM COBRE RÍGIDO, DN 54 MM, CLASSE E, COM ISOLAMENTO, INSTALADO EM PRUMADA DE HIDRÁULICA PREDIAL - FORNECIMENTO E INSTALAÇÃO. AF_04/2022</t>
  </si>
  <si>
    <t>TUBO EM COBRE RÍGIDO, DN 54 MM, CLASSE E, SEM ISOLAMENTO, INSTALADO EM PRUMADA DE HIDRÁULICA PREDIAL - FORNECIMENTO E INSTALAÇÃO. AF_04/2022</t>
  </si>
  <si>
    <t>TUBO EM COBRE RÍGIDO, DN 66 MM, CLASSE A, SEM ISOLAMENTO, INSTALADO EM PRUMADA DE GÁS COMBUSTÍVEL - FORNECIMENTO E INSTALAÇÃO. AF_04/2022</t>
  </si>
  <si>
    <t>TUBO EM COBRE RÍGIDO, DN 66 MM, CLASSE E, COM ISOLAMENTO, INSTALADO EM PRUMADA DE HIDRÁULICA PREDIAL - FORNECIMENTO E INSTALAÇÃO. AF_04/2022</t>
  </si>
  <si>
    <t>TUBO EM COBRE RÍGIDO, DN 66 MM, CLASSE E, SEM ISOLAMENTO, INSTALADO EM PRUMADA DE HIDRÁULICA PREDIAL - FORNECIMENTO E INSTALAÇÃO. AF_04/2022</t>
  </si>
  <si>
    <t>TÊ EM COBRE, DN 15 MM, SEM ANEL DE SOLDA, INSTALADO EM RAMAL E SUB-RAMAL DE AQUECIMENTO SOLAR - FORNECIMENTO E INSTALAÇÃO. AF_04/2022</t>
  </si>
  <si>
    <t>TÊ EM COBRE, DN 15 MM, SEM ANEL DE SOLDA, INSTALADO EM RAMAL E SUB-RAMAL DE GÁS COMBUSTÍVEL - FORNECIMENTO E INSTALAÇÃO. AF_04/2022</t>
  </si>
  <si>
    <t>TÊ EM COBRE, DN 15 MM, SEM ANEL DE SOLDA, INSTALADO EM RAMAL E SUB-RAMAL DE GÁS MEDICINAL - FORNECIMENTO E INSTALAÇÃO. AF_04/2022</t>
  </si>
  <si>
    <t>TÊ EM COBRE, DN 22 MM, SEM ANEL DE SOLDA, INSTALADO EM RAMAL E SUB-RAMAL DE AQUECIMENTO SOLAR - FORNECIMENTO E INSTALAÇÃO. AF_04/2022</t>
  </si>
  <si>
    <t>TÊ EM COBRE, DN 22 MM, SEM ANEL DE SOLDA, INSTALADO EM RAMAL E SUB-RAMAL DE GÁS MEDICINAL - FORNECIMENTO E INSTALAÇÃO. AF_04/2022</t>
  </si>
  <si>
    <t>TÊ EM COBRE, DN 28 MM, SEM ANEL DE SOLDA, INSTALADO EM RAMAL E SUB-RAMAL DE AQUECIMENTO SOLAR - FORNECIMENTO E INSTALAÇÃO. AF_04/2022</t>
  </si>
  <si>
    <t>TÊ EM COBRE, DN 28 MM, SEM ANEL DE SOLDA, INSTALADO EM RAMAL E SUB-RAMAL DE GÁS COMBUSTÍVEL - FORNECIMENTO E INSTALAÇÃO. AF_04/2022</t>
  </si>
  <si>
    <t>TÊ EM COBRE, DN 28 MM, SEM ANEL DE SOLDA, INSTALADO EM RAMAL E SUB-RAMAL DE GÁS MEDICINAL - FORNECIMENTO E INSTALAÇÃO. AF_04/2022</t>
  </si>
  <si>
    <t>ESTRUTURA DE MADEIRA PROVISÓRIA PARA SUPORTE DE CAIXA D'ÁGUA ELEVADA DE 2000 LITROS. AF_03/2024</t>
  </si>
  <si>
    <t>ESTRUTURA DE MADEIRA PROVISÓRIA PARA SUPORTE DE CAIXA DÁGUA ELEVADA DE 1000 LITROS. AF_03/2024</t>
  </si>
  <si>
    <t>ESTRUTURA DE MADEIRA PROVISÓRIA PARA SUPORTE DE CAIXA DÁGUA ELEVADA DE 3000 LITROS. AF_03/2024</t>
  </si>
  <si>
    <t>EXECUÇÃO DE PILARETES PARA TAPUMES E CONSTRUÇÕES TEMPORÁRIAS. AF_03/2024</t>
  </si>
  <si>
    <t>EXECUÇÃO DOS APOIOS PARA CONTÊINER OU MÓDULO HABITÁVEL. AF_03/2024</t>
  </si>
  <si>
    <t>INSTALAÇÃO DE CATRACA ELETRÔNICA. AF_03/2024</t>
  </si>
  <si>
    <t>INSTALAÇÃO DE CONCERTINA DUPLA CLIPADA, ESPIRAL DE 300 MM. AF_03/2024</t>
  </si>
  <si>
    <t>INSTALAÇÃO DE CONCERTINA FLAT, ESPIRAL DE 300 MM. AF_03/2024</t>
  </si>
  <si>
    <t>INSTALAÇÃO DE CONCERTINA SIMPLES, ESPIRAL DE 300 MM. AF_03/2024</t>
  </si>
  <si>
    <t>INSTALAÇÃO E DESINSTALAÇÃO MANUAL DE CONTÊINER OU MÓDULO HABITÁVEL PEQUENO. AF_03/2024</t>
  </si>
  <si>
    <t>INSTALAÇÃO E DESINSTALAÇÃO MECANIZADA DE CONTÊINER OU MÓDULO HABITÁVEL DE USOS DIVERSOS. AF_03/2024</t>
  </si>
  <si>
    <t>PAREDE DE MADEIRA COMPENSADA PARA CONSTRUÇÃO TEMPORÁRIA EM CHAPA DUPLA, EXTERNA, COM ÁREA LÍQUIDA MAIOR OU IGUAL A QUE 6 M², COM VÃO. AF_03/2024</t>
  </si>
  <si>
    <t>PAREDE DE MADEIRA COMPENSADA PARA CONSTRUÇÃO TEMPORÁRIA EM CHAPA DUPLA, EXTERNA, COM ÁREA LÍQUIDA MENOR QUE 6 M², COM VÃO. AF_03/2024</t>
  </si>
  <si>
    <t>PAREDE DE MADEIRA COMPENSADA PARA CONSTRUÇÃO TEMPORÁRIA EM CHAPA DUPLA, EXTERNA, SEM VÃO. AF_03/2024</t>
  </si>
  <si>
    <t>PAREDE DE MADEIRA COMPENSADA PARA CONSTRUÇÃO TEMPORÁRIA EM CHAPA DUPLA, INTERNA, COM ÁREA LÍQUIDA MAIOR OU IGUAL A 6 M², COM VÃO. AF_03/2024</t>
  </si>
  <si>
    <t>PAREDE DE MADEIRA COMPENSADA PARA CONSTRUÇÃO TEMPORÁRIA EM CHAPA DUPLA, INTERNA, COM ÁREA LÍQUIDA MENOR QUE 6 M², COM VÃO. AF_03/2024</t>
  </si>
  <si>
    <t>PAREDE DE MADEIRA COMPENSADA PARA CONSTRUÇÃO TEMPORÁRIA EM CHAPA DUPLA, INTERNA, SEM VÃO. AF_03/2024</t>
  </si>
  <si>
    <t>PAREDE DE MADEIRA COMPENSADA PARA CONSTRUÇÃO TEMPORÁRIA EM CHAPA SIMPLES, EXTERNA, COM ÁREA LÍQUIDA MAIOR OU IGUAL A 6 M², COM VÃO. AF_03/2024</t>
  </si>
  <si>
    <t>PAREDE DE MADEIRA COMPENSADA PARA CONSTRUÇÃO TEMPORÁRIA EM CHAPA SIMPLES, EXTERNA, COM ÁREA LÍQUIDA MENOR QUE 6 M², COM VÃO. AF_03/2024</t>
  </si>
  <si>
    <t>PAREDE DE MADEIRA COMPENSADA PARA CONSTRUÇÃO TEMPORÁRIA EM CHAPA SIMPLES, EXTERNA, SEM VÃO. AF_03/2024</t>
  </si>
  <si>
    <t>PAREDE DE MADEIRA COMPENSADA PARA CONSTRUÇÃO TEMPORÁRIA EM CHAPA SIMPLES, INTERNA, COM ÁREA LÍQUIDA MAIOR OU IGUAL A 6 M², COM VÃO. AF_03/2024</t>
  </si>
  <si>
    <t>PAREDE DE MADEIRA COMPENSADA PARA CONSTRUÇÃO TEMPORÁRIA EM CHAPA SIMPLES, INTERNA, COM ÁREA LÍQUIDA MENOR QUE 6 M², COM VÃO. AF_03/2024</t>
  </si>
  <si>
    <t>PAREDE DE MADEIRA COMPENSADA PARA CONSTRUÇÃO TEMPORÁRIA EM CHAPA SIMPLES, INTERNA, SEM VÃO. AF_03/2024</t>
  </si>
  <si>
    <t>PAREDE DE MADEIRA OSB PARA CONSTRUÇÃO TEMPORÁRIA EM CHAPA DUPLA, EXTERNA, COM ÁREA LÍQUIDA MAIOR OU IGUAL A QUE 6 M², COM VÃO. AF_03/2024</t>
  </si>
  <si>
    <t>PAREDE DE MADEIRA OSB PARA CONSTRUÇÃO TEMPORÁRIA EM CHAPA DUPLA, EXTERNA, COM ÁREA LÍQUIDA MENOR QUE 6 M², COM VÃO. AF_03/2024</t>
  </si>
  <si>
    <t>PAREDE DE MADEIRA OSB PARA CONSTRUÇÃO TEMPORÁRIA EM CHAPA DUPLA, EXTERNA, SEM VÃO. AF_03/2024</t>
  </si>
  <si>
    <t>PAREDE DE MADEIRA OSB PARA CONSTRUÇÃO TEMPORÁRIA EM CHAPA DUPLA, INTERNA, COM ÁREA LÍQUIDA MAIOR OU IGUAL A 6 M², COM VÃO. AF_03/2024</t>
  </si>
  <si>
    <t>PAREDE DE MADEIRA OSB PARA CONSTRUÇÃO TEMPORÁRIA EM CHAPA DUPLA, INTERNA, COM ÁREA LÍQUIDA MENOR QUE 6 M², COM VÃO. AF_03/2024</t>
  </si>
  <si>
    <t>PAREDE DE MADEIRA OSB PARA CONSTRUÇÃO TEMPORÁRIA EM CHAPA DUPLA, INTERNA, SEM VÃO. AF_03/2024</t>
  </si>
  <si>
    <t>PAREDE DE MADEIRA OSB PARA CONSTRUÇÃO TEMPORÁRIA EM CHAPA SIMPLES, EXTERNA, COM ÁREA LÍQUIDA MAIOR OU IGUAL A 6 M², COM VÃO. AF_03/2024</t>
  </si>
  <si>
    <t>PAREDE DE MADEIRA OSB PARA CONSTRUÇÃO TEMPORÁRIA EM CHAPA SIMPLES, EXTERNA, COM ÁREA LÍQUIDA MENOR QUE 6 M², COM VÃO. AF_03/2024</t>
  </si>
  <si>
    <t>PAREDE DE MADEIRA OSB PARA CONSTRUÇÃO TEMPORÁRIA EM CHAPA SIMPLES, EXTERNA, SEM VÃO. AF_03/2024</t>
  </si>
  <si>
    <t>PAREDE DE MADEIRA OSB PARA CONSTRUÇÃO TEMPORÁRIA EM CHAPA SIMPLES, INTERNA, COM ÁREA LÍQUIDA MAIOR OU IGUAL A 6 M², COM VÃO. AF_03/2024</t>
  </si>
  <si>
    <t>PAREDE DE MADEIRA OSB PARA CONSTRUÇÃO TEMPORÁRIA EM CHAPA SIMPLES, INTERNA, COM ÁREA LÍQUIDA MENOR QUE 6 M², COM VÃO. AF_03/2024</t>
  </si>
  <si>
    <t>PAREDE DE MADEIRA OSB PARA CONSTRUÇÃO TEMPORÁRIA EM CHAPA SIMPLES, INTERNA, SEM VÃO. AF_03/2024</t>
  </si>
  <si>
    <t>PISO PARA CONSTRUÇÃO TEMPORÁRIA EM MADEIRA, SEM REAPROVEITAMENTO. AF_03/2024</t>
  </si>
  <si>
    <t>TAPUME COM CHAPA METÁLICA. AF_03/2024</t>
  </si>
  <si>
    <t>TAPUME COM COMPENSADO DE MADEIRA. AF_03/2024</t>
  </si>
  <si>
    <t>TAPUME COM TELHA METÁLICA. AF_03/2024</t>
  </si>
  <si>
    <t>TAPUME EM CHAPA DE MADEIRA OSB. AF_03/2024</t>
  </si>
  <si>
    <t>LAJE PRÉ-MOLDADA UNIDIRECIONAL COM VÃOS MAIORES QUE 3,0 M, BIAPOIADA, PARA PISO, ENCHIMENTO EM CERÂMICA, VIGOTA PROTENDIDA, ALTURA TOTAL DA LAJE "LT" = 12 CM (ENCHIMENTO+CAPA) = (8+4). AF_08/2025</t>
  </si>
  <si>
    <t>LAJE PRÉ-MOLDADA UNIDIRECIONAL COM VÃOS MAIORES QUE 3,0 M, BIAPOIADA, PARA PISO, ENCHIMENTO EM CERÂMICA, VIGOTA PROTENDIDA, ALTURA TOTAL DA LAJE "LT" = 16 CM (ENCHIMENTO+CAPA) = (12+4). AF_08/2025</t>
  </si>
  <si>
    <t>LAJE PRÉ-MOLDADA UNIDIRECIONAL COM VÃOS MAIORES QUE 3,0 M, BIAPOIADA, PARA PISO, ENCHIMENTO EM CERÂMICA, VIGOTA PROTENDIDA, ALTURA TOTAL DA LAJE "LT" = 20 CM (ENCHIMENTO+CAPA) = (16+4). AF_08/2025</t>
  </si>
  <si>
    <t>LAJE PRÉ-MOLDADA UNIDIRECIONAL COM VÃOS MAIORES QUE 3,0 M, BIAPOIADA, PARA PISO, ENCHIMENTO EM CERÂMICA, VIGOTA PROTENDIDA, ALTURA TOTAL DA LAJE "LT" = 25 CM (ENCHIMENTO+CAPA) = (20+5). AF_08/2025</t>
  </si>
  <si>
    <t>LAJE PRÉ-MOLDADA UNIDIRECIONAL COM VÃOS MAIORES QUE 3,0 M, BIAPOIADA, PARA PISO, ENCHIMENTO EM CERÂMICA, VIGOTA PROTENDIDA, ALTURA TOTAL DA LAJE "LT" = 30 CM (ENCHIMENTO+CAPA) = (25+5). AF_08/2025</t>
  </si>
  <si>
    <t>LAJE PRÉ-MOLDADA UNIDIRECIONAL COM VÃOS MAIORES QUE 3,0 M, BIAPOIADA, PARA PISO, ENCHIMENTO EM EPS, VIGOTA PROTENDIDA, ALTURA TOTAL DA LAJE "LT" = 12 CM (ENCHIMENTO+CAPA) = (8+4). AF_08/2025</t>
  </si>
  <si>
    <t>LAJE PRÉ-MOLDADA UNIDIRECIONAL COM VÃOS MAIORES QUE 3,0 M, BIAPOIADA, PARA PISO, ENCHIMENTO EM EPS, VIGOTA PROTENDIDA, ALTURA TOTAL DA LAJE "LT" = 16 CM (ENCHIMENTO+CAPA) = (12+4). AF_08/2025</t>
  </si>
  <si>
    <t>LAJE PRÉ-MOLDADA UNIDIRECIONAL COM VÃOS MAIORES QUE 3,0 M, BIAPOIADA, PARA PISO, ENCHIMENTO EM EPS, VIGOTA PROTENDIDA, ALTURA TOTAL DA LAJE "LT" = 20 CM (ENCHIMENTO+CAPA) = (16+4). AF_08/2025</t>
  </si>
  <si>
    <t>LAJE PRÉ-MOLDADA UNIDIRECIONAL COM VÃOS MAIORES QUE 3,0 M, BIAPOIADA, PARA PISO, ENCHIMENTO EM EPS, VIGOTA PROTENDIDA, ALTURA TOTAL DA LAJE "LT" = 25 CM (ENCHIMENTO+CAPA) = (20+5). AF_08/2025</t>
  </si>
  <si>
    <t>LAJE PRÉ-MOLDADA UNIDIRECIONAL COM VÃOS MAIORES QUE 3,0 M, BIAPOIADA, PARA PISO, ENCHIMENTO EM EPS, VIGOTA PROTENDIDA, ALTURA TOTAL DA LAJE "LT" = 30 CM (ENCHIMENTO+CAPA) = (25+5). AF_08/2025</t>
  </si>
  <si>
    <t>LAJE PRÉ-MOLDADA UNIDIRECIONAL COM VÃOS MENORES OU IGUAIS A 3,0 M, BIAPOIADA, PARA PISO, ENCHIMENTO EM CERÂMICA, VIGOTA PROTENDIDA, ALTURA TOTAL DA LAJE "LT" = 12 CM (ENCHIMENTO+CAPA) = (8+4). AF_08/2025</t>
  </si>
  <si>
    <t>LAJE PRÉ-MOLDADA UNIDIRECIONAL COM VÃOS MENORES OU IGUAIS A 3,0 M, BIAPOIADA, PARA PISO, ENCHIMENTO EM CERÂMICA, VIGOTA PROTENDIDA, ALTURA TOTAL DA LAJE "LT" = 16 CM (ENCHIMENTO+CAPA) = (12+4). AF_08/2025</t>
  </si>
  <si>
    <t>LAJE PRÉ-MOLDADA UNIDIRECIONAL COM VÃOS MENORES OU IGUAIS A 3,0 M, BIAPOIADA, PARA PISO, ENCHIMENTO EM CERÂMICA, VIGOTA PROTENDIDA, ALTURA TOTAL DA LAJE "LT" = 20 CM (ENCHIMENTO+CAPA) = (16+4). AF_08/2025</t>
  </si>
  <si>
    <t>LAJE PRÉ-MOLDADA UNIDIRECIONAL COM VÃOS MENORES OU IGUAIS A 3,0 M, BIAPOIADA, PARA PISO, ENCHIMENTO EM CERÂMICA, VIGOTA PROTENDIDA, ALTURA TOTAL DA LAJE "LT" = 25 CM (ENCHIMENTO+CAPA) = (20+5). AF_08/2025</t>
  </si>
  <si>
    <t>LAJE PRÉ-MOLDADA UNIDIRECIONAL COM VÃOS MENORES OU IGUAIS A 3,0 M, BIAPOIADA, PARA PISO, ENCHIMENTO EM CERÂMICA, VIGOTA PROTENDIDA, ALTURA TOTAL DA LAJE "LT" = 30 CM (ENCHIMENTO+CAPA) = (25+5). AF_08/2025</t>
  </si>
  <si>
    <t>LAJE PRÉ-MOLDADA UNIDIRECIONAL COM VÃOS MENORES OU IGUAIS A 3,0 M, BIAPOIADA, PARA PISO, ENCHIMENTO EM EPS, VIGOTA PROTENDIDA, ALTURA TOTAL DA LAJE "LT" = 12 CM (ENCHIMENTO+CAPA) = (8+4). AF_08/2025</t>
  </si>
  <si>
    <t>LAJE PRÉ-MOLDADA UNIDIRECIONAL COM VÃOS MENORES OU IGUAIS A 3,0 M, BIAPOIADA, PARA PISO, ENCHIMENTO EM EPS, VIGOTA PROTENDIDA, ALTURA TOTAL DA LAJE "LT" = 16 CM (ENCHIMENTO+CAPA) = (12+4). AF_08/2025</t>
  </si>
  <si>
    <t>LAJE PRÉ-MOLDADA UNIDIRECIONAL COM VÃOS MENORES OU IGUAIS A 3,0 M, BIAPOIADA, PARA PISO, ENCHIMENTO EM EPS, VIGOTA PROTENDIDA, ALTURA TOTAL DA LAJE "LT" = 20 CM (ENCHIMENTO+CAPA) = (16+4). AF_08/2025</t>
  </si>
  <si>
    <t>LAJE PRÉ-MOLDADA UNIDIRECIONAL COM VÃOS MENORES OU IGUAIS A 3,0 M, BIAPOIADA, PARA PISO, ENCHIMENTO EM EPS, VIGOTA PROTENDIDA, ALTURA TOTAL DA LAJE "LT" = 25 CM (ENCHIMENTO+CAPA) = (20+5). AF_08/2025</t>
  </si>
  <si>
    <t>LAJE PRÉ-MOLDADA UNIDIRECIONAL COM VÃOS MENORES OU IGUAIS A 3,0 M, BIAPOIADA, PARA PISO, ENCHIMENTO EM EPS, VIGOTA PROTENDIDA, ALTURA TOTAL DA LAJE "LT" = 30 CM (ENCHIMENTO+CAPA) = (25+5). AF_08/2025</t>
  </si>
  <si>
    <t>LAJE PRÉ-MOLDADA UNIDIRECIONAL, BIAPOIADA TIPO LAJE PAINEL TRELIÇADO MACIÇO (SEM ENCHIMENTO), PARA PISO, ALTURA TOTAL DA LAJE "LT" = 12 CM (PAINEL+CAPA) = (3+9). AF_08/2025</t>
  </si>
  <si>
    <t>LAJE PRÉ-MOLDADA UNIDIRECIONAL, BIAPOIADA TIPO LAJE PAINEL TRELIÇADO MACIÇO (SEM ENCHIMENTO), PARA PISO, ALTURA TOTAL DA LAJE "LT" = 16 CM (PAINEL+CAPA) = (3+13). AF_08/2025</t>
  </si>
  <si>
    <t>LAJE PRÉ-MOLDADA UNIDIRECIONAL, BIAPOIADA TIPO LAJE PAINEL TRELIÇADO MACIÇO (SEM ENCHIMENTO), PARA PISO, ALTURA TOTAL DA LAJE "LT" = 20 CM (PAINEL+CAPA) = (3+17). AF_08/2025</t>
  </si>
  <si>
    <t>LAJE PRÉ-MOLDADA UNIDIRECIONAL, BIAPOIADA TIPO LAJE PAINEL TRELIÇADO MACIÇO (SEM ENCHIMENTO), PARA PISO, ALTURA TOTAL DA LAJE "LT" = 25 CM (PAINEL+CAPA) = (3+22). AF_08/2025</t>
  </si>
  <si>
    <t>LAJE PRÉ-MOLDADA UNIDIRECIONAL, BIAPOIADA TIPO LAJE PAINEL TRELIÇADO MACIÇO (SEM ENCHIMENTO), PARA PISO, ALTURA TOTAL DA LAJE "LT" = 30 CM (PAINEL+CAPA) = (3+27). AF_08/2025</t>
  </si>
  <si>
    <t>LAJE PRÉ-MOLDADA UNIDIRECIONAL, BIAPOIADA TIPO LAJE PAINEL TRELIÇADO NERVURADO (COM ENCHIMENTO EM EPS), PARA PISO, ALTURA TOTAL DA LAJE "LT" = 12 CM (PAINEL+ENCHIMENTO+CAPA) = (3+5+4). AF_08/2025</t>
  </si>
  <si>
    <t>LAJE PRÉ-MOLDADA UNIDIRECIONAL, BIAPOIADA TIPO LAJE PAINEL TRELIÇADO NERVURADO (COM ENCHIMENTO EM EPS), PARA PISO, ALTURA TOTAL DA LAJE "LT" = 16 CM (PAINEL+ENCHIMENTO+CAPA) = (3+9+4). AF_08/2025</t>
  </si>
  <si>
    <t>LAJE PRÉ-MOLDADA UNIDIRECIONAL, BIAPOIADA TIPO LAJE PAINEL TRELIÇADO NERVURADO (COM ENCHIMENTO EM EPS), PARA PISO, ALTURA TOTAL DA LAJE "LT" = 20 CM (PAINEL+ENCHIMENTO+CAPA) = (3+13+4). AF_08/2025</t>
  </si>
  <si>
    <t>LAJE PRÉ-MOLDADA UNIDIRECIONAL, BIAPOIADA TIPO LAJE PAINEL TRELIÇADO NERVURADO (COM ENCHIMENTO EM EPS), PARA PISO, ALTURA TOTAL DA LAJE "LT" = 25 CM (PAINEL+ENCHIMENTO+CAPA) = (3+17+5). AF_08/2025</t>
  </si>
  <si>
    <t>LAJE PRÉ-MOLDADA UNIDIRECIONAL, BIAPOIADA TIPO LAJE PAINEL TRELIÇADO NERVURADO (COM ENCHIMENTO EM EPS), PARA PISO, ALTURA TOTAL DA LAJE "LT" = 30 CM (PAINEL+ENCHIMENTO+CAPA) = (3+22+5). AF_08/2025</t>
  </si>
  <si>
    <t>LAJE PRÉ-MOLDADA UNIDIRECIONAL, BIAPOIADA, PARA FORRO, ENCHIMENTO EM CERÂMICA, VIGOTA CONVENCIONAL, ALTURA TOTAL DA LAJE "LT" = 12 CM (ENCHIMENTO+CAPA) = (8+4). AF_08/2025</t>
  </si>
  <si>
    <t>LAJE PRÉ-MOLDADA UNIDIRECIONAL, BIAPOIADA, PARA FORRO, ENCHIMENTO EM CERÂMICA, VIGOTA TRELIÇADA, ALTURA TOTAL DA LAJE "LT" = 12 CM (ENCHIMENTO+CAPA) = (8+4). AF_08/2025</t>
  </si>
  <si>
    <t>LAJE PRÉ-MOLDADA UNIDIRECIONAL, BIAPOIADA, PARA PISO, ENCHIMENTO EM CERÂMICA, VIGOTA CONVENCIONAL, ALTURA TOTAL DA LAJE "LT" = 12 CM (ENCHIMENTO+CAPA) = (8+4). AF_08/2025</t>
  </si>
  <si>
    <t>LAJE PRÉ-MOLDADA UNIDIRECIONAL, BIAPOIADA, PARA PISO, ENCHIMENTO EM CERÂMICA, VIGOTA TRELIÇADA, ALTURA TOTAL DA LAJE "LT" = 12 CM (ENCHIMENTO+CAPA) = (8+4). AF_08/2025</t>
  </si>
  <si>
    <t>LAJE PRÉ-MOLDADA UNIDIRECIONAL, BIAPOIADA, PARA PISO, ENCHIMENTO EM CERÂMICA, VIGOTA TRELIÇADA, ALTURA TOTAL DA LAJE "LT" = 16 CM (ENCHIMENTO+CAPA) = (12+4). AF_08/2025</t>
  </si>
  <si>
    <t>LAJE PRÉ-MOLDADA UNIDIRECIONAL, BIAPOIADA, PARA PISO, ENCHIMENTO EM CERÂMICA, VIGOTA TRELIÇADA, ALTURA TOTAL DA LAJE "LT" = 20 CM (ENCHIMENTO+CAPA) = (16+4). AF_08/2025</t>
  </si>
  <si>
    <t>LAJE PRÉ-MOLDADA UNIDIRECIONAL, BIAPOIADA, PARA PISO, ENCHIMENTO EM CERÂMICA, VIGOTA TRELIÇADA, ALTURA TOTAL DA LAJE "LT" = 25 CM (ENCHIMENTO+CAPA) = (20+5). AF_08/2025</t>
  </si>
  <si>
    <t>LAJE PRÉ-MOLDADA UNIDIRECIONAL, BIAPOIADA, PARA PISO, ENCHIMENTO EM CERÂMICA, VIGOTA TRELIÇADA, ALTURA TOTAL DA LAJE "LT" = 30 CM (ENCHIMENTO+CAPA) = (25+5). AF_08/2025</t>
  </si>
  <si>
    <t>LAJE PRÉ-MOLDADA UNIDIRECIONAL, BIAPOIADA, PARA PISO, ENCHIMENTO EM EPS, VIGOTA TRELIÇADA, ALTURA TOTAL DA LAJE "LT" = 12 CM (ENCHIMENTO+CAPA) = (8+4). AF_08/2025</t>
  </si>
  <si>
    <t>LAJE PRÉ-MOLDADA UNIDIRECIONAL, BIAPOIADA, PARA PISO, ENCHIMENTO EM EPS, VIGOTA TRELIÇADA, ALTURA TOTAL DA LAJE "LT" = 16 CM (ENCHIMENTO+CAPA) = (12+4). AF_08/2025</t>
  </si>
  <si>
    <t>LAJE PRÉ-MOLDADA UNIDIRECIONAL, BIAPOIADA, PARA PISO, ENCHIMENTO EM EPS, VIGOTA TRELIÇADA, ALTURA TOTAL DA LAJE "LT" = 20 CM (ENCHIMENTO+CAPA) = (16+4). AF_08/2025</t>
  </si>
  <si>
    <t>LAJE PRÉ-MOLDADA UNIDIRECIONAL, BIAPOIADA, PARA PISO, ENCHIMENTO EM EPS, VIGOTA TRELIÇADA, ALTURA TOTAL DA LAJE "LT" = 25 CM (ENCHIMENTO+CAPA) = (20+5). AF_08/2025</t>
  </si>
  <si>
    <t>LAJE PRÉ-MOLDADA UNIDIRECIONAL, BIAPOIADA, PARA PISO, ENCHIMENTO EM EPS, VIGOTA TRELIÇADA, ALTURA TOTAL DA LAJE "LT" = 30 CM (ENCHIMENTO+CAPA) = (25+5). AF_08/2025</t>
  </si>
  <si>
    <t>LASTRO COM MATERIAL GRANULAR (AREIA MÉDIA), APLICADO EM PISOS OU LAJES SOBRE SOLO, ESPESSURA DE *10 CM*. AF_01/2024</t>
  </si>
  <si>
    <t>LASTRO COM MATERIAL GRANULAR (PEDRA BRITADA N.1 E PEDRA BRITADA N.2), APLICADO EM PISOS OU LAJES SOBRE SOLO, ESPESSURA DE *10 CM*. AF_01/2024</t>
  </si>
  <si>
    <t>LASTRO COM MATERIAL GRANULAR (PEDRA BRITADA N.2), APLICADO EM PISOS OU LAJES SOBRE SOLO, ESPESSURA DE *10 CM*. AF_01/2024</t>
  </si>
  <si>
    <t>LASTRO COM MATERIAL GRANULAR (PEDRA BRITADA N.3), APLICADO EM PISOS OU LAJES SOBRE SOLO, ESPESSURA DE *10 CM*. AF_01/2024</t>
  </si>
  <si>
    <t>LASTRO COM MATERIAL GRANULAR, APLICADO EM BLOCOS DE COROAMENTO, ESPESSURA DE *10 CM*. AF_01/2024</t>
  </si>
  <si>
    <t>LASTRO COM MATERIAL GRANULAR, APLICADO EM PISOS OU LAJES SOBRE SOLO, ESPESSURA DE *5 CM*. AF_01/2024</t>
  </si>
  <si>
    <t>LASTRO COM MATERIAL GRANULAR, APLICAÇÃO EM BLOCOS DE COROAMENTO, ESPESSURA DE *5 CM*. AF_01/2024</t>
  </si>
  <si>
    <t>LASTRO DE CONCRETO MAGRO, APLICADO EM BLOCOS DE COROAMENTO OU SAPATAS, ESPESSURA DE 3 CM. AF_01/2024</t>
  </si>
  <si>
    <t>LASTRO DE CONCRETO MAGRO, APLICADO EM BLOCOS DE COROAMENTO OU SAPATAS. AF_01/2024</t>
  </si>
  <si>
    <t>LASTRO DE CONCRETO MAGRO, APLICADO EM PISOS, LAJES SOBRE SOLO OU RADIERS, ESPESSURA DE 3 CM. AF_01/2024</t>
  </si>
  <si>
    <t>LASTRO DE CONCRETO MAGRO, APLICADO EM PISOS, LAJES SOBRE SOLO OU RADIERS, ESPESSURA DE 5 CM. AF_01/2024</t>
  </si>
  <si>
    <t>LASTRO DE CONCRETO MAGRO, APLICADO EM PISOS, LAJES SOBRE SOLO OU RADIERS. AF_01/2024</t>
  </si>
  <si>
    <t>ADAPTADOR, POLIPROPILENO, PARA TUBOS EM PEAD, 20 MM X 1/2", PARA LIGAÇÃO PREDIAL DE ÁGUA. AF_06/2022</t>
  </si>
  <si>
    <t>ADAPTADOR, POLIPROPILENO, PARA TUBOS EM PEAD, 20 MM X 3/4", PARA LIGAÇÃO PREDIAL DE ÁGUA. AF_06/2022</t>
  </si>
  <si>
    <t>ADAPTADOR, POLIPROPILENO, PARA TUBOS EM PEAD, 32 MM X 1", PARA LIGAÇÃO PREDIAL DE ÁGUA. AF_06/2022</t>
  </si>
  <si>
    <t>ADAPTADOR, PVC, CURTO COM BOLSA E ROSCA, 20 MM X 1/2", PARA LIGAÇÃO PREDIAL DE ÁGUA. AF_06/2022</t>
  </si>
  <si>
    <t>ADAPTADOR, PVC, CURTO COM BOLSA E ROSCA, 32 MM X 1", PARA LIGAÇÃO PREDIAL DE ÁGUA. AF_06/2022</t>
  </si>
  <si>
    <t>CAP, PVC OCRE, JUNTA ELÁSTICA, DN 150 MM, PARA COLETOR PREDIAL DE ESGOTO. AF_06/2022</t>
  </si>
  <si>
    <t>COLAR DE TOMADA, FERRO FUNDIDO, COM PARAFUSOS, DN 50 MM X 3/4", PARA LIGAÇÃO PREDIAL DE ÁGUA. AF_06/2022</t>
  </si>
  <si>
    <t>COLAR DE TOMADA, POLIPROPILENO, COM PARAFUSOS, 63 MM X 1/2", PARA LIGAÇÃO PREDIAL DE ÁGUA. AF_06/2022</t>
  </si>
  <si>
    <t>COLAR DE TOMADA, POLIPROPILENO, COM PARAFUSOS, 63 MM X 3/4", PARA LIGAÇÃO PREDIAL DE ÁGUA. AF_06/2022</t>
  </si>
  <si>
    <t>COLAR DE TOMADA, PVC, COM TRAVAS, DE 110 MM X 1/2" OU 110 MM X 3/4", PARA LIGAÇÃO PREDIAL DE ÁGUA. AF_06/2022</t>
  </si>
  <si>
    <t>COLAR DE TOMADA, PVC, COM TRAVAS, DE 75 MM X 1/2" OU 75 MM X 3/4", PARA LIGAÇÃO PREDIAL DE ÁGUA. AF_06/2022</t>
  </si>
  <si>
    <t>COLAR DE TOMADA, PVC, COM TRAVAS, DE 85 MM X 1/2" OU 85 MM X 3/4", PARA LIGAÇÃO PREDIAL DE ÁGUA. AF_06/2022</t>
  </si>
  <si>
    <t>COLAR TOMADA EM FERRO FUNDIDO, COM PARAFUSOS, SAIDA COM ROSCA, DN 75 MM X 3/4", PARA LIGACAO PREDIAL DE AGUA. AF_06/2022</t>
  </si>
  <si>
    <t>COTOVELO/JOELHO 90°, POLIPROPILENO, PARA TUBOS EM PEAD, 20 X 20 MM, PARA LIGAÇÃO PREDIAL DE ÁGUA. AF_06/2022</t>
  </si>
  <si>
    <t>COTOVELO/JOELHO 90°, POLIPROPILENO, PARA TUBOS EM PEAD, 32 X 32 MM, PARA LIGAÇÃO PREDIAL DE ÁGUA. AF_06/2022</t>
  </si>
  <si>
    <t>COTOVELO/JOELHO COM ADAPTADOR, POLIPROPILENO, PARA TUBOS EM PEAD, 20 MM X 1/2", PARA LIGAÇÃO PREDIAL DE ÁGUA. AF_06/2022</t>
  </si>
  <si>
    <t>COTOVELO/JOELHO COM ADAPTADOR, POLIPROPILENO, PARA TUBOS EM PEAD, 20 MM X 3/4", PARA LIGAÇÃO PREDIAL DE ÁGUA. AF_06/2022</t>
  </si>
  <si>
    <t>COTOVELO/JOELHO COM ADAPTADOR, POLIPROPILENO, PARA TUBOS EM PEAD, 32 MM X 1", PARA LIGAÇÃO PREDIAL DE ÁGUA. AF_06/2022</t>
  </si>
  <si>
    <t>CURVA LONGA, 45 GRAUS, PVC OCRE, JUNTA ELÁSTICA, DN 100 MM, PARA COLETOR PREDIAL DE ESGOTO. AF_06/2022</t>
  </si>
  <si>
    <t>CURVA LONGA, 45 GRAUS, PVC OCRE, JUNTA ELÁSTICA, DN 150 MM, PARA COLETOR PREDIAL DE ESGOTO. AF_06/2022</t>
  </si>
  <si>
    <t>CURVA LONGA, 90 GRAUS, PVC OCRE, JUNTA ELÁSTICA, DN 100 MM, PARA COLETOR PREDIAL DE ESGOTO. AF_06/2022</t>
  </si>
  <si>
    <t>CURVA LONGA, 90 GRAUS, PVC OCRE, JUNTA ELÁSTICA, DN 150 MM, PARA COLETOR PREDIAL DE ESGOTO. AF_06/2022</t>
  </si>
  <si>
    <t>LUVA, PVC, ROSCÁVEL, 1", PARA LIGAÇÃO PREDIAL DE ÁGUA. AF_06/2022</t>
  </si>
  <si>
    <t>LUVA, PVC, ROSCÁVEL, 1/2", PARA LIGAÇÃO PREDIAL DE ÁGUA. AF_06/2022</t>
  </si>
  <si>
    <t>PLUG, PVC OCRE, JUNTA ELÁSTICA, DN 100 MM, PARA COLETOR PREDIAL DE ESGOTO. AF_06/2022</t>
  </si>
  <si>
    <t>PLUG, PVC OCRE, JUNTA ELÁSTICA, DN 150 MM, PARA COLETOR PREDIAL DE ESGOTO. AF_06/2022</t>
  </si>
  <si>
    <t>REGISTRO ESFERA, LATÃO NIQUELADO, COM ROSCA, 3/4", PARA LIGAÇÃO PREDIAL DE ÁGUA. AF_06/2022</t>
  </si>
  <si>
    <t>REGISTRO ESFERA, PVC, COM ROSCA, 1/2", PARA LIGAÇÃO PREDIAL DE ÁGUA. AF_06/2022</t>
  </si>
  <si>
    <t>REGISTRO ESFERA, PVC, DE PASSEIO, PARA POLIETILENO, 20 MM, PARA LIGAÇÃO PREDIAL DE ÁGUA. AF_06/2022</t>
  </si>
  <si>
    <t>SELIM, PVC OCRE, COM TRAVA, DN 125 X 100 MM OU 150 X 100 MM, PARA COLETOR PREDIAL DE ESGOTO. AF_06/2022</t>
  </si>
  <si>
    <t>TUBO, PEAD, PE-80, DE = 20 MM X 2,3 MM, PARA LIGAÇÃO PREDIAL DE ÁGUA. AF_06/2022</t>
  </si>
  <si>
    <t>TUBO, PEAD, PE-80, DE = 32 MM X 3,0 MM, PARA LIGAÇÃO PREDIAL DE ÁGUA. AF_06/2022</t>
  </si>
  <si>
    <t>TUBO, PVC OCRE, JUNTA ELÁSTICA, DN 100 MM, PARA COLETOR PREDIAL DE ESGOTO. AF_06/2022</t>
  </si>
  <si>
    <t>TUBO, PVC OCRE, JUNTA ELÁSTICA, DN 150 MM, PARA COLETOR PREDIAL DE ESGOTO. AF_06/2022</t>
  </si>
  <si>
    <t>TÊ DE REDUÇÃO, PVC OCRE, JUNTA ELÁSTICA, DN 150 X 100 MM, PARA COLETOR PREDIAL DE ESGOTO. AF_06/2022</t>
  </si>
  <si>
    <t>TÊ DE REDUÇÃO, PVC OCRE, JUNTA ELÁSTICA, DN 300 X 100 MM, PARA COLETOR PREDIAL DE ESGOTO. AF_06/2022</t>
  </si>
  <si>
    <t>TÊ DE REDUÇÃO, PVC OCRE, JUNTA ELÁSTICA, DN 300 X 150 MM, PARA COLETOR PREDIAL DE ESGOTO. AF_06/2022</t>
  </si>
  <si>
    <t>TÊ DE SERVIÇO INTEGRADO, POLIPROPILENO, PARA TUBOS EM PEAD, 63 MM X 20 MM, PARA LIGAÇÃO PREDIAL DE ÁGUA. AF_06/2022</t>
  </si>
  <si>
    <t>TÊ DE SERVIÇO INTEGRADO, POLIPROPILENO, PARA TUBOS EM PEAD, 63 MM X 32 MM, PARA LIGAÇÃO PREDIAL DE ÁGUA. AF_06/2022</t>
  </si>
  <si>
    <t>TÊ DE SERVIÇO INTEGRADO, POLIPROPILENO, PARA TUBOS EM PEAD, 90 MM X 20 MM, PARA LIGAÇÃO PREDIAL DE ÁGUA. AF_06/2022</t>
  </si>
  <si>
    <t>TÊ DE SERVIÇO INTEGRADO, POLIPROPILENO, PARA TUBOS EM PEAD, 90 MM X 32 MM, PARA LIGAÇÃO PREDIAL DE ÁGUA. AF_06/2022</t>
  </si>
  <si>
    <t>TÊ, PVC OCRE, JUNTA ELÁSTICA, DN 200 MM, PARA COLETOR PREDIAL DE ESGOTO. AF_06/2022</t>
  </si>
  <si>
    <t>UNIÃO, POLIPROPILENO, PARA TUBOS EM PEAD, 20 MM, PARA LIGAÇÃO PREDIAL DE ÁGUA. AF_06/2022</t>
  </si>
  <si>
    <t>UNIÃO, POLIPROPILENO, PARA TUBOS EM PEAD, 32 MM, PARA LIGAÇÃO PREDIAL DE ÁGUA. AF_06/2022</t>
  </si>
  <si>
    <t>LIMPEZA DE BACIA SANITÁRIA, BIDÊ OU MICTÓRIO EM LOUÇA, INCLUSIVE METAIS CORRESPONDENTES. AF_10/2025_PS</t>
  </si>
  <si>
    <t>LIMPEZA DE BANCADA COM PLACA DE ROCHA (MÁRMORE OU GRANITO). AF_10/2025_PS</t>
  </si>
  <si>
    <t>LIMPEZA DE BANCADA COM PLACA DE ROCHA E CUBA DE LOUÇA, INCLUSIVE METAIS CORRESPONDENTES. AF_10/2025_PS</t>
  </si>
  <si>
    <t>LIMPEZA DE BANCADA DE PIA COM PLACA DE ROCHA E CUBA DE INOX, INCLUSIVE METAIS CORRESPONDENTES. AF_10/2025_PS</t>
  </si>
  <si>
    <t>LIMPEZA DE CONTRAPISO COM VASSOURA A SECO. AF_10/2025</t>
  </si>
  <si>
    <t>LIMPEZA DE FORRO REMOVÍVEL COM PANO ÚMIDO. AF_10/2025_PS</t>
  </si>
  <si>
    <t>LIMPEZA DE GRADIL. AF_10/2025_PS</t>
  </si>
  <si>
    <t>LIMPEZA DE JANELA DE VIDRO COM CAIXILHO EM AÇO/ALUMÍNIO/PVC. AF_10/2025_PS</t>
  </si>
  <si>
    <t>LIMPEZA DE JANELA INTEIRAMENTE DE VIDRO. AF_10/2025_PS</t>
  </si>
  <si>
    <t>LIMPEZA DE PISO CERÂMICO OU COM PEDRAS RÚSTICAS UTILIZANDO ÁCIDO MURIÁTICO. AF_10/2025_PS</t>
  </si>
  <si>
    <t>LIMPEZA DE PISO CERÂMICO OU PORCELANATO COM PANO ÚMIDO. AF_10/2025_PS</t>
  </si>
  <si>
    <t>LIMPEZA DE PISO CERÂMICO OU PORCELANATO COM VASSOURA A SECO. AF_10/2025</t>
  </si>
  <si>
    <t>LIMPEZA DE PISO CERÂMICO/ PORCELANATO/ MÁRMORE/ GRANITO UTILIZANDO DETERGENTE NEUTRO E ESCOVAÇÃO MANUAL. AF_10/2025_PS</t>
  </si>
  <si>
    <t>LIMPEZA DE PISO DE LADRILHO HIDRÁULICO COM PANO ÚMIDO. AF_10/2025_PS</t>
  </si>
  <si>
    <t>LIMPEZA DE PISO UTILIZANDO DETERGENTE NEUTRO E ESCOVAÇÃO MECÂNICA. AF_10/2025</t>
  </si>
  <si>
    <t>LIMPEZA DE PISO VINÍLICO COM VASSOURA E PANO ÚMIDO. AF_10/2025_PS</t>
  </si>
  <si>
    <t>LIMPEZA DE PORTA DE MADEIRA. AF_10/2025_PS</t>
  </si>
  <si>
    <t>LIMPEZA DE PORTA DE VIDRO COM CAIXILHO EM AÇO/ ALUMÍNIO/ PVC. AF_10/2025_PS</t>
  </si>
  <si>
    <t>LIMPEZA DE PORTA EM AÇO/ALUMÍNIO. AF_10/2025_PS</t>
  </si>
  <si>
    <t>LIMPEZA DE PORTA INTEIRAMENTE DE VIDRO. AF_10/2025_PS</t>
  </si>
  <si>
    <t>LIMPEZA DE REVESTIMENTO CERÂMICO EM PAREDE COM PANO ÚMIDO. AF_10/2025_PS</t>
  </si>
  <si>
    <t>LIMPEZA DE REVESTIMENTO CERÂMICO/ MÁRMORE/ GRANITO EM PAREDE UTILIZANDO DETERGENTE NEUTRO E ESCOVAÇÃO MANUAL. AF_10/2025_PS</t>
  </si>
  <si>
    <t>LIMPEZA DE RODAS DE CAMINHÕES COM JATO DE ALTA PRESSÃO, POR EIXO. AF_10/2025</t>
  </si>
  <si>
    <t>LIMPEZA DE RUA COM CAMINHÃO PIPA. AF_10/2025</t>
  </si>
  <si>
    <t>LIMPEZA DE RUA COM JATO DE ALTA PRESSÃO. AF_10/2025</t>
  </si>
  <si>
    <t>LIMPEZA DE SUPERFÍCIE PISO OU PAREDE COM JATO DE ALTA PRESSÃO. AF_10/2025</t>
  </si>
  <si>
    <t>LIMPEZA DE TANQUE OU LAVATÓRIO DE LOUÇA ISOLADO, INCLUSIVE METAIS CORRESPONDENTES. AF_10/2025_PS</t>
  </si>
  <si>
    <t>RETIRADA DE SALVA PISO DO CHÃO. AF_10/2025</t>
  </si>
  <si>
    <t>AJUDANTE DE ELETRICISTA COM ENCARGOS COMPLEMENTARES</t>
  </si>
  <si>
    <t>AJUDANTE DE ESTRUTURAS METÁLICAS COM ENCARGOS COMPLEMENTARES</t>
  </si>
  <si>
    <t>AJUDANTE DE OPERAÇÃO EM GERAL COM ENCARGOS COMPLEMENTARES</t>
  </si>
  <si>
    <t>AJUDANTE DE PEDREIRO COM ENCARGOS COMPLEMENTARES</t>
  </si>
  <si>
    <t>AJUDANTE DE PINTOR COM ENCARGOS COMPLEMENTARES</t>
  </si>
  <si>
    <t>AJUDANTE DE SERRALHEIRO COM ENCARGOS COMPLEMENTARES</t>
  </si>
  <si>
    <t>ALMOXARIFE COM ENCARGOS COMPLEMENTARES</t>
  </si>
  <si>
    <t>APONTADOR OU APROPRIADOR COM ENCARGOS COMPLEMENTARES</t>
  </si>
  <si>
    <t>ARQUITETO DE OBRA JUNIOR COM ENCARGOS COMPLEMENTARES</t>
  </si>
  <si>
    <t>ARQUITETO DE OBRA PLENO COM ENCARGOS COMPLEMENTARES</t>
  </si>
  <si>
    <t>ARQUITETO DE OBRA SENIOR COM ENCARGOS COMPLEMENTARES</t>
  </si>
  <si>
    <t>ARQUITETO PLENO COM ENCARGOS COMPLEMENTARES</t>
  </si>
  <si>
    <t>ARQUITETO SENIOR COM ENCARGOS COMPLEMENTARES</t>
  </si>
  <si>
    <t>ASSENTADOR DE MANILHAS COM ENCARGOS COMPLEMENTARES</t>
  </si>
  <si>
    <t>AUXILIAR DE AZULEJISTA COM ENCARGOS COMPLEMENTARES</t>
  </si>
  <si>
    <t>AUXILIAR DE ESCRITORIO COM ENCARGOS COMPLEMENTARES</t>
  </si>
  <si>
    <t>AUXILIAR DE LABORATORISTA DE SOLOS E DE CONCRETO COM ENCARGOS COMPLEMENTARES</t>
  </si>
  <si>
    <t>AUXILIAR DE LABORATÓRIO COM ENCARGOS COMPLEMENTARES</t>
  </si>
  <si>
    <t>AUXILIAR DE MECÂNICO COM ENCARGOS COMPLEMENTARES</t>
  </si>
  <si>
    <t>AUXILIAR DE PEDREIRO COM ENCARGOS COMPLEMENTARES</t>
  </si>
  <si>
    <t>AUXILIAR DE TOPÓGRAFO COM ENCARGOS COMPLEMENTARES</t>
  </si>
  <si>
    <t>AUXILIAR TÉCNICO / ASSISTENTE DE ENGENHARIA COM ENCARGOS COMPLEMENTARES</t>
  </si>
  <si>
    <t>AUXILIAR TÉCNICO DE ENGENHARIA COM ENCARGOS COMPLEMENTARES</t>
  </si>
  <si>
    <t>AZULEJISTA OU LADRILHEIRO COM ENCARGOS COMPLEMENTARES</t>
  </si>
  <si>
    <t>BLASTER, DINAMITADOR OU CABO DE FOGO COM ENCARGOS COMPLEMENTARES</t>
  </si>
  <si>
    <t>BLASTER, DINAMITADOR OU CABO DE FORÇA COM ENCARGOS COMPLEMENTARES</t>
  </si>
  <si>
    <t>CARPINTEIRO AUXILIAR COM ENCARGOS COMPLEMENTARES</t>
  </si>
  <si>
    <t>CARPINTEIRO DE ESQUADRIAS COM ENCARGOS COMPLEMENTARES</t>
  </si>
  <si>
    <t>CAVOUQUEIRO OU OPERADOR DE PERFURATRIZ COM ENCARGOS COMPLEMENTARES</t>
  </si>
  <si>
    <t>CAVOUQUEIRO OU OPERADOR PERFURATRIZ/ROMPEDOR COM ENCARGOS COMPLEMENTARES</t>
  </si>
  <si>
    <t>CURSO DE CAPACITAÇÃO PARA AJUDANTE DE ARMADOR (ENCARGOS COMPLEMENTARES) - HORISTA</t>
  </si>
  <si>
    <t>CURSO DE CAPACITAÇÃO PARA AJUDANTE DE ARMADOR (ENCARGOS COMPLEMENTARES) - MENSALISTA</t>
  </si>
  <si>
    <t>CURSO DE CAPACITAÇÃO PARA AJUDANTE DE CARPINTEIRO (ENCARGOS COMPLEMENTARES) - HORISTA</t>
  </si>
  <si>
    <t>CURSO DE CAPACITAÇÃO PARA AJUDANTE DE ELETRICISTA (ENCARGOS COMPLEMENTARES) - MENSALISTA</t>
  </si>
  <si>
    <t>CURSO DE CAPACITAÇÃO PARA AJUDANTE DE ESTRUTURA METÁLICA (ENCARGOS COMPLEMENTARES) - HORISTA</t>
  </si>
  <si>
    <t>CURSO DE CAPACITAÇÃO PARA AJUDANTE DE ESTRUTURAS METÁLICAS(ENCARGOS COMPLEMENTARES) - MENSALISTA</t>
  </si>
  <si>
    <t>CURSO DE CAPACITAÇÃO PARA AJUDANTE DE OPERAÇÃO EM GERAL (ENCARGOS COMPLEMENTARES) - HORISTA</t>
  </si>
  <si>
    <t>CURSO DE CAPACITAÇÃO PARA AJUDANTE DE OPERAÇÃO EM GERAL (ENCARGOS COMPLEMENTARES) - MENSALISTA</t>
  </si>
  <si>
    <t>CURSO DE CAPACITAÇÃO PARA AJUDANTE DE PEDREIRO (ENCARGOS COMPLEMENTARES) - HORISTA</t>
  </si>
  <si>
    <t>CURSO DE CAPACITAÇÃO PARA AJUDANTE DE PINTOR (ENCARGOS COMPLEMENTARES) - HORISTA</t>
  </si>
  <si>
    <t>CURSO DE CAPACITAÇÃO PARA AJUDANTE DE PINTOR (ENCARGOS COMPLEMENTARES) - MENSALISTA</t>
  </si>
  <si>
    <t>CURSO DE CAPACITAÇÃO PARA AJUDANTE DE SERRALHEIRO (ENCARGOS COMPLEMENTARES) - MENSALISTA</t>
  </si>
  <si>
    <t>CURSO DE CAPACITAÇÃO PARA AJUDANTE ESPECIALIZADO (ENCARGOS COMPLEMENTARES) - HORISTA</t>
  </si>
  <si>
    <t>CURSO DE CAPACITAÇÃO PARA AJUDANTE ESPECIALIZADO (ENCARGOS COMPLEMENTARES) - MENSALISTA</t>
  </si>
  <si>
    <t>CURSO DE CAPACITAÇÃO PARA ALMOXARIFE (ENCARGOS COMPLEMENTARES) - HORISTA</t>
  </si>
  <si>
    <t>CURSO DE CAPACITAÇÃO PARA ALMOXARIFE (ENCARGOS COMPLEMENTARES) - MENSALISTA</t>
  </si>
  <si>
    <t>CURSO DE CAPACITAÇÃO PARA APONTADOR OU APROPRIADOR (ENCARGOS COMPLEMENTARES) - HORISTA</t>
  </si>
  <si>
    <t>CURSO DE CAPACITAÇÃO PARA APONTADOR OU APROPRIADOR (ENCARGOS COMPLEMENTARES) - MENSALISTA</t>
  </si>
  <si>
    <t>CURSO DE CAPACITAÇÃO PARA ARMADOR (ENCARGOS COMPLEMENTARES) - HORISTA</t>
  </si>
  <si>
    <t>CURSO DE CAPACITAÇÃO PARA ARMADOR (ENCARGOS COMPLEMENTARES) - MENSALISTA</t>
  </si>
  <si>
    <t>CURSO DE CAPACITAÇÃO PARA ARQUITETO DE OBRA JÚNIOR (ENCARGOS COMPLEMENTARES) - HORISTA</t>
  </si>
  <si>
    <t>CURSO DE CAPACITAÇÃO PARA ARQUITETO DE OBRA PLENO (ENCARGOS COMPLEMENTARES) - HORISTA</t>
  </si>
  <si>
    <t>CURSO DE CAPACITAÇÃO PARA ARQUITETO DE OBRA SÊNIOR (ENCARGOS COMPLEMENTARES) - HORISTA</t>
  </si>
  <si>
    <t>CURSO DE CAPACITAÇÃO PARA ARQUITETO JÚNIOR (ENCARGOS COMPLEMENTARES) - MENSALISTA</t>
  </si>
  <si>
    <t>CURSO DE CAPACITAÇÃO PARA ARQUITETO PLENO (ENCARGOS COMPLEMENTARES) - MENSALISTA</t>
  </si>
  <si>
    <t>CURSO DE CAPACITAÇÃO PARA ARQUITETO SÊNIOR (ENCARGOS COMPLEMENTARES) - MENSALISTA</t>
  </si>
  <si>
    <t>CURSO DE CAPACITAÇÃO PARA ASSENTADOR DE MANILHA (ENCARGOS COMPLEMENTARES) - MENSALISTA</t>
  </si>
  <si>
    <t>CURSO DE CAPACITAÇÃO PARA ASSENTADOR DE TUBOS (ENCARGOS COMPLEMENTARES) - HORISTA</t>
  </si>
  <si>
    <t>CURSO DE CAPACITAÇÃO PARA AUXILIAR DE AZULEJISTA (ENCARGOS COMPLEMENTARES) - HORISTA</t>
  </si>
  <si>
    <t>CURSO DE CAPACITAÇÃO PARA AUXILIAR DE AZULEJISTA (ENCARGOS COMPLEMENTARES) - MENSALISTA</t>
  </si>
  <si>
    <t>CURSO DE CAPACITAÇÃO PARA AUXILIAR DE ELETRICISTA (ENCARGOS COMPLEMENTARES) - HORISTA</t>
  </si>
  <si>
    <t>CURSO DE CAPACITAÇÃO PARA AUXILIAR DE ENCANADOR OU BOMBEIRO HIDRÁULICO (ENCARGOS COMPLEMENTARES) - HORISTA</t>
  </si>
  <si>
    <t>CURSO DE CAPACITAÇÃO PARA AUXILIAR DE ENCANADOR OU BOMBEIRO HIDRÁULICO (ENCARGOS COMPLEMENTARES) - MENSALISTA</t>
  </si>
  <si>
    <t>CURSO DE CAPACITAÇÃO PARA AUXILIAR DE ESCRITÓRIO (ENCARGOS COMPLEMENTARES) - HORISTA</t>
  </si>
  <si>
    <t>CURSO DE CAPACITAÇÃO PARA AUXILIAR DE ESCRITÓRIO (ENCARGOS COMPLEMENTARES) - MENSALISTA</t>
  </si>
  <si>
    <t>CURSO DE CAPACITAÇÃO PARA AUXILIAR DE LABORATORIO (ENCARGOS COMPLEMENTARES) - MENSALISTA</t>
  </si>
  <si>
    <t>CURSO DE CAPACITAÇÃO PARA AUXILIAR DE LABORATÓRIO (ENCARGOS COMPLEMENTARES) - HORISTA</t>
  </si>
  <si>
    <t>CURSO DE CAPACITAÇÃO PARA AUXILIAR DE MECANICO (ENCARGOS COMPLEMENTARES) - MENSALISTA</t>
  </si>
  <si>
    <t>CURSO DE CAPACITAÇÃO PARA AUXILIAR DE MECÂNICO (ENCARGOS COMPLEMENTARES) - HORISTA</t>
  </si>
  <si>
    <t>CURSO DE CAPACITAÇÃO PARA AUXILIAR DE PEDREIRO (ENCARGOS COMPLEMENTARES) - MENSALISTA</t>
  </si>
  <si>
    <t>CURSO DE CAPACITAÇÃO PARA AUXILIAR DE SERRALHEIRO (ENCARGOS COMPLEMENTARES) - HORISTA</t>
  </si>
  <si>
    <t>CURSO DE CAPACITAÇÃO PARA AUXILIAR DE SERVIÇOS GERAIS (ENCARGOS COMPLEMENTARES) - HORISTA</t>
  </si>
  <si>
    <t>CURSO DE CAPACITAÇÃO PARA AUXILIAR DE SERVIÇOS GERAIS (ENCARGOS COMPLEMENTARES) - MENSALISTA</t>
  </si>
  <si>
    <t>CURSO DE CAPACITAÇÃO PARA AUXILIAR DE TOPÓGRAFO (ENCARGOS COMPLEMENTARES) - HORISTA</t>
  </si>
  <si>
    <t>CURSO DE CAPACITAÇÃO PARA AUXILIAR DE TOPÓGRAFO (ENCARGOS COMPLEMENTARES) - MENSALISTA</t>
  </si>
  <si>
    <t>CURSO DE CAPACITAÇÃO PARA AUXILIAR TÉCNICO DE ENGENHARIA (ENCARGOS COMPLEMENTARES) - HORISTA</t>
  </si>
  <si>
    <t>CURSO DE CAPACITAÇÃO PARA AUXILIAR TÉCNICO DE ENGENHARIA (ENCARGOS COMPLEMENTARES) - MENSALISTA</t>
  </si>
  <si>
    <t>CURSO DE CAPACITAÇÃO PARA AZULEJISTA OU LADRILHEIRO (ENCARGOS COMPLEMENTARES) - HORISTA</t>
  </si>
  <si>
    <t>CURSO DE CAPACITAÇÃO PARA AZULEJISTA OU LADRILHEIRO (ENCARGOS COMPLEMENTARES) - MENSALISTA</t>
  </si>
  <si>
    <t>CURSO DE CAPACITAÇÃO PARA BLASTER, DINAMITADOR OU CABO DE FOGO (ENCARGOS COMPLEMENTARES) - HORISTA</t>
  </si>
  <si>
    <t>CURSO DE CAPACITAÇÃO PARA BLASTER, DINAMITADOR OU CABO DE FORÇA (ENCARGOS COMPLEMENTARES) - MENSALISTA</t>
  </si>
  <si>
    <t>CURSO DE CAPACITAÇÃO PARA CALCETEIRO (ENCARGOS COMPLEMENTARES) - HORISTA</t>
  </si>
  <si>
    <t>CURSO DE CAPACITAÇÃO PARA CALCETEIRO (ENCARGOS COMPLEMENTARES) - MENSALISTA</t>
  </si>
  <si>
    <t>CURSO DE CAPACITAÇÃO PARA CARPINTEIRO AUXILIAR (ENCARGOS COMPLEMENTARES) - MENSALISTA</t>
  </si>
  <si>
    <t>CURSO DE CAPACITAÇÃO PARA CARPINTEIRO DE ESQUADRIA (ENCARGOS COMPLEMENTARES) - HORISTA</t>
  </si>
  <si>
    <t>CURSO DE CAPACITAÇÃO PARA CARPINTEIRO DE ESQUADRIAS (ENCARGOS COMPLEMENTARES) - MENSALISTA</t>
  </si>
  <si>
    <t>CURSO DE CAPACITAÇÃO PARA CARPINTEIRO DE FORMAS (ENCARGOS COMPLEMENTARES) - MENSALISTA</t>
  </si>
  <si>
    <t>CURSO DE CAPACITAÇÃO PARA CARPINTEIRO DE FÔRMAS (ENCARGOS COMPLEMENTARES) - HORISTA</t>
  </si>
  <si>
    <t>CURSO DE CAPACITAÇÃO PARA CAVOUQUEIRO OU OPERADOR DE PERFURATRIZ (ENCARGOS COMPLEMENTARES) - MENSALISTA</t>
  </si>
  <si>
    <t>CURSO DE CAPACITAÇÃO PARA CAVOUQUEIRO OU OPERADOR PERFURATRIZ/ROMPEDOR (ENCARGOS COMPLEMENTARES) - HORISTA</t>
  </si>
  <si>
    <t>CURSO DE CAPACITAÇÃO PARA DESENHISTA PROJETISTA (ENCARGOS COMPLEMENTARES) - HORISTA</t>
  </si>
  <si>
    <t>CURSO DE CAPACITAÇÃO PARA DESENHISTA PROJETISTA (ENCARGOS COMPLEMENTARES) - MENSALISTA</t>
  </si>
  <si>
    <t>CURSO DE CAPACITAÇÃO PARA ELETRICISTA (ENCARGOS COMPLEMENTARES) - HORISTA</t>
  </si>
  <si>
    <t>CURSO DE CAPACITAÇÃO PARA ELETRICISTA (ENCARGOS COMPLEMENTARES) - MENSALISTA</t>
  </si>
  <si>
    <t>CURSO DE CAPACITAÇÃO PARA ELETROTÉCNICO (ENCARGOS COMPLEMENTARES) - HORISTA</t>
  </si>
  <si>
    <t>CURSO DE CAPACITAÇÃO PARA ELETROTÉCNICO (ENCARGOS COMPLEMENTARES) - MENSALISTA</t>
  </si>
  <si>
    <t>CURSO DE CAPACITAÇÃO PARA ENCANADOR OU BOMBEIRO HIDRÁULICO (ENCARGOS COMPLEMENTARES) - HORISTA</t>
  </si>
  <si>
    <t>CURSO DE CAPACITAÇÃO PARA ENCANADOR OU BOMBEIRO HIDRÁULICO (ENCARGOS COMPLEMENTARES) - MENSALISTA</t>
  </si>
  <si>
    <t>CURSO DE CAPACITAÇÃO PARA ENCARREGADO GERAL (ENCARGOS COMPLEMENTARES) - HORISTA</t>
  </si>
  <si>
    <t>CURSO DE CAPACITAÇÃO PARA ENCARREGADO GERAL DE OBRAS (ENCARGOS COMPLEMENTARES) - MENSALISTA</t>
  </si>
  <si>
    <t>CURSO DE CAPACITAÇÃO PARA ENGENHEIRO CIVIL DE OBRA JÚNIOR (ENCARGOS COMPLEMENTARES) - HORISTA</t>
  </si>
  <si>
    <t>CURSO DE CAPACITAÇÃO PARA ENGENHEIRO CIVIL DE OBRA JÚNIOR (ENCARGOS COMPLEMENTARES) - MENSALISTA</t>
  </si>
  <si>
    <t>CURSO DE CAPACITAÇÃO PARA ENGENHEIRO CIVIL DE OBRA PLENO (ENCARGOS COMPLEMENTARES) - HORISTA</t>
  </si>
  <si>
    <t>CURSO DE CAPACITAÇÃO PARA ENGENHEIRO CIVIL DE OBRA PLENO (ENCARGOS COMPLEMENTARES) - MENSALISTA</t>
  </si>
  <si>
    <t>CURSO DE CAPACITAÇÃO PARA ENGENHEIRO CIVIL DE OBRA SÊNIOR (ENCARGOS COMPLEMENTARES) - HORISTA</t>
  </si>
  <si>
    <t>CURSO DE CAPACITAÇÃO PARA ENGENHEIRO CIVIL DE OBRA SÊNIOR (ENCARGOS COMPLEMENTARES) - MENSALISTA</t>
  </si>
  <si>
    <t>CURSO DE CAPACITAÇÃO PARA GESSEIRO (ENCARGOS COMPLEMENTARES) - HORISTA</t>
  </si>
  <si>
    <t>CURSO DE CAPACITAÇÃO PARA GESSEIRO (ENCARGOS COMPLEMENTARES) - MENSALISTA</t>
  </si>
  <si>
    <t>CURSO DE CAPACITAÇÃO PARA IMPERMEABILIZADOR (ENCARGOS COMPLEMENTARES) - HORISTA</t>
  </si>
  <si>
    <t>CURSO DE CAPACITAÇÃO PARA IMPERMEABILIZADOR (ENCARGOS COMPLEMENTARES) - MENSALISTA</t>
  </si>
  <si>
    <t>CURSO DE CAPACITAÇÃO PARA INSTALADOR DE PISO ELEVADO (ENCARGOS COMPLEMENTARES) - HORISTA</t>
  </si>
  <si>
    <t>CURSO DE CAPACITAÇÃO PARA INSTALADOR DE TUBULAÇÕES (ENCARGOS COMPLEMENTARES) - MENSALISTA</t>
  </si>
  <si>
    <t>CURSO DE CAPACITAÇÃO PARA JARDINEIRO (ENCARGOS COMPLEMENTARES) - HORISTA</t>
  </si>
  <si>
    <t>CURSO DE CAPACITAÇÃO PARA JARDINEIRO (ENCARGOS COMPLEMENTARES) - MENSALISTA</t>
  </si>
  <si>
    <t>CURSO DE CAPACITAÇÃO PARA MARCENEIRO (ENCARGOS COMPLEMENTARES) - HORISTA</t>
  </si>
  <si>
    <t>CURSO DE CAPACITAÇÃO PARA MARCENEIRO (ENCARGOS COMPLEMENTARES) - MENSALISTA</t>
  </si>
  <si>
    <t>CURSO DE CAPACITAÇÃO PARA MARMORISTA / GRANITEIRO (ENCARGOS COMPLEMENTARES) - MENSALISTA</t>
  </si>
  <si>
    <t>CURSO DE CAPACITAÇÃO PARA MARMORISTA/GRANITEIRO (ENCARGOS COMPLEMENTARES) - HORISTA</t>
  </si>
  <si>
    <t>CURSO DE CAPACITAÇÃO PARA MAÇARIQUEIRO (ENCARGOS COMPLEMENTARES) - HORISTA</t>
  </si>
  <si>
    <t>CURSO DE CAPACITAÇÃO PARA MAÇARIQUEIRO (ENCARGOS COMPLEMENTARES) - MENSALISTA</t>
  </si>
  <si>
    <t>CURSO DE CAPACITAÇÃO PARA MECÂNICO DE EQUIPAMENTOS PESADOS (ENCARGOS COMPLEMENTARES) - HORISTA</t>
  </si>
  <si>
    <t>CURSO DE CAPACITAÇÃO PARA MECÂNICO DE EQUIPAMENTOS PESADOS (ENCARGOS COMPLEMENTARES) - MENSALISTA</t>
  </si>
  <si>
    <t>CURSO DE CAPACITAÇÃO PARA MECÂNICO DE REFRIGERAÇÃO (ENCARGOS COMPLEMENTARES) - HORISTA</t>
  </si>
  <si>
    <t>CURSO DE CAPACITAÇÃO PARA MECÂNICO DE REFRIGERAÇÃO (ENCARGOS COMPLEMENTARES) - MENSALISTA</t>
  </si>
  <si>
    <t>CURSO DE CAPACITAÇÃO PARA MESTRE DE OBRAS (ENCARGOS COMPLEMENTARES) - HORISTA</t>
  </si>
  <si>
    <t>CURSO DE CAPACITAÇÃO PARA MESTRE DE OBRAS (ENCARGOS COMPLEMENTARES) - MENSALISTA</t>
  </si>
  <si>
    <t>CURSO DE CAPACITAÇÃO PARA MONTADOR DE ELETROELETRONICOS (ENCARGOS COMPLEMENTARES) - HORISTA</t>
  </si>
  <si>
    <t>CURSO DE CAPACITAÇÃO PARA MONTADOR DE ELETROELETRONICOS(ENCARGOS COMPLEMENTARES) - MENSALISTA</t>
  </si>
  <si>
    <t>CURSO DE CAPACITAÇÃO PARA MONTADOR DE ESTRUTURA METÁLICA (ENCARGOS COMPLEMENTARES) - HORISTA</t>
  </si>
  <si>
    <t>CURSO DE CAPACITAÇÃO PARA MONTADOR DE ESTRUTURAS METALICAS (ENCARGOS COMPLEMENTARES) - MENSALISTA</t>
  </si>
  <si>
    <t>CURSO DE CAPACITAÇÃO PARA MONTADOR DE FÔRMAS DO SISTEMA DE PAREDES DE CONCRETO (ENCARGOS COMPLEMENTARES) - HORISTA</t>
  </si>
  <si>
    <t>CURSO DE CAPACITAÇÃO PARA MONTADOR DE MAQUINAS (ENCARGOS COMPLEMENTARES) - MENSALISTA</t>
  </si>
  <si>
    <t>CURSO DE CAPACITAÇÃO PARA MONTADOR DE TUBO AÇO/EQUIPAMENTOS (ENCARGOS COMPLEMENTARES) - HORISTA</t>
  </si>
  <si>
    <t>CURSO DE CAPACITAÇÃO PARA MONTADOR ELETROMECÂNICO (ENCARGOS COMPLEMENTARES) - HORISTA</t>
  </si>
  <si>
    <t>CURSO DE CAPACITAÇÃO PARA MOTORISTA DE BASCULANTE (ENCARGOS COMPLEMENTARES) - HORISTA</t>
  </si>
  <si>
    <t>CURSO DE CAPACITAÇÃO PARA MOTORISTA DE CAMINHAO-BASCULANTE (ENCARGOS COMPLEMENTARES) - MENSALISTA</t>
  </si>
  <si>
    <t>CURSO DE CAPACITAÇÃO PARA MOTORISTA DE CAMINHAO-CARRETA (ENCARGOS COMPLEMENTARES) - MENSALISTA</t>
  </si>
  <si>
    <t>CURSO DE CAPACITAÇÃO PARA MOTORISTA DE CAMINHÃO (ENCARGOS COMPLEMENTARES) - HORISTA</t>
  </si>
  <si>
    <t>CURSO DE CAPACITAÇÃO PARA MOTORISTA DE CAMINHÃO (ENCARGOS COMPLEMENTARES) - MENSALISTA</t>
  </si>
  <si>
    <t>CURSO DE CAPACITAÇÃO PARA MOTORISTA DE CAMINHÃO E CARRETA (ENCARGOS COMPLEMENTARES) - HORISTA</t>
  </si>
  <si>
    <t>CURSO DE CAPACITAÇÃO PARA MOTORISTA DE CARRO DE PASSEIO (ENCARGOS COMPLEMENTARES) - MENSALISTA</t>
  </si>
  <si>
    <t>CURSO DE CAPACITAÇÃO PARA MOTORISTA DE VEÍCULO LEVE (ENCARGOS COMPLEMENTARES) - HORISTA</t>
  </si>
  <si>
    <t>CURSO DE CAPACITAÇÃO PARA MOTORISTA OPERADOR DE CAMINHAO COM MUNCK (ENCARGOS COMPLEMENTARES) - MENSALISTA</t>
  </si>
  <si>
    <t>CURSO DE CAPACITAÇÃO PARA MOTORISTA OPERADOR DE MUNCK (ENCARGOS COMPLEMENTARES) - HORISTA</t>
  </si>
  <si>
    <t>CURSO DE CAPACITAÇÃO PARA NIVELADOR (ENCARGOS COMPLEMENTARES) - HORISTA</t>
  </si>
  <si>
    <t>CURSO DE CAPACITAÇÃO PARA NIVELADOR (ENCARGOS COMPLEMENTARES) - MENSALISTA</t>
  </si>
  <si>
    <t>CURSO DE CAPACITAÇÃO PARA OPERADOR DE BATE-ESTACAS (ENCARGOS COMPLEMENTARES) - MENSALISTA</t>
  </si>
  <si>
    <t>CURSO DE CAPACITAÇÃO PARA OPERADOR DE BETONEIRA (CAMINHÃO) (ENCARGOS COMPLEMENTARES) - HORISTA</t>
  </si>
  <si>
    <t>CURSO DE CAPACITAÇÃO PARA OPERADOR DE BETONEIRA (ENCARGOS COMPLEMENTARES) - MENSALISTA</t>
  </si>
  <si>
    <t>CURSO DE CAPACITAÇÃO PARA OPERADOR DE BETONEIRA ESTACIONARIA / MISTURADOR (ENCARGOS COMPLEMENTARES) - MENSALISTA</t>
  </si>
  <si>
    <t>CURSO DE CAPACITAÇÃO PARA OPERADOR DE BETONEIRA ESTACIONÁRIA/MISTURADOR (ENCARGOS COMPLEMENTARES) - HORISTA</t>
  </si>
  <si>
    <t>CURSO DE CAPACITAÇÃO PARA OPERADOR DE COMPRESSOR DE AR OU COMPRESSORISTA (ENCARGOS COMPLEMENTARES) - MENSALISTA</t>
  </si>
  <si>
    <t>CURSO DE CAPACITAÇÃO PARA OPERADOR DE COMPRESSOR OU COMPRESSORISTA (ENCARGOS COMPLEMENTARES) - HORISTA</t>
  </si>
  <si>
    <t>CURSO DE CAPACITAÇÃO PARA OPERADOR DE DEMARCADORA DE FAIXAS (ENCARGOS COMPLEMENTARES) - HORISTA</t>
  </si>
  <si>
    <t>CURSO DE CAPACITAÇÃO PARA OPERADOR DE DEMARCADORA DE FAIXAS DE TRAFEGO (ENCARGOS COMPLEMENTARES) - MENSALISTA</t>
  </si>
  <si>
    <t>CURSO DE CAPACITAÇÃO PARA OPERADOR DE ESCAVADEIRA (ENCARGOS COMPLEMENTARES) - HORISTA</t>
  </si>
  <si>
    <t>CURSO DE CAPACITAÇÃO PARA OPERADOR DE ESCAVADEIRA (ENCARGOS COMPLEMENTARES) - MENSALISTA</t>
  </si>
  <si>
    <t>CURSO DE CAPACITAÇÃO PARA OPERADOR DE GUINCHO (ENCARGOS COMPLEMENTARES) - HORISTA</t>
  </si>
  <si>
    <t>CURSO DE CAPACITAÇÃO PARA OPERADOR DE GUINCHO OU GUINCHEIRO (ENCARGOS COMPLEMENTARES) - MENSALISTA</t>
  </si>
  <si>
    <t>CURSO DE CAPACITAÇÃO PARA OPERADOR DE GUINDASTE (ENCARGOS COMPLEMENTARES) - HORISTA</t>
  </si>
  <si>
    <t>CURSO DE CAPACITAÇÃO PARA OPERADOR DE GUINDASTE (ENCARGOS COMPLEMENTARES) - MENSALISTA</t>
  </si>
  <si>
    <t>CURSO DE CAPACITAÇÃO PARA OPERADOR DE JATO ABRASIVO OU JATISTA (ENCARGOS COMPLEMENTARES) - MENSALISTA</t>
  </si>
  <si>
    <t>CURSO DE CAPACITAÇÃO PARA OPERADOR DE MAQUINAS E TRATORES DIVERSOS (ENCARGOS COMPLEMENTARES) - MENSALISTA</t>
  </si>
  <si>
    <t>CURSO DE CAPACITAÇÃO PARA OPERADOR DE MARTELETE OU MARTELETEIRO (ENCARGOS COMPLEMENTARES) - HORISTA</t>
  </si>
  <si>
    <t>CURSO DE CAPACITAÇÃO PARA OPERADOR DE MARTELETE OU MARTELETEIRO (ENCARGOS COMPLEMENTARES) - MENSALISTA</t>
  </si>
  <si>
    <t>CURSO DE CAPACITAÇÃO PARA OPERADOR DE MOTO SCRAPER (ENCARGOS COMPLEMENTARES) - MENSALISTA</t>
  </si>
  <si>
    <t>CURSO DE CAPACITAÇÃO PARA OPERADOR DE MOTO-ESCREIPER (ENCARGOS COMPLEMENTARES) - HORISTA</t>
  </si>
  <si>
    <t>CURSO DE CAPACITAÇÃO PARA OPERADOR DE MOTONIVELADORA (ENCARGOS COMPLEMENTARES) - HORISTA</t>
  </si>
  <si>
    <t>CURSO DE CAPACITAÇÃO PARA OPERADOR DE MOTONIVELADORA (ENCARGOS COMPLEMENTARES) - MENSALISTA</t>
  </si>
  <si>
    <t>CURSO DE CAPACITAÇÃO PARA OPERADOR DE MÁQUINAS E EQUIPAMENTOS (ENCARGOS COMPLEMENTARES) - HORISTA</t>
  </si>
  <si>
    <t>CURSO DE CAPACITAÇÃO PARA OPERADOR DE PA CARREGADEIRA (ENCARGOS COMPLEMENTARES) - MENSALISTA</t>
  </si>
  <si>
    <t>CURSO DE CAPACITAÇÃO PARA OPERADOR DE PAVIMENTADORA (ENCARGOS COMPLEMENTARES) - HORISTA</t>
  </si>
  <si>
    <t>CURSO DE CAPACITAÇÃO PARA OPERADOR DE PAVIMENTADORA / MESA VIBROACABADORA (ENCARGOS COMPLEMENTARES) - MENSALISTA</t>
  </si>
  <si>
    <t>CURSO DE CAPACITAÇÃO PARA OPERADOR DE PÁ CARREGADEIRA (ENCARGOS COMPLEMENTARES) - HORISTA</t>
  </si>
  <si>
    <t>CURSO DE CAPACITAÇÃO PARA OPERADOR DE ROLO COMPACTADOR (ENCARGOS COMPLEMENTARES) - HORISTA</t>
  </si>
  <si>
    <t>CURSO DE CAPACITAÇÃO PARA OPERADOR DE ROLO COMPACTADOR (ENCARGOS COMPLEMENTARES) - MENSALISTA</t>
  </si>
  <si>
    <t>CURSO DE CAPACITAÇÃO PARA OPERADOR DE USINA DE ASFALTO, DE SOLOS OU DE CONCRETO (ENCARGOS COMPLEMENTARES) - HORISTA</t>
  </si>
  <si>
    <t>CURSO DE CAPACITAÇÃO PARA OPERADOR DE USINA DE ASFALTO, DE SOLOS OU DE CONCRETO (ENCARGOS COMPLEMENTARES) - MENSALISTA</t>
  </si>
  <si>
    <t>CURSO DE CAPACITAÇÃO PARA OPERADOR JATO DE AREIA OU JATISTA (ENCARGOS COMPLEMENTARES) - HORISTA</t>
  </si>
  <si>
    <t>CURSO DE CAPACITAÇÃO PARA OPERADOR PARA BATE ESTACAS (ENCARGOS COMPLEMENTARES) - HORISTA</t>
  </si>
  <si>
    <t>CURSO DE CAPACITAÇÃO PARA PASTILHEIRO (ENCARGOS COMPLEMENTARES) - HORISTA</t>
  </si>
  <si>
    <t>CURSO DE CAPACITAÇÃO PARA PASTILHEIRO (ENCARGOS COMPLEMENTARES) - MENSALISTA</t>
  </si>
  <si>
    <t>CURSO DE CAPACITAÇÃO PARA PEDREIRO (ENCARGOS COMPLEMENTARES) - HORISTA</t>
  </si>
  <si>
    <t>CURSO DE CAPACITAÇÃO PARA PEDREIRO (ENCARGOS COMPLEMENTARES) - MENSALISTA</t>
  </si>
  <si>
    <t>CURSO DE CAPACITAÇÃO PARA PINTOR (ENCARGOS COMPLEMENTARES) - HORISTA</t>
  </si>
  <si>
    <t>CURSO DE CAPACITAÇÃO PARA PINTOR (ENCARGOS COMPLEMENTARES) - MENSALISTA</t>
  </si>
  <si>
    <t>CURSO DE CAPACITAÇÃO PARA PINTOR DE LETREIROS (ENCARGOS COMPLEMENTARES) - HORISTA</t>
  </si>
  <si>
    <t>CURSO DE CAPACITAÇÃO PARA PINTOR DE LETREIROS (ENCARGOS COMPLEMENTARES) - MENSALISTA</t>
  </si>
  <si>
    <t>CURSO DE CAPACITAÇÃO PARA PINTOR PARA TINTA EPOXI (ENCARGOS COMPLEMENTARES) - MENSALISTA</t>
  </si>
  <si>
    <t>CURSO DE CAPACITAÇÃO PARA PINTOR PARA TINTA EPÓXI (ENCARGOS COMPLEMENTARES) - HORISTA</t>
  </si>
  <si>
    <t>CURSO DE CAPACITAÇÃO PARA POCEIRO (ENCARGOS COMPLEMENTARES) - HORISTA</t>
  </si>
  <si>
    <t>CURSO DE CAPACITAÇÃO PARA POCEIRO / ESCAVADOR DE VALAS E TUBULOES (ENCARGOS COMPLEMENTARES) - MENSALISTA</t>
  </si>
  <si>
    <t>CURSO DE CAPACITAÇÃO PARA RASTELEIRO (ENCARGOS COMPLEMENTARES) - HORISTA</t>
  </si>
  <si>
    <t>CURSO DE CAPACITAÇÃO PARA SERRALHEIRO (ENCARGOS COMPLEMENTARES) - HORISTA</t>
  </si>
  <si>
    <t>CURSO DE CAPACITAÇÃO PARA SERRALHEIRO (ENCARGOS COMPLEMENTARES) - MENSALISTA</t>
  </si>
  <si>
    <t>CURSO DE CAPACITAÇÃO PARA SERVENTE (ENCARGOS COMPLEMENTARES) - HORISTA</t>
  </si>
  <si>
    <t>CURSO DE CAPACITAÇÃO PARA SERVENTE DE OBRAS (ENCARGOS COMPLEMENTARES) - MENSALISTA</t>
  </si>
  <si>
    <t>CURSO DE CAPACITAÇÃO PARA SOLDADOR (ENCARGOS COMPLEMENTARES) - HORISTA</t>
  </si>
  <si>
    <t>CURSO DE CAPACITAÇÃO PARA SOLDADOR (ENCARGOS COMPLEMENTARES) - MENSALISTA</t>
  </si>
  <si>
    <t>CURSO DE CAPACITAÇÃO PARA SOLDADOR A (PARA SOLDA A SER TESTADA COM RAIOS X) (ENCARGOS COMPLEMENTARES) - HORISTA</t>
  </si>
  <si>
    <t>CURSO DE CAPACITAÇÃO PARA SOLDADOR ELETRICO (ENCARGOS COMPLEMENTARES) - MENSALISTA</t>
  </si>
  <si>
    <t>CURSO DE CAPACITAÇÃO PARA TECNICO DE EDIFICACOES (ENCARGOS COMPLEMENTARES) - HORISTA</t>
  </si>
  <si>
    <t>CURSO DE CAPACITAÇÃO PARA TECNICO DE EDIFICACOES (ENCARGOS COMPLEMENTARES) - MENSALISTA</t>
  </si>
  <si>
    <t>CURSO DE CAPACITAÇÃO PARA TECNICO EM LABORATORIO E CAMPO DE CONSTRUCAO CIVIL (ENCARGOS COMPLEMENTARES) - MENSALISTA</t>
  </si>
  <si>
    <t>CURSO DE CAPACITAÇÃO PARA TECNICO EM SONDAGEM (ENCARGOS COMPLEMENTARES) - MENSALISTA</t>
  </si>
  <si>
    <t>CURSO DE CAPACITAÇÃO PARA TELHADISTA (ENCARGOS COMPLEMENTARES) - HORISTA</t>
  </si>
  <si>
    <t>CURSO DE CAPACITAÇÃO PARA TELHADOR (ENCARGOS COMPLEMENTARES) - MENSALISTA</t>
  </si>
  <si>
    <t>CURSO DE CAPACITAÇÃO PARA TOPÓGRAFO (ENCARGOS COMPLEMENTARES) - HORISTA</t>
  </si>
  <si>
    <t>CURSO DE CAPACITAÇÃO PARA TOPÓGRAFO (ENCARGOS COMPLEMENTARES) - MENSALISTA</t>
  </si>
  <si>
    <t>CURSO DE CAPACITAÇÃO PARA TRATORISTA (ENCARGOS COMPLEMENTARES) - HORISTA</t>
  </si>
  <si>
    <t>CURSO DE CAPACITAÇÃO PARA TÉCNICO DE LABORATÓRIO (ENCARGOS COMPLEMENTARES) - HORISTA</t>
  </si>
  <si>
    <t>CURSO DE CAPACITAÇÃO PARA TÉCNICO DE SONDAGEM (ENCARGOS COMPLEMENTARES) - HORISTA</t>
  </si>
  <si>
    <t>CURSO DE CAPACITAÇÃO PARA TÉCNICO EM SEGURANÇA DO TRABALHO (ENCARGOS COMPLEMENTARES) - HORISTA</t>
  </si>
  <si>
    <t>CURSO DE CAPACITAÇÃO PARA TÉCNICO EM SEGURANÇA DO TRABALHO (ENCARGOS COMPLEMENTARES) - MENSALISTA</t>
  </si>
  <si>
    <t>CURSO DE CAPACITAÇÃO PARA VIDRACEIRO (ENCARGOS COMPLEMENTARES) - HORISTA</t>
  </si>
  <si>
    <t>CURSO DE CAPACITAÇÃO PARA VIDRACEIRO (ENCARGOS COMPLEMENTARES) - MENSALISTA</t>
  </si>
  <si>
    <t>CURSO DE CAPACITAÇÃO PARA VIGIA DIURNO (ENCARGOS COMPLEMENTARES) - HORISTA</t>
  </si>
  <si>
    <t>CURSO DE CAPACITAÇÃO PARA VIGIA DIURNO (ENCARGOS COMPLEMENTARES) - MENSALISTA</t>
  </si>
  <si>
    <t>DESENHISTA PROJETISTA COM ENCARGOS COMPLEMENTARES</t>
  </si>
  <si>
    <t>ELETROTÉCNICO COM ENCARGOS COMPLEMENTARES</t>
  </si>
  <si>
    <t>ENCARREGADO GERAL COM ENCARGOS COMPLEMENTARES</t>
  </si>
  <si>
    <t>ENGENHEIRO CIVIL DE OBRA PLENO COM ENCARGOS COMPLEMENTARES</t>
  </si>
  <si>
    <t>GESSEIRO COM ENCARGOS COMPLEMENTARES</t>
  </si>
  <si>
    <t>INSTALADOR DE PISO ELEVADO COM ENCARGOS COMPLEMENTARES</t>
  </si>
  <si>
    <t>INSTALADOR DE TUBULAÇÕES COM ENCARGOS COMPLEMENTARES</t>
  </si>
  <si>
    <t>MACARIQUEIRO COM ENCARGOS COMPLEMENTARES</t>
  </si>
  <si>
    <t>MARCENEIRO COM ENCARGOS COMPLEMENTARES</t>
  </si>
  <si>
    <t>MARMORISTA / GRANITEIRO COM ENCARGOS COMPLEMENTARES</t>
  </si>
  <si>
    <t>MAÇARIQUEIRO COM ENCARGOS COMPLEMENTARES</t>
  </si>
  <si>
    <t>MECÂNICO DE EQUIPAMENTOS PESADOS COM ENCARGOS COMPLEMENTARES</t>
  </si>
  <si>
    <t>MECÂNICO DE REFRIGERAÇÃO COM ENCARGOS COMPLEMENTARES</t>
  </si>
  <si>
    <t>MECÃNICO DE EQUIPAMENTOS PESADOS COM ENCARGOS COMPLEMENTARES</t>
  </si>
  <si>
    <t>MESTRE DE OBRAS COM ENCARGOS COMPLEMENTARES</t>
  </si>
  <si>
    <t>MONTADOR (TUBO AÇO/EQUIPAMENTOS) COM ENCARGOS COMPLEMENTARES</t>
  </si>
  <si>
    <t>MONTADOR DE ELETROELETRÔNICOS COM ENCARGOS COMPLEMENTARES</t>
  </si>
  <si>
    <t>MONTADOR DE ESTRUTURAS METÁLICAS COM ENCARGOS COMPLEMENTARES</t>
  </si>
  <si>
    <t>MONTADOR DE FÔRMAS DO SISTEMA DE PAREDES DE CONCRETO COM ENCARGOS COMPLEMENTARES</t>
  </si>
  <si>
    <t>MONTADOR DE MÁQUINAS COM ENCARGOS COMPLEMENTARES</t>
  </si>
  <si>
    <t>MONTADOR ELETROMECÂNICO COM ENCARGOS COMPLEMENTARES</t>
  </si>
  <si>
    <t>MOTORISTA DE BASCULANTE COM ENCARGOS COMPLEMENTARES</t>
  </si>
  <si>
    <t>MOTORISTA DE CAMINHAO COM ENCARGOS COMPLEMENTARES</t>
  </si>
  <si>
    <t>MOTORISTA DE CAMINHÃO BASCULANTE COM ENCARGOS COMPLEMENTARES</t>
  </si>
  <si>
    <t>MOTORISTA DE CAMINHÃO CARRETA COM ENCARGOS COMPLEMENTARES</t>
  </si>
  <si>
    <t>MOTORISTA DE CAMINHÃO COM ENCARGOS COMPLEMENTARES</t>
  </si>
  <si>
    <t>MOTORISTA DE CAMINHÃO E CARRETA COM ENCARGOS COMPLEMENTARES</t>
  </si>
  <si>
    <t>MOTORISTA DE CARRO DE PASSEIO COM ENCARGOS COMPLEMENTARES</t>
  </si>
  <si>
    <t>MOTORISTA DE VEÍCULO LEVE COM ENCARGOS COMPLEMENTARES</t>
  </si>
  <si>
    <t>MOTORISTA OPERADOR DE CAMINHÃO COM MUNCK COM ENCARGOS COMPLEMENTARES</t>
  </si>
  <si>
    <t>MOTORISTA OPERADOR DE MUNCK COM ENCARGOS COMPLEMENTARES</t>
  </si>
  <si>
    <t>NIVELADOR COM ENCARGOS COMPLEMENTARES</t>
  </si>
  <si>
    <t>OPERADOR DE BATE-ESTACA COM ENCARGOS COMPLEMENTARES</t>
  </si>
  <si>
    <t>OPERADOR DE BETONEIRA (CAMINHÃO) COM ENCARGOS COMPLEMENTARES</t>
  </si>
  <si>
    <t>OPERADOR DE BETONEIRA ESTACIONÁRIA COM ENCARGOS COMPLEMENTARES</t>
  </si>
  <si>
    <t>OPERADOR DE BETONEIRA ESTACIONÁRIA/MISTURADOR COM ENCARGOS COMPLEMENTARES</t>
  </si>
  <si>
    <t>OPERADOR DE COMPRESSOR DE AR OU COMPRESSORISTA COM ENCARGOS COMPLEMENTARES</t>
  </si>
  <si>
    <t>OPERADOR DE COMPRESSOR OU COMPRESSORISTA COM ENCARGOS COMPLEMENTARES</t>
  </si>
  <si>
    <t>OPERADOR DE DEMARCADORA DE FAIXAS COM ENCARGOS COMPLEMENTARES</t>
  </si>
  <si>
    <t>OPERADOR DE DEMARCADORA DE FAIXAS DE TRÁFEGO COM ENCARGOS COMPLEMENTARES</t>
  </si>
  <si>
    <t>OPERADOR DE ESCAVADEIRA COM ENCARGOS COMPLEMENTARES</t>
  </si>
  <si>
    <t>OPERADOR DE GUINCHO COM ENCARGOS COMPLEMENTARES</t>
  </si>
  <si>
    <t>OPERADOR DE GUINCHO OU GUINCHEIRO COM ENCARGOS COMPLEMENTARES</t>
  </si>
  <si>
    <t>OPERADOR DE GUINDASTE COM ENCARGOS COMPLEMENTARES</t>
  </si>
  <si>
    <t>OPERADOR DE JATO ABRASIVO OU JATISTA COM ENCARGOS COMPLEMENTARES</t>
  </si>
  <si>
    <t>OPERADOR DE MARTELETE OU MARTELETEIRO COM ENCARGOS COMPLEMENTARES</t>
  </si>
  <si>
    <t>OPERADOR DE MOTO SCRAPER COM ENCARGOS COMPLEMENTARES</t>
  </si>
  <si>
    <t>OPERADOR DE MOTO-ESCREIPER COM ENCARGOS COMPLEMENTARES</t>
  </si>
  <si>
    <t>OPERADOR DE MOTONIVELADORA COM ENCARGOS COMPLEMENTARES</t>
  </si>
  <si>
    <t>OPERADOR DE MÁQUINAS E EQUIPAMENTOS COM ENCARGOS COMPLEMENTARES</t>
  </si>
  <si>
    <t>OPERADOR DE MÁQUINAS E TRATORES DIVERSOS COM ENCARGOS COMPLEMENTARES</t>
  </si>
  <si>
    <t>OPERADOR DE PAVIMENTADORA / MESA VIBROACABADORA COM ENCARGOS COMPLEMENTARES</t>
  </si>
  <si>
    <t>OPERADOR DE PAVIMENTADORA COM ENCARGOS COMPLEMENTARES</t>
  </si>
  <si>
    <t>OPERADOR DE PÁ CARREGADEIRA COM ENCARGOS COMPLEMENTARES</t>
  </si>
  <si>
    <t>OPERADOR DE ROLO COMPACTADOR COM ENCARGOS COMPLEMENTARES</t>
  </si>
  <si>
    <t>OPERADOR DE USINA DE ASFALTO, DE SOLOS OU DE CONCRETO COM ENCARGOS COMPLEMENTARES</t>
  </si>
  <si>
    <t>OPERADOR JATO DE AREIA OU JATISTA COM ENCARGOS COMPLEMENTARES</t>
  </si>
  <si>
    <t>OPERADOR PARA BATE ESTACAS COM ENCARGOS COMPLEMENTARES</t>
  </si>
  <si>
    <t>PASTILHEIRO COM ENCARGOS COMPLEMENTARES</t>
  </si>
  <si>
    <t>PINTOR DE LETREIROS COM ENCARGOS COMPLEMENTARES</t>
  </si>
  <si>
    <t>PINTOR PARA TINTA EPÓXI COM ENCARGOS COMPLEMENTARES</t>
  </si>
  <si>
    <t>POCEIRO / ESCAVADOR DE VALAS COM ENCARGOS COMPLEMENTARES</t>
  </si>
  <si>
    <t>POCEIRO COM ENCARGOS COMPLEMENTARES</t>
  </si>
  <si>
    <t>RASTELEIRO COM ENCARGOS COMPLEMENTARES</t>
  </si>
  <si>
    <t>SERVENTE DE OBRAS COM ENCARGOS COMPLEMENTARES</t>
  </si>
  <si>
    <t>SOLDADOR A (PARA SOLDA A SER TESTADA COM RAIOS "X") COM ENCARGOS COMPLEMENTARES</t>
  </si>
  <si>
    <t>SOLDADOR ELÉTRICO COM ENCARGOS COMPLEMENTARES</t>
  </si>
  <si>
    <t>TECNICO DE EDIFICACOES COM ENCARGOS COMPLEMENTARES</t>
  </si>
  <si>
    <t>TELHADISTA COM ENCARGOS COMPLEMENTARES</t>
  </si>
  <si>
    <t>TELHADOR COM ENCARGOS COMPLEMENTARES</t>
  </si>
  <si>
    <t>TOPOGRAFO COM ENCARGOS COMPLEMENTARES</t>
  </si>
  <si>
    <t>TRATORISTA COM ENCARGOS COMPLEMENTARES</t>
  </si>
  <si>
    <t>TÉCNICO DE LABORATÓRIO COM ENCARGOS COMPLEMENTARES</t>
  </si>
  <si>
    <t>TÉCNICO DE LABORATÓRIO E CAMPO DE CONSTRUÇÃO COM ENCARGOS COMPLEMENTARES</t>
  </si>
  <si>
    <t>TÉCNICO EM SEGURANÇA DO TRABALHO COM ENCARGOS COMPLEMENTARES</t>
  </si>
  <si>
    <t>TÉCNICO EM SONDAGEM COM ENCARGOS COMPLEMENTARES</t>
  </si>
  <si>
    <t>EXECUÇÃO DE LINHAS DE REFERÊNCIA EM GABARITO OU CAVALETE. AF_03/2024</t>
  </si>
  <si>
    <t>LOCAÇÃO COM CAVALETE COM ALTURA DE 0,50 M - 2 UTILIZAÇÕES. AF_03/2024</t>
  </si>
  <si>
    <t>LOCAÇÃO COM CAVALETE COM ALTURA DE 1,00 M - 2 UTILIZAÇÕES. AF_03/2024</t>
  </si>
  <si>
    <t>LOCAÇÃO COM USO EXCLUSIVO DE EQUIPAMENTO TOPOGRÁFICO. AF_03/2024</t>
  </si>
  <si>
    <t>LOCAÇÃO CONVENCIONAL DE OBRA, UTILIZANDO GABARITO DE TÁBUAS CORRIDAS PONTALETADAS A CADA 1,50M - 2 UTILIZAÇÕES. AF_03/2024</t>
  </si>
  <si>
    <t>LOCAÇÃO CONVENCIONAL DE OBRA, UTILIZANDO GABARITO DE TÁBUAS CORRIDAS PONTALETADAS A CADA 2,00M - 2 UTILIZAÇÕES. AF_03/2024</t>
  </si>
  <si>
    <t>LOCAÇÃO DE PAVIMENTAÇÃO. AF_03/2024</t>
  </si>
  <si>
    <t>LOCAÇÃO DE PONTO PARA REFERÊNCIA TOPOGRÁFICA. AF_03/2024</t>
  </si>
  <si>
    <t>LOCAÇÃO DE PRAÇAS EM PONTALETEAMENTO. AF_03/2024</t>
  </si>
  <si>
    <t>LOCAÇÃO DE REDE DE ÁGUA OU ESGOTO. AF_03/2024</t>
  </si>
  <si>
    <t>MARCAÇÃO DE PONTOS EM GABARITO OU CAVALETE, COM USO DE ESTAÇÃO TOTAL. AF_03/2024</t>
  </si>
  <si>
    <t>MARCAÇÃO DE PONTOS EM GABARITO OU CAVALETE. AF_03/2024</t>
  </si>
  <si>
    <t>ENGATE FLEXÍVEL EM INOX, 1/2 X 40CM - FORNECIMENTO E INSTALAÇÃO. AF_01/2020</t>
  </si>
  <si>
    <t>LAVATÓRIO LOUÇA BRANCA COM COLUNA, 45 X 55CM OU EQUIVALENTE, PADRÃO MÉDIO - FORNECIMENTO E INSTALAÇÃO. AF_01/2020</t>
  </si>
  <si>
    <t>VASO SANITÁRIO SIFONADO COM CAIXA ACOPLADA LOUÇA BRANCA - PADRÃO MÉDIO, INCLUSO ENGATE FLEXÍVEL EM METAL CROMADO, 1/2 X 40CM - FORNECIMENTO E INSTALAÇÃO. AF_01/2020</t>
  </si>
  <si>
    <t>ABRAÇADEIRA DE FIXAÇÃO DE BRAÇOS DE LUMINÁRIAS DE 2" - FORNECIMENTO E INSTALAÇÃO. AF_02/2025</t>
  </si>
  <si>
    <t>ABRAÇADEIRA DE FIXAÇÃO DE BRAÇOS DE LUMINÁRIAS DE 3" - FORNECIMENTO E INSTALAÇÃO. AF_02/2025</t>
  </si>
  <si>
    <t>ABRAÇADEIRA DE FIXAÇÃO DE BRAÇOS DE LUMINÁRIAS DE 4" - FORNECIMENTO E INSTALAÇÃO. AF_02/2025</t>
  </si>
  <si>
    <t>BRAÇO PARA ILUMINAÇÃO PÚBLICA, EM TUBO DE AÇO GALVANIZADO, COMPRIMENTO DE 1,20 M, PARA FIXAÇÃO EM POSTE DE CONCRETO - FORNECIMENTO E INSTALAÇÃO. AF_02/2025</t>
  </si>
  <si>
    <t>BRAÇO PARA ILUMINAÇÃO PÚBLICA, EM TUBO DE AÇO GALVANIZADO, COMPRIMENTO DE 1,20 M, PARA FIXAÇÃO EM POSTE METÁLICO - FORNECIMENTO E INSTALAÇÃO. AF_02/2025</t>
  </si>
  <si>
    <t>BRAÇO PARA ILUMINAÇÃO PÚBLICA, EM TUBO DE AÇO GALVANIZADO, COMPRIMENTO DE 1,50 M, PARA FIXAÇÃO EM POSTE DE CONCRETO - FORNECIMENTO E INSTALAÇÃO. AF_02/2025_PS</t>
  </si>
  <si>
    <t>BRAÇO PARA ILUMINAÇÃO PÚBLICA, EM TUBO DE AÇO GALVANIZADO, COMPRIMENTO DE 1,50 M, PARA FIXAÇÃO EM POSTE METÁLICO - FORNECIMENTO E INSTALAÇÃO. AF_02/2025_PS</t>
  </si>
  <si>
    <t>BRAÇO PARA ILUMINAÇÃO PÚBLICA, EM TUBO DE AÇO GALVANIZADO, COMPRIMENTO DE 3,50 M, PARA FIXAÇÃO EM POSTE DE CONCRETO - FORNECIMENTO E INSTALAÇÃO. AF_02/2025</t>
  </si>
  <si>
    <t>BRAÇO PARA ILUMINAÇÃO PÚBLICA, EM TUBO DE AÇO GALVANIZADO, COMPRIMENTO DE 3,50 M, PARA FIXAÇÃO EM POSTE METÁLICO - FORNECIMENTO E INSTALAÇÃO. AF_02/2025</t>
  </si>
  <si>
    <t>LUMINÁRIA DE LED PARA ILUMINAÇÃO PÚBLICA, 1000 W - FORNECIMENTO E INSTALAÇÃO. AF_02/2025</t>
  </si>
  <si>
    <t>LUMINÁRIA DE LED PARA ILUMINAÇÃO PÚBLICA, DE 138 W ATÉ 180 W - FORNECIMENTO E INSTALAÇÃO. AF_02/2025_PS</t>
  </si>
  <si>
    <t>LUMINÁRIA DE LED PARA ILUMINAÇÃO PÚBLICA, DE 181 W ATÉ 239 W - FORNECIMENTO E INSTALAÇÃO. AF_02/2025_PS</t>
  </si>
  <si>
    <t>LUMINÁRIA DE LED PARA ILUMINAÇÃO PÚBLICA, DE 240 W ATÉ 350 W - FORNECIMENTO E INSTALAÇÃO. AF_02/2025_PS</t>
  </si>
  <si>
    <t>LUMINÁRIA DE LED PARA ILUMINAÇÃO PÚBLICA, DE 33 W ATÉ 50 W - FORNECIMENTO E INSTALAÇÃO. AF_02/2025_PS</t>
  </si>
  <si>
    <t>LUMINÁRIA DE LED PARA ILUMINAÇÃO PÚBLICA, DE 51 W ATÉ 67 W - FORNECIMENTO E INSTALAÇÃO. AF_02/2025_PS</t>
  </si>
  <si>
    <t>LUMINÁRIA DE LED PARA ILUMINAÇÃO PÚBLICA, DE 68 W ATÉ 97 W - FORNECIMENTO E INSTALAÇÃO. AF_02/2025_PS</t>
  </si>
  <si>
    <t>LUMINÁRIA DE LED PARA ILUMINAÇÃO PÚBLICA, DE 98 W ATÉ 137 W - FORNECIMENTO E INSTALAÇÃO. AF_02/2025_PS</t>
  </si>
  <si>
    <t>LUMINÁRIA REFLETOR LED PARA ILUMINAÇÃO PÚBLICA, 1000 W - FORNECIMENTO E INSTALAÇÃO. AF_02/2025</t>
  </si>
  <si>
    <t>LUMINÁRIA REFLETOR LED PARA ILUMINAÇÃO PÚBLICA, 200 W - FORNECIMENTO E INSTALAÇÃO. AF_02/2025</t>
  </si>
  <si>
    <t>LUMINÁRIA REFLETOR LED PARA ILUMINAÇÃO PÚBLICA, 50 W - FORNECIMENTO E INSTALAÇÃO. AF_02/2025</t>
  </si>
  <si>
    <t>LUMINÁRIA REFLETOR LED PARA ILUMINAÇÃO PÚBLICA, 600 W - FORNECIMENTO E INSTALAÇÃO. AF_02/2025</t>
  </si>
  <si>
    <t>RELÉ FOTOELÉTRICO PARA COMANDO DE ILUMINAÇÃO EXTERNA 1000 W - FORNECIMENTO E INSTALAÇÃO. AF_02/2025</t>
  </si>
  <si>
    <t>SUBSTITUIÇÃO DE LUMINÁRIA DE VAPOR DE MERCÚRIO/VAPOR DE SÓDIO POR LUMINÁRIA DE LED PARA ILUMINAÇÃO PÚBLICA (NÃO INCLUI FORNECIMENTO). AF_02/2025_PS</t>
  </si>
  <si>
    <t>SUBSTITUIÇÃO DE LUMINÁRIA REFLETOR LED PARA ILUMINAÇÃO PÚBLICA (NÃO INCLUI FORNECIMENTO). AF_02/2025</t>
  </si>
  <si>
    <t>SUBSTITUIÇÃO DE LÂMPADA PARA ILUMINAÇÃO PÚBLICA (NÃO INCLUI FORNECIMENTO). AF_02/2025_PS</t>
  </si>
  <si>
    <t>SUBSTITUIÇÃO DE REATOR PARA ILUMINAÇÃO PÚBLICA (NÃO INCLUI FORNECIMENTO). AF_02/2025_PS</t>
  </si>
  <si>
    <t>SUBSTITUIÇÃO DE RELÉ FOTOELÉTRICO PARA COMANDO DE ILUMINAÇÃO EXTERNA 1000 W - FORNECIMENTO E INSTALAÇÃO. AF_02/2025_PS</t>
  </si>
  <si>
    <t>EMBOÇO OU MASSA ÚNICA EM ARGAMASSA INDUSTRIALIZADA, PREPARO MECÂNICA E APLICAÇÃO COM EQUIPAMENTO DE MISTURA E PROJEÇÃO DE 1,5 M3/H DE ARGAMASSA EM PANOS DE FACHADA COM PRESENÇA DE VÃOS, ESPESSURA DE 25 MM, ACESSO POR ANDAIME. AF_08/2022</t>
  </si>
  <si>
    <t>EMBOÇO OU MASSA ÚNICA EM ARGAMASSA INDUSTRIALIZADA, PREPARO MECÂNICA E APLICAÇÃO COM EQUIPAMENTO DE MISTURA E PROJEÇÃO DE 1,5 M3/H DE ARGAMASSA EM PANOS DE FACHADA COM PRESENÇA DE VÃOS, ESPESSURA DE 35 MM, ACESSO POR ANDAIME. AF_08/2022</t>
  </si>
  <si>
    <t>EMBOÇO OU MASSA ÚNICA EM ARGAMASSA INDUSTRIALIZADA, PREPARO MECÂNICA E APLICAÇÃO COM EQUIPAMENTO DE MISTURA E PROJEÇÃO DE 1,5 M3/H DE ARGAMASSA EM PANOS DE FACHADA COM PRESENÇA DE VÃOS, ESPESSURA DE 45 MM, ACESSO POR ANDAIME. AF_08/2022</t>
  </si>
  <si>
    <t>EMBOÇO OU MASSA ÚNICA EM ARGAMASSA INDUSTRIALIZADA, PREPARO MECÂNICA E APLICAÇÃO COM EQUIPAMENTO DE MISTURA E PROJEÇÃO DE 1,5 M3/H DE ARGAMASSA EM PANOS DE FACHADA COM PRESENÇA DE VÃOS, ESPESSURA DE 50 MM, ACESSO POR ANDAIME. AF_08/2022</t>
  </si>
  <si>
    <t>EMBOÇO OU MASSA ÚNICA EM ARGAMASSA INDUSTRIALIZADA, PREPARO MECÂNICA E APLICAÇÃO COM EQUIPAMENTO DE MISTURA E PROJEÇÃO DE 1,5 M3/H DE ARGAMASSA EM PANOS DE FACHADA SEM PRESENÇA DE VÃOS, ESPESSURA DE 25 MM, ACESSO POR ANDAIME. AF_08/2022</t>
  </si>
  <si>
    <t>EMBOÇO OU MASSA ÚNICA EM ARGAMASSA INDUSTRIALIZADA, PREPARO MECÂNICA E APLICAÇÃO COM EQUIPAMENTO DE MISTURA E PROJEÇÃO DE 1,5 M3/H DE ARGAMASSA EM PANOS DE FACHADA SEM PRESENÇA DE VÃOS, ESPESSURA DE 35 MM, ACESSO POR ANDAIME. AF_08/2022</t>
  </si>
  <si>
    <t>EMBOÇO OU MASSA ÚNICA EM ARGAMASSA INDUSTRIALIZADA, PREPARO MECÂNICA E APLICAÇÃO COM EQUIPAMENTO DE MISTURA E PROJEÇÃO DE 1,5 M3/H DE ARGAMASSA EM PANOS DE FACHADA SEM PRESENÇA DE VÃOS, ESPESSURA DE 45 MM, ACESSO POR ANDAIME. AF_08/2022</t>
  </si>
  <si>
    <t>EMBOÇO OU MASSA ÚNICA EM ARGAMASSA INDUSTRIALIZADA, PREPARO MECÂNICA E APLICAÇÃO COM EQUIPAMENTO DE MISTURA E PROJEÇÃO DE 1,5 M3/H DE ARGAMASSA EM PANOS DE FACHADA SEM PRESENÇA DE VÃOS, ESPESSURA DE 50 MM, ACESSO POR ANDAIME. AF_08/2022</t>
  </si>
  <si>
    <t>EMBOÇO OU MASSA ÚNICA EM ARGAMASSA INDUSTRIALIZADA, PREPARO MECÂNICO E APLICAÇÃO COM EQUIPAMENTO DE MISTURA E PROJEÇÃO DE 1,5 M3/H DE ARGAMASSA EM PANOS CEGOS DE FACHADA (SEM PRESENÇA DE VÃOS), ESPESSURA DE 25 MM. AF_08/2022</t>
  </si>
  <si>
    <t>EMBOÇO OU MASSA ÚNICA EM ARGAMASSA INDUSTRIALIZADA, PREPARO MECÂNICO E APLICAÇÃO COM EQUIPAMENTO DE MISTURA E PROJEÇÃO DE 1,5 M3/H DE ARGAMASSA EM PANOS CEGOS DE FACHADA (SEM PRESENÇA DE VÃOS), ESPESSURA DE 35 MM. AF_08/2022</t>
  </si>
  <si>
    <t>EMBOÇO OU MASSA ÚNICA EM ARGAMASSA INDUSTRIALIZADA, PREPARO MECÂNICO E APLICAÇÃO COM EQUIPAMENTO DE MISTURA E PROJEÇÃO DE 1,5 M3/H DE ARGAMASSA EM PANOS CEGOS DE FACHADA (SEM PRESENÇA DE VÃOS), ESPESSURA DE 45 MM. AF_08/2022</t>
  </si>
  <si>
    <t>EMBOÇO OU MASSA ÚNICA EM ARGAMASSA INDUSTRIALIZADA, PREPARO MECÂNICO E APLICAÇÃO COM EQUIPAMENTO DE MISTURA E PROJEÇÃO DE 1,5 M3/H DE ARGAMASSA EM PANOS CEGOS DE FACHADA (SEM PRESENÇA DE VÃOS), ESPESSURA MAIOR OU IGUAL A 50 MM. AF_08/2022</t>
  </si>
  <si>
    <t>EMBOÇO OU MASSA ÚNICA EM ARGAMASSA INDUSTRIALIZADA, PREPARO MECÂNICO E APLICAÇÃO COM EQUIPAMENTO DE MISTURA E PROJEÇÃO DE 1,5 M3/H DE ARGAMASSA EM PANOS DE FACHADA COM PRESENÇA DE VÃOS, ESPESSURA DE 25 MM. AF_08/2022</t>
  </si>
  <si>
    <t>EMBOÇO OU MASSA ÚNICA EM ARGAMASSA INDUSTRIALIZADA, PREPARO MECÂNICO E APLICAÇÃO COM EQUIPAMENTO DE MISTURA E PROJEÇÃO DE 1,5 M3/H DE ARGAMASSA EM PANOS DE FACHADA COM PRESENÇA DE VÃOS, ESPESSURA DE 35 MM. AF_08/2022</t>
  </si>
  <si>
    <t>EMBOÇO OU MASSA ÚNICA EM ARGAMASSA INDUSTRIALIZADA, PREPARO MECÂNICO E APLICAÇÃO COM EQUIPAMENTO DE MISTURA E PROJEÇÃO DE 1,5 M3/H DE ARGAMASSA EM PANOS DE FACHADA COM PRESENÇA DE VÃOS, ESPESSURA DE 45 MM. AF_08/2022</t>
  </si>
  <si>
    <t>EMBOÇO OU MASSA ÚNICA EM ARGAMASSA INDUSTRIALIZADA, PREPARO MECÂNICO E APLICAÇÃO COM EQUIPAMENTO DE MISTURA E PROJEÇÃO DE 1,5 M3/H DE ARGAMASSA EM PANOS DE FACHADA COM PRESENÇA DE VÃOS, ESPESSURA MAIOR OU IGUAL A 50 MM. AF_08/2022</t>
  </si>
  <si>
    <t>EMBOÇO OU MASSA ÚNICA EM ARGAMASSA INDUSTRIALIZADA, PREPARO MECÂNICO E APLICAÇÃO COM EQUIPAMENTO DE MISTURA E PROJEÇÃO DE 1,5 M3/H DE ARGAMASSA NAS PAREDES INTERNAS DA SACADA, ESPESSURA 35 MM, SEM USO DE TELA METÁLICA. AF_08/2022</t>
  </si>
  <si>
    <t>EMBOÇO OU MASSA ÚNICA EM ARGAMASSA INDUSTRIALIZADA, PREPARO MECÂNICO E APLICAÇÃO COM EQUIPAMENTO DE MISTURA E PROJEÇÃO DE 1,5 M3/H EM SUPERFÍCIES EXTERNAS DA SACADA, ESPESSURA 25 MM, SEM USO DE TELA METÁLICA. AF_08/2022</t>
  </si>
  <si>
    <t>EMBOÇO OU MASSA ÚNICA EM ARGAMASSA INDUSTRIALIZADA, PREPARO MECÂNICO E APLICAÇÃO COM EQUIPAMENTO DE MISTURA E PROJEÇÃO DE 1,5 M3/H EM SUPERFÍCIES EXTERNAS DA SACADA, ESPESSURA 35 MM, SEM USO DE TELA METÁLICA. AF_08/2022</t>
  </si>
  <si>
    <t>EMBOÇO OU MASSA ÚNICA EM ARGAMASSA INDUSTRIALIZADA, PREPARO MECÂNICO E APLICAÇÃO COM EQUIPAMENTO DE MISTURA E PROJEÇÃO DE 1,5 M3/H EM SUPERFÍCIES EXTERNAS DA SACADA, ESPESSURA 45 MM, SEM USO DE TELA METÁLICA. AF_08/2022</t>
  </si>
  <si>
    <t>EMBOÇO OU MASSA ÚNICA EM ARGAMASSA INDUSTRIALIZADA, PREPARO MECÂNICO E APLICAÇÃO COM EQUIPAMENTO DE MISTURA E PROJEÇÃO DE 1,5 M3/H EM SUPERFÍCIES EXTERNAS DA SACADA, ESPESSURA MAIOR OU IGUAL A 50 MM, SEM USO DE TELA METÁLICA. AF_08/2022</t>
  </si>
  <si>
    <t>EMBOÇO OU MASSA ÚNICA EM ARGAMASSA INDUSTRIALIZADA, PREPARO MECÂNICO E APLICAÇÃO COM EQUIPAMENTO DE MISTURA E PROJEÇÃO DE 1,5 M3/H NAS PAREDES INTERNAS DA SACADA, ESPESSURA 25 MM, SEM USO DE TELA METÁLICA. AF_08/2022</t>
  </si>
  <si>
    <t>EMBOÇO OU MASSA ÚNICA EM ARGAMASSA INDUSTRIALIZADA, PREPARO MECÂNICO E APLICAÇÃO COM EQUIPAMENTO DE MISTURA E PROJEÇÃO DE 1,5 M3/H, NAS SUPERFÍCIES EXTERNAS DA SACADA, ESPESSURA DE 25 MM, ACESSO POR ANDAIME, SEM USO DE TELA METÁLICA. AF_08/2022</t>
  </si>
  <si>
    <t>EMBOÇO OU MASSA ÚNICA EM ARGAMASSA INDUSTRIALIZADA, PREPARO MECÂNICO E APLICAÇÃO COM EQUIPAMENTO DE MISTURA E PROJEÇÃO DE 1,5 M3/H, NAS SUPERFÍCIES EXTERNAS DA SACADA, ESPESSURA DE 35 MM, ACESSO POR ANDAIME, SEM USO DE TELA METÁLICA. AF_08/2022</t>
  </si>
  <si>
    <t>EMBOÇO OU MASSA ÚNICA EM ARGAMASSA INDUSTRIALIZADA, PREPARO MECÂNICO E APLICAÇÃO COM EQUIPAMENTO DE MISTURA E PROJEÇÃO DE 1,5 M3/H, NAS SUPERFÍCIES EXTERNAS DA SACADA, ESPESSURA DE 45 MM, ACESSO POR ANDAIME, SEM USO DE TELA METÁLICA. AF_08/2022</t>
  </si>
  <si>
    <t>EMBOÇO OU MASSA ÚNICA EM ARGAMASSA INDUSTRIALIZADA, PREPARO MECÂNICO E APLICAÇÃO COM EQUIPAMENTO DE MISTURA E PROJEÇÃO DE 1,5 M3/H, NAS SUPERFÍCIES EXTERNAS DA SACADA, ESPESSURA DE 50 MM, ACESSO POR ANDAIME, SEM USO DE TELA METÁLICA. AF_08/2022</t>
  </si>
  <si>
    <t>EMBOÇO OU MASSA ÚNICA EM ARGAMASSA TRAÇO 1:2:8, PREPARO MANUAL, APLICADA MANUALMENTE EM PANOS CEGOS DE FACHADA (SEM PRESENÇA DE VÃOS), ESPESSURA DE 25 MM. AF_09/2022</t>
  </si>
  <si>
    <t>EMBOÇO OU MASSA ÚNICA EM ARGAMASSA TRAÇO 1:2:8, PREPARO MANUAL, APLICADA MANUALMENTE EM PANOS CEGOS DE FACHADA (SEM PRESENÇA DE VÃOS), ESPESSURA DE 35 MM. AF_08/2022</t>
  </si>
  <si>
    <t>EMBOÇO OU MASSA ÚNICA EM ARGAMASSA TRAÇO 1:2:8, PREPARO MANUAL, APLICADA MANUALMENTE EM PANOS CEGOS DE FACHADA (SEM PRESENÇA DE VÃOS), ESPESSURA DE 45 MM. AF_08/2022</t>
  </si>
  <si>
    <t>EMBOÇO OU MASSA ÚNICA EM ARGAMASSA TRAÇO 1:2:8, PREPARO MANUAL, APLICADA MANUALMENTE EM PANOS CEGOS DE FACHADA (SEM PRESENÇA DE VÃOS), ESPESSURA MAIOR OU IGUAL A 50 MM. AF_08/2022</t>
  </si>
  <si>
    <t>EMBOÇO OU MASSA ÚNICA EM ARGAMASSA TRAÇO 1:2:8, PREPARO MANUAL, APLICADA MANUALMENTE EM PANOS DE FACHADA COM PRESENÇA DE VÃOS, ESPESSURA DE 25 MM, ACESSO POR ANDAIME. AF_08/2022</t>
  </si>
  <si>
    <t>EMBOÇO OU MASSA ÚNICA EM ARGAMASSA TRAÇO 1:2:8, PREPARO MANUAL, APLICADA MANUALMENTE EM PANOS DE FACHADA COM PRESENÇA DE VÃOS, ESPESSURA DE 25 MM. AF_08/2022</t>
  </si>
  <si>
    <t>EMBOÇO OU MASSA ÚNICA EM ARGAMASSA TRAÇO 1:2:8, PREPARO MANUAL, APLICADA MANUALMENTE EM PANOS DE FACHADA COM PRESENÇA DE VÃOS, ESPESSURA DE 35 MM, ACESSO POR ANDAIME. AF_08/2022</t>
  </si>
  <si>
    <t>EMBOÇO OU MASSA ÚNICA EM ARGAMASSA TRAÇO 1:2:8, PREPARO MANUAL, APLICADA MANUALMENTE EM PANOS DE FACHADA COM PRESENÇA DE VÃOS, ESPESSURA DE 35 MM. AF_08/2022</t>
  </si>
  <si>
    <t>EMBOÇO OU MASSA ÚNICA EM ARGAMASSA TRAÇO 1:2:8, PREPARO MANUAL, APLICADA MANUALMENTE EM PANOS DE FACHADA COM PRESENÇA DE VÃOS, ESPESSURA DE 45 MM, ACESSO POR ANDAIME. AF_08/2022</t>
  </si>
  <si>
    <t>EMBOÇO OU MASSA ÚNICA EM ARGAMASSA TRAÇO 1:2:8, PREPARO MANUAL, APLICADA MANUALMENTE EM PANOS DE FACHADA COM PRESENÇA DE VÃOS, ESPESSURA DE 45 MM. AF_08/2022</t>
  </si>
  <si>
    <t>EMBOÇO OU MASSA ÚNICA EM ARGAMASSA TRAÇO 1:2:8, PREPARO MANUAL, APLICADA MANUALMENTE EM PANOS DE FACHADA COM PRESENÇA DE VÃOS, ESPESSURA DE 50 MM, ACESSO POR ANDAIME. AF_08/2022</t>
  </si>
  <si>
    <t>EMBOÇO OU MASSA ÚNICA EM ARGAMASSA TRAÇO 1:2:8, PREPARO MANUAL, APLICADA MANUALMENTE EM PANOS DE FACHADA SEM PRESENÇA DE VÃOS, ESPESSURA DE 25 MM, ACESSO POR ANDAIME. AF_08/2022</t>
  </si>
  <si>
    <t>EMBOÇO OU MASSA ÚNICA EM ARGAMASSA TRAÇO 1:2:8, PREPARO MANUAL, APLICADA MANUALMENTE EM PANOS DE FACHADA SEM PRESENÇA DE VÃOS, ESPESSURA DE 35 MM, ACESSO POR ANDAIME. AF_08/2022</t>
  </si>
  <si>
    <t>EMBOÇO OU MASSA ÚNICA EM ARGAMASSA TRAÇO 1:2:8, PREPARO MANUAL, APLICADA MANUALMENTE EM PANOS DE FACHADA SEM PRESENÇA DE VÃOS, ESPESSURA DE 45 MM, ACESSO POR ANDAIME. AF_08/2022</t>
  </si>
  <si>
    <t>EMBOÇO OU MASSA ÚNICA EM ARGAMASSA TRAÇO 1:2:8, PREPARO MANUAL, APLICADA MANUALMENTE EM PANOS DE FACHADA SEM PRESENÇA DE VÃOS, ESPESSURA DE 50 MM, ACESSO POR ANDAIME. AF_08/2022</t>
  </si>
  <si>
    <t>EMBOÇO OU MASSA ÚNICA EM ARGAMASSA TRAÇO 1:2:8, PREPARO MANUAL, APLICADA MANUALMENTE EM SUPERFÍCIES EXTERNAS DA SACADA, ESPESSURA DE 25 MM, ACESSO POR ANDAIME, SEM USO DE TELA METÁLICA. AF_08/2022</t>
  </si>
  <si>
    <t>EMBOÇO OU MASSA ÚNICA EM ARGAMASSA TRAÇO 1:2:8, PREPARO MANUAL, APLICADA MANUALMENTE EM SUPERFÍCIES EXTERNAS DA SACADA, ESPESSURA DE 25 MM, SEM USO DE TELA METÁLICA DE REFORÇO CONTRA FISSURAÇÃO. AF_08/2022</t>
  </si>
  <si>
    <t>EMBOÇO OU MASSA ÚNICA EM ARGAMASSA TRAÇO 1:2:8, PREPARO MANUAL, APLICADA MANUALMENTE EM SUPERFÍCIES EXTERNAS DA SACADA, ESPESSURA DE 35 MM, ACESSO POR ANDAIME, SEM USO DE TELA METÁLICA. AF_08/2022</t>
  </si>
  <si>
    <t>EMBOÇO OU MASSA ÚNICA EM ARGAMASSA TRAÇO 1:2:8, PREPARO MANUAL, APLICADA MANUALMENTE EM SUPERFÍCIES EXTERNAS DA SACADA, ESPESSURA DE 35 MM, SEM USO DE TELA METÁLICA DE REFORÇO CONTRA FISSURAÇÃO. AF_08/2022</t>
  </si>
  <si>
    <t>EMBOÇO OU MASSA ÚNICA EM ARGAMASSA TRAÇO 1:2:8, PREPARO MANUAL, APLICADA MANUALMENTE EM SUPERFÍCIES EXTERNAS DA SACADA, ESPESSURA DE 45 MM, ACESSO POR ANDAIME, SEM USO DE TELA METÁLICA. AF_08/2022</t>
  </si>
  <si>
    <t>EMBOÇO OU MASSA ÚNICA EM ARGAMASSA TRAÇO 1:2:8, PREPARO MANUAL, APLICADA MANUALMENTE EM SUPERFÍCIES EXTERNAS DA SACADA, ESPESSURA DE 45 MM, SEM USO DE TELA METÁLICA DE REFORÇO CONTRA FISSURAÇÃO. AF_08/2022</t>
  </si>
  <si>
    <t>EMBOÇO OU MASSA ÚNICA EM ARGAMASSA TRAÇO 1:2:8, PREPARO MANUAL, APLICADA MANUALMENTE EM SUPERFÍCIES EXTERNAS DA SACADA, ESPESSURA DE 50 MM, ACESSO POR ANDAIME, SEM USO DE TELA METÁLICA. AF_08/2022</t>
  </si>
  <si>
    <t>EMBOÇO OU MASSA ÚNICA EM ARGAMASSA TRAÇO 1:2:8, PREPARO MANUAL, APLICADA MANUALMENTE EM SUPERFÍCIES EXTERNAS DA SACADA, ESPESSURA MAIOR OU IGUAL A 50 MM, SEM USO DE TELA METÁLICA DE REFORÇO CONTRA FISSURAÇÃO. AF_08/2022</t>
  </si>
  <si>
    <t>EMBOÇO OU MASSA ÚNICA EM ARGAMASSA TRAÇO 1:2:8, PREPARO MANUAL, APLICADA MANUALMENTE NAS PAREDES INTERNAS DA SACADA, ESPESSURA DE 25 MM, SEM USO DE TELA METÁLICA DE REFORÇO CONTRA FISSURAÇÃO. AF_08/2022</t>
  </si>
  <si>
    <t>EMBOÇO OU MASSA ÚNICA EM ARGAMASSA TRAÇO 1:2:8, PREPARO MANUAL, APLICADA MANUALMENTE NAS PAREDES INTERNAS DA SACADA, ESPESSURA DE 35 MM, SEM USO DE TELA METÁLICA DE REFORÇO CONTRA FISSURAÇÃO. AF_08/2022</t>
  </si>
  <si>
    <t>EMBOÇO OU MASSA ÚNICA EM ARGAMASSA TRAÇO 1:2:8, PREPARO MECÂNICA COM BETONEIRA 400 L, APLICADA COM PROJETOR TIPO CANEQUINHA EM PANOS DE FACHADA COM PRESENÇA DE VÃOS, ESPESSURA DE 25 MM, ACESSO POR ANDAIME. AF_08/2022</t>
  </si>
  <si>
    <t>EMBOÇO OU MASSA ÚNICA EM ARGAMASSA TRAÇO 1:2:8, PREPARO MECÂNICA COM BETONEIRA 400 L, APLICADA COM PROJETOR TIPO CANEQUINHA EM PANOS DE FACHADA COM PRESENÇA DE VÃOS, ESPESSURA DE 25 MM, ACESSO POR BALANCIM MANUAL. AF_08/2022</t>
  </si>
  <si>
    <t>EMBOÇO OU MASSA ÚNICA EM ARGAMASSA TRAÇO 1:2:8, PREPARO MECÂNICA COM BETONEIRA 400 L, APLICADA COM PROJETOR TIPO CANEQUINHA EM PANOS DE FACHADA COM PRESENÇA DE VÃOS, ESPESSURA DE 35 MM, ACESSO POR ANDAIME. AF_08/2022</t>
  </si>
  <si>
    <t>EMBOÇO OU MASSA ÚNICA EM ARGAMASSA TRAÇO 1:2:8, PREPARO MECÂNICA COM BETONEIRA 400 L, APLICADA COM PROJETOR TIPO CANEQUINHA EM PANOS DE FACHADA COM PRESENÇA DE VÃOS, ESPESSURA DE 35 MM, ACESSO POR BALANCIM MANUAL. AF_08/2022</t>
  </si>
  <si>
    <t>EMBOÇO OU MASSA ÚNICA EM ARGAMASSA TRAÇO 1:2:8, PREPARO MECÂNICA COM BETONEIRA 400 L, APLICADA COM PROJETOR TIPO CANEQUINHA EM PANOS DE FACHADA COM PRESENÇA DE VÃOS, ESPESSURA DE 45 MM, ACESSO POR ANDAIME. AF_08/2022</t>
  </si>
  <si>
    <t>EMBOÇO OU MASSA ÚNICA EM ARGAMASSA TRAÇO 1:2:8, PREPARO MECÂNICA COM BETONEIRA 400 L, APLICADA COM PROJETOR TIPO CANEQUINHA EM PANOS DE FACHADA COM PRESENÇA DE VÃOS, ESPESSURA DE 45 MM, ACESSO POR BALANCIM MANUAL. AF_08/2022</t>
  </si>
  <si>
    <t>EMBOÇO OU MASSA ÚNICA EM ARGAMASSA TRAÇO 1:2:8, PREPARO MECÂNICA COM BETONEIRA 400 L, APLICADA COM PROJETOR TIPO CANEQUINHA EM PANOS DE FACHADA COM PRESENÇA DE VÃOS, ESPESSURA DE 50 MM, ACESSO POR ANDAIME. AF_08/2022</t>
  </si>
  <si>
    <t>EMBOÇO OU MASSA ÚNICA EM ARGAMASSA TRAÇO 1:2:8, PREPARO MECÂNICA COM BETONEIRA 400 L, APLICADA COM PROJETOR TIPO CANEQUINHA EM PANOS DE FACHADA COM PRESENÇA DE VÃOS, ESPESSURA DE 50 MM, ACESSO POR BALANCIM MANUAL. AF_08/2022</t>
  </si>
  <si>
    <t>EMBOÇO OU MASSA ÚNICA EM ARGAMASSA TRAÇO 1:2:8, PREPARO MECÂNICA COM BETONEIRA 400 L, APLICADA COM PROJETOR TIPO CANEQUINHA EM PANOS DE FACHADA SEM PRESENÇA DE VÃOS, ESPESSURA DE 25 MM, ACESSO POR ANDAIME. AF_08/2022</t>
  </si>
  <si>
    <t>EMBOÇO OU MASSA ÚNICA EM ARGAMASSA TRAÇO 1:2:8, PREPARO MECÂNICA COM BETONEIRA 400 L, APLICADA COM PROJETOR TIPO CANEQUINHA EM PANOS DE FACHADA SEM PRESENÇA DE VÃOS, ESPESSURA DE 25 MM, ACESSO POR BALANCIM MANUAL. AF_08/2022</t>
  </si>
  <si>
    <t>EMBOÇO OU MASSA ÚNICA EM ARGAMASSA TRAÇO 1:2:8, PREPARO MECÂNICA COM BETONEIRA 400 L, APLICADA COM PROJETOR TIPO CANEQUINHA EM PANOS DE FACHADA SEM PRESENÇA DE VÃOS, ESPESSURA DE 35 MM, ACESSO POR ANDAIME. AF_08/2022</t>
  </si>
  <si>
    <t>EMBOÇO OU MASSA ÚNICA EM ARGAMASSA TRAÇO 1:2:8, PREPARO MECÂNICA COM BETONEIRA 400 L, APLICADA COM PROJETOR TIPO CANEQUINHA EM PANOS DE FACHADA SEM PRESENÇA DE VÃOS, ESPESSURA DE 35 MM, ACESSO POR BALANCIM MANUAL. AF_08/2022</t>
  </si>
  <si>
    <t>EMBOÇO OU MASSA ÚNICA EM ARGAMASSA TRAÇO 1:2:8, PREPARO MECÂNICA COM BETONEIRA 400 L, APLICADA COM PROJETOR TIPO CANEQUINHA EM PANOS DE FACHADA SEM PRESENÇA DE VÃOS, ESPESSURA DE 45 MM, ACESSO POR ANDAIME. AF_08/2022</t>
  </si>
  <si>
    <t>EMBOÇO OU MASSA ÚNICA EM ARGAMASSA TRAÇO 1:2:8, PREPARO MECÂNICA COM BETONEIRA 400 L, APLICADA COM PROJETOR TIPO CANEQUINHA EM PANOS DE FACHADA SEM PRESENÇA DE VÃOS, ESPESSURA DE 45 MM, ACESSO POR BALANCIM MANUAL. AF_08/2022</t>
  </si>
  <si>
    <t>EMBOÇO OU MASSA ÚNICA EM ARGAMASSA TRAÇO 1:2:8, PREPARO MECÂNICA COM BETONEIRA 400 L, APLICADA COM PROJETOR TIPO CANEQUINHA EM PANOS DE FACHADA SEM PRESENÇA DE VÃOS, ESPESSURA DE 50 MM, ACESSO POR ANDAIME. AF_08/2022</t>
  </si>
  <si>
    <t>EMBOÇO OU MASSA ÚNICA EM ARGAMASSA TRAÇO 1:2:8, PREPARO MECÂNICA COM BETONEIRA 400 L, APLICADA COM PROJETOR TIPO CANEQUINHA EM PANOS DE FACHADA SEM PRESENÇA DE VÃOS, ESPESSURA DE 50 MM, ACESSO POR BALANCIM MANUAL. AF_08/2022</t>
  </si>
  <si>
    <t>EMBOÇO OU MASSA ÚNICA EM ARGAMASSA TRAÇO 1:2:8, PREPARO MECÂNICA COM BETONEIRA 400 L, APLICADA COM PROJETOR TIPO CANEQUINHA EM SUPERFÍCIES EXTERNAS DA SACADA, ESPESSURA DE 25 MM, ACESSO POR ANDAIME, SEM USO DE TELA METÁLICA. AF_08/2022</t>
  </si>
  <si>
    <t>EMBOÇO OU MASSA ÚNICA EM ARGAMASSA TRAÇO 1:2:8, PREPARO MECÂNICA COM BETONEIRA 400 L, APLICADA COM PROJETOR TIPO CANEQUINHA EM SUPERFÍCIES EXTERNAS DA SACADA, ESPESSURA DE 25 MM, ACESSO POR BALANCIM MANUAL, SEM USO DE TELA METÁLICA. AF_08/2022</t>
  </si>
  <si>
    <t>EMBOÇO OU MASSA ÚNICA EM ARGAMASSA TRAÇO 1:2:8, PREPARO MECÂNICA COM BETONEIRA 400 L, APLICADA COM PROJETOR TIPO CANEQUINHA EM SUPERFÍCIES EXTERNAS DA SACADA, ESPESSURA DE 35 MM, ACESSO POR BALANCIM MANUAL, SEM USO DE TELA METÁLICA. AF_08/2022</t>
  </si>
  <si>
    <t>EMBOÇO OU MASSA ÚNICA EM ARGAMASSA TRAÇO 1:2:8, PREPARO MECÂNICA COM BETONEIRA 400 L, APLICADA COM PROJETOR TIPO CANEQUINHA EM SUPERFÍCIES EXTERNAS DA SACADA, ESPESSURA DE 45 MM, ACESSO POR BALANCIM MANUAL, SEM USO DE TELA METÁLICA. AF_08/2022</t>
  </si>
  <si>
    <t>EMBOÇO OU MASSA ÚNICA EM ARGAMASSA TRAÇO 1:2:8, PREPARO MECÂNICA COM BETONEIRA 400 L, APLICADA COM PROJETOR TIPO CANEQUINHA EM SUPERFÍCIES EXTERNAS DA SACADA, ESPESSURA DE 50 MM, ACESSO POR BALANCIM MANUAL, SEM USO DE TELA METÁLICA. AF_08/2022</t>
  </si>
  <si>
    <t>EMBOÇO OU MASSA ÚNICA EM ARGAMASSA TRAÇO 1:2:8, PREPARO MECÂNICA COM BETONEIRA 400 L, APLICADA COM PROJETOR TIPO CANEQUINHA EM SUPERFÍCIES INTERNAS DA SACADA, ESPESSURA DE 25 MM, SEM USO DE TELA METÁLICA. AF_08/2022</t>
  </si>
  <si>
    <t>EMBOÇO OU MASSA ÚNICA EM ARGAMASSA TRAÇO 1:2:8, PREPARO MECÂNICA COM BETONEIRA 400 L, APLICADA COM PROJETOR TIPO CANEQUINHA EM SUPERFÍCIES INTERNAS DA SACADA, ESPESSURA DE 35 MM, SEM USO DE TELA METÁLICA. AF_08/2022</t>
  </si>
  <si>
    <t>EMBOÇO OU MASSA ÚNICA EM ARGAMASSA TRAÇO 1:2:8, PREPARO MECÂNICA COM BETONEIRA 400 L, APLICADA MANUALMENTE EM PANOS DE FACHADA COM PRESENÇA DE VÃOS, ESPESSURA DE 25 MM, ACESSO POR ANDAIME. AF_08/2022</t>
  </si>
  <si>
    <t>EMBOÇO OU MASSA ÚNICA EM ARGAMASSA TRAÇO 1:2:8, PREPARO MECÂNICA COM BETONEIRA 400 L, APLICADA MANUALMENTE EM PANOS DE FACHADA COM PRESENÇA DE VÃOS, ESPESSURA DE 35 MM, ACESSO POR ANDAIME. AF_08/2022</t>
  </si>
  <si>
    <t>EMBOÇO OU MASSA ÚNICA EM ARGAMASSA TRAÇO 1:2:8, PREPARO MECÂNICA COM BETONEIRA 400 L, APLICADA MANUALMENTE EM PANOS DE FACHADA COM PRESENÇA DE VÃOS, ESPESSURA DE 45 MM, ACESSO POR ANDAIME. AF_08/2022</t>
  </si>
  <si>
    <t>EMBOÇO OU MASSA ÚNICA EM ARGAMASSA TRAÇO 1:2:8, PREPARO MECÂNICA COM BETONEIRA 400 L, APLICADA MANUALMENTE EM PANOS DE FACHADA COM PRESENÇA DE VÃOS, ESPESSURA DE 50 MM, ACESSO POR ANDAIME. AF_08/2022</t>
  </si>
  <si>
    <t>EMBOÇO OU MASSA ÚNICA EM ARGAMASSA TRAÇO 1:2:8, PREPARO MECÂNICA COM BETONEIRA 400 L, APLICADA MANUALMENTE EM PANOS DE FACHADA SEM PRESENÇA DE VÃOS, ESPESSURA DE 25 MM, ACESSO POR ANDAIME. AF_08/2022</t>
  </si>
  <si>
    <t>EMBOÇO OU MASSA ÚNICA EM ARGAMASSA TRAÇO 1:2:8, PREPARO MECÂNICA COM BETONEIRA 400 L, APLICADA MANUALMENTE EM PANOS DE FACHADA SEM PRESENÇA DE VÃOS, ESPESSURA DE 35 MM, ACESSO POR ANDAIME. AF_08/2022</t>
  </si>
  <si>
    <t>EMBOÇO OU MASSA ÚNICA EM ARGAMASSA TRAÇO 1:2:8, PREPARO MECÂNICA COM BETONEIRA 400 L, APLICADA MANUALMENTE EM PANOS DE FACHADA SEM PRESENÇA DE VÃOS, ESPESSURA DE 45 MM, ACESSO POR ANDAIME. AF_08/2022</t>
  </si>
  <si>
    <t>EMBOÇO OU MASSA ÚNICA EM ARGAMASSA TRAÇO 1:2:8, PREPARO MECÂNICA COM BETONEIRA 400 L, APLICADA MANUALMENTE EM PANOS DE FACHADA SEM PRESENÇA DE VÃOS, ESPESSURA DE 50 MM, ACESSO POR ANDAIME. AF_08/2022</t>
  </si>
  <si>
    <t>EMBOÇO OU MASSA ÚNICA EM ARGAMASSA TRAÇO 1:2:8, PREPARO MECÂNICA COM BETONEIRA 400 L, APLICADA MANUALMENTE EM SUPERFÍCIES EXTERNAS DA SACADA, ESPESSURA DE 25 MM, ACESSO POR ANDAIME, SEM USO DE TELA METÁLICA. AF_08/2022</t>
  </si>
  <si>
    <t>EMBOÇO OU MASSA ÚNICA EM ARGAMASSA TRAÇO 1:2:8, PREPARO MECÂNICA COM BETONEIRA 400 L, APLICADA MANUALMENTE EM SUPERFÍCIES EXTERNAS DA SACADA, ESPESSURA DE 35 MM, ACESSO POR ANDAIME, SEM USO DE TELA METÁLICA. AF_08/2022</t>
  </si>
  <si>
    <t>EMBOÇO OU MASSA ÚNICA EM ARGAMASSA TRAÇO 1:2:8, PREPARO MECÂNICO COM BETONEIRA 400 L, APLICADA COM PROJETOR TIPO CANEQUINHA EM SUPERFÍCIES EXTERNAS DA SACADA, ESPESSURA DE 35 MM, ACESSO POR ANDAIME, SEM USO DE TELA METÁLICA. AF_08/2022</t>
  </si>
  <si>
    <t>EMBOÇO OU MASSA ÚNICA EM ARGAMASSA TRAÇO 1:2:8, PREPARO MECÂNICO COM BETONEIRA 400 L, APLICADA COM PROJETOR TIPO CANEQUINHA EM SUPERFÍCIES EXTERNAS DA SACADA, ESPESSURA DE 45 MM, ACESSO POR ANDAIME, SEM USO DE TELA METÁLICA. AF_08/2022</t>
  </si>
  <si>
    <t>EMBOÇO OU MASSA ÚNICA EM ARGAMASSA TRAÇO 1:2:8, PREPARO MECÂNICO COM BETONEIRA 400 L, APLICADA COM PROJETOR TIPO CANEQUINHA EM SUPERFÍCIES EXTERNAS DA SACADA, ESPESSURA DE 50 MM, ACESSO POR ANDAIME, SEM USO DE TELA METÁLICA. AF_08/2022</t>
  </si>
  <si>
    <t>EMBOÇO OU MASSA ÚNICA EM ARGAMASSA TRAÇO 1:2:8, PREPARO MECÂNICO COM BETONEIRA 400 L, APLICADA MANUALMENTE EM PANOS CEGOS DE FACHADA (SEM PRESENÇA DE VÃOS), ESPESSURA DE 35 MM. AF_08/2022</t>
  </si>
  <si>
    <t>EMBOÇO OU MASSA ÚNICA EM ARGAMASSA TRAÇO 1:2:8, PREPARO MECÂNICO COM BETONEIRA 400 L, APLICADA MANUALMENTE EM PANOS CEGOS DE FACHADA (SEM PRESENÇA DE VÃOS), ESPESSURA DE 45 MM. AF_08/2022</t>
  </si>
  <si>
    <t>EMBOÇO OU MASSA ÚNICA EM ARGAMASSA TRAÇO 1:2:8, PREPARO MECÂNICO COM BETONEIRA 400 L, APLICADA MANUALMENTE EM PANOS CEGOS DE FACHADA (SEM PRESENÇA DE VÃOS), ESPESSURA MAIOR OU IGUAL A 50 MM. AF_08/2022</t>
  </si>
  <si>
    <t>EMBOÇO OU MASSA ÚNICA EM ARGAMASSA TRAÇO 1:2:8, PREPARO MECÂNICO COM BETONEIRA 400 L, APLICADA MANUALMENTE EM PANOS DE FACHADA COM PRESENÇA DE VÃOS, ESPESSURA DE 25 MM. AF_08/2022</t>
  </si>
  <si>
    <t>EMBOÇO OU MASSA ÚNICA EM ARGAMASSA TRAÇO 1:2:8, PREPARO MECÂNICO COM BETONEIRA 400 L, APLICADA MANUALMENTE EM PANOS DE FACHADA COM PRESENÇA DE VÃOS, ESPESSURA DE 35 MM. AF_08/2022</t>
  </si>
  <si>
    <t>EMBOÇO OU MASSA ÚNICA EM ARGAMASSA TRAÇO 1:2:8, PREPARO MECÂNICO COM BETONEIRA 400 L, APLICADA MANUALMENTE EM PANOS DE FACHADA COM PRESENÇA DE VÃOS, ESPESSURA DE 45 MM. AF_08/2022</t>
  </si>
  <si>
    <t>EMBOÇO OU MASSA ÚNICA EM ARGAMASSA TRAÇO 1:2:8, PREPARO MECÂNICO COM BETONEIRA 400 L, APLICADA MANUALMENTE EM PANOS DE FACHADA COM PRESENÇA DE VÃOS, ESPESSURA MAIOR OU IGUAL A 50 MM. AF_08/2022</t>
  </si>
  <si>
    <t>EMBOÇO OU MASSA ÚNICA EM ARGAMASSA TRAÇO 1:2:8, PREPARO MECÂNICO COM BETONEIRA 400 L, APLICADA MANUALMENTE EM SUPERFÍCIES EXTERNAS DA SACADA, ESPESSURA DE 25 MM, SEM USO DE TELA METÁLICA DE REFORÇO CONTRA FISSURAÇÃO. AF_08/2022</t>
  </si>
  <si>
    <t>EMBOÇO OU MASSA ÚNICA EM ARGAMASSA TRAÇO 1:2:8, PREPARO MECÂNICO COM BETONEIRA 400 L, APLICADA MANUALMENTE EM SUPERFÍCIES EXTERNAS DA SACADA, ESPESSURA DE 35 MM, SEM USO DE TELA METÁLICA DE REFORÇO CONTRA FISSURAÇÃO. AF_08/2022</t>
  </si>
  <si>
    <t>EMBOÇO OU MASSA ÚNICA EM ARGAMASSA TRAÇO 1:2:8, PREPARO MECÂNICO COM BETONEIRA 400 L, APLICADA MANUALMENTE EM SUPERFÍCIES EXTERNAS DA SACADA, ESPESSURA DE 45 MM, ACESSO POR ANDAIME, SEM USO DE TELA METÁLICA. AF_08/2022</t>
  </si>
  <si>
    <t>EMBOÇO OU MASSA ÚNICA EM ARGAMASSA TRAÇO 1:2:8, PREPARO MECÂNICO COM BETONEIRA 400 L, APLICADA MANUALMENTE EM SUPERFÍCIES EXTERNAS DA SACADA, ESPESSURA DE 45 MM, SEM USO DE TELA METÁLICA DE REFORÇO CONTRA FISSURAÇÃO. AF_08/2022</t>
  </si>
  <si>
    <t>EMBOÇO OU MASSA ÚNICA EM ARGAMASSA TRAÇO 1:2:8, PREPARO MECÂNICO COM BETONEIRA 400 L, APLICADA MANUALMENTE EM SUPERFÍCIES EXTERNAS DA SACADA, ESPESSURA DE 50 MM, ACESSO POR ANDAIME, SEM USO DE TELA METÁLICA. AF_08/2022</t>
  </si>
  <si>
    <t>EMBOÇO OU MASSA ÚNICA EM ARGAMASSA TRAÇO 1:2:8, PREPARO MECÂNICO COM BETONEIRA 400 L, APLICADA MANUALMENTE EM SUPERFÍCIES EXTERNAS DA SACADA, ESPESSURA MAIOR OU IGUAL A 50 MM, SEM USO DE TELA METÁLICA DE REFORÇO CONTRA FISSURAÇÃO. AF_08/2022</t>
  </si>
  <si>
    <t>EMBOÇO OU MASSA ÚNICA EM ARGAMASSA TRAÇO 1:2:8, PREPARO MECÂNICO COM BETONEIRA 400 L, APLICADA MANUALMENTE NAS PAREDES INTERNAS DA SACADA, ESPESSURA DE 25 MM, SEM USO DE TELA METÁLICA DE REFORÇO CONTRA FISSURAÇÃO. AF_08/2022</t>
  </si>
  <si>
    <t>EMBOÇO OU MASSA ÚNICA EM ARGAMASSA TRAÇO 1:2:8, PREPARO MECÂNICO COM BETONEIRA 400 L, APLICADA MANUALMENTE NAS PAREDES INTERNAS DA SACADA, ESPESSURA DE 35 MM, SEM USO DE TELA METÁLICA DE REFORÇO CONTRA FISSURAÇÃO. AF_08/2022</t>
  </si>
  <si>
    <t>EMBOÇO, EM ARGAMASSA INDUSTRIALIZADA, PREPARO MECÂNICO, APLICADO COM EQUIPAMENTO DE MISTURA E PROJEÇÃO DE ARGAMASSA EM PAREDES INTERNAS, E = 10MM, COM TALISCAS. AF_03/2024</t>
  </si>
  <si>
    <t>EMBOÇO, EM ARGAMASSA INDUSTRIALIZADA, PREPARO MECÂNICO, APLICADO COM EQUIPAMENTO DE MISTURA E PROJEÇÃO DE ARGAMASSA EM PAREDES INTERNAS, E = 17,5MM, COM TALISCAS. AF_03/2024</t>
  </si>
  <si>
    <t>EMBOÇO, EM ARGAMASSA TRAÇO 1:2:8, PREPARO MANUAL, APLICADO MANUALMENTE EM PAREDES INTERNAS DE AMBIENTES COM PÉ-DIREITO DUPLO E ÁREA ENTRE 5M² E 10M², E = 10MM, COM TALISCAS. AF_03/2024</t>
  </si>
  <si>
    <t>EMBOÇO, EM ARGAMASSA TRAÇO 1:2:8, PREPARO MANUAL, APLICADO MANUALMENTE EM PAREDES INTERNAS DE AMBIENTES COM PÉ-DIREITO DUPLO E ÁREA ENTRE 5M² E 10M², E = 17,5MM, COM TALISCAS. AF_03/2024</t>
  </si>
  <si>
    <t>EMBOÇO, EM ARGAMASSA TRAÇO 1:2:8, PREPARO MANUAL, APLICADO MANUALMENTE EM PAREDES INTERNAS DE AMBIENTES COM PÉ-DIREITO DUPLO E ÁREA MAIOR QUE 10M², E = 10MM, COM TALISCAS. AF_03/2024</t>
  </si>
  <si>
    <t>EMBOÇO, EM ARGAMASSA TRAÇO 1:2:8, PREPARO MANUAL, APLICADO MANUALMENTE EM PAREDES INTERNAS DE AMBIENTES COM PÉ-DIREITO DUPLO E ÁREA MAIOR QUE 10M², E = 17,5MM, COM TALISCAS. AF_03/2024</t>
  </si>
  <si>
    <t>EMBOÇO, EM ARGAMASSA TRAÇO 1:2:8, PREPARO MANUAL, APLICADO MANUALMENTE EM PAREDES INTERNAS DE AMBIENTES COM PÉ-DIREITO DUPLO E ÁREA MENOR QUE 5M², E = 10MM, COM TALISCAS. AF_03/2024</t>
  </si>
  <si>
    <t>EMBOÇO, EM ARGAMASSA TRAÇO 1:2:8, PREPARO MANUAL, APLICADO MANUALMENTE EM PAREDES INTERNAS DE AMBIENTES COM PÉ-DIREITO DUPLO E ÁREA MENOR QUE 5M², E = 17,5MM, COM TALISCAS. AF_03/2024</t>
  </si>
  <si>
    <t>EMBOÇO, EM ARGAMASSA TRAÇO 1:2:8, PREPARO MANUAL, APLICADO MANUALMENTE EM PAREDES INTERNAS DE AMBIENTES COM ÁREA ENTRE 5M² E 10M², E = 10MM, COM TALISCAS. AF_03/2024</t>
  </si>
  <si>
    <t>EMBOÇO, EM ARGAMASSA TRAÇO 1:2:8, PREPARO MANUAL, APLICADO MANUALMENTE EM PAREDES INTERNAS DE AMBIENTES COM ÁREA ENTRE 5M² E 10M², E = 17,5MM, COM TALISCAS. AF_03/2024</t>
  </si>
  <si>
    <t>EMBOÇO, EM ARGAMASSA TRAÇO 1:2:8, PREPARO MANUAL, APLICADO MANUALMENTE EM PAREDES INTERNAS DE AMBIENTES COM ÁREA MAIOR QUE 10M², E = 10MM, COM TALISCAS. AF_03/2024</t>
  </si>
  <si>
    <t>EMBOÇO, EM ARGAMASSA TRAÇO 1:2:8, PREPARO MANUAL, APLICADO MANUALMENTE EM PAREDES INTERNAS DE AMBIENTES COM ÁREA MAIOR QUE 10M², E = 17,5MM, COM TALISCAS. AF_03/2024</t>
  </si>
  <si>
    <t>EMBOÇO, EM ARGAMASSA TRAÇO 1:2:8, PREPARO MANUAL, APLICADO MANUALMENTE EM PAREDES INTERNAS DE AMBIENTES COM ÁREA MENOR QUE 5M², E = 17,5MM, COM TALISCAS. AF_03/2024</t>
  </si>
  <si>
    <t>EMBOÇO, EM ARGAMASSA TRAÇO 1:2:8, PREPARO MANUAL, APLICADO MANUALMENTE EM PAREDES INTERNAS, PARA AMBIENTES COM ÁREA MENOR QUE 5M², E = 10MM, COM TALISCAS. AF_03/2024</t>
  </si>
  <si>
    <t>EMBOÇO, EM ARGAMASSA TRAÇO 1:2:8, PREPARO MECÂNICO, APLICADO MANUALMENTE EM PAREDES INTERNAS DE AMBIENTES COM PÉ-DIREITO DUPLO E ÁREA ENTRE 5M² E 10M², E = 10MM, COM TALISCAS. AF_03/2024</t>
  </si>
  <si>
    <t>EMBOÇO, EM ARGAMASSA TRAÇO 1:2:8, PREPARO MECÂNICO, APLICADO MANUALMENTE EM PAREDES INTERNAS DE AMBIENTES COM PÉ-DIREITO DUPLO E ÁREA ENTRE 5M² E 10M², E = 17,5MM, COM TALISCAS. AF_03/2024</t>
  </si>
  <si>
    <t>EMBOÇO, EM ARGAMASSA TRAÇO 1:2:8, PREPARO MECÂNICO, APLICADO MANUALMENTE EM PAREDES INTERNAS DE AMBIENTES COM PÉ-DIREITO DUPLO E ÁREA MAIOR QUE 10M², E = 10MM, COM TALISCAS. AF_03/2024</t>
  </si>
  <si>
    <t>EMBOÇO, EM ARGAMASSA TRAÇO 1:2:8, PREPARO MECÂNICO, APLICADO MANUALMENTE EM PAREDES INTERNAS DE AMBIENTES COM PÉ-DIREITO DUPLO E ÁREA MAIOR QUE 10M², E = 17,5MM, COM TALISCAS. AF_03/2024</t>
  </si>
  <si>
    <t>EMBOÇO, EM ARGAMASSA TRAÇO 1:2:8, PREPARO MECÂNICO, APLICADO MANUALMENTE EM PAREDES INTERNAS DE AMBIENTES COM PÉ-DIREITO DUPLO E ÁREA MENOR QUE 5M², E = 10MM, COM TALISCAS. AF_03/2024</t>
  </si>
  <si>
    <t>EMBOÇO, EM ARGAMASSA TRAÇO 1:2:8, PREPARO MECÂNICO, APLICADO MANUALMENTE EM PAREDES INTERNAS DE AMBIENTES COM PÉ-DIREITO DUPLO E ÁREA MENOR QUE 5M², E = 17,5MM, COM TALISCAS. AF_03/2024</t>
  </si>
  <si>
    <t>EMBOÇO, EM ARGAMASSA TRAÇO 1:2:8, PREPARO MECÂNICO, APLICADO MANUALMENTE EM PAREDES INTERNAS DE AMBIENTES COM ÁREA ENTRE 5M² E 10M², E = 10MM, COM TALISCAS. AF_03/2024</t>
  </si>
  <si>
    <t>EMBOÇO, EM ARGAMASSA TRAÇO 1:2:8, PREPARO MECÂNICO, APLICADO MANUALMENTE EM PAREDES INTERNAS DE AMBIENTES COM ÁREA ENTRE 5M² E 10M², E = 17,5MM, COM TALISCAS. AF_03/2024</t>
  </si>
  <si>
    <t>EMBOÇO, EM ARGAMASSA TRAÇO 1:2:8, PREPARO MECÂNICO, APLICADO MANUALMENTE EM PAREDES INTERNAS DE AMBIENTES COM ÁREA MAIOR QUE 10M², E = 10MM, COM TALISCAS. AF_03/2024</t>
  </si>
  <si>
    <t>EMBOÇO, EM ARGAMASSA TRAÇO 1:2:8, PREPARO MECÂNICO, APLICADO MANUALMENTE EM PAREDES INTERNAS DE AMBIENTES COM ÁREA MAIOR QUE 10M², E = 17,5MM, COM TALISCAS. AF_03/2024</t>
  </si>
  <si>
    <t>EMBOÇO, EM ARGAMASSA TRAÇO 1:2:8, PREPARO MECÂNICO, APLICADO MANUALMENTE EM PAREDES INTERNAS DE AMBIENTES COM ÁREA MENOR QUE 5M², E =17,5MM, COM TALISCAS. AF_03/2024</t>
  </si>
  <si>
    <t>EMBOÇO, EM ARGAMASSA TRAÇO 1:2:8, PREPARO MECÂNICO, APLICADO MANUALMENTE EM PAREDES INTERNAS, PARA AMBIENTES COM ÁREA MENOR QUE 5M², E = 10MM, COM TALISCAS. AF_03/2024</t>
  </si>
  <si>
    <t>MASSA ÚNICA, EM ARGAMASSA INDUSTRIALIZADA, PREPARO MECÂNICO, APLICADA COM EQUIPAMENTO DE MISTURA E PROJEÇÃO DE ARGAMASSA EM PAREDES INTERNAS, E = 10MM, COM TALISCAS. AF_03/2024</t>
  </si>
  <si>
    <t>MASSA ÚNICA, EM ARGAMASSA INDUSTRIALIZADA, PREPARO MECÂNICO, APLICADA COM EQUIPAMENTO DE MISTURA E PROJEÇÃO DE ARGAMASSA EM PAREDES INTERNAS, E = 10MM, SEM TALISCAS. AF_03/2024</t>
  </si>
  <si>
    <t>MASSA ÚNICA, EM ARGAMASSA INDUSTRIALIZADA, PREPARO MECÂNICO, APLICADA COM EQUIPAMENTO DE MISTURA E PROJEÇÃO DE ARGAMASSA EM PAREDES INTERNAS, E = 17,5MM, COM TALISCAS. AF_03/2024</t>
  </si>
  <si>
    <t>MASSA ÚNICA, EM ARGAMASSA INDUSTRIALIZADA, PREPARO MECÂNICO, APLICADA COM EQUIPAMENTO DE MISTURA E PROJEÇÃO DE ARGAMASSA EM PAREDES INTERNAS, E = 5MM, SEM TALISCAS. AF_03/2024</t>
  </si>
  <si>
    <t>MASSA ÚNICA, EM ARGAMASSA TRAÇO 1:2:8 PREPARO MANUAL, APLICADA MANUALMENTE EM PAREDES INTERNAS DE AMBIENTES COM ÁREA MAIOR QUE 10M², E = 10MM, COM TALISCAS. AF_03/2024</t>
  </si>
  <si>
    <t>MASSA ÚNICA, EM ARGAMASSA TRAÇO 1:2:8 PREPARO MECÂNICO, APLICADA MANUALMENTE EM PAREDES INTERNAS DE AMBIENTES COM ÁREA MAIOR QUE 10M², E = 10MM, COM TALISCAS. AF_03/2024</t>
  </si>
  <si>
    <t>MASSA ÚNICA, EM ARGAMASSA TRAÇO 1:2:8, PREPARO MANUAL, APLICADA MANUALMENTE EM PAREDES INTERNAS DE AMBIENTES COM PÉ-DIREITO DUPLO E ÁREA ENTRE 5M² E 10M², E = 10MM, COM TALISCAS. AF_03/2024</t>
  </si>
  <si>
    <t>MASSA ÚNICA, EM ARGAMASSA TRAÇO 1:2:8, PREPARO MANUAL, APLICADA MANUALMENTE EM PAREDES INTERNAS DE AMBIENTES COM PÉ-DIREITO DUPLO E ÁREA ENTRE 5M² E 10M², E = 17,5MM, COM TALISCAS. AF_03/2024</t>
  </si>
  <si>
    <t>MASSA ÚNICA, EM ARGAMASSA TRAÇO 1:2:8, PREPARO MANUAL, APLICADA MANUALMENTE EM PAREDES INTERNAS DE AMBIENTES COM PÉ-DIREITO DUPLO E ÁREA MAIOR QUE 10M², E = 17,5MM, COM TALISCAS. AF_03/2024</t>
  </si>
  <si>
    <t>MASSA ÚNICA, EM ARGAMASSA TRAÇO 1:2:8, PREPARO MANUAL, APLICADA MANUALMENTE EM PAREDES INTERNAS DE AMBIENTES COM PÉ-DIREITO DUPLO ÁREA MAIOR QUE 10M², E = 10MM, COM TALISCAS. AF_03/2024</t>
  </si>
  <si>
    <t>MASSA ÚNICA, EM ARGAMASSA TRAÇO 1:2:8, PREPARO MANUAL, APLICADA MANUALMENTE EM PAREDES INTERNAS DE AMBIENTES COM ÁREA ENTRE 5M² E 10M², E = 10MM, COM TALISCAS. AF_03/2024</t>
  </si>
  <si>
    <t>MASSA ÚNICA, EM ARGAMASSA TRAÇO 1:2:8, PREPARO MANUAL, APLICADA MANUALMENTE EM PAREDES INTERNAS DE AMBIENTES COM ÁREA ENTRE 5M² E 10M², E = 17,5MM, COM TALISCAS. AF_03/2024</t>
  </si>
  <si>
    <t>MASSA ÚNICA, EM ARGAMASSA TRAÇO 1:2:8, PREPARO MANUAL, APLICADA MANUALMENTE EM PAREDES INTERNAS DE AMBIENTES COM ÁREA MAIOR QUE 10M², E = 17,5MM, COM TALISCAS. AF_03/2024</t>
  </si>
  <si>
    <t>MASSA ÚNICA, EM ARGAMASSA TRAÇO 1:2:8, PREPARO MECÂNICO, APLICADA MANUALMENTE EM PAREDES INTERNAS DE AMBIENTES COM PÉ-DIREITO DUPLO E ÁREA ENTRE 5M² E 10M², E = 10MM, COM TALISCAS. AF_03/2024</t>
  </si>
  <si>
    <t>MASSA ÚNICA, EM ARGAMASSA TRAÇO 1:2:8, PREPARO MECÂNICO, APLICADA MANUALMENTE EM PAREDES INTERNAS DE AMBIENTES COM PÉ-DIREITO DUPLO E ÁREA ENTRE 5M² E 10M², E = 17,5MM, COM TALISCAS. AF_03/2024</t>
  </si>
  <si>
    <t>MASSA ÚNICA, EM ARGAMASSA TRAÇO 1:2:8, PREPARO MECÂNICO, APLICADA MANUALMENTE EM PAREDES INTERNAS DE AMBIENTES COM PÉ-DIREITO DUPLO E ÁREA MAIOR QUE 10M², E = 17,5MM, COM TALISCAS. AF_03/2024</t>
  </si>
  <si>
    <t>MASSA ÚNICA, EM ARGAMASSA TRAÇO 1:2:8, PREPARO MECÂNICO, APLICADA MANUALMENTE EM PAREDES INTERNAS DE AMBIENTES COM PÉ-DIREITO DUPLO ÁREA MAIOR QUE 10M², E = 10MM, COM TALISCAS. AF_03/2024</t>
  </si>
  <si>
    <t>MASSA ÚNICA, EM ARGAMASSA TRAÇO 1:2:8, PREPARO MECÂNICO, APLICADA MANUALMENTE EM PAREDES INTERNAS DE AMBIENTES COM ÁREA ENTRE 5M² E 10M², E = 10MM, COM TALISCAS. AF_03/2024</t>
  </si>
  <si>
    <t>MASSA ÚNICA, EM ARGAMASSA TRAÇO 1:2:8, PREPARO MECÂNICO, APLICADA MANUALMENTE EM PAREDES INTERNAS DE AMBIENTES COM ÁREA ENTRE 5M² E 10M², E = 17,5MM, COM TALISCAS. AF_03/2024</t>
  </si>
  <si>
    <t>MASSA ÚNICA, EM ARGAMASSA TRAÇO 1:2:8, PREPARO MECÂNICO, APLICADA MANUALMENTE EM PAREDES INTERNAS DE AMBIENTES COM ÁREA MAIOR QUE 10M², E = 17,5MM, COM TALISCAS. AF_03/2024</t>
  </si>
  <si>
    <t>MASSA ÚNICA, EM ARGAMASSA TRAÇO 1:2:8, PREPARO MECÂNICO, APLICADA MANUALMENTE EM TETO DE AMBIENTES COM PAREDES EM PÉ-DIREITO DUPLO, E = 10MM, COM TALISCAS. AF_03/2024</t>
  </si>
  <si>
    <t>MASSA ÚNICA, EM ARGAMASSA TRAÇO 1:2:8, PREPARO MECÂNICO, APLICADA MANUALMENTE EM TETO DE AMBIENTES COM PAREDES EM PÉ-DIREITO DUPLO, E = 17,5MM, COM TALISCAS. AF_03/2024</t>
  </si>
  <si>
    <t>MASSA ÚNICA, EM ARGAMASSA TRAÇO 1:2:8, PREPARO MECÂNICO, APLICADA MANUALMENTE EM TETO, E = 10MM, COM TALISCAS. AF_03/2024</t>
  </si>
  <si>
    <t>MASSA ÚNICA, EM ARGAMASSA TRAÇO 1:2:8, PREPARO MECÂNICO, APLICADA MANUALMENTE EM TETO, E = 17,5MM, COM TALISCAS. AF_03/2024</t>
  </si>
  <si>
    <t>CARGA, MANOBRA E DESCARGA DE ESCAVADEIRA SOBRE ESTEIRAS, PESO OPERACIONAL DE 17 T, EM CAVALO MECÂNICO 6X2 COM PRANCHA RETA. AF_01/2026</t>
  </si>
  <si>
    <t>CARGA, MANOBRA E DESCARGA DE FRESADORA DE ASFALTO A FRIO SOBRE RODAS, LARGURA 1,0 M, PESO OPERACIONAL DE 14,7 T, EM CAVALO MECÂNICO 6X2 COM PRANCHA RETA. AF_01/2026</t>
  </si>
  <si>
    <t>CARGA, MANOBRA E DESCARGA DE FRESADORA DE ASFALTO A FRIO SOBRE RODAS, LARGURA 2,0 M, PESO OPERACIONAL DE 27,7 T, EM CAVALO MECÂNICO 6X2 COM PRANCHA REBAIXADA. AF_01/2026</t>
  </si>
  <si>
    <t>CARGA, MANOBRA E DESCARGA DE GUINDASTE HIDRÁULICO AUTOPROPELIDO, COM LANÇA TRELIÇADA 41 M, PESO OPERACIONAL DE 43 T, EM CAVALO MECÂNICO 6X2 COM PRANCHA REBAIXADA. AF_01/2026</t>
  </si>
  <si>
    <t>CARGA, MANOBRA E DESCARGA DE MINICARREGADEIRA SOBRE RODAS, PESO OPERACIONAL DE 2,58 T, EM CAMINHÃO GUINCHO-SOCORRO 23000 KG. AF_01/2026</t>
  </si>
  <si>
    <t>CARGA, MANOBRA E DESCARGA DE MINICARREGADEIRA SOBRE RODAS, PESO OPERACIONAL DE 2,58 T, EM CAMINHÃO PLATAFORMA 16000 KG. AF_01/2026</t>
  </si>
  <si>
    <t>CARGA, MANOBRA E DESCARGA DE MINIESCAVADEIRA SOBRE ESTEIRA, PESO OPERACIONAL DE 3,5 T, EM CAMINHÃO GUINCHO-SOCORRO 23000 KG. AF_01/2026</t>
  </si>
  <si>
    <t>CARGA, MANOBRA E DESCARGA DE MINIESCAVADEIRA SOBRE ESTEIRA, PESO OPERACIONAL DE 3,5 T, EM CAMINHÃO PLATAFORMA 16000 KG. AF_01/2026</t>
  </si>
  <si>
    <t>CARGA, MANOBRA E DESCARGA DE MOTONIVELADORA, PESO OPERACIONAL DE 13 T, EM CAMINHÃO PLATAFORMA 23000 KG. AF_01/2026</t>
  </si>
  <si>
    <t>CARGA, MANOBRA E DESCARGA DE PÁ CARREGADEIRA SOBRE RODAS, CAÇAMBA DE 1,7 A 2,8 M3, PESO OPERACIONAL DE 11,63 T, EM CAMINHÃO PLATAFORMA 23000 KG. AF_01/2026</t>
  </si>
  <si>
    <t>CARGA, MANOBRA E DESCARGA DE PÁ CARREGADEIRA SOBRE RODAS, CAÇAMBA DE 2,5 A 3,5 M3, PESO OPERACIONAL DE 18,34 T, EM CAVALO MECÂNICO 6X2 COM PRANCHA RETA. AF_01/2026</t>
  </si>
  <si>
    <t>CARGA, MANOBRA E DESCARGA DE RECICLADORA DE ASFALTO A FRIO SOBRE RODAS, LARGURA 2,0 M, PESO OPERACIONAL DE 24,2 T, EM CAVALO MECÂNICO 6X2 COM PRANCHA REBAIXADA. AF_01/2026</t>
  </si>
  <si>
    <t>CARGA, MANOBRA E DESCARGA DE RETROESCAVADEIRA SOBRE RODAS COM CARREGADEIRA E MARTELO ROMPEDOR HIDRÁULICO, PESO OPERACIONAL DE 6,67 T, EM CAMINHÃO GUINCHO-SOCORRO 23000 KG. AF_01/2026</t>
  </si>
  <si>
    <t>CARGA, MANOBRA E DESCARGA DE RETROESCAVADEIRA SOBRE RODAS COM CARREGADEIRA E MARTELO ROMPEDOR HIDRÁULICO, PESO OPERACIONAL DE 6,67 T, EM CAMINHÃO PLATAFORMA 16000 KG. AF_01/2026</t>
  </si>
  <si>
    <t>CARGA, MANOBRA E DESCARGA DE RETROESCAVADEIRA SOBRE RODAS COM CARREGADEIRA, PESO OPERACIONAL DE 7,14 T, EM CAMINHÃO GUINCHO-SOCORRO 23000 KG. AF_01/2026</t>
  </si>
  <si>
    <t>CARGA, MANOBRA E DESCARGA DE RETROESCAVADEIRA SOBRE RODAS COM CARREGADEIRA, PESO OPERACIONAL DE 7,14 T, EM CAMINHÃO PLATAFORMA 16000 KG. AF_01/2026</t>
  </si>
  <si>
    <t>CARGA, MANOBRA E DESCARGA DE ROLO COMPACTADOR DE CARNEIRO VIBRATORIO, PESO OPERACIONAL SEM LASTRO DE 11,95 T, EM CAMINHÃO PLATAFORMA 23000 KG. AF_01/2026</t>
  </si>
  <si>
    <t>CARGA, MANOBRA E DESCARGA DE ROLO COMPACTADOR DE CARNEIRO VIBRATORIO, PESO OPERACIONAL SEM LASTRO DE 7,4 T, EM CAMINHÃO GUINCHO-SOCORRO 23000 KG. AF_01/2026</t>
  </si>
  <si>
    <t>CARGA, MANOBRA E DESCARGA DE ROLO COMPACTADOR DE CARNEIRO VIBRATORIO, PESO OPERACIONAL SEM LASTRO DE 7,4 T, EM CAMINHÃO PLATAFORMA 16000 KG. AF_01/2026</t>
  </si>
  <si>
    <t>CARGA, MANOBRA E DESCARGA DE ROLO COMPACTADOR DE PNEUS, PESO OPERACIONAL SEM LASTRO DE 10,8 T, EM CAMINHÃO PLATAFORMA 23000 KG. AF_01/2026</t>
  </si>
  <si>
    <t>CARGA, MANOBRA E DESCARGA DE ROLO COMPACTADOR DE PNEUS, PESO OPERACIONAL SEM LASTRO DE 9,5 T, EM CAMINHÃO PLATAFORMA 16000 KG. AF_01/2026</t>
  </si>
  <si>
    <t>CARGA, MANOBRA E DESCARGA DE ROLO COMPACTADOR VIBRATORIO TAMDEM LISO, PESO OPERACIONAL SEM LASTRO DE 10,2 T, EM CAMINHÃO PLATAFORMA 23000 KG. AF_01/2026</t>
  </si>
  <si>
    <t>CARGA, MANOBRA E DESCARGA DE ROLO COMPACTADOR VIBRATORIO TAMDEM LISO, PESO OPERACIONAL SEM LASTRO DE 6,5 T, EM CAMINHÃO GUINCHO-SOCORRO 23000 KG. AF_01/2026</t>
  </si>
  <si>
    <t>CARGA, MANOBRA E DESCARGA DE ROLO COMPACTADOR VIBRATORIO TAMDEM LISO, PESO OPERACIONAL SEM LASTRO DE 6,5 T, EM CAMINHÃO PLATAFORMA 16000 KG. AF_01/2026</t>
  </si>
  <si>
    <t>CARGA, MANOBRA E DESCARGA DE TRATOR DE ESTEIRAS, PESO OPERACIONAL DE 12,9 T, EM CAMINHÃO PLATAFORMA 23000 KG. AF_01/2026</t>
  </si>
  <si>
    <t>CARGA, MANOBRA E DESCARGA DE TRATOR DE ESTEIRAS, PESO OPERACIONAL DE 16,7 T, EM CAVALO MECÂNICO 6X2 COM PRANCHA RETA. AF_01/2026</t>
  </si>
  <si>
    <t>CARGA, MANOBRA E DESCARGA DE TRATOR DE ESTEIRAS, PESO OPERACIONAL DE 38,5 T, EM CAVALO MECÂNICO 6X2 COM PRANCHA REBAIXADA. AF_01/2026</t>
  </si>
  <si>
    <t>CARGA, MANOBRA E DESCARGA DE TRATOR DE ESTEIRAS, PESO OPERACIONAL DE 9,4 T, EM CAMINHÃO GUINCHO-SOCORRO 23000 KG. AF_01/2026</t>
  </si>
  <si>
    <t>CARGA, MANOBRA E DESCARGA DE TRATOR DE ESTEIRAS, PESO OPERACIONAL DE 9,4 T, EM CAMINHÃO PLATAFORMA 16000 KG. AF_01/2026</t>
  </si>
  <si>
    <t>CARGA, MANOBRA E DESCARGA DE TRATOR DE PNEUS 85 CV COM GRADE DE DISCOS ACOPLADA, PESO OPERACIONAL DO CONJUNTO DE 7,018 T, EM CAVALO MECÂNICO 6X2 COM PRANCHA REBAIXADA. AF_01/2026</t>
  </si>
  <si>
    <t>CARGA, MANOBRA E DESCARGA DE TRATOR DE PNEUS 85 CV COM VASSOURA MECÂNICA ACOPLADA, PESO OPERACIONAL DO CONJUNTO DE 5,495 T, EM CAMINHÃO GUINCHO-SOCORRO 23000 KG. AF_01/2026</t>
  </si>
  <si>
    <t>CARGA, MANOBRA E DESCARGA DE TRATOR DE PNEUS 85 CV COM VASSOURA MECÂNICA ACOPLADA, PESO OPERACIONAL DO CONJUNTO DE 5,495 T, EM CAMINHÃO PLATAFORMA 16000 KG. AF_01/2026</t>
  </si>
  <si>
    <t>CARGA, MANOBRA E DESCARGA DE TRATOR DE PNEUS 85 CV, PESO COM LASTRO DE 4,675 T, EM CAMINHÃO GUINCHO-SOCORRO 23000 KG. AF_01/2026</t>
  </si>
  <si>
    <t>CARGA, MANOBRA E DESCARGA DE TRATOR DE PNEUS 85 CV, PESO COM LASTRO DE 4,675 T, EM CAMINHÃO PLATAFORMA 16000 KG. AF_01/2026</t>
  </si>
  <si>
    <t>CARGA, MANOBRA E DESCARGA DE TRATOR DE PNEUS COM ESPARGIDOR DE ASFALTO COM TANQUE 2500 L, PESO OPERACIONAL DE 9,51 T, EM CAMINHÃO GUINCHO-SOCORRO 23000 KG. AF_01/2026</t>
  </si>
  <si>
    <t>CARGA, MANOBRA E DESCARGA DE TRATOR DE PNEUS COM ESPARGIDOR DE ASFALTO COM TANQUE 2500 L, PESO OPERACIONAL DE 9,51 T, EM CAMINHÃO PLATAFORMA 16000 KG. AF_01/2026</t>
  </si>
  <si>
    <t>CARGA, MANOBRA E DESCARGA DE VIBROACABADORA DE ASFALTO SOBRE ESTEIRAS, LARGURA DE PAVIMENTAÇÃO 1,90 M A 5,30 M, PESO OPERACIONAL DE 13,575 T, EM CAMINHÃO PLATAFORMA 23000 KG. AF_01/2026</t>
  </si>
  <si>
    <t>CARGA, MANOBRA E DESCARGA DE VIBROACABADORA DE ASFALTO SOBRE ESTEIRAS, LARGURA DE PAVIMENTAÇÃO MÁXIMA 8,00 M, PESO OPERACIONAL DE 18,4 T, EM CAVALO MECÂNICO 6X2 COM PRANCHA RETA. AF_01/2026</t>
  </si>
  <si>
    <t>CARGA, MANOBRA E DESCARGA DE VIBROACABADORA DE ASFALTO SOBRE RODAS, LARGURA DE PAVIMENTAÇÃO 1,70 M A 4,20 M, PESO OPERACIONAL DE 12,5 T, EM CAMINHÃO PLATAFORMA 23000 KG. AF_01/2026</t>
  </si>
  <si>
    <t>TRANSPORTE DE EQUIPAMENTO PESADO COM CAMINHÃO GUINCHO-SOCORRO 23000 KG, EM VIA INTERNA (DENTRO DO CANTEIRO) EM LEITO NATURAL. AF_01/2026</t>
  </si>
  <si>
    <t>UNXKM</t>
  </si>
  <si>
    <t>TRANSPORTE DE EQUIPAMENTO PESADO COM CAMINHÃO GUINCHO-SOCORRO 23000 KG, EM VIA INTERNA (DENTRO DO CANTEIRO) EM REVESTIMENTO PRIMÁRIO. AF_01/2026</t>
  </si>
  <si>
    <t>TRANSPORTE DE EQUIPAMENTO PESADO COM CAMINHÃO GUINCHO-SOCORRO 23000 KG, EM VIA INTERNA (DENTRO DO CANTEIRO) PAVIMENTADA. AF_01/2026</t>
  </si>
  <si>
    <t>TRANSPORTE DE EQUIPAMENTO PESADO COM CAMINHÃO GUINCHO-SOCORRO 23000 KG, EM VIA URBANA EM LEITO NATURAL. AF_01/2026</t>
  </si>
  <si>
    <t>TRANSPORTE DE EQUIPAMENTO PESADO COM CAMINHÃO GUINCHO-SOCORRO 23000 KG, EM VIA URBANA EM REVESTIMENTO PRIMÁRIO. AF_01/2026</t>
  </si>
  <si>
    <t>TRANSPORTE DE EQUIPAMENTO PESADO COM CAMINHÃO GUINCHO-SOCORRO 23000 KG, EM VIA URBANA PAVIMENTADA, ADICIONAL PARA DMT EXCEDENTE A 30 KM. AF_01/2026</t>
  </si>
  <si>
    <t>TRANSPORTE DE EQUIPAMENTO PESADO COM CAMINHÃO GUINCHO-SOCORRO 23000 KG, EM VIA URBANA PAVIMENTADA, DMT ATÉ 30 KM. AF_01/2026</t>
  </si>
  <si>
    <t>TRANSPORTE DE EQUIPAMENTO PESADO COM CAMINHÃO GUINCHO-SOCORRO 29000 KG, EM VIA INTERNA (DENTRO DO CANTEIRO) EM LEITO NATURAL. AF_01/2026</t>
  </si>
  <si>
    <t>TRANSPORTE DE EQUIPAMENTO PESADO COM CAMINHÃO GUINCHO-SOCORRO 29000 KG, EM VIA INTERNA (DENTRO DO CANTEIRO) EM REVESTIMENTO PRIMÁRIO. AF_01/2026</t>
  </si>
  <si>
    <t>TRANSPORTE DE EQUIPAMENTO PESADO COM CAMINHÃO GUINCHO-SOCORRO 29000 KG, EM VIA INTERNA (DENTRO DO CANTEIRO) PAVIMENTADA. AF_01/2026</t>
  </si>
  <si>
    <t>TRANSPORTE DE EQUIPAMENTO PESADO COM CAMINHÃO GUINCHO-SOCORRO 29000 KG, EM VIA URBANA EM LEITO NATURAL. AF_01/2026</t>
  </si>
  <si>
    <t>TRANSPORTE DE EQUIPAMENTO PESADO COM CAMINHÃO GUINCHO-SOCORRO 29000 KG, EM VIA URBANA EM REVESTIMENTO PRIMÁRIO. AF_01/2026</t>
  </si>
  <si>
    <t>TRANSPORTE DE EQUIPAMENTO PESADO COM CAMINHÃO GUINCHO-SOCORRO 29000 KG, EM VIA URBANA PAVIMENTADA, ADICIONAL PARA DMT EXCEDENTE A 30 KM. AF_01/2026</t>
  </si>
  <si>
    <t>TRANSPORTE DE EQUIPAMENTO PESADO COM CAMINHÃO GUINCHO-SOCORRO 29000 KG, EM VIA URBANA PAVIMENTADA, DMT ATÉ 30 KM. AF_01/2026</t>
  </si>
  <si>
    <t>TRANSPORTE DE EQUIPAMENTO PESADO COM CAMINHÃO PLATAFORMA 16000 KG, EM VIA INTERNA (DENTRO DO CANTEIRO) EM LEITO NATURAL. AF_01/2026</t>
  </si>
  <si>
    <t>TRANSPORTE DE EQUIPAMENTO PESADO COM CAMINHÃO PLATAFORMA 16000 KG, EM VIA INTERNA (DENTRO DO CANTEIRO) EM REVESTIMENTO PRIMÁRIO. AF_01/2026</t>
  </si>
  <si>
    <t>TRANSPORTE DE EQUIPAMENTO PESADO COM CAMINHÃO PLATAFORMA 16000 KG, EM VIA INTERNA (DENTRO DO CANTEIRO) PAVIMENTADA. AF_01/2026</t>
  </si>
  <si>
    <t>TRANSPORTE DE EQUIPAMENTO PESADO COM CAMINHÃO PLATAFORMA 16000 KG, EM VIA URBANA EM LEITO NATURAL. AF_01/2026</t>
  </si>
  <si>
    <t>TRANSPORTE DE EQUIPAMENTO PESADO COM CAMINHÃO PLATAFORMA 16000 KG, EM VIA URBANA EM REVESTIMENTO PRIMÁRIO. AF_01/2026</t>
  </si>
  <si>
    <t>TRANSPORTE DE EQUIPAMENTO PESADO COM CAMINHÃO PLATAFORMA 16000 KG, EM VIA URBANA PAVIMENTADA, ADICIONAL PARA DMT EXCEDENTE A 30 KM. AF_01/2026</t>
  </si>
  <si>
    <t>TRANSPORTE DE EQUIPAMENTO PESADO COM CAMINHÃO PLATAFORMA 16000 KG, EM VIA URBANA PAVIMENTADA, DMT ATÉ 30 KM. AF_01/2026</t>
  </si>
  <si>
    <t>TRANSPORTE DE EQUIPAMENTO PESADO COM CAMINHÃO PLATAFORMA 23000 KG, EM VIA INTERNA (DENTRO DO CANTEIRO) EM LEITO NATURAL. AF_01/2026</t>
  </si>
  <si>
    <t>TRANSPORTE DE EQUIPAMENTO PESADO COM CAMINHÃO PLATAFORMA 23000 KG, EM VIA INTERNA (DENTRO DO CANTEIRO) EM REVESTIMENTO PRIMÁRIO. AF_01/2026</t>
  </si>
  <si>
    <t>TRANSPORTE DE EQUIPAMENTO PESADO COM CAMINHÃO PLATAFORMA 23000 KG, EM VIA INTERNA (DENTRO DO CANTEIRO) PAVIMENTADA. AF_01/2026</t>
  </si>
  <si>
    <t>TRANSPORTE DE EQUIPAMENTO PESADO COM CAMINHÃO PLATAFORMA 23000 KG, EM VIA URBANA EM LEITO NATURAL. AF_01/2026</t>
  </si>
  <si>
    <t>TRANSPORTE DE EQUIPAMENTO PESADO COM CAMINHÃO PLATAFORMA 23000 KG, EM VIA URBANA EM REVESTIMENTO PRIMÁRIO. AF_01/2026</t>
  </si>
  <si>
    <t>TRANSPORTE DE EQUIPAMENTO PESADO COM CAMINHÃO PLATAFORMA 23000 KG, EM VIA URBANA PAVIMENTADA, ADICIONAL PARA DMT EXCEDENTE A 30 KM. AF_01/2026</t>
  </si>
  <si>
    <t>TRANSPORTE DE EQUIPAMENTO PESADO COM CAMINHÃO PLATAFORMA 23000 KG, EM VIA URBANA PAVIMENTADA, DMT ATÉ 30 KM. AF_01/2026</t>
  </si>
  <si>
    <t>TRANSPORTE DE EQUIPAMENTO PESADO COM CAMINHÃO PLATAFORMA 29000 KG, EM VIA INTERNA (DENTRO DO CANTEIRO) EM LEITO NATURAL. AF_01/2026</t>
  </si>
  <si>
    <t>TRANSPORTE DE EQUIPAMENTO PESADO COM CAMINHÃO PLATAFORMA 29000 KG, EM VIA INTERNA (DENTRO DO CANTEIRO) EM REVESTIMENTO PRIMÁRIO. AF_01/2026</t>
  </si>
  <si>
    <t>TRANSPORTE DE EQUIPAMENTO PESADO COM CAMINHÃO PLATAFORMA 29000 KG, EM VIA INTERNA (DENTRO DO CANTEIRO) PAVIMENTADA. AF_01/2026</t>
  </si>
  <si>
    <t>TRANSPORTE DE EQUIPAMENTO PESADO COM CAMINHÃO PLATAFORMA 29000 KG, EM VIA URBANA EM LEITO NATURAL. AF_01/2026</t>
  </si>
  <si>
    <t>TRANSPORTE DE EQUIPAMENTO PESADO COM CAMINHÃO PLATAFORMA 29000 KG, EM VIA URBANA EM REVESTIMENTO PRIMÁRIO. AF_01/2026</t>
  </si>
  <si>
    <t>TRANSPORTE DE EQUIPAMENTO PESADO COM CAMINHÃO PLATAFORMA 29000 KG, EM VIA URBANA PAVIMENTADA, ADICIONAL PARA DMT EXCEDENTE A 30 KM. AF_01/2026</t>
  </si>
  <si>
    <t>TRANSPORTE DE EQUIPAMENTO PESADO COM CAMINHÃO PLATAFORMA 29000 KG, EM VIA URBANA PAVIMENTADA, DMT ATÉ 30 KM. AF_01/2026</t>
  </si>
  <si>
    <t>TRANSPORTE DE EQUIPAMENTO PESADO COM CAVALO MECÂNICO 6X2 COM PRANCHA REBAIXADA KG, EM VIA INTERNA (DENTRO DO CANTEIRO) EM LEITO NATURAL. AF_01/2026</t>
  </si>
  <si>
    <t>TRANSPORTE DE EQUIPAMENTO PESADO COM CAVALO MECÂNICO 6X2 COM PRANCHA REBAIXADA KG, EM VIA INTERNA (DENTRO DO CANTEIRO) EM REVESTIMENTO PRIMÁRIO. AF_01/2026</t>
  </si>
  <si>
    <t>TRANSPORTE DE EQUIPAMENTO PESADO COM CAVALO MECÂNICO 6X2 COM PRANCHA REBAIXADA KG, EM VIA INTERNA (DENTRO DO CANTEIRO) PAVIMENTADA. AF_01/2026</t>
  </si>
  <si>
    <t>TRANSPORTE DE EQUIPAMENTO PESADO COM CAVALO MECÂNICO 6X2 COM PRANCHA REBAIXADA KG, EM VIA URBANA EM LEITO NATURAL. AF_01/2026</t>
  </si>
  <si>
    <t>TRANSPORTE DE EQUIPAMENTO PESADO COM CAVALO MECÂNICO 6X2 COM PRANCHA REBAIXADA KG, EM VIA URBANA EM REVESTIMENTO PRIMÁRIO. AF_01/2026</t>
  </si>
  <si>
    <t>TRANSPORTE DE EQUIPAMENTO PESADO COM CAVALO MECÂNICO 6X2 COM PRANCHA REBAIXADA KG, EM VIA URBANA PAVIMENTADA, ADICIONAL PARA DMT EXCEDENTE A 30 KM. AF_01/2026</t>
  </si>
  <si>
    <t>TRANSPORTE DE EQUIPAMENTO PESADO COM CAVALO MECÂNICO 6X2 COM PRANCHA REBAIXADA KG, EM VIA URBANA PAVIMENTADA, DMT ATÉ 30 KM. AF_01/2026</t>
  </si>
  <si>
    <t>TRANSPORTE DE EQUIPAMENTO PESADO COM CAVALO MECÂNICO 6X2 COM PRANCHA RETA KG, EM VIA INTERNA (DENTRO DO CANTEIRO) EM LEITO NATURAL. AF_01/2026</t>
  </si>
  <si>
    <t>TRANSPORTE DE EQUIPAMENTO PESADO COM CAVALO MECÂNICO 6X2 COM PRANCHA RETA KG, EM VIA INTERNA (DENTRO DO CANTEIRO) EM REVESTIMENTO PRIMÁRIO. AF_01/2026</t>
  </si>
  <si>
    <t>TRANSPORTE DE EQUIPAMENTO PESADO COM CAVALO MECÂNICO 6X2 COM PRANCHA RETA KG, EM VIA INTERNA (DENTRO DO CANTEIRO) PAVIMENTADA. AF_01/2026</t>
  </si>
  <si>
    <t>TRANSPORTE DE EQUIPAMENTO PESADO COM CAVALO MECÂNICO 6X2 COM PRANCHA RETA KG, EM VIA URBANA EM LEITO NATURAL. AF_01/2026</t>
  </si>
  <si>
    <t>TRANSPORTE DE EQUIPAMENTO PESADO COM CAVALO MECÂNICO 6X2 COM PRANCHA RETA KG, EM VIA URBANA EM REVESTIMENTO PRIMÁRIO. AF_01/2026</t>
  </si>
  <si>
    <t>TRANSPORTE DE EQUIPAMENTO PESADO COM CAVALO MECÂNICO 6X2 COM PRANCHA RETA KG, EM VIA URBANA PAVIMENTADA, ADICIONAL PARA DMT EXCEDENTE A 30 KM. AF_01/2026</t>
  </si>
  <si>
    <t>TRANSPORTE DE EQUIPAMENTO PESADO COM CAVALO MECÂNICO 6X2 COM PRANCHA RETA KG, EM VIA URBANA PAVIMENTADA, DMT ATÉ 30 KM. AF_01/2026</t>
  </si>
  <si>
    <t>INSTALAÇÃO DE BALIZADOR METÁLICO COM LED, EM ALUMÍNIO COM DIFUSOR EM POLICARBONATO E DIMENSÕES 6,2 CM X30 CM, COM PINTURA ELETROSTÁTICA, SOBRE PISO DE CONCRETO EXISTENTE. AF_11/2021</t>
  </si>
  <si>
    <t>INSTALAÇÃO DE BALIZADOR METÁLICO, MODELO OLEGÁRIO, EM TUBO DE AÇO GALVANIZADO ESPESSURA 3" E DIMENSÕES 9 CM X 78,5 CM, COM PINTURA ELETROSTÁTICA, SOBRE PISO DE CONCRETO EXISTENTE. AF_11/2021</t>
  </si>
  <si>
    <t>INSTALAÇÃO DE BALIZADOR METÁLICO, MODELO OLEGÁRIO, EM TUBO DE AÇO GALVANIZADO ESPESSURA 3" E DIMENSÕES 9 CM X 78,5 CM, COM PINTURA ELETROSTÁTICA, SOBRE SOLO. AF_11/2021</t>
  </si>
  <si>
    <t>INSTALAÇÃO DE BALIZADOR PRÉ-FABRICADO DE CONCRETO, DIMENSÕES 30 CM X 60 CM, SOBRE PISO DE CONCRETO EXISTENTE. AF_11/2021</t>
  </si>
  <si>
    <t>INSTALAÇÃO DE BALIZADOR PRÉ-FABRICADO DE CONCRETO, DIMENSÕES 30 CM X 60 CM, SOBRE SOLO. AF_11/2021</t>
  </si>
  <si>
    <t>INSTALAÇÃO DE BANCO CIRCULAR PRÉ-FABRICADO DE CONCRETO, DIMENSÕES 60 CM X 40 CM. AF_11/2021</t>
  </si>
  <si>
    <t>INSTALAÇÃO DE BANCO METÁLICO COM ENCOSTO, 1,60 M DE COMPRIMENTO, EM TUBO DE AÇO CARBONO COM PINTURA ELETROSTÁTICA, SOBRE PISO DE CONCRETO EXISTENTE. AF_11/2021</t>
  </si>
  <si>
    <t>INSTALAÇÃO DE BANCO METÁLICO SEM ENCOSTO, EM TUBOS E CHAPAS DE AÇO CARBONO, PINTURA POR PROCESSO ELETROSTÁTICO, DIMENSÕES 49 CM X 157 CM X 34 CM, SOBRE PISO DE CONCRETO EXISTENTE. AF_11/2021</t>
  </si>
  <si>
    <t>INSTALAÇÃO DE BANCO PRÉ-FABRICADO DE CONCRETO COM ENCOSTO, DIMENSÕES 180 CM X 64 CM X 89 CM, SOBRE PISO DE CONCRETO EXISTENTE. AF_11/2021</t>
  </si>
  <si>
    <t>INSTALAÇÃO DE BANCO PRÉ-FABRICADO DE CONCRETO COM ENCOSTO, DIMENSÕES 180 CM X 64 CM X 89 CM, SOBRE SOLO. AF_11/2021</t>
  </si>
  <si>
    <t>INSTALAÇÃO DE BANCO PRÉ-FABRICADO DE CONCRETO SEM ENCOSTO, DIMENSÕES 115 CM X 50 CM X 45 CM, SOBRE PISO DE CONCRETO EXISTENTE. AF_11/2021</t>
  </si>
  <si>
    <t>INSTALAÇÃO DE BANCO PRÉ-FABRICADO DE CONCRETO SEM ENCOSTO, DIMENSÕES 115 CM X 50 CM X 45 CM, SOBRE SOLO. AF_11/2021</t>
  </si>
  <si>
    <t>INSTALAÇÃO DE BICICLETÁRIO MODELO U INVERTIDO, DIMENSÕES 110 CM X 78 CM EM TUBO CIRCULAR DE AÇO Ø 2'' COM PINTURA ELETROSTÁTICA, FIXADO COM CONCRETO, SOBRE SOLO. AF_11/2021</t>
  </si>
  <si>
    <t>INSTALAÇÃO DE BICICLETÁRIO MODELO U INVERTIDO, DIMENSÕES 82 CM X 78 CM EM TUBO CIRCULAR DE AÇO Ø 2'' COM PINTURA ELETROSTÁTICA, FIXADO COM CHUMBADOR MECÂNICO, SOBRE PISO DE CONCRETO EXISTENTE. AF_11/2021</t>
  </si>
  <si>
    <t>INSTALAÇÃO DE BICICLETÁRIO MODELO U INVERTIDO, DIMENSÕES 82 CM X 78 CM EM TUBO CIRCULAR DE AÇO Ø 2'' COM PINTURA ELETROSTÁTICA, FIXADO COM CONCRETO, SOBRE PISO DE CONCRETO EXISTENTE. AF_11/2021</t>
  </si>
  <si>
    <t>INSTALAÇÃO DE CONJUNTO COM MESA E QUATRO BANCOS PRÉ-FABRICADO DE CONCRETO, DIMENSÕES 90 CM X 95 CM (MESA) E 20 CM X 60 CM (BANCO), SOBRE PISO DE CONCRETO EXISTENTE. AF_11/2021</t>
  </si>
  <si>
    <t>INSTALAÇÃO DE CONJUNTO COM MESA E QUATRO BANCOS PRÉ-FABRICADO DE CONCRETO, DIMENSÕES 90 CM X 95 CM (MESA) E 20 CM X 60 CM (BANCO), SOBRE SOLO. AF_11/2021</t>
  </si>
  <si>
    <t>INSTALAÇÃO DE FLOREIRA CIRCULAR PRÉ-FABRICADO DE CONCRETO, DIMENSÕES 60 CM X 40 CM. AF_11/2021</t>
  </si>
  <si>
    <t>INSTALAÇÃO DE LIXEIRA METÁLICA DUPLA, CAPACIDADE DE 60 L, EM TUBO DE AÇO CARBONO E CESTOS EM CHAPA DE AÇO COM PINTURA ELETROSTÁTICA, SOBRE SOLO. AF_11/2021</t>
  </si>
  <si>
    <t>INSTALAÇÃO DE LIXEIRA PRÉ-FABRICADA DE CONCRETO, VOLUME MÍNIMO DE 120 L. AF_11/2021</t>
  </si>
  <si>
    <t>INSTALAÇÃO DE PERGOLADO DE MADEIRA, EM MAÇARANDUBA, ANGELIM OU EQUIVALENTE DA REGIÃO, FIXADO COM CONCRETO SOBRE PISO DE CONCRETO EXISTENTE. AF_11/2021</t>
  </si>
  <si>
    <t>INSTALAÇÃO DE PERGOLADO DE MADEIRA, EM MAÇARANDUBA, ANGELIM OU EQUIVALENTE DA REGIÃO, FIXADO COM CONCRETO SOBRE SOLO. AF_11/2021</t>
  </si>
  <si>
    <t>REVESTIMENTO DECORATIVO MONOCAMADA EXECUTADO COM EQUIPAMENTO DE PROJEÇÃO EM FACHADA DE UM EDIFÍCIO DE ALVENARIA ESTRUTURAL E ACABAMENTO CHAPISCADO/FLOCADO. AF_03/2024</t>
  </si>
  <si>
    <t>REVESTIMENTO DECORATIVO MONOCAMADA EXECUTADO COM EQUIPAMENTO DE PROJEÇÃO EM FACHADA DE UM EDIFÍCIO DE ALVENARIA ESTRUTURAL E ACABAMENTO RASPADO. AF_03/2024</t>
  </si>
  <si>
    <t>REVESTIMENTO DECORATIVO MONOCAMADA EXECUTADO COM EQUIPAMENTO DE PROJEÇÃO EM FACHADA DE UM EDIFÍCIO DE ALVENARIA ESTRUTURAL E ACABAMENTO TRAVERTINO. AF_03/2024</t>
  </si>
  <si>
    <t>REVESTIMENTO DECORATIVO MONOCAMADA EXECUTADO COM EQUIPAMENTO DE PROJEÇÃO EM FACHADA DE UM EDIFÍCIO DE ESTRUTURA CONVENCIONAL E ACABAMENTO CHAPISCADO/FLOCADO. AF_03/2024</t>
  </si>
  <si>
    <t>REVESTIMENTO DECORATIVO MONOCAMADA EXECUTADO COM EQUIPAMENTO DE PROJEÇÃO EM FACHADA DE UM EDIFÍCIO DE ESTRUTURA CONVENCIONAL E ACABAMENTO RASPADO. AF_03/2024</t>
  </si>
  <si>
    <t>REVESTIMENTO DECORATIVO MONOCAMADA EXECUTADO COM EQUIPAMENTO DE PROJEÇÃO EM FACHADA DE UM EDIFÍCIO DE ESTRUTURA CONVENCIONAL E ACABAMENTO TRAVERTINO. AF_03/2024</t>
  </si>
  <si>
    <t>REVESTIMENTO DECORATIVO MONOCAMADA EXECUTADO MANUALMENTE EM FACHADA DE UM EDIFÍCIO DE ALVENARIA ESTRUTURAL E ACABAMENTO CHAPISCADO/FLOCADO. AF_03/2024</t>
  </si>
  <si>
    <t>REVESTIMENTO DECORATIVO MONOCAMADA EXECUTADO MANUALMENTE EM FACHADA DE UM EDIFÍCIO DE ALVENARIA ESTRUTURAL E ACABAMENTO RASPADO. AF_03/2024</t>
  </si>
  <si>
    <t>REVESTIMENTO DECORATIVO MONOCAMADA EXECUTADO MANUALMENTE EM FACHADA DE UM EDIFÍCIO DE ALVENARIA ESTRUTURAL E ACABAMENTO TRAVERTINO. AF_03/2024</t>
  </si>
  <si>
    <t>REVESTIMENTO DECORATIVO MONOCAMADA EXECUTADO MANUALMENTE EM FACHADA DE UM EDIFÍCIO DE ESTRUTURA CONVENCIONAL E ACABAMENTO CHAPISCADO/FLOCADO. AF_03/2024</t>
  </si>
  <si>
    <t>REVESTIMENTO DECORATIVO MONOCAMADA EXECUTADO MANUALMENTE EM FACHADA DE UM EDIFÍCIO DE ESTRUTURA CONVENCIONAL E ACABAMENTO RASPADO. AF_03/2024</t>
  </si>
  <si>
    <t>REVESTIMENTO DECORATIVO MONOCAMADA EXECUTADO MANUALMENTE EM FACHADA DE UM EDIFÍCIO DE ESTRUTURA CONVENCIONAL E ACABAMENTO TRAVERTINO. AF_03/2024</t>
  </si>
  <si>
    <t>ASCENSÃO DE GRUA ASCENSIONAL. AF_03/2024</t>
  </si>
  <si>
    <t>ASCENSÃO DE MINI GRUA. AF_03/2024</t>
  </si>
  <si>
    <t>ASCENSÃO E DESCIDA DE ELEVADOR DE CREMALHEIRA. AF_03/2024</t>
  </si>
  <si>
    <t>ASCENSÃO E DESCIDA DE GRUA FIXA. AF_03/2024</t>
  </si>
  <si>
    <t>MONTAGEM E DESMONTAGEM DE GRUA ASCENSIONAL, UTILIZAÇÃO DE GUINDASTE AUTOPROPELIDO 90T. AF_03/2024</t>
  </si>
  <si>
    <t>MONTAGEM E DESMONTAGEM DE GRUA ASCENSIONAL, UTILIZAÇÃO DE GUINDASTE DERRICK. AF_03/2024</t>
  </si>
  <si>
    <t>MONTAGEM E DESMONTAGEM DE MINI GRUA. AF_03/2024</t>
  </si>
  <si>
    <t>MONTAGEM E DESMONTAGEM DE TRECHO INICIAL DE ELEVADOR DE CREMALHEIRA, CABINE DUPLA - EXCLUSO FUNDAÇÕES. AF_03/2024</t>
  </si>
  <si>
    <t>MONTAGEM E DESMONTAGEM DE TRECHO INICIAL DE ELEVADOR DE CREMALHEIRA, CABINE SIMPLES - EXCLUSO FUNDAÇÕES. AF_03/2024</t>
  </si>
  <si>
    <t>MONTAGEM E DESMONTAGEM DO TRECHO INICIAL DE GRUA FIXA (ALTURA LIVRE) - EXCLUSO FUNDAÇÕES. AF_03/2024</t>
  </si>
  <si>
    <t>APLICAÇÃO DE ADUBO EM SOLO. AF_07/2024</t>
  </si>
  <si>
    <t>APLICAÇÃO DE CALCÁRIO PARA CORREÇÃO DO PH DO SOLO. AF_07/2024</t>
  </si>
  <si>
    <t>ESPALHAMENTO DE TERRA VEGETAL PARA O PLANTIO. AF_07/2024</t>
  </si>
  <si>
    <t>PLANTIO DE ARBUSTO OU CERCA VIVA. AF_07/2024</t>
  </si>
  <si>
    <t>PLANTIO DE ESPÉCIE VEGETAL, TIPO COMIGO-NINGUÉM-PODE OU EQUIVALENTE, COM ALTURA DE MUDA MAIOR QUE 0,50 M E MENOR OU IGUAL A 1,00 M. AF_07/2024</t>
  </si>
  <si>
    <t>PLANTIO DE ESPÉCIE VEGETAL, TIPO COMIGO-NINGUÉM-PODE OU EQUIVALENTE, COM ALTURA DE MUDA MAIOR QUE 1,00 M. AF_07/2024</t>
  </si>
  <si>
    <t>PLANTIO DE ESPÉCIE VEGETAL, TIPO COMIGO-NINGUÉM-PODE OU EQUIVALENTE, COM ALTURA DE MUDA MENOR OU IGUAL A 0,50 M. AF_07/2024</t>
  </si>
  <si>
    <t>PLANTIO DE FORRAÇÃO. AF_07/2024</t>
  </si>
  <si>
    <t>PLANTIO DE GRAMA BATATAIS EM PLACAS. AF_07/2024</t>
  </si>
  <si>
    <t>PLANTIO DE GRAMA EM PAVIMENTO CONCREGRAMA. AF_07/2024</t>
  </si>
  <si>
    <t>PLANTIO DE PALMEIRA COM ALTURA DE MUDA MAIOR QUE 2,00 M E MENOR OU IGUAL A 4,00 M. AF_07/2024</t>
  </si>
  <si>
    <t>PLANTIO DE PALMEIRA COM ALTURA DE MUDA MAIOR QUE 4,00 M . AF_07/2024</t>
  </si>
  <si>
    <t>PLANTIO DE PALMEIRA COM ALTURA DE MUDA MENOR OU IGUAL A 2,00 M . AF_07/2024</t>
  </si>
  <si>
    <t>PLANTIO DE ÁRVORE FRUTÍFERA COM ALTURA DE MUDA MAIOR QUE 2,00 M E MENOR OU IGUAL A 4,00 M. AF_07/2024</t>
  </si>
  <si>
    <t>PLANTIO DE ÁRVORE FRUTÍFERA COM ALTURA DE MUDA MAIOR QUE 4,00 M. AF_07/2024</t>
  </si>
  <si>
    <t>PLANTIO DE ÁRVORE FRUTÍFERA COM ALTURA DE MUDA MENOR OU IGUAL A 2,00 M. AF_07/2024</t>
  </si>
  <si>
    <t>PLANTIO DE ÁRVORE ORNAMENTAL COM ALTURA DE MUDA MAIOR QUE 2,00 M E MENOR OU IGUAL A 4,00 M . AF_07/2024</t>
  </si>
  <si>
    <t>PLANTIO DE ÁRVORE ORNAMENTAL COM ALTURA DE MUDA MAIOR QUE 4,00 M. AF_07/2024</t>
  </si>
  <si>
    <t>PLANTIO DE ÁRVORE ORNAMENTAL COM ALTURA DE MUDA MENOR OU IGUAL A 2,00 M . AF_07/2024</t>
  </si>
  <si>
    <t>REVOLVIMENTO E LIMPEZA MANUAL DE SOLO. AF_07/2024</t>
  </si>
  <si>
    <t>ARMAÇÃO DO SISTEMA DE PAREDES DE CONCRETO, EXECUTADA COMO ARMADURA NEGATIVA DE LAJES, TELA L-159. AF_12/2024</t>
  </si>
  <si>
    <t>ARMAÇÃO DO SISTEMA DE PAREDES DE CONCRETO, EXECUTADA COMO ARMADURA NEGATIVA DE LAJES, TELA L-196. AF_12/2024</t>
  </si>
  <si>
    <t>ARMAÇÃO DO SISTEMA DE PAREDES DE CONCRETO, EXECUTADA COMO ARMADURA NEGATIVA DE LAJES, TELA T-138. AF_12/2024</t>
  </si>
  <si>
    <t>ARMAÇÃO DO SISTEMA DE PAREDES DE CONCRETO, EXECUTADA COMO ARMADURA NEGATIVA DE LAJES, TELA T-159. AF_12/2024</t>
  </si>
  <si>
    <t>ARMAÇÃO DO SISTEMA DE PAREDES DE CONCRETO, EXECUTADA COMO ARMADURA NEGATIVA DE LAJES, TELA T-196. AF_12/2024</t>
  </si>
  <si>
    <t>ARMAÇÃO DO SISTEMA DE PAREDES DE CONCRETO, EXECUTADA COMO ARMADURA POSITIVA DE LAJES, TELA Q-138. AF_12/2024</t>
  </si>
  <si>
    <t>ARMAÇÃO DO SISTEMA DE PAREDES DE CONCRETO, EXECUTADA COMO ARMADURA POSITIVA DE LAJES, TELA Q-159. AF_12/2024</t>
  </si>
  <si>
    <t>ARMAÇÃO DO SISTEMA DE PAREDES DE CONCRETO, EXECUTADA COMO ARMADURA POSITIVA DE LAJES, TELA Q-196. AF_12/2024</t>
  </si>
  <si>
    <t>ARMAÇÃO DO SISTEMA DE PAREDES DE CONCRETO, EXECUTADA COMO REFORÇO, VERGALHÃO DE 10,0 MM DE DIÂMETRO. AF_12/2024</t>
  </si>
  <si>
    <t>ARMAÇÃO DO SISTEMA DE PAREDES DE CONCRETO, EXECUTADA COMO REFORÇO, VERGALHÃO DE 12,5 MM DE DIÂMETRO. AF_12/2024</t>
  </si>
  <si>
    <t>ARMAÇÃO DO SISTEMA DE PAREDES DE CONCRETO, EXECUTADA COMO REFORÇO, VERGALHÃO DE 5,0 MM DE DIÂMETRO. AF_12/2024</t>
  </si>
  <si>
    <t>ARMAÇÃO DO SISTEMA DE PAREDES DE CONCRETO, EXECUTADA COMO REFORÇO, VERGALHÃO DE 6,3 MM DE DIÂMETRO. AF_12/2024</t>
  </si>
  <si>
    <t>ARMAÇÃO DO SISTEMA DE PAREDES DE CONCRETO, EXECUTADA COMO REFORÇO, VERGALHÃO DE 8,0 MM DE DIÂMETRO. AF_12/2024</t>
  </si>
  <si>
    <t>ARMAÇÃO DO SISTEMA DE PAREDES DE CONCRETO, EXECUTADA EM PAREDES DE EDIFICAÇÕES MULTIFAMILIARES, TELA Q-138. AF_12/2024_PS</t>
  </si>
  <si>
    <t>ARMAÇÃO DO SISTEMA DE PAREDES DE CONCRETO, EXECUTADA EM PAREDES DE EDIFICAÇÕES MULTIFAMILIARES, TELA Q-283. AF_12/2024_PS</t>
  </si>
  <si>
    <t>ARMAÇÃO DO SISTEMA DE PAREDES DE CONCRETO, EXECUTADA EM PAREDES DE EDIFICAÇÕES UNIFAMILIARES OU MULTIFAMILIARES, TELA Q-92. AF_12/2024_PS</t>
  </si>
  <si>
    <t>ARMAÇÃO DO SISTEMA DE PAREDES DE CONCRETO, EXECUTADA EM PAREDES DE EDIFICAÇÕES UNIFAMILIARES, TELA Q-61. AF_12/2024_PS</t>
  </si>
  <si>
    <t>ARMAÇÃO DO SISTEMA DE PAREDES DE CONCRETO, EXECUTADA EM PAREDES DE EDIFICAÇÕES UNIFAMILIARES, TELA Q-75. AF_12/2024</t>
  </si>
  <si>
    <t>ARMAÇÃO DO SISTEMA DE PAREDES DE CONCRETO, EXECUTADA EM PLATIBANDAS, TELA Q-92. AF_12/2024_PS</t>
  </si>
  <si>
    <t>CONCRETAGEM DE EDIFICAÇÕES (PAREDES E LAJES) FEITAS COM SISTEMA DE FÔRMAS MANUSEÁVEIS, COM CONCRETO USINADO AUTOADENSÁVEL FCK 25 MPA - LANÇAMENTO E ACABAMENTO. AF_09/2024</t>
  </si>
  <si>
    <t>CONCRETAGEM DE EDIFICAÇÕES (PAREDES E LAJES) FEITAS COM SISTEMA DE FÔRMAS MANUSEÁVEIS, COM CONCRETO USINADO AUTOADENSÁVEL REFORÇADO COM FIBRAS DE POLIPROPILENO, FCK 25 MPA - LANÇAMENTO E ACABAMENTO. AF_09/2024</t>
  </si>
  <si>
    <t>CONCRETAGEM DE EDIFICAÇÕES (PAREDES E LAJES) FEITAS COM SISTEMA DE FÔRMAS MANUSEÁVEIS, COM CONCRETO USINADO BOMBEÁVEL FCK 25 MPA - LANÇAMENTO, ADENSAMENTO E ACABAMENTO. AF_09/2024</t>
  </si>
  <si>
    <t>CONCRETAGEM DE ESCADAS EM EDIFICAÇÕES MULTIFAMILIARES FEITAS COM SISTEMA DE FÔRMAS MANUSEÁVEIS COM CONCRETO USINADO AUTOADENSÁVEL REFORÇADO COM FIBRAS DE POLIPROPILENO, FCK 25 MPA - LANÇAMENTO E ACABAMENTO. AF_09/2024</t>
  </si>
  <si>
    <t>CONCRETAGEM DE ESCADAS EM EDIFICAÇÕES MULTIFAMILIARES FEITAS COM SISTEMA DE FÔRMAS MANUSEÁVEIS COM CONCRETO USINADO AUTOADENSÁVEL, FCK 25 MPA - LANÇAMENTO E ACABAMENTO. AF_09/2024</t>
  </si>
  <si>
    <t>CONCRETAGEM DE ESCADAS EM EDIFICAÇÕES MULTIFAMILIARES FEITAS COM SISTEMA DE FÔRMAS MANUSEÁVEIS COM CONCRETO USINADO BOMBEÁVEL, FCK 25 MPA - LANÇAMENTO, ADENSAMENTO E ACABAMENTO. AF_09/2024</t>
  </si>
  <si>
    <t>CONCRETAGEM DE LAJES EM EDIFICAÇÕES MULTIFAMILIARES FEITAS COM SISTEMA DE FÔRMAS MANUSEÁVEIS, COM CONCRETO USINADO BOMBEÁVEL FCK 25 MPA - LANÇAMENTO, ADENSAMENTO E ACABAMENTO. AF_09/2024</t>
  </si>
  <si>
    <t>CONCRETAGEM DE LAJES EM EDIFICAÇÕES UNIFAMILIARES FEITAS COM SISTEMA DE FÔRMAS MANUSEÁVEIS, COM CONCRETO USINADO BOMBEÁVEL FCK 25 MPA - LANÇAMENTO, ADENSAMENTO E ACABAMENTO. AF_09/2024</t>
  </si>
  <si>
    <t>CONCRETAGEM DE PAREDES EM EDIFICAÇÕES MULTIFAMILIARES FEITAS COM SISTEMA DE FÔRMAS MANUSEÁVEIS, COM CONCRETO USINADO BOMBEÁVEL FCK 25 MPA - LANÇAMENTO, ADENSAMENTO E ACABAMENTO. AF_09/2024</t>
  </si>
  <si>
    <t>CONCRETAGEM DE PAREDES EM EDIFICAÇÕES UNIFAMILIARES FEITAS COM SISTEMA DE FÔRMAS MANUSEÁVEIS, COM CONCRETO USINADO BOMBEÁVEL FCK 25 MPA - LANÇAMENTO, ADENSAMENTO E ACABAMENTO. AF_09/2024</t>
  </si>
  <si>
    <t>CONCRETAGEM DE PLATIBANDA EM EDIFICAÇÕES MULTIFAMILIARES FEITAS COM SISTEMA DE FÔRMAS MANUSEÁVEIS, COM CONCRETO USINADO AUTOADENSÁVEL FCK 25 MPA - LANÇAMENTO E ACABAMENTO. AF_09/2024</t>
  </si>
  <si>
    <t>CONCRETAGEM DE PLATIBANDA EM EDIFICAÇÕES MULTIFAMILIARES FEITAS COM SISTEMA DE FÔRMAS MANUSEÁVEIS, COM CONCRETO USINADO AUTOADENSÁVEL REFORÇADO COM FIBRAS DE POLIPROPILENO, FCK 25 MPA - LANÇAMENTO E ACABAMENTO. AF_09/2024</t>
  </si>
  <si>
    <t>CONCRETAGEM DE PLATIBANDA EM EDIFICAÇÕES MULTIFAMILIARES FEITAS COM SISTEMA DE FÔRMAS MANUSEÁVEIS, COM CONCRETO USINADO BOMBEÁVEL FCK 25 MPA - LANÇAMENTO, ADENSAMENTO E ACABAMENTO. AF_09/2024</t>
  </si>
  <si>
    <t>CONCRETAGEM DE PLATIBANDA EM EDIFICAÇÕES UNIFAMILIARES FEITAS COM SISTEMA DE FÔRMAS MANUSEÁVEIS, COM CONCRETO USINADO AUTOADENSÁVEL FCK 25 MPA - LANÇAMENTO E ACABAMENTO. AF_09/2024</t>
  </si>
  <si>
    <t>CONCRETAGEM DE PLATIBANDA EM EDIFICAÇÕES UNIFAMILIARES FEITAS COM SISTEMA DE FÔRMAS MANUSEÁVEIS, COM CONCRETO USINADO AUTOADENSÁVEL REFORÇADO COM FIBRAS DE POLIPROPILENO, FCK 25 MPA - LANÇAMENTO E ACABAMENTO. AF_09/2024</t>
  </si>
  <si>
    <t>CONCRETAGEM DE PLATIBANDA EM EDIFICAÇÕES UNIFAMILIARES FEITAS COM SISTEMA DE FÔRMAS MANUSEÁVEIS, COM CONCRETO USINADO BOMBEÁVEL FCK 25 MPA - LANÇAMENTO, ADENSAMENTO E ACABAMENTO. AF_09/2024</t>
  </si>
  <si>
    <t>ESTUCAMENTO DE DENSIDADE ALTA DE PANOS DE FACHADA DO SISTEMA DE PAREDES DE CONCRETO EM EDIFICAÇÕES DE MÚLTIPLOS PAVIMENTOS, PAVIMENTO TÉRREO, UTILIZAÇÃO DE ARGAMASSA COLANTE. AF_12/2024</t>
  </si>
  <si>
    <t>ESTUCAMENTO DE DENSIDADE ALTA DE PANOS DE FACHADA DO SISTEMA DE PAREDES DE CONCRETO EM EDIFICAÇÕES DE MÚLTIPLOS PAVIMENTOS, PAVIMENTO TÉRREO, UTILIZAÇÃO DE ARGAMASSA POLIMÉRICA. AF_12/2024</t>
  </si>
  <si>
    <t>ESTUCAMENTO DE DENSIDADE ALTA DE PANOS DE FACHADA DO SISTEMA DE PAREDES DE CONCRETO EM EDIFICAÇÕES DE MÚLTIPLOS PAVIMENTOS, PAVIMENTO TÉRREO, UTILIZAÇÃO DE ARGAMASSA TRAÇO 1:0,5:4,5 (CIM:CAL:AREIA). AF_12/2024</t>
  </si>
  <si>
    <t>ESTUCAMENTO DE DENSIDADE ALTA DE PANOS DE FACHADA DO SISTEMA DE PAREDES DE CONCRETO EM EDIFICAÇÕES DE MÚLTIPLOS PAVIMENTOS, PAVIMENTOS SUPERIORES, UTILIZAÇÃO DE ARGAMASSA COLANTE. AF_12/2024</t>
  </si>
  <si>
    <t>ESTUCAMENTO DE DENSIDADE ALTA DE PANOS DE FACHADA DO SISTEMA DE PAREDES DE CONCRETO EM EDIFICAÇÕES DE MÚLTIPLOS PAVIMENTOS, PAVIMENTOS SUPERIORES, UTILIZAÇÃO DE ARGAMASSA POLIMÉRICA. AF_12/2024</t>
  </si>
  <si>
    <t>ESTUCAMENTO DE DENSIDADE ALTA DE PANOS DE FACHADA DO SISTEMA DE PAREDES DE CONCRETO EM EDIFICAÇÕES DE MÚLTIPLOS PAVIMENTOS, PAVIMENTOS SUPERIORES, UTILIZAÇÃO DE ARGAMASSA TRAÇO 1:0,5:4,5 (CIM:CAL:AREIA). AF_12/2024</t>
  </si>
  <si>
    <t>ESTUCAMENTO DE DENSIDADE ALTA DE PANOS DE FACHADA DO SISTEMA DE PAREDES DE CONCRETO EM UNIDADES HABITACIONAIS DE DOIS PAVIMENTOS (SOBRADO), ACESSO COM ANDAIME FACHADEIRO, UTILIZAÇÃO DE ARGAMASSA COLANTE. AF_12/2024</t>
  </si>
  <si>
    <t>ESTUCAMENTO DE DENSIDADE ALTA DE PANOS DE FACHADA DO SISTEMA DE PAREDES DE CONCRETO EM UNIDADES HABITACIONAIS DE DOIS PAVIMENTOS (SOBRADO), ACESSO COM ANDAIME FACHADEIRO, UTILIZAÇÃO DE ARGAMASSA POLIMÉRICA. AF_12/2024</t>
  </si>
  <si>
    <t>ESTUCAMENTO DE DENSIDADE ALTA DE PANOS DE FACHADA DO SISTEMA DE PAREDES DE CONCRETO EM UNIDADES HABITACIONAIS DE DOIS PAVIMENTOS (SOBRADO), ACESSO COM ANDAIME FACHADEIRO, UTILIZAÇÃO DE ARGAMASSA TRAÇO 1:0,5:4,5 (CIM:CAL:AREIA). AF_12/2024</t>
  </si>
  <si>
    <t>ESTUCAMENTO DE DENSIDADE ALTA DE PANOS DE FACHADA DO SISTEMA DE PAREDES DE CONCRETO EM UNIDADES HABITACIONAIS DE PAVIMENTO ÚNICO, UTILIZAÇÃO DE ARGAMASSA COLANTE. AF_12/2024</t>
  </si>
  <si>
    <t>ESTUCAMENTO DE DENSIDADE ALTA DE PANOS DE FACHADA DO SISTEMA DE PAREDES DE CONCRETO EM UNIDADES HABITACIONAIS DE PAVIMENTO ÚNICO, UTILIZAÇÃO DE ARGAMASSA POLIMÉRICA. AF_12/2024</t>
  </si>
  <si>
    <t>ESTUCAMENTO DE DENSIDADE ALTA DE PANOS DE FACHADA DO SISTEMA DE PAREDES DE CONCRETO EM UNIDADES HABITACIONAIS DE PAVIMENTO ÚNICO, UTILIZAÇÃO DE ARGAMASSA TRAÇO 1:0,5:4,5 (CIM:CAL:AREIA). AF_12/2024</t>
  </si>
  <si>
    <t>ESTUCAMENTO DE DENSIDADE ALTA NAS FACES INTERNAS DE PAREDES DO SISTEMA DE PAREDES DE CONCRETO, EM AMBIENTES COM ÁREA ENTRE 5 M² E 10 M², UTILIZAÇÃO DE ARGAMASSA COLANTE. AF_12/2024</t>
  </si>
  <si>
    <t>ESTUCAMENTO DE DENSIDADE ALTA NAS FACES INTERNAS DE PAREDES DO SISTEMA DE PAREDES DE CONCRETO, EM AMBIENTES COM ÁREA ENTRE 5 M² E 10 M², UTILIZAÇÃO DE ARGAMASSA POLIMÉRICA. AF_12/2024</t>
  </si>
  <si>
    <t>ESTUCAMENTO DE DENSIDADE ALTA NAS FACES INTERNAS DE PAREDES DO SISTEMA DE PAREDES DE CONCRETO, EM AMBIENTES COM ÁREA ENTRE 5 M² E 10 M², UTILIZAÇÃO DE ARGAMASSA TRAÇO 1:1:6 (CIM:CAL:AREIA). AF_12/2024</t>
  </si>
  <si>
    <t>ESTUCAMENTO DE DENSIDADE ALTA NAS FACES INTERNAS DE PAREDES DO SISTEMA DE PAREDES DE CONCRETO, EM AMBIENTES COM ÁREA MAIOR OU IGUAL A 10 M², UTILIZAÇÃO DE ARGAMASSA COLANTE. AF_12/2024</t>
  </si>
  <si>
    <t>ESTUCAMENTO DE DENSIDADE ALTA NAS FACES INTERNAS DE PAREDES DO SISTEMA DE PAREDES DE CONCRETO, EM AMBIENTES COM ÁREA MAIOR OU IGUAL A 10 M², UTILIZAÇÃO DE ARGAMASSA POLIMÉRICA. AF_12/2024</t>
  </si>
  <si>
    <t>ESTUCAMENTO DE DENSIDADE ALTA NAS FACES INTERNAS DE PAREDES DO SISTEMA DE PAREDES DE CONCRETO, EM AMBIENTES COM ÁREA MAIOR OU IGUAL A 10 M², UTILIZAÇÃO DE ARGAMASSA TRAÇO 1:1:6 (CIM:CAL:AREIA). AF_12/2024</t>
  </si>
  <si>
    <t>ESTUCAMENTO DE DENSIDADE ALTA NAS FACES INTERNAS DE PAREDES DO SISTEMA DE PAREDES DE CONCRETO, EM AMBIENTES COM ÁREA MENOR OU IGUAL A 5 M², UTILIZAÇÃO DE ARGAMASSA COLANTE. AF_12/2024</t>
  </si>
  <si>
    <t>ESTUCAMENTO DE DENSIDADE ALTA NAS FACES INTERNAS DE PAREDES DO SISTEMA DE PAREDES DE CONCRETO, EM AMBIENTES COM ÁREA MENOR OU IGUAL A 5 M², UTILIZAÇÃO DE ARGAMASSA POLIMÉRICA. AF_12/2024</t>
  </si>
  <si>
    <t>ESTUCAMENTO DE DENSIDADE ALTA NAS FACES INTERNAS DE PAREDES DO SISTEMA DE PAREDES DE CONCRETO, EM AMBIENTES COM ÁREA MENOR OU IGUAL A 5 M², UTILIZAÇÃO DE ARGAMASSA TRAÇO 1:1:6 (CIM:CAL:AREIA). AF_12/2024</t>
  </si>
  <si>
    <t>ESTUCAMENTO DE DENSIDADE BAIXA DE PANOS DE FACHADA DO SISTEMA DE PAREDES DE CONCRETO EM EDIFICAÇÕES DE MÚLTIPLOS PAVIMENTOS, PAVIMENTO TÉRREO, UTILIZAÇÃO DE ARGAMASSA COLANTE. AF_12/2024</t>
  </si>
  <si>
    <t>ESTUCAMENTO DE DENSIDADE BAIXA DE PANOS DE FACHADA DO SISTEMA DE PAREDES DE CONCRETO EM EDIFICAÇÕES DE MÚLTIPLOS PAVIMENTOS, PAVIMENTOS SUPERIORES, UTILIZAÇÃO DE ARGAMASSA COLANTE. AF_12/2024</t>
  </si>
  <si>
    <t>ESTUCAMENTO DE DENSIDADE BAIXA DE PANOS DE FACHADA DO SISTEMA DE PAREDES DE CONCRETO EM UNIDADES HABITACIONAIS DE DOIS PAVIMENTOS (SOBRADO), ACESSO COM ANDAIME FACHADEIRO, UTILIZAÇÃO DE ARGAMASSA COLANTE. AF_12/2024</t>
  </si>
  <si>
    <t>ESTUCAMENTO DE DENSIDADE BAIXA DE PANOS DE FACHADA DO SISTEMA DE PAREDES DE CONCRETO EM UNIDADES HABITACIONAIS DE PAVIMENTO ÚNICO, UTILIZAÇÃO DE ARGAMASSA COLANTE. AF_12/2024</t>
  </si>
  <si>
    <t>ESTUCAMENTO DE DENSIDADE BAIXA NAS FACES INTERNAS DE PAREDES DO SISTEMA DE PAREDES DE CONCRETO, EM AMBIENTES COM ÁREA ENTRE 5 M² E 10 M², UTILIZAÇÃO DE ARGAMASSA COLANTE. AF_12/2024</t>
  </si>
  <si>
    <t>ESTUCAMENTO DE DENSIDADE BAIXA NAS FACES INTERNAS DE PAREDES DO SISTEMA DE PAREDES DE CONCRETO, EM AMBIENTES COM ÁREA MAIOR OU IGUAL A 10 M², UTILIZAÇÃO DE ARGAMASSA COLANTE. AF_12/2024</t>
  </si>
  <si>
    <t>ESTUCAMENTO DE DENSIDADE BAIXA NAS FACES INTERNAS DE PAREDES DO SISTEMA DE PAREDES DE CONCRETO, EM AMBIENTES COM ÁREA MENOR OU IGUAL A 5 M², UTILIZAÇÃO DE ARGAMASSA COLANTE. AF_12/2024</t>
  </si>
  <si>
    <t>ESTUCAMENTO PARA QUALQUER REVESTIMENTO, EM TETO DO SISTEMA DE PAREDES DE CONCRETO, EM AMBIENTES COM ÁREA ENTRE 5 M² E 10 M², UTILIZAÇÃO DE ARGAMASSA COLANTE. AF_12/2024</t>
  </si>
  <si>
    <t>ESTUCAMENTO PARA QUALQUER REVESTIMENTO, EM TETO DO SISTEMA DE PAREDES DE CONCRETO, EM AMBIENTES COM ÁREA MAIOR OU IGUAL A 10 M², UTILIZAÇÃO DE ARGAMASSA COLANTE. AF_12/2024</t>
  </si>
  <si>
    <t>ESTUCAMENTO PARA QUALQUER REVESTIMENTO, EM TETO DO SISTEMA DE PAREDES DE CONCRETO, EM AMBIENTES COM ÁREA MENOR OU IGUAL A 5 M², UTILIZAÇÃO DE ARGAMASSA COLANTE. AF_12/2024</t>
  </si>
  <si>
    <t>FÔRMAS MANUSEÁVEIS DA ALUMÍNIO PARA PAREDES DE CONCRETO MOLDADAS IN LOCO, EM PLATIBANDA. AF_11/2024</t>
  </si>
  <si>
    <t>FÔRMAS MANUSEÁVEIS DE ALUMÍNIO PARA PAREDES DE CONCRETO MOLDADAS IN LOCO, DE EDIFICAÇÕES DE MÚLTIPLOS PAVIMENTOS, EM LAJES. AF_11/2024</t>
  </si>
  <si>
    <t>FÔRMAS MANUSEÁVEIS DE ALUMÍNIO PARA PAREDES DE CONCRETO MOLDADAS IN LOCO, DE EDIFICAÇÕES DE MÚLTIPLOS PAVIMENTOS, EM PAREDES. AF_11/2024</t>
  </si>
  <si>
    <t>FÔRMAS MANUSEÁVEIS DE ALUMÍNIO PARA PAREDES DE CONCRETO MOLDADAS IN LOCO, DE EDIFICAÇÕES UNIFAMILIARES, EM LAJES. AF_11/2024</t>
  </si>
  <si>
    <t>FÔRMAS MANUSEÁVEIS DE ALUMÍNIO PARA PAREDES DE CONCRETO MOLDADAS IN LOCO, DE EDIFICAÇÕES UNIFAMILIARES, EM PAREDES. AF_11/2024</t>
  </si>
  <si>
    <t>FÔRMAS MANUSEÁVEIS DE PLÁSTICO ESTRUTURADO EM AÇO PARA PAREDES DE CONCRETO MOLDADAS IN LOCO, DE EDIFICAÇÕES DE MÚLTIPLOS PAVIMENTOS, EM LAJES. AF_11/2024</t>
  </si>
  <si>
    <t>FÔRMAS MANUSEÁVEIS DE PLÁSTICO ESTRUTURADO EM AÇO PARA PAREDES DE CONCRETO MOLDADAS IN LOCO, DE EDIFICAÇÕES DE MÚLTIPLOS PAVIMENTOS, EM PLATIBANDA. AF_11/2024</t>
  </si>
  <si>
    <t>FÔRMAS MANUSEÁVEIS DE PLÁSTICO ESTRUTURADO EM AÇO PARA PAREDES DE CONCRETO MOLDADAS IN LOCO, DE EDIFICAÇÕES MÚLTIPLOS PAVIMENTOS, EM PAREDES. AF_11/2024</t>
  </si>
  <si>
    <t>FÔRMAS MANUSEÁVEIS DE PLÁSTICO ESTRUTURADO EM AÇO PARA PAREDES DE CONCRETO MOLDADAS IN LOCO, DE EDIFICAÇÕES UNIFAMILIARES, EM LAJES. AF_11/2024</t>
  </si>
  <si>
    <t>FÔRMAS MANUSEÁVEIS DE PLÁSTICO ESTRUTURADO EM AÇO PARA PAREDES DE CONCRETO MOLDADAS IN LOCO, DE EDIFICAÇÕES UNIFAMILIARES, EM PAREDES. AF_11/2024</t>
  </si>
  <si>
    <t>INSTALAÇÃO DE ISOLAMENTO COM LÃ DE PET EM PAREDE DRYWALL. AF_07/2023</t>
  </si>
  <si>
    <t>INSTALAÇÃO DE ISOLAMENTO COM LÃ DE VIDRO EM PAREDE DRYWALL. AF_07/2023</t>
  </si>
  <si>
    <t>INSTALAÇÃO DE REFORÇO DE MADEIRA EM PAREDE DRYWALL. AF_07/2023</t>
  </si>
  <si>
    <t>PAREDE COM SISTEMA EM CHAPAS DE GESSO PARA DRYWALL, USO INTERNO COM DUAS FACES DUPLAS E ESTRUTURA METÁLICA COM GUIAS DUPLAS, SEM VÃOS. AF_07/2023_PS</t>
  </si>
  <si>
    <t>PAREDE COM SISTEMA EM CHAPAS DE GESSO PARA DRYWALL, USO INTERNO COM UMA FACE SIMPLES E OUTRA FACE DUPLA E ESTRUTURA METÁLICA COM GUIAS DUPLAS, SEM VÃOS. AF_07/2023_PS</t>
  </si>
  <si>
    <t>PAREDE COM SISTEMA EM CHAPAS DE GESSO PARA DRYWALL, USO INTERNO, COM DUAS FACES DUPLAS E ESTRUTURA METÁLICA COM GUIAS DUPLAS PARA PAREDES COM ÁREA LÍQUIDA MAIOR OU IGUAL A 6 M2, COM VÃOS. AF_07/2023_PS</t>
  </si>
  <si>
    <t>PAREDE COM SISTEMA EM CHAPAS DE GESSO PARA DRYWALL, USO INTERNO, COM DUAS FACES DUPLAS E ESTRUTURA METÁLICA COM GUIAS DUPLAS PARA PAREDES COM ÁREA LÍQUIDA MENOR QUE 6 M2, COM VÃOS. AF_07/2023_PS</t>
  </si>
  <si>
    <t>PAREDE COM SISTEMA EM CHAPAS DE GESSO PARA DRYWALL, USO INTERNO, COM DUAS FACES DUPLAS E ESTRUTURA METÁLICA COM GUIAS SIMPLES PARA PAREDES COM ÁREA LÍQUIDA MAIOR OU IGUAL A 6 M2, COM VÃOS. AF_07/2023_PS</t>
  </si>
  <si>
    <t>PAREDE COM SISTEMA EM CHAPAS DE GESSO PARA DRYWALL, USO INTERNO, COM DUAS FACES DUPLAS E ESTRUTURA METÁLICA COM GUIAS SIMPLES PARA PAREDES COM ÁREA LÍQUIDA MENOR QUE 6 M2, COM VÃOS. AF_07/2023_PS</t>
  </si>
  <si>
    <t>PAREDE COM SISTEMA EM CHAPAS DE GESSO PARA DRYWALL, USO INTERNO, COM DUAS FACES DUPLAS E ESTRUTURA METÁLICA COM GUIAS SIMPLES, SEM VÃOS. AF_07/2023_PS</t>
  </si>
  <si>
    <t>PAREDE COM SISTEMA EM CHAPAS DE GESSO PARA DRYWALL, USO INTERNO, COM DUAS FACES SIMPLES E ESTRUTURA METÁLICA COM GUIAS DUPLAS PARA PAREDES COM ÁREA LÍQUIDA MAIOR OU IGUAL A 6 M2, COM VÃOS. AF_07/2023_PS</t>
  </si>
  <si>
    <t>PAREDE COM SISTEMA EM CHAPAS DE GESSO PARA DRYWALL, USO INTERNO, COM DUAS FACES SIMPLES E ESTRUTURA METÁLICA COM GUIAS DUPLAS PARA PAREDES COM ÁREA LÍQUIDA MENOR QUE 6 M2, COM VÃOS. AF_07/2023_PS</t>
  </si>
  <si>
    <t>PAREDE COM SISTEMA EM CHAPAS DE GESSO PARA DRYWALL, USO INTERNO, COM DUAS FACES SIMPLES E ESTRUTURA METÁLICA COM GUIAS DUPLAS, SEM VÃOS. AF_07/2023_PS</t>
  </si>
  <si>
    <t>PAREDE COM SISTEMA EM CHAPAS DE GESSO PARA DRYWALL, USO INTERNO, COM DUAS FACES SIMPLES E ESTRUTURA METÁLICA COM GUIAS SIMPLES PARA PAREDES COM ÁREA LÍQUIDA MENOR QUE 6 M2, COM VÃOS. AF_07/2023_PS</t>
  </si>
  <si>
    <t>PAREDE COM SISTEMA EM CHAPAS DE GESSO PARA DRYWALL, USO INTERNO, COM UMA FACE SIMPLES E ESTRUTURA METÁLICA COM GUIAS SIMPLES PARA PAREDES COM ÁREA LÍQUIDA MAIOR OU IGUAL A 6 M2, COM VÃOS. AF_07/2023_PS</t>
  </si>
  <si>
    <t>PAREDE COM SISTEMA EM CHAPAS DE GESSO PARA DRYWALL, USO INTERNO, COM UMA FACE SIMPLES E ESTRUTURA METÁLICA COM GUIAS SIMPLES PARA PAREDES COM ÁREA LÍQUIDA MENOR QUE 6 M2, COM VÃOS. AF_07/2023_PS</t>
  </si>
  <si>
    <t>PAREDE COM SISTEMA EM CHAPAS DE GESSO PARA DRYWALL, USO INTERNO, COM UMA FACE SIMPLES E ESTRUTURA METÁLICA COM GUIAS SIMPLES, SEM VÃOS. AF_07/2023_PS</t>
  </si>
  <si>
    <t>PAREDE COM SISTEMA EM CHAPAS DE GESSO PARA DRYWALL, USO INTERNO, COM UMA FACE SIMPLES E OUTRA FACE DUPLA E ESTRUTURA METÁLICA COM GUIAS DUPLAS PARA PAREDES COM ÁREA LÍQUIDA MAIOR OU IGUAL A 6 M2, COM VÃOS. AF_07/2023_PS</t>
  </si>
  <si>
    <t>PAREDE COM SISTEMA EM CHAPAS DE GESSO PARA DRYWALL, USO INTERNO, COM UMA FACE SIMPLES E OUTRA FACE DUPLA E ESTRUTURA METÁLICA COM GUIAS DUPLAS PARA PAREDES COM ÁREA LÍQUIDA MENOR QUE 6 M2, COM VÃOS. AF_07/2023_PS</t>
  </si>
  <si>
    <t>PAREDE COM SISTEMA EM CHAPAS DE GESSO PARA DRYWALL, USO INTERNO, COM UMA FACE SIMPLES E OUTRA FACE DUPLA E ESTRUTURA METÁLICA COM GUIAS SIMPLES PARA PAREDES COM ÁREA LÍQUIDA MAIOR OU IGUAL A 6 M2, COM VÃOS. AF_07/2023_PS</t>
  </si>
  <si>
    <t>PAREDE COM SISTEMA EM CHAPAS DE GESSO PARA DRYWALL, USO INTERNO, COM UMA FACE SIMPLES E OUTRA FACE DUPLA E ESTRUTURA METÁLICA COM GUIAS SIMPLES PARA PAREDES COM ÁREA LÍQUIDA MENOR QUE 6 M2, COM VÃOS. AF_07/2023_PS</t>
  </si>
  <si>
    <t>PAREDE COM SISTEMA EM CHAPAS DE GESSO PARA DRYWALL, USO INTERNO, COM UMA FACE SIMPLES E OUTRA FACE DUPLA E ESTRUTURA METÁLICA COM GUIAS SIMPLES, SEM VÃOS. AF_07/2023_PS</t>
  </si>
  <si>
    <t>INSTALAÇÃO DE ALONGADOR COM TRÊS ALTURAS, EM TUBO DE AÇO CARBONO - EQUIPAMENTO DE GINASTICA PARA ACADEMIA AO AR LIVRE / ACADEMIA DA TERCEIRA IDADE - ATI, INSTALADO SOBRE SOLO. AF_10/2021</t>
  </si>
  <si>
    <t>INSTALAÇÃO DE ALONGADOR COM TRÊS ALTURAS, EM TUBO DE AÇO CARBONO - EQUIPAMENTO DE GINÁSTICA PARA ACADEMIA AO AR LIVRE / ACADEMIA DA TERCEIRA IDADE - ATI, INSTALADO SOBRE PISO DE CONCRETO EXISTENTE. AF_10/2021</t>
  </si>
  <si>
    <t>INSTALAÇÃO DE BALANÇO DE 2 LUGARES COM ESTRUTURA DE MADEIRA TRATADA, INSTALADO SOBRE PISO DE CONCRETO EXISTENTE. AF_10/2021</t>
  </si>
  <si>
    <t>INSTALAÇÃO DE BALANÇO DE 2 LUGARES COM ESTRUTURA DE MADEIRA TRATADA, INSTALADO SOBRE SOLO. AF_10/2021</t>
  </si>
  <si>
    <t>INSTALAÇÃO DE BALANÇO DE 2 LUGARES COM ESTRUTURA METÁLICA EM TUBOS DE AÇO CARBONO, INSTALADO SOBRE PISO DE CONCRETO EXISTENTE. AF_10/2021</t>
  </si>
  <si>
    <t>INSTALAÇÃO DE BALANÇO DE 2 LUGARES COM ESTRUTURA METÁLICA EM TUBOS DE AÇO CARBONO, INSTALADO SOBRE SOLO. AF_10/2021</t>
  </si>
  <si>
    <t>INSTALAÇÃO DE CASINHA DE MADEIRA TRATADA COM RAMPA ESCALADA, ESCORREGADOR E ESCADA MARINHEIRO, INSTALADO SOBRE PISO DE CONCRETO EXISTENTE. AF_10/2021</t>
  </si>
  <si>
    <t>INSTALAÇÃO DE CASINHA DE MADEIRA TRATADA COM RAMPA ESCALADA, ESCORREGADOR E ESCADA MARINHEIRO, INSTALADO SOBRE SOLO. AF_10/2021</t>
  </si>
  <si>
    <t>INSTALAÇÃO DE ESCORREGADOR DE MADEIRA TRATADA, INSTALADO SOBRE PISO DE CONCRETO EXISTENTE. AF_10/2021</t>
  </si>
  <si>
    <t>INSTALAÇÃO DE ESCORREGADOR DE MADEIRA TRATADA, INSTALADO SOBRE SOLO. AF_10/2021</t>
  </si>
  <si>
    <t>INSTALAÇÃO DE ESCORREGADOR METÁLICO EM TUBOS E CHAPAS DE AÇO CARBONO, INSTALADO SOBRE PISO DE CONCRETO EXISTENTE. AF_10/2021</t>
  </si>
  <si>
    <t>INSTALAÇÃO DE ESCORREGADOR METÁLICO EM TUBOS E CHAPAS DE AÇO CARBONO, INSTALADO SOBRE SOLO. AF_10/2021</t>
  </si>
  <si>
    <t>INSTALAÇÃO DE ESQUI TRIPLO, EM TUBO DE AÇO CARBONO - EQUIPAMENTO DE GINÁSTICA PARA ACADEMIA AO AR LIVRE / ACADEMIA DA TERCEIRA IDADE - ATI, INSTALADO SOBRE PISO DE CONCRETO EXISTENTE. AF_10/2021</t>
  </si>
  <si>
    <t>INSTALAÇÃO DE GAIOLA LABIRINTO METÁLICA EM TUBOS DE AÇO CARBONO, INSTALADA SOBRE PISO DE CONCRETO EXISTENTE. AF_10/2021</t>
  </si>
  <si>
    <t>INSTALAÇÃO DE GAIOLA LABIRINTO METÁLICA EM TUBOS DE AÇO CARBONO, INSTALADO SOBRE SOLO. AF_10/2021</t>
  </si>
  <si>
    <t>INSTALAÇÃO DE GANGORRA SIMPLES DE MADEIRA TRATADA, INSTALADA SOBRE PISO DE CONCRETO EXISTENTE. AF_10/2021</t>
  </si>
  <si>
    <t>INSTALAÇÃO DE GANGORRA SIMPLES DE MADEIRA TRATADA, INSTALADA SOBRE SOLO. AF_10/2021</t>
  </si>
  <si>
    <t>INSTALAÇÃO DE GANGORRA SIMPLES METÁLICA EM TUBOS DE AÇO CARBONO, INSTALADA SOBRE PISO DE CONCRETO EXISTENTE. AF_10/2021</t>
  </si>
  <si>
    <t>INSTALAÇÃO DE GANGORRA SIMPLES METÁLICA EM TUBOS DE AÇO CARBONO, INSTALADA SOBRE SOLO. AF_10/2021</t>
  </si>
  <si>
    <t>INSTALAÇÃO DE GIRA-GIRA METÁLICO EM TUBOS DE AÇO CARBONO, INSTALADO SOBRE PISO DE CONCRETO EXISTENTE. AF_10/2021</t>
  </si>
  <si>
    <t>INSTALAÇÃO DE GIRA-GIRA METÁLICO EM TUBOS DE AÇO CARBONO, INSTALADO SOBRE SOLO. AF_10/2021</t>
  </si>
  <si>
    <t>INSTALAÇÃO DE MULTIEXERCITADOR COM SEIS FUNÇÕES, EM TUBO DE AÇO CARBONO - EQUIPAMENTO DE GINÁSTICA PARA ACADEMIA AO AR LIVRE / ACADEMIA DA TERCEIRA IDADE - ATI, INSTALADO SOBRE PISO DE CONCRETO EXISTENTE. AF_10/2021</t>
  </si>
  <si>
    <t>INSTALAÇÃO DE PLACA ORIENTATIVA SOBRE EXERCÍCIOS, 2,00M X 1,00M, EM TUBO DE AÇO CARBONO - PARA ACADEMIA AO AR LIVRE / ACADEMIA DA TERCEIRA IDADE - ATI, INSTALADO SOBRE PISO DE CONCRETO EXISTENTE. AF_10/2021</t>
  </si>
  <si>
    <t>INSTALAÇÃO DE PLACA ORIENTATIVA SOBRE EXERCÍCIOS, 2,00M X 1,00M, EM TUBO DE AÇO CARBONO - PARA ACADEMIA AO AR LIVRE / ACADEMIA DA TERCEIRA IDADE - ATI, INSTALADO SOBRE SOLO. AF_10/2021</t>
  </si>
  <si>
    <t>INSTALAÇÃO DE PRESSÃO DE PERNAS TRIPLO, EM TUBO DE AÇO CARBONO - EQUIPAMENTO DE GINÁSTICA PARA ACADEMIA AO AR LIVRE / ACADEMIA DA TERCEIRA IDADE - ATI, INSTALADO SOBRE PISO DE CONCRETO EXISTENTE. AF_10/2021</t>
  </si>
  <si>
    <t>INSTALAÇÃO DE PRESSÃO DE PERNAS TRIPLO, EM TUBO DE AÇO CARBONO - EQUIPAMENTO DE GINÁSTICA PARA ACADEMIA AO AR LIVRE / ACADEMIA DA TERCEIRA IDADE - ATI, INSTALADO SOBRE SOLO. AF_10/2021</t>
  </si>
  <si>
    <t>INSTALAÇÃO DE ROTAÇÃO DIAGONAL DUPLA, APARELHO TRIPLO, EM TUBO DE AÇO CARBONO - EQUIPAMENTO DE GINÁSTICA PARA ACADEMIA AO AR LIVRE / ACADEMIA DA TERCEIRA IDADE - ATI, INSTALADO SOBRE PISO DE CONCRETO EXISTENTE. AF_10/2021</t>
  </si>
  <si>
    <t>INSTALAÇÃO DE ROTAÇÃO DIAGONAL DUPLA, APARELHO TRIPLO, EM TUBO DE AÇO CARBONO - EQUIPAMENTO DE GINÁSTICA PARA ACADEMIA AO AR LIVRE / ACADEMIA DA TERCEIRA IDADE - ATI, INSTALADO SOBRE SOLO. AF_10/2021</t>
  </si>
  <si>
    <t>INSTALAÇÃO DE ROTAÇÃO VERTICAL DUPLO, EM TUBO DE ACO CARBONO - EQUIPAMENTO DE GINASTICA PARA ACADEMIA AO AR LIVRE / ACADEMIA DA TERCEIRA IDADE - ATI, INSTALADO SOBRE PISO DE CONCRETO EXISTENTE. AF_10/2021</t>
  </si>
  <si>
    <t>INSTALAÇÃO DE ROTAÇÃO VERTICAL DUPLO, EM TUBO DE AÇO CARBONO - EQUIPAMENTO DE GINÁSTICA PARA ACADEMIA AO AR LIVRE / ACADEMIA DA TERCEIRA IDADE - ATI, INSTALADO SOBRE SOLO. AF_10/2021</t>
  </si>
  <si>
    <t>INSTALAÇÃO DE SIMULADOR DE CAMINHADA TRIPLO, EM TUBO DE AÇO CARBONO - EQUIPAMENTO DE GINÁSTICA PARA ACADEMIA AO AR LIVRE / ACADEMIA DA TERCEIRA IDADE - ATI, INSTALADO SOBRE PISO DE CONCRETO EXISTENTE. AF_10/2021</t>
  </si>
  <si>
    <t>INSTALAÇÃO DE SIMULADOR DE CAVALGADA TRIPLO, EM TUBO DE AÇO CARBONO - EQUIPAMENTO DE GINÁSTICA PARA ACADEMIA AO AR LIVRE / ACADEMIA DA TERCEIRA IDADE - ATI, INSTALADO SOBRE PISO DE CONCRETO EXISTENTE. AF_10/2021</t>
  </si>
  <si>
    <t>INSTALAÇÃO DE SIMULADOR DE REMO INDIVIDUAL, EM TUBO DE AÇO CARBONO - EQUIPAMENTO DE GINÁSTICA PARA ACADEMIA AO AR LIVRE / ACADEMIA DA TERCEIRA IDADE - ATI, INSTALADO SOBRE PISO DE CONCRETO EXISTENTE. AF_10/2021</t>
  </si>
  <si>
    <t>INSTALAÇÃO DE SURF DUPLO, EM TUBO DE AÇO CARBONO - EQUIPAMENTO DE GINÁSTICA PARA ACADEMIA AO AR LIVRE / ACADEMIA DA TERCEIRA IDADE - ATI, INSTALADO SOBRE PISO DE CONCRETO EXISTENTE. AF_10/2021</t>
  </si>
  <si>
    <t>INSTALAÇÃO DE SURF DUPLO, EM TUBO DE AÇO CARBONO - EQUIPAMENTO DE GINÁSTICA PARA ACADEMIA AO AR LIVRE / ACADEMIA DA TERCEIRA IDADE - ATI, INSTALADO SOBRE SOLO. AF_10/2021</t>
  </si>
  <si>
    <t>EXECUÇÃO DE PASSEIO (CALÇADA) COM CONCRETO MOLDADO IN LOCO, FEITO EM OBRA, ACABAMENTO ESTAMPADO, ESPESSURA 6 CM, ARMADO. AF_08/2022</t>
  </si>
  <si>
    <t>EXECUÇÃO DE PASSEIO (CALÇADA) COM CONCRETO MOLDADO IN LOCO, FEITO EM OBRA, ACABAMENTO ESTAMPADO, ESPESSURA 6 CM, NÃO ARMADO. AF_08/2022</t>
  </si>
  <si>
    <t>EXECUÇÃO DE PASSEIO (CALÇADA) COM CONCRETO MOLDADO IN LOCO, FEITO EM OBRA, ACABAMENTO ESTAMPADO, ESPESSURA 8 CM, ARMADO. AF_08/2022</t>
  </si>
  <si>
    <t>EXECUÇÃO DE PASSEIO (CALÇADA) COM CONCRETO MOLDADO IN LOCO, FEITO EM OBRA, ACABAMENTO ESTAMPADO, ESPESSURA 8 CM, NÃO ARMADO. AF_08/2022</t>
  </si>
  <si>
    <t>EXECUÇÃO DE PASSEIO (CALÇADA) COM CONCRETO MOLDADO IN LOCO, USINADO, ACABAMENTO ESTAMPADO, ESPESSURA 6 CM, ARMADO. AF_08/2022</t>
  </si>
  <si>
    <t>EXECUÇÃO DE PASSEIO (CALÇADA) COM CONCRETO MOLDADO IN LOCO, USINADO, ACABAMENTO ESTAMPADO, ESPESSURA 6 CM, NÃO ARMADO. AF_08/2022</t>
  </si>
  <si>
    <t>EXECUÇÃO DE PASSEIO (CALÇADA) COM CONCRETO MOLDADO IN LOCO, USINADO, ACABAMENTO ESTAMPADO, ESPESSURA 8 CM, ARMADO. AF_08/2022</t>
  </si>
  <si>
    <t>EXECUÇÃO DE PASSEIO (CALÇADA) COM CONCRETO MOLDADO IN LOCO, USINADO, ACABAMENTO ESTAMPADO, ESPESSURA 8 CM, NÃO ARMADO. AF_08/2022</t>
  </si>
  <si>
    <t>EXECUÇÃO DE PASSEIO (CALÇADA) COM PLACAS DE CONCRETO PRÉ-FABRICADAS, ASSENTADAS COM ARGAMASSA, PLACAS DE 100 X 100 CM, NÃO ARMADO. AF_08/2022</t>
  </si>
  <si>
    <t>EXECUÇÃO DE PASSEIO (CALÇADA) COM PLACAS DE CONCRETO PRÉ-FABRICADAS, ASSENTADAS COM ARGAMASSA, PLACAS DE 40 X 40 CM, NÃO ARMADO. AF_08/2022</t>
  </si>
  <si>
    <t>EXECUÇÃO DE PASSEIO (CALÇADA) OU PISO DE CONCRETO COM CONCRETO MOLDADO IN LOCO, FEITO EM OBRA, ACABAMENTO CONVENCIONAL, ESPESSURA 6 CM, ARMADO. AF_08/2022</t>
  </si>
  <si>
    <t>EXECUÇÃO DE PASSEIO (CALÇADA) OU PISO DE CONCRETO COM CONCRETO MOLDADO IN LOCO, FEITO EM OBRA, ACABAMENTO CONVENCIONAL, ESPESSURA 8 CM, ARMADO. AF_08/2022</t>
  </si>
  <si>
    <t>EXECUÇÃO DE PASSEIO (CALÇADA) OU PISO DE CONCRETO COM CONCRETO MOLDADO IN LOCO, USINADO C20, ACABAMENTO CONVENCIONAL, NÃO ARMADO. AF_08/2022</t>
  </si>
  <si>
    <t>EXECUÇÃO DE PASSEIO (CALÇADA) OU PISO DE CONCRETO COM CONCRETO MOLDADO IN LOCO, USINADO C25, ACABAMENTO CONVENCIONAL, NÃO ARMADO. AF_03/2023</t>
  </si>
  <si>
    <t>EXECUÇÃO DE PASSEIO (CALÇADA) OU PISO DE CONCRETO COM CONCRETO MOLDADO IN LOCO, USINADO, ACABAMENTO CONVENCIONAL, ESPESSURA 6 CM, ARMADO. AF_08/2022</t>
  </si>
  <si>
    <t>EXECUÇÃO DE PASSEIO (CALÇADA) OU PISO DE CONCRETO COM CONCRETO MOLDADO IN LOCO, USINADO, ACABAMENTO CONVENCIONAL, ESPESSURA 8 CM, ARMADO. AF_08/2022</t>
  </si>
  <si>
    <t>EXECUÇÃO DE PAVIMENTO EM PARALELEPÍPEDOS, REJUNTAMENTO COM ARGAMASSA TRAÇO 1:3 (CIMENTO E AREIA). AF_05/2020</t>
  </si>
  <si>
    <t>EXECUÇÃO DE PAVIMENTO EM PARALELEPÍPEDOS, REJUNTAMENTO COM PEDRISCO E EMULSÃO ASFÁLTICA. AF_05/2020</t>
  </si>
  <si>
    <t>EXECUÇÃO DE PAVIMENTO EM PARALELEPÍPEDOS, REJUNTAMENTO COM PÓ DE PEDRA. AF_05/2020</t>
  </si>
  <si>
    <t>EXECUÇÃO DE PAVIMENTO EM PEDRAS POLIÉDRICAS, REJUNTAMENTO COM ARGAMASSA TRAÇO 1:3 (CIMENTO E AREIA). AF_05/2020</t>
  </si>
  <si>
    <t>EXECUÇÃO DE PAVIMENTO EM PEDRAS POLIÉDRICAS, REJUNTAMENTO COM PEDRISCO E EMULSÃO ASFÁLTICA. AF_05/2020</t>
  </si>
  <si>
    <t>EXECUÇÃO DE PAVIMENTO EM PEDRAS POLIÉDRICAS, REJUNTAMENTO COM PÓ DE PEDRA. AF_05/2020</t>
  </si>
  <si>
    <t>EXECUÇÃO DE PASSEIO COM PLACAS DE CONCRETO PERMEÁVEL (DRENANTE), PRÉ-FABRICADAS, DE 40 X 40 CM, ESPESSURA 6 CM. AF_10/2022</t>
  </si>
  <si>
    <t>EXECUÇÃO DE PASSEIO EM PISO INTERTRAVADO, COM BLOCO 16 FACES DE 22 X 11 CM, ESPESSURA 6 CM. AF_10/2022</t>
  </si>
  <si>
    <t>EXECUÇÃO DE PASSEIO EM PISO INTERTRAVADO, COM BLOCO DE CONCRETO PERMEÁVEL (DRENANTE) 16 FACES DE 22 X 11 CM, ESPESSURA 6 CM. AF_10/2022</t>
  </si>
  <si>
    <t>EXECUÇÃO DE PASSEIO EM PISO INTERTRAVADO, COM BLOCO DE CONCRETO PERMEÁVEL RETANGULAR DE 20 X 10 CM, ESPESSURA 6 CM. AF_10/2022</t>
  </si>
  <si>
    <t>EXECUÇÃO DE PASSEIO EM PISO INTERTRAVADO, COM BLOCO PODOTÁTIL (ALERTA OU DIRECIONAL) QUADRADO DE 20 X 20 CM, ESPESSURA 6 CM. AF_10/2022</t>
  </si>
  <si>
    <t>EXECUÇÃO DE PASSEIO EM PISO INTERTRAVADO, COM BLOCO PODOTÁTIL (ALERTA OU DIRECIONAL) RETANGULAR DE 20 X 10 CM, ESPESSURA 6 CM. AF_10/2022</t>
  </si>
  <si>
    <t>EXECUÇÃO DE PASSEIO EM PISO INTERTRAVADO, COM BLOCO RAQUETE 22 X 13,5 CM, ESPESSURA 6 CM. AF_10/2022</t>
  </si>
  <si>
    <t>EXECUÇÃO DE PASSEIO EM PISO INTERTRAVADO, COM BLOCO RETANGULAR COLORIDO DE 20 X 10 CM, ESPESSURA 6 CM. AF_10/2022</t>
  </si>
  <si>
    <t>EXECUÇÃO DE PASSEIO EM PISO INTERTRAVADO, COM BLOCO RETANGULAR COR NATURAL DE 20 X 10 CM, ESPESSURA 6 CM. AF_10/2022</t>
  </si>
  <si>
    <t>EXECUÇÃO DE PAVIMENTO COM PLACAS DE CONCRETO PERMEÁVEL (DRENANTE), PRÉ-FABRICADAS, DE 40 X 40 CM, ESPESSURA 6 CM. AF_10/2022</t>
  </si>
  <si>
    <t>EXECUÇÃO DE PAVIMENTO COM PLACAS DE CONCRETO PERMEÁVEL (DRENANTE), PRÉ-FABRICADAS, DE 40 X 40 CM, ESPESSURA 8 CM. AF_10/2022</t>
  </si>
  <si>
    <t>EXECUÇÃO DE PAVIMENTO EM PISO INTERTRAVADO, COM BLOCO 16 FACES DE 22 X 11 CM, ESPESSURA 10 CM. AF_10/2022</t>
  </si>
  <si>
    <t>EXECUÇÃO DE PAVIMENTO EM PISO INTERTRAVADO, COM BLOCO 16 FACES DE 22 X 11 CM, ESPESSURA 6 CM. AF_10/2022</t>
  </si>
  <si>
    <t>EXECUÇÃO DE PAVIMENTO EM PISO INTERTRAVADO, COM BLOCO 16 FACES DE 22 X 11 CM, ESPESSURA 8 CM. AF_10/2022</t>
  </si>
  <si>
    <t>EXECUÇÃO DE PAVIMENTO EM PISO INTERTRAVADO, COM BLOCO DE CONCRETO PERMEÁVEL (DRENANTE) 16 FACES DE 22 X 11 CM, ESPESSURA 6 CM. AF_10/2022</t>
  </si>
  <si>
    <t>EXECUÇÃO DE PAVIMENTO EM PISO INTERTRAVADO, COM BLOCO DE CONCRETO PERMEÁVEL (DRENANTE) 16 FACES DE 22 X 11 CM, ESPESSURA 8 CM. AF_10/2022</t>
  </si>
  <si>
    <t>EXECUÇÃO DE PAVIMENTO EM PISO INTERTRAVADO, COM BLOCO DE CONCRETO PERMEÁVEL (DRENANTE) RETANGULAR DE 20 X 10 CM, ESPESSURA 6 CM. AF_10/2022</t>
  </si>
  <si>
    <t>EXECUÇÃO DE PAVIMENTO EM PISO INTERTRAVADO, COM BLOCO DE CONCRETO PERMEÁVEL (DRENANTE) RETANGULAR DE 20 X 10 CM, ESPESSURA 8 CM. AF_10/2022</t>
  </si>
  <si>
    <t>EXECUÇÃO DE PAVIMENTO EM PISO INTERTRAVADO, COM BLOCO PISOGRAMA DE 35 X 15 CM, ESPESSURA 6 CM. AF_10/2022</t>
  </si>
  <si>
    <t>EXECUÇÃO DE PAVIMENTO EM PISO INTERTRAVADO, COM BLOCO PISOGRAMA DE 35 X 15 CM, ESPESSURA 8 CM. AF_10/2022</t>
  </si>
  <si>
    <t>EXECUÇÃO DE PAVIMENTO EM PISO INTERTRAVADO, COM BLOCO PODOTÁTIL (ALERTA OU DIRECIONAL) QUADRADO DE 20 X 20 CM, ESPESSURA 6 CM. AF_10/2022</t>
  </si>
  <si>
    <t>EXECUÇÃO DE PAVIMENTO EM PISO INTERTRAVADO, COM BLOCO PODOTÁTIL (ALERTA OU DIRECIONAL) RETANGULAR DE 20 X 10 CM, ESPESSURA 6 CM. AF_10/2022</t>
  </si>
  <si>
    <t>EXECUÇÃO DE PAVIMENTO EM PISO INTERTRAVADO, COM BLOCO RAQUETE 22 X 13,5 CM, ESPESSURA 6 CM. AF_10/2022</t>
  </si>
  <si>
    <t>EXECUÇÃO DE PAVIMENTO EM PISO INTERTRAVADO, COM BLOCO RETANGULAR COLORIDO DE 20 X 10 CM, ESPESSURA 6 CM. AF_10/2022</t>
  </si>
  <si>
    <t>EXECUÇÃO DE PAVIMENTO EM PISO INTERTRAVADO, COM BLOCO RETANGULAR COLORIDO DE 20 X 10 CM, ESPESSURA 8 CM. AF_10/2022</t>
  </si>
  <si>
    <t>EXECUÇÃO DE PAVIMENTO EM PISO INTERTRAVADO, COM BLOCO RETANGULAR COR NATURAL DE 20 X 10 CM, ESPESSURA 6 CM. AF_10/2022</t>
  </si>
  <si>
    <t>EXECUÇÃO DE PAVIMENTO EM PISO INTERTRAVADO, COM BLOCO RETANGULAR DE 20 X 10 CM, ESPESSURA 10 CM. AF_10/2022</t>
  </si>
  <si>
    <t>EXECUÇÃO DE PAVIMENTO EM PISO INTERTRAVADO, COM BLOCO SEXTAVADO DE 25 X 25 CM, ESPESSURA 10 CM. AF_10/2022</t>
  </si>
  <si>
    <t>EXECUÇÃO DE PAVIMENTO EM PISO INTERTRAVADO, COM BLOCO SEXTAVADO DE 25 X 25 CM, ESPESSURA 6 CM. AF_10/2022</t>
  </si>
  <si>
    <t>EXECUÇÃO DE PAVIMENTO EM PISO INTERTRAVADO, COM BLOCO SEXTAVADO DE 25 X 25 CM, ESPESSURA 8 CM. AF_10/2022</t>
  </si>
  <si>
    <t>APLICAÇÃO DE GRAXA EM BARRAS DE TRANSFERÊNCIA PARA EXECUÇÃO DE PAVIMENTO DE CONCRETO. AF_04/2022</t>
  </si>
  <si>
    <t>APLICAÇÃO DE LONA PLÁSTICA PARA EXECUÇÃO DE PAVIMENTOS DE CONCRETO. AF_04/2022</t>
  </si>
  <si>
    <t>BARRAS DE LIGAÇÃO, AÇO CA-50 DE 10 MM, PARA EXECUÇÃO DE PAVIMENTO DE CONCRETO - FORNECIMENTO E INSTALAÇÃO. AF_04/2022</t>
  </si>
  <si>
    <t>BARRAS DE TRANSFERÊNCIA, AÇO CA-25 DE 16,0 MM, PARA EXECUÇÃO DE PAVIMENTO DE CONCRETO - FORNECIMENTO E INSTALAÇÃO. AF_04/2022</t>
  </si>
  <si>
    <t>BARRAS DE TRANSFERÊNCIA, AÇO CA-25 DE 20,0 MM, PARA EXECUÇÃO DE PAVIMENTO DE CONCRETO - FORNECIMENTO E INSTALAÇÃO. AF_04/2022</t>
  </si>
  <si>
    <t>BARRAS DE TRANSFERÊNCIA, AÇO CA-25 DE 25,0 MM, PARA EXECUÇÃO DE PAVIMENTO DE CONCRETO - FORNECIMENTO E INSTALAÇÃO. AF_04/2022</t>
  </si>
  <si>
    <t>BARRAS DE TRANSFERÊNCIA, AÇO CA-25 DE 32,0 MM, PARA EXECUÇÃO DE PAVIMENTO DE CONCRETO - FORNECIMENTO E INSTALAÇÃO. AF_04/2022</t>
  </si>
  <si>
    <t>EXECUÇÃO DE JUNTAS DE CONTRAÇÃO PARA PAVIMENTOS DE CONCRETO. AF_04/2022</t>
  </si>
  <si>
    <t>EXECUÇÃO DE PAVIMENTO DE CONCRETO ARMADO (PCA), FCK = 30 MPA, ESPESSURA DE 15,0 CM. AF_04/2022</t>
  </si>
  <si>
    <t>EXECUÇÃO DE PAVIMENTO DE CONCRETO ARMADO (PCA), FCK = 30 MPA, ESPESSURA DE 17,5 CM. AF_04/2022</t>
  </si>
  <si>
    <t>EXECUÇÃO DE PAVIMENTO DE CONCRETO SIMPLES (PCS), FCK = 35 MPA, ESPESSURA DE 15,0 CM. AF_04/2022</t>
  </si>
  <si>
    <t>EXECUÇÃO DE PAVIMENTO DE CONCRETO SIMPLES (PCS), FCK = 35 MPA, ESPESSURA DE 16,0 CM. AF_04/2022</t>
  </si>
  <si>
    <t>EXECUÇÃO DE PAVIMENTO DE CONCRETO SIMPLES (PCS), FCK = 35 MPA, ESPESSURA DE 17,5 CM. AF_04/2022</t>
  </si>
  <si>
    <t>EXECUÇÃO DE PAVIMENTO DE CONCRETO SIMPLES (PCS), FCK = 35 MPA, ESPESSURA DE 25,0 CM. AF_04/2022</t>
  </si>
  <si>
    <t>EXECUÇÃO DE PAVIMENTO DE CONCRETO SIMPLES (PCS), FCK = 40 MPA, ESPESSURA DE 15,0 CM. AF_04/2022</t>
  </si>
  <si>
    <t>EXECUÇÃO DE PAVIMENTO DE CONCRETO SIMPLES (PCS), FCK = 40 MPA, ESPESSURA DE 16,0 CM. AF_04/2022</t>
  </si>
  <si>
    <t>EXECUÇÃO DE PAVIMENTO DE CONCRETO SIMPLES (PCS), FCK = 40 MPA, ESPESSURA DE 17,5 CM. AF_04/2022</t>
  </si>
  <si>
    <t>EXECUÇÃO DE PAVIMENTO DE CONCRETO SIMPLES (PCS), FCK = 40 MPA, ESPESSURA DE 20,0 CM. AF_04/2022</t>
  </si>
  <si>
    <t>EXECUÇÃO DE PAVIMENTO DE CONCRETO SIMPLES (PCS), FCK = 40 MPA, ESPESSURA DE 22,5 CM. AF_04/2022</t>
  </si>
  <si>
    <t>EXECUÇÃO DE PAVIMENTO DE CONCRETO SIMPLES (PCS), FCK = 40 MPA, ESPESSURA DE 25,0 CM. AF_04/2022</t>
  </si>
  <si>
    <t>EXECUÇÃO DE PAVIMENTO DE CONCRETO SIMPLES (PCS), FCK = 40 MPA, ESPESSURA DE 27,5 CM. AF_04/2022</t>
  </si>
  <si>
    <t>EXECUÇÃO DE PISO INDUSTRIAL DE CONCRETO ARMADO, FCK = 20 MPA, ESPESSURA DE 12,0 CM. AF_04/2022</t>
  </si>
  <si>
    <t>EXECUÇÃO DE PISO INDUSTRIAL DE CONCRETO ARMADO, FCK = 20 MPA, ESPESSURA DE 14,0 CM. AF_04/2022</t>
  </si>
  <si>
    <t>EXECUÇÃO DE PISO INDUSTRIAL DE CONCRETO ARMADO, FCK = 20 MPA, ESPESSURA DE 15,0 CM. AF_04/2022</t>
  </si>
  <si>
    <t>EXECUÇÃO DE PISO INDUSTRIAL DE CONCRETO ARMADO, FCK = 20 MPA, ESPESSURA DE 18,0 CM. AF_04/2022</t>
  </si>
  <si>
    <t>EXECUÇÃO DE PISO INDUSTRIAL DE CONCRETO ARMADO, FCK = 20 MPA, ESPESSURA DE 20,0 CM. AF_04/2022</t>
  </si>
  <si>
    <t>EXECUÇÃO DE PISO INDUSTRIAL DE CONCRETO ARMADO, FCK = 20 MPA, ESPESSURA DE 22,0 CM. AF_04/2022</t>
  </si>
  <si>
    <t>EXECUÇÃO DE PISO INDUSTRIAL REFORÇADO COM FIBRAS, FCK = 30 MPA, ESPESSURA DE 12,0 CM. AF_04/2022</t>
  </si>
  <si>
    <t>EXECUÇÃO DE PISO INDUSTRIAL REFORÇADO COM FIBRAS, FCK = 30 MPA, ESPESSURA DE 14,0 CM. AF_04/2022</t>
  </si>
  <si>
    <t>EXECUÇÃO DE PISO INDUSTRIAL REFORÇADO COM FIBRAS, FCK = 30 MPA, ESPESSURA DE 16,0 CM. AF_04/2022</t>
  </si>
  <si>
    <t>EXECUÇÃO DE PISO INDUSTRIAL REFORÇADO COM FIBRAS, FCK = 30 MPA, ESPESSURA DE 18,0 CM. AF_04/2022</t>
  </si>
  <si>
    <t>EXECUÇÃO DE PISO INDUSTRIAL REFORÇADO COM FIBRAS, FCK = 30 MPA, ESPESSURA DE 20,0 CM. AF_04/2022</t>
  </si>
  <si>
    <t>EXECUÇÃO PAVIMENTO DE CONCRETO SIMPLES (PCS), FCK = 35 MPA, ESPESSURA DE 20,0 CM. AF_04/2022</t>
  </si>
  <si>
    <t>EXECUÇÃO PAVIMENTO DE CONCRETO SIMPLES (PCS), FCK = 35 MPA, ESPESSURA DE 22,5 CM. AF_04/2022</t>
  </si>
  <si>
    <t>EXECUÇÃO PAVIMENTO DE CONCRETO SIMPLES (PCS), FCK = 35 MPA, ESPESSURA DE 27,5 CM. AF_04/2022</t>
  </si>
  <si>
    <t>CHAPIM SOBRE MUROS LINEARES, EM CONCRETO PRÉ-MOLDADO, COMPRIMENTO DE ATÉ 6 M, ASSENTADO COM ARGAMASSA 1:6 COM ADITIVO. AF_11/2020</t>
  </si>
  <si>
    <t>CHAPIM SOBRE MUROS LINEARES, EM CONCRETO PRÉ-MOLDADO, COMPRIMENTO MAIOR QUE 6 M, ASSENTADO COM ARGAMASSA 1:6 COM ADITIVO. AF_11/2020</t>
  </si>
  <si>
    <t>CHAPIM SOBRE MUROS LINEARES, EM GRANITO OU MÁRMORE, L = 25 CM, ASSENTADO COM ARGAMASSA 1:6 COM ADITIVO. AF_11/2020</t>
  </si>
  <si>
    <t>CHAPIM SOBRE MUROS NÃO LINEARES, EM CONCRETO PRÉ-MOLDADO, COMPRIMENTO DE ATÉ 6 M, ASSENTADO COM ARGAMASSA 1:6 COM ADITIVO. AF_11/2020</t>
  </si>
  <si>
    <t>CHAPIM SOBRE MUROS NÃO LINEARES, EM CONCRETO PRÉ-MOLDADO, COMPRIMENTO MAIOR QUE 6 M, ASSENTADO COM ARGAMASSA 1:6 COM ADITIVO. AF_11/2020</t>
  </si>
  <si>
    <t>PEITORIL LINEAR EM CONCRETO PRÉ-MOLDADO, COMPRIMENTO DE ATÉ 2 M, ASSENTADO COM ARGAMASSA 1:6 COM ADITIVO. AF_11/2020</t>
  </si>
  <si>
    <t>PEITORIL LINEAR EM CONCRETO PRÉ-MOLDADO, COMPRIMENTO MAIOR QUE 2 M, ASSENTADO COM ARGAMASSA 1:6 COM ADITIVO. AF_11/2020</t>
  </si>
  <si>
    <t>PEITORIL LINEAR EM GRANITO OU MÁRMORE, L = 15CM, ASSENTADO COM ARGAMASSA 1:6 COM ADITIVO. AF_11/2020</t>
  </si>
  <si>
    <t>FACHADA CORTINA EM VIDRO NO SISTEMA STICK, CONSIDERANDO MODULAÇÃO DE 1,25 X 3,20 M, COM ABERTURA, ACABAMENTO ANODIZADO OU PINTADO - FORNECIMENTO E INSTALAÇÃO. AF_06/2022</t>
  </si>
  <si>
    <t>FACHADA CORTINA EM VIDRO NO SISTEMA STICK, CONSIDERANDO MODULAÇÃO DE 1,25 X 3,20 M, SEM ABERTURA, ACABAMENTO ANODIZADO OU PINTADO - FORNECIMENTO E INSTALAÇÃO. AF_06/2022</t>
  </si>
  <si>
    <t>FACHADA CORTINA EM VIDRO NO SISTEMA UNITIZADO, CONSIDERANDO MODULAÇÃO DE 1,25 X 3,20 M, COM ABERTURA, ACABAMENTO ANODIZADO OU PINTADO - FORNECIMENTO E INSTALAÇÃO. AF_06/2022</t>
  </si>
  <si>
    <t>FACHADA CORTINA EM VIDRO NO SISTEMA UNITIZADO, CONSIDERANDO MODULAÇÃO DE 1,25 X 3,20 M, SEM ABERTURA, ACABAMENTO ANODIZADO OU PINTADO - FORNECIMENTO E INSTALAÇÃO. AF_06/2022</t>
  </si>
  <si>
    <t>FACHADA EM VIDRO NO SISTEMA SPIDER GLASS, CONSIDERANDO MÓDULOS DE 2,00 X 2,50 M, FIXADO EM ESTRUTURA METÁLICA FORNECIMENTO E INSTALAÇÃO. AF_06/2022</t>
  </si>
  <si>
    <t>ENSACAMENTO DE AREIA. AF_01/2026</t>
  </si>
  <si>
    <t>PENEIRAMENTO DE AREIA COM PENEIRA ELÉTRICA. AF_01/2026</t>
  </si>
  <si>
    <t>PENEIRAMENTO DE AREIA COM PENEIRA MANUAL. AF_01/2026</t>
  </si>
  <si>
    <t>PERFURAÇÃO HORIZONTAL DIRECIONAL E INSTALAÇÃO DE TUBULAÇÃO PEAD 110 MM, EM SOLO DE 1ª CATEGORIA. AF_01/2022</t>
  </si>
  <si>
    <t>PERFURAÇÃO HORIZONTAL DIRECIONAL E INSTALAÇÃO DE TUBULAÇÃO PEAD 110 MM, EM SOLO DE 2ª CATEGORIA. AF_01/2022</t>
  </si>
  <si>
    <t>PERFURAÇÃO HORIZONTAL DIRECIONAL E INSTALAÇÃO DE TUBULAÇÃO PEAD 110 MM, EM SOLO MOLE. AF_01/2022</t>
  </si>
  <si>
    <t>PERFURAÇÃO HORIZONTAL DIRECIONAL E INSTALAÇÃO DE TUBULAÇÃO PEAD 160 MM, EM SOLO DE 1ª CATEGORIA. AF_01/2022</t>
  </si>
  <si>
    <t>PERFURAÇÃO HORIZONTAL DIRECIONAL E INSTALAÇÃO DE TUBULAÇÃO PEAD 160 MM, EM SOLO DE 2ª CATEGORIA. AF_01/2022</t>
  </si>
  <si>
    <t>PERFURAÇÃO HORIZONTAL DIRECIONAL E INSTALAÇÃO DE TUBULAÇÃO PEAD 160 MM, EM SOLO MOLE. AF_01/2022</t>
  </si>
  <si>
    <t>PERFURAÇÃO HORIZONTAL DIRECIONAL E INSTALAÇÃO DE TUBULAÇÃO PEAD 180 MM, EM SOLO DE 1ª CATEGORIA. AF_01/2022</t>
  </si>
  <si>
    <t>PERFURAÇÃO HORIZONTAL DIRECIONAL E INSTALAÇÃO DE TUBULAÇÃO PEAD 180 MM, EM SOLO DE 2ª CATEGORIA. AF_01/2022</t>
  </si>
  <si>
    <t>PERFURAÇÃO HORIZONTAL DIRECIONAL E INSTALAÇÃO DE TUBULAÇÃO PEAD 180 MM, EM SOLO MOLE. AF_01/2022</t>
  </si>
  <si>
    <t>PERFURAÇÃO HORIZONTAL DIRECIONAL E INSTALAÇÃO DE TUBULAÇÃO PEAD 20 MM, EM SOLO DE 1ª CATEGORIA. AF_01/2022</t>
  </si>
  <si>
    <t>PERFURAÇÃO HORIZONTAL DIRECIONAL E INSTALAÇÃO DE TUBULAÇÃO PEAD 20 MM, EM SOLO DE 2ª CATEGORIA. AF_01/2022</t>
  </si>
  <si>
    <t>PERFURAÇÃO HORIZONTAL DIRECIONAL E INSTALAÇÃO DE TUBULAÇÃO PEAD 20 MM, EM SOLO MOLE. AF_01/2022</t>
  </si>
  <si>
    <t>PERFURAÇÃO HORIZONTAL DIRECIONAL E INSTALAÇÃO DE TUBULAÇÃO PEAD 200 MM, EM SOLO DE 1ª CATEGORIA. AF_01/2022</t>
  </si>
  <si>
    <t>PERFURAÇÃO HORIZONTAL DIRECIONAL E INSTALAÇÃO DE TUBULAÇÃO PEAD 200 MM, EM SOLO DE 2ª CATEGORIA. AF_01/2022</t>
  </si>
  <si>
    <t>PERFURAÇÃO HORIZONTAL DIRECIONAL E INSTALAÇÃO DE TUBULAÇÃO PEAD 200 MM, EM SOLO MOLE. AF_01/2022</t>
  </si>
  <si>
    <t>PERFURAÇÃO HORIZONTAL DIRECIONAL E INSTALAÇÃO DE TUBULAÇÃO PEAD 225 MM, EM SOLO DE 1ª CATEGORIA. AF_01/2022</t>
  </si>
  <si>
    <t>PERFURAÇÃO HORIZONTAL DIRECIONAL E INSTALAÇÃO DE TUBULAÇÃO PEAD 225 MM, EM SOLO DE 2ª CATEGORIA. AF_01/2022</t>
  </si>
  <si>
    <t>PERFURAÇÃO HORIZONTAL DIRECIONAL E INSTALAÇÃO DE TUBULAÇÃO PEAD 225 MM, EM SOLO MOLE. AF_01/2022</t>
  </si>
  <si>
    <t>PERFURAÇÃO HORIZONTAL DIRECIONAL E INSTALAÇÃO DE TUBULAÇÃO PEAD 250 MM, EM SOLO DE 1ª CATEGORIA. AF_01/2022</t>
  </si>
  <si>
    <t>PERFURAÇÃO HORIZONTAL DIRECIONAL E INSTALAÇÃO DE TUBULAÇÃO PEAD 250 MM, EM SOLO DE 2ª CATEGORIA. AF_01/2022</t>
  </si>
  <si>
    <t>PERFURAÇÃO HORIZONTAL DIRECIONAL E INSTALAÇÃO DE TUBULAÇÃO PEAD 250 MM, EM SOLO MOLE. AF_01/2022</t>
  </si>
  <si>
    <t>PERFURAÇÃO HORIZONTAL DIRECIONAL E INSTALAÇÃO DE TUBULAÇÃO PEAD 280 MM, EM SOLO DE 1ª CATEGORIA. AF_01/2022</t>
  </si>
  <si>
    <t>PERFURAÇÃO HORIZONTAL DIRECIONAL E INSTALAÇÃO DE TUBULAÇÃO PEAD 280 MM, EM SOLO DE 2ª CATEGORIA. AF_01/2022</t>
  </si>
  <si>
    <t>PERFURAÇÃO HORIZONTAL DIRECIONAL E INSTALAÇÃO DE TUBULAÇÃO PEAD 280 MM, EM SOLO MOLE. AF_01/2022</t>
  </si>
  <si>
    <t>PERFURAÇÃO HORIZONTAL DIRECIONAL E INSTALAÇÃO DE TUBULAÇÃO PEAD 315 MM, EM SOLO DE 1ª CATEGORIA. AF_01/2022</t>
  </si>
  <si>
    <t>PERFURAÇÃO HORIZONTAL DIRECIONAL E INSTALAÇÃO DE TUBULAÇÃO PEAD 315 MM, EM SOLO DE 2ª CATEGORIA. AF_01/2022</t>
  </si>
  <si>
    <t>PERFURAÇÃO HORIZONTAL DIRECIONAL E INSTALAÇÃO DE TUBULAÇÃO PEAD 315 MM, EM SOLO MOLE. AF_01/2022</t>
  </si>
  <si>
    <t>PERFURAÇÃO HORIZONTAL DIRECIONAL E INSTALAÇÃO DE TUBULAÇÃO PEAD 32 MM, EM SOLO DE 1ª CATEGORIA. AF_01/2022</t>
  </si>
  <si>
    <t>PERFURAÇÃO HORIZONTAL DIRECIONAL E INSTALAÇÃO DE TUBULAÇÃO PEAD 32 MM, EM SOLO DE 2ª CATEGORIA. AF_01/2022</t>
  </si>
  <si>
    <t>PERFURAÇÃO HORIZONTAL DIRECIONAL E INSTALAÇÃO DE TUBULAÇÃO PEAD 32 MM, EM SOLO MOLE. AF_01/2022</t>
  </si>
  <si>
    <t>PERFURAÇÃO HORIZONTAL DIRECIONAL E INSTALAÇÃO DE TUBULAÇÃO PEAD 355 MM, EM SOLO DE 1ª CATEGORIA. AF_01/2022</t>
  </si>
  <si>
    <t>PERFURAÇÃO HORIZONTAL DIRECIONAL E INSTALAÇÃO DE TUBULAÇÃO PEAD 355 MM, EM SOLO DE 2ª CATEGORIA. AF_01/2022</t>
  </si>
  <si>
    <t>PERFURAÇÃO HORIZONTAL DIRECIONAL E INSTALAÇÃO DE TUBULAÇÃO PEAD 355 MM, EM SOLO MOLE. AF_01/2022</t>
  </si>
  <si>
    <t>PERFURAÇÃO HORIZONTAL DIRECIONAL E INSTALAÇÃO DE TUBULAÇÃO PEAD 400 MM, EM SOLO DE 1ª CATEGORIA. AF_01/2022</t>
  </si>
  <si>
    <t>PERFURAÇÃO HORIZONTAL DIRECIONAL E INSTALAÇÃO DE TUBULAÇÃO PEAD 400 MM, EM SOLO DE 2ª CATEGORIA. AF_01/2022</t>
  </si>
  <si>
    <t>PERFURAÇÃO HORIZONTAL DIRECIONAL E INSTALAÇÃO DE TUBULAÇÃO PEAD 400 MM, EM SOLO MOLE. AF_01/2022</t>
  </si>
  <si>
    <t>PERFURAÇÃO HORIZONTAL DIRECIONAL E INSTALAÇÃO DE TUBULAÇÃO PEAD 450 MM, EM SOLO DE 1ª CATEGORIA. AF_01/2022</t>
  </si>
  <si>
    <t>PERFURAÇÃO HORIZONTAL DIRECIONAL E INSTALAÇÃO DE TUBULAÇÃO PEAD 450 MM, EM SOLO DE 2ª CATEGORIA. AF_01/2022</t>
  </si>
  <si>
    <t>PERFURAÇÃO HORIZONTAL DIRECIONAL E INSTALAÇÃO DE TUBULAÇÃO PEAD 450 MM, EM SOLO MOLE. AF_01/2022</t>
  </si>
  <si>
    <t>PERFURAÇÃO HORIZONTAL DIRECIONAL E INSTALAÇÃO DE TUBULAÇÃO PEAD 50 MM, EM SOLO DE 1ª CATEGORIA. AF_01/2022</t>
  </si>
  <si>
    <t>PERFURAÇÃO HORIZONTAL DIRECIONAL E INSTALAÇÃO DE TUBULAÇÃO PEAD 50 MM, EM SOLO DE 2ª CATEGORIA. AF_01/2022</t>
  </si>
  <si>
    <t>PERFURAÇÃO HORIZONTAL DIRECIONAL E INSTALAÇÃO DE TUBULAÇÃO PEAD 50 MM, EM SOLO MOLE. AF_01/2022</t>
  </si>
  <si>
    <t>PERFURAÇÃO HORIZONTAL DIRECIONAL E INSTALAÇÃO DE TUBULAÇÃO PEAD 500 MM, EM SOLO DE 1ª CATEGORIA. AF_01/2022</t>
  </si>
  <si>
    <t>PERFURAÇÃO HORIZONTAL DIRECIONAL E INSTALAÇÃO DE TUBULAÇÃO PEAD 500 MM, EM SOLO DE 2ª CATEGORIA. AF_01/2022</t>
  </si>
  <si>
    <t>PERFURAÇÃO HORIZONTAL DIRECIONAL E INSTALAÇÃO DE TUBULAÇÃO PEAD 500 MM, EM SOLO MOLE. AF_01/2022</t>
  </si>
  <si>
    <t>PERFURAÇÃO HORIZONTAL DIRECIONAL E INSTALAÇÃO DE TUBULAÇÃO PEAD 560 MM, EM SOLO DE 1ª CATEGORIA. AF_01/2022</t>
  </si>
  <si>
    <t>PERFURAÇÃO HORIZONTAL DIRECIONAL E INSTALAÇÃO DE TUBULAÇÃO PEAD 560 MM, EM SOLO DE 2ª CATEGORIA. AF_01/2022</t>
  </si>
  <si>
    <t>PERFURAÇÃO HORIZONTAL DIRECIONAL E INSTALAÇÃO DE TUBULAÇÃO PEAD 560 MM, EM SOLO MOLE. AF_01/2022</t>
  </si>
  <si>
    <t>PERFURAÇÃO HORIZONTAL DIRECIONAL E INSTALAÇÃO DE TUBULAÇÃO PEAD 63 MM, EM SOLO DE 1ª CATEGORIA. AF_01/2022</t>
  </si>
  <si>
    <t>PERFURAÇÃO HORIZONTAL DIRECIONAL E INSTALAÇÃO DE TUBULAÇÃO PEAD 63 MM, EM SOLO DE 2ª CATEGORIA. AF_01/2022</t>
  </si>
  <si>
    <t>PERFURAÇÃO HORIZONTAL DIRECIONAL E INSTALAÇÃO DE TUBULAÇÃO PEAD 63 MM, EM SOLO MOLE. AF_01/2022</t>
  </si>
  <si>
    <t>PERFURAÇÃO HORIZONTAL DIRECIONAL E INSTALAÇÃO DE TUBULAÇÃO PEAD 630 MM, EM SOLO DE 1ª CATEGORIA. AF_01/2022</t>
  </si>
  <si>
    <t>PERFURAÇÃO HORIZONTAL DIRECIONAL E INSTALAÇÃO DE TUBULAÇÃO PEAD 630 MM, EM SOLO DE 2ª CATEGORIA. AF_01/2022</t>
  </si>
  <si>
    <t>PERFURAÇÃO HORIZONTAL DIRECIONAL E INSTALAÇÃO DE TUBULAÇÃO PEAD 630 MM, EM SOLO MOLE. AF_01/2022</t>
  </si>
  <si>
    <t>PERFURAÇÃO HORIZONTAL DIRECIONAL E INSTALAÇÃO DE TUBULAÇÃO PEAD 710 MM, EM SOLO DE 1ª CATEGORIA. AF_01/2022</t>
  </si>
  <si>
    <t>PERFURAÇÃO HORIZONTAL DIRECIONAL E INSTALAÇÃO DE TUBULAÇÃO PEAD 710 MM, EM SOLO DE 2ª CATEGORIA. AF_01/2022</t>
  </si>
  <si>
    <t>PERFURAÇÃO HORIZONTAL DIRECIONAL E INSTALAÇÃO DE TUBULAÇÃO PEAD 710 MM, EM SOLO MOLE. AF_01/2022</t>
  </si>
  <si>
    <t>PERFURAÇÃO HORIZONTAL DIRECIONAL E INSTALAÇÃO DE TUBULAÇÃO PEAD 75 MM, EM SOLO DE 1ª CATEGORIA. AF_01/2022</t>
  </si>
  <si>
    <t>PERFURAÇÃO HORIZONTAL DIRECIONAL E INSTALAÇÃO DE TUBULAÇÃO PEAD 75 MM, EM SOLO DE 2ª CATEGORIA. AF_01/2022</t>
  </si>
  <si>
    <t>PERFURAÇÃO HORIZONTAL DIRECIONAL E INSTALAÇÃO DE TUBULAÇÃO PEAD 75 MM, EM SOLO MOLE. AF_01/2022</t>
  </si>
  <si>
    <t>PERFURAÇÃO HORIZONTAL DIRECIONAL E INSTALAÇÃO DE TUBULAÇÃO PEAD 800 MM, EM SOLO DE 1ª CATEGORIA. AF_01/2022</t>
  </si>
  <si>
    <t>PERFURAÇÃO HORIZONTAL DIRECIONAL E INSTALAÇÃO DE TUBULAÇÃO PEAD 800 MM, EM SOLO DE 2ª CATEGORIA. AF_01/2022</t>
  </si>
  <si>
    <t>PERFURAÇÃO HORIZONTAL DIRECIONAL E INSTALAÇÃO DE TUBULAÇÃO PEAD 800 MM, EM SOLO MOLE. AF_01/2022</t>
  </si>
  <si>
    <t>PERFURAÇÃO HORIZONTAL DIRECIONAL E INSTALAÇÃO DE TUBULAÇÃO PEAD 90 MM, EM SOLO DE 1ª CATEGORIA. AF_01/2022</t>
  </si>
  <si>
    <t>PERFURAÇÃO HORIZONTAL DIRECIONAL E INSTALAÇÃO DE TUBULAÇÃO PEAD 90 MM, EM SOLO DE 2ª CATEGORIA. AF_01/2022</t>
  </si>
  <si>
    <t>PERFURAÇÃO HORIZONTAL DIRECIONAL E INSTALAÇÃO DE TUBULAÇÃO PEAD 90 MM, EM SOLO MOLE. AF_01/2022</t>
  </si>
  <si>
    <t>APLICAÇÃO MANUAL DE FUNDO SELADOR ACRÍLICO EM PANOS CEGOS DE FACHADA (SEM PRESENÇA DE VÃOS) DE EDIFÍCIOS DE MÚLTIPLOS PAVIMENTOS. AF_03/2024</t>
  </si>
  <si>
    <t>APLICAÇÃO MANUAL DE FUNDO SELADOR ACRÍLICO EM PAREDES EXTERNAS DE CASAS. AF_03/2024</t>
  </si>
  <si>
    <t>APLICAÇÃO MANUAL DE FUNDO SELADOR ACRÍLICO EM SUPERFÍCIES EXTERNAS DE SACADA DE EDIFÍCIOS DE MÚLTIPLOS PAVIMENTOS. AF_03/2024</t>
  </si>
  <si>
    <t>APLICAÇÃO MANUAL DE FUNDO SELADOR ACRÍLICO EM SUPERFÍCIES INTERNAS DA SACADA DE EDIFÍCIOS DE MÚLTIPLOS PAVIMENTOS. AF_03/2024</t>
  </si>
  <si>
    <t>APLICAÇÃO MANUAL DE MASSA ACRÍLICA EM PANOS DE FACHADA COM PRESENÇA DE VÃOS, DE EDIFÍCIOS DE MÚLTIPLOS PAVIMENTOS, DUAS DEMÃOS. AF_03/2024</t>
  </si>
  <si>
    <t>APLICAÇÃO MANUAL DE MASSA ACRÍLICA EM PANOS DE FACHADA SEM PRESENÇA DE VÃOS, DE EDIFÍCIOS DE MÚLTIPLOS PAVIMENTOS, DUAS DEMÃOS. AF_03/2024</t>
  </si>
  <si>
    <t>APLICAÇÃO MANUAL DE MASSA ACRÍLICA EM PANOS DE FACHADA SEM PRESENÇA DE VÃOS, DE EDIFÍCIOS DE MÚLTIPLOS PAVIMENTOS, UMA DEMÃO. AF_03/2024</t>
  </si>
  <si>
    <t>APLICAÇÃO MANUAL DE MASSA ACRÍLICA EM PAREDES EXTERNAS DE CASAS, DUAS DEMÃOS. AF_03/2024</t>
  </si>
  <si>
    <t>APLICAÇÃO MANUAL DE MASSA ACRÍLICA EM PAREDES EXTERNAS DE CASAS, UMA DEMÃO. AF_03/2024</t>
  </si>
  <si>
    <t>APLICAÇÃO MANUAL DE MASSA ACRÍLICA EM SUPERFÍCIES EXTERNAS DE SACADA DE EDIFÍCIOS DE MÚLTIPLOS PAVIMENTOS, DUAS DEMÃOS. AF_03/2024</t>
  </si>
  <si>
    <t>APLICAÇÃO MANUAL DE MASSA ACRÍLICA EM SUPERFÍCIES EXTERNAS DE SACADA DE EDIFÍCIOS DE MÚLTIPLOS PAVIMENTOS, UMA DEMÃO. AF_03/2024</t>
  </si>
  <si>
    <t>APLICAÇÃO MANUAL DE MASSA ACRÍLICA EM SUPERFÍCIES INTERNAS DE SACADA DE EDIFÍCIOS DE MÚLTIPLOS PAVIMENTOS, DUAS DEMÃOS. AF_03/2024</t>
  </si>
  <si>
    <t>APLICAÇÃO MANUAL DE MASSA ACRÍLICA EM SUPERFÍCIES INTERNAS DE SACADA DE EDIFÍCIOS DE MÚLTIPLOS PAVIMENTOS, UMA DEMÃO. AF_03/2024</t>
  </si>
  <si>
    <t>APLICAÇÃO MANUAL DE PINTURA COM TINTA TEXTURIZADA ACRÍLICA EM MOLDURAS DE EPS. AF_03/2024</t>
  </si>
  <si>
    <t>APLICAÇÃO MANUAL DE PINTURA COM TINTA TEXTURIZADA ACRÍLICA EM PANOS CEGOS DE FACHADA (SEM PRESENÇA DE VÃOS) DE EDIFÍCIOS DE MÚLTIPLOS PAVIMENTOS, DUAS CORES. AF_03/2024</t>
  </si>
  <si>
    <t>APLICAÇÃO MANUAL DE PINTURA COM TINTA TEXTURIZADA ACRÍLICA EM PANOS CEGOS DE FACHADA (SEM PRESENÇA DE VÃOS) DE EDIFÍCIOS DE MÚLTIPLOS PAVIMENTOS, UMA COR. AF_03/2024</t>
  </si>
  <si>
    <t>APLICAÇÃO MANUAL DE PINTURA COM TINTA TEXTURIZADA ACRÍLICA EM PANOS COM PRESENÇA DE VÃOS DE EDIFÍCIOS DE MÚLTIPLOS PAVIMENTOS, DUAS CORES. AF_03/2024</t>
  </si>
  <si>
    <t>APLICAÇÃO MANUAL DE PINTURA COM TINTA TEXTURIZADA ACRÍLICA EM PAREDES EXTERNAS DE CASAS, DUAS CORES. AF_03/2024</t>
  </si>
  <si>
    <t>APLICAÇÃO MANUAL DE PINTURA COM TINTA TEXTURIZADA ACRÍLICA EM PAREDES EXTERNAS DE CASAS, UMA COR. AF_03/2024</t>
  </si>
  <si>
    <t>APLICAÇÃO MANUAL DE PINTURA COM TINTA TEXTURIZADA ACRÍLICA EM SUPERFÍCIES EXTERNAS DE SACADA DE EDIFÍCIOS DE MÚLTIPLOS PAVIMENTOS, DUAS CORES. AF_03/2024</t>
  </si>
  <si>
    <t>APLICAÇÃO MANUAL DE PINTURA COM TINTA TEXTURIZADA ACRÍLICA EM SUPERFÍCIES EXTERNAS DE SACADA DE EDIFÍCIOS DE MÚLTIPLOS PAVIMENTOS, UMA COR. AF_03/2024</t>
  </si>
  <si>
    <t>APLICAÇÃO MANUAL DE PINTURA COM TINTA TEXTURIZADA ACRÍLICA EM SUPERFÍCIES INTERNAS DA SACADA DE EDIFÍCIOS DE MÚLTIPLOS PAVIMENTOS, DUAS CORES. AF_03/2024</t>
  </si>
  <si>
    <t>APLICAÇÃO MANUAL DE PINTURA COM TINTA TEXTURIZADA ACRÍLICA EM SUPERFÍCIES INTERNAS DA SACADA DE EDIFÍCIOS DE MÚLTIPLOS PAVIMENTOS, UMA COR. AF_03/2024</t>
  </si>
  <si>
    <t>APLICAÇÃO MANUAL DE TINTA LÁTEX ACRÍLICA EM PANOS COM PRESENÇA DE VÃOS DE EDIFÍCIOS DE MÚLTIPLOS PAVIMENTOS, DUAS DEMÃOS. AF_03/2024</t>
  </si>
  <si>
    <t>APLICAÇÃO MANUAL DE TINTA LÁTEX ACRÍLICA EM PANOS SEM PRESENÇA DE VÃOS DE EDIFÍCIOS DE MÚLTIPLOS PAVIMENTOS, DUAS DEMÃOS. AF_03/2024</t>
  </si>
  <si>
    <t>APLICAÇÃO MANUAL DE TINTA LÁTEX ACRÍLICA EM PAREDE EXTERNAS DE CASAS, DUAS DEMÃOS. AF_03/2024</t>
  </si>
  <si>
    <t>APLICAÇÃO MANUAL DE TINTA LÁTEX ACRÍLICA EM SUPERFÍCIES EXTERNAS DE SACADA DE EDIFÍCIOS DE MÚLTIPLOS PAVIMENTOS, DUAS DEMÃOS. AF_03/2024</t>
  </si>
  <si>
    <t>APLICAÇÃO MANUAL DE TINTA LÁTEX ACRÍLICA EM SUPERFÍCIES INTERNAS DE SACADA DE EDIFÍCIOS DE MÚLTIPLOS PAVIMENTOS, DUAS DEMÃOS. AF_03/2024</t>
  </si>
  <si>
    <t>EMASSAMENTO COM MASSA LÁTEX, APLICAÇÃO EM PAREDE, DUAS DEMÃOS, LIXAMENTO MANUAL. AF_04/2023</t>
  </si>
  <si>
    <t>EMASSAMENTO COM MASSA LÁTEX, APLICAÇÃO EM PAREDE, DUAS DEMÃOS, LIXAMENTO MECANIZADO. AF_04/2023</t>
  </si>
  <si>
    <t>EMASSAMENTO COM MASSA LÁTEX, APLICAÇÃO EM PAREDE, UMA DEMÃO, LIXAMENTO MECANIZADO. AF_04/2023</t>
  </si>
  <si>
    <t>EMASSAMENTO COM MASSA LÁTEX, APLICAÇÃO EM TETO, DUAS DEMÃOS, LIXAMENTO MANUAL. AF_04/2023</t>
  </si>
  <si>
    <t>EMASSAMENTO COM MASSA LÁTEX, APLICAÇÃO EM TETO, DUAS DEMÃOS, LIXAMENTO MECANIZADO. AF_04/2023</t>
  </si>
  <si>
    <t>EMASSAMENTO COM MASSA LÁTEX, APLICAÇÃO EM TETO, UMA DEMÃO, LIXAMENTO MECANIZADO. AF_04/2023</t>
  </si>
  <si>
    <t>FUNDO SELADOR ACRÍLICO, APLICAÇÃO MECÂNICA EM PAREDE, UMA DEMÃO. AF_04/2023</t>
  </si>
  <si>
    <t>FUNDO SELADOR ACRÍLICO, APLICAÇÃO MECÂNICA EM TETO, UMA DEMÃO. AF_04/2023</t>
  </si>
  <si>
    <t>PINTURA LÁTEX ACRÍLICA ECONÔMICA, APLICAÇÃO MANUAL EM PAREDES, DUAS DEMÃOS. AF_04/2023</t>
  </si>
  <si>
    <t>PINTURA LÁTEX ACRÍLICA ECONÔMICA, APLICAÇÃO MANUAL EM TETO, DUAS DEMÃOS. AF_04/2023</t>
  </si>
  <si>
    <t>PINTURA LÁTEX ACRÍLICA ECONÔMICA, APLICAÇÃO MECÂNICA EM PAREDES, DUAS DEMÃOS. AF_04/2023</t>
  </si>
  <si>
    <t>PINTURA LÁTEX ACRÍLICA ECONÔMICA, APLICAÇÃO MECÂNICA EM TETO, DUAS DEMÃOS. AF_04/2023</t>
  </si>
  <si>
    <t>PINTURA LÁTEX ACRÍLICA STANDARD, APLICAÇÃO MANUAL EM PAREDES, DUAS DEMÃOS. AF_04/2023</t>
  </si>
  <si>
    <t>PINTURA LÁTEX ACRÍLICA STANDARD, APLICAÇÃO MANUAL EM TETO, DUAS DEMÃOS. AF_04/2023</t>
  </si>
  <si>
    <t>TEXTURA ACRÍLICA, APLICAÇÃO MANUAL EM PAREDE, UMA DEMÃO. AF_04/2023</t>
  </si>
  <si>
    <t>TEXTURA ACRÍLICA, APLICAÇÃO MANUAL EM TETO, UMA DEMÃO. AF_04/2023</t>
  </si>
  <si>
    <t>APLICAÇÃO MASSA ACRÍLICA PARA MADEIRA, PARA PINTURA COM TINTA DE ACABAMENTO (PIGMENTADA). AF_01/2021</t>
  </si>
  <si>
    <t>APLICAÇÃO MASSA EPÓXI PARA MADEIRA, PARA PINTURA COM TINTA PU DE ACABAMENTO (PIGMENTADA). AF_01/2021</t>
  </si>
  <si>
    <t>LIXAMENTO DE MADEIRA PARA APLICAÇÃO DE FUNDO OU PINTURA. AF_01/2021</t>
  </si>
  <si>
    <t>LIXAMENTO DE MASSA PARA MADEIRA. AF_01/2021</t>
  </si>
  <si>
    <t>PINTURA FUNDO NIVELADOR ACRÍLICO BRANCO EM MADEIRA. AF_01/2021</t>
  </si>
  <si>
    <t>PINTURA FUNDO NIVELADOR ALQUÍDICO INCOLOR EM MADEIRA. AF_01/2021</t>
  </si>
  <si>
    <t>PINTURA FUNDO NIVELADOR POLIURETÂNICO BRANCO EM MADEIRA. AF_01/2021</t>
  </si>
  <si>
    <t>PINTURA FUNDO NIVELADOR POLIURETÂNICO INCOLOR EM MADEIRA. AF_01/2021</t>
  </si>
  <si>
    <t>PINTURA IMUNIZANTE PARA MADEIRA, 1 DEMÃO. AF_01/2021</t>
  </si>
  <si>
    <t>PINTURA IMUNIZANTE PARA MADEIRA, 2 DEMÃOS. AF_01/2021</t>
  </si>
  <si>
    <t>PINTURA TINTA DE ACABAMENTO (PIGMENTADA) A ÓLEO EM MADEIRA, 1 DEMÃO. AF_01/2021</t>
  </si>
  <si>
    <t>PINTURA TINTA DE ACABAMENTO (PIGMENTADA) A ÓLEO EM MADEIRA, 2 DEMÃOS. AF_01/2021</t>
  </si>
  <si>
    <t>PINTURA TINTA DE ACABAMENTO (PIGMENTADA) A ÓLEO EM MADEIRA, 3 DEMÃOS. AF_01/2021</t>
  </si>
  <si>
    <t>PINTURA TINTA DE ACABAMENTO (PIGMENTADA) ESMALTE BASE ÁGUA EM MADEIRA, 1 DEMÃO. AF_01/2021</t>
  </si>
  <si>
    <t>PINTURA TINTA DE ACABAMENTO (PIGMENTADA) ESMALTE BASE ÁGUA EM MADEIRA, 2 DEMÃOS. AF_01/2021</t>
  </si>
  <si>
    <t>PINTURA TINTA DE ACABAMENTO (PIGMENTADA) ESMALTE BASE ÁGUA EM MADEIRA, 3 DEMÃOS. AF_01/2021</t>
  </si>
  <si>
    <t>PINTURA TINTA DE ACABAMENTO (PIGMENTADA) ESMALTE SINTÉTICO ACETINADO EM MADEIRA, 1 DEMÃO. AF_01/2021</t>
  </si>
  <si>
    <t>PINTURA TINTA DE ACABAMENTO (PIGMENTADA) ESMALTE SINTÉTICO ACETINADO EM MADEIRA, 2 DEMÃOS. AF_01/2021</t>
  </si>
  <si>
    <t>PINTURA TINTA DE ACABAMENTO (PIGMENTADA) ESMALTE SINTÉTICO ACETINADO EM MADEIRA, 3 DEMÃOS. AF_01/2021</t>
  </si>
  <si>
    <t>PINTURA TINTA DE ACABAMENTO (PIGMENTADA) ESMALTE SINTÉTICO BRILHANTE EM MADEIRA, 1 DEMÃO. AF_01/2021</t>
  </si>
  <si>
    <t>PINTURA TINTA DE ACABAMENTO (PIGMENTADA) ESMALTE SINTÉTICO BRILHANTE EM MADEIRA, 2 DEMÃOS. AF_01/2021</t>
  </si>
  <si>
    <t>PINTURA TINTA DE ACABAMENTO (PIGMENTADA) ESMALTE SINTÉTICO BRILHANTE EM MADEIRA, 3 DEMÃOS. AF_01/2021</t>
  </si>
  <si>
    <t>PINTURA TINTA DE ACABAMENTO (PIGMENTADA) ESMALTE SINTÉTICO FOSCO EM MADEIRA, 1 DEMÃO. AF_01/2021</t>
  </si>
  <si>
    <t>PINTURA TINTA DE ACABAMENTO (PIGMENTADA) ESMALTE SINTÉTICO FOSCO EM MADEIRA, 3 DEMÃOS. AF_01/2021</t>
  </si>
  <si>
    <t>PINTURA TINTA DE ACABAMENTO (PIGMENTADA) POLIURETÂNICA EM MADEIRA, 1 DEMÃO. AF_01/2021</t>
  </si>
  <si>
    <t>PINTURA TINTA DE ACABAMENTO (PIGMENTADA) POLIURETÂNICA EM MADEIRA, 2 DEMÃOS. AF_01/2021</t>
  </si>
  <si>
    <t>PINTURA TINTA DE ACABAMENTO (PIGMENTADA) POLIURETÂNICA EM MADEIRA, 3 DEMÃOS. AF_01/2021</t>
  </si>
  <si>
    <t>PINTURA VERNIZ (INCOLOR) ALQUÍDICO EM MADEIRA, USO INTERNO E EXTERNO, 1 DEMÃO. AF_01/2021</t>
  </si>
  <si>
    <t>PINTURA VERNIZ (INCOLOR) ALQUÍDICO EM MADEIRA, USO INTERNO E EXTERNO, 2 DEMÃOS. AF_01/2021</t>
  </si>
  <si>
    <t>PINTURA VERNIZ (INCOLOR) ALQUÍDICO EM MADEIRA, USO INTERNO E EXTERNO, 3 DEMÃOS. AF_01/2021</t>
  </si>
  <si>
    <t>PINTURA VERNIZ (INCOLOR) ALQUÍDICO EM MADEIRA, USO INTERNO, 1 DEMÃO. AF_01/2021</t>
  </si>
  <si>
    <t>PINTURA VERNIZ (INCOLOR) ALQUÍDICO EM MADEIRA, USO INTERNO, 2 DEMÃOS. AF_01/2021</t>
  </si>
  <si>
    <t>PINTURA VERNIZ (INCOLOR) ALQUÍDICO EM MADEIRA, USO INTERNO, 3 DEMÃOS. AF_01/2021</t>
  </si>
  <si>
    <t>PINTURA VERNIZ (INCOLOR) POLIURETÂNICO (RESINA ALQUÍDICA MODIFICADA) EM MADEIRA, 1 DEMÃO. AF_01/2021</t>
  </si>
  <si>
    <t>PINTURA VERNIZ (INCOLOR) POLIURETÂNICO (RESINA ALQUÍDICA MODIFICADA) EM MADEIRA, 2 DEMÃOS. AF_01/2021</t>
  </si>
  <si>
    <t>PINTURA VERNIZ (INCOLOR) POLIURETÂNICO (RESINA ALQUÍDICA MODIFICADA) EM MADEIRA, 3 DEMÃOS. AF_01/2021</t>
  </si>
  <si>
    <t>PINTURA VERNIZ (INCOLOR) POLIURETÂNICO (RESINA POLIURETÂNICA) EM MADEIRA, 1 DEMÃO. AF_01/2021</t>
  </si>
  <si>
    <t>PINTURA VERNIZ (INCOLOR) POLIURETÂNICO (RESINA POLIURETÂNICA) EM MADEIRA, 2 DEMÃOS. AF_01/2021</t>
  </si>
  <si>
    <t>PINTURA VERNIZ (INCOLOR) POLIURETÂNICO (RESINA POLIURETÂNICA) EM MADEIRA, 3 DEMÃOS. AF_01/2021</t>
  </si>
  <si>
    <t>COLOCAÇÃO DE FITA PROTETORA PARA PINTURA. AF_01/2020</t>
  </si>
  <si>
    <t>LIXAMENTO MANUAL EM SUPERFÍCIES METÁLICAS EM OBRA. AF_01/2020</t>
  </si>
  <si>
    <t>PINTURA COM TINTA ACRÍLICA DE ACABAMENTO APLICADA A ROLO OU PINCEL SOBRE SUPERFÍCIES METÁLICAS (EXCETO PERFIL) EXECUTADO EM OBRA (02 DEMÃOS). AF_01/2020</t>
  </si>
  <si>
    <t>PINTURA COM TINTA ACRÍLICA DE ACABAMENTO APLICADA A ROLO OU PINCEL SOBRE SUPERFÍCIES METÁLICAS (EXCETO PERFIL) EXECUTADO EM OBRA (POR DEMÃO). AF_01/2020</t>
  </si>
  <si>
    <t>PINTURA COM TINTA ACRÍLICA DE ACABAMENTO PULVERIZADA SOBRE SUPERFÍCIES METÁLICAS (EXCETO PERFIL) EXECUTADO EM OBRA (02 DEMÃOS). AF_01/2020_PE</t>
  </si>
  <si>
    <t>PINTURA COM TINTA ACRÍLICA DE ACABAMENTO PULVERIZADA SOBRE SUPERFÍCIES METÁLICAS (EXCETO PERFIL) EXECUTADO EM OBRA (POR DEMÃO). AF_01/2020_PE</t>
  </si>
  <si>
    <t>PINTURA COM TINTA ACRÍLICA DE FUNDO APLICADA A ROLO OU PINCEL SOBRE SUPERFÍCIES METÁLICAS (EXCETO PERFIL) EXECUTADO EM OBRA (POR DEMÃO). AF_01/2020</t>
  </si>
  <si>
    <t>PINTURA COM TINTA ACRÍLICA DE FUNDO PULVERIZADA SOBRE SUPERFÍCIES METÁLICAS (EXCETO PERFIL) EXECUTADO EM OBRA (POR DEMÃO). AF_01/2020_PE</t>
  </si>
  <si>
    <t>PINTURA COM TINTA ALQUÍDICA DE ACABAMENTO (ESMALTE SINTÉTICO ACETINADO) APLICADA A ROLO OU PINCEL SOBRE PERFIL METÁLICO EXECUTADO EM FÁBRICA (POR DEMÃO). AF_01/2020</t>
  </si>
  <si>
    <t>PINTURA COM TINTA ALQUÍDICA DE ACABAMENTO (ESMALTE SINTÉTICO ACETINADO) APLICADA A ROLO OU PINCEL SOBRE SUPERFÍCIES METÁLICAS (EXCETO PERFIL) EXECUTADO EM OBRA (02 DEMÃOS). AF_01/2020</t>
  </si>
  <si>
    <t>PINTURA COM TINTA ALQUÍDICA DE ACABAMENTO (ESMALTE SINTÉTICO ACETINADO) APLICADA A ROLO OU PINCEL SOBRE SUPERFÍCIES METÁLICAS (EXCETO PERFIL) EXECUTADO EM OBRA (POR DEMÃO). AF_01/2020</t>
  </si>
  <si>
    <t>PINTURA COM TINTA ALQUÍDICA DE ACABAMENTO (ESMALTE SINTÉTICO ACETINADO) PULVERIZADA SOBRE PERFIL METÁLICO EXECUTADO EM FÁBRICA (POR DEMÃO). AF_01/2020_PE</t>
  </si>
  <si>
    <t>PINTURA COM TINTA ALQUÍDICA DE ACABAMENTO (ESMALTE SINTÉTICO ACETINADO) PULVERIZADA SOBRE SUPERFÍCIES METÁLICAS (EXCETO PERFIL) EXECUTADO EM OBRA (02 DEMÃOS). AF_01/2020_PE</t>
  </si>
  <si>
    <t>PINTURA COM TINTA ALQUÍDICA DE ACABAMENTO (ESMALTE SINTÉTICO ACETINADO) PULVERIZADA SOBRE SUPERFÍCIES METÁLICAS (EXCETO PERFIL) EXECUTADO EM OBRA (POR DEMÃO). AF_01/2020_PE</t>
  </si>
  <si>
    <t>PINTURA COM TINTA ALQUÍDICA DE ACABAMENTO (ESMALTE SINTÉTICO BRILHANTE) APLICADA A ROLO OU PINCEL SOBRE PERFIL METÁLICO EXECUTADO EM FÁBRICA (POR DEMÃO). AF_01/2020</t>
  </si>
  <si>
    <t>PINTURA COM TINTA ALQUÍDICA DE ACABAMENTO (ESMALTE SINTÉTICO BRILHANTE) APLICADA A ROLO OU PINCEL SOBRE SUPERFÍCIES METÁLICAS (EXCETO PERFIL) EXECUTADO EM OBRA (02 DEMÃOS). AF_01/2020</t>
  </si>
  <si>
    <t>PINTURA COM TINTA ALQUÍDICA DE ACABAMENTO (ESMALTE SINTÉTICO BRILHANTE) APLICADA A ROLO OU PINCEL SOBRE SUPERFÍCIES METÁLICAS (EXCETO PERFIL) EXECUTADO EM OBRA (POR DEMÃO). AF_01/2020</t>
  </si>
  <si>
    <t>PINTURA COM TINTA ALQUÍDICA DE ACABAMENTO (ESMALTE SINTÉTICO BRILHANTE) PULVERIZADA SOBRE PERFIL METÁLICO EXECUTADO EM FÁBRICA (POR DEMÃO). AF_01/2020_PE</t>
  </si>
  <si>
    <t>PINTURA COM TINTA ALQUÍDICA DE ACABAMENTO (ESMALTE SINTÉTICO BRILHANTE) PULVERIZADA SOBRE SUPERFÍCIES METÁLICAS (EXCETO PERFIL) EXECUTADO EM OBRA (02 DEMÃOS). AF_01/2020_PE</t>
  </si>
  <si>
    <t>PINTURA COM TINTA ALQUÍDICA DE ACABAMENTO (ESMALTE SINTÉTICO BRILHANTE) PULVERIZADA SOBRE SUPERFÍCIES METÁLICAS (EXCETO PERFIL) EXECUTADO EM OBRA (POR DEMÃO). AF_01/2020_PE</t>
  </si>
  <si>
    <t>PINTURA COM TINTA ALQUÍDICA DE ACABAMENTO (ESMALTE SINTÉTICO FOSCO) APLICADA A ROLO OU PINCEL SOBRE PERFIL METÁLICO EXECUTADO EM FÁBRICA (POR DEMÃO). AF_01/2020</t>
  </si>
  <si>
    <t>PINTURA COM TINTA ALQUÍDICA DE ACABAMENTO (ESMALTE SINTÉTICO FOSCO) APLICADA A ROLO OU PINCEL SOBRE SUPERFÍCIES METÁLICAS (EXCETO PERFIL) EXECUTADO EM OBRA (02 DEMÃOS). AF_01/2020</t>
  </si>
  <si>
    <t>PINTURA COM TINTA ALQUÍDICA DE ACABAMENTO (ESMALTE SINTÉTICO FOSCO) APLICADA A ROLO OU PINCEL SOBRE SUPERFÍCIES METÁLICAS (EXCETO PERFIL) EXECUTADO EM OBRA (POR DEMÃO). AF_01/2020</t>
  </si>
  <si>
    <t>PINTURA COM TINTA ALQUÍDICA DE ACABAMENTO (ESMALTE SINTÉTICO FOSCO) PULVERIZADA SOBRE PERFIL METÁLICO EXECUTADO EM FÁBRICA (POR DEMÃO). AF_01/2020_PE</t>
  </si>
  <si>
    <t>PINTURA COM TINTA ALQUÍDICA DE ACABAMENTO (ESMALTE SINTÉTICO FOSCO) PULVERIZADA SOBRE SUPERFÍCIES METÁLICAS (EXCETO PERFIL) EXECUTADO EM OBRA (02 DEMÃOS). AF_01/2020_PE</t>
  </si>
  <si>
    <t>PINTURA COM TINTA ALQUÍDICA DE ACABAMENTO (ESMALTE SINTÉTICO FOSCO) PULVERIZADA SOBRE SUPERFÍCIES METÁLICAS (EXCETO PERFIL) EXECUTADO EM OBRA (POR DEMÃO). AF_01/2020_PE</t>
  </si>
  <si>
    <t>PINTURA COM TINTA ALQUÍDICA DE FUNDO (TIPO ZARCÃO) APLICADA A ROLO OU PINCEL SOBRE PERFIL METÁLICO EXECUTADO EM FÁBRICA (POR DEMÃO). AF_01/2020</t>
  </si>
  <si>
    <t>PINTURA COM TINTA ALQUÍDICA DE FUNDO (TIPO ZARCÃO) APLICADA A ROLO OU PINCEL SOBRE SUPERFÍCIES METÁLICAS (EXCETO PERFIL) EXECUTADO EM OBRA (POR DEMÃO). AF_01/2020</t>
  </si>
  <si>
    <t>PINTURA COM TINTA ALQUÍDICA DE FUNDO (TIPO ZARCÃO) PULVERIZADA SOBRE SUPERFÍCIES METÁLICAS (EXCETO PERFIL) EXECUTADO EM OBRA (POR DEMÃO). AF_01/2020_PE</t>
  </si>
  <si>
    <t>PINTURA COM TINTA ALQUÍDICA DE FUNDO E ACABAMENTO (ESMALTE SINTÉTICO GRAFITE) APLICADA A ROLO OU PINCEL SOBRE PERFIL METÁLICO EXECUTADO EM FÁBRICA (POR DEMÃO). AF_01/2020</t>
  </si>
  <si>
    <t>PINTURA COM TINTA ALQUÍDICA DE FUNDO E ACABAMENTO (ESMALTE SINTÉTICO GRAFITE) APLICADA A ROLO OU PINCEL SOBRE SUPERFÍCIES METÁLICAS (EXCETO PERFIL) EXECUTADO EM OBRA (POR DEMÃO). AF_01/2020</t>
  </si>
  <si>
    <t>PINTURA COM TINTA ALQUÍDICA DE FUNDO E ACABAMENTO (ESMALTE SINTÉTICO GRAFITE) PULVERIZADA SOBRE PERFIL METÁLICO EXECUTADO EM FÁBRICA (POR DEMÃO). AF_01/2020_PE</t>
  </si>
  <si>
    <t>PINTURA COM TINTA EPOXÍDICA DE ACABAMENTO APLICADA A ROLO OU PINCEL SOBRE PERFIL METÁLICO EXECUTADO EM FÁBRICA (02 DEMÃOS). AF_01/2020</t>
  </si>
  <si>
    <t>PINTURA COM TINTA EPOXÍDICA DE ACABAMENTO APLICADA A ROLO OU PINCEL SOBRE PERFIL METÁLICO EXECUTADO EM FÁBRICA (POR DEMÃO). AF_01/2020</t>
  </si>
  <si>
    <t>PINTURA COM TINTA EPOXÍDICA DE ACABAMENTO PULVERIZADA SOBRE PERFIL METÁLICO EXECUTADO EM FÁBRICA (02 DEMÃOS). AF_01/2020_PE</t>
  </si>
  <si>
    <t>PINTURA COM TINTA EPOXÍDICA DE ACABAMENTO PULVERIZADA SOBRE PERFIL METÁLICO EXECUTADO EM FÁBRICA (POR DEMÃO). AF_01/2020_PE</t>
  </si>
  <si>
    <t>PINTURA COM TINTA EPOXÍDICA DE FUNDO APLICADA A ROLO OU PINCEL SOBRE PERFIL METÁLICO EXECUTADO EM FÁBRICA (POR DEMÃO). AF_01/2020</t>
  </si>
  <si>
    <t>PINTURA COM TINTA EPOXÍDICA DE FUNDO E ACABAMENTO APLICADA A ROLO OU PINCEL SOBRE PERFIL METÁLICO EXECUTADO EM FÁBRICA (POR DEMÃO). AF_01/2020</t>
  </si>
  <si>
    <t>PINTURA COM TINTA EPOXÍDICA DE FUNDO E ACABAMENTO PULVERIZADA SOBRE PERFIL METÁLICO EXECUTADO EM FÁBRICA (POR DEMÃO). AF_01/2020</t>
  </si>
  <si>
    <t>PINTURA COM TINTA EPOXÍDICA DE FUNDO PULVERIZADA SOBRE PERFIL METÁLICO EXECUTADO EM FÁBRICA (POR DEMÃO). AF_01/2020_PE</t>
  </si>
  <si>
    <t>PINTURA COM TINTA POLIURETÂNICA DE ACABAMENTO APLICADA A ROLO OU PINCEL SOBRE PERFIL METÁLICO EXECUTADO EM FÁBRICA (02 DEMÃOS). AF_01/2020</t>
  </si>
  <si>
    <t>PINTURA COM TINTA POLIURETÂNICA DE ACABAMENTO APLICADA A ROLO OU PINCEL SOBRE PERFIL METÁLICO EXECUTADO EM FÁBRICA (POR DEMÃO). AF_01/2020</t>
  </si>
  <si>
    <t>PINTURA COM TINTA POLIURETÂNICA DE ACABAMENTO PULVERIZADA SOBRE PERFIL METÁLICO EXECUTADO EM FÁBRICA (02 DEMÃOS). AF_01/2020</t>
  </si>
  <si>
    <t>PINTURA COM TINTA POLIURETÂNICA DE ACABAMENTO PULVERIZADA SOBRE PERFIL METÁLICO EXECUTADO EM FÁBRICA (POR DEMÃO). AF_01/2020</t>
  </si>
  <si>
    <t>ENCERAMENTO DE PISO EM MADEIRA. AF_05/2021</t>
  </si>
  <si>
    <t>PINTURA DE DEMARCAÇÃO DE QUADRA POLIESPORTIVA COM BORRACHA CLORADA, E = 5 CM, APLICAÇÃO MANUAL. AF_05/2021</t>
  </si>
  <si>
    <t>PINTURA DE DEMARCAÇÃO DE QUADRA POLIESPORTIVA COM TINTA ACRÍLICA, E = 5 CM, APLICAÇÃO MANUAL. AF_05/2021</t>
  </si>
  <si>
    <t>PINTURA DE DEMARCAÇÃO DE QUADRA POLIESPORTIVA COM TINTA EPÓXI, E = 5 CM, APLICAÇÃO MANUAL. AF_05/2021</t>
  </si>
  <si>
    <t>PINTURA DE DEMARCAÇÃO DE VAGA COM TINTA ACRÍLICA, E = 10 CM, APLICAÇÃO MANUAL. AF_05/2021</t>
  </si>
  <si>
    <t>PINTURA DE DEMARCAÇÃO DE VAGA COM TINTA ACRÍLICA, E = 10 CM, APLICAÇÃO MECÂNICA COM DEMARCADORA A TRAÇÃO MANUAL. AF_05/2021</t>
  </si>
  <si>
    <t>PINTURA DE EIXO VIÁRIO COM TINTA RETRORREFLETIVA A BASE DE RESINA ACRÍLICA COM MICROESFERAS DE VIDRO, E = 10 CM, APLICAÇÃO MECÂNICA COM DEMARCADORA A TRAÇÃO MANUAL. AF_05/2021</t>
  </si>
  <si>
    <t>PINTURA DE EIXO VIÁRIO SOBRE ASFALTO COM TINTA RETRORREFLETIVA A BASE DE RESINA ACRÍLICA COM MICROESFERAS DE VIDRO, E = 10 CM, APLICAÇÃO MECÂNICA COM DEMARCADORA AUTOPROPELIDA. AF_05/2021</t>
  </si>
  <si>
    <t>PINTURA DE FAIXA DE PEDESTRE OU ZEBRADA COM TINTA ACRÍLICA, E = 30 CM, APLICAÇÃO MANUAL. AF_05/2021</t>
  </si>
  <si>
    <t>PINTURA DE FAIXA DE PEDESTRE OU ZEBRADA COM TINTA ACRÍLICA, E = 30 CM, APLICAÇÃO MECÂNICA COM DEMARCADORA A TRAÇÃO MANUAL. AF_05/2021</t>
  </si>
  <si>
    <t>PINTURA DE FAIXA DE PEDESTRE OU ZEBRADA COM TINTA EPÓXI, E = 30 CM, APLICAÇÃO MANUAL. AF_05/2021</t>
  </si>
  <si>
    <t>PINTURA DE FAIXA DE PEDESTRE OU ZEBRADA COM TINTA RETRORREFLETIVA A BASE DE RESINA ACRÍLICA COM MICROESFERAS DE VIDRO, E = 30 CM, APLICAÇÃO MECÂNICA COM DEMARCADORA A TRAÇÃO MANUAL. AF_05/2021</t>
  </si>
  <si>
    <t>PINTURA DE FAIXA DE PEDESTRE OU ZEBRADA TINTA RETRORREFLETIVA A BASE DE RESINA ACRÍLICA COM MICROESFERAS DE VIDRO, E = 30 CM, APLICAÇÃO MANUAL. AF_05/2021</t>
  </si>
  <si>
    <t>PINTURA DE MEIO-FIO COM TINTA BRANCA A BASE DE CAL (CAIAÇÃO). AF_05/2021</t>
  </si>
  <si>
    <t>PINTURA DE NÚMEROS E LETRAS PARA SINALIZAÇÃO HORIZONTAL, ALTURA 100 MM, APLICADOR SPRAY E MOLDE PLÁSTICO. AF_05/2021</t>
  </si>
  <si>
    <t>PINTURA DE PISO COM TINTA ACRÍLICA, APLICAÇÃO MANUAL, 2 DEMÃOS, INCLUSO FUNDO PREPARADOR. AF_05/2021</t>
  </si>
  <si>
    <t>PINTURA DE PISO COM TINTA ACRÍLICA, APLICAÇÃO MANUAL, 3 DEMÃOS, INCLUSO FUNDO PREPARADOR. AF_05/2021</t>
  </si>
  <si>
    <t>PINTURA DE PISO COM TINTA ACRÍLICA, APLICAÇÃO MECÂNICA, 2 DEMÃOS, INCLUSO FUNDO PREPARADOR. AF_05/2021</t>
  </si>
  <si>
    <t>PINTURA DE PISO COM TINTA EPÓXI, APLICAÇÃO MANUAL, 2 DEMÃOS, INCLUSO PRIMER EPÓXI. AF_05/2021</t>
  </si>
  <si>
    <t>PINTURA DE PISO COM TINTA EPÓXI, APLICAÇÃO MECÂNICA, 2 DEMÃOS. AF_05/2021</t>
  </si>
  <si>
    <t>PINTURA DE PISO DE PEDRAS DECORATIVAS COM VERNIZ DE POLIURETANO FOSCO, APLICAÇÃO MANUAL, 3 DEMÃOS. AF_05/2021</t>
  </si>
  <si>
    <t>PINTURA DE RODAPÉ COM TINTA EPÓXI, APLICAÇÃO MANUAL, 2 DEMÃOS, INCLUSÃO PRIMER EPÓXI. AF_05/2021</t>
  </si>
  <si>
    <t>PINTURA DE RODAPÉ EM PEDRA DECORATIVA COM VERNIZ DE POLIURETANO, APLICAÇÃO MANUAL, 3 DEMÃOS. AF_05/2021</t>
  </si>
  <si>
    <t>PINTURA DE SINALIZAÇÃO VERTICAL DE SEGURANÇA, FAIXAS AMARELA E PRETA, APLICAÇÃO MANUAL, 2 DEMÃOS. AF_05/2021</t>
  </si>
  <si>
    <t>PINTURA DE SÍMBOLO "BICICLETA" COM TINTA ACRÍLICA, UTILIZAÇÃO DE MOLDE PLÁSTICO E APLICAÇÃO MECÂNICA, 150X60 CM. AF_05/2021</t>
  </si>
  <si>
    <t>PINTURA DE SÍMBOLO "DEFICIENTE FÍSICO" COM TINTA ACRÍLICA, UTILIZAÇÃO DE MOLDE PLÁSTICO E APLICAÇÃO MECÂNICA, 120X120 CM. AF_05/2021</t>
  </si>
  <si>
    <t>PINTURA DE SÍMBOLO "GESTANTE" COM TINTA ACRÍLICA, UTILIZAÇÃO DE MOLDE PLÁSTICO E APLICAÇÃO MECÂNICA, 120X120 CM. AF_05/2021</t>
  </si>
  <si>
    <t>PINTURA DE SÍMBOLO "IDOSO" COM TINTA ACRÍLICA, UTILIZAÇÃO DE MOLDE PLÁSTICO E APLICAÇÃO MECÂNICA, 120X120 CM. AF_05/2021</t>
  </si>
  <si>
    <t>PINTURA DE SÍMBOLO "PEDESTRE" COM TINTA ACRÍLICA, UTILIZAÇÃO DE MOLDE PLÁSTICO E APLICAÇÃO MECÂNICA, 130X90 CM. AF_05/2021</t>
  </si>
  <si>
    <t>PINTURA DE SÍMBOLOS E TEXTOS COM TINTA ACRÍLICA, DEMARCAÇÃO COM FITA ADESIVA E APLICAÇÃO COM ROLO. AF_05/2021</t>
  </si>
  <si>
    <t>PINTURA HIDROFUGANTE COM SILICONE, APLICAÇÃO MANUAL, 2 DEMÃOS. AF_05/2021</t>
  </si>
  <si>
    <t>PREPARO DO PISO CIMENTADO PARA PINTURA - LIXAMENTO E LIMPEZA. AF_05/2021</t>
  </si>
  <si>
    <t>ASSENTAMENTO DE POSTE DE CONCRETO COM COMPRIMENTO NOMINAL DE 10 M, CARGA NOMINAL DE 1000 DAN, ENGASTAMENTO BASE CONCRETADA COM 1 M DE CONCRETO E 0,6 M DE SOLO (NÃO INCLUI FORNECIMENTO). AF_04/2025</t>
  </si>
  <si>
    <t>ASSENTAMENTO DE POSTE DE CONCRETO COM COMPRIMENTO NOMINAL DE 10 M, CARGA NOMINAL DE 300 DAN, ENGASTAMENTO BASE CONCRETADA COM 1 M DE CONCRETO E 0,6 M DE SOLO (NÃO INCLUI FORNECIMENTO). AF_04/2025</t>
  </si>
  <si>
    <t>ASSENTAMENTO DE POSTE DE CONCRETO COM COMPRIMENTO NOMINAL DE 10 M, CARGA NOMINAL DE 600 DAN, ENGASTAMENTO BASE CONCRETADA COM 1 M DE CONCRETO E 0,6 M DE SOLO (NÃO INCLUI FORNECIMENTO). AF_04/2025</t>
  </si>
  <si>
    <t>ASSENTAMENTO DE POSTE DE CONCRETO COM COMPRIMENTO NOMINAL DE 10 M, CARGA NOMINAL MAIOR QUE 1000 DAN, ENGASTAMENTO SIMPLES COM 1,6 M DE SOLO (NÃO INCLUI FORNECIMENTO). AF_04/2025</t>
  </si>
  <si>
    <t>ASSENTAMENTO DE POSTE DE CONCRETO COM COMPRIMENTO NOMINAL DE 10 M, CARGA NOMINAL MENOR OU IGUAL A 1000 DAN, ENGASTAMENTO SIMPLES COM 1,6 M DE SOLO (NÃO INCLUI FORNECIMENTO). AF_04/2025</t>
  </si>
  <si>
    <t>ASSENTAMENTO DE POSTE DE CONCRETO COM COMPRIMENTO NOMINAL DE 10,5 M, CARGA NOMINAL DE 1000 DAN, ENGASTAMENTO BASE CONCRETADA COM 1 M DE CONCRETO E 0,65 M DE SOLO (NÃO INCLUI FORNECIMENTO). AF_04/2025</t>
  </si>
  <si>
    <t>ASSENTAMENTO DE POSTE DE CONCRETO COM COMPRIMENTO NOMINAL DE 10,5 M, CARGA NOMINAL DE 300 DAN, ENGASTAMENTO BASE CONCRETADA COM 1 M DE CONCRETO E 0,65 M DE SOLO (NÃO INCLUI FORNECIMENTO). AF_04/2025</t>
  </si>
  <si>
    <t>ASSENTAMENTO DE POSTE DE CONCRETO COM COMPRIMENTO NOMINAL DE 10,5 M, CARGA NOMINAL DE 600 DAN, ENGASTAMENTO BASE CONCRETADA COM 1 M DE CONCRETO E 0,65 M DE SOLO (NÃO INCLUI FORNECIMENTO). AF_04/2025</t>
  </si>
  <si>
    <t>ASSENTAMENTO DE POSTE DE CONCRETO COM COMPRIMENTO NOMINAL DE 10,5 M, CARGA NOMINAL MAIOR QUE 1000 DAN, ENGASTAMENTO SIMPLES COM 1,65 M DE SOLO (NÃO INCLUI FORNECIMENTO). AF_04/2025</t>
  </si>
  <si>
    <t>ASSENTAMENTO DE POSTE DE CONCRETO COM COMPRIMENTO NOMINAL DE 10,5 M, CARGA NOMINAL MENOR OU IGUAL A 1000 DAN, ENGASTAMENTO SIMPLES COM 1,65 M DE SOLO (NÃO INCLUI FORNECIMENTO). AF_04/2025</t>
  </si>
  <si>
    <t>ASSENTAMENTO DE POSTE DE CONCRETO COM COMPRIMENTO NOMINAL DE 11 M, CARGA NOMINAL DE 1000 DAN, ENGASTAMENTO BASE CONCRETADA COM 1 M DE CONCRETO E 0,7 M DE SOLO (NÃO INCLUI FORNECIMENTO). AF_04/2025</t>
  </si>
  <si>
    <t>ASSENTAMENTO DE POSTE DE CONCRETO COM COMPRIMENTO NOMINAL DE 11 M, CARGA NOMINAL DE 300 DAN, ENGASTAMENTO BASE CONCRETADA COM 1 M DE CONCRETO E 0,7 M DE SOLO (NÃO INCLUI FORNECIMENTO). AF_04/2025</t>
  </si>
  <si>
    <t>ASSENTAMENTO DE POSTE DE CONCRETO COM COMPRIMENTO NOMINAL DE 11 M, CARGA NOMINAL DE 400 DAN, ENGASTAMENTO BASE CONCRETADA COM 1 M DE CONCRETO E 0,7 M DE SOLO (NÃO INCLUI FORNECIMENTO). AF_04/2025</t>
  </si>
  <si>
    <t>ASSENTAMENTO DE POSTE DE CONCRETO COM COMPRIMENTO NOMINAL DE 11 M, CARGA NOMINAL DE 600 DAN, ENGASTAMENTO BASE CONCRETADA COM 1 M DE CONCRETO E 0,7 M DE SOLO (NÃO INCLUI FORNECIMENTO). AF_04/2025</t>
  </si>
  <si>
    <t>ASSENTAMENTO DE POSTE DE CONCRETO COM COMPRIMENTO NOMINAL DE 11 M, CARGA NOMINAL MAIOR QUE 1000 DAN, ENGASTAMENTO SIMPLES COM 1,7 M DE SOLO (NÃO INCLUI FORNECIMENTO). AF_04/2025</t>
  </si>
  <si>
    <t>ASSENTAMENTO DE POSTE DE CONCRETO COM COMPRIMENTO NOMINAL DE 11 M, CARGA NOMINAL MENOR OU IGUAL A 1000 DAN, ENGASTAMENTO SIMPLES COM 1,7 M DE SOLO (NÃO INCLUI FORNECIMENTO). AF_04/2025</t>
  </si>
  <si>
    <t>ASSENTAMENTO DE POSTE DE CONCRETO COM COMPRIMENTO NOMINAL DE 12 M, CARGA NOMINAL DE 1000 DAN, ENGASTAMENTO BASE CONCRETADA COM 1 M DE CONCRETO E 0,8 M DE SOLO (NÃO INCLUI FORNECIMENTO). AF_04/2025</t>
  </si>
  <si>
    <t>ASSENTAMENTO DE POSTE DE CONCRETO COM COMPRIMENTO NOMINAL DE 12 M, CARGA NOMINAL DE 400 DAN, ENGASTAMENTO BASE CONCRETADA COM 1 M DE CONCRETO E 0,8 M DE SOLO (NÃO INCLUI FORNECIMENTO). AF_04/2025</t>
  </si>
  <si>
    <t>ASSENTAMENTO DE POSTE DE CONCRETO COM COMPRIMENTO NOMINAL DE 12 M, CARGA NOMINAL DE 600 DAN, ENGASTAMENTO BASE CONCRETADA COM 1 M DE CONCRETO E 0,8 M DE SOLO (NÃO INCLUI FORNECIMENTO). AF_04/2025</t>
  </si>
  <si>
    <t>ASSENTAMENTO DE POSTE DE CONCRETO COM COMPRIMENTO NOMINAL DE 12 M, CARGA NOMINAL MAIOR QUE 1000 DAN, ENGASTAMENTO SIMPLES COM 1,8 M DE SOLO (NÃO INCLUI FORNECIMENTO). AF_04/2025</t>
  </si>
  <si>
    <t>ASSENTAMENTO DE POSTE DE CONCRETO COM COMPRIMENTO NOMINAL DE 12 M, CARGA NOMINAL MENOR OU IGUAL A 1000 DAN, ENGASTAMENTO SIMPLES COM 1,8 M DE SOLO (NÃO INCLUI FORNECIMENTO). AF_04/2025</t>
  </si>
  <si>
    <t>ASSENTAMENTO DE POSTE DE CONCRETO COM COMPRIMENTO NOMINAL DE 13 M, CARGA NOMINAL DE 1000 DAN, ENGASTAMENTO BASE CONCRETADA COM 1 M DE CONCRETO E 0,9 M DE SOLO - SOMENTE INSTALAÇÃO, SEM FORNECIMENTO. AF_04/2025</t>
  </si>
  <si>
    <t>ASSENTAMENTO DE POSTE DE CONCRETO COM COMPRIMENTO NOMINAL DE 13 M, CARGA NOMINAL DE 600 DAN, ENGASTAMENTO BASE CONCRETADA COM 1 M DE CONCRETO E 0,9 M DE SOLO (NÃO INCLUI FORNECIMENTO). AF_04/2025</t>
  </si>
  <si>
    <t>ASSENTAMENTO DE POSTE DE CONCRETO COM COMPRIMENTO NOMINAL DE 13 M, CARGA NOMINAL MAIOR QUE 1000 DAN, ENGASTAMENTO SIMPLES COM 1,9 M DE SOLO (NÃO INCLUI FORNECIMENTO). AF_04/2025</t>
  </si>
  <si>
    <t>ASSENTAMENTO DE POSTE DE CONCRETO COM COMPRIMENTO NOMINAL DE 13 M, CARGA NOMINAL MENOR OU IGUAL A 1000 DAN, ENGASTAMENTO SIMPLES COM 1,9 M DE SOLO (NÃO INCLUI FORNECIMENTO). AF_04/2025</t>
  </si>
  <si>
    <t>ASSENTAMENTO DE POSTE DE CONCRETO COM COMPRIMENTO NOMINAL DE 13,5 M, CARGA NOMINAL MAIOR QUE 1000 DAN, ENGASTAMENTO SIMPLES COM 1,95 M DE SOLO (NÃO INCLUI FORNECIMENTO). AF_04/2025</t>
  </si>
  <si>
    <t>ASSENTAMENTO DE POSTE DE CONCRETO COM COMPRIMENTO NOMINAL DE 13,5 M, CARGA NOMINAL MENOR OU IGUAL A 1000 DAN, ENGASTAMENTO SIMPLES COM 1,95 M DE SOLO (NÃO INCLUI FORNECIMENTO). AF_04/2025</t>
  </si>
  <si>
    <t>ASSENTAMENTO DE POSTE DE CONCRETO COM COMPRIMENTO NOMINAL DE 14 M, CARGA NOMINAL MAIOR QUE 1000 DAN, ENGASTAMENTO SIMPLES COM 2 M DE SOLO (NÃO INCLUI FORNECIMENTO). AF_04/2025</t>
  </si>
  <si>
    <t>ASSENTAMENTO DE POSTE DE CONCRETO COM COMPRIMENTO NOMINAL DE 14 M, CARGA NOMINAL MENOR OU IGUAL A 1000 DAN, ENGASTAMENTO SIMPLES COM 2 M DE SOLO (NÃO INCLUI FORNECIMENTO). AF_04/2025</t>
  </si>
  <si>
    <t>ASSENTAMENTO DE POSTE DE CONCRETO COM COMPRIMENTO NOMINAL DE 15 M, CARGA NOMINAL MAIOR QUE 1000 DAN, ENGASTAMENTO SIMPLES COM 2,1 M DE SOLO (NÃO INCLUI FORNECIMENTO). AF_04/2025</t>
  </si>
  <si>
    <t>ASSENTAMENTO DE POSTE DE CONCRETO COM COMPRIMENTO NOMINAL DE 15 M, CARGA NOMINAL MENOR OU IGUAL A 1000 DAN, ENGASTAMENTO SIMPLES COM 2,1 M DE SOLO (NÃO INCLUI FORNECIMENTO). AF_04/2025</t>
  </si>
  <si>
    <t>ASSENTAMENTO DE POSTE DE CONCRETO COM COMPRIMENTO NOMINAL DE 18 M, CARGA NOMINAL MAIOR QUE 1000 DAN, ENGASTAMENTO SIMPLES COM 2,4 M DE SOLO (NÃO INCLUI FORNECIMENTO). AF_04/2025</t>
  </si>
  <si>
    <t>ASSENTAMENTO DE POSTE DE CONCRETO COM COMPRIMENTO NOMINAL DE 18 M, CARGA NOMINAL MENOR OU IGUAL A 1000 DAN, ENGASTAMENTO SIMPLES COM 2,4 M DE SOLO (NÃO INCLUI FORNECIMENTO). AF_04/2025</t>
  </si>
  <si>
    <t>ASSENTAMENTO DE POSTE DE CONCRETO COM COMPRIMENTO NOMINAL DE 20 M, CARGA NOMINAL MAIOR QUE 1000, ENGASTAMENTO SIMPLES COM 2,6 M DE SOLO (NÃO INCLUI FORNECIMENTO). AF_04/2025</t>
  </si>
  <si>
    <t>ASSENTAMENTO DE POSTE DE CONCRETO COM COMPRIMENTO NOMINAL DE 20 M, CARGA NOMINAL MENOR OU IGUAL A 1000 DAN, ENGASTAMENTO SIMPLES COM 2,6 M DE SOLO (NÃO INCLUI FORNECIMENTO). AF_04/2025</t>
  </si>
  <si>
    <t>ASSENTAMENTO DE POSTE DE CONCRETO COM COMPRIMENTO NOMINAL DE 9 M, CARGA NOMINAL DE 1000 DAN, ENGASTAMENTO BASE CONCRETADA COM 1 M DE CONCRETO E 0,5 M DE SOLO (NÃO INCLUI FORNECIMENTO). AF_04/2025</t>
  </si>
  <si>
    <t>ASSENTAMENTO DE POSTE DE CONCRETO COM COMPRIMENTO NOMINAL DE 9 M, CARGA NOMINAL DE 150 DAN, ENGASTAMENTO BASE CONCRETADA COM 1 M DE CONCRETO E 0,5 M DE SOLO (NÃO INCLUI FORNECIMENTO). AF_04/2025</t>
  </si>
  <si>
    <t>ASSENTAMENTO DE POSTE DE CONCRETO COM COMPRIMENTO NOMINAL DE 9 M, CARGA NOMINAL DE 300 DAN, ENGASTAMENTO BASE CONCRETADA COM 1 M DE CONCRETO E 0,5 M DE SOLO (NÃO INCLUI FORNECIMENTO). AF_04/2025</t>
  </si>
  <si>
    <t>ASSENTAMENTO DE POSTE DE CONCRETO COM COMPRIMENTO NOMINAL DE 9 M, CARGA NOMINAL DE 400 DAN, ENGASTAMENTO BASE CONCRETADA COM 1 M DE CONCRETO E 0,5 M DE SOLO (NÃO INCLUI FORNECIMENTO). AF_04/2025</t>
  </si>
  <si>
    <t>ASSENTAMENTO DE POSTE DE CONCRETO COM COMPRIMENTO NOMINAL DE 9 M, CARGA NOMINAL DE 600 DAN, ENGASTAMENTO BASE CONCRETADA COM 1 M DE CONCRETO E 0,5 M DE SOLO (NÃO INCLUI FORNECIMENTO). AF_04/2025</t>
  </si>
  <si>
    <t>ASSENTAMENTO DE POSTE DE CONCRETO COM COMPRIMENTO NOMINAL DE 9 M, CARGA NOMINAL MENOR OU IGUAL A 1000 DAN, ENGASTAMENTO SIMPLES COM 1,5 M DE SOLO (NÃO INCLUI FORNECIMENTO). AF_04/2025</t>
  </si>
  <si>
    <t>CORDOALHA DE ACO 7,9 (5/16) 7*2,64MM ZINCAGEM TIPO A E 13% DE IACS - FORNECIMENTO E INSTALAÇÃO. AF_04/2025</t>
  </si>
  <si>
    <t>CORDOALHA DE ACO 7,9 (5/16) 7*2,64MM ZINCAGEM TIPO B E 13% DE IACS - FORNECIMENTO E INSTALAÇÃO. AF_04/2025</t>
  </si>
  <si>
    <t>CORDOALHA DE ACO 9,5 (3/8) 7*3,05MM ZINCAGEM TIPO A E 13% DE IACS - FORNECIMENTO E INSTALAÇÃO. AF_04/2025</t>
  </si>
  <si>
    <t>CORDOALHA DE ACO 9,5(3/8) 7*3,05MM ZINCAGEM TIPO B E 13% DE IACS - FORNECIMENTO E INSTALAÇÃO. AF_04/2025</t>
  </si>
  <si>
    <t>ESTRUTURA DE ESTAIAMENTO PARA POSTES DE CONCRETO ANCORA CONCRETO - FORNECIMENTO E INSTALAÇÃO. AF_04/2025</t>
  </si>
  <si>
    <t>ESTRUTURA DE ESTAIAMENTO PARA POSTES DE CONCRETO CRUZETA A POSTE M3 E B3 - FORNECIMENTO E INSTALAÇÃO. AF_04/2025</t>
  </si>
  <si>
    <t>ESTRUTURA DE ESTAIAMENTO PARA POSTES DE CONCRETO CRUZETA A POSTE N3 - FORNECIMENTO E INSTALAÇÃO. AF_04/2025</t>
  </si>
  <si>
    <t>ESTRUTURA DE ESTAIAMENTO PARA POSTES DE CONCRETO HTE - FORNECIMENTO E INSTALAÇÃO. AF_04/2025</t>
  </si>
  <si>
    <t>ESTRUTURA DE ESTAIAMENTO PARA POSTES DE CONCRETO POSTE A POSTE - FORNECIMENTO E INSTALAÇÃO. AF_04/2025</t>
  </si>
  <si>
    <t>POSTE DE AÇO CÔNICO CONTÍNUO CURVO DUPLO, ENGASTAMENTO SIMPLES COM 1 M DE SOLO, H=6M - FORNECIMENTO E INSTALAÇÃO. AF_04/2025</t>
  </si>
  <si>
    <t>POSTE DE AÇO CÔNICO CONTÍNUO CURVO DUPLO, ENGASTAMENTO SIMPLES COM 1 M DE SOLO, H=7M - FORNECIMENTO E INSTALAÇÃO. AF_04/2025</t>
  </si>
  <si>
    <t>POSTE DE AÇO CÔNICO CONTÍNUO CURVO DUPLO, ENGASTAMENTO SIMPLES COM 1 M DE SOLO, H=8M - FORNECIMENTO E INSTALAÇÃO. AF_04/2025</t>
  </si>
  <si>
    <t>POSTE DE AÇO CÔNICO CONTÍNUO CURVO DUPLO, ENGASTAMENTO SIMPLES COM 1 M DE SOLO, H=9M - FORNECIMENTO E INSTALAÇÃO. AF_04/2025</t>
  </si>
  <si>
    <t>POSTE DE AÇO CÔNICO CONTÍNUO CURVO DUPLO, FLANGEADO, H=6M - FORNECIMENTO E INSTALAÇÃO. AF_04/2025</t>
  </si>
  <si>
    <t>POSTE DE AÇO CÔNICO CONTÍNUO CURVO DUPLO, FLANGEADO, H=7M - FORNECIMENTO E INSTALAÇÃO. AF_04/2025</t>
  </si>
  <si>
    <t>POSTE DE AÇO CÔNICO CONTÍNUO CURVO DUPLO, FLANGEADO, H=8M - FORNECIMENTO E INSTALAÇÃO. AF_04/2025</t>
  </si>
  <si>
    <t>POSTE DE AÇO CÔNICO CONTÍNUO CURVO DUPLO, FLANGEADO, H=9M - FORNECIMENTO E INSTALAÇÃO. AF_04/2025</t>
  </si>
  <si>
    <t>POSTE DE AÇO CÔNICO CONTÍNUO CURVO SIMPLES, ENGASTAMENTO SIMPLES COM 0,5 M DE SOLO, H=5M - FORNECIMENTO E INSTALAÇÃO. AF_04/2025</t>
  </si>
  <si>
    <t>POSTE DE AÇO CÔNICO CONTÍNUO CURVO SIMPLES, ENGASTAMENTO SIMPLES COM 1 M DE SOLO, H=6M - FORNECIMENTO E INSTALAÇÃO. AF_04/2025</t>
  </si>
  <si>
    <t>POSTE DE AÇO CÔNICO CONTÍNUO CURVO SIMPLES, ENGASTAMENTO SIMPLES COM 1 M DE SOLO, H=7M - FORNECIMENTO E INSTALAÇÃO. AF_04/2025</t>
  </si>
  <si>
    <t>POSTE DE AÇO CÔNICO CONTÍNUO CURVO SIMPLES, ENGASTAMENTO SIMPLES COM 1 M DE SOLO, H=8M - FORNECIMENTO E INSTALAÇÃO. AF_04/2025</t>
  </si>
  <si>
    <t>POSTE DE AÇO CÔNICO CONTÍNUO CURVO SIMPLES, ENGASTAMENTO SIMPLES COM 1 M DE SOLO, H=9M - FORNECIMENTO E INSTALAÇÃO. AF_04/2025</t>
  </si>
  <si>
    <t>POSTE DE AÇO CÔNICO CONTÍNUO CURVO SIMPLES, FLANGEADO, H=5M - FORNECIMENTO E INSTALAÇÃO. AF_04/2025</t>
  </si>
  <si>
    <t>POSTE DE AÇO CÔNICO CONTÍNUO CURVO SIMPLES, FLANGEADO, H=6M - FORNECIMENTO E INSTALAÇÃO. AF_04/2025</t>
  </si>
  <si>
    <t>POSTE DE AÇO CÔNICO CONTÍNUO CURVO SIMPLES, FLANGEADO, H=7M - FORNECIMENTO E INSTALAÇÃO. AF_04/2025</t>
  </si>
  <si>
    <t>POSTE DE AÇO CÔNICO CONTÍNUO CURVO SIMPLES, FLANGEADO, H=8M - FORNECIMENTO E INSTALAÇÃO. AF_04/2025</t>
  </si>
  <si>
    <t>POSTE DE AÇO CÔNICO CONTÍNUO CURVO SIMPLES, FLANGEADO, H=9M - FORNECIMENTO E INSTALAÇÃO. AF_04/2025</t>
  </si>
  <si>
    <t>POSTE DE AÇO CÔNICO CONTÍNUO RETO, ENGASTAMENTO SIMPLES COM 0,5 M DE SOLO, H=5M - FORNECIMENTO E INSTALAÇÃO. AF_04/2025</t>
  </si>
  <si>
    <t>POSTE DE AÇO CÔNICO CONTÍNUO RETO, ENGASTAMENTO SIMPLES COM 1 M DE SOLO, H=6M - FORNECIMENTO E INSTALAÇÃO. AF_04/2025</t>
  </si>
  <si>
    <t>POSTE DE AÇO CÔNICO CONTÍNUO RETO, ENGASTAMENTO SIMPLES COM 1 M DE SOLO, H=7M - FORNECIMENTO E INSTALAÇÃO. AF_04/2025</t>
  </si>
  <si>
    <t>POSTE DE AÇO CÔNICO CONTÍNUO RETO, ENGASTAMENTO SIMPLES COM 1 M DE SOLO, H=8M - FORNECIMENTO E INSTALAÇÃO. AF_04/2025</t>
  </si>
  <si>
    <t>POSTE DE AÇO CÔNICO CONTÍNUO RETO, ENGASTAMENTO SIMPLES COM 1 M DE SOLO, H=9M - FORNECIMENTO E INSTALAÇÃO. AF_04/2025</t>
  </si>
  <si>
    <t>POSTE DE AÇO CÔNICO CONTÍNUO RETO, FLANGEADO, H=5M - FORNECIMENTO E INSTALAÇÃO. AF_04/2025</t>
  </si>
  <si>
    <t>POSTE DE AÇO CÔNICO CONTÍNUO RETO, FLANGEADO, H=6M - FORNECIMENTO E INSTALAÇÃO. AF_04/2025</t>
  </si>
  <si>
    <t>POSTE DE AÇO CÔNICO CONTÍNUO RETO, FLANGEADO, H=7M - FORNECIMENTO E INSTALAÇÃO. AF_04/2025</t>
  </si>
  <si>
    <t>POSTE DE AÇO CÔNICO CONTÍNUO RETO, FLANGEADO, H=8M - FORNECIMENTO E INSTALAÇÃO. AF_04/2025</t>
  </si>
  <si>
    <t>POSTE DE AÇO CÔNICO CONTÍNUO RETO, FLANGEADO, H=9M - FORNECIMENTO E INSTALAÇÃO. AF_04/2025</t>
  </si>
  <si>
    <t>POSTE DECORATIVO PARA JARDIM EM AÇO TUBULAR, H = *2,5* M, SEM LUMINÁRIA - FORNECIMENTO E INSTALAÇÃO. AF_04/2025</t>
  </si>
  <si>
    <t>ACRÉSCIMO PARA POÇO DE VISITA CIRCULAR PARA DRENAGEM, EM ALVENARIA COM TIJOLOS CERÂMICOS MACIÇOS, DIÂMETRO INTERNO = 0,8 M. AF_12/2020</t>
  </si>
  <si>
    <t>ACRÉSCIMO PARA POÇO DE VISITA CIRCULAR PARA DRENAGEM, EM ALVENARIA COM TIJOLOS CERÂMICOS MACIÇOS, DIÂMETRO INTERNO = 1 M. AF_12/2020</t>
  </si>
  <si>
    <t>ACRÉSCIMO PARA POÇO DE VISITA CIRCULAR PARA DRENAGEM, EM ALVENARIA COM TIJOLOS CERÂMICOS MACIÇOS, DIÂMETRO INTERNO = 1,2 M. AF_12/2020</t>
  </si>
  <si>
    <t>ACRÉSCIMO PARA POÇO DE VISITA CIRCULAR PARA DRENAGEM, EM ALVENARIA COM TIJOLOS CERÂMICOS MACIÇOS, DIÂMETRO INTERNO = 1,5 M. AF_12/2020</t>
  </si>
  <si>
    <t>ACRÉSCIMO PARA POÇO DE VISITA CIRCULAR PARA DRENAGEM, EM CONCRETO PRÉ-MOLDADO, DIÂMETRO INTERNO = 0,8 M. AF_12/2020</t>
  </si>
  <si>
    <t>ACRÉSCIMO PARA POÇO DE VISITA CIRCULAR PARA DRENAGEM, EM CONCRETO PRÉ-MOLDADO, DIÂMETRO INTERNO = 1 M. AF_12/2020</t>
  </si>
  <si>
    <t>ACRÉSCIMO PARA POÇO DE VISITA CIRCULAR PARA DRENAGEM, EM CONCRETO PRÉ-MOLDADO, DIÂMETRO INTERNO = 1,2 M. AF_12/2020</t>
  </si>
  <si>
    <t>ACRÉSCIMO PARA POÇO DE VISITA CIRCULAR PARA DRENAGEM, EM CONCRETO PRÉ-MOLDADO, DIÂMETRO INTERNO = 1,5 M. AF_12/2020</t>
  </si>
  <si>
    <t>ACRÉSCIMO PARA POÇO DE VISITA CIRCULAR PARA ESGOTO, EM ALVENARIA COM TIJOLOS CERÂMICOS MACIÇOS, DIÂMETRO INTERNO = 0,8 M. AF_12/2020</t>
  </si>
  <si>
    <t>ACRÉSCIMO PARA POÇO DE VISITA CIRCULAR PARA ESGOTO, EM ALVENARIA COM TIJOLOS CERÂMICOS MACIÇOS, DIÂMETRO INTERNO = 1 M. AF_12/2020</t>
  </si>
  <si>
    <t>ACRÉSCIMO PARA POÇO DE VISITA CIRCULAR PARA ESGOTO, EM ALVENARIA COM TIJOLOS CERÂMICOS MACIÇOS, DIÂMETRO INTERNO = 1,2 M. AF_12/2020</t>
  </si>
  <si>
    <t>ACRÉSCIMO PARA POÇO DE VISITA CIRCULAR PARA ESGOTO, EM ALVENARIA COM TIJOLOS CERÂMICOS MACIÇOS, DIÂMETRO INTERNO = 1,5 M. AF_12/2020</t>
  </si>
  <si>
    <t>ACRÉSCIMO PARA POÇO DE VISITA CIRCULAR PARA ESGOTO, EM CONCRETO PRÉ-MOLDADO, DIÂMETRO INTERNO = 0,8 M. AF_12/2020</t>
  </si>
  <si>
    <t>ACRÉSCIMO PARA POÇO DE VISITA CIRCULAR PARA ESGOTO, EM CONCRETO PRÉ-MOLDADO, DIÂMETRO INTERNO = 1 M. AF_12/2020</t>
  </si>
  <si>
    <t>ACRÉSCIMO PARA POÇO DE VISITA CIRCULAR PARA ESGOTO, EM CONCRETO PRÉ-MOLDADO, DIÂMETRO INTERNO = 1,2 M. AF_12/2020</t>
  </si>
  <si>
    <t>ACRÉSCIMO PARA POÇO DE VISITA CIRCULAR PARA ESGOTO, EM CONCRETO PRÉ-MOLDADO, DIÂMETRO INTERNO = 1,5 M. AF_12/2020</t>
  </si>
  <si>
    <t>ACRÉSCIMO PARA POÇO DE VISITA RETANGULAR PARA DRENAGEM, EM ALVENARIA COM BLOCOS DE CONCRETO, DIMENSÕES INTERNAS = 1,5X1,5 M. AF_12/2020</t>
  </si>
  <si>
    <t>ACRÉSCIMO PARA POÇO DE VISITA RETANGULAR PARA DRENAGEM, EM ALVENARIA COM BLOCOS DE CONCRETO, DIMENSÕES INTERNAS = 1,5X2 M. AF_12/2020</t>
  </si>
  <si>
    <t>ACRÉSCIMO PARA POÇO DE VISITA RETANGULAR PARA DRENAGEM, EM ALVENARIA COM BLOCOS DE CONCRETO, DIMENSÕES INTERNAS = 1,5X2,5 M. AF_12/2020</t>
  </si>
  <si>
    <t>ACRÉSCIMO PARA POÇO DE VISITA RETANGULAR PARA DRENAGEM, EM ALVENARIA COM BLOCOS DE CONCRETO, DIMENSÕES INTERNAS = 1,5X3 M. AF_12/2020</t>
  </si>
  <si>
    <t>ACRÉSCIMO PARA POÇO DE VISITA RETANGULAR PARA DRENAGEM, EM ALVENARIA COM BLOCOS DE CONCRETO, DIMENSÕES INTERNAS = 1,5X3,5 M. AF_12/2020</t>
  </si>
  <si>
    <t>ACRÉSCIMO PARA POÇO DE VISITA RETANGULAR PARA DRENAGEM, EM ALVENARIA COM BLOCOS DE CONCRETO, DIMENSÕES INTERNAS = 1,5X4 M. AF_12/2020</t>
  </si>
  <si>
    <t>ACRÉSCIMO PARA POÇO DE VISITA RETANGULAR PARA DRENAGEM, EM ALVENARIA COM BLOCOS DE CONCRETO, DIMENSÕES INTERNAS = 1X1 M. AF_12/2020</t>
  </si>
  <si>
    <t>ACRÉSCIMO PARA POÇO DE VISITA RETANGULAR PARA DRENAGEM, EM ALVENARIA COM BLOCOS DE CONCRETO, DIMENSÕES INTERNAS = 1X1,5 M. AF_12/2020</t>
  </si>
  <si>
    <t>ACRÉSCIMO PARA POÇO DE VISITA RETANGULAR PARA DRENAGEM, EM ALVENARIA COM BLOCOS DE CONCRETO, DIMENSÕES INTERNAS = 1X2 M. AF_12/2020</t>
  </si>
  <si>
    <t>ACRÉSCIMO PARA POÇO DE VISITA RETANGULAR PARA DRENAGEM, EM ALVENARIA COM BLOCOS DE CONCRETO, DIMENSÕES INTERNAS = 1X2,5 M. AF_12/2020</t>
  </si>
  <si>
    <t>ACRÉSCIMO PARA POÇO DE VISITA RETANGULAR PARA DRENAGEM, EM ALVENARIA COM BLOCOS DE CONCRETO, DIMENSÕES INTERNAS = 1X3 M. AF_12/2020</t>
  </si>
  <si>
    <t>ACRÉSCIMO PARA POÇO DE VISITA RETANGULAR PARA DRENAGEM, EM ALVENARIA COM BLOCOS DE CONCRETO, DIMENSÕES INTERNAS = 1X3,5 M. AF_12/2020</t>
  </si>
  <si>
    <t>ACRÉSCIMO PARA POÇO DE VISITA RETANGULAR PARA DRENAGEM, EM ALVENARIA COM BLOCOS DE CONCRETO, DIMENSÕES INTERNAS = 1X4 M. AF_12/2020</t>
  </si>
  <si>
    <t>ACRÉSCIMO PARA POÇO DE VISITA RETANGULAR PARA DRENAGEM, EM ALVENARIA COM BLOCOS DE CONCRETO, DIMENSÕES INTERNAS = 2,5X2,5 M. AF_12/2020</t>
  </si>
  <si>
    <t>ACRÉSCIMO PARA POÇO DE VISITA RETANGULAR PARA DRENAGEM, EM ALVENARIA COM BLOCOS DE CONCRETO, DIMENSÕES INTERNAS = 2,5X3 M. AF_12/2020</t>
  </si>
  <si>
    <t>ACRÉSCIMO PARA POÇO DE VISITA RETANGULAR PARA DRENAGEM, EM ALVENARIA COM BLOCOS DE CONCRETO, DIMENSÕES INTERNAS = 2,5X3,5 M. AF_12/2020</t>
  </si>
  <si>
    <t>ACRÉSCIMO PARA POÇO DE VISITA RETANGULAR PARA DRENAGEM, EM ALVENARIA COM BLOCOS DE CONCRETO, DIMENSÕES INTERNAS = 2,5X4 M. AF_12/2020</t>
  </si>
  <si>
    <t>ACRÉSCIMO PARA POÇO DE VISITA RETANGULAR PARA DRENAGEM, EM ALVENARIA COM BLOCOS DE CONCRETO, DIMENSÕES INTERNAS = 2X2 M. AF_12/2020</t>
  </si>
  <si>
    <t>ACRÉSCIMO PARA POÇO DE VISITA RETANGULAR PARA DRENAGEM, EM ALVENARIA COM BLOCOS DE CONCRETO, DIMENSÕES INTERNAS = 2X2,5 M. AF_12/2020</t>
  </si>
  <si>
    <t>ACRÉSCIMO PARA POÇO DE VISITA RETANGULAR PARA DRENAGEM, EM ALVENARIA COM BLOCOS DE CONCRETO, DIMENSÕES INTERNAS = 2X3 M. AF_12/2020</t>
  </si>
  <si>
    <t>ACRÉSCIMO PARA POÇO DE VISITA RETANGULAR PARA DRENAGEM, EM ALVENARIA COM BLOCOS DE CONCRETO, DIMENSÕES INTERNAS = 2X3,5 M. AF_12/2020</t>
  </si>
  <si>
    <t>ACRÉSCIMO PARA POÇO DE VISITA RETANGULAR PARA DRENAGEM, EM ALVENARIA COM BLOCOS DE CONCRETO, DIMENSÕES INTERNAS = 2X4 M. AF_12/2020</t>
  </si>
  <si>
    <t>ACRÉSCIMO PARA POÇO DE VISITA RETANGULAR PARA DRENAGEM, EM ALVENARIA COM BLOCOS DE CONCRETO, DIMENSÕES INTERNAS = 3,5X3,5 M. AF_12/2020</t>
  </si>
  <si>
    <t>ACRÉSCIMO PARA POÇO DE VISITA RETANGULAR PARA DRENAGEM, EM ALVENARIA COM BLOCOS DE CONCRETO, DIMENSÕES INTERNAS = 3,5X4 M. AF_12/2020</t>
  </si>
  <si>
    <t>ACRÉSCIMO PARA POÇO DE VISITA RETANGULAR PARA DRENAGEM, EM ALVENARIA COM BLOCOS DE CONCRETO, DIMENSÕES INTERNAS = 3X3 M. AF_12/2020</t>
  </si>
  <si>
    <t>ACRÉSCIMO PARA POÇO DE VISITA RETANGULAR PARA DRENAGEM, EM ALVENARIA COM BLOCOS DE CONCRETO, DIMENSÕES INTERNAS = 3X3,5 M. AF_12/2020</t>
  </si>
  <si>
    <t>ACRÉSCIMO PARA POÇO DE VISITA RETANGULAR PARA DRENAGEM, EM ALVENARIA COM BLOCOS DE CONCRETO, DIMENSÕES INTERNAS = 3X4 M. AF_12/2020</t>
  </si>
  <si>
    <t>ACRÉSCIMO PARA POÇO DE VISITA RETANGULAR PARA DRENAGEM, EM ALVENARIA COM BLOCOS DE CONCRETO, DIMENSÕES INTERNAS = 4X4 M. AF_12/2020</t>
  </si>
  <si>
    <t>ACRÉSCIMO PARA POÇO DE VISITA RETANGULAR PARA ESGOTO, EM ALVENARIA COM BLOCOS DE CONCRETO, DIMENSÕES INTERNAS = 1,5X1,5 M. AF_12/2020</t>
  </si>
  <si>
    <t>ACRÉSCIMO PARA POÇO DE VISITA RETANGULAR PARA ESGOTO, EM ALVENARIA COM BLOCOS DE CONCRETO, DIMENSÕES INTERNAS = 1,5X2 M. AF_12/2020</t>
  </si>
  <si>
    <t>ACRÉSCIMO PARA POÇO DE VISITA RETANGULAR PARA ESGOTO, EM ALVENARIA COM BLOCOS DE CONCRETO, DIMENSÕES INTERNAS = 1,5X2,5 M. AF_12/2020</t>
  </si>
  <si>
    <t>ACRÉSCIMO PARA POÇO DE VISITA RETANGULAR PARA ESGOTO, EM ALVENARIA COM BLOCOS DE CONCRETO, DIMENSÕES INTERNAS = 1,5X3 M. AF_12/2020</t>
  </si>
  <si>
    <t>ACRÉSCIMO PARA POÇO DE VISITA RETANGULAR PARA ESGOTO, EM ALVENARIA COM BLOCOS DE CONCRETO, DIMENSÕES INTERNAS = 1,5X3,5 M. AF_12/2020</t>
  </si>
  <si>
    <t>ACRÉSCIMO PARA POÇO DE VISITA RETANGULAR PARA ESGOTO, EM ALVENARIA COM BLOCOS DE CONCRETO, DIMENSÕES INTERNAS = 1,5X4 M. AF_12/2020</t>
  </si>
  <si>
    <t>ACRÉSCIMO PARA POÇO DE VISITA RETANGULAR PARA ESGOTO, EM ALVENARIA COM BLOCOS DE CONCRETO, DIMENSÕES INTERNAS = 1X1 M. AF_12/2020</t>
  </si>
  <si>
    <t>ACRÉSCIMO PARA POÇO DE VISITA RETANGULAR PARA ESGOTO, EM ALVENARIA COM BLOCOS DE CONCRETO, DIMENSÕES INTERNAS = 1X1,5 M. AF_12/2020</t>
  </si>
  <si>
    <t>ACRÉSCIMO PARA POÇO DE VISITA RETANGULAR PARA ESGOTO, EM ALVENARIA COM BLOCOS DE CONCRETO, DIMENSÕES INTERNAS = 1X2 M. AF_12/2020</t>
  </si>
  <si>
    <t>ACRÉSCIMO PARA POÇO DE VISITA RETANGULAR PARA ESGOTO, EM ALVENARIA COM BLOCOS DE CONCRETO, DIMENSÕES INTERNAS = 1X2,5 M. AF_12/2020</t>
  </si>
  <si>
    <t>ACRÉSCIMO PARA POÇO DE VISITA RETANGULAR PARA ESGOTO, EM ALVENARIA COM BLOCOS DE CONCRETO, DIMENSÕES INTERNAS = 1X3 M. AF_12/2020</t>
  </si>
  <si>
    <t>ACRÉSCIMO PARA POÇO DE VISITA RETANGULAR PARA ESGOTO, EM ALVENARIA COM BLOCOS DE CONCRETO, DIMENSÕES INTERNAS = 1X3,5 M. AF_12/2020</t>
  </si>
  <si>
    <t>ACRÉSCIMO PARA POÇO DE VISITA RETANGULAR PARA ESGOTO, EM ALVENARIA COM BLOCOS DE CONCRETO, DIMENSÕES INTERNAS = 1X4 M. AF_12/2020</t>
  </si>
  <si>
    <t>ACRÉSCIMO PARA POÇO DE VISITA RETANGULAR PARA ESGOTO, EM ALVENARIA COM BLOCOS DE CONCRETO, DIMENSÕES INTERNAS = 2,5X2,5 M. AF_12/2020</t>
  </si>
  <si>
    <t>ACRÉSCIMO PARA POÇO DE VISITA RETANGULAR PARA ESGOTO, EM ALVENARIA COM BLOCOS DE CONCRETO, DIMENSÕES INTERNAS = 2,5X3 M. AF_12/2020</t>
  </si>
  <si>
    <t>ACRÉSCIMO PARA POÇO DE VISITA RETANGULAR PARA ESGOTO, EM ALVENARIA COM BLOCOS DE CONCRETO, DIMENSÕES INTERNAS = 2,5X3,5 M. AF_12/2020</t>
  </si>
  <si>
    <t>ACRÉSCIMO PARA POÇO DE VISITA RETANGULAR PARA ESGOTO, EM ALVENARIA COM BLOCOS DE CONCRETO, DIMENSÕES INTERNAS = 2,5X4 M. AF_12/2020</t>
  </si>
  <si>
    <t>ACRÉSCIMO PARA POÇO DE VISITA RETANGULAR PARA ESGOTO, EM ALVENARIA COM BLOCOS DE CONCRETO, DIMENSÕES INTERNAS = 2X2 M. AF_12/2020</t>
  </si>
  <si>
    <t>ACRÉSCIMO PARA POÇO DE VISITA RETANGULAR PARA ESGOTO, EM ALVENARIA COM BLOCOS DE CONCRETO, DIMENSÕES INTERNAS = 2X2,5 M. AF_12/2020</t>
  </si>
  <si>
    <t>ACRÉSCIMO PARA POÇO DE VISITA RETANGULAR PARA ESGOTO, EM ALVENARIA COM BLOCOS DE CONCRETO, DIMENSÕES INTERNAS = 2X3 M. AF_12/2020</t>
  </si>
  <si>
    <t>ACRÉSCIMO PARA POÇO DE VISITA RETANGULAR PARA ESGOTO, EM ALVENARIA COM BLOCOS DE CONCRETO, DIMENSÕES INTERNAS = 2X3,5 M. AF_12/2020</t>
  </si>
  <si>
    <t>ACRÉSCIMO PARA POÇO DE VISITA RETANGULAR PARA ESGOTO, EM ALVENARIA COM BLOCOS DE CONCRETO, DIMENSÕES INTERNAS = 2X4 M. AF_12/2020</t>
  </si>
  <si>
    <t>ACRÉSCIMO PARA POÇO DE VISITA RETANGULAR PARA ESGOTO, EM ALVENARIA COM BLOCOS DE CONCRETO, DIMENSÕES INTERNAS = 3,5X3,5 M. AF_12/2020</t>
  </si>
  <si>
    <t>ACRÉSCIMO PARA POÇO DE VISITA RETANGULAR PARA ESGOTO, EM ALVENARIA COM BLOCOS DE CONCRETO, DIMENSÕES INTERNAS = 3,5X4 M. AF_12/2020</t>
  </si>
  <si>
    <t>ACRÉSCIMO PARA POÇO DE VISITA RETANGULAR PARA ESGOTO, EM ALVENARIA COM BLOCOS DE CONCRETO, DIMENSÕES INTERNAS = 3X3 M. AF_12/2020</t>
  </si>
  <si>
    <t>ACRÉSCIMO PARA POÇO DE VISITA RETANGULAR PARA ESGOTO, EM ALVENARIA COM BLOCOS DE CONCRETO, DIMENSÕES INTERNAS = 3X3,5 M. AF_12/2020</t>
  </si>
  <si>
    <t>ACRÉSCIMO PARA POÇO DE VISITA RETANGULAR PARA ESGOTO, EM ALVENARIA COM BLOCOS DE CONCRETO, DIMENSÕES INTERNAS = 3X4 M. AF_12/2020</t>
  </si>
  <si>
    <t>ACRÉSCIMO PARA POÇO DE VISITA RETANGULAR PARA ESGOTO, EM ALVENARIA COM BLOCOS DE CONCRETO, DIMENSÕES INTERNAS = 4X4 M. AF_12/2020</t>
  </si>
  <si>
    <t>BASE PARA POCO DE VISITA RETANGULAR PARA ESGOTO E DRENAGEM, EM CONCRETO ESTRUTURAL, DIMENSÕES INTERNAS DE 90X150 M, PROFUNDIDADE DE 1,25 M, EXCLUINDO TAMPÃO. AF_12/2020</t>
  </si>
  <si>
    <t>BASE PARA POÇO DE VISITA CIRCULAR PARA DRENAGEM, EM ALVENARIA COM TIJOLOS CERÂMICOS MACIÇOS, DIÂMETRO INTERNO = 0,80 M, PROFUNDIDADE = 1,40 M, EXCLUINDO TAMPÃO. AF_12/2020</t>
  </si>
  <si>
    <t>BASE PARA POÇO DE VISITA CIRCULAR PARA DRENAGEM, EM ALVENARIA COM TIJOLOS CERÂMICOS MACIÇOS, DIÂMETRO INTERNO = 1,0 M, PROFUNDIDADE = 1,40 M, EXCLUINDO TAMPÃO. AF_12/2020</t>
  </si>
  <si>
    <t>BASE PARA POÇO DE VISITA CIRCULAR PARA DRENAGEM, EM ALVENARIA COM TIJOLOS CERÂMICOS MACIÇOS, DIÂMETRO INTERNO = 1,2 M, PROFUNDIDADE = 1,40 M, EXCLUINDO TAMPÃO. AF_12/2020</t>
  </si>
  <si>
    <t>BASE PARA POÇO DE VISITA CIRCULAR PARA DRENAGEM, EM ALVENARIA COM TIJOLOS CERÂMICOS MACIÇOS, DIÂMETRO INTERNO = 1,50 M, PROFUNDIDADE = 1,40 M, EXCLUINDO TAMPÃO. AF_12/2020</t>
  </si>
  <si>
    <t>BASE PARA POÇO DE VISITA CIRCULAR PARA DRENAGEM, EM CONCRETO PRÉ-MOLDADO, DIÂMETRO INTERNO = 0,80 M, PROFUNDIDADE = 1,35 M, EXCLUINDO TAMPÃO. AF_12/2020</t>
  </si>
  <si>
    <t>BASE PARA POÇO DE VISITA CIRCULAR PARA DRENAGEM, EM CONCRETO PRÉ-MOLDADO, DIÂMETRO INTERNO = 1,0 M, PROFUNDIDADE = 1,35 M, EXCLUINDO TAMPÃO. AF_05/2018</t>
  </si>
  <si>
    <t>BASE PARA POÇO DE VISITA CIRCULAR PARA DRENAGEM, EM CONCRETO PRÉ-MOLDADO, DIÂMETRO INTERNO = 1,20 M, PROFUNDIDADE = 1,60 M, EXCLUINDO TAMPÃO. AF_05/2021</t>
  </si>
  <si>
    <t>BASE PARA POÇO DE VISITA CIRCULAR PARA DRENAGEM, EM CONCRETO PRÉ-MOLDADO, DIÂMETRO INTERNO = 1,50 M, PROFUNDIDADE = 1,35 M, EXCLUINDO TAMPÃO. AF_12/2020</t>
  </si>
  <si>
    <t>BASE PARA POÇO DE VISITA CIRCULAR PARA ESGOTO, EM ALVENARIA COM TIJOLOS CERÂMICOS MACIÇOS, DIÂMETRO INTERNO = 0,80 M, PROFUNDIDADE = 1,40 M, EXCLUINDO TAMPÃO. AF_12/2020</t>
  </si>
  <si>
    <t>BASE PARA POÇO DE VISITA CIRCULAR PARA ESGOTO, EM ALVENARIA COM TIJOLOS CERÂMICOS MACIÇOS, DIÂMETRO INTERNO = 1,0 M, PROFUNDIDADE = 1,40 M, EXCLUINDO TAMPÃO. AF_12/2020</t>
  </si>
  <si>
    <t>BASE PARA POÇO DE VISITA CIRCULAR PARA ESGOTO, EM ALVENARIA COM TIJOLOS CERÂMICOS MACIÇOS, DIÂMETRO INTERNO = 1,20 M, PROFUNDIDADE = 1,40 M, EXCLUINDO TAMPÃO. AF_12/2020</t>
  </si>
  <si>
    <t>BASE PARA POÇO DE VISITA CIRCULAR PARA ESGOTO, EM ALVENARIA COM TIJOLOS CERÂMICOS MACIÇOS, DIÂMETRO INTERNO = 1,50 M, PROFUNDIDADE = 1,40 M, EXCLUINDO TAMPÃO. AF_12/2020</t>
  </si>
  <si>
    <t>BASE PARA POÇO DE VISITA CIRCULAR PARA ESGOTO, EM CONCRETO PRÉ-MOLDADO, DIÂMETRO INTERNO = 0,80 M, PROFUNDIDADE = 1,35 M, EXCLUINDO TAMPÃO. AF_12/2020</t>
  </si>
  <si>
    <t>BASE PARA POÇO DE VISITA CIRCULAR PARA ESGOTO, EM CONCRETO PRÉ-MOLDADO, DIÂMETRO INTERNO = 1,0 M, PROFUNDIDADE = 1,35 M, EXCLUINDO TAMPÃO. AF_12/2020</t>
  </si>
  <si>
    <t>BASE PARA POÇO DE VISITA CIRCULAR PARA ESGOTO, EM CONCRETO PRÉ-MOLDADO, DIÂMETRO INTERNO = 1,20 M, PROFUNDIDADE = 1,60 M, EXCLUINDO TAMPÃO. AF_12/2020</t>
  </si>
  <si>
    <t>BASE PARA POÇO DE VISITA CIRCULAR PARA ESGOTO, EM CONCRETO PRÉ-MOLDADO, DIÂMETRO INTERNO = 1,50 M, PROFUNDIDADE = 1,35 M, EXCLUINDO TAMPÃO. AF_12/2020</t>
  </si>
  <si>
    <t>BASE PARA POÇO DE VISITA RETANGULAR PARA DRENAGEM, EM ALVENARIA COM BLOCOS DE CONCRETO, DIMENSÕES INTERNAS = 1,5X1,5 M, PROFUNDIDADE = 1,40 M, EXCLUINDO TAMPÃO. AF_12/2020</t>
  </si>
  <si>
    <t>BASE PARA POÇO DE VISITA RETANGULAR PARA DRENAGEM, EM ALVENARIA COM BLOCOS DE CONCRETO, DIMENSÕES INTERNAS = 1,5X2 M, PROFUNDIDADE = 1,40 M, EXCLUINDO TAMPÃO. AF_12/2020</t>
  </si>
  <si>
    <t>BASE PARA POÇO DE VISITA RETANGULAR PARA DRENAGEM, EM ALVENARIA COM BLOCOS DE CONCRETO, DIMENSÕES INTERNAS = 1,5X2,5 M, PROFUNDIDADE = 1,40 M, EXCLUINDO TAMPÃO. AF_12/2020</t>
  </si>
  <si>
    <t>BASE PARA POÇO DE VISITA RETANGULAR PARA DRENAGEM, EM ALVENARIA COM BLOCOS DE CONCRETO, DIMENSÕES INTERNAS = 1,5X3 M, PROFUNDIDADE = 1,40 M, EXCLUINDO TAMPÃO. AF_12/2020</t>
  </si>
  <si>
    <t>BASE PARA POÇO DE VISITA RETANGULAR PARA DRENAGEM, EM ALVENARIA COM BLOCOS DE CONCRETO, DIMENSÕES INTERNAS = 1,5X3,5 M, PROFUNDIDADE = 1,40 M, EXCLUINDO TAMPÃO. AF_12/2020</t>
  </si>
  <si>
    <t>BASE PARA POÇO DE VISITA RETANGULAR PARA DRENAGEM, EM ALVENARIA COM BLOCOS DE CONCRETO, DIMENSÕES INTERNAS = 1,5X4 M, PROFUNDIDADE = 1,40 M, EXCLUINDO TAMPÃO. AF_12/2020</t>
  </si>
  <si>
    <t>BASE PARA POÇO DE VISITA RETANGULAR PARA DRENAGEM, EM ALVENARIA COM BLOCOS DE CONCRETO, DIMENSÕES INTERNAS = 1X1 M, PROFUNDIDADE = 1,40 M, EXCLUINDO TAMPÃO. AF_12/2020</t>
  </si>
  <si>
    <t>BASE PARA POÇO DE VISITA RETANGULAR PARA DRENAGEM, EM ALVENARIA COM BLOCOS DE CONCRETO, DIMENSÕES INTERNAS = 1X1,5 M, PROFUNDIDADE = 1,40 M, EXCLUINDO TAMPÃO. AF_12/2020</t>
  </si>
  <si>
    <t>BASE PARA POÇO DE VISITA RETANGULAR PARA DRENAGEM, EM ALVENARIA COM BLOCOS DE CONCRETO, DIMENSÕES INTERNAS = 1X2 M, PROFUNDIDADE = 1,40 M, EXCLUINDO TAMPÃO. AF_12/2020</t>
  </si>
  <si>
    <t>BASE PARA POÇO DE VISITA RETANGULAR PARA DRENAGEM, EM ALVENARIA COM BLOCOS DE CONCRETO, DIMENSÕES INTERNAS = 1X2,5 M, PROFUNDIDADE = 1,40 M, EXCLUINDO TAMPÃO. AF_12/2020</t>
  </si>
  <si>
    <t>BASE PARA POÇO DE VISITA RETANGULAR PARA DRENAGEM, EM ALVENARIA COM BLOCOS DE CONCRETO, DIMENSÕES INTERNAS = 1X3 M, PROFUNDIDADE = 1,40 M, EXCLUINDO TAMPÃO. AF_12/2020</t>
  </si>
  <si>
    <t>BASE PARA POÇO DE VISITA RETANGULAR PARA DRENAGEM, EM ALVENARIA COM BLOCOS DE CONCRETO, DIMENSÕES INTERNAS = 1X3,5 M, PROFUNDIDADE = 1,40 M, EXCLUINDO TAMPÃO. AF_12/2020</t>
  </si>
  <si>
    <t>BASE PARA POÇO DE VISITA RETANGULAR PARA DRENAGEM, EM ALVENARIA COM BLOCOS DE CONCRETO, DIMENSÕES INTERNAS = 1X4 M, PROFUNDIDADE = 1,40 M, EXCLUINDO TAMPÃO. AF_12/2020</t>
  </si>
  <si>
    <t>BASE PARA POÇO DE VISITA RETANGULAR PARA DRENAGEM, EM ALVENARIA COM BLOCOS DE CONCRETO, DIMENSÕES INTERNAS = 2,5X2,5 M, PROFUNDIDADE = 1,40 M, EXCLUINDO TAMPÃO. AF_12/2020</t>
  </si>
  <si>
    <t>BASE PARA POÇO DE VISITA RETANGULAR PARA DRENAGEM, EM ALVENARIA COM BLOCOS DE CONCRETO, DIMENSÕES INTERNAS = 2,5X3 M, PROFUNDIDADE = 1,40 M, EXCLUINDO TAMPÃO. AF_12/2020</t>
  </si>
  <si>
    <t>BASE PARA POÇO DE VISITA RETANGULAR PARA DRENAGEM, EM ALVENARIA COM BLOCOS DE CONCRETO, DIMENSÕES INTERNAS = 2,5X3,5 M, PROFUNDIDADE = 1,40 M, EXCLUINDO TAMPÃO. AF_12/2020</t>
  </si>
  <si>
    <t>BASE PARA POÇO DE VISITA RETANGULAR PARA DRENAGEM, EM ALVENARIA COM BLOCOS DE CONCRETO, DIMENSÕES INTERNAS = 2,5X4 M, PROFUNDIDADE = 1,40 M, EXCLUINDO TAMPÃO. AF_12/2020</t>
  </si>
  <si>
    <t>BASE PARA POÇO DE VISITA RETANGULAR PARA DRENAGEM, EM ALVENARIA COM BLOCOS DE CONCRETO, DIMENSÕES INTERNAS = 2X2 M, PROFUNDIDADE = 1,40 M, EXCLUINDO TAMPÃO. AF_12/2020</t>
  </si>
  <si>
    <t>BASE PARA POÇO DE VISITA RETANGULAR PARA DRENAGEM, EM ALVENARIA COM BLOCOS DE CONCRETO, DIMENSÕES INTERNAS = 2X2,5 M, PROFUNDIDADE = 1,40 M, EXCLUINDO TAMPÃO. AF_12/2020</t>
  </si>
  <si>
    <t>BASE PARA POÇO DE VISITA RETANGULAR PARA DRENAGEM, EM ALVENARIA COM BLOCOS DE CONCRETO, DIMENSÕES INTERNAS = 2X3 M, PROFUNDIDADE = 1,40 M, EXCLUINDO TAMPÃO. AF_12/2020</t>
  </si>
  <si>
    <t>BASE PARA POÇO DE VISITA RETANGULAR PARA DRENAGEM, EM ALVENARIA COM BLOCOS DE CONCRETO, DIMENSÕES INTERNAS = 2X3,5 M, PROFUNDIDADE = 1,40 M, EXCLUINDO TAMPÃO. AF_12/2020</t>
  </si>
  <si>
    <t>BASE PARA POÇO DE VISITA RETANGULAR PARA DRENAGEM, EM ALVENARIA COM BLOCOS DE CONCRETO, DIMENSÕES INTERNAS = 2X4 M, PROFUNDIDADE = 1,40 M, EXCLUINDO TAMPÃO. AF_12/2020</t>
  </si>
  <si>
    <t>BASE PARA POÇO DE VISITA RETANGULAR PARA DRENAGEM, EM ALVENARIA COM BLOCOS DE CONCRETO, DIMENSÕES INTERNAS = 3,5X3,5 M, PROFUNDIDADE = 1,40 M, EXCLUINDO TAMPÃO. AF_12/2020</t>
  </si>
  <si>
    <t>BASE PARA POÇO DE VISITA RETANGULAR PARA DRENAGEM, EM ALVENARIA COM BLOCOS DE CONCRETO, DIMENSÕES INTERNAS = 3,5X4 M, PROFUNDIDADE = 1,40 M, EXCLUINDO TAMPÃO. AF_12/2020</t>
  </si>
  <si>
    <t>BASE PARA POÇO DE VISITA RETANGULAR PARA DRENAGEM, EM ALVENARIA COM BLOCOS DE CONCRETO, DIMENSÕES INTERNAS = 3X3 M, PROFUNDIDADE = 1,40 M, EXCLUINDO TAMPÃO. AF_12/2020</t>
  </si>
  <si>
    <t>BASE PARA POÇO DE VISITA RETANGULAR PARA DRENAGEM, EM ALVENARIA COM BLOCOS DE CONCRETO, DIMENSÕES INTERNAS = 3X3,5 M, PROFUNDIDADE = 1,40 M, EXCLUINDO TAMPÃO. AF_12/2020</t>
  </si>
  <si>
    <t>BASE PARA POÇO DE VISITA RETANGULAR PARA DRENAGEM, EM ALVENARIA COM BLOCOS DE CONCRETO, DIMENSÕES INTERNAS = 3X4 M, PROFUNDIDADE = 1,40 M, EXCLUINDO TAMPÃO. AF_12/2020</t>
  </si>
  <si>
    <t>BASE PARA POÇO DE VISITA RETANGULAR PARA DRENAGEM, EM ALVENARIA COM BLOCOS DE CONCRETO, DIMENSÕES INTERNAS = 4X4 M, PROFUNDIDADE = 1,40 M, EXCLUINDO TAMPÃO. AF_12/2020</t>
  </si>
  <si>
    <t>BASE PARA POÇO DE VISITA RETANGULAR PARA ESGOTO, EM ALVENARIA COM BLOCOS DE CONCRETO, DIMENSÕES INTERNAS = 1,5X1,5 M, PROFUNDIDADE = 1,45 M, EXCLUINDO TAMPÃO . AF_12/2020</t>
  </si>
  <si>
    <t>BASE PARA POÇO DE VISITA RETANGULAR PARA ESGOTO, EM ALVENARIA COM BLOCOS DE CONCRETO, DIMENSÕES INTERNAS = 1,5X2 M, PROFUNDIDADE = 1,40 M, EXCLUINDO TAMPÃO. AF_12/2020</t>
  </si>
  <si>
    <t>BASE PARA POÇO DE VISITA RETANGULAR PARA ESGOTO, EM ALVENARIA COM BLOCOS DE CONCRETO, DIMENSÕES INTERNAS = 1,5X2,5 M, PROFUNDIDADE = 1,40 M, EXCLUINDO TAMPÃO. AF_12/2020</t>
  </si>
  <si>
    <t>BASE PARA POÇO DE VISITA RETANGULAR PARA ESGOTO, EM ALVENARIA COM BLOCOS DE CONCRETO, DIMENSÕES INTERNAS = 1,5X3 M, PROFUNDIDADE = 1,40 M, EXCLUINDO TAMPÃO. AF_12/2020</t>
  </si>
  <si>
    <t>BASE PARA POÇO DE VISITA RETANGULAR PARA ESGOTO, EM ALVENARIA COM BLOCOS DE CONCRETO, DIMENSÕES INTERNAS = 1,5X3,5 M, PROFUNDIDADE = 1,40 M, EXCLUINDO TAMPÃO. AF_12/2020</t>
  </si>
  <si>
    <t>BASE PARA POÇO DE VISITA RETANGULAR PARA ESGOTO, EM ALVENARIA COM BLOCOS DE CONCRETO, DIMENSÕES INTERNAS = 1,5X4 M, PROFUNDIDADE = 1,40 M, EXCLUINDO TAMPÃO. AF_12/2020</t>
  </si>
  <si>
    <t>BASE PARA POÇO DE VISITA RETANGULAR PARA ESGOTO, EM ALVENARIA COM BLOCOS DE CONCRETO, DIMENSÕES INTERNAS = 1X1 M, PROFUNDIDADE = 1,40 M, EXCLUINDO TAMPÃO. AF_12/2020</t>
  </si>
  <si>
    <t>BASE PARA POÇO DE VISITA RETANGULAR PARA ESGOTO, EM ALVENARIA COM BLOCOS DE CONCRETO, DIMENSÕES INTERNAS = 1X1,5 M, PROFUNDIDADE = 1,40 M, EXCLUINDO TAMPÃO. AF_12/2020</t>
  </si>
  <si>
    <t>BASE PARA POÇO DE VISITA RETANGULAR PARA ESGOTO, EM ALVENARIA COM BLOCOS DE CONCRETO, DIMENSÕES INTERNAS = 1X2 M, PROFUNDIDADE = 1,40 M, EXCLUINDO TAMPÃO. AF_12/2020</t>
  </si>
  <si>
    <t>BASE PARA POÇO DE VISITA RETANGULAR PARA ESGOTO, EM ALVENARIA COM BLOCOS DE CONCRETO, DIMENSÕES INTERNAS = 1X2,5 M, PROFUNDIDADE = 1,40 M, EXCLUINDO TAMPÃO. AF_12/2020</t>
  </si>
  <si>
    <t>BASE PARA POÇO DE VISITA RETANGULAR PARA ESGOTO, EM ALVENARIA COM BLOCOS DE CONCRETO, DIMENSÕES INTERNAS = 1X3 M, PROFUNDIDADE = 1,40 M, EXCLUINDO TAMPÃO. AF_12/2020</t>
  </si>
  <si>
    <t>BASE PARA POÇO DE VISITA RETANGULAR PARA ESGOTO, EM ALVENARIA COM BLOCOS DE CONCRETO, DIMENSÕES INTERNAS = 1X3,5 M, PROFUNDIDADE = 1,40 M, EXCLUINDO TAMPÃO. AF_12/2020</t>
  </si>
  <si>
    <t>BASE PARA POÇO DE VISITA RETANGULAR PARA ESGOTO, EM ALVENARIA COM BLOCOS DE CONCRETO, DIMENSÕES INTERNAS = 1X4 M, PROFUNDIDADE = 1,40 M, EXCLUINDO TAMPÃO. AF_12/2020</t>
  </si>
  <si>
    <t>BASE PARA POÇO DE VISITA RETANGULAR PARA ESGOTO, EM ALVENARIA COM BLOCOS DE CONCRETO, DIMENSÕES INTERNAS = 2,5X2,5 M, PROFUNDIDADE = 1,40 M, EXCLUINDO TAMPÃO. AF_12/2020</t>
  </si>
  <si>
    <t>BASE PARA POÇO DE VISITA RETANGULAR PARA ESGOTO, EM ALVENARIA COM BLOCOS DE CONCRETO, DIMENSÕES INTERNAS = 2,5X3 M, PROFUNDIDADE = 1,40 M, EXCLUINDO TAMPÃO. AF_12/2020</t>
  </si>
  <si>
    <t>BASE PARA POÇO DE VISITA RETANGULAR PARA ESGOTO, EM ALVENARIA COM BLOCOS DE CONCRETO, DIMENSÕES INTERNAS = 2,5X3,5 M, PROFUNDIDADE = 1,40 M, EXCLUINDO TAMPÃO. AF_12/2020</t>
  </si>
  <si>
    <t>BASE PARA POÇO DE VISITA RETANGULAR PARA ESGOTO, EM ALVENARIA COM BLOCOS DE CONCRETO, DIMENSÕES INTERNAS = 2,5X4 M, PROFUNDIDADE = 1,40 M, EXCLUINDO TAMPÃO. AF_12/2020</t>
  </si>
  <si>
    <t>BASE PARA POÇO DE VISITA RETANGULAR PARA ESGOTO, EM ALVENARIA COM BLOCOS DE CONCRETO, DIMENSÕES INTERNAS = 2X2 M, PROFUNDIDADE = 1,40 M, EXCLUINDO TAMPÃO. AF_12/2020</t>
  </si>
  <si>
    <t>BASE PARA POÇO DE VISITA RETANGULAR PARA ESGOTO, EM ALVENARIA COM BLOCOS DE CONCRETO, DIMENSÕES INTERNAS = 2X2,5 M, PROFUNDIDADE = 1,40 M, EXCLUINDO TAMPÃO. AF_12/2020</t>
  </si>
  <si>
    <t>BASE PARA POÇO DE VISITA RETANGULAR PARA ESGOTO, EM ALVENARIA COM BLOCOS DE CONCRETO, DIMENSÕES INTERNAS = 2X3 M, PROFUNDIDADE = 1,40 M, EXCLUINDO TAMPÃO. AF_12/2020</t>
  </si>
  <si>
    <t>BASE PARA POÇO DE VISITA RETANGULAR PARA ESGOTO, EM ALVENARIA COM BLOCOS DE CONCRETO, DIMENSÕES INTERNAS = 2X3,5 M, PROFUNDIDADE = 1,40 M, EXCLUINDO TAMPÃO. AF_12/2020</t>
  </si>
  <si>
    <t>BASE PARA POÇO DE VISITA RETANGULAR PARA ESGOTO, EM ALVENARIA COM BLOCOS DE CONCRETO, DIMENSÕES INTERNAS = 2X4 M, PROFUNDIDADE = 1,40 M, EXCLUINDO TAMPÃO. AF_12/2020</t>
  </si>
  <si>
    <t>BASE PARA POÇO DE VISITA RETANGULAR PARA ESGOTO, EM ALVENARIA COM BLOCOS DE CONCRETO, DIMENSÕES INTERNAS = 3,5X3,5 M, PROFUNDIDADE = 1,40 M, EXCLUINDO TAMPÃO. AF_12/2020</t>
  </si>
  <si>
    <t>BASE PARA POÇO DE VISITA RETANGULAR PARA ESGOTO, EM ALVENARIA COM BLOCOS DE CONCRETO, DIMENSÕES INTERNAS = 3,5X4 M, PROFUNDIDADE = 1,40 M, EXCLUINDO TAMPÃO. AF_12/2020</t>
  </si>
  <si>
    <t>BASE PARA POÇO DE VISITA RETANGULAR PARA ESGOTO, EM ALVENARIA COM BLOCOS DE CONCRETO, DIMENSÕES INTERNAS = 3X3 M, PROFUNDIDADE = 1,40 M, EXCLUINDO TAMPÃO. AF_12/2020</t>
  </si>
  <si>
    <t>BASE PARA POÇO DE VISITA RETANGULAR PARA ESGOTO, EM ALVENARIA COM BLOCOS DE CONCRETO, DIMENSÕES INTERNAS = 3X3,5 M, PROFUNDIDADE = 1,40 M, EXCLUINDO TAMPÃO. AF_12/2020</t>
  </si>
  <si>
    <t>BASE PARA POÇO DE VISITA RETANGULAR PARA ESGOTO, EM ALVENARIA COM BLOCOS DE CONCRETO, DIMENSÕES INTERNAS = 3X4 M, PROFUNDIDADE = 1,40 M, EXCLUINDO TAMPÃO. AF_12/2020</t>
  </si>
  <si>
    <t>BASE PARA POÇO DE VISITA RETANGULAR PARA ESGOTO, EM ALVENARIA COM BLOCOS DE CONCRETO, DIMENSÕES INTERNAS = 4X4 M, PROFUNDIDADE = 1,45 M, EXCLUINDO TAMPÃO. AF_12/2020</t>
  </si>
  <si>
    <t>CAIXA COM GRELHA DUPLA RETANGULAR, EM ALVENARIA COM BLOCOS DE CONCRETO, DIMENSÕES INTERNAS: 0,5X2,2X1 M. AF_12/2020</t>
  </si>
  <si>
    <t>CAIXA COM GRELHA DUPLA RETANGULAR, EM ALVENARIA COM TIJOLOS CERÂMICOS MACIÇOS, DIMENSÕES INTERNAS: 0,5X2,2X1 M. AF_12/2020</t>
  </si>
  <si>
    <t>CAIXA COM GRELHA DUPLA RETANGULAR, EM CONCRETO PRÉ-MOLDADO, DIMENSÕES INTERNAS: 0,5X2,2X1,0 M. AF_12/2020</t>
  </si>
  <si>
    <t>CAIXA COM GRELHA SIMPLES RETANGULAR, EM ALVENARIA COM BLOCOS DE CONCRETO, DIMENSÕES INTERNAS: 0,5X1X1 M. AF_12/2020</t>
  </si>
  <si>
    <t>CAIXA COM GRELHA SIMPLES RETANGULAR, EM ALVENARIA COM TIJOLOS CERÂMICOS MACIÇOS, DIMENSÕES INTERNAS: 0,5X1X1 M. AF_12/2020</t>
  </si>
  <si>
    <t>CAIXA COM GRELHA SIMPLES RETANGULAR, EM CONCRETO PRÉ-MOLDADO, DIMENSÕES INTERNAS: 0,6X1,0X1,0 M. AF_12/2020</t>
  </si>
  <si>
    <t>CAIXA PARA BOCA DE LOBO COMBINADA COM GRELHA RETANGULAR, EM ALVENARIA COM BLOCOS DE CONCRETO, DIMENSÕES INTERNAS: 1,3X1X1,2 M. AF_12/2020</t>
  </si>
  <si>
    <t>CAIXA PARA BOCA DE LOBO COMBINADA COM GRELHA RETANGULAR, EM ALVENARIA COM TIJOLOS CERÂMICOS MACIÇOS, DIMENSÕES INTERNAS: 1,3X1X1,2 M. AF_12/2020</t>
  </si>
  <si>
    <t>CAIXA PARA BOCA DE LOBO DUPLA COMBINADA COM GRELHA RETANGULAR, EM ALVENARIA COM BLOCOS DE CONCRETO, DIMENSÕES INTERNAS: 1,3X2,2X1,2 M. AF_12/2020</t>
  </si>
  <si>
    <t>CAIXA PARA BOCA DE LOBO DUPLA COMBINADA COM GRELHA RETANGULAR, EM ALVENARIA COM TIJOLOS CERÂMICOS MACIÇOS, DIMENSÕES INTERNAS: 1,3X2,2X1,2 M. AF_12/2020</t>
  </si>
  <si>
    <t>CAIXA PARA BOCA DE LOBO DUPLA RETANGULAR, EM ALVENARIA COM BLOCOS DE CONCRETO, DIMENSÕES INTERNAS: 0,6X2,2X1,2 M. AF_12/2020</t>
  </si>
  <si>
    <t>CAIXA PARA BOCA DE LOBO DUPLA RETANGULAR, EM ALVENARIA COM TIJOLOS CERÂMICOS MACIÇOS, DIMENSÕES INTERNAS: 0,6X2,2X1,2 M. AF_12/2020</t>
  </si>
  <si>
    <t>CAIXA PARA BOCA DE LOBO DUPLA RETANGULAR, EM CONCRETO PRÉ-MOLDADO, DIMENSÕES INTERNAS: 0,6X2,2X1,2 M. AF_12/2020</t>
  </si>
  <si>
    <t>CAIXA PARA BOCA DE LOBO SIMPLES RETANGULAR, EM ALVENARIA COM BLOCOS DE CONCRETO, DIMENSÕES INTERNAS: 0,6X1X1,2 M. AF_12/2020</t>
  </si>
  <si>
    <t>CAIXA PARA BOCA DE LOBO SIMPLES RETANGULAR, EM ALVENARIA COM TIJOLOS CERÂMICOS MACIÇOS, DIMENSÕES INTERNAS: 0,6X1X1,2 M. AF_12/2020</t>
  </si>
  <si>
    <t>CAIXA PARA BOCA DE LOBO SIMPLES RETANGULAR, EM CONCRETO PRÉ-MOLDADO, DIMENSÕES INTERNAS: 0,6X1,0X1,2 M. AF_12/2020</t>
  </si>
  <si>
    <t>CHAMINÉ CIRCULAR PARA POÇO DE VISITA PARA DRENAGEM, EM ALVENARIA COM TIJOLOS CERÂMICOS MACIÇOS, DIÂMETRO INTERNO = 0,6 M. AF_12/2020</t>
  </si>
  <si>
    <t>CHAMINÉ CIRCULAR PARA POÇO DE VISITA PARA DRENAGEM, EM CONCRETO PRÉ-MOLDADO, DIÂMETRO INTERNO = 0,6 M. AF_12/2020</t>
  </si>
  <si>
    <t>CHAMINÉ CIRCULAR PARA POÇO DE VISITA PARA ESGOTO, EM ALVENARIA COM TIJOLOS CERÂMICOS MACIÇOS, DIÂMETRO INTERNO = 0,6 M. AF_12/2020</t>
  </si>
  <si>
    <t>CHAMINÉ CIRCULAR PARA POÇO DE VISITA PARA ESGOTO, EM CONCRETO PRÉ-MOLDADO, DIÂMETRO INTERNO = 0,6 M. AF_12/2020</t>
  </si>
  <si>
    <t>POÇO DE INSPEÇÃO CIRCULAR PARA DRENAGEM, EM ALVENARIA COM TIJOLOS CERÂMICOS MACIÇOS, DIÂMETRO INTERNO = 0,60 M, PROFUNDIDADE = 0,95 M, EXCLUINDO TAMPÃO. AF_12/2020</t>
  </si>
  <si>
    <t>POÇO DE INSPEÇÃO CIRCULAR PARA DRENAGEM, EM ALVENARIA COM TIJOLOS CERÂMICOS MACIÇOS, DIÂMETRO INTERNO = 0,60 M, PROFUNDIDADE = 1,45 M, EXCLUINDO TAMPÃO. AF_12/2020</t>
  </si>
  <si>
    <t>POÇO DE INSPEÇÃO CIRCULAR PARA DRENAGEM, EM CONCRETO PRÉ-MOLDADO, DIÂMETRO INTERNO = 0,60 M, PROFUNDIDADE = 0,90 M, EXCLUINDO TAMPÃO. AF_12/2020</t>
  </si>
  <si>
    <t>POÇO DE INSPEÇÃO CIRCULAR PARA DRENAGEM, EM CONCRETO PRÉ-MOLDADO, DIÂMETRO INTERNO = 0,60 M, PROFUNDIDADE = 1,40 M, EXCLUINDO TAMPÃO. AF_12/2020</t>
  </si>
  <si>
    <t>POÇO DE INSPEÇÃO CIRCULAR PARA ESGOTO, EM ALVENARIA COM TIJOLOS CERÂMICOS MACIÇOS, DIÂMETRO INTERNO = 0,60 M, PROFUNDIDADE = 0,95 M, EXCLUINDO TAMPÃO. AF_12/2020</t>
  </si>
  <si>
    <t>POÇO DE INSPEÇÃO CIRCULAR PARA ESGOTO, EM ALVENARIA COM TIJOLOS CERÂMICOS MACIÇOS, DIÂMETRO INTERNO = 0,60 M, PROFUNDIDADE = 1,45 M, EXCLUINDO TAMPÃO. AF_12/2020</t>
  </si>
  <si>
    <t>POÇO DE INSPEÇÃO CIRCULAR PARA ESGOTO, EM CONCRETO PRÉ-MOLDADO, DIÂMETRO INTERNO = 0,60 M, PROFUNDIDADE = 0,90 M, EXCLUINDO TAMPÃO. AF_12/2020</t>
  </si>
  <si>
    <t>POÇO DE INSPEÇÃO CIRCULAR PARA ESGOTO, EM CONCRETO PRÉ-MOLDADO, DIÂMETRO INTERNO = 0,60 M, PROFUNDIDADE = 1,40 M, EXCLUINDO TAMPÃO. AF_12/2020</t>
  </si>
  <si>
    <t>TAMPA PARA CAIXA TIPO R1, EM FERRO FUNDIDO, DIMENSÕES INTERNAS: 0,40 X 0,60 M - FORNECIMENTO E INSTALAÇÃO. AF_12/2020</t>
  </si>
  <si>
    <t>TAMPA PARA CAIXA TIPO R2 E R3, EM FERRO FUNDIDO, DIMENSÕES INTERNAS: 0,55 X 1,10 M - FORNECIMENTO E INSTALAÇÃO. AF_12/2020</t>
  </si>
  <si>
    <t>CONCRETO CICLÓPICO FCK = 15MPA, 30% PEDRA DE MÃO EM VOLUME REAL, INCLUSIVE LANÇAMENTO. AF_05/2021</t>
  </si>
  <si>
    <t>CONCRETO FCK = 15MPA, TRAÇO 1:3,4:3,4 (EM MASSA SECA DE CIMENTO/ AREIA MÉDIA/ SEIXO ROLADO) - PREPARO MECÂNICO COM BETONEIRA 400 L. AF_05/2021</t>
  </si>
  <si>
    <t>CONCRETO FCK = 15MPA, TRAÇO 1:3,4:3,4 (EM MASSA SECA DE CIMENTO/ AREIA MÉDIA/ SEIXO ROLADO) - PREPARO MECÂNICO COM BETONEIRA 600 L. AF_05/2021</t>
  </si>
  <si>
    <t>CONCRETO FCK = 15MPA, TRAÇO 1:3,4:3,5 (EM MASSA SECA DE CIMENTO/ AREIA MÉDIA/ BRITA 1) - PREPARO MANUAL. AF_05/2021</t>
  </si>
  <si>
    <t>CONCRETO FCK = 15MPA, TRAÇO 1:3,4:3,5 (EM MASSA SECA DE CIMENTO/ AREIA MÉDIA/ BRITA 1) - PREPARO MECÂNICO COM BETONEIRA 400 L. AF_05/2021</t>
  </si>
  <si>
    <t>CONCRETO FCK = 15MPA, TRAÇO 1:3,4:3,5 (EM MASSA SECA DE CIMENTO/ AREIA MÉDIA/ BRITA 1) - PREPARO MECÂNICO COM BETONEIRA 600 L. AF_05/2021</t>
  </si>
  <si>
    <t>CONCRETO FCK = 20MPA, TRAÇO 1:2,6:2,9 (EM MASSA SECA DE CIMENTO/ AREIA MÉDIA/ SEIXO ROLADO) - PREPARO MECÂNICO COM BETONEIRA 400 L. AF_05/2021</t>
  </si>
  <si>
    <t>CONCRETO FCK = 20MPA, TRAÇO 1:2,6:2,9 (EM MASSA SECA DE CIMENTO/ AREIA MÉDIA/ SEIXO ROLADO) - PREPARO MECÂNICO COM BETONEIRA 600 L. AF_05/2021</t>
  </si>
  <si>
    <t>CONCRETO FCK = 25MPA, TRAÇO 1:2,2:2,5 (EM MASSA SECA DE CIMENTO/ AREIA MÉDIA/ SEIXO ROLADO) - PREPARO MECÂNICO COM BETONEIRA 400 L. AF_05/2021</t>
  </si>
  <si>
    <t>CONCRETO FCK = 25MPA, TRAÇO 1:2,2:2,5 (EM MASSA SECA DE CIMENTO/ AREIA MÉDIA/ SEIXO ROLADO) - PREPARO MECÂNICO COM BETONEIRA 600 L. AF_05/2021</t>
  </si>
  <si>
    <t>CONCRETO FCK = 25MPA, TRAÇO 1:2,3:2,7 (EM MASSA SECA DE CIMENTO/ AREIA MÉDIA/ BRITA 1) - PREPARO MECÂNICO COM BETONEIRA 400 L. AF_05/2021</t>
  </si>
  <si>
    <t>CONCRETO FCK = 25MPA, TRAÇO 1:2,3:2,7 (EM MASSA SECA DE CIMENTO/ AREIA MÉDIA/ BRITA 1) - PREPARO MECÂNICO COM BETONEIRA 600 L. AF_05/2021</t>
  </si>
  <si>
    <t>CONCRETO FCK = 30MPA, TRAÇO 1:1,9:2,3 (EM MASSA SECA DE CIMENTO/ AREIA MÉDIA/ SEIXO ROLADO) - PREPARO MECÂNICO COM BETONEIRA 400 L. AF_05/2021</t>
  </si>
  <si>
    <t>CONCRETO FCK = 30MPA, TRAÇO 1:1,9:2,3 (EM MASSA SECA DE CIMENTO/ AREIA MÉDIA/ SEIXO ROLADO) - PREPARO MECÂNICO COM BETONEIRA 600 L. AF_05/2021</t>
  </si>
  <si>
    <t>CONCRETO FCK = 30MPA, TRAÇO 1:2,1:2,5 (EM MASSA SECA DE CIMENTO/ AREIA MÉDIA/ BRITA 1) - PREPARO MECÂNICO COM BETONEIRA 400 L. AF_05/2021</t>
  </si>
  <si>
    <t>CONCRETO FCK = 40MPA, TRAÇO 1:1,4:1,8 (EM MASSA SECA DE CIMENTO/ AREIA MÉDIA/ SEIXO ROLADO) - PREPARO MECÂNICO COM BETONEIRA 400 L. AF_05/2021</t>
  </si>
  <si>
    <t>CONCRETO FCK = 40MPA, TRAÇO 1:1,4:1,8 (EM MASSA SECA DE CIMENTO/ AREIA MÉDIA/ SEIXO ROLADO) - PREPARO MECÂNICO COM BETONEIRA 600 L. AF_05/2021</t>
  </si>
  <si>
    <t>CONCRETO FCK = 40MPA, TRAÇO 1:1,6:1,9 (EM MASSA SECA DE CIMENTO/ AREIA MÉDIA/ BRITA 1) - PREPARO MECÂNICO COM BETONEIRA 400 L. AF_05/2021</t>
  </si>
  <si>
    <t>CONCRETO FCK = 40MPA, TRAÇO 1:1,6:1,9 (EM MASSA SECA DE CIMENTO/ AREIA MÉDIA/ BRITA 1) - PREPARO MECÂNICO COM BETONEIRA 600 L. AF_05/2021</t>
  </si>
  <si>
    <t>CONCRETO MAGRO PARA LASTRO, TRAÇO 1:4,5:4,5 (EM MASSA SECA DE CIMENTO/ AREIA MÉDIA/ BRITA 1) - PREPARO MECÂNICO COM BETONEIRA 400 L. AF_05/2021</t>
  </si>
  <si>
    <t>CONCRETO MAGRO PARA LASTRO, TRAÇO 1:4,5:4,5 (EM MASSA SECA DE CIMENTO/ AREIA MÉDIA/ SEIXO ROLADO) - PREPARO MANUAL. AF_05/2021</t>
  </si>
  <si>
    <t>CONCRETO MAGRO PARA LASTRO, TRAÇO 1:4,5:4,5 (EM MASSA SECA DE CIMENTO/ AREIA MÉDIA/ SEIXO ROLADO) - PREPARO MECÂNICO COM BETONEIRA 400 L. AF_05/2021</t>
  </si>
  <si>
    <t>CONCRETO MAGRO PARA LASTRO, TRAÇO 1:4,5:4,5 (EM MASSA SECA DE CIMENTO/ AREIA MÉDIA/ SEIXO ROLADO) - PREPARO MECÂNICO COM BETONEIRA 600 L. AF_05/2021</t>
  </si>
  <si>
    <t>ARGAMASSA DE ASSENTAMENTO DE ALVENARIA DE VEDAÇÃO E REVESTIMENTO INTERNO, TRAÇO EM VOLUME SECO 1:1:3:3,8 (CIMENTO:CAL:AREIA NATURAL MÉDIA:AREIA RECICLADA), COM USO DE AGREGADO RECICLADO MISTO (ARM) - PREPARO MANUAL. AF_11/2023</t>
  </si>
  <si>
    <t>ARGAMASSA DE ASSENTAMENTO DE ALVENARIA DE VEDAÇÃO E REVESTIMENTO INTERNO, TRAÇO EM VOLUME SECO 1:1:3:3,8 (CIMENTO:CAL:AREIAS NATURAL MÉDIA: RECICLADA), COM USO DE AGREGADO RECICLADO CIMENTÍCIO OU DE CONCRETO (ARCI/ARCO) - PREPARO MANUAL. AF_11/2023</t>
  </si>
  <si>
    <t>ARGAMASSA PARA ALVENARIA DE VEDAÇÃO E REVESTIMENTO INTERNO, TRAÇO EM VOLUME SECO 1:1:3:3,8 (CIMENTO:CAL:AREIA MÉDIA:AREIA RECICLADA), COM AGREGADO RECICLADO CIMENTÍCIO OU DE CONCRETO - PREPARO MECÂNICO COM MISTURADOR HORIZONTAL DE 600 KG. AF_11/2023</t>
  </si>
  <si>
    <t>ARGAMASSA PARA ALVENARIA DE VEDAÇÃO E REVESTIMENTO INTERNO, TRAÇO EM VOLUME SECO 1:1:3:3,8 (CIMENTO:CAL:AREIA MÉDIA:AREIA RECICLADA), COM USO DE AGREGADO RECICLADO MISTO - PREPARO MECÂNICO COM MISTURADOR HORIZONTAL DE 600 KG. AF_11/2023</t>
  </si>
  <si>
    <t>ARGAMASSA PARA CONTRAPISO, TRAÇO EM VOLUME SECO 1:2:2,5 (CIMENTO:AREIA NATURAL MÉDIA:AREIA RECICLADA), COM USO DE AGREGADO RECICLADO CIMENTÍCIO OU DE CONCRETO (ARCI/ARCO) - PREPARO MANUAL. AF_11/2023</t>
  </si>
  <si>
    <t>ARGAMASSA PARA CONTRAPISO, TRAÇO EM VOLUME SECO 1:2:2,5 (CIMENTO:AREIA NATURAL MÉDIA:AREIA RECICLADA), COM USO DE AGREGADO RECICLADO CIMENTÍCIO OU DE CONCRETO (ARCI/ARCO) - PREPARO MECÂNICO COM MISTURADOR DE EIXO HORIZONTAL DE 600 KG. AF_11/2023</t>
  </si>
  <si>
    <t>ARGAMASSA PARA CONTRAPISO, TRAÇO EM VOLUME SECO 1:2:2,5 (CIMENTO:AREIA NATURAL MÉDIA:AREIA RECICLADA), COM USO DE AGREGADO RECICLADO MISTO (ARM) - PREPARO MANUAL. AF_11/2023</t>
  </si>
  <si>
    <t>ARGAMASSA PARA CONTRAPISO, TRAÇO EM VOLUME SECO 1:2:2,5 (CIMENTO:AREIA NATURAL MÉDIA:AREIA RECICLADA), COM USO DE AGREGADO RECICLADO MISTO (ARM) - PREPARO MECÂNICO COM MISTURADOR DE EIXO HORIZONTAL DE 600 KG. AF_11/2023</t>
  </si>
  <si>
    <t>CONCRETO MAGRO PARA LASTRO, TRAÇO EM MASSA SECA 1:3,4:3,5 (CIMENTO:AREIA RECICLADA:BRITA 1 RECICLADA), COM USO DE AGREGADO RECICLADO CIMENTÍCIO OU DE CONCRETO (ARCI/ARCO) - PREPARO MANUAL. AF_11/2023</t>
  </si>
  <si>
    <t>CONCRETO MAGRO PARA LASTRO, TRAÇO EM MASSA SECA 1:3,4:3,5 (CIMENTO:AREIA RECICLADA:BRITA 1 RECICLADA), COM USO DE AGREGADO RECICLADO CIMENTÍCIO OU DE CONCRETO (ARCI/ARCO) - PREPARO MECÂNICO COM BETONEIRA 600 L. AF_11/2023</t>
  </si>
  <si>
    <t>CONCRETO MAGRO PARA LASTRO, TRAÇO EM MASSA SECA 1:3,4:3,5 (CIMENTO:AREIA RECICLADA:BRITA 1 RECICLADA), COM USO DE AGREGADO RECICLADO MISTO (ARM) - PREPARO MANUAL. AF_11/2023</t>
  </si>
  <si>
    <t>CONCRETO MAGRO PARA LASTRO, TRAÇO EM MASSA SECA 1:3,4:3,5 (CIMENTO:AREIA RECICLADA:BRITA 1 RECICLADA), COM USO DE AGREGADO RECICLADO MISTO (ARM) - PREPARO MECÂNICO COM BETONEIRA 600 L. AF_11/2023</t>
  </si>
  <si>
    <t>ASSENTO COM ENCOSTO PARA ARQUIBANCADA - FORNECIMENTO E INSTALAÇÃO. AF_03/2022</t>
  </si>
  <si>
    <t>ASSENTO SEM ENCOSTO PARA ARQUIBANCADA - FORNECIMENTO E INSTALAÇÃO. AF_03/2022</t>
  </si>
  <si>
    <t>PAR DE ESTRUTURAS PARA TABELA DE BASQUETE EM TRELIÇA METÁLICA AÉREA, EXCETO TABELA, ARO E REDE - FORNECIMENTO E INSTALAÇÃO. AF_03/2022</t>
  </si>
  <si>
    <t>PAR DE ESTRUTURAS PARA TABELA DE BASQUETE EM TRELIÇA METÁLICA FIXADA NO PISO, EXCETO TABELA, ARO E REDE - FORNECIMENTO E INSTALAÇÃO. AF_03/2022</t>
  </si>
  <si>
    <t>PAR DE ESTRUTURAS PARA TABELA DE BASQUETE METÁLICA TUBULAR CHUMBADA COM CONCRETO NO PISO, EXCETO TABELA, ARO E REDE - FORNECIMENTO E INSTALAÇÃO. AF_03/2022</t>
  </si>
  <si>
    <t>PAR DE POSTES E REDE DE VÔLEI - FORNECIMENTO E INSTALAÇÃO. AF_03/2022</t>
  </si>
  <si>
    <t>PAR DE TABELAS DE BASQUETE DE ACRÍLICO, COM AROS E REDES - FORNECIMENTO E INSTALAÇÃO. AF_03/2022</t>
  </si>
  <si>
    <t>PAR DE TABELAS DE BASQUETE DE COMPENSADO NAVAL, COM AROS E REDES - FORNECIMENTO E INSTALAÇÃO. AF_03/2022</t>
  </si>
  <si>
    <t>PAR DE TABELAS DE BASQUETE DE VIDRO TEMPERADO, COM AROS E REDES - FORNECIMENTO E INSTALAÇÃO. AF_03/2022</t>
  </si>
  <si>
    <t>PAR DE TRAVES E REDES DE FUTSAL - FORNECIMENTO E INSTALAÇÃO. AF_03/2022</t>
  </si>
  <si>
    <t>PISO ASFÁLTICO PARA QUADRA POLIESPORTIVA - FORNECIMENTO E INSTALAÇÃO. AF_03/2022</t>
  </si>
  <si>
    <t>PISO DE GRAMA SINTÉTICA PARA QUADRA POLIESPORTIVA - FORNECIMENTO E INSTALAÇÃO. AF_03/2022</t>
  </si>
  <si>
    <t>PISO DE MADEIRA COM AMORTECEDORES DE BORRACHA PARA QUADRA POLIESPORTIVA - FORNECIMENTO E INSTALAÇÃO. AF_03/2022</t>
  </si>
  <si>
    <t>PISO DE POLIURETANO PARA QUADRA POLIESPORTIVA - FORNECIMENTO E INSTALAÇÃO. AF_03/2022</t>
  </si>
  <si>
    <t>PISO MODULAR DE POLIPROPILENO PARA QUADRA POLIESPORTIVA - FORNECIMENTO E INSTALAÇÃO. AF_03/2022</t>
  </si>
  <si>
    <t>PISO MODULAR INTERNO DE POLIPROPILENO PARA QUADRA POLIESPORTIVA - FORNECIMENTO E INSTALAÇÃO. AF_03/2022</t>
  </si>
  <si>
    <t>REDE DE PROTEÇÃO HORIZONTAL PARA QUADRA POLIESPORTIVA - FORNECIMENTO E INSTALAÇÃO. AF_03/2022</t>
  </si>
  <si>
    <t>REDE DE PROTEÇÃO VERTICAL PARA QUADRA POLIESPORTIVA - FORNECIMENTO E INSTALAÇÃO. AF_03/2022</t>
  </si>
  <si>
    <t>BORNE CONECTOR PARA CABOS DE 1,5 MM2, PARA QUADRO DE BOMBA - FORNECIMENTO E INSTALAÇÃO. AF_11/2025</t>
  </si>
  <si>
    <t>BORNE CONECTOR PARA CABOS DE 10 MM2, PARA QUADRO DE BOMBA - FORNECIMENTO E INSTALAÇÃO. AF_11/2025</t>
  </si>
  <si>
    <t>BORNE CONECTOR PARA CABOS DE 16 MM2, PARA QUADRO DE BOMBA - FORNECIMENTO E INSTALAÇÃO. AF_11/2025</t>
  </si>
  <si>
    <t>BORNE CONECTOR PARA CABOS DE 2,5 MM2, PARA QUADRO DE BOMBA - FORNECIMENTO E INSTALAÇÃO. AF_11/2025</t>
  </si>
  <si>
    <t>BORNE CONECTOR PARA CABOS DE 25 MM2, PARA QUADRO DE BOMBA - FORNECIMENTO E INSTALAÇÃO. AF_11/2025</t>
  </si>
  <si>
    <t>BORNE CONECTOR PARA CABOS DE 4 MM2, PARA QUADRO DE BOMBA - FORNECIMENTO E INSTALAÇÃO. AF_11/2025</t>
  </si>
  <si>
    <t>BORNE CONECTOR PARA CABOS DE 6 MM2, PARA QUADRO DE BOMBA - FORNECIMENTO E INSTALAÇÃO. AF_11/2025</t>
  </si>
  <si>
    <t>BOTÃO DE EMERGÊNCIA TIPO COGUMELO, PARA QUADRO DE BOMBA - FORNECIMENTO E INSTALAÇÃO. AF_11/2025</t>
  </si>
  <si>
    <t>BOTÃO LIGA/DESLIGA BOMBA VERDE E VERMELHO, PARA QUADRO DE BOMBA - FORNECIMENTO E INSTALAÇÃO. AF_11/2025</t>
  </si>
  <si>
    <t>CANALETA, PARA QUADRO DE BOMBA - FORNECIMENTO E INSTALAÇÃO. AF_11/2025</t>
  </si>
  <si>
    <t>CHAVE COMUTADORA DE 3 POSIÇÕES DE 10 A, PARA QUADRO DE BOMBA - FORNECIMENTO E INSTALAÇÃO. AF_11/2025</t>
  </si>
  <si>
    <t>CHAVE COMUTADORA DE 3 POSIÇÕES DE 20 A, PARA QUADRO DE BOMBA - FORNECIMENTO E INSTALAÇÃO. AF_11/2025</t>
  </si>
  <si>
    <t>CHAVE COMUTADORA DE 3 POSIÇÕES DE 32A, PARA QUADRO DE BOMBA - FORNECIMENTO E INSTALAÇÃO. AF_11/2025</t>
  </si>
  <si>
    <t>CHAVE COMUTADORA DE 3 POSIÇÕES DE 40 A, PARA QUADRO DE BOMBA - FORNECIMENTO E INSTALAÇÃO. AF_11/2025</t>
  </si>
  <si>
    <t>CHAVE COMUTADORA DE 3 POSIÇÕES DE 63 A, PARA QUADRO DE BOMBA - FORNECIMENTO E INSTALAÇÃO. AF_11/2025</t>
  </si>
  <si>
    <t>CHAVE COMUTADORA DE 3 POSIÇÕES DE 80 A, PARA QUADRO DE BOMBA - FORNECIMENTO E INSTALAÇÃO. AF_11/2025</t>
  </si>
  <si>
    <t>CONTATOR TRIPOLAR, CORRENTE DE *22* A, TENSAO NOMINAL DE *500* V, CATEGORIA AC-2 E AC-3, PARA QUADRO DE BOMBA - FORNECIMENTO E INSTALAÇÃO. AF_11/2025</t>
  </si>
  <si>
    <t>CONTATOR TRIPOLAR, CORRENTE DE *38* A, TENSAO NOMINAL DE *500* V, CATEGORIA AC-2 E AC-3, PARA QUADRO DE BOMBA - FORNECIMENTO E INSTALAÇÃO. AF_11/2025</t>
  </si>
  <si>
    <t>CONTATOR TRIPOLAR, CORRENTE DE 12 A, TENSAO NOMINAL DE *500* V, CATEGORIA AC-2 E AC-3, PARA QUADRO DE BOMBA - FORNECIMENTO E INSTALAÇÃO. AF_11/2025</t>
  </si>
  <si>
    <t>CONTATOR TRIPOLAR, CORRENTE DE 25 A, TENSAO NOMINAL DE *500* V, CATEGORIA AC-2 E AC-3, PARA QUADRO DE BOMBA - FORNECIMENTO E INSTALAÇÃO. AF_11/2025</t>
  </si>
  <si>
    <t>CONTATOR TRIPOLAR, CORRENTE DE 32 A, TENSAO NOMINAL DE *500* V, CATEGORIA AC-2 E AC-3, PARA QUADRO DE BOMBA - FORNECIMENTO E INSTALAÇÃO. AF_11/2025</t>
  </si>
  <si>
    <t>CONTATOR TRIPOLAR, CORRENTE DE 45 A, TENSAO NOMINAL DE *500* V, CATEGORIA AC-2 E AC-3, PARA QUADRO DE BOMBA - FORNECIMENTO E INSTALAÇÃO. AF_11/2025</t>
  </si>
  <si>
    <t>CONTATOR TRIPOLAR, CORRENTE DE 9 A, TENSAO NOMINAL DE *500* V, CATEGORIA AC-2 E AC-3, PARA QUADRO DE BOMBA - FORNECIMENTO E INSTALAÇÃO. AF_11/2025</t>
  </si>
  <si>
    <t>DISJUNTOR TERMOMAGNETICO PARA TRILHO DIN (IEC), TRIPOLAR, 10 A, PARA QUADRO DE BOMBA - FORNECIMENTO E INSTALAÇÃO. AF_11/2025</t>
  </si>
  <si>
    <t>DISJUNTOR TERMOMAGNETICO PARA TRILHO DIN (IEC), TRIPOLAR, 16 A, PARA QUADRO DE BOMBA - FORNECIMENTO E INSTALAÇÃO. AF_11/2025</t>
  </si>
  <si>
    <t>DISJUNTOR TERMOMAGNETICO PARA TRILHO DIN (IEC), TRIPOLAR, 20 A, PARA QUADRO DE BOMBA - FORNECIMENTO E INSTALAÇÃO. AF_11/2025</t>
  </si>
  <si>
    <t>DISJUNTOR TERMOMAGNETICO PARA TRILHO DIN (IEC), TRIPOLAR, 25 A, PARA QUADRO DE BOMBA - FORNECIMENTO E INSTALAÇÃO. AF_11/2025</t>
  </si>
  <si>
    <t>DISJUNTOR TERMOMAGNETICO PARA TRILHO DIN (IEC), TRIPOLAR, 32 A, PARA QUADRO DE BOMBA - FORNECIMENTO E INSTALAÇÃO. AF_11/2025</t>
  </si>
  <si>
    <t>DISJUNTOR TERMOMAGNETICO PARA TRILHO DIN (IEC), TRIPOLAR, 40 A, PARA QUADRO DE BOMBA - FORNECIMENTO E INSTALAÇÃO. AF_11/2025</t>
  </si>
  <si>
    <t>DISJUNTOR TERMOMAGNETICO PARA TRILHO DIN (IEC), TRIPOLAR, 50 A, PARA QUADRO DE BOMBA - FORNECIMENTO E INSTALAÇÃO. AF_11/2025</t>
  </si>
  <si>
    <t>DISJUNTOR TERMOMAGNETICO PARA TRILHO DIN (IEC), TRIPOLAR, 63 A, PARA QUADRO DE BOMBA - FORNECIMENTO E INSTALAÇÃO. AF_11/2025</t>
  </si>
  <si>
    <t>INSTALAÇÃO DE QUADRO ELÉTRICO PARA 1 BOMBA TRIFÁSICA ATÉ 25 CV CADA (NÃO INCLUI O FORNECIMENTO DO QUADRO). AF_11/2025</t>
  </si>
  <si>
    <t>INSTALAÇÃO DE QUADRO ELÉTRICO PARA 2 BOMBAS TRIFÁSICAS ATÉ 25 CV CADA (NÃO INCLUI O FORNECIMENTO DO QUADRO). AF_11/2025</t>
  </si>
  <si>
    <t>QUADRO ELÉTRICO PARA 1 BOMBA CENTRÍFUGA TRIFÁSICA 1,5 CV - FORNECIMENTO E INSTALAÇÃO. AF_11/2025</t>
  </si>
  <si>
    <t>QUADRO ELÉTRICO PARA 1 BOMBA CENTRÍFUGA TRIFÁSICA 10 CV - FORNECIMENTO E INSTALAÇÃO. AF_11/2025</t>
  </si>
  <si>
    <t>QUADRO ELÉTRICO PARA 1 BOMBA CENTRÍFUGA TRIFÁSICA 3 CV - FORNECIMENTO E INSTALAÇÃO. AF_11/2025</t>
  </si>
  <si>
    <t>QUADRO ELÉTRICO PARA 2 BOMBAS CENTRÍFUGAS TRIFÁSICAS 1,5 CV CADA - FORNECIMENTO E INSTALAÇÃO. AF_11/2025</t>
  </si>
  <si>
    <t>QUADRO ELÉTRICO PARA 2 BOMBAS CENTRÍFUGAS TRIFÁSICAS 10 CV CADA - FORNECIMENTO E INSTALAÇÃO. AF_11/2025</t>
  </si>
  <si>
    <t>QUADRO ELÉTRICO PARA 2 BOMBAS CENTRÍFUGAS TRIFÁSICAS 3 CV CADA - FORNECIMENTO E INSTALAÇÃO. AF_11/2025</t>
  </si>
  <si>
    <t>RELÉ ESTRELA TRIANGULO, PARA QUADRO DE BOMBA - FORNECIMENTO E INSTALAÇÃO. AF_11/2025</t>
  </si>
  <si>
    <t>RELÉ FALTA DE FASE PARA ATUAR NO COMANDO DO CONTATOR, PARA QUADRO DE BOMBA - FORNECIMENTO E INSTALAÇÃO. AF_11/2025</t>
  </si>
  <si>
    <t>RELÉ PARA REVEZAMENTO DE MOTORES, PARA QUADRO DE BOMBA - FORNECIMENTO E INSTALAÇÃO. AF_11/2025</t>
  </si>
  <si>
    <t>RELÉ TÉRMICO 10 A 15 A PARA 220 V OU 7 A 10 A PARA 380 V, PARA QUADRO DE BOMBA - FORNECIMENTO E INSTALAÇÃO. AF_11/2025</t>
  </si>
  <si>
    <t>RELÉ TÉRMICO 32 A 40 A PARA 220 V OU 22 A 32 A PARA 380 V, PARA QUADRO DE BOMBA - FORNECIMENTO E INSTALAÇÃO. AF_11/2025</t>
  </si>
  <si>
    <t>RELÉ TÉRMICO 6 A 8 A PARA 220 V OU 4 A 6,3 A PARA 380 V, PARA QUADRO DE BOMBA - FORNECIMENTO E INSTALAÇÃO. AF_11/2025</t>
  </si>
  <si>
    <t>SINALEIRO LED PARA INDICAÇÃO BOMBA, PARA QUADRO DE BOMBA - FORNECIMENTO E INSTALAÇÃO. AF_11/2025</t>
  </si>
  <si>
    <t>TRILHO DIN, PARA QUADRO DE BOMBA - FORNECIMENTO E INSTALAÇÃO. AF_11/2025</t>
  </si>
  <si>
    <t>ACABAMENTO POLIDO PARA PISO DE CONCRETO ARMADO OU LAJE SOBRE SOLO DE ALTA RESISTÊNCIA. AF_09/2021</t>
  </si>
  <si>
    <t>ARMAÇÃO PARA EXECUÇÃO DE RADIER, PISO DE CONCRETO OU LAJE SOBRE SOLO, COM USO DE TELA Q-113. AF_09/2021</t>
  </si>
  <si>
    <t>ARMAÇÃO PARA EXECUÇÃO DE RADIER, PISO DE CONCRETO OU LAJE SOBRE SOLO, COM USO DE TELA Q-138. AF_09/2021</t>
  </si>
  <si>
    <t>ARMAÇÃO PARA EXECUÇÃO DE RADIER, PISO DE CONCRETO OU LAJE SOBRE SOLO, COM USO DE TELA Q-159. AF_09/2021</t>
  </si>
  <si>
    <t>ARMAÇÃO PARA EXECUÇÃO DE RADIER, PISO DE CONCRETO OU LAJE SOBRE SOLO, COM USO DE TELA Q-196. AF_09/2021</t>
  </si>
  <si>
    <t>ARMAÇÃO PARA EXECUÇÃO DE RADIER, PISO DE CONCRETO OU LAJE SOBRE SOLO, COM USO DE TELA Q-246. AF_09/2021</t>
  </si>
  <si>
    <t>ARMAÇÃO PARA EXECUÇÃO DE RADIER, PISO DE CONCRETO OU LAJE SOBRE SOLO, COM USO DE TELA Q-283. AF_09/2021</t>
  </si>
  <si>
    <t>ARMAÇÃO PARA EXECUÇÃO DE RADIER, PISO DE CONCRETO OU LAJE SOBRE SOLO, COM USO DE TELA Q-396. AF_09/2021</t>
  </si>
  <si>
    <t>ARMAÇÃO PARA EXECUÇÃO DE RADIER, PISO DE CONCRETO OU LAJE SOBRE SOLO, COM USO DE TELA Q-92. AF_09/2021</t>
  </si>
  <si>
    <t>COMPACTAÇÃO MECÂNICA DE SOLO PARA EXECUÇÃO DE RADIER, PISO DE CONCRETO OU LAJE SOBRE SOLO, COM COMPACTADOR DE SOLOS A PERCUSSÃO. AF_09/2021</t>
  </si>
  <si>
    <t>COMPACTAÇÃO MECÂNICA DE SOLO PARA EXECUÇÃO DE RADIER, PISO DE CONCRETO OU LAJE SOBRE SOLO, COM COMPACTADOR DE SOLOS TIPO PLACA VIBRATÓRIA. AF_09/2021</t>
  </si>
  <si>
    <t>ESCAVAÇÃO MANUAL DE VIGA DE BORDA PARA RADIER. AF_09/2021</t>
  </si>
  <si>
    <t>EXECUÇÃO DE LAJE SOBRE SOLO, ESPESSURA DE 10 CM, FCK = 30 MPA, COM USO DE FORMAS EM MADEIRA SERRADA. AF_09/2021</t>
  </si>
  <si>
    <t>EXECUÇÃO DE LAJE SOBRE SOLO, ESPESSURA DE 10 CM, FCK = 30 MPA, COM USO DE FORMAS METÁLICAS. AF_09/2021</t>
  </si>
  <si>
    <t>EXECUÇÃO DE LAJE SOBRE SOLO, ESPESSURA DE 15 CM, FCK = 30 MPA, COM USO DE FORMAS EM MADEIRA SERRADA. AF_09/2021</t>
  </si>
  <si>
    <t>EXECUÇÃO DE LAJE SOBRE SOLO, ESPESSURA DE 15 CM, FCK = 30 MPA, COM USO DE FORMAS METÁLICAS. AF_09/2021</t>
  </si>
  <si>
    <t>EXECUÇÃO DE LAJE SOBRE SOLO, ESPESSURA DE 20 CM, FCK = 30 MPA, COM USO DE FORMAS EM MADEIRA SERRADA. AF_09/2021</t>
  </si>
  <si>
    <t>EXECUÇÃO DE LAJE SOBRE SOLO, ESPESSURA DE 20 CM, FCK = 30 MPA, COM USO DE FORMAS METÁLICAS. AF_09/2021</t>
  </si>
  <si>
    <t>EXECUÇÃO DE LAJE SOBRE SOLO, ESPESSURA DE 25 CM, FCK = 30 MPA, COM USO DE FORMAS EM MADEIRA SERRADA. AF_09/2021</t>
  </si>
  <si>
    <t>EXECUÇÃO DE LAJE SOBRE SOLO, ESPESSURA DE 25 CM, FCK = 30 MPA, COM USO DE FORMAS METÁLICAS. AF_09/2021</t>
  </si>
  <si>
    <t>EXECUÇÃO DE LAJE SOBRE SOLO, ESPESSURA DE 30 CM, FCK = 30 MPA, COM USO DE FORMAS EM MADEIRA SERRADA. AF_09/2021</t>
  </si>
  <si>
    <t>EXECUÇÃO DE LAJE SOBRE SOLO, ESPESSURA DE 30 CM, FCK = 30 MPA, COM USO DE FORMAS METÁLICAS. AF_09/2021</t>
  </si>
  <si>
    <t>EXECUÇÃO DE PISO DE CONCRETO, COM ACABAMENTO SUPERFICIAL, ESPESSURA DE 15 CM, FCK = 30 MPA, COM USO DE FORMAS EM MADEIRA SERRADA. AF_09/2021</t>
  </si>
  <si>
    <t>EXECUÇÃO DE PISO DE CONCRETO, COM ACABAMENTO SUPERFICIAL, ESPESSURA DE 15 CM, FCK = 30 MPA, COM USO DE FORMAS METÁLICAS. AF_09/2021</t>
  </si>
  <si>
    <t>EXECUÇÃO DE PISO DE CONCRETO, COM ACABAMENTO SUPERFICIAL, ESPESSURA DE 20 CM, FCK = 30 MPA, COM USO DE FORMAS EM MADEIRA SERRADA. AF_09/2021</t>
  </si>
  <si>
    <t>EXECUÇÃO DE PISO DE CONCRETO, COM ACABAMENTO SUPERFICIAL, ESPESSURA DE 20 CM, FCK = 30 MPA, COM USO DE FORMAS METÁLICAS. AF_09/2021</t>
  </si>
  <si>
    <t>EXECUÇÃO DE PISO DE CONCRETO, COM ACABAMENTO SUPERFICIAL, ESPESSURA DE 25 CM, FCK = 30 MPA, COM USO DE FORMAS EM MADEIRA SERRADA. AF_09/2021</t>
  </si>
  <si>
    <t>EXECUÇÃO DE PISO DE CONCRETO, COM ACABAMENTO SUPERFICIAL, ESPESSURA DE 25 CM, FCK = 30 MPA, COM USO DE FORMAS METÁLICAS. AF_09/2021</t>
  </si>
  <si>
    <t>EXECUÇÃO DE PISO DE CONCRETO, SEM ACABAMENTO SUPERFICIAL, ESPESSURA DE 15 CM, FCK = 30 MPA, COM USO DE FORMAS EM MADEIRA SERRADA. AF_09/2021</t>
  </si>
  <si>
    <t>EXECUÇÃO DE PISO DE CONCRETO, SEM ACABAMENTO SUPERFICIAL, ESPESSURA DE 15 CM, FCK = 30 MPA, COM USO DE FORMAS METÁLICAS. AF_09/2021</t>
  </si>
  <si>
    <t>EXECUÇÃO DE PISO DE CONCRETO, SEM ACABAMENTO SUPERFICIAL, ESPESSURA DE 20 CM, FCK = 30 MPA, COM USO DE FORMAS EM MADEIRA SERRADA. AF_09/2021</t>
  </si>
  <si>
    <t>EXECUÇÃO DE PISO DE CONCRETO, SEM ACABAMENTO SUPERFICIAL, ESPESSURA DE 20 CM, FCK = 30 MPA, COM USO DE FORMAS METÁLICAS. AF_09/2021</t>
  </si>
  <si>
    <t>EXECUÇÃO DE PISO DE CONCRETO, SEM ACABAMENTO SUPERFICIAL, ESPESSURA DE 25 CM, FCK = 30 MPA, COM USO DE FORMAS EM MADEIRA SERRADA. AF_09/2021</t>
  </si>
  <si>
    <t>EXECUÇÃO DE PISO DE CONCRETO, SEM ACABAMENTO SUPERFICIAL, ESPESSURA DE 25 CM, FCK = 30 MPA, COM USO DE FORMAS METÁLICAS. AF_09/2021</t>
  </si>
  <si>
    <t>EXECUÇÃO DE RADIER, ESPESSURA DE 10 CM, FCK = 30 MPA, COM USO DE FORMAS EM MADEIRA SERRADA. AF_09/2021</t>
  </si>
  <si>
    <t>EXECUÇÃO DE RADIER, ESPESSURA DE 10 CM, FCK = 30 MPA, COM USO DE FORMAS METÁLICAS. AF_09/2021</t>
  </si>
  <si>
    <t>EXECUÇÃO DE RADIER, ESPESSURA DE 15 CM, FCK = 30 MPA, COM USO DE FORMAS EM MADEIRA SERRADA. AF_09/2021</t>
  </si>
  <si>
    <t>EXECUÇÃO DE RADIER, ESPESSURA DE 15 CM, FCK = 30 MPA, COM USO DE FORMAS METÁLICAS. AF_09/2021</t>
  </si>
  <si>
    <t>EXECUÇÃO DE RADIER, ESPESSURA DE 20 CM, FCK = 30 MPA, COM USO DE FORMAS EM MADEIRA SERRADA. AF_09/2021</t>
  </si>
  <si>
    <t>EXECUÇÃO DE RADIER, ESPESSURA DE 20 CM, FCK = 30 MPA, COM USO DE FORMAS METÁLICAS. AF_09/2021</t>
  </si>
  <si>
    <t>EXECUÇÃO DE RADIER, ESPESSURA DE 25 CM, FCK = 30 MPA, COM USO DE FORMAS EM MADEIRA SERRADA. AF_09/2021</t>
  </si>
  <si>
    <t>EXECUÇÃO DE RADIER, ESPESSURA DE 25 CM, FCK = 30 MPA, COM USO DE FORMAS METÁLICAS. AF_09/2021</t>
  </si>
  <si>
    <t>EXECUÇÃO DE RADIER, ESPESSURA DE 30 CM, FCK = 30 MPA, COM USO DE FORMAS EM MADEIRA SERRADA. AF_09/2021</t>
  </si>
  <si>
    <t>EXECUÇÃO DE RADIER, ESPESSURA DE 30 CM, FCK = 30 MPA, COM USO DE FORMAS METÁLICAS. AF_09/2021</t>
  </si>
  <si>
    <t>FABRICAÇÃO, MONTAGEM E DESMONTAGEM DE FORMA PARA RADIER, PISO DE CONCRETO OU LAJE SOBRE SOLO, EM MADEIRA SERRADA, 4 UTILIZAÇÕES. AF_09/2021</t>
  </si>
  <si>
    <t>MONTAGEM E DESMONTAGEM DE FORMA PARA RADIER, PISO DE CONCRETO OU LAJE SOBRE SOLO, COM SISTEMA DE FORMAS MANUSEÁVEIS METÁLICAS. AF_09/2021</t>
  </si>
  <si>
    <t>CHUMBAMENTO LINEAR EM ALVENARIA PARA ELETRODUTOS COM DIÂMETROS MENORES OU IGUAIS A 40 MM. AF_09/2023</t>
  </si>
  <si>
    <t>CHUMBAMENTO LINEAR EM ALVENARIA PARA RAMAIS/DISTRIBUIÇÃO DE INSTALAÇÕES HIDRÁULICAS COM DIÂMETROS MAIORES QUE 40 MM E MENORES OU IGUAIS A 75 MM. AF_09/2023</t>
  </si>
  <si>
    <t>CHUMBAMENTO LINEAR EM ALVENARIA PARA RAMAIS/DISTRIBUIÇÃO DE INSTALAÇÕES HIDRÁULICAS COM DIÂMETROS MENORES OU IGUAIS A 40 MM. AF_09/2023</t>
  </si>
  <si>
    <t>CHUMBAMENTO LINEAR EM CONTRAPISO PARA RAMAIS/DISTRIBUIÇÃO DE INSTALAÇÕES HIDRÁULICAS COM DIÂMETROS MAIORES QUE 40 MM E MENORES OU IGUAIS A 75 MM. AF_09/2023</t>
  </si>
  <si>
    <t>CHUMBAMENTO LINEAR EM CONTRAPISO PARA RAMAIS/DISTRIBUIÇÃO DE INSTALAÇÕES HIDRÁULICAS COM DIÂMETROS MAIORES QUE 75 MM E MENORES OU IGUAIS A 100 MM. AF_09/2023</t>
  </si>
  <si>
    <t>CHUMBAMENTO LINEAR EM CONTRAPISO PARA RAMAIS/DISTRIBUIÇÃO DE INSTALAÇÕES HIDRÁULICAS COM DIÂMETROS MENORES OU IGUAIS A 40 MM. AF_09/2023</t>
  </si>
  <si>
    <t>CHUMBAMENTO PONTUAL DE ABERTURA EM LAJE COM PASSAGEM DE 1 TUBO COM DIÂMETRO DE 50 MM. AF_09/2023</t>
  </si>
  <si>
    <t>CHUMBAMENTO PONTUAL DE ABERTURA EM LAJE COM PASSAGEM DE 5 TUBOS COM DIÂMETROS DE 50 MM. AF_09/2023</t>
  </si>
  <si>
    <t>CHUMBAMENTO PONTUAL EM PASSAGEM DE TUBO COM DIÂMETRO MAIOR QUE 75 MM E MENORES OU IGUAIS A 150 MM. AF_09/2023</t>
  </si>
  <si>
    <t>CHUMBAMENTO PONTUAL EM PASSAGEM DE TUBO COM DIÂMETRO MENOR OU IGUAL A 40 MM. AF_09/2023</t>
  </si>
  <si>
    <t>CHUMBAMENTO PONTUAL EM PASSAGEM DE TUBO COM DIÂMETROS ENTRE 40 MM E 75 MM. AF_09/2023</t>
  </si>
  <si>
    <t>FIXAÇÃO DE DUTOS FLEXÍVEIS CIRCULARES, DIÂMETRO 109 MM OU 4", COM ABRAÇADEIRA METÁLICA FLEXÍVEL FIXADA DIRETAMENTE NA LAJE, SOMENTE MÃO DE OBRA. AF_09/2023</t>
  </si>
  <si>
    <t>FIXAÇÃO DE DUTOS FLEXÍVEIS CIRCULARES, DIÂMETRO 109 MM OU 4", COM ABRAÇADEIRA METÁLICA FLEXÍVEL FIXADA DIRETAMENTE NA LAJE. AF_09/2023</t>
  </si>
  <si>
    <t>FIXAÇÃO DE ELETRODUTOS, DIÂMETROS MENORES OU IGUAIS A 40 MM, COM ABRAÇADEIRA METÁLICA RÍGIDA TIPO D COM PARAFUSO DE FIXAÇÃO 1 1/4", FIXADA DIRETAMENTE NA LAJE OU PAREDE. AF_09/2023</t>
  </si>
  <si>
    <t>FIXAÇÃO DE TUBOS HORIZONTAIS DE PEX OU MULTICAMADAS, DIÂMETROS IGUAIS OU INFERIORES A 40 MM, COM ABRAÇADEIRA PLÁSTICA FIXADA EM LAJE. AF_09/2023_PE</t>
  </si>
  <si>
    <t>FIXAÇÃO DE TUBOS HORIZONTAIS DE PPR DIÂMETROS MENORES OU IGUAIS A 40 MM COM ABRAÇADEIRA METÁLICA RÍGIDA TIPO U PERFIL 1 1/4", FIXADA EM PERFILADO EM LAJE. AF_09/2023_PS</t>
  </si>
  <si>
    <t>FIXAÇÃO DE TUBOS HORIZONTAIS DE PPR DIÂMETROS MENORES OU IGUAIS A 40 MM, COM ABRAÇADEIRA METÁLICA RÍGIDA TIPO D COM PARAFUSO DE FIXAÇÃO 1 1/4", FIXADA DIRETAMENTE NA LAJE OU PAREDE. AF_09/2023</t>
  </si>
  <si>
    <t>FIXAÇÃO DE TUBOS HORIZONTAIS DE PPR, DIÂMETROS MENORES OU IGUAIS A 40 MM, COM ABRAÇADEIRA METÁLICA FLEXÍVEL 18 MM, FIXADA DIRETAMENTE NA LAJE. AF_09/2023</t>
  </si>
  <si>
    <t>FIXAÇÃO DE TUBOS HORIZONTAIS DE PVC ÁGUA, PVC ESGOTO, PVC ÁGUA PLUVIAL, CPVC, PPR, COBRE OU AÇO, DIÂMETROS MAIORES QUE 40 MM E MENORES OU IGUAIS A 75 MM, COM ABRAÇADEIRA METÁLICA FLEXÍVEL 18 MM, FIXADA DIRETAMENTE NA LAJE. AF_09/2023</t>
  </si>
  <si>
    <t>FIXAÇÃO DE TUBOS HORIZONTAIS DE PVC ÁGUA, PVC ESGOTO, PVC ÁGUA PLUVIAL, CPVC, PPR, COBRE OU AÇO, DIÂMETROS MAIORES QUE 40 MM E MENORES OU IGUAIS A 75 MM, COM ABRAÇADEIRA METÁLICA RÍGIDA TIPO U PERFIL 2 1/2", FIXADA EM PERFILADO EM LAJE. AF_09/2023_PS</t>
  </si>
  <si>
    <t>FIXAÇÃO DE TUBOS HORIZONTAIS DE PVC ÁGUA, PVC ESGOTO, PVC ÁGUA PLUVIAL, CPVC, PPR, COBRE OU AÇO, DIÂMETROS MAIORES QUE 75 MM E MENORES OU IGUAIS A 100 MM, COM ABRAÇADEIRA METÁLICA FLEXÍVEL 18 MM, FIXADA DIRETAMENTE NA LAJE. AF_09/2023</t>
  </si>
  <si>
    <t>FIXAÇÃO DE TUBOS HORIZONTAIS DE PVC ÁGUA, PVC ESGOTO, PVC ÁGUA PLUVIAL, CPVC, PPR, COBRE OU AÇO, DIÂMETROS MAIORES QUE 75 MM E MENORES OU IGUAIS A 100 MM, COM ABRAÇADEIRA METÁLICA RÍGIDA TIPO U PERFIL 4", FIXADA EM PERFILADO EM LAJE. AF_09/2023_PS</t>
  </si>
  <si>
    <t>FIXAÇÃO DE TUBOS HORIZONTAIS DE PVC ÁGUA, PVC ESGOTO, PVC ÁGUA PLUVIAL, CPVC, PPR, COBRE OU AÇO, DIÂMETROS MENORES OU IGUAIS A 40 MM, COM ABRAÇADEIRA METÁLICA FLEXÍVEL 18 MM, FIXADA DIRETAMENTE NA LAJE. AF_09/2023</t>
  </si>
  <si>
    <t>FIXAÇÃO DE TUBOS HORIZONTAIS DE PVC ÁGUA/PVC ESGOTO/PVC PLUVIAL/CPVC/PPR/COBRE OU AÇO, DIÂMETROS MAIORES QUE 40 MM E MENORES OU IGUAIS A 75 MM, COM ABRAÇADEIRA TIPO D COM PARAFUSO DE FIXAÇÃO 2 1/2", FIXADA DIRETAMENTE NA LAJE OU PAREDE. AF_09/2023</t>
  </si>
  <si>
    <t>FIXAÇÃO DE TUBOS HORIZONTAIS DE PVC ÁGUA/PVC ESGOTO/PVC PLUVIAL/CPVC/PPR/COBRE OU AÇO, DIÂMETROS MAIORES QUE 75 MM E MENORES OU IGUAIS A 100 MM, COM ABRAÇADEIRA TIPO D COM PARAFUSO DE FIXAÇÃO 4", FIXADA DIRETAMENTE NA LAJE OU PAREDE. AF_09/2023</t>
  </si>
  <si>
    <t>FIXAÇÃO DE TUBOS HORIZONTAIS DE PVC ÁGUA/PVC ESGOTO/PVC PLUVIAL/CPVC/PPR/COBRE OU AÇO, DIÂMETROS MENORES OU IGUAIS A 40 MM, COM ABRAÇADEIRA METÁLICA RÍGIDA TIPO D COM PARAFUSO DE FIXAÇÃO 1 1/4", FIXADA DIRETAMENTE NA LAJE OU PAREDE. AF_09/2023</t>
  </si>
  <si>
    <t>FIXAÇÃO DE TUBOS VERTICAIS DE PVC ÁGUA, PVC ESGOTO, PVC ÁGUA PLUVIAL, CPVC, PPR, COBRE OU AÇO, DIÂMETROS MAIORES QUE 40 MM E MENORES OU IGUAIS A 75 MM, COM ABRAÇADEIRA METÁLICA RÍGIDA TIPO U PERFIL 2 1/2", FIXADA EM PERFILADO EM PAREDE. AF_09/2023_PS</t>
  </si>
  <si>
    <t>FIXAÇÃO DE TUBOS VERTICAIS DE PVC ÁGUA, PVC ESGOTO, PVC ÁGUA PLUVIAL, CPVC, PPR, COBRE OU AÇO, DIÂMETROS MAIORES QUE 75 MM E MENORES OU IGUAIS A 100 MM, COM ABRAÇADEIRA METÁLICA RÍGIDA TIPO U PERFIL 4", FIXADA EM PERFILADO EM PAREDE. AF_09/2023_PS</t>
  </si>
  <si>
    <t>FIXAÇÃO DE TUBOS VERTICAIS DE PVC ÁGUA, PVC ESGOTO, PVC ÁGUA PLUVIAL, CPVC, PPR, COBRE OU AÇO, DIÂMETROS MENORES OU IGUAIS A 40 MM, COM ABRAÇADEIRA METÁLICA RÍGIDA TIPO U PERFIL 1 1/4", FIXADA EM PERFILADO EM PAREDE. AF_09/2023_PS</t>
  </si>
  <si>
    <t>FURO MANUAL EM ALVENARIA, PARA INSTALAÇÕES ELÉTRICAS, DIÂMETROS MAIORES QUE 40 MM E MENORES OU IGUAIS A 75 MM. AF_09/2023</t>
  </si>
  <si>
    <t>FURO MANUAL EM ALVENARIA, PARA INSTALAÇÕES ELÉTRICAS, DIÂMETROS MAIORES QUE 75 MM E MENORES OU IGUAIS A 100 MM. AF_09/2023</t>
  </si>
  <si>
    <t>FURO MANUAL EM ALVENARIA, PARA INSTALAÇÕES ELÉTRICAS, DIÂMETROS MENORES OU IGUAIS A 40 MM. AF_09/2023</t>
  </si>
  <si>
    <t>FURO MANUAL EM ALVENARIA, PARA INSTALAÇÕES HIDRÁULICAS, DIÂMETROS MAIORES QUE 40 MM E MENORES OU IGUAIS A 75 MM. AF_09/2023</t>
  </si>
  <si>
    <t>FURO MANUAL EM ALVENARIA, PARA INSTALAÇÕES HIDRÁULICAS, DIÂMETROS MAIORES QUE 75 MM E MENORES OU IGUAIS A 100 MM. AF_09/2023</t>
  </si>
  <si>
    <t>FURO MANUAL EM ALVENARIA, PARA INSTALAÇÕES HIDRÁULICAS, DIÂMETROS MENORES OU IGUAIS A 40 MM. AF_09/2023</t>
  </si>
  <si>
    <t>FURO MECANIZADO EM ALVENARIA, PARA INSTALAÇÕES ELÉTRICAS, DIÂMETROS MAIORES QUE 40 MM E MENORES OU IGUAIS A 75 MM. AF_09/2023</t>
  </si>
  <si>
    <t>FURO MECANIZADO EM ALVENARIA, PARA INSTALAÇÕES ELÉTRICAS, DIÂMETROS MAIORES QUE 75 MM E MENORES OU IGUAIS A 100 MM. AF_09/2023</t>
  </si>
  <si>
    <t>FURO MECANIZADO EM ALVENARIA, PARA INSTALAÇÕES ELÉTRICAS, DIÂMETROS MENORES OU IGUAIS A 40 MM. AF_09/2023</t>
  </si>
  <si>
    <t>FURO MECANIZADO EM ALVENARIA, PARA INSTALAÇÕES HIDRÁULICAS, DIÂMETROS MAIORES QUE 40 MM E MENORES OU IGUAIS A 75 MM. AF_09/2023</t>
  </si>
  <si>
    <t>FURO MECANIZADO EM ALVENARIA, PARA INSTALAÇÕES HIDRÁULICAS, DIÂMETROS MAIORES QUE 75 MM E MENORES OU IGUAIS A 100 MM. AF_09/2023</t>
  </si>
  <si>
    <t>FURO MECANIZADO EM ALVENARIA, PARA INSTALAÇÕES HIDRÁULICAS, DIÂMETROS MENORES OU IGUAIS A 40 MM. AF_09/2023</t>
  </si>
  <si>
    <t>FURO MECANIZADO EM CONCRETO, COM MARTELO DEMOLIDOR, PARA INSTALAÇÕES ELÉTRICAS, DIÂMETROS MAIORES QUE 40 MM E MENORES OU IGUAIS A 75 MM. AF_09/2023</t>
  </si>
  <si>
    <t>FURO MECANIZADO EM CONCRETO, COM MARTELO DEMOLIDOR, PARA INSTALAÇÕES ELÉTRICAS, DIÂMETROS MAIORES QUE 75 MM E MENORES OU IGUAIS A 150 MM. AF_09/2023</t>
  </si>
  <si>
    <t>FURO MECANIZADO EM CONCRETO, COM MARTELO DEMOLIDOR, PARA INSTALAÇÕES ELÉTRICAS, DIÂMETROS MENORES OU IGUAIS A 40 MM. AF_09/2023</t>
  </si>
  <si>
    <t>FURO MECANIZADO EM CONCRETO, COM MARTELO DEMOLIDOR, PARA INSTALAÇÕES HIDRÁULICAS, DIÂMETROS MAIORES QUE 40 MM E MENORES OU IGUAIS A 75 MM. AF_09/2023</t>
  </si>
  <si>
    <t>FURO MECANIZADO EM CONCRETO, COM MARTELO DEMOLIDOR, PARA INSTALAÇÕES HIDRÁULICAS, DIÂMETROS MAIORES QUE 75 MM E MENORES OU IGUAIS A 150 MM. AF_09/2023</t>
  </si>
  <si>
    <t>FURO MECANIZADO EM CONCRETO, COM MARTELO DEMOLIDOR, PARA INSTALAÇÕES HIDRÁULICAS, DIÂMETROS MENORES OU IGUAIS A 40 MM. AF_09/2023</t>
  </si>
  <si>
    <t>FURO MECANIZADO EM CONCRETO, COM PERFURATRIZ, PARA INSTALAÇÕES ELÉTRICAS, DIÂMETROS MAIORES QUE 40 MM E MENORES OU IGUAIS A 75 MM. AF_09/2023</t>
  </si>
  <si>
    <t>FURO MECANIZADO EM CONCRETO, COM PERFURATRIZ, PARA INSTALAÇÕES ELÉTRICAS, DIÂMETROS MAIORES QUE 75 MM E MENORES OU IGUAIS A 150 MM. AF_09/2023</t>
  </si>
  <si>
    <t>FURO MECANIZADO EM CONCRETO, COM PERFURATRIZ, PARA INSTALAÇÕES ELÉTRICAS, DIÂMETROS MENORES OU IGUAIS A 40 MM. AF_09/2023</t>
  </si>
  <si>
    <t>FURO MECANIZADO EM CONCRETO, COM PERFURATRIZ, PARA INSTALAÇÕES HIDRÁULICAS, DIÂMETROS MAIORES QUE 40 MM E MENORES OU IGUAIS A 75 MM. AF_09/2023</t>
  </si>
  <si>
    <t>FURO MECANIZADO EM CONCRETO, COM PERFURATRIZ, PARA INSTALAÇÕES HIDRÁULICAS, DIÂMETROS MAIORES QUE 75 MM E MENORES OU IGUAIS A 150 MM. AF_09/2023</t>
  </si>
  <si>
    <t>FURO MECANIZADO EM CONCRETO, COM PERFURATRIZ, PARA INSTALAÇÕES HIDRÁULICAS, DIÂMETROS MENORES OU IGUAIS A 40 MM. AF_09/2023</t>
  </si>
  <si>
    <t>PASSANTE TIPO PEÇA EM FÔRMA DE MADEIRA, FIXADO EM LAJE, PARA PASSAGEM DE NO MÁXIMO 5 TUBOS DE 50 MM DE DIÂMETRO. AF_09/2023</t>
  </si>
  <si>
    <t>PASSANTE TIPO PEÇA EM POLIESTIRENO (ISOPOR), FIXADO EM LAJE, PARA ABERTURA PARA PASSAGEM DE 1 TUBO DE ATÉ 50 MM DE DIÂMETRO. AF_09/2023</t>
  </si>
  <si>
    <t>PASSANTE TIPO PEÇA EM POLIESTIRENO (ISOPOR), FIXADO EM LAJE, PARA PASSAGEM DE NO MÁXIMO 5 TUBOS DE 50 MM DE DIÂMETRO. AF_09/2023</t>
  </si>
  <si>
    <t>PASSANTE TIPO TUBO COM DIÂMETRO DE 100 MM, FIXADO EM LAJE, PARA PASSAGEM DE TUBULAÇÕES COM NO MÁXIMO 75 MM DE DIÂMETRO. AF_09/2023</t>
  </si>
  <si>
    <t>PASSANTE TIPO TUBO COM DIÂMETRO DE 150 MM, FIXADO EM LAJE, PARA PASSAGEM DE TUBULAÇÕES COM NO MÁXIMO 100 MM DE DIÂMETRO. AF_09/2023</t>
  </si>
  <si>
    <t>PASSANTE TIPO TUBO COM DIÂMETRO DE 40 MM, FIXADO EM LAJE, PARA PASSAGEM DE TUBULAÇÕES COM NO MÁXIMO 32 MM DE DIÂMETRO. AF_09/2023</t>
  </si>
  <si>
    <t>PASSANTE TIPO TUBO COM DIÂMETRO DE 50 MM, FIXADO EM LAJE, PARA PASSAGEM DE TUBULAÇÕES COM NO MÁXIMO 40 MM DE DIÂMETRO. AF_09/2023</t>
  </si>
  <si>
    <t>PASSANTE TIPO TUBO COM DIÂMETRO DE 75 MM, FIXADO EM LAJE, PARA PASSAGEM DE TUBULAÇÕES COM NO MÁXIMO 50 MM DE DIÂMETRO. AF_09/2023</t>
  </si>
  <si>
    <t>QUEBRA EM ALVENARIA PARA INSTALAÇÃO DE ABRIGO PARA MANGUEIRAS (90X60 CM). AF_09/2023</t>
  </si>
  <si>
    <t>QUEBRA EM ALVENARIA PARA INSTALAÇÃO DE CAIXA DE TOMADA (4X4 OU 4X2). AF_09/2023</t>
  </si>
  <si>
    <t>QUEBRA EM ALVENARIA PARA INSTALAÇÃO DE QUADRO DISTRIBUIÇÃO GRANDE (76X40 CM). AF_09/2023</t>
  </si>
  <si>
    <t>QUEBRA EM ALVENARIA PARA INSTALAÇÃO DE QUADRO DISTRIBUIÇÃO PEQUENO (19X25 CM). AF_09/2023</t>
  </si>
  <si>
    <t>RASGO LINEAR MANUAL EM ALVENARIA, PARA ELETRODUTOS, DIÂMETROS MENORES OU IGUAIS A 40 MM. AF_09/2023</t>
  </si>
  <si>
    <t>RASGO LINEAR MANUAL EM ALVENARIA, PARA RAMAIS/ DISTRIBUIÇÃO DE INSTALAÇÕES HIDRÁULICAS, DIÂMETROS MAIORES QUE 40 MM E MENORES OU IGUAIS A 75 MM. AF_09/2023</t>
  </si>
  <si>
    <t>RASGO LINEAR MANUAL EM ALVENARIA, PARA RAMAIS/ DISTRIBUIÇÃO DE INSTALAÇÕES HIDRÁULICAS, DIÂMETROS MENORES OU IGUAIS A 40 MM. AF_09/2023</t>
  </si>
  <si>
    <t>RASGO LINEAR MECANIZADO EM ALVENARIA, PARA ELETRODUTOS, DIÂMETROS MENORES OU IGUAIS A 40 MM. AF_09/2023</t>
  </si>
  <si>
    <t>RASGO LINEAR MECANIZADO EM ALVENARIA, PARA RAMAIS/ DISTRIBUIÇÃO DE INSTALAÇÕES HIDRÁULICAS, DIÂMETROS MAIORES QUE 40 MM E MENORES OU IGUAIS A 75 MM. AF_09/2023</t>
  </si>
  <si>
    <t>RASGO LINEAR MECANIZADO EM ALVENARIA, PARA RAMAIS/ DISTRIBUIÇÃO DE INSTALAÇÕES HIDRÁULICAS, DIÂMETROS MENORES OU IGUAIS A 40 MM. AF_09/2023</t>
  </si>
  <si>
    <t>RASGO LINEAR MECANIZADO EM CONCRETO, PARA RAMAIS/ DISTRIBUIÇÃO DE INSTALAÇÕES HIDRÁULICAS, DIÂMETROS MAIORES QUE 40 MM E MENORES OU IGUAIS A 75 MM. AF_09/2023</t>
  </si>
  <si>
    <t>RASGO LINEAR MECANIZADO EM CONCRETO, PARA RAMAIS/ DISTRIBUIÇÃO DE INSTALAÇÕES HIDRÁULICAS, DIÂMETROS MAIORES QUE 75 MM E MENORES OU IGUAIS A 100 MM. AF_09/2023</t>
  </si>
  <si>
    <t>RASGO LINEAR MECANIZADO EM CONCRETO, PARA RAMAIS/ DISTRIBUIÇÃO DE INSTALAÇÕES HIDRÁULICAS, DIÂMETROS MENORES OU IGUAIS A 40 MM. AF_09/2023</t>
  </si>
  <si>
    <t>RASGO LINEAR MECANIZADO EM CONTRAPISO, PARA RAMAIS/ DISTRIBUIÇÃO DE INSTALAÇÕES HIDRÁULICAS, DIÂMETROS MAIORES QUE 40 MM E MENORES OU IGUAIS A 75 MM. AF_09/2023_PS</t>
  </si>
  <si>
    <t>RASGO LINEAR MECANIZADO EM CONTRAPISO, PARA RAMAIS/ DISTRIBUIÇÃO DE INSTALAÇÕES HIDRÁULICAS, DIÂMETROS MAIORES QUE 75 MM E MENORES OU IGUAIS A 100 MM. AF_09/2023_PS</t>
  </si>
  <si>
    <t>RASGO LINEAR MECANIZADO EM CONTRAPISO, PARA RAMAIS/ DISTRIBUIÇÃO DE INSTALAÇÕES HIDRÁULICAS, DIÂMETROS MENORES OU IGUAIS A 40 MM. AF_09/2023_PS</t>
  </si>
  <si>
    <t>SUPORTE PARA 2 ELETRODUTOS, ESPAÇADO A CADA 80 CM, EM PERFILADO COM COMPRIMENTO DE 25 CM FIXADO EM LAJE, POR METRO DE ELETRODUTO FIXADO. AF_09/2023</t>
  </si>
  <si>
    <t>SUPORTE PARA 2 TUBOS HORIZONTAIS, ESPAÇADO A CADA 56 CM, EM PERFILADO COM COMPRIMENTO DE 25 CM FIXADO EM LAJE, POR METRO DE TUBULAÇÃO FIXADA. AF_09/2023</t>
  </si>
  <si>
    <t>SUPORTE PARA 2 TUBOS VERTICAIS, ESPAÇADO A CADA 150 CM, EM PERFILADO COM COMPRIMENTO DE 25 CM FIXADO EM PAREDE, POR METRO DE TUBULAÇÃO FIXADA. AF_09/2023</t>
  </si>
  <si>
    <t>SUPORTE PARA 4 ELETRODUTOS, ESPAÇADO A CADA 80 CM, EM PERFILADO COM COMPRIMENTO DE 42 CM FIXADO EM LAJE, POR METRO DE ELETRODUTO FIXADO. AF_09/2023</t>
  </si>
  <si>
    <t>SUPORTE PARA 4 TUBOS HORIZONTAIS, ESPAÇADO A CADA 56 CM, EM PERFILADO COM COMPRIMENTO DE 42 CM FIXADO EM LAJE, POR METRO DE TUBULAÇÃO FIXADA. AF_09/2023</t>
  </si>
  <si>
    <t>SUPORTE PARA 4 TUBOS VERTICAIS, ESPAÇADO A CADA 150 CM, EM PERFILADO COM COMPRIMENTO DE 42 CM FIXADO EM PAREDE, POR METRO DE TUBULAÇÃO FIXADA. AF_09/2023</t>
  </si>
  <si>
    <t>SUPORTE PARA DUTO EM CHAPA GALVANIZADA BITOLA 24, EM PERFILADO COM COMPRIMENTO DE 55 CM FIXADO EM LAJE, POR METRO DE DUTO FIXADO. AF_09/2023</t>
  </si>
  <si>
    <t>SUPORTE PARA DUTO EM CHAPA GALVANIZADA BITOLA 26, EM PERFILADO COM COMPRIMENTO DE 35 CM FIXADO EM LAJE, POR METRO DE DUTO FIXADO. AF_09/2023</t>
  </si>
  <si>
    <t>SUPORTE PARA ELETROCALHA LISA OU PERFURADA EM AÇO GALVANIZADO, LARGURA 800 MM, EM PERFILADO COM COMPRIMENTO DE 85 CM FIXADO EM LAJE, POR METRO DE ELETROCALHA FIXADA. AF_09/2023</t>
  </si>
  <si>
    <t>EXECUÇÃO DE IMPRIMAÇÃO IMPERMEABILIZANTE COM ASFALTO DILUÍDO CM-30, PARA O FECHAMENTO DE VALAS. AF_05/2021</t>
  </si>
  <si>
    <t>EXECUÇÃO DE PINTURA DE LIGAÇÃO COM EMULSÃO ASFÁLTICA RR-2C, PARA O FECHAMENTO DE VALAS. AF_12/2020</t>
  </si>
  <si>
    <t>EXECUÇÃO DE TAPA BURACO COM APLICAÇÃO DE CONCRETO ASFÁLTICO (AQUISIÇÃO EM USINA) E PINTURA DE LIGAÇÃO. AF_12/2020</t>
  </si>
  <si>
    <t>EXECUÇÃO DE TAPA BURACO COM APLICAÇÃO DE CONCRETO ASFÁLTICO (USINAGEM PRÓPRIA) E PINTURA DE LIGAÇÃO. AF_12/2020</t>
  </si>
  <si>
    <t>EXECUÇÃO DE TAPA BURACO COM APLICAÇÃO DE PRÉ MISTURADO A FRIO (AQUISIÇÃO EM USINA) E PINTURA DE LIGAÇÃO. AF_12/2020</t>
  </si>
  <si>
    <t>EXECUÇÃO DE TAPA BURACO COM APLICAÇÃO DE PRÉ MISTURADO A FRIO (USINAGEM PRÓPRIA) E PINTURA DE LIGAÇÃO. AF_12/2020</t>
  </si>
  <si>
    <t>REASSENTAMENTO DE BLOCOS 16 FACES PARA PISO INTERTRAVADO, ESPESSURA DE 10 CM, EM VIA/ESTACIONAMENTO, COM REAPROVEITAMENTO DOS BLOCOS 16 FACES - INCLUSO RETIRADA E COLOCAÇÃO DO MATERIAL. AF_12/2020</t>
  </si>
  <si>
    <t>REASSENTAMENTO DE BLOCOS 16 FACES PARA PISO INTERTRAVADO, ESPESSURA DE 4 CM, EM CALÇADA, COM REAPROVEITAMENTO DOS BLOCOS 16 FACES - INCLUSO RETIRADA E COLOCAÇÃO DO MATERIAL. AF_12/2020</t>
  </si>
  <si>
    <t>REASSENTAMENTO DE BLOCOS 16 FACES PARA PISO INTERTRAVADO, ESPESSURA DE 6 CM, EM CALÇADA, COM REAPROVEITAMENTO DOS BLOCOS 16 FACES - INCLUSO RETIRADA E COLOCAÇÃO DO MATERIAL. AF_12/2020</t>
  </si>
  <si>
    <t>REASSENTAMENTO DE BLOCOS 16 FACES PARA PISO INTERTRAVADO, ESPESSURA DE 6 CM, EM VIA/ESTACIONAMENTO, COM REAPROVEITAMENTO DOS BLOCOS 16 FACES - INCLUSO RETIRADA E COLOCAÇÃO DO MATERIAL. AF_12/2020</t>
  </si>
  <si>
    <t>REASSENTAMENTO DE BLOCOS 16 FACES PARA PISO INTERTRAVADO, ESPESSURA DE 8 CM, EM VIA/ESTACIONAMENTO, COM REAPROVEITAMENTO DOS BLOCOS 16 FACES - INCLUSO RETIRADA E COLOCAÇÃO DO MATERIAL. AF_12/2020</t>
  </si>
  <si>
    <t>REASSENTAMENTO DE BLOCOS PISOGRAMA PARA PISO INTERTRAVADO, COM REAPROVEITAMENTO DOS BLOCOS PISOGRAMA - INCLUSO RETIRADA E COLOCAÇÃO DO MATERIAL. AF_12/2020</t>
  </si>
  <si>
    <t>REASSENTAMENTO DE BLOCOS RETANGULAR PARA PISO INTERTRAVADO, ESPESSURA DE 10 CM, EM VIA/ESTACIONAMENTO, COM REAPROVEITAMENTO DOS BLOCOS RETANGULAR - INCLUSO RETIRADA E COLOCAÇÃO DO MATERIAL. AF_12/2020</t>
  </si>
  <si>
    <t>REASSENTAMENTO DE BLOCOS RETANGULAR PARA PISO INTERTRAVADO, ESPESSURA DE 4 CM, EM CALÇADA, COM REAPROVEITAMENTO DOS BLOCOS RETANGULAR - INCLUSO RETIRADA E COLOCAÇÃO DO MATERIAL. AF_12/2020</t>
  </si>
  <si>
    <t>REASSENTAMENTO DE BLOCOS RETANGULAR PARA PISO INTERTRAVADO, ESPESSURA DE 6 CM, EM CALÇADA, COM REAPROVEITAMENTO DOS BLOCOS RETANGULAR - INCLUSO RETIRADA E COLOCAÇÃO DO MATERIAL. AF_12/2020</t>
  </si>
  <si>
    <t>REASSENTAMENTO DE BLOCOS RETANGULAR PARA PISO INTERTRAVADO, ESPESSURA DE 6 CM, EM VIA/ESTACIONAMENTO, COM REAPROVEITAMENTO DOS BLOCOS RETANGULAR - INCLUSO RETIRADA E COLOCAÇÃO DO MATERIAL. AF_12/2020</t>
  </si>
  <si>
    <t>REASSENTAMENTO DE BLOCOS RETANGULAR PARA PISO INTERTRAVADO, ESPESSURA DE 8 CM, EM VIA/ESTACIONAMENTO, COM REAPROVEITAMENTO DOS BLOCOS RETANGULAR - INCLUSO RETIRADA E COLOCAÇÃO DO MATERIAL. AF_12/2020</t>
  </si>
  <si>
    <t>REASSENTAMENTO DE BLOCOS SEXTAVADO PARA PISO INTERTRAVADO, ESPESSURA DE 10 CM, EM VIA/ESTACIONAMENTO, COM REAPROVEITAMENTO DOS BLOCOS SEXTAVADO - INCLUSO RETIRADA E COLOCAÇÃO DO MATERIAL. AF_12/2020</t>
  </si>
  <si>
    <t>REASSENTAMENTO DE BLOCOS SEXTAVADO PARA PISO INTERTRAVADO, ESPESSURA DE 6 CM, EM CALÇADA, COM REAPROVEITAMENTO DOS BLOCOS SEXTAVADOS - INCLUSO RETIRADA E COLOCAÇÃO DO MATERIAL. AF_12/2020</t>
  </si>
  <si>
    <t>REASSENTAMENTO DE BLOCOS SEXTAVADO PARA PISO INTERTRAVADO, ESPESSURA DE 6 CM, EM VIA/ESTACIONAMENTO, COM REAPROVEITAMENTO DOS BLOCOS SEXTAVADO - INCLUSO RETIRADA E COLOCAÇÃO DO MATERIAL. AF_12/2020</t>
  </si>
  <si>
    <t>REASSENTAMENTO DE BLOCOS SEXTAVADO PARA PISO INTERTRAVADO, ESPESSURA DE 8 CM, EM VIA/ESTACIONAMENTO, COM REAPROVEITAMENTO DOS BLOCOS SEXTAVADO - INCLUSO RETIRADA E COLOCAÇÃO DO MATERIAL. AF_12/2020</t>
  </si>
  <si>
    <t>REASSENTAMENTO DE PARALELEPÍPEDOS, REJUNTAMENTO COM ARGAMASSA, COM REAPROVEITAMENTO DOS PARALELEPÍPEDOS - INCLUSO RETIRADA E COLOCAÇÃO DO MATERIAL. AF_12/2020</t>
  </si>
  <si>
    <t>REASSENTAMENTO DE PARALELEPÍPEDOS, REJUNTAMENTO COM PEDRISCO E EMULSÃO ASFÁLTICA, COM REAPROVEITAMENTO DOS PARALELEPÍPEDOS - INCLUSO RETIRADA E COLOCAÇÃO DO MATERIAL. AF_12/2020</t>
  </si>
  <si>
    <t>REASSENTAMENTO DE PARALELEPÍPEDOS, REJUNTAMENTO COM PÓ DE PEDRA, COM REAPROVEITAMENTO DOS PARALELEPÍPEDOS - INCLUSO RETIRADA E COLOCAÇÃO DO MATERIAL. AF_12/2020</t>
  </si>
  <si>
    <t>REASSENTAMENTO DE PEDRAS POLIÉDRICAS, REJUNTAMENTO COM ARGAMASSA, COM REAPROVEITAMENTO DAS PEDRAS POLIÉDRICAS - INCLUSO RETIRADA E COLOCAÇÃO DO MATERIAL. AF_12/2020</t>
  </si>
  <si>
    <t>REASSENTAMENTO DE PEDRAS POLIÉDRICAS, REJUNTAMENTO COM PEDRISCO E EMULSÃO ASFÁLTICA, COM REAPROVEITAMENTO DAS PEDRAS POLIÉDRICAS - INCLUSO RETIRADA E COLOCAÇÃO DO MATERIAL. AF_12/2020</t>
  </si>
  <si>
    <t>REASSENTAMENTO DE PEDRAS POLIÉDRICAS, REJUNTAMENTO COM PÓ DE PEDRA, COM REAPROVEITAMENTO DAS PEDRAS POLIÉDRICAS - INCLUSO RETIRADA E COLOCAÇÃO DO MATERIAL. AF_12/2020</t>
  </si>
  <si>
    <t>RECOMPOSIÇÃO DE BASE E OU SUB-BASE PARA FECHAMENTO DE VALAS DE BRITA GRADUADA SIMPLES - INCLUSO RETIRADA E COLOCAÇÃO DO MATERIAL. AF_12/2020</t>
  </si>
  <si>
    <t>RECOMPOSIÇÃO DE BASE E OU SUB-BASE PARA FECHAMENTO DE VALAS DE SOLO BRITA (40/60) - INCLUSO RETIRADA E COLOCAÇÃO DO MATERIAL. AF_12/2020</t>
  </si>
  <si>
    <t>RECOMPOSIÇÃO DE BASE E OU SUB-BASE PARA FECHAMENTO DE VALAS DE SOLO BRITA (40/60) COM CIMENTO (TEOR DE 4%) - INCLUSO RETIRADA E COLOCAÇÃO DO MATERIAL. AF_12/2020</t>
  </si>
  <si>
    <t>RECOMPOSIÇÃO DE BASE E OU SUB-BASE PARA FECHAMENTO DE VALAS DE SOLO BRITA (40/60) COM CIMENTO (TEOR DE 6%) - INCLUSO RETIRADA E COLOCAÇÃO DO MATERIAL. AF_12/2020</t>
  </si>
  <si>
    <t>RECOMPOSIÇÃO DE BASE E OU SUB-BASE PARA FECHAMENTO DE VALAS DE SOLO BRITA (40/60) COM CIMENTO (TEOR DE 8%) - INCLUSO RETIRADA E COLOCAÇÃO DO MATERIAL. AF_12/2020</t>
  </si>
  <si>
    <t>RECOMPOSIÇÃO DE BASE E OU SUB-BASE PARA FECHAMENTO DE VALAS DE SOLO BRITA (50/50) - INCLUSO RETIRADA E COLOCAÇÃO DO MATERIAL. AF_12/2020</t>
  </si>
  <si>
    <t>RECOMPOSIÇÃO DE BASE E OU SUB-BASE PARA FECHAMENTO DE VALAS DE SOLO BRITA (50/50) COM CIMENTO (TEOR DE 4%) - INCLUSO RETIRADA E COLOCAÇÃO DO MATERIAL. AF_12/2020</t>
  </si>
  <si>
    <t>RECOMPOSIÇÃO DE BASE E OU SUB-BASE PARA FECHAMENTO DE VALAS DE SOLO BRITA (50/50) COM CIMENTO (TEOR DE 6%) - INCLUSO RETIRADA E COLOCAÇÃO DO MATERIAL. AF_12/2020</t>
  </si>
  <si>
    <t>RECOMPOSIÇÃO DE BASE E OU SUB-BASE PARA FECHAMENTO DE VALAS DE SOLO BRITA (50/50) COM CIMENTO (TEOR DE 8%) - INCLUSO RETIRADA E COLOCAÇÃO DO MATERIAL. AF_12/2020</t>
  </si>
  <si>
    <t>RECOMPOSIÇÃO DE BASE E OU SUB-BASE PARA FECHAMENTO DE VALAS DE SOLO COM CIMENTO (TEOR DE 6%) - INCLUSO RETIRADA E COLOCAÇÃO DO MATERIAL. AF_12/2020</t>
  </si>
  <si>
    <t>RECOMPOSIÇÃO DE BASE E OU SUB-BASE PARA FECHAMENTO DE VALAS DE SOLO COM CIMENTO (TEOR DE 8%) - INCLUSO RETIRADA E COLOCAÇÃO DO MATERIAL. AF_12/2020</t>
  </si>
  <si>
    <t>RECOMPOSIÇÃO DE BASE E OU SUB-BASE PARA FECHAMENTO DE VALAS DE SOLO MELHORADO COM CIMENTO (TEOR DE 2%) - INCLUSO RETIRADA E COLOCAÇÃO DO MATERIAL. AF_12/2020</t>
  </si>
  <si>
    <t>RECOMPOSIÇÃO DE BASE E OU SUB-BASE PARA FECHAMENTO DE VALAS DE SOLO MELHORADO COM CIMENTO (TEOR DE 4%) - INCLUSO RETIRADA E COLOCAÇÃO DO MATERIAL. AF_12/2020</t>
  </si>
  <si>
    <t>RECOMPOSIÇÃO DE BASE E OU SUB-BASE PARA FECHAMENTO DE VALAS DE SOLOS DE COMPORTAMENTO LATERÍTICO (ARENOSO) - INCLUSO RETIRADA E COLOCAÇÃO DO MATERIAL. AF_12/2020</t>
  </si>
  <si>
    <t>RECOMPOSIÇÃO DE BASE E OU SUB-BASE PARA REMENDO PROFUNDO DE BRITA GRADUADA SIMPLES - INCLUSO RETIRADA E COLOCAÇÃO DO MATERIAL. AF_12/2020</t>
  </si>
  <si>
    <t>RECOMPOSIÇÃO DE BASE E OU SUB-BASE PARA REMENDO PROFUNDO DE SOLO BRITA (40/60) - INCLUSO RETIRADA E COLOCAÇÃO DO MATERIAL. AF_12/2020</t>
  </si>
  <si>
    <t>RECOMPOSIÇÃO DE BASE E OU SUB-BASE PARA REMENDO PROFUNDO DE SOLO BRITA (40/60) COM CIMENTO (TEOR DE 4%) - INCLUSO RETIRADA E COLOCAÇÃO DO MATERIAL. AF_12/2020</t>
  </si>
  <si>
    <t>RECOMPOSIÇÃO DE BASE E OU SUB-BASE PARA REMENDO PROFUNDO DE SOLO BRITA (40/60) COM CIMENTO (TEOR DE 6%) - INCLUSO RETIRADA E COLOCAÇÃO DO MATERIAL. AF_12/2020</t>
  </si>
  <si>
    <t>RECOMPOSIÇÃO DE BASE E OU SUB-BASE PARA REMENDO PROFUNDO DE SOLO BRITA (40/60) COM CIMENTO (TEOR DE 8%) - INCLUSO RETIRADA E COLOCAÇÃO DO MATERIAL. AF_12/2020</t>
  </si>
  <si>
    <t>RECOMPOSIÇÃO DE BASE E OU SUB-BASE PARA REMENDO PROFUNDO DE SOLO BRITA (50/50) - INCLUSO RETIRADA E COLOCAÇÃO DO MATERIAL. AF_12/2020</t>
  </si>
  <si>
    <t>RECOMPOSIÇÃO DE BASE E OU SUB-BASE PARA REMENDO PROFUNDO DE SOLO BRITA (50/50) COM CIMENTO (TEOR DE 4%) - INCLUSO RETIRADA E COLOCAÇÃO DO MATERIAL. AF_12/2020</t>
  </si>
  <si>
    <t>RECOMPOSIÇÃO DE BASE E OU SUB-BASE PARA REMENDO PROFUNDO DE SOLO BRITA (50/50) COM CIMENTO (TEOR DE 6%) - INCLUSO RETIRADA E COLOCAÇÃO DO MATERIAL. AF_12/2020</t>
  </si>
  <si>
    <t>RECOMPOSIÇÃO DE BASE E OU SUB-BASE PARA REMENDO PROFUNDO DE SOLO BRITA (50/50) COM CIMENTO (TEOR DE 8%) - INCLUSO RETIRADA E COLOCAÇÃO DO MATERIAL. AF_12/2020</t>
  </si>
  <si>
    <t>RECOMPOSIÇÃO DE BASE E OU SUB-BASE PARA REMENDO PROFUNDO DE SOLO COM CIMENTO (TEOR DE 6%) - INCLUSO RETIRADA E COLOCAÇÃO DO MATERIAL. AF_12/2020</t>
  </si>
  <si>
    <t>RECOMPOSIÇÃO DE BASE E OU SUB-BASE PARA REMENDO PROFUNDO DE SOLO COM CIMENTO (TEOR DE 8%) - INCLUSO RETIRADA E COLOCAÇÃO DO MATERIAL. AF_12/2020</t>
  </si>
  <si>
    <t>RECOMPOSIÇÃO DE BASE E OU SUB-BASE PARA REMENDO PROFUNDO DE SOLO MELHORADO COM CIMENTO (TEOR DE 2%) - INCLUSO RETIRADA E COLOCAÇÃO DO MATERIAL. AF_12/2020</t>
  </si>
  <si>
    <t>RECOMPOSIÇÃO DE BASE E OU SUB-BASE PARA REMENDO PROFUNDO DE SOLO MELHORADO COM CIMENTO (TEOR DE 4%) - INCLUSO RETIRADA E COLOCAÇÃO DO MATERIAL. AF_12/2020</t>
  </si>
  <si>
    <t>RECOMPOSIÇÃO DE BASE E OU SUB-BASE PARA REMENDO PROFUNDO DE SOLOS DE COMPORTAMENTO LATERÍTICO (ARENOSO) - INCLUSO RETIRADA E COLOCAÇÃO DO MATERIAL. AF_12/2020</t>
  </si>
  <si>
    <t>RECOMPOSIÇÃO DE PAVIMENTO EM PARALELEPÍPEDOS, REJUNTAMENTO COM ARGAMASSA, COM REAPROVEITAMENTO DOS PARALELEPÍPEDOS, PARA O FECHAMENTO DE VALAS - INCLUSO RETIRADA E COLOCAÇÃO DO MATERIAL. AF_12/2020</t>
  </si>
  <si>
    <t>RECOMPOSIÇÃO DE PAVIMENTO EM PARALELEPÍPEDOS, REJUNTAMENTO COM PEDRISCO E EMULSÃO ASFÁLTICA, COM REAPROVEITAMENTO DOS PARALELEPÍPEDOS, PARA O FECHAMENTO DE VALAS - INCLUSO RETIRADA E COLOCAÇÃO DO MATERIAL. AF_12/2020</t>
  </si>
  <si>
    <t>RECOMPOSIÇÃO DE PAVIMENTO EM PARALELEPÍPEDOS, REJUNTAMENTO COM PÓ DE PEDRA, COM REAPROVEITAMENTO DOS PARALELEPÍPEDOS, PARA O FECHAMENTO DE VALAS - INCLUSO RETIRADA E COLOCAÇÃO DO MATERIAL. AF_12/2020</t>
  </si>
  <si>
    <t>RECOMPOSIÇÃO DE PAVIMENTO EM PEDRAS POLIÉDRICAS, REJUNTAMENTO COM ARGAMASSA, COM REAPROVEITAMENTO DAS PEDRAS POLIÉDRICAS, PARA O FECHAMENTO DE VALAS - INCLUSO RETIRADA E COLOCAÇÃO DO MATERIAL. AF_12/2020</t>
  </si>
  <si>
    <t>RECOMPOSIÇÃO DE PAVIMENTO EM PEDRAS POLIÉDRICAS, REJUNTAMENTO COM PEDRISCO E EMULSÃO ASFÁLTICA COM REAPROVEITAMENTO DAS PEDRAS POLIÉDRICAS, PARA O FECHAMENTO DE VALAS - INCLUSO RETIRADA E COLOCAÇÃO DO MATERIAL. AF_12/2020</t>
  </si>
  <si>
    <t>RECOMPOSIÇÃO DE PAVIMENTO EM PISO INTERTRAVADO SEXTAVADO, COM REAPROVEITAMENTO DOS BLOCOS SEXTAVADO, PARA O FECHAMENTO DE VALAS - INCLUSO RETIRADA E COLOCAÇÃO DO MATERIAL. AF_12/2020</t>
  </si>
  <si>
    <t>RECOMPOSIÇÃO DE PAVIMENTO EM PISO INTERTRAVADO, COM REAPROVEITAMENTO DOS BLOCOS INTERTRAVADOS, PARA FECHAMENTO DE VALAS - INCLUSO RETIRADA E COLOCAÇÃO DO MATERIAL. AF_12/2020</t>
  </si>
  <si>
    <t>RECOMPOSIÇÃO DE PAVIMENTOS EM PEDRA POLIÉDRICA, REJUNTAMENTO COM PÓ DE PEDRA, COM REAPROVEITAMENTO DAS PEDRAS POLIÉDRICAS PARA O FECHAMENTO DE VALAS - INCLUSO RETIRADA E COLOCAÇÃO DO MATERIAL. AF_12/2020</t>
  </si>
  <si>
    <t>RECOMPOSIÇÃO DE REVESTIMENTO EM CONCRETO ASFÁLTICO (AQUISIÇÃO EM USINA), PARA O FECHAMENTO DE VALAS - INCLUSO DEMOLIÇÃO DO PAVIMENTO. AF_12/2020</t>
  </si>
  <si>
    <t>RECOMPOSIÇÃO DE REVESTIMENTO EM CONCRETO ASFÁLTICO (USINAGEM PRÓPRIA), PARA O FECHAMENTO DE VALAS - INCLUSO DEMOLIÇÃO DO PAVIMENTO. AF_12/2020</t>
  </si>
  <si>
    <t>RECOMPOSIÇÃO DE REVESTIMENTO EM PRÉ MISTURADO A FRIO (AQUISIÇÃO EM USINA), PARA FECHAMENTO DE VALAS - INCLUSO DEMOLIÇÃO DO PAVIMENTO. AF_12/2020</t>
  </si>
  <si>
    <t>RECOMPOSIÇÃO DE REVESTIMENTO EM PRÉ MISTURADO A FRIO (USINAGEM PRÓPRIA), PARA FECHAMENTO DE VALAS - INCLUSO DEMOLIÇÃO DO PAVIMENTO. AF_12/2020</t>
  </si>
  <si>
    <t>CABO DE COBRE FLEXÍVEL ISOLADO, 120 MM², ANTI-CHAMA 0,6/1,0 KV, PARA REDE ENTERRADA DE DISTRIBUIÇÃO DE ENERGIA ELÉTRICA - FORNECIMENTO E INSTALAÇÃO. AF_12/2021</t>
  </si>
  <si>
    <t>CABO DE COBRE FLEXÍVEL ISOLADO, 150 MM², ANTI-CHAMA 0,6/1,0 KV, PARA REDE ENTERRADA DE DISTRIBUIÇÃO DE ENERGIA ELÉTRICA - FORNECIMENTO E INSTALAÇÃO. AF_12/2021</t>
  </si>
  <si>
    <t>CABO DE COBRE FLEXÍVEL ISOLADO, 185 MM², ANTI-CHAMA 0,6/1,0 KV, PARA REDE ENTERRADA DE DISTRIBUIÇÃO DE ENERGIA ELÉTRICA - FORNECIMENTO E INSTALAÇÃO. AF_12/2021</t>
  </si>
  <si>
    <t>CABO DE COBRE FLEXÍVEL ISOLADO, 240 MM², ANTI-CHAMA 0,6/1,0 KV, PARA REDE ENTERRADA DE DISTRIBUIÇÃO DE ENERGIA ELÉTRICA - FORNECIMENTO E INSTALAÇÃO. AF_12/2021</t>
  </si>
  <si>
    <t>CABO DE COBRE FLEXÍVEL ISOLADO, 25 MM², ANTI-CHAMA 0,6/1,0 KV, PARA REDE ENTERRADA DE DISTRIBUIÇÃO DE ENERGIA ELÉTRICA - FORNECIMENTO E INSTALAÇÃO. AF_12/2021</t>
  </si>
  <si>
    <t>CABO DE COBRE FLEXÍVEL ISOLADO, 300 MM², ANTI-CHAMA 0,6/1,0 KV, PARA REDE ENTERRADA DE DISTRIBUIÇÃO DE ENERGIA ELÉTRICA - FORNECIMENTO E INSTALAÇÃO. AF_12/2021</t>
  </si>
  <si>
    <t>CABO DE COBRE FLEXÍVEL ISOLADO, 50 MM², ANTI-CHAMA 0,6/1,0 KV, PARA REDE ENTERRADA DE DISTRIBUIÇÃO DE ENERGIA ELÉTRICA - FORNECIMENTO E INSTALAÇÃO. AF_12/2021</t>
  </si>
  <si>
    <t>CABO DE COBRE FLEXÍVEL ISOLADO, 70 MM², ANTI-CHAMA 0,6/1,0 KV, PARA REDE ENTERRADA DE DISTRIBUIÇÃO DE ENERGIA ELÉTRICA - FORNECIMENTO E INSTALAÇÃO. AF_12/2021</t>
  </si>
  <si>
    <t>CABO DE COBRE FLEXÍVEL ISOLADO, 95 MM², ANTI-CHAMA 0,6/1,0 KV, PARA REDE ENTERRADA DE DISTRIBUIÇÃO DE ENERGIA ELÉTRICA - FORNECIMENTO E INSTALAÇÃO. AF_12/2021</t>
  </si>
  <si>
    <t>CONCRETAGEM COMO PROTEÇÃO MECÂNICA ADICIONAL NO REATERRO PARA REDE ENTERRADA DE DISTRIBUIÇÃO DE ENERGIA ELÉTRICA - FORNECIMENTO E INSTALAÇÃO. AF_12/2021</t>
  </si>
  <si>
    <t>CURVA 90 GRAUS PARA ELETRODUTO, PVC, ROSCÁVEL, DN 110 MM (4"), PARA REDE ENTERRADA DE DISTRIBUIÇÃO DE ENERGIA ELÉTRICA - FORNECIMENTO E INSTALAÇÃO. AF_12/2021</t>
  </si>
  <si>
    <t>CURVA 90 GRAUS PARA ELETRODUTO, PVC, ROSCÁVEL, DN 50 MM (1 1/2"), PARA REDE ENTERRADA DE DISTRIBUIÇÃO DE ENERGIA ELÉTRICA - FORNECIMENTO E INSTALAÇÃO. AF_12/2021</t>
  </si>
  <si>
    <t>CURVA 90 GRAUS PARA ELETRODUTO, PVC, ROSCÁVEL, DN 60 MM (2"), PARA REDE ENTERRADA DE DISTRIBUIÇÃO DE ENERGIA ELÉTRICA - FORNECIMENTO E INSTALAÇÃO. AF_12/2021</t>
  </si>
  <si>
    <t>CURVA 90 GRAUS PARA ELETRODUTO, PVC, ROSCÁVEL, DN 75 MM (2 1/2"), PARA REDE ENTERRADA DE DISTRIBUIÇÃO DE ENERGIA ELÉTRICA - FORNECIMENTO E INSTALAÇÃO. AF_12/2021</t>
  </si>
  <si>
    <t>CURVA 90 GRAUS PARA ELETRODUTO, PVC, ROSCÁVEL, DN 85 MM (3"), PARA REDE ENTERRADA DE DISTRIBUIÇÃO DE ENERGIA ELÉTRICA - FORNECIMENTO E INSTALAÇÃO. AF_12/2021</t>
  </si>
  <si>
    <t>ELETRODUTO FLEXÍVEL CORRUGADO, PEAD, DN 100 (4"), PARA REDE ENTERRADA DE DISTRIBUIÇÃO DE ENERGIA ELÉTRICA - FORNECIMENTO E INSTALAÇÃO. AF_12/2021</t>
  </si>
  <si>
    <t>ELETRODUTO FLEXÍVEL CORRUGADO, PEAD, DN 125 (5"), PARA REDE ENTERRADA DE DISTRIBUIÇÃO DE ENERGIA ELÉTRICA - FORNECIMENTO E INSTALAÇÃO. AF_12/2021</t>
  </si>
  <si>
    <t>ELETRODUTO FLEXÍVEL CORRUGADO, PEAD, DN 150 (6"), PARA REDE ENTERRADA DE DISTRIBUIÇÃO DE ENERGIA ELÉTRICA - FORNECIMENTO E INSTALAÇÃO. AF_12/2021</t>
  </si>
  <si>
    <t>ELETRODUTO FLEXÍVEL CORRUGADO, PEAD, DN 175 (7"), PARA REDE ENTERRADA DE DISTRIBUIÇÃO DE ENERGIA ELÉTRICA - FORNECIMENTO E INSTALAÇÃO. AF_12/2021</t>
  </si>
  <si>
    <t>ELETRODUTO FLEXÍVEL CORRUGADO, PEAD, DN 200 (8"), PARA REDE ENTERRADA DE DISTRIBUIÇÃO DE ENERGIA ELÉTRICA - FORNECIMENTO E INSTALAÇÃO. AF_12/2021</t>
  </si>
  <si>
    <t>ELETRODUTO FLEXÍVEL CORRUGADO, PEAD, DN 50 (1 1/2"), PARA REDE ENTERRADA DE DISTRIBUIÇÃO DE ENERGIA ELÉTRICA - FORNECIMENTO E INSTALAÇÃO. AF_12/2021</t>
  </si>
  <si>
    <t>ELETRODUTO FLEXÍVEL CORRUGADO, PEAD, DN 90 (3"), PARA REDE ENTERRADA DE DISTRIBUIÇÃO DE ENERGIA ELÉTRICA - FORNECIMENTO E INSTALAÇÃO. AF_12/2021</t>
  </si>
  <si>
    <t>ELETRODUTO RÍGIDO ROSCÁVEL, PVC, DN 110 MM (4"), PARA REDE ENTERRADA DE DISTRIBUIÇÃO DE ENERGIA ELÉTRICA - FORNECIMENTO E INSTALAÇÃO. AF_12/2021</t>
  </si>
  <si>
    <t>ELETRODUTO RÍGIDO ROSCÁVEL, PVC, DN 85 MM (3"), PARA REDE ENTERRADA DE DISTRIBUIÇÃO DE ENERGIA ELÉTRICA - FORNECIMENTO E INSTALAÇÃO. AF_12/2021</t>
  </si>
  <si>
    <t>FITA DE SINALIZAÇÃO SUBTERRÂNEA PARA REDE ENTERRADA DE DISTRIBUIÇÃO DE ENERGIA ELÉTRICA - FORNECIMENTO E INSTALAÇÃO. AF_12/2021</t>
  </si>
  <si>
    <t>LUVA PARA ELETRODUTO, PVC, ROSCÁVEL, DN 110 MM (4"), PARA REDE ENTERRADA DE DISTRIBUIÇÃO DE ENERGIA ELÉTRICA - FORNECIMENTO E INSTALAÇÃO. AF_12/2021</t>
  </si>
  <si>
    <t>LUVA PARA ELETRODUTO, PVC, ROSCÁVEL, DN 50 MM (1 1/2"), PARA REDE ENTERRADA DE DISTRIBUIÇÃO DE ENERGIA ELÉTRICA - FORNECIMENTO E INSTALAÇÃO. AF_12/2021</t>
  </si>
  <si>
    <t>LUVA PARA ELETRODUTO, PVC, ROSCÁVEL, DN 60 MM (2"), PARA REDE ENTERRADA DE DISTRIBUIÇÃO DE ENERGIA ELÉTRICA - FORNECIMENTO E INSTALAÇÃO. AF_12/2021</t>
  </si>
  <si>
    <t>LUVA PARA ELETRODUTO, PVC, ROSCÁVEL, DN 75 MM (2 1/2"), PARA REDE ENTERRADA DE DISTRIBUIÇÃO DE ENERGIA ELÉTRICA - FORNECIMENTO E INSTALAÇÃO. AF_12/2021</t>
  </si>
  <si>
    <t>LUVA PARA ELETRODUTO, PVC, ROSCÁVEL, DN 85 MM (3"), PARA REDE ENTERRADA DE DISTRIBUIÇÃO DE ENERGIA ELÉTRICA - FORNECIMENTO E INSTALAÇÃO. AF_12/2021</t>
  </si>
  <si>
    <t>PLACA DE CONCRETO PRÉ-MOLDADO COMO PROTEÇÃO MECÂNICA ADICIONAL NO REATERRO PARA REDE ENTERRADA DE DISTRIBUIÇÃO DE ENERGIA ELÉTRICA - FORNECIMENTO E INSTALAÇÃO. AF_12/2021</t>
  </si>
  <si>
    <t>BASTIDOR PARA BLOCO M10 - FORNECIMENTO E INSTALAÇÃO. AF_08/2025</t>
  </si>
  <si>
    <t>BLOCO DE ENGATE RÁPIDO PARA BASTIDOR TIPO M10 - FORNECIMENTO E INSTALAÇÃO. AF_08/2025</t>
  </si>
  <si>
    <t>CABO COAXIAL RG11 95% - FORNECIMENTO E INSTALAÇÃO. AF_08/2025</t>
  </si>
  <si>
    <t>CABO COAXIAL RG59 95% - FORNECIMENTO E INSTALAÇÃO. AF_08/2025</t>
  </si>
  <si>
    <t>CABO COAXIAL RG6 95% - FORNECIMENTO E INSTALAÇÃO. AF_08/2025</t>
  </si>
  <si>
    <t>CABO ELETRÔNICO CATEGORIA 5E, INSTALADO EM EDIFICAÇÃO INSTITUCIONAL - FORNECIMENTO E INSTALAÇÃO. AF_08/2025</t>
  </si>
  <si>
    <t>CABO ELETRÔNICO CATEGORIA 5E, INSTALADO EM EDIFICAÇÃO RESIDENCIAL - FORNECIMENTO E INSTALAÇÃO. AF_08/2025</t>
  </si>
  <si>
    <t>CABO ELETRÔNICO CATEGORIA 6, INSTALADO EM EDIFICAÇÃO INSTITUCIONAL - FORNECIMENTO E INSTALAÇÃO. AF_08/2025</t>
  </si>
  <si>
    <t>CABO ELETRÔNICO CATEGORIA 6, INSTALADO EM EDIFICAÇÃO RESIDENCIAL - FORNECIMENTO E INSTALAÇÃO. AF_08/2025</t>
  </si>
  <si>
    <t>CABO ELETRÔNICO CATEGORIA 6A, INSTALADO EM EDIFICAÇÃO INSTITUCIONAL - FORNECIMENTO E INSTALAÇÃO. AF_08/2025</t>
  </si>
  <si>
    <t>CABO ELETRÔNICO CATEGORIA 6A, INSTALADO EM EDIFICAÇÃO RESIDENCIAL - FORNECIMENTO E INSTALAÇÃO. AF_08/2025</t>
  </si>
  <si>
    <t>CABO TELEFÔNICO CCI-50 1 PAR, INSTALADO EM ENTRADA DE EDIFICAÇÃO - FORNECIMENTO E INSTALAÇÃO. AF_08/2025</t>
  </si>
  <si>
    <t>CABO TELEFÔNICO CCI-50 1 PAR, SEM BLINDAGEM, INSTALADO EM DISTRIBUIÇÃO DE EDIFICAÇÃO INSTITUCIONAL - FORNECIMENTO E INSTALAÇÃO. AF_08/2025</t>
  </si>
  <si>
    <t>CABO TELEFÔNICO CCI-50 1 PAR, SEM BLINDAGEM, INSTALADO EM DISTRIBUIÇÃO DE EDIFICAÇÃO RESIDENCIAL - FORNECIMENTO E INSTALAÇÃO. AF_08/2025</t>
  </si>
  <si>
    <t>CABO TELEFÔNICO CCI-50 2 PARES, SEM BLINDAGEM, INSTALADO EM DISTRIBUIÇÃO DE EDIFICAÇÃO INSTITUCIONAL - FORNECIMENTO E INSTALAÇÃO. AF_08/2025</t>
  </si>
  <si>
    <t>CABO TELEFÔNICO CCI-50 2 PARES, SEM BLINDAGEM, INSTALADO EM DISTRIBUIÇÃO DE EDIFICAÇÃO RESIDENCIAL - FORNECIMENTO E INSTALAÇÃO. AF_08/2025</t>
  </si>
  <si>
    <t>CABO TELEFÔNICO CCI-50 2 PARES, SEM BLINDAGEM, INSTALADO EM ENTRADA DE EDIFICAÇÃO - FORNECIMENTO E INSTALAÇÃO. AF_08/2025</t>
  </si>
  <si>
    <t>CABO TELEFÔNICO CCI-50 3 PARES, SEM BLINDAGEM, INSTALADO EM DISTRIBUIÇÃO DE EDIFICAÇÃO INSTITUCIONAL - FORNECIMENTO E INSTALAÇÃO. AF_08/2025</t>
  </si>
  <si>
    <t>CABO TELEFÔNICO CCI-50 3 PARES, SEM BLINDAGEM, INSTALADO EM DISTRIBUIÇÃO DE EDIFICAÇÃO RESIDENCIAL - FORNECIMENTO E INSTALAÇÃO. AF_08/2025</t>
  </si>
  <si>
    <t>CABO TELEFÔNICO CCI-50 3 PARES, SEM BLINDAGEM, INSTALADO EM ENTRADA DE EDIFICAÇÃO - FORNECIMENTO E INSTALAÇÃO. AF_08/2025</t>
  </si>
  <si>
    <t>CABO TELEFÔNICO CCI-50 4 PARES, SEM BLINDAGEM, INSTALADO EM DISTRIBUIÇÃO DE EDIFICAÇÃO INSTITUCIONAL - FORNECIMENTO E INSTALAÇÃO. AF_08/2025</t>
  </si>
  <si>
    <t>CABO TELEFÔNICO CCI-50 4 PARES, SEM BLINDAGEM, INSTALADO EM DISTRIBUIÇÃO DE EDIFICAÇÃO RESIDENCIAL - FORNECIMENTO E INSTALAÇÃO. AF_08/2025</t>
  </si>
  <si>
    <t>CABO TELEFÔNICO CCI-50 4 PARES, SEM BLINDAGEM, INSTALADO EM ENTRADA DE EDIFICAÇÃO - FORNECIMENTO E INSTALAÇÃO. AF_08/2025</t>
  </si>
  <si>
    <t>CABO TELEFÔNICO CCI-50 4 PARES, SEM BLINDAGEM, INSTALADO EM PRUMADA - FORNECIMENTO E INSTALAÇÃO. AF_08/2025</t>
  </si>
  <si>
    <t>CABO TELEFÔNICO CCI-50 5 PARES, SEM BLINDAGEM, INSTALADO EM DISTRIBUIÇÃO DE EDIFICAÇÃO INSTITUCIONAL - FORNECIMENTO E INSTALAÇÃO. AF_08/2025</t>
  </si>
  <si>
    <t>CABO TELEFÔNICO CCI-50 5 PARES, SEM BLINDAGEM, INSTALADO EM DISTRIBUIÇÃO DE EDIFICAÇÃO RESIDENCIAL - FORNECIMENTO E INSTALAÇÃO. AF_08/2025</t>
  </si>
  <si>
    <t>CABO TELEFÔNICO CCI-50 5 PARES, SEM BLINDAGEM, INSTALADO EM ENTRADA DE EDIFICAÇÃO - FORNECIMENTO E INSTALAÇÃO. AF_08/2025</t>
  </si>
  <si>
    <t>CABO TELEFÔNICO CCI-50 5 PARES, SEM BLINDAGEM, INSTALADO EM PRUMADA - FORNECIMENTO E INSTALAÇÃO. AF_08/2025</t>
  </si>
  <si>
    <t>CABO TELEFÔNICO CCI-50 6 PARES, SEM BLINDAGEM, INSTALADO EM DISTRIBUIÇÃO DE EDIFICAÇÃO INSTITUCIONAL - FORNECIMENTO E INSTALAÇÃO. AF_08/2025</t>
  </si>
  <si>
    <t>CABO TELEFÔNICO CCI-50 6 PARES, SEM BLINDAGEM, INSTALADO EM DISTRIBUIÇÃO DE EDIFICAÇÃO RESIDENCIAL - FORNECIMENTO E INSTALAÇÃO. AF_08/2025</t>
  </si>
  <si>
    <t>CABO TELEFÔNICO CCI-50 6 PARES, SEM BLINDAGEM, INSTALADO EM ENTRADA DE EDIFICAÇÃO - FORNECIMENTO E INSTALAÇÃO. AF_08/2025</t>
  </si>
  <si>
    <t>CABO TELEFÔNICO CCI-50 6 PARES, SEM BLINDAGEM, INSTALADO EM PRUMADA - FORNECIMENTO E INSTALAÇÃO. AF_08/2025</t>
  </si>
  <si>
    <t>CABO TELEFÔNICO CI-50 10 PARES INSTALADO EM DISTRIBUIÇÃO DE EDIFICAÇÃO INSTITUCIONAL - FORNECIMENTO E INSTALAÇÃO. AF_08/2025</t>
  </si>
  <si>
    <t>CABO TELEFÔNICO CI-50 10 PARES INSTALADO EM DISTRIBUIÇÃO DE EDIFICAÇÃO RESIDENCIAL - FORNECIMENTO E INSTALAÇÃO. AF_08/2025</t>
  </si>
  <si>
    <t>CABO TELEFÔNICO CI-50 10 PARES INSTALADO EM ENTRADA DE EDIFICAÇÃO - FORNECIMENTO E INSTALAÇÃO. AF_08/2025</t>
  </si>
  <si>
    <t>CABO TELEFÔNICO CI-50 10 PARES INSTALADO EM PRUMADA - FORNECIMENTO E INSTALAÇÃO. AF_08/2025</t>
  </si>
  <si>
    <t>CABO TELEFÔNICO CI-50 20 PARES INSTALADO EM ENTRADA DE EDIFICAÇÃO - FORNECIMENTO E INSTALAÇÃO. AF_08/2025</t>
  </si>
  <si>
    <t>CABO TELEFÔNICO CI-50 20 PARES INSTALADO EM PRUMADA - FORNECIMENTO E INSTALAÇÃO. AF_08/2025</t>
  </si>
  <si>
    <t>CABO TELEFÔNICO CI-50 200 PARES INSTALADO EM ENTRADA DE EDIFICAÇÃO - FORNECIMENTO E INSTALAÇÃO. AF_08/2025</t>
  </si>
  <si>
    <t>CABO TELEFÔNICO CI-50 30 PARES INSTALADO EM ENTRADA DE EDIFICAÇÃO - FORNECIMENTO E INSTALAÇÃO. AF_08/2025</t>
  </si>
  <si>
    <t>CABO TELEFÔNICO CI-50 30 PARES INSTALADO EM PRUMADA - FORNECIMENTO E INSTALAÇÃO. AF_08/2025</t>
  </si>
  <si>
    <t>CABO TELEFÔNICO CI-50 50 PARES INSTALADO EM ENTRADA DE EDIFICAÇÃO - FORNECIMENTO E INSTALAÇÃO. AF_08/2025</t>
  </si>
  <si>
    <t>CABO TELEFÔNICO CI-50 50 PARES INSTALADO EM PRUMADA - FORNECIMENTO E INSTALAÇÃO. AF_08/2025</t>
  </si>
  <si>
    <t>CABO TELEFÔNICO CI-50 75 PARES INSTALADO EM ENTRADA DE EDIFICAÇÃO - FORNECIMENTO E INSTALAÇÃO. AF_08/2025</t>
  </si>
  <si>
    <t>CABO TELEFÔNICO CTP-APL-50 10 PARES INSTALADO EM ENTRADA DE EDIFICAÇÃO - FORNECIMENTO E INSTALAÇÃO. AF_08/2025</t>
  </si>
  <si>
    <t>CABO TELEFÔNICO CTP-APL-50 20 PARES INSTALADO EM ENTRADA DE EDIFICAÇÃO - FORNECIMENTO E INSTALAÇÃO. AF_08/2025</t>
  </si>
  <si>
    <t>CABO TELEFÔNICO CTP-APL-50 30 PARES INSTALADO EM ENTRADA DE EDIFICAÇÃO - FORNECIMENTO E INSTALAÇÃO. AF_08/2025</t>
  </si>
  <si>
    <t>CAIXA DE PASSAGEM PARA TELEFONE 15X15X10CM (SOBREPOR) - FORNECIMENTO E INSTALAÇÃO. AF_08/2025</t>
  </si>
  <si>
    <t>CAIXA DE PASSAGEM PARA TELEFONE 20X20X10CM (SOBREPOR) - FORNECIMENTO E INSTALAÇÃO. AF_08/2025</t>
  </si>
  <si>
    <t>CAIXA DE PASSAGEM PARA TELEFONE 80X80X15CM (SOBREPOR) - FORNECIMENTO E INSTALAÇÃO. AF_08/2025</t>
  </si>
  <si>
    <t>CAIXA DE PISO DUPLA PARA 2 TOMADAS RJ45 E 2 TOMADAS ELÉTRICAS - FORNECIMENTO E INSTALAÇÃO. AF_08/2025</t>
  </si>
  <si>
    <t>INTERFONE COLETIVO COM 16 MONOFONES, BIVOLT(INCLUI TAG'S) - FORNECIMENTO E INSTALAÇÃO. AF_08/2025</t>
  </si>
  <si>
    <t>INTERFONE COLETIVO COM 16 MONOFONES, BIVOLT(NÃO INCLUI TAG'S) - FORNECIMENTO E INSTALAÇÃO. AF_08/2025</t>
  </si>
  <si>
    <t>PATCH PANEL 24 PORTAS, CATEGORIA 5E - FORNECIMENTO E INSTALAÇÃO. AF_08/2025</t>
  </si>
  <si>
    <t>PATCH PANEL 24 PORTAS, CATEGORIA 6 - FORNECIMENTO E INSTALAÇÃO. AF_08/2025</t>
  </si>
  <si>
    <t>PATCH PANEL 48 PORTAS, CATEGORIA 5E - FORNECIMENTO E INSTALAÇÃO. AF_08/2025</t>
  </si>
  <si>
    <t>PATCH PANEL 48 PORTAS, CATEGORIA 6 - FORNECIMENTO E INSTALAÇÃO. AF_08/2025</t>
  </si>
  <si>
    <t>PORTEIRO ELETRÔNICO/INTERFONE DE SOBREPOR, COM MONOFONE, BIVOLT - FORNECIMENTO E INSTALAÇÃO. AF_08/2025</t>
  </si>
  <si>
    <t>QUADRO DE DISTRIBUICÃO PARA TELEFONE N.3, 40X40X12CM EM CHAPA METÁLICA, DE EMBUTIR, SEM ACESSÓRIOS, PADRÃO TELEBRAS - FORNECIMENTO E INSTALAÇÃO. AF_08/2025</t>
  </si>
  <si>
    <t>QUADRO DE DISTRIBUICÃO PARA TELEFONE N.4, 60X60X12CM EM CHAPA METÁLICA, DE EMBUTIR, SEM ACESSÓRIOS, PADRÃO TELEBRAS - FORNECIMENTO E INSTALAÇÃO. AF_08/2025</t>
  </si>
  <si>
    <t>QUADRO DE DISTRIBUIÇÃO PARA TELEFONE N.2, 20X20X12CM EM CHAPA METÁLICA, DE EMBUTIR, SEM ACESSÓRIOS, PADRÃO TELEBRAS - FORNECIMENTO E INSTALAÇÃO. AF_08/2025</t>
  </si>
  <si>
    <t>QUADRO DE DISTRIBUIÇÃO PARA TELEFONE N.5, 80X80X12CM EM CHAPA METÁLICA, DE EMBUTIR, SEM ACESSÓRIOS, PADRÃO TELEBRAS - FORNECIMENTO E INSTALAÇÃO. AF_08/2025</t>
  </si>
  <si>
    <t>RACK ABERTO EM COLUNA 44U PARA SERVIDOR - FORNECIMENTO E INSTALAÇÃO. AF_08/2025</t>
  </si>
  <si>
    <t>RACK DE PAREDE FECHADO DE 12 U EM CHAPA DE AÇO, 19", *570*MM - FORNECIMENTO E INSTALAÇÃO. AF_08/2025</t>
  </si>
  <si>
    <t>RACK DE PISO FECHADO DE 20U EM CHAPA DE AÇO, 19", *670*MM - FORNECIMENTO E INSTALAÇÃO. AF_08/2025</t>
  </si>
  <si>
    <t>RACK DE PISO FECHADO DE 24 U EM CHAPA DE AÇO, 19", *570*MM - FORNECIMENTO E INSTALAÇÃO. AF_08/2025</t>
  </si>
  <si>
    <t>RACK DE PISO FECHADO DE 36 U EM CHAPA DE AÇO, 19", *570*MM - FORNECIMENTO E INSTALAÇÃO. AF_08/2025</t>
  </si>
  <si>
    <t>RACK FECHADO 44U PARA SERVIDOR - FORNECIMENTO E INSTALAÇÃO. AF_08/2025</t>
  </si>
  <si>
    <t>TOMADA DE REDE RJ45 - FORNECIMENTO E INSTALAÇÃO. AF_08/2025</t>
  </si>
  <si>
    <t>TOMADA PARA TELEFONE RJ11 - FORNECIMENTO E INSTALAÇÃO. AF_08/2025</t>
  </si>
  <si>
    <t>TOMADA RJ45 CAT 6E (COMPLETA) - FORNECIMENTO E INSTALAÇÃO. AF_08/2025</t>
  </si>
  <si>
    <t>TOMADA RJ45 CAT 6E (MÓDULO) - FORNECIMENTO E INSTALAÇÃO. AF_08/2025</t>
  </si>
  <si>
    <t>ASSENTAMENTO DE CONEXÃO COM 2 ACESSOS, EM PEAD LISO PARA REDE DE ÁGUA OU ESGOTO, DIÂMETRO DE 110 MM, JUNTA SOLDADA (NÃO INCLUI O FORNECIMENTO E EXECUÇÃO DE SOLDA). AF_12/2021</t>
  </si>
  <si>
    <t>ASSENTAMENTO DE CONEXÃO COM 2 ACESSOS, EM PEAD LISO PARA REDE DE ÁGUA OU ESGOTO, DIÂMETRO DE 160 MM, JUNTA SOLDADA (NÃO INCLUI O FORNECIMENTO E EXECUÇÃO DE SOLDA). AF_12/2021</t>
  </si>
  <si>
    <t>ASSENTAMENTO DE CONEXÃO COM 2 ACESSOS, EM PEAD LISO PARA REDE DE ÁGUA OU ESGOTO, DIÂMETRO DE 180 MM, JUNTA SOLDADA (NÃO INCLUI O FORNECIMENTO E EXECUÇÃO DE SOLDA). AF_12/2021</t>
  </si>
  <si>
    <t>ASSENTAMENTO DE CONEXÃO COM 2 ACESSOS, EM PEAD LISO PARA REDE DE ÁGUA OU ESGOTO, DIÂMETRO DE 20 MM, JUNTA SOLDADA (NÃO INCLUI O FORNECIMENTO E EXECUÇÃO DE SOLDA). AF_12/2021</t>
  </si>
  <si>
    <t>ASSENTAMENTO DE CONEXÃO COM 2 ACESSOS, EM PEAD LISO PARA REDE DE ÁGUA OU ESGOTO, DIÂMETRO DE 200 MM, JUNTA SOLDADA (NÃO INCLUI O FORNECIMENTO E EXECUÇÃO DE SOLDA). AF_12/2021</t>
  </si>
  <si>
    <t>ASSENTAMENTO DE CONEXÃO COM 2 ACESSOS, EM PEAD LISO PARA REDE DE ÁGUA OU ESGOTO, DIÂMETRO DE 225 MM, JUNTA SOLDADA (NÃO INCLUI O FORNECIMENTO E EXECUÇÃO DE SOLDA). AF_12/2021</t>
  </si>
  <si>
    <t>ASSENTAMENTO DE CONEXÃO COM 2 ACESSOS, EM PEAD LISO PARA REDE DE ÁGUA OU ESGOTO, DIÂMETRO DE 250 MM, JUNTA SOLDADA (NÃO INCLUI O FORNECIMENTO E EXECUÇÃO DE SOLDA). AF_12/2021</t>
  </si>
  <si>
    <t>ASSENTAMENTO DE CONEXÃO COM 2 ACESSOS, EM PEAD LISO PARA REDE DE ÁGUA OU ESGOTO, DIÂMETRO DE 280 MM, JUNTA SOLDADA (NÃO INCLUI O FORNECIMENTO E EXECUÇÃO DE SOLDA). AF_12/2021</t>
  </si>
  <si>
    <t>ASSENTAMENTO DE CONEXÃO COM 2 ACESSOS, EM PEAD LISO PARA REDE DE ÁGUA OU ESGOTO, DIÂMETRO DE 315 MM, JUNTA SOLDADA (NÃO INCLUI O FORNECIMENTO E EXECUÇÃO DE SOLDA). AF_12/2021</t>
  </si>
  <si>
    <t>ASSENTAMENTO DE CONEXÃO COM 2 ACESSOS, EM PEAD LISO PARA REDE DE ÁGUA OU ESGOTO, DIÂMETRO DE 32 MM, JUNTA SOLDADA (NÃO INCLUI O FORNECIMENTO E EXECUÇÃO DE SOLDA). AF_12/2021</t>
  </si>
  <si>
    <t>ASSENTAMENTO DE CONEXÃO COM 2 ACESSOS, EM PEAD LISO PARA REDE DE ÁGUA OU ESGOTO, DIÂMETRO DE 355 MM, JUNTA SOLDADA (NÃO INCLUI O FORNECIMENTO E EXECUÇÃO DE SOLDA). AF_12/2021</t>
  </si>
  <si>
    <t>ASSENTAMENTO DE CONEXÃO COM 2 ACESSOS, EM PEAD LISO PARA REDE DE ÁGUA OU ESGOTO, DIÂMETRO DE 400 MM, JUNTA SOLDADA (NÃO INCLUI O FORNECIMENTO E EXECUÇÃO DE SOLDA). AF_12/2021</t>
  </si>
  <si>
    <t>ASSENTAMENTO DE CONEXÃO COM 2 ACESSOS, EM PEAD LISO PARA REDE DE ÁGUA OU ESGOTO, DIÂMETRO DE 63 MM, JUNTA SOLDADA (NÃO INCLUI O FORNECIMENTO E EXECUÇÃO DE SOLDA). AF_12/2021</t>
  </si>
  <si>
    <t>ASSENTAMENTO DE CONEXÃO COM 2 ACESSOS, EM PEAD LISO PARA REDE DE ÁGUA OU ESGOTO, DIÂMETRO DE 90 MM, JUNTA SOLDADA (NÃO INCLUI O FORNECIMENTO E EXECUÇÃO DE SOLDA). AF_12/2021</t>
  </si>
  <si>
    <t>ASSENTAMENTO DE CONEXÃO COM 3 ACESSOS, EM PEAD LISO PARA REDE DE ÁGUA OU ESGOTO, DIÂMETRO DE 110 MM, JUNTA SOLDADA (NÃO INCLUI O FORNECIMENTO E EXECUÇÃO DE SOLDA). AF_12/2021</t>
  </si>
  <si>
    <t>ASSENTAMENTO DE CONEXÃO COM 3 ACESSOS, EM PEAD LISO PARA REDE DE ÁGUA OU ESGOTO, DIÂMETRO DE 160 MM, JUNTA SOLDADA (NÃO INCLUI O FORNECIMENTO E EXECUÇÃO DE SOLDA). AF_12/2021</t>
  </si>
  <si>
    <t>ASSENTAMENTO DE CONEXÃO COM 3 ACESSOS, EM PEAD LISO PARA REDE DE ÁGUA OU ESGOTO, DIÂMETRO DE 180 MM, JUNTA SOLDADA (NÃO INCLUI O FORNECIMENTO E EXECUÇÃO DE SOLDA). AF_12/2021</t>
  </si>
  <si>
    <t>ASSENTAMENTO DE CONEXÃO COM 3 ACESSOS, EM PEAD LISO PARA REDE DE ÁGUA OU ESGOTO, DIÂMETRO DE 20 MM, JUNTA SOLDADA (NÃO INCLUI O FORNECIMENTO E EXECUÇÃO DE SOLDA). AF_12/2021</t>
  </si>
  <si>
    <t>ASSENTAMENTO DE CONEXÃO COM 3 ACESSOS, EM PEAD LISO PARA REDE DE ÁGUA OU ESGOTO, DIÂMETRO DE 200 MM, JUNTA SOLDADA (NÃO INCLUI O FORNECIMENTO E EXECUÇÃO DE SOLDA). AF_12/2021</t>
  </si>
  <si>
    <t>ASSENTAMENTO DE CONEXÃO COM 3 ACESSOS, EM PEAD LISO PARA REDE DE ÁGUA OU ESGOTO, DIÂMETRO DE 225 MM, JUNTA SOLDADA (NÃO INCLUI O FORNECIMENTO E EXECUÇÃO DE SOLDA). AF_12/2021</t>
  </si>
  <si>
    <t>ASSENTAMENTO DE CONEXÃO COM 3 ACESSOS, EM PEAD LISO PARA REDE DE ÁGUA OU ESGOTO, DIÂMETRO DE 250 MM, JUNTA SOLDADA (NÃO INCLUI O FORNECIMENTO E EXECUÇÃO DE SOLDA). AF_12/2021</t>
  </si>
  <si>
    <t>ASSENTAMENTO DE CONEXÃO COM 3 ACESSOS, EM PEAD LISO PARA REDE DE ÁGUA OU ESGOTO, DIÂMETRO DE 280 MM, JUNTA SOLDADA (NÃO INCLUI O FORNECIMENTO E EXECUÇÃO DE SOLDA). AF_12/2021</t>
  </si>
  <si>
    <t>ASSENTAMENTO DE CONEXÃO COM 3 ACESSOS, EM PEAD LISO PARA REDE DE ÁGUA OU ESGOTO, DIÂMETRO DE 315 MM, JUNTA SOLDADA (NÃO INCLUI O FORNECIMENTO E EXECUÇÃO DE SOLDA). AF_12/2021</t>
  </si>
  <si>
    <t>ASSENTAMENTO DE CONEXÃO COM 3 ACESSOS, EM PEAD LISO PARA REDE DE ÁGUA OU ESGOTO, DIÂMETRO DE 32 MM, JUNTA SOLDADA (NÃO INCLUI O FORNECIMENTO E EXECUÇÃO DE SOLDA). AF_12/2021</t>
  </si>
  <si>
    <t>ASSENTAMENTO DE CONEXÃO COM 3 ACESSOS, EM PEAD LISO PARA REDE DE ÁGUA OU ESGOTO, DIÂMETRO DE 355 MM, JUNTA SOLDADA (NÃO INCLUI O FORNECIMENTO E EXECUÇÃO DE SOLDA). AF_12/2021</t>
  </si>
  <si>
    <t>ASSENTAMENTO DE CONEXÃO COM 3 ACESSOS, EM PEAD LISO PARA REDE DE ÁGUA OU ESGOTO, DIÂMETRO DE 400 MM, JUNTA SOLDADA (NÃO INCLUI O FORNECIMENTO E EXECUÇÃO DE SOLDA). AF_12/2021</t>
  </si>
  <si>
    <t>ASSENTAMENTO DE CONEXÃO COM 3 ACESSOS, EM PEAD LISO PARA REDE DE ÁGUA OU ESGOTO, DIÂMETRO DE 63 MM, JUNTA SOLDADA (NÃO INCLUI O FORNECIMENTO E EXECUÇÃO DE SOLDA). AF_12/2021</t>
  </si>
  <si>
    <t>ASSENTAMENTO DE CONEXÃO COM 3 ACESSOS, EM PEAD LISO PARA REDE DE ÁGUA OU ESGOTO, DIÂMETRO DE 90 MM, JUNTA SOLDADA (NÃO INCLUI O FORNECIMENTO E EXECUÇÃO DE SOLDA). AF_12/2021</t>
  </si>
  <si>
    <t>COTOVELO 45 GRAUS, EM PEAD LISO PARA REDE DE ÁGUA OU ESGOTO, DIÂMETRO DE 200 MM, JUNTA SOLDADA POR ELETROFUSÃO (NÃO INCLUI A EXECUÇÃO DE SOLDA). AF_12/2021</t>
  </si>
  <si>
    <t>COTOVELO 45 GRAUS, EM PEAD LISO PARA REDE DE ÁGUA OU ESGOTO, DIÂMETRO DE 32 MM, JUNTA SOLDADA POR ELETROFUSÃO (NÃO INCLUI A EXECUÇÃO DE SOLDA). AF_12/2021</t>
  </si>
  <si>
    <t>COTOVELO 45 GRAUS, EM PEAD LISO PARA REDE DE ÁGUA OU ESGOTO, DIÂMETRO DE 63 MM, JUNTA SOLDADA POR ELETROFUSÃO (NÃO INCLUI A EXECUÇÃO DE SOLDA). AF_12/2021</t>
  </si>
  <si>
    <t>COTOVELO 90 GRAUS, EM PEAD LISO PARA REDE DE ÁGUA OU ESGOTO, DIÂMETRO DE 20 MM, JUNTA SOLDADA POR ELETROFUSÃO (NÃO INCLUI A EXECUÇÃO DE SOLDA). AF_12/2021</t>
  </si>
  <si>
    <t>COTOVELO 90 GRAUS, EM PEAD LISO PARA REDE DE ÁGUA OU ESGOTO, DIÂMETRO DE 32 MM, JUNTA SOLDADA POR ELETROFUSÃO (NÃO INCLUI A EXECUÇÃO DE SOLDA). AF_12/2021</t>
  </si>
  <si>
    <t>COTOVELO 90 GRAUS, EM PEAD LISO PARA REDE DE ÁGUA OU ESGOTO, DIÂMETRO DE 63 MM, JUNTA SOLDADA POR ELETROFUSÃO (NÃO INCLUI A EXECUÇÃO DE SOLDA). AF_12/2021</t>
  </si>
  <si>
    <t>COTOVELO 90 GRAUS, POLIETILENO DE ALTA DENSIDADE (PEAD) PARA REDE DE ÁGUA OU ESGOTO, DIÂMETRO DE 200 MM, JUNTA SOLDADA POR ELETROFUSÃO (NÃO INCLUI A EXECUÇÃO DE SOLDA). AF_12/2021</t>
  </si>
  <si>
    <t>EXECUÇÃO DE JUNTA SOLDADA POR ELETROFUSÃO, DE TUBO OU CONEXÃO EM PEAD LISO PARA REDE DE ÁGUA OU ESGOTO, DIÂMETRO DE 1000 MM (NÃO INCLUI O FORNECIMENTO DE TUBO E CONEXÃO). AF_12/2021</t>
  </si>
  <si>
    <t>EXECUÇÃO DE JUNTA SOLDADA POR ELETROFUSÃO, DE TUBO OU CONEXÃO EM PEAD LISO PARA REDE DE ÁGUA OU ESGOTO, DIÂMETRO DE 110 MM (NÃO INCLUI O FORNECIMENTO DE TUBO E CONEXÃO). AF_12/2021</t>
  </si>
  <si>
    <t>EXECUÇÃO DE JUNTA SOLDADA POR ELETROFUSÃO, DE TUBO OU CONEXÃO EM PEAD LISO PARA REDE DE ÁGUA OU ESGOTO, DIÂMETRO DE 1200 MM (NÃO INCLUI O FORNECIMENTO DE TUBO E CONEXÃO). AF_12/2021</t>
  </si>
  <si>
    <t>EXECUÇÃO DE JUNTA SOLDADA POR ELETROFUSÃO, DE TUBO OU CONEXÃO EM PEAD LISO PARA REDE DE ÁGUA OU ESGOTO, DIÂMETRO DE 1400 MM (NÃO INCLUI O FORNECIMENTO DE TUBO E CONEXÃO). AF_12/2021</t>
  </si>
  <si>
    <t>EXECUÇÃO DE JUNTA SOLDADA POR ELETROFUSÃO, DE TUBO OU CONEXÃO EM PEAD LISO PARA REDE DE ÁGUA OU ESGOTO, DIÂMETRO DE 160 MM (NÃO INCLUI O FORNECIMENTO DE TUBO E CONEXÃO). AF_12/2021</t>
  </si>
  <si>
    <t>EXECUÇÃO DE JUNTA SOLDADA POR ELETROFUSÃO, DE TUBO OU CONEXÃO EM PEAD LISO PARA REDE DE ÁGUA OU ESGOTO, DIÂMETRO DE 1600 MM (NÃO INCLUI O FORNECIMENTO DE TUBO E CONEXÃO). AF_12/2021</t>
  </si>
  <si>
    <t>EXECUÇÃO DE JUNTA SOLDADA POR ELETROFUSÃO, DE TUBO OU CONEXÃO EM PEAD LISO PARA REDE DE ÁGUA OU ESGOTO, DIÂMETRO DE 180 MM (NÃO INCLUI O FORNECIMENTO DE TUBO E CONEXÃO). AF_12/2021</t>
  </si>
  <si>
    <t>EXECUÇÃO DE JUNTA SOLDADA POR ELETROFUSÃO, DE TUBO OU CONEXÃO EM PEAD LISO PARA REDE DE ÁGUA OU ESGOTO, DIÂMETRO DE 20 MM (NÃO INCLUI O FORNECIMENTO DE TUBO E CONEXÃO). AF_12/2021</t>
  </si>
  <si>
    <t>EXECUÇÃO DE JUNTA SOLDADA POR ELETROFUSÃO, DE TUBO OU CONEXÃO EM PEAD LISO PARA REDE DE ÁGUA OU ESGOTO, DIÂMETRO DE 200 MM (NÃO INCLUI O FORNECIMENTO DE TUBO E CONEXÃO). AF_12/2021</t>
  </si>
  <si>
    <t>EXECUÇÃO DE JUNTA SOLDADA POR ELETROFUSÃO, DE TUBO OU CONEXÃO EM PEAD LISO PARA REDE DE ÁGUA OU ESGOTO, DIÂMETRO DE 225 MM (NÃO INCLUI O FORNECIMENTO DE TUBO E CONEXÃO). AF_12/2021</t>
  </si>
  <si>
    <t>EXECUÇÃO DE JUNTA SOLDADA POR ELETROFUSÃO, DE TUBO OU CONEXÃO EM PEAD LISO PARA REDE DE ÁGUA OU ESGOTO, DIÂMETRO DE 250 MM (NÃO INCLUI O FORNECIMENTO DE TUBO E CONEXÃO). AF_12/2021</t>
  </si>
  <si>
    <t>EXECUÇÃO DE JUNTA SOLDADA POR ELETROFUSÃO, DE TUBO OU CONEXÃO EM PEAD LISO PARA REDE DE ÁGUA OU ESGOTO, DIÂMETRO DE 280 MM (NÃO INCLUI O FORNECIMENTO DE TUBO E CONEXÃO). AF_12/2021</t>
  </si>
  <si>
    <t>EXECUÇÃO DE JUNTA SOLDADA POR ELETROFUSÃO, DE TUBO OU CONEXÃO EM PEAD LISO PARA REDE DE ÁGUA OU ESGOTO, DIÂMETRO DE 315 MM (NÃO INCLUI O FORNECIMENTO DE TUBO E CONEXÃO). AF_12/2021</t>
  </si>
  <si>
    <t>EXECUÇÃO DE JUNTA SOLDADA POR ELETROFUSÃO, DE TUBO OU CONEXÃO EM PEAD LISO PARA REDE DE ÁGUA OU ESGOTO, DIÂMETRO DE 32 MM (NÃO INCLUI O FORNECIMENTO DE TUBO E CONEXÃO). AF_12/2021</t>
  </si>
  <si>
    <t>EXECUÇÃO DE JUNTA SOLDADA POR ELETROFUSÃO, DE TUBO OU CONEXÃO EM PEAD LISO PARA REDE DE ÁGUA OU ESGOTO, DIÂMETRO DE 355 MM (NÃO INCLUI O FORNECIMENTO DE TUBO E CONEXÃO). AF_12/2021</t>
  </si>
  <si>
    <t>EXECUÇÃO DE JUNTA SOLDADA POR ELETROFUSÃO, DE TUBO OU CONEXÃO EM PEAD LISO PARA REDE DE ÁGUA OU ESGOTO, DIÂMETRO DE 400 MM (NÃO INCLUI O FORNECIMENTO DE TUBO E CONEXÃO). AF_12/2021</t>
  </si>
  <si>
    <t>EXECUÇÃO DE JUNTA SOLDADA POR ELETROFUSÃO, DE TUBO OU CONEXÃO EM PEAD LISO PARA REDE DE ÁGUA OU ESGOTO, DIÂMETRO DE 450 MM (NÃO INCLUI O FORNECIMENTO DE TUBO E CONEXÃO). AF_12/2021</t>
  </si>
  <si>
    <t>EXECUÇÃO DE JUNTA SOLDADA POR ELETROFUSÃO, DE TUBO OU CONEXÃO EM PEAD LISO PARA REDE DE ÁGUA OU ESGOTO, DIÂMETRO DE 500 MM (NÃO INCLUI O FORNECIMENTO DE TUBO E CONEXÃO). AF_12/2021</t>
  </si>
  <si>
    <t>EXECUÇÃO DE JUNTA SOLDADA POR ELETROFUSÃO, DE TUBO OU CONEXÃO EM PEAD LISO PARA REDE DE ÁGUA OU ESGOTO, DIÂMETRO DE 560 MM (NÃO INCLUI O FORNECIMENTO DE TUBO E CONEXÃO). AF_12/2021</t>
  </si>
  <si>
    <t>EXECUÇÃO DE JUNTA SOLDADA POR ELETROFUSÃO, DE TUBO OU CONEXÃO EM PEAD LISO PARA REDE DE ÁGUA OU ESGOTO, DIÂMETRO DE 63 MM (NÃO INCLUI O FORNECIMENTO DE TUBO E CONEXÃO). AF_12/2021</t>
  </si>
  <si>
    <t>EXECUÇÃO DE JUNTA SOLDADA POR ELETROFUSÃO, DE TUBO OU CONEXÃO EM PEAD LISO PARA REDE DE ÁGUA OU ESGOTO, DIÂMETRO DE 630 MM (NÃO INCLUI O FORNECIMENTO DE TUBO E CONEXÃO). AF_12/2021</t>
  </si>
  <si>
    <t>EXECUÇÃO DE JUNTA SOLDADA POR ELETROFUSÃO, DE TUBO OU CONEXÃO EM PEAD LISO PARA REDE DE ÁGUA OU ESGOTO, DIÂMETRO DE 710 MM (NÃO INCLUI O FORNECIMENTO DE TUBO E CONEXÃO). AF_12/2021</t>
  </si>
  <si>
    <t>EXECUÇÃO DE JUNTA SOLDADA POR ELETROFUSÃO, DE TUBO OU CONEXÃO EM PEAD LISO PARA REDE DE ÁGUA OU ESGOTO, DIÂMETRO DE 800 MM (NÃO INCLUI O FORNECIMENTO DE TUBO E CONEXÃO). AF_12/2021</t>
  </si>
  <si>
    <t>EXECUÇÃO DE JUNTA SOLDADA POR ELETROFUSÃO, DE TUBO OU CONEXÃO EM PEAD LISO PARA REDE DE ÁGUA OU ESGOTO, DIÂMETRO DE 90 MM (NÃO INCLUI O FORNECIMENTO DE TUBO E CONEXÃO). AF_12/2021</t>
  </si>
  <si>
    <t>EXECUÇÃO DE JUNTA SOLDADA POR ELETROFUSÃO, DE TUBO OU CONEXÃO EM PEAD LISO PARA REDE DE ÁGUA OU ESGOTO, DIÂMETRO DE 900 MM (NÃO INCLUI O FORNECIMENTO DE TUBO E CONEXÃO). AF_12/2021</t>
  </si>
  <si>
    <t>EXECUÇÃO DE JUNTA SOLDADA POR TERMOFUSÃO, DE TUBO OU CONEXÃO EM PEAD LISO PARA REDE DE ÁGUA OU ESGOTO, DIÂMETRO DE 1000 MM (NÃO INCLUI O FORNECIMENTO DE TUBO E CONEXÃO). AF_12/2021</t>
  </si>
  <si>
    <t>EXECUÇÃO DE JUNTA SOLDADA POR TERMOFUSÃO, DE TUBO OU CONEXÃO EM PEAD LISO PARA REDE DE ÁGUA OU ESGOTO, DIÂMETRO DE 1200 MM (NÃO INCLUI O FORNECIMENTO DE TUBO E CONEXÃO). AF_12/2021</t>
  </si>
  <si>
    <t>EXECUÇÃO DE JUNTA SOLDADA POR TERMOFUSÃO, DE TUBO OU CONEXÃO EM PEAD LISO PARA REDE DE ÁGUA OU ESGOTO, DIÂMETRO DE 160 MM (NÃO INCLUI O FORNECIMENTO DE TUBO E CONEXÃO). AF_12/2021</t>
  </si>
  <si>
    <t>EXECUÇÃO DE JUNTA SOLDADA POR TERMOFUSÃO, DE TUBO OU CONEXÃO EM PEAD LISO PARA REDE DE ÁGUA OU ESGOTO, DIÂMETRO DE 180 MM (NÃO INCLUI O FORNECIMENTO DE TUBO E CONEXÃO). AF_12/2021</t>
  </si>
  <si>
    <t>EXECUÇÃO DE JUNTA SOLDADA POR TERMOFUSÃO, DE TUBO OU CONEXÃO EM PEAD LISO PARA REDE DE ÁGUA OU ESGOTO, DIÂMETRO DE 200 MM (NÃO INCLUI O FORNECIMENTO DE TUBO E CONEXÃO). AF_12/2021</t>
  </si>
  <si>
    <t>EXECUÇÃO DE JUNTA SOLDADA POR TERMOFUSÃO, DE TUBO OU CONEXÃO EM PEAD LISO PARA REDE DE ÁGUA OU ESGOTO, DIÂMETRO DE 225 MM (NÃO INCLUI O FORNECIMENTO DE TUBO E CONEXÃO). AF_12/2021</t>
  </si>
  <si>
    <t>EXECUÇÃO DE JUNTA SOLDADA POR TERMOFUSÃO, DE TUBO OU CONEXÃO EM PEAD LISO PARA REDE DE ÁGUA OU ESGOTO, DIÂMETRO DE 250 MM (NÃO INCLUI O FORNECIMENTO DE TUBO E CONEXÃO). AF_12/2021</t>
  </si>
  <si>
    <t>EXECUÇÃO DE JUNTA SOLDADA POR TERMOFUSÃO, DE TUBO OU CONEXÃO EM PEAD LISO PARA REDE DE ÁGUA OU ESGOTO, DIÂMETRO DE 280 MM (NÃO INCLUI O FORNECIMENTO DE TUBO E CONEXÃO). AF_12/2021</t>
  </si>
  <si>
    <t>EXECUÇÃO DE JUNTA SOLDADA POR TERMOFUSÃO, DE TUBO OU CONEXÃO EM PEAD LISO PARA REDE DE ÁGUA OU ESGOTO, DIÂMETRO DE 315 MM (NÃO INCLUI O FORNECIMENTO DE TUBO E CONEXÃO). AF_12/2021</t>
  </si>
  <si>
    <t>EXECUÇÃO DE JUNTA SOLDADA POR TERMOFUSÃO, DE TUBO OU CONEXÃO EM PEAD LISO PARA REDE DE ÁGUA OU ESGOTO, DIÂMETRO DE 355 MM (NÃO INCLUI O FORNECIMENTO DE TUBO E CONEXÃO). AF_12/2021</t>
  </si>
  <si>
    <t>EXECUÇÃO DE JUNTA SOLDADA POR TERMOFUSÃO, DE TUBO OU CONEXÃO EM PEAD LISO PARA REDE DE ÁGUA OU ESGOTO, DIÂMETRO DE 400 MM (NÃO INCLUI O FORNECIMENTO DE TUBO E CONEXÃO). AF_12/2021</t>
  </si>
  <si>
    <t>EXECUÇÃO DE JUNTA SOLDADA POR TERMOFUSÃO, DE TUBO OU CONEXÃO EM PEAD LISO PARA REDE DE ÁGUA OU ESGOTO, DIÂMETRO DE 450 MM (NÃO INCLUI O FORNECIMENTO DE TUBO E CONEXÃO). AF_12/2021</t>
  </si>
  <si>
    <t>EXECUÇÃO DE JUNTA SOLDADA POR TERMOFUSÃO, DE TUBO OU CONEXÃO EM PEAD LISO PARA REDE DE ÁGUA OU ESGOTO, DIÂMETRO DE 500 MM (NÃO INCLUI O FORNECIMENTO DE TUBO E CONEXÃO). AF_12/2021</t>
  </si>
  <si>
    <t>EXECUÇÃO DE JUNTA SOLDADA POR TERMOFUSÃO, DE TUBO OU CONEXÃO EM PEAD LISO PARA REDE DE ÁGUA OU ESGOTO, DIÂMETRO DE 560 MM (NÃO INCLUI O FORNECIMENTO DE TUBO E CONEXÃO). AF_12/2021</t>
  </si>
  <si>
    <t>EXECUÇÃO DE JUNTA SOLDADA POR TERMOFUSÃO, DE TUBO OU CONEXÃO EM PEAD LISO PARA REDE DE ÁGUA OU ESGOTO, DIÂMETRO DE 630 MM (NÃO INCLUI O FORNECIMENTO DE TUBO E CONEXÃO). AF_12/2021</t>
  </si>
  <si>
    <t>EXECUÇÃO DE JUNTA SOLDADA POR TERMOFUSÃO, DE TUBO OU CONEXÃO EM PEAD LISO PARA REDE DE ÁGUA OU ESGOTO, DIÂMETRO DE 710 MM (NÃO INCLUI O FORNECIMENTO DE TUBO E CONEXÃO). AF_12/2021</t>
  </si>
  <si>
    <t>EXECUÇÃO DE JUNTA SOLDADA POR TERMOFUSÃO, DE TUBO OU CONEXÃO EM PEAD LISO PARA REDE DE ÁGUA OU ESGOTO, DIÂMETRO DE 800 MM (NÃO INCLUI O FORNECIMENTO DE TUBO E CONEXÃO). AF_12/2021</t>
  </si>
  <si>
    <t>EXECUÇÃO DE JUNTA SOLDADA POR TERMOFUSÃO, DE TUBO OU CONEXÃO EM PEAD LISO PARA REDE DE ÁGUA OU ESGOTO, DIÂMETRO DE 900 MM (NÃO INCLUI O FORNECIMENTO DE TUBO E CONEXÃO). AF_12/2021</t>
  </si>
  <si>
    <t>LUVA, EM PEAD LISO PARA REDE DE ÁGUA OU ESGOTO, DIÂMETRO DE 20 MM, JUNTA SOLDADA POR ELETROFUSÃO (NÃO INCLUI A EXECUÇÃO DE SOLDA). AF_12/2021</t>
  </si>
  <si>
    <t>LUVA, EM PEAD LISO PARA REDE DE ÁGUA OU ESGOTO, DIÂMETRO DE 200 MM, JUNTA SOLDADA POR ELETROFUSÃO (NÃO INCLUI A EXECUÇÃO DE SOLDA). AF_12/2021</t>
  </si>
  <si>
    <t>LUVA, EM PEAD LISO PARA REDE DE ÁGUA OU ESGOTO, DIÂMETRO DE 32 MM, JUNTA SOLDADA POR ELETROFUSÃO (NÃO INCLUI A EXECUÇÃO DE SOLDA). AF_12/2021</t>
  </si>
  <si>
    <t>LUVA, EM PEAD LISO PARA REDE DE ÁGUA OU ESGOTO, DIÂMETRO DE 400 MM, JUNTA SOLDADA POR ELETROFUSÃO (NÃO INCLUI A EXECUÇÃO DE SOLDA). AF_12/2021</t>
  </si>
  <si>
    <t>LUVA, EM PEAD LISO PARA REDE DE ÁGUA OU ESGOTO, DIÂMETRO DE 63 MM, JUNTA SOLDADA POR ELETROFUSÃO (NÃO INCLUI A EXECUÇÃO DE SOLDA). AF_12/2021</t>
  </si>
  <si>
    <t>TUBO PEAD LISO PARA REDE DE ÁGUA OU ESGOTO, DIÂMETRO DE 1000 MM, JUNTA SOLDADA (NÃO INCLUI A EXECUÇÃO DE SOLDA) - FORNECIMENTO E ASSENTAMENTO. AF_12/2021</t>
  </si>
  <si>
    <t>TUBO PEAD LISO PARA REDE DE ÁGUA OU ESGOTO, DIÂMETRO DE 110 MM, JUNTA SOLDADA (NÃO INCLUI A EXECUÇÃO DE SOLDA) - FORNECIMENTO E ASSENTAMENTO. AF_12/2021</t>
  </si>
  <si>
    <t>TUBO PEAD LISO PARA REDE DE ÁGUA OU ESGOTO, DIÂMETRO DE 1200 MM, JUNTA SOLDADA (NÃO INCLUI A EXECUÇÃO DE SOLDA) - FORNECIMENTO E ASSENTAMENTO. AF_12/2021</t>
  </si>
  <si>
    <t>TUBO PEAD LISO PARA REDE DE ÁGUA OU ESGOTO, DIÂMETRO DE 1400 MM, JUNTA SOLDADA (NÃO INCLUI A EXECUÇÃO DE SOLDA) - FORNECIMENTO E ASSENTAMENTO. AF_12/2021</t>
  </si>
  <si>
    <t>TUBO PEAD LISO PARA REDE DE ÁGUA OU ESGOTO, DIÂMETRO DE 160 MM, JUNTA SOLDADA (NÃO INCLUI A EXECUÇÃO DE SOLDA) - FORNECIMENTO E ASSENTAMENTO. AF_12/2021</t>
  </si>
  <si>
    <t>TUBO PEAD LISO PARA REDE DE ÁGUA OU ESGOTO, DIÂMETRO DE 1600 MM, JUNTA SOLDADA (NÃO INCLUI A EXECUÇÃO DE SOLDA) - FORNECIMENTO E ASSENTAMENTO. AF_12/2021</t>
  </si>
  <si>
    <t>TUBO PEAD LISO PARA REDE DE ÁGUA OU ESGOTO, DIÂMETRO DE 180 MM, JUNTA SOLDADA (NÃO INCLUI A EXECUÇÃO DE SOLDA) - FORNECIMENTO E ASSENTAMENTO. AF_12/2021</t>
  </si>
  <si>
    <t>TUBO PEAD LISO PARA REDE DE ÁGUA OU ESGOTO, DIÂMETRO DE 20 MM, JUNTA SOLDADA (NÃO INCLUI A EXECUÇÃO DE SOLDA) - FORNECIMENTO E ASSENTAMENTO. AF_12/2021</t>
  </si>
  <si>
    <t>TUBO PEAD LISO PARA REDE DE ÁGUA OU ESGOTO, DIÂMETRO DE 200 MM, JUNTA SOLDADA (NÃO INCLUI A EXECUÇÃO DE SOLDA) - FORNECIMENTO E ASSENTAMENTO. AF_12/2021</t>
  </si>
  <si>
    <t>TUBO PEAD LISO PARA REDE DE ÁGUA OU ESGOTO, DIÂMETRO DE 225 MM, JUNTA SOLDADA (NÃO INCLUI A EXECUÇÃO DE SOLDA) - FORNECIMENTO E ASSENTAMENTO. AF_12/2021</t>
  </si>
  <si>
    <t>TUBO PEAD LISO PARA REDE DE ÁGUA OU ESGOTO, DIÂMETRO DE 250 MM, JUNTA SOLDADA (NÃO INCLUI A EXECUÇÃO DE SOLDA) - FORNECIMENTO E ASSENTAMENTO. AF_12/2021</t>
  </si>
  <si>
    <t>TUBO PEAD LISO PARA REDE DE ÁGUA OU ESGOTO, DIÂMETRO DE 280 MM, JUNTA SOLDADA (NÃO INCLUI A EXECUÇÃO DE SOLDA) - FORNECIMENTO E ASSENTAMENTO. AF_12/2021</t>
  </si>
  <si>
    <t>TUBO PEAD LISO PARA REDE DE ÁGUA OU ESGOTO, DIÂMETRO DE 315 MM, JUNTA SOLDADA (NÃO INCLUI A EXECUÇÃO DE SOLDA) - FORNECIMENTO E ASSENTAMENTO. AF_12/2021</t>
  </si>
  <si>
    <t>TUBO PEAD LISO PARA REDE DE ÁGUA OU ESGOTO, DIÂMETRO DE 32 MM, JUNTA SOLDADA (NÃO INCLUI A EXECUÇÃO DE SOLDA) - FORNECIMENTO E ASSENTAMENTO. AF_12/2021</t>
  </si>
  <si>
    <t>TUBO PEAD LISO PARA REDE DE ÁGUA OU ESGOTO, DIÂMETRO DE 355 MM, JUNTA SOLDADA (NÃO INCLUI A EXECUÇÃO DE SOLDA) - FORNECIMENTO E ASSENTAMENTO. AF_12/2021</t>
  </si>
  <si>
    <t>TUBO PEAD LISO PARA REDE DE ÁGUA OU ESGOTO, DIÂMETRO DE 400 MM, JUNTA SOLDADA (NÃO INCLUI A EXECUÇÃO DE SOLDA) - FORNECIMENTO E ASSENTAMENTO. AF_12/2021</t>
  </si>
  <si>
    <t>TUBO PEAD LISO PARA REDE DE ÁGUA OU ESGOTO, DIÂMETRO DE 450 MM, JUNTA SOLDADA (NÃO INCLUI A EXECUÇÃO DE SOLDA) - FORNECIMENTO E ASSENTAMENTO. AF_12/2021</t>
  </si>
  <si>
    <t>TUBO PEAD LISO PARA REDE DE ÁGUA OU ESGOTO, DIÂMETRO DE 500 MM, JUNTA SOLDADA (NÃO INCLUI A EXECUÇÃO DE SOLDA) - FORNECIMENTO E ASSENTAMENTO. AF_12/2021</t>
  </si>
  <si>
    <t>TUBO PEAD LISO PARA REDE DE ÁGUA OU ESGOTO, DIÂMETRO DE 560 MM, JUNTA SOLDADA (NÃO INCLUI A EXECUÇÃO DE SOLDA) - FORNECIMENTO E ASSENTAMENTO. AF_12/2021</t>
  </si>
  <si>
    <t>TUBO PEAD LISO PARA REDE DE ÁGUA OU ESGOTO, DIÂMETRO DE 63 MM, JUNTA SOLDADA (NÃO INCLUI A EXECUÇÃO DE SOLDA) - FORNECIMENTO E ASSENTAMENTO. AF_12/2021</t>
  </si>
  <si>
    <t>TUBO PEAD LISO PARA REDE DE ÁGUA OU ESGOTO, DIÂMETRO DE 630 MM, JUNTA SOLDADA (NÃO INCLUI A EXECUÇÃO DE SOLDA) - FORNECIMENTO E ASSENTAMENTO. AF_12/2021</t>
  </si>
  <si>
    <t>TUBO PEAD LISO PARA REDE DE ÁGUA OU ESGOTO, DIÂMETRO DE 710 MM, JUNTA SOLDADA (NÃO INCLUI A EXECUÇÃO DE SOLDA) - FORNECIMENTO E ASSENTAMENTO. AF_12/2021</t>
  </si>
  <si>
    <t>TUBO PEAD LISO PARA REDE DE ÁGUA OU ESGOTO, DIÂMETRO DE 800 MM, JUNTA SOLDADA (NÃO INCLUI A EXECUÇÃO DE SOLDA) - FORNECIMENTO E ASSENTAMENTO. AF_12/2021</t>
  </si>
  <si>
    <t>TUBO PEAD LISO PARA REDE DE ÁGUA OU ESGOTO, DIÂMETRO DE 90 MM, JUNTA SOLDADA (NÃO INCLUI A EXECUÇÃO DE SOLDA) - FORNECIMENTO E ASSENTAMENTO. AF_12/2021</t>
  </si>
  <si>
    <t>TUBO PEAD LISO PARA REDE DE ÁGUA OU ESGOTO, DIÂMETRO DE 900 MM, JUNTA SOLDADA (NÃO INCLUI A EXECUÇÃO DE SOLDA) - FORNECIMENTO E ASSENTAMENTO. AF_12/2021</t>
  </si>
  <si>
    <t>TÊ DE SERVIÇO, EM PEAD LISO PARA REDE DE ÁGUA OU ESGOTO, DIÂMETRO DE 200 X 20 MM, JUNTA SOLDADA POR ELETROFUSÃO (NÃO INCLUI A EXECUÇÃO DE SOLDA). AF_12/2021</t>
  </si>
  <si>
    <t>TÊ DE SERVIÇO, EM PEAD LISO PARA REDE DE ÁGUA OU ESGOTO, DIÂMETRO DE 200 X 32 MM, JUNTA SOLDADA POR ELETROFUSÃO (NÃO INCLUI A EXECUÇÃO DE SOLDA). AF_12/2021</t>
  </si>
  <si>
    <t>TÊ DE SERVIÇO, EM PEAD LISO PARA REDE DE ÁGUA OU ESGOTO, DIÂMETRO DE 200 X 63 MM, JUNTA SOLDADA POR ELETROFUSÃO (NÃO INCLUI A EXECUÇÃO DE SOLDA). AF_12/2021</t>
  </si>
  <si>
    <t>TÊ DE SERVIÇO, EM PEAD LISO PARA REDE DE ÁGUA OU ESGOTO, DIÂMETRO DE 63 X 20 MM, JUNTA SOLDADA POR ELETROFUSÃO (NÃO INCLUI A EXECUÇÃO DE SOLDA). AF_12/2021</t>
  </si>
  <si>
    <t>TÊ DE SERVIÇO, EM PEAD LISO PARA REDE DE ÁGUA OU ESGOTO, DIÂMETRO DE 63 X 32 MM, JUNTA SOLDADA POR ELETROFUSÃO (NÃO INCLUI A EXECUÇÃO DE SOLDA). AF_12/2021</t>
  </si>
  <si>
    <t>TÊ DE SERVIÇO, EM PEAD LISO PARA REDE DE ÁGUA OU ESGOTO, DIÂMETRO DE 63 X 63 MM, JUNTA SOLDADA POR ELETROFUSÃO (NÃO INCLUI A EXECUÇÃO DE SOLDA). AF_12/2021</t>
  </si>
  <si>
    <t>REMOÇÃO DE ENTULHO CLASSE A (ALVENARIA, CONCRETO, ARGAMASSAS E CERÂMICOS) POR DUTO DE ENTULHO E ACONDICIONAMENTO FINAL EM CAÇAMBA ESTACIONÁRIA. EXCLUSO FRETE. AF_09/2025</t>
  </si>
  <si>
    <t>REMOÇÃO DE ENTULHO CLASSE B (BALDES VAZIOS NÃO CONTAMINADOS DE 29 LITROS) TRANSPORTADAS POR CREMALHEIRA. ACONDICIONAMENTO FINAL EM BAIAS. EXCLUSO FRETE. AF_09/2025</t>
  </si>
  <si>
    <t>REMOÇÃO DE ENTULHO CLASSE B (FRAGMENTOS DE MADEIRA) TRANSPORTADOS POR CREMALHEIRA. ACONDICIONAMENTO FINAL CAÇAMBA ESTACIONÁRIA. EXCLUSO FRETE. AF_09/2025</t>
  </si>
  <si>
    <t>REMOÇÃO DE ENTULHO CLASSE B (FRAGMENTOS DE MADEIRA) TRANSPORTADOS POR GRUA. ACONDICIONAMENTO FINAL CAÇAMBA ESTACIONÁRIA. EXCLUSO FRETE. AF_09/2025</t>
  </si>
  <si>
    <t>REMOÇÃO DE ENTULHO CLASSE B (FRAGMENTOS E RESÍDUOS DE GESSO) TRANSPORTADOS POR CREMALHEIRA. ACONDICIONAMENTO FINAL CAÇAMBA ESTACIONÁRIA. EXCLUSO FRETE. AF_09/2025</t>
  </si>
  <si>
    <t>REMOÇÃO DE ENTULHO CLASSE B (LATAS OU BALDES VAZIOS NÃO CONTAMINADOS DE 18 LITROS) TRANSPORTADAS POR CREMALHEIRA. ACONDICIONAMENTO FINAL EM BAIAS. EXCLUSO FRETE. AF_09/2025</t>
  </si>
  <si>
    <t>REMOÇÃO DE ENTULHO CLASSE B (PEÇAS MAIORES DE GESSO ACARTONADO) TRANSPORTADOS POR CREMALHEIRA. ACONDICIONAMENTO FINAL CAÇAMBA ESTACIONÁRIA. EXCLUSO FRETE. AF_09/2025</t>
  </si>
  <si>
    <t>REMOÇÃO DE ENTULHO CLASSE B (PEÇAS MAIORES DE MADEIRA) TRANSPORTADOS POR CREMALHEIRA. ACONDICIONAMENTO FINAL EM CAIXA ROLL ON/ ROLL OFF. EXCLUSO FRETE. AF_09/2025</t>
  </si>
  <si>
    <t>REMOÇÃO DE ENTULHO CLASSE B (PEÇAS MAIORES DE MADEIRA) TRANSPORTADOS POR GRUA. ACONDICIONAMENTO FINAL EM CAIXA ROLL ON/ ROLL OFF. EXCLUSO FRETE. AF_09/2025</t>
  </si>
  <si>
    <t>REMOÇÃO DE ENTULHO CLASSE B (PLASTICO/ PAPEL/ METAL) ARMAZENADO INICIALMENTE EM BOMBONAS E ACONDICIONAMENTO FINAL EM ABRIGOS COBERTOS. EXCLUSO FRETE. AF_09/2025</t>
  </si>
  <si>
    <t>RESERVATÓRIO DE CONCRETO PRÉ-FABRICADO, DIÂMETRO IGUAL A 2,5 M E ALTURA TOTAL IGUAL A 10,5 M - FORNECIMENTO E INSTALAÇÃO. AF_12/2025</t>
  </si>
  <si>
    <t>RESERVATÓRIO DE CONCRETO PRÉ-FABRICADO, DIÂMETRO IGUAL A 2,5 M E ALTURA TOTAL IGUAL A 15,0 M - FORNECIMENTO E INSTALAÇÃO. AF_12/2025</t>
  </si>
  <si>
    <t>RESERVATÓRIO DE CONCRETO PRÉ-FABRICADO, DIÂMETRO IGUAL A 2,5 M E ALTURA TOTAL IGUAL A 20,0 M - FORNECIMENTO E INSTALAÇÃO. AF_12/2025</t>
  </si>
  <si>
    <t>RESERVATÓRIO DE CONCRETO PRÉ-FABRICADO, DIÂMETRO IGUAL A 2,5 M E ALTURA TOTAL IGUAL A 25,0 M - FORNECIMENTO E INSTALAÇÃO. AF_12/2025</t>
  </si>
  <si>
    <t>RESERVATÓRIO DE CONCRETO PRÉ-FABRICADO, DIÂMETRO IGUAL A 2,5 M E ALTURA TOTAL IGUAL A 30,5 M - FORNECIMENTO E INSTALAÇÃO. AF_12/2025</t>
  </si>
  <si>
    <t>RESERVATÓRIO DE CONCRETO PRÉ-FABRICADO, DIÂMETRO IGUAL A 2,5 M E ALTURA TOTAL MENOR OU IGUAL A 30,5 M - SOMENTE INSTALAÇÃO, SEM FORNECIMENTO. AF_12/2025</t>
  </si>
  <si>
    <t>RESERVATÓRIO DE CONCRETO PRÉ-FABRICADO, DIÂMETRO IGUAL A 3,0 M E ALTURA TOTAL IGUAL A 10,5 M - FORNECIMENTO E INSTALAÇÃO. AF_12/2025</t>
  </si>
  <si>
    <t>RESERVATÓRIO DE CONCRETO PRÉ-FABRICADO, DIÂMETRO IGUAL A 3,0 M E ALTURA TOTAL IGUAL A 15,0 M - FORNECIMENTO E INSTALAÇÃO. AF_12/2025</t>
  </si>
  <si>
    <t>RESERVATÓRIO DE CONCRETO PRÉ-FABRICADO, DIÂMETRO IGUAL A 3,0 M E ALTURA TOTAL IGUAL A 20,0 M - FORNECIMENTO E INSTALAÇÃO. AF_12/2025</t>
  </si>
  <si>
    <t>RESERVATÓRIO DE CONCRETO PRÉ-FABRICADO, DIÂMETRO IGUAL A 3,0 M E ALTURA TOTAL IGUAL A 25,0 M - FORNECIMENTO E INSTALAÇÃO. AF_12/2025</t>
  </si>
  <si>
    <t>RESERVATÓRIO DE CONCRETO PRÉ-FABRICADO, DIÂMETRO IGUAL A 3,0 M E ALTURA TOTAL IGUAL A 30,5 M - FORNECIMENTO E INSTALAÇÃO. AF_12/2025</t>
  </si>
  <si>
    <t>RESERVATÓRIO DE CONCRETO PRÉ-FABRICADO, DIÂMETRO IGUAL A 3,0 M E ALTURA TOTAL MENOR OU IGUAL A 30,5 M - SOMENTE INSTALAÇÃO, SEM FORNECIMENTO. AF_12/2025</t>
  </si>
  <si>
    <t>RESERVATÓRIO METÁLICO, TIPO TAÇA COM COLUNA SECA E CAPACIDADE IGUAL A 10.000 L - FORNECIMENTO E INSTALAÇÃO. AF_12/2025</t>
  </si>
  <si>
    <t>RESERVATÓRIO METÁLICO, TIPO TAÇA COM COLUNA SECA E CAPACIDADE IGUAL A 100.000 L - FORNECIMENTO E INSTALAÇÃO. AF_12/2025</t>
  </si>
  <si>
    <t>RESERVATÓRIO METÁLICO, TIPO TAÇA COM COLUNA SECA E CAPACIDADE IGUAL A 15.000 L - FORNECIMENTO E INSTALAÇÃO. AF_12/2025</t>
  </si>
  <si>
    <t>RESERVATÓRIO METÁLICO, TIPO TAÇA COM COLUNA SECA E CAPACIDADE IGUAL A 20.000 L - FORNECIMENTO E INSTALAÇÃO. AF_12/2025</t>
  </si>
  <si>
    <t>RESERVATÓRIO METÁLICO, TIPO TAÇA COM COLUNA SECA E CAPACIDADE IGUAL A 30.000 L - FORNECIMENTO E INSTALAÇÃO. AF_12/2025</t>
  </si>
  <si>
    <t>RESERVATÓRIO METÁLICO, TIPO TAÇA COM COLUNA SECA E CAPACIDADE IGUAL A 40.000 L - FORNECIMENTO E INSTALAÇÃO. AF_12/2025</t>
  </si>
  <si>
    <t>RESERVATÓRIO METÁLICO, TIPO TAÇA COM COLUNA SECA E CAPACIDADE IGUAL A 5.000 L - FORNECIMENTO E INSTALAÇÃO. AF_12/2025</t>
  </si>
  <si>
    <t>RESERVATÓRIO METÁLICO, TIPO TAÇA COM COLUNA SECA E CAPACIDADE IGUAL A 50.000 L - FORNECIMENTO E INSTALAÇÃO. AF_12/2025</t>
  </si>
  <si>
    <t>RESERVATÓRIO METÁLICO, TIPO TAÇA COM COLUNA SECA E CAPACIDADE IGUAL A 75.000 L - FORNECIMENTO E INSTALAÇÃO. AF_12/2025</t>
  </si>
  <si>
    <t>RESERVATÓRIO METÁLICO, TIPO TAÇA COM ÁGUA NA COLUNA E CAPACIDADE IGUAL A 10.000 L - FORNECIMENTO E INSTALAÇÃO. AF_12/2025</t>
  </si>
  <si>
    <t>RESERVATÓRIO METÁLICO, TIPO TAÇA COM ÁGUA NA COLUNA E CAPACIDADE IGUAL A 100.000 L - FORNECIMENTO E INSTALAÇÃO. AF_12/2025</t>
  </si>
  <si>
    <t>RESERVATÓRIO METÁLICO, TIPO TAÇA COM ÁGUA NA COLUNA E CAPACIDADE IGUAL A 15.000 L - FORNECIMENTO E INSTALAÇÃO. AF_12/2025</t>
  </si>
  <si>
    <t>RESERVATÓRIO METÁLICO, TIPO TAÇA COM ÁGUA NA COLUNA E CAPACIDADE IGUAL A 20.000 L - FORNECIMENTO E INSTALAÇÃO. AF_12/2025</t>
  </si>
  <si>
    <t>RESERVATÓRIO METÁLICO, TIPO TAÇA COM ÁGUA NA COLUNA E CAPACIDADE IGUAL A 30.000 L - FORNECIMENTO E INSTALAÇÃO. AF_12/2025</t>
  </si>
  <si>
    <t>RESERVATÓRIO METÁLICO, TIPO TAÇA COM ÁGUA NA COLUNA E CAPACIDADE IGUAL A 40.000 L - FORNECIMENTO E INSTALAÇÃO. AF_12/2025</t>
  </si>
  <si>
    <t>RESERVATÓRIO METÁLICO, TIPO TAÇA COM ÁGUA NA COLUNA E CAPACIDADE IGUAL A 5.000 L - FORNECIMENTO E INSTALAÇÃO. AF_12/2025</t>
  </si>
  <si>
    <t>RESERVATÓRIO METÁLICO, TIPO TAÇA COM ÁGUA NA COLUNA E CAPACIDADE IGUAL A 50.000 L - FORNECIMENTO E INSTALAÇÃO. AF_12/2025</t>
  </si>
  <si>
    <t>RESERVATÓRIO METÁLICO, TIPO TAÇA COM ÁGUA NA COLUNA E CAPACIDADE IGUAL A 75.000 L - FORNECIMENTO E INSTALAÇÃO. AF_12/2025</t>
  </si>
  <si>
    <t>RESERVATÓRIO METÁLICO, TIPO TUBULAR E CAPACIDADE IGUAL A 10.000 L - FORNECIMENTO E INSTALAÇÃO. AF_12/2025</t>
  </si>
  <si>
    <t>RESERVATÓRIO METÁLICO, TIPO TUBULAR E CAPACIDADE IGUAL A 100.000 L - FORNECIMENTO E INSTALAÇÃO. AF_12/2025</t>
  </si>
  <si>
    <t>RESERVATÓRIO METÁLICO, TIPO TUBULAR E CAPACIDADE IGUAL A 15.000 L - FORNECIMENTO E INSTALAÇÃO. AF_12/2025</t>
  </si>
  <si>
    <t>RESERVATÓRIO METÁLICO, TIPO TUBULAR E CAPACIDADE IGUAL A 20.000 L - FORNECIMENTO E INSTALAÇÃO. AF_12/2025</t>
  </si>
  <si>
    <t>RESERVATÓRIO METÁLICO, TIPO TUBULAR E CAPACIDADE IGUAL A 30.000 L - FORNECIMENTO E INSTALAÇÃO. AF_12/2025</t>
  </si>
  <si>
    <t>RESERVATÓRIO METÁLICO, TIPO TUBULAR E CAPACIDADE IGUAL A 40.000 L - FORNECIMENTO E INSTALAÇÃO. AF_12/2025</t>
  </si>
  <si>
    <t>RESERVATÓRIO METÁLICO, TIPO TUBULAR E CAPACIDADE IGUAL A 5.000 L - FORNECIMENTO E INSTALAÇÃO. AF_12/2025</t>
  </si>
  <si>
    <t>RESERVATÓRIO METÁLICO, TIPO TUBULAR E CAPACIDADE IGUAL A 50.000 L - FORNECIMENTO E INSTALAÇÃO. AF_12/2025</t>
  </si>
  <si>
    <t>RESERVATÓRIO METÁLICO, TIPO TUBULAR E CAPACIDADE IGUAL A 75.000 L - FORNECIMENTO E INSTALAÇÃO. AF_12/2025</t>
  </si>
  <si>
    <t>REVESTIMENTO CERÂMICO PARA PAREDES EXTERNAS EM PASTILHAS DE PORCELANA 2,5 X 2,5 CM (PLACAS DE 30 X 30 CM), ALINHADAS A PRUMO, APLICADO EM SUPERFÍCIES INTERNAS DE SACADA. AF_02/2023</t>
  </si>
  <si>
    <t>REVESTIMENTO CERÂMICO PARA PAREDES EXTERNAS EM PASTILHAS DE PORCELANA 2,5 X 2,5 CM (PLACAS DE 30 X 30 CM), ALINHADAS A PRUMO. AF_02/2023</t>
  </si>
  <si>
    <t>REVESTIMENTO CERÂMICO PARA PAREDES EXTERNAS EM PASTILHAS DE PORCELANA 5 X 5 CM (PLACAS DE 30 X 30 CM), ALINHADAS A PRUMO, APLICADO EM SUPERFÍCIES INTERNAS DE SACADA. AF_02/2023</t>
  </si>
  <si>
    <t>REVESTIMENTO CERÂMICO PARA PAREDES EXTERNAS EM PASTILHAS DE PORCELANA 5 X 5 CM (PLACAS DE 30 X 30 CM), ALINHADAS A PRUMO. AF_02/2023</t>
  </si>
  <si>
    <t>REVESTIMENTO CERÂMICO PARA PAREDES EXTERNAS, COM PLACAS TIPO GRÊS OU SEMIGRÊS, FORMATO MENOR OU IGUAL A 200 CM2, ALINHADAS A PRUMO, APLICADO EM SUPERFÍCIES INTERNAS DE SACADA. AF_02/2023</t>
  </si>
  <si>
    <t>REVESTIMENTO CERÂMICO PARA PAREDES EXTERNAS, COM PLACAS TIPO GRÊS OU SEMIGRÊS, FORMATO MENOR OU IGUAL A 200 CM2, ALINHADAS A PRUMO. AF_02/2023</t>
  </si>
  <si>
    <t>REVESTIMENTO CERÂMICO PARA PAREDES EXTERNAS, COM PLACAS TIPO GRÊS OU SEMIGRÊS, FORMATO MENOR OU IGUAL A 200 CM2, DISPOSTAS EM AMARRAÇÃO, APLICADO EM SUPERFÍCIES INTERNAS DE SACADA. AF_02/2023</t>
  </si>
  <si>
    <t>REVESTIMENTO CERÂMICO PARA PAREDES EXTERNAS, COM PLACAS TIPO GRÊS OU SEMIGRÊS, FORMATO MENOR OU IGUAL A 200 CM2, DISPOSTAS EM AMARRAÇÃO. AF_02/2023</t>
  </si>
  <si>
    <t>REVESTIMENTO CERÂMICO PARA PAREDES INTERNAS COM PLACAS TIPO ESMALTADA DE DIMENSÕES 20X20 CM APLICADAS A MEIA ALTURA DAS PAREDES. AF_02/2023_PE</t>
  </si>
  <si>
    <t>REVESTIMENTO CERÂMICO PARA PAREDES INTERNAS COM PLACAS TIPO ESMALTADA DE DIMENSÕES 20X20 CM APLICADAS EM DIAGONAL, A MEIA ALTURA DAS PAREDES. AF_02/2023_PE</t>
  </si>
  <si>
    <t>REVESTIMENTO CERÂMICO PARA PAREDES INTERNAS COM PLACAS TIPO ESMALTADA DE DIMENSÕES 20X20 CM APLICADAS EM DIAGONAL, NA ALTURA INTEIRA DAS PAREDES. AF_02/2023_PE</t>
  </si>
  <si>
    <t>REVESTIMENTO CERÂMICO PARA PAREDES INTERNAS COM PLACAS TIPO ESMALTADA DE DIMENSÕES 20X20 CM APLICADAS NA ALTURA INTEIRA DAS PAREDES. AF_02/2023_PE</t>
  </si>
  <si>
    <t>REVESTIMENTO CERÂMICO PARA PAREDES INTERNAS COM PLACAS TIPO ESMALTADA DE DIMENSÕES 25X35 CM APLICADAS A MEIA ALTURA DAS PAREDES. AF_02/2023_PE</t>
  </si>
  <si>
    <t>REVESTIMENTO CERÂMICO PARA PAREDES INTERNAS COM PLACAS TIPO ESMALTADA DE DIMENSÕES 25X35 CM APLICADAS NA ALTURA INTEIRA DAS PAREDES. AF_02/2023_PE</t>
  </si>
  <si>
    <t>REVESTIMENTO CERÂMICO PARA PAREDES INTERNAS COM PLACAS TIPO ESMALTADA DE DIMENSÕES 33X45 CM APLICADAS A MEIA ALTURA DAS PAREDES. AF_02/2023_PE</t>
  </si>
  <si>
    <t>REVESTIMENTO CERÂMICO PARA PAREDES INTERNAS COM PLACAS TIPO ESMALTADA DE DIMENSÕES 33X45 CM APLICADAS NA ALTURA INTEIRA DAS PAREDES. AF_02/2023_PE</t>
  </si>
  <si>
    <t>REVESTIMENTO CERÂMICO PARA PAREDES INTERNAS COM PLACAS TIPO ESMALTADA DE DIMENSÕES 60X60 CM APLICADAS A MEIA ALTURA DAS PAREDES. AF_02/2023_PE</t>
  </si>
  <si>
    <t>REVESTIMENTO CERÂMICO PARA PAREDES INTERNAS COM PLACAS TIPO ESMALTADA DE DIMENSÕES 60X60 CM APLICADAS NA ALTURA INTEIRA DAS PAREDES. AF_02/2023_PE</t>
  </si>
  <si>
    <t>REVESTIMENTO CERÂMICO PARA PAREDES INTERNAS COM PLACAS TIPO PASTILHA DE DIMENSÕES 2,5 X 2,5 CM (PLACAS DE 30 X 30 CM) CM APLICADAS A MEIA ALTURA DAS PAREDES. AF_02/2023</t>
  </si>
  <si>
    <t>REVESTIMENTO CERÂMICO PARA PAREDES INTERNAS COM PLACAS TIPO PASTILHA DE DIMENSÕES 2,5 X 2,5 CM (PLACAS DE 30 X 30 CM) CM APLICADAS NA ALTURA INTEIRA DAS PAREDES. AF_02/2023</t>
  </si>
  <si>
    <t>REVESTIMENTO CERÂMICO PARA PAREDES INTERNAS COM PLACAS TIPO PASTILHA DE DIMENSÕES 5 X 5 CM (PLACAS DE 30 X 30 CM) CM APLICADAS A MEIA ALTURA DAS PAREDES. AF_02/2023</t>
  </si>
  <si>
    <t>REVESTIMENTO CERÂMICO PARA PAREDES INTERNAS COM PLACAS TIPO PASTILHA DE DIMENSÕES 5 X 5 CM (PLACAS DE 30 X 30 CM) CM APLICADAS NA ALTURA INTEIRA DAS PAREDES. AF_02/2023</t>
  </si>
  <si>
    <t>REVESTIMENTO CERÂMICO PARA PISO COM PLACAS TIPO ESMALTADA DE DIMENSÕES 35X35 CM APLICADA EM AMBIENTES DE ÁREA ENTRE 5 M2 E 10 M2. AF_02/2023_PE</t>
  </si>
  <si>
    <t>REVESTIMENTO CERÂMICO PARA PISO COM PLACAS TIPO ESMALTADA DE DIMENSÕES 35X35 CM APLICADA EM AMBIENTES DE ÁREA MAIOR QUE 10 M2. AF_02/2023_PE</t>
  </si>
  <si>
    <t>REVESTIMENTO CERÂMICO PARA PISO COM PLACAS TIPO ESMALTADA DE DIMENSÕES 35X35 CM APLICADA EM AMBIENTES DE ÁREA MENOR QUE 5 M2. AF_02/2023_PE</t>
  </si>
  <si>
    <t>REVESTIMENTO CERÂMICO PARA PISO COM PLACAS TIPO ESMALTADA DE DIMENSÕES 35X35 CM APLICADA EM DIAGONAL EM AMBIENTES DE ÁREA ENTRE 5 M² E 10 M². AF_02/2023_PE</t>
  </si>
  <si>
    <t>REVESTIMENTO CERÂMICO PARA PISO COM PLACAS TIPO ESMALTADA DE DIMENSÕES 35X35 CM APLICADA EM DIAGONAL EM AMBIENTES DE ÁREA MAIOR QUE 10 M². AF_02/2023_PE</t>
  </si>
  <si>
    <t>REVESTIMENTO CERÂMICO PARA PISO COM PLACAS TIPO ESMALTADA DE DIMENSÕES 35X35 CM APLICADA EM DIAGONAL EM AMBIENTES DE ÁREA MENOR QUE 5 M². AF_02/2023_PE</t>
  </si>
  <si>
    <t>REVESTIMENTO CERÂMICO PARA PISO COM PLACAS TIPO ESMALTADA DE DIMENSÕES 45X45 CM APLICADA EM AMBIENTES DE ÁREA ENTRE 5 M2 E 10 M2. AF_02/2023_PE</t>
  </si>
  <si>
    <t>REVESTIMENTO CERÂMICO PARA PISO COM PLACAS TIPO ESMALTADA DE DIMENSÕES 45X45 CM APLICADA EM AMBIENTES DE ÁREA MAIOR QUE 10 M2. AF_02/2023_PE</t>
  </si>
  <si>
    <t>REVESTIMENTO CERÂMICO PARA PISO COM PLACAS TIPO ESMALTADA DE DIMENSÕES 45X45 CM APLICADA EM AMBIENTES DE ÁREA MENOR QUE 5 M2. AF_02/2023_PE</t>
  </si>
  <si>
    <t>REVESTIMENTO CERÂMICO PARA PISO COM PLACAS TIPO ESMALTADA DE DIMENSÕES 45X45 CM APLICADA EM DIAGONAL EM AMBIENTES DE ÁREA ENTRE 5 M² E 10 M². AF_02/2023_PE</t>
  </si>
  <si>
    <t>REVESTIMENTO CERÂMICO PARA PISO COM PLACAS TIPO ESMALTADA DE DIMENSÕES 45X45 CM APLICADA EM DIAGONAL EM AMBIENTES DE ÁREA MAIOR QUE 10 M². AF_02/2023_PE</t>
  </si>
  <si>
    <t>REVESTIMENTO CERÂMICO PARA PISO COM PLACAS TIPO ESMALTADA DE DIMENSÕES 45X45 CM APLICADA EM DIAGONAL EM AMBIENTES DE ÁREA MENOR QUE 5 M². AF_02/2023_PE</t>
  </si>
  <si>
    <t>REVESTIMENTO CERÂMICO PARA PISO COM PLACAS TIPO ESMALTADA DE DIMENSÕES 60X60 CM APLICADA EM AMBIENTES DE ÁREA ENTRE 5 M2 E 10 M2. AF_02/2023_PE</t>
  </si>
  <si>
    <t>REVESTIMENTO CERÂMICO PARA PISO COM PLACAS TIPO ESMALTADA DE DIMENSÕES 60X60 CM APLICADA EM AMBIENTES DE ÁREA MAIOR QUE 10 M2. AF_02/2023_PE</t>
  </si>
  <si>
    <t>REVESTIMENTO CERÂMICO PARA PISO COM PLACAS TIPO ESMALTADA DE DIMENSÕES 60X60 CM APLICADA EM AMBIENTES DE ÁREA MENOR QUE 5 M2. AF_02/2023_PE</t>
  </si>
  <si>
    <t>REVESTIMENTO CERÂMICO PARA PISO COM PLACAS TIPO ESMALTADA DE DIMENSÕES 80X80 CM APLICADA EM AMBIENTES DE ÁREA ENTRE 5 M² E 10 M². AF_02/2023_PE</t>
  </si>
  <si>
    <t>REVESTIMENTO CERÂMICO PARA PISO COM PLACAS TIPO ESMALTADA DE DIMENSÕES 80X80 CM APLICADA EM AMBIENTES DE ÁREA MAIOR QUE 10 M². AF_02/2023_PE</t>
  </si>
  <si>
    <t>REVESTIMENTO CERÂMICO PARA PISO COM PLACAS TIPO ESMALTADA DE DIMENSÕES 80X80 CM APLICADA EM AMBIENTES DE ÁREA MENOR QUE 5 M². AF_02/2023_PE</t>
  </si>
  <si>
    <t>REVESTIMENTO CERÂMICO PARA PISO COM PLACAS TIPO PORCELANATO DE DIMENSÕES 60X60 CM APLICADA EM AMBIENTES DE ÁREA ENTRE 5 M² E 10 M². AF_02/2023_PE</t>
  </si>
  <si>
    <t>REVESTIMENTO CERÂMICO PARA PISO COM PLACAS TIPO PORCELANATO DE DIMENSÕES 60X60 CM APLICADA EM AMBIENTES DE ÁREA MENOR QUE 5 M². AF_02/2023_PE</t>
  </si>
  <si>
    <t>REVESTIMENTO CERÂMICO PARA PISO COM PLACAS TIPO PORCELANATO DE DIMENSÕES 80X80 CM APLICADA EM AMBIENTES DE ÁREA ENTRE 5 M² E 10 M². AF_02/2023_PE</t>
  </si>
  <si>
    <t>REVESTIMENTO CERÂMICO PARA PISO COM PLACAS TIPO PORCELANATO DE DIMENSÕES 80X80 CM APLICADA EM AMBIENTES DE ÁREA MAIOR QUE 10 M². AF_02/2023_PE</t>
  </si>
  <si>
    <t>REVESTIMENTO CERÂMICO PARA PISO COM PLACAS TIPO PORCELANATO DE DIMENSÕES 80X80 CM APLICADA EM AMBIENTES DE ÁREA MENOR QUE 5 M². AF_02/2023_PE</t>
  </si>
  <si>
    <t>RODAPÉ CERÂMICO DE 7CM DE ALTURA COM PLACAS TIPO ESMALTADA DE DIMENSÕES 35X35CM. AF_02/2023</t>
  </si>
  <si>
    <t>RODAPÉ CERÂMICO DE 7CM DE ALTURA COM PLACAS TIPO ESMALTADA DE DIMENSÕES 45X45CM. AF_02/2023</t>
  </si>
  <si>
    <t>RODAPÉ CERÂMICO DE 7CM DE ALTURA COM PLACAS TIPO ESMALTADA DE DIMENSÕES 80X80CM. AF_02/2023</t>
  </si>
  <si>
    <t>FORNECIMENTO E INSTALAÇÃO DE BALIZADOR SOBRE ASFALTO. AF_03/2022</t>
  </si>
  <si>
    <t>FORNECIMENTO E INSTALAÇÃO DE BARREIRA DE CONCRETO PERFIL NEW JERSEY DUPLA - 1070 MM. AF_03/2022</t>
  </si>
  <si>
    <t>FORNECIMENTO E INSTALAÇÃO DE BARREIRA DE CONCRETO PERFIL NEW JERSEY DUPLA - 810 MM. AF_03/2022</t>
  </si>
  <si>
    <t>FORNECIMENTO E INSTALAÇÃO DE BARREIRA DE CONCRETO PERFIL NEW JERSEY SIMPLES - 1070 MM. AF_03/2022</t>
  </si>
  <si>
    <t>FORNECIMENTO E INSTALAÇÃO DE BARREIRA DE CONCRETO PERFIL NEW JERSEY SIMPLES - 810 MM. AF_03/2022</t>
  </si>
  <si>
    <t>FORNECIMENTO E INSTALAÇÃO DE BARREIRA DE CONCRETO PERFIL TIPO F DUPLA - 1070 MM. AF_03/2022</t>
  </si>
  <si>
    <t>FORNECIMENTO E INSTALAÇÃO DE BARREIRA DE CONCRETO PERFIL TIPO F DUPLA - 810 MM. AF_03/2022</t>
  </si>
  <si>
    <t>FORNECIMENTO E INSTALAÇÃO DE BARREIRA DE CONCRETO PERFIL TIPO F SIMPLES - 1070 MM. AF_03/2022</t>
  </si>
  <si>
    <t>FORNECIMENTO E INSTALAÇÃO DE BARREIRA DE CONCRETO PERFIL TIPO F SIMPLES - 810 MM. AF_03/2022</t>
  </si>
  <si>
    <t>FORNECIMENTO E INSTALAÇÃO DE BATE RODAS SOBRE ASFALTO. AF_03/2022</t>
  </si>
  <si>
    <t>FORNECIMENTO E INSTALAÇÃO DE CALOTA SOBRE ASFALTO. AF_03/2022</t>
  </si>
  <si>
    <t>FORNECIMENTO E INSTALAÇÃO DE DEFENSA METÁLICA MALEÁVEL DUPLA, SOBRE SOLO. AF_03/2022</t>
  </si>
  <si>
    <t>FORNECIMENTO E INSTALAÇÃO DE DEFENSA METÁLICA MALEÁVEL SIMPLES, SOBRE SOLO. AF_03/2022</t>
  </si>
  <si>
    <t>FORNECIMENTO E INSTALAÇÃO DE DEFENSA METÁLICA SEMI MALEÁVEL DUPLA, SOBRE SOLO. AF_03/2022</t>
  </si>
  <si>
    <t>FORNECIMENTO E INSTALAÇÃO DE DEFENSA METÁLICA SEMI MALEÁVEL SIMPLES (ANCORAGEM), SOBRE SOLO. AF_03/2022</t>
  </si>
  <si>
    <t>FORNECIMENTO E INSTALAÇÃO DE DEFENSA METÁLICA SEMI MALEÁVEL SIMPLES, SOBRE SOLO. AF_03/2022</t>
  </si>
  <si>
    <t>FORNECIMENTO E INSTALAÇÃO DE DEFENSA METÁLICA SEMI-MALEAVEL DUPLA (ANCORAGEM), SOBRE SOLO. AF_03/2022</t>
  </si>
  <si>
    <t>FORNECIMENTO E INSTALAÇÃO DE DEFENSA METÁLICA TRIPLA ONDA DUPLA, SOBRE SOLO. AF_03/2022</t>
  </si>
  <si>
    <t>FORNECIMENTO E INSTALAÇÃO DE DEFENSA METÁLICA TRIPLA ONDA SIMPLES, SOBRE SOLO. AF_03/2022</t>
  </si>
  <si>
    <t>FORNECIMENTO E INSTALAÇÃO DE LOMBADA SOBRE ASFALTO. AF_03/2022</t>
  </si>
  <si>
    <t>FORNECIMENTO E INSTALAÇÃO DE PRISMA SOBRE ASFALTO. AF_03/2022</t>
  </si>
  <si>
    <t>FORNECIMENTO E INSTALAÇÃO DE SEGREGADOR SOBRE ASFALTO. AF_03/2022</t>
  </si>
  <si>
    <t>FORNECIMENTO E INSTALAÇÃO DE TACHA SOBRE ASFALTO. AF_03/2022</t>
  </si>
  <si>
    <t>FORNECIMENTO E INSTALAÇÃO DE TACHÃO SOBRE ASFALTO. AF_03/2022</t>
  </si>
  <si>
    <t>FORNECIMENTO E INSTALAÇÃO DE TERMINAL DE ANCORAGEM DE DEFENSA METÁLICA, EM BARREIRA DE CONCRETO. AF_03/2022</t>
  </si>
  <si>
    <t>FORNECIMENTO E INSTALAÇÃO DE PLACA DE OBRA COM CHAPA GALVANIZADA E ESTRUTURA DE MADEIRA. AF_03/2022_PS</t>
  </si>
  <si>
    <t>FORNECIMENTO E INSTALAÇÃO DE PLACA DE SINALIZAÇÃO EM CHAPA DE ALUMÍNIO EM SUPORTE DE CONCRETO. AF_03/2022</t>
  </si>
  <si>
    <t>FORNECIMENTO E INSTALAÇÃO DE PLACA DE SINALIZAÇÃO EM CHAPA DE ALUMÍNIO EM SUPORTE DE MADEIRA. AF_03/2022</t>
  </si>
  <si>
    <t>FORNECIMENTO E INSTALAÇÃO DE PLACA DE SINALIZAÇÃO EM CHAPA DE ALUMÍNIO EM SUPORTE METÁLICO. AF_03/2022</t>
  </si>
  <si>
    <t>FORNECIMENTO E INSTALAÇÃO DE PLACA DE SINALIZAÇÃO EM CHAPA DE AÇO EM SUPORTE DE CONCRETO. AF_03/2022</t>
  </si>
  <si>
    <t>FORNECIMENTO E INSTALAÇÃO DE PLACA DE SINALIZAÇÃO EM CHAPA DE AÇO EM SUPORTE DE MADEIRA. AF_03/2022</t>
  </si>
  <si>
    <t>FORNECIMENTO E INSTALAÇÃO DE PLACA DE SINALIZAÇÃO EM CHAPA DE AÇO EM SUPORTE METÁLICO. AF_03/2022</t>
  </si>
  <si>
    <t>FORNECIMENTO E INSTALAÇÃO DE PLACA DE SINALIZAÇÃO EM PÓRTICO E SEMI-PÓRTICO. AF_03/2022</t>
  </si>
  <si>
    <t>FORNECIMENTO E INSTALAÇÃO DE PÓRTICO METÁLICO COM VÃO DE 10,3 M. AF_03/2022</t>
  </si>
  <si>
    <t>FORNECIMENTO E INSTALAÇÃO DE PÓRTICO METÁLICO COM VÃO DE 11,4 M. AF_03/2022</t>
  </si>
  <si>
    <t>FORNECIMENTO E INSTALAÇÃO DE PÓRTICO METÁLICO COM VÃO DE 12,5 M. AF_03/2022</t>
  </si>
  <si>
    <t>FORNECIMENTO E INSTALAÇÃO DE PÓRTICO METÁLICO COM VÃO DE 13,6 M. AF_03/2022</t>
  </si>
  <si>
    <t>FORNECIMENTO E INSTALAÇÃO DE PÓRTICO METÁLICO COM VÃO DE 14,8 M. AF_03/2022</t>
  </si>
  <si>
    <t>FORNECIMENTO E INSTALAÇÃO DE PÓRTICO METÁLICO COM VÃO DE 15,9 M. AF_03/2022</t>
  </si>
  <si>
    <t>FORNECIMENTO E INSTALAÇÃO DE PÓRTICO METÁLICO COM VÃO DE 17 M. AF_03/2022</t>
  </si>
  <si>
    <t>FORNECIMENTO E INSTALAÇÃO DE PÓRTICO METÁLICO COM VÃO DE 18,1 M. AF_03/2022</t>
  </si>
  <si>
    <t>FORNECIMENTO E INSTALAÇÃO DE PÓRTICO METÁLICO COM VÃO DE 19,2 M. AF_03/2022</t>
  </si>
  <si>
    <t>FORNECIMENTO E INSTALAÇÃO DE PÓRTICO METÁLICO COM VÃO DE 20,3 M. AF_03/2022</t>
  </si>
  <si>
    <t>FORNECIMENTO E INSTALAÇÃO DE PÓRTICO METÁLICO COM VÃO DE 21,5 M. AF_03/2022</t>
  </si>
  <si>
    <t>FORNECIMENTO E INSTALAÇÃO DE PÓRTICO METÁLICO COM VÃO DE 22,6 M. AF_03/2022</t>
  </si>
  <si>
    <t>FORNECIMENTO E INSTALAÇÃO DE PÓRTICO METÁLICO COM VÃO DE 23,7 M. AF_03/2022</t>
  </si>
  <si>
    <t>FORNECIMENTO E INSTALAÇÃO DE PÓRTICO METÁLICO COM VÃO DE 24,8 M. AF_03/2022</t>
  </si>
  <si>
    <t>FORNECIMENTO E INSTALAÇÃO DE PÓRTICO METÁLICO COM VÃO DE 26 M. AF_03/2022</t>
  </si>
  <si>
    <t>FORNECIMENTO E INSTALAÇÃO DE PÓRTICO METÁLICO COM VÃO DE 27,1 M. AF_03/2022</t>
  </si>
  <si>
    <t>FORNECIMENTO E INSTALAÇÃO DE PÓRTICO METÁLICO COM VÃO DE 9,2 M. AF_03/2022</t>
  </si>
  <si>
    <t>FORNECIMENTO E INSTALAÇÃO DE SEMI PÓRTICO DUPLO METÁLICO COM VÃO DE 2,7 M. AF_03/2022</t>
  </si>
  <si>
    <t>FORNECIMENTO E INSTALAÇÃO DE SEMI PÓRTICO DUPLO METÁLICO COM VÃO DE 3,8 M. AF_03/2022</t>
  </si>
  <si>
    <t>FORNECIMENTO E INSTALAÇÃO DE SEMI PÓRTICO DUPLO METÁLICO COM VÃO DE 4,9 M. AF_03/2022</t>
  </si>
  <si>
    <t>FORNECIMENTO E INSTALAÇÃO DE SEMI PÓRTICO DUPLO METÁLICO COM VÃO DE 6 M. AF_03/2022</t>
  </si>
  <si>
    <t>FORNECIMENTO E INSTALAÇÃO DE SEMI PÓRTICO DUPLO METÁLICO COM VÃO DE 7,2 M. AF_03/2022</t>
  </si>
  <si>
    <t>FORNECIMENTO E INSTALAÇÃO DE SEMI PÓRTICO DUPLO METÁLICO COM VÃO DE 8,3 M. AF_03/2022</t>
  </si>
  <si>
    <t>FORNECIMENTO E INSTALAÇÃO DE SEMI PÓRTICO METÁLICO COM VÃO DE 2,7 M. AF_03/2022</t>
  </si>
  <si>
    <t>FORNECIMENTO E INSTALAÇÃO DE SEMI PÓRTICO METÁLICO COM VÃO DE 3,8 M. AF_03/2022</t>
  </si>
  <si>
    <t>FORNECIMENTO E INSTALAÇÃO DE SEMI PÓRTICO METÁLICO COM VÃO DE 4,9 M. AF_03/2022</t>
  </si>
  <si>
    <t>FORNECIMENTO E INSTALAÇÃO DE SEMI PÓRTICO METÁLICO COM VÃO DE 6 M. AF_03/2022</t>
  </si>
  <si>
    <t>FORNECIMENTO E INSTALAÇÃO DE SEMI PÓRTICO METÁLICO COM VÃO DE 7,2 M. AF_03/2022</t>
  </si>
  <si>
    <t>FORNECIMENTO E INSTALAÇÃO DE SEMI PÓRTICO METÁLICO COM VÃO DE 8,3 M. AF_03/2022</t>
  </si>
  <si>
    <t>FORNECIMENTO E INSTALAÇÃO DE SUPORTE DE MADEIRA PARA PLACAS DE SINALIZAÇÃO EM CONCRETO, COM H= DE 2,5 M E SEÇÃO DE 7,5 X 7,5 CM. AF_03/2022</t>
  </si>
  <si>
    <t>FORNECIMENTO E INSTALAÇÃO DE SUPORTE DE MADEIRA PARA PLACAS DE SINALIZAÇÃO, EM BASE DE CONCRETO, COM H= DE 2,0 M E SEÇÃO DE 7,5 X 7,5 CM. AF_03/2022</t>
  </si>
  <si>
    <t>FORNECIMENTO E INSTALAÇÃO DE SUPORTE DE MADEIRA PARA PLACAS DE SINALIZAÇÃO, EM SOLO, COM H= DE 2,0 M E SEÇÃO DE 7,5 X 7,5 CM. AF_03/2022</t>
  </si>
  <si>
    <t>FORNECIMENTO E INSTALAÇÃO DE SUPORTE DE MADEIRA PARA PLACAS DE SINALIZAÇÃO, EM SOLO, COM H= DE 2,5 M E SEÇÃO DE 7,5 X 7,5 CM. AF_03/2022</t>
  </si>
  <si>
    <t>FORNECIMENTO E INSTALAÇÃO DE SUPORTE METÁLICO GALVANIZADO PARA PLACAS DE SINALIZAÇÃO EM SOLO, COM H= DE 2,5 M E DIÂMETRO DE 2''. AF_03/2022</t>
  </si>
  <si>
    <t>FORNECIMENTO E INSTALAÇÃO DE SUPORTE METÁLICO GALVANIZADO PARA PLACAS DE SINALIZAÇÃO, EM BASE DE CONCRETO, COM H= DE 2,0 M E DIÂMETRO DE 2''. AF_03/2022</t>
  </si>
  <si>
    <t>FORNECIMENTO E INSTALAÇÃO DE SUPORTE METÁLICO GALVANIZADO PARA PLACAS DE SINALIZAÇÃO, EM BASE DE CONCRETO, COM H= DE 2,5 M E DIÂMETRO DE 2''. AF_03/2022</t>
  </si>
  <si>
    <t>FORNECIMENTO E INSTALAÇÃO DE SUPORTE METÁLICO GALVANIZADO PARA PLACAS DE SINALIZAÇÃO, EM SOLO, COM H= DE 2,0 M E DIÂMETRO DE 2''. AF_03/2022</t>
  </si>
  <si>
    <t>BASE METÁLICA PARA MASTRO 1 ½" PARA SPDA - FORNECIMENTO E INSTALAÇÃO. AF_08/2023</t>
  </si>
  <si>
    <t>CONECTOR GRAMPO METÁLICO TIPO OLHAL, PARA SPDA, PARA HASTE DE ATERRAMENTO DE 5/8'' E CABOS DE 10 A 50 MM2 - FORNECIMENTO E INSTALAÇÃO. AF_08/2023</t>
  </si>
  <si>
    <t>CONECTOR GRAMPO PARALELO METÁLICO, PARA SPDA, PARA CABOS DE 6 A 50 MM2 - FORNECIMENTO E INSTALAÇÃO. AF_08/2023</t>
  </si>
  <si>
    <t>CONECTOR SPLIT-BOLT, PARA SPDA, PARA CABOS ATÉ 35 MM2 - FORNECIMENTO E INSTALAÇÃO. AF_08/2023</t>
  </si>
  <si>
    <t>CONECTOR SPLIT-BOLT, PARA SPDA, PARA CABOS ATÉ 50 MM2 - FORNECIMENTO E INSTALAÇÃO. AF_08/2023</t>
  </si>
  <si>
    <t>CONECTOR SPLIT-BOLT, PARA SPDA, PARA CABOS ATÉ 70 MM2 - FORNECIMENTO E INSTALAÇÃO. AF_08/2023</t>
  </si>
  <si>
    <t>CONECTOR SPLIT-BOLT, PARA SPDA, PARA CABOS ATÉ 95 MM2 - FORNECIMENTO E INSTALAÇÃO. AF_08/2023</t>
  </si>
  <si>
    <t>CONECTOR SPLIT-BOLT, PARA SPDA, PARA CABOS DE 16 A 70 MM2 - FORNECIMENTO E INSTALAÇÃO. AF_08/2023</t>
  </si>
  <si>
    <t>CONJUNTO DE ESTAIAMENTO PARA MASTRO DE SPDA (COMPRIMENTO DOS ESTAIS = 12 M) - FORNECIMENTO E INSTALAÇÃO. AF_08/2023</t>
  </si>
  <si>
    <t>CONJUNTO DE ESTAIAMENTO PARA MASTRO DE SPDA (COMPRIMENTO DOS ESTAIS = 2 M) - FORNECIMENTO E INSTALAÇÃO. AF_08/2023</t>
  </si>
  <si>
    <t>CONJUNTO DE ESTAIAMENTO PARA MASTRO DE SPDA (COMPRIMENTO DOS ESTAIS = 4 M) - FORNECIMENTO E INSTALAÇÃO. AF_08/2023</t>
  </si>
  <si>
    <t>CONJUNTO DE ESTAIAMENTO PARA MASTRO DE SPDA (COMPRIMENTO DOS ESTAIS = 8 M) - FORNECIMENTO E INSTALAÇÃO. AF_08/2023</t>
  </si>
  <si>
    <t>CONJUNTO PARA-RAIOS TIPO FRANKLIN PARA SPDA (INCLUSO BASE METÁLICA, MASTRO COM 6 M, CAPTOR FRANKLIN E CONJUNTO DE ESTAIAMENTO COM 3 ESTAIS FLEXÍVEIS DE 4 M) - FORNECIMENTO E INSTALAÇÃO. AF_08/2023</t>
  </si>
  <si>
    <t>CORDOALHA DE COBRE NU 35 MM², NÃO ENTERRADA, COM PRESILHA - FORNECIMENTO E INSTALAÇÃO. AF_08/2023</t>
  </si>
  <si>
    <t>CORDOALHA DE COBRE NU 50 MM², NÃO ENTERRADA, COM ISOLADOR - FORNECIMENTO E INSTALAÇÃO. AF_08/2023</t>
  </si>
  <si>
    <t>CORDOALHA DE COBRE NU 50 MM², NÃO ENTERRADA, COM PRESILHA - FORNECIMENTO E INSTALAÇÃO. AF_08/2023</t>
  </si>
  <si>
    <t>CORDOALHA DE COBRE NU 70 MM², ENTERRADA - FORNECIMENTO E INSTALAÇÃO. AF_08/2023</t>
  </si>
  <si>
    <t>CORDOALHA DE COBRE NU 70 MM², NÃO ENTERRADA, COM ISOLADOR - FORNECIMENTO E INSTALAÇÃO. AF_08/2023</t>
  </si>
  <si>
    <t>CORDOALHA DE COBRE NU 70 MM², NÃO ENTERRADA, COM PRESILHA - FORNECIMENTO E INSTALAÇÃO. AF_08/2023</t>
  </si>
  <si>
    <t>CORDOALHA DE COBRE NU 95 MM², ENTERRADA - FORNECIMENTO E INSTALAÇÃO. AF_08/2023</t>
  </si>
  <si>
    <t>CORDOALHA DE COBRE NU 95 MM², NÃO ENTERRADA, COM ISOLADOR - FORNECIMENTO E INSTALAÇÃO. AF_08/2023</t>
  </si>
  <si>
    <t>FITA DE ALUMÍNIO 70 MM² PARA SPDA - FORNECIMENTO E INSTALAÇÃO. AF_08/2023</t>
  </si>
  <si>
    <t>MINI CAPTOR PARA SPDA - FORNECIMENTO E INSTALAÇÃO. AF_08/2023</t>
  </si>
  <si>
    <t>PRESILHA PARA FIXAÇÃO DE CORDOALHA NÃO ENTERRADA PARA SPDA - FORNECIMENTO E INSTALAÇÃO. AF_08/2023</t>
  </si>
  <si>
    <t>SOLDA EXOTÉRMICA PARA SPDA - FORNECIMENTO E INSTALAÇÃO. AF_08/2023</t>
  </si>
  <si>
    <t>SUPORTE ISOLADOR 2 DESCIDAS PARA FIXAÇÃO DA CORDOALHA DE COBRE EM MASTRO 1 1/2" DE SPDA - FORNECIMENTO E INSTALAÇÃO. AF_08/2023</t>
  </si>
  <si>
    <t>INSTALAÇÃO E FORNECIMENTO DE PAINEL FIXO NA PAREDE COM TOMADAS E SAÍDAS PARA GASES MEDICINAIS. AF_11/2023</t>
  </si>
  <si>
    <t>INSTALAÇÃO E FORNECIMENTO DE PAINEL SUSPENSO COM TOMADAS E SAÍDAS PARA GASES MEDICINAIS. AF_11/2023</t>
  </si>
  <si>
    <t>INSTALAÇÃO E FORNECIMENTO DE POSTO PAREDE, INTERNO OU EXTERNO, PARA REDE DE GASES HOSPITALARES, COM VÁLVULA DE IMPACTO P/ESTANQUEIDADE, PRESSÃO MÁX. TRAB. 8,0 KGF/CM2, CONEXÕES, COM CANOPLA PLÁSTICA COM INDICAÇÃO DO TIPO DE GÁS, COMPLETO. AF_11/2023</t>
  </si>
  <si>
    <t>INSTALAÇÃO E FORNECIMENTO DE RÉGUA DE INALOTERAPIA DE PAREDE PARA REDE DE GÁS COMPRIMIDO, COM 3 PONTOS DE CONSUMO DE GASES IDENTIFICADOS, EM PERFIL DE ALUMÍNIO, APROX. 40 CM, INCLUI VÁLVULA DE IMPACTO E CONEXÕES EM LATÃO, COMPLETO. AF_11/2023</t>
  </si>
  <si>
    <t>INSTALAÇÃO E FORNECIMENTO DE RÉGUA DE INALOTERAPIA DE PAREDE PARA REDE DE GÁS OXIGÊNIO, COM 3 PONTOS DE CONSUMO DE GASES IDENTIFICADOS, EM PERFIL DE ALUMÍNIO ANODIZ., APROX. 40 CM, INCLUI VÁLVULA DE IMPACTO E CONEXÕES EM LATÃO, COMPLETO. AF_11/2023</t>
  </si>
  <si>
    <t>CAIXA DE EMBUTIR EM AÇO GALVANIZADO PARA ABRIGO DE HIDRÔMETRO - FORNECIMENTO E INSTALAÇÃO (EXCLUSIVE HIDRÔMETRO). AF_03/2024</t>
  </si>
  <si>
    <t>CAIXA DE EMBUTIR EM POLICARBONATO PARA ABRIGO DE HIDRÔMETRO - FORNECIMENTO E INSTALAÇÃO (EXCLUSIVE HIDRÔMETRO). AF_03/2024</t>
  </si>
  <si>
    <t>CAIXA DE EMBUTIR EM POLIPROPILENO PARA ABRIGO DE HIDRÔMETRO - FORNECIMENTO E INSTALAÇÃO (EXCLUSIVE HIDRÔMETRO). AF_03/2024</t>
  </si>
  <si>
    <t>CAIXA DE SOBREPOR EM AÇO GALVANIZADO PARA ABRIGO DE HIDRÔMETRO - FORNECIMENTO E INSTALAÇÃO (EXCLUSIVE HIDRÔMETRO). AF_03/2024</t>
  </si>
  <si>
    <t>CAIXA EM CONCRETO PRÉ-MOLDADO PARA ABRIGO DE HIDRÔMETRO COM DN 25 MM - FORNECIMENTO E INSTALAÇÃO (EXCLUSIVE HIDRÔMETRO). AF_03/2024</t>
  </si>
  <si>
    <t>HIDRÔMETRO DN 1 1/2", 20 M³/H - FORNECIMENTO E INSTALAÇÃO. AF_03/2024</t>
  </si>
  <si>
    <t>HIDRÔMETRO DN 1", 10 M³/H - FORNECIMENTO E INSTALAÇÃO. AF_03/2024</t>
  </si>
  <si>
    <t>HIDRÔMETRO DN 1", 7 M³/H - FORNECIMENTO E INSTALAÇÃO. AF_03/2024</t>
  </si>
  <si>
    <t>HIDRÔMETRO DN 1/2", 1,5 M3/H - FORNECIMENTO E INSTALAÇÃO. AF_03/2024</t>
  </si>
  <si>
    <t>HIDRÔMETRO DN 1/2", 3,0 M3/H - FORNECIMENTO E INSTALAÇÃO. AF_03/2024</t>
  </si>
  <si>
    <t>HIDRÔMETRO DN 2", 30 M³/H - FORNECIMENTO E INSTALAÇÃO. AF_03/2024</t>
  </si>
  <si>
    <t>HIDRÔMETRO DN 3/4", 5,0 M3/H - FORNECIMENTO E INSTALAÇÃO. AF_03/2024</t>
  </si>
  <si>
    <t>KIT CAVALETE PARA MEDIÇÃO DE ÁGUA - ENTRADA INDIVIDUALIZADA, EM CPVC DN 28 MM (1"), PARA 1 MEDIDOR - FORNECIMENTO E INSTALAÇÃO (EXCLUSIVE HIDRÔMETRO). AF_03/2024</t>
  </si>
  <si>
    <t>KIT CAVALETE PARA MEDIÇÃO DE ÁGUA - ENTRADA INDIVIDUALIZADA, EM CPVC DN 28 MM (1"), PARA 2 MEDIDORES - FORNECIMENTO E INSTALAÇÃO (EXCLUSIVE HIDRÔMETRO). AF_03/2024</t>
  </si>
  <si>
    <t>KIT CAVALETE PARA MEDIÇÃO DE ÁGUA - ENTRADA INDIVIDUALIZADA, EM CPVC DN 28 MM (1"), PARA 3 MEDIDORES - FORNECIMENTO E INSTALAÇÃO (EXCLUSIVE HIDRÔMETRO). AF_03/2024</t>
  </si>
  <si>
    <t>KIT CAVALETE PARA MEDIÇÃO DE ÁGUA - ENTRADA INDIVIDUALIZADA, EM CPVC DN 28 MM (1"), PARA 4 MEDIDORES - FORNECIMENTO E INSTALAÇÃO (EXCLUSIVE HIDRÔMETRO). AF_03/2024</t>
  </si>
  <si>
    <t>KIT CAVALETE PARA MEDIÇÃO DE ÁGUA - ENTRADA INDIVIDUALIZADA, EM CPVC DN 35 MM (1 1/4"), PARA 1 MEDIDOR - FORNECIMENTO E INSTALAÇÃO (EXCLUSIVE HIDRÔMETRO). AF_03/2024</t>
  </si>
  <si>
    <t>KIT CAVALETE PARA MEDIÇÃO DE ÁGUA - ENTRADA INDIVIDUALIZADA, EM CPVC DN 35 MM (1 1/4"), PARA 2 MEDIDORES - FORNECIMENTO E INSTALAÇÃO (EXCLUSIVE HIDRÔMETRO). AF_03/2024</t>
  </si>
  <si>
    <t>KIT CAVALETE PARA MEDIÇÃO DE ÁGUA - ENTRADA INDIVIDUALIZADA, EM CPVC DN 35 MM (1 1/4"), PARA 3 MEDIDORES - FORNECIMENTO E INSTALAÇÃO (EXCLUSIVE HIDRÔMETRO). AF_03/2024</t>
  </si>
  <si>
    <t>KIT CAVALETE PARA MEDIÇÃO DE ÁGUA - ENTRADA INDIVIDUALIZADA, EM CPVC DN 35 MM (1 1/4"), PARA 4 MEDIDORES - FORNECIMENTO E INSTALAÇÃO (EXCLUSIVE HIDRÔMETRO). AF_03/2024</t>
  </si>
  <si>
    <t>KIT CAVALETE PARA MEDIÇÃO DE ÁGUA - ENTRADA INDIVIDUALIZADA, EM PPR PN20 DN 25 MM (3/4") PARA 1 MEDIDOR - FORNECIMENTO E INSTALAÇÃO (EXCLUSIVE HIDRÔMETRO). AF_03/2024</t>
  </si>
  <si>
    <t>KIT CAVALETE PARA MEDIÇÃO DE ÁGUA - ENTRADA INDIVIDUALIZADA, EM PPR PN20 DN 25 MM (3/4") PARA 2 MEDIDORES - FORNECIMENTO E INSTALAÇÃO (EXCLUSIVE HIDRÔMETRO). AF_03/2024</t>
  </si>
  <si>
    <t>KIT CAVALETE PARA MEDIÇÃO DE ÁGUA - ENTRADA INDIVIDUALIZADA, EM PPR PN20 DN 25 MM (3/4") PARA 3 MEDIDORES - FORNECIMENTO E INSTALAÇÃO (EXCLUSIVE HIDRÔMETRO). AF_03/2024</t>
  </si>
  <si>
    <t>KIT CAVALETE PARA MEDIÇÃO DE ÁGUA - ENTRADA INDIVIDUALIZADA, EM PPR PN20 DN 25 MM (3/4") PARA 4 MEDIDORES - FORNECIMENTO E INSTALAÇÃO (EXCLUSIVE HIDRÔMETRO). AF_03/2024</t>
  </si>
  <si>
    <t>KIT CAVALETE PARA MEDIÇÃO DE ÁGUA - ENTRADA INDIVIDUALIZADA, EM PPR PN20 DN 32 MM (1") PARA 1 MEDIDOR - FORNECIMENTO E INSTALAÇÃO (EXCLUSIVE HIDRÔMETRO). AF_03/2024</t>
  </si>
  <si>
    <t>KIT CAVALETE PARA MEDIÇÃO DE ÁGUA - ENTRADA INDIVIDUALIZADA, EM PPR PN20 DN 32 MM (1") PARA 2 MEDIDORES - FORNECIMENTO E INSTALAÇÃO (EXCLUSIVE HIDRÔMETRO). AF_03/2024</t>
  </si>
  <si>
    <t>KIT CAVALETE PARA MEDIÇÃO DE ÁGUA - ENTRADA INDIVIDUALIZADA, EM PPR PN20 DN 32 MM (1") PARA 3 MEDIDORES - FORNECIMENTO E INSTALAÇÃO (EXCLUSIVE HIDRÔMETRO). AF_03/2024</t>
  </si>
  <si>
    <t>KIT CAVALETE PARA MEDIÇÃO DE ÁGUA - ENTRADA INDIVIDUALIZADA, EM PPR PN20 DN 32 MM (1") PARA 4 MEDIDORES - FORNECIMENTO E INSTALAÇÃO (EXCLUSIVE HIDRÔMETRO). AF_03/2024</t>
  </si>
  <si>
    <t>KIT CAVALETE PARA MEDIÇÃO DE ÁGUA - ENTRADA INDIVIDUALIZADA, EM PPR PN25 DN 25 MM (3/4") PARA 1 MEDIDOR - FORNECIMENTO E INSTALAÇÃO (EXCLUSIVE HIDRÔMETRO). AF_03/2024</t>
  </si>
  <si>
    <t>KIT CAVALETE PARA MEDIÇÃO DE ÁGUA - ENTRADA INDIVIDUALIZADA, EM PPR PN25 DN 25 MM (3/4") PARA 2 MEDIDORES - FORNECIMENTO E INSTALAÇÃO (EXCLUSIVE HIDRÔMETRO). AF_03/2024</t>
  </si>
  <si>
    <t>KIT CAVALETE PARA MEDIÇÃO DE ÁGUA - ENTRADA INDIVIDUALIZADA, EM PPR PN25 DN 25 MM (3/4") PARA 3 MEDIDORES - FORNECIMENTO E INSTALAÇÃO (EXCLUSIVE HIDRÔMETRO). AF_03/2024</t>
  </si>
  <si>
    <t>KIT CAVALETE PARA MEDIÇÃO DE ÁGUA - ENTRADA INDIVIDUALIZADA, EM PPR PN25 DN 25 MM (3/4") PARA 4 MEDIDORES - FORNECIMENTO E INSTALAÇÃO (EXCLUSIVE HIDRÔMETRO). AF_03/2024</t>
  </si>
  <si>
    <t>KIT CAVALETE PARA MEDIÇÃO DE ÁGUA - ENTRADA INDIVIDUALIZADA, EM PPR PN25 DN 32 MM (1") PARA 1 MEDIDOR - FORNECIMENTO E INSTALAÇÃO (EXCLUSIVE HIDRÔMETRO). AF_03/2024</t>
  </si>
  <si>
    <t>KIT CAVALETE PARA MEDIÇÃO DE ÁGUA - ENTRADA INDIVIDUALIZADA, EM PPR PN25 DN 32 MM (1") PARA 2 MEDIDORES - FORNECIMENTO E INSTALAÇÃO (EXCLUSIVE HIDRÔMETRO). AF_03/2024</t>
  </si>
  <si>
    <t>KIT CAVALETE PARA MEDIÇÃO DE ÁGUA - ENTRADA INDIVIDUALIZADA, EM PPR PN25 DN 32 MM (1") PARA 3 MEDIDORES - FORNECIMENTO E INSTALAÇÃO (EXCLUSIVE HIDRÔMETRO). AF_03/2024</t>
  </si>
  <si>
    <t>KIT CAVALETE PARA MEDIÇÃO DE ÁGUA - ENTRADA INDIVIDUALIZADA, EM PPR PN25 DN 32 MM (1") PARA 4 MEDIDORES - FORNECIMENTO E INSTALAÇÃO (EXCLUSIVE HIDRÔMETRO). AF_03/2024</t>
  </si>
  <si>
    <t>KIT CAVALETE PARA MEDIÇÃO DE ÁGUA - ENTRADA INDIVIDUALIZADA, EM PVC 25 MM (3/4"), PARA 1 MEDIDOR - FORNECIMENTO E INSTALAÇÃO (EXCLUSIVE HIDRÔMETRO). AF_03/2024</t>
  </si>
  <si>
    <t>KIT CAVALETE PARA MEDIÇÃO DE ÁGUA - ENTRADA INDIVIDUALIZADA, EM PVC 25 MM (3/4"), PARA 2 MEDIDORES - FORNECIMENTO E INSTALAÇÃO (EXCLUSIVE HIDRÔMETRO). AF_03/2024</t>
  </si>
  <si>
    <t>KIT CAVALETE PARA MEDIÇÃO DE ÁGUA - ENTRADA INDIVIDUALIZADA, EM PVC 25 MM (3/4"), PARA 3 MEDIDORES - FORNECIMENTO E INSTALAÇÃO (EXCLUSIVE HIDRÔMETRO). AF_03/2024</t>
  </si>
  <si>
    <t>KIT CAVALETE PARA MEDIÇÃO DE ÁGUA - ENTRADA INDIVIDUALIZADA, EM PVC 25 MM (3/4"), PARA 4 MEDIDORES - FORNECIMENTO E INSTALAÇÃO (EXCLUSIVE HIDRÔMETRO). AF_03/2024</t>
  </si>
  <si>
    <t>KIT CAVALETE PARA MEDIÇÃO DE ÁGUA - ENTRADA INDIVIDUALIZADA, EM PVC 32 MM (1"), PARA 1 MEDIDOR - FORNECIMENTO E INSTALAÇÃO (EXCLUSIVE HIDRÔMETRO). AF_03/2024</t>
  </si>
  <si>
    <t>KIT CAVALETE PARA MEDIÇÃO DE ÁGUA - ENTRADA INDIVIDUALIZADA, EM PVC 32 MM (1"), PARA 2 MEDIDORES - FORNECIMENTO E INSTALAÇÃO (EXCLUSIVE HIDRÔMETRO). AF_03/2024</t>
  </si>
  <si>
    <t>KIT CAVALETE PARA MEDIÇÃO DE ÁGUA - ENTRADA INDIVIDUALIZADA, EM PVC 32 MM (1"), PARA 3 MEDIDORES - FORNECIMENTO E INSTALAÇÃO (EXCLUSIVE HIDRÔMETRO). AF_03/2024</t>
  </si>
  <si>
    <t>KIT CAVALETE PARA MEDIÇÃO DE ÁGUA - ENTRADA INDIVIDUALIZADA, EM PVC 32 MM (1"), PARA 4 MEDIDORES - FORNECIMENTO E INSTALAÇÃO (EXCLUSIVE HIDRÔMETRO). AF_03/2024</t>
  </si>
  <si>
    <t>KIT CAVALETE PARA MEDIÇÃO DE ÁGUA - ENTRADA PRINCIPAL, EM AÇO GALVANIZADO DN 25 MM (1") - FORNECIMENTO E INSTALAÇÃO (EXCLUSIVE HIDRÔMETRO). AF_03/2024</t>
  </si>
  <si>
    <t>KIT CAVALETE PARA MEDIÇÃO DE ÁGUA - ENTRADA PRINCIPAL, EM AÇO GALVANIZADO DN 32 MM (1 1/4") - FORNECIMENTO E INSTALAÇÃO (EXCLUSIVE HIDRÔMETRO). AF_03/2024</t>
  </si>
  <si>
    <t>KIT CAVALETE PARA MEDIÇÃO DE ÁGUA - ENTRADA PRINCIPAL, EM AÇO GALVANIZADO DN 40 MM (1 1/2") - FORNECIMENTO E INSTALAÇÃO (EXCLUSIVE HIDRÔMETRO). AF_03/2024</t>
  </si>
  <si>
    <t>KIT CAVALETE PARA MEDIÇÃO DE ÁGUA - ENTRADA PRINCIPAL, EM AÇO GALVANIZADO DN 50 MM (2") - FORNECIMENTO E INSTALAÇÃO (EXCLUSIVE HIDRÔMETRO). AF_03/2024</t>
  </si>
  <si>
    <t>KIT CAVALETE PARA MEDIÇÃO DE ÁGUA - ENTRADA PRINCIPAL, EM PVC 20 MM (1/2") - FORNECIMENTO E INSTALAÇÃO (EXCLUSIVE HIDRÔMETRO). AF_03/2024</t>
  </si>
  <si>
    <t>SOLDA DE TOPO EM CHAPA/PERFIL/TUBO DE AÇO CHANFRADO, ESPESSURA=1/2''. AF_06/2018</t>
  </si>
  <si>
    <t>SOLDA DE TOPO EM CHAPA/PERFIL/TUBO DE AÇO CHANFRADO, ESPESSURA=1/4''. AF_06/2018</t>
  </si>
  <si>
    <t>SOLDA DE TOPO EM CHAPA/PERFIL/TUBO DE AÇO CHANFRADO, ESPESSURA=3/4''. AF_06/2018</t>
  </si>
  <si>
    <t>SOLDA DE TOPO EM CHAPA/PERFIL/TUBO DE AÇO CHANFRADO, ESPESSURA=3/8''. AF_06/2018</t>
  </si>
  <si>
    <t>SOLDA DE TOPO EM CHAPA/PERFIL/TUBO DE AÇO CHANFRADO, ESPESSURA=5/16''. AF_06/2018</t>
  </si>
  <si>
    <t>SOLDA DE TOPO EM CHAPA/PERFIL/TUBO DE AÇO CHANFRADO, ESPESSURA=5/8''. AF_06/2018</t>
  </si>
  <si>
    <t>CORTE RASO E RECORTE DE ÁRVORE COM DIÂMETRO DE TRONCO MAIOR OU IGUAL A 0,20 M E MENOR QUE 0,40 M. AF_03/2024</t>
  </si>
  <si>
    <t>CORTE RASO E RECORTE DE ÁRVORE COM DIÂMETRO DE TRONCO MAIOR OU IGUAL A 0,40 M E MENOR QUE 0,60 M. AF_03/2024</t>
  </si>
  <si>
    <t>CORTE RASO E RECORTE DE ÁRVORE COM DIÂMETRO DE TRONCO MAIOR OU IGUAL A 0,60 M. AF_03/2024</t>
  </si>
  <si>
    <t>LIMPEZA MANUAL DE VEGETAÇÃO EM TERRENO COM ENXADA. AF_03/2024</t>
  </si>
  <si>
    <t>LIMPEZA MECANIZADA DE CAMADA VEGETAL, VEGETAÇÃO E PEQUENAS ÁRVORES (DIÂMETRO DE TRONCO MENOR QUE 0,20 M), COM TRATOR DE ESTEIRAS. AF_03/2024</t>
  </si>
  <si>
    <t>PODA EM ALTURA DE ÁRVORE COM DIÂMETRO DE TRONCO MAIOR OU IGUAL A 0,20 M E MENOR QUE 0,40 M. AF_03/2024</t>
  </si>
  <si>
    <t>PODA EM ALTURA DE ÁRVORE COM DIÂMETRO DE TRONCO MAIOR OU IGUAL A 0,40 M E MENOR QUE 0,60 M. AF_03/2024</t>
  </si>
  <si>
    <t>PODA EM ALTURA DE ÁRVORE COM DIÂMETRO DE TRONCO MAIOR OU IGUAL A 0,60 M. AF_03/2024</t>
  </si>
  <si>
    <t>PODA EM ALTURA DE ÁRVORE COM DIÂMETRO DE TRONCO MENOR QUE 0,20 M. AF_03/2024</t>
  </si>
  <si>
    <t>REMOÇÃO DE RAÍZES REMANESCENTES DE TRONCO DE ÁRVORE COM DIÂMETRO MAIOR OU IGUAL A 0,20 M E MENOR QUE 0,40 M. AF_03/2024</t>
  </si>
  <si>
    <t>REMOÇÃO DE RAÍZES REMANESCENTES DE TRONCO DE ÁRVORE COM DIÂMETRO MAIOR OU IGUAL A 0,40 M E MENOR QUE 0,60 M. AF_03/2024</t>
  </si>
  <si>
    <t>REMOÇÃO DE RAÍZES REMANESCENTES DE TRONCO DE ÁRVORE COM DIÂMETRO MAIOR OU IGUAL A 0,60 M. AF_03/2024</t>
  </si>
  <si>
    <t>AMARRAÇÃO DE TELHAS CERÂMICAS OU DE CONCRETO. AF_07/2019</t>
  </si>
  <si>
    <t>CALHA DE BEIRAL, SEMICIRCULAR DE PVC, DIAMETRO 125 MM, INCLUINDO CABECEIRAS, EMENDAS, BOCAIS, SUPORTES E VEDAÇÕES, EXCLUINDO CONDUTORES, INCLUSO TRANSPORTE VERTICAL. AF_07/2019</t>
  </si>
  <si>
    <t>CALHA EM CHAPA DE AÇO GALVANIZADO NÚMERO 24, DESENVOLVIMENTO DE 100 CM, INCLUSO TRANSPORTE VERTICAL. AF_07/2019</t>
  </si>
  <si>
    <t>CALHA EM CHAPA DE AÇO GALVANIZADO NÚMERO 24, DESENVOLVIMENTO DE 33 CM, INCLUSO TRANSPORTE VERTICAL. AF_07/2019</t>
  </si>
  <si>
    <t>CALHA EM CHAPA DE AÇO GALVANIZADO NÚMERO 24, DESENVOLVIMENTO DE 50 CM, INCLUSO TRANSPORTE VERTICAL. AF_07/2019</t>
  </si>
  <si>
    <t>CUMEEIRA E ESPIGÃO PARA TELHA CERÂMICA EMBOÇADA COM ARGAMASSA TRAÇO 1:2:9 (CIMENTO, CAL E AREIA), PARA TELHADOS COM MAIS DE 2 ÁGUAS, INCLUSO TRANSPORTE VERTICAL. AF_07/2019</t>
  </si>
  <si>
    <t>CUMEEIRA E ESPIGÃO PARA TELHA DE CONCRETO EMBOÇADA COM ARGAMASSA TRAÇO 1:2:9 (CIMENTO, CAL E AREIA), PARA TELHADOS COM MAIS DE 2 ÁGUAS, INCLUSO TRANSPORTE VERTICAL. AF_07/2019</t>
  </si>
  <si>
    <t>CUMEEIRA NORMAL PARA TELHA TRAPEZOIDAL DE AÇO, E = 0,5 MM, INCLUSO ACESSÓRIOS DE FIXAÇÃO E IÇAMENTO. AF_07/2019</t>
  </si>
  <si>
    <t>CUMEEIRA PARA TELHA CERÂMICA EMBOÇADA COM ARGAMASSA TRAÇO 1:2:9 (CIMENTO, CAL E AREIA) PARA TELHADOS COM ATÉ 2 ÁGUAS, INCLUSO TRANSPORTE VERTICAL. AF_07/2019</t>
  </si>
  <si>
    <t>CUMEEIRA PARA TELHA DE CONCRETO EMBOÇADA COM ARGAMASSA TRAÇO 1:2:9 (CIMENTO, CAL E AREIA) PARA TELHADOS COM ATÉ 2 ÁGUAS, INCLUSO TRANSPORTE VERTICAL. AF_07/2019</t>
  </si>
  <si>
    <t>CUMEEIRA PARA TELHA DE FIBROCIMENTO ESTRUTURAL E = 6 MM, INCLUSO ACESSÓRIOS DE FIXAÇÃO E IÇAMENTO. AF_07/2019</t>
  </si>
  <si>
    <t>CUMEEIRA PARA TELHA DE FIBROCIMENTO ONDULADA E = 6 MM, INCLUSO ACESSÓRIOS DE FIXAÇÃO E IÇAMENTO. AF_07/2019</t>
  </si>
  <si>
    <t>CUMEEIRA SHED PARA TELHA ONDULADA DE FIBROCIMENTO, E = 6 MM, INCLUSO ACESSÓRIOS DE FIXAÇÃO E IÇAMENTO. AF_07/2019</t>
  </si>
  <si>
    <t>EMBOÇAMENTO COM ARGAMASSA TRAÇO 1:2:9 (CIMENTO, CAL E AREIA). AF_07/2019</t>
  </si>
  <si>
    <t>ISOLAMENTO TERMOACÚSTICO COM LÃ MINERAL NA SUBCOBERTURA, INCLUSO TRANSPORTE VERTICAL. AF_07/2019</t>
  </si>
  <si>
    <t>RETIRADA E RECOLOCAÇÃO DE TELHA CERÂMICA CAPA-CANAL, COM ATÉ DUAS ÁGUAS, INCLUSO IÇAMENTO. AF_07/2019</t>
  </si>
  <si>
    <t>RETIRADA E RECOLOCAÇÃO DE TELHA CERÂMICA CAPA-CANAL, COM MAIS DE DUAS ÁGUAS, INCLUSO IÇAMENTO. AF_07/2019</t>
  </si>
  <si>
    <t>RETIRADA E RECOLOCAÇÃO DE TELHA CERÂMICA DE ENCAIXE, COM ATÉ DUAS ÁGUAS, INCLUSO IÇAMENTO. AF_07/2019</t>
  </si>
  <si>
    <t>RETIRADA E RECOLOCAÇÃO DE TELHA CERÂMICA DE ENCAIXE, COM MAIS DE DUAS ÁGUAS, INCLUSO IÇAMENTO. AF_07/2019</t>
  </si>
  <si>
    <t>RUFO EM CHAPA DE AÇO GALVANIZADO NÚMERO 24, CORTE DE 25 CM, INCLUSO TRANSPORTE VERTICAL. AF_07/2019</t>
  </si>
  <si>
    <t>RUFO EM FIBROCIMENTO PARA TELHA ONDULADA E = 6 MM, ABA DE 26 CM, INCLUSO TRANSPORTE VERTICAL, EXCETO CONTRARRUFO. AF_07/2019</t>
  </si>
  <si>
    <t>RUFO EXTERNO/INTERNO EM CHAPA DE AÇO GALVANIZADO NÚMERO 26, CORTE DE 33 CM, INCLUSO IÇAMENTO. AF_07/2019</t>
  </si>
  <si>
    <t>SUBCOBERTURA COM MANTA PLÁSTICA REVESTIDA POR PELÍCULA DE ALUMÍNO, INCLUSO TRANSPORTE VERTICAL. AF_07/2019</t>
  </si>
  <si>
    <t>TELHAMENTO COM TELHA CERÂMICA CAPA-CANAL, TIPO COLONIAL, COM ATÉ 2 ÁGUAS, INCLUSO TRANSPORTE VERTICAL. AF_07/2019</t>
  </si>
  <si>
    <t>TELHAMENTO COM TELHA CERÂMICA CAPA-CANAL, TIPO COLONIAL,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</si>
  <si>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</si>
  <si>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</si>
  <si>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</si>
  <si>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</si>
  <si>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</si>
  <si>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</si>
  <si>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PORTUGUESA, COM ATÉ 2 ÁGUAS, INCLUSO TRANSPORTE VERTICAL. AF_07/2019</t>
  </si>
  <si>
    <t>TELHAMENTO COM TELHA CERÂMICA DE ENCAIXE, TIPO PORTUGUESA,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</si>
  <si>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</si>
  <si>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</si>
  <si>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DE AÇO/ALUMÍNIO E = 0,5 MM, COM ATÉ 2 ÁGUAS, INCLUSO IÇAMENTO. AF_07/2019</t>
  </si>
  <si>
    <t>TELHAMENTO COM TELHA DE CONCRETO DE ENCAIXE, COM ATÉ 2 ÁGUAS, INCLUSO TRANSPORTE VERTICAL. AF_07/2019</t>
  </si>
  <si>
    <t>TELHAMENTO COM TELHA DE CONCRETO DE ENCAIXE, COM MAIS DE 2 ÁGUAS, INCLUSO TRANSPORTE VERTICAL. AF_07/2019</t>
  </si>
  <si>
    <t>TELHAMENTO COM TELHA DE ENCAIXE, TIPO FRANCESA DE VIDRO, COM ATÉ 2 ÁGUAS, INCLUSO TRANSPORTE VERTICAL. AF_07/2019</t>
  </si>
  <si>
    <t>TELHAMENTO COM TELHA ESTRUTURAL DE FIBROCIMENTO E= 8 MM, COM ATÉ 2 ÁGUAS, INCLUSO IÇAMENTO. AF_07/2019_PS</t>
  </si>
  <si>
    <t>TELHAMENTO COM TELHA METÁLICA TERMOACÚSTICA E = 30 MM, COM ATÉ 2 ÁGUAS, INCLUSO IÇAMENTO. AF_07/2019</t>
  </si>
  <si>
    <t>TELHAMENTO COM TELHA ONDULADA DE FIBRA DE VIDRO E = 0,6 MM, PARA TELHADO COM INCLINAÇÃO MAIOR QUE 10°, COM ATÉ 2 ÁGUAS, INCLUSO IÇAMENTO. AF_07/2019</t>
  </si>
  <si>
    <t>TELHAMENTO COM TELHA ONDULADA DE FIBROCIMENTO E = 6 MM, COM RECOBRIMENTO LATERAL DE 1 1/4 DE ONDA PARA TELHADO COM INCLINAÇÃO MÁXIMA DE 10°, COM ATÉ 2 ÁGUAS, INCLUSO IÇAMENTO. AF_07/2019</t>
  </si>
  <si>
    <t>TELHAMENTO COM TELHA ONDULADA DE FIBROCIMENTO E = 6 MM, COM RECOBRIMENTO LATERAL DE 1/4 DE ONDA PARA TELHADO COM INCLINAÇÃO MAIOR QUE 10°, COM ATÉ 2 ÁGUAS, INCLUSO IÇAMENTO. AF_07/2019</t>
  </si>
  <si>
    <t>SUPORTE PARA TRANSFORMADOR EM POSTE DE CONCRETO CIRCULAR - FORNECIMENTO E INSTALAÇÃO. AF_12/2020</t>
  </si>
  <si>
    <t>SUPORTE PARA TRANSFORMADOR EM POSTE DE CONCRETO DUPLO T - FORNECIMENTO E INSTALAÇÃO. AF_12/2020</t>
  </si>
  <si>
    <t>TRANSFORMADOR DE DISTRIBUIÇÃO, 1000 KVA, TRIFÁSICO, 60 HZ, CLASSE 15 KV, IMERSO EM ÓLEO MINERAL, INSTALAÇÃO EM SOLO (NÃO INCLUSO ABRIGO) - FORNECIMENTO E INSTALAÇÃO. AF_02/2022</t>
  </si>
  <si>
    <t>TRANSFORMADOR DE DISTRIBUIÇÃO, 112,5 KVA, TRIFÁSICO, 60 HZ, CLASSE 15 KV, IMERSO EM ÓLEO MINERAL, INSTALAÇÃO EM POSTE (NÃO INCLUSO SUPORTE) - FORNECIMENTO E INSTALAÇÃO. AF_12/2020</t>
  </si>
  <si>
    <t>TRANSFORMADOR DE DISTRIBUIÇÃO, 150 KVA, TRIFÁSICO, 60 HZ, CLASSE 15 KV, IMERSO EM ÓLEO MINERAL, INSTALAÇÃO EM POSTE (NÃO INCLUSO SUPORTE) - FORNECIMENTO E INSTALAÇÃO. AF_12/2020</t>
  </si>
  <si>
    <t>TRANSFORMADOR DE DISTRIBUIÇÃO, 225 KVA, TRIFÁSICO, 60 HZ, CLASSE 15 KV, IMERSO EM ÓLEO MINERAL, INSTALAÇÃO EM POSTE (NÃO INCLUSO SUPORTE) - FORNECIMENTO E INSTALAÇÃO. AF_12/2020</t>
  </si>
  <si>
    <t>TRANSFORMADOR DE DISTRIBUIÇÃO, 30 KVA, TRIFÁSICO, 60 HZ, CLASSE 15 KV, IMERSO EM ÓLEO MINERAL, INSTALAÇÃO EM POSTE (NÃO INCLUSO SUPORTE) - FORNECIMENTO E INSTALAÇÃO. AF_12/2020</t>
  </si>
  <si>
    <t>TRANSFORMADOR DE DISTRIBUIÇÃO, 300 KVA, TRIFÁSICO, 60 HZ, CLASSE 15 KV, IMERSO EM ÓLEO MINERAL, INSTALAÇÃO EM POSTE (NÃO INCLUSO SUPORTE) - FORNECIMENTO E INSTALAÇÃO. AF_12/2020</t>
  </si>
  <si>
    <t>TRANSFORMADOR DE DISTRIBUIÇÃO, 45 KVA, TRIFÁSICO, 60 HZ, CLASSE 15 KV, IMERSO EM ÓLEO MINERAL, INSTALAÇÃO EM POSTE (NÃO INCLUSO SUPORTE) - FORNECIMENTO E INSTALAÇÃO. AF_12/2020</t>
  </si>
  <si>
    <t>TRANSFORMADOR DE DISTRIBUIÇÃO, 500KVA, TRIFÁSICO, 60 HZ, CLASSE 15 KV, IMERSO EM ÓLEO MINERAL, INSTALAÇÃO EM SOLO (NÃO INCLUSO ABRIGO) - FORNECIMENTO E INSTALAÇÃO. AF_02/2022</t>
  </si>
  <si>
    <t>TRANSFORMADOR DE DISTRIBUIÇÃO, 75 KVA, TRIFÁSICO, 60 HZ, CLASSE 15 KV, IMERSO EM ÓLEO MINERAL, INSTALAÇÃO EM POSTE (NÃO INCLUSO SUPORTE) - FORNECIMENTO E INSTALAÇÃO. AF_12/2020</t>
  </si>
  <si>
    <t>TRANSFORMADOR DE DISTRIBUIÇÃO, 750 KVA, TRIFÁSICO, 60 HZ, CLASSE 15 KV, IMERSO EM ÓLEO MINERAL, INSTALAÇÃO EM SOLO (NÃO INCLUSO ABRIGO) - FORNECIMENTO E INSTALAÇÃO. AF_02/2022</t>
  </si>
  <si>
    <t>CARGA E DESCARGA COM CARRINHO PLATAFORMA, DE BANCADA DE MÁRMORE OU GRANITO PARA COZINHA/LAVATÓRIO OU MÁRMORE SINTÉTICO COM CUBA INTEGRADA, EM BALSA DE 1000 TONELADAS. AF_05/2024</t>
  </si>
  <si>
    <t>T</t>
  </si>
  <si>
    <t>CARGA E DESCARGA COM CARRINHO PLATAFORMA, DE BANCADA DE MÁRMORE OU GRANITO PARA COZINHA/LAVATÓRIO OU MÁRMORE SINTÉTICO COM CUBA INTEGRADA, EM BALSA DE 1500 TONELADAS. AF_05/2024</t>
  </si>
  <si>
    <t>CARGA E DESCARGA COM CARRINHO PLATAFORMA, DE BANCADA DE MÁRMORE OU GRANITO PARA COZINHA/LAVATÓRIO OU MÁRMORE SINTÉTICO COM CUBA INTEGRADA, EM BALSA DE 2000 TONELADAS. AF_05/2024</t>
  </si>
  <si>
    <t>CARGA E DESCARGA COM CARRINHO PLATAFORMA, DE BANCADA DE MÁRMORE OU GRANITO PARA COZINHA/LAVATÓRIO OU MÁRMORE SINTÉTICO COM CUBA INTEGRADA, EM BALSA DE 600 TONELADAS. AF_05/2024</t>
  </si>
  <si>
    <t>CARGA E DESCARGA COM MANIPULADOR TELESCÓPICO, DE PÁLETE DE BACIA SANITÁRIA, CAIXA ACOPLADA, TANQUE OU PIA, EM BALSA DE 1000 TONELADAS. AF_05/2024</t>
  </si>
  <si>
    <t>CARGA E DESCARGA COM MANIPULADOR TELESCÓPICO, DE PÁLETE DE BACIA SANITÁRIA, CAIXA ACOPLADA, TANQUE OU PIA, EM BALSA DE 1500 TONELADAS. AF_05/2024</t>
  </si>
  <si>
    <t>CARGA E DESCARGA COM MANIPULADOR TELESCÓPICO, DE PÁLETE DE BACIA SANITÁRIA, CAIXA ACOPLADA, TANQUE OU PIA, EM BALSA DE 2000 TONELADAS. AF_05/2024</t>
  </si>
  <si>
    <t>CARGA E DESCARGA COM MANIPULADOR TELESCÓPICO, DE PÁLETE DE BACIA SANITÁRIA, CAIXA ACOPLADA, TANQUE OU PIA, EM BALSA DE 600 TONELADAS. AF_05/2024</t>
  </si>
  <si>
    <t>CARGA E DESCARGA COM MANIPULADOR TELESCÓPICO, DE PÁLETE DE BLOCOS VAZADOS DE CONCRETO OU CERÂMICO, EM BALSA DE 1000 TONELADAS. AF_05/2024</t>
  </si>
  <si>
    <t>CARGA E DESCARGA COM MANIPULADOR TELESCÓPICO, DE PÁLETE DE BLOCOS VAZADOS DE CONCRETO OU CERÂMICO, EM BALSA DE 1500 TONELADAS. AF_05/2024</t>
  </si>
  <si>
    <t>CARGA E DESCARGA COM MANIPULADOR TELESCÓPICO, DE PÁLETE DE BLOCOS VAZADOS DE CONCRETO OU CERÂMICO, EM BALSA DE 2000 TONELADAS. AF_05/2024</t>
  </si>
  <si>
    <t>CARGA E DESCARGA COM MANIPULADOR TELESCÓPICO, DE PÁLETE DE BLOCOS VAZADOS DE CONCRETO OU CERÂMICO, EM BALSA DE 600 TONELADAS. AF_05/2024</t>
  </si>
  <si>
    <t>CARGA E DESCARGA COM MANIPULADOR TELESCÓPICO, DE PÁLETE DE CAIXAS COM REVESTIMENTO CERÂMICO, EM BALSA DE 1000 TONELADAS. AF_05/2024</t>
  </si>
  <si>
    <t>CARGA E DESCARGA COM MANIPULADOR TELESCÓPICO, DE PÁLETE DE CAIXAS COM REVESTIMENTO CERÂMICO, EM BALSA DE 1500 TONELADAS. AF_05/2024</t>
  </si>
  <si>
    <t>CARGA E DESCARGA COM MANIPULADOR TELESCÓPICO, DE PÁLETE DE CAIXAS COM REVESTIMENTO CERÂMICO, EM BALSA DE 2000 TONELADAS. AF_05/2024</t>
  </si>
  <si>
    <t>CARGA E DESCARGA COM MANIPULADOR TELESCÓPICO, DE PÁLETE DE CAIXAS COM REVESTIMENTO CERÂMICO, EM BALSA DE 600 TONELADAS. AF_05/2024</t>
  </si>
  <si>
    <t>CARGA E DESCARGA COM MANIPULADOR TELESCÓPICO, DE PÁLETE DE LATAS 18 LITROS, EM BALSA DE 1000 TONELADAS. AF_05/2024</t>
  </si>
  <si>
    <t>CARGA E DESCARGA COM MANIPULADOR TELESCÓPICO, DE PÁLETE DE LATAS 18 LITROS, EM BALSA DE 1500 TONELADAS. AF_05/2024</t>
  </si>
  <si>
    <t>CARGA E DESCARGA COM MANIPULADOR TELESCÓPICO, DE PÁLETE DE LATAS 18 LITROS, EM BALSA DE 2000 TONELADAS. AF_05/2024</t>
  </si>
  <si>
    <t>CARGA E DESCARGA COM MANIPULADOR TELESCÓPICO, DE PÁLETE DE LATAS 18 LITROS, EM BALSA DE 600 TONELADAS. AF_05/2024</t>
  </si>
  <si>
    <t>CARGA E DESCARGA COM MANIPULADOR TELESCÓPICO, DE PÁLETE DE SACOS, EM BALSA DE 1000 TONELADAS. AF_05/2024</t>
  </si>
  <si>
    <t>CARGA E DESCARGA COM MANIPULADOR TELESCÓPICO, DE PÁLETE DE SACOS, EM BALSA DE 1500 TONELADAS. AF_05/2024</t>
  </si>
  <si>
    <t>CARGA E DESCARGA COM MANIPULADOR TELESCÓPICO, DE PÁLETE DE SACOS, EM BALSA DE 2000 TONELADAS. AF_05/2024</t>
  </si>
  <si>
    <t>CARGA E DESCARGA COM MANIPULADOR TELESCÓPICO, DE PÁLETE DE SACOS, EM BALSA DE 600 TONELADAS. AF_05/2024</t>
  </si>
  <si>
    <t>CARGA E DESCARGA COM MANIPULADOR TELESCÓPICO, DE PÁLETE DE TELHA DE CONCRETO OU CERÂMICA, EM BALSA DE 1000 TONELADAS. AF_05/2024</t>
  </si>
  <si>
    <t>CARGA E DESCARGA COM MANIPULADOR TELESCÓPICO, DE PÁLETE DE TELHA DE CONCRETO OU CERÂMICA, EM BALSA DE 1500 TONELADAS. AF_05/2024</t>
  </si>
  <si>
    <t>CARGA E DESCARGA COM MANIPULADOR TELESCÓPICO, DE PÁLETE DE TELHA DE CONCRETO OU CERÂMICA, EM BALSA DE 2000 TONELADAS. AF_05/2024</t>
  </si>
  <si>
    <t>CARGA E DESCARGA COM MANIPULADOR TELESCÓPICO, DE PÁLETE DE TELHA DE CONCRETO OU CERÂMICA, EM BALSA DE 600 TONELADAS. AF_05/2024</t>
  </si>
  <si>
    <t>CARGA E DESCARGA COM MANIPULADOR TELESCÓPICO, DE TELHAS TERMOACÚSTICAS, FIBROCIMENTO, AÇO ZINCADO, FIBROCIMENTO ESTRUTURAL, CANALETE 90 OU KALHETÃO, EM BALSA DE 1000 TONELADAS. AF_05/2024</t>
  </si>
  <si>
    <t>CARGA E DESCARGA COM MANIPULADOR TELESCÓPICO, DE TELHAS TERMOACÚSTICAS, FIBROCIMENTO, AÇO ZINCADO, FIBROCIMENTO ESTRUTURAL, CANALETE 90 OU KALHETÃO, EM BALSA DE 1500 TONELADAS. AF_05/2024</t>
  </si>
  <si>
    <t>CARGA E DESCARGA COM MANIPULADOR TELESCÓPICO, DE TELHAS TERMOACÚSTICAS, FIBROCIMENTO, AÇO ZINCADO, FIBROCIMENTO ESTRUTURAL, CANALETE 90 OU KALHETÃO, EM BALSA DE 2000 TONELADAS. AF_05/2024</t>
  </si>
  <si>
    <t>CARGA E DESCARGA COM MANIPULADOR TELESCÓPICO, DE TELHAS TERMOACÚSTICAS, FIBROCIMENTO, AÇO ZINCADO, FIBROCIMENTO ESTRUTURAL, CANALETE 90 OU KALHETÃO, EM BALSA DE 600 TONELADAS. AF_05/2024</t>
  </si>
  <si>
    <t>CARGA E DESCARGA DE BETONEIRA, COM CAMINHÃO CARROCERIA COM GUINDAUTO (MUNCK) 11,7 TM, EM BALSA DE 1000 TONELADAS. AF_05/2024</t>
  </si>
  <si>
    <t>CARGA E DESCARGA DE BETONEIRA, COM CAMINHÃO CARROCERIA COM GUINDAUTO (MUNCK) 11,7 TM, EM BALSA DE 1500 TONELADAS. AF_05/2024</t>
  </si>
  <si>
    <t>CARGA E DESCARGA DE BETONEIRA, COM CAMINHÃO CARROCERIA COM GUINDAUTO (MUNCK) 11,7 TM, EM BALSA DE 2000 TONELADAS. AF_05/2024</t>
  </si>
  <si>
    <t>CARGA E DESCARGA DE BETONEIRA, COM CAMINHÃO CARROCERIA COM GUINDAUTO (MUNCK) 11,7 TM, EM BALSA DE 600 TONELADAS. AF_05/2024</t>
  </si>
  <si>
    <t>CARGA E DESCARGA DE CAMINHÃO DE 10 M³, EM BALSA DE 1000 TONELADAS. AF_05/2024</t>
  </si>
  <si>
    <t>CARGA E DESCARGA DE CAMINHÃO DE 10 M³, EM BALSA DE 1500 TONELADAS. AF_05/2024</t>
  </si>
  <si>
    <t>CARGA E DESCARGA DE CAMINHÃO DE 10 M³, EM BALSA DE 2000 TONELADAS. AF_05/2024</t>
  </si>
  <si>
    <t>CARGA E DESCARGA DE CAMINHÃO DE 10 M³, EM BALSA DE 600 TONELADAS. AF_05/2024</t>
  </si>
  <si>
    <t>CARGA E DESCARGA DE CAMINHÃO DE 14 M³, EM BALSA DE 1000 TONELADAS. AF_05/2024</t>
  </si>
  <si>
    <t>CARGA E DESCARGA DE CAMINHÃO DE 14 M³, EM BALSA DE 1500 TONELADAS. AF_05/2024</t>
  </si>
  <si>
    <t>CARGA E DESCARGA DE CAMINHÃO DE 14 M³, EM BALSA DE 2000 TONELADAS. AF_05/2024</t>
  </si>
  <si>
    <t>CARGA E DESCARGA DE CAMINHÃO DE 14 M³, EM BALSA DE 600 TONELADAS. AF_05/2024</t>
  </si>
  <si>
    <t>CARGA E DESCARGA DE CAMINHÃO DE 6 M³, EM BALSA DE 1000 TONELADAS. AF_05/2024</t>
  </si>
  <si>
    <t>CARGA E DESCARGA DE CAMINHÃO DE 6 M³, EM BALSA DE 1500 TONELADAS. AF_05/2024</t>
  </si>
  <si>
    <t>CARGA E DESCARGA DE CAMINHÃO DE 6 M³, EM BALSA DE 2000 TONELADAS. AF_05/2024</t>
  </si>
  <si>
    <t>CARGA E DESCARGA DE CAMINHÃO DE 6 M³, EM BALSA DE 600 TONELADAS. AF_05/2024</t>
  </si>
  <si>
    <t>CARGA E DESCARGA DE PERFIL METÁLICO E VERGALHÕES DE AÇO E VERGALHÕES DE AÇO, COM CAMINHÃO CARROCERIA COM GUINDAUTO (MUNCK) 11,7 TM, EM BALSA DE 1500 TONELADAS. AF_05/2024</t>
  </si>
  <si>
    <t>CARGA E DESCARGA DE PERFIL METÁLICO E VERGALHÕES DE AÇO, COM CAMINHÃO CARROCERIA COM GUINDAUTO (MUNCK) 11,7 TM, EM BALSA DE 1000 TONELADAS. AF_05/2024</t>
  </si>
  <si>
    <t>CARGA E DESCARGA DE PERFIL METÁLICO E VERGALHÕES DE AÇO, COM CAMINHÃO CARROCERIA COM GUINDAUTO (MUNCK) 11,7 TM, EM BALSA DE 2000 TONELADAS. AF_05/2024</t>
  </si>
  <si>
    <t>CARGA E DESCARGA DE PERFIL METÁLICO E VERGALHÕES DE AÇO, COM CAMINHÃO CARROCERIA COM GUINDAUTO (MUNCK) 11,7 TM, EM BALSA DE 600 TONELADAS. AF_05/2024</t>
  </si>
  <si>
    <t>CARGA E DESCARGA DE POSTES DE CONCRETO, COM CAMINHÃO CARROCERIA COM GUINDAUTO (MUNCK) 11,7 TM, EM BALSA DE 1000 TONELADAS. AF_05/2024</t>
  </si>
  <si>
    <t>CARGA E DESCARGA DE POSTES DE CONCRETO, COM CAMINHÃO CARROCERIA COM GUINDAUTO (MUNCK) 11,7 TM, EM BALSA DE 1500 TONELADAS. AF_05/2024</t>
  </si>
  <si>
    <t>CARGA E DESCARGA DE POSTES DE CONCRETO, COM CAMINHÃO CARROCERIA COM GUINDAUTO (MUNCK) 11,7 TM, EM BALSA DE 2000 TONELADAS. AF_05/2024</t>
  </si>
  <si>
    <t>CARGA E DESCARGA DE POSTES DE CONCRETO, COM CAMINHÃO CARROCERIA COM GUINDAUTO (MUNCK) 11,7 TM, EM BALSA DE 600 TONELADAS. AF_05/2024</t>
  </si>
  <si>
    <t>CARGA E DESCARGA DE RETROESCAVADEIRA, EM BALSA DE 1000 TONELADAS. AF_05/2024</t>
  </si>
  <si>
    <t>CARGA E DESCARGA DE RETROESCAVADEIRA, EM BALSA DE 1500 TONELADAS. AF_05/2024</t>
  </si>
  <si>
    <t>CARGA E DESCARGA DE RETROESCAVADEIRA, EM BALSA DE 2000 TONELADAS. AF_05/2024</t>
  </si>
  <si>
    <t>CARGA E DESCARGA DE RETROESCAVADEIRA, EM BALSA DE 600 TONELADAS. AF_05/2024</t>
  </si>
  <si>
    <t>CARGA E DESCARGA DE SOLOS E MATERIAIS GRANULARES, COM CAMINHÃO DE 10 M³ E ESCAVADEIRA HIDRÁULICA, EM BALSA DE 1000 TONELADAS. AF_05/2024</t>
  </si>
  <si>
    <t>CARGA E DESCARGA DE SOLOS E MATERIAIS GRANULARES, COM CAMINHÃO DE 10 M³ E ESCAVADEIRA HIDRÁULICA, EM BALSA DE 1500 TONELADAS. AF_05/2024</t>
  </si>
  <si>
    <t>CARGA E DESCARGA DE SOLOS E MATERIAIS GRANULARES, COM CAMINHÃO DE 10 M³ E ESCAVADEIRA HIDRÁULICA, EM BALSA DE 2000 TONELADAS. AF_05/2024</t>
  </si>
  <si>
    <t>CARGA E DESCARGA DE SOLOS E MATERIAIS GRANULARES, COM CAMINHÃO DE 10 M³ E ESCAVADEIRA HIDRÁULICA, EM BALSA DE 600 TONELADAS. AF_05/2024</t>
  </si>
  <si>
    <t>CARGA E DESCARGA DE SOLOS E MATERIAIS GRANULARES, COM CAMINHÃO DE 14 M³ E ESCAVADEIRA HIDRÁULICA, EM BALSA DE 1000 TONELADAS. AF_05/2024</t>
  </si>
  <si>
    <t>CARGA E DESCARGA DE SOLOS E MATERIAIS GRANULARES, COM CAMINHÃO DE 14 M³ E ESCAVADEIRA HIDRÁULICA, EM BALSA DE 1500 TONELADAS. AF_05/2024</t>
  </si>
  <si>
    <t>CARGA E DESCARGA DE SOLOS E MATERIAIS GRANULARES, COM CAMINHÃO DE 14 M³ E ESCAVADEIRA HIDRÁULICA, EM BALSA DE 2000 TONELADAS. AF_05/2024</t>
  </si>
  <si>
    <t>CARGA E DESCARGA DE SOLOS E MATERIAIS GRANULARES, COM CAMINHÃO DE 14 M³ E ESCAVADEIRA HIDRÁULICA, EM BALSA DE 600 TONELADAS. AF_05/2024</t>
  </si>
  <si>
    <t>CARGA E DESCARGA DE SOLOS E MATERIAIS GRANULARES, COM CAMINHÃO DE 6 M³ E ESCAVADEIRA HIDRÁULICA, EM BALSA DE 1000 TONELADAS. AF_05/2024</t>
  </si>
  <si>
    <t>CARGA E DESCARGA DE SOLOS E MATERIAIS GRANULARES, COM CAMINHÃO DE 6 M³ E ESCAVADEIRA HIDRÁULICA, EM BALSA DE 1500 TONELADAS. AF_05/2024</t>
  </si>
  <si>
    <t>CARGA E DESCARGA DE SOLOS E MATERIAIS GRANULARES, COM CAMINHÃO DE 6 M³ E ESCAVADEIRA HIDRÁULICA, EM BALSA DE 2000 TONELADAS. AF_05/2024</t>
  </si>
  <si>
    <t>CARGA E DESCARGA DE SOLOS E MATERIAIS GRANULARES, COM CAMINHÃO DE 6 M³ E ESCAVADEIRA HIDRÁULICA, EM BALSA DE 600 TONELADAS. AF_05/2024</t>
  </si>
  <si>
    <t>CARGA E DESCARGA DE TELA DE AÇO, COM CAMINHÃO CARROCERIA COM GUINDAUTO (MUNCK) 11,7 TM, EM BALSA DE 1000 TONELADAS. AF_05/2024</t>
  </si>
  <si>
    <t>CARGA E DESCARGA DE TELA DE AÇO, COM CAMINHÃO CARROCERIA COM GUINDAUTO (MUNCK) 11,7 TM, EM BALSA DE 1500 TONELADAS. AF_05/2024</t>
  </si>
  <si>
    <t>CARGA E DESCARGA DE TELA DE AÇO, COM CAMINHÃO CARROCERIA COM GUINDAUTO (MUNCK) 11,7 TM, EM BALSA DE 2000 TONELADAS. AF_05/2024</t>
  </si>
  <si>
    <t>CARGA E DESCARGA DE TELA DE AÇO, COM CAMINHÃO CARROCERIA COM GUINDAUTO (MUNCK) 11,7 TM, EM BALSA DE 600 TONELADAS. AF_05/2024</t>
  </si>
  <si>
    <t>CARGA E DESCARGA DE TUBOS DE CONCRETO, COM CAMINHÃO CARROCERIA COM GUINDAUTO (MUNCK) 11,7 TM, EM BALSA DE 1000 TONELADAS. AF_05/2024</t>
  </si>
  <si>
    <t>CARGA E DESCARGA DE TUBOS DE CONCRETO, COM CAMINHÃO CARROCERIA COM GUINDAUTO (MUNCK) 11,7 TM, EM BALSA DE 1500 TONELADAS. AF_05/2024</t>
  </si>
  <si>
    <t>CARGA E DESCARGA DE TUBOS DE CONCRETO, COM CAMINHÃO CARROCERIA COM GUINDAUTO (MUNCK) 11,7 TM, EM BALSA DE 2000 TONELADAS. AF_05/2024</t>
  </si>
  <si>
    <t>CARGA E DESCARGA DE TUBOS DE CONCRETO, COM CAMINHÃO CARROCERIA COM GUINDAUTO (MUNCK) 11,7 TM, EM BALSA DE 600 TONELADAS. AF_05/2024</t>
  </si>
  <si>
    <t>CARGA E DESCARGA DE TUBOS METÁLICOS, COM CAMINHÃO CARROCERIA COM GUINDAUTO (MUNCK) 11,7 TM, EM BALSA DE 1000 TONELADAS. AF_05/2024</t>
  </si>
  <si>
    <t>CARGA E DESCARGA DE TUBOS METÁLICOS, COM CAMINHÃO CARROCERIA COM GUINDAUTO (MUNCK) 11,7 TM, EM BALSA DE 1500 TONELADAS. AF_05/2024</t>
  </si>
  <si>
    <t>CARGA E DESCARGA DE TUBOS METÁLICOS, COM CAMINHÃO CARROCERIA COM GUINDAUTO (MUNCK) 11,7 TM, EM BALSA DE 2000 TONELADAS. AF_05/2024</t>
  </si>
  <si>
    <t>CARGA E DESCARGA DE TUBOS METÁLICOS, COM CAMINHÃO CARROCERIA COM GUINDAUTO (MUNCK) 11,7 TM, EM BALSA DE 600 TONELADAS. AF_05/2024</t>
  </si>
  <si>
    <t>CARGA E DESCARGA DE TUBOS PLÁSTICOS, COM CAMINHÃO CARROCERIA COM GUINDAUTO (MUNCK) 11,7 TM, EM BALSA DE 1000 TONELADAS. AF_05/2024</t>
  </si>
  <si>
    <t>CARGA E DESCARGA DE TUBOS PLÁSTICOS, COM CAMINHÃO CARROCERIA COM GUINDAUTO (MUNCK) 11,7 TM, EM BALSA DE 1500 TONELADAS. AF_05/2024</t>
  </si>
  <si>
    <t>CARGA E DESCARGA DE TUBOS PLÁSTICOS, COM CAMINHÃO CARROCERIA COM GUINDAUTO (MUNCK) 11,7 TM, EM BALSA DE 2000 TONELADAS. AF_05/2024</t>
  </si>
  <si>
    <t>CARGA E DESCARGA DE TUBOS PLÁSTICOS, COM CAMINHÃO CARROCERIA COM GUINDAUTO (MUNCK) 11,7 TM, EM BALSA DE 600 TONELADAS. AF_05/2024</t>
  </si>
  <si>
    <t>CARGA E DESCARGA MANUAL, DE JANELA, KIT PORTA-PRONTA OU PORTA DE MADEIRA, PORTA DE AÇO E PORTA DE ALUMÍNIO, EM BALSA DE 1000 TONELADAS. AF_05/2024</t>
  </si>
  <si>
    <t>CARGA E DESCARGA MANUAL, DE JANELA, KIT PORTA-PRONTA OU PORTA DE MADEIRA, PORTA DE AÇO E PORTA DE ALUMÍNIO, EM BALSA DE 1500 TONELADAS. AF_05/2024</t>
  </si>
  <si>
    <t>CARGA E DESCARGA MANUAL, DE JANELA, KIT PORTA-PRONTA OU PORTA DE MADEIRA, PORTA DE AÇO E PORTA DE ALUMÍNIO, EM BALSA DE 2000 TONELADAS. AF_05/2024</t>
  </si>
  <si>
    <t>CARGA E DESCARGA MANUAL, DE JANELA, KIT PORTA-PRONTA OU PORTA DE MADEIRA, PORTA DE AÇO E PORTA DE ALUMÍNIO, EM BALSA DE 600 TONELADAS. AF_05/2024</t>
  </si>
  <si>
    <t>CARGA E DESCARGA MANUAL, DE PEÇAS DE MADEIRA (CAIBROS, TÁBUAS, RIPAS, VIGAS E COMPENSADOS), EM BALSA DE 1000 TONELADAS. AF_05/2024</t>
  </si>
  <si>
    <t>CARGA E DESCARGA MANUAL, DE PEÇAS DE MADEIRA (CAIBROS, TÁBUAS, RIPAS, VIGAS E COMPENSADOS), EM BALSA DE 1500 TONELADAS. AF_05/2024</t>
  </si>
  <si>
    <t>CARGA E DESCARGA MANUAL, DE PEÇAS DE MADEIRA (CAIBROS, TÁBUAS, RIPAS, VIGAS E COMPENSADOS), EM BALSA DE 2000 TONELADAS. AF_05/2024</t>
  </si>
  <si>
    <t>CARGA E DESCARGA MANUAL, DE PEÇAS DE MADEIRA (CAIBROS, TÁBUAS, RIPAS, VIGAS E COMPENSADOS), EM BALSA DE 600 TONELADAS. AF_05/2024</t>
  </si>
  <si>
    <t>CARGA E DESCARGA MANUAL, DE VIDRO, EM BALSA DE 1000 TONELADAS. AF_05/2024</t>
  </si>
  <si>
    <t>CARGA E DESCARGA MANUAL, DE VIDRO, EM BALSA DE 1500 TONELADAS. AF_05/2024</t>
  </si>
  <si>
    <t>CARGA E DESCARGA MANUAL, DE VIDRO, EM BALSA DE 2000 TONELADAS. AF_05/2024</t>
  </si>
  <si>
    <t>CARGA E DESCARGA MANUAL, DE VIDRO, EM BALSA DE 600 TONELADAS. AF_05/2024</t>
  </si>
  <si>
    <t>TRANSPORTE FLUVIAL COM CONJUNTO EMPURRADOR DE 250 HP E BALSA DE 200 A 600 TONELADAS, EM VIA NAVEGÁVEL NO SENTIDO A JUSANTE (DESCENDO O RIO). AF_05/2024</t>
  </si>
  <si>
    <t>TRANSPORTE FLUVIAL COM CONJUNTO EMPURRADOR DE 250 HP E BALSA DE 200 A 600 TONELADAS, EM VIA NAVEGÁVEL NO SENTIDO A MONTANTE (SUBINDO O RIO). AF_05/2024</t>
  </si>
  <si>
    <t>TRANSPORTE FLUVIAL COM CONJUNTO EMPURRADOR DE 315 HP E BALSA 600 A 1000 TONELADAS, EM VIA NAVEGÁVEL NO SENTIDO A JUSANTE (DESCENDO O RIO). AF_05/2024</t>
  </si>
  <si>
    <t>TRANSPORTE FLUVIAL COM CONJUNTO EMPURRADOR DE 315 HP E BALSA 600 A 1000 TONELADAS, EM VIA NAVEGÁVEL NO SENTIDO A MONTANTE (SUBINDO O RIO). AF_05/2024</t>
  </si>
  <si>
    <t>TRANSPORTE FLUVIAL COM CONJUNTO EMPURRADOR DE 475 HP E BALSA DE 1.000 A 1.500 TONELADAS, EM VIA NAVEGÁVEL NO SENTIDO A JUSANTE (DESCENDO O RIO). AF_05/2024</t>
  </si>
  <si>
    <t>TRANSPORTE FLUVIAL COM CONJUNTO EMPURRADOR DE 475 HP E BALSA DE 1.000 A 1.500 TONELADAS, EM VIA NAVEGÁVEL NO SENTIDO A MONTANTE (SUBINDO O RIO). AF_05/2024</t>
  </si>
  <si>
    <t>TRANSPORTE FLUVIAL COM CONJUNTO EMPURRADOR DE 600 HP E BALSA DE 1.500 A 2.000 TONELADAS, EM VIA NAVEGÁVEL NO SENTIDO A JUSANTE (DESCENDO O RIO). AF_05/2024</t>
  </si>
  <si>
    <t>TRANSPORTE FLUVIAL COM CONJUNTO EMPURRADOR DE 600 HP E BALSA DE 1.500 A 2.000 TONELADAS, EM VIA NAVEGÁVEL NO SENTIDO A MONTANTE (SUBINDO O RIO). AF_05/2024</t>
  </si>
  <si>
    <t>TRANSPORTE HORIZONTAL COM CARREGADEIRA, DE MASSA/ GRANEL (UNIDADE: M3XKM). AF_07/2019</t>
  </si>
  <si>
    <t>TRANSPORTE HORIZONTAL COM CARRINHO DE MÃO, DE BLOCOS CERÂMICOS FURADOS NA HORIZONTAL DE 9X19X19CM (UNIDADE: BLOCOXKM). AF_07/2019</t>
  </si>
  <si>
    <t>TRANSPORTE HORIZONTAL COM CARRINHO DE MÃO, DE BLOCOS VAZADOS DE CONCRETO OU CERÂMICO DE 19X19X39CM (UNIDADE: BLOCOXKM). AF_07/2019</t>
  </si>
  <si>
    <t>TRANSPORTE HORIZONTAL COM CARRINHO DE MÃO, DE CAIXA COM REVESTIMENTO CERÂMICO (UNIDADE: M2XKM). AF_07/2019</t>
  </si>
  <si>
    <t>M2XKM</t>
  </si>
  <si>
    <t>TRANSPORTE HORIZONTAL COM CARRINHO DE MÃO, DE SACOS DE 20 KG (UNIDADE: KGXKM). AF_07/2019</t>
  </si>
  <si>
    <t>KGXKM</t>
  </si>
  <si>
    <t>TRANSPORTE HORIZONTAL COM CARRINHO DE MÃO, DE SACOS DE 30 KG (UNIDADE: KGXKM). AF_07/2019</t>
  </si>
  <si>
    <t>TRANSPORTE HORIZONTAL COM CARRINHO DE MÃO, DE SACOS DE 50 KG (UNIDADE: KGXKM). AF_07/2019</t>
  </si>
  <si>
    <t>TRANSPORTE HORIZONTAL COM CARRINHO MINI PÁLETES, DE BLOCOS CERÂMICOS FURADOS NA HORIZONTAL DE 9X19X19CM (UNIDADE: BLOCOXKM). AF_07/2019</t>
  </si>
  <si>
    <t>TRANSPORTE HORIZONTAL COM CARRINHO MINI PÁLETES, DE BLOCOS CERÂMICOS FURADOS NA VERTICAL DE 19X19X39CM (UNIDADE: BLOCOXKM). AF_07/2019</t>
  </si>
  <si>
    <t>TRANSPORTE HORIZONTAL COM CARRINHO MINI PÁLETES, DE BLOCOS VAZADOS DE CONCRETO DE 19X19X39CM (UNIDADE: BLOCOXKM). AF_07/2019</t>
  </si>
  <si>
    <t>TRANSPORTE HORIZONTAL COM CARRINHO MINI PÁLETES, DE CAIXA COM REVESTIMENTO CERÂMICO (UNIDADE: M2XKM). AF_07/2019</t>
  </si>
  <si>
    <t>TRANSPORTE HORIZONTAL COM CARRINHO PLATAFORMA, DE BACIA SANITÁRIA, CAIXA ACOPLADA, TANQUE OU PIA (UNIDADE: UNIDXKM). AF_07/2019</t>
  </si>
  <si>
    <t>TRANSPORTE HORIZONTAL COM CARRINHO PLATAFORMA, DE BANCADA DE MÁRMORE OU GRANITO PARA COZINHA/LAVATÓRIO OU MÁRMORE SINTÉTICO COM CUBA INTEGRADA (UNIDADE: UNIDXKM). AF_07/2019</t>
  </si>
  <si>
    <t>TRANSPORTE HORIZONTAL COM CARRINHO PLATAFORMA, DE BARRAMENTO BLINDADO (UNIDADE: MXKM). AF_07/2019</t>
  </si>
  <si>
    <t>MXKM</t>
  </si>
  <si>
    <t>TRANSPORTE HORIZONTAL COM CARRINHO PLATAFORMA, DE BLOCOS CERÂMICOS FURADOS NA HORIZONTAL DE 9X19X19CM (UNIDADE: BLOCOXKM). AF_07/2019</t>
  </si>
  <si>
    <t>TRANSPORTE HORIZONTAL COM CARRINHO PLATAFORMA, DE BLOCOS VAZADOS DE CONCRETO OU CERÂMICO DE 19X19X39CM (UNIDADE: BLOCOXKM). AF_07/2019</t>
  </si>
  <si>
    <t>TRANSPORTE HORIZONTAL COM CARRINHO PLATAFORMA, DE CAIXA COM REVESTIMENTO CERÂMICO (UNIDADE: M2XKM). AF_07/2019</t>
  </si>
  <si>
    <t>TRANSPORTE HORIZONTAL COM CARRINHO PLATAFORMA, DE LATA DE 18 LITROS (UNIDADE: LXKM). AF_07/2019</t>
  </si>
  <si>
    <t>LXKM</t>
  </si>
  <si>
    <t>TRANSPORTE HORIZONTAL COM CARRINHO PLATAFORMA, DE SACOS DE 20 KG (UNIDADE: KGXKM). AF_07/2019</t>
  </si>
  <si>
    <t>TRANSPORTE HORIZONTAL COM CARRINHO PLATAFORMA, DE SACOS DE 30 KG (UNIDADE: KGXKM). AF_07/2019</t>
  </si>
  <si>
    <t>TRANSPORTE HORIZONTAL COM CARRINHO PLATAFORMA, DE SACOS DE 50 KG (UNIDADE: KGXKM). AF_07/2019</t>
  </si>
  <si>
    <t>TRANSPORTE HORIZONTAL COM CARRINHO PLATAFORMA, DE TELHA DE CONCRETO OU CERÂMICA (UNIDADE: M2XKM). AF_07/2019</t>
  </si>
  <si>
    <t>TRANSPORTE HORIZONTAL COM CARRINHO RACIONAL, DE LATA DE 18 LITROS (UNIDADE: LXKM). AF_07/2019</t>
  </si>
  <si>
    <t>TRANSPORTE HORIZONTAL COM JERICA DE 60 L, DE MASSA/ GRANEL (UNIDADE: M3XKM). AF_07/2019</t>
  </si>
  <si>
    <t>TRANSPORTE HORIZONTAL COM JERICA DE 90 L, DE MASSA/ GRANEL (UNIDADE: M3XKM). AF_07/2019</t>
  </si>
  <si>
    <t>TRANSPORTE HORIZONTAL COM MANIPULADOR TELESCÓPICO, DE BACIA SANITÁRIA, CAIXA ACOPLADA, TANQUE OU PIA (UNIDADE: UNIDXKM). AF_07/2019</t>
  </si>
  <si>
    <t>TRANSPORTE HORIZONTAL COM MANIPULADOR TELESCÓPICO, DE BLOCOS CERÂMICOS FURADOS NA HORIZONTAL DE 9X19X19CM (UNIDADE: BLOCOXKM). AF_07/2019</t>
  </si>
  <si>
    <t>TRANSPORTE HORIZONTAL COM MANIPULADOR TELESCÓPICO, DE BLOCOS CERÂMICOS FURADOS NA VERTICAL DE 19X19X39CM (UNIDADE: BLOCOXKM). AF_07/2019</t>
  </si>
  <si>
    <t>TRANSPORTE HORIZONTAL COM MANIPULADOR TELESCÓPICO, DE BLOCOS VAZADOS DE CONCRETO DE 19X19X39CM (UNIDADE: BLOCOXKM). AF_07/2019</t>
  </si>
  <si>
    <t>TRANSPORTE HORIZONTAL COM MANIPULADOR TELESCÓPICO, DE CAIXA COM REVESTIMENTO CERÂMICO (UNIDADE: M2XKM). AF_07/2019</t>
  </si>
  <si>
    <t>TRANSPORTE HORIZONTAL COM MANIPULADOR TELESCÓPICO, DE LATA DE 18 LITROS (UNIDADE: LXKM). AF_07/2019</t>
  </si>
  <si>
    <t>TRANSPORTE HORIZONTAL COM MANIPULADOR TELESCÓPICO, DE PÁLETE DE SACOS (UNIDADE: KGXKM). AF_07/2019</t>
  </si>
  <si>
    <t>TRANSPORTE HORIZONTAL COM MANIPULADOR TELESCÓPICO, DE TELHA DE CONCRETO OU CERÂMICA (UNIDADE: M2XKM). AF_07/2019</t>
  </si>
  <si>
    <t>TRANSPORTE HORIZONTAL COM MANIPULADOR TELESCÓPICO, DE TELHAS TERMOACÚSTICAS, FIBROCIMENTO, AÇO ZINCADO, FIBROCIMENTO ESTRUTURAL, CANALETE 90 OU KALHETÃO (UNIDADE: M2XKM). AF_07/2019</t>
  </si>
  <si>
    <t>TRANSPORTE HORIZONTAL MANUAL, DE BACIA SANITÁRIA, CAIXA ACOPLADA, TANQUE OU PIA (UNIDADE: UNIDXKM). AF_07/2019</t>
  </si>
  <si>
    <t>TRANSPORTE HORIZONTAL MANUAL, DE BANCADA DE MÁRMORE OU GRANITO PARA COZINHA/LAVATÓRIO OU MÁRMORE SINTÉTICO COM CUBA INTEGRADA (UNIDADE: UNIDXKM). AF_07/2019</t>
  </si>
  <si>
    <t>TRANSPORTE HORIZONTAL MANUAL, DE BARRAMENTO BLINDADO (UNIDADE: MXKM). AF_07/2019</t>
  </si>
  <si>
    <t>TRANSPORTE HORIZONTAL MANUAL, DE BLOCOS CERÂMICOS FURADOS NA HORIZONTAL DE 9X19X19CM (UNIDADE: BLOCOXKM). AF_07/2019</t>
  </si>
  <si>
    <t>TRANSPORTE HORIZONTAL MANUAL, DE BLOCOS VAZADOS DE CONCRETO OU CERÂMICO DE 19X19X39CM (UNIDADE: BLOCOXKM). AF_07/2019</t>
  </si>
  <si>
    <t>TRANSPORTE HORIZONTAL MANUAL, DE CAIBROS DE MADEIRA COM SEÇÃO TRANSVERSAL DE 7,5 X 6 CM E 6 X 8 CM (UNIDADE: MXKM). AF_07/2019</t>
  </si>
  <si>
    <t>TRANSPORTE HORIZONTAL MANUAL, DE CAIXA COM REVESTIMENTO CERÂMICO (UNIDADE: M2XKM). AF_07/2019</t>
  </si>
  <si>
    <t>TRANSPORTE HORIZONTAL MANUAL, DE CALHA QUADRADA NÚMERO 24 - CORTE 33 (UNIDADE: MXKM). AF_07/2019</t>
  </si>
  <si>
    <t>TRANSPORTE HORIZONTAL MANUAL, DE COMPENSADO DE MADEIRA (UNIDADE: M2XKM). AF_07/2019</t>
  </si>
  <si>
    <t>TRANSPORTE HORIZONTAL MANUAL, DE JANELA (UNIDADE: M2XKM). AF_07/2019</t>
  </si>
  <si>
    <t>TRANSPORTE HORIZONTAL MANUAL, DE LATA DE 18 LITROS (UNIDADE: LXKM). AF_07/2019</t>
  </si>
  <si>
    <t>TRANSPORTE HORIZONTAL MANUAL, DE PORTA (UNIDADE: UNIDXKM). AF_07/2019</t>
  </si>
  <si>
    <t>TRANSPORTE HORIZONTAL MANUAL, DE RIPAS DE MADEIRA COM SEÇÃO TRANSVERSAL DE 1 X 5 CM E 2 X 5 CM (UNIDADE: MXKM). AF_07/2019</t>
  </si>
  <si>
    <t>TRANSPORTE HORIZONTAL MANUAL, DE SACOS DE 20 KG (UNIDADE: KGXKM). AF_07/2019</t>
  </si>
  <si>
    <t>TRANSPORTE HORIZONTAL MANUAL, DE SACOS DE 30 KG (UNIDADE: KGXKM). AF_07/2019</t>
  </si>
  <si>
    <t>TRANSPORTE HORIZONTAL MANUAL, DE SACOS DE 50 KG (UNIDADE: KGXKM). AF_07/2019</t>
  </si>
  <si>
    <t>TRANSPORTE HORIZONTAL MANUAL, DE TELA DE AÇO (UNIDADE: KGXKM). AF_07/2019</t>
  </si>
  <si>
    <t>TRANSPORTE HORIZONTAL MANUAL, DE TELHA DE CONCRETO OU CERÂMICA (UNIDADE: M2XKM). AF_07/2019</t>
  </si>
  <si>
    <t>TRANSPORTE HORIZONTAL MANUAL, DE TELHA DE FIBROCIMENTO OU TELHA ESTRUTURAL DE FIBROCIMENTO, CANALETE 90 OU KALHETÃO (UNIDADE: M2XKM). AF_07/2019</t>
  </si>
  <si>
    <t>TRANSPORTE HORIZONTAL MANUAL, DE TELHA TERMOACÚSTICA OU TELHA DE AÇO ZINCADO (UNIDADE: M2XKM). AF_07/2019</t>
  </si>
  <si>
    <t>TRANSPORTE HORIZONTAL MANUAL, DE TUBO DE AÇO CARBONO LEVE OU MÉDIO, PRETO OU GALVANIZADO, COM DIÂMETRO MAIOR QUE 125 MM E MENOR OU IGUAL A 150 MM (UNIDADE: MXKM). AF_07/2019</t>
  </si>
  <si>
    <t>TRANSPORTE HORIZONTAL MANUAL, DE TUBO DE AÇO CARBONO LEVE OU MÉDIO, PRETO OU GALVANIZADO, COM DIÂMETRO MAIOR QUE 20 MM E MENOR OU IGUAL A 32 MM (UNIDADE: MXKM). AF_07/2019</t>
  </si>
  <si>
    <t>TRANSPORTE HORIZONTAL MANUAL, DE TUBO DE AÇO CARBONO LEVE OU MÉDIO, PRETO OU GALVANIZADO, COM DIÂMETRO MAIOR QUE 32 MM E MENOR OU IGUAL A 65 MM (UNIDADE: MXKM). AF_07/2019</t>
  </si>
  <si>
    <t>TRANSPORTE HORIZONTAL MANUAL, DE TUBO DE AÇO CARBONO LEVE OU MÉDIO, PRETO OU GALVANIZADO, COM DIÂMETRO MAIOR QUE 65 MM E MENOR OU IGUAL A 90 MM (UNIDADE: MXKM). AF_07/2019</t>
  </si>
  <si>
    <t>TRANSPORTE HORIZONTAL MANUAL, DE TUBO DE AÇO CARBONO LEVE OU MÉDIO, PRETO OU GALVANIZADO, COM DIÂMETRO MAIOR QUE 90 MM E MENOR OU IGUAL A 125 MM (UNIDADE: MXKM). AF_07/2019</t>
  </si>
  <si>
    <t>TRANSPORTE HORIZONTAL MANUAL, DE TUBO DE AÇO CARBONO LEVE OU MÉDIO, PRETO OU GALVANIZADO, COM DIÂMETRO MENOR OU IGUAL A 20 MM (UNIDADE: MXKM). AF_07/2019</t>
  </si>
  <si>
    <t>TRANSPORTE HORIZONTAL MANUAL, DE TUBO DE COBRE - CLASSE E - COM DIÂMETRO MAIOR QUE 54 MM E MENOR OU IGUAL A 79 MM (UNIDADE: MXKM). AF_07/2019</t>
  </si>
  <si>
    <t>TRANSPORTE HORIZONTAL MANUAL, DE TUBO DE COBRE - CLASSE E - COM DIÂMETRO MAIOR QUE 79 MM E MENOR OU IGUAL A 104 MM (UNIDADE: MXKM). AF_07/2019</t>
  </si>
  <si>
    <t>TRANSPORTE HORIZONTAL MANUAL, DE TUBO DE COBRE - CLASSE E - COM DIÂMETRO MENOR OU IGUAL A 54 MM (UNIDADE: MXKM). AF_07/2019</t>
  </si>
  <si>
    <t>TRANSPORTE HORIZONTAL MANUAL, DE TUBO DE CPVC COM DIÂMETRO MAIOR QUE 73 MM E MENOR OU IGUAL A 89 MM (UNIDADE: MXKM). AF_07/2019</t>
  </si>
  <si>
    <t>TRANSPORTE HORIZONTAL MANUAL, DE TUBO DE CPVC COM DIÂMETRO MENOR OU IGUAL A 73 MM (UNIDADE: MXKM). AF_07/2019</t>
  </si>
  <si>
    <t>TRANSPORTE HORIZONTAL MANUAL, DE TUBO DE PPR - PN12 OU PN25 - COM DIÂMETRO MAIOR QUE 50 MM E MENOR OU IGUAL A 75 MM (UNIDADE: MXKM). AF_07/2019</t>
  </si>
  <si>
    <t>TRANSPORTE HORIZONTAL MANUAL, DE TUBO DE PPR - PN12 OU PN25 - COM DIÂMETRO MAIOR QUE 75 MM E MENOR OU IGUAL A 110 MM (UNIDADE: MXKM). AF_07/2019</t>
  </si>
  <si>
    <t>TRANSPORTE HORIZONTAL MANUAL, DE TUBO DE PPR - PN12 OU PN25 - COM DIÂMETRO MENOR OU IGUAL A 50 MM (UNIDADE: MXKM). AF_07/2019</t>
  </si>
  <si>
    <t>TRANSPORTE HORIZONTAL MANUAL, DE TUBO DE PVC SOLDÁVEL COM DIÂMETRO MAIOR QUE 60 MM E MENOR OU IGUAL A 85 MM (UNIDADE: MXKM). AF_07/2019</t>
  </si>
  <si>
    <t>TRANSPORTE HORIZONTAL MANUAL, DE TUBO DE PVC SOLDÁVEL COM DIÂMETRO MENOR OU IGUAL A 60 MM (UNIDADE: MXKM). AF_07/2019</t>
  </si>
  <si>
    <t>TRANSPORTE HORIZONTAL MANUAL, DE TUBO DE PVC SÉRIE NORMAL - ESGOTO PREDIAL, OU REFORÇADO PARA ESGOTO OU ÁGUAS PLUVIAIS PREDIAL, COM DIÂMETRO MAIOR QUE 100 MM E MENOR OU IGUAL A 150 MM (UNIDADE: MXKM). AF_07/2019</t>
  </si>
  <si>
    <t>TRANSPORTE HORIZONTAL MANUAL, DE TUBO DE PVC SÉRIE NORMAL - ESGOTO PREDIAL, OU REFORÇADO PARA ESGOTO OU ÁGUAS PLUVIAIS PREDIAL, COM DIÂMETRO MAIOR QUE 75 MM E MENOR OU IGUAL A 100 MM (UNIDADE: MXKM). AF_07/2019</t>
  </si>
  <si>
    <t>TRANSPORTE HORIZONTAL MANUAL, DE TUBO DE PVC SÉRIE NORMAL - ESGOTO PREDIAL, OU REFORÇADO PARA ESGOTO OU ÁGUAS PLUVIAIS PREDIAL, COM DIÂMETRO MENOR OU IGUAL A 75 MM (UNIDADE: MXKM). AF_07/2019</t>
  </si>
  <si>
    <t>TRANSPORTE HORIZONTAL MANUAL, DE TÁBUAS DE MADEIRA COM SEÇÃO TRANSVERSAL DE 2,5 X 25 CM E 2,5 X 30 CM (UNIDADE: MXKM). AF_07/2019</t>
  </si>
  <si>
    <t>TRANSPORTE HORIZONTAL MANUAL, DE VERGALHÕES DE AÇO COM DIÂMETRO DE 10 MM; 12,5 MM; 16 MM; 20 MM; 25 MM OU 32 MM (UNIDADE: KGXKM). AF_07/2019</t>
  </si>
  <si>
    <t>TRANSPORTE HORIZONTAL MANUAL, DE VERGALHÕES DE AÇO COM DIÂMETRO DE 5 MM (UNIDADE: KGXKM). AF_07/2019</t>
  </si>
  <si>
    <t>TRANSPORTE HORIZONTAL MANUAL, DE VERGALHÕES DE AÇO COM DIÂMETRO DE 6,3 MM (UNIDADE: KGXKM). AF_07/2019</t>
  </si>
  <si>
    <t>TRANSPORTE HORIZONTAL MANUAL, DE VERGALHÕES DE AÇO COM DIÂMETRO DE 8 MM (UNIDADE: KGXKM). AF_07/2019</t>
  </si>
  <si>
    <t>TRANSPORTE HORIZONTAL MANUAL, DE VIDRO (UNIDADE: M2XKM). AF_07/2019</t>
  </si>
  <si>
    <t>TRANSPORTE HORIZONTAL MANUAL, DE VIGAS DE MADEIRA COM SEÇÃO TRANSVERSAL DE 5 X 12 CM (UNIDADE: MXKM). AF_07/2019</t>
  </si>
  <si>
    <t>TRANSPORTE HORIZONTAL MANUAL, DE VIGAS DE MADEIRA COM SEÇÃO TRANSVERSAL DE 6 X 16 CM (UNIDADE: MXKM). AF_07/2019</t>
  </si>
  <si>
    <t>TRANSPORTE VERTICAL MANUAL, 1 PAVIMENTO, DE BACIA SANITÁRIA, CAIXA ACOPLADA, TANQUE OU PIA (UNIDADE: UNID). AF_07/2019</t>
  </si>
  <si>
    <t>TRANSPORTE VERTICAL MANUAL, 1 PAVIMENTO, DE BLOCOS CERÂMICOS FURADOS NA HORIZONTAL DE 9X19X19CM (UNIDADE: BLOCO). AF_07/2019</t>
  </si>
  <si>
    <t>TRANSPORTE VERTICAL MANUAL, 1 PAVIMENTO, DE BLOCOS VAZADOS DE CONCRETO OU CERÂMICO DE 19X19X39CM (UNIDADE: BLOCO). AF_07/2019</t>
  </si>
  <si>
    <t>TRANSPORTE VERTICAL MANUAL, 1 PAVIMENTO, DE CAIXA COM REVESTIMENTO CERÂMICO (UNIDADE: M2). AF_07/2019</t>
  </si>
  <si>
    <t>TRANSPORTE VERTICAL MANUAL, 1 PAVIMENTO, DE JANELA (UNIDADE: M2). AF_07/2019</t>
  </si>
  <si>
    <t>TRANSPORTE VERTICAL MANUAL, 1 PAVIMENTO, DE LATA DE 18 LITROS (UNIDADE: L). AF_07/2019</t>
  </si>
  <si>
    <t>TRANSPORTE VERTICAL MANUAL, 1 PAVIMENTO, DE PORTA (UNIDADE: UNID). AF_07/2019</t>
  </si>
  <si>
    <t>TRANSPORTE VERTICAL MANUAL, 1 PAVIMENTO, DE SACOS DE 20 KG (UNIDADE: KG). AF_07/2019</t>
  </si>
  <si>
    <t>TRANSPORTE VERTICAL MANUAL, 1 PAVIMENTO, DE SACOS DE 30 KG (UNIDADE: KG). AF_07/2019</t>
  </si>
  <si>
    <t>TRANSPORTE VERTICAL MANUAL, 1 PAVIMENTO, DE SACOS DE 50 KG (UNIDADE: KG). AF_07/2019</t>
  </si>
  <si>
    <t>TRANSPORTE VERTICAL MANUAL, 1 PAVIMENTO, DE VIDRO (UNIDADE: M2). AF_07/2019</t>
  </si>
  <si>
    <t>TRANSPORTE VERTICAL, BANCADA DE MÁRMORE OU GRANITO PARA COZINHA/LAVATÓRIO OU MÁRMORE SINTÉTICO COM CUBA INTEGRADA, MANUAL, 1 PAVIMENTO, (UNIDADE: UNID). AF_07/2019</t>
  </si>
  <si>
    <t>PAVIMENTO COM TRATAMENTO SUPERFICIAL DUPLO, COM CAP 150/200 E ROLO COMPACTADOR DE PNEUS. AF_11/2025</t>
  </si>
  <si>
    <t>PAVIMENTO COM TRATAMENTO SUPERFICIAL DUPLO, COM CAP 150/200 E ROLO COMPACTADOR TANDEM. AF_11/2025</t>
  </si>
  <si>
    <t>PAVIMENTO COM TRATAMENTO SUPERFICIAL DUPLO, COM EMULSÃO ASFÁLTICA RR-2C E ROLO COMPACTADOR DE PNEUS. AF_11/2025</t>
  </si>
  <si>
    <t>PAVIMENTO COM TRATAMENTO SUPERFICIAL DUPLO, COM EMULSÃO ASFÁLTICA RR-2C E ROLO COMPACTADOR TANDEM. AF_11/2025</t>
  </si>
  <si>
    <t>PAVIMENTO COM TRATAMENTO SUPERFICIAL DUPLO, COM EMULSÃO ASFÁLTICA RR-2C, COM BANHO DILUÍDO E ROLO COMPACTADOR DE PNEUS. AF_11/2025</t>
  </si>
  <si>
    <t>PAVIMENTO COM TRATAMENTO SUPERFICIAL DUPLO, COM EMULSÃO ASFÁLTICA RR-2C, COM BANHO DILUÍDO E ROLO COMPACTADOR TANDEM. AF_11/2025</t>
  </si>
  <si>
    <t>PAVIMENTO COM TRATAMENTO SUPERFICIAL DUPLO, COM EMULSÃO ASFÁLTICA RR-2C, COM CAPA SELANTE E ROLO COMPACTADOR DE PNEUS. AF_11/2025</t>
  </si>
  <si>
    <t>PAVIMENTO COM TRATAMENTO SUPERFICIAL DUPLO, COM EMULSÃO ASFÁLTICA RR-2C, COM CAPA SELANTE E ROLO COMPACTADOR TANDEM. AF_11/2025</t>
  </si>
  <si>
    <t>PAVIMENTO COM TRATAMENTO SUPERFICIAL SIMPLES, COM CAP 150/200 E ROLO COMPACTADOR DE PNEUS. AF_11/2025</t>
  </si>
  <si>
    <t>PAVIMENTO COM TRATAMENTO SUPERFICIAL SIMPLES, COM CAP 150/200 E ROLO COMPACTADOR TANDEM. AF_11/2025</t>
  </si>
  <si>
    <t>PAVIMENTO COM TRATAMENTO SUPERFICIAL SIMPLES, COM EMULSÃO ASFÁLTICA RR-2C E ROLO COMPACTADOR DE PNEUS. AF_11/2025</t>
  </si>
  <si>
    <t>PAVIMENTO COM TRATAMENTO SUPERFICIAL SIMPLES, COM EMULSÃO ASFÁLTICA RR-2C E ROLO COMPACTADOR TANDEM. AF_11/2025</t>
  </si>
  <si>
    <t>PAVIMENTO COM TRATAMENTO SUPERFICIAL SIMPLES, COM EMULSÃO ASFÁLTICA RR-2C, COM BANHO DILUÍDO E ROLO COMPACTADOR DE PNEUS. AF_11/2025</t>
  </si>
  <si>
    <t>PAVIMENTO COM TRATAMENTO SUPERFICIAL SIMPLES, COM EMULSÃO ASFÁLTICAA RR-2C, COM BANHO DILUÍDO E ROLO COMPACTADOR TANDEM. AF_11/2025</t>
  </si>
  <si>
    <t>PAVIMENTO COM TRATAMENTO SUPERFICIAL TRIPLO, COM CAP 150/200 E ROLO COMPACTADOR DE PNEUS. AF_11/2025</t>
  </si>
  <si>
    <t>PAVIMENTO COM TRATAMENTO SUPERFICIAL TRIPLO, COM CAP 150/200 E ROLO COMPACTADOR TANDEM. AF_11/2025</t>
  </si>
  <si>
    <t>PAVIMENTO COM TRATAMENTO SUPERFICIAL TRIPLO, COM EMULSÃO ASFÁLTICA RR-2C E ROLO COMPACTADOR DE PNEUS. AF_11/2025</t>
  </si>
  <si>
    <t>PAVIMENTO COM TRATAMENTO SUPERFICIAL TRIPLO, COM EMULSÃO ASFÁLTICA RR-2C E ROLO COMPACTADOR TANDEM. AF_11/2025</t>
  </si>
  <si>
    <t>PAVIMENTO COM TRATAMENTO SUPERFICIAL TRIPLO, COM EMULSÃO ASFÁLTICA RR-2C, COM BANHO DILUÍDO E ROLO COMPACTADOR DE PNEUS. AF_11/2025</t>
  </si>
  <si>
    <t>PAVIMENTO COM TRATAMENTO SUPERFICIAL TRIPLO, COM EMULSÃO ASFÁLTICA RR-2C, COM BANHO DILUÍDO E ROLO COMPACTADOR TANDEM. AF_11/2025</t>
  </si>
  <si>
    <t>PAVIMENTO COM TRATAMENTO SUPERFICIAL TRIPLO, COM EMULSÃO ASFÁLTICA RR-2C, COM CAPA SELANTE E ROLO COMPACTADOR DE PNEUS. AF_11/2025</t>
  </si>
  <si>
    <t>PAVIMENTO COM TRATAMENTO SUPERFICIAL TRIPLO, COM EMULSÃO ASFÁLTICA RR-2C, COM CAPA SELANTE E ROLO COMPACTADOR TANDEM. AF_11/2025</t>
  </si>
  <si>
    <t>ASSENTAMENTO DE CONEXÃO COM 1 ACESSO, FERRO FUNDIDO PARA REDE DE ÁGUA, DN 100 MM, JUNTA FLANGEADA (NÃO INCLUI O FORNECIMENTO). AF_09/2021</t>
  </si>
  <si>
    <t>ASSENTAMENTO DE CONEXÃO COM 1 ACESSO, FERRO FUNDIDO PARA REDE DE ÁGUA, DN 1000 MM, JUNTA FLANGEADA (NÃO INCLUI O FORNECIMENTO). AF_09/2021</t>
  </si>
  <si>
    <t>ASSENTAMENTO DE CONEXÃO COM 1 ACESSO, FERRO FUNDIDO PARA REDE DE ÁGUA, DN 1200 MM, JUNTA FLANGEADA (NÃO INCLUI O FORNECIMENTO). AF_09/2021</t>
  </si>
  <si>
    <t>ASSENTAMENTO DE CONEXÃO COM 1 ACESSO, FERRO FUNDIDO PARA REDE DE ÁGUA, DN 150 MM, JUNTA FLANGEADA (NÃO INCLUI O FORNECIMENTO). AF_09/2021</t>
  </si>
  <si>
    <t>ASSENTAMENTO DE CONEXÃO COM 1 ACESSO, FERRO FUNDIDO PARA REDE DE ÁGUA, DN 200 MM, JUNTA FLANGEADA (NÃO INCLUI O FORNECIMENTO). AF_09/2021</t>
  </si>
  <si>
    <t>ASSENTAMENTO DE CONEXÃO COM 1 ACESSO, FERRO FUNDIDO PARA REDE DE ÁGUA, DN 250 MM, JUNTA FLANGEADA (NÃO INCLUI O FORNECIMENTO). AF_09/2021</t>
  </si>
  <si>
    <t>ASSENTAMENTO DE CONEXÃO COM 1 ACESSO, FERRO FUNDIDO PARA REDE DE ÁGUA, DN 300 MM, JUNTA FLANGEADA (NÃO INCLUI O FORNECIMENTO). AF_09/2021</t>
  </si>
  <si>
    <t>ASSENTAMENTO DE CONEXÃO COM 1 ACESSO, FERRO FUNDIDO PARA REDE DE ÁGUA, DN 350 MM, JUNTA FLANGEADA (NÃO INCLUI O FORNECIMENTO). AF_09/2021</t>
  </si>
  <si>
    <t>ASSENTAMENTO DE CONEXÃO COM 1 ACESSO, FERRO FUNDIDO PARA REDE DE ÁGUA, DN 400 MM, JUNTA FLANGEADA (NÃO INCLUI O FORNECIMENTO). AF_09/2021</t>
  </si>
  <si>
    <t>ASSENTAMENTO DE CONEXÃO COM 1 ACESSO, FERRO FUNDIDO PARA REDE DE ÁGUA, DN 450 MM, JUNTA FLANGEADA (NÃO INCLUI O FORNECIMENTO). AF_09/2021</t>
  </si>
  <si>
    <t>ASSENTAMENTO DE CONEXÃO COM 1 ACESSO, FERRO FUNDIDO PARA REDE DE ÁGUA, DN 500 MM, JUNTA FLANGEADA (NÃO INCLUI O FORNECIMENTO). AF_09/2021</t>
  </si>
  <si>
    <t>ASSENTAMENTO DE CONEXÃO COM 1 ACESSO, FERRO FUNDIDO PARA REDE DE ÁGUA, DN 600 MM, JUNTA FLANGEADA (NÃO INCLUI O FORNECIMENTO). AF_09/2021</t>
  </si>
  <si>
    <t>ASSENTAMENTO DE CONEXÃO COM 1 ACESSO, FERRO FUNDIDO PARA REDE DE ÁGUA, DN 700 MM, JUNTA FLANGEADA (NÃO INCLUI O FORNECIMENTO). AF_09/2021</t>
  </si>
  <si>
    <t>ASSENTAMENTO DE CONEXÃO COM 1 ACESSO, FERRO FUNDIDO PARA REDE DE ÁGUA, DN 80 MM, JUNTA FLANGEADA (NÃO INCLUI O FORNECIMENTO). AF_09/2021</t>
  </si>
  <si>
    <t>ASSENTAMENTO DE CONEXÃO COM 1 ACESSO, FERRO FUNDIDO PARA REDE DE ÁGUA, DN 800 MM, JUNTA FLANGEADA (NÃO INCLUI O FORNECIMENTO). AF_09/2021</t>
  </si>
  <si>
    <t>ASSENTAMENTO DE CONEXÃO COM 1 ACESSO, FERRO FUNDIDO PARA REDE DE ÁGUA, DN 900 MM, JUNTA FLANGEADA (NÃO INCLUI O FORNECIMENTO). AF_09/2021</t>
  </si>
  <si>
    <t>ASSENTAMENTO DE CONEXÃO COM 2 ACESSOS, FERRO FUNDIDO PARA REDE DE ÁGUA, DN 100 MM, JUNTA FLANGEADA (NÃO INCLUI O FORNECIMENTO). AF_09/2021</t>
  </si>
  <si>
    <t>ASSENTAMENTO DE CONEXÃO COM 2 ACESSOS, FERRO FUNDIDO PARA REDE DE ÁGUA, DN 1000 MM, JUNTA FLANGEADA (NÃO INCLUI O FORNECIMENTO). AF_09/2021</t>
  </si>
  <si>
    <t>ASSENTAMENTO DE CONEXÃO COM 2 ACESSOS, FERRO FUNDIDO PARA REDE DE ÁGUA, DN 1200 MM, JUNTA FLANGEADA (NÃO INCLUI O FORNECIMENTO). AF_09/2021</t>
  </si>
  <si>
    <t>ASSENTAMENTO DE CONEXÃO COM 2 ACESSOS, FERRO FUNDIDO PARA REDE DE ÁGUA, DN 150 MM, JUNTA FLANGEADA (NÃO INCLUI O FORNECIMENTO). AF_09/2021</t>
  </si>
  <si>
    <t>ASSENTAMENTO DE CONEXÃO COM 2 ACESSOS, FERRO FUNDIDO PARA REDE DE ÁGUA, DN 200 MM, JUNTA FLANGEADA (NÃO INCLUI O FORNECIMENTO). AF_09/2021</t>
  </si>
  <si>
    <t>ASSENTAMENTO DE CONEXÃO COM 2 ACESSOS, FERRO FUNDIDO PARA REDE DE ÁGUA, DN 250 MM, JUNTA FLANGEADA (NÃO INCLUI O FORNECIMENTO). AF_09/2021</t>
  </si>
  <si>
    <t>ASSENTAMENTO DE CONEXÃO COM 2 ACESSOS, FERRO FUNDIDO PARA REDE DE ÁGUA, DN 300 MM, JUNTA FLANGEADA (NÃO INCLUI O FORNECIMENTO). AF_09/2021</t>
  </si>
  <si>
    <t>ASSENTAMENTO DE CONEXÃO COM 2 ACESSOS, FERRO FUNDIDO PARA REDE DE ÁGUA, DN 350 MM, JUNTA FLANGEADA (NÃO INCLUI O FORNECIMENTO). AF_09/2021</t>
  </si>
  <si>
    <t>ASSENTAMENTO DE CONEXÃO COM 2 ACESSOS, FERRO FUNDIDO PARA REDE DE ÁGUA, DN 400 MM, JUNTA FLANGEADA (NÃO INCLUI O FORNECIMENTO). AF_09/2021</t>
  </si>
  <si>
    <t>ASSENTAMENTO DE CONEXÃO COM 2 ACESSOS, FERRO FUNDIDO PARA REDE DE ÁGUA, DN 450 MM, JUNTA FLANGEADA (NÃO INCLUI O FORNECIMENTO). AF_09/2021</t>
  </si>
  <si>
    <t>ASSENTAMENTO DE CONEXÃO COM 2 ACESSOS, FERRO FUNDIDO PARA REDE DE ÁGUA, DN 500 MM, JUNTA FLANGEADA (NÃO INCLUI O FORNECIMENTO). AF_09/2021</t>
  </si>
  <si>
    <t>ASSENTAMENTO DE CONEXÃO COM 2 ACESSOS, FERRO FUNDIDO PARA REDE DE ÁGUA, DN 600 MM, JUNTA FLANGEADA (NÃO INCLUI O FORNECIMENTO). AF_09/2021</t>
  </si>
  <si>
    <t>ASSENTAMENTO DE CONEXÃO COM 2 ACESSOS, FERRO FUNDIDO PARA REDE DE ÁGUA, DN 700 MM, JUNTA FLANGEADA (NÃO INCLUI O FORNECIMENTO). AF_09/2021</t>
  </si>
  <si>
    <t>ASSENTAMENTO DE CONEXÃO COM 2 ACESSOS, FERRO FUNDIDO PARA REDE DE ÁGUA, DN 80 MM, JUNTA FLANGEADA (NÃO INCLUI O FORNECIMENTO). AF_09/2021</t>
  </si>
  <si>
    <t>ASSENTAMENTO DE CONEXÃO COM 2 ACESSOS, FERRO FUNDIDO PARA REDE DE ÁGUA, DN 800 MM, JUNTA FLANGEADA (NÃO INCLUI O FORNECIMENTO). AF_09/2021</t>
  </si>
  <si>
    <t>ASSENTAMENTO DE CONEXÃO COM 2 ACESSOS, FERRO FUNDIDO PARA REDE DE ÁGUA, DN 900 MM, JUNTA FLANGEADA (NÃO INCLUI O FORNECIMENTO). AF_09/2021</t>
  </si>
  <si>
    <t>ASSENTAMENTO DE CONEXÃO COM 3 ACESSOS, FERRO FUNDIDO PARA REDE DE ÁGUA, DN 100 MM, JUNTA FLANGEADA (NÃO INCLUI O FORNECIMENTO). AF_09/2021</t>
  </si>
  <si>
    <t>ASSENTAMENTO DE CONEXÃO COM 3 ACESSOS, FERRO FUNDIDO PARA REDE DE ÁGUA, DN 1000 MM, JUNTA FLANGEADA (NÃO INCLUI O FORNECIMENTO). AF_09/2021</t>
  </si>
  <si>
    <t>ASSENTAMENTO DE CONEXÃO COM 3 ACESSOS, FERRO FUNDIDO PARA REDE DE ÁGUA, DN 1200 MM, JUNTA FLANGEADA (NÃO INCLUI O FORNECIMENTO). AF_09/2021</t>
  </si>
  <si>
    <t>ASSENTAMENTO DE CONEXÃO COM 3 ACESSOS, FERRO FUNDIDO PARA REDE DE ÁGUA, DN 150 MM, JUNTA FLANGEADA (NÃO INCLUI O FORNECIMENTO). AF_09/2021</t>
  </si>
  <si>
    <t>ASSENTAMENTO DE CONEXÃO COM 3 ACESSOS, FERRO FUNDIDO PARA REDE DE ÁGUA, DN 200 MM, JUNTA FLANGEADA (NÃO INCLUI O FORNECIMENTO). AF_09/2021</t>
  </si>
  <si>
    <t>ASSENTAMENTO DE CONEXÃO COM 3 ACESSOS, FERRO FUNDIDO PARA REDE DE ÁGUA, DN 250 MM, JUNTA FLANGEADA (NÃO INCLUI O FORNECIMENTO). AF_09/2021</t>
  </si>
  <si>
    <t>ASSENTAMENTO DE CONEXÃO COM 3 ACESSOS, FERRO FUNDIDO PARA REDE DE ÁGUA, DN 300 MM, JUNTA FLANGEADA (NÃO INCLUI O FORNECIMENTO). AF_09/2021</t>
  </si>
  <si>
    <t>ASSENTAMENTO DE CONEXÃO COM 3 ACESSOS, FERRO FUNDIDO PARA REDE DE ÁGUA, DN 350 MM, JUNTA FLANGEADA (NÃO INCLUI O FORNECIMENTO). AF_09/2021</t>
  </si>
  <si>
    <t>ASSENTAMENTO DE CONEXÃO COM 3 ACESSOS, FERRO FUNDIDO PARA REDE DE ÁGUA, DN 400 MM, JUNTA FLANGEADA (NÃO INCLUI O FORNECIMENTO). AF_09/2021</t>
  </si>
  <si>
    <t>ASSENTAMENTO DE CONEXÃO COM 3 ACESSOS, FERRO FUNDIDO PARA REDE DE ÁGUA, DN 450 MM, JUNTA FLANGEADA (NÃO INCLUI O FORNECIMENTO). AF_09/2021</t>
  </si>
  <si>
    <t>ASSENTAMENTO DE CONEXÃO COM 3 ACESSOS, FERRO FUNDIDO PARA REDE DE ÁGUA, DN 500 MM, JUNTA FLANGEADA (NÃO INCLUI O FORNECIMENTO). AF_09/2021</t>
  </si>
  <si>
    <t>ASSENTAMENTO DE CONEXÃO COM 3 ACESSOS, FERRO FUNDIDO PARA REDE DE ÁGUA, DN 600 MM, JUNTA FLANGEADA (NÃO INCLUI O FORNECIMENTO). AF_09/2021</t>
  </si>
  <si>
    <t>ASSENTAMENTO DE CONEXÃO COM 3 ACESSOS, FERRO FUNDIDO PARA REDE DE ÁGUA, DN 700 MM, JUNTA FLANGEADA (NÃO INCLUI O FORNECIMENTO). AF_09/2021</t>
  </si>
  <si>
    <t>ASSENTAMENTO DE CONEXÃO COM 3 ACESSOS, FERRO FUNDIDO PARA REDE DE ÁGUA, DN 80 MM, JUNTA FLANGEADA (NÃO INCLUI O FORNECIMENTO). AF_09/2021</t>
  </si>
  <si>
    <t>ASSENTAMENTO DE CONEXÃO COM 3 ACESSOS, FERRO FUNDIDO PARA REDE DE ÁGUA, DN 800 MM, JUNTA FLANGEADA (NÃO INCLUI O FORNECIMENTO). AF_09/2021</t>
  </si>
  <si>
    <t>ASSENTAMENTO DE CONEXÃO COM 3 ACESSOS, FERRO FUNDIDO PARA REDE DE ÁGUA, DN 900 MM, JUNTA FLANGEADA (NÃO INCLUI O FORNECIMENTO). AF_09/2021</t>
  </si>
  <si>
    <t>ASSENTAMENTO DE TUBO DE FERRO FUNDIDO PARA REDE DE ÁGUA, DN 100 MM, JUNTA FLANGEADA (NÃO INCLUI O FORNECIMENTO). AF_09/2021</t>
  </si>
  <si>
    <t>ASSENTAMENTO DE TUBO DE FERRO FUNDIDO PARA REDE DE ÁGUA, DN 1000 MM, JUNTA FLANGEADA (NÃO INCLUI O FORNECIMENTO). AF_09/2021</t>
  </si>
  <si>
    <t>ASSENTAMENTO DE TUBO DE FERRO FUNDIDO PARA REDE DE ÁGUA, DN 1200 MM, JUNTA FLANGEADA (NÃO INCLUI O FORNECIMENTO). AF_09/2021</t>
  </si>
  <si>
    <t>ASSENTAMENTO DE TUBO DE FERRO FUNDIDO PARA REDE DE ÁGUA, DN 150 MM, JUNTA FLANGEADA (NÃO INCLUI O FORNECIMENTO). AF_09/2021</t>
  </si>
  <si>
    <t>ASSENTAMENTO DE TUBO DE FERRO FUNDIDO PARA REDE DE ÁGUA, DN 200 MM, JUNTA FLANGEADA (NÃO INCLUI O FORNECIMENTO). AF_09/2021</t>
  </si>
  <si>
    <t>ASSENTAMENTO DE TUBO DE FERRO FUNDIDO PARA REDE DE ÁGUA, DN 250 MM, JUNTA FLANGEADA (NÃO INCLUI O FORNECIMENTO). AF_09/2021</t>
  </si>
  <si>
    <t>ASSENTAMENTO DE TUBO DE FERRO FUNDIDO PARA REDE DE ÁGUA, DN 300 MM, JUNTA FLANGEADA (NÃO INCLUI O FORNECIMENTO). AF_09/2021</t>
  </si>
  <si>
    <t>ASSENTAMENTO DE TUBO DE FERRO FUNDIDO PARA REDE DE ÁGUA, DN 350 MM, JUNTA FLANGEADA (NÃO INCLUI O FORNECIMENTO). AF_09/2021</t>
  </si>
  <si>
    <t>ASSENTAMENTO DE TUBO DE FERRO FUNDIDO PARA REDE DE ÁGUA, DN 400 MM, JUNTA FLANGEADA (NÃO INCLUI O FORNECIMENTO). AF_09/2021</t>
  </si>
  <si>
    <t>ASSENTAMENTO DE TUBO DE FERRO FUNDIDO PARA REDE DE ÁGUA, DN 450 MM, JUNTA FLANGEADA (NÃO INCLUI O FORNECIMENTO). AF_09/2021</t>
  </si>
  <si>
    <t>ASSENTAMENTO DE TUBO DE FERRO FUNDIDO PARA REDE DE ÁGUA, DN 500 MM, JUNTA FLANGEADA (NÃO INCLUI O FORNECIMENTO). AF_09/2021</t>
  </si>
  <si>
    <t>ASSENTAMENTO DE TUBO DE FERRO FUNDIDO PARA REDE DE ÁGUA, DN 600 MM, JUNTA FLANGEADA (NÃO INCLUI O FORNECIMENTO). AF_09/2021</t>
  </si>
  <si>
    <t>ASSENTAMENTO DE TUBO DE FERRO FUNDIDO PARA REDE DE ÁGUA, DN 700 MM, JUNTA FLANGEADA (NÃO INCLUI O FORNECIMENTO). AF_09/2021</t>
  </si>
  <si>
    <t>ASSENTAMENTO DE TUBO DE FERRO FUNDIDO PARA REDE DE ÁGUA, DN 80 MM, JUNTA FLANGEADA (NÃO INCLUI O FORNECIMENTO). AF_09/2021</t>
  </si>
  <si>
    <t>ASSENTAMENTO DE TUBO DE FERRO FUNDIDO PARA REDE DE ÁGUA, DN 800 MM, JUNTA FLANGEADA (NÃO INCLUI O FORNECIMENTO). AF_09/2021</t>
  </si>
  <si>
    <t>ASSENTAMENTO DE TUBO DE FERRO FUNDIDO PARA REDE DE ÁGUA, DN 900 MM, JUNTA FLANGEADA (NÃO INCLUI O FORNECIMENTO). AF_09/2021</t>
  </si>
  <si>
    <t>ALARGAMENTO DE BASE DE TUBULÃO A CÉU ABERTO, ESCAVAÇÃO MANUAL, CONCRETO FEITO EM OBRA E LANÇADO COM JERICA. AF_05/2020</t>
  </si>
  <si>
    <t>ALARGAMENTO DE BASE DE TUBULÃO A CÉU ABERTO, ESCAVAÇÃO MANUAL, CONCRETO USINADO E LANÇADO COM BOMBA OU DIRETAMENTE DO CAMINHÃO (EXCLUSIVE BOMBEAMENTO). AF_05/2020</t>
  </si>
  <si>
    <t>TUBULÃO A CÉU ABERTO, DIÂMETRO DO FUSTE DE 100CM, ESCAVAÇÃO MANUAL, SEM ALARGAMENTO DE BASE, CONCRETO FEITO EM OBRA E LANÇADO COM JERICA. AF_05/2020</t>
  </si>
  <si>
    <t>TUBULÃO A CÉU ABERTO, DIÂMETRO DO FUSTE DE 100CM, ESCAVAÇÃO MANUAL, SEM ALARGAMENTO DE BASE, CONCRETO USINADO E LANÇADO COM BOMBA OU DIRETAMENTE DO CAMINHÃO (EXCLUSIVE BOMBEAMENTO). AF_05/2020</t>
  </si>
  <si>
    <t>TUBULÃO A CÉU ABERTO, DIÂMETRO DO FUSTE DE 100CM, ESCAVAÇÃO MECÂNICA, SEM ALARGAMENTO DE BASE, CONCRETO FEITO EM OBRA E LANÇADO COM JERICA (EXCLUSIVE MOBILIZAÇÃO E DESMOBILIZAÇÃO). AF_05/2020</t>
  </si>
  <si>
    <t>TUBULÃO A CÉU ABERTO, DIÂMETRO DO FUSTE DE 100CM, ESCAVAÇÃO MECÂNICA, SEM ALARGAMENTO DE BASE, CONCRETO USINADO E LANÇADO COM BOMBA OU DIRETAMENTE DO CAMINHÃO (EXCLUSIVE BOMBEAMENTO, MOBILIZAÇÃO E DESMOBILIZAÇÃO). AF_05/2020</t>
  </si>
  <si>
    <t>TUBULÃO A CÉU ABERTO, DIÂMETRO DO FUSTE DE 120CM, ESCAVAÇÃO MANUAL, SEM ALARGAMENTO DE BASE, CONCRETO FEITO EM OBRA E LANÇADO COM JERICA. AF_05/2020</t>
  </si>
  <si>
    <t>TUBULÃO A CÉU ABERTO, DIÂMETRO DO FUSTE DE 120CM, ESCAVAÇÃO MANUAL, SEM ALARGAMENTO DE BASE, CONCRETO USINADO E LANÇADO COM BOMBA OU DIRETAMENTE DO CAMINHÃO (EXCLUSIVE BOMBEAMENTO). AF_05/2020</t>
  </si>
  <si>
    <t>TUBULÃO A CÉU ABERTO, DIÂMETRO DO FUSTE DE 120CM, ESCAVAÇÃO MECÂNICA, SEM ALARGAMENTO DE BASE, CONCRETO FEITO EM OBRA E LANÇADO COM JERICA (EXCLUSIVE MOBILIZAÇÃO E DESMOBILIZAÇÃO). AF_05/2020</t>
  </si>
  <si>
    <t>TUBULÃO A CÉU ABERTO, DIÂMETRO DO FUSTE DE 120CM, ESCAVAÇÃO MECÂNICA, SEM ALARGAMENTO DE BASE, CONCRETO USINADO E LANÇADO COM BOMBA OU DIRETAMENTE DO CAMINHÃO (EXCLUSIVE BOMBEAMENTO, MOBILIZAÇÃO E DESMOBILIZAÇÃO). AF_05/2020</t>
  </si>
  <si>
    <t>TUBULÃO A CÉU ABERTO, DIÂMETRO DO FUSTE DE 70CM, ESCAVAÇÃO MANUAL, SEM ALARGAMENTO DE BASE, CONCRETO FEITO EM OBRA E LANÇADO COM JERICA. AF_05/2020</t>
  </si>
  <si>
    <t>TUBULÃO A CÉU ABERTO, DIÂMETRO DO FUSTE DE 70CM, ESCAVAÇÃO MANUAL, SEM ALARGAMENTO DE BASE, CONCRETO USINADO E LANÇADO COM BOMBA OU DIRETAMENTE DO CAMINHÃO (EXCLUSIVE BOMBEAMENTO). AF_05/2020</t>
  </si>
  <si>
    <t>TUBULÃO A CÉU ABERTO, DIÂMETRO DO FUSTE DE 70CM, ESCAVAÇÃO MECÂNICA, SEM ALARGAMENTO DE BASE, CONCRETO FEITO EM OBRA E LANÇADO COM JERICA. AF_05/2020</t>
  </si>
  <si>
    <t>TUBULÃO A CÉU ABERTO, DIÂMETRO DO FUSTE DE 70CM, ESCAVAÇÃO MECÂNICA, SEM ALARGAMENTO DE BASE, CONCRETO USINADO E LANÇADO COM BOMBA OU DIRETAMENTE DO CAMINHÃO (EXCLUSIVE BOMBEAMENTO, MOBILIZAÇÃO E DESMOBILIZAÇÃO). AF_05/2020</t>
  </si>
  <si>
    <t>TUBULÃO A CÉU ABERTO, DIÂMETRO DO FUSTE DE 80CM, ESCAVAÇÃO MANUAL, SEM ALARGAMENTO DE BASE, CONCRETO FEITO EM OBRA E LANÇADO COM JERICA. AF_05/2020</t>
  </si>
  <si>
    <t>TUBULÃO A CÉU ABERTO, DIÂMETRO DO FUSTE DE 80CM, ESCAVAÇÃO MANUAL, SEM ALARGAMENTO DE BASE, CONCRETO USINADO E LANÇADO COM BOMBA OU DIRETAMENTE DO CAMINHÃO (EXCLUSIVE BOMBEAMENTO). AF_05/2020</t>
  </si>
  <si>
    <t>TUBULÃO A CÉU ABERTO, DIÂMETRO DO FUSTE DE 80CM, ESCAVAÇÃO MECÂNICA, SEM ALARGAMENTO DE BASE, CONCRETO FEITO EM OBRA E LANÇADO COM JERICA (EXCLUSIVE MOBILIZAÇÃO E DESMOBILIZAÇÃO). AF_05/2020</t>
  </si>
  <si>
    <t>TUBULÃO A CÉU ABERTO, DIÂMETRO DO FUSTE DE 80CM, ESCAVAÇÃO MECÂNICA, SEM ALARGAMENTO DE BASE, CONCRETO USINADO E LANÇADO COM BOMBA OU DIRETAMENTE DO CAMINHÃO (EXCLUSIVE BOMBEAMENTO, MOBILIZAÇÃO E DESMOBILIZAÇÃO). AF_05/2020</t>
  </si>
  <si>
    <t>ACOMPANHAMENTO TOPOGRAFICO PARA EXECUÇÃO DE TUNNEL LINER EM CHAPA GALVANIZADA. AF_10/2025</t>
  </si>
  <si>
    <t>CHAPA GALVANIZADA COM OU SEM REVESTIMENTO EPÓXI, DIÂMETRO 1,4 M, ESPESSURA DE 2,2 MM, PARA TUNNEL LINER HORIZONTAL - FORNECIMENTO E INSTALAÇÃO. AF_10/2025</t>
  </si>
  <si>
    <t>CHAPA GALVANIZADA COM OU SEM REVESTIMENTO EPÓXI, DIÂMETRO 1,4 M, ESPESSURA DE 2,7 MM, PARA TUNNEL LINER HORIZONTAL - FORNECIMENTO E INSTALAÇÃO. AF_10/2025</t>
  </si>
  <si>
    <t>CHAPA GALVANIZADA COM OU SEM REVESTIMENTO EPÓXI, DIÂMETRO 1,6 M, ESPESSURA DE 2,2 MM, PARA TUNNEL LINER HORIZONTAL - FORNECIMENTO E INSTALAÇÃO. AF_10/2025</t>
  </si>
  <si>
    <t>CHAPA GALVANIZADA COM OU SEM REVESTIMENTO EPÓXI, DIÂMETRO 1,6 M, ESPESSURA DE 2,7 MM, PARA TUNNEL LINER HORIZONTAL - FORNECIMENTO E INSTALAÇÃO. AF_10/2025</t>
  </si>
  <si>
    <t>CHAPA GALVANIZADA COM OU SEM REVESTIMENTO EPÓXI, DIÂMETRO 1,8 M, ESPESSURA DE 2,2 MM, PARA TUNNEL LINER HORIZONTAL - FORNECIMENTO E INSTALAÇÃO. AF_10/2025</t>
  </si>
  <si>
    <t>CHAPA GALVANIZADA COM OU SEM REVESTIMENTO EPÓXI, DIÂMETRO 1,8 M, ESPESSURA DE 2,7 MM, PARA TUNNEL LINER HORIZONTAL - FORNECIMENTO E INSTALAÇÃO. AF_10/2025</t>
  </si>
  <si>
    <t>CHAPA GALVANIZADA COM OU SEM REVESTIMENTO EPÓXI, DIÂMETRO 1,8 M, ESPESSURA DE 3,4 MM, PARA TUNNEL LINER HORIZONTAL - FORNECIMENTO E INSTALAÇÃO. AF_10/2025</t>
  </si>
  <si>
    <t>CHAPA GALVANIZADA COM OU SEM REVESTIMENTO EPÓXI, DIÂMETRO 2 M, ESPESSURA DE 2,2 MM, PARA TUNNEL LINER HORIZONTAL - FORNECIMENTO E INSTALAÇÃO. AF_10/2025</t>
  </si>
  <si>
    <t>CHAPA GALVANIZADA COM OU SEM REVESTIMENTO EPÓXI, DIÂMETRO 2 M, ESPESSURA DE 2,7 MM, PARA TUNNEL LINER HORIZONTAL - FORNECIMENTO E INSTALAÇÃO. AF_10/2025</t>
  </si>
  <si>
    <t>CHAPA GALVANIZADA COM OU SEM REVESTIMENTO EPÓXI, DIÂMETRO 2 M, ESPESSURA DE 3,4 MM, PARA TUNNEL LINER HORIZONTAL - FORNECIMENTO E INSTALAÇÃO. AF_10/2025</t>
  </si>
  <si>
    <t>CHAPA GALVANIZADA COM OU SEM REVESTIMENTO EPÓXI, DIÂMETRO 2,2 M, ESPESSURA DE 2,2 MM, PARA TUNNEL LINER HORIZONTAL - FORNECIMENTO E INSTALAÇÃO. AF_10/2025</t>
  </si>
  <si>
    <t>CHAPA GALVANIZADA COM OU SEM REVESTIMENTO EPÓXI, DIÂMETRO 2,2 M, ESPESSURA DE 2,7 MM, PARA TUNNEL LINER HORIZONTAL - FORNECIMENTO E INSTALAÇÃO. AF_10/2025</t>
  </si>
  <si>
    <t>CHAPA GALVANIZADA COM OU SEM REVESTIMENTO EPÓXI, DIÂMETRO 2,2 M, ESPESSURA DE 3,4 MM, PARA TUNNEL LINER HORIZONTAL - FORNECIMENTO E INSTALAÇÃO. AF_10/2025</t>
  </si>
  <si>
    <t>CHAPA GALVANIZADA COM OU SEM REVESTIMENTO EPÓXI, DIÂMETRO 2,4 M, ESPESSURA DE 2,2 MM, PARA TUNNEL LINER HORIZONTAL - FORNECIMENTO E INSTALAÇÃO. AF_10/2025</t>
  </si>
  <si>
    <t>CHAPA GALVANIZADA COM OU SEM REVESTIMENTO EPÓXI, DIÂMETRO 2,4 M, ESPESSURA DE 2,7 MM, PARA TUNNEL LINER HORIZONTAL - FORNECIMENTO E INSTALAÇÃO. AF_10/2025</t>
  </si>
  <si>
    <t>CHAPA GALVANIZADA COM OU SEM REVESTIMENTO EPÓXI, DIÂMETRO 2,4 M, ESPESSURA DE 3,4 MM, PARA TUNNEL LINER HORIZONTAL - FORNECIMENTO E INSTALAÇÃO. AF_10/2025</t>
  </si>
  <si>
    <t>CHAPA GALVANIZADA COM OU SEM REVESTIMENTO EPÓXI, DIÂMETRO 2,4 M, ESPESSURA DE 3,9 MM, PARA TUNNEL LINER HORIZONTAL - FORNECIMENTO E INSTALAÇÃO. AF_10/2025</t>
  </si>
  <si>
    <t>CHAPA GALVANIZADA COM OU SEM REVESTIMENTO EPÓXI, DIÂMETRO 2,6 M, ESPESSURA DE 2,2 MM, PARA TUNNEL LINER HORIZONTAL - FORNECIMENTO E INSTALAÇÃO. AF_10/2025</t>
  </si>
  <si>
    <t>CHAPA GALVANIZADA COM OU SEM REVESTIMENTO EPÓXI, DIÂMETRO 2,6 M, ESPESSURA DE 2,7 MM, PARA TUNNEL LINER HORIZONTAL - FORNECIMENTO E INSTALAÇÃO. AF_10/2025</t>
  </si>
  <si>
    <t>CHAPA GALVANIZADA COM OU SEM REVESTIMENTO EPÓXI, DIÂMETRO 2,6 M, ESPESSURA DE 3,4 MM, PARA TUNNEL LINER HORIZONTAL - FORNECIMENTO E INSTALAÇÃO. AF_10/2025</t>
  </si>
  <si>
    <t>CHAPA GALVANIZADA COM OU SEM REVESTIMENTO EPÓXI, DIÂMETRO 2,6 M, ESPESSURA DE 3,9 MM, PARA TUNNEL LINER HORIZONTAL - FORNECIMENTO E INSTALAÇÃO. AF_10/2025</t>
  </si>
  <si>
    <t>CHAPA GALVANIZADA COM OU SEM REVESTIMENTO EPÓXI, DIÂMETRO 2,8 M, ESPESSURA DE 2,2 MM, PARA TUNNEL LINER HORIZONTAL - FORNECIMENTO E INSTALAÇÃO. AF_10/2025</t>
  </si>
  <si>
    <t>CHAPA GALVANIZADA COM OU SEM REVESTIMENTO EPÓXI, DIÂMETRO 2,8 M, ESPESSURA DE 2,7 MM, PARA TUNNEL LINER HORIZONTAL - FORNECIMENTO E INSTALAÇÃO. AF_10/2025</t>
  </si>
  <si>
    <t>CHAPA GALVANIZADA COM OU SEM REVESTIMENTO EPÓXI, DIÂMETRO 2,8 M, ESPESSURA DE 3,4 MM, PARA TUNNEL LINER HORIZONTAL - FORNECIMENTO E INSTALAÇÃO. AF_10/2025</t>
  </si>
  <si>
    <t>CHAPA GALVANIZADA COM OU SEM REVESTIMENTO EPÓXI, DIÂMETRO 2,8 M, ESPESSURA DE 3,9 MM, PARA TUNNEL LINER HORIZONTAL - FORNECIMENTO E INSTALAÇÃO. AF_10/2025</t>
  </si>
  <si>
    <t>CHAPA GALVANIZADA COM OU SEM REVESTIMENTO EPÓXI, DIÂMETRO 3 M, ESPESSURA DE 2,2 MM, PARA TUNNEL LINER HORIZONTAL - FORNECIMENTO E INSTALAÇÃO. AF_10/2025</t>
  </si>
  <si>
    <t>CHAPA GALVANIZADA COM OU SEM REVESTIMENTO EPÓXI, DIÂMETRO 3 M, ESPESSURA DE 2,7 MM, PARA TUNNEL LINER HORIZONTAL OU VERTICAL - FORNECIMENTO E INSTALAÇÃO. AF_10/2025</t>
  </si>
  <si>
    <t>CHAPA GALVANIZADA COM OU SEM REVESTIMENTO EPÓXI, DIÂMETRO 3 M, ESPESSURA DE 3,4 MM, PARA TUNNEL LINER HORIZONTAL - FORNECIMENTO E INSTALAÇÃO. AF_10/2025</t>
  </si>
  <si>
    <t>CHAPA GALVANIZADA COM OU SEM REVESTIMENTO EPÓXI, DIÂMETRO 3 M, ESPESSURA DE 3,9 MM, PARA TUNNEL LINER HORIZONTAL - FORNECIMENTO E INSTALAÇÃO. AF_10/2025</t>
  </si>
  <si>
    <t>CHAPA GALVANIZADA COM OU SEM REVESTIMENTO EPÓXI, DIÂMETRO 3,2 M, ESPESSURA DE 2,7 MM, PARA TUNNEL LINER VERTICAL - FORNECIMENTO E INSTALAÇÃO. AF_10/2025</t>
  </si>
  <si>
    <t>CHAPA GALVANIZADA COM OU SEM REVESTIMENTO EPÓXI, DIÂMETRO 3,4 M, ESPESSURA DE 2,7 MM, PARA TUNNEL LINER VERTICAL - FORNECIMENTO E INSTALAÇÃO. AF_10/2025</t>
  </si>
  <si>
    <t>CHAPA GALVANIZADA COM OU SEM REVESTIMENTO EPÓXI, DIÂMETRO 3,6 M, ESPESSURA DE 2,7 MM, PARA TUNNEL LINER VERTICAL - FORNECIMENTO E INSTALAÇÃO. AF_10/2025</t>
  </si>
  <si>
    <t>CHAPA GALVANIZADA COM OU SEM REVESTIMENTO EPÓXI, DIÂMETRO 3,8 M, ESPESSURA DE 2,7 MM, PARA TUNNEL LINER VERTICAL - FORNECIMENTO E INSTALAÇÃO. AF_10/2025</t>
  </si>
  <si>
    <t>ESCAVAÇÃO MANUAL DE TUNNEL LINER EM SOLO DE PRIMEIRA CATEGORIA. AF_10/2025</t>
  </si>
  <si>
    <t>ESCAVAÇÃO MANUAL DE TUNNEL LINER EM SOLO DE SEGUNDA CATEGORIA. AF_10/2025</t>
  </si>
  <si>
    <t>INJEÇÃO DE ARGAMASSA FLUIDA SOLO CIMENTO NA EXECUÇÃO DE TUNNEL LINER - EXCLUSIVE ARGAMASSA. AF_10/2025</t>
  </si>
  <si>
    <t>VEDAÇÃO COM ESPUMA DURA OU PRODUTO SIMILAR NAS JUNTAS OU EMENDAS DAS CHAPAS DE TUNNEL LINER. AF_10/2025</t>
  </si>
  <si>
    <t>USINAGEM DE BRITA GRADUADA SIMPLES. AF_09/2025</t>
  </si>
  <si>
    <t>USINAGEM DE BRITA GRADUADA TRATADA COM CIMENTO. AF_09/2025</t>
  </si>
  <si>
    <t>USINAGEM DE CONCRETO ASFÁLTICO COM CAP 50/70 PARA CAMADA DE ROLAMENTO, PADRÃO DNIT FAIXA C, EM USINA DE ASFALTO GRAVIMÉTRICA DE 150 TON/H. AF_09/2025</t>
  </si>
  <si>
    <t>USINAGEM DE CONCRETO ASFÁLTICO COM CAP 50/70, PARA CAMADA DE BINDER, PADRÃO DNIT FAIXA B, EM USINA DE ASFALTO CONTÍNUA DE 140 TON/H. AF_09/2025</t>
  </si>
  <si>
    <t>USINAGEM DE CONCRETO ASFÁLTICO COM CAP 50/70, PARA CAMADA DE BINDER, PADRÃO DNIT FAIXA B, EM USINA DE ASFALTO CONTÍNUA DE 80 TON/H. AF_09/2025</t>
  </si>
  <si>
    <t>USINAGEM DE CONCRETO ASFÁLTICO COM CAP 50/70, PARA CAMADA DE BINDER, PADRÃO DNIT FAIXA B, EM USINA DE ASFALTO GRAVIMÉTRICA DE 150 TON/H. AF_09/2025</t>
  </si>
  <si>
    <t>USINAGEM DE CONCRETO ASFÁLTICO COM CAP 50/70, PARA CAMADA DE ROLAMENTO, PADRÃO DNIT FAIXA C, EM USINA DE ASFALTO CONTÍNUA DE 140 TON/H. AF_09/2025</t>
  </si>
  <si>
    <t>USINAGEM DE CONCRETO ASFÁLTICO COM CAP 50/70, PARA CAMADA DE ROLAMENTO, PADRÃO DNIT FAIXA C, EM USINA DE ASFALTO CONTÍNUA DE 80 TON/H. AF_09/2025</t>
  </si>
  <si>
    <t>USINAGEM DE CONCRETO PARA COMPACTAÇÃO COM ROLO. AF_09/2025</t>
  </si>
  <si>
    <t>USINAGEM DE MICRORREVESTIMENTO, PADRÃO DNIT FAIXA 2. AF_09/2025</t>
  </si>
  <si>
    <t>USINAGEM DE MICRORREVESTIMENTO, PADRÃO DNIT FAIXA 3. AF_09/2025</t>
  </si>
  <si>
    <t>USINAGEM DE PRÉ MISTURADO A FRIO, PARA CAMADA DE BINDER, PADRÃO DNIT FAIXA B. AF_09/2025</t>
  </si>
  <si>
    <t>USINAGEM DE PRÉ MISTURADO A FRIO, PARA CAMADA DE ROLAMENTO, PADRÃO DNIT FAIXA C. AF_09/2025</t>
  </si>
  <si>
    <t>USINAGEM DE SOLO BRITA 40%-60% COM 4% DE CIMENTO, UTILIZANDO BRITA COMERCIAL. AF_09/2025</t>
  </si>
  <si>
    <t>USINAGEM DE SOLO BRITA 40%-60% COM 6% DE CIMENTO, UTILIZANDO BRITA COMERCIAL. AF_09/2025</t>
  </si>
  <si>
    <t>USINAGEM DE SOLO BRITA 40%-60% COM 8% DE CIMENTO, UTILIZANDO BRITA COMERCIAL. AF_09/2025</t>
  </si>
  <si>
    <t>USINAGEM DE SOLO BRITA 40%-60%, UTILIZANDO BRITA COMERCIAL. AF_09/2025</t>
  </si>
  <si>
    <t>USINAGEM DE SOLO BRITA 50%-50% COM 4% DE CIMENTO, UTILIZANDO BRITA COMERCIAL. AF_09/2025</t>
  </si>
  <si>
    <t>USINAGEM DE SOLO BRITA 50%-50% COM 6% DE CIMENTO, UTILIZANDO BRITA COMERCIAL. AF_09/2025</t>
  </si>
  <si>
    <t>USINAGEM DE SOLO BRITA 50%-50% COM 8% DE CIMENTO, UTILIZANDO BRITA COMERCIAL. AF_09/2025</t>
  </si>
  <si>
    <t>USINAGEM DE SOLO BRITA 50%-50%, UTILIZANDO BRITA COMERCIAL. AF_09/2025</t>
  </si>
  <si>
    <t>USINAGEM DE SOLO JAZIDA MELHORADO COM CIMENTO 2%. AF_09/2025</t>
  </si>
  <si>
    <t>USINAGEM DE SOLO JAZIDA MELHORADO COM CIMENTO 3%. AF_09/2025</t>
  </si>
  <si>
    <t>USINAGEM DE SOLO JAZIDA MELHORADO COM CIMENTO 4%. AF_09/2025</t>
  </si>
  <si>
    <t>USINAGEM DE SOLO JAZIDA MELHORADO COM CIMENTO 6%. AF_09/2025</t>
  </si>
  <si>
    <t>USINAGEM DE SOLO  JAZIDA MELHORADO COM CIMENTO 8%. AF_09/2025</t>
  </si>
  <si>
    <t>CINTA DE AMARRAÇÃO DE ALVENARIA MOLDADA IN LOCO COM UTILIZAÇÃO DE BLOCOS CANALETA, ESPESSURA DE *10* CM. AF_03/2024</t>
  </si>
  <si>
    <t>CINTA DE AMARRAÇÃO DE ALVENARIA MOLDADA IN LOCO COM UTILIZAÇÃO DE BLOCOS CANALETA, ESPESSURA DE *15* CM. AF_03/2024</t>
  </si>
  <si>
    <t>CINTA DE AMARRAÇÃO DE ALVENARIA MOLDADA IN LOCO COM UTILIZAÇÃO DE BLOCOS CANALETA, ESPESSURA DE *20* CM. AF_03/2024</t>
  </si>
  <si>
    <t>CONTRAVERGA MOLDADA IN LOCO COM UTILIZAÇÃO DE BLOCOS CANALETA, ESPESSURA DE *10* CM. AF_03/2024</t>
  </si>
  <si>
    <t>CONTRAVERGA MOLDADA IN LOCO COM UTILIZAÇÃO DE BLOCOS CANALETA, ESPESSURA DE *15* CM. AF_03/2024</t>
  </si>
  <si>
    <t>CONTRAVERGA MOLDADA IN LOCO COM UTILIZAÇÃO DE BLOCOS CANALETA, ESPESSURA DE *20* CM. AF_03/2024</t>
  </si>
  <si>
    <t>CONTRAVERGA MOLDADA IN LOCO EM CONCRETO, ESPESSURA DE *10* CM. AF_03/2024</t>
  </si>
  <si>
    <t>CONTRAVERGA MOLDADA IN LOCO EM CONCRETO, ESPESSURA DE *15* CM. AF_03/2024</t>
  </si>
  <si>
    <t>CONTRAVERGA MOLDADA IN LOCO EM CONCRETO, ESPESSURA DE *20* CM. AF_03/2024</t>
  </si>
  <si>
    <t>CONTRAVERGA PRÉ-FABRICADA, ESPESSURA DE *10* CM. AF_03/2024</t>
  </si>
  <si>
    <t>CONTRAVERGA PRÉ-FABRICADA, ESPESSURA DE *15* CM. AF_03/2024</t>
  </si>
  <si>
    <t>CONTRAVERGA PRÉ-FABRICADA, ESPESSURA DE *20* CM. AF_03/2024</t>
  </si>
  <si>
    <t>CONTRAVERGA PRÉ-MOLDADA, ESPESSURA DE *10* CM. AF_03/2024</t>
  </si>
  <si>
    <t>CONTRAVERGA PRÉ-MOLDADA, ESPESSURA DE *15* CM. AF_03/2024</t>
  </si>
  <si>
    <t>CONTRAVERGA PRÉ-MOLDADA, ESPESSURA DE *20* CM. AF_03/2024</t>
  </si>
  <si>
    <t>FIXAÇÃO (ENCUNHAMENTO) DE ALVENARIA DE VEDAÇÃO COM ARGAMASSA APLICADA COM BISNAGA. AF_03/2024</t>
  </si>
  <si>
    <t>FIXAÇÃO (ENCUNHAMENTO) DE ALVENARIA DE VEDAÇÃO COM ESPUMA DE POLIURETANO EXPANSIVA. AF_03/2024</t>
  </si>
  <si>
    <t>FIXAÇÃO (ENCUNHAMENTO) DE ALVENARIA DE VEDAÇÃO COM TIJOLO MACIÇO. AF_03/2024</t>
  </si>
  <si>
    <t>VERGA MOLDADA IN LOCO COM UTILIZAÇÃO DE BLOCOS CANALETA, ESPESSURA DE *10* CM. AF_03/2024</t>
  </si>
  <si>
    <t>VERGA MOLDADA IN LOCO COM UTILIZAÇÃO DE BLOCOS CANALETA, ESPESSURA DE *15* CM. AF_03/2024</t>
  </si>
  <si>
    <t>VERGA MOLDADA IN LOCO COM UTILIZAÇÃO DE BLOCOS CANALETA, ESPESSURA DE *20* CM. AF_03/2024</t>
  </si>
  <si>
    <t>VERGA MOLDADA IN LOCO EM CONCRETO, ESPESSURA DE *10* CM. AF_03/2024</t>
  </si>
  <si>
    <t>VERGA MOLDADA IN LOCO EM CONCRETO, ESPESSURA DE *15* CM. AF_03/2024</t>
  </si>
  <si>
    <t>VERGA MOLDADA IN LOCO EM CONCRETO, ESPESSURA DE *20* CM. AF_03/2024</t>
  </si>
  <si>
    <t>VERGA PRÉ-FABRICADA COM ATÉ 1,5 M DE VÃO, ESPESSURA DE *10* CM. AF_03/2024</t>
  </si>
  <si>
    <t>VERGA PRÉ-FABRICADA COM ATÉ 1,5 M DE VÃO, ESPESSURA DE *15* CM. AF_03/2024</t>
  </si>
  <si>
    <t>VERGA PRÉ-FABRICADA COM ATÉ 1,5 M DE VÃO, ESPESSURA DE *20* CM. AF_03/2024</t>
  </si>
  <si>
    <t>VERGA PRÉ-MOLDADA COM ATÉ 1,5 M DE VÃO, ESPESSURA DE *10* CM. AF_03/2024</t>
  </si>
  <si>
    <t>VERGA PRÉ-MOLDADA COM ATÉ 1,5 M DE VÃO, ESPESSURA DE *15* CM. AF_03/2024</t>
  </si>
  <si>
    <t>VERGA PRÉ-MOLDADA COM ATÉ 1,5 M DE VÃO, ESPESSURA DE *20* CM. AF_03/2024</t>
  </si>
  <si>
    <t>BOX EM L DE CORRER, COM VIDRO TEMPERADO 8 MM, 90X90X190 CM, 2 FOLHAS FIXAS, 2 FOLHAS MÓVEIS, PERFIS E FERRAGENS EM ALUMÍNIO. AF_11/2025</t>
  </si>
  <si>
    <t>BOX FRONTAL DE CORRER, COM VIDRO TEMPERADO 8 MM, 190X100CM, 1 FOLHA FIXA, 1 FOLHA MÓVEL, PERFIS E FERRAGENS EM ALUMÍNIO. AF_11/2025</t>
  </si>
  <si>
    <t>ESPELHO CRISTAL, ESPESSURA 4 MM, ADERIDO COM ADESIVO FIXA ESPELHO E FITA DUPLA-FACE, COM MOLDURA DE MADEIRA APARAFUSADA NA PAREDE, COM ÁREA MAIOR QUE 1,0 M2. AF_11/2025</t>
  </si>
  <si>
    <t>ESPELHO CRISTAL, ESPESSURA 4 MM, ADERIDO COM ADESIVO FIXA ESPELHO FITA DUPLA-FACE, COM MOLDURA DE MADEIRA APARAFUSADA NA PAREDE, COM ÁREA MENOR OU IGUAL A 1,0 M2. AF_11/2025</t>
  </si>
  <si>
    <t>ESPELHO CRISTAL, ESPESSURA 4 MM, ADERIDO COM ADESIVO FIXA ESPELHO, COM MOLDURA DE MADEIRA APARAFUSADA NA PAREDE, COM ÁREA MAIOR QUE 1,0 M2. AF_11/2025</t>
  </si>
  <si>
    <t>ESPELHO CRISTAL, ESPESSURA 4 MM, ADERIDO COM ADESIVO FIXA ESPELHO, COM MOLDURA DE MADEIRA APARAFUSADA NA PAREDE, COM ÁREA MENOR OU IGUAL A 1,0 M2. AF_11/2025</t>
  </si>
  <si>
    <t>ESPELHO CRISTAL, ESPESSURA 4 MM, SEM MOLDURA, ADERIDO COM ADESIVO FIXA ESPELHO E FITA DUPLA-FACE. AF_11/2025</t>
  </si>
  <si>
    <t>ESPELHO CRISTAL, ESPESSURA 4 MM, SEM MOLDURA, ADERIDO COM ADESIVO FIXA ESPELHO. AF_11/2025</t>
  </si>
  <si>
    <t>ESPELHO CRISTAL, ESPESSURA 4 MM, SEM MOLDURA, APARAFUSADO COM BOTÃO DE ROSCA INTERNA, COM ÁREA MAIOR QUE 1,0 M2.. AF_11/2025</t>
  </si>
  <si>
    <t>INSTALAÇÃO DE VIDRO ARAMADO, E = 6 MM, EM ESQUADRIA DE ALUMÍNIO OU PVC, FIXADO COM BAGUETE. AF_11/2025</t>
  </si>
  <si>
    <t>INSTALAÇÃO DE VIDRO ARAMADO, E = 7 MM, EM ESQUADRIA DE ALUMÍNIO OU PVC, FIXADO COM BAGUETE. AF_11/2025</t>
  </si>
  <si>
    <t>INSTALAÇÃO DE VIDRO IMPRESSO, E = 4 MM, EM ESQUADRIA DE ALUMÍNIO OU PVC, FIXADO COM BAGUETE. AF_11/2025</t>
  </si>
  <si>
    <t>INSTALAÇÃO DE VIDRO IMPRESSO, E = 4 MM, EM ESQUADRIA DE MADEIRA, FIXADO COM BAGUETE. AF_11/2025</t>
  </si>
  <si>
    <t>INSTALAÇÃO DE VIDRO LAMINADO, E = 12 MM (4+4+4), ENCAIXADO EM PERFIL U. AF_11/2025</t>
  </si>
  <si>
    <t>INSTALAÇÃO DE VIDRO LAMINADO, E = 12 MM (4+4+4), FIXADO COM SILICONE ESTRUTURAL. AF_11/2025</t>
  </si>
  <si>
    <t>INSTALAÇÃO DE VIDRO LAMINADO, E = 15 MM (5+5+5), ENCAIXADO EM PERFIL U. AF_11/2025</t>
  </si>
  <si>
    <t>INSTALAÇÃO DE VIDRO LAMINADO, E = 15 MM (5+5+5), FIXADO COM SILICONE ESTRUTURAL. AF_11/2025</t>
  </si>
  <si>
    <t>INSTALAÇÃO DE VIDRO LAMINADO, E = 8 MM (4+4), ENCAIXADO EM PERFIL U. AF_11/2025</t>
  </si>
  <si>
    <t>INSTALAÇÃO DE VIDRO LAMINADO, E = 8 MM (4+4), FIXADO COM SILICONE ESTRUTURAL. AF_11/2025</t>
  </si>
  <si>
    <t>INSTALAÇÃO DE VIDRO LISO FUMÊ, E = 4 MM, EM ESQUADRIA DE ALUMÍNIO OU PVC, FIXADO COM BAGUETE. AF_11/2025</t>
  </si>
  <si>
    <t>INSTALAÇÃO DE VIDRO LISO FUMÊ, E = 4 MM, EM ESQUADRIA DE MADEIRA, FIXADO COM BAGUETE. AF_11/2025</t>
  </si>
  <si>
    <t>INSTALAÇÃO DE VIDRO LISO FUMÊ, E = 5 MM, EM ESQUADRIA DE ALUMÍNIO OU PVC, FIXADO COM BAGUETE. AF_11/2025</t>
  </si>
  <si>
    <t>INSTALAÇÃO DE VIDRO LISO FUMÊ, E = 5 MM, EM ESQUADRIA DE MADEIRA, FIXADO COM BAGUETE. AF_11/2025</t>
  </si>
  <si>
    <t>INSTALAÇÃO DE VIDRO LISO FUMÊ, E = 6 MM, EM ESQUADRIA DE ALUMÍNIO OU PVC, FIXADO COM BAGUETE. AF_11/2025</t>
  </si>
  <si>
    <t>INSTALAÇÃO DE VIDRO LISO FUMÊ, E = 6 MM, EM ESQUADRIA DE MADEIRA, FIXADO COM BAGUETE. AF_11/2025</t>
  </si>
  <si>
    <t>INSTALAÇÃO DE VIDRO LISO INCOLOR, E = 10 MM, EM ESQUADRIA DE ALUMÍNIO OU PVC, FIXADO COM BAGUETE. AF_11/2025</t>
  </si>
  <si>
    <t>INSTALAÇÃO DE VIDRO LISO INCOLOR, E = 10 MM, EM ESQUADRIA DE MADEIRA, FIXADO COM BAGUETE. AF_11/2025</t>
  </si>
  <si>
    <t>INSTALAÇÃO DE VIDRO LISO INCOLOR, E = 3 MM, EM ESQUADRIA DE ALUMÍNIO OU PVC, FIXADO COM BAGUETE. AF_11/2025</t>
  </si>
  <si>
    <t>INSTALAÇÃO DE VIDRO LISO INCOLOR, E = 3 MM, EM ESQUADRIA DE MADEIRA, FIXADO COM BAGUETE. AF_11/2025</t>
  </si>
  <si>
    <t>INSTALAÇÃO DE VIDRO LISO INCOLOR, E = 4 MM, EM ESQUADRIA DE ALUMÍNIO OU PVC, FIXADO COM BAGUETE. AF_11/2025</t>
  </si>
  <si>
    <t>INSTALAÇÃO DE VIDRO LISO INCOLOR, E = 4 MM, EM ESQUADRIA DE MADEIRA, FIXADO COM BAGUETE. AF_11/2025</t>
  </si>
  <si>
    <t>INSTALAÇÃO DE VIDRO LISO INCOLOR, E = 5 MM, EM ESQUADRIA DE ALUMÍNIO OU PVC, FIXADO COM BAGUETE. AF_11/2025</t>
  </si>
  <si>
    <t>INSTALAÇÃO DE VIDRO LISO INCOLOR, E = 5 MM, EM ESQUADRIA DE MADEIRA, FIXADO COM BAGUETE. AF_11/2025</t>
  </si>
  <si>
    <t>INSTALAÇÃO DE VIDRO LISO INCOLOR, E = 6 MM, EM ESQUADRIA DE ALUMÍNIO OU PVC, FIXADO COM BAGUETE. AF_11/2025</t>
  </si>
  <si>
    <t>INSTALAÇÃO DE VIDRO LISO INCOLOR, E = 6 MM, EM ESQUADRIA DE MADEIRA, FIXADO COM BAGUETE. AF_11/2025</t>
  </si>
  <si>
    <t>INSTALAÇÃO DE VIDRO LISO INCOLOR, E = 8 MM, EM ESQUADRIA DE ALUMÍNIO OU PVC, FIXADO COM BAGUETE. AF_11/2025</t>
  </si>
  <si>
    <t>INSTALAÇÃO DE VIDRO LISO INCOLOR, E = 8 MM, EM ESQUADRIA DE MADEIRA, FIXADO COM BAGUETE. AF_11/2025</t>
  </si>
  <si>
    <t>INSTALAÇÃO DE VIDRO TEMPERADO, E = 10 MM, ENCAIXADO EM PERFIL U. AF_11/2025</t>
  </si>
  <si>
    <t>INSTALAÇÃO DE VIDRO TEMPERADO, E = 6 MM, ENCAIXADO EM PERFIL U. AF_11/2025</t>
  </si>
  <si>
    <t>INSTALAÇÃO DE VIDRO TEMPERADO, E = 8 MM, ENCAIXADO EM PERFIL U. AF_11/2025</t>
  </si>
  <si>
    <t>JOGO DE FERRAGENS CROMADAS PARA PORTA DE VIDRO TEMPERADO, UMA FOLHA COMPOSTO DE DOBRADICAS SUPERIOR E INFERIOR, TRINCO, FECHADURA, CONTRA FECHADURA COM CAPUCHINHO SEM MOLA E PUXADOR. AF_11/2025</t>
  </si>
  <si>
    <t>MOLA HIDRAULICA DE PISO PARA PORTA DE VIDRO TEMPERADO. AF_11/2025</t>
  </si>
  <si>
    <t>PORTA DE ABRIR COM MOLA HIDRÁULICA, EM VIDRO TEMPERADO, 120X210 CM, ESPESSURA 10 MM, INCLUSIVE ACESSÓRIOS. AF_11/2025</t>
  </si>
  <si>
    <t>PORTA DE ABRIR COM MOLA HIDRÁULICA, EM VIDRO TEMPERADO, 2 FOLHAS DE 90X210 CM, ESPESSURA DE 10 MM, INCLUSIVE ACESSÓRIOS. AF_11/2025</t>
  </si>
  <si>
    <t>PORTA DE ABRIR COM MOLA HIDRÁULICA, EM VIDRO TEMPERADO, 70X210 CM, ESPESSURA 10 MM, INCLUSIVE ACESSÓRIOS. AF_11/2025</t>
  </si>
  <si>
    <t>PORTA DE ABRIR COM MOLA HIDRÁULICA, EM VIDRO TEMPERADO, 80X210 CM, ESPESSURA 10 MM, INCLUSIVE ACESSÓRIOS. AF_11/2025</t>
  </si>
  <si>
    <t>PORTA DE ABRIR COM MOLA HIDRÁULICA, EM VIDRO TEMPERADO, 90X210 CM, ESPESSURA 10 MM, INCLUSIVE ACESSÓRIOS. AF_11/2025</t>
  </si>
  <si>
    <t>PORTA DE CORRER EM VIDRO TEMPERADO, 2 FOLHAS DE 90X210 CM, ESPESSURA 10 MM, INCLUSIVE ACESSÓRIOS. AF_11/2025</t>
  </si>
  <si>
    <t>PORTA DE CORRER EM VIDRO TEMPERADO, 90X210 CM, ESPESSURA 10 MM, INCLUSIVE ACESSÓRIOS. AF_11/2025</t>
  </si>
  <si>
    <t>PORTA PIVOTANTE DE VIDRO TEMPERADO, 2 FOLHAS DE 90X210 CM, ESPESSURA DE 10 MM, INCLUSIVE ACESSÓRIOS. AF_11/2025</t>
  </si>
  <si>
    <t>PORTA PIVOTANTE DE VIDRO TEMPERADO, 90X210 CM, ESPESSURA 10 MM, INCLUSIVE ACESSÓRIOS. AF_11/2025</t>
  </si>
  <si>
    <t>REMOÇÃO DE VIDRO LISO COMUM DE ESQUADRIA COM BAGUETE DE ALUMÍNIO OU PVC. AF_11/2025</t>
  </si>
  <si>
    <t>REMOÇÃO DE VIDRO LISO COMUM DE ESQUADRIA COM BAGUETE DE MADEIRA. AF_11/2025</t>
  </si>
  <si>
    <t>REMOÇÃO DE VIDRO TEMPERADO FIXADO EM PERFIL U. AF_11/2025</t>
  </si>
  <si>
    <t>MISTURADOR MONOCOMANDO PARA CHUVEIRO, BASE BRUTA E ACABAMENTO CROMADO - FORNECIMENTO E INSTALAÇÃO. AF_08/2021</t>
  </si>
  <si>
    <t>REGISTRO DE ESFERA, PVC, ROSCÁVEL, COM BORBOLETA, 3/4" - FORNECIMENTO E INSTALAÇÃO. AF_08/2021</t>
  </si>
  <si>
    <t>REGISTRO DE ESFERA, PVC, ROSCÁVEL, COM CABEÇA QUADRADA, 1/2" - FORNECIMENTO E INSTALAÇÃO. AF_08/2021</t>
  </si>
  <si>
    <t>REGISTRO DE ESFERA, PVC, ROSCÁVEL, COM CABEÇA QUADRADA, 3/4" - FORNECIMENTO E INSTALAÇÃO. AF_08/2021</t>
  </si>
  <si>
    <t>REGISTRO DE ESFERA, PVC, ROSCÁVEL, COM VOLANTE, 1 1/2" - FORNECIMENTO E INSTALAÇÃO. AF_08/2021</t>
  </si>
  <si>
    <t>REGISTRO DE ESFERA, PVC, ROSCÁVEL, COM VOLANTE, 1 1/4" - FORNECIMENTO E INSTALAÇÃO. AF_08/2021</t>
  </si>
  <si>
    <t>REGISTRO DE ESFERA, PVC, ROSCÁVEL, COM VOLANTE, 1" - FORNECIMENTO E INSTALAÇÃO. AF_08/2021</t>
  </si>
  <si>
    <t>REGISTRO DE ESFERA, PVC, ROSCÁVEL, COM VOLANTE, 2" - FORNECIMENTO E INSTALAÇÃO. AF_08/2021</t>
  </si>
  <si>
    <t>REGISTRO DE ESFERA, PVC, ROSCÁVEL, COM VOLANTE, 3/4" - FORNECIMENTO E INSTALAÇÃO. AF_08/2021</t>
  </si>
  <si>
    <t>REGISTRO DE ESFERA, PVC, SOLDÁVEL, COM VOLANTE, DN 20 MM - FORNECIMENTO E INSTALAÇÃO. AF_08/2021</t>
  </si>
  <si>
    <t>REGISTRO DE ESFERA, PVC, SOLDÁVEL, COM VOLANTE, DN 25 MM - FORNECIMENTO E INSTALAÇÃO. AF_08/2021</t>
  </si>
  <si>
    <t>REGISTRO DE ESFERA, PVC, SOLDÁVEL, COM VOLANTE, DN 32 MM - FORNECIMENTO E INSTALAÇÃO. AF_08/2021</t>
  </si>
  <si>
    <t>REGISTRO DE ESFERA, PVC, SOLDÁVEL, COM VOLANTE, DN 40 MM - FORNECIMENTO E INSTALAÇÃO. AF_08/2021</t>
  </si>
  <si>
    <t>REGISTRO DE ESFERA, PVC, SOLDÁVEL, COM VOLANTE, DN 50 MM - FORNECIMENTO E INSTALAÇÃO. AF_08/2021</t>
  </si>
  <si>
    <t>REGISTRO DE ESFERA, PVC, SOLDÁVEL, COM VOLANTE, DN 60 MM - FORNECIMENTO E INSTALAÇÃO. AF_08/2021</t>
  </si>
  <si>
    <t>REGISTRO DE GAVETA BRUTO, LATÃO, ROSCÁVEL, 1 1/2" - FORNECIMENTO E INSTALAÇÃO. AF_08/2021</t>
  </si>
  <si>
    <t>REGISTRO DE GAVETA BRUTO, LATÃO, ROSCÁVEL, 1 1/2", COM ACABAMENTO E CANOPLA CROMADOS - FORNECIMENTO E INSTALAÇÃO. AF_08/2021</t>
  </si>
  <si>
    <t>REGISTRO DE GAVETA BRUTO, LATÃO, ROSCÁVEL, 1 1/4" - FORNECIMENTO E INSTALAÇÃO. AF_08/2021</t>
  </si>
  <si>
    <t>REGISTRO DE GAVETA BRUTO, LATÃO, ROSCÁVEL, 1" - FORNECIMENTO E INSTALAÇÃO. AF_08/2021</t>
  </si>
  <si>
    <t>REGISTRO DE GAVETA BRUTO, LATÃO, ROSCÁVEL, 1", COM ACABAMENTO E CANOPLA CROMADOS - FORNECIMENTO E INSTALAÇÃO. AF_08/2021</t>
  </si>
  <si>
    <t>REGISTRO DE GAVETA BRUTO, LATÃO, ROSCÁVEL, 1/2" - FORNECIMENTO E INSTALAÇÃO. AF_08/2021</t>
  </si>
  <si>
    <t>REGISTRO DE GAVETA BRUTO, LATÃO, ROSCÁVEL, 2" - FORNECIMENTO E INSTALAÇÃO. AF_08/2021</t>
  </si>
  <si>
    <t>REGISTRO DE GAVETA BRUTO, LATÃO, ROSCÁVEL, 3/4" - FORNECIMENTO E INSTALAÇÃO. AF_08/2021</t>
  </si>
  <si>
    <t>REGISTRO DE GAVETA BRUTO, LATÃO, ROSCÁVEL, 4" - FORNECIMENTO E INSTALAÇÃO. AF_08/2021</t>
  </si>
  <si>
    <t>REGISTRO DE PRESSÃO BRUTO, LATÃO, ROSCÁVEL, 1/2" - FORNECIMENTO E INSTALAÇÃO. AF_08/2021</t>
  </si>
  <si>
    <t>REGISTRO DE PRESSÃO BRUTO, LATÃO, ROSCÁVEL, 1/2", COM ACABAMENTO E CANOPLA CROMADOS - FORNECIMENTO E INSTALAÇÃO. AF_08/2021</t>
  </si>
  <si>
    <t>REGISTRO DE PRESSÃO BRUTO, LATÃO, ROSCÁVEL, 3/4'' - FORNECIMENTO E INSTALAÇÃO. AF_08/2021</t>
  </si>
  <si>
    <t>REGISTRO DE PRESSÃO, PVC, ROSCÁVEL, VOLANTE SIMPLES, 1/2" - FORNECIMENTO E INSTALAÇÃO. AF_08/2021</t>
  </si>
  <si>
    <t>REGISTRO DE PRESSÃO, PVC, ROSCÁVEL, VOLANTE SIMPLES, 3/4" - FORNECIMENTO E INSTALAÇÃO. AF_08/2021</t>
  </si>
  <si>
    <t>REGISTRO DE PRESSÃO, PVC, SOLDÁVEL, VOLANTE SIMPLES, DN 20 MM - FORNECIMENTO E INSTALAÇÃO. AF_08/2021</t>
  </si>
  <si>
    <t>REGISTRO DE PRESSÃO, PVC, SOLDÁVEL, VOLANTE SIMPLES, DN 25 MM - FORNECIMENTO E INSTALAÇÃO. AF_08/2021</t>
  </si>
  <si>
    <t>REGISTRO OU REGULADOR DE GÁS DE COZINHA - FORNECIMENTO E INSTALAÇÃO. AF_08/2021</t>
  </si>
  <si>
    <t>REGISTRO OU VÁLVULA GLOBO ANGULAR EM LATÃO, PARA HIDRANTES EM INSTALAÇÃO PREDIAL DE INCÊNDIO, 45 GRAUS, 2 1/2" - FORNECIMENTO E INSTALAÇÃO. AF_08/2021</t>
  </si>
  <si>
    <t>SUBSTITUIÇÃO DE REGISTRO OU VÁLVULA, ROSCÁVEL, DN 20 MM. AF_08/2021</t>
  </si>
  <si>
    <t>SUBSTITUIÇÃO DE REGISTRO OU VÁLVULA, ROSCÁVEL, DN 25 MM. AF_08/2021</t>
  </si>
  <si>
    <t>SUBSTITUIÇÃO DE REGISTRO OU VÁLVULA, ROSCÁVEL, DN 32 MM. AF_08/2021</t>
  </si>
  <si>
    <t>TORNEIRA DE BOIA PARA CAIXA D'ÁGUA, ROSCÁVEL, 1 1/2" - FORNECIMENTO E INSTALAÇÃO. AF_08/2021</t>
  </si>
  <si>
    <t>TORNEIRA DE BOIA PARA CAIXA D'ÁGUA, ROSCÁVEL, 1 1/4" - FORNECIMENTO E INSTALAÇÃO. AF_08/2021</t>
  </si>
  <si>
    <t>TORNEIRA DE BOIA PARA CAIXA D'ÁGUA, ROSCÁVEL, 1" - FORNECIMENTO E INSTALAÇÃO. AF_08/2021</t>
  </si>
  <si>
    <t>TORNEIRA DE BOIA PARA CAIXA D'ÁGUA, ROSCÁVEL, 1/2" - FORNECIMENTO E INSTALAÇÃO. AF_08/2021</t>
  </si>
  <si>
    <t>TORNEIRA DE BOIA PARA CAIXA D'ÁGUA, ROSCÁVEL, 2" - FORNECIMENTO E INSTALAÇÃO. AF_08/2021</t>
  </si>
  <si>
    <t>TORNEIRA DE BOIA PARA CAIXA D'ÁGUA, ROSCÁVEL, 3/4" - FORNECIMENTO E INSTALAÇÃO. AF_08/2021</t>
  </si>
  <si>
    <t>VÁLVULA DE DESCARGA METÁLICA, BASE 1 1/2", ACABAMENTO METALICO CROMADO - FORNECIMENTO E INSTALAÇÃO. AF_08/2021</t>
  </si>
  <si>
    <t>VÁLVULA DE DESCARGA METÁLICA, BASE 1 1/4", ACABAMENTO METALICO CROMADO - FORNECIMENTO E INSTALAÇÃO. AF_08/2021</t>
  </si>
  <si>
    <t>VÁLVULA DE ESFERA BRUTA, BRONZE, ROSCÁVEL, 1 1/2'' - FORNECIMENTO E INSTALAÇÃO. AF_08/2021</t>
  </si>
  <si>
    <t>VÁLVULA DE ESFERA BRUTA, BRONZE, ROSCÁVEL, 1 1/4'' - FORNECIMENTO E INSTALAÇÃO. AF_08/2021</t>
  </si>
  <si>
    <t>VÁLVULA DE ESFERA BRUTA, BRONZE, ROSCÁVEL, 1'' - FORNECIMENTO E INSTALAÇÃO. AF_08/2021</t>
  </si>
  <si>
    <t>VÁLVULA DE ESFERA BRUTA, BRONZE, ROSCÁVEL, 1/2" - FORNECIMENTO E INSTALAÇÃO. AF_08/2021</t>
  </si>
  <si>
    <t>VÁLVULA DE ESFERA BRUTA, BRONZE, ROSCÁVEL, 2'' - FORNECIMENTO E INSTALAÇÃO. AF_08/2021</t>
  </si>
  <si>
    <t>VÁLVULA DE ESFERA BRUTA, BRONZE, ROSCÁVEL, 3/4'' - FORNECIMENTO E INSTALAÇÃO. AF_08/2021</t>
  </si>
  <si>
    <t>VÁLVULA DE RETENÇÃO HORIZONTAL, DE BRONZE, ROSCÁVEL, 1 1/2" - FORNECIMENTO E INSTALAÇÃO. AF_08/2021</t>
  </si>
  <si>
    <t>VÁLVULA DE RETENÇÃO HORIZONTAL, DE BRONZE, ROSCÁVEL, 1 1/4" - FORNECIMENTO E INSTALAÇÃO. AF_08/2021</t>
  </si>
  <si>
    <t>VÁLVULA DE RETENÇÃO HORIZONTAL, DE BRONZE, ROSCÁVEL, 1" - FORNECIMENTO E INSTALAÇÃO. AF_08/2021</t>
  </si>
  <si>
    <t>VÁLVULA DE RETENÇÃO HORIZONTAL, DE BRONZE, ROSCÁVEL, 1/2" - FORNECIMENTO E INSTALAÇÃO. AF_08/2021</t>
  </si>
  <si>
    <t>VÁLVULA DE RETENÇÃO HORIZONTAL, DE BRONZE, ROSCÁVEL, 2 1/2" - FORNECIMENTO E INSTALAÇÃO. AF_08/2021</t>
  </si>
  <si>
    <t>VÁLVULA DE RETENÇÃO HORIZONTAL, DE BRONZE, ROSCÁVEL, 2" - FORNECIMENTO E INSTALAÇÃO. AF_08/2021</t>
  </si>
  <si>
    <t>VÁLVULA DE RETENÇÃO HORIZONTAL, DE BRONZE, ROSCÁVEL, 3" - FORNECIMENTO E INSTALAÇÃO. AF_08/2021</t>
  </si>
  <si>
    <t>VÁLVULA DE RETENÇÃO HORIZONTAL, DE BRONZE, ROSCÁVEL, 3/4" - FORNECIMENTO E INSTALAÇÃO. AF_08/2021</t>
  </si>
  <si>
    <t>VÁLVULA DE RETENÇÃO HORIZONTAL, DE BRONZE, ROSCÁVEL, 4" - FORNECIMENTO E INSTALAÇÃO. AF_08/2021</t>
  </si>
  <si>
    <t>VÁLVULA DE RETENÇÃO VERTICAL, DE BRONZE, ROSCÁVEL, 1 1/2" - FORNECIMENTO E INSTALAÇÃO. AF_08/2021</t>
  </si>
  <si>
    <t>VÁLVULA DE RETENÇÃO VERTICAL, DE BRONZE, ROSCÁVEL, 1 1/4" - FORNECIMENTO E INSTALAÇÃO. AF_08/2021</t>
  </si>
  <si>
    <t>VÁLVULA DE RETENÇÃO VERTICAL, DE BRONZE, ROSCÁVEL, 1" - FORNECIMENTO E INSTALAÇÃO. AF_08/2021</t>
  </si>
  <si>
    <t>VÁLVULA DE RETENÇÃO VERTICAL, DE BRONZE, ROSCÁVEL, 1/2" - FORNECIMENTO E INSTALAÇÃO. AF_08/2021</t>
  </si>
  <si>
    <t>VÁLVULA DE RETENÇÃO VERTICAL, DE BRONZE, ROSCÁVEL, 2" - FORNECIMENTO E INSTALAÇÃO. AF_08/2021</t>
  </si>
  <si>
    <t>VÁLVULA DE RETENÇÃO VERTICAL, DE BRONZE, ROSCÁVEL, 3" - FORNECIMENTO E INSTALAÇÃO. AF_08/2021</t>
  </si>
  <si>
    <t>VÁLVULA DE RETENÇÃO VERTICAL, DE BRONZE, ROSCÁVEL, 3/4" - FORNECIMENTO E INSTALAÇÃO. AF_08/2021</t>
  </si>
  <si>
    <t>VÁLVULA DE RETENÇÃO VERTICAL, DE BRONZE, ROSCÁVEL, 4" - FORNECIMENTO E INSTALAÇÃO. AF_08/2021</t>
  </si>
  <si>
    <t>VÁLVULA DE RETENÇÃO, DE BRONZE, PÉ COM CRIVOS, ROSCÁVEL, 1 1/2" - FORNECIMENTO E INSTALAÇÃO. AF_08/2021</t>
  </si>
  <si>
    <t>VÁLVULA DE RETENÇÃO, DE BRONZE, PÉ COM CRIVOS, ROSCÁVEL, 1 1/4" - FORNECIMENTO E INSTALAÇÃO. AF_08/2021</t>
  </si>
  <si>
    <t>VÁLVULA DE RETENÇÃO, DE BRONZE, PÉ COM CRIVOS, ROSCÁVEL, 1" - FORNECIMENTO E INSTALAÇÃO. AF_08/2021</t>
  </si>
  <si>
    <t>VÁLVULA DE RETENÇÃO, DE BRONZE, PÉ COM CRIVOS, ROSCÁVEL, 2 1/2" - FORNECIMENTO E INSTALAÇÃO. AF_08/2021</t>
  </si>
  <si>
    <t>VÁLVULA DE RETENÇÃO, DE BRONZE, PÉ COM CRIVOS, ROSCÁVEL, 2" - FORNECIMENTO E INSTALAÇÃO. AF_08/2021</t>
  </si>
  <si>
    <t>VÁLVULA DE RETENÇÃO, DE BRONZE, PÉ COM CRIVOS, ROSCÁVEL, 3" - FORNECIMENTO E INSTALAÇÃO. AF_08/2021</t>
  </si>
  <si>
    <t>VÁLVULA DE RETENÇÃO, DE BRONZE, PÉ COM CRIVOS, ROSCÁVEL, 3/4" - FORNECIMENTO E INSTALAÇÃO. AF_08/2021</t>
  </si>
  <si>
    <t>VÁLVULA DE RETENÇÃO, DE BRONZE, PÉ COM CRIVOS, ROSCÁVEL, 4" - FORNECIMENTO E INSTALAÇÃO. AF_08/2021</t>
  </si>
  <si>
    <t>VÁLVULA DE SEGURANÇA À TEMPERATURA, 1/2" - FORNECIMENTO E INSTALAÇÃO. AF_08/2021</t>
  </si>
  <si>
    <t>VÁLVULA ESFERA PARA GÁS, 1" - FORNECIMENTO E INSTALAÇÃO. AF_08/2021</t>
  </si>
  <si>
    <t>VÁLVULA ESFERA PARA GÁS, 1/2" - FORNECIMENTO E INSTALAÇÃO. AF_08/2021</t>
  </si>
  <si>
    <t>VÁLVULA ESFERA PARA GÁS, 3/4" - FORNECIMENTO E INSTALAÇÃO. AF_08/2021</t>
  </si>
  <si>
    <t>VÁLVULA ESTABILIZADORA DE VAZÃO/ AUTOFLOW, 1" - FORNECIMENTO E INSTALAÇÃO. AF_08/2021</t>
  </si>
  <si>
    <t>VÁLVULA ESTABILIZADORA DE VAZÃO/ AUTOFLOW, 3/4" - FORNECIMENTO E INSTALAÇÃO. AF_08/2021</t>
  </si>
  <si>
    <t>VÁLVULA REDUTORA DE PRESSÃO PARA SISTEMAS PREDIAIS, 1 1/2" - FORNECIMENTO E INSTALAÇÃO. AF_08/2021</t>
  </si>
  <si>
    <t>VÁLVULA REDUTORA DE PRESSÃO PARA SISTEMAS PREDIAIS, 1 1/4" - FORNECIMENTO E INSTALAÇÃO. AF_08/2021</t>
  </si>
  <si>
    <t>VÁLVULA REDUTORA DE PRESSÃO PARA SISTEMAS PREDIAIS, 1" - FORNECIMENTO E INSTALAÇÃO. AF_08/2021</t>
  </si>
  <si>
    <t>VÁLVULA REDUTORA DE PRESSÃO PARA SISTEMAS PREDIAIS, 1/2" - FORNECIMENTO E INSTALAÇÃO. AF_08/2021</t>
  </si>
  <si>
    <t>VÁLVULA REDUTORA DE PRESSÃO PARA SISTEMAS PREDIAIS, 2 1/2" - FORNECIMENTO E INSTALAÇÃO. AF_08/2021</t>
  </si>
  <si>
    <t>VÁLVULA REDUTORA DE PRESSÃO PARA SISTEMAS PREDIAIS, 2" - FORNECIMENTO E INSTALAÇÃO. AF_08/2021</t>
  </si>
  <si>
    <t>VÁLVULA REDUTORA DE PRESSÃO PARA SISTEMAS PREDIAIS, 3/4" - FORNECIMENTO E INSTALAÇÃO. AF_08/2021</t>
  </si>
  <si>
    <t>VÁLVULA VENTOSA ELIMINADORA DE AR, PARA SISTEMAS PREDIAIS, 1/2" - FORNECIMENTO E INSTALAÇÃO. AF_08/2021</t>
  </si>
  <si>
    <t>VÁLVULA VENTOSA ELIMINADORA DE AR, PARA SISTEMAS PREDIAIS, 3/4" - FORNECIMENTO E INSTALAÇÃO. AF_08/2021</t>
  </si>
  <si>
    <t>JUNTA DE DESMONTAGEM TRAVADA AXIALMENTE DE FERRO FUNDIDO PARA REDE DE ÁGUA OU ESGOTO, DN 100 MM. AF_12/2021</t>
  </si>
  <si>
    <t>JUNTA DE DESMONTAGEM TRAVADA AXIALMENTE DE FERRO FUNDIDO PARA REDE DE ÁGUA OU ESGOTO, DN 150 MM. AF_12/2021</t>
  </si>
  <si>
    <t>JUNTA DE DESMONTAGEM TRAVADA AXIALMENTE DE FERRO FUNDIDO PARA REDE DE ÁGUA OU ESGOTO, DN 200 MM. AF_12/2021</t>
  </si>
  <si>
    <t>JUNTA DE DESMONTAGEM TRAVADA AXIALMENTE DE FERRO FUNDIDO PARA REDE DE ÁGUA OU ESGOTO, DN 250 MM. AF_12/2021</t>
  </si>
  <si>
    <t>JUNTA DE DESMONTAGEM TRAVADA AXIALMENTE DE FERRO FUNDIDO PARA REDE DE ÁGUA OU ESGOTO, DN 300 MM. AF_12/2021</t>
  </si>
  <si>
    <t>JUNTA DE DESMONTAGEM TRAVADA AXIALMENTE DE FERRO FUNDIDO PARA REDE DE ÁGUA OU ESGOTO, DN 350 MM. AF_12/2021</t>
  </si>
  <si>
    <t>JUNTA DE DESMONTAGEM TRAVADA AXIALMENTE DE FERRO FUNDIDO PARA REDE DE ÁGUA OU ESGOTO, DN 400 MM. AF_12/2021</t>
  </si>
  <si>
    <t>JUNTA DE DESMONTAGEM TRAVADA AXIALMENTE DE FERRO FUNDIDO PARA REDE DE ÁGUA OU ESGOTO, DN 500 MM. AF_12/2021</t>
  </si>
  <si>
    <t>JUNTA DE DESMONTAGEM TRAVADA AXIALMENTE DE FERRO FUNDIDO PARA REDE DE ÁGUA OU ESGOTO, DN 600 MM. AF_12/2021</t>
  </si>
  <si>
    <t>JUNTA DE DESMONTAGEM TRAVADA AXIALMENTE DE FERRO FUNDIDO PARA REDE DE ÁGUA OU ESGOTO, DN 80 MM. AF_12/2021</t>
  </si>
  <si>
    <t>JUNTA MECÂNICA (LUVA DE CORRER COM BOLSA JUNTA MECÂNICA) DE FERRO FUNDIDO PARA REDE DE ÁGUA OU ESGOTO, DN 100 MM. AF_12/2021</t>
  </si>
  <si>
    <t>JUNTA MECÂNICA (LUVA DE CORRER COM BOLSA JUNTA MECÂNICA) DE FERRO FUNDIDO PARA REDE DE ÁGUA OU ESGOTO, DN 1000 MM. AF_12/2021</t>
  </si>
  <si>
    <t>JUNTA MECÂNICA (LUVA DE CORRER COM BOLSA JUNTA MECÂNICA) DE FERRO FUNDIDO PARA REDE DE ÁGUA OU ESGOTO, DN 1200 MM. AF_12/2021</t>
  </si>
  <si>
    <t>JUNTA MECÂNICA (LUVA DE CORRER COM BOLSA JUNTA MECÂNICA) DE FERRO FUNDIDO PARA REDE DE ÁGUA OU ESGOTO, DN 150 MM. AF_12/2021</t>
  </si>
  <si>
    <t>JUNTA MECÂNICA (LUVA DE CORRER COM BOLSA JUNTA MECÂNICA) DE FERRO FUNDIDO PARA REDE DE ÁGUA OU ESGOTO, DN 200 MM. AF_12/2021</t>
  </si>
  <si>
    <t>JUNTA MECÂNICA (LUVA DE CORRER COM BOLSA JUNTA MECÂNICA) DE FERRO FUNDIDO PARA REDE DE ÁGUA OU ESGOTO, DN 250 MM. AF_12/2021</t>
  </si>
  <si>
    <t>JUNTA MECÂNICA (LUVA DE CORRER COM BOLSA JUNTA MECÂNICA) DE FERRO FUNDIDO PARA REDE DE ÁGUA OU ESGOTO, DN 300 MM. AF_12/2021</t>
  </si>
  <si>
    <t>JUNTA MECÂNICA (LUVA DE CORRER COM BOLSA JUNTA MECÂNICA) DE FERRO FUNDIDO PARA REDE DE ÁGUA OU ESGOTO, DN 350 MM. AF_12/2021</t>
  </si>
  <si>
    <t>JUNTA MECÂNICA (LUVA DE CORRER COM BOLSA JUNTA MECÂNICA) DE FERRO FUNDIDO PARA REDE DE ÁGUA OU ESGOTO, DN 400 MM. AF_12/2021</t>
  </si>
  <si>
    <t>JUNTA MECÂNICA (LUVA DE CORRER COM BOLSA JUNTA MECÂNICA) DE FERRO FUNDIDO PARA REDE DE ÁGUA OU ESGOTO, DN 500 MM. AF_12/2021</t>
  </si>
  <si>
    <t>JUNTA MECÂNICA (LUVA DE CORRER COM BOLSA JUNTA MECÂNICA) DE FERRO FUNDIDO PARA REDE DE ÁGUA OU ESGOTO, DN 600 MM. AF_12/2021</t>
  </si>
  <si>
    <t>JUNTA MECÂNICA (LUVA DE CORRER COM BOLSA JUNTA MECÂNICA) DE FERRO FUNDIDO PARA REDE DE ÁGUA OU ESGOTO, DN 700 MM. AF_12/2021</t>
  </si>
  <si>
    <t>JUNTA MECÂNICA (LUVA DE CORRER COM BOLSA JUNTA MECÂNICA) DE FERRO FUNDIDO PARA REDE DE ÁGUA OU ESGOTO, DN 80 MM. AF_12/2021</t>
  </si>
  <si>
    <t>JUNTA MECÂNICA (LUVA DE CORRER COM BOLSA JUNTA MECÂNICA) DE FERRO FUNDIDO PARA REDE DE ÁGUA OU ESGOTO, DN 800 MM. AF_12/2021</t>
  </si>
  <si>
    <t>JUNTA MECÂNICA (LUVA DE CORRER COM BOLSA JUNTA MECÂNICA) DE FERRO FUNDIDO PARA REDE DE ÁGUA OU ESGOTO, DN 900 MM. AF_12/2021</t>
  </si>
  <si>
    <t>MEDIDOR DE VAZÃO ELETROMAGNÉTICO DE AÇO CARBONO PARA REDE DE ÁGUA OU ESGOTO, DN 100 MM, JUNTA FLANGEADA. AF_12/2021</t>
  </si>
  <si>
    <t>MEDIDOR DE VAZÃO ELETROMAGNÉTICO DE AÇO CARBONO PARA REDE DE ÁGUA OU ESGOTO, DN 200 MM, JUNTA FLANGEADA. AF_12/2021</t>
  </si>
  <si>
    <t>MEDIDOR DE VAZÃO ELETROMAGNÉTICO DE AÇO CARBONO PARA REDE DE ÁGUA OU ESGOTO, DN 300 MM, JUNTA FLANGEADA. AF_12/2021</t>
  </si>
  <si>
    <t>MEDIDOR DE VAZÃO ELETROMAGNÉTICO DE AÇO CARBONO PARA REDE DE ÁGUA OU ESGOTO, DN 400 MM, JUNTA FLANGEADA. AF_12/2021</t>
  </si>
  <si>
    <t>MEDIDOR DE VAZÃO ELETROMAGNÉTICO DE AÇO CARBONO PARA REDE DE ÁGUA OU ESGOTO, DN 500 MM, JUNTA FLANGEADA. AF_12/2021</t>
  </si>
  <si>
    <t>REGISTRO DE GAVETA DE FERRO FUNDIDO PARA REDE DE ÁGUA OU ESGOTO, DN 100 MM, JUNTA FLANGEADA. AF_12/2021</t>
  </si>
  <si>
    <t>REGISTRO DE GAVETA DE FERRO FUNDIDO PARA REDE DE ÁGUA OU ESGOTO, DN 150 MM, JUNTA FLANGEADA. AF_01/2021</t>
  </si>
  <si>
    <t>REGISTRO DE GAVETA DE FERRO FUNDIDO PARA REDE DE ÁGUA OU ESGOTO, DN 200 MM, JUNTA FLANGEADA. AF_12/2021</t>
  </si>
  <si>
    <t>REGISTRO DE GAVETA DE FERRO FUNDIDO PARA REDE DE ÁGUA OU ESGOTO, DN 250 MM, JUNTA FLANGEADA. AF_12/2021</t>
  </si>
  <si>
    <t>REGISTRO DE GAVETA DE FERRO FUNDIDO PARA REDE DE ÁGUA OU ESGOTO, DN 300 MM, JUNTA FLANGEADA. AF_12/2021</t>
  </si>
  <si>
    <t>REGISTRO DE GAVETA DE FERRO FUNDIDO PARA REDE DE ÁGUA OU ESGOTO, DN 350 MM, JUNTA FLANGEADA. AF_12/2021</t>
  </si>
  <si>
    <t>REGISTRO DE GAVETA DE FERRO FUNDIDO PARA REDE DE ÁGUA OU ESGOTO, DN 400 MM, JUNTA FLANGEADA. AF_12/2021</t>
  </si>
  <si>
    <t>REGISTRO DE GAVETA DE FERRO FUNDIDO PARA REDE DE ÁGUA OU ESGOTO, DN 50 MM, JUNTA FLANGEADA. AF_12/2021</t>
  </si>
  <si>
    <t>REGISTRO DE GAVETA DE FERRO FUNDIDO PARA REDE DE ÁGUA OU ESGOTO, DN 500 MM, JUNTA FLANGEADA. AF_12/2021</t>
  </si>
  <si>
    <t>REGISTRO DE GAVETA DE FERRO FUNDIDO PARA REDE DE ÁGUA OU ESGOTO, DN 80 MM, JUNTA FLANGEADA. AF_12/2021</t>
  </si>
  <si>
    <t>VÁLVULA DE RETENÇÃO DE FERRO FUNDIDO PARA REDE DE ÁGUA OU ESGOTO, COM FLANGES, DN 200 MM, JUNTA FLANGEADA. AF_12/2021</t>
  </si>
  <si>
    <t>VÁLVULA DE RETENÇÃO DE FERRO FUNDIDO PARA REDE DE ÁGUA OU ESGOTO, DN 100 MM, JUNTA FLANGEADA. AF_12/2021</t>
  </si>
  <si>
    <t>VÁLVULA DE RETENÇÃO DE FERRO FUNDIDO PARA REDE DE ÁGUA OU ESGOTO, DN 150 MM, JUNTA FLANGEADA. AF_12/2021</t>
  </si>
  <si>
    <t>VÁLVULA DE RETENÇÃO DE FERRO FUNDIDO PARA REDE DE ÁGUA OU ESGOTO, DN 250 MM, JUNTA FLANGEADA. AF_12/2021</t>
  </si>
  <si>
    <t>VÁLVULA DE RETENÇÃO DE FERRO FUNDIDO PARA REDE DE ÁGUA OU ESGOTO, DN 300 MM, JUNTA FLANGEADA. AF_12/2021</t>
  </si>
  <si>
    <t>VÁLVULA DE RETENÇÃO DE FERRO FUNDIDO PARA REDE DE ÁGUA OU ESGOTO, DN 350 MM, JUNTA FLANGEADA. AF_12/2021</t>
  </si>
  <si>
    <t>VÁLVULA DE RETENÇÃO DE FERRO FUNDIDO PARA REDE DE ÁGUA OU ESGOTO, DN 400 MM, JUNTA FLANGEADA. AF_12/2021</t>
  </si>
  <si>
    <t>VÁLVULA DE RETENÇÃO DE FERRO FUNDIDO PARA REDE DE ÁGUA OU ESGOTO, DN 50 MM, JUNTA FLANGEADA. AF_12/2021</t>
  </si>
  <si>
    <t>VÁLVULA DE RETENÇÃO DE FERRO FUNDIDO PARA REDE DE ÁGUA OU ESGOTO, DN 500 MM, JUNTA FLANGEADA. AF_12/2021</t>
  </si>
  <si>
    <t>VÁLVULA DE RETENÇÃO DE FERRO FUNDIDO PARA REDE DE ÁGUA OU ESGOTO, DN 80 MM, JUNTA FLANGEADA. AF_12/2021</t>
  </si>
  <si>
    <t>VÁLVULA REDUTORA DE PRESSÃO DE FERRO FUNDIDO PARA REDE DE ÁGUA, DN 100 MM, JUNTA FLANGEADA. AF_12/2021</t>
  </si>
  <si>
    <t>VÁLVULA REDUTORA DE PRESSÃO DE FERRO FUNDIDO PARA REDE DE ÁGUA, DN 150 MM, JUNTA FLANGEADA. AF_12/2021</t>
  </si>
  <si>
    <t>VÁLVULA REDUTORA DE PRESSÃO DE FERRO FUNDIDO PARA REDE DE ÁGUA, DN 200 MM, JUNTA FLANGEADA. AF_12/2021</t>
  </si>
  <si>
    <t>VÁLVULA REDUTORA DE PRESSÃO DE FERRO FUNDIDO PARA REDE DE ÁGUA, DN 250 MM, JUNTA FLANGEADA. AF_12/2021</t>
  </si>
  <si>
    <t>VÁLVULA REDUTORA DE PRESSÃO DE FERRO FUNDIDO PARA REDE DE ÁGUA, DN 300 MM, JUNTA FLANGEADA. AF_12/2021</t>
  </si>
  <si>
    <t>VÁLVULA REDUTORA DE PRESSÃO DE FERRO FUNDIDO PARA REDE DE ÁGUA, DN 350 MM, JUNTA FLANGEADA. AF_12/2021</t>
  </si>
  <si>
    <t>VÁLVULA REDUTORA DE PRESSÃO DE FERRO FUNDIDO PARA REDE DE ÁGUA, DN 400 MM, JUNTA FLANGEADA. AF_12/2021</t>
  </si>
  <si>
    <t>VÁLVULA REDUTORA DE PRESSÃO DE FERRO FUNDIDO PARA REDE DE ÁGUA, DN 50 MM, JUNTA FLANGEADA. AF_12/2021</t>
  </si>
  <si>
    <t>VÁLVULA REDUTORA DE PRESSÃO DE FERRO FUNDIDO PARA REDE DE ÁGUA, DN 500 MM, JUNTA FLANGEADA. AF_12/2021</t>
  </si>
  <si>
    <t>VÁLVULA REDUTORA DE PRESSÃO DE FERRO FUNDIDO PARA REDE DE ÁGUA, DN 80 MM, JUNTA FLANGEADA. AF_12/2021</t>
  </si>
  <si>
    <t>Código do
Insumo</t>
  </si>
  <si>
    <t>Descrição do Insumo</t>
  </si>
  <si>
    <t>Origem de
Preço</t>
  </si>
  <si>
    <t>AP</t>
  </si>
  <si>
    <t>ABERTURA PARA ENCAIXE DE CUBA OU LAVATORIO EM BANCADA DE MARMORE/ GRANITO OU OUTRO TIPO DE PEDRA NATURAL</t>
  </si>
  <si>
    <t>CR</t>
  </si>
  <si>
    <t>ABRACADEIRA DE LATAO PARA FIXACAO DE CABO PARA-RAIO, DIMENSOES 32 X 24 X 24 MM</t>
  </si>
  <si>
    <t>ABRACADEIRA DE NYLON PARA AMARRACAO DE CABOS, COMPRIMENTO DE *230* X *7,6* MM</t>
  </si>
  <si>
    <t>ABRACADEIRA DE NYLON PARA AMARRACAO DE CABOS, COMPRIMENTO DE 100 X 2,5 MM</t>
  </si>
  <si>
    <t>ABRACADEIRA DE NYLON PARA AMARRACAO DE CABOS, COMPRIMENTO DE 150 X *3,6* MM</t>
  </si>
  <si>
    <t>ABRACADEIRA DE NYLON PARA AMARRACAO DE CABOS, COMPRIMENTO DE 200 X *4,6* MM</t>
  </si>
  <si>
    <t>C</t>
  </si>
  <si>
    <t>ABRACADEIRA DE NYLON PARA AMARRACAO DE CABOS, COMPRIMENTO DE 390 X *4,6* MM</t>
  </si>
  <si>
    <t>ABRACADEIRA EM ACO PARA AMARRACAO DE ELETRODUTOS, TIPO D, COM 1 1/2" E CUNHA DE FIXACAO</t>
  </si>
  <si>
    <t>ABRACADEIRA EM ACO PARA AMARRACAO DE ELETRODUTOS, TIPO D, COM 1 1/2" E PARAFUSO DE FIXACAO</t>
  </si>
  <si>
    <t>ABRACADEIRA EM ACO PARA AMARRACAO DE ELETRODUTOS, TIPO D, COM 1 1/4" E CUNHA DE FIXACAO</t>
  </si>
  <si>
    <t>ABRACADEIRA EM ACO PARA AMARRACAO DE ELETRODUTOS, TIPO D, COM 1 1/4" E PARAFUSO DE FIXACAO</t>
  </si>
  <si>
    <t>ABRACADEIRA EM ACO PARA AMARRACAO DE ELETRODUTOS, TIPO D, COM 1" E CUNHA DE FIXACAO</t>
  </si>
  <si>
    <t>ABRACADEIRA EM ACO PARA AMARRACAO DE ELETRODUTOS, TIPO D, COM 1" E PARAFUSO DE FIXACAO</t>
  </si>
  <si>
    <t>ABRACADEIRA EM ACO PARA AMARRACAO DE ELETRODUTOS, TIPO D, COM 1/2" E CUNHA DE FIXACAO</t>
  </si>
  <si>
    <t>ABRACADEIRA EM ACO PARA AMARRACAO DE ELETRODUTOS, TIPO D, COM 2 1/2" E CUNHA DE FIXACAO</t>
  </si>
  <si>
    <t>ABRACADEIRA EM ACO PARA AMARRACAO DE ELETRODUTOS, TIPO D, COM 2 1/2" E PARAFUSO DE FIXACAO</t>
  </si>
  <si>
    <t>ABRACADEIRA EM ACO PARA AMARRACAO DE ELETRODUTOS, TIPO D, COM 2" E CUNHA DE FIXACAO</t>
  </si>
  <si>
    <t>ABRACADEIRA EM ACO PARA AMARRACAO DE ELETRODUTOS, TIPO D, COM 2" E PARAFUSO DE FIXACAO</t>
  </si>
  <si>
    <t>ABRACADEIRA EM ACO PARA AMARRACAO DE ELETRODUTOS, TIPO D, COM 3 1/2" E CUNHA DE FIXACAO</t>
  </si>
  <si>
    <t>ABRACADEIRA EM ACO PARA AMARRACAO DE ELETRODUTOS, TIPO D, COM 3" E CUNHA DE FIXACAO</t>
  </si>
  <si>
    <t>ABRACADEIRA EM ACO PARA AMARRACAO DE ELETRODUTOS, TIPO D, COM 3" E PARAFUSO DE FIXACAO</t>
  </si>
  <si>
    <t>ABRACADEIRA EM ACO PARA AMARRACAO DE ELETRODUTOS, TIPO D, COM 3/4" E CUNHA DE FIXACAO</t>
  </si>
  <si>
    <t>ABRACADEIRA EM ACO PARA AMARRACAO DE ELETRODUTOS, TIPO D, COM 3/4" E PARAFUSO DE FIXACAO</t>
  </si>
  <si>
    <t>ABRACADEIRA EM ACO PARA AMARRACAO DE ELETRODUTOS, TIPO D, COM 3/8" E PARAFUSO DE FIXACAO</t>
  </si>
  <si>
    <t>ABRACADEIRA EM ACO PARA AMARRACAO DE ELETRODUTOS, TIPO D, COM 4" E CUNHA DE FIXACAO</t>
  </si>
  <si>
    <t>ABRACADEIRA EM ACO PARA AMARRACAO DE ELETRODUTOS, TIPO D, COM 4" E PARAFUSO DE FIXACAO</t>
  </si>
  <si>
    <t>ABRACADEIRA EM ACO PARA AMARRACAO DE ELETRODUTOS, TIPO ECONOMICA (GOTA), COM 8"</t>
  </si>
  <si>
    <t>ABRACADEIRA EM ACO PARA AMARRACAO DE ELETRODUTOS, TIPO U SIMPLES, COM 1 1/2"</t>
  </si>
  <si>
    <t>ABRACADEIRA EM ACO PARA AMARRACAO DE ELETRODUTOS, TIPO U SIMPLES, COM 1 1/4"</t>
  </si>
  <si>
    <t>ABRACADEIRA EM ACO PARA AMARRACAO DE ELETRODUTOS, TIPO U SIMPLES, COM 1"</t>
  </si>
  <si>
    <t>ABRACADEIRA EM ACO PARA AMARRACAO DE ELETRODUTOS, TIPO U SIMPLES, COM 1/2"</t>
  </si>
  <si>
    <t>ABRACADEIRA EM ACO PARA AMARRACAO DE ELETRODUTOS, TIPO U SIMPLES, COM 2 1/2"</t>
  </si>
  <si>
    <t>ABRACADEIRA EM ACO PARA AMARRACAO DE ELETRODUTOS, TIPO U SIMPLES, COM 2"</t>
  </si>
  <si>
    <t>ABRACADEIRA EM ACO PARA AMARRACAO DE ELETRODUTOS, TIPO U SIMPLES, COM 3"</t>
  </si>
  <si>
    <t>ABRACADEIRA EM ACO PARA AMARRACAO DE ELETRODUTOS, TIPO U SIMPLES, COM 3/4"</t>
  </si>
  <si>
    <t>ABRACADEIRA EM ACO PARA AMARRACAO DE ELETRODUTOS, TIPO U SIMPLES, COM 3/8"</t>
  </si>
  <si>
    <t>ABRACADEIRA EM ACO PARA AMARRACAO DE ELETRODUTOS, TIPO U SIMPLES, COM 4"</t>
  </si>
  <si>
    <t>ABRACADEIRA PVC, PARA CALHA PLUVIAL, DIAMETRO ENTRE *80 E 100* MM, PARA DRENAGEM PLUVIAL PREDIAL</t>
  </si>
  <si>
    <t>ABRACADEIRA, GALVANIZADA/ZINCADA, ROSCA SEM FIM, PARAFUSO INOX, LARGURA FITA *12,6 A *14 MM, D = 2" A 2 1/2"</t>
  </si>
  <si>
    <t>ABRACADEIRA, GALVANIZADA/ZINCADA, ROSCA SEM FIM, PARAFUSO INOX, LARGURA FITA *12,6 A *14 MM, D = 3" A 3 3/4"</t>
  </si>
  <si>
    <t>ABRACADEIRA, GALVANIZADA/ZINCADA, ROSCA SEM FIM, PARAFUSO INOX, LARGURA FITA *12,6 A *14 MM, D = 4" A 4 3/4"</t>
  </si>
  <si>
    <t>ACABAMENTO DE METAL CROMADO PARA REGISTRO PEQUENO, DE PAREDE, 1/2" OU 3/4"</t>
  </si>
  <si>
    <t>ACABAMENTO SIMPLES/CONVENCIONAL PARA FORRO PVC, TIPO "U" OU "C", COR BRANCA, COMPRIMENTO 6 M</t>
  </si>
  <si>
    <t>ACESSORIO DE LIGACAO NAO ELETRICO PARA CARGAS EXPLOSIVAS, TUBO DE 6 M</t>
  </si>
  <si>
    <t>ACESSORIO INICIADOR NAO ELETRICO, TUBO DE 6 M, TEMPO DE RETARDO DE *160* MS</t>
  </si>
  <si>
    <t>ACETILENO - RECARGA DE GAS PARA CILINDRO (NAO INCLUI TROCA/MANUTENCAO DO CILINDRO)</t>
  </si>
  <si>
    <t>ACIDO CLORIDRICO / ACIDO MURIATICO, DILUICAO 10% A 12% PARA USO EM LIMPEZA</t>
  </si>
  <si>
    <t>ACO CA-25, 10,0 MM, OU 12,5 MM, OU 16,0 MM, OU 20,0 MM, OU 25,0 MM, VERGALHAO</t>
  </si>
  <si>
    <t>ACO CA-25, 16,0 MM, BARRA DE TRANSFERENCIA</t>
  </si>
  <si>
    <t>ACO CA-25, 20,0 MM, BARRA DE TRANSFERENCIA</t>
  </si>
  <si>
    <t>ACO CA-25, 25,0 MM, BARRA DE TRANSFERENCIA</t>
  </si>
  <si>
    <t>ACO CA-25, 32,0 MM, BARRA DE TRANSFERENCIA</t>
  </si>
  <si>
    <t>ACO CA-25, 32,0 MM, VERGALHAO</t>
  </si>
  <si>
    <t>ACO CA-25, 6,3 MM OU 8,0 MM, VERGALHAO</t>
  </si>
  <si>
    <t>ACO CA-50, 10,0 MM, OU 12,5 MM, OU 16,0 MM, OU 20,0 MM, DOBRADO E CORTADO</t>
  </si>
  <si>
    <t>ACO CA-50, 20,0 MM OU 25,0 MM, VERGALHAO</t>
  </si>
  <si>
    <t>ACO CA-50, 32,0 MM, VERGALHAO</t>
  </si>
  <si>
    <t>ACO CA-50, 6,3 MM, DOBRADO E CORTADO</t>
  </si>
  <si>
    <t>ACO CA-50, 6,3 MM, VERGALHAO</t>
  </si>
  <si>
    <t>ACO CA-60, 4,2 MM OU 5,0 MM, DOBRADO E CORTADO</t>
  </si>
  <si>
    <t>ACO CA-60, 6,0 MM OU 7,0 MM, DOBRADO E CORTADO</t>
  </si>
  <si>
    <t>ACO CA-60, 8,0 MM OU 9,5 MM, VERGALHAO</t>
  </si>
  <si>
    <t>ACOPLAMENTO RIGIDO EM FERRO FUNDIDO PARA SISTEMA DE TUBULACAO RANHURADA, DN 50 MM (2")</t>
  </si>
  <si>
    <t>ADAPTADOR CPVC, ROSCAVEL, COM FLANGES E ANEL DE VEDACAO, 15 MM, CAIXA D'AGUA PARA AGUA QUENTE</t>
  </si>
  <si>
    <t>ADAPTADOR CPVC, ROSCAVEL, COM FLANGES E ANEL DE VEDACAO, 22 MM, CAIXA D'AGUA PARA AGUA QUENTE</t>
  </si>
  <si>
    <t>ADAPTADOR CPVC, ROSCAVEL, COM FLANGES E ANEL DE VEDACAO, 28 MM, CAIXA D'AGUA PARA AGUA QUENTE</t>
  </si>
  <si>
    <t>ADAPTADOR CPVC, ROSCAVEL, COM FLANGES E ANEL DE VEDACAO, 35 MM, CAIXA D'AGUA PARA AGUA QUENTE</t>
  </si>
  <si>
    <t>ADAPTADOR CPVC, ROSCAVEL, COM FLANGES E ANEL DE VEDACAO, 42 MM, CAIXA D'AGUA PARA AGUA QUENTE</t>
  </si>
  <si>
    <t>ADAPTADOR CPVC, ROSCAVEL, COM FLANGES E ANEL DE VEDACAO, 54 MM, CAIXA D'AGUA PARA AGUA QUENTE</t>
  </si>
  <si>
    <t>ADAPTADOR CPVC, SOLDAVEL, 15 MM, PARA AGUA QUENTE</t>
  </si>
  <si>
    <t>ADAPTADOR CPVC, SOLDAVEL, 22 MM, PARA AGUA QUENTE</t>
  </si>
  <si>
    <t>ADAPTADOR DE COMPRESSAO EM POLIPROPILENO (PP), PARA TUBO EM PEAD, 20 MM X 1/2", PARA LIGACAO PREDIAL DE AGUA (NTS 179)</t>
  </si>
  <si>
    <t>ADAPTADOR DE COMPRESSAO EM POLIPROPILENO (PP), PARA TUBO EM PEAD, 20 MM X 3/4", PARA LIGACAO PREDIAL DE AGUA (NTS 179)</t>
  </si>
  <si>
    <t>ADAPTADOR DE COMPRESSAO EM POLIPROPILENO (PP), PARA TUBO EM PEAD, 32 MM X 1", PARA LIGACAO PREDIAL DE AGUA (NTS 179)</t>
  </si>
  <si>
    <t>ADAPTADOR EM LATAO, ENGATE RAPIDO 2 1/2" X ROSCA INTERNA 5 FIOS 2 1/2", PARA INSTALACAO PREDIAL DE COMBATE A INCENDIO</t>
  </si>
  <si>
    <t>ADAPTADOR PVC PBA, BOLSA/ROSCA, JE, DN 100 / DE 110 MM</t>
  </si>
  <si>
    <t>ADAPTADOR PVC PBA, BOLSA/ROSCA, JE, DN 50 / DE 60 MM</t>
  </si>
  <si>
    <t>ADAPTADOR PVC PBA, BOLSA/ROSCA, JE, DN 75 / DE 85 MM</t>
  </si>
  <si>
    <t>ADAPTADOR PVC PBA, PONTA/ROSCA, JE, DN 50 / DE 60 MM</t>
  </si>
  <si>
    <t>ADAPTADOR PVC PBA, PONTA/ROSCA, JE, DN 75 / DE 85 MM</t>
  </si>
  <si>
    <t>ADAPTADOR PVC SOLDAVEL CURTO COM BOLSA E ROSCA, 110 MM X 4", PARA AGUA FRIA</t>
  </si>
  <si>
    <t>ADAPTADOR PVC SOLDAVEL CURTO COM BOLSA E ROSCA, 32 MM X 1", PARA AGUA FRIA</t>
  </si>
  <si>
    <t>ADAPTADOR PVC SOLDAVEL CURTO COM BOLSA E ROSCA, 40 MM X 1 1/2", PARA AGUA FRIA</t>
  </si>
  <si>
    <t>ADAPTADOR PVC SOLDAVEL CURTO COM BOLSA E ROSCA, 50 MM X 1 1/4", PARA AGUA FRIA</t>
  </si>
  <si>
    <t>ADAPTADOR PVC SOLDAVEL CURTO COM BOLSA E ROSCA, 50 MM X1 1/2", PARA AGUA FRIA</t>
  </si>
  <si>
    <t>ADAPTADOR PVC SOLDAVEL CURTO COM BOLSA E ROSCA, 60 MM X 2", PARA AGUA FRIA</t>
  </si>
  <si>
    <t>ADAPTADOR PVC SOLDAVEL CURTO COM BOLSA E ROSCA, 75 MM X 2 1/2", PARA AGUA FRIA</t>
  </si>
  <si>
    <t>ADAPTADOR PVC SOLDAVEL CURTO COM BOLSA E ROSCA, 85 MM X 3", PARA AGUA FRIA</t>
  </si>
  <si>
    <t>ADAPTADOR PVC SOLDAVEL, COM FLANGE E ANEL DE VEDACAO, 25 MM X 3/4", PARA CAIXA D'AGUA</t>
  </si>
  <si>
    <t>ADAPTADOR PVC SOLDAVEL, COM FLANGE E ANEL DE VEDACAO, 32 MM X 1", PARA CAIXA D'AGUA</t>
  </si>
  <si>
    <t>ADAPTADOR PVC SOLDAVEL, COM FLANGE E ANEL DE VEDACAO, 40 MM X 1 1/4", PARA CAIXA D'AGUA</t>
  </si>
  <si>
    <t>ADAPTADOR PVC SOLDAVEL, COM FLANGE E ANEL DE VEDACAO, 50 MM X 1 1/2", PARA CAIXA D'AGUA</t>
  </si>
  <si>
    <t>ADAPTADOR PVC, COM REGISTRO, PARA PEAD, 20 MM X 3/4", PARA LIGACAO PREDIAL DE AGUA</t>
  </si>
  <si>
    <t>ADAPTADOR PVC, ROSCAVEL, COM FLANGES E ANEL DE VEDACAO, 1 1/2", PARA CAIXA D'AGUA</t>
  </si>
  <si>
    <t>ADAPTADOR PVC, ROSCAVEL, COM FLANGES E ANEL DE VEDACAO, 1", PARA CAIXA D'AGUA</t>
  </si>
  <si>
    <t>ADAPTADOR PVC, ROSCAVEL, COM FLANGES E ANEL DE VEDACAO, 1/2", PARA CAIXA D'AGUA</t>
  </si>
  <si>
    <t>ADAPTADOR PVC, ROSCAVEL, COM FLANGES E ANEL DE VEDACAO, 3/4", PARA CAIXA D'AGUA</t>
  </si>
  <si>
    <t>ADAPTADOR PVC, SOLDAVEL, COM FLANGES E ANEL DE VEDACAO, 60 MM X 2", PARA CAIXA D'AGUA</t>
  </si>
  <si>
    <t>ADAPTADOR PVC, SOLDAVEL, COM FLANGES LIVRES, 110 MM X 4", PARA CAIXA D'AGUA</t>
  </si>
  <si>
    <t>ADAPTADOR PVC, SOLDAVEL, COM FLANGES LIVRES, 75 MM X 2 1/2", PARA CAIXA D'AGUA</t>
  </si>
  <si>
    <t>ADAPTADOR PVC, SOLDAVEL, COM FLANGES LIVRES, 85 MM X 3", PARA CAIXA D'AGUA</t>
  </si>
  <si>
    <t>ADAPTADOR PVC, SOLDAVEL, LONGO, COM FLANGE LIVRE, 110 MM X 4", PARA CAIXA D'AGUA</t>
  </si>
  <si>
    <t>ADAPTADOR PVC, SOLDAVEL, LONGO, COM FLANGE LIVRE, 32 MM X 1", PARA CAIXA D'AGUA</t>
  </si>
  <si>
    <t>ADAPTADOR PVC, SOLDAVEL, LONGO, COM FLANGE LIVRE, 75 MM X 2 1/2", PARA CAIXA D'AGUA</t>
  </si>
  <si>
    <t>ADAPTADOR PVC, SOLDAVEL, LONGO, COM FLANGE LIVRE, 85 MM X 3", PARA CAIXA D'AGUA</t>
  </si>
  <si>
    <t>ADESIVO / COLA DE CONTATO LIQUIDO, A BASE DE RESINAS, PARA COLAGEM DE ESPUMA PARA ISOLAMENTO TERMICO FLEXIVEL</t>
  </si>
  <si>
    <t>ADESIVO / COLA PARA EPS (ISOPOR) E OUTROS MATERIAIS</t>
  </si>
  <si>
    <t>ADESIVO ACRILICO DE BASE AQUOSA / COLA DE CONTATO</t>
  </si>
  <si>
    <t>ADESIVO ESTRUTURAL A BASE DE RESINA EPOXI PARA INJECAO EM TRINCAS, BICOMPONENTE, BAIXA VISCOSIDADE</t>
  </si>
  <si>
    <t>ADESIVO ESTRUTURAL A BASE DE RESINA EPOXI, BICOMPONENTE, FLUIDO</t>
  </si>
  <si>
    <t>ADESIVO PARA TUBOS CPVC, *75* G</t>
  </si>
  <si>
    <t>ADESIVO PLASTICO PARA PVC, BISNAGA COM 75 GR</t>
  </si>
  <si>
    <t>ADESIVO PLASTICO PARA PVC, FRASCO COM 175 GR</t>
  </si>
  <si>
    <t>ADITIVO ACELERADOR DE PEGA E ENDURECIMENTO PARA ARGAMASSAS E CONCRETOS, LIQUIDO E ISENTO DE CLORETOS</t>
  </si>
  <si>
    <t>ADITIVO IMPERMEABILIZANTE CRISTALIZANTE PARA CONCRETO</t>
  </si>
  <si>
    <t>ADITIVO IMPERMEABILIZANTE DE PEGA ULTRARRAPIDA, LIQUIDO E ISENTO DE CLORETOS</t>
  </si>
  <si>
    <t>ADITIVO LIQUIDO INCORPORADOR DE AR PARA CONCRETO E ARGAMASSA, LIQUIDO E ISENTO DE CLORETOS</t>
  </si>
  <si>
    <t>ADITIVO PLASTIFICANTE RETARDADOR DE PEGA E REDUTOR DE AGUA PARA CONCRETO, LIQUIDO E ISENTO DE CLORETOS</t>
  </si>
  <si>
    <t>ADITIVO SUPERPLASTIFICANTE DE PEGA NORMAL PARA CONCRETO, LIQUIDO E ISENTO DE CLORETOS</t>
  </si>
  <si>
    <t>ADUELA/ GALERIA PRE-MOLDADA DE CONCRETO ARMADO, SECAO QUADRADA INTERNA DE 1,50 X 1,50 M (L X A), MISULA DE 20 X 20 CM, C = 1,00 M, ESPESSURA MIN = 15 CM, TB-45 E FCK DO CONCRETO = 30 MPA</t>
  </si>
  <si>
    <t>ADUELA/ GALERIA PRE-MOLDADA DE CONCRETO ARMADO, SECAO RETANGULAR INTERNA DE 2,00 X 2,00 M (L X A), MISULA DE 20 X 20 CM, C = 1,00 M, ESPESSURA MIN = 15 CM, TB-45 E FCK DO CONCRETO = 30 MPA</t>
  </si>
  <si>
    <t>ADUELA/ GALERIA PRE-MOLDADA DE CONCRETO ARMADO, SECAO RETANGULAR INTERNA DE 2,50 X 2,50 M (L X A), MISULA DE 20 X 20 CM, C = 1,00 M, ESPESSURA MIN = 15 CM, TB-45 E FCK DO CONCRETO = 30 MPA</t>
  </si>
  <si>
    <t>ADUELA/ GALERIA PRE-MOLDADA DE CONCRETO ARMADO, SECAO RETANGULAR INTERNA DE 3,00 X 3,00 M (L X A), MISULA DE 20 X 20 CM, C = 1.00 M, ESPESSURA MIN = 20 CM, TB-45 E FCK DO CONCRETO = 30 MPA</t>
  </si>
  <si>
    <t>AFASTADOR PARA TELHA DE FIBROCIMENTO CANALETE 90 OU KALHETAO</t>
  </si>
  <si>
    <t>AGENTE DE CURA, PROTETOR DA EVAPORACAO DA AGUA DE HIDRATACAO DO CONCRETO</t>
  </si>
  <si>
    <t>AGREGADO RECICLADO, TIPO RACHAO RECICLADO CINZA, CLASSE A</t>
  </si>
  <si>
    <t>AJUDANTE DE ARMADOR (MENSALISTA)</t>
  </si>
  <si>
    <t>AJUDANTE DE ELETRICISTA (MENSALISTA)</t>
  </si>
  <si>
    <t>AJUDANTE DE ESTRUTURAS METALICAS (MENSALISTA)</t>
  </si>
  <si>
    <t>AJUDANTE DE OPERACAO EM GERAL (HORISTA)</t>
  </si>
  <si>
    <t>AJUDANTE DE OPERACAO EM GERAL (MENSALISTA)</t>
  </si>
  <si>
    <t>AJUDANTE DE PINTOR (HORISTA)</t>
  </si>
  <si>
    <t>AJUDANTE DE PINTOR (MENSALISTA)</t>
  </si>
  <si>
    <t>AJUDANTE DE SERRALHEIRO (MENSALISTA)</t>
  </si>
  <si>
    <t>AJUDANTE ESPECIALIZADO (MENSALISTA)</t>
  </si>
  <si>
    <t>ALCA PREFORMADA DE CONTRA POSTE, EM ACO GALVANIZADO, PARA CABO 3/16", COMPRIMENTO *860* MM</t>
  </si>
  <si>
    <t>ALCA PREFORMADA DE DISTRIBUICAO, EM ACO GALVANIZADO, PARA CABO DE ALUMINIO DIAMETRO 16 A 25 MM</t>
  </si>
  <si>
    <t>ALCA PREFORMADA DE DISTRIBUICAO, EM ACO GALVANIZADO, PARA CONDUTORES DE ALUMINIO AWG 1/0 (CAA 6/1 OU CA 7 FIOS)</t>
  </si>
  <si>
    <t>ALCA PREFORMADA DE DISTRIBUICAO, EM ACO GALVANIZADO, PARA CONDUTORES DE ALUMINIO AWG 2 (CAA 6/1 OU CA 7 FIOS)</t>
  </si>
  <si>
    <t>ALCA PREFORMADA DE SERVICO, EM ACO GALVANIZADO, PARA CONDUTORES DE ALUMINIO AWG 4 (CAA 6/1)</t>
  </si>
  <si>
    <t>ALCA PREFORMADA DE SERVICO, EM ACO GALVANIZADO, PARA CONDUTORES DE ALUMINIO AWG 6 (CAA 6/1)</t>
  </si>
  <si>
    <t>ALICATE AMPERIMETRO, TENSAO AC/DC, CAPACIDADE MAXIMA 1000 A</t>
  </si>
  <si>
    <t>ALICATE BICO LONGO (MEIA CANA) 6", COM ISOLAMENTO ATE 1000 V</t>
  </si>
  <si>
    <t>ALICATE DE CORTE DIAGONAL 6" COM ISOLAMENTO</t>
  </si>
  <si>
    <t>ALICATE DE CRIMPAR RJ11, RJ12 E RJ45, COM CATRACA</t>
  </si>
  <si>
    <t>ALICATE DE PRESSAO 11" PARA SOLDA, TIPO C</t>
  </si>
  <si>
    <t>ALICATE DE PRESSAO 11" PARA SOLDA, TIPO U</t>
  </si>
  <si>
    <t>ALICATE DE PRESSAO PARA SOLDA DE CHAPA 18"</t>
  </si>
  <si>
    <t>ALICATE DESENCAPADOR AUTOMATICO 8"</t>
  </si>
  <si>
    <t>ALICATE PARA ANEIS DE PISTAO, CAPACIDADE *50* A 100 MM</t>
  </si>
  <si>
    <t>ALICATE PROFISSIONAL 8", UNIVERSAL, COM ISOLAMENTO ATE 1000 V</t>
  </si>
  <si>
    <t>ALISADORA DE CONCRETO COM MOTOR A GASOLINA DE 5,5 HP, PESO COM MOTOR DE 78 KG, 4 PAS</t>
  </si>
  <si>
    <t>ALMOXARIFE (HORISTA)</t>
  </si>
  <si>
    <t>ALMOXARIFE (MENSALISTA)</t>
  </si>
  <si>
    <t>ALONGADOR COM TRES ALTURAS, EM TUBO DE ACO CARBONO, PINTURA NO PROCESSO ELETROSTATICO - EQUIPAMENTO DE GINASTICA PARA ACADEMIA AO AR LIVRE / ACADEMIA DA TERCEIRA IDADE - ATI</t>
  </si>
  <si>
    <t>ANEL BORRACHA PARA TUBO ESGOTO PREDIAL, DN 75 MM (NBR 5688)</t>
  </si>
  <si>
    <t>ANEL BORRACHA, DN 100 MM, PARA TUBO SERIE REFORCADA ESGOTO PREDIAL</t>
  </si>
  <si>
    <t>ANEL BORRACHA, DN 150 MM, PARA TUBO SERIE REFORCADA ESGOTO PREDIAL</t>
  </si>
  <si>
    <t>ANEL BORRACHA, DN 50 MM, PARA TUBO SERIE REFORCADA ESGOTO PREDIAL</t>
  </si>
  <si>
    <t>ANEL BORRACHA, DN 75 MM, PARA TUBO SERIE REFORCADA ESGOTO PREDIAL</t>
  </si>
  <si>
    <t>ANEL BORRACHA, PARA TUBO PVC DEFOFO, DN 100 MM (NBR 7665)</t>
  </si>
  <si>
    <t>ANEL BORRACHA, PARA TUBO PVC DEFOFO, DN 150 MM (NBR 7665)</t>
  </si>
  <si>
    <t>ANEL BORRACHA, PARA TUBO PVC DEFOFO, DN 200 MM (NBR 7665)</t>
  </si>
  <si>
    <t>ANEL BORRACHA, PARA TUBO PVC, REDE COLETOR ESGOTO, DN 100 MM (NBR 7362)</t>
  </si>
  <si>
    <t>ANEL BORRACHA, PARA TUBO PVC, REDE COLETOR ESGOTO, DN 150 MM (NBR 7362)</t>
  </si>
  <si>
    <t>ANEL BORRACHA, PARA TUBO PVC, REDE COLETOR ESGOTO, DN 200 MM (NBR 7362)</t>
  </si>
  <si>
    <t>ANEL BORRACHA, PARA TUBO PVC, REDE COLETOR ESGOTO, DN 250 MM (NBR 7362)</t>
  </si>
  <si>
    <t>ANEL BORRACHA, PARA TUBO PVC, REDE COLETOR ESGOTO, DN 350 MM (NBR 7362)</t>
  </si>
  <si>
    <t>ANEL BORRACHA, PARA TUBO PVC, REDE COLETOR ESGOTO, DN 400 MM (NBR 7362)</t>
  </si>
  <si>
    <t>ANEL BORRACHA, PARA TUBO, PVC REDE COLETOR ESGOTO, DN 300 MM (NBR 7362)</t>
  </si>
  <si>
    <t>ANEL BORRACHA, PARA TUBO/CONEXAO PVC PBA, DN 100 MM, PARA REDE AGUA</t>
  </si>
  <si>
    <t>ANEL BORRACHA, PARA TUBO/CONEXAO PVC PBA, DN 50 MM, PARA REDE AGUA</t>
  </si>
  <si>
    <t>ANEL BORRACHA, PARA TUBO/CONEXAO PVC PBA, DN 60 MM, PARA REDE AGUA</t>
  </si>
  <si>
    <t>ANEL BORRACHA, PARA TUBO/CONEXAO PVC PBA, DN 75 MM, PARA REDE AGUA</t>
  </si>
  <si>
    <t>ANEL DE BORRACHA PARA VEDACAO DE DUTO PEAD CORRUGADO PARA ELETRICA, DN 1 1/2" (NBR 15715)</t>
  </si>
  <si>
    <t>ANEL DE BORRACHA PARA VEDACAO DE DUTO PEAD CORRUGADO PARA ELETRICA, DN 1 1/4" (NBR 15715)</t>
  </si>
  <si>
    <t>ANEL DE BORRACHA PARA VEDACAO DE DUTO PEAD CORRUGADO PARA ELETRICA, DN 2" (NBR 15715)</t>
  </si>
  <si>
    <t>ANEL DE BORRACHA PARA VEDACAO DE DUTO PEAD CORRUGADO PARA ELETRICA, DN 3" (NBR 15715)</t>
  </si>
  <si>
    <t>ANEL DE BORRACHA PARA VEDACAO DE DUTO PEAD CORRUGADO PARA ELETRICA, DN 4" (NBR 15715)</t>
  </si>
  <si>
    <t>ANEL DE CONCRETO ARMADO COM FUNDO, PARA FOSSA E POCO 1,50 X *0,50* M</t>
  </si>
  <si>
    <t>ANEL DE CONCRETO ARMADO COM FUNDO, PARA FOSSA E POCO 2,00 X *0,50* M</t>
  </si>
  <si>
    <t>ANEL DE CONCRETO ARMADO COM FUNDO, PARA FOSSA E POCO 2,50 X *0,50* M</t>
  </si>
  <si>
    <t>ANEL DE CONCRETO ARMADO, COM FUROS/DRENO PARA SUMIDOURO, D = 0,80 M, H = 0,50 M</t>
  </si>
  <si>
    <t>ANEL DE CONCRETO ARMADO, COM FUROS/DRENO PARA SUMIDOURO, D = 1,00 M, H = 0,50M</t>
  </si>
  <si>
    <t>ANEL DE CONCRETO ARMADO, COM FUROS/DRENO PARA SUMIDOURO, D = 1,50 M, H = 0,50 M</t>
  </si>
  <si>
    <t>ANEL DE DISTRIBUICAO EM ACO GALVANIZADO PARA FIO FE-160</t>
  </si>
  <si>
    <t>ANEL DE EXPANSAO EM COBRE, ENGATE RAPIDO 1 1/2", PARA EMPATACAO MANGUEIRA DE COMBATE A INCENDIO PREDIAL</t>
  </si>
  <si>
    <t>ANEL DE EXPANSAO EM COBRE, ENGATE RAPIDO 2 1/2", PARA EMPATACAO MANGUEIRA DE COMBATE A INCENDIO PREDIAL</t>
  </si>
  <si>
    <t>ANEL DE VEDACAO/JUNTA ELASTICA, H = *16* MM, PARA TUBO DE CONCRETO, DN 300 MM</t>
  </si>
  <si>
    <t>ANEL DE VEDACAO/JUNTA ELASTICA, H = *16* MM, PARA TUBO DE CONCRETO, DN 400 MM</t>
  </si>
  <si>
    <t>ANEL DE VEDACAO/JUNTA ELASTICA, H = *16* MM, PARA TUBO DE CONCRETO, DN 500 MM</t>
  </si>
  <si>
    <t>ANEL DE VEDACAO/JUNTA ELASTICA, H = *16* MM, PARA TUBO DE CONCRETO, DN 600 MM</t>
  </si>
  <si>
    <t>ANEL DE VEDACAO/JUNTA ELASTICA, H = *18* MM, PARA TUBO DE CONCRETO, DN 700 MM</t>
  </si>
  <si>
    <t>ANEL DE VEDACAO/JUNTA ELASTICA, H = *19* MM, PARA TUBO DE CONCRETO, DN 800 MM</t>
  </si>
  <si>
    <t>ANEL DE VEDACAO/JUNTA ELASTICA, H = *19* MM, PARA TUBO DE CONCRETO, DN 900 MM</t>
  </si>
  <si>
    <t>ANEL DE VEDACAO/JUNTA ELASTICA, H = *21* MM, PARA TUBO DE CONCRETO, DN 1000 MM</t>
  </si>
  <si>
    <t>ANEL EM CONCRETO ARMADO, LISO, PARA FOSSAS SEPTICAS E SUMIDOUROS, COM FUNDO, DIAMETRO INTERNO DE 1,20 M E ALTURA DE 0,50 M</t>
  </si>
  <si>
    <t>ANEL EM CONCRETO ARMADO, LISO, PARA FOSSAS SEPTICAS E SUMIDOUROS, COM FUNDO, DIAMETRO INTERNO DE 3,00 M E ALTURA DE 0,50 M</t>
  </si>
  <si>
    <t>ANEL EM CONCRETO ARMADO, LISO, PARA FOSSAS SEPTICAS E SUMIDOUROS, SEM FUNDO, DIAMETRO INTERNO DE 2,00 M E ALTURA DE 0,50 M</t>
  </si>
  <si>
    <t>ANEL EM CONCRETO ARMADO, LISO, PARA FOSSAS SEPTICAS E SUMIDOUROS, SEM FUNDO, DIAMETRO INTERNO DE 2,50 M E ALTURA DE 0,50 M</t>
  </si>
  <si>
    <t>ANEL EM CONCRETO ARMADO, LISO, PARA FOSSAS SEPTICAS E SUMIDOUROS, SEM FUNDO, DIAMETRO INTERNO DE 3,00 M E ALTURA DE 0,50 M</t>
  </si>
  <si>
    <t>ANEL EM CONCRETO ARMADO, LISO, PARA POCOS DE INSPECAO, COM FUNDO, DIAMETRO INTERNO DE 0,60 M E ALTURA DE 0,50 M</t>
  </si>
  <si>
    <t>ANEL EM CONCRETO ARMADO, LISO, PARA POCOS DE INSPECAO, SEM FUNDO, DIAMETRO INTERNO DE 0,60 M E ALTURA DE 0,20 M</t>
  </si>
  <si>
    <t>ANEL EM CONCRETO ARMADO, LISO, PARA POCOS DE INSPECAO, SEM FUNDO, DIAMETRO INTERNO DE 0,60 M E ALTURA DE 0,50 M</t>
  </si>
  <si>
    <t>ANEL EM CONCRETO ARMADO, LISO, PARA POCOS DE VISITA, POCOS DE INSPECAO, FOSSAS SEPTICAS E SUMIDOUROS, COM FUNDO, DIAMETRO INTERNO DE 1,20 M E ALTURA DE 0,75 M</t>
  </si>
  <si>
    <t>ANEL EM CONCRETO ARMADO, LISO, PARA POCOS DE VISITA, POCOS DE INSPECAO, FOSSAS SEPTICAS E SUMIDOUROS, SEM FUNDO, DIAMETRO INTERNO DE 1,20 M E ALTURA DE 0,50 M</t>
  </si>
  <si>
    <t>ANEL EM CONCRETO ARMADO, LISO, PARA POCOS DE VISITAS, POCOS DE INSPECAO, FOSSAS SEPTICAS E SUMIDOUROS, COM FUNDO, DIAMETRO INTERNO DE 0,80 M E ALTURA DE 0,50 M</t>
  </si>
  <si>
    <t>ANEL EM CONCRETO ARMADO, LISO, PARA POCOS DE VISITAS, POCOS DE INSPECAO, FOSSAS SEPTICAS E SUMIDOUROS, COM FUNDO, DIAMETRO INTERNO DE 1,00 M E ALTURA DE 0,50 M</t>
  </si>
  <si>
    <t>ANEL EM CONCRETO ARMADO, LISO, PARA POCOS DE VISITAS, POCOS DE INSPECAO, FOSSAS SEPTICAS E SUMIDOUROS, SEM FUNDO, DIAMETRO INTERNO DE 0,80 M E ALTURA DE 0,50 M</t>
  </si>
  <si>
    <t>ANEL EM CONCRETO ARMADO, LISO, PARA POCOS DE VISITAS, POCOS DE INSPECAO, FOSSAS SEPTICAS E SUMIDOUROS, SEM FUNDO, DIAMETRO INTERNO DE 1,00 M E ALTURA DE 0,50 M</t>
  </si>
  <si>
    <t>ANEL EM CONCRETO ARMADO, LISO, PARA, POCOS DE VISITA, POCOS DE INSPECAO, FOSSAS SEPTICAS E SUMIDOUROS, COM FUNDO, DIAMETRO INTERNO DE 1,50 M E ALTURA DE 1,00 M</t>
  </si>
  <si>
    <t>ANEL EM CONCRETO ARMADO, LISO, PARA, POCOS DE VISITA, POCOS DE INSPECAO, FOSSAS SEPTICAS E SUMIDOUROS, SEM FUNDO, DIAMETRO INTERNO DE 1,50 M E ALTURA DE 0,50 M</t>
  </si>
  <si>
    <t>ANEL EM CONCRETO ARMADO, PERFURADO, PARA FOSSAS SEPTICAS E SUMIDOUROS, SEM FUNDO, DIAMETRO INTERNO DE 1,20 M E ALTURA DE 0,50 M</t>
  </si>
  <si>
    <t>ANEL EM CONCRETO ARMADO, PERFURADO, PARA FOSSAS SEPTICAS E SUMIDOUROS, SEM FUNDO, DIAMETRO INTERNO DE 2,00 M E ALTURA DE 0,50 M</t>
  </si>
  <si>
    <t>ANEL EM CONCRETO ARMADO, PERFURADO, PARA FOSSAS SEPTICAS E SUMIDOUROS, SEM FUNDO, DIAMETRO INTERNO DE 2,50 M E ALTURA DE 0,50 M</t>
  </si>
  <si>
    <t>ANEL EM CONCRETO ARMADO, PERFURADO, PARA FOSSAS SEPTICAS E SUMIDOUROS, SEM FUNDO, DIAMETRO INTERNO DE 3,00 M E ALTURA DE 0,50 M</t>
  </si>
  <si>
    <t>APARELHO CORTE OXI-ACETILENO PARA SOLDA E CORTE CONTENDO MACARICO SOLDA, BICO DE CORTE, CILINDROS, REGULADORES, MANGUEIRAS E CARRINHO</t>
  </si>
  <si>
    <t>APARELHO SINALIZADOR LUMINOSO COM LED, PARA SAIDA GARAGEM, COM 2 LENTES EM POLICARBONATO, BIVOLT (INCLUI SUPORTE DE FIXACAO)</t>
  </si>
  <si>
    <t>APOIO DO PORTA DENTE PARA FRESADORA DE ASFALTO</t>
  </si>
  <si>
    <t>APONTADOR OU APROPRIADOR DE MAO DE OBRA (HORISTA)</t>
  </si>
  <si>
    <t>APONTADOR OU APROPRIADOR DE MAO DE OBRA (MENSALISTA)</t>
  </si>
  <si>
    <t>AQUECEDOR SOLAR COM RESERVATORIO TERMICO DE 1000 L E *5* PLACAS COLETORAS DE *2,0* M2 (NAO INCLUI ACESSORIOS) (SEM INSTALACAO)</t>
  </si>
  <si>
    <t>AQUECEDOR SOLAR COM RESERVATORIO TERMICO DE 400 L E *2* PLACAS COLETORAS DE *2,0* M2 (NAO INCLUI ACESSORIOS) (SEM INSTALACAO)</t>
  </si>
  <si>
    <t>AQUECEDOR SOLAR COM RESERVATORIO TERMICO DE 600 L E *3* PLACAS COLETORAS DE *2,0* M2 (NAO INCLUI ACESSORIOS) (SEM INSTALACAO)</t>
  </si>
  <si>
    <t>AQUECEDOR SOLAR COM RESERVATORIO TERMICO DE 800 L E *4* PLACAS COLETORAS DE *2,0* M2 (NAO INCLUI ACESSORIOS) (SEM INSTALACAO)</t>
  </si>
  <si>
    <t>AQUECEDOR SOLAR DE INSTALACAO EXTERNA, KIT COMPACTO, CONJUNTO COM RESERVATORIO TERMICO DE 200 L, PLACA COLETORA DE *2,0* M2 E INCLUSO ACESSORIOS (RESIDENCIAS ATE 120,00 M2 E DE 4 A 5 BANHOS POR DIA) (SEM INSTALACAO)</t>
  </si>
  <si>
    <t>AR-CONDICIONADO FRIO SPLITAO MODULAR 10 TR</t>
  </si>
  <si>
    <t>AR-CONDICIONADO FRIO SPLITAO MODULAR 15 TR</t>
  </si>
  <si>
    <t>AR-CONDICIONADO FRIO SPLITAO MODULAR 20 TR</t>
  </si>
  <si>
    <t>AR-CONDICIONADO SPLIT INVERTER, PISO TETO, 24000 BTU/H, QUENTE/FRIO, 60HZ, CLASSIFICACAO ENERGETICA A - SELO PROCEL, GAS HFC, CONTROLE S/FIO</t>
  </si>
  <si>
    <t>ARAME DE ACO OVALADO 15 X 17 (45,7 KG, 700 KGF), ROLO 1000 M</t>
  </si>
  <si>
    <t>ARAME DE AMARRACAO PARA GABIAO GALVANIZADO, DIAMETRO 2,2 MM</t>
  </si>
  <si>
    <t>ARAME FARPADO GALVANIZADO, 14 BWG (2,11 MM), CLASSE 250</t>
  </si>
  <si>
    <t>ARAME FARPADO GALVANIZADO, 16 BWG (1,65 MM), CLASSE 250</t>
  </si>
  <si>
    <t>ARAME GALVANIZADO 16 BWG, D = 1,65MM (0,0166 KG/M)</t>
  </si>
  <si>
    <t>ARAME PROTEGIDO COM POLIMERO PARA GABIAO, DIAMETRO 2,2 MM</t>
  </si>
  <si>
    <t>ARCO DE SERRA REGULAVEL PARA LAMINAS DE 8" A 12"</t>
  </si>
  <si>
    <t>AREIA FINA - POSTO JAZIDA/FORNECEDOR (RETIRADO NA JAZIDA, SEM TRANSPORTE)</t>
  </si>
  <si>
    <t>AREIA PARA ATERRO - POSTO JAZIDA/FORNECEDOR (RETIRADO NA JAZIDA, SEM TRANSPORTE)</t>
  </si>
  <si>
    <t>AREIA PARA LEITO FILTRANTE (0,42 A 1,68 MM) - POSTO JAZIDA/FORNECEDOR (RETIRADO NA JAZIDA, SEM TRANSPORTE)</t>
  </si>
  <si>
    <t>ARGAMASSA COLANTE AC II</t>
  </si>
  <si>
    <t>ARGAMASSA INDUSTRIALIZADA MULTIUSO, PARA REVESTIMENTO INTERNO E EXTERNO E ASSENTAMENTO DE BLOCOS DIVERSOS</t>
  </si>
  <si>
    <t>ARGAMASSA INDUSTRIALIZADA PARA CHAPISCO COLANTE</t>
  </si>
  <si>
    <t>ARGAMASSA INDUSTRIALIZADA PARA CHAPISCO ROLADO</t>
  </si>
  <si>
    <t>ARGAMASSA PARA REVESTIMENTO DECORATIVO MONOCAMADA</t>
  </si>
  <si>
    <t>ARGAMASSA PISO SOBRE PISO</t>
  </si>
  <si>
    <t>ARGAMASSA POLIMERICA DE REPARO ESTRUTURAL, BICOMPONENTE</t>
  </si>
  <si>
    <t>ARGAMASSA PRONTA PARA CONTRAPISO</t>
  </si>
  <si>
    <t>ARGAMASSA USINADA AUTOADENSAVEL E AUTONIVELANTE PARA CONTRAPISO, COM BOMBEAMENTO (DISPONIBILIZACAO DE BOMBA), SEM O LANCAMENTO</t>
  </si>
  <si>
    <t>ARGILA EXPANDIDA, GRANULOMETRIA 2215</t>
  </si>
  <si>
    <t>ARGILA OU BARRO PARA ATERRO/REATERRO (COM TRANSPORTE ATE 10 KM)</t>
  </si>
  <si>
    <t>ARGILA OU BARRO PARA ATERRO/REATERRO (RETIRADO NA JAZIDA, SEM TRANSPORTE)</t>
  </si>
  <si>
    <t>ARMACAO VERTICAL COM HASTE E CONTRA-PINO, EM CHAPA DE ACO GALVANIZADO 3/16", COM 1 ESTRIBO E 1 ISOLADOR</t>
  </si>
  <si>
    <t>ARMACAO VERTICAL COM HASTE E CONTRA-PINO, EM CHAPA DE ACO GALVANIZADO 3/16", COM 1 ESTRIBO, SEM ISOLADOR</t>
  </si>
  <si>
    <t>ARMACAO VERTICAL COM HASTE E CONTRA-PINO, EM CHAPA DE ACO GALVANIZADO 3/16", COM 2 ESTRIBOS, E 2 ISOLADORES</t>
  </si>
  <si>
    <t>ARMACAO VERTICAL COM HASTE E CONTRA-PINO, EM CHAPA DE ACO GALVANIZADO 3/16", COM 2 ESTRIBOS, SEM ISOLADOR</t>
  </si>
  <si>
    <t>ARMACAO VERTICAL COM HASTE E CONTRA-PINO, EM CHAPA DE ACO GALVANIZADO 3/16", COM 3 ESTRIBOS E 3 ISOLADORES</t>
  </si>
  <si>
    <t>ARMACAO VERTICAL COM HASTE E CONTRA-PINO, EM CHAPA DE ACO GALVANIZADO 3/16", COM 3 ESTRIBOS, SEM ISOLADOR</t>
  </si>
  <si>
    <t>ARMACAO VERTICAL COM HASTE E CONTRA-PINO, EM CHAPA DE ACO GALVANIZADO 3/16", COM 4 ESTRIBOS E 4 ISOLADORES</t>
  </si>
  <si>
    <t>ARMACAO VERTICAL COM HASTE E CONTRA-PINO, EM CHAPA DE ACO GALVANIZADO 3/16", COM 4 ESTRIBOS, SEM ISOLADOR</t>
  </si>
  <si>
    <t>ARMADOR (MENSALISTA)</t>
  </si>
  <si>
    <t>ARQUITETO JUNIOR (HORISTA)</t>
  </si>
  <si>
    <t>ARQUITETO PLENO (HORISTA)</t>
  </si>
  <si>
    <t>ARQUITETO PLENO (MENSALISTA)</t>
  </si>
  <si>
    <t>ARQUITETO SENIOR (HORISTA)</t>
  </si>
  <si>
    <t>ARQUITETO SENIOR (MENSALISTA)</t>
  </si>
  <si>
    <t>ARRUELA EM ACO GALVANIZADO, DIAMETRO EXTERNO = 35MM, ESPESSURA = 3MM, DIAMETRO DO FURO= 18MM</t>
  </si>
  <si>
    <t>ARRUELA EM ALUMINIO, COM ROSCA, DE 1 1/2", PARA ELETRODUTO</t>
  </si>
  <si>
    <t>ARRUELA EM ALUMINIO, COM ROSCA, DE 1 1/4", PARA ELETRODUTO</t>
  </si>
  <si>
    <t>ARRUELA EM ALUMINIO, COM ROSCA, DE 1", PARA ELETRODUTO</t>
  </si>
  <si>
    <t>ARRUELA EM ALUMINIO, COM ROSCA, DE 1/2", PARA ELETRODUTO</t>
  </si>
  <si>
    <t>ARRUELA EM ALUMINIO, COM ROSCA, DE 2 1/2", PARA ELETRODUTO</t>
  </si>
  <si>
    <t>ARRUELA EM ALUMINIO, COM ROSCA, DE 2", PARA ELETRODUTO</t>
  </si>
  <si>
    <t>ARRUELA EM ALUMINIO, COM ROSCA, DE 3", PARA ELETRODUTO</t>
  </si>
  <si>
    <t>ARRUELA EM ALUMINIO, COM ROSCA, DE 3/4", PARA ELETRODUTO</t>
  </si>
  <si>
    <t>ARRUELA EM ALUMINIO, COM ROSCA, DE 3/8", PARA ELETRODUTO</t>
  </si>
  <si>
    <t>ARRUELA EM ALUMINIO, COM ROSCA, DE 4", PARA ELETRODUTO</t>
  </si>
  <si>
    <t>ARRUELA QUADRADA EM ACO GALVANIZADO, DIMENSAO = 38 MM, ESPESSURA = 3MM, DIAMETRO DO FURO= 18 MM</t>
  </si>
  <si>
    <t>ASFALTO MODIFICADO TIPO I - NBR 9910 (ASFALTO OXIDADO PARA IMPERMEABILIZACAO, COEFICIENTE DE PENETRACAO 25-40)</t>
  </si>
  <si>
    <t>ASFALTO MODIFICADO TIPO II - NBR 9910 (ASFALTO OXIDADO PARA IMPERMEABILIZACAO, COEFICIENTE DE PENETRACAO 20-35)</t>
  </si>
  <si>
    <t>ASFALTO MODIFICADO TIPO III - NBR 9910 (ASFALTO OXIDADO PARA IMPERMEABILIZACAO, COEFICIENTE DE PENETRACAO 15-25)</t>
  </si>
  <si>
    <t>ASSENTADOR DE MANILHAS (MENSALISTA)</t>
  </si>
  <si>
    <t>ASSENTO VASO SANITARIO INFANTIL EM PLASTICO BRANCO</t>
  </si>
  <si>
    <t>AUTOMATICO DE BOIA SUPERIOR / INFERIOR, *15* A / 250 V</t>
  </si>
  <si>
    <t>AUXILIAR DE AZULEJISTA (HORISTA)</t>
  </si>
  <si>
    <t>AUXILIAR DE AZULEJISTA (MENSALISTA)</t>
  </si>
  <si>
    <t>AUXILIAR DE ENCANADOR OU BOMBEIRO HIDRAULICO (MENSALISTA)</t>
  </si>
  <si>
    <t>AUXILIAR DE ESCRITORIO (HORISTA)</t>
  </si>
  <si>
    <t>AUXILIAR DE ESCRITORIO (MENSALISTA)</t>
  </si>
  <si>
    <t>AUXILIAR DE LABORATORISTA DE SOLOS E DE CONCRETO (HORISTA)</t>
  </si>
  <si>
    <t>AUXILIAR DE LABORATORISTA DE SOLOS E DE CONCRETO (MENSALISTA)</t>
  </si>
  <si>
    <t>AUXILIAR DE MECANICO (HORISTA)</t>
  </si>
  <si>
    <t>AUXILIAR DE MECANICO (MENSALISTA)</t>
  </si>
  <si>
    <t>AUXILIAR DE PEDREIRO (HORISTA)</t>
  </si>
  <si>
    <t>AUXILIAR DE PEDREIRO (MENSALISTA)</t>
  </si>
  <si>
    <t>AUXILIAR DE SERVICOS GERAIS (MENSALISTA)</t>
  </si>
  <si>
    <t>AUXILIAR DE TOPOGRAFO (HORISTA)</t>
  </si>
  <si>
    <t>AUXILIAR DE TOPOGRAFO (MENSALISTA)</t>
  </si>
  <si>
    <t>AUXILIAR TECNICO / ASSISTENTE DE ENGENHARIA (HORISTA)</t>
  </si>
  <si>
    <t>AUXILIAR TECNICO / ASSISTENTE DE ENGENHARIA (MENSALISTA)</t>
  </si>
  <si>
    <t>AVENTAL DE SEGURANCA DE RASPA DE COURO 1,00 X 0,60 M</t>
  </si>
  <si>
    <t>AVENTAL EM PVC, FORRADO, *0,3* MM DE ESPESSURA, *1,15 X 0,70* M (COMPRIMENTO X LARGURA), 100% IMPERMEAVEL</t>
  </si>
  <si>
    <t>AZULEJISTA OU LADRILHEIRO (MENSALISTA)</t>
  </si>
  <si>
    <t>BACIA SANITARIA (VASO) COM CAIXA ACOPLADA, SIFAO OCULTO / CARENADO, DE LOUCA BRANCA (SEM ASSENTO) - PADRAO ALTO</t>
  </si>
  <si>
    <t>BACIA SANITARIA (VASO) CONVENCIONAL PARA USO ESPECIFICO (HOSPITAIS, CLINICAS), COM FURO FRONTAL, DE LOUCA BRANCA, SEM ASSENTO</t>
  </si>
  <si>
    <t>BACIA SANITARIA (VASO) CONVENCIONAL, DE LOUCA BRANCA, SIFAO APARENTE, SAIDA VERTICAL (SEM ASSENTO)</t>
  </si>
  <si>
    <t>BACIA SANITARIA (VASO) CONVENCIONAL, DE LOUCA COLORIDA, SIFAO APARENTE, SAIDA VERTICAL (SEM ASSENTO)</t>
  </si>
  <si>
    <t>BACIA SANITARIA (VASO) INFANTIL, SIFONADO, DE LOUCA BRANCA, (SEM ASSENTO)</t>
  </si>
  <si>
    <t>BALANCIM INDIVIDUAL, TIPO CADEIRA SUSPENSA SOBE E DESCE</t>
  </si>
  <si>
    <t>BALDE DE PLASTICO CAPACIDADE 12 L</t>
  </si>
  <si>
    <t>BALDE VERMELHO PARA SINALIZACAO DE VIAS</t>
  </si>
  <si>
    <t>BANCADA DE MARMORE SINTETICO COM UMA CUBA, 120 X *60* CM</t>
  </si>
  <si>
    <t>BANCADA DE MARMORE SINTETICO COM UMA CUBA, 150 X *60* CM</t>
  </si>
  <si>
    <t>BANCADA DE MARMORE SINTETICO COM UMA CUBA, 200 X *60* CM</t>
  </si>
  <si>
    <t>BANCADA/ BANCA EM GRANITO, POLIDO, TIPO ANDORINHA/ QUARTZ/ CASTELO/ CORUMBA OU OUTROS EQUIVALENTES DA REGIAO, COM CUBA INOX, FORMATO *120 X 60* CM, E= *2* CM</t>
  </si>
  <si>
    <t>BANCADA/ BANCA/ BALCAO/ TAMPO EM MARMORE BRANCO COMUM, POLIDO, LISO, ACABAMENTO RETO, E= *3* CM (SEM FUROS)</t>
  </si>
  <si>
    <t>BANCADA/BANCA/PIA DE ACO INOXIDAVEL (AISI 430) COM 1 CUBA CENTRAL, COM VALVULA, ESCORREDOR DUPLO, DE *0,55 X 1,20* M</t>
  </si>
  <si>
    <t>BANCADA/BANCA/PIA DE ACO INOXIDAVEL (AISI 430) COM 1 CUBA CENTRAL, COM VALVULA, ESCORREDOR DUPLO, DE *0,55 X 1,40* M</t>
  </si>
  <si>
    <t>BANCADA/BANCA/PIA DE ACO INOXIDAVEL (AISI 430) COM 1 CUBA CENTRAL, COM VALVULA, ESCORREDOR DUPLO, DE *0,55 X 1,80* M</t>
  </si>
  <si>
    <t>BANCADA/BANCA/PIA DE ACO INOXIDAVEL (AISI 430) COM 1 CUBA CENTRAL, COM VALVULA, LISA (SEM ESCORREDOR), DE *0,55 X 1,20* M</t>
  </si>
  <si>
    <t>BANCADA/BANCA/PIA DE ACO INOXIDAVEL (AISI 430) COM 1 CUBA CENTRAL, SEM VALVULA, ESCORREDOR DUPLO, DE *0,55 X 1,60* M</t>
  </si>
  <si>
    <t>BANCADA/BANCA/PIA DE ACO INOXIDAVEL (AISI 430) COM 2 CUBAS, COM VALVULAS, ESCORREDOR DUPLO, DE *0,55 X 2,00* M</t>
  </si>
  <si>
    <t>BANCADA/TAMPO ACO INOX (AISI 304), LARGURA 60 CM, COM RODABANCA (NAO INCLUI PES DE APOIO)</t>
  </si>
  <si>
    <t>BANCADA/TAMPO ACO INOX (AISI 304), LARGURA 70 CM, COM RODABANCA (NAO INCLUI PES DE APOIO)</t>
  </si>
  <si>
    <t>BANCADA/TAMPO LISO (SEM CUBA) EM MARMORE SINTETICO</t>
  </si>
  <si>
    <t>BANCO ARTICULADO PARA BANHO, EM ACO INOX POLIDO, 70* CM X 45* CM</t>
  </si>
  <si>
    <t>BANCO COM ENCOSTO, 1,60M* DE COMPRIMENTO, EM TUBO DE ACO CARBONO E PINTURA NO PROCESSO ELETROSTATICO - PARA ACADEMIA AO AR LIVRE / ACADEMIA DA TERCEIRA IDADE - ATI</t>
  </si>
  <si>
    <t>BANDEJA DE PINTURA PARA ROLO 23 CM</t>
  </si>
  <si>
    <t>BARRA ANTIPANICO DUPLA, CEGA EM LADO OPOSTO, COR CINZA</t>
  </si>
  <si>
    <t>PAR</t>
  </si>
  <si>
    <t>BARRA ANTIPANICO DUPLA, PARA PORTA DE VIDRO, COR CINZA</t>
  </si>
  <si>
    <t>BARRA ANTIPANICO SIMPLES, CEGA EM LADO OPOSTO, COR CINZA</t>
  </si>
  <si>
    <t>BARRA ANTIPANICO SIMPLES, COM FECHADURA LADO OPOSTO, COR CINZA</t>
  </si>
  <si>
    <t>BARRA ANTIPANICO SIMPLES, PARA PORTA DE VIDRO, COR CINZA</t>
  </si>
  <si>
    <t>BARRA DE ACO CHATA, RETANGULAR (QUALQUER BITOLA)</t>
  </si>
  <si>
    <t>BARRA DE ACO CHATO, RETANGULAR, 19,05 MM X 3,17 MM (L X E), 0,47 KG/M</t>
  </si>
  <si>
    <t>BARRA DE ACO CHATO, RETANGULAR, 25,4 MM X 4,76 MM (L X E), 0,94 KG/M</t>
  </si>
  <si>
    <t>BARRA DE ACO CHATO, RETANGULAR, 25,4 MM X 6,35 MM (L X E), 1,2265 KG/M</t>
  </si>
  <si>
    <t>BARRA DE ACO CHATO, RETANGULAR, 38,1 MM X 12,7 MM (L X E), 3,79 KG/M</t>
  </si>
  <si>
    <t>BARRA DE ACO CHATO, RETANGULAR, 38,1 MM X 6,35 MM (L X E), 1,89 KG/M</t>
  </si>
  <si>
    <t>BARRA DE ACO CHATO, RETANGULAR, 38,1 MM X 9,53 MM (L X E), 2,84 KG/M</t>
  </si>
  <si>
    <t>BARRA DE ACO CHATO, RETANGULAR, 50,8 MM X 12,7 MM (L X E), 5,06 KG/M</t>
  </si>
  <si>
    <t>BARRA DE ACO CHATO, RETANGULAR, 50,8 MM X 25,4 MM (L X E), 10,12 KG/M</t>
  </si>
  <si>
    <t>BARRA DE ACO CHATO, RETANGULAR, 50,8 MM X 6,35 MM (L X E), 2,53 KG/M</t>
  </si>
  <si>
    <t>BARRA DE ACO CHATO, RETANGULAR, 50,8 MM X 7,94 MM (L X E), 3,162 KG/M</t>
  </si>
  <si>
    <t>BARRA DE ACO CHATO, RETANGULAR, 50,8 MM X 9,53 MM (L X E), 3,79KG/M</t>
  </si>
  <si>
    <t>BARRA DE APOIO EM "L", EM ACO INOX POLIDO 70 X 70 CM, DIAMETRO MINIMO 3 CM</t>
  </si>
  <si>
    <t>BARRA DE APOIO EM "L", EM ACO INOX POLIDO 80 X 80 CM, DIAMETRO MINIMO 3 CM</t>
  </si>
  <si>
    <t>BARRA DE APOIO LATERAL ARTICULADA, COM TRAVA, EM ACO INOX POLIDO, 70 CM, DIAMETRO MINIMO 3 CM</t>
  </si>
  <si>
    <t>BARRA DE APOIO RETA, EM ACO INOX POLIDO, COMPRIMENTO 70CM, DIAMETRO MINIMO 3 CM</t>
  </si>
  <si>
    <t>BARRA DE APOIO RETA, EM ACO INOX POLIDO, COMPRIMENTO 90 CM, DIAMETRO MINIMO 3 CM</t>
  </si>
  <si>
    <t>BARRA DE APOIO RETA, EM ALUMINIO, COMPRIMENTO 60CM, DIAMETRO MINIMO 3 CM</t>
  </si>
  <si>
    <t>BARRA DE APOIO RETA, EM ALUMINIO, COMPRIMENTO 70CM, DIAMETRO MINIMO 3 CM</t>
  </si>
  <si>
    <t>BARRA DE APOIO RETA, EM ALUMINIO, COMPRIMENTO 80 CM, DIAMETRO MINIMO 3 CM</t>
  </si>
  <si>
    <t>BARRA DE APOIO RETA, EM ALUMINIO, COMPRIMENTO 90 CM, DIAMETRO MINIMO 3 CM</t>
  </si>
  <si>
    <t>BASE DE MISTURADOR MONOCOMANDO PARA CHUVEIRO, DE PAREDE (NAO INCLUI ACABAMENTOS)</t>
  </si>
  <si>
    <t>BASE PARA MASTRO DE PARA-RAIOS DIAMETRO NOMINAL 2"</t>
  </si>
  <si>
    <t>BASE PARA RELE COM SUPORTE METALICO</t>
  </si>
  <si>
    <t>BASTIDOR PARA BLOCO M10</t>
  </si>
  <si>
    <t>BATE-ESTACAS POR GRAVIDADE, POTENCIA160 HP, PESO DO MARTELO ATE 3 TONELADAS</t>
  </si>
  <si>
    <t>BATENTE / PORTAL / ADUELA / MARCO EM MADEIRA MACICA COM REBAIXO, E = *3* CM, L = *16* CM, PARA PORTAS DE GIRO DE *60 CM A 120* CM X *210* CM, CEDRINHO / ANGELIM COMERCIAL / TAURI / CURUPIXA / PEROBA / CUMARU OU EQUIVALENTE DA REGIAO (NAO INCLUI ALIZARES)</t>
  </si>
  <si>
    <t>BATENTE / PORTAL / ADUELA / MARCO EM MADEIRA MACICA COM REBAIXO, E = *3* CM, L = *16* CM, PARA PORTAS DE GIRO DE *60 CM A 120* CM X *210* CM, PINUS / EUCALIPTO / VIROLA OU EQUIVALENTE DA REGIAO (NAO INCLUI ALIZARES)</t>
  </si>
  <si>
    <t>BATENTE/PORTAL/ADUELA/MARCO, EM MDF/PVC WOOD/POLIESTIRENO OU MADEIRA LAMINADA, L = *9,0* CM COM GUARNICAO REGULAVEL 2 FACES = *35* MM, PRIMER</t>
  </si>
  <si>
    <t>BENTONITA, ARGILA CONSTITUIDA POR MONTMORILONITA</t>
  </si>
  <si>
    <t>BETONEIRA, CAPACIDADE NOMINAL 400 L, CAPACIDADE DE MISTURA 280 L, MOTOR ELETRICO TRIFASICO 220/380 V, POTENCIA 2 CV, SEM CARREGADOR</t>
  </si>
  <si>
    <t>BETONEIRA, CAPACIDADE NOMINAL 400 L, CAPACIDADE DE MISTURA 310 L, MOTOR A DIESEL, POTENCIA 5 CV, SEM CARREGADOR</t>
  </si>
  <si>
    <t>BETONEIRA, CAPACIDADE NOMINAL 400 L, CAPACIDADE DE MISTURA 310 L, MOTOR A GASOLINA, POTENCIA 5,5 CV, SEM CARREGADOR</t>
  </si>
  <si>
    <t>BETONEIRA, CAPACIDADE NOMINAL 600 L, CAPACIDADE DE MISTURA 360 L, MOTOR ELETRICO TRIFASICO 220/380V, POTENCIA 4CV, SEM CARREGADOR</t>
  </si>
  <si>
    <t>BETONEIRA, CAPACIDADE NOMINAL 600 L, CAPACIDADE DE MISTURA 440 L, MOTOR A DIESEL, POTENCIA 10 CV, COM CARREGADOR</t>
  </si>
  <si>
    <t>BLASTER, DINAMITADOR OU CABO DE FOGO (HORISTA)</t>
  </si>
  <si>
    <t>BLASTER, DINAMITADOR OU CABO DE FOGO (MENSALISTA)</t>
  </si>
  <si>
    <t>BLOCO / TIJOLO DE VIDRO INCOLOR, CANELADO / ONDULADO, *19 X 19 X 8* CM (A X L X E)</t>
  </si>
  <si>
    <t>BLOCO / TIJOLO DE VIDRO INCOLOR, XADREZ, *20 X 20 X 10* CM (A X L X E)</t>
  </si>
  <si>
    <t>BLOCO CERAMICO / TIJOLO VAZADO PARA ALVENARIA DE VEDACAO, 4 FUROS NA HORIZONTAL DE 9 X 9 X 19 CM (L X A X C)</t>
  </si>
  <si>
    <t>BLOCO CERAMICO / TIJOLO VAZADO PARA ALVENARIA DE VEDACAO, 6 FUROS NA HORIZONTAL DE 11,5 X 19 X 29 CM (L X A X C)</t>
  </si>
  <si>
    <t>BLOCO CERAMICO / TIJOLO VAZADO PARA ALVENARIA DE VEDACAO, 6 FUROS NA HORIZONTAL DE 11,5 X 19 X 39 CM (L X A X C)</t>
  </si>
  <si>
    <t>BLOCO CERAMICO / TIJOLO VAZADO PARA ALVENARIA DE VEDACAO, 6 FUROS NA HORIZONTAL DE 9 X 14 X 19 CM (L X A X C)</t>
  </si>
  <si>
    <t>BLOCO CERAMICO / TIJOLO VAZADO PARA ALVENARIA DE VEDACAO, 6 FUROS NA HORIZONTAL DE 9 X 14 X 24 CM (L X A X C)</t>
  </si>
  <si>
    <t>BLOCO CERAMICO / TIJOLO VAZADO PARA ALVENARIA DE VEDACAO, 6 FUROS NA HORIZONTAL DE 9 X 19 X 39 CM (L X A X C)</t>
  </si>
  <si>
    <t>BLOCO CERAMICO / TIJOLO VAZADO PARA ALVENARIA DE VEDACAO, 8 FUROS NA HORIZONTAL DE 9 X 19 X 19 CM (L X A X C)</t>
  </si>
  <si>
    <t>BLOCO CERAMICO / TIJOLO VAZADO PARA ALVENARIA DE VEDACAO, 8 FUROS NA HORIZONTAL DE 9 X 19 X 29 CM (L X A X C)</t>
  </si>
  <si>
    <t>BLOCO CERAMICO / TIJOLO VAZADO PARA ALVENARIA DE VEDACAO, 9 FUROS NA HORIZONTAL DE 11,5 X 14 X 24 CM (L X A X C)</t>
  </si>
  <si>
    <t>BLOCO CERAMICO / TIJOLO VAZADO PARA ALVENARIA DE VEDACAO, 9 FUROS NA HORIZONTAL DE 14 X 19 X 29 CM (L X A X C)</t>
  </si>
  <si>
    <t>BLOCO CERAMICO / TIJOLO VAZADO PARA ALVENARIA DE VEDACAO, 9 FUROS NA HORIZONTAL DE 14 X 19 X 39 CM (L X A X C)</t>
  </si>
  <si>
    <t>BLOCO CERAMICO / TIJOLO VAZADO PARA ALVENARIA DE VEDACAO, 9 FUROS NA HORIZONTAL DE 19 X 19 X 29 CM (L X A X C)</t>
  </si>
  <si>
    <t>BLOCO CERAMICO / TIJOLO VAZADO PARA ALVENARIA DE VEDACAO, 9 FUROS NA HORIZONTAL DE 19 X 19 X 39 CM (L X A X C)</t>
  </si>
  <si>
    <t>BLOCO CERAMICO / TIJOLO VAZADO PARA ALVENARIA DE VEDACAO, FUROS NA HORIZONTAL DE 11,5 X 19 X 19 CM (L X A X C)</t>
  </si>
  <si>
    <t>BLOCO CERAMICO / TIJOLO VAZADO PARA ALVENARIA DE VEDACAO, FUROS NA VERTICAL DE 11,5 X 19 X 29 CM (L X A X C)</t>
  </si>
  <si>
    <t>BLOCO CERAMICO / TIJOLO VAZADO PARA ALVENARIA DE VEDACAO, FUROS NA VERTICAL DE 11,5 X 19 X 39 CM (L X A X C)</t>
  </si>
  <si>
    <t>BLOCO CERAMICO / TIJOLO VAZADO PARA ALVENARIA DE VEDACAO, FUROS NA VERTICAL DE 14 X 19 X 29 CM (L X A X C)</t>
  </si>
  <si>
    <t>BLOCO CERAMICO / TIJOLO VAZADO PARA ALVENARIA DE VEDACAO, FUROS NA VERTICAL DE 14 X 19 X 39 CM (L X A X C)</t>
  </si>
  <si>
    <t>BLOCO CERAMICO / TIJOLO VAZADO PARA ALVENARIA DE VEDACAO, FUROS NA VERTICAL DE 19 X 19 X 39 CM (L X A X C)</t>
  </si>
  <si>
    <t>BLOCO CERAMICO / TIJOLO VAZADO PARA ALVENARIA DE VEDACAO, FUROS NA VERTICAL DE 9 X 19 X 39 CM (L X A X C)</t>
  </si>
  <si>
    <t>BLOCO CONCRETO CELULAR AUTOCLAVADO 12,5 X 30 X 60 CM (E X A X C)</t>
  </si>
  <si>
    <t>BLOCO CONCRETO CELULAR AUTOCLAVADO 7,5 X 30 X 60 CM (E X A X C)</t>
  </si>
  <si>
    <t>BLOCO DE CONCRETO ESTRUTURAL 14 X 19 X 29 CM, FBK 10 MPA (NBR 6136)</t>
  </si>
  <si>
    <t>BLOCO DE CONCRETO ESTRUTURAL 14 X 19 X 29 CM, FBK 12 MPA (NBR 6136)</t>
  </si>
  <si>
    <t>BLOCO DE CONCRETO ESTRUTURAL 14 X 19 X 29 CM, FBK 14 MPA (NBR 6136)</t>
  </si>
  <si>
    <t>BLOCO DE CONCRETO ESTRUTURAL 14 X 19 X 29 CM, FBK 16 MPA (NBR 6136)</t>
  </si>
  <si>
    <t>BLOCO DE CONCRETO ESTRUTURAL 14 X 19 X 29 CM, FBK 6 MPA (NBR 6136)</t>
  </si>
  <si>
    <t>BLOCO DE CONCRETO ESTRUTURAL 14 X 19 X 29 CM, FBK 8 MPA (NBR 6136)</t>
  </si>
  <si>
    <t>BLOCO DE CONCRETO ESTRUTURAL 14 X 19 X 34 CM, FBK 4,5 MPA (NBR 6136)</t>
  </si>
  <si>
    <t>BLOCO DE CONCRETO ESTRUTURAL 14 X 19 X 39 CM, FBK 10 MPA (NBR 6136)</t>
  </si>
  <si>
    <t>BLOCO DE CONCRETO ESTRUTURAL 14 X 19 X 39 CM, FBK 12 MPA (NBR 6136)</t>
  </si>
  <si>
    <t>BLOCO DE CONCRETO ESTRUTURAL 14 X 19 X 39 CM, FBK 14 MPA (NBR 6136)</t>
  </si>
  <si>
    <t>BLOCO DE CONCRETO ESTRUTURAL 14 X 19 X 39 CM, FBK 4,5 MPA (NBR 6136)</t>
  </si>
  <si>
    <t>BLOCO DE CONCRETO ESTRUTURAL 14 X 19 X 39 CM, FBK 6 MPA (NBR 6136)</t>
  </si>
  <si>
    <t>BLOCO DE CONCRETO ESTRUTURAL 14 X 19 X 39 CM, FBK 8 MPA (NBR 6136)</t>
  </si>
  <si>
    <t>BLOCO DE CONCRETO ESTRUTURAL 14 X 19 X 39, FCK 16 MPA (NBR 6136)</t>
  </si>
  <si>
    <t>BLOCO DE CONCRETO ESTRUTURAL 19 X 19 X 39 CM, FBK 10 MPA (NBR 6136)</t>
  </si>
  <si>
    <t>BLOCO DE CONCRETO ESTRUTURAL 19 X 19 X 39 CM, FBK 12 MPA (NBR 6136)</t>
  </si>
  <si>
    <t>BLOCO DE CONCRETO ESTRUTURAL 19 X 19 X 39 CM, FBK 14 MPA (NBR 6136)</t>
  </si>
  <si>
    <t>BLOCO DE CONCRETO ESTRUTURAL 19 X 19 X 39 CM, FBK 16 MPA (NBR 6136)</t>
  </si>
  <si>
    <t>BLOCO DE CONCRETO ESTRUTURAL 19 X 19 X 39 CM, FBK 8 MPA (NBR 6136)</t>
  </si>
  <si>
    <t>BLOCO DE CONCRETO ESTRUTURAL 9 X 19 X 39 CM, FBK 4,5 MPA (NBR 6136)</t>
  </si>
  <si>
    <t>BLOCO DE ENGATE RAPIDO PARA BASTIDOR TIPO M10</t>
  </si>
  <si>
    <t>BLOCO DE ESPUMA MULTIUSO *23X 13 X 8* CM</t>
  </si>
  <si>
    <t>BLOCO DE GESSO COMPACTO / MACICO, BRANCO, E = 10 CM, DIMENSOES *67 X 50* CM</t>
  </si>
  <si>
    <t>BLOCO DE GESSO VAZADO, BRANCO, E = *7* CM, DIMENSOES *67 X 50* CM</t>
  </si>
  <si>
    <t>BLOCO DE POLIETILENO ALTA DENSIDADE, *27* X *30* X *100* CM, ACOMPANHADOS PLACAS TERMINAIS E LONGARINAS, PARA FUNDO DE FILTRO</t>
  </si>
  <si>
    <t>BLOCO DE VEDACAO CONCRETO 14 X 19 X 29 CM (CLASSE C - NBR 6136)</t>
  </si>
  <si>
    <t>BLOCO DE VEDACAO CONCRETO APARENTE 9 X 19 X 39 CM (CLASSE C - NBR 6136)</t>
  </si>
  <si>
    <t>BLOCO DE VEDACAO DE CONCRETO 14 X 19 X 39 CM (CLASSE C - NBR 6136)</t>
  </si>
  <si>
    <t>BLOCO DE VEDACAO DE CONCRETO 19 X 19 X 39 CM (CLASSE C - NBR 6136)</t>
  </si>
  <si>
    <t>BLOCO DE VEDACAO DE CONCRETO APARENTE 14 X 19 X 39 CM (CLASSE C - NBR 6136)</t>
  </si>
  <si>
    <t>BLOCO DE VEDACAO DE CONCRETO APARENTE 19 X 19 X 39 CM (CLASSE C - NBR 6136)</t>
  </si>
  <si>
    <t>BLOCO DE VEDACAO DE CONCRETO CELULAR AUTOCLAVADO 10 X 30 X 60 CM (E X A X C)</t>
  </si>
  <si>
    <t>BLOCO DE VEDACAO DE CONCRETO CELULAR AUTOCLAVADO 15 X 30 X 60 CM (E X A X C)</t>
  </si>
  <si>
    <t>BLOCO DE VEDACAO DE CONCRETO CELULAR AUTOCLAVADO 20 X 30 X 60 CM (E X A X C)</t>
  </si>
  <si>
    <t>BLOCO DE VIDRO / ELEMENTO VAZADO, INCOLOR, VENEZIANA, *20 X 20 X 6* CM (A X L X E)</t>
  </si>
  <si>
    <t>BLOCO DE VIDRO / ELEMENTO VAZADO, INCOLOR, VENEZIANA, DE *20 X 10 X 8* CM (A X L X E)</t>
  </si>
  <si>
    <t>BLOCO ESTRUTURAL CERAMICO DE 14 X 19 X 29 CM (L X A X C) E 6,0 MPA</t>
  </si>
  <si>
    <t>BLOCO ESTRUTURAL CERAMICO DE 14 X 19 X 34 CM (L X A X C) E 6,0 MPA</t>
  </si>
  <si>
    <t>BLOCO ESTRUTURAL CERAMICO DE 14 X 19 X 39 CM (L X A X C) E 6,0 MPA</t>
  </si>
  <si>
    <t>BLOCO ESTRUTURAL CERAMICO DE 19 X 19 X 29 CM (L X A X C) E 6,0 MPA</t>
  </si>
  <si>
    <t>BLOCO ESTRUTURAL CERAMICO DE 19 X 19 X 39 CM (L X A X C) E 6,0 MPA</t>
  </si>
  <si>
    <t>BLOQUETE/PISO DE CONCRETO - MODELO PISOGRAMA/CONCREGRAMA 2 FUROS, DIMENSOES APROX. DE *35 X 15* CM E ESPESSURA DE 7 CM (+/- 1 CM), COR NATURAL</t>
  </si>
  <si>
    <t>BLOQUETE/PISO DE CONCRETO - MODELO PISOGRAMA/CONCREGRAMA/PAVI-GRADE/GRAMEIRO, DIMENSOES APROXIMADAS DE *60 X 45* CM E ESPESSURA DE 8 CM (+/- 1 CM), COR NATURAL</t>
  </si>
  <si>
    <t>BLOQUETE/PISO INTERTRAVADO DE CONCRETO - MODELO ONDA/16 FACES/RETANGULAR/TIJOLINHO/PAVER/HOLANDES/PARALELEPIPEDO, *20 X 10* CM, E = 10 CM, RESISTENCIA DE 35 MPA, COR NATURAL</t>
  </si>
  <si>
    <t>BLOQUETE/PISO INTERTRAVADO DE CONCRETO - MODELO ONDA/16 FACES/RETANGULAR/TIJOLINHO/PAVER/HOLANDES/PARALELEPIPEDO, *20 X 10* CM, E = 10 CM, RESISTENCIA DE 50 MPA, COR NATURAL</t>
  </si>
  <si>
    <t>BLOQUETE/PISO INTERTRAVADO DE CONCRETO - MODELO ONDA/16 FACES/RETANGULAR/TIJOLINHO/PAVER/HOLANDES/PARALELEPIPEDO, *20 X 10* CM, E = 6 CM, RESISTENCIA DE 35 MPA, COLORIDO</t>
  </si>
  <si>
    <t>BLOQUETE/PISO INTERTRAVADO DE CONCRETO - MODELO ONDA/16 FACES/RETANGULAR/TIJOLINHO/PAVER/HOLANDES/PARALELEPIPEDO, *20 X 10* CM, E = 6 CM, RESISTENCIA DE 35 MPA, COR NATURAL</t>
  </si>
  <si>
    <t>BLOQUETE/PISO INTERTRAVADO DE CONCRETO - MODELO ONDA/16 FACES/RETANGULAR/TIJOLINHO/PAVER/HOLANDES/PARALELEPIPEDO, *20 X 10* CM, E = 8 CM, RESISTENCIA DE 35 MPA, COLORIDO</t>
  </si>
  <si>
    <t>BLOQUETE/PISO INTERTRAVADO DE CONCRETO - MODELO RAQUETE, *22 X 13,5* CM, E = 6 CM, RESISTENCIA DE 35 MPA, COR NATURAL</t>
  </si>
  <si>
    <t>BLOQUETE/PISO INTERTRAVADO DE CONCRETO - MODELO SEXTAVADO / HEXAGONAL, *25 X 25* CM, E = 10 CM, RESISTENCIA DE 35 MPA, COR NATURAL</t>
  </si>
  <si>
    <t>BLOQUETE/PISO INTERTRAVADO DE CONCRETO - MODELO SEXTAVADO / HEXAGONAL, *25 X 25* CM, E = 6 CM, RESISTENCIA DE 35 MPA, COR NATURAL</t>
  </si>
  <si>
    <t>BLOQUETE/PISO INTERTRAVADO DE CONCRETO - MODELO SEXTAVADO / HEXAGONAL, *25 X 25* CM, E = 8 CM, RESISTENCIA DE 35 MPA, COR NATURAL</t>
  </si>
  <si>
    <t>BOCAL PVC, PARA CALHA PLUVIAL, DIAMETRO DA SAIDA ENTRE *75 E 120* MM, PARA DRENAGEM PLUVIAL PREDIAL</t>
  </si>
  <si>
    <t>BOLSA DE LIGACAO EM PVC FLEXIVEL PARA VASO SANITARIO 40 MM (1 1/2")</t>
  </si>
  <si>
    <t>BOLSA DE LONA PARA FERRAMENTAS *50 X 35 X 25* CM</t>
  </si>
  <si>
    <t>BOMBA CENTRIFUGA COM MOTOR ELETRICO MONOFASICO, POTENCIA 0,33 HP, BOCAIS 1" X 3/4", DIAMETRO DO ROTOR 99 MM, HM/Q = 4 MCA / 8,5 M3/H A 18 MCA / 0,90 M3/H</t>
  </si>
  <si>
    <t>BOMBA CENTRIFUGA MONOESTAGIO COM MOTOR ELETRICO MONOFASICO, POTENCIA 15 HP, DIAMETRO DO ROTOR *173* MM, HM/Q = *30* MCA / *90* M3/H A *45* MCA / *55* M3/H</t>
  </si>
  <si>
    <t>BOMBA CENTRIFUGA MOTOR ELETRICO MONOFASICO 0,49 HP BOCAIS 1" X 3/4", DIAMETRO DO ROTOR 110 MM, HM/Q: 6 M / 8,3 M3/H A 20 M / 1,2 M3/H</t>
  </si>
  <si>
    <t>BOMBA CENTRIFUGA MOTOR ELETRICO TRIFASICO 0,99HP DIAMETRO DE SUCCAO X ELEVACAO 1" X 1", DIAMETRO DO ROTOR 145 MM, HM/Q: 14 M / 8,4 M3/H A 40 M / 0,60 M3/H</t>
  </si>
  <si>
    <t>BOMBA CENTRIFUGA MOTOR ELETRICO TRIFASICO 1,48HP DIAMETRO DE SUCCAO X ELEVACAO 1" X 1", 4 ESTAGIOS, DIAMETRO DOS ROTORES 3 X 107 MM + 1 X 100 MM, HM/Q: 10 M / 5,3 M3/H A 70 M / 1,8 M3/H</t>
  </si>
  <si>
    <t>BOMBA CENTRIFUGA MOTOR ELETRICO TRIFASICO 2,96HP, DIAMETRO DE SUCCAO X ELEVACAO 1 1/2" X 1 1/4", DIAMETRO DO ROTOR 148 MM, HM/Q: 34 M / 14,80 M3/H A 40 M / 8,60 M3/H</t>
  </si>
  <si>
    <t>BOMBA CENTRIFUGA MOTOR ELETRICO TRIFASICO 9,86 DIAMETRO DE SUCCAO X ELEVACAO 1" X 1", 4 ESTAGIOS, DIAMETRO DOS ROTORES 4 X 146 MM, HM/Q: 85 M / 14,9 M3/H A 140 M / 4,2 M3/H</t>
  </si>
  <si>
    <t>BOMBA CENTRIFUGA, MOTOR ELETRICO TRIFASICO 1,48HP DIAMETRO DE SUCCAO X ELEVACAO 1 1/2" X 1", DIAMETRO DO ROTOR 117 MM, HM/Q: 10 M / 21,9 M3/H A 24 M / 6,1 M3/H</t>
  </si>
  <si>
    <t>BOMBA DE PROJECAO DE CONCRETO SECO, POTENCIA 10 CV, VAZAO 3 M3/H</t>
  </si>
  <si>
    <t>BOMBA DE PROJECAO DE CONCRETO SECO, POTENCIA 10 CV, VAZAO 6 M3/H</t>
  </si>
  <si>
    <t>BOMBA SUBMERSIVEL, ELETRICA, TRIFASICA, POTENCIA 0,99 HP, DIAMETRO ROTOR 98 MM SEMIABERTO, BOCAL DE SAIDA DIAMETRO 2 POLEGADAS, HM/Q = 2 M / 28,90 M3/H A 14 M / 7 M3/H</t>
  </si>
  <si>
    <t>BOMBA SUBMERSIVEL, ELETRICA, TRIFASICA, POTENCIA 2,96 HP, DIAMETRO DO ROTOR 144 MM SEMIABERTO, BOCAL DE SAIDA DIAMETRO DE DUAS POLEGADAS, HM/Q = 2 M / 38,8 M3/H A 28 M / 5 M3/H</t>
  </si>
  <si>
    <t>BOMBA SUBMERSIVEL, ELETRICA, TRIFASICA, POTENCIA 3,75 HP, DIAMETRO DO ROTOR 90 MM SEMIABERTO, BOCAL DE SAIDA DIAMETRO DE 2 POLEGADAS, HM/Q = 5 M / 61,2 M3/H A 25,5 M / 3,6 M3/H</t>
  </si>
  <si>
    <t>BOMBA TRIPLEX, PARA INJECAO DE CALDA DE CIMENTO, VAZAO MAXIMA DE *100* LITROS/MINUTO, PRESSAO MAXIMA DE *70* BAR, POTENCIA DE 15 CV</t>
  </si>
  <si>
    <t>BORBOLETA PARA JANELA TIPO GUILHOTINA, EM ZAMAC CROMADO</t>
  </si>
  <si>
    <t>BOTA DE PVC PRETA, CANO MEDIO, SEM FORRO</t>
  </si>
  <si>
    <t>BOTA DE SEGURANCA COM BIQUEIRA DE ACO E COLARINHO ACOLCHOADO</t>
  </si>
  <si>
    <t>BRACO / CANO PARA CHUVEIRO ELETRICO, EM ALUMINIO, 30 CM X 1/2"</t>
  </si>
  <si>
    <t>BRACO OU HASTE COM CANOPLA PLASTICA, 1/2", PARA CHUVEIRO SIMPLES</t>
  </si>
  <si>
    <t>BRACO OU HASTE RETA COM CANOPLA PLASTICA, 1/2", PARA CHUVEIRO ELETRICO</t>
  </si>
  <si>
    <t>BRACO P/ LUMINARIA PUBLICA 1 X 1,50M ROMAGNOLE OU EQUIV</t>
  </si>
  <si>
    <t>BROCHA RETANGULAR, *15 X 5* CM</t>
  </si>
  <si>
    <t>BUCHA DE NYLON SEM ABA S10</t>
  </si>
  <si>
    <t>BUCHA DE NYLON SEM ABA S12, COM PARAFUSO DE 5/16" X 80 MM EM ACO ZINCADO COM ROSCA SOBERBA E CABECA SEXTAVADA</t>
  </si>
  <si>
    <t>BUCHA DE NYLON SEM ABA S4</t>
  </si>
  <si>
    <t>BUCHA DE NYLON SEM ABA S5</t>
  </si>
  <si>
    <t>BUCHA DE NYLON SEM ABA S6</t>
  </si>
  <si>
    <t>BUCHA DE NYLON SEM ABA S8</t>
  </si>
  <si>
    <t>BUCHA DE NYLON SEM ABA S8, COM PARAFUSO DE 4,80 X 50 MM EM ACO ZINCADO COM ROSCA SOBERBA, CABECA CHATA E FENDA PHILLIPS</t>
  </si>
  <si>
    <t>BUCHA DE REDUCAO CPVC, SOLDAVEL, 54 X 28 MM, PARA AGUA QUENTE</t>
  </si>
  <si>
    <t>BUCHA DE REDUCAO DE COBRE SEM ANEL DE SOLDA, PONTA X BOLSA, 22 X 15 MM</t>
  </si>
  <si>
    <t>BUCHA DE REDUCAO DE COBRE SEM ANEL DE SOLDA, PONTA X BOLSA, 28 X 22 MM</t>
  </si>
  <si>
    <t>BUCHA DE REDUCAO DE COBRE SEM ANEL DE SOLDA, PONTA X BOLSA, 35 X 28 MM</t>
  </si>
  <si>
    <t>BUCHA DE REDUCAO DE COBRE SEM ANEL DE SOLDA, PONTA X BOLSA, 42 X 35 MM</t>
  </si>
  <si>
    <t>BUCHA DE REDUCAO DE COBRE SEM ANEL DE SOLDA, PONTA X BOLSA, 54 X 42 MM</t>
  </si>
  <si>
    <t>BUCHA DE REDUCAO DE COBRE SEM ANEL DE SOLDA, PONTA X BOLSA, 66 X 54 MM</t>
  </si>
  <si>
    <t>BUCHA DE REDUCAO DE FERRO GALVANIZADO, COM ROSCA BSP, DE 1 1/2" X 1 1/4"</t>
  </si>
  <si>
    <t>BUCHA DE REDUCAO DE FERRO GALVANIZADO, COM ROSCA BSP, DE 1 1/2" X 1"</t>
  </si>
  <si>
    <t>BUCHA DE REDUCAO DE FERRO GALVANIZADO, COM ROSCA BSP, DE 1 1/2" X 1/2"</t>
  </si>
  <si>
    <t>BUCHA DE REDUCAO DE FERRO GALVANIZADO, COM ROSCA BSP, DE 1 1/2" X 3/4"</t>
  </si>
  <si>
    <t>BUCHA DE REDUCAO DE FERRO GALVANIZADO, COM ROSCA BSP, DE 1 1/4" X 1"</t>
  </si>
  <si>
    <t>BUCHA DE REDUCAO DE FERRO GALVANIZADO, COM ROSCA BSP, DE 1 1/4" X 1/2"</t>
  </si>
  <si>
    <t>BUCHA DE REDUCAO DE FERRO GALVANIZADO, COM ROSCA BSP, DE 1 1/4" X 3/4"</t>
  </si>
  <si>
    <t>BUCHA DE REDUCAO DE FERRO GALVANIZADO, COM ROSCA BSP, DE 1" X 1/2"</t>
  </si>
  <si>
    <t>BUCHA DE REDUCAO DE FERRO GALVANIZADO, COM ROSCA BSP, DE 1" X 3/4"</t>
  </si>
  <si>
    <t>BUCHA DE REDUCAO DE FERRO GALVANIZADO, COM ROSCA BSP, DE 1/2" X 1/4"</t>
  </si>
  <si>
    <t>BUCHA DE REDUCAO DE FERRO GALVANIZADO, COM ROSCA BSP, DE 1/2" X 3/8"</t>
  </si>
  <si>
    <t>BUCHA DE REDUCAO DE FERRO GALVANIZADO, COM ROSCA BSP, DE 2 1/2" X 1 1/2"</t>
  </si>
  <si>
    <t>BUCHA DE REDUCAO DE FERRO GALVANIZADO, COM ROSCA BSP, DE 2 1/2" X 1 1/4"</t>
  </si>
  <si>
    <t>BUCHA DE REDUCAO DE FERRO GALVANIZADO, COM ROSCA BSP, DE 2 1/2" X 1"</t>
  </si>
  <si>
    <t>BUCHA DE REDUCAO DE FERRO GALVANIZADO, COM ROSCA BSP, DE 2 1/2" X 2"</t>
  </si>
  <si>
    <t>BUCHA DE REDUCAO DE FERRO GALVANIZADO, COM ROSCA BSP, DE 2" X 1 1/2"</t>
  </si>
  <si>
    <t>BUCHA DE REDUCAO DE FERRO GALVANIZADO, COM ROSCA BSP, DE 2" X 1 1/4"</t>
  </si>
  <si>
    <t>BUCHA DE REDUCAO DE FERRO GALVANIZADO, COM ROSCA BSP, DE 2" X 1"</t>
  </si>
  <si>
    <t>BUCHA DE REDUCAO DE FERRO GALVANIZADO, COM ROSCA BSP, DE 3" X 1 1/2"</t>
  </si>
  <si>
    <t>BUCHA DE REDUCAO DE FERRO GALVANIZADO, COM ROSCA BSP, DE 3" X 1 1/4"</t>
  </si>
  <si>
    <t>BUCHA DE REDUCAO DE FERRO GALVANIZADO, COM ROSCA BSP, DE 3" X 2 1/2"</t>
  </si>
  <si>
    <t>BUCHA DE REDUCAO DE FERRO GALVANIZADO, COM ROSCA BSP, DE 3" X 2"</t>
  </si>
  <si>
    <t>BUCHA DE REDUCAO DE FERRO GALVANIZADO, COM ROSCA BSP, DE 3/4" X 1/2"</t>
  </si>
  <si>
    <t>BUCHA DE REDUCAO DE FERRO GALVANIZADO, COM ROSCA BSP, DE 4" X 2 1/2"</t>
  </si>
  <si>
    <t>BUCHA DE REDUCAO DE FERRO GALVANIZADO, COM ROSCA BSP, DE 4" X 2"</t>
  </si>
  <si>
    <t>BUCHA DE REDUCAO DE FERRO GALVANIZADO, COM ROSCA BSP, DE 4" X 3"</t>
  </si>
  <si>
    <t>BUCHA DE REDUCAO DE FERRO GALVANIZADO, COM ROSCA BSP, DE 5" X 4"</t>
  </si>
  <si>
    <t>BUCHA DE REDUCAO DE FERRO GALVANIZADO, COM ROSCA BSP, DE 6" X 4"</t>
  </si>
  <si>
    <t>BUCHA DE REDUCAO DE FERRO GALVANIZADO, COM ROSCA BSP, DE 6" X 5"</t>
  </si>
  <si>
    <t>BUCHA DE REDUCAO DE PVC, SOLDAVEL, CURTA, COM 25 X 20 MM, PARA AGUA FRIA PREDIAL</t>
  </si>
  <si>
    <t>BUCHA DE REDUCAO DE PVC, SOLDAVEL, CURTA, COM 50 X 40 MM, PARA AGUA FRIA PREDIAL</t>
  </si>
  <si>
    <t>BUCHA DE REDUCAO DE PVC, SOLDAVEL, CURTA, COM 60 X 50 MM, PARA AGUA FRIA PREDIAL</t>
  </si>
  <si>
    <t>BUCHA DE REDUCAO DE PVC, SOLDAVEL, LONGA, COM 32 X 20 MM, PARA AGUA FRIA PREDIAL</t>
  </si>
  <si>
    <t>BUCHA DE REDUCAO DE PVC, SOLDAVEL, LONGA, COM 40 X 25 MM, PARA AGUA FRIA PREDIAL</t>
  </si>
  <si>
    <t>BUCHA DE REDUCAO DE PVC, SOLDAVEL, LONGA, COM 50 X 25 MM, PARA AGUA FRIA PREDIAL</t>
  </si>
  <si>
    <t>BUCHA DE REDUCAO DE PVC, SOLDAVEL, LONGA, COM 50 X 32 MM, PARA AGUA FRIA PREDIAL</t>
  </si>
  <si>
    <t>BUCHA DE REDUCAO DE PVC, SOLDAVEL, LONGA, COM 60 X 25 MM, PARA AGUA FRIA PREDIAL</t>
  </si>
  <si>
    <t>BUCHA DE REDUCAO DE PVC, SOLDAVEL, LONGA, COM 60 X 32 MM, PARA AGUA FRIA PREDIAL</t>
  </si>
  <si>
    <t>BUCHA DE REDUCAO DE PVC, SOLDAVEL, LONGA, COM 60 X 50 MM, PARA AGUA FRIA PREDIAL</t>
  </si>
  <si>
    <t>BUCHA DE REDUCAO DE PVC, SOLDAVEL, LONGA, COM 75 X 50 MM, PARA AGUA FRIA PREDIAL</t>
  </si>
  <si>
    <t>BUCHA DE REDUCAO EM ALUMINIO, COM ROSCA, DE 1 1/2" X 1 1/4", PARA ELETRODUTO</t>
  </si>
  <si>
    <t>BUCHA DE REDUCAO EM ALUMINIO, COM ROSCA, DE 1 1/2" X 1", PARA ELETRODUTO</t>
  </si>
  <si>
    <t>BUCHA DE REDUCAO EM ALUMINIO, COM ROSCA, DE 1 1/2" X 3/4", PARA ELETRODUTO</t>
  </si>
  <si>
    <t>BUCHA DE REDUCAO EM ALUMINIO, COM ROSCA, DE 1 1/4" X 1", PARA ELETRODUTO</t>
  </si>
  <si>
    <t>BUCHA DE REDUCAO EM ALUMINIO, COM ROSCA, DE 1 1/4" X 1/2", PARA ELETRODUTO</t>
  </si>
  <si>
    <t>BUCHA DE REDUCAO EM ALUMINIO, COM ROSCA, DE 1 1/4" X 3/4", PARA ELETRODUTO</t>
  </si>
  <si>
    <t>BUCHA DE REDUCAO EM ALUMINIO, COM ROSCA, DE 1" X 1/2", PARA ELETRODUTO</t>
  </si>
  <si>
    <t>BUCHA DE REDUCAO EM ALUMINIO, COM ROSCA, DE 1" X 3/4", PARA ELETRODUTO</t>
  </si>
  <si>
    <t>BUCHA DE REDUCAO EM ALUMINIO, COM ROSCA, DE 2 1/2" X 1 1/2", PARA ELETRODUTO</t>
  </si>
  <si>
    <t>BUCHA DE REDUCAO EM ALUMINIO, COM ROSCA, DE 2 1/2" X 1 1/4", PARA ELETRODUTO</t>
  </si>
  <si>
    <t>BUCHA DE REDUCAO EM ALUMINIO, COM ROSCA, DE 2 1/2" X 1", PARA ELETRODUTO</t>
  </si>
  <si>
    <t>BUCHA DE REDUCAO EM ALUMINIO, COM ROSCA, DE 2 1/2" X 2", PARA ELETRODUTO</t>
  </si>
  <si>
    <t>BUCHA DE REDUCAO EM ALUMINIO, COM ROSCA, DE 2" X 1 1/2", PARA ELETRODUTO</t>
  </si>
  <si>
    <t>BUCHA DE REDUCAO EM ALUMINIO, COM ROSCA, DE 2" X 1 1/4", PARA ELETRODUTO</t>
  </si>
  <si>
    <t>BUCHA DE REDUCAO EM ALUMINIO, COM ROSCA, DE 2" X 1", PARA ELETRODUTO</t>
  </si>
  <si>
    <t>BUCHA DE REDUCAO EM ALUMINIO, COM ROSCA, DE 2" X 3/4", PARA ELETRODUTO</t>
  </si>
  <si>
    <t>BUCHA DE REDUCAO EM ALUMINIO, COM ROSCA, DE 3" X 1 1/2", PARA ELETRODUTO</t>
  </si>
  <si>
    <t>BUCHA DE REDUCAO EM ALUMINIO, COM ROSCA, DE 3" X 1 1/4", PARA ELETRODUTO</t>
  </si>
  <si>
    <t>BUCHA DE REDUCAO EM ALUMINIO, COM ROSCA, DE 3" X 2 1/2", PARA ELETRODUTO</t>
  </si>
  <si>
    <t>BUCHA DE REDUCAO EM ALUMINIO, COM ROSCA, DE 3" X 2", PARA ELETRODUTO</t>
  </si>
  <si>
    <t>BUCHA DE REDUCAO EM ALUMINIO, COM ROSCA, DE 3/4" X 1/2", PARA ELETRODUTO</t>
  </si>
  <si>
    <t>BUCHA DE REDUCAO EM ALUMINIO, COM ROSCA, DE 4" X 2 1/2", PARA ELETRODUTO</t>
  </si>
  <si>
    <t>BUCHA DE REDUCAO EM ALUMINIO, COM ROSCA, DE 4" X 2", PARA ELETRODUTO</t>
  </si>
  <si>
    <t>BUCHA DE REDUCAO EM ALUMINIO, COM ROSCA, DE 4" X 3", PARA ELETRODUTO</t>
  </si>
  <si>
    <t>BUCHA DE REDUCAO PVC ROSCAVEL 3/4" X 1/2"</t>
  </si>
  <si>
    <t>BUCHA DE REDUCAO PVC, ROSCAVEL 1 1/2" X 1"</t>
  </si>
  <si>
    <t>BUCHA DE REDUCAO PVC, ROSCAVEL, 1 1/2" X 3/4"</t>
  </si>
  <si>
    <t>BUCHA DE REDUCAO PVC, ROSCAVEL, 1" X 1/2"</t>
  </si>
  <si>
    <t>BUCHA DE REDUCAO PVC, ROSCAVEL, 1" X 3/4"</t>
  </si>
  <si>
    <t>BUCHA DE REDUCAO, CPVC, SOLDAVEL, 22 X 15 MM, PARA AGUA QUENTE</t>
  </si>
  <si>
    <t>BUCHA DE REDUCAO, CPVC, SOLDAVEL, 28 X 22 MM, PARA AGUA QUENTE</t>
  </si>
  <si>
    <t>BUCHA DE REDUCAO, CPVC, SOLDAVEL, 35 X 28 MM, PARA AGUA QUENTE</t>
  </si>
  <si>
    <t>BUCHA DE REDUCAO, CPVC, SOLDAVEL, 42 X 22 MM, PARA AGUA QUENTE</t>
  </si>
  <si>
    <t>BUCHA DE REDUCAO, CPVC, SOLDAVEL, 54 X 35 MM, PARA AGUA QUENTE</t>
  </si>
  <si>
    <t>BUCHA DE REDUCAO, PPR, DN 25 X 20 MM, PARA AGUA QUENTE PREDIAL</t>
  </si>
  <si>
    <t>BUCHA DE REDUCAO, PPR, DN 32 X 25 MM, PARA AGUA QUENTE E FRIA PREDIAL</t>
  </si>
  <si>
    <t>BUCHA DE REDUCAO, PPR, DN 40 X 25 MM, PARA AGUA QUENTE E FRIA PREDIAL</t>
  </si>
  <si>
    <t>BUCHA DE REDUCAO, PPR, DN 50 X 25 MM, PARA AGUA QUENTE E FRIA PREDIAL</t>
  </si>
  <si>
    <t>BUCHA DE REDUCAO, PPR, DN 50 X 32 MM, PARA AGUA QUENTE E FRIA PREDIAL</t>
  </si>
  <si>
    <t>BUCHA DE REDUCAO, PVC, LONGA, SERIE R, DN 50 X 40 MM, PARA ESGOTO PREDIAL</t>
  </si>
  <si>
    <t>BUCHA EM ALUMINIO, COM ROSCA, DE 1 1/2", PARA ELETRODUTO</t>
  </si>
  <si>
    <t>BUCHA EM ALUMINIO, COM ROSCA, DE 1 1/4", PARA ELETRODUTO</t>
  </si>
  <si>
    <t>BUCHA EM ALUMINIO, COM ROSCA, DE 1", PARA ELETRODUTO</t>
  </si>
  <si>
    <t>BUCHA EM ALUMINIO, COM ROSCA, DE 1/2", PARA ELETRODUTO</t>
  </si>
  <si>
    <t>BUCHA EM ALUMINIO, COM ROSCA, DE 2 1/2", PARA ELETRODUTO</t>
  </si>
  <si>
    <t>BUCHA EM ALUMINIO, COM ROSCA, DE 2", PARA ELETRODUTO</t>
  </si>
  <si>
    <t>BUCHA EM ALUMINIO, COM ROSCA, DE 3", PARA ELETRODUTO</t>
  </si>
  <si>
    <t>BUCHA EM ALUMINIO, COM ROSCA, DE 3/4", PARA ELETRODUTO</t>
  </si>
  <si>
    <t>BUCHA EM ALUMINIO, COM ROSCA, DE 3/8", PARA ELETRODUTO</t>
  </si>
  <si>
    <t>BUCHA EM ALUMINIO, COM ROSCA, DE 4", PARA ELETRODUTO</t>
  </si>
  <si>
    <t>CABECEIRA DIREITA OU ESQUERDA, PVC, PARA CALHA PLUVIAL, DIAMETRO ENTRE *119 E 170* MM, PARA DRENAGEM PLUVIAL PREDIAL</t>
  </si>
  <si>
    <t>CABECOTE PARA ENTRADA DE LINHA DE ALIMENTACAO PARA ELETRODUTO, EM LIGA DE ALUMINIO COM ACABAMENTO ANTI CORROSIVO, COM FIXACAO POR ENCAIXE LISO DE 360 GRAUS, DE 1 1/2"</t>
  </si>
  <si>
    <t>CABECOTE PARA ENTRADA DE LINHA DE ALIMENTACAO PARA ELETRODUTO, EM LIGA DE ALUMINIO COM ACABAMENTO ANTI CORROSIVO, COM FIXACAO POR ENCAIXE LISO DE 360 GRAUS, DE 1 1/4"</t>
  </si>
  <si>
    <t>CABECOTE PARA ENTRADA DE LINHA DE ALIMENTACAO PARA ELETRODUTO, EM LIGA DE ALUMINIO COM ACABAMENTO ANTI CORROSIVO, COM FIXACAO POR ENCAIXE LISO DE 360 GRAUS, DE 1"</t>
  </si>
  <si>
    <t>CABECOTE PARA ENTRADA DE LINHA DE ALIMENTACAO PARA ELETRODUTO, EM LIGA DE ALUMINIO COM ACABAMENTO ANTI CORROSIVO, COM FIXACAO POR ENCAIXE LISO DE 360 GRAUS, DE 1/2"</t>
  </si>
  <si>
    <t>CABECOTE PARA ENTRADA DE LINHA DE ALIMENTACAO PARA ELETRODUTO, EM LIGA DE ALUMINIO COM ACABAMENTO ANTI CORROSIVO, COM FIXACAO POR ENCAIXE LISO DE 360 GRAUS, DE 2 1/2"</t>
  </si>
  <si>
    <t>CABECOTE PARA ENTRADA DE LINHA DE ALIMENTACAO PARA ELETRODUTO, EM LIGA DE ALUMINIO COM ACABAMENTO ANTI CORROSIVO, COM FIXACAO POR ENCAIXE LISO DE 360 GRAUS, DE 2"</t>
  </si>
  <si>
    <t>CABECOTE PARA ENTRADA DE LINHA DE ALIMENTACAO PARA ELETRODUTO, EM LIGA DE ALUMINIO COM ACABAMENTO ANTI CORROSIVO, COM FIXACAO POR ENCAIXE LISO DE 360 GRAUS, DE 3 1/2"</t>
  </si>
  <si>
    <t>CABECOTE PARA ENTRADA DE LINHA DE ALIMENTACAO PARA ELETRODUTO, EM LIGA DE ALUMINIO COM ACABAMENTO ANTI CORROSIVO, COM FIXACAO POR ENCAIXE LISO DE 360 GRAUS, DE 3"</t>
  </si>
  <si>
    <t>CABECOTE PARA ENTRADA DE LINHA DE ALIMENTACAO PARA ELETRODUTO, EM LIGA DE ALUMINIO COM ACABAMENTO ANTI CORROSIVO, COM FIXACAO POR ENCAIXE LISO DE 360 GRAUS, DE 3/4"</t>
  </si>
  <si>
    <t>CABECOTE PARA ENTRADA DE LINHA DE ALIMENTACAO PARA ELETRODUTO, EM LIGA DE ALUMINIO COM ACABAMENTO ANTI CORROSIVO, COM FIXACAO POR ENCAIXE LISO DE 360 GRAUS, DE 4"</t>
  </si>
  <si>
    <t>CABIDE/GANCHO DE BANHEIRO SIMPLES EM METAL CROMADO</t>
  </si>
  <si>
    <t>CABO COAXIAL RG11 95% DE MALHA</t>
  </si>
  <si>
    <t>CABO COAXIAL RG59 95% DE MALHA</t>
  </si>
  <si>
    <t>CABO COAXIAL RG6 95% DE MALHA</t>
  </si>
  <si>
    <t>CABO DE ACO GALVANIZADO, DIAMETRO 12,7 MM (1/2"), COM ALMA DE ACO CABO INDEPENDENTE 6 X 25 F</t>
  </si>
  <si>
    <t>CABO DE ACO GALVANIZADO, DIAMETRO 12,7 MM (1/2"), COM ALMA DE FIBRA 6 X 25 F</t>
  </si>
  <si>
    <t>CABO DE ACO GALVANIZADO, DIAMETRO 9,53 MM (3/8"), COM ALMA DE FIBRA 6 X 25 F</t>
  </si>
  <si>
    <t>CABO DE ALUMINIO NU COM ALMA DE ACO, BITOLA 1/0 AWG</t>
  </si>
  <si>
    <t>CABO DE ALUMINIO NU COM ALMA DE ACO, BITOLA 2 AWG</t>
  </si>
  <si>
    <t>CABO DE ALUMINIO NU COM ALMA DE ACO, BITOLA 2/0 AWG</t>
  </si>
  <si>
    <t>CABO DE ALUMINIO NU COM ALMA DE ACO, BITOLA 4 AWG</t>
  </si>
  <si>
    <t>CABO DE ALUMINIO NU SEM ALMA DE ACO, BITOLA 1/0 AWG</t>
  </si>
  <si>
    <t>CABO DE ALUMINIO NU SEM ALMA DE ACO, BITOLA 2 AWG</t>
  </si>
  <si>
    <t>CABO DE ALUMINIO NU SEM ALMA DE ACO, BITOLA 2/0 AWG</t>
  </si>
  <si>
    <t>CABO DE ALUMINIO NU SEM ALMA DE ACO, BITOLA 4 AWG</t>
  </si>
  <si>
    <t>CABO DE COBRE FLEXIVEL NAO HALOGENADO, SEM EMISSAO DE FUMACA, 750V, SECAO NOMINAL 120 MM</t>
  </si>
  <si>
    <t>CABO DE COBRE FLEXIVEL NAO HALOGENADO, SEM EMISSAO DE FUMACA, 750V, SECAO NOMINAL 2,5 MM</t>
  </si>
  <si>
    <t>CABO DE COBRE FLEXIVEL NAO HALOGENADO, SEM EMISSAO DE FUMACA, 750V, SECAO NOMINAL 240 MM</t>
  </si>
  <si>
    <t>CABO DE COBRE FLEXIVEL NAO HALOGENADO, SEM EMISSAO DE FUMACA, 750V, SECAO NOMINAL 50 MM</t>
  </si>
  <si>
    <t>CABO DE COBRE FLEXIVEL NAO HALOGENADO, SEM EMISSAO DE FUMACA, 750V, SECAO NOMINAL 6,0 MM</t>
  </si>
  <si>
    <t>CABO DE COBRE NU 10 MM2 MEIO-DURO</t>
  </si>
  <si>
    <t>CABO DE COBRE NU 120 MM2 MEIO-DURO</t>
  </si>
  <si>
    <t>CABO DE COBRE NU 150 MM2 MEIO-DURO</t>
  </si>
  <si>
    <t>CABO DE COBRE NU 16 MM2 MEIO-DURO</t>
  </si>
  <si>
    <t>CABO DE COBRE NU 185 MM2 MEIO-DURO</t>
  </si>
  <si>
    <t>CABO DE COBRE NU 25 MM2 MEIO-DURO</t>
  </si>
  <si>
    <t>CABO DE COBRE NU 70 MM2 MEIO-DURO</t>
  </si>
  <si>
    <t>CABO DE COBRE NU 95 MM2 MEIO-DURO</t>
  </si>
  <si>
    <t>CABO DE COBRE, FLEXIVEL, CLASSE 4 OU 5, ISOLACAO EM PVC/A, ANTICHAMA BWF-B, 1 CONDUTOR, 450/750 V, SECAO NOMINAL 0,5 MM2</t>
  </si>
  <si>
    <t>CABO DE COBRE, FLEXIVEL, CLASSE 4 OU 5, ISOLACAO EM PVC/A, ANTICHAMA BWF-B, 1 CONDUTOR, 450/750 V, SECAO NOMINAL 0,75 MM2</t>
  </si>
  <si>
    <t>CABO DE COBRE, FLEXIVEL, CLASSE 4 OU 5, ISOLACAO EM PVC/A, ANTICHAMA BWF-B, 1 CONDUTOR, 450/750 V, SECAO NOMINAL 1,0 MM2</t>
  </si>
  <si>
    <t>CABO DE COBRE, FLEXIVEL, CLASSE 4 OU 5, ISOLACAO EM PVC/A, ANTICHAMA BWF-B, 1 CONDUTOR, 450/750 V, SECAO NOMINAL 1,5 MM2</t>
  </si>
  <si>
    <t>CABO DE COBRE, FLEXIVEL, CLASSE 4 OU 5, ISOLACAO EM PVC/A, ANTICHAMA BWF-B, 1 CONDUTOR, 450/750 V, SECAO NOMINAL 10 MM2</t>
  </si>
  <si>
    <t>CABO DE COBRE, FLEXIVEL, CLASSE 4 OU 5, ISOLACAO EM PVC/A, ANTICHAMA BWF-B, 1 CONDUTOR, 450/750 V, SECAO NOMINAL 120 MM2</t>
  </si>
  <si>
    <t>CABO DE COBRE, FLEXIVEL, CLASSE 4 OU 5, ISOLACAO EM PVC/A, ANTICHAMA BWF-B, 1 CONDUTOR, 450/750 V, SECAO NOMINAL 150 MM2</t>
  </si>
  <si>
    <t>CABO DE COBRE, FLEXIVEL, CLASSE 4 OU 5, ISOLACAO EM PVC/A, ANTICHAMA BWF-B, 1 CONDUTOR, 450/750 V, SECAO NOMINAL 185 MM2</t>
  </si>
  <si>
    <t>CABO DE COBRE, FLEXIVEL, CLASSE 4 OU 5, ISOLACAO EM PVC/A, ANTICHAMA BWF-B, 1 CONDUTOR, 450/750 V, SECAO NOMINAL 240 MM2</t>
  </si>
  <si>
    <t>CABO DE COBRE, FLEXIVEL, CLASSE 4 OU 5, ISOLACAO EM PVC/A, ANTICHAMA BWF-B, 1 CONDUTOR, 450/750 V, SECAO NOMINAL 25 MM2</t>
  </si>
  <si>
    <t>CABO DE COBRE, FLEXIVEL, CLASSE 4 OU 5, ISOLACAO EM PVC/A, ANTICHAMA BWF-B, 1 CONDUTOR, 450/750 V, SECAO NOMINAL 35 MM2</t>
  </si>
  <si>
    <t>CABO DE COBRE, FLEXIVEL, CLASSE 4 OU 5, ISOLACAO EM PVC/A, ANTICHAMA BWF-B, 1 CONDUTOR, 450/750 V, SECAO NOMINAL 50 MM2</t>
  </si>
  <si>
    <t>CABO DE COBRE, FLEXIVEL, CLASSE 4 OU 5, ISOLACAO EM PVC/A, ANTICHAMA BWF-B, 1 CONDUTOR, 450/750 V, SECAO NOMINAL 6 MM2</t>
  </si>
  <si>
    <t>CABO DE COBRE, FLEXIVEL, CLASSE 4 OU 5, ISOLACAO EM PVC/A, ANTICHAMA BWF-B, 1 CONDUTOR, 450/750 V, SECAO NOMINAL 70 MM2</t>
  </si>
  <si>
    <t>CABO DE COBRE, FLEXIVEL, CLASSE 4 OU 5, ISOLACAO EM PVC/A, ANTICHAMA BWF-B, 1 CONDUTOR, 450/750 V, SECAO NOMINAL 95 MM2</t>
  </si>
  <si>
    <t>CABO DE COBRE, FLEXIVEL, CLASSE 4 OU 5, ISOLACAO EM PVC/A, ANTICHAMA BWF-B, COBERTURA PVC-ST1, ANTICHAMA BWF-B, 1 CONDUTOR, 0,6/1 KV, SECAO NOMINAL 1,5 MM2</t>
  </si>
  <si>
    <t>CABO DE COBRE, FLEXIVEL, CLASSE 4 OU 5, ISOLACAO EM PVC/A, ANTICHAMA BWF-B, COBERTURA PVC-ST1, ANTICHAMA BWF-B, 1 CONDUTOR, 0,6/1 KV, SECAO NOMINAL 10 MM2</t>
  </si>
  <si>
    <t>CABO DE COBRE, FLEXIVEL, CLASSE 4 OU 5, ISOLACAO EM PVC/A, ANTICHAMA BWF-B, COBERTURA PVC-ST1, ANTICHAMA BWF-B, 1 CONDUTOR, 0,6/1 KV, SECAO NOMINAL 120 MM2</t>
  </si>
  <si>
    <t>CABO DE COBRE, FLEXIVEL, CLASSE 4 OU 5, ISOLACAO EM PVC/A, ANTICHAMA BWF-B, COBERTURA PVC-ST1, ANTICHAMA BWF-B, 1 CONDUTOR, 0,6/1 KV, SECAO NOMINAL 150 MM2</t>
  </si>
  <si>
    <t>CABO DE COBRE, FLEXIVEL, CLASSE 4 OU 5, ISOLACAO EM PVC/A, ANTICHAMA BWF-B, COBERTURA PVC-ST1, ANTICHAMA BWF-B, 1 CONDUTOR, 0,6/1 KV, SECAO NOMINAL 16 MM2</t>
  </si>
  <si>
    <t>CABO DE COBRE, FLEXIVEL, CLASSE 4 OU 5, ISOLACAO EM PVC/A, ANTICHAMA BWF-B, COBERTURA PVC-ST1, ANTICHAMA BWF-B, 1 CONDUTOR, 0,6/1 KV, SECAO NOMINAL 185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</si>
  <si>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</si>
  <si>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240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</si>
  <si>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</si>
  <si>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300 MM2</t>
  </si>
  <si>
    <t>CABO DE COBRE, FLEXIVEL, CLASSE 4 OU 5, ISOLACAO EM PVC/A, ANTICHAMA BWF-B, COBERTURA PVC-ST1, ANTICHAMA BWF-B, 1 CONDUTOR, 0,6/1 KV, SECAO NOMINAL 4 MM2</t>
  </si>
  <si>
    <t>CABO DE COBRE, FLEXIVEL, CLASSE 4 OU 5, ISOLACAO EM PVC/A, ANTICHAMA BWF-B, COBERTURA PVC-ST1, ANTICHAMA BWF-B, 1 CONDUTOR, 0,6/1 KV, SECAO NOMINAL 400 MM2</t>
  </si>
  <si>
    <t>CABO DE COBRE, FLEXIVEL, CLASSE 4 OU 5, ISOLACAO EM PVC/A, ANTICHAMA BWF-B, COBERTURA PVC-ST1, ANTICHAMA BWF-B, 1 CONDUTOR, 0,6/1 KV, SECAO NOMINAL 50 MM2</t>
  </si>
  <si>
    <t>CABO DE COBRE, FLEXIVEL, CLASSE 4 OU 5, ISOLACAO EM PVC/A, ANTICHAMA BWF-B, COBERTURA PVC-ST1, ANTICHAMA BWF-B, 1 CONDUTOR, 0,6/1 KV, SECAO NOMINAL 500 MM2</t>
  </si>
  <si>
    <t>CABO DE COBRE, FLEXIVEL, CLASSE 4 OU 5, ISOLACAO EM PVC/A, ANTICHAMA BWF-B, COBERTURA PVC-ST1, ANTICHAMA BWF-B, 1 CONDUTOR, 0,6/1 KV, SECAO NOMINAL 6 MM2</t>
  </si>
  <si>
    <t>CABO DE COBRE, FLEXIVEL, CLASSE 4 OU 5, ISOLACAO EM PVC/A, ANTICHAMA BWF-B, COBERTURA PVC-ST1, ANTICHAMA BWF-B, 1 CONDUTOR, 0,6/1 KV, SECAO NOMINAL 70 MM2</t>
  </si>
  <si>
    <t>CABO DE COBRE, FLEXIVEL, CLASSE 4 OU 5, ISOLACAO EM PVC/A, ANTICHAMA BWF-B, COBERTURA PVC-ST1, ANTICHAMA BWF-B, 1 CONDUTOR, 0,6/1 KV, SECAO NOMINAL 95 MM2</t>
  </si>
  <si>
    <t>CABO DE COBRE, RIGIDO, CLASSE 2, ISOLACAO EM PVC, ANTI-CHAMA BWF-B, 1 CONDUTOR, 450/750 V, DIAMETRO 120 MM2</t>
  </si>
  <si>
    <t>CABO DE COBRE, RIGIDO, CLASSE 2, ISOLACAO EM PVC/A, ANTICHAMA BWF-B, 1 CONDUTOR, 450/750 V, SECAO NOMINAL 150 MM2</t>
  </si>
  <si>
    <t>CABO DE COBRE, RIGIDO, CLASSE 2, ISOLACAO EM PVC/A, ANTICHAMA BWF-B, 1 CONDUTOR, 450/750 V, SECAO NOMINAL 16 MM2</t>
  </si>
  <si>
    <t>CABO DE COBRE, RIGIDO, CLASSE 2, ISOLACAO EM PVC/A, ANTICHAMA BWF-B, 1 CONDUTOR, 450/750 V, SECAO NOMINAL 185 MM2</t>
  </si>
  <si>
    <t>CABO DE COBRE, RIGIDO, CLASSE 2, ISOLACAO EM PVC/A, ANTICHAMA BWF-B, 1 CONDUTOR, 450/750 V, SECAO NOMINAL 240 MM2</t>
  </si>
  <si>
    <t>CABO DE COBRE, RIGIDO, CLASSE 2, ISOLACAO EM PVC/A, ANTICHAMA BWF-B, 1 CONDUTOR, 450/750 V, SECAO NOMINAL 25 MM2</t>
  </si>
  <si>
    <t>CABO DE COBRE, RIGIDO, CLASSE 2, ISOLACAO EM PVC/A, ANTICHAMA BWF-B, 1 CONDUTOR, 450/750 V, SECAO NOMINAL 35 MM2</t>
  </si>
  <si>
    <t>CABO DE COBRE, RIGIDO, CLASSE 2, ISOLACAO EM PVC/A, ANTICHAMA BWF-B, 1 CONDUTOR, 450/750 V, SECAO NOMINAL 50 MM2</t>
  </si>
  <si>
    <t>CABO DE COBRE, RIGIDO, CLASSE 2, ISOLACAO EM PVC/A, ANTICHAMA BWF-B, 1 CONDUTOR, 450/750 V, SECAO NOMINAL 6 MM2</t>
  </si>
  <si>
    <t>CABO DE COBRE, RIGIDO, CLASSE 2, ISOLACAO EM PVC/A, ANTICHAMA BWF-B, 1 CONDUTOR, 450/750 V, SECAO NOMINAL 70 MM2</t>
  </si>
  <si>
    <t>CABO DE COBRE, RIGIDO, CLASSE 2, ISOLACAO EM PVC/A, ANTICHAMA BWF-B, 1 CONDUTOR, 450/750 V, SECAO NOMINAL 95 MM2</t>
  </si>
  <si>
    <t>CABO DE REDE, PAR TRANCADO U/UTP, 4 PARES, CATEGORIA 5E (CAT 5E), ISOLAMENTO PVC (CM)</t>
  </si>
  <si>
    <t>CABO DE REDE, PAR TRANCADO U/UTP, 4 PARES, CATEGORIA 5E (CAT 5E), ISOLAMENTO PVC (CMX)</t>
  </si>
  <si>
    <t>CABO DE REDE, PAR TRANCADO U/UTP, 4 PARES, CATEGORIA 5E (CAT 5E), ISOLAMENTO PVC (LSZH)</t>
  </si>
  <si>
    <t>CABO DE REDE, PAR TRANCADO U/UTP, 4 PARES, CATEGORIA 6 (CAT 6), ISOLAMENTO PVC (CM)</t>
  </si>
  <si>
    <t>CABO DE REDE, PAR TRANCADO UTP, 4 PARES, CATEGORIA 6 (CAT 6), ISOLAMENTO PVC (LSZH)</t>
  </si>
  <si>
    <t>CABO ELETRONICO CATEGORIA 6A U/UTP 23AWG X 4P</t>
  </si>
  <si>
    <t>CABO FLEXIVEL PVC 750 V, 2 CONDUTORES DE 1,5 MM2</t>
  </si>
  <si>
    <t>CABO FLEXIVEL PVC 750 V, 2 CONDUTORES DE 4,0 MM2</t>
  </si>
  <si>
    <t>CABO FLEXIVEL PVC 750 V, 2 CONDUTORES DE 6,0 MM2</t>
  </si>
  <si>
    <t>CABO FLEXIVEL PVC 750 V, 3 CONDUTORES DE 1,5 MM2</t>
  </si>
  <si>
    <t>CABO FLEXIVEL PVC 750 V, 3 CONDUTORES DE 4,0 MM2</t>
  </si>
  <si>
    <t>CABO FLEXIVEL PVC 750 V, 3 CONDUTORES DE 6,0 MM2</t>
  </si>
  <si>
    <t>CABO FLEXIVEL PVC 750 V, 4 CONDUTORES DE 1,5 MM2</t>
  </si>
  <si>
    <t>CABO FLEXIVEL PVC 750 V, 4 CONDUTORES DE 4,0 MM2</t>
  </si>
  <si>
    <t>CABO FLEXIVEL PVC 750 V, 4 CONDUTORES DE 6,0 MM2</t>
  </si>
  <si>
    <t>CABO MULTIPOLAR DE COBRE, FLEXIVEL, CLASSE 4 OU 5, ISOLACAO EM HEPR, COBERTURA EM PVC-ST2, ANTICHAMA BWF-B, 0,6/1 KV, 3 CONDUTORES DE 1,5 MM2</t>
  </si>
  <si>
    <t>CABO MULTIPOLAR DE COBRE, FLEXIVEL, CLASSE 4 OU 5, ISOLACAO EM HEPR, COBERTURA EM PVC-ST2, ANTICHAMA BWF-B, 0,6/1 KV, 3 CONDUTORES DE 10 MM2</t>
  </si>
  <si>
    <t>CABO MULTIPOLAR DE COBRE, FLEXIVEL, CLASSE 4 OU 5, ISOLACAO EM HEPR, COBERTURA EM PVC-ST2, ANTICHAMA BWF-B, 0,6/1 KV, 3 CONDUTORES DE 120 MM2</t>
  </si>
  <si>
    <t>CABO MULTIPOLAR DE COBRE, FLEXIVEL, CLASSE 4 OU 5, ISOLACAO EM HEPR, COBERTURA EM PVC-ST2, ANTICHAMA BWF-B, 0,6/1 KV, 3 CONDUTORES DE 16 MM2</t>
  </si>
  <si>
    <t>CABO MULTIPOLAR DE COBRE, FLEXIVEL, CLASSE 4 OU 5, ISOLACAO EM HEPR, COBERTURA EM PVC-ST2, ANTICHAMA BWF-B, 0,6/1 KV, 3 CONDUTORES DE 2,5 MM2</t>
  </si>
  <si>
    <t>CABO MULTIPOLAR DE COBRE, FLEXIVEL, CLASSE 4 OU 5, ISOLACAO EM HEPR, COBERTURA EM PVC-ST2, ANTICHAMA BWF-B, 0,6/1 KV, 3 CONDUTORES DE 25 MM2</t>
  </si>
  <si>
    <t>CABO MULTIPOLAR DE COBRE, FLEXIVEL, CLASSE 4 OU 5, ISOLACAO EM HEPR, COBERTURA EM PVC-ST2, ANTICHAMA BWF-B, 0,6/1 KV, 3 CONDUTORES DE 35 MM2</t>
  </si>
  <si>
    <t>CABO MULTIPOLAR DE COBRE, FLEXIVEL, CLASSE 4 OU 5, ISOLACAO EM HEPR, COBERTURA EM PVC-ST2, ANTICHAMA BWF-B, 0,6/1 KV, 3 CONDUTORES DE 4 MM2</t>
  </si>
  <si>
    <t>CABO MULTIPOLAR DE COBRE, FLEXIVEL, CLASSE 4 OU 5, ISOLACAO EM HEPR, COBERTURA EM PVC-ST2, ANTICHAMA BWF-B, 0,6/1 KV, 3 CONDUTORES DE 50 MM2</t>
  </si>
  <si>
    <t>CABO MULTIPOLAR DE COBRE, FLEXIVEL, CLASSE 4 OU 5, ISOLACAO EM HEPR, COBERTURA EM PVC-ST2, ANTICHAMA BWF-B, 0,6/1 KV, 3 CONDUTORES DE 6 MM2</t>
  </si>
  <si>
    <t>CABO MULTIPOLAR DE COBRE, FLEXIVEL, CLASSE 4 OU 5, ISOLACAO EM HEPR, COBERTURA EM PVC-ST2, ANTICHAMA BWF-B, 0,6/1 KV, 3 CONDUTORES DE 70 MM2</t>
  </si>
  <si>
    <t>CABO MULTIPOLAR DE COBRE, FLEXIVEL, CLASSE 4 OU 5, ISOLACAO EM HEPR, COBERTURA EM PVC-ST2, ANTICHAMA BWF-B, 0,6/1 KV, 3 CONDUTORES DE 95 MM2</t>
  </si>
  <si>
    <t>CABO TELEFONICO CCI 50, 1 PAR, USO INTERNO, SEM BLINDAGEM</t>
  </si>
  <si>
    <t>CABO TELEFONICO CCI 50, 2 PARES, USO INTERNO, SEM BLINDAGEM</t>
  </si>
  <si>
    <t>CABO TELEFONICO CCI 50, 3 PARES, USO INTERNO, SEM BLINDAGEM</t>
  </si>
  <si>
    <t>CABO TELEFONICO CCI 50, 4 PARES, USO INTERNO, SEM BLINDAGEM</t>
  </si>
  <si>
    <t>CABO TELEFONICO CCI 50, 5 PARES, USO INTERNO, SEM BLINDAGEM</t>
  </si>
  <si>
    <t>CABO TELEFONICO CCI 50, 6 PARES, USO INTERNO, SEM BLINDAGEM</t>
  </si>
  <si>
    <t>CABO TELEFONICO CI 50, 10 PARES, USO INTERNO</t>
  </si>
  <si>
    <t>CABO TELEFONICO CI 50, 20 PARES, USO INTERNO</t>
  </si>
  <si>
    <t>CABO TELEFONICO CI 50, 200 PARES, USO INTERNO</t>
  </si>
  <si>
    <t>CABO TELEFONICO CI 50, 30 PARES, USO INTERNO</t>
  </si>
  <si>
    <t>CABO TELEFONICO CI 50, 50 PARES, USO INTERNO</t>
  </si>
  <si>
    <t>CABO TELEFONICO CI 50, 75 PARES, USO INTERNO</t>
  </si>
  <si>
    <t>CABO TELEFONICO CTP - APL - 50, 10 PARES, USO EXTERNO</t>
  </si>
  <si>
    <t>CABO TELEFONICO CTP - APL - 50, 100 PARES, USO EXTERNO</t>
  </si>
  <si>
    <t>CABO TELEFONICO CTP - APL - 50, 20 PARES, USO EXTERNO</t>
  </si>
  <si>
    <t>CABO TELEFONICO CTP - APL - 50, 30 PARES, USO EXTERNO</t>
  </si>
  <si>
    <t>CACAMBA METALICA BASCULANTE COM CAPACIDADE DE 10 M3 (INCLUI MONTAGEM, NAO INCLUI CAMINHAO)</t>
  </si>
  <si>
    <t>CACAMBA METALICA BASCULANTE COM CAPACIDADE DE 6 M3 (INCLUI MONTAGEM, NAO INCLUI CAMINHAO)</t>
  </si>
  <si>
    <t>CADEADO SIMPLES, CORPO EM LATAO MACICO, COM LARGURA DE 25 MM E ALTURA DE APROX 25 MM, HASTE CEMENTADA (NAO LONGA), EM ACO TEMPERADO COM DIAMETRO DE APROX 5,0 MM, INCLUINDO 2 CHAVES</t>
  </si>
  <si>
    <t>CADEADO SIMPLES, CORPO EM LATAO MACICO, COM LARGURA DE 35 MM E ALTURA DE APROX 30 MM, HASTE CEMENTADA (NAO LONGA), EM ACO TEMPERADO COM DIAMETRO DE APROX 6,0 MM, INCLUINDO 2 CHAVES</t>
  </si>
  <si>
    <t>CADEADO SIMPLES, CORPO EM LATAO MACICO, COM LARGURA DE 50 MM E ALTURA DE APROX 40 MM, HASTE CEMENTADA EM ACO TEMPERADO COM DIAMETRO DE APROX 8,0 MM, INCLUINDO 2 CHAVES</t>
  </si>
  <si>
    <t>CADEIRA SUSPENSA MANUAL / BALANCIM INDIVIDUAL (NBR 14751)</t>
  </si>
  <si>
    <t>CAIBRO 5 X 5 CM EM PINUS, MISTA OU EQUIVALENTE DA REGIAO - BRUTA</t>
  </si>
  <si>
    <t>CAIBRO APARELHADO *6 X 8* CM, EM MACARANDUBA/MASSARANDUBA, ANGELIM OU EQUIVALENTE DA REGIAO</t>
  </si>
  <si>
    <t>CAIBRO APARELHADO *7,5 X 7,5* CM, EM MACARANDUBA/MASSARANDUBA, ANGELIM OU EQUIVALENTE DA REGIAO</t>
  </si>
  <si>
    <t>CAIBRO NAO APARELHADO *5 X 6* CM, EM MACARANDUBA/MASSARANDUBA, ANGELIM OU EQUIVALENTE DA REGIAO - BRUTA</t>
  </si>
  <si>
    <t>CAIBRO NAO APARELHADO *6 X 6* CM, EM MACARANDUBA/MASSARANDUBA, ANGELIM OU EQUIVALENTE DA REGIAO - BRUTA</t>
  </si>
  <si>
    <t>CAIBRO NAO APARELHADO, *6 X 8* CM, EM MACARANDUBA/MASSARANDUBA, ANGELIM OU EQUIVALENTE DA REGIAO - BRUTA</t>
  </si>
  <si>
    <t>CAIBRO ROLICO DE MADEIRA TRATADA, D = 4 A 7 CM, H = 3,00 M, EM EUCALIPTO OU EQUIVALENTE DA REGIAO</t>
  </si>
  <si>
    <t>CAIXA D'AGUA / RESERVATORIO EM POLIESTER REFORCADO COM FIBRA DE VIDRO, 10000 LITROS, COM TAMPA</t>
  </si>
  <si>
    <t>CAIXA D'AGUA / RESERVATORIO EM POLIESTER REFORCADO COM FIBRA DE VIDRO, 1500 LITROS, COM TAMPA</t>
  </si>
  <si>
    <t>CAIXA D'AGUA / RESERVATORIO EM POLIESTER REFORCADO COM FIBRA DE VIDRO, 15000 LITROS, COM TAMPA</t>
  </si>
  <si>
    <t>CAIXA D'AGUA / RESERVATORIO EM POLIESTER REFORCADO COM FIBRA DE VIDRO, 2000 LITROS, COM TAMPA</t>
  </si>
  <si>
    <t>CAIXA D'AGUA / RESERVATORIO EM POLIESTER REFORCADO COM FIBRA DE VIDRO, 20000 LITROS, COM TAMPA</t>
  </si>
  <si>
    <t>CAIXA D'AGUA / RESERVATORIO EM POLIESTER REFORCADO COM FIBRA DE VIDRO, 3000 LITROS, COM TAMPA</t>
  </si>
  <si>
    <t>CAIXA D'AGUA / RESERVATORIO EM POLIESTER REFORCADO COM FIBRA DE VIDRO, 500 LITROS, COM TAMPA</t>
  </si>
  <si>
    <t>CAIXA D'AGUA / RESERVATORIO EM POLIESTER REFORCADO COM FIBRA DE VIDRO, 7000 LITROS, COM TAMPA</t>
  </si>
  <si>
    <t>CAIXA D'AGUA / RESERVATORIO EM POLIESTER REFORCADO COM FIBRA DE VIDRO, 750 LITROS, COM TAMPA</t>
  </si>
  <si>
    <t>CAIXA D'AGUA / RESERVATORIO EM POLIESTER REFORCADO COM FIBRA DE VIDRO,1000 LITROS, COM TAMPA</t>
  </si>
  <si>
    <t>CAIXA D'AGUA / RESERVATORIO EM POLIETILENO, 1000 LITROS, COM TAMPA</t>
  </si>
  <si>
    <t>CAIXA D'AGUA / RESERVATORIO EM POLIETILENO, 1500 LITROS, COM TAMPA</t>
  </si>
  <si>
    <t>CAIXA D'AGUA / RESERVATORIO EM POLIETILENO, 2000 LITROS, COM TAMPA</t>
  </si>
  <si>
    <t>CAIXA D'AGUA / RESERVATORIO EM POLIETILENO, 3000 LITROS, COM TAMPA</t>
  </si>
  <si>
    <t>CAIXA D'AGUA / RESERVATORIO EM POLIETILENO, 500 LITROS, COM TAMPA</t>
  </si>
  <si>
    <t>CAIXA D'AGUA / RESERVATORIO EM POLIETILENO, 750 LITROS, COM TAMPA</t>
  </si>
  <si>
    <t>CAIXA DE ATERRAMENTO EM CONCRETO PRE-MOLDADO, DIAMETRO DE 0,30 M E ALTURA DE 0,35 M, SEM FUNDO E COM TAMPA</t>
  </si>
  <si>
    <t>CAIXA DE CONCRETO ARMADO PRE-MOLDADO, COM FUNDO E SEM TAMPA, DIMENSOES DE 0,30 X 0,30 X 0,30 M</t>
  </si>
  <si>
    <t>CAIXA DE CONCRETO ARMADO PRE-MOLDADO, COM FUNDO E SEM TAMPA, DIMENSOES DE 0,40 X 0,40 X 0,40 M</t>
  </si>
  <si>
    <t>CAIXA DE CONCRETO ARMADO PRE-MOLDADO, COM FUNDO E SEM TAMPA, DIMENSOES DE 0,60 X 0,60 X 0,50 M</t>
  </si>
  <si>
    <t>CAIXA DE CONCRETO ARMADO PRE-MOLDADO, COM FUNDO E SEM TAMPA, DIMENSOES DE 0,80 X 0,80 X 0,50 M</t>
  </si>
  <si>
    <t>CAIXA DE CONCRETO ARMADO PRE-MOLDADO, COM FUNDO E SEM TAMPA, DIMENSOES DE 1,00 X 1,00 X 0,50 M</t>
  </si>
  <si>
    <t>CAIXA DE CONCRETO ARMADO PRE-MOLDADO, COM FUNDO E TAMPA, DIMENSOES DE 0,30 X 0,30 X 0,30 M</t>
  </si>
  <si>
    <t>CAIXA DE CONCRETO ARMADO PRE-MOLDADO, COM FUNDO E TAMPA, DIMENSOES DE 0,40 X 0,40 X 0,40 M</t>
  </si>
  <si>
    <t>CAIXA DE CONCRETO ARMADO PRE-MOLDADO, COM FUNDO E TAMPA, DIMENSOES DE 0,60 X 0,60 X 0,50 M</t>
  </si>
  <si>
    <t>CAIXA DE CONCRETO ARMADO PRE-MOLDADO, SEM FUNDO, QUADRADA, DIMENSOES DE 0,30 X 0,30 X 0,30 M</t>
  </si>
  <si>
    <t>CAIXA DE CONCRETO ARMADO PRE-MOLDADO, SEM FUNDO, QUADRADA, DIMENSOES DE 0,40 X 0,40 X 0,40 M</t>
  </si>
  <si>
    <t>CAIXA DE CONCRETO ARMADO PRE-MOLDADO, SEM FUNDO, QUADRADA, DIMENSOES DE 0,60 X 0,60 X 0,50 M</t>
  </si>
  <si>
    <t>CAIXA DE CONCRETO ARMADO PRE-MOLDADO, SEM FUNDO, QUADRADA, DIMENSOES DE 0,80 X 0,80 X 0,50 M</t>
  </si>
  <si>
    <t>CAIXA DE CONCRETO ARMADO PRE-MOLDADO, SEM FUNDO, QUADRADA, DIMENSOES DE 1,00 X 1,00 X 0,50 M</t>
  </si>
  <si>
    <t>CAIXA DE DERIVACAO PARA MEDIDOR DE ENERGIA, COM BARRAMENTO MONOFASICO, EM POLICARBONATO / TERMOPLASTICO - MODULO (PADRAO CONCESSIONARIA LOCAL)</t>
  </si>
  <si>
    <t>CAIXA DE DERIVACAO PARA MEDIDOR DE ENERGIA, COM BARRAMENTO POLIFASICO, EM POLICARBONATO / TERMOPLASTICO - MODULO (PADRAO CONCESSIONARIA LOCAL)</t>
  </si>
  <si>
    <t>CAIXA DE DESCARGA PLASTICA PARA BACIA / VASO SANITARIO DE EMBUTIR, COM ESPELHO ACIONADOR EM PLASTICO, CAPACIDADE 6 A 10 LITROS, (COMPLETA - ACESSORIOS INCLUSOS)</t>
  </si>
  <si>
    <t>CAIXA DE DESCARGA PLASTICA PARA BACIA / VASO SANITARIO, EXTERNA, CAPACIDADE 9 LITROS, PUXADOR FIO DE NYLON, NAO INCLUSO CANO, BOLSA, ENGATE</t>
  </si>
  <si>
    <t>CAIXA DE GORDURA CILINDRICA EM CONCRETO SIMPLES, PRE-MOLDADA, COM DIAMETRO DE 40 CM E ALTURA DE 45 CM, COM TAMPA</t>
  </si>
  <si>
    <t>CAIXA DE INCENDIO/ABRIGO PARA MANGUEIRA, DE EMBUTIR/INTERNA, COM 75 X 45 X 17 CM, EM CHAPA DE ACO, PORTA COM VENTILACAO, VISOR COM A INSCRICAO "INCENDIO", SUPORTE/CESTA INTERNA PARA A MANGUEIRA, PINTURA ELETROSTATICA VERMELHA</t>
  </si>
  <si>
    <t>CAIXA DE INCENDIO/ABRIGO PARA MANGUEIRA, DE EMBUTIR/INTERNA, COM 90 X 60 X 17 CM, EM CHAPA DE ACO, PORTA COM VENTILACAO, VISOR COM A INSCRICAO "INCENDIO", SUPORTE/CESTA INTERNA PARA A MANGUEIRA, PINTURA ELETROSTATICA VERMELHA</t>
  </si>
  <si>
    <t>CAIXA DE INCENDIO/ABRIGO PARA MANGUEIRA, DE SOBREPOR/EXTERNA, COM 75 X 45 X 17 CM, EM CHAPA DE ACO, PORTA COM VENTILACAO, VISOR COM A INSCRICAO "INCENDIO", SUPORTE/CESTA INTERNA PARA A MANGUEIRA, PINTURA ELETROSTATICA VERMELHA</t>
  </si>
  <si>
    <t>CAIXA DE INSPECAO PARA ATERRAMENTO E PARA RAIOS, EM POLIPROPILENO, DIAMETRO = 300 MM X ALTURA = 400 MM (INCLUIDA TAMPA SEM ESCOTILHA)</t>
  </si>
  <si>
    <t>CAIXA DE INSPECAO PARA ATERRAMENTO OU OUTRO USO, EM PVC, DN = 250 X 250 MM (INCLUIDA TAMPA EM FERRO FUNDIDO SEM ESCOTILHA)</t>
  </si>
  <si>
    <t>CAIXA DE INSPECAO PARA ATERRAMENTO OU OUTRO USO, EM PVC, DN = 300 X *300* MM (INCLUIDA TAMPA EM FERRO FUNDIDO SEM ESCOTILHA)</t>
  </si>
  <si>
    <t>CAIXA DE INSPECAO PARA ATERRAMENTO OU OUTRO USO, EM PVC, DN = 300 X 250 MM (INCLUIDA TAMPA EM FERRO FUNDIDO SEM ESCOTILHA)</t>
  </si>
  <si>
    <t>CAIXA DE INSPECAO PARA ATERRAMENTO OU OUTRO USO, EM PVC, DN = 300 X 600 MM (INCLUIDA TAMPA EM FERRO FUNDIDO SEM ESCOTILHA)</t>
  </si>
  <si>
    <t>CAIXA DE LUZ "3 X 3" EM ACO ESMALTADA</t>
  </si>
  <si>
    <t>CAIXA DE LUZ "4 X 2" EM ACO ESMALTADA</t>
  </si>
  <si>
    <t>CAIXA DE LUZ "4 X 4" EM ACO ESMALTADA</t>
  </si>
  <si>
    <t>CAIXA DE PASSAGEM / DERIVACAO / LUZ, OCTOGONAL 4 X4, EM ACO ESMALTADA, COM FUNDO MOVEL SIMPLES (FMS)</t>
  </si>
  <si>
    <t>CAIXA DE PASSAGEM ELETRICA DE PAREDE, DE EMBUTIR, EM PVC, COM TAMPA APARAFUSADA, DIMENSOES 120 X 120 X *75* MM</t>
  </si>
  <si>
    <t>CAIXA DE PASSAGEM ELETRICA DE PAREDE, DE EMBUTIR, EM PVC, COM TAMPA APARAFUSADA, DIMENSOES 150 X 150 X *75* MM</t>
  </si>
  <si>
    <t>CAIXA DE PASSAGEM ELETRICA DE PAREDE, DE EMBUTIR, EM PVC, COM TAMPA APARAFUSADA, DIMENSOES 200 X 200 X *90* MM</t>
  </si>
  <si>
    <t>CAIXA DE PASSAGEM ELETRICA DE PAREDE, DE EMBUTIR, EM TERMOPLASTICO / PVC, COM TAMPA APARAFUSADA, DIMENSOES 400 X 400 X *120* MM</t>
  </si>
  <si>
    <t>CAIXA DE PASSAGEM ELETRICA DE PAREDE, DE SOBREPOR, EM PVC, COM TAMPA APARAFUSADA, DIMENSOES 300 X 300 X *100* MM</t>
  </si>
  <si>
    <t>CAIXA DE PASSAGEM ELETRICA DE PAREDE, DE SOBREPOR, EM PVC, COM TAMPA APARAFUSADA, DIMENSOES, 400 X 400 X *120* MM</t>
  </si>
  <si>
    <t>CAIXA DE PASSAGEM ELETRICA DE PAREDE, DE SOBREPOR, EM TERMOPLASTICO / PVC, COM TAMPA APARAFUSADA, DIMENSOES 200 X 200 X *100* MM</t>
  </si>
  <si>
    <t>CAIXA DE PASSAGEM ELETRICA DE PAREDE, DE SOBREPOR, EM TERMOPLASTICO / PVC, COM TAMPA APARAFUSADA, DIMENSOES, 150 X 150 X *100* MM</t>
  </si>
  <si>
    <t>CAIXA DE PASSAGEM ELETRICA, PARA PISO, EM PVC, DIMENSOES DE 3/4" A 4"</t>
  </si>
  <si>
    <t>CAIXA DE PASSAGEM METALICA DE SOBREPOR COM TAMPA PARAFUSADA, DIMENSOES 20 X 20 X 10 CM</t>
  </si>
  <si>
    <t>CAIXA DE PASSAGEM METALICA DE SOBREPOR COM TAMPA PARAFUSADA, DIMENSOES 30 X 30 X 10 CM</t>
  </si>
  <si>
    <t>CAIXA DE PASSAGEM METALICA DE SOBREPOR COM TAMPA PARAFUSADA, DIMENSOES 40 X 40 X 15 CM</t>
  </si>
  <si>
    <t>CAIXA DE PASSAGEM METALICA DE SOBREPOR COM TAMPA PARAFUSADA, DIMENSOES 50 X 50 X 15 CM</t>
  </si>
  <si>
    <t>CAIXA DE PASSAGEM METALICA DE SOBREPOR COM TAMPA PARAFUSADA, DIMENSOES 60 X 60 X 20 CM</t>
  </si>
  <si>
    <t>CAIXA DE PASSAGEM METALICA DE SOBREPOR COM TAMPA PARAFUSADA, DIMENSOES 70 X 70 X 20 CM</t>
  </si>
  <si>
    <t>CAIXA DE PASSAGEM METALICA DE SOBREPOR COM TAMPA PARAFUSADA, DIMENSOES 80 X 80 X 20 CM</t>
  </si>
  <si>
    <t>CAIXA DE PASSAGEM METALICA, DE SOBREPOR, COM TAMPA APARAFUSADA, DIMENSOES 15 X 15 X *10* CM</t>
  </si>
  <si>
    <t>CAIXA DE PASSAGEM METALICA, DE SOBREPOR, COM TAMPA APARAFUSADA, DIMENSOES 35 X 35 X *12* CM</t>
  </si>
  <si>
    <t>CAIXA DE PASSAGEM/ LUZ / TELEFONIA, DE EMBUTIR, EM CHAPA DE ACO GALVANIZADO, DIMENSOES 120 X 120 X *12* CM (PADRAO CONCESSIONARIA LOCAL)</t>
  </si>
  <si>
    <t>CAIXA DE PASSAGEM/ LUZ / TELEFONIA, DE EMBUTIR, EM CHAPA DE ACO GALVANIZADO, DIMENSOES 150 X 150 X 15 CM (PADRAO CONCESSIONARIA LOCAL)</t>
  </si>
  <si>
    <t>CAIXA DE PASSAGEM/ LUZ / TELEFONIA, DE EMBUTIR, EM CHAPA DE ACO GALVANIZADO, DIMENSOES 20 X 20 X *12* CM (PADRAO CONCESSIONARIA LOCAL)</t>
  </si>
  <si>
    <t>CAIXA DE PASSAGEM/ LUZ / TELEFONIA, DE EMBUTIR, EM CHAPA DE ACO GALVANIZADO, DIMENSOES 200 X 200 X 20 CM (PADRAO CONCESSIONARIA LOCAL)</t>
  </si>
  <si>
    <t>CAIXA DE PASSAGEM/ LUZ / TELEFONIA, DE EMBUTIR, EM CHAPA DE ACO GALVANIZADO, DIMENSOES 40 X 40 X *12* CM (PADRAO CONCESSIONARIA LOCAL)</t>
  </si>
  <si>
    <t>CAIXA DE PASSAGEM/ LUZ / TELEFONIA, DE EMBUTIR, EM CHAPA DE ACO GALVANIZADO, DIMENSOES 60 X 60 X *12* CM (PADRAO CONCESSIONARIA LOCAL)</t>
  </si>
  <si>
    <t>CAIXA DE PASSAGEM/ LUZ / TELEFONIA, DE EMBUTIR, EM CHAPA DE ACO GALVANIZADO, DIMENSOES 80 X 80 X *12* CM (PADRAO CONCESSIONARIA LOCAL)</t>
  </si>
  <si>
    <t>CAIXA DE PASSAGEM/ LUZ / TELEFONIA, DE SOBREPOR, EM CHAPA DE ACO GALVANIZADO, DIMENSOES 80 X 80 X *12* CM (PADRAO CONCESSIONARIA LOCAL)</t>
  </si>
  <si>
    <t>CAIXA DE PROTECAO EXTERNA PARA MEDIDOR HOROSAZONAL, DE BAIXA TENSAO, COM MODULO, EM CHAPA DE ACO (PADRAO DA CONCESSIONARIA LOCAL)</t>
  </si>
  <si>
    <t>CAIXA DE PROTECAO PARA TRANSFORMADOR CORRENTE, EM CHAPA DE ACO 18 USG (PADRAO DA CONCESSIONARIA LOCAL)</t>
  </si>
  <si>
    <t>CAIXA INTERNA/EXTERNA DE MEDICAO PARA 1 MEDIDOR TRIFASICO, COM VISOR, EM CHAPA DE ACO 18 USG (PADRAO DA CONCESSIONARIA LOCAL)</t>
  </si>
  <si>
    <t>CAIXA INTERNA/EXTERNA DE MEDICAO PARA 4 MEDIDORES MONOFASICOS, COM VISOR, EM CHAPA DE ACO 18 USG (PADRAO DA CONCESSIONARIA LOCAL)</t>
  </si>
  <si>
    <t>CAIXA MODULAR PARA MEDIDOR DE ENERGIA AGRUPADA, EM POLICARBONATO / TERMOPLASTICO, COM SUPORTE PARA DISJUNTOR (PADRAO DA CONCESSIONARIA LOCAL)</t>
  </si>
  <si>
    <t>CAIXA OCTOGONAL DE FUNDO MOVEL, EM PVC, DE 3" X 3", PARA ELETRODUTO FLEXIVEL CORRUGADO</t>
  </si>
  <si>
    <t>CAIXA OCTOGONAL DE FUNDO MOVEL, EM PVC, DE 4" X 4", PARA ELETRODUTO FLEXIVEL CORRUGADO</t>
  </si>
  <si>
    <t>CAIXA PARA MEDICAO COLETIVA TIPO L, PADRAO BIFASICO OU TRIFASICO, PARA ATE 4 MEDIDORES, SEM BARRAMENTO E COM PORTAS INFERIOR E SUPERIOR</t>
  </si>
  <si>
    <t>CAIXA PARA MEDICAO COLETIVA TIPO M, PADRAO BIFASICO OU TRIFASICO, PARA ATE 8 MEDIDORES, SEM BARRAMENTO E COM PORTAS INFERIOR E SUPERIOR</t>
  </si>
  <si>
    <t>CAIXA PARA MEDICAO COLETIVA TIPO N, PADRAO BIFASICO OU TRIFASICO, PARA ATE 12 MEDIDORES, SEM BARRAMENTO E COM PORTAS INFERIOR E SUPERIOR</t>
  </si>
  <si>
    <t>CAIXA PRE-MOLDADA PARA BOCA DE LOBO, EM CONCRETO ARMADO, COM FCK DE 25 MPA, COM DIMENSOES 1,10 X 0,65 X 1,00 M (COMPRIMENTO X LARGURA X ALTURA)</t>
  </si>
  <si>
    <t>CAIXA SIFONADA PVC, 100 X 100 X 50 MM, COM GRELHA REDONDA, BRANCA</t>
  </si>
  <si>
    <t>CAIXA SIFONADA PVC, 250 X 230 X 75 MM, COM TAMPA CEGA QUADRADA, BRANCA</t>
  </si>
  <si>
    <t>CAIXA SIFONADA, PVC, 150 X *185* X 75 MM, COM GRELHA QUADRADA, BRANCA</t>
  </si>
  <si>
    <t>CAIXA SIFONADA, PVC, 150 X 150 X 50 MM, COM GRELHA QUADRADA, BRANCA (NBR 5688)</t>
  </si>
  <si>
    <t>CAL HIDRATADA PARA PINTURA</t>
  </si>
  <si>
    <t>CAL VIRGEM COMUM PARA ARGAMASSAS (NBR 6453)</t>
  </si>
  <si>
    <t>CALCARIO DOLOMITICO A (POSTO PEDREIRA/FORNECEDOR, SEM FRETE)</t>
  </si>
  <si>
    <t>CALCETEIRO / RASTELEIRO (MENSALISTA)</t>
  </si>
  <si>
    <t>CALHA / PERFIL PLUVIAL DE PVC, DIAMETRO ENTRE *119 E 170* MM, COMPRIMENTO DE 3 M, PARA DRENAGEM PLUVIAL PREDIAL</t>
  </si>
  <si>
    <t>CALHA MOLDURA AMERICANA DE CHAPA DE ACO GALVANIZADA NUM 26, CORTE 33 CM</t>
  </si>
  <si>
    <t>CALHA PARA AGUA FURTADA DE CHAPA DE ACO GALVANIZADA NUM 26, CORTE 40 CM</t>
  </si>
  <si>
    <t>CALHA PARA AGUA FURTADA DE CHAPA DE ACO GALVANIZADA NUM 26, CORTE 50 CM</t>
  </si>
  <si>
    <t>CALHA PLATIBANDA DE CHAPA DE ACO GALVANIZADA NUM 26, CORTE 45 CM</t>
  </si>
  <si>
    <t>CALHA QUADRADA DE CHAPA DE ACO GALVANIZADA NUM 24, CORTE 100 CM</t>
  </si>
  <si>
    <t>CALHA QUADRADA DE CHAPA DE ACO GALVANIZADA NUM 24, CORTE 33 CM</t>
  </si>
  <si>
    <t>CALHA QUADRADA DE CHAPA DE ACO GALVANIZADA NUM 24, CORTE 50 CM</t>
  </si>
  <si>
    <t>CALHA QUADRADA DE CHAPA DE ACO GALVANIZADA NUM 26, CORTE 33 CM</t>
  </si>
  <si>
    <t>CALHA QUADRADA DE CHAPA DE ACO GALVANIZADA NUM 28, CORTE 25 CM</t>
  </si>
  <si>
    <t>CALHA/CANALETA DE CONCRETO SIMPLES, TIPO MEIA CANA, DIAMETRO DE 20 CM, PARA AGUA PLUVIAL</t>
  </si>
  <si>
    <t>CALHA/CANALETA DE CONCRETO SIMPLES, TIPO MEIA CANA, DIAMETRO DE 30 CM, PARA AGUA PLUVIAL</t>
  </si>
  <si>
    <t>CALHA/CANALETA DE CONCRETO SIMPLES, TIPO MEIA CANA, DIAMETRO DE 40 CM, PARA AGUA PLUVIAL</t>
  </si>
  <si>
    <t>CALHA/CANALETA DE CONCRETO SIMPLES, TIPO MEIA CANA, DIAMETRO DE 50 CM, PARA AGUA PLUVIAL</t>
  </si>
  <si>
    <t>CALHA/CANALETA DE CONCRETO SIMPLES, TIPO MEIA CANA, DIAMETRO DE 60 CM, PARA AGUA PLUVIAL</t>
  </si>
  <si>
    <t>CALHA/CANALETA DE CONCRETO SIMPLES, TIPO MEIA CANA, DIAMETRO DE 80 CM, PARA AGUA PLUVIAL</t>
  </si>
  <si>
    <t>CAMINHAO TOCO, PESO BRUTO TOTAL 10700 KG, CARGA UTIL MAXIMA 7400 KG, DISTANCIA ENTRE EIXOS 4,00 M, POTENCIA 175 CV (INCLUI CABINE E CHASSI, NAO INCLUI CARROCERIA)</t>
  </si>
  <si>
    <t>CAMINHAO TOCO, PESO BRUTO TOTAL 13200 KG, CARGA UTIL MAXIMA 9200 KG, DISTANCIA ENTRE EIXOS 3,31 M, POTENCIA 175 CV (INCLUI CABINE E CHASSI, NAO INCLUI CARROCERIA)</t>
  </si>
  <si>
    <t>CAMINHAO TOCO, PESO BRUTO TOTAL 14300 KG, CARGA UTIL MAXIMA 9480 KG, DISTANCIA ENTRE EIXOS 4,80 M, POTENCIA 185 CV (INCLUI CABINE E CHASSI, NAO INCLUI CARROCERIA)</t>
  </si>
  <si>
    <t>CAMINHAO TOCO, PESO BRUTO TOTAL 16000 KG, CARGA UTIL MAXIMA 10830 KG, DISTANCIA ENTRE EIXOS 3,56 M, POTENCIA 226 CV (INCLUI CABINE E CHASSI, NAO INCLUI CARROCERIA)</t>
  </si>
  <si>
    <t>CAMINHAO TRUCADO, PESO BRUTO TOTAL 23000 KG, CARGA UTIL MAXIMA 15460 KG, DISTANCIA ENTRE EIXOS 4,80 M, POTENCIA 286 CV (INCLUI CABINE E CHASSI, NAO INCLUI CARROCERIA)</t>
  </si>
  <si>
    <t>CAMINHAO TRUCADO, PESO BRUTO TOTAL 23000 KG, CARGA UTIL MAXIMA 16540 KG, DISTANCIA ENTRE EIXOS 4,80 M, POTENCIA 256 CV (INCLUI CABINE E CHASSI, NAO INCLUI CARROCERIA)</t>
  </si>
  <si>
    <t>CAMINHONETE COM MOTOR A DIESEL, POTENCIA *160* CV, CABINE DUPLA, 4X4</t>
  </si>
  <si>
    <t>CAMPAINHA ALTA POTENCIA 110V / 220V, DIAMETRO 150 MM</t>
  </si>
  <si>
    <t>CAMPAINHA CIGARRA 127 V / 220 V (APENAS MODULO)</t>
  </si>
  <si>
    <t>CAMPAINHA CIGARRA 127 V / 220 V, CONJUNTO MONTADO PARA EMBUTIR 4" X 2" (PLACA + SUPORTE + MODULO)</t>
  </si>
  <si>
    <t>CANALETA DE CONCRETO 14 X 19 X 19 CM (CLASSE C - NBR 6136)</t>
  </si>
  <si>
    <t>CANALETA DE CONCRETO 9 X 19 X 19 CM (CLASSE C - NBR 6136)</t>
  </si>
  <si>
    <t>CANALETA DE CONCRETO ESTRUTURAL 14 X 19 X 29 CM, FBK 14 MPA (NBR 6136)</t>
  </si>
  <si>
    <t>CANALETA DE CONCRETO ESTRUTURAL 14 X 19 X 39 CM, FBK 14 MPA (NBR 6136)</t>
  </si>
  <si>
    <t>CANALETA DE CONCRETO ESTRUTURAL 14 X 19 X 39 CM, FBK 4,5 MPA (NBR 6136)</t>
  </si>
  <si>
    <t>CANALETA ESTRUTURAL CERAMICA DE 14 X 19 X 19 CM (L X A X C) E 6,0 MPA</t>
  </si>
  <si>
    <t>CANALETA ESTRUTURAL CERAMICA DE 14 X 19 X 29 CM (L X A X C) E 6,0 MPA</t>
  </si>
  <si>
    <t>CANALETA ESTRUTURAL CERAMICA DE 14 X 19 X 39 CM (L X A X C) E 6,0 MPA</t>
  </si>
  <si>
    <t>CANOPLA ACABAMENTO CROMADO PARA INSTALACAO DE SPRINKLER, SOB FORRO, 15 MM</t>
  </si>
  <si>
    <t>CANTONEIRA (ABAS IGUAIS) EM ACO CARBONO, 25,4 MM X 3,17 MM (L X E), 1,27KG/M</t>
  </si>
  <si>
    <t>CANTONEIRA (ABAS IGUAIS) EM ACO CARBONO, 38,1 MM X 3,17 MM (L X E), 3,48 KG/M</t>
  </si>
  <si>
    <t>CANTONEIRA (ABAS IGUAIS) EM ACO CARBONO, 50,8 MM X 9,53 MM (L X E), 6,99 KG/M</t>
  </si>
  <si>
    <t>CANTONEIRA EM ALUMINIO, ABAS IGUAIS, LARGURA DE 25,40 MM (1"), ESPESSURA DE 3,17 MM (1/8") E PESO LINEAR DE APROXIMADAMENTE 0,408 KG/M</t>
  </si>
  <si>
    <t>CANTONEIRA EM ALUMINIO, ABAS IGUAIS, LARGURA DE 25,40 MM (1"), ESPESSURA DE 4,76 MM (3/16") E PESO LINEAR DE APROXIMADAMENTE 0,593 KG/M</t>
  </si>
  <si>
    <t>CANTONEIRA EM ALUMINIO, ABAS IGUAIS, LARGURA DE 31,75 MM (1 1/4"), ESPESSURA DE 4,76 MM (3/16") E PESO LINEAR DE APROXIMADAMENTE 0,755 KG/M</t>
  </si>
  <si>
    <t>CANTONEIRA EM ALUMINIO, ABAS IGUAIS, LARGURA DE 38,10 MM (1 1/2"), ESPESSURA DE 4,76 MM (3/16") E PESO LINEAR DE APROXIMADAMENTE 0,915 KG/M</t>
  </si>
  <si>
    <t>CANTONEIRA EM ALUMINIO, ABAS IGUAIS, LARGURA DE 50,80 MM (2"), ESPESSURA DE 3,17 MM (1/8") E PESO LINEAR DE APROXIMADAMENTE 0,842 KG/M</t>
  </si>
  <si>
    <t>CANTONEIRA EM ALUMINIO, ABAS IGUAIS, LARGURA DE 50,80 MM (2"), ESPESSURA DE 6,35 MM (1/4") E PESO LINEAR DE APROXIMADAMENTE 1,630 KG/M</t>
  </si>
  <si>
    <t>CAP OU TAMPAO DE FERRO GALVANIZADO, COM ROSCA BSP, DE 1 1/2"</t>
  </si>
  <si>
    <t>CAP OU TAMPAO DE FERRO GALVANIZADO, COM ROSCA BSP, DE 1 1/4"</t>
  </si>
  <si>
    <t>CAP OU TAMPAO DE FERRO GALVANIZADO, COM ROSCA BSP, DE 1"</t>
  </si>
  <si>
    <t>CAP OU TAMPAO DE FERRO GALVANIZADO, COM ROSCA BSP, DE 1/2"</t>
  </si>
  <si>
    <t>CAP OU TAMPAO DE FERRO GALVANIZADO, COM ROSCA BSP, DE 1/4"</t>
  </si>
  <si>
    <t>CAP OU TAMPAO DE FERRO GALVANIZADO, COM ROSCA BSP, DE 2 1/2"</t>
  </si>
  <si>
    <t>CAP OU TAMPAO DE FERRO GALVANIZADO, COM ROSCA BSP, DE 2"</t>
  </si>
  <si>
    <t>CAP OU TAMPAO DE FERRO GALVANIZADO, COM ROSCA BSP, DE 3"</t>
  </si>
  <si>
    <t>CAP OU TAMPAO DE FERRO GALVANIZADO, COM ROSCA BSP, DE 3/4"</t>
  </si>
  <si>
    <t>CAP OU TAMPAO DE FERRO GALVANIZADO, COM ROSCA BSP, DE 3/8"</t>
  </si>
  <si>
    <t>CAP OU TAMPAO DE FERRO GALVANIZADO, COM ROSCA BSP, DE 4"</t>
  </si>
  <si>
    <t>CAP PPR DN 20 MM, PARA AGUA QUENTE PREDIAL</t>
  </si>
  <si>
    <t>CAP PPR DN 25 MM, PARA AGUA QUENTE PREDIAL</t>
  </si>
  <si>
    <t>CAP PVC, ROSCAVEL, 1", PARA AGUA FRIA PREDIAL</t>
  </si>
  <si>
    <t>CAP PVC, ROSCAVEL, 1/2", PARA AGUA FRIA PREDIAL</t>
  </si>
  <si>
    <t>CAP PVC, ROSCAVEL, 3/4", PARA AGUA FRIA PREDIAL</t>
  </si>
  <si>
    <t>CAP PVC, SERIE R, DN 100 MM, PARA ESGOTO PREDIAL</t>
  </si>
  <si>
    <t>CAP PVC, SERIE R, DN 150 MM, PARA ESGOTO PREDIAL</t>
  </si>
  <si>
    <t>CAP PVC, SERIE R, DN 75 MM, PARA ESGOTO PREDIAL</t>
  </si>
  <si>
    <t>CAP PVC, SOLDAVEL, 20 MM, PARA AGUA FRIA PREDIAL</t>
  </si>
  <si>
    <t>CAP PVC, SOLDAVEL, 25 MM, PARA AGUA FRIA PREDIAL</t>
  </si>
  <si>
    <t>CAP PVC, SOLDAVEL, 32 MM, PARA AGUA FRIA PREDIAL</t>
  </si>
  <si>
    <t>CAP PVC, SOLDAVEL, 40 MM, PARA AGUA FRIA PREDIAL</t>
  </si>
  <si>
    <t>CAP PVC, SOLDAVEL, 50 MM, PARA AGUA FRIA PREDIAL</t>
  </si>
  <si>
    <t>CAP PVC, SOLDAVEL, 60 MM, PARA AGUA FRIA PREDIAL</t>
  </si>
  <si>
    <t>CAP PVC, SOLDAVEL, 75 MM, PARA AGUA FRIA PREDIAL</t>
  </si>
  <si>
    <t>CAP PVC, SOLDAVEL, DN 100 MM, SERIE NORMAL, PARA ESGOTO PREDIAL</t>
  </si>
  <si>
    <t>CAP PVC, SOLDAVEL, DN 50 MM, SERIE NORMAL, PARA ESGOTO PREDIAL</t>
  </si>
  <si>
    <t>CAP PVC, SOLDAVEL, DN 75 MM, SERIE NORMAL, PARA ESGOTO PREDIAL</t>
  </si>
  <si>
    <t>CAP, PVC PBA, JE, DN 100 / DE 110 MM, PARA REDE DE AGUA (NBR 10351)</t>
  </si>
  <si>
    <t>CAP, PVC PBA, JE, DN 50 / DE 60 MM, PARA REDE DE AGUA (NBR 10351)</t>
  </si>
  <si>
    <t>CAP, PVC PBA, JE, DN 75 / DE 85 MM, PARA REDE DE AGUA (NBR 10351)</t>
  </si>
  <si>
    <t>CAP, PVC, JE, OCRE, DN 150 MM (CONEXAO PARA TUBO COLETOR DE ESGOTO)</t>
  </si>
  <si>
    <t>CAP, PVC, JE, OCRE, DN 200 MM (CONEXAO PARA TUBO COLETOR DE ESGOTO)</t>
  </si>
  <si>
    <t>CAPA PARA CHUVA EM PVC COM FORRO DE POLIESTER, COM CAPUZ (AMARELA OU AZUL)</t>
  </si>
  <si>
    <t>CAPACETE DE SEGURANCA ABA FRONTAL COM SUSPENSAO DE POLIETILENO, SEM JUGULAR (CLASSE B)</t>
  </si>
  <si>
    <t>CAPACITOR TRIFASICO, POTENCIA 2,5 KVAR, TENSAO 220 V, FORNECIDO COM CAPA PROTETORA, RESISTOR INTERNO A UNIDADE CAPACITIVA</t>
  </si>
  <si>
    <t>CAPACITOR TRIFASICO, POTENCIA 5 KVAR, TENSAO 220 V, FORNECIDO COM CAPA PROTETORA, RESISTOR INTERNO A UNIDADE CAPACITIVA</t>
  </si>
  <si>
    <t>CAPIM BRAQUIARIA DECUMBENS/ BRAQUIARINHA, VC *70*% MINIMO</t>
  </si>
  <si>
    <t>CAPTOR FRANKLIN (4 PONTAS), EM LATAO CROMADO, H = 300 MM, DUAS DESCIDAS</t>
  </si>
  <si>
    <t>CAPTOR FRANKLIN (4 PONTAS), EM LATAO CROMADO, H = 300 MM, UMA DESCIDA</t>
  </si>
  <si>
    <t>CAPTOR FRANKLIN (4 PONTAS), EM LATAO CROMADO, H = 350 MM, DUAS DESCIDAS</t>
  </si>
  <si>
    <t>CAPTOR FRANKLIN (4 PONTAS), EM LATAO CROMADO, H=350 MM, UMA DESCIDA</t>
  </si>
  <si>
    <t>CARENAGEM /TAMPA, EM PLASTICO, COR BRANCA, UTILIZADO EM KIT CHASSI METALICO PARA INSTAL. HIDRAULICA DE CUBA SIMPLES SEM MAQUINA DE LAVAR ROUPA, *355* X *670* MM (L X H) (COM FUROS E DEMAIS ENCAIXES)</t>
  </si>
  <si>
    <t>CARENAGEM /TAMPA, EM PLASTICO, COR BRANCA, UTILIZADO EM KIT CHASSI METALICO PARA INSTAL. HIDRAULICA DE TANQUE COM MAQUINA DE LAVAR ROUPA, *360* X *470* MM (L X H) (COM FUROS E DEMAIS ENCAIXES)</t>
  </si>
  <si>
    <t>CARPETE DE NYLON EM MANTA PARA TRAFEGO COMERCIAL PESADO, E = 6 A 7 MM (INSTALADO)</t>
  </si>
  <si>
    <t>CARPETE DE NYLON EM PLACAS 50 X 50 CM PARA TRAFEGO COMERCIAL PESADO, E = 6,5 MM (INSTALADO)</t>
  </si>
  <si>
    <t>CARPETE DE POLIESTER EM MANTA PARA TRAFEGO COMERCIAL PESADO, E = 4 A 5 MM (INSTALADO)</t>
  </si>
  <si>
    <t>CARPETE DE POLIPROPILENO EM MANTA PARA TRAFEGO COMERCIAL MEDIO, E = 5 A 6 MM (INSTALADO)</t>
  </si>
  <si>
    <t>CARPINTEIRO AUXILIAR (MENSALISTA)</t>
  </si>
  <si>
    <t>CARPINTEIRO DE ESQUADRIAS (MENSALISTA)</t>
  </si>
  <si>
    <t>CARPINTEIRO DE FORMAS OU OFICIAL (MENSALISTA)</t>
  </si>
  <si>
    <t>CARRANCA PARA JANELA VENEZIANA DE ABRIR, EM LATAO CROMADO, SIMPLES, PARA APARAFUSAR NA PAREDE</t>
  </si>
  <si>
    <t>CARRINHO DE MAO, EM ACO, COM CAPACIDADE DE *45 A 65* L / *100* KG, PNEU COM CAMARA</t>
  </si>
  <si>
    <t>CARRINHO PLATAFORMA EM MADEIRA COM ESTRUTURA EM ACO, 1500 X 800 MM, COM CAPACIDADE DE 600 KG, 4 RODAS/PNEUS/CAMARAS</t>
  </si>
  <si>
    <t>CARROCERIA FIXA ABERTA DE MADEIRA PARA TRANSPORTE GERAL DE CARGA SECA DIMENSOES APROXIMADAS 2,25 X 4,10 X 0,50 M (INCLUI MONTAGEM, NAO INCLUI CAMINHAO)</t>
  </si>
  <si>
    <t>CARROCERIA FIXA ABERTA DE MADEIRA PARA TRANSPORTE GERAL DE CARGA SECA DIMENSOES APROXIMADAS 2,5 X 6,5 X 0,50 M (INCLUI MONTAGEM, NAO INCLUI CAMINHAO)</t>
  </si>
  <si>
    <t>CARROCERIA FIXA ABERTA DE MADEIRA PARA TRANSPORTE GERAL DE CARGA SECA DIMENSOES APROXIMADAS 2,5 X 7,5 X 0,50 M (INCLUI MONTAGEM, NAO INCLUI CAMINHAO)</t>
  </si>
  <si>
    <t>CAVALETE DE FERRO DOBRAVEL, ALTURA 80 CM</t>
  </si>
  <si>
    <t>CAVALO MECANICO TRACAO 4X2, PESO BRUTO TOTAL 16000 KG, CAPACIDADE MAXIMA DE TRACAO *45000* KG, DISTANCIA ENTRE EIXOS *3,56* M, POTENCIA *330* CV (INCLUI CABINE E CHASSI, NAO INCLUI SEMIRREBOQUE)</t>
  </si>
  <si>
    <t>CAVALO MECANICO TRACAO 4X2, PESO BRUTO TOTAL 16000 KG, CAPACIDADE MAXIMA DE TRACAO *80000* KG, POTENCIA *380* CV (INCLUI CABINE E CHASSI, NAO INCLUI SEMIRREBOQUE)</t>
  </si>
  <si>
    <t>CAVALO MECANICO TRACAO 6X2, PESO BRUTO TOTAL COMBINADO 56000 KG, CAPACIDADE MAXIMA DE TRACAO *66000* KG, POTENCIA *360* CV (INCLUI CABINE E CHASSI, NAO INCLUI SEMIRREBOQUE)</t>
  </si>
  <si>
    <t>CAVOUQUEIRO OU OPERADOR DE PERFURATRIZ / ROMPEDOR (HORISTA)</t>
  </si>
  <si>
    <t>CAVOUQUEIRO OU OPERADOR DE PERFURATRIZ / ROMPEDOR (MENSALISTA)</t>
  </si>
  <si>
    <t>CENTRO DE MEDICAO AGRUPADA, EM POLICARBONATO / PVC, COM 12 MEDIDORES E PROTECAO GERAL (INCLUI BARRAMENTO, DISJUNTORES E ACESSORIOS DE FIXACAO) (PADRAO CONCESSIONARIA LOCAL)</t>
  </si>
  <si>
    <t>CENTRO DE MEDICAO AGRUPADA, EM POLICARBONATO / PVC, COM 16 MEDIDORES E PROTECAO GERAL (INCLUI BARRAMENTO, DISJUNTORES E ACESSORIOS DE FIXACAO) (PADRAO CONCESSIONARIA LOCAL)</t>
  </si>
  <si>
    <t>CENTRO DE MEDICAO AGRUPADA, EM POLICARBONATO / PVC, COM 4 MEDIDORES E PROTECAO GERAL (INCLUI BARRAMENTO, DISJUNTORES E ACESSORIOS DE FIXACAO) (PADRAO CONCESSIONARIA LOCAL)</t>
  </si>
  <si>
    <t>CENTRO DE MEDICAO AGRUPADA, EM POLICARBONATO / PVC, COM 8 MEDIDORES E PROTECAO GERAL (INCLUI BARRAMENTO, DISJUNTORES E ACESSORIOS DE FIXACAO) (PADRAO CONCESSIONARIA LOCAL)</t>
  </si>
  <si>
    <t>CERA LIQUIDA INCOLOR MULTIPISO</t>
  </si>
  <si>
    <t>CHAPA ACO INOX AISI 304 NUMERO 4 (E = 6 MM), ACABAMENTO NUMERO 1 (LAMINADO A QUENTE, FOSCO)</t>
  </si>
  <si>
    <t>CHAPA ACO INOX AISI 304 NUMERO 9 (E = 4 MM), ACABAMENTO NUMERO 1 (LAMINADO A QUENTE, FOSCO)</t>
  </si>
  <si>
    <t>CHAPA DE ACO CARBONO GALVANIZADA, PERFURADA (GRADE FUROS) E = 1,5 MM, DIAMETRO DO FURO = 9,52 MM (FUROS ALTERNADOS HORIZ.)</t>
  </si>
  <si>
    <t>CHAPA DE ACO CARBONO LAMINADO A QUENTE, QUALIDADE ESTRUTURAL, BITOLA 3/16", E =4,75 MM (37,29 KG/M2)</t>
  </si>
  <si>
    <t>CHAPA DE ACO FINA A FRIO BITOLA MSG 20, E = 0,90 MM (7,20 KG/M2)</t>
  </si>
  <si>
    <t>CHAPA DE ACO FINA A FRIO BITOLA MSG 24, E = 0,60 MM (4,80 KG/M2)</t>
  </si>
  <si>
    <t>CHAPA DE ACO FINA A FRIO BITOLA MSG 26, E = 0,45 MM (3,60 KG/M2)</t>
  </si>
  <si>
    <t>CHAPA DE ACO FINA A QUENTE BITOLA MSG 13, E = 2,25 MM (18,00 KG/M2)</t>
  </si>
  <si>
    <t>CHAPA DE ACO FINA A QUENTE BITOLA MSG 14, E = 2,00 MM (16,0 KG/M2)</t>
  </si>
  <si>
    <t>CHAPA DE ACO FINA A QUENTE BITOLA MSG 16, E = 1,50 MM (12,00 KG/M2)</t>
  </si>
  <si>
    <t>CHAPA DE ACO FINA A QUENTE BITOLA MSG 18, E = 1,20 MM (9,60 KG/M2)</t>
  </si>
  <si>
    <t>CHAPA DE ACO FINA A QUENTE BITOLA MSG 3/16", E = 4,75 MM (38,00 KG/M2)</t>
  </si>
  <si>
    <t>CHAPA DE ACO GALVANIZADA BITOLA GSG 14, E = 1,95 MM (15,60 KG/M2)</t>
  </si>
  <si>
    <t>CHAPA DE ACO GALVANIZADA BITOLA GSG 16, E = 1,55 MM (12,40 KG/M2)</t>
  </si>
  <si>
    <t>CHAPA DE ACO GALVANIZADA BITOLA GSG 18, E = 1,25 MM (10,00 KG/M2)</t>
  </si>
  <si>
    <t>CHAPA DE ACO GALVANIZADA BITOLA GSG 20, E = 0,95 MM (7,60 KG/M2)</t>
  </si>
  <si>
    <t>CHAPA DE ACO GALVANIZADA BITOLA GSG 22, E = 0,80 MM (6,40 KG/M2)</t>
  </si>
  <si>
    <t>CHAPA DE ACO GALVANIZADA BITOLA GSG 24, E = 0,64 (5,12 KG/M2)</t>
  </si>
  <si>
    <t>CHAPA DE ACO GALVANIZADA BITOLA GSG 26, E = 0,50 MM (4,00 KG/M2)</t>
  </si>
  <si>
    <t>CHAPA DE ACO GALVANIZADA BITOLA GSG 30, E = 0,35 MM (2,80 KG/M2)</t>
  </si>
  <si>
    <t>CHAPA DE ACO GROSSA, ASTM A36, E = 1" (25,40 MM) 199,18 KG/M2</t>
  </si>
  <si>
    <t>CHAPA DE ACO GROSSA, ASTM A36, E = 1/4" (6,35 MM) 49,79 KG/M2</t>
  </si>
  <si>
    <t>CHAPA DE ACO GROSSA, ASTM A36, E = 3/4" (19,05 MM) 149,39 KG/M2</t>
  </si>
  <si>
    <t>CHAPA DE ACO GROSSA, ASTM A36, E = 3/8" (9,53 MM) 74,69 KG/M2</t>
  </si>
  <si>
    <t>CHAPA DE ACO GROSSA, ASTM A36, E = 5/8" (15,88 MM) 124,49 KG/M2</t>
  </si>
  <si>
    <t>CHAPA DE ACO GROSSA, ASTM A36, E = 7/8" (22,23 MM) 174,28 KG/M2</t>
  </si>
  <si>
    <t>CHAPA DE ACO GROSSA, SAE 1020, BITOLA 1/4", E = 6,35 MM (49,85 KG/M2)</t>
  </si>
  <si>
    <t>CHAPA DE ACO XADREZ PARA PISOS, E = 1/4" (6,30 MM) 54,53 KG/M2</t>
  </si>
  <si>
    <t>CHAPA DE MDF BRANCO LISO 1 FACE, E = 12 MM, DE *2,75 X 1,85* M</t>
  </si>
  <si>
    <t>CHAPA DE MDF BRANCO LISO 1 FACE, E = 15 MM, DE *2,75 X 1,85* M</t>
  </si>
  <si>
    <t>CHAPA DE MDF BRANCO LISO 1 FACE, E = 18 MM, DE *2,75 X 1,85* M</t>
  </si>
  <si>
    <t>CHAPA DE MDF BRANCO LISO 1 FACE, E = 25 MM, DE *2,75 X 1,85* M</t>
  </si>
  <si>
    <t>CHAPA DE MDF BRANCO LISO 1 FACE, E = 6 MM, DE *2,75 X 1,85* M</t>
  </si>
  <si>
    <t>CHAPA DE MDF BRANCO LISO 1 FACE, E = 9 MM, DE *2,75 X 1,85* M</t>
  </si>
  <si>
    <t>CHAPA DE MDF BRANCO LISO 2 FACES, E = 12 MM, DE *2,75 X 1,85* M</t>
  </si>
  <si>
    <t>CHAPA DE MDF BRANCO LISO 2 FACES, E = 15 MM, DE *2,75 X 1,85* M</t>
  </si>
  <si>
    <t>CHAPA DE MDF BRANCO LISO 2 FACES, E = 18 MM, DE *2,75 X 1,85* M</t>
  </si>
  <si>
    <t>CHAPA DE MDF BRANCO LISO 2 FACES, E = 25 MM, DE *2,75 X 1,85* M</t>
  </si>
  <si>
    <t>CHAPA DE MDF BRANCO LISO 2 FACES, E = 6 MM, DE *2,75 X 1,85* M</t>
  </si>
  <si>
    <t>CHAPA DE MDF BRANCO LISO 2 FACES, E = 9 MM, DE *2,75 X 1,85* M</t>
  </si>
  <si>
    <t>CHAPA DE MDF CRU, E = 12 MM, DE *2,75 X 1,85* M</t>
  </si>
  <si>
    <t>CHAPA DE MDF CRU, E = 15 MM, DE *2,75 X 1,85* M</t>
  </si>
  <si>
    <t>CHAPA DE MDF CRU, E = 18 MM, DE *2,75 X 1,85* M</t>
  </si>
  <si>
    <t>CHAPA DE MDF CRU, E = 20 MM, DE *2,75 X 1,85* M</t>
  </si>
  <si>
    <t>CHAPA DE MDF CRU, E = 25 MM, DE *2,75 X 1,85* M</t>
  </si>
  <si>
    <t>CHAPA DE MDF CRU, E = 6 MM, DE *2,75 X 1,85* M</t>
  </si>
  <si>
    <t>CHAPA DE MDF CRU, E = 9 MM, DE *2,75 X 1,85* M</t>
  </si>
  <si>
    <t>CHAPA EM ACO GALVANIZADO PARA STEEL DECK, COM NERVURAS TRAPEZOIDAIS, LARGURA UTIL DE 915 MM E ESPESSURA DE 0,80 MM</t>
  </si>
  <si>
    <t>CHAPA EM ACO GALVANIZADO PARA STEEL DECK, COM NERVURAS TRAPEZOIDAIS, LARGURA UTIL DE 915 MM E ESPESSURA DE 1,25 MM</t>
  </si>
  <si>
    <t>CHAPA PARA EMENDA DE VIGA, EM ACO GROSSO, QUALIDADE ESTRUTURAL, BITOLA 3/16", E= 4,75 MM, 4 FUROS, LARGURA 45 MM, COMPRIMENTO 500 MM</t>
  </si>
  <si>
    <t>CHAPA/PAINEL DE MADEIRA COMPENSADA PLASTIFICADA (MADEIRITE PLASTIFICADO) PARA FORMA DE CONCRETO, DE 2200 X 1100 MM, E = *17* MM</t>
  </si>
  <si>
    <t>CHAPA/PAINEL DE MADEIRA COMPENSADA PLASTIFICADA (MADEIRITE PLASTIFICADO) PARA FORMA DE CONCRETO, DE 2200 X 1100 MM, E = 10 MM</t>
  </si>
  <si>
    <t>CHAPA/PAINEL DE MADEIRA COMPENSADA PLASTIFICADA (MADEIRITE PLASTIFICADO) PARA FORMA DE CONCRETO, DE 2200 X 1100 MM, E = 12 MM</t>
  </si>
  <si>
    <t>CHAPA/PAINEL DE MADEIRA COMPENSADA PLASTIFICADA (MADEIRITE PLASTIFICADO) PARA FORMA DE CONCRETO, DE 2200 X 1100 MM, E = 14 MM</t>
  </si>
  <si>
    <t>CHAPA/PAINEL DE MADEIRA COMPENSADA PLASTIFICADA (MADEIRITE PLASTIFICADO) PARA FORMA DE CONCRETO, DE 2200 X 1100 MM, E = 20 MM</t>
  </si>
  <si>
    <t>CHAPA/PAINEL DE MADEIRA COMPENSADA PLASTIFICADA (MADEIRITE PLASTIFICADO) PARA FORMA DE CONCRETO, DE 2200 X 1100 MM, E = 6 MM</t>
  </si>
  <si>
    <t>CHAPA/PAINEL DE MADEIRA COMPENSADA RESINADA (MADEIRITE RESINADO ROSA) PARA FORMA DE CONCRETO, DE 2200 X 1100 MM, E = 14 MM</t>
  </si>
  <si>
    <t>CHAPA/PAINEL DE MADEIRA COMPENSADA RESINADA (MADEIRITE RESINADO ROSA) PARA FORMA DE CONCRETO, DE 2200 X 1100 MM, E = 20 MM</t>
  </si>
  <si>
    <t>CHAPA/PAINEL DE MADEIRA COMPENSADA RESINADA (MADEIRITE RESINADO ROSA) PARA FORMA DE CONCRETO, DE 2200 X 1100 MM, E = 6 MM</t>
  </si>
  <si>
    <t>CHAPA/PAINEL DE MADEIRA COMPENSADA RESINADA (MADEIRITE RESINADO ROSA) PARA FORMA DE CONCRETO, DE 2200 X 1100 MM, E = 8 A 12 MM</t>
  </si>
  <si>
    <t>CHAVE AJUSTAVEL (INGLESA) 10"</t>
  </si>
  <si>
    <t>CHAVE AJUSTAVEL (INGLESA) 15"</t>
  </si>
  <si>
    <t>CHAVE AJUSTAVEL (INGLESA) 6"</t>
  </si>
  <si>
    <t>CHAVE DE GRIFO DE 24"</t>
  </si>
  <si>
    <t>CHAVE FIXA 19 X 22 MM</t>
  </si>
  <si>
    <t>CHUMBADOR DE ACO GALVANIZADO, 1" X 600 MM, PARA POSTES DE ACO COM BASE, INCLUSO PORCA E ARRUELA</t>
  </si>
  <si>
    <t>CHUMBADOR DE ACO TIPO PARABOLT, * 5/8" X 200* MM, COM PORCA E ARRUELA</t>
  </si>
  <si>
    <t>CHUMBADOR DE ACO ZINCADO, DIAMETRO 1/2", COMPRIMENTO 75 MM</t>
  </si>
  <si>
    <t>CHUVEIRO COMUM EM PLASTICO CROMADO, COM CANO, 4 TEMPERATURAS (110/220 V)</t>
  </si>
  <si>
    <t>CIMENTO BRANCO NAO ESTRUTURAL (CPB - NAO ESTRUTURAL)</t>
  </si>
  <si>
    <t>CIMENTO IMPERMEABILIZANTE DE PEGA ULTRARRAPIDA PARA TAMPONAMENTOS</t>
  </si>
  <si>
    <t>CIMENTO PORTLAND DE ALTO FORNO (AF) CP III-40</t>
  </si>
  <si>
    <t>CIMENTO PORTLAND ESTRUTURAL BRANCO CPB - 32 OU CPB - 40</t>
  </si>
  <si>
    <t>CIMENTO PORTLAND POZOLANICO CP IV-32</t>
  </si>
  <si>
    <t>CINTA CIRCULAR EM ACO GALVANIZADO DE 150 MM DE DIAMETRO PARA FIXACAO DE CAIXA MEDICAO, INCLUI PARAFUSOS E PORCAS</t>
  </si>
  <si>
    <t>CINTA CIRCULAR EM ACO GALVANIZADO DE 210 MM DE DIAMETRO PARA INSTALACAO DE TRANSFORMADOR EM POSTE DE CONCRETO</t>
  </si>
  <si>
    <t>CINTURAO DE SEGURANCA TIPO PARAQUEDISTA, FIVELA EM ACO, AJUSTE NO SUSPENSORIO, CINTURA E PERNAS</t>
  </si>
  <si>
    <t>COBRE ELETROLITICO EM BARRA OU CHAPA</t>
  </si>
  <si>
    <t>COLA BRANCA BASE PVA</t>
  </si>
  <si>
    <t>COLA PARA TUBOS E MANTAS ELASTOMERICAS, A BASE DE SOLVENTE</t>
  </si>
  <si>
    <t>COLAR DE TOMADA EM POLIPROPILENO, PP, COM PARAFUSOS, PARA PEAD, 63 X 1/2" - LIGACAO PREDIAL DE AGUA</t>
  </si>
  <si>
    <t>COLAR DE TOMADA EM POLIPROPILENO, PP, COM PARAFUSOS, PARA PEAD, 63 X 3/4" - LIGACAO PREDIAL DE AGUA</t>
  </si>
  <si>
    <t>COLAR TOMADA PVC, COM TRAVAS, SAIDA COM ROSCA, DE 110 MM X 1/2" OU 110 MM X 3/4", PARA LIGACAO PREDIAL DE AGUA</t>
  </si>
  <si>
    <t>COLAR TOMADA PVC, COM TRAVAS, SAIDA COM ROSCA, DE 32 MM X 1/2" OU 32 MM X 3/4", PARA LIGACAO PREDIAL DE AGUA</t>
  </si>
  <si>
    <t>COLAR TOMADA PVC, COM TRAVAS, SAIDA COM ROSCA, DE 40 MM X 1/2" OU 40 MM X 3/4", PARA LIGACAO PREDIAL DE AGUA</t>
  </si>
  <si>
    <t>COLAR TOMADA PVC, COM TRAVAS, SAIDA COM ROSCA, DE 50 MM X 1/2" OU 50 MM X 3/4", PARA LIGACAO PREDIAL DE AGUA</t>
  </si>
  <si>
    <t>COLAR TOMADA PVC, COM TRAVAS, SAIDA COM ROSCA, DE 75 MM X 1/2" OU 75 MM X 3/4", PARA LIGACAO PREDIAL DE AGUA</t>
  </si>
  <si>
    <t>COLAR TOMADA PVC, COM TRAVAS, SAIDA COM ROSCA, DE 85 MM X 1/2" OU 85 MM X 3/4", PARA LIGACAO PREDIAL DE AGUA</t>
  </si>
  <si>
    <t>COLAR TOMADA PVC, COM TRAVAS, SAIDA ROSCAVEL COM BUCHA DE LATAO, DE 60 MM X 1/2" OU 60 MM X 3/4", PARA LIGACAO PREDIAL DE AGUA</t>
  </si>
  <si>
    <t>COLHER DE PEDREIRO 9", EM ACO, COM CANTOS REDONDOS E CABO DE MADEIRA OU PLASTICO</t>
  </si>
  <si>
    <t>COMPACTADOR DE SOLO A PERCUSSAO (SOQUETE), A GASOLINA 4 TEMPOS, PESO 55 A 65 KG, FORCA DE IMPACTO 1.000 A 1.500 KGF, FREQ. 600 A 700 GOLPES P/ MINUTO, VELOCIDADE TRABALHO DE 10 A 15 M/MIN, POT. DE 2,00 A 3,00 HP</t>
  </si>
  <si>
    <t>COMPENSADO NAVAL - CHAPA/PAINEL EM MADEIRA COMPENSADA PRENSADA, DE 2200 X 1600 MM, E = 10 MM</t>
  </si>
  <si>
    <t>COMPENSADO NAVAL - CHAPA/PAINEL EM MADEIRA COMPENSADA PRENSADA, DE 2200 X 1600 MM, E = 12 MM</t>
  </si>
  <si>
    <t>COMPENSADO NAVAL - CHAPA/PAINEL EM MADEIRA COMPENSADA PRENSADA, DE 2200 X 1600 MM, E = 15 MM</t>
  </si>
  <si>
    <t>COMPENSADO NAVAL - CHAPA/PAINEL EM MADEIRA COMPENSADA PRENSADA, DE 2200 X 1600 MM, E = 18 MM</t>
  </si>
  <si>
    <t>COMPENSADO NAVAL - CHAPA/PAINEL EM MADEIRA COMPENSADA PRENSADA, DE 2200 X 1600 MM, E = 20 MM</t>
  </si>
  <si>
    <t>COMPENSADO NAVAL - CHAPA/PAINEL EM MADEIRA COMPENSADA PRENSADA, DE 2200 X 1600 MM, E = 25 MM</t>
  </si>
  <si>
    <t>COMPENSADO NAVAL - CHAPA/PAINEL EM MADEIRA COMPENSADA PRENSADA, DE 2200 X 1600 MM, E = 4 MM</t>
  </si>
  <si>
    <t>COMPENSADO NAVAL - CHAPA/PAINEL EM MADEIRA COMPENSADA PRENSADA, DE 2200 X 1600 MM, E = 6 MM</t>
  </si>
  <si>
    <t>COMPRESSOR DE AR PROFISSIONAL 10 PCM, *110* L, 140 PSI, 110/220 VOLTS, MONOFASICO</t>
  </si>
  <si>
    <t>COMPRESSOR DE AR REBOCAVEL VAZAO 400 PCM, PRESSAO EFETIVA DE TRABALHO 102 PSI, MOTOR DIESEL, POTENCIA 110 CV</t>
  </si>
  <si>
    <t>COMPRESSOR DE AR REBOCAVEL VAZAO 748 PCM, PRESSAO EFETIVA DE TRABALHO 102 PSI, MOTOR DIESEL, POTENCIA 210 CV</t>
  </si>
  <si>
    <t>COMPRESSOR DE AR REBOCAVEL, VAZAO 250 PCM, PRESSAO EFETIVA DE TRABALHO 102 PSI, MOTOR DIESEL, POTENCIA 81 CV</t>
  </si>
  <si>
    <t>COMPRESSOR DE AR REBOCAVEL, VAZAO 89 PCM, PRESSAO EFETIVA DE TRABALHO *102* PSI, MOTOR DIESEL, POTENCIA *20* CV</t>
  </si>
  <si>
    <t>CONCERTINA CLIPADA (DUPLA) EM ACO GALVANIZADO DE ALTA RESISTENCIA, COM ESPIRAL DE 300 MM, D = 2,76 MM</t>
  </si>
  <si>
    <t>CONCERTINA SIMPLES EM ACO GALVANIZADO DE ALTA RESISTENCIA, COM ESPIRAL DE 300 MM, D = 2,76 MM</t>
  </si>
  <si>
    <t>CONCRETO AUTOADENSAVEL (CAA) CLASSE DE RESISTENCIA C15, ESPALHAMENTO SF2, COM BOMBEAMENTO (DISPONIBILIZACAO DE BOMBA), SEM O LANCAMENTO (NBR 15823)</t>
  </si>
  <si>
    <t>CONCRETO AUTOADENSAVEL (CAA) CLASSE DE RESISTENCIA C20, ESPALHAMENTO SF2, COM BOMBEAMENTO (DISPONIBILIZACAO DE BOMBA), SEM O LANCAMENTO (NBR 15823)</t>
  </si>
  <si>
    <t>CONCRETO AUTOADENSAVEL (CAA) CLASSE DE RESISTENCIA C25, ESPALHAMENTO SF2, COM BOMBEAMENTO (DISPONIBILIZACAO DE BOMBA), SEM O LANCAMENTO (NBR 15823)</t>
  </si>
  <si>
    <t>CONCRETO AUTOADENSAVEL (CAA) CLASSE DE RESISTENCIA C30, ESPALHAMENTO SF2, COM BOMBEAMENTO (DISPONIBILIZACAO DE BOMBA), SEM O LANCAMENTO (NBR 15823)</t>
  </si>
  <si>
    <t>CONCRETO BETUMINOSO USINADO A QUENTE (CBUQ) PARA PAVIMENTACAO ASFALTICA, PADRAO DNIT, FAIXA C, COM CAP 30/45 - AQUISICAO POSTO USINA</t>
  </si>
  <si>
    <t>CONCRETO BETUMINOSO USINADO A QUENTE (CBUQ) PARA PAVIMENTACAO ASFALTICA, PADRAO DNIT, FAIXA C, COM CAP 50/70 - AQUISICAO POSTO USINA</t>
  </si>
  <si>
    <t>CONCRETO BETUMINOSO USINADO A QUENTE (CBUQ) PARA PAVIMENTACAO ASFALTICA, PADRAO DNIT, PARA BINDER, COM CAP 50/70 - AQUISICAO POSTO USINA</t>
  </si>
  <si>
    <t>CONCRETO USINADO BOMBEAVEL, CLASSE DE RESISTENCIA C20, BRITA 0 E 1, SLUMP = 100 +/- 20 MM, COM BOMBEAMENTO (DISPONIBILIZACAO DE BOMBA), SEM O LANCAMENTO (NBR 8953)</t>
  </si>
  <si>
    <t>CONCRETO USINADO BOMBEAVEL, CLASSE DE RESISTENCIA C20, COM BRITA 0 E 1, SLUMP = 100 +/- 20 MM, EXCLUI SERVICO DE BOMBEAMENTO (NBR 8953)</t>
  </si>
  <si>
    <t>CONCRETO USINADO BOMBEAVEL, CLASSE DE RESISTENCIA C20, COM BRITA 0 E 1, SLUMP = 130 +/- 20 MM, EXCLUI SERVICO DE BOMBEAMENTO (NBR 8953)</t>
  </si>
  <si>
    <t>CONCRETO USINADO BOMBEAVEL, CLASSE DE RESISTENCIA C20, COM BRITA 0 E 1, SLUMP = 190 +/- 20 MM, COM BOMBEAMENTO (DISPONIBILIZACAO DE BOMBA), SEM O LANCAMENTO (NBR 8953)</t>
  </si>
  <si>
    <t>CONCRETO USINADO BOMBEAVEL, CLASSE DE RESISTENCIA C20, COM BRITA 0, SLUMP = 220 +/- 20 MM, COM BOMBEAMENTO (DISPONIBILIZACAO DE BOMBA), SEM O LANCAMENTO (NBR 8953)</t>
  </si>
  <si>
    <t>CONCRETO USINADO BOMBEAVEL, CLASSE DE RESISTENCIA C25, COM BRITA 0 E 1, SLUMP = 100 +/- 20 MM, EXCLUI SERVICO DE BOMBEAMENTO (NBR 8953)</t>
  </si>
  <si>
    <t>CONCRETO USINADO BOMBEAVEL, CLASSE DE RESISTENCIA C25, COM BRITA 0 E 1, SLUMP = 130 +/- 20 MM, EXCLUI SERVICO DE BOMBEAMENTO (NBR 8953)</t>
  </si>
  <si>
    <t>CONCRETO USINADO BOMBEAVEL, CLASSE DE RESISTENCIA C25, COM BRITA 0 E 1, SLUMP = 190 +/- 20 MM, EXCLUI SERVICO DE BOMBEAMENTO (NBR 8953)</t>
  </si>
  <si>
    <t>CONCRETO USINADO BOMBEAVEL, CLASSE DE RESISTENCIA C30, COM BRITA 0 E 1, SLUMP = 100 +/- 20 MM, EXCLUI SERVICO DE BOMBEAMENTO (NBR 8953)</t>
  </si>
  <si>
    <t>CONCRETO USINADO BOMBEAVEL, CLASSE DE RESISTENCIA C30, COM BRITA 0 E 1, SLUMP = 130 +/- 20 MM, EXCLUI SERVICO DE BOMBEAMENTO (NBR 8953)</t>
  </si>
  <si>
    <t>CONCRETO USINADO BOMBEAVEL, CLASSE DE RESISTENCIA C30, COM BRITA 0 E 1, SLUMP = 190 +/- 20 MM, EXCLUI SERVICO DE BOMBEAMENTO (NBR 8953)</t>
  </si>
  <si>
    <t>CONCRETO USINADO BOMBEAVEL, CLASSE DE RESISTENCIA C30, COM BRITA 0 E 1, SLUMP = 220 +/- 30 MM, EXCLUI SERVICO DE BOMBEAMENTO (NBR 8953)</t>
  </si>
  <si>
    <t>CONCRETO USINADO BOMBEAVEL, CLASSE DE RESISTENCIA C35, BRITA 0 E 1, SLUMP = 100 +/- 20 MM, COM BOMBEAMENTO (DISPONIBILIZACAO DE BOMBA), SEM O LANCAMENTO (NBR 8953)</t>
  </si>
  <si>
    <t>CONCRETO USINADO BOMBEAVEL, CLASSE DE RESISTENCIA C35, COM BRITA 0 E 1, SLUMP = 100 +/- 20 MM, EXCLUI SERVICO DE BOMBEAMENTO (NBR 8953)</t>
  </si>
  <si>
    <t>CONCRETO USINADO BOMBEAVEL, CLASSE DE RESISTENCIA C40, BRITA 0 E 1, SLUMP = 100 +/- 20 MM, COM BOMBEAMENTO (DISPONIBILIZACAO DE BOMBA), SEM O LANCAMENTO (NBR 8953)</t>
  </si>
  <si>
    <t>CONCRETO USINADO BOMBEAVEL, CLASSE DE RESISTENCIA C40, COM BRITA 0 E 1, SLUMP = 100 +/- 20 MM, EXCLUI SERVICO DE BOMBEAMENTO (NBR 8953)</t>
  </si>
  <si>
    <t>CONCRETO USINADO BOMBEAVEL, CLASSE DE RESISTENCIA C45, BRITA 0 E 1, SLUMP = 100 +/- 20 MM, COM BOMBEAMENTO (DISPONIBILIZACAO DE BOMBA), SEM O LANCAMENTO (NBR 8953)</t>
  </si>
  <si>
    <t>CONCRETO USINADO BOMBEAVEL, CLASSE DE RESISTENCIA C50, BRITA 0 E 1, SLUMP = 100 +/- 20 MM, COM BOMBEAMENTO (DISPONIBILIZACAO DE BOMBA), SEM O LANCAMENTO (NBR 8953)</t>
  </si>
  <si>
    <t>CONCRETO USINADO BOMBEAVEL, CLASSE DE RESISTENCIA C60, COM BRITA 0 E 1, SLUMP = 100 +/- 20 MM, COM BOMBEAMENTO (DISPONIBILIZACAO DE BOMBA), SEM O LANCAMENTO (NBR 8953)</t>
  </si>
  <si>
    <t>CONCRETO USINADO CONVENCIONAL (NAO BOMBEAVEL) CLASSE DE RESISTENCIA C10, COM BRITA 1 E 2, SLUMP = 80 MM +/- 10 MM (NBR 8953)</t>
  </si>
  <si>
    <t>CONCRETO USINADO CONVENCIONAL (NAO BOMBEAVEL) CLASSE DE RESISTENCIA C15, COM BRITA 1 E 2, SLUMP = 80 MM +/- 10 MM (NBR 8953)</t>
  </si>
  <si>
    <t>CONDULETE DE ALUMINIO TIPO B, PARA ELETRODUTO ROSCAVEL DE 1", COM TAMPA CEGA</t>
  </si>
  <si>
    <t>CONDULETE DE ALUMINIO TIPO B, PARA ELETRODUTO ROSCAVEL DE 1/2", COM TAMPA CEGA</t>
  </si>
  <si>
    <t>CONDULETE DE ALUMINIO TIPO B, PARA ELETRODUTO ROSCAVEL DE 3/4", COM TAMPA CEGA</t>
  </si>
  <si>
    <t>CONDULETE DE ALUMINIO TIPO C, PARA ELETRODUTO ROSCAVEL DE 1", COM TAMPA CEGA</t>
  </si>
  <si>
    <t>CONDULETE DE ALUMINIO TIPO C, PARA ELETRODUTO ROSCAVEL DE 1/2", COM TAMPA CEGA</t>
  </si>
  <si>
    <t>CONDULETE DE ALUMINIO TIPO C, PARA ELETRODUTO ROSCAVEL DE 3/4", COM TAMPA CEGA</t>
  </si>
  <si>
    <t>CONDULETE DE ALUMINIO TIPO C, PARA ELETRODUTO ROSCAVEL DE 4", COM TAMPA CEGA</t>
  </si>
  <si>
    <t>CONDULETE DE ALUMINIO TIPO E, PARA ELETRODUTO ROSCAVEL DE 1 1/2", COM TAMPA CEGA</t>
  </si>
  <si>
    <t>CONDULETE DE ALUMINIO TIPO E, PARA ELETRODUTO ROSCAVEL DE 1 1/4", COM TAMPA CEGA</t>
  </si>
  <si>
    <t>CONDULETE DE ALUMINIO TIPO E, PARA ELETRODUTO ROSCAVEL DE 1", COM TAMPA CEGA</t>
  </si>
  <si>
    <t>CONDULETE DE ALUMINIO TIPO E, PARA ELETRODUTO ROSCAVEL DE 1/2", COM TAMPA CEGA</t>
  </si>
  <si>
    <t>CONDULETE DE ALUMINIO TIPO E, PARA ELETRODUTO ROSCAVEL DE 2", COM TAMPA CEGA</t>
  </si>
  <si>
    <t>CONDULETE DE ALUMINIO TIPO E, PARA ELETRODUTO ROSCAVEL DE 3", COM TAMPA CEGA</t>
  </si>
  <si>
    <t>CONDULETE DE ALUMINIO TIPO E, PARA ELETRODUTO ROSCAVEL DE 3/4", COM TAMPA CEGA</t>
  </si>
  <si>
    <t>CONDULETE DE ALUMINIO TIPO E, PARA ELETRODUTO ROSCAVEL DE 4", COM TAMPA CEGA</t>
  </si>
  <si>
    <t>CONDULETE DE ALUMINIO TIPO LR, PARA ELETRODUTO ROSCAVEL DE 1 1/2", COM TAMPA CEGA</t>
  </si>
  <si>
    <t>CONDULETE DE ALUMINIO TIPO LR, PARA ELETRODUTO ROSCAVEL DE 1 1/4", COM TAMPA CEGA</t>
  </si>
  <si>
    <t>CONDULETE DE ALUMINIO TIPO LR, PARA ELETRODUTO ROSCAVEL DE 1", COM TAMPA CEGA</t>
  </si>
  <si>
    <t>CONDULETE DE ALUMINIO TIPO LR, PARA ELETRODUTO ROSCAVEL DE 1/2", COM TAMPA CEGA</t>
  </si>
  <si>
    <t>CONDULETE DE ALUMINIO TIPO LR, PARA ELETRODUTO ROSCAVEL DE 2", COM TAMPA CEGA</t>
  </si>
  <si>
    <t>CONDULETE DE ALUMINIO TIPO LR, PARA ELETRODUTO ROSCAVEL DE 3", COM TAMPA CEGA</t>
  </si>
  <si>
    <t>CONDULETE DE ALUMINIO TIPO LR, PARA ELETRODUTO ROSCAVEL DE 3/4", COM TAMPA CEGA</t>
  </si>
  <si>
    <t>CONDULETE DE ALUMINIO TIPO LR, PARA ELETRODUTO ROSCAVEL DE 4", COM TAMPA CEGA</t>
  </si>
  <si>
    <t>CONDULETE DE ALUMINIO TIPO T, PARA ELETRODUTO ROSCAVEL DE 1 1/2", COM TAMPA CEGA</t>
  </si>
  <si>
    <t>CONDULETE DE ALUMINIO TIPO T, PARA ELETRODUTO ROSCAVEL DE 1 1/4", COM TAMPA CEGA</t>
  </si>
  <si>
    <t>CONDULETE DE ALUMINIO TIPO T, PARA ELETRODUTO ROSCAVEL DE 1", COM TAMPA CEGA</t>
  </si>
  <si>
    <t>CONDULETE DE ALUMINIO TIPO T, PARA ELETRODUTO ROSCAVEL DE 1/2", COM TAMPA CEGA</t>
  </si>
  <si>
    <t>CONDULETE DE ALUMINIO TIPO T, PARA ELETRODUTO ROSCAVEL DE 2", COM TAMPA CEGA</t>
  </si>
  <si>
    <t>CONDULETE DE ALUMINIO TIPO T, PARA ELETRODUTO ROSCAVEL DE 3", COM TAMPA CEGA</t>
  </si>
  <si>
    <t>CONDULETE DE ALUMINIO TIPO T, PARA ELETRODUTO ROSCAVEL DE 3/4", COM TAMPA CEGA</t>
  </si>
  <si>
    <t>CONDULETE DE ALUMINIO TIPO T, PARA ELETRODUTO ROSCAVEL DE 4", COM TAMPA CEGA</t>
  </si>
  <si>
    <t>CONDULETE DE ALUMINIO TIPO TB, PARA ELETRODUTO ROSCAVEL DE 3", COM TAMPA CEGA</t>
  </si>
  <si>
    <t>CONDULETE DE ALUMINIO TIPO X, PARA ELETRODUTO ROSCAVEL DE 1 1/2", COM TAMPA CEGA</t>
  </si>
  <si>
    <t>CONDULETE DE ALUMINIO TIPO X, PARA ELETRODUTO ROSCAVEL DE 1 1/4", COM TAMPA CEGA</t>
  </si>
  <si>
    <t>CONDULETE DE ALUMINIO TIPO X, PARA ELETRODUTO ROSCAVEL DE 1", COM TAMPA CEGA</t>
  </si>
  <si>
    <t>CONDULETE DE ALUMINIO TIPO X, PARA ELETRODUTO ROSCAVEL DE 1/2", COM TAMPA CEGA</t>
  </si>
  <si>
    <t>CONDULETE DE ALUMINIO TIPO X, PARA ELETRODUTO ROSCAVEL DE 2", COM TAMPA CEGA</t>
  </si>
  <si>
    <t>CONDULETE DE ALUMINIO TIPO X, PARA ELETRODUTO ROSCAVEL DE 3", COM TAMPA CEGA</t>
  </si>
  <si>
    <t>CONDULETE DE ALUMINIO TIPO X, PARA ELETRODUTO ROSCAVEL DE 3/4", COM TAMPA CEGA</t>
  </si>
  <si>
    <t>CONDULETE DE ALUMINIO TIPO X, PARA ELETRODUTO ROSCAVEL DE 4", COM TAMPA CEGA</t>
  </si>
  <si>
    <t>CONDULETE EM PVC, TIPO "B", SEM TAMPA, DE 1"</t>
  </si>
  <si>
    <t>CONDULETE EM PVC, TIPO "B", SEM TAMPA, DE 1/2" OU 3/4"</t>
  </si>
  <si>
    <t>CONDULETE EM PVC, TIPO "C", SEM TAMPA, DE 1"</t>
  </si>
  <si>
    <t>CONDULETE EM PVC, TIPO "C", SEM TAMPA, DE 1/2"</t>
  </si>
  <si>
    <t>CONDULETE EM PVC, TIPO "C", SEM TAMPA, DE 3/4"</t>
  </si>
  <si>
    <t>CONDULETE EM PVC, TIPO "E", SEM TAMPA, DE 1"</t>
  </si>
  <si>
    <t>CONDULETE EM PVC, TIPO "E", SEM TAMPA, DE 1/2"</t>
  </si>
  <si>
    <t>CONDULETE EM PVC, TIPO "E", SEM TAMPA, DE 3/4"</t>
  </si>
  <si>
    <t>CONDULETE EM PVC, TIPO "LB", SEM TAMPA, DE 1"</t>
  </si>
  <si>
    <t>CONDULETE EM PVC, TIPO "LB", SEM TAMPA, DE 1/2" OU 3/4"</t>
  </si>
  <si>
    <t>CONDULETE EM PVC, TIPO "LL", SEM TAMPA, DE 1"</t>
  </si>
  <si>
    <t>CONDULETE EM PVC, TIPO "LL", SEM TAMPA, DE 1/2" OU 3/4"</t>
  </si>
  <si>
    <t>CONDULETE EM PVC, TIPO "LR", SEM TAMPA, DE 1"</t>
  </si>
  <si>
    <t>CONDULETE EM PVC, TIPO "LR", SEM TAMPA, DE 1/2"</t>
  </si>
  <si>
    <t>CONDULETE EM PVC, TIPO "LR", SEM TAMPA, DE 3/4"</t>
  </si>
  <si>
    <t>CONDULETE EM PVC, TIPO "T", SEM TAMPA, DE 1"</t>
  </si>
  <si>
    <t>CONDULETE EM PVC, TIPO "T", SEM TAMPA, DE 3/4"</t>
  </si>
  <si>
    <t>CONDULETE EM PVC, TIPO "TB", SEM TAMPA, DE 1"</t>
  </si>
  <si>
    <t>CONDULETE EM PVC, TIPO "TB", SEM TAMPA, DE 1/2" OU 3/4"</t>
  </si>
  <si>
    <t>CONDULETE EM PVC, TIPO "X", SEM TAMPA, DE 1"</t>
  </si>
  <si>
    <t>CONDULETE EM PVC, TIPO "X", SEM TAMPA, DE 1/2"</t>
  </si>
  <si>
    <t>CONDULETE EM PVC, TIPO "X", SEM TAMPA, DE 3/4"</t>
  </si>
  <si>
    <t>CONDUTOR PLUVIAL, PVC, CIRCULAR, DIAMETRO ENTRE 80 E 100 MM, PARA DRENAGEM PLUVIAL PREDIAL</t>
  </si>
  <si>
    <t>CONE DE SINALIZACAO EM PVC FLEXIVEL, H = 70 / 76 CM (NBR 15071)</t>
  </si>
  <si>
    <t>CONE DE SINALIZACAO EM PVC RIGIDO COM FAIXA REFLETIVA, H = 70 / 76 CM</t>
  </si>
  <si>
    <t>CONECTOR / ADAPTADOR F/F, COM INSERTO METALICO, PPR, DN 25 MM X 1/2", PARA AGUA QUENTE E FRIA PREDIAL</t>
  </si>
  <si>
    <t>CONECTOR / ADAPTADOR F/F, COM INSERTO METALICO, PPR, DN 32 MM X 3/4", PARA AGUA QUENTE E FRIA PREDIAL</t>
  </si>
  <si>
    <t>CONECTOR / ADAPTADOR F/M, COM INSERTO METALICO, PPR, DN 25 MM X 1/2", PARA AGUA QUENTE E FRIA PREDIAL</t>
  </si>
  <si>
    <t>CONECTOR / ADAPTADOR F/M, COM INSERTO METALICO, PPR, DN 25 MM X 3/4", PARA AGUA QUENTE E FRIA PREDIAL</t>
  </si>
  <si>
    <t>CONECTOR / ADAPTADOR F/M, COM INSERTO METALICO, PPR, DN 32 MM X 1", PARA AGUA QUENTE E FRIA PREDIAL</t>
  </si>
  <si>
    <t>CONECTOR / ADAPTADOR F/M, COM INSERTO METALICO, PPR, DN 32 MM X 3/4", PARA AGUA QUENTE E FRIA PREDIAL</t>
  </si>
  <si>
    <t>CONECTOR / TOMADA FEMEA RJ 45, CATEGORIA 5 E (CAT 5E) PARA CABOS</t>
  </si>
  <si>
    <t>CONECTOR / TOMADA FEMEA RJ 45, CATEGORIA 6 (CAT 6) PARA CABOS</t>
  </si>
  <si>
    <t>CONECTOR BRONZE/LATAO SEM ANEL DE SOLDA, BOLSA X ROSCA F, 15 MM X 1/2"</t>
  </si>
  <si>
    <t>CONECTOR BRONZE/LATAO SEM ANEL DE SOLDA, BOLSA X ROSCA F, 22 MM X 1/2"</t>
  </si>
  <si>
    <t>CONECTOR BRONZE/LATAO SEM ANEL DE SOLDA, BOLSA X ROSCA F, 22 MM X 3/4"</t>
  </si>
  <si>
    <t>CONECTOR BRONZE/LATAO SEM ANEL DE SOLDA, BOLSA X ROSCA F, 28 MM X 1/2"</t>
  </si>
  <si>
    <t>CONECTOR CURVO 90 GRAUS DE ALUMINIO, BITOLA 1 1/2", PARA ADAPTAR ENTRADA DE ELETRODUTO METALICO FLEXIVEL EM QUADROS</t>
  </si>
  <si>
    <t>CONECTOR CURVO 90 GRAUS DE ALUMINIO, BITOLA 1 1/4", PARA ADAPTAR ENTRADA DE ELETRODUTO METALICO FLEXIVEL EM QUADROS</t>
  </si>
  <si>
    <t>CONECTOR CURVO 90 GRAUS DE ALUMINIO, BITOLA 1", PARA ADAPTAR ENTRADA DE ELETRODUTO METALICO FLEXIVEL EM QUADROS</t>
  </si>
  <si>
    <t>CONECTOR CURVO 90 GRAUS DE ALUMINIO, BITOLA 1/2", PARA ADAPTAR ENTRADA DE ELETRODUTO METALICO FLEXIVEL EM QUADROS</t>
  </si>
  <si>
    <t>CONECTOR CURVO 90 GRAUS DE ALUMINIO, BITOLA 2 1/2", PARA ADAPTAR ENTRADA DE ELETRODUTO METALICO FLEXIVEL EM QUADROS</t>
  </si>
  <si>
    <t>CONECTOR CURVO 90 GRAUS DE ALUMINIO, BITOLA 2", PARA ADAPTAR ENTRADA DE ELETRODUTO METALICO FLEXIVEL EM QUADROS</t>
  </si>
  <si>
    <t>CONECTOR CURVO 90 GRAUS DE ALUMINIO, BITOLA 3", PARA ADAPTAR ENTRADA DE ELETRODUTO METALICO FLEXIVEL EM QUADROS</t>
  </si>
  <si>
    <t>CONECTOR CURVO 90 GRAUS DE ALUMINIO, BITOLA 3/4", PARA ADAPTAR ENTRADA DE ELETRODUTO METALICO FLEXIVEL EM QUADROS</t>
  </si>
  <si>
    <t>CONECTOR CURVO 90 GRAUS DE ALUMINIO, BITOLA 4", PARA ADAPTAR ENTRADA DE ELETRODUTO METALICO FLEXIVEL EM QUADROS</t>
  </si>
  <si>
    <t>CONECTOR DE ALUMINIO TIPO PRENSA CABO, BITOLA 1 1/2", PARA CABOS DE DIAMETRO DE 37 A 40 MM</t>
  </si>
  <si>
    <t>CONECTOR DE ALUMINIO TIPO PRENSA CABO, BITOLA 1 1/4", PARA CABOS DE DIAMETRO DE 31 A 34 MM</t>
  </si>
  <si>
    <t>CONECTOR DE ALUMINIO TIPO PRENSA CABO, BITOLA 1", PARA CABOS DE DIAMETRO DE 22,5 A 25 MM</t>
  </si>
  <si>
    <t>CONECTOR DE ALUMINIO TIPO PRENSA CABO, BITOLA 1/2", PARA CABOS DE DIAMETRO DE 12,5 A 15 MM</t>
  </si>
  <si>
    <t>CONECTOR DE ALUMINIO TIPO PRENSA CABO, BITOLA 2", PARA CABOS DE DIAMETRO DE 47,5 A 50 MM</t>
  </si>
  <si>
    <t>CONECTOR DE ALUMINIO TIPO PRENSA CABO, BITOLA 3/4", PARA CABOS DE DIAMETRO DE 17,5 A 20 MM</t>
  </si>
  <si>
    <t>CONECTOR DE ALUMINIO TIPO PRENSA CABO, BITOLA 3/8", PARA CABOS DE DIAMETRO DE 9 A 10 MM</t>
  </si>
  <si>
    <t>CONECTOR MACHO RJ 45, CATEGORIA 5 E (CAT 5E) PARA CABOS</t>
  </si>
  <si>
    <t>CONECTOR MACHO RJ 45, CATEGORIA 6 (CAT 6) PARA CABOS</t>
  </si>
  <si>
    <t>CONECTOR METALICO TIPO PARAFUSO FENDIDO (SPLIT BOLT), COM SEPARADOR DE CABOS BIMETALICOS, PARA CABOS ATE 25 MM2</t>
  </si>
  <si>
    <t>CONECTOR METALICO TIPO PARAFUSO FENDIDO (SPLIT BOLT), COM SEPARADOR DE CABOS BIMETALICOS, PARA CABOS ATE 50 MM2</t>
  </si>
  <si>
    <t>CONECTOR METALICO TIPO PARAFUSO FENDIDO (SPLIT BOLT), COM SEPARADOR DE CABOS BIMETALICOS, PARA CABOS ATE 70 MM2</t>
  </si>
  <si>
    <t>CONECTOR METALICO TIPO PARAFUSO FENDIDO (SPLIT BOLT), PARA CABOS ATE 10 MM2</t>
  </si>
  <si>
    <t>CONECTOR METALICO TIPO PARAFUSO FENDIDO (SPLIT BOLT), PARA CABOS ATE 120 MM2</t>
  </si>
  <si>
    <t>CONECTOR METALICO TIPO PARAFUSO FENDIDO (SPLIT BOLT), PARA CABOS ATE 150 MM2</t>
  </si>
  <si>
    <t>CONECTOR METALICO TIPO PARAFUSO FENDIDO (SPLIT BOLT), PARA CABOS ATE 16 MM2</t>
  </si>
  <si>
    <t>CONECTOR METALICO TIPO PARAFUSO FENDIDO (SPLIT BOLT), PARA CABOS ATE 185 MM2</t>
  </si>
  <si>
    <t>CONECTOR METALICO TIPO PARAFUSO FENDIDO (SPLIT BOLT), PARA CABOS ATE 25 MM2</t>
  </si>
  <si>
    <t>CONECTOR METALICO TIPO PARAFUSO FENDIDO (SPLIT BOLT), PARA CABOS ATE 35 MM2</t>
  </si>
  <si>
    <t>CONECTOR METALICO TIPO PARAFUSO FENDIDO (SPLIT BOLT), PARA CABOS ATE 50 MM2</t>
  </si>
  <si>
    <t>CONECTOR METALICO TIPO PARAFUSO FENDIDO (SPLIT BOLT), PARA CABOS ATE 6 MM2</t>
  </si>
  <si>
    <t>CONECTOR METALICO TIPO PARAFUSO FENDIDO (SPLIT BOLT), PARA CABOS ATE 70 MM2</t>
  </si>
  <si>
    <t>CONECTOR METALICO TIPO PARAFUSO FENDIDO (SPLIT BOLT), PARA CABOS ATE 95 MM2</t>
  </si>
  <si>
    <t>CONECTOR RETO DE ALUMINIO PARA ELETRODUTO DE 1 1/2", PARA ADAPTAR ENTRADA DE ELETRODUTO METALICO FLEXIVEL EM QUADROS</t>
  </si>
  <si>
    <t>CONECTOR RETO DE ALUMINIO PARA ELETRODUTO DE 1 1/4", PARA ADAPTAR ENTRADA DE ELETRODUTO METALICO FLEXIVEL EM QUADROS</t>
  </si>
  <si>
    <t>CONECTOR RETO DE ALUMINIO PARA ELETRODUTO DE 1", PARA ADAPTAR ENTRADA DE ELETRODUTO METALICO FLEXIVEL EM QUADROS</t>
  </si>
  <si>
    <t>CONECTOR RETO DE ALUMINIO PARA ELETRODUTO DE 1/2", PARA ADAPTAR ENTRADA DE ELETRODUTO METALICO FLEXIVEL EM QUADROS</t>
  </si>
  <si>
    <t>CONECTOR RETO DE ALUMINIO PARA ELETRODUTO DE 2 1/2", PARA ADAPTAR ENTRADA DE ELETRODUTO METALICO FLEXIVEL EM QUADROS</t>
  </si>
  <si>
    <t>CONECTOR RETO DE ALUMINIO PARA ELETRODUTO DE 2", PARA ADAPTAR ENTRADA DE ELETRODUTO METALICO FLEXIVEL EM QUADROS</t>
  </si>
  <si>
    <t>CONECTOR RETO DE ALUMINIO PARA ELETRODUTO DE 3", PARA ADAPTAR ENTRADA DE ELETRODUTO METALICO FLEXIVEL EM QUADROS</t>
  </si>
  <si>
    <t>CONECTOR RETO DE ALUMINIO PARA ELETRODUTO DE 3/4", PARA ADAPTAR ENTRADA DE ELETRODUTO METALICO FLEXIVEL EM QUADROS</t>
  </si>
  <si>
    <t>CONECTOR RETO DE ALUMINIO PARA ELETRODUTO DE 4", PARA ADAPTAR ENTRADA DE ELETRODUTO METALICO FLEXIVEL EM QUADROS</t>
  </si>
  <si>
    <t>CONECTOR, CPVC, SOLDAVEL, 114 MM X 4", PARA AGUA QUENTE</t>
  </si>
  <si>
    <t>CONECTOR, CPVC, SOLDAVEL, 15 MM X 1/2", PARA AGUA QUENTE</t>
  </si>
  <si>
    <t>CONECTOR, CPVC, SOLDAVEL, 22 MM X 1/2", PARA AGUA QUENTE</t>
  </si>
  <si>
    <t>CONECTOR, CPVC, SOLDAVEL, 22 MM X 3/4", PARA AGUA QUENTE</t>
  </si>
  <si>
    <t>CONECTOR, CPVC, SOLDAVEL, 28 MM X 1", PARA AGUA QUENTE</t>
  </si>
  <si>
    <t>CONECTOR, CPVC, SOLDAVEL, 35 MM X 1 1/4", PARA AGUA QUENTE</t>
  </si>
  <si>
    <t>CONECTOR, CPVC, SOLDAVEL, 42 MM X 1 1/2", PARA AGUA QUENTE</t>
  </si>
  <si>
    <t>CONECTOR, CPVC, SOLDAVEL, 54 MM X 2", PARA AGUA QUENTE</t>
  </si>
  <si>
    <t>CONECTOR, CPVC, SOLDAVEL, 73 MM X 2 1/2", PARA AGUA QUENTE</t>
  </si>
  <si>
    <t>CONECTOR, CPVC, SOLDAVEL, 89 MM X 3", PARA AGUA QUENTE</t>
  </si>
  <si>
    <t>CONECTOR/ADAPTADOR FIXO, ROSCA FEMEA, EM PLASTICO, DN 16 MM X 1/2", PARA CONEXAO COM CRIMPAGEM, EM TUBO PEX PARA INST. AGUA QUENTE/FRIA</t>
  </si>
  <si>
    <t>CONECTOR/ADAPTADOR FIXO, ROSCA FEMEA, EM PLASTICO, DN 20 MM X 1/2", PARA CONEXAO COM CRIMPAGEM, EM TUBO PEX PARA INST. AGUA QUENTE/FRIA</t>
  </si>
  <si>
    <t>CONECTOR/ADAPTADOR FIXO, ROSCA FEMEA, EM PLASTICO, DN 20 MM X 3/4", PARA CONEXAO COM CRIMPAGEM, EM TUBO PEX PARA INST. AGUA QUENTE/FRIA</t>
  </si>
  <si>
    <t>CONECTOR/ADAPTADOR FIXO, ROSCA FEMEA, EM PLASTICO, DN 25 MM X 3/4", PARA CONEXAO COM CRIMPAGEM, EM TUBO PEX PARA INST. AGUA QUENTE/FRIA</t>
  </si>
  <si>
    <t>CONECTOR/ADAPTADOR FIXO, ROSCA FEMEA, METALICA, COM ANEL DESLIZANTE, DN 16 MM X 1/2", PARA TUBO PEX PARA INST. AGUA QUENTE/FRIA</t>
  </si>
  <si>
    <t>CONECTOR/ADAPTADOR FIXO, ROSCA FEMEA, METALICA, COM ANEL DESLIZANTE, DN 20 MM X 1/2", PARA TUBO PEX PARA INST. AGUA QUENTE/FRIA</t>
  </si>
  <si>
    <t>CONECTOR/ADAPTADOR FIXO, ROSCA FEMEA, METALICA, COM ANEL DESLIZANTE, DN 20 MM X 3/4", PARA TUBO PEX PARA INST. AGUA QUENTE/FRIA</t>
  </si>
  <si>
    <t>CONECTOR/ADAPTADOR FIXO, ROSCA FEMEA, METALICA, COM ANEL DESLIZANTE, DN 25 MM X 1", PARA TUBO PEX PARA INST. AGUA QUENTE/FRIA</t>
  </si>
  <si>
    <t>CONECTOR/ADAPTADOR FIXO, ROSCA FEMEA, METALICA, COM ANEL DESLIZANTE, DN 25 MM X 3/4", PARA TUBO PEX PARA INST. AGUA QUENTE/FRIA</t>
  </si>
  <si>
    <t>CONECTOR/ADAPTADOR FIXO, ROSCA FEMEA, METALICA, COM ANEL DESLIZANTE, DN 32 MM X 1", PARA TUBO PEX PARA INST. AGUA QUENTE/FRIA</t>
  </si>
  <si>
    <t>CONECTOR/ADAPTADOR MOVEL, ROSCA FEMEA, METALICA, COM ANEL DESLIZANTE, DN 16 MM X 3/4", PARA TUBO PEX PARA INST. AGUA QUENTE/FRIA</t>
  </si>
  <si>
    <t>CONJUNTO ARRUELAS DE VEDACAO 5/16" PARA TELHA FIBROCIMENTO (UMA ARRUELA METALICA E UMA ARRUELA PVC - CONICAS)</t>
  </si>
  <si>
    <t>CONJUNTO DE FERRAGENS PIVO, PARA PORTA PIVOTANTE DE ATE 100 KG, REGULAVEL COM ESFERA, CROMADO - SUPERIOR E INFERIOR - COMPLETO</t>
  </si>
  <si>
    <t>CONJUNTO DE LIGACAO PARA VASO / BACIA SANITARIA, EM PLASTICO BRANCO, COM TUBO, CANOPLA E ANEL DE EXPANSAO (TUBO 1.1/2" X 20 CM)</t>
  </si>
  <si>
    <t>CONJUNTO MONTADO ESTOPIM COM ESPOLETA COMUM NUMERO 8, COM CABECA ACENDEDORA, 1,5 M</t>
  </si>
  <si>
    <t>CONJUNTO PARA FUTSAL COM PAR DE TRAVES OFICIAIS DE 3,00 X 2,00 M EM TUBO DE ACO GALVANIZADO 3" COM REQUADROS EM TUBO DE 1", PINTURA EM PRIMER COM TINTA ESMALTE SINTETICO E REDES DE POLIETILENO FIO 4 MM</t>
  </si>
  <si>
    <t>CONJUNTO PARA QUADRA DE VOLEI COM POSTES EM TUBO DE ACO GALVANIZADO 3", H = *255* CM, PINTURA EM TINTA ESMALTE SINTETICO, REDE DE NYLON COM 2 MM, MALHA 10 X 10 CM E ANTENAS OFICIAIS EM FIBRA DE VIDRO</t>
  </si>
  <si>
    <t>CONJUNTO PRE-MOLDADO COMPOSTO POR GRELHA (0,99 X 0,45 M), QUADRO (1,10 X 0,52 M) E CANTONEIRA (1,10 X 0,35 M), EM CONCRETO ARMADO, COM FCK DE 21 MPA</t>
  </si>
  <si>
    <t>CONTATOR TRIPOLAR, CORRENTE DE *110* A, TENSAO NOMINAL DE *500* V, CATEGORIA AC-2 E AC-3</t>
  </si>
  <si>
    <t>CONTATOR TRIPOLAR, CORRENTE DE *185* A, TENSAO NOMINAL DE *500* V, CATEGORIA AC-2 E AC-3</t>
  </si>
  <si>
    <t>CONTATOR TRIPOLAR, CORRENTE DE *22* A, TENSAO NOMINAL DE *500* V, CATEGORIA AC-2 E AC-3</t>
  </si>
  <si>
    <t>CONTATOR TRIPOLAR, CORRENTE DE *265* A, TENSAO NOMINAL DE *500* V, CATEGORIA AC-2 E AC-3</t>
  </si>
  <si>
    <t>CONTATOR TRIPOLAR, CORRENTE DE *38* A, TENSAO NOMINAL DE *500* V, CATEGORIA AC-2 E AC-3</t>
  </si>
  <si>
    <t>CONTATOR TRIPOLAR, CORRENTE DE *500* A, TENSAO NOMINAL DE *500* V, CATEGORIA AC-2 E AC-3</t>
  </si>
  <si>
    <t>CONTATOR TRIPOLAR, CORRENTE DE *65* A, TENSAO NOMINAL DE *500* V, CATEGORIA AC-2 E AC-3</t>
  </si>
  <si>
    <t>CONTATOR TRIPOLAR, CORRENTE DE 12 A, TENSAO NOMINAL DE *500* V, CATEGORIA AC-2 E AC-3</t>
  </si>
  <si>
    <t>CONTATOR TRIPOLAR, CORRENTE DE 25 A, TENSAO NOMINAL DE *500* V, CATEGORIA AC-2 E AC-3</t>
  </si>
  <si>
    <t>CONTATOR TRIPOLAR, CORRENTE DE 250 A, TENSAO NOMINAL DE *500* V, PARA ACIONAMENTO DE CAPACITORES</t>
  </si>
  <si>
    <t>CONTATOR TRIPOLAR, CORRENTE DE 300 A, TENSAO NOMINAL DE *500* V, CATEGORIA AC-2 E AC-3</t>
  </si>
  <si>
    <t>CONTATOR TRIPOLAR, CORRENTE DE 32 A, TENSAO NOMINAL DE *500* V, CATEGORIA AC-2 E AC-3</t>
  </si>
  <si>
    <t>CONTATOR TRIPOLAR, CORRENTE DE 400 A, TENSAO NOMINAL DE *500* V, CATEGORIA AC-2 E AC-3</t>
  </si>
  <si>
    <t>CONTATOR TRIPOLAR, CORRENTE DE 45 A, TENSAO NOMINAL DE *500* V, CATEGORIA AC-2 E AC-3</t>
  </si>
  <si>
    <t>CONTATOR TRIPOLAR, CORRENTE DE 630 A, TENSAO NOMINAL DE *500* V, CATEGORIA AC-2 E AC-3</t>
  </si>
  <si>
    <t>CONTATOR TRIPOLAR, CORRENTE DE 75 A, TENSAO NOMINAL DE *500* V, CATEGORIA AC-2 E AC-3</t>
  </si>
  <si>
    <t>CONTATOR TRIPOLAR, CORRENTE DE 9 A, TENSAO NOMINAL DE *500* V, CATEGORIA AC-2 E AC-3</t>
  </si>
  <si>
    <t>CONTATOR TRIPOLAR, CORRENTE DE 95 A, TENSAO NOMINAL DE *500* V, CATEGORIA AC-2 E AC-3</t>
  </si>
  <si>
    <t>CONTRA-PORCA SEXTAVADA, DIAMETRO NOMINAL 1 3/8", ALTURA 35 MM</t>
  </si>
  <si>
    <t>CORDA DE POLIAMIDA 12 MM TIPO BOMBEIRO, PARA TRABALHO EM ALTURA</t>
  </si>
  <si>
    <t>100M</t>
  </si>
  <si>
    <t>CORDAO DE COBRE, FLEXIVEL, TORCIDO, CLASSE 4 OU 5, ISOLACAO EM PVC/D, 300 V, 2 CONDUTORES DE 0,5 MM2</t>
  </si>
  <si>
    <t>CORDAO DE COBRE, FLEXIVEL, TORCIDO, CLASSE 4 OU 5, ISOLACAO EM PVC/D, 300 V, 2 CONDUTORES DE 0,75 MM2</t>
  </si>
  <si>
    <t>CORDAO DE COBRE, FLEXIVEL, TORCIDO, CLASSE 4 OU 5, ISOLACAO EM PVC/D, 300 V, 2 CONDUTORES DE 1,0 MM2</t>
  </si>
  <si>
    <t>CORDAO DE COBRE, FLEXIVEL, TORCIDO, CLASSE 4 OU 5, ISOLACAO EM PVC/D, 300 V, 2 CONDUTORES DE 1,5 MM2</t>
  </si>
  <si>
    <t>CORDAO DE COBRE, FLEXIVEL, TORCIDO, CLASSE 4 OU 5, ISOLACAO EM PVC/D, 300 V, 2 CONDUTORES DE 2,5 MM2</t>
  </si>
  <si>
    <t>CORDAO DE COBRE, FLEXIVEL, TORCIDO, CLASSE 4 OU 5, ISOLACAO EM PVC/D, 300 V, 2 CONDUTORES DE 4 MM2</t>
  </si>
  <si>
    <t>CORDEL DETONANTE, NP 05 G/M</t>
  </si>
  <si>
    <t>CORDEL DETONANTE, NP 10 G/M</t>
  </si>
  <si>
    <t>COROA PARA PERFURATRIZ T38, D = 2 1/2", 6 X 4 BOTOES BALISTICOS, FACE PLANA</t>
  </si>
  <si>
    <t>CORTA-TUBOS COM CAPACIDADE DE 6 A 42 MM</t>
  </si>
  <si>
    <t>CORTADEIRA HIDRAULICA DE VERGALHAO, PARA ACO DE DIAMETRO ATE 50 MM, MOTOR ELETRICO TRIFASICO, POTENCIA DE 5,5 HP A 7,5 HP</t>
  </si>
  <si>
    <t>COTOVELO 45 GRAUS DE FERRO GALVANIZADO, COM ROSCA BSP, DE 1 1/2"</t>
  </si>
  <si>
    <t>COTOVELO 45 GRAUS DE FERRO GALVANIZADO, COM ROSCA BSP, DE 1 1/4"</t>
  </si>
  <si>
    <t>COTOVELO 45 GRAUS DE FERRO GALVANIZADO, COM ROSCA BSP, DE 1"</t>
  </si>
  <si>
    <t>COTOVELO 45 GRAUS DE FERRO GALVANIZADO, COM ROSCA BSP, DE 1/2"</t>
  </si>
  <si>
    <t>COTOVELO 45 GRAUS DE FERRO GALVANIZADO, COM ROSCA BSP, DE 2 1/2"</t>
  </si>
  <si>
    <t>COTOVELO 45 GRAUS DE FERRO GALVANIZADO, COM ROSCA BSP, DE 2"</t>
  </si>
  <si>
    <t>COTOVELO 45 GRAUS DE FERRO GALVANIZADO, COM ROSCA BSP, DE 3"</t>
  </si>
  <si>
    <t>COTOVELO 45 GRAUS DE FERRO GALVANIZADO, COM ROSCA BSP, DE 3/4"</t>
  </si>
  <si>
    <t>COTOVELO 45 GRAUS DE FERRO GALVANIZADO, COM ROSCA BSP, DE 4"</t>
  </si>
  <si>
    <t>COTOVELO 45 GRAUS, PEAD PE 100, DE 125 MM, PARA ELETROFUSAO</t>
  </si>
  <si>
    <t>COTOVELO 45 GRAUS, PEAD PE 100, DE 200 MM, PARA ELETROFUSAO</t>
  </si>
  <si>
    <t>COTOVELO 45 GRAUS, PEAD PE 100, DE 32 MM, PARA ELETROFUSAO</t>
  </si>
  <si>
    <t>COTOVELO 45 GRAUS, PEAD PE 100, DE 40 MM, PARA ELETROFUSAO</t>
  </si>
  <si>
    <t>COTOVELO 45 GRAUS, PEAD PE 100, DE 63 MM, PARA ELETROFUSAO</t>
  </si>
  <si>
    <t>COTOVELO 90 GRAUS DE FERRO GALVANIZADO, COM ROSCA BSP MACHO/FEMEA, DE 1 1/2"</t>
  </si>
  <si>
    <t>COTOVELO 90 GRAUS DE FERRO GALVANIZADO, COM ROSCA BSP MACHO/FEMEA, DE 1 1/4"</t>
  </si>
  <si>
    <t>COTOVELO 90 GRAUS DE FERRO GALVANIZADO, COM ROSCA BSP MACHO/FEMEA, DE 1"</t>
  </si>
  <si>
    <t>COTOVELO 90 GRAUS DE FERRO GALVANIZADO, COM ROSCA BSP MACHO/FEMEA, DE 1/2"</t>
  </si>
  <si>
    <t>COTOVELO 90 GRAUS DE FERRO GALVANIZADO, COM ROSCA BSP MACHO/FEMEA, DE 2 1/2"</t>
  </si>
  <si>
    <t>COTOVELO 90 GRAUS DE FERRO GALVANIZADO, COM ROSCA BSP MACHO/FEMEA, DE 2"</t>
  </si>
  <si>
    <t>COTOVELO 90 GRAUS DE FERRO GALVANIZADO, COM ROSCA BSP MACHO/FEMEA, DE 3"</t>
  </si>
  <si>
    <t>COTOVELO 90 GRAUS DE FERRO GALVANIZADO, COM ROSCA BSP MACHO/FEMEA, DE 3/4"</t>
  </si>
  <si>
    <t>COTOVELO 90 GRAUS DE FERRO GALVANIZADO, COM ROSCA BSP, DE 1 1/2"</t>
  </si>
  <si>
    <t>COTOVELO 90 GRAUS DE FERRO GALVANIZADO, COM ROSCA BSP, DE 1/2"</t>
  </si>
  <si>
    <t>COTOVELO 90 GRAUS DE FERRO GALVANIZADO, COM ROSCA BSP, DE 2 1/2"</t>
  </si>
  <si>
    <t>COTOVELO 90 GRAUS DE FERRO GALVANIZADO, COM ROSCA BSP, DE 2"</t>
  </si>
  <si>
    <t>COTOVELO 90 GRAUS DE FERRO GALVANIZADO, COM ROSCA BSP, DE 3/4"</t>
  </si>
  <si>
    <t>COTOVELO 90 GRAUS DE FERRO GALVANIZADO, COM ROSCA BSP, DE 4"</t>
  </si>
  <si>
    <t>COTOVELO 90 GRAUS DE FERRO GALVANIZADO, COM ROSCA BSP, DE 5"</t>
  </si>
  <si>
    <t>COTOVELO 90 GRAUS DE FERRO GALVANIZADO, COM ROSCA BSP, DE 6"</t>
  </si>
  <si>
    <t>COTOVELO 90 GRAUS, PEAD PE 100, DE 125 MM, PARA ELETROFUSAO</t>
  </si>
  <si>
    <t>COTOVELO 90 GRAUS, PEAD PE 100, DE 20 MM, PARA ELETROFUSAO</t>
  </si>
  <si>
    <t>COTOVELO 90 GRAUS, PEAD PE 100, DE 200 MM, PARA ELETROFUSAO</t>
  </si>
  <si>
    <t>COTOVELO 90 GRAUS, PEAD PE 100, DE 32 MM, PARA ELETROFUSAO</t>
  </si>
  <si>
    <t>COTOVELO 90 GRAUS, PEAD PE 100, DE 63 MM, PARA ELETROFUSAO</t>
  </si>
  <si>
    <t>COTOVELO BRONZE/LATAO SEM ANEL DE SOLDA, BOLSA X ROSCA F, 15MM X 1/2"</t>
  </si>
  <si>
    <t>COTOVELO BRONZE/LATAO SEM ANEL DE SOLDA, BOLSA X ROSCA F, 22MM X 1/2"</t>
  </si>
  <si>
    <t>COTOVELO BRONZE/LATAO SEM ANEL DE SOLDA, BOLSA X ROSCA F, 22MM X 3/4"</t>
  </si>
  <si>
    <t>COTOVELO DE COBRE 90 GRAUS SEM ANEL DE SOLDA, BOLSA X BOLSA, 104 MM</t>
  </si>
  <si>
    <t>COTOVELO DE COBRE 90 GRAUS SEM ANEL DE SOLDA, BOLSA X BOLSA, 15 MM</t>
  </si>
  <si>
    <t>COTOVELO DE COBRE 90 GRAUS SEM ANEL DE SOLDA, BOLSA X BOLSA, 22 MM</t>
  </si>
  <si>
    <t>COTOVELO DE COBRE 90 GRAUS SEM ANEL DE SOLDA, BOLSA X BOLSA, 28 MM</t>
  </si>
  <si>
    <t>COTOVELO DE COBRE 90 GRAUS SEM ANEL DE SOLDA, BOLSA X BOLSA, 35 MM</t>
  </si>
  <si>
    <t>COTOVELO DE COBRE 90 GRAUS SEM ANEL DE SOLDA, BOLSA X BOLSA, 42 MM</t>
  </si>
  <si>
    <t>COTOVELO DE COBRE 90 GRAUS SEM ANEL DE SOLDA, BOLSA X BOLSA, 54 MM</t>
  </si>
  <si>
    <t>COTOVELO DE COBRE 90 GRAUS SEM ANEL DE SOLDA, BOLSA X BOLSA, 66 MM</t>
  </si>
  <si>
    <t>COTOVELO DE COBRE 90 GRAUS SEM ANEL DE SOLDA, BOLSA X BOLSA, 79 MM</t>
  </si>
  <si>
    <t>COTOVELO DE REDUCAO 90 GRAUS DE FERRO GALVANIZADO, COM ROSCA BSP, DE 1 1/2" X 1"</t>
  </si>
  <si>
    <t>COTOVELO DE REDUCAO 90 GRAUS DE FERRO GALVANIZADO, COM ROSCA BSP, DE 1 1/2" X 3/4"</t>
  </si>
  <si>
    <t>COTOVELO DE REDUCAO 90 GRAUS DE FERRO GALVANIZADO, COM ROSCA BSP, DE 1 1/4" X 1"</t>
  </si>
  <si>
    <t>COTOVELO DE REDUCAO 90 GRAUS DE FERRO GALVANIZADO, COM ROSCA BSP, DE 1" X 1/2"</t>
  </si>
  <si>
    <t>COTOVELO DE REDUCAO 90 GRAUS DE FERRO GALVANIZADO, COM ROSCA BSP, DE 1" X 3/4"</t>
  </si>
  <si>
    <t>COTOVELO DE REDUCAO 90 GRAUS DE FERRO GALVANIZADO, COM ROSCA BSP, DE 2 1/2" X 2"</t>
  </si>
  <si>
    <t>COTOVELO DE REDUCAO 90 GRAUS DE FERRO GALVANIZADO, COM ROSCA BSP, DE 2" X 1 1/2"</t>
  </si>
  <si>
    <t>COTOVELO DE REDUCAO 90 GRAUS DE FERRO GALVANIZADO, COM ROSCA BSP, DE 3/4" X 1/2"</t>
  </si>
  <si>
    <t>COTOVELO HORIZONTAL RETO 90 GRAUS PARA ELETROCALHA, EM CHAPA PERFURADA DE ACO GALVANIZADO ESPESSURA #14, 700 X 50 MM (L X A), SEM VIROLA, SEM TAMPA</t>
  </si>
  <si>
    <t>COTOVELO HORIZONTAL RETO 90 GRAUS, PARA ELETROCALHA, EM CHAPA LISA DE ACO GALVANIZADO ESPESSURA # 22, 150 X 50 MM (L X A), SEM VIROLA, SEM TAMPA</t>
  </si>
  <si>
    <t>COTOVELO HORIZONTAL RETO 90 GRAUS, PARA ELETROCALHA, EM CHAPA LISA DE ACO GALVANIZADO ESPESSURA #14, 700 X 50 MM (L X A), SEM VIROLA, SEM TAMPA</t>
  </si>
  <si>
    <t>COTOVELO HORIZONTAL RETO 90 GRAUS, PARA ELETROCALHA, EM CHAPA LISA DE ACO GALVANIZADO ESPESSURA #14, 800 X 50 MM (L X A), SEM VIROLA, SEM TAMPA</t>
  </si>
  <si>
    <t>COTOVELO HORIZONTAL RETO 90 GRAUS, PARA ELETROCALHA, EM CHAPA LISA DE ACO GALVANIZADO ESPESSURA #16, 500 X 50 MM (L X A), SEM VIROLA, SEM TAMPA</t>
  </si>
  <si>
    <t>COTOVELO HORIZONTAL RETO 90 GRAUS, PARA ELETROCALHA, EM CHAPA LISA DE ACO GALVANIZADO ESPESSURA #16, 600 X 50 MM (L X A), SEM VIROLA, SEM TAMPA</t>
  </si>
  <si>
    <t>COTOVELO HORIZONTAL RETO 90 GRAUS, PARA ELETROCALHA, EM CHAPA LISA DE ACO GALVANIZADO ESPESSURA #18, 300 X 50 MM (L X A), SEM VIROLA, SEM TAMPA</t>
  </si>
  <si>
    <t>COTOVELO HORIZONTAL RETO 90 GRAUS, PARA ELETROCALHA, EM CHAPA LISA DE ACO GALVANIZADO ESPESSURA #18, 400 X 50 MM (L X A), SEM VIROLA, SEM TAMPA</t>
  </si>
  <si>
    <t>COTOVELO HORIZONTAL RETO 90 GRAUS, PARA ELETROCALHA, EM CHAPA LISA DE ACO GALVANIZADO ESPESSURA #22, 100 X 50 MM (L X A), SEM VIROLA, SEM TAMPA</t>
  </si>
  <si>
    <t>COTOVELO HORIZONTAL RETO 90 GRAUS, PARA ELETROCALHA, EM CHAPA LISA DE ACO GALVANIZADO ESPESSURA #22, 125 X 50 MM (L X A), SEM VIROLA, SEM TAMPA</t>
  </si>
  <si>
    <t>COTOVELO HORIZONTAL RETO 90 GRAUS, PARA ELETROCALHA, EM CHAPA LISA DE ACO GALVANIZADO ESPESSURA #22, 200 X 50 MM (L X A), SEM VIROLA, SEM TAMPA</t>
  </si>
  <si>
    <t>COTOVELO HORIZONTAL RETO 90 GRAUS, PARA ELETROCALHA, EM CHAPA LISA DE ACO GALVANIZADO ESPESSURA #22, 250 X 50 MM (L X A), SEM VIROLA, SEM TAMPA</t>
  </si>
  <si>
    <t>COTOVELO HORIZONTAL RETO 90 GRAUS, PARA ELETROCALHA, EM CHAPA LISA DE ACO GALVANIZADO ESPESSURA #22, 50 X 50 MM (L X A), SEM VIROLA, SEM TAMPA</t>
  </si>
  <si>
    <t>COTOVELO HORIZONTAL RETO 90 GRAUS, PARA ELETROCALHA, EM CHAPA LISA DE ACO GALVANIZADO ESPESSURA #22, 75 X 50 MM (L X A), SEM VIROLA, SEM TAMPA</t>
  </si>
  <si>
    <t>COTOVELO HORIZONTAL RETO 90 GRAUS, PARA ELETROCALHA, EM CHAPA PERFURADA DE ACO GALVANIZADO ESPESSURA #14, 800 X 50 MM (L X A), SEM VIROLA, SEM TAMPA</t>
  </si>
  <si>
    <t>COTOVELO HORIZONTAL RETO 90 GRAUS, PARA ELETROCALHA, EM CHAPA PERFURADA DE ACO GALVANIZADO ESPESSURA #16, 500 X 50 MM (L X A), SEM VIROLA, SEM TAMPA</t>
  </si>
  <si>
    <t>COTOVELO HORIZONTAL RETO 90 GRAUS, PARA ELETROCALHA, EM CHAPA PERFURADA DE ACO GALVANIZADO ESPESSURA #16, 600 X 50 MM (L X A), SEM VIROLA, SEM TAMPA</t>
  </si>
  <si>
    <t>COTOVELO HORIZONTAL RETO 90 GRAUS, PARA ELETROCALHA, EM CHAPA PERFURADA DE ACO GALVANIZADO ESPESSURA #18, 300 X 50 MM (L X A), SEM VIROLA, SEM TAMPA</t>
  </si>
  <si>
    <t>COTOVELO HORIZONTAL RETO 90 GRAUS, PARA ELETROCALHA, EM CHAPA PERFURADA DE ACO GALVANIZADO ESPESSURA #18, 400 X 50 MM (L X A), SEM VIROLA, SEM TAMPA</t>
  </si>
  <si>
    <t>COTOVELO HORIZONTAL RETO 90 GRAUS, PARA ELETROCALHA, EM CHAPA PERFURADA DE ACO GALVANIZADO ESPESSURA #22, 125 X 50 MM (L X A), SEM VIROLA, SEM TAMPA</t>
  </si>
  <si>
    <t>COTOVELO HORIZONTAL RETO 90 GRAUS, PARA ELETROCALHA, EM CHAPA PERFURADA DE ACO GALVANIZADO ESPESSURA #22, 150 X 50 MM (L X A), SEM VIROLA, SEM TAMPA</t>
  </si>
  <si>
    <t>COTOVELO HORIZONTAL RETO 90 GRAUS, PARA ELETROCALHA, EM CHAPA PERFURADA DE ACO GALVANIZADO ESPESSURA #22, 200 X 50 MM (L X A), SEM VIROLA, SEM TAMPA</t>
  </si>
  <si>
    <t>COTOVELO HORIZONTAL RETO 90 GRAUS, PARA ELETROCALHA, EM CHAPA PERFURADA DE ACO GALVANIZADO ESPESSURA #22, 250 X 50 MM (L X A), SEM VIROLA, SEM TAMPA</t>
  </si>
  <si>
    <t>COTOVELO HORIZONTAL RETO 90 GRAUS, PARA ELETROCALHA, EM CHAPA PERFURADA DE ACO GALVANIZADO ESPESSURA #22, 50 X 50 MM (L X A), SEM VIROLA, SEM TAMPA</t>
  </si>
  <si>
    <t>COTOVELO HORIZONTAL RETO 90 GRAUS, PARA ELETROCALHA, EM CHAPA PERFURADA DE ACO GALVANIZADO ESPESSURA #22, 75 X 50 MM (L X A), SEM VIROLA, SEM TAMPA</t>
  </si>
  <si>
    <t>COTOVELO HORIZONTAL RETO, 90 GRAUS, PARA ELETROCALHA, EM CHAPA PERFURADA DE ACO GALVANIZADO ESPESSURA #22, 100 X 50 MM (L X A), SEM VIROLA, SEM TAMPA</t>
  </si>
  <si>
    <t>COTOVELO/JOELHO 90 GRAUS, EM POLIPROPILENO, PN 16, PARA TUBOS PEAD, 20 X 20 MM - LIGACAO PREDIAL DE AGUA</t>
  </si>
  <si>
    <t>COTOVELO/JOELHO 90 GRAUS, EM POLIPROPILENO, PN 16, PARA TUBOS PEAD, 32 X 32 MM - LIGACAO PREDIAL DE AGUA</t>
  </si>
  <si>
    <t>COTOVELO/JOELHO COM ADAPTADOR, 90 GRAUS, EM POLIPROPILENO, PN 16, PARA TUBOS PEAD, 20 MM X 1/2" - LIGACAO PREDIAL DE AGUA</t>
  </si>
  <si>
    <t>COTOVELO/JOELHO COM ADAPTADOR, 90 GRAUS, EM POLIPROPILENO, PN 16, PARA TUBOS PEAD, 20 MM X 3/4" - LIGACAO PREDIAL DE AGUA</t>
  </si>
  <si>
    <t>COTOVELO/JOELHO COM ADAPTADOR, 90 GRAUS, EM POLIPROPILENO, PN 16, PARA TUBOS PEAD, 32 MM X 1" - LIGACAO PREDIAL DE AGUA</t>
  </si>
  <si>
    <t>CREMONA RETANGULAR INJETADA LISA COM CHAVE, COM CASTANHA / ALCA, EM LATAO, COM ACABAMENTO CROMADO, DE SOBREPOR / EMBUTIR</t>
  </si>
  <si>
    <t>CREMONA RETANGULAR INJETADA LISA, COM CASTANHA / ALCA, EM LATAO, COM ACABAMENTO CROMADO, DE SOBREPOR / EMBUTIR</t>
  </si>
  <si>
    <t>CRUZETA DE CONCRETO LEVE, COMP. 2000 MM SECAO, 90 X 90 MM</t>
  </si>
  <si>
    <t>CRUZETA DE FERRO GALVANIZADO, COM ROSCA BSP, DE 1 1/2"</t>
  </si>
  <si>
    <t>CRUZETA DE FERRO GALVANIZADO, COM ROSCA BSP, DE 1 1/4"</t>
  </si>
  <si>
    <t>CRUZETA DE FERRO GALVANIZADO, COM ROSCA BSP, DE 1"</t>
  </si>
  <si>
    <t>CRUZETA DE FERRO GALVANIZADO, COM ROSCA BSP, DE 1/2"</t>
  </si>
  <si>
    <t>CRUZETA DE FERRO GALVANIZADO, COM ROSCA BSP, DE 2 1/2"</t>
  </si>
  <si>
    <t>CRUZETA DE FERRO GALVANIZADO, COM ROSCA BSP, DE 2"</t>
  </si>
  <si>
    <t>CRUZETA DE FERRO GALVANIZADO, COM ROSCA BSP, DE 3"</t>
  </si>
  <si>
    <t>CRUZETA DE FERRO GALVANIZADO, COM ROSCA BSP, DE 3/4"</t>
  </si>
  <si>
    <t>CRUZETA DE MADEIRA TRATADA, *90 X 115 X 2400* MM, EM EUCALIPTO OU EQUIVALENTE DA REGIAO</t>
  </si>
  <si>
    <t>CUBA ACO INOX (AISI 304) DE EMBUTIR COM VALVULA 3 1/2", DE *40 X 34 X 12* CM</t>
  </si>
  <si>
    <t>CUBA ACO INOX (AISI 304) DE EMBUTIR COM VALVULA 3 1/2", DE *46 X 30 X 12* CM</t>
  </si>
  <si>
    <t>CUBA ACO INOX (AISI 304) DE EMBUTIR COM VALVULA DE 3 1/2", DE *56 X 33 X 12* CM</t>
  </si>
  <si>
    <t>CUMEEIRA ARTICULADA (ABA INFERIOR) PARA TELHA ONDULADA DE FIBROCIMENTO E = 4 MM, ABA *330* MM, COMPRIMENTO 500 MM (SEM AMIANTO)</t>
  </si>
  <si>
    <t>CUMEEIRA NORMAL PARA TELHA ESTRUTURAL DE FIBROCIMENTO 2 ABAS, E = 6 MM, DE 1050 X 935 MM (SEM AMIANTO)</t>
  </si>
  <si>
    <t>CUMEEIRA NORMAL PARA TELHA ONDULADA DE FIBROCIMENTO, E = 6 MM, ABA 300 MM, COMPRIMENTO 1100 MM (SEM AMIANTO)</t>
  </si>
  <si>
    <t>CUMEEIRA PARA TELHA CERAMICA, COMPRIMENTO DE *41* CM, RENDIMENTO DE *3* TELHAS/M</t>
  </si>
  <si>
    <t>CUMEEIRA PARA TELHA DE CONCRETO, PARA 2 AGUAS DE TELHADO, COR CINZA, RENDIMENTO DE *3* TELHAS/M</t>
  </si>
  <si>
    <t>CUMEEIRA SHED PARA TELHA ONDULADA DE FIBROCIMENTO, E = 6 MM, ABA 280 MM, COMPRIMENTO 1100 MM (SEM AMIANTO)</t>
  </si>
  <si>
    <t>CUMEEIRA UNIVERSAL PARA TELHA ONDULADA DE FIBROCIMENTO, E = 6 MM, ABA 210 MM, COMPRIMENTO 1100 MM (SEM AMIANTO)</t>
  </si>
  <si>
    <t>CURVA 135 GRAUS PARA ELETRODUTO, EM ACO GALVANIZADO ELETROLITICO, COM ROSCA, DIAMETRO DE 100 MM (4")</t>
  </si>
  <si>
    <t>CURVA 135 GRAUS PARA ELETRODUTO, EM ACO GALVANIZADO ELETROLITICO, COM ROSCA, DIAMETRO DE 15 MM (1/2"), ESPESSURA DE 1,50 MM</t>
  </si>
  <si>
    <t>CURVA 135 GRAUS PARA ELETRODUTO, EM ACO GALVANIZADO ELETROLITICO, COM ROSCA, DIAMETRO DE 20 MM (3/4"), ESPESSURA DE 1,50 MM</t>
  </si>
  <si>
    <t>CURVA 135 GRAUS PARA ELETRODUTO, EM ACO GALVANIZADO ELETROLITICO, COM ROSCA, DIAMETRO DE 25 MM (1"), ESPESSURA DE 1,50 MM</t>
  </si>
  <si>
    <t>CURVA 135 GRAUS PARA ELETRODUTO, EM ACO GALVANIZADO ELETROLITICO, COM ROSCA, DIAMETRO DE 32 MM (1 1/4"), ESPESSURA DE 1,50 MM</t>
  </si>
  <si>
    <t>CURVA 135 GRAUS PARA ELETRODUTO, EM ACO GALVANIZADO ELETROLITICO, COM ROSCA, DIAMETRO DE 40 MM (1 1/2"), ESPESSURA DE 1,50 MM</t>
  </si>
  <si>
    <t>CURVA 135 GRAUS PARA ELETRODUTO, EM ACO GALVANIZADO ELETROLITICO, COM ROSCA, DIAMETRO DE 50 MM (2")</t>
  </si>
  <si>
    <t>CURVA 135 GRAUS PARA ELETRODUTO, EM ACO GALVANIZADO ELETROLITICO, COM ROSCA, DIAMETRO DE 65 MM (2 1/2")</t>
  </si>
  <si>
    <t>CURVA 135 GRAUS PARA ELETRODUTO, EM ACO GALVANIZADO ELETROLITICO, COM ROSCA, DIAMETRO DE 80 MM (3")</t>
  </si>
  <si>
    <t>CURVA 135 GRAUS, DE PVC RIGIDO ROSCAVEL, DE 1", PARA ELETRODUTO</t>
  </si>
  <si>
    <t>CURVA 135 GRAUS, DE PVC RIGIDO ROSCAVEL, DE 3/4", PARA ELETRODUTO</t>
  </si>
  <si>
    <t>CURVA 180 GRAUS, DE PVC RIGIDO ROSCAVEL, DE 1 1/2", PARA ELETRODUTO</t>
  </si>
  <si>
    <t>CURVA 180 GRAUS, DE PVC RIGIDO ROSCAVEL, DE 1 1/4", PARA ELETRODUTO</t>
  </si>
  <si>
    <t>CURVA 180 GRAUS, DE PVC RIGIDO ROSCAVEL, DE 1", PARA ELETRODUTO</t>
  </si>
  <si>
    <t>CURVA 180 GRAUS, DE PVC RIGIDO ROSCAVEL, DE 1/2", PARA ELETRODUTO</t>
  </si>
  <si>
    <t>CURVA 180 GRAUS, DE PVC RIGIDO ROSCAVEL, DE 2", PARA ELETRODUTO</t>
  </si>
  <si>
    <t>CURVA 180 GRAUS, DE PVC RIGIDO ROSCAVEL, DE 3/4", PARA ELETRODUTO</t>
  </si>
  <si>
    <t>CURVA 45 GRAUS DE COBRE SEM ANEL DE SOLDA, BOLSA X BOLSA, 15 MM</t>
  </si>
  <si>
    <t>CURVA 45 GRAUS DE COBRE SEM ANEL DE SOLDA, BOLSA X BOLSA, 22 MM</t>
  </si>
  <si>
    <t>CURVA 45 GRAUS DE COBRE SEM ANEL DE SOLDA, BOLSA X BOLSA, 28 MM</t>
  </si>
  <si>
    <t>CURVA 45 GRAUS DE COBRE SEM ANEL DE SOLDA, BOLSA X BOLSA, 35 MM</t>
  </si>
  <si>
    <t>CURVA 45 GRAUS DE COBRE SEM ANEL DE SOLDA, BOLSA X BOLSA, 42 MM</t>
  </si>
  <si>
    <t>CURVA 45 GRAUS DE COBRE SEM ANEL DE SOLDA, BOLSA X BOLSA, 54 MM</t>
  </si>
  <si>
    <t>CURVA 45 GRAUS DE COBRE SEM ANEL DE SOLDA, BOLSA X BOLSA, 66 MM</t>
  </si>
  <si>
    <t>CURVA 45 GRAUS DE FERRO GALVANIZADO, COM ROSCA BSP FEMEA, DE 1 1/2"</t>
  </si>
  <si>
    <t>CURVA 45 GRAUS DE FERRO GALVANIZADO, COM ROSCA BSP FEMEA, DE 1 1/4"</t>
  </si>
  <si>
    <t>CURVA 45 GRAUS DE FERRO GALVANIZADO, COM ROSCA BSP FEMEA, DE 1"</t>
  </si>
  <si>
    <t>CURVA 45 GRAUS DE FERRO GALVANIZADO, COM ROSCA BSP FEMEA, DE 1/2"</t>
  </si>
  <si>
    <t>CURVA 45 GRAUS DE FERRO GALVANIZADO, COM ROSCA BSP FEMEA, DE 2 1/2"</t>
  </si>
  <si>
    <t>CURVA 45 GRAUS DE FERRO GALVANIZADO, COM ROSCA BSP FEMEA, DE 2"</t>
  </si>
  <si>
    <t>CURVA 45 GRAUS DE FERRO GALVANIZADO, COM ROSCA BSP FEMEA, DE 3"</t>
  </si>
  <si>
    <t>CURVA 45 GRAUS DE FERRO GALVANIZADO, COM ROSCA BSP FEMEA, DE 3/4"</t>
  </si>
  <si>
    <t>CURVA 45 GRAUS DE FERRO GALVANIZADO, COM ROSCA BSP FEMEA, DE 4"</t>
  </si>
  <si>
    <t>CURVA 45 GRAUS DE FERRO GALVANIZADO, COM ROSCA BSP MACHO/FEMEA, DE 1 1/2"</t>
  </si>
  <si>
    <t>CURVA 45 GRAUS DE FERRO GALVANIZADO, COM ROSCA BSP MACHO/FEMEA, DE 1 1/4"</t>
  </si>
  <si>
    <t>CURVA 45 GRAUS DE FERRO GALVANIZADO, COM ROSCA BSP MACHO/FEMEA, DE 1"</t>
  </si>
  <si>
    <t>CURVA 45 GRAUS DE FERRO GALVANIZADO, COM ROSCA BSP MACHO/FEMEA, DE 1/2"</t>
  </si>
  <si>
    <t>CURVA 45 GRAUS DE FERRO GALVANIZADO, COM ROSCA BSP MACHO/FEMEA, DE 2 1/2"</t>
  </si>
  <si>
    <t>CURVA 45 GRAUS DE FERRO GALVANIZADO, COM ROSCA BSP MACHO/FEMEA, DE 2"</t>
  </si>
  <si>
    <t>CURVA 45 GRAUS DE FERRO GALVANIZADO, COM ROSCA BSP MACHO/FEMEA, DE 3"</t>
  </si>
  <si>
    <t>CURVA 45 GRAUS DE FERRO GALVANIZADO, COM ROSCA BSP MACHO/FEMEA, DE 3/4"</t>
  </si>
  <si>
    <t>CURVA 45 GRAUS EM ACO CARBONO, SOLDAVEL, PRESSAO 3.000 LBS, DN 1 1/2"</t>
  </si>
  <si>
    <t>CURVA 45 GRAUS EM ACO CARBONO, SOLDAVEL, PRESSAO 3.000 LBS, DN 1 1/4"</t>
  </si>
  <si>
    <t>CURVA 45 GRAUS EM ACO CARBONO, SOLDAVEL, PRESSAO 3.000 LBS, DN 1"</t>
  </si>
  <si>
    <t>CURVA 45 GRAUS EM ACO CARBONO, SOLDAVEL, PRESSAO 3.000 LBS, DN 1/2"</t>
  </si>
  <si>
    <t>CURVA 45 GRAUS EM ACO CARBONO, SOLDAVEL, PRESSAO 3.000 LBS, DN 2 1/2"</t>
  </si>
  <si>
    <t>CURVA 45 GRAUS EM ACO CARBONO, SOLDAVEL, PRESSAO 3.000 LBS, DN 2"</t>
  </si>
  <si>
    <t>CURVA 45 GRAUS EM ACO CARBONO, SOLDAVEL, PRESSAO 3.000 LBS, DN 3"</t>
  </si>
  <si>
    <t>CURVA 45 GRAUS EM ACO CARBONO, SOLDAVEL, PRESSAO 3.000 LBS, DN 3/4"</t>
  </si>
  <si>
    <t>CURVA 45 GRAUS PARA ELETRODUTO, EM ACO GALVANIZADO ELETROLITICO, COM ROSCA, DIAMETRO DE 20 MM (3/4"), ESPESSURA DE 1,50 MM</t>
  </si>
  <si>
    <t>CURVA 45 GRAUS PARA ELETRODUTO, EM ACO GALVANIZADO ELETROLITICO, COM ROSCA, DIAMETRO DE 25 MM (1"), ESPESSURA DE 1,50 MM</t>
  </si>
  <si>
    <t>CURVA 45 GRAUS PARA ELETRODUTO, EM ACO GALVANIZADO ELETROLITICO, COM ROSCA, DIAMETRO DE 40 MM (1 1/2"), ESPESSURA DE 1,50 MM</t>
  </si>
  <si>
    <t>CURVA 45 GRAUS RANHURADA EM FERRO FUNDIDO, DN 50 MM (2")</t>
  </si>
  <si>
    <t>CURVA 45 GRAUS RANHURADA EM FERRO FUNDIDO, DN 65 MM (2 1/2")</t>
  </si>
  <si>
    <t>CURVA 45 GRAUS RANHURADA EM FERRO FUNDIDO, DN 80 MM (3")</t>
  </si>
  <si>
    <t>CURVA 90 GRAUS DE BARRA CHATA EM ALUMINIO 3/4" X 1/4" X 300 MM</t>
  </si>
  <si>
    <t>CURVA 90 GRAUS DE FERRO GALVANIZADO, COM ROSCA BSP FEMEA, DE 1 1/2"</t>
  </si>
  <si>
    <t>CURVA 90 GRAUS DE FERRO GALVANIZADO, COM ROSCA BSP FEMEA, DE 1 1/4"</t>
  </si>
  <si>
    <t>CURVA 90 GRAUS DE FERRO GALVANIZADO, COM ROSCA BSP FEMEA, DE 1"</t>
  </si>
  <si>
    <t>CURVA 90 GRAUS DE FERRO GALVANIZADO, COM ROSCA BSP FEMEA, DE 1/2"</t>
  </si>
  <si>
    <t>CURVA 90 GRAUS DE FERRO GALVANIZADO, COM ROSCA BSP FEMEA, DE 2 1/2"</t>
  </si>
  <si>
    <t>CURVA 90 GRAUS DE FERRO GALVANIZADO, COM ROSCA BSP FEMEA, DE 2"</t>
  </si>
  <si>
    <t>CURVA 90 GRAUS DE FERRO GALVANIZADO, COM ROSCA BSP FEMEA, DE 3"</t>
  </si>
  <si>
    <t>CURVA 90 GRAUS DE FERRO GALVANIZADO, COM ROSCA BSP FEMEA, DE 3/4"</t>
  </si>
  <si>
    <t>CURVA 90 GRAUS DE FERRO GALVANIZADO, COM ROSCA BSP FEMEA, DE 4"</t>
  </si>
  <si>
    <t>CURVA 90 GRAUS DE FERRO GALVANIZADO, COM ROSCA BSP MACHO, DE 1 1/2"</t>
  </si>
  <si>
    <t>CURVA 90 GRAUS DE FERRO GALVANIZADO, COM ROSCA BSP MACHO, DE 1 1/4"</t>
  </si>
  <si>
    <t>CURVA 90 GRAUS DE FERRO GALVANIZADO, COM ROSCA BSP MACHO, DE 1"</t>
  </si>
  <si>
    <t>CURVA 90 GRAUS DE FERRO GALVANIZADO, COM ROSCA BSP MACHO, DE 1/2"</t>
  </si>
  <si>
    <t>CURVA 90 GRAUS DE FERRO GALVANIZADO, COM ROSCA BSP MACHO, DE 2 1/2"</t>
  </si>
  <si>
    <t>CURVA 90 GRAUS DE FERRO GALVANIZADO, COM ROSCA BSP MACHO, DE 2"</t>
  </si>
  <si>
    <t>CURVA 90 GRAUS DE FERRO GALVANIZADO, COM ROSCA BSP MACHO, DE 3"</t>
  </si>
  <si>
    <t>CURVA 90 GRAUS DE FERRO GALVANIZADO, COM ROSCA BSP MACHO, DE 3/4"</t>
  </si>
  <si>
    <t>CURVA 90 GRAUS DE FERRO GALVANIZADO, COM ROSCA BSP MACHO, DE 4"</t>
  </si>
  <si>
    <t>CURVA 90 GRAUS DE FERRO GALVANIZADO, COM ROSCA BSP MACHO, DE 6"</t>
  </si>
  <si>
    <t>CURVA 90 GRAUS DE FERRO GALVANIZADO, COM ROSCA BSP MACHO/FEMEA, DE 1 1/2"</t>
  </si>
  <si>
    <t>CURVA 90 GRAUS DE FERRO GALVANIZADO, COM ROSCA BSP MACHO/FEMEA, DE 1 1/4"</t>
  </si>
  <si>
    <t>CURVA 90 GRAUS DE FERRO GALVANIZADO, COM ROSCA BSP MACHO/FEMEA, DE 1"</t>
  </si>
  <si>
    <t>CURVA 90 GRAUS DE FERRO GALVANIZADO, COM ROSCA BSP MACHO/FEMEA, DE 1/2"</t>
  </si>
  <si>
    <t>CURVA 90 GRAUS DE FERRO GALVANIZADO, COM ROSCA BSP MACHO/FEMEA, DE 2 1/2"</t>
  </si>
  <si>
    <t>CURVA 90 GRAUS DE FERRO GALVANIZADO, COM ROSCA BSP MACHO/FEMEA, DE 2"</t>
  </si>
  <si>
    <t>CURVA 90 GRAUS DE FERRO GALVANIZADO, COM ROSCA BSP MACHO/FEMEA, DE 3"</t>
  </si>
  <si>
    <t>CURVA 90 GRAUS DE FERRO GALVANIZADO, COM ROSCA BSP MACHO/FEMEA, DE 3/4"</t>
  </si>
  <si>
    <t>CURVA 90 GRAUS DE FERRO GALVANIZADO, COM ROSCA BSP MACHO/FEMEA, DE 4"</t>
  </si>
  <si>
    <t>CURVA 90 GRAUS EM ACO CARBONO, RAIO CURTO, SOLDAVEL, PRESSAO 3.000 LBS, DN 1 1/2"</t>
  </si>
  <si>
    <t>CURVA 90 GRAUS EM ACO CARBONO, RAIO CURTO, SOLDAVEL, PRESSAO 3.000 LBS, DN 1 1/4"</t>
  </si>
  <si>
    <t>CURVA 90 GRAUS EM ACO CARBONO, RAIO CURTO, SOLDAVEL, PRESSAO 3.000 LBS, DN 1"</t>
  </si>
  <si>
    <t>CURVA 90 GRAUS EM ACO CARBONO, RAIO CURTO, SOLDAVEL, PRESSAO 3.000 LBS, DN 1/2"</t>
  </si>
  <si>
    <t>CURVA 90 GRAUS EM ACO CARBONO, RAIO CURTO, SOLDAVEL, PRESSAO 3.000 LBS, DN 2 1/2"</t>
  </si>
  <si>
    <t>CURVA 90 GRAUS EM ACO CARBONO, RAIO CURTO, SOLDAVEL, PRESSAO 3.000 LBS, DN 2"</t>
  </si>
  <si>
    <t>CURVA 90 GRAUS EM ACO CARBONO, RAIO CURTO, SOLDAVEL, PRESSAO 3.000 LBS, DN 3"</t>
  </si>
  <si>
    <t>CURVA 90 GRAUS EM ACO CARBONO, RAIO CURTO, SOLDAVEL, PRESSAO 3.000 LBS, DN 3/4"</t>
  </si>
  <si>
    <t>CURVA 90 GRAUS PARA ELETRODUTO, EM ACO GALVANIZADO ELETROLITICO, COM ROSCA, DIAMETRO DE 100 MM (4")</t>
  </si>
  <si>
    <t>CURVA 90 GRAUS PARA ELETRODUTO, EM ACO GALVANIZADO ELETROLITICO, COM ROSCA, DIAMETRO DE 15 MM (1/2"), ESPESSURA DE 1,50 MM</t>
  </si>
  <si>
    <t>CURVA 90 GRAUS PARA ELETRODUTO, EM ACO GALVANIZADO ELETROLITICO, COM ROSCA, DIAMETRO DE 20 MM (3/4"), ESPESSURA DE 1,50 MM</t>
  </si>
  <si>
    <t>CURVA 90 GRAUS PARA ELETRODUTO, EM ACO GALVANIZADO ELETROLITICO, COM ROSCA, DIAMETRO DE 25 MM (1"), ESPESSURA DE 1,50 MM</t>
  </si>
  <si>
    <t>CURVA 90 GRAUS PARA ELETRODUTO, EM ACO GALVANIZADO ELETROLITICO, COM ROSCA, DIAMETRO DE 32 MM (1 1/4"), ESPESSURA DE 1,50 MM</t>
  </si>
  <si>
    <t>CURVA 90 GRAUS PARA ELETRODUTO, EM ACO GALVANIZADO ELETROLITICO, COM ROSCA, DIAMETRO DE 40 MM (1 1/2"), ESPESSURA DE 1,50 MM</t>
  </si>
  <si>
    <t>CURVA 90 GRAUS PARA ELETRODUTO, EM ACO GALVANIZADO ELETROLITICO, COM ROSCA, DIAMETRO DE 50 MM (2")</t>
  </si>
  <si>
    <t>CURVA 90 GRAUS PARA ELETRODUTO, EM ACO GALVANIZADO ELETROLITICO, COM ROSCA, DIAMETRO DE 65 MM (2 1/2")</t>
  </si>
  <si>
    <t>CURVA 90 GRAUS PARA ELETRODUTO, EM ACO GALVANIZADO ELETROLITICO, COM ROSCA, DIAMETRO DE 80 MM (3")</t>
  </si>
  <si>
    <t>CURVA 90 GRAUS RANHURADA EM FERRO FUNDIDO, DN 50 MM (2")</t>
  </si>
  <si>
    <t>CURVA 90 GRAUS, CURTA, DE PVC RIGIDO ROSCAVEL, DE 1", PARA ELETRODUTO</t>
  </si>
  <si>
    <t>CURVA 90 GRAUS, CURTA, DE PVC RIGIDO ROSCAVEL, DE 1/2", PARA ELETRODUTO</t>
  </si>
  <si>
    <t>CURVA 90 GRAUS, CURTA, DE PVC RIGIDO ROSCAVEL, DE 3/4", PARA ELETRODUTO</t>
  </si>
  <si>
    <t>CURVA 90 GRAUS, LONGA, DE PVC RIGIDO ROSCAVEL, DE 1 1/2", PARA ELETRODUTO</t>
  </si>
  <si>
    <t>CURVA 90 GRAUS, LONGA, DE PVC RIGIDO ROSCAVEL, DE 1 1/4", PARA ELETRODUTO</t>
  </si>
  <si>
    <t>CURVA 90 GRAUS, LONGA, DE PVC RIGIDO ROSCAVEL, DE 1", PARA ELETRODUTO</t>
  </si>
  <si>
    <t>CURVA 90 GRAUS, LONGA, DE PVC RIGIDO ROSCAVEL, DE 1/2", PARA ELETRODUTO</t>
  </si>
  <si>
    <t>CURVA 90 GRAUS, LONGA, DE PVC RIGIDO ROSCAVEL, DE 2 1/2", PARA ELETRODUTO</t>
  </si>
  <si>
    <t>CURVA 90 GRAUS, LONGA, DE PVC RIGIDO ROSCAVEL, DE 2", PARA ELETRODUTO</t>
  </si>
  <si>
    <t>CURVA 90 GRAUS, LONGA, DE PVC RIGIDO ROSCAVEL, DE 3", PARA ELETRODUTO</t>
  </si>
  <si>
    <t>CURVA 90 GRAUS, LONGA, DE PVC RIGIDO ROSCAVEL, DE 3/4", PARA ELETRODUTO</t>
  </si>
  <si>
    <t>CURVA 90 GRAUS, LONGA, DE PVC RIGIDO ROSCAVEL, DE 4", PARA ELETRODUTO</t>
  </si>
  <si>
    <t>CURVA CPVC, 90 GRAUS, SOLDAVEL, 15 MM, PARA AGUA QUENTE</t>
  </si>
  <si>
    <t>CURVA CPVC, 90 GRAUS, SOLDAVEL, 22 MM, PARA AGUA QUENTE</t>
  </si>
  <si>
    <t>CURVA CPVC, 90 GRAUS, SOLDAVEL, 28 MM, PARA AGUA QUENTE</t>
  </si>
  <si>
    <t>CURVA DE PVC 45 GRAUS, SOLDAVEL, 25 MM, COR MARROM, PARA AGUA FRIA PREDIAL</t>
  </si>
  <si>
    <t>CURVA DE PVC 45 GRAUS, SOLDAVEL, 32 MM, COR MARROM, PARA AGUA FRIA PREDIAL</t>
  </si>
  <si>
    <t>CURVA DE PVC 45 GRAUS, SOLDAVEL, 40 MM, COR MARROM, PARA AGUA FRIA PREDIAL</t>
  </si>
  <si>
    <t>CURVA DE PVC 45 GRAUS, SOLDAVEL, 50 MM, COR MARROM, PARA AGUA FRIA PREDIAL</t>
  </si>
  <si>
    <t>CURVA DE PVC 45 GRAUS, SOLDAVEL, 60 MM, COR MARROM, PARA AGUA FRIA PREDIAL</t>
  </si>
  <si>
    <t>CURVA DE PVC 45 GRAUS, SOLDAVEL, 75 MM, COR MARROM, PARA AGUA FRIA PREDIAL</t>
  </si>
  <si>
    <t>CURVA DE PVC 45 GRAUS, SOLDAVEL, 85 MM, COR MARROM, PARA AGUA FRIA PREDIAL</t>
  </si>
  <si>
    <t>CURVA DE PVC 90 GRAUS, SOLDAVEL, 110 MM, COR MARROM, PARA AGUA FRIA PREDIAL</t>
  </si>
  <si>
    <t>CURVA DE PVC 90 GRAUS, SOLDAVEL, 50 MM, COR MARROM, PARA AGUA FRIA PREDIAL</t>
  </si>
  <si>
    <t>CURVA DE PVC 90 GRAUS, SOLDAVEL, 60 MM, COR MARROM, PARA AGUA FRIA PREDIAL</t>
  </si>
  <si>
    <t>CURVA DE PVC 90 GRAUS, SOLDAVEL, 75 MM, COR MARROM, PARA AGUA FRIA PREDIAL</t>
  </si>
  <si>
    <t>CURVA DE PVC 90 GRAUS, SOLDAVEL, 85 MM, COR MARROM, PARA AGUA FRIA PREDIAL</t>
  </si>
  <si>
    <t>CURVA DE PVC, 90 GRAUS, SERIE R, DN 100 MM, PARA ESGOTO PREDIAL</t>
  </si>
  <si>
    <t>CURVA DE TRANSPOSICAO BRONZE/LATAO SEM ANEL DE SOLDA, BOLSA X BOLSA, 15 MM</t>
  </si>
  <si>
    <t>CURVA DE TRANSPOSICAO BRONZE/LATAO SEM ANEL DE SOLDA, BOLSA X BOLSA, 22 MM</t>
  </si>
  <si>
    <t>CURVA DE TRANSPOSICAO BRONZE/LATAO SEM ANEL DE SOLDA, BOLSA X BOLSA, 28 MM</t>
  </si>
  <si>
    <t>CURVA DE TRANSPOSICAO, CPVC, SOLDAVEL, 15 MM</t>
  </si>
  <si>
    <t>CURVA DE TRANSPOSICAO, CPVC, SOLDAVEL, 22 MM</t>
  </si>
  <si>
    <t>CURVA DE TRANSPOSICAO, PVC SOLDAVEL, 20 MM, COR MARROM, PARA AGUA FRIA PREDIAL</t>
  </si>
  <si>
    <t>CURVA DE TRANSPOSICAO, PVC, SOLDAVEL, 25 MM, COR MARROM, PARA AGUA FRIA PREDIAL</t>
  </si>
  <si>
    <t>CURVA DE TRANSPOSICAO, PVC, SOLDAVEL, 32 MM, COR MARROM, PARA AGUA FRIA PREDIAL</t>
  </si>
  <si>
    <t>CURVA HORIZONTAL 90 GRAUS PERFURADA, PARA ELETROCALHA, EM CHAPA DE ACO GALVANIZADO ESPESSURA #14, 700 X 50 MM (L X A), SEM VIROLA, SEM TAMPA</t>
  </si>
  <si>
    <t>CURVA HORIZONTAL 90 GRAUS PERFURADA, PARA ELETROCALHA, EM CHAPA DE ACO GALVANIZADO ESPESSURA #14, 800 X 50 MM (L X A), SEM VIROLA, SEM TAMPA</t>
  </si>
  <si>
    <t>CURVA HORIZONTAL 90 GRAUS PERFURADA, PARA ELETROCALHA, EM CHAPA DE ACO GALVANIZADO ESPESSURA #16, 500 X 50 MM (L X A), SEM VIROLA, SEM TAMPA</t>
  </si>
  <si>
    <t>CURVA HORIZONTAL 90 GRAUS PERFURADA, PARA ELETROCALHA, EM CHAPA DE ACO GALVANIZADO ESPESSURA #16, 600 X 50 MM (L X A), SEM VIROLA, SEM TAMPA</t>
  </si>
  <si>
    <t>CURVA HORIZONTAL 90 GRAUS PERFURADA, PARA ELETROCALHA, EM CHAPA DE ACO GALVANIZADO ESPESSURA #18, 300 X 50 MM (L X A), SEM VIROLA, SEM TAMPA</t>
  </si>
  <si>
    <t>CURVA HORIZONTAL 90 GRAUS PERFURADA, PARA ELETROCALHA, EM CHAPA DE ACO GALVANIZADO ESPESSURA #18, 400 X 50 MM (L X A), SEM VIROLA, SEM TAMPA</t>
  </si>
  <si>
    <t>CURVA HORIZONTAL 90 GRAUS PERFURADA, PARA ELETROCALHA, EM CHAPA DE ACO GALVANIZADO ESPESSURA #22, 100 X 50 MM (L X A), SEM VIROLA, SEM TAMPA</t>
  </si>
  <si>
    <t>CURVA HORIZONTAL 90 GRAUS PERFURADA, PARA ELETROCALHA, EM CHAPA DE ACO GALVANIZADO ESPESSURA #22, 125 X 50 MM (L X A), SEM VIROLA, SEM TAMPA</t>
  </si>
  <si>
    <t>CURVA HORIZONTAL 90 GRAUS PERFURADA, PARA ELETROCALHA, EM CHAPA DE ACO GALVANIZADO ESPESSURA #22, 150 X 50 MM (L X A), SEM VIROLA, SEM TAMPA</t>
  </si>
  <si>
    <t>CURVA HORIZONTAL 90 GRAUS PERFURADA, PARA ELETROCALHA, EM CHAPA DE ACO GALVANIZADO ESPESSURA #22, 200 X 50 MM (L X A), SEM VIROLA, SEM TAMPA</t>
  </si>
  <si>
    <t>CURVA HORIZONTAL 90 GRAUS PERFURADA, PARA ELETROCALHA, EM CHAPA DE ACO GALVANIZADO ESPESSURA #22, 250 X 50 MM (L X A), SEM VIROLA, SEM TAMPA</t>
  </si>
  <si>
    <t>CURVA HORIZONTAL 90 GRAUS PERFURADA, PARA ELETROCALHA, EM CHAPA DE ACO GALVANIZADO ESPESSURA #22, 50 X 50 MM (L X A), SEM VIROLA, SEM TAMPA</t>
  </si>
  <si>
    <t>CURVA HORIZONTAL 90 GRAUS PERFURADA, PARA ELETROCALHA, EM CHAPA DE ACO GALVANIZADO ESPESSURA #22, 75 X 50 MM (L X A), SEM VIROLA, SEM TAMPA</t>
  </si>
  <si>
    <t>CURVA LONGA PVC, PB, JE, 45 GRAUS, DN 100 MM, PARA REDE COLETORA ESGOTO</t>
  </si>
  <si>
    <t>CURVA LONGA PVC, PB, JE, 45 GRAUS, DN 150 MM, PARA REDE COLETORA ESGOTO</t>
  </si>
  <si>
    <t>CURVA LONGA PVC, PB, JE, 90 GRAUS, DN 100 MM, PARA REDE COLETORA ESGOTO</t>
  </si>
  <si>
    <t>CURVA LONGA PVC, PB, JE, 90 GRAUS, DN 150 MM, PARA REDE COLETORA ESGOTO</t>
  </si>
  <si>
    <t>CURVA PPR 90 GRAUS, F/F, DN 20 MM, PARA AGUA QUENTE PREDIAL</t>
  </si>
  <si>
    <t>CURVA PPR 90 GRAUS, F/F, DN 25 MM, PARA AGUA QUENTE PREDIAL</t>
  </si>
  <si>
    <t>CURVA PVC 90 GRAUS, ROSCAVEL, 1 1/4", COR BRANCA, AGUA FRIA PREDIAL</t>
  </si>
  <si>
    <t>CURVA PVC 90 GRAUS, ROSCAVEL, 1", COR BRANCA, AGUA FRIA PREDIAL</t>
  </si>
  <si>
    <t>CURVA PVC 90 GRAUS, ROSCAVEL, 1/2", COR BRANCA, AGUA FRIA PREDIAL</t>
  </si>
  <si>
    <t>CURVA PVC 90 GRAUS, ROSCAVEL, 3/4", COR BRANCA, AGUA FRIA PREDIAL</t>
  </si>
  <si>
    <t>CURVA PVC CURTA 90 GRAUS, DN 75 MM, PARA ESGOTO PREDIAL</t>
  </si>
  <si>
    <t>CURVA PVC LONGA 90 GRAUS, DN 40 MM, PARA ESGOTO PREDIAL</t>
  </si>
  <si>
    <t>CURVA PVC LONGA 90 GRAUS, DN 50 MM, PARA ESGOTO PREDIAL</t>
  </si>
  <si>
    <t>CURVA PVC LONGA 90 GRAUS, DN 75 MM, PARA ESGOTO PREDIAL</t>
  </si>
  <si>
    <t>CURVA PVC PBA, JE, PB, 45 GRAUS, DN 100 / DE 110 MM, PARA REDE DE AGUA</t>
  </si>
  <si>
    <t>CURVA PVC PBA, JE, PB, 45 GRAUS, DN 50 / DE 60 MM, PARA REDE DE AGUA</t>
  </si>
  <si>
    <t>CURVA PVC PBA, JE, PB, 45 GRAUS, DN 75 / DE 85 MM, PARA REDE DE AGUA</t>
  </si>
  <si>
    <t>CURVA PVC PBA, JE, PB, 90 GRAUS, DN 100 / DE 110 MM, PARA REDE DE AGUA</t>
  </si>
  <si>
    <t>CURVA PVC PBA, JE, PB, 90 GRAUS, DN 50 / DE 60 MM, PARA REDE DE AGUA</t>
  </si>
  <si>
    <t>CURVA PVC PBA, JE, PB, 90 GRAUS, DN 75 / DE 85 MM, PARA REDE DE AGUA</t>
  </si>
  <si>
    <t>CURVA PVC, BB, JE, 45 GRAUS, DN 250 MM, PARA TUBO CORRUGADO E/OU LISO, REDE COLETORA ESGOTO</t>
  </si>
  <si>
    <t>CURVA PVC, BB, JE, 90 GRAUS, DN 200 MM, PARA TUBO CORRUGADO E/OU LISO, REDE COLETORA ESGOTO</t>
  </si>
  <si>
    <t>CURVA PVC, BB, JE, 90 GRAUS, DN 250 MM, PARA TUBO CORRUGADO E/OU LISO, REDE COLETORA ESGOTO</t>
  </si>
  <si>
    <t>CURVA PVC, SERIE R, 87.30 GRAUS, CURTA, PARA PE-DE-COLUNA, DN 100 MM, PARA ESGOTO PREDIAL</t>
  </si>
  <si>
    <t>CURVA PVC, SERIE R, 87.30 GRAUS, CURTA, PARA PE-DE-COLUNA, DN 150 MM, PARA ESGOTO PREDIAL</t>
  </si>
  <si>
    <t>CURVA PVC, SERIE R, 87.30 GRAUS, CURTA, PARA PE-DE-COLUNA, DN 75 MM, PARA ESGOTO PREDIAL</t>
  </si>
  <si>
    <t>DENTE PARA FRESADORA</t>
  </si>
  <si>
    <t>DESEMPENADEIRA DE ACO DENTADA 12 X *25* CM, DENTES 8 X 8 MM, CABO FECHADO DE MADEIRA</t>
  </si>
  <si>
    <t>DESEMPENADEIRA DE ACO LISA 12 X *25* CM COM CABO FECHADO DE MADEIRA</t>
  </si>
  <si>
    <t>DESEMPENADEIRA DE MADEIRA *16 X 27* CM</t>
  </si>
  <si>
    <t>DESEMPENADEIRA PLASTICA LISA *14 X 27* CM</t>
  </si>
  <si>
    <t>DESENHISTA PROJETISTA (HORISTA)</t>
  </si>
  <si>
    <t>DESENHISTA PROJETISTA (MENSALISTA)</t>
  </si>
  <si>
    <t>DESINFETANTE PRONTO USO</t>
  </si>
  <si>
    <t>DESMOLDANTE PARA CONCRETO ESTAMPADO</t>
  </si>
  <si>
    <t>DESMOLDANTE PARA FORMAS METALICAS A BASE DE OLEO VEGETAL</t>
  </si>
  <si>
    <t>DETECTOR DE TENSAO 90 V A 1000 V (CAT IV)</t>
  </si>
  <si>
    <t>DETERGENTE NEUTRO USO GERAL, CONCENTRADO</t>
  </si>
  <si>
    <t>DISCO DE BORRACHA PARA LIXADEIRA RIGIDO 7" COM ARRUELA CENTRAL</t>
  </si>
  <si>
    <t>DISCO DE CORTE DIAMANTADO SEGMENTADO DIAMETRO DE 180 MM PARA ESMERILHADEIRA 7"</t>
  </si>
  <si>
    <t>DISCO DE CORTE DIAMANTADO SEGMENTADO, DIAMETRO DE *110* MM, FURO DE 20 MM</t>
  </si>
  <si>
    <t>DISCO DE CORTE PARA METAL COM DUAS TELAS 12 X 1/8 X 3/4" (300 X 3,2 X 19,05 MM)</t>
  </si>
  <si>
    <t>DISCO DE DESBASTE PARA METAL FERROSO EM GERAL, COM TRES TELAS, 9 X 1/4 X 7/8" (228,6 X 6,4 X 22,2 MM)</t>
  </si>
  <si>
    <t>DISCO DE LIXA PARA METAL, DIAMETRO = 180 MM, GRAO 120</t>
  </si>
  <si>
    <t>DISJUNTOR TERMOMAGNETICO AJUSTAVEL, TRIPOLAR DE 100 ATE 250A, CAPACIDADE DE INTERRUPCAO DE 35KA</t>
  </si>
  <si>
    <t>DISJUNTOR TERMOMAGNETICO AJUSTAVEL, TRIPOLAR DE 300 ATE 400A, CAPACIDADE DE INTERRUPCAO DE 35KA</t>
  </si>
  <si>
    <t>DISJUNTOR TERMOMAGNETICO AJUSTAVEL, TRIPOLAR DE 450 ATE 600A, CAPACIDADE DE INTERRUPCAO DE 35KA</t>
  </si>
  <si>
    <t>DISJUNTOR TERMOMAGNETICO PARA TRILHO DIN (IEC), BIPOLAR, 40 - 50 A</t>
  </si>
  <si>
    <t>DISJUNTOR TERMOMAGNETICO PARA TRILHO DIN (IEC), BIPOLAR, 6 - 32 A</t>
  </si>
  <si>
    <t>DISJUNTOR TERMOMAGNETICO PARA TRILHO DIN (IEC), BIPOLAR, 63 A</t>
  </si>
  <si>
    <t>DISJUNTOR TERMOMAGNETICO PARA TRILHO DIN (IEC), MONOPOLAR, 40 - 50 A</t>
  </si>
  <si>
    <t>DISJUNTOR TERMOMAGNETICO PARA TRILHO DIN (IEC), MONOPOLAR, 63 A</t>
  </si>
  <si>
    <t>DISJUNTOR TERMOMAGNETICO PARA TRILHO DIN (IEC), TRIPOLAR, 63 A</t>
  </si>
  <si>
    <t>DISJUNTOR TERMOMAGNETICO TRIPOLAR 150 A / 600 V, TIPO FXD / ICC - 35 KA</t>
  </si>
  <si>
    <t>DISJUNTOR TERMOMAGNETICO TRIPOLAR 200 A / 600 V, TIPO FXD / ICC - 35 KA</t>
  </si>
  <si>
    <t>DISJUNTOR TERMOMAGNETICO TRIPOLAR 250 A / 600 V, TIPO FXD</t>
  </si>
  <si>
    <t>DISJUNTOR TERMOMAGNETICO TRIPOLAR 3 X 250 A/ICC - 25 KA</t>
  </si>
  <si>
    <t>DISJUNTOR TERMOMAGNETICO TRIPOLAR 3 X 350 A/ICC - 25 KA</t>
  </si>
  <si>
    <t>DISJUNTOR TERMOMAGNETICO TRIPOLAR 3 X 400 A / ICC - 25 KA</t>
  </si>
  <si>
    <t>DISJUNTOR TERMOMAGNETICO TRIPOLAR 300 A / 600 V, TIPO JXD / ICC - 40 KA</t>
  </si>
  <si>
    <t>DISJUNTOR TERMOMAGNETICO TRIPOLAR 400 A / 600 V, TIPO JXD / ICC - 40 KA</t>
  </si>
  <si>
    <t>DISJUNTOR TERMOMAGNETICO TRIPOLAR 600 A / 600 V, TIPO LXD / ICC - 40 KA</t>
  </si>
  <si>
    <t>DISJUNTOR TERMOMAGNETICO TRIPOLAR 800 A / 600 V, TIPO LMXD</t>
  </si>
  <si>
    <t>DISJUNTOR TIPO NEMA, BIPOLAR 10 ATE 50 A, TENSAO MAXIMA 415 V</t>
  </si>
  <si>
    <t>DISJUNTOR TIPO NEMA, BIPOLAR 60 ATE 100A, TENSAO MAXIMA 415 V</t>
  </si>
  <si>
    <t>DISJUNTOR TIPO NEMA, MONOPOLAR 10 ATE 30A, TENSAO MAXIMA DE 240 V</t>
  </si>
  <si>
    <t>DISJUNTOR TIPO NEMA, MONOPOLAR 35 ATE 50 A, TENSAO MAXIMA DE 240 V</t>
  </si>
  <si>
    <t>DISJUNTOR TIPO NEMA, MONOPOLAR DE 60 ATE 70A, TENSAO MAXIMA DE 240 V</t>
  </si>
  <si>
    <t>DISJUNTOR TIPO NEMA, TRIPOLAR 10 ATE 50A, TENSAO MAXIMA DE 415 V</t>
  </si>
  <si>
    <t>DISJUNTOR TIPO NEMA, TRIPOLAR 60 ATE 100 A, TENSAO MAXIMA DE 415 V</t>
  </si>
  <si>
    <t>DISPOSITIVO DPS CLASSE II, 1 POLO, TENSAO MAXIMA DE 175 V, CORRENTE MAXIMA DE *20* KA (TIPO AC)</t>
  </si>
  <si>
    <t>DISPOSITIVO DPS CLASSE II, 1 POLO, TENSAO MAXIMA DE 175 V, CORRENTE MAXIMA DE *30* KA (TIPO AC)</t>
  </si>
  <si>
    <t>DISPOSITIVO DPS CLASSE II, 1 POLO, TENSAO MAXIMA DE 175 V, CORRENTE MAXIMA DE *45* KA (TIPO AC)</t>
  </si>
  <si>
    <t>DISPOSITIVO DPS CLASSE II, 1 POLO, TENSAO MAXIMA DE 175 V, CORRENTE MAXIMA DE *90* KA (TIPO AC)</t>
  </si>
  <si>
    <t>DISPOSITIVO DPS CLASSE II, 1 POLO, TENSAO MAXIMA DE 275 V, CORRENTE MAXIMA DE *20* KA (TIPO AC)</t>
  </si>
  <si>
    <t>DISPOSITIVO DPS CLASSE II, 1 POLO, TENSAO MAXIMA DE 275 V, CORRENTE MAXIMA DE *30* KA (TIPO AC)</t>
  </si>
  <si>
    <t>DISPOSITIVO DPS CLASSE II, 1 POLO, TENSAO MAXIMA DE 275 V, CORRENTE MAXIMA DE *45* KA (TIPO AC)</t>
  </si>
  <si>
    <t>DISPOSITIVO DPS CLASSE II, 1 POLO, TENSAO MAXIMA DE 275 V, CORRENTE MAXIMA DE *90* KA (TIPO AC)</t>
  </si>
  <si>
    <t>DISPOSITIVO DPS CLASSE II, 1 POLO, TENSAO MAXIMA DE 385 V, CORRENTE MAXIMA DE *20* KA (TIPO AC)</t>
  </si>
  <si>
    <t>DISPOSITIVO DPS CLASSE II, 1 POLO, TENSAO MAXIMA DE 385 V, CORRENTE MAXIMA DE *30* KA (TIPO AC)</t>
  </si>
  <si>
    <t>DISPOSITIVO DPS CLASSE II, 1 POLO, TENSAO MAXIMA DE 385 V, CORRENTE MAXIMA DE *45* KA (TIPO AC)</t>
  </si>
  <si>
    <t>DISPOSITIVO DPS CLASSE II, 1 POLO, TENSAO MAXIMA DE 385 V, CORRENTE MAXIMA DE *90* KA (TIPO AC)</t>
  </si>
  <si>
    <t>DISPOSITIVO DPS CLASSE II, 1 POLO, TENSAO MAXIMA DE 460 V, CORRENTE MAXIMA DE *20* KA (TIPO AC)</t>
  </si>
  <si>
    <t>DISPOSITIVO DPS CLASSE II, 1 POLO, TENSAO MAXIMA DE 460 V, CORRENTE MAXIMA DE *30* KA (TIPO AC)</t>
  </si>
  <si>
    <t>DISPOSITIVO DPS CLASSE II, 1 POLO, TENSAO MAXIMA DE 460 V, CORRENTE MAXIMA DE *45* KA (TIPO AC)</t>
  </si>
  <si>
    <t>DISPOSITIVO DPS CLASSE II, 1 POLO, TENSAO MAXIMA DE 460 V, CORRENTE MAXIMA DE *90* KA (TIPO AC)</t>
  </si>
  <si>
    <t>DISPOSITIVO DR, 2 POLOS, SENSIBILIDADE DE 30 MA, CORRENTE DE 100 A, TIPO AC</t>
  </si>
  <si>
    <t>DISPOSITIVO DR, 2 POLOS, SENSIBILIDADE DE 30 MA, CORRENTE DE 25 A, TIPO AC</t>
  </si>
  <si>
    <t>DISPOSITIVO DR, 2 POLOS, SENSIBILIDADE DE 30 MA, CORRENTE DE 40 A, TIPO AC</t>
  </si>
  <si>
    <t>DISPOSITIVO DR, 2 POLOS, SENSIBILIDADE DE 30 MA, CORRENTE DE 63 A, TIPO AC</t>
  </si>
  <si>
    <t>DISPOSITIVO DR, 2 POLOS, SENSIBILIDADE DE 30 MA, CORRENTE DE 80 A, TIPO AC</t>
  </si>
  <si>
    <t>DISPOSITIVO DR, 2 POLOS, SENSIBILIDADE DE 300 MA, CORRENTE DE 25 A, TIPO AC</t>
  </si>
  <si>
    <t>DISPOSITIVO DR, 2 POLOS, SENSIBILIDADE DE 300 MA, CORRENTE DE 40 A, TIPO AC</t>
  </si>
  <si>
    <t>DISPOSITIVO DR, 2 POLOS, SENSIBILIDADE DE 300 MA, CORRENTE DE 63 A, TIPO AC</t>
  </si>
  <si>
    <t>DISPOSITIVO DR, 2 POLOS, SENSIBILIDADE DE 300 MA, CORRENTE DE 80 A, TIPO AC</t>
  </si>
  <si>
    <t>DISPOSITIVO DR, 4 POLOS, SENSIBILIDADE DE 30 MA, CORRENTE DE 100 A, TIPO AC</t>
  </si>
  <si>
    <t>DISPOSITIVO DR, 4 POLOS, SENSIBILIDADE DE 30 MA, CORRENTE DE 25 A, TIPO AC</t>
  </si>
  <si>
    <t>DISPOSITIVO DR, 4 POLOS, SENSIBILIDADE DE 30 MA, CORRENTE DE 40 A, TIPO AC</t>
  </si>
  <si>
    <t>DISPOSITIVO DR, 4 POLOS, SENSIBILIDADE DE 30 MA, CORRENTE DE 63 A, TIPO AC</t>
  </si>
  <si>
    <t>DISPOSITIVO DR, 4 POLOS, SENSIBILIDADE DE 30 MA, CORRENTE DE 80 A, TIPO AC</t>
  </si>
  <si>
    <t>DISPOSITIVO DR, 4 POLOS, SENSIBILIDADE DE 300 MA, CORRENTE DE 100 A, TIPO AC</t>
  </si>
  <si>
    <t>DISPOSITIVO DR, 4 POLOS, SENSIBILIDADE DE 300 MA, CORRENTE DE 25 A, TIPO AC</t>
  </si>
  <si>
    <t>DISPOSITIVO DR, 4 POLOS, SENSIBILIDADE DE 300 MA, CORRENTE DE 40 A, TIPO AC</t>
  </si>
  <si>
    <t>DISPOSITIVO DR, 4 POLOS, SENSIBILIDADE DE 300 MA, CORRENTE DE 63 A, TIPO AC</t>
  </si>
  <si>
    <t>DISPOSITIVO DR, 4 POLOS, SENSIBILIDADE DE 300 MA, CORRENTE DE 80 A, TIPO AC</t>
  </si>
  <si>
    <t>DISTRIBUIDOR DE AGREGADOS AUTOPROPELIDO, CAP 3 M3, A DIESEL, 6 CC, 176 CV</t>
  </si>
  <si>
    <t>DISTRIBUIDOR DE AGREGADOS REBOCAVEL, CAPACIDADE 1,9 M3, LARGURA DE TRABALHO 3,66 M</t>
  </si>
  <si>
    <t>DISTRIBUIDOR METALICO, COM ROSCA, 2 SAIDAS, DN 1" X 1/2", PARA CONEXAO COM ANEL DESLIZANTE EM TUBO PEX PARA INST. AGUA QUENTE/FRIA</t>
  </si>
  <si>
    <t>DISTRIBUIDOR METALICO, COM ROSCA, 2 SAIDAS, DN 3/4" X 1/2", PARA CONEXAO COM ANEL DESLIZANTE EM TUBO PEX PARA INST. AGUA QUENTE/FRIA</t>
  </si>
  <si>
    <t>DISTRIBUIDOR METALICO, COM ROSCA, 3 SAIDAS, DN 1" X 1/2", PARA CONEXAO COM ANEL DESLIZANTE EM TUBO PEX PARA INST. AGUA QUENTE/FRIA</t>
  </si>
  <si>
    <t>DISTRIBUIDOR METALICO, COM ROSCA, 3 SAIDAS, DN 3/4" X 1/2", PARA CONEXAO COM ANEL DESLIZANTE EM TUBO PEX PARA INST. AGUA QUENTE/FRIA</t>
  </si>
  <si>
    <t>DISTRIBUIDOR, PLASTICO, 2 SAIDAS, DN 32 X 16 MM, PARA CONEXAO COM CRIMPAGEM, EM TUBO PEX PARA INST. AGUA QUENTE/FRIA</t>
  </si>
  <si>
    <t>DISTRIBUIDOR, PLASTICO, 2 SAIDAS, DN 32 X 25 MM, PARA CONEXAO COM CRIMPAGEM, EM TUBO PEX PARA INST. AGUA QUENTE/FRIA</t>
  </si>
  <si>
    <t>DISTRIBUIDOR, PLASTICO, 3 SAIDAS, DN 32 X 16 MM, PARA CONEXAO COM CRIMPAGEM, EM TUBO PEX PARA INST. AGUA QUENTE/FRIA</t>
  </si>
  <si>
    <t>DISTRIBUIDOR, PLASTICO, 3 SAIDAS, DN 32 X 25 MM, PARA CONEXAO COM CRIMPAGEM, EM TUBO PEX PARA INST. AGUA QUENTE/FRIA</t>
  </si>
  <si>
    <t>DIVISORIA EM MARMORE, COM DUAS FACES POLIDAS, BRANCO COMUM, E= *3,0* CM</t>
  </si>
  <si>
    <t>DIVISORIA, PLACA PRE-MOLDADA EM GRANILITE, MARMORITE OU GRANITINA, E = *3 CM</t>
  </si>
  <si>
    <t>DOBRADEIRA ELETROMECANICA DE VERGALHAO, PARA ACO DE DIAMETRO ATE 1 1/2", MOTOR ELETRICO TRIFASICO, POTENCIA DE 3 HP ATE 5 HP</t>
  </si>
  <si>
    <t>DOBRADICA EM ACO/FERRO, 3" X 2 1/2", E= 1,2 A 1,8 MM, SEM ANEL, CROMADO OU ZINCADO, TAMPA BOLA, COM PARAFUSOS</t>
  </si>
  <si>
    <t>DOBRADICA EM ACO/FERRO, 3" X 2 1/2", E= 1,9 A 2 MM, SEM ANEL, CROMADO OU ZINCADO, TAMPA BOLA, COM PARAFUSOS</t>
  </si>
  <si>
    <t>DOBRADICA EM LATAO, 3" X 2 1/2", E= 1,9 A 2 MM, COM ANEL, CROMADO, TAMPA BOLA, COM PARAFUSOS</t>
  </si>
  <si>
    <t>DOBRADICA TIPO VAI-E-VEM EM ACO/FERRO, TAMANHO 3", GALVANIZADO, COM PARAFUSOS</t>
  </si>
  <si>
    <t>DOMOS / CLARABOIA INDIVIDUAL, EM ACRILICO BRANCO/LEITOSO, *95 X 95* CM, INCLUI ACESSORIOS DE FIXACAO, SEM INSTALACAO</t>
  </si>
  <si>
    <t>DOSADOR DE AREIA, CAPACIDADE DE *26* LITROS</t>
  </si>
  <si>
    <t>DUCHA / CHUVEIRO METALICO, DE PAREDE, ARTICULAVEL, COM BRACO/CANO, SEM DESVIADOR</t>
  </si>
  <si>
    <t>DUCHA / CHUVEIRO METALICO, DE PAREDE, ARTICULAVEL, COM DESVIADOR E DUCHA MANUAL</t>
  </si>
  <si>
    <t>DUCHA / CHUVEIRO PLASTICO SIMPLES, 5", BRANCO, PARA ACOPLAR EM HASTE 1/2", AGUA FRIA</t>
  </si>
  <si>
    <t>DUCHA HIGIENICA PLASTICA COM REGISTRO METALICO 1/2"</t>
  </si>
  <si>
    <t>ELEMENTO PRE-MOLDADO PARA TRANSICAO EXCENTRICA EM CONCRETO ARMADO, DN *1200* MM, FURO CIRCULAR DN 600 MM, ESPESSURA *12* CM</t>
  </si>
  <si>
    <t>ELEMENTO PRE-MOLDADO PARA TRANSICAO EXCENTRICA EM CONCRETO ARMADO, DN *1500* MM, FURO CIRCULAR DN 600 MM, ESPESSURA 15 CM</t>
  </si>
  <si>
    <t>ELEMENTO VAZADO CERAMICO DIAGONAL (TIPO FLOR/QUADRADO/XIS) DE *7 X 18 X 25* CM (L X A X C)</t>
  </si>
  <si>
    <t>ELEMENTO VAZADO CERAMICO QUADRADO (TIPO RETO OU REDONDO) DE *7 A 9 X 20 X 20* CM (L X A X C)</t>
  </si>
  <si>
    <t>ELEMENTO VAZADO DE CONCRETO, QUADRICULADO, 1 FURO *10 X 10 X 10* CM</t>
  </si>
  <si>
    <t>ELEMENTO VAZADO DE CONCRETO, QUADRICULADO, 1 FURO *20 X 10 X 7* CM</t>
  </si>
  <si>
    <t>ELEMENTO VAZADO DE CONCRETO, QUADRICULADO, 1 FURO *20 X 20 X 6,5* CM</t>
  </si>
  <si>
    <t>ELEMENTO VAZADO DE CONCRETO, QUADRICULADO, 16 FUROS *29 X 29 X 6* CM</t>
  </si>
  <si>
    <t>ELEMENTO VAZADO DE CONCRETO, QUADRICULADO, 16 FUROS *33 X 33 X 10* CM</t>
  </si>
  <si>
    <t>ELEMENTO VAZADO DE CONCRETO, QUADRICULADO, 16 FUROS *40 X 40 X 7* CM</t>
  </si>
  <si>
    <t>ELEMENTO VAZADO DE CONCRETO, QUADRICULADO, 16 FUROS *50 X 50 X 7* CM</t>
  </si>
  <si>
    <t>ELEMENTO VAZADO DE CONCRETO, QUADRICULADO, 25 FUROS *50 X 50 X 5* CM</t>
  </si>
  <si>
    <t>ELEMENTO VAZADO DE CONCRETO, VENEZIANA *39 X 22 X 15* CM</t>
  </si>
  <si>
    <t>ELEMENTO VAZADO DE CONCRETO, VENEZIANA *39 X 29 X 10* CM</t>
  </si>
  <si>
    <t>ELEMENTO VAZADO DE CONCRETO, VENEZIANA *40 X 10 X 10* CM</t>
  </si>
  <si>
    <t>ELETRICISTA (MENSALISTA)</t>
  </si>
  <si>
    <t>ELETROCALHA LISA OU PERFURADA TIPO U, EM CHAPA DE ACO GALVANIZADO A FOGO, ESPESSURA # 14, DE 700 X 50 MM (L X A), SEM VIROLA, SEM TAMPA</t>
  </si>
  <si>
    <t>ELETROCALHA LISA OU PERFURADA TIPO U, EM CHAPA DE ACO GALVANIZADO A FOGO, ESPESSURA # 14, DE 800 X 50 MM (L X A), SEM VIROLA, SEM TAMPA</t>
  </si>
  <si>
    <t>ELETROCALHA LISA OU PERFURADA TIPO U, EM CHAPA DE ACO GALVANIZADO A FOGO, ESPESSURA # 16, DE 500 X 50 MM (L X A), SEM VIROLA, SEM TAMPA</t>
  </si>
  <si>
    <t>ELETROCALHA LISA OU PERFURADA TIPO U, EM CHAPA DE ACO GALVANIZADO A FOGO, ESPESSURA # 16, DE 600 X 50 MM (L X A), SEM VIROLA, SEM TAMPA</t>
  </si>
  <si>
    <t>ELETROCALHA LISA OU PERFURADA TIPO U, EM CHAPA DE ACO GALVANIZADO A FOGO, ESPESSURA # 18, DE 300 X 50 MM (L X A), SEM VIROLA, SEM TAMPA</t>
  </si>
  <si>
    <t>ELETROCALHA LISA OU PERFURADA TIPO U, EM CHAPA DE ACO GALVANIZADO A FOGO, ESPESSURA # 18, DE 400 X 50 MM (L X A), SEM VIROLA, SEM TAMPA</t>
  </si>
  <si>
    <t>ELETROCALHA LISA OU PERFURADA TIPO U, EM CHAPA DE ACO GALVANIZADO A FOGO, ESPESSURA # 22, DE 100 X 50 MM (L X A), SEM VIROLA, SEM TAMPA</t>
  </si>
  <si>
    <t>ELETROCALHA LISA OU PERFURADA TIPO U, EM CHAPA DE ACO GALVANIZADO A FOGO, ESPESSURA # 22, DE 125 X 50 MM (L X A), SEM VIROLA, SEM TAMPA</t>
  </si>
  <si>
    <t>ELETROCALHA LISA OU PERFURADA TIPO U, EM CHAPA DE ACO GALVANIZADO A FOGO, ESPESSURA # 22, DE 150 X 50 MM (L X A), SEM VIROLA, SEM TAMPA</t>
  </si>
  <si>
    <t>ELETROCALHA LISA OU PERFURADA TIPO U, EM CHAPA DE ACO GALVANIZADO A FOGO, ESPESSURA # 22, DE 250 X 50 MM (L X A), SEM VIROLA, SEM TAMPA</t>
  </si>
  <si>
    <t>ELETROCALHA LISA OU PERFURADA TIPO U, EM CHAPA DE ACO GALVANIZADO A FOGO, ESPESSURA # 22, DE 75 X 50 MM (L X A), SEM VIROLA, SEM TAMPA</t>
  </si>
  <si>
    <t>ELETROCALHA LISA OU PERFURADA, TIPO U, EM CHAPA DE ACO GALVANIZADO A FOGO, ESPESSURA # 22, DE 200 X 50 MM (L X A), SEM VIROLA, SEM TAMPA</t>
  </si>
  <si>
    <t>ELETROCALHA LISA OU PERFURADA, TIPO U, EM CHAPA DE ACO GALVANIZADO A FOGO, ESPESSURA #22, DE 50 X 50 MM (L X A), SEM VIROLA, SEM TAMPA</t>
  </si>
  <si>
    <t>ELETRODO REVESTIDO AWS - E-6010, DIAMETRO IGUAL A 4,00 MM</t>
  </si>
  <si>
    <t>ELETRODO REVESTIDO AWS - E6013, DIAMETRO IGUAL A 2,50 MM</t>
  </si>
  <si>
    <t>ELETRODO REVESTIDO AWS - E6013, DIAMETRO IGUAL A 4,00 MM</t>
  </si>
  <si>
    <t>ELETRODUTO DE PVC RIGIDO ROSCAVEL DE 1 1/2", SEM LUVA</t>
  </si>
  <si>
    <t>ELETRODUTO DE PVC RIGIDO ROSCAVEL DE 1 1/4", SEM LUVA</t>
  </si>
  <si>
    <t>ELETRODUTO DE PVC RIGIDO ROSCAVEL DE 1", SEM LUVA</t>
  </si>
  <si>
    <t>ELETRODUTO DE PVC RIGIDO ROSCAVEL DE 1/2", SEM LUVA</t>
  </si>
  <si>
    <t>ELETRODUTO DE PVC RIGIDO ROSCAVEL DE 2 1/2", SEM LUVA</t>
  </si>
  <si>
    <t>ELETRODUTO DE PVC RIGIDO ROSCAVEL DE 2", SEM LUVA</t>
  </si>
  <si>
    <t>ELETRODUTO DE PVC RIGIDO ROSCAVEL DE 3", SEM LUVA</t>
  </si>
  <si>
    <t>ELETRODUTO DE PVC RIGIDO ROSCAVEL DE 3/4", SEM LUVA</t>
  </si>
  <si>
    <t>ELETRODUTO DE PVC RIGIDO ROSCAVEL DE 4", SEM LUVA</t>
  </si>
  <si>
    <t>ELETRODUTO DE PVC RIGIDO SOLDAVEL, CLASSE B, DE 20 MM</t>
  </si>
  <si>
    <t>ELETRODUTO DE PVC RIGIDO SOLDAVEL, CLASSE B, DE 25 MM</t>
  </si>
  <si>
    <t>ELETRODUTO DE PVC RIGIDO SOLDAVEL, CLASSE B, DE 32 MM</t>
  </si>
  <si>
    <t>ELETRODUTO DE PVC RIGIDO SOLDAVEL, CLASSE B, DE 50 MM</t>
  </si>
  <si>
    <t>ELETRODUTO DE PVC RIGIDO SOLDAVEL, CLASSE B, DE 60 MM</t>
  </si>
  <si>
    <t>ELETRODUTO EM ACO GALVANIZADO ELETROLITICO, LEVE, DIAMETRO 3/4", PAREDE DE 0,90 MM</t>
  </si>
  <si>
    <t>ELETRODUTO FLEXIVEL PLANO EM PEAD, COR PRETA E LARANJA, DIAMETRO 25 MM</t>
  </si>
  <si>
    <t>ELETRODUTO FLEXIVEL PLANO EM PEAD, COR PRETA E LARANJA, DIAMETRO 32 MM</t>
  </si>
  <si>
    <t>ELETRODUTO FLEXIVEL PLANO EM PEAD, COR PRETA E LARANJA, DIAMETRO 40 MM</t>
  </si>
  <si>
    <t>ELETRODUTO FLEXIVEL, EM FITA DE ACO GALVANIZADO, REVESTIDO COM PVC PRETO, DIAMETRO EXTERNO DE 15 MM, DN = 3/8", TIPO SEALTUBO</t>
  </si>
  <si>
    <t>ELETRODUTO FLEXIVEL, EM FITA DE ACO GALVANIZADO, REVESTIDO COM PVC PRETO, DIAMETRO EXTERNO DE 25 MM, DN = 3/4", TIPO SEALTUBO</t>
  </si>
  <si>
    <t>ELETRODUTO FLEXIVEL, EM FITA DE ACO GALVANIZADO, REVESTIDO COM PVC PRETO, DIAMETRO EXTERNO DE 32 MM, DN = 1", TIPO SEALTUBO</t>
  </si>
  <si>
    <t>ELETRODUTO FLEXIVEL, EM FITA DE ACO GALVANIZADO, REVESTIDO COM PVC PRETO, DIAMETRO EXTERNO DE 40 MM, DN = 1 1/4", TIPO SEALTUBO</t>
  </si>
  <si>
    <t>ELETRODUTO FLEXIVEL, EM FITA DE ACO GALVANIZADO, REVESTIDO COM PVC PRETO, DIAMETRO EXTERNO DE 50 MM, DN = 1 1/2", TIPO SEALTUBO</t>
  </si>
  <si>
    <t>ELETRODUTO FLEXIVEL, EM FITA DE ACO GALVANIZADO, REVESTIDO COM PVC PRETO, DIAMETRO EXTERNO DE 60 MM, DN = 2", TIPO SEALTUBO</t>
  </si>
  <si>
    <t>ELETRODUTO FLEXIVEL, EM FITA DE ACO GALVANIZADO, REVESTIDO COM PVC PRETO, DIAMETRO EXTERNO DE 75 MM, DN = 2 1/2", TIPO SEALTUBO</t>
  </si>
  <si>
    <t>ELETRODUTO FLEXIVEL, EM FITA DE ACO GALVANIZADO, SEM REVESTIMENTO, DIAMETRO NOMINAL 1 1/2"</t>
  </si>
  <si>
    <t>ELETRODUTO FLEXIVEL, EM FITA DE ACO GALVANIZADO, SEM REVESTIMENTO, DIAMETRO NOMINAL 1 1/4"</t>
  </si>
  <si>
    <t>ELETRODUTO FLEXIVEL, EM FITA DE ACO GALVANIZADO, SEM REVESTIMENTO, DIAMETRO NOMINAL 1"</t>
  </si>
  <si>
    <t>ELETRODUTO FLEXIVEL, EM FITA DE ACO GALVANIZADO, SEM REVESTIMENTO, DIAMETRO NOMINAL 1/2"</t>
  </si>
  <si>
    <t>ELETRODUTO FLEXIVEL, EM FITA DE ACO GALVANIZADO, SEM REVESTIMENTO, DIAMETRO NOMINAL 2 1/2"</t>
  </si>
  <si>
    <t>ELETRODUTO FLEXIVEL, EM FITA DE ACO GALVANIZADO, SEM REVESTIMENTO, DIAMETRO NOMINAL 2"</t>
  </si>
  <si>
    <t>ELETRODUTO FLEXIVEL, EM FITA DE ACO GALVANIZADO, SEM REVESTIMENTO, DIAMETRO NOMINAL 3"</t>
  </si>
  <si>
    <t>ELETRODUTO PVC FLEXIVEL CORRUGADO, COR AMARELA, DE 16 MM</t>
  </si>
  <si>
    <t>ELETRODUTO PVC FLEXIVEL CORRUGADO, REFORCADO, COR LARANJA, DE 20 MM, PARA LAJES E PISOS</t>
  </si>
  <si>
    <t>ELETRODUTO PVC FLEXIVEL CORRUGADO, REFORCADO, COR LARANJA, DE 25 MM, PARA LAJES E PISOS</t>
  </si>
  <si>
    <t>ELETRODUTO PVC FLEXIVEL CORRUGADO, REFORCADO, COR LARANJA, DE 32 MM, PARA LAJES E PISOS</t>
  </si>
  <si>
    <t>ELETRODUTO/CONDULETE DE PVC RIGIDO, LISO, COR CINZA, DE 1", PARA INSTALACOES APARENTES (NBR 5410)</t>
  </si>
  <si>
    <t>ELETRODUTO/CONDULETE DE PVC RIGIDO, LISO, COR CINZA, DE 1/2", PARA INSTALACOES APARENTES (NBR 5410)</t>
  </si>
  <si>
    <t>ELETRODUTO/CONDULETE DE PVC RIGIDO, LISO, COR CINZA, DE 3/4", PARA INSTALACOES APARENTES (NBR 5410)</t>
  </si>
  <si>
    <t>ELETRODUTO/DUTO PEAD FLEXIVEL PAREDE SIMPLES, CORRUGACAO HELICOIDAL, COR PRETA, SEM ROSCA, DE 1 1/2", CRC 680 N, PARA CABEAMENTO SUBTERRANEO (NBR 15715)</t>
  </si>
  <si>
    <t>ELETRODUTO/DUTO PEAD FLEXIVEL PAREDE SIMPLES, CORRUGACAO HELICOIDAL, COR PRETA, SEM ROSCA, DE 1 1/4", CRC 680 N, PARA CABEAMENTO SUBTERRANEO (NBR 15715)</t>
  </si>
  <si>
    <t>ELETRODUTO/DUTO PEAD FLEXIVEL PAREDE SIMPLES, CORRUGACAO HELICOIDAL, COR PRETA, SEM ROSCA, DE 3", CRC 680 N, PARA CABEAMENTO SUBTERRANEO (NBR 15715)</t>
  </si>
  <si>
    <t>ELETRODUTO/DUTO PEAD FLEXIVEL PAREDE SIMPLES, CORRUGACAO HELICOIDAL, COR PRETA, SEM ROSCA, DE 4", CRC 680 N, PARA CABEAMENTO SUBTERRANEO (NBR 15715)</t>
  </si>
  <si>
    <t>ELETROTECNICO (HORISTA)</t>
  </si>
  <si>
    <t>ELETROTECNICO (MENSALISTA)</t>
  </si>
  <si>
    <t>EMENDA INTERNA, TIPO U, BASE LISA, PARA ELETROCALHA, EM CHAPA DE ACO GALVANIZADO ESPESSURA #14, 700 X 50 MM (L X A)</t>
  </si>
  <si>
    <t>EMENDA INTERNA, TIPO U, BASE LISA, PARA ELETROCALHA, EM CHAPA DE ACO GALVANIZADO ESPESSURA #14, 800 X 50 MM (L X A)</t>
  </si>
  <si>
    <t>EMENDA INTERNA, TIPO U, BASE LISA, PARA ELETROCALHA, EM CHAPA DE ACO GALVANIZADO ESPESSURA #16, 500 X 50 MM (L X A)</t>
  </si>
  <si>
    <t>EMENDA INTERNA, TIPO U, BASE LISA, PARA ELETROCALHA, EM CHAPA DE ACO GALVANIZADO ESPESSURA #16, 600 X 50 MM (L X A)</t>
  </si>
  <si>
    <t>EMENDA INTERNA, TIPO U, BASE LISA, PARA ELETROCALHA, EM CHAPA DE ACO GALVANIZADO ESPESSURA #18, 300 X 50 MM (L X A)</t>
  </si>
  <si>
    <t>EMENDA INTERNA, TIPO U, BASE LISA, PARA ELETROCALHA, EM CHAPA DE ACO GALVANIZADO ESPESSURA #18, 400 X 50 MM (L X A)</t>
  </si>
  <si>
    <t>EMENDA INTERNA, TIPO U, BASE LISA, PARA ELETROCALHA, EM CHAPA DE ACO GALVANIZADO ESPESSURA #22, 100 X 50 MM (L X A)</t>
  </si>
  <si>
    <t>EMENDA INTERNA, TIPO U, BASE LISA, PARA ELETROCALHA, EM CHAPA DE ACO GALVANIZADO ESPESSURA #22, 125 X 50 MM (L X A)</t>
  </si>
  <si>
    <t>EMENDA INTERNA, TIPO U, BASE LISA, PARA ELETROCALHA, EM CHAPA DE ACO GALVANIZADO ESPESSURA #22, 150 X 50 MM (L X A)</t>
  </si>
  <si>
    <t>EMENDA INTERNA, TIPO U, BASE LISA, PARA ELETROCALHA, EM CHAPA DE ACO GALVANIZADO ESPESSURA #22, 200 X 50 MM (L X A)</t>
  </si>
  <si>
    <t>EMENDA INTERNA, TIPO U, BASE LISA, PARA ELETROCALHA, EM CHAPA DE ACO GALVANIZADO ESPESSURA #22, 250 X 50 MM (L X A)</t>
  </si>
  <si>
    <t>EMENDA INTERNA, TIPO U, BASE LISA, PARA ELETROCALHA, EM CHAPA DE ACO GALVANIZADO ESPESSURA #22, 50 X 50 MM (L X A)</t>
  </si>
  <si>
    <t>EMENDA INTERNA, TIPO U, BASE LISA, PARA ELETROCALHA, EM CHAPA DE ACO GALVANIZADO ESPESSURA #22, 75 X 50 MM (L X A)</t>
  </si>
  <si>
    <t>EMENDA PARA CALHA PLUVIAL, PVC, DIAMETRO ENTRE 119 E 170 MM, PARA DRENAGEM PLUVIAL PREDIAL</t>
  </si>
  <si>
    <t>EMULSAO ASFALTICA ANIONICA</t>
  </si>
  <si>
    <t>EMULSAO EXPLOSIVA EM CARTUCHOS DE 1" X 12", DENSIDADE 1.15 G/CM3, INICIACAO ESPOLETA N. 8 / CORDEL</t>
  </si>
  <si>
    <t>EMULSAO EXPLOSIVA EM CARTUCHOS DE 1" X 24", DENSIDADE 1.15 G/CM3, INICIACAO ESPOLETA N. 8 / CORDEL</t>
  </si>
  <si>
    <t>EMULSAO EXPLOSIVA EM CARTUCHOS DE 1" X 8", DENSIDADE 1.15 G/CM3, INICIACAO ESPOLETA N. 8 / CORDEL</t>
  </si>
  <si>
    <t>EMULSAO EXPLOSIVA EM CARTUCHOS DE 2 1/2" X 24", DENSIDADE 1.15 G/CM3, INICIACAO ESPOLETA N. 8 / CORDEL</t>
  </si>
  <si>
    <t>EMULSAO EXPLOSIVA EM CARTUCHOS DE 2 1/4" X 24", DENSIDADE 1.15 G/CM3, INICIACAO ESPOLETA N. 8 / CORDEL</t>
  </si>
  <si>
    <t>EMULSAO EXPLOSIVA EM CARTUCHOS DE 2" X 24", DENSIDADE 1.15 G/CM3, INICIACAO ESPOLETA N. 8 / CORDEL</t>
  </si>
  <si>
    <t>ENCANADOR OU BOMBEIRO HIDRAULICO (MENSALISTA)</t>
  </si>
  <si>
    <t>ENCARREGADO GERAL DE OBRAS (HORISTA)</t>
  </si>
  <si>
    <t>ENDURECEDOR MINERAL DE BASE CIMENTICIA PARA PISO DE CONCRETO</t>
  </si>
  <si>
    <t>ENERGIA ELETRICA COMERCIAL, BAIXA TENSAO, RELATIVA AO CONSUMO DE ATE 100 KWH, INCLUINDO ICMS, PIS/PASEP E COFINS</t>
  </si>
  <si>
    <t>ENGATE / RABICHO FLEXIVEL INOX 1/2" X 40 CM</t>
  </si>
  <si>
    <t>ENGATE/RABICHO FLEXIVEL PLASTICO (PVC OU ABS) BRANCO 1/2" X 40 CM</t>
  </si>
  <si>
    <t>ENGENHEIRO CIVIL DE OBRA JUNIOR (HORISTA)</t>
  </si>
  <si>
    <t>ENGENHEIRO CIVIL DE OBRA PLENO (HORISTA)</t>
  </si>
  <si>
    <t>ENGENHEIRO CIVIL DE OBRA PLENO (MENSALISTA)</t>
  </si>
  <si>
    <t>ENGENHEIRO CIVIL DE OBRA SENIOR (HORISTA)</t>
  </si>
  <si>
    <t>ENXADA ESTREITA, EM ACO, *25 X 23* CM, COM CABO DE MADEIRA DE *150* CM</t>
  </si>
  <si>
    <t>EPI - FAMILIA ALMOXARIFE - HORISTA (ENCARGOS COMPLEMENTARES - COLETADO CAIXA)</t>
  </si>
  <si>
    <t>EPI - FAMILIA ALMOXARIFE - MENSALISTA (ENCARGOS COMPLEMENTARES - COLETADO CAIXA)</t>
  </si>
  <si>
    <t>EPI - FAMILIA CARPINTEIRO DE FORMAS - MENSALISTA (ENCARGOS COMPLEMENTARES - COLETADO CAIXA)</t>
  </si>
  <si>
    <t>EPI - FAMILIA ELETRICISTA - MENSALISTA (ENCARGOS COMPLEMENTARES - COLETADO CAIXA)</t>
  </si>
  <si>
    <t>EPI - FAMILIA ENCANADOR - MENSALISTA (ENCARGOS COMPLEMENTARES - COLETADO CAIXA)</t>
  </si>
  <si>
    <t>EPI - FAMILIA ENCARREGADO GERAL - HORISTA (ENCARGOS COMPLEMENTARES - COLETADO CAIXA)</t>
  </si>
  <si>
    <t>EPI - FAMILIA ENGENHEIRO CIVIL - HORISTA (ENCARGOS COMPLEMENTARES - COLETADO CAIXA)</t>
  </si>
  <si>
    <t>EPI - FAMILIA OPERADOR ESCAVADEIRA - MENSALISTA (ENCARGOS COMPLEMENTARES - COLETADO CAIXA)</t>
  </si>
  <si>
    <t>EPI - FAMILIA PEDREIRO - MENSALISTA (ENCARGOS COMPLEMENTARES - COLETADO CAIXA)</t>
  </si>
  <si>
    <t>EPI - FAMILIA PINTOR - MENSALISTA (ENCARGOS COMPLEMENTARES - COLETADO CAIXA)</t>
  </si>
  <si>
    <t>EPI - FAMILIA SOLDADOR - MENSALISTA (ENCARGOS COMPLEMENTARES - COLETADO CAIXA)</t>
  </si>
  <si>
    <t>EPI - FAMILIA TOPOGRAFO - HORISTA (ENCARGOS COMPLEMENTARES - COLETADO CAIXA)</t>
  </si>
  <si>
    <t>EPI - FAMILIA TOPOGRAFO - MENSALISTA (ENCARGOS COMPLEMENTARES - COLETADO CAIXA)</t>
  </si>
  <si>
    <t>ESCADA DUPLA DE ABRIR EM ALUMINIO, COM SAPATAS DE BORRACHA, *2,30* X *0,57* M (ALTURA UTIL X LARGURA MINIMA), MODELO PINTOR, 8 DEGRAUS, CAPACIDADE *100* KG</t>
  </si>
  <si>
    <t>ESCADA EXTENSIVEL EM ALUMINIO, COM SAPATAS DE BORRACHA, ALTURA FECHADA 3,60 M, ALTURA ESTENDIDA DE 6,0 A 6,30 M, LARGURA MINIMA DE 35 CM, CACIDADE *120* KG</t>
  </si>
  <si>
    <t>ESCAVADEIRA HIDRAULICA DE BRACO LONGO (LONGO ALCANCE) SOBRE ESTEIRAS, CACAMBA 0,52 M3, PESO OPERACIONAL 24 T, POTENCIA LIQUIDA 155 HP</t>
  </si>
  <si>
    <t>ESCAVADEIRA HIDRAULICA SOBRE ESTEIRAS, CACAMBA 0,80M3, PESO OPERACIONAL 17T, POTENCIA BRUTA 111HP</t>
  </si>
  <si>
    <t>ESCAVADEIRA HIDRAULICA SOBRE ESTEIRAS, CAPACIDADE DA CACAMBA ENTRE 1,20 E 1,50 M3, PESO OPERACIONAL ENTRE 20,00 E 22,00 TON, POTENCIA LIQUIDA ENTRE 150 E 155 HP, EQUIPADA COM CLAMSHELL</t>
  </si>
  <si>
    <t>ESCORA PRE-MOLDADA EM CONCRETO, *10 X 10* CM, H = 2,30M</t>
  </si>
  <si>
    <t>ESCOVA CIRCULAR EM ACO LATONADO, 6 X 1" (DIAMETRO X ESPESSURA), FURO DE 1 1/4", FIO ONDULADO *0,30* MM</t>
  </si>
  <si>
    <t>ESCOVA DE ACO, COM CABO, *4 X 15* FILEIRAS DE CERDAS</t>
  </si>
  <si>
    <t>ESGUICHO JATO REGULAVEL, TIPO ELKHART, ENGATE RAPIDO 2 1/2", PARA COMBATE A INCENDIO</t>
  </si>
  <si>
    <t>ESGUICHO TIPO JATO SOLIDO, EM LATAO, ENGATE RAPIDO 1 1/2" X 13 MM, PARA MANGUEIRA EM INSTALACAO PREDIAL COMBATE A INCENDIO</t>
  </si>
  <si>
    <t>ESGUICHO TIPO JATO SOLIDO, EM LATAO, ENGATE RAPIDO 1 1/2" X 16 MM, PARA MANGUEIRA EM INSTALACAO PREDIAL COMBATE A INCENDIO</t>
  </si>
  <si>
    <t>ESGUICHO TIPO JATO SOLIDO, EM LATAO, ENGATE RAPIDO 1 1/2" X 19 MM, PARA MANGUEIRA EM INSTALACAO PREDIAL COMBATE A INCENDIO</t>
  </si>
  <si>
    <t>ESGUICHO TIPO JATO SOLIDO, EM LATAO, ENGATE RAPIDO 2 1/2" X 13 MM, PARA MANGUEIRA EM INSTALACAO PREDIAL COMBATE A INCENDIO</t>
  </si>
  <si>
    <t>ESGUICHO TIPO JATO SOLIDO, EM LATAO, ENGATE RAPIDO 2 1/2" X 16 MM, PARA MANGUEIRA EM INSTALACAO PREDIAL COMBATE A INCENDIO</t>
  </si>
  <si>
    <t>ESGUICHO TIPO JATO SOLIDO, EM LATAO, ENGATE RAPIDO 2 1/2" X 19 MM, PARA MANGUEIRA EM INSTALACAO PREDIAL COMBATE A INCENDIO</t>
  </si>
  <si>
    <t>ESPACADOR / DISTANCIADOR TIPO PINO EM PLASTICO, PARA VERGALHAO ATE 10 MM, PARA APOIO DE ARMADURA</t>
  </si>
  <si>
    <t>ESPACADOR OU DISTANCIADOR, EM PLASTICO, TIPO APOIO DE CORDOALHA (CARANGUEJO), PARA ARMADURA NEGATIVA E PROTENSAO, COBRIMENTO 50 MM</t>
  </si>
  <si>
    <t>ESPACADOR/SEPARADOR /CENTRALIZADOR DE BARRA DE ACO, PLASTICO, (CHUMBADOR TIPO CARAMBOLA - CB), DIAMETRO INTERNO ATE 20 MM</t>
  </si>
  <si>
    <t>ESPACADOR/SEPARADOR /CENTRALIZADOR DE BARRA DE ACO, PLASTICO, (CHUMBADOR TIPO CARAMBOLA - CB), DIAMETRO INTERNO ENTRE 25 A 32 MM</t>
  </si>
  <si>
    <t>ESPACADOR/SEPARADOR DE CORDOALHA TIPO DISCO 12 FUROS DE 14 MM, PARA TIRANTES</t>
  </si>
  <si>
    <t>ESPARGIDOR DE ASFALTO PRESSURIZADO, REBOCAVEL, TANQUE DE 2500 L, PNEUMATICO, COM MOTOR A GASOLINA 3,4HP</t>
  </si>
  <si>
    <t>ESPARGIDOR DE ASFALTO PRESSURIZADO, TANQUE 6 M3 COM ISOLACAO TERMICA, AQUECIDO COM 2 MACARICOS, COM BARRA ESPARGIDORA 3,60 M, A SER MONTADO SOBRE CAMINHAO</t>
  </si>
  <si>
    <t>ESPATULA DE PLASTICO LISA, LARGURA *10* CM</t>
  </si>
  <si>
    <t>ESPATULA EM ACO INOX COM CABO DE MADEIRA E LARGURA DE *8* CM</t>
  </si>
  <si>
    <t>ESPELHO / PLACA CEGA 4" X 2", PARA INSTALACAO DE TOMADAS E INTERRUPTORES</t>
  </si>
  <si>
    <t>ESPELHO / PLACA DE 1 POSTO 4" X 2", PARA INSTALACAO DE TOMADAS E INTERRUPTORES</t>
  </si>
  <si>
    <t>ESPELHO / PLACA DE 2 POSTOS 4" X 2", PARA INSTALACAO DE TOMADAS E INTERRUPTORES</t>
  </si>
  <si>
    <t>ESPELHO / PLACA DE 2 POSTOS 4" X 4", PARA INSTALACAO DE TOMADAS E INTERRUPTORES</t>
  </si>
  <si>
    <t>ESPELHO / PLACA DE 4 POSTOS 4" X 4", PARA INSTALACAO DE TOMADAS E INTERRUPTORES</t>
  </si>
  <si>
    <t>ESPELHO / PLACA DE 6 POSTOS 4" X 4", PARA INSTALACAO DE TOMADAS E INTERRUPTORES</t>
  </si>
  <si>
    <t>ESPELHO CRISTAL E = 4 MM</t>
  </si>
  <si>
    <t>ESPELHO, RETO OU CURVO, EM LATAO CROMADO, ESPESSURA ATE 6 MM, LARGURA *40*MM, ALTURA *180*MM - PARA FECHADURA DE EMBUTIR</t>
  </si>
  <si>
    <t>ESPELHO, RETO OU CURVO, EM LATAO CROMADO, ESPESSURA MINIMA 6 MM, LARGURA *43*MM, ALTURA *230*MM - PARA FECHADURA DE EMBUTIR</t>
  </si>
  <si>
    <t>ESPOLETA SIMPLES N 8.</t>
  </si>
  <si>
    <t>ESPUMA EXPANSIVA DE POLIURETANO, APLICACAO MANUAL - 500 ML</t>
  </si>
  <si>
    <t>ESQUADRO DE ACO 12" (300 MM), CABO DE ALUMINIO</t>
  </si>
  <si>
    <t>ESQUADRO PARA SOLDA, EM ALUMINIO, 65 MM, COM DUAS MORSAS (GRAMPO SARGENTO)</t>
  </si>
  <si>
    <t>ESQUI TRIPLO, EM TUBO DE ACO CARBONO, PINTURA NO PROCESSO ELETROSTATICO - EQUIPAMENTO DE GINASTICA PARA ACADEMIA AO AR LIVRE / ACADEMIA DA TERCEIRA IDADE - ATI</t>
  </si>
  <si>
    <t>ESTACA PRE-MOLDADA MACICA DE CONCRETO VIBRADO ARMADO, PARA CARGA DE 25 T, SECAO QUADRADA DE *16 X 16*, COM ANEL METALICO INCORPORADO A PECA (SOMENTE FORNECIMENTO)</t>
  </si>
  <si>
    <t>ESTACA PRE-MOLDADA MACICA DE CONCRETO VIBRADO ARMADO, PARA CARGA DE 50 T, SECAO QUADRADA, COM ANEL METALICO INCORPORADO A PECA (SOMENTE FORNECIMENTO)</t>
  </si>
  <si>
    <t>ESTACA PRE-MOLDADA VAZADA DE CONCRETO CENTRIFUGADO, PARA CARGA DE 100 T, SECAO CIRCULAR, COM ANEL METALICO INCORPORADO A PECA (SOMENTE FORNECIMENTO)</t>
  </si>
  <si>
    <t>ESTILETE DE METAL, LAMINA 18 MM</t>
  </si>
  <si>
    <t>ESTOPA</t>
  </si>
  <si>
    <t>ESTOPIM SIMPLES</t>
  </si>
  <si>
    <t>ESTRIBO COM PARAFUSO EM CHAPA DE FERRO FUNDIDO DE 2" X 3/16" X 35 CM, SECAO "U", PARA MADEIRAMENTO DE TELHADO</t>
  </si>
  <si>
    <t>EXTENSAO DE SOLDA 201 ACETILENO, E = *1,5 A 2,5* MM (N2)</t>
  </si>
  <si>
    <t>EXTENSAO DE SOLDA 201 GLP, E = *2,5 A 4,0* MM (N4)</t>
  </si>
  <si>
    <t>EXTINTOR DE INCENDIO PORTATIL COM CARGA DE AGUA PRESSURIZADA DE 10 L, CLASSE A</t>
  </si>
  <si>
    <t>EXTINTOR DE INCENDIO PORTATIL COM CARGA DE GAS CARBONICO CO2 DE 4 KG, CLASSE BC</t>
  </si>
  <si>
    <t>EXTINTOR DE INCENDIO PORTATIL COM CARGA DE GAS CARBONICO CO2 DE 6 KG, CLASSE BC</t>
  </si>
  <si>
    <t>EXTINTOR DE INCENDIO PORTATIL COM CARGA DE PO QUIMICO SECO (PQS) DE 12 KG, CLASSE BC</t>
  </si>
  <si>
    <t>EXTINTOR DE INCENDIO PORTATIL COM CARGA DE PO QUIMICO SECO (PQS) DE 4 KG, CLASSE BC</t>
  </si>
  <si>
    <t>EXTINTOR DE INCENDIO PORTATIL COM CARGA DE PO QUIMICO SECO (PQS) DE 8 KG, CLASSE BC</t>
  </si>
  <si>
    <t>EXTREMIDADE PVC PBA, BF, JE, DN 100/ DE 110 MM</t>
  </si>
  <si>
    <t>EXTREMIDADE PVC PBA, BF, JE, DN 75/ DE 85 MM</t>
  </si>
  <si>
    <t>EXTREMIDADE PVC PBA, PF, JE, DN 100 / DE 110 MM</t>
  </si>
  <si>
    <t>EXTREMIDADE PVC PBA, PF, JE, DN 75 / DE 85 MM</t>
  </si>
  <si>
    <t>EXTREMIDADE/TUBETE PARA HIDROMETRO PVC, COM ROSCA, CURTA, COM BUCHA LATAO, 3/4" OU 1/2"</t>
  </si>
  <si>
    <t>FECHADURA AUXILIAR DE SEGURANCA PARA PORTA EXTERNA, EM ACO INOX, BROCA DE 45 A 55 MM, LINGUETA COM 3 AVANCOS, INCLUINDO 2 CHAVES TIPO CILINDRO</t>
  </si>
  <si>
    <t>FECHADURA BICO DE PAPAGAIO PARA PORTA DE CORRER EXTERNA, EM ACO INOX COM ACABAMENTO CROMADO, MAQUINA COM 45 MM, INCLUINDO CHAVE TIPO CILINDRO</t>
  </si>
  <si>
    <t>FECHADURA BICO DE PAPAGAIO PARA PORTA DE CORRER INTERNA, EM ACO INOX COM ACABAMENTO CROMADO, MAQUINA COM 45 MM, INCLUINDO CHAVE TIPO BIPARTIDA</t>
  </si>
  <si>
    <t>FECHADURA DE EMBUTIR PARA GAVETA E MOVEIS DE MADEIRA, EM ACO INOX COM ACABAMENTO CROMADO, COM ABAS LATERAIS, CILINDRO COM 22 MM DE DIAMETRO, INCLUINDO CHAVE COM PERFIL METALICO E CAPA ESCAMOTEAVEL</t>
  </si>
  <si>
    <t>FECHADURA DE SOBREPOR PARA GAVETAS E ARMARIOS, EM ACO INOX COM ACABAMENTO CROMADO, COM CILINDRO DE APROX 20 MM</t>
  </si>
  <si>
    <t>FECHADURA DE SOBREPOR PARA PORTAO, EM ACO INOX COM ACABAMENTO CROMADO, CAIXA DE 100 MM, INCLUINDO CHAVE TIPO CILINDRO</t>
  </si>
  <si>
    <t>FECHADURA DE SOBREPOR PARA PORTAO, EM ACO INOX COM ACABAMENTO CROMADO, CAIXA DE 100 MM, INCLUINDO CHAVE TIPO TETRA</t>
  </si>
  <si>
    <t>FECHADURA DE SOBREPOR TIPO CAIXAO, EM FERRO COM ACABAMENTO RESINADO, SEM MACANETA, SEM CILINDRO, INCLUINDO CHAVE TIPO SIMPLES</t>
  </si>
  <si>
    <t>FECHADURA ESPELHO PARA PORTA DE BANHEIRO, EM ACO INOX (MAQUINA, TESTA E CONTRA-TESTA) E EM ZAMAC (MACANETA, LINGUETA E TRINCOS) COM ACABAMENTO CROMADO, MAQUINA DE 40 MM, INCLUINDO CHAVE TIPO TRANQUETA</t>
  </si>
  <si>
    <t>FECHADURA ESPELHO PARA PORTA DE BANHEIRO, EM ACO INOX (MAQUINA, TESTA E CONTRA-TESTA) E EM ZAMAC (MACANETA, LINGUETA E TRINCOS) COM ACABAMENTO CROMADO, MAQUINA DE 55 MM, INCLUINDO CHAVE TIPO TRANQUETA (CONJUNTO DE FECHADURAS)</t>
  </si>
  <si>
    <t>FECHADURA ESPELHO PARA PORTA EXTERNA, EM ACO INOX (MAQUINA, TESTA E CONTRA-TESTA) E EM ZAMAC (MACANETA, LINGUETA E TRINCOS) COM ACABAMENTO CROMADO, MAQUINA DE 40 MM, INCLUINDO CHAVE TIPO CILINDRO</t>
  </si>
  <si>
    <t>FECHADURA ESPELHO PARA PORTA INTERNA, EM ACO INOX (MAQUINA, TESTA E CONTRA-TESTA) E EM ZAMAC (MACANETA, LINGUETA E TRINCOS) COM ACABAMENTO CROMADO, MAQUINA DE 40 MM, INCLUINDO CHAVE TIPO INTERNA</t>
  </si>
  <si>
    <t>FECHADURA ESPELHO PARA PORTA INTERNA, EM ACO INOX (MAQUINA, TESTA E CONTRA-TESTA) E EM ZAMAC (MACANETA, LINGUETA E TRINCOS) COM ACABAMENTO CROMADO, MAQUINA DE 55 MM, INCLUINDO CHAVE TIPO INTERNA</t>
  </si>
  <si>
    <t>FECHADURA PARA PORTA PIVOTANTE DE VIDRO TEMPERADO, EM ACO INOX COM ACABAMENTO CROMADO, RECORTE PADRAO SANTA MARINA, COM CILINDRO EM LATAO, INCLUINDO CHAVE TIPO CILINDRO</t>
  </si>
  <si>
    <t>FECHADURA ROSETA REDONDA PARA PORTA DE BANHEIRO, EM ACO INOX (MAQUINA, TESTA E CONTRA-TESTA) E EM ZAMAC (MACANETA, LINGUETA E TRINCOS) COM ACABAMENTO CROMADO, MAQUINA DE 40 MM, INCLUINDO CHAVE TIPO TRANQUETA</t>
  </si>
  <si>
    <t>FECHADURA ROSETA REDONDA PARA PORTA DE BANHEIRO, EM ACO INOX (MAQUINA, TESTA E CONTRA-TESTA) E EM ZAMAC (MACANETA, LINGUETA E TRINCOS) COM ACABAMENTO CROMADO, MAQUINA DE 55 MM, INCLUINDO CHAVE TIPO TRANQUETA</t>
  </si>
  <si>
    <t>FECHADURA ROSETA REDONDA PARA PORTA EXTERNA, EM ACO INOX (MAQUINA, TESTA E CONTRA-TESTA) E EM ZAMAC (MACANETA, LINGUETA E TRINCOS) COM ACABAMENTO CROMADO, MAQUINA DE 40 MM, INCLUINDO CHAVE TIPO CILINDRO</t>
  </si>
  <si>
    <t>FECHADURA ROSETA REDONDA PARA PORTA EXTERNA, EM ACO INOX (MAQUINA, TESTA E CONTRA-TESTA) E EM ZAMAC (MACANETA, LINGUETA E TRINCOS) COM ACABAMENTO CROMADO, MAQUINA DE 55 MM, INCLUINDO CHAVE TIPO CILINDRO</t>
  </si>
  <si>
    <t>FECHADURA ROSETA REDONDA PARA PORTA INTERNA, EM ACO INOX (MAQUINA, TESTA E CONTRA-TESTA) E EM ZAMAC (MACANETA, LINGUETA E TRINCOS) COM ACABAMENTO CROMADO, MAQUINA DE 40 MM, INCLUINDO CHAVE TIPO INTERNA (CONJUNTO DE FECHADURAS)</t>
  </si>
  <si>
    <t>FECHADURA ROSETA REDONDA PARA PORTA INTERNA, EM ACO INOX (MAQUINA, TESTA E CONTRA-TESTA) E EM ZAMAC (MACANETA, LINGUETA E TRINCOS) COM ACABAMENTO CROMADO, MAQUINA DE 55 MM, INCLUINDO CHAVE TIPO INTERNA</t>
  </si>
  <si>
    <t>FECHO / FECHADURA COM PUXADOR CONCHA, COM TRANCA TIPO TRAVA, PARA JANELA / PORTA DE CORRER (INCLUI TESTA, FECHADURA, PUXADOR) - COMPLETA</t>
  </si>
  <si>
    <t>FECHO / TRINCO TIPO AVIAO, EM ZAMAC CROMADO, *60* MM, PARA JANELAS - INCLUI PARAFUSOS</t>
  </si>
  <si>
    <t>FECHO DE SEGURANCA, TIPO BATOM, EM LATAO / ZAMAC, CROMADO, PARA PORTAS E JANELAS - INCLUI PARAFUSOS</t>
  </si>
  <si>
    <t>FECHO QUEBRA UNHA, EM LATAO COM ACABAMENTO CROMADO, DE EMBUTIR, COM COMANDO ALAVANCA, ALTURA DE DE 22 CM, LARGURA MINIMA DE 1,90 CM E ESPESSURA MINIMA DE 1,90 MM, PARA PORTAS E JANELAS (INCLUI PARAFUSOS)</t>
  </si>
  <si>
    <t>FECHO QUEBRA UNHA, EM LATAO COM ACABAMENTO CROMADO, DE EMBUTIR, COM COMANDO ALAVANCA, ALTURA DE DE 40 CM, LARGURA MINIMA DE 1,90 CM E ESPESSURA MINIMA DE 1,90 MM, PARA PORTAS E JANELAS (INCLUI PARAFUSOS)</t>
  </si>
  <si>
    <t>FECHO QUEBRA UNHA, EM LATAO COM ACABAMENTO CROMADO, DE EMBUTIR, COM COMANDO DESLIZANTE, ALTURA DE 12 CM, LARGURA MINIMA DE 1,90 CM E ESPESSURA MINIMA DE 1,90 MM</t>
  </si>
  <si>
    <t>FECHO QUEBRA UNHA, EM LATAO COM ACABAMENTO CROMADO, DE EMBUTIR, COM COMANDO DESLIZANTE, ALTURA DE 22 CM, LARGURA MINIMA DE 1,90 CM E ESPESSURA MINIMA DE 1,90 MM</t>
  </si>
  <si>
    <t>FECHO QUEBRA UNHA, EM LATAO COM ACABAMENTO CROMADO, DE EMBUTIR, COM COMANDO DESLIZANTE, ALTURA DE 40 CM, LARGURA MINIMA DE 1,90 CM E ESPESSURA MINIMA DE 1,90 MM</t>
  </si>
  <si>
    <t>FERRAMENTAS - FAMILIA ALMOXARIFE - HORISTA (ENCARGOS COMPLEMENTARES - COLETADO CAIXA)</t>
  </si>
  <si>
    <t>FERRAMENTAS - FAMILIA ALMOXARIFE - MENSALISTA (ENCARGOS COMPLEMENTARES - COLETADO CAIXA)</t>
  </si>
  <si>
    <t>FERRAMENTAS - FAMILIA CARPINTEIRO DE FORMAS - MENSALISTA (ENCARGOS COMPLEMENTARES - COLETADO CAIXA)</t>
  </si>
  <si>
    <t>FERRAMENTAS - FAMILIA ELETRICISTA - MENSALISTA (ENCARGOS COMPLEMENTARES - COLETADO CAIXA)</t>
  </si>
  <si>
    <t>FERRAMENTAS - FAMILIA ENCANADOR - MENSALISTA (ENCARGOS COMPLEMENTARES - COLETADO CAIXA)</t>
  </si>
  <si>
    <t>FERRAMENTAS - FAMILIA ENCARREGADO GERAL - HORISTA (ENCARGOS COMPLEMENTARES - COLETADO CAIXA)</t>
  </si>
  <si>
    <t>FERRAMENTAS - FAMILIA ENGENHEIRO CIVIL - HORISTA (ENCARGOS COMPLEMENTARES - COLETADO CAIXA)</t>
  </si>
  <si>
    <t>FERRAMENTAS - FAMILIA OPERADOR ESCAVADEIRA - MENSALISTA (ENCARGOS COMPLEMENTARES - COLETADO CAIXA)</t>
  </si>
  <si>
    <t>FERRAMENTAS - FAMILIA PEDREIRO - MENSALISTA (ENCARGOS COMPLEMENTARES - COLETADO CAIXA)</t>
  </si>
  <si>
    <t>FERRAMENTAS - FAMILIA PINTOR - MENSALISTA (ENCARGOS COMPLEMENTARES - COLETADO CAIXA)</t>
  </si>
  <si>
    <t>FERRAMENTAS - FAMILIA SOLDADOR - MENSALISTA (ENCARGOS COMPLEMENTARES - COLETADO CAIXA)</t>
  </si>
  <si>
    <t>FERRAMENTAS - FAMILIA TOPOGRAFO - HORISTA (ENCARGOS COMPLEMENTARES - COLETADO CAIXA)</t>
  </si>
  <si>
    <t>FERRAMENTAS - FAMILIA TOPOGRAFO - MENSALISTA (ENCARGOS COMPLEMENTARES - COLETADO CAIXA)</t>
  </si>
  <si>
    <t>FERRO DE SOLDA, POTENCIA 40 W</t>
  </si>
  <si>
    <t>FERROLHO COM FECHO / TRINCO REDONDO, EM ACO GALVANIZADO / ZINCADO, DE SOBREPOR, COM COMPRIMENTO DE 2" E ESPESSURA MINIMA DA CHAPA DE 0,90 MM, PARA PORTAS E JANELAS</t>
  </si>
  <si>
    <t>FERROLHO COM FECHO / TRINCO REDONDO, EM ACO GALVANIZADO / ZINCADO, DE SOBREPOR, COM COMPRIMENTO DE 3" A 4" E ESPESSURA MINIMA DA CHAPA DE 0,90 MM</t>
  </si>
  <si>
    <t>FERROLHO COM FECHO / TRINCO REDONDO, EM ACO GALVANIZADO / ZINCADO, DE SOBREPOR, COM COMPRIMENTO DE 5" E ESPESSURA MINIMA DA CHAPA DE 0,90 MM</t>
  </si>
  <si>
    <t>FERROLHO COM FECHO / TRINCO REDONDO, EM ACO GALVANIZADO / ZINCADO, DE SOBREPOR, COM COMPRIMENTO DE 6" E ESPESSURA MINIMA DA CHAPA DE 1,50 MM</t>
  </si>
  <si>
    <t>FERROLHO COM FECHO / TRINCO REDONDO, EM ACO GALVANIZADO / ZINCADO, DE SOBREPOR, COM COMPRIMENTO DE 8" E ESPESSURA MINIMA DA CHAPA DE 1,50 MM</t>
  </si>
  <si>
    <t>FERROLHO COM FECHO /TRINCO REDONDO, EM ACO GALVANIZADO / ZINCADO, DE SOBREPOR, COM COMPRIMENTO DE 10" A 12" E ESPESSURA MINIMA DA CHAPA DE 1,50 MM</t>
  </si>
  <si>
    <t>FERROLHO COM FECHO CHATO E PORTA CADEADO, EM ACO GALVANIZADO / ZINCADO, DE SOBREPOR, COM COMPRIMENTO DE 3" A 4", CHAPA COM ESPESSURA MINIMA DE 0,90 MM E LARGURA MINIMA DE 3,20 CM (FECHO SIMPLES / LEVE) (INCLUI PARAFUSOS)</t>
  </si>
  <si>
    <t>FERROLHO COM FECHO CHATO E PORTA CADEADO, EM ACO GALVANIZADO / ZINCADO, DE SOBREPOR, COM COMPRIMENTO DE 3" A 4", CHAPA COM ESPESSURA MINIMA DE 1,70 MM E LARGURA MINIMA DE 5,00 CM (FECHO REFORCADO)</t>
  </si>
  <si>
    <t>FERROLHO COM FECHO CHATO E PORTA CADEADO, EM ACO GALVANIZADO / ZINCADO, DE SOBREPOR, COM COMPRIMENTO DE 5", CHAPA COM ESPESSURA MINIMA DE 0,90 MM E LARGURA MINIMA DE 3,20 CM (FECHO SIMPLES)</t>
  </si>
  <si>
    <t>FERROLHO COM FECHO CHATO E PORTA CADEADO, EM ACO GALVANIZADO / ZINCADO, DE SOBREPOR, COM COMPRIMENTO DE 5", CHAPA COM ESPESSURA MINIMA DE 1,70 MM E LARGURA MINIMA DE 5,00 CM (FECHO REFORCADO)</t>
  </si>
  <si>
    <t>FERROLHO COM FECHO CHATO E PORTA CADEADO, EM ACO GALVANIZADO / ZINCADO, DE SOBREPOR, COM COMPRIMENTO DE 6", CHAPA COM ESPESSURA MINIMA DE 0,90 MM E LARGURA MINIMA DE 3,80 CM (FECHO SIMPLES)</t>
  </si>
  <si>
    <t>FERROLHO COM FECHO CHATO E PORTA CADEADO, EM ACO GALVANIZADO / ZINCADO, DE SOBREPOR, COM COMPRIMENTO DE 6", CHAPA COM ESPESSURA MINIMA DE 1,70 MM E LARGURA /MINIMA DE 5,00 CM (FECHO REFORCADO) (INCLUI PARAFUSOS)</t>
  </si>
  <si>
    <t>FERTILIZANTE NPK - 10:10:10</t>
  </si>
  <si>
    <t>FERTILIZANTE NPK - 4: 14: 8</t>
  </si>
  <si>
    <t>FERTILIZANTE ORGANICO COMPOSTO, CLASSE A</t>
  </si>
  <si>
    <t>FIBRA DE ACO PARA REFORCO DO CONCRETO, SOLTA, TIPO A-I, FATOR DE FORMA *50* L / D, COMPRIMENTO DE *30* MM E RESISTENCIA A TRACAO DO ACO MAIOR 1000 MPA</t>
  </si>
  <si>
    <t>FILTRO ANAEROBIO, EM POLIETILENO DE ALTA DENSIDADE (PEAD), CAPACIDADE *1100* LITROS (NBR 13969)</t>
  </si>
  <si>
    <t>FILTRO ANAEROBIO, EM POLIETILENO DE ALTA DENSIDADE (PEAD), CAPACIDADE *2800* LITROS (NBR 13969)</t>
  </si>
  <si>
    <t>FILTRO ANAEROBIO, EM POLIETILENO DE ALTA DENSIDADE (PEAD), CAPACIDADE *5000* LITROS (NBR 13969)</t>
  </si>
  <si>
    <t>FILTRO QUIMICO PARA RESPIRADOR SEMI FACIAL, PROTECAO CONTRA VAPORES ORGANICOS E GASES ACIDOS</t>
  </si>
  <si>
    <t>FINCAPINO CURTO CALIBRE 22, CARGA MEDIA POTENCIA 5 (PARA FERRAMENTA DE ACAO DIRETA) COR VERMELHA</t>
  </si>
  <si>
    <t>FINCAPINO LONGO CALIBRE 22, CARGA FORTE POTENCIA 7 (PARA FERRAMENTA DE ACAO DIRETA), COR AMARELA</t>
  </si>
  <si>
    <t>FIO DE COBRE, SOLIDO, CLASSE 1, ISOLACAO EM PVC/A, ANTICHAMA BWF-B, 450/750V, SECAO NOMINAL 1,5 MM2</t>
  </si>
  <si>
    <t>FIO DE COBRE, SOLIDO, CLASSE 1, ISOLACAO EM PVC/A, ANTICHAMA BWF-B, 450/750V, SECAO NOMINAL 10 MM2</t>
  </si>
  <si>
    <t>FIO DE COBRE, SOLIDO, CLASSE 1, ISOLACAO EM PVC/A, ANTICHAMA BWF-B, 450/750V, SECAO NOMINAL 2,5 MM2</t>
  </si>
  <si>
    <t>FIO DE COBRE, SOLIDO, CLASSE 1, ISOLACAO EM PVC/A, ANTICHAMA BWF-B, 450/750V, SECAO NOMINAL 4 MM2</t>
  </si>
  <si>
    <t>FIO DE COBRE, SOLIDO, CLASSE 1, ISOLACAO EM PVC/A, ANTICHAMA BWF-B, 450/750V, SECAO NOMINAL 6 MM2</t>
  </si>
  <si>
    <t>FITA / CINTA AUTOADESIVA ELASTOMERICA PARA VEDACAO, L= 50 MM, E = 3 MM</t>
  </si>
  <si>
    <t>FITA ACO INOX PARA CINTAR POSTE, L = 19 MM, E = 0,5 MM (ROLO DE 30M)</t>
  </si>
  <si>
    <t>FITA ADESIVA ALUMINIZADA, PARA INSTALACAO DE MANTAS DE SUBCOBERTURA, L = *5* CM</t>
  </si>
  <si>
    <t>FITA ADESIVA ANTICORROSIVA DE PVC FLEXIVEL, COR PRETA, PARA PROTECAO TUBULACAO, 50 MM X 30 M (L X C), E= *0,25* MM</t>
  </si>
  <si>
    <t>FITA ADESIVA ASFALTICA ALUMINIZADA MULTIUSO, L = 10 CM, ROLO DE 10 M</t>
  </si>
  <si>
    <t>FITA ISOLANTE ADESIVA ANTICHAMA, USO ATE 750 V, EM ROLO DE 19 MM X 20 M</t>
  </si>
  <si>
    <t>FITA ISOLANTE DE BORRACHA AUTOFUSAO, USO ATE 69 KV (ALTA TENSAO), LARGURA DE 19 MM</t>
  </si>
  <si>
    <t>FITA METALICA GRAVADA, L = 17 MM, ROLO DE 25 M, CARGA RECOMENDADA = *120* KGF</t>
  </si>
  <si>
    <t>FITA METALICA PERFURADA, L = *18* MM, ROLO DE 30 M, CARGA RECOMENDADA = *30* KGF</t>
  </si>
  <si>
    <t>FITA METALICA PERFURADA, L = 17 MM, ROLO DE 30 M, CARGA RECOMENDADA = *19* KGF</t>
  </si>
  <si>
    <t>FITA METALICA PERFURADA, L = 25 MM, ROLO DE 30 M, CARGA RECOMENDADA = *222,5* KGF</t>
  </si>
  <si>
    <t>FITA VEDA ROSCA, EM PTFE, ROLO DE 18 MM X 25 M (L X C)</t>
  </si>
  <si>
    <t>FIXADOR DE ABA AUTOTRAVANTE PARA TELHA DE FIBROCIMENTO, TIPO CANALETE 90 OU KALHETAO</t>
  </si>
  <si>
    <t>FIXADOR DE ABA SIMPLES PARA TELHA DE FIBROCIMENTO, TIPO CANALETA 49 OU KALHETA</t>
  </si>
  <si>
    <t>FIXADOR DE ABA SIMPLES PARA TELHA DE FIBROCIMENTO, TIPO CANALETA 90 OU KALHETAO</t>
  </si>
  <si>
    <t>FLANELA *30 X 40* CM</t>
  </si>
  <si>
    <t>FLANGE SEXTAVADO DE FERRO GALVANIZADO, COM ROSCA BSP, DE 1 1/2"</t>
  </si>
  <si>
    <t>FLANGE SEXTAVADO DE FERRO GALVANIZADO, COM ROSCA BSP, DE 1 1/4"</t>
  </si>
  <si>
    <t>FLANGE SEXTAVADO DE FERRO GALVANIZADO, COM ROSCA BSP, DE 1"</t>
  </si>
  <si>
    <t>FLANGE SEXTAVADO DE FERRO GALVANIZADO, COM ROSCA BSP, DE 1/2"</t>
  </si>
  <si>
    <t>FLANGE SEXTAVADO DE FERRO GALVANIZADO, COM ROSCA BSP, DE 2 1/2"</t>
  </si>
  <si>
    <t>FLANGE SEXTAVADO DE FERRO GALVANIZADO, COM ROSCA BSP, DE 2"</t>
  </si>
  <si>
    <t>FLANGE SEXTAVADO DE FERRO GALVANIZADO, COM ROSCA BSP, DE 3"</t>
  </si>
  <si>
    <t>FLANGE SEXTAVADO DE FERRO GALVANIZADO, COM ROSCA BSP, DE 3/4"</t>
  </si>
  <si>
    <t>FLANGE SEXTAVADO DE FERRO GALVANIZADO, COM ROSCA BSP, DE 4"</t>
  </si>
  <si>
    <t>FLANGE SEXTAVADO DE FERRO GALVANIZADO, COM ROSCA BSP, DE 6"</t>
  </si>
  <si>
    <t>FORMAO CHANFRADO 1", CABO DE MADEIRA</t>
  </si>
  <si>
    <t>FORRO COMPOSTO POR PAINEIS DE LA DE VIDRO, REVESTIDOS EM PVC MICROPERFURADO, DE *1250 X 625* MM, ESPESSURA 15 MM (COM COLOCACAO)</t>
  </si>
  <si>
    <t>FORRO DE FIBRA MINERAL EM PLACAS DE 1250 X 625 MM, E = 15 MM, BORDA RETA, COM PINTURA ANTIMOFO, APOIADO EM PERFIL DE ACO GALVANIZADO COM 24 MM DE BASE - INSTALADO</t>
  </si>
  <si>
    <t>FORRO DE FIBRA MINERAL EM PLACAS DE 625 X 625 MM, E = 15 MM, BORDA RETA, COM PINTURA ANTIMOFO, APOIADO EM PERFIL DE ACO GALVANIZADO COM 24 MM DE BASE - INSTALADO</t>
  </si>
  <si>
    <t>FORRO DE FIBRA MINERAL EM PLACAS DE 625 X 625 MM, E = 15/16 MM, BORDA REBAIXADA, COM PINTURA ANTIMOFO, APOIADO EM PERFIL DE ACO GALVANIZADO COM 24 MM DE BASE - INSTALADO</t>
  </si>
  <si>
    <t>FORRO DE MADEIRA CEDRINHO OU EQUIVALENTE DA REGIAO, ENCAIXE MACHO/FEMEA COM FRISO, *10 X 1* CM (SEM COLOCACAO)</t>
  </si>
  <si>
    <t>FORRO DE MADEIRA CUMARU/IPE CHAMPANHE OU EQUIVALENTE DA REGIAO, ENCAIXE MACHO/FEMEA COM FRISO, *10 X 1* CM (SEM COLOCACAO)</t>
  </si>
  <si>
    <t>FORRO DE MADEIRA PINUS OU EQUIVALENTE DA REGIAO, ENCAIXE MACHO/FEMEA COM FRISO, *10 X 1* CM (SEM COLOCACAO)</t>
  </si>
  <si>
    <t>FORRO DE PVC LISO, BRANCO, REGUA DE 10 CM, ESPESSURA APROXIMADA DE 8 MM (COM COLOCACAO / SEM ESTRUTURA METALICA)</t>
  </si>
  <si>
    <t>FORRO DE PVC LISO, BRANCO, REGUA DE 20 CM, ESPESSURA APROXIMADA DE 8 MM, COMPRIMENTO 6 M (SEM COLOCACAO)</t>
  </si>
  <si>
    <t>FORRO DE PVC, FRISADO, BRANCO, REGUA DE 10 CM, ESPESSURA APROXIMADA DE 8 MM E COMPRIMENTO 6 M (SEM COLOCACAO)</t>
  </si>
  <si>
    <t>FORRO DE PVC, FRISADO, BRANCO, REGUA DE 20 CM, ESPESSURA APROXIMADA DE 8 MM E COMPRIMENTO 6 M (SEM COLOCACAO)</t>
  </si>
  <si>
    <t>FOSSA SEPTICA, SEM FILTRO, EM POLIETILENO DE ALTA DENSIDADE (PEAD), PARA 15 A 30 CONTRIBUINTES, CILINDRICA, COM TAMPA, CAPACIDADE APROXIMADA DE *5500* LITROS (NBR 7229)</t>
  </si>
  <si>
    <t>FOSSA SEPTICA, SEM FILTRO, EM POLIETILENO DE ALTA DENSIDADE (PEAD), PARA 4 A 7 CONTRIBUINTES, CILINDRICA, COM TAMPA, CAPACIDADE APROXIMADA DE *1100* LITROS (NBR 7229)</t>
  </si>
  <si>
    <t>FOSSA SEPTICA, SEM FILTRO, EM POLIETILENO DE ALTA DENSIDADE (PEAD), PARA 8 A 14 CONTRIBUINTES, CILINDRICA, COM TAMPA, CAPACIDADE APROXIMADA DE *3000* LITROS (NBR 7229)</t>
  </si>
  <si>
    <t>FOSSA SEPTICA,SEM FILTRO, EM POLIETILENO DE ALTA DENSIDADE (PEAD), PARA 40 A 52 CONTRIBUINTES, CILINDRICA, COM TAMPA, CAPACIDADE APROXIMADA DE *10000* LITROS (NBR 7229)</t>
  </si>
  <si>
    <t>FRESADORA DE ASFALTO A FRIO SOBRE ESTEIRAS, LARG. FRESAGEM 2,00 M, POT. 410 KW/550 HP</t>
  </si>
  <si>
    <t>FRESADORA DE ASFALTO A FRIO SOBRE RODAS, LARG. FRESAGEM 1,00 M, POT. 155 KW/208 HP</t>
  </si>
  <si>
    <t>FUNDO PREPARADOR ACRILICO BASE AGUA</t>
  </si>
  <si>
    <t>FURADEIRA ELETRICA DE IMPACTO 1/2", 600 W</t>
  </si>
  <si>
    <t>FURO PARA TORNEIRA OU OUTROS ACESSORIOS EM BANCADA DE MARMORE/ GRANITO OU OUTRO TIPO DE PEDRA NATURAL</t>
  </si>
  <si>
    <t>GABIAO MANTA (COLCHAO) MALHA HEXAGONAL 6 X 8 CM (ZN/AL REVESTIDO COM POLIMERO), DIMENSOES 4,0 X 2,0 X 0,17 M (C X L X A) FIO 2 MM</t>
  </si>
  <si>
    <t>GABIAO MANTA (COLCHAO) MALHA HEXAGONAL 6 X 8 CM (ZN/AL REVESTIDO COM POLIMERO), FIO 2 MM, DIMENSOES 4,0 X 2,0 X 0,23 M (C X L X A)</t>
  </si>
  <si>
    <t>GABIAO MANTA (COLCHAO) MALHA HEXAGONAL 6 X 8 CM (ZN/AL REVESTIDO COM POLIMERO), FIO 2 MM, DIMENSOES 4,0 X 2,0 X 0,3 M (C X L X A)</t>
  </si>
  <si>
    <t>GABIAO MANTA (COLCHAO) MALHA HEXAGONAL 6 X 8 CM (ZN/AL REVESTIDO COM POLIMERO), FIO 2,0 MM, DIMENSOES 5,0 X 2,0 X 0,17 M (C X L X A)</t>
  </si>
  <si>
    <t>GABIAO MANTA (COLCHAO) MALHA HEXAGONAL 6 X 8 CM (ZN/AL REVESTIDO COM POLIMERO), FIO 2,0 MM, DIMENSOES 5,0 X 2,0 X 0,23 M (C X L X A)</t>
  </si>
  <si>
    <t>GABIAO MANTA (COLCHAO) MALHA HEXAGONAL 6 X 8 CM (ZN/AL REVESTIDO COM POLIMERO), FIO 2,0 MM, DIMENSOES 5,0 X 2,0 X 0,30 M (C X L X A)</t>
  </si>
  <si>
    <t>GABIAO SACO MALHA HEXAGONAL 8 X 10 CM (ZN/AL REVESTIDO COM POLIMERO), FIO 2,4 MM, DIMENSOES 3,0 X 0,65 M</t>
  </si>
  <si>
    <t>GABIAO SACO MALHA HEXAGONAL 8 X 10 CM (ZN/AL REVESTIDO COM POLIMERO), FIO 2,4 MM, H = 0,65 M</t>
  </si>
  <si>
    <t>GABIAO SACO MALHA HEXAGONAL 8 X 10 CM (ZN/AL), FIO 2,7 MM, DIMENSOES 4,0 X 0,65 M</t>
  </si>
  <si>
    <t>GABIAO TIPO CAIXA MALHA HEXAGONAL 8 X 10 CM (ZN/AL REVESTIDO COM POLIMERO), FIO 2,4 MM, DIMENSOES 2,0 X 1,0 X 1,0 M (C X L X A)</t>
  </si>
  <si>
    <t>GABIAO TIPO CAIXA MALHA HEXAGONAL 8 X 10 CM (ZN/AL REVESTIDO COM POLIMERO), FIO 2,4 MM, H = 0,50 M</t>
  </si>
  <si>
    <t>GABIAO TIPO CAIXA MALHA HEXAGONAL 8 X 10 CM (ZN/AL), FIO 2,7 MM, DIMENSOES 2,0 X 1,0 X 1,0 M (C X L X A)</t>
  </si>
  <si>
    <t>GABIAO TIPO CAIXA MALHA HEXAGONAL 8 X 10 CM (ZN/AL), FIO 2,7 MM, H = 0,50 M</t>
  </si>
  <si>
    <t>GABIAO TIPO CAIXA PARA SOLO REFORCADO, MALHA HEXAGONAL 8 X 10 CM (ZN/AL REVESTIDO COM POLIMERO), FIO 2,7 MM, DIMENSOES 2,0 X 1,0 X 0,5 M, COM CAUDA DE 4,0 M</t>
  </si>
  <si>
    <t>GABIAO TIPO CAIXA PARA SOLO REFORCADO, MALHA HEXAGONAL 8 X 10 CM (ZN/AL REVESTIDO COM POLIMERO), FIO 2,7 MM, DIMENSOES 2,0 X 1,0 X 1,0 M, COM CAUDA DE 4,0 M</t>
  </si>
  <si>
    <t>GABIAO TIPO CAIXA PARA SOLO REFORCADO, MALHA HEXAGONAL DE DUPLA TORCAO 8 X 10 CM (ZN/AL REVESTIDO COM POLIMERO), FIO 2,7 MM, DIMENSOES 2,0 X 1,0 X 0,5 M, COM CAUDA DE 3,0 M</t>
  </si>
  <si>
    <t>GABIAO TIPO CAIXA PARA SOLO REFORCADO, MALHA HEXAGONAL DE DUPLA TORCAO 8 X 10 CM (ZN/AL REVESTIDO COM POLIMERO), FIO 2,7 MM, DIMENSOES 2,0 X 1,0 X 1,0 M, COM CAUDA DE 3,0 M</t>
  </si>
  <si>
    <t>GABIAO TIPO CAIXA PARA SOLO REFORCADO, MALHA HEXAGONAL DE DUPLA TORCAO 8 X 10 CM (ZN/AL REVESTIDO COM POLIMERO), FIO 2,7 MM, DIMENSOES 2,0 X 1,0 X 1,0 M, COM CAUDA DE 4,0 M</t>
  </si>
  <si>
    <t>GABIAO TIPO CAIXA TRAPEZOIDAL, MALHA HEXAGONAL 10 X 12 CM (ZN/AL REVESTIDO COM POLIMERO) FIO 2,7 MM, FACE COM 65 GRAUS, COM GEOSSINTETICO, DIMENSOES 2,0 X 1,5 X 1,0 M (C X L X A)</t>
  </si>
  <si>
    <t>GABIAO TIPO CAIXA, MALHA HEXAGONAL 8 X 10 CM (ZN/AL REVESTIDO COM POLIMERO), FIO 2,4 MM, DIMENSOES 2,0 X 1,0 X 0,5 M (C X L X A)</t>
  </si>
  <si>
    <t>GABIAO TIPO CAIXA, MALHA HEXAGONAL 8 X 10 CM (ZN/AL REVESTIDO COM POLIMERO), FIO DE 2,4 MM, DIMENSOES 2,0 X 1,0 X 1,0 M (C X L X A)</t>
  </si>
  <si>
    <t>GABIAO TIPO CAIXA, MALHA HEXAGONAL 8 X 10 CM (ZN/AL), FIO 2,7 MM, DIMENSOES 2,0 X 1,0 X 0,5 M (C X L X A)</t>
  </si>
  <si>
    <t>GABIAO TIPO CAIXA, MALHA HEXAGONAL 8 X 10 CM (ZN/AL), FIO DE 2,7 MM, DIMENSOES 2,0 X 1,0 X 1,0 M (C X L X A)</t>
  </si>
  <si>
    <t>GABIAO TIPO CAIXA, MALHA HEXAGONAL 8 X 10 CM (ZN/AL), FIO DE 2,7 MM, DIMENSOES 5,0 X 1,0 X 1,0 M (C X L X A)</t>
  </si>
  <si>
    <t>GANCHO CHATO EM ACO GALVANIZADO, L = 110 MM, RECOBRIMENTO = 100MM, SECAO 1/8 X 1/2" (3 MM X 12 MM), PARA FIXAR TELHA DE FIBROCIMENTO ONDULADA</t>
  </si>
  <si>
    <t>GANCHO OLHAL EM ACO GALVANIZADO, ESPESSURA 16MM, ABERTURA 21MM</t>
  </si>
  <si>
    <t>GEOGRELHA TECIDA COM FILAMENTOS DE POLIESTER + PVC, RESISTENCIA LONGITUDINAL: 90 KN/M, RESISTENCIA TRANSVERSAL: 30 KN/M, ALONGAMENTO = 12 POR CENTO</t>
  </si>
  <si>
    <t>GEOTEXTIL NAO TECIDO AGULHADO DE FILAMENTOS CONTINUOS 100% POLIESTER, RESITENCIA A TRACAO = 09 KN/M</t>
  </si>
  <si>
    <t>GEOTEXTIL NAO TECIDO AGULHADO DE FILAMENTOS CONTINUOS 100% POLIESTER, RESITENCIA A TRACAO = 10 KN/M</t>
  </si>
  <si>
    <t>GEOTEXTIL NAO TECIDO AGULHADO DE FILAMENTOS CONTINUOS 100% POLIESTER, RESITENCIA A TRACAO = 14 KN/M</t>
  </si>
  <si>
    <t>GEOTEXTIL NAO TECIDO AGULHADO DE FILAMENTOS CONTINUOS 100% POLIESTER, RESITENCIA A TRACAO = 16 KN/M</t>
  </si>
  <si>
    <t>GEOTEXTIL NAO TECIDO AGULHADO DE FILAMENTOS CONTINUOS 100% POLIESTER, RESITENCIA A TRACAO = 21 KN/M</t>
  </si>
  <si>
    <t>GEOTEXTIL NAO TECIDO AGULHADO DE FILAMENTOS CONTINUOS 100% POLIESTER, RESITENCIA A TRACAO = 26 KN/M</t>
  </si>
  <si>
    <t>GEOTEXTIL NAO TECIDO AGULHADO DE FILAMENTOS CONTINUOS 100% POLIESTER, RESITENCIA A TRACAO = 31 KN/M</t>
  </si>
  <si>
    <t>GERADOR PORTATIL MONOFASICO, POTENCIA 5500 VA, MOTOR A GASOLINA, POTENCIA DO MOTOR 13 CV</t>
  </si>
  <si>
    <t>GESSEIRO (HORISTA)</t>
  </si>
  <si>
    <t>GESSEIRO (MENSALISTA)</t>
  </si>
  <si>
    <t>GESSO COLA, EM PO, PARA FIXACAO DE MOLDURAS, SANCAS E BLOCOS DE GESSO</t>
  </si>
  <si>
    <t>GESSO EM PO PARA REVESTIMENTOS/MOLDURAS/SANCAS E USO GERAL</t>
  </si>
  <si>
    <t>GESSO PROJETADO</t>
  </si>
  <si>
    <t>GONZO DE EMBUTIR, EM LATAO / ZAMAC, *20 X 48* MM, PARA JANELA BASCULANTE / PIVOTANTE, JOGO COM 4 PECAS (PAR) - INCLUI PARAFUSOS</t>
  </si>
  <si>
    <t>GONZO DE SOBREPOR, EM LATAO / ZAMAC, PARA JANELA PIVOTANTE - INCLUI PARAFUSOS</t>
  </si>
  <si>
    <t>GRADE DE DISCOS COM CONTROLE REMOTO, REBOCAVEL, COM 24 DISCOS 24" X 6 MM, COM PNEUS PARA TRANSPORTE</t>
  </si>
  <si>
    <t>GRADE DE DISCOS MECANICA 20X24" COM 20 DISCOS 24" X 6MM COM PNEUS PARA TRANSPORTE</t>
  </si>
  <si>
    <t>GRAMA BATATAIS EM PLACAS, SEM PLANTIO</t>
  </si>
  <si>
    <t>GRAMPO DE ACO POLIDO 1" X 9</t>
  </si>
  <si>
    <t>GRAMPO DE ACO POLIDO 7/8" X 9</t>
  </si>
  <si>
    <t>GRAMPO DE APERTO RAPIDO 18"</t>
  </si>
  <si>
    <t>GRAMPO LINHA VIVA DE LATAO ESTANHADO, DIAMETRO DO CONDUTOR PRINCIPAL DE 10 A 120 MM2, DIAMETRO DA DERIVACAO DE 10 A 70 MM2</t>
  </si>
  <si>
    <t>GRAMPO METALICO TIPO OLHAL PARA HASTE DE ATERRAMENTO DE 1", CONDUTOR DE *10* A 50 MM2</t>
  </si>
  <si>
    <t>GRAMPO METALICO TIPO OLHAL PARA HASTE DE ATERRAMENTO DE 1/2", CONDUTOR DE *10* A 50 MM2</t>
  </si>
  <si>
    <t>GRAMPO METALICO TIPO OLHAL PARA HASTE DE ATERRAMENTO DE 5/8", CONDUTOR DE *10* A 50 MM2</t>
  </si>
  <si>
    <t>GRAMPO METALICO TIPO U PARA HASTE DE ATERRAMENTO DE ATE 3/4", CONDUTOR DE 10 A 25 MM2</t>
  </si>
  <si>
    <t>GRAMPO METALICO TIPO U PARA HASTE DE ATERRAMENTO DE ATE 5/8", CONDUTOR DE 10 A 25 MM2</t>
  </si>
  <si>
    <t>GRAMPO PARALELO METALICO PARA CABO DE 6 A 50 MM2, COM 2 PARAFUSOS</t>
  </si>
  <si>
    <t>GRAMPO U DE 5/8" N8 EM ACO GALVANIZADO</t>
  </si>
  <si>
    <t>GRANALHA DE ACO, ANGULAR (GRIT), PARA JATEAMENTO, PENEIRA 0,117 A 1,00 MM, (SAE G-40 A G-80)</t>
  </si>
  <si>
    <t>GRANALHA DE ACO, ESFERICA (SHOT), PARA JATEAMENTO, PENEIRA 0,40 A 1,00 MM (SAE S-170 A S-280)</t>
  </si>
  <si>
    <t>GRANALHA DE ACO, ESFERICA (SHOT), PARA JATEAMENTO, PENEIRA 1,19 A 1,00 MM (SAE S390)</t>
  </si>
  <si>
    <t>GRANILHA/ GRANA/ PEDRISCO OU AGREGADO EM MARMORE/ GRANITO/ QUARTZO E CALCARIO, PRETO, CINZA, PALHA OU BRANCO</t>
  </si>
  <si>
    <t>GRAUTE CIMENTICIO PARA USO GERAL</t>
  </si>
  <si>
    <t>GRAXA LUBRIFICANTE A BASE DE LITIO, DE MULTIPLAS APLICACOES E CONTENDO ADITIVOS DE EXTREMA PRESSAO (GRAU DE VISCOSIDADE NLGI 2)</t>
  </si>
  <si>
    <t>GRELHA FIXA, EM PVC BRANCA, QUADRADA, 150 X 150 MM, PARA RALOS E CAIXAS</t>
  </si>
  <si>
    <t>GRELHA FIXA, PVC CROMADA, REDONDA, 150 MM, PARA RALOS E CAIXAS</t>
  </si>
  <si>
    <t>GRELHA FOFO ARTICULADA, CARGA MAXIMA 1,5 T, *300 X 1000* MM, E= *15* MM</t>
  </si>
  <si>
    <t>GRELHA FOFO SIMPLES COM REQUADRO, CARGA MAXIMA 1,5 T, 150 X 1000 MM, E= *15* MM</t>
  </si>
  <si>
    <t>GRELHA FOFO SIMPLES COM REQUADRO, CARGA MAXIMA 1,5 T, 200 X 1000 MM, E= *15* MM</t>
  </si>
  <si>
    <t>GRUA ASCENCIONAL, LANCA DE 30 M, CAPACIDADE DE 1,0 T A 30 M, ALTURA ATE 39 M</t>
  </si>
  <si>
    <t>GRUA ASCENCIONAL, LANCA DE 42 M, CAPACIDADE DE 1,5 T A 30 M, ALTURA ATE 39 M</t>
  </si>
  <si>
    <t>GRUPO GERADOR DE SOLDA ELETRICA, COM MAQUINA DE SOLDA, ATE 400 AMPERES E GERADOR A DIESEL 60 CV, MOTOR 4 CILINDROS, TANQUE COMBUST., CARENAGEM DE PROTECAO SOBRE RODAS</t>
  </si>
  <si>
    <t>GRUPO GERADOR DIESEL, COM CARENAGEM, POTENCIA STANDART ENTRE 250 E 260 KVA, VELOCIDADE DE 1800 RPM, FREQUENCIA DE 60 HZ</t>
  </si>
  <si>
    <t>GRUPO GERADOR DIESEL, SEM CARENAGEM, POTENCIA STANDART ENTRE 80 E 90 KVA, VELOCIDADE DE 1800 RPM, FREQUENCIA DE 60 HZ</t>
  </si>
  <si>
    <t>GRUPO GERADOR ESTACIONARIO, MOTOR DIESEL POTENCIA 170 KVA</t>
  </si>
  <si>
    <t>GRUPO GERADOR ESTACIONARIO, POTENCIA 150 KVA, MOTOR DIESEL</t>
  </si>
  <si>
    <t>GRUPO GERADOR REBOCAVEL, POTENCIA *66* KVA, MOTOR A DIESEL</t>
  </si>
  <si>
    <t>GUARNICAO / ALIZAR / VISTA LISA EM MADEIRA MACICA, PARA PORTA, E = *1* CM, L = *5* CM, PINUS /EUCALIPTO / VIROLA OU EQUIVALENTE DA REGIAO</t>
  </si>
  <si>
    <t>GUARNICAO / ALIZAR / VISTA, E = *1,5* CM, L = *5,0* CM, EM POLIESTIRENO, BRANCO (JOGO PARA 1 FACE)</t>
  </si>
  <si>
    <t>GUARNICAO/ALIZAR/VISTA, E = *1,3* CM, L = *5,0* CM HASTE REGULAVEL = *35* MM, EM MDF/PVC WOOD/ POLIESTIRENO OU MADEIRA LAMINADA, PRIMER BRANCO (JOGO PARA 1 FACE)</t>
  </si>
  <si>
    <t>GUARNICAO/ALIZAR/VISTA, E = *1,3* CM, L = *7,0* CM, EM POLIESTIRENO, BRANCO (JOGO PARA 1 FACE)</t>
  </si>
  <si>
    <t>GUINCHO ELETRICO DE COLUNA, CAPACIDADE 400 KG, COM MOTO FREIO, MOTOR TRIFASICO DE 1,25 CV</t>
  </si>
  <si>
    <t>GUINDASTE HIDRAULICO AUTOPROPELIDO, COM LANCA TELESCOPICA 28,80 M, CAPACIDADE MAXIMA 30 T, POTENCIA 97 KW, TRACAO 4 X 4</t>
  </si>
  <si>
    <t>GUINDASTE HIDRAULICO AUTOPROPELIDO, COM LANCA TELESCOPICA 40 M, CAPACIDADE MAXIMA 60 T, POTENCIA 260 KW, TRACAO 6 X 6</t>
  </si>
  <si>
    <t>GUINDAUTO HIDRAULICO, CAPACIDADE MAXIMA DE CARGA 14340 KG, MOMENTO MAXIMO DE CARGA 42,3 TM, ALCANCE MAXIMO HORIZONTAL 16,80 M, PARA MONTAGEM SOBRE CHASSI DE CAMINHAO PBT MINIMO 23000 KG (INCLUI MONTAGEM, NAO INCLUI CAMINHAO)</t>
  </si>
  <si>
    <t>GUINDAUTO HIDRAULICO, CAPACIDADE MAXIMA DE CARGA 3300 KG, MOMENTO MAXIMO DE CARGA 5,8 TM, ALCANCE MAXIMO HORIZONTAL 7,60 M, PARA MONTAGEM SOBRE CHASSI DE CAMINHAO PBT MINIMO 8000 KG (INCLUI MONTAGEM, NAO INCLUI CAMINHAO)</t>
  </si>
  <si>
    <t>GUINDAUTO HIDRAULICO, CAPACIDADE MAXIMA DE CARGA 8500 KG, MOMENTO MAXIMO DE CARGA 30,4 TM, ALCANCE MAXIMO HORIZONTAL 14,30 M, PARA MONTAGEM SOBRE CHASSI DE CAMINHAO PBT MINIMO 23000 KG (INCLUI MONTAGEM, NAO INCLUI CAMINHAO)</t>
  </si>
  <si>
    <t>HASTE ANCORA EM ACO GALVANIZADO, DIMENSOES 16 MM X 2000 MM</t>
  </si>
  <si>
    <t>HASTE DE ATERRAMENTO EM ACO COM 3,00 M DE COMPRIMENTO E DN = 5/8", REVESTIDA COM BAIXA CAMADA DE COBRE, COM CONECTOR TIPO GRAMPO</t>
  </si>
  <si>
    <t>HASTE DE ATERRAMENTO EM ACO GALVANIZADO TIPO CANTONEIRA COM 2,00 M DE COMPRIMENTO, 25 X 25 MM E CHAPA DE 3/16"</t>
  </si>
  <si>
    <t>HASTE PARA PERFURATRIZ DE ESTEIRA T38, D= 1 1/2" X *3 M*, PARA PROLONGAR BROCA</t>
  </si>
  <si>
    <t>HASTE RETA DE ACO GALVANIZADO, H = *30* CM, BASE RETANGULAR, PARA FIXACAO DE CONCERTINA SIMPLES DE 30 CM (NAO INCLUI OS FIXADORES)</t>
  </si>
  <si>
    <t>HASTE RETA PARA GANCHO DE FERRO GALVANIZADO, COM ROSCA 1/4" X 30 CM PARA FIXACAO DE TELHA METALICA, INCLUI PORCA E ARRUELAS DE VEDACAO</t>
  </si>
  <si>
    <t>HASTE RETA PARA GANCHO DE FERRO GALVANIZADO, COM ROSCA 1/4" X 40 CM PARA FIXACAO DE TELHA DE FIBROCIMENTO, INCLUI PORCA SEXTAVADA DE ZINCO</t>
  </si>
  <si>
    <t>HASTE RETA PARA GANCHO DE FERRO GALVANIZADO, COM ROSCA 5/16" X 35 CM PARA FIXACAO DE TELHA DE FIBROCIMENTO, INCLUI PORCA E ARRUELAS DE VEDACAO</t>
  </si>
  <si>
    <t>HASTE RETA PARA GANCHO DE FERRO GALVANIZADO, COM ROSCA 5/16" X 40 CM PARA FIXACAO DE TELHA DE FIBROCIMENTO, INCLUI PORCA SEXTAVADA DE ZINCO</t>
  </si>
  <si>
    <t>HASTE RETA PARA GANCHO DE FERRO GALVANIZADO, COM ROSCA 5/16" X 45 CM PARA FIXACAO DE TELHA DE FIBROCIMENTO, INCLUI PORCA E ARRUELAS DE VEDACAO</t>
  </si>
  <si>
    <t>HIDRANTE DE COLUNA COMPLETO, EM FERRO FUNDIDO, DN = 100 MM, COM REGISTRO, CUNHA DE BORRACHA, CURVA DESSIMETRICA, EXTREMIDADE E TAMPAS (INCLUI KIT FIXACAO)</t>
  </si>
  <si>
    <t>HIDRANTE DE COLUNA COMPLETO, EM FERRO FUNDIDO, DN = 75 MM, COM REGISTRO, CUNHA DE BORRACHA, CURVA DESSIMETRICA, EXTREMIDADE E TAMPAS (INCLUI KIT FIXACAO)</t>
  </si>
  <si>
    <t>HIDRANTE SUBTERRANEO, EM FERRO FUNDIDO, COM CURVA CURTA E CAIXA, DN 75 MM</t>
  </si>
  <si>
    <t>HIDROMETRO MULTIJATO / MEDIDOR DE AGUA, DN 1 1/2", VAZAO MAXIMA DE 20 M3/H, PARA AGUA POTAVEL FRIA, RELOJOARIA PLANA, CLASSE B, HORIZONTAL (SEM CONEXOES)</t>
  </si>
  <si>
    <t>HIDROMETRO MULTIJATO / MEDIDOR DE AGUA, DN 1", VAZAO MAXIMA DE 10 M3/H, PARA AGUA POTAVEL FRIA, RELOJOARIA PLANA, CLASSE B, HORIZONTAL (SEM CONEXOES)</t>
  </si>
  <si>
    <t>HIDROMETRO MULTIJATO / MEDIDOR DE AGUA, DN 1", VAZAO MAXIMA DE 7 M3/H, PARA AGUA POTAVEL FRIA, RELOJOARIA PLANA, CLASSE B, HORIZONTAL (SEM CONEXOES)</t>
  </si>
  <si>
    <t>HIDROMETRO MULTIJATO / MEDIDOR DE AGUA, DN 2", VAZAO MAXIMA DE 30 M3/H, PARA AGUA POTAVEL FRIA, RELOJOARIA PLANA, CLASSE B, HORIZONTAL (SEM CONEXOES)</t>
  </si>
  <si>
    <t>HIDROMETRO UNIJATO / MEDIDOR DE AGUA, DN 1/2", VAZAO MAXIMA DE 1,5 M3/H, PARA AGUA POTAVEL FRIA, RELOJOARIA PLANA, CLASSE B, HORIZONTAL (SEM CONEXOES)</t>
  </si>
  <si>
    <t>HIDROMETRO UNIJATO / MEDIDOR DE AGUA, DN 1/2", VAZAO MAXIMA DE 3 M3/H, PARA AGUA POTAVEL FRIA, RELOJOARIA PLANA, CLASSE B, HORIZONTAL (SEM CONEXOES)</t>
  </si>
  <si>
    <t>HIDROMETRO UNIJATO / MEDIDOR DE AGUA, DN 3/4", VAZAO MAXIMA DE 5 M3/H, PARA AGUA POTAVEL FRIA, RELOJOARIA PLANA, CLASSE B, HORIZONTAL (SEM CONEXOES)0,</t>
  </si>
  <si>
    <t>HIDROMETRO WOLTMANN, DN 2", VAZAO MAXIMA DE 50 M3/H, PARA AGUA POTAVEL FRIA, RELOJOARIA PLANA, TURBINA HORIZONTAL, EQUIPADO COM TELEMETRIA (SEM CONEXOES)</t>
  </si>
  <si>
    <t>HIDROMETRO WOLTMANN, DN 3", VAZAO MAXIMA DE 80 M3/H, PARA AGUA POTAVEL FRIA, RELOJOARIA PLANA, TURBINA HORIZONTAL, EQUIPADO COM TELEMETRIA (SEM CONEXOES)</t>
  </si>
  <si>
    <t>IMPERMEABILIZADOR (MENSALISTA)</t>
  </si>
  <si>
    <t>IMPERMEABILIZANTE FLEXIVEL BRANCO DE BASE ACRILICA PARA COBERTURAS</t>
  </si>
  <si>
    <t>IMPERMEABILIZANTE INCOLOR, BASE SILICONE, PARA TRATAMENTO DE FACHADAS, TELHAS, PEDRAS E OUTRAS SUPERFICIES</t>
  </si>
  <si>
    <t>IMUNIZANTE PARA MADEIRA, INCOLOR</t>
  </si>
  <si>
    <t>INSTALADOR DE TUBULACOES (TUBOS/EQUIPAMENTOS) (MENSALISTA)</t>
  </si>
  <si>
    <t>INSTALADOR DE TUBULACOES - TUBOS/EQUIPAMENTOS (HORISTA)</t>
  </si>
  <si>
    <t>INTERRUPTOR BIPOLAR 10A, 250V, CONJUNTO MONTADO PARA EMBUTIR 4" X 2" (PLACA + SUPORTE + MODULO)</t>
  </si>
  <si>
    <t>INTERRUPTOR BIPOLAR SIMPLES 10 A, 250 V (APENAS MODULO)</t>
  </si>
  <si>
    <t>INTERRUPTOR INTERMEDIARIO 10 A, 250 V (APENAS MODULO)</t>
  </si>
  <si>
    <t>INTERRUPTOR INTERMEDIARIO 10A, 250V, CONJUNTO MONTADO PARA EMBUTIR 4" X 2" (PLACA + SUPORTE + MODULO)</t>
  </si>
  <si>
    <t>INTERRUPTOR PARALELO + TOMADA 2P+T 10A, 250V, CONJUNTO MONTADO PARA EMBUTIR 4" X 2" (PLACA + SUPORTE + MODULOS)</t>
  </si>
  <si>
    <t>INTERRUPTOR PARALELO 10A, 250V, CONJUNTO MONTADO PARA EMBUTIR 4" X 2" (PLACA + SUPORTE + MODULO)</t>
  </si>
  <si>
    <t>INTERRUPTOR SIMPLES + 2 INTERRUPTORES PARALELOS 10A, 250V, CONJUNTO MONTADO PARA EMBUTIR 4" X 2" (PLACA + SUPORTE + MODULOS)</t>
  </si>
  <si>
    <t>INTERRUPTOR SIMPLES + INTERRUPTOR PARALELO + TOMADA 2P+T 10A, 250V, CONJUNTO MONTADO PARA EMBUTIR 4" X 2" (PLACA + SUPORTE + MODULOS)</t>
  </si>
  <si>
    <t>INTERRUPTOR SIMPLES + INTERRUPTOR PARALELO 10A, 250V, CONJUNTO MONTADO PARA EMBUTIR 4" X 2" (PLACA + SUPORTE + MODULOS)</t>
  </si>
  <si>
    <t>INTERRUPTOR SIMPLES + TOMADA 2P+T 10A, 250V, CONJUNTO MONTADO PARA EMBUTIR 4" X 2" (PLACA + SUPORTE + MODULOS)</t>
  </si>
  <si>
    <t>INTERRUPTOR SIMPLES 10A, 250V, CONJUNTO MONTADO PARA EMBUTIR 4" X 2" (PLACA + SUPORTE + MODULO)</t>
  </si>
  <si>
    <t>INTERRUPTOR SIMPLES 10A, 250V, CONJUNTO MONTADO PARA SOBREPOR 4" X 2" (CAIXA + 2 MODULOS)</t>
  </si>
  <si>
    <t>INTERRUPTOR SIMPLES 10A, 250V, CONJUNTO MONTADO PARA SOBREPOR 4" X 2" (CAIXA + MODULO)</t>
  </si>
  <si>
    <t>INTERRUPTORES PARALELOS (2 MODULOS) + TOMADA 2P+T 10A, 250V, CONJUNTO MONTADO PARA EMBUTIR 4" X 2" (PLACA + SUPORTE + MODULOS)</t>
  </si>
  <si>
    <t>INTERRUPTORES PARALELOS (2 MODULOS) 10A, 250V, CONJUNTO MONTADO PARA EMBUTIR 4" X 2" (PLACA + SUPORTE + MODULOS)</t>
  </si>
  <si>
    <t>INTERRUPTORES PARALELOS (3 MODULOS) 10A, 250V, CONJUNTO MONTADO PARA EMBUTIR 4" X 2" (PLACA + SUPORTE + MODULO)</t>
  </si>
  <si>
    <t>INTERRUPTORES SIMPLES (2 MODULOS) + 1 INTERRUPTOR PARALELO 10A, 250V, CONJUNTO MONTADO PARA EMBUTIR 4" X 2" (PLACA + SUPORTE + MODULOS)</t>
  </si>
  <si>
    <t>INTERRUPTORES SIMPLES (2 MODULOS) + TOMADA 2P+T 10A, 250V, CONJUNTO MONTADO PARA EMBUTIR 4" X 2" (PLACA + SUPORTE + MODULOS)</t>
  </si>
  <si>
    <t>INTERRUPTORES SIMPLES (2 MODULOS) 10A, 250V, CONJUNTO MONTADO PARA EMBUTIR 4" X 2" (PLACA + SUPORTE + MODULOS)</t>
  </si>
  <si>
    <t>INTERRUPTORES SIMPLES (3 MODULOS) 10A, 250V, CONJUNTO MONTADO PARA EMBUTIR 4" X 2" (PLACA + SUPORTE + MODULOS)</t>
  </si>
  <si>
    <t>INVERSOR DE SOLDA MONOFASICO DE 160 A, POTENCIA DE *7000* W, TENSAO DE 220 V, TURBO VENTILADO, PROTECAO POR TERMOSTATO, PARA ELETRODOS DE *2,0 A 4,0* MM</t>
  </si>
  <si>
    <t>ISOLADOR DE PORCELANA SUSPENSO, DISCO TIPO GARFO OLHAL, DIAMETRO DE 152 MM, PARA TENSAO DE *15* KV</t>
  </si>
  <si>
    <t>ISOLADOR DE PORCELANA, TIPO BUCHA, PARA TENSAO DE *15* KV</t>
  </si>
  <si>
    <t>ISOLADOR DE PORCELANA, TIPO BUCHA, PARA TENSAO DE *35* KV</t>
  </si>
  <si>
    <t>ISOLADOR DE PORCELANA, TIPO PINO MONOCORPO, PARA TENSAO DE *15* KV</t>
  </si>
  <si>
    <t>ISOLADOR DE PORCELANA, TIPO PINO MONOCORPO, PARA TENSAO DE *35* KV</t>
  </si>
  <si>
    <t>ISOLADOR DE PORCELANA, TIPO ROLDANA, DIMENSOES DE *72* X *72* MM, PARA USO EM BAIXA TENSAO</t>
  </si>
  <si>
    <t>JANELA BASCULANTE EM MADEIRA PINUS/ EUCALIPTO/ TAUARI/ VIROLA OU EQUIVALENTE DA REGIAO, *60 X 60*, CAIXA DO BATENTE/ MARCO E = *10* CM, 2 BASCULAS PARA VIDRO, COM FERRAGENS (SEM VIDRO, SEM GUARNICAO/ALIZAR E SEM ACABAMENTO)</t>
  </si>
  <si>
    <t>JANELA BASCULANTE EM MADEIRA PINUS/ EUCALIPTO/ TAUARI/ VIROLA OU EQUIVALENTE DA REGIAO, CAIXA DO BATENTE/ MARCO *10* CM, *2* FOLHAS BASCULANTES PARA VIDRO, COM FERRAGENS (SEM VIDRO, SEM GUARNICAO/ALIZAR E SEM ACABAMENTO)</t>
  </si>
  <si>
    <t>JANELA BASCULANTE, ACO, COM BATENTE/REQUADRO, 60 X 60 CM (SEM VIDROS)</t>
  </si>
  <si>
    <t>JANELA BASCULANTE, EM ALUMINIO PERFIL 20, 80 X 60 CM (A X L), 4 FLS (1 FIXA E 3 MOVEIS), ACABAMENTO BRANCO OU BRILHANTE, BATENTE DE 3 A 4 CM, COM VIDRO 4 MM, SEM GUARNICAO</t>
  </si>
  <si>
    <t>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t>
  </si>
  <si>
    <t>JANELA DE 6 FOLHAS DE CORRER EM MADEIRA IMBUIA/CEDRO ARANA/CEDRO ROSA OU EQUIVALENTE DA REGIAO, CAIXA DO BATENTE/MARCO *10* CM, 2 FOLHAS DE CORRER VENEZIANA, 2 FOLHAS FIXAS VENEZIANA E 2 FOLHAS DE CORRER PARA VIDRO, COM FERRAGENS (SEM VIDRO, SEM ACABAMENTO E SEM GUARNICAO/ALIZAR)</t>
  </si>
  <si>
    <t>JANELA DE 6 FOLHAS DE CORRER EM MADEIRA PINUS/ EUCALIPTO/ TAUARI/ VIROLA OU EQUIVALENTE DA REGIAO, CAIXA DO BATENTE/MARCO *10* CM, 2 FOLHAS DE CORRER VENEZIANA, 2 FOLHAS FIXAS VENEZIANA E 2 FOLHAS DE CORRER PARA VIDRO, COM FERRAGENS (SEM VIDRO, SEM ACABAMENTO E SEM GUARNICAO/ALIZAR)</t>
  </si>
  <si>
    <t>JANELA DE ABRIR EM MADEIRA IMBUIA/CEDRO ARANA/CEDRO ROSA OU EQUIVALENTE DA REGIAO, CAIXA DO BATENTE/MARCO *10* CM, 2 FOLHAS DE ABRIR TIPO VENEZIANA E 2 FOLHAS DE ABRIR PARA VIDRO, COM GUARNICAO/ALIZAR, COM FERRAGENS, (SEM VIDRO E SEM ACABAMENTO)</t>
  </si>
  <si>
    <t>JANELA DE ABRIR EM MADEIRA PINUS/EUCALIPTO/TAUARI/VIROLA OU EQUIVALENTE DA REGIAO, CAIXA DO BATENTE/MARCO *10* CM, 2 FOLHAS DE ABRIR TIPO VENEZIANA E 2 FOLHAS GUILHOTINA PARA VIDRO, COM FERRAGENS (SEM VIDRO, SEM GUARNICAO/ALIZAR E SEM ACABAMENTO)</t>
  </si>
  <si>
    <t>JANELA DE CORRER, ACO, BATENTE/REQUADRO DE 6 A 14 CM, COM DIVISAO HORIZ, PINT ANTICORROSIVA, SEM VIDRO, BANDEIRA COM BASCULA, 4 FLS, 120 X 150 CM (A X L)</t>
  </si>
  <si>
    <t>JANELA DE CORRER, EM ALUMINIO PERFIL 25, 100 X 150 CM (A X L), 2 FLS MOVEIS, SEM BANDEIRA, ACABAMENTO BRANCO OU BRILHANTE, BATENTE DE 6 A 7 CM, COM VIDRO 4 MM, SEM GUARNICAO</t>
  </si>
  <si>
    <t>JANELA DE CORRER, EM ALUMINIO PERFIL 25, 100 X 150 CM (A X L), 4 FLS MOVEIS, SEM BANDEIRA, ACABAMENTO BRANCO OU BRILHANTE, BATENTE DE 6 A 7 CM, COM VIDRO 4 MM, SEM GUARNICAO/ALIZAR</t>
  </si>
  <si>
    <t>JANELA DE CORRER, EM ALUMINIO PERFIL 25, 100 X 200 CM (A X L), 4 FLS, SEM BANDEIRA, ACABAMENTO BRANCO OU BRILHANTE, BATENTE DE 6 A 7 CM, COM VIDRO 4 MM, SEM GUARNICAO/ALIZAR</t>
  </si>
  <si>
    <t>JANELA DE CORRER, EM ALUMINIO PERFIL 25, 120 X 150 CM (A X L), 4 FLS, BANDEIRA COM BASCULA, ACABAMENTO BRANCO OU BRILHANTE, BATENTE/REQUADRO DE 6 A 14 CM, COM VIDRO 4 MM, SEM GUARNICAO/ALIZAR</t>
  </si>
  <si>
    <t>JANELA EM MADEIRA CEDRINHO/ ANGELIM COMERCIAL/ CURUPIXA/ CUMARU OU EQUIVALENTE DA REGIAO, CAIXA DO BATENTE/MARCO *10* CM, 2 FOLHAS DE ABRIR TIPO VENEZIANA E 2 FOLHAS GUILHOTINA PARA VIDRO, COM GUARNICAO/ALIZAR, COM FERRAGENS (SEM VIDRO E SEM ACABAMENTO)</t>
  </si>
  <si>
    <t>JANELA FIXA, EM ALUMINIO PERFIL 20, 60 X 80 CM (A X L), BATENTE/REQUADRO DE 3 A 14 CM, COM VIDRO 4 MM, SEM GUARNICAO/ALIZAR, ACABAMENTO ALUM BRANCO OU BRILHANTE</t>
  </si>
  <si>
    <t>JANELA INTEGRADA VENEZIANA EM ALUMINIO PERFIL 25, 120 X 120 CM (A X L), 2 FLS (2 VIDROS) E VENEZIANA COM ACIONAMENTO MANUAL, SEM BANDEIRA, ACABAMENTO BRILHANTE, BATENTE DE 11,50 A 12,50 CM, COM VIDRO 4 MM, INCLUSO GUARNICAO</t>
  </si>
  <si>
    <t>JANELA MAXIM-AR EM MADEIRA CEDRINHO/ ANGELIM COMERCIAL/ CURUPIXA/ CUMARU OU EQUIVALENTE DA REGIAO, CAIXA DO BATENTE/MARCO *10* CM, 1 FOLHA PARA VIDRO, COM GUARNICAO/ALIZAR, COM FERRAGENS, (SEM VIDRO E SEM ACABAMENTO)</t>
  </si>
  <si>
    <t>JANELA MAXIM-AR, ACO GALVANIZADO PINT. ANTICORROSIVA, COM BATENTE/REQUADRO DE 6 A 14 CM, SEM VIDRO, COM GRADE, 1 FL, 60 X 80 CM (A X L)</t>
  </si>
  <si>
    <t>JANELA VENEZIANA DE CORRER, EM ALUMINIO PERFIL 25, 100 X 120 CM (A X L), 3 FLS (2 VENEZIANAS E 1 VIDRO), SEM BANDEIRA, ACABAMENTO BRANCO OU BRILHANTE, BATENTE DE 8 A 9 CM, COM VIDRO 4 MM, SEM GUARNICAO/ALIZAR</t>
  </si>
  <si>
    <t>JANELA VENEZIANA DE CORRER, EM ALUMINIO PERFIL 25, 100 X 150 CM (A X L), 6 FLS (4 VENEZIANAS E 2 VIDROS), SEM BANDEIRA, ACABAMENTO BRANCO OU BRILHANTE, BATENTE DE 8 A 9 CM, COM VIDRO 4 MM, SEM GUARNICAO / ALIZAR</t>
  </si>
  <si>
    <t>JARDINEIRO (MENSALISTA)</t>
  </si>
  <si>
    <t>JOELHO CPVC, SOLDAVEL, 45 GRAUS, 15 MM, PARA AGUA QUENTE</t>
  </si>
  <si>
    <t>JOELHO CPVC, SOLDAVEL, 45 GRAUS, 22 MM, PARA AGUA QUENTE</t>
  </si>
  <si>
    <t>JOELHO CPVC, SOLDAVEL, 45 GRAUS, 28 MM, PARA AGUA QUENTE</t>
  </si>
  <si>
    <t>JOELHO CPVC, SOLDAVEL, 45 GRAUS, 35 MM, PARA AGUA QUENTE</t>
  </si>
  <si>
    <t>JOELHO CPVC, SOLDAVEL, 45 GRAUS, 42 MM, PARA AGUA QUENTE</t>
  </si>
  <si>
    <t>JOELHO CPVC, SOLDAVEL, 45 GRAUS, 54 MM, PARA AGUA QUENTE</t>
  </si>
  <si>
    <t>JOELHO CPVC, SOLDAVEL, 45 GRAUS, 73 MM, PARA AGUA QUENTE</t>
  </si>
  <si>
    <t>JOELHO CPVC, SOLDAVEL, 45 GRAUS, 89 MM, PARA AGUA QUENTE</t>
  </si>
  <si>
    <t>JOELHO CPVC, SOLDAVEL, 90 GRAUS, 114 MM, PARA AGUA QUENTE</t>
  </si>
  <si>
    <t>JOELHO CPVC, SOLDAVEL, 90 GRAUS, 15 MM, PARA AGUA QUENTE</t>
  </si>
  <si>
    <t>JOELHO CPVC, SOLDAVEL, 90 GRAUS, 22 MM, PARA AGUA QUENTE</t>
  </si>
  <si>
    <t>JOELHO CPVC, SOLDAVEL, 90 GRAUS, 28 MM, PARA AGUA QUENTE</t>
  </si>
  <si>
    <t>JOELHO CPVC, SOLDAVEL, 90 GRAUS, 35 MM, PARA AGUA QUENTE</t>
  </si>
  <si>
    <t>JOELHO CPVC, SOLDAVEL, 90 GRAUS, 42 MM, PARA AGUA QUENTE</t>
  </si>
  <si>
    <t>JOELHO CPVC, SOLDAVEL, 90 GRAUS, 54 MM, PARA AGUA QUENTE</t>
  </si>
  <si>
    <t>JOELHO CPVC, SOLDAVEL, 90 GRAUS, 73 MM, PARA AGUA QUENTE</t>
  </si>
  <si>
    <t>JOELHO CPVC, SOLDAVEL, 90 GRAUS, 89 MM, PARA AGUA QUENTE</t>
  </si>
  <si>
    <t>JOELHO DE REDUCAO, PVC, ROSCAVEL, 90 GRAUS, 1" X 3/4", COR BRANCA, PARA AGUA FRIA PREDIAL</t>
  </si>
  <si>
    <t>JOELHO DE REDUCAO, PVC, ROSCAVEL, 90 GRAUS, 3/4" X 1/2", COR BRANCA, PARA AGUA FRIA PREDIAL</t>
  </si>
  <si>
    <t>JOELHO DE TRANSICAO, CPVC, SOLDAVEL, 90 GRAUS, 15 MM X 1/2", PARA AGUA QUENTE</t>
  </si>
  <si>
    <t>JOELHO DE TRANSICAO, CPVC, SOLDAVEL, 90 GRAUS, 22 MM X 1/2", PARA AGUA QUENTE</t>
  </si>
  <si>
    <t>JOELHO DE TRANSICAO, CPVC, SOLDAVEL, 90 GRAUS, 22 MM X 3/4", PARA AGUA QUENTE</t>
  </si>
  <si>
    <t>JOELHO PPR 45 GRAUS, SOLDAVEL, F/F, DN 20 MM, PARA AGUA QUENTE PREDIAL</t>
  </si>
  <si>
    <t>JOELHO PPR 45 GRAUS, SOLDAVEL, F/F, DN 25 MM, PARA AGUA QUENTE PREDIAL</t>
  </si>
  <si>
    <t>JOELHO PPR 45 GRAUS, SOLDAVEL, F/F, DN 40 MM, PARA AQUA QUENTE E FRIA PREDIAL</t>
  </si>
  <si>
    <t>JOELHO PPR 45 GRAUS, SOLDAVEL, F/F, DN 50 MM, PARA AQUA QUENTE E FRIA PREDIAL</t>
  </si>
  <si>
    <t>JOELHO PPR 45 GRAUS, SOLDAVEL, F/F, DN 63 MM, PARA AQUA QUENTE E FRIA PREDIAL</t>
  </si>
  <si>
    <t>JOELHO PPR 45 GRAUS, SOLDAVEL, F/F, DN 75 MM, PARA AQUA QUENTE E FRIA PREDIAL</t>
  </si>
  <si>
    <t>JOELHO PPR 45 GRAUS, SOLDAVEL, F/F, DN 90 MM, PARA AQUA QUENTE E FRIA PREDIAL</t>
  </si>
  <si>
    <t>JOELHO PPR, 45 GRAUS, SOLDAVEL, F/F, DN 32 MM, PARA AGUA QUENTE PREDIAL</t>
  </si>
  <si>
    <t>JOELHO PPR, 90 GRAUS, SOLDAVEL, F/F, DN 110 MM, PARA AGUA QUENTE PREDIAL</t>
  </si>
  <si>
    <t>JOELHO PPR, 90 GRAUS, SOLDAVEL, F/F, DN 20 MM, PARA AGUA QUENTE PREDIAL</t>
  </si>
  <si>
    <t>JOELHO PPR, 90 GRAUS, SOLDAVEL, F/F, DN 25 MM, PARA AGUA QUENTE PREDIAL</t>
  </si>
  <si>
    <t>JOELHO PPR, 90 GRAUS, SOLDAVEL, F/F, DN 32 MM, PARA AGUA QUENTE PREDIAL</t>
  </si>
  <si>
    <t>JOELHO PPR, 90 GRAUS, SOLDAVEL, F/F, DN 40 MM, PARA AGUA QUENTE PREDIAL</t>
  </si>
  <si>
    <t>JOELHO PPR, 90 GRAUS, SOLDAVEL, F/F, DN 50 MM, PARA AGUA QUENTE PREDIAL</t>
  </si>
  <si>
    <t>JOELHO PPR, 90 GRAUS, SOLDAVEL, F/F, DN 63 MM, PARA AGUA QUENTE PREDIAL</t>
  </si>
  <si>
    <t>JOELHO PPR, 90 GRAUS, SOLDAVEL, F/F, DN 75 MM, PARA AGUA QUENTE PREDIAL</t>
  </si>
  <si>
    <t>JOELHO PPR, 90 GRAUS, SOLDAVEL, F/F, DN 90 MM, PARA AGUA QUENTE PREDIAL</t>
  </si>
  <si>
    <t>JOELHO PVC COM VISITA, 90 GRAUS, DN 100 X 50 MM, SERIE NORMAL, PARA ESGOTO PREDIAL</t>
  </si>
  <si>
    <t>JOELHO PVC, 90 GRAUS, ROSCAVEL, 1 1/4", COR BRANCA, AGUA FRIA PREDIAL</t>
  </si>
  <si>
    <t>JOELHO PVC, COM BOLSA E ANEL, 90 GRAUS, DN 40 X *38* MM, SERIE NORMAL, PARA ESGOTO PREDIAL</t>
  </si>
  <si>
    <t>JOELHO PVC, ROSCAVEL, 45 GRAUS, 1", COR BRANCA, PARA AGUA FRIA PREDIAL</t>
  </si>
  <si>
    <t>JOELHO PVC, ROSCAVEL, 45 GRAUS, 1/2", COR BRANCA, PARA AGUA FRIA PREDIAL</t>
  </si>
  <si>
    <t>JOELHO PVC, ROSCAVEL, 45 GRAUS, 3/4", COR BRANCA, PARA AGUA FRIA PREDIAL</t>
  </si>
  <si>
    <t>JOELHO PVC, ROSCAVEL, 90 GRAUS, 1", COR BRANCA, PARA AGUA FRIA PREDIAL</t>
  </si>
  <si>
    <t>JOELHO PVC, ROSCAVEL, 90 GRAUS, 1/2", COR BRANCA, PARA AGUA FRIA PREDIAL</t>
  </si>
  <si>
    <t>JOELHO PVC, ROSCAVEL, 90 GRAUS, 3/4", COR BRANCA, PARA AGUA FRIA PREDIAL</t>
  </si>
  <si>
    <t>JOELHO PVC, SOLDAVEL COM ROSCA, 90 GRAUS, 20 MM X 1/2", COR MARROM, PARA AGUA FRIA PREDIAL</t>
  </si>
  <si>
    <t>JOELHO PVC, SOLDAVEL COM ROSCA, 90 GRAUS, 25 MM X 1/2", COR MARROM, PARA AGUA FRIA PREDIAL</t>
  </si>
  <si>
    <t>JOELHO PVC, SOLDAVEL COM ROSCA, 90 GRAUS, 25 MM X 3/4", COR MARROM, PARA AGUA FRIA PREDIAL</t>
  </si>
  <si>
    <t>JOELHO PVC, SOLDAVEL COM ROSCA, 90 GRAUS, 32 MM X 3/4", COR MARROM, PARA AGUA FRIA PREDIAL</t>
  </si>
  <si>
    <t>JOELHO PVC, SOLDAVEL, 90 GRAUS, 110 MM, COR MARROM, PARA AGUA FRIA PREDIAL</t>
  </si>
  <si>
    <t>JOELHO PVC, SOLDAVEL, 90 GRAUS, 50 MM, COR MARROM, PARA AGUA FRIA PREDIAL</t>
  </si>
  <si>
    <t>JOELHO PVC, SOLDAVEL, 90 GRAUS, 60 MM, COR MARROM, PARA AGUA FRIA PREDIAL</t>
  </si>
  <si>
    <t>JOELHO PVC, SOLDAVEL, 90 GRAUS, 85 MM, COR MARROM, PARA AGUA FRIA PREDIAL</t>
  </si>
  <si>
    <t>JOELHO PVC, SOLDAVEL, COM BUCHA DE LATAO, 90 GRAUS, 20 MM X 1/2", PARA AGUA FRIA PREDIAL</t>
  </si>
  <si>
    <t>JOELHO PVC, SOLDAVEL, COM BUCHA DE LATAO, 90 GRAUS, 32 MM X 3/4", PARA AGUA FRIA PREDIAL</t>
  </si>
  <si>
    <t>JOELHO PVC, SOLDAVEL, PB, 45 GRAUS, DN 150 MM, PARA ESGOTO PREDIAL</t>
  </si>
  <si>
    <t>JOELHO PVC, SOLDAVEL, PB, 45 GRAUS, DN 40 MM, PARA ESGOTO PREDIAL</t>
  </si>
  <si>
    <t>JOELHO PVC, SOLDAVEL, PB, 45 GRAUS, DN 75 MM, PARA ESGOTO PREDIAL</t>
  </si>
  <si>
    <t>JOELHO PVC, SOLDAVEL, PB, 90 GRAUS, DN 150 MM, PARA ESGOTO PREDIAL</t>
  </si>
  <si>
    <t>JOELHO PVC, SOLDAVEL, PB, 90 GRAUS, DN 40 MM, PARA ESGOTO PREDIAL</t>
  </si>
  <si>
    <t>JOELHO PVC, SOLDAVEL, PB, 90 GRAUS, DN 75 MM, PARA ESGOTO PREDIAL</t>
  </si>
  <si>
    <t>JOELHO, PVC SERIE R, 45 GRAUS, DN 100 MM, PARA ESGOTO PREDIAL</t>
  </si>
  <si>
    <t>JOELHO, PVC SERIE R, 45 GRAUS, DN 150 MM, PARA ESGOTO PREDIAL</t>
  </si>
  <si>
    <t>JOELHO, PVC SERIE R, 45 GRAUS, DN 40 MM, PARA ESGOTO PREDIAL</t>
  </si>
  <si>
    <t>JOELHO, PVC SERIE R, 45 GRAUS, DN 50 MM, PARA ESGOTO PREDIAL</t>
  </si>
  <si>
    <t>JOELHO, PVC SERIE R, 45 GRAUS, DN 75 MM, PARA ESGOTO PREDIAL</t>
  </si>
  <si>
    <t>JOELHO, PVC SERIE R, 90 GRAUS, DN 100 MM, PARA ESGOTO PREDIAL</t>
  </si>
  <si>
    <t>JOELHO, PVC SERIE R, 90 GRAUS, DN 150 MM, PARA ESGOTO PREDIAL</t>
  </si>
  <si>
    <t>JOELHO, PVC SERIE R, 90 GRAUS, DN 40 MM, PARA ESGOTO PREDIAL</t>
  </si>
  <si>
    <t>JOELHO, PVC SERIE R, 90 GRAUS, DN 50 MM, PARA ESGOTO PREDIAL</t>
  </si>
  <si>
    <t>JOELHO, PVC SERIE R, 90 GRAUS, DN 75 MM, PARA ESGOTO PREDIAL</t>
  </si>
  <si>
    <t>JOELHO, PVC SOLDAVEL, 45 GRAUS, 25 MM, COR MARROM, PARA AGUA FRIA PREDIAL</t>
  </si>
  <si>
    <t>JOELHO, PVC SOLDAVEL, 45 GRAUS, 32 MM, COR MARROM, PARA AGUA FRIA PREDIAL</t>
  </si>
  <si>
    <t>JOELHO, PVC SOLDAVEL, 45 GRAUS, 50 MM, COR MARROM, PARA AGUA FRIA PREDIAL</t>
  </si>
  <si>
    <t>JOELHO, PVC SOLDAVEL, 45 GRAUS, 60 MM, COR MARROM, PARA AGUA FRIA PREDIAL</t>
  </si>
  <si>
    <t>JOELHO, PVC SOLDAVEL, 45 GRAUS, 75 MM, COR MARROM, PARA AGUA FRIA PREDIAL</t>
  </si>
  <si>
    <t>JOELHO, PVC SOLDAVEL, 45 GRAUS, 85 MM, COR MARROM, PARA AGUA FRIA PREDIAL</t>
  </si>
  <si>
    <t>JOELHO, PVC SOLDAVEL, 90 GRAUS, 75 MM, COR MARROM, PARA AGUA FRIA PREDIAL</t>
  </si>
  <si>
    <t>JOELHO/COTOVELO 90 GRAUS, METALICO, PARA CONEXAO COM ANEL DESLIZANTE, DN 16 MM, EM TUBO PEX PARA INST. AGUA QUENTE/FRIA</t>
  </si>
  <si>
    <t>JOELHO/COTOVELO 90 GRAUS, METALICO, PARA CONEXAO COM ANEL DESLIZANTE, DN 20 MM, EM TUBO PEX PARA INST. AGUA QUENTE/FRIA</t>
  </si>
  <si>
    <t>JOELHO/COTOVELO 90 GRAUS, METALICO, PARA CONEXAO COM ANEL DESLIZANTE, DN 25 MM, EM TUBO PEX PARA INST. AGUA QUENTE/FRIA</t>
  </si>
  <si>
    <t>JOELHO/COTOVELO 90 GRAUS, METALICO, PARA CONEXAO COM ANEL DESLIZANTE, DN 32 MM, EM TUBO PEX PARA INST. AGUA QUENTE/FRIA</t>
  </si>
  <si>
    <t>JOELHO/COTOVELO 90 GRAUS, PLASTICO, PARA CONEXAO COM CRIMPAGEM, DN 16 MM, EM TUBO PEX PARA INST. AGUA QUENTE/FRIA</t>
  </si>
  <si>
    <t>JOELHO/COTOVELO 90 GRAUS, PLASTICO, PARA CONEXAO COM CRIMPAGEM, DN 20 MM, EM TUBO PEX PARA INST. AGUA QUENTE/FRIA</t>
  </si>
  <si>
    <t>JOELHO/COTOVELO 90 GRAUS, PLASTICO, PARA CONEXAO COM CRIMPAGEM, DN 25 MM, EM TUBO PEX PARA INST. AGUA QUENTE/FRIA</t>
  </si>
  <si>
    <t>JOELHO/COTOVELO 90 GRAUS, ROSCA FEMEA MOVEL, METALICO, PARA CONEXAO COM ANEL DESLIZANTE, DN 20 MM X 3/4", EM TUBO PEX PARA INST. AGUA QUENTE/FRIA</t>
  </si>
  <si>
    <t>JOELHO/COTOVELO 90 GRAUS, ROSCA FEMEA TERMINAL, METALICO, PARA CONEXAO COM ANEL DESLIZANTE, DN 16 MM X 1/2", EM TUBO PEX PARA INST. AGUA QUENTE/FRIA</t>
  </si>
  <si>
    <t>JOELHO/COTOVELO 90 GRAUS, ROSCA FEMEA TERMINAL, METALICO, PARA CONEXAO COM ANEL DESLIZANTE, DN 20 MM X 1/2", EM TUBO PEX PARA INST. AGUA QUENTE/FRIA</t>
  </si>
  <si>
    <t>JOELHO/COTOVELO 90 GRAUS, ROSCA FEMEA TERMINAL, METALICO, PARA CONEXAO COM ANEL DESLIZANTE, DN 20 MM X 3/4", EM TUBO PEX PARA INST. AGUA QUENTE/FRIA</t>
  </si>
  <si>
    <t>JOELHO/COTOVELO 90 GRAUS, ROSCA FEMEA TERMINAL, METALICO, PARA CONEXAO COM ANEL DESLIZANTE, DN 25 MM X 3/4", EM TUBO PEX PARA INST. AGUA QUENTE/FRIA</t>
  </si>
  <si>
    <t>JOELHO/COTOVELO 90 GRAUS, ROSCA FEMEA TERMINAL, PLASTICO, PARA CONEXAO COM CRIMPAGEM, DN 16 MM X 1/2", EM TUBO PEX PARA INST. AGUA QUENTE/FRIA</t>
  </si>
  <si>
    <t>JOELHO/COTOVELO 90 GRAUS, ROSCA FEMEA TERMINAL, PLASTICO, PARA CONEXAO COM CRIMPAGEM, DN 20 MM X 1/2", EM TUBO PEX PARA INST. AGUA QUENTE/FRIA</t>
  </si>
  <si>
    <t>JOELHO/COTOVELO 90 GRAUS, ROSCA FEMEA TERMINAL, PLASTICO, PARA CONEXAO COM CRIMPAGEM, DN 20 MM X 3/4", EM TUBO PEX PARA INST. AGUA QUENTE/FRIA</t>
  </si>
  <si>
    <t>JOELHO/COTOVELO 90 GRAUS, ROSCA FEMEA TERMINAL, PLASTICO, PARA CONEXAO COM CRIMPAGEM, DN 25 MM X 1/2", EM TUBO PEX PARA INST. AGUA QUENTE/FRIA</t>
  </si>
  <si>
    <t>JOELHO/COTOVELO 90 GRAUS, ROSCA FEMEA, COM BASE FIXA, METALICO, PARA CONEXAO COM ANEL DESLIZANTE, DN 16 MM X 1/2", EM TUBO PEX PARA INST. AGUA QUENTE/FRIA</t>
  </si>
  <si>
    <t>JOELHO/COTOVELO 90 GRAUS, ROSCA FEMEA, COM BASE FIXA, METALICO, PARA CONEXAO COM ANEL DESLIZANTE, DN 20 MM X 1/2", EM TUBO PEX PARA INST. AGUA QUENTE/FRIA</t>
  </si>
  <si>
    <t>JOELHO/COTOVELO 90 GRAUS, ROSCA FEMEA, COM BASE FIXA, METALICO, PARA CONEXAO COM ANEL DESLIZANTE, DN 25 MM X 3/4", EM TUBO PEX PARA INST. AGUA QUENTE/FRIA</t>
  </si>
  <si>
    <t>JOGO DE CHAVES ALLEN LONGAS HEXAGONAIS DE 1,5 MM A 10 MM - 9 PECAS</t>
  </si>
  <si>
    <t>JOGO DE CHAVES DE FENDA E PHILLIPS ISOLADAS, 1000 V - *6* PECAS</t>
  </si>
  <si>
    <t>JOGO DE TRANQUETA E ROSETA QUADRADA DE SOBREPOR SEM FUROS, EM LATAO CROMADO, *50 X 50* MM, PARA FECHADURA DE PORTA DE BANHEIRO</t>
  </si>
  <si>
    <t>JOGO DE TRANQUETA E ROSETA REDONDA DE SOBREPOR SEM FUROS, EM LATAO CROMADO, DIAMETRO *50* MM, PARA FECHADURA DE PORTA DE BANHEIRO</t>
  </si>
  <si>
    <t>JOGO SERRA COPO COM 6 SERRAS, DIAMETRO VARIANDO DE 15 MM A 60 MM</t>
  </si>
  <si>
    <t>JUNCAO 2 GARRAS PARA FITA PERFURADA</t>
  </si>
  <si>
    <t>JUNCAO DE REDUCAO INVERTIDA, PVC SOLDAVEL, 100 X 75 MM, SERIE NORMAL PARA ESGOTO PREDIAL</t>
  </si>
  <si>
    <t>JUNCAO DE REDUCAO INVERTIDA, PVC SOLDAVEL, 75 X 50 MM, SERIE NORMAL PARA ESGOTO PREDIAL</t>
  </si>
  <si>
    <t>JUNCAO DUPLA, PVC SERIE R, DN 100 X 100 X 100 MM, PARA ESGOTO PREDIAL</t>
  </si>
  <si>
    <t>JUNCAO DUPLA, PVC SOLDAVEL, DN 100 X 100 X 100 MM, SERIE NORMAL PARA ESGOTO PREDIAL</t>
  </si>
  <si>
    <t>JUNCAO INVERTIDA, PVC SOLDAVEL, 75 X 75 MM, SERIE NORMAL PARA ESGOTO PREDIAL</t>
  </si>
  <si>
    <t>JUNCAO SIMPLES DE REDUCAO, PVC, DN 100 X 50 MM, SERIE NORMAL PARA ESGOTO PREDIAL</t>
  </si>
  <si>
    <t>JUNCAO SIMPLES DE REDUCAO, PVC, DN 100 X 75 MM, SERIE NORMAL PARA ESGOTO PREDIAL</t>
  </si>
  <si>
    <t>JUNCAO SIMPLES, PVC SERIE R, DN 100 X 100 MM, PARA ESGOTO PREDIAL</t>
  </si>
  <si>
    <t>JUNCAO SIMPLES, PVC SERIE R, DN 100 X 75 MM, PARA ESGOTO PREDIAL</t>
  </si>
  <si>
    <t>JUNCAO SIMPLES, PVC SERIE R, DN 150 X 100 MM, PARA ESGOTO PREDIAL</t>
  </si>
  <si>
    <t>JUNCAO SIMPLES, PVC SERIE R, DN 150 X 150 MM, PARA ESGOTO PREDIAL</t>
  </si>
  <si>
    <t>JUNCAO SIMPLES, PVC SERIE R, DN 40 X 40 MM, PARA ESGOTO PREDIAL</t>
  </si>
  <si>
    <t>JUNCAO SIMPLES, PVC SERIE R, DN 50 X 50 MM, PARA ESGOTO PREDIAL</t>
  </si>
  <si>
    <t>JUNCAO SIMPLES, PVC SERIE R, DN 75 X 75 MM, PARA ESGOTO PREDIAL</t>
  </si>
  <si>
    <t>JUNCAO SIMPLES, PVC, 45 GRAUS, DN 75 X 75 MM, SERIE NORMAL PARA ESGOTO PREDIAL</t>
  </si>
  <si>
    <t>JUNCAO, PVC, 45 GRAUS, JE, BBB, DN 150 MM, PARA TUBO CORRUGADO E/OU LISO, REDE COLETORA DE ESGOTO</t>
  </si>
  <si>
    <t>JUNTA DE EXPANSAO BRONZE/LATAO, PONTA X PONTA, 35 MM</t>
  </si>
  <si>
    <t>JUNTA DE EXPANSAO BRONZE/LATAO, PONTA X PONTA, 42 MM</t>
  </si>
  <si>
    <t>JUNTA DE EXPANSAO BRONZE/LATAO, PONTA X PONTA, 54 MM</t>
  </si>
  <si>
    <t>JUNTA DE EXPANSAO BRONZE/LATAO, PONTA X PONTA, 66 MM</t>
  </si>
  <si>
    <t>JUNTA DE EXPANSAO DE COBRE, PONTA X PONTA, 15 MM</t>
  </si>
  <si>
    <t>JUNTA DE EXPANSAO DE COBRE, PONTA X PONTA, 22 MM</t>
  </si>
  <si>
    <t>JUNTA DE EXPANSAO DE COBRE, PONTA X PONTA, 28 MM</t>
  </si>
  <si>
    <t>JUNTA DILATACAO ELASTICA PARA CONCRETO (FUGENBAND) O-12, ATE 5 MCA</t>
  </si>
  <si>
    <t>JUNTA DILATACAO ELASTICA PARA CONCRETO (FUGENBAND) O-22, ATE 30 MCA</t>
  </si>
  <si>
    <t>JUNTA DILATACAO ELASTICA PARA CONCRETO (FUGENBAND) O-35/10, ATE 100 MCA</t>
  </si>
  <si>
    <t>JUNTA DILATACAO ELASTICA PARA CONCRETO (FUGENBAND) O-35/6, ATE 100 MCA</t>
  </si>
  <si>
    <t>JUNTA PLASTICA DE DILATACAO PARA PISOS, COR CINZA, 10 X 4,5 MM (ALTURA X ESPESSURA)</t>
  </si>
  <si>
    <t>JUNTA PLASTICA DE DILATACAO PARA PISOS, COR CINZA, 17 X 3 MM (ALTURA X ESPESSURA)</t>
  </si>
  <si>
    <t>JUNTA PLASTICA DE DILATACAO PARA PISOS, COR CINZA, 27 X 3 MM (ALTURA X ESPESSURA)</t>
  </si>
  <si>
    <t>KIT ACESSORIOS PARA COMPRESSOR DE AR, 5 PECAS (PISTOLAS PINTURA, LIMPEZA E PULVERIZACAO, CALIBRADOR E MANGUEIRA)</t>
  </si>
  <si>
    <t>KIT CHASSI COZINHA, CUBA SIMPLES SEM MAQUINA LAVAR LOUCA, INSTAL. PEX, QUADRO METALICO C/ TRAVESSA C/ FURO P/ESGOTO DN 50 MM E FUROS SUPERIORES P/AGUA, *340* X *650* MM (L X H), P/ CONEXAO COM ANEL DESLIZANTE (CONJUNTO COMPLETO)</t>
  </si>
  <si>
    <t>KIT CHASSI COZINHA, CUBA SIMPLES SEM MAQUINA LAVAR LOUCA, INSTAL. PEX, QUADRO METALICO C/ TRAVESSA COM FURO P/ESGOTO DN 50 MM E FUROS SUPERIORES P/AGUA, *340* X *650* MM (L X H), P/ CONEXAO COM CRIMPAGEM (CONJUNTO COMPLETO)</t>
  </si>
  <si>
    <t>KIT CHASSI TANQUE E MAQUINA LAVAR ROUPA, INSTAL. PEX, QUADRO METALICO C/ TRAVESSA C/ FURO P/ ESGOTO DN 50 MM, FURO LATERAL P/ MAQUINA E FUROS SUPERIORES P/ AGUA, *344* X *442* MM (L X H), P/ CONEXAO COM ANEL DESLIZANTE (CONJUNTO COMPLETO)</t>
  </si>
  <si>
    <t>KIT CHASSI TANQUE E MAQUINA LAVAR ROUPA, INSTAL. PEX, QUADRO METALICO C/ TRAVESSA C/ FURO P/ ESGOTO DN 50 MM, FURO LATERAL P/MAQUINA E FUROS SUPERIORES P/AGUA, *344* X *442* MM (L X H), P/ CONEXAO COM CRIMPAGEM (CONJUNTO COMPLETO)</t>
  </si>
  <si>
    <t>KIT CHUVEIRO, INSTAL. PEX, QUADRO METALICO C/ 2 TRAVESSAS, SUPERIOR C/ ESPERA P/ CHUVEIRO, INFERIOR C/ 2 REGISTROS DE PRESSAO 1/2", *390* X *900* MM (L X H), CONEXAO COM ANEL DESLIZANTE (CONJUNTO COMPLETO)</t>
  </si>
  <si>
    <t>KIT CHUVEIRO, INSTAL. PEX, QUADRO METALICO C/2 TRAVESSAS, SUPERIOR C/ ESPERA P/ CHUVEIRO E INFERIOR C/2 REGISTROS DE PRESSAO 1/2", *390* X *900* MM (L X H), CONEXAO COM CRIMPAGEM (CONJUNTO COMPLETO)</t>
  </si>
  <si>
    <t>KIT DE MATERIAIS PARA BRACADEIRA PARA FIXACAO EM POSTE CIRCULAR, CONTEM TRES FIXADORES E UM ROLO DE FITA DE 3 M EM ACO CARBONO</t>
  </si>
  <si>
    <t>KIT DE PROTECAO ARSTOP PARA AR CONDICIONADO, TOMADA PADRAO 2P+T 20 A, COM DISJUNTOR UNIPOLAR DIN 20A</t>
  </si>
  <si>
    <t>KIT PORTA PRONTA DE MADEIRA, FOLHA LEVE (NBR 15930) DE 600 X 2100 MM OU 700 X 2100 MM, DE 35 MM A 40 MM DE ESPESSURA, COM MARCO EM ACO, NUCLEO COLMEIA, CAPA LISA EM HDF, ACABAMENTO MELAMINICO BRANCO (INCLUI MARCO, ALIZARES, DOBRADICAS E FECHADURA)</t>
  </si>
  <si>
    <t>KIT PORTA PRONTA DE MADEIRA, FOLHA LEVE (NBR 15930) DE 600 X 2100 MM OU 700 X 2100 MM, DE 35 MM A 40 MM DE ESPESSURA, NUCLEO COLMEIA, ESTRUTURA USINADA PARA FECHADURA, CAPA LISA EM HDF, ACABAMENTO EM PRIMER PARA PINTURA (INCLUI MARCO, ALIZARES E DOBRADICAS)</t>
  </si>
  <si>
    <t>KIT PORTA PRONTA DE MADEIRA, FOLHA LEVE (NBR 15930) DE 800 X 2100 MM, DE 35 MM A 40 MM DE ESPESSURA, COM MARCO EM ACO, NUCLEO COLMEIA, CAPA LISA EM HDF, ACABAMENTO MELAMINICO BRANCO (INCLUI MARCO, ALIZARES, DOBRADICAS E FECHADURA)</t>
  </si>
  <si>
    <t>KIT PORTA PRONTA DE MADEIRA, FOLHA LEVE (NBR 15930) DE 800 X 2100 MM, DE 35 MM A 40 MM DE ESPESSURA, NUCLEO COLMEIA, ESTRUTURA USINADA PARA FECHADURA, CAPA LISA EM HDF, ACABAMENTO EM PRIMER PARA PINTURA (INCLUI MARCO, ALIZARES E DOBRADICAS)</t>
  </si>
  <si>
    <t>KIT PORTA PRONTA DE MADEIRA, FOLHA LEVE (NBR 15930) DE 900 X 2100 MM, DE 35 MM A 40 MM DE ESPESSURA, COM MARCO EM ACO, NUCLEO COLMEIA, CAPA LISA EM HDF, ACABAMENTO MELAMINICO BRANCO (INCLUI MARCO, ALIZARES, DOBRADICAS E FECHADURA)</t>
  </si>
  <si>
    <t>KIT PORTA PRONTA DE MADEIRA, FOLHA LEVE (NBR 15930) DE 900 X 2100 MM, DE 35 MM A 40 MM DE ESPESSURA, NUCLEO COLMEIA, ESTRUTURA USINADA PARA FECHADURA, CAPA LISA EM HDF, ACABAMENTO EM PRIMER PARA PINTURA (INCLUI MARCO, ALIZARES E DOBRADICAS)</t>
  </si>
  <si>
    <t>KIT PORTA PRONTA DE MADEIRA, FOLHA MEDIA (NBR 15930) DE 600 X 2100 MM OU 700 X 2100 MM, DE 35 MM A 40 MM DE ESPESSURA, NUCLEO SEMI-SOLIDO (SARRAFEADO), ESTRUTURA USINADA PARA FECHADURA, CAPA LISA EM HDF, ACABAMENTO MELAMINICO BRANCO (INCLUI MARCO, ALIZARES E DOBRADICAS)</t>
  </si>
  <si>
    <t>KIT PORTA PRONTA DE MADEIRA, FOLHA MEDIA (NBR 15930) DE 600 X 2100 MM, DE 35 MM A 40 MM DE ESPESSURA, NUCLEO SEMI-SOLIDO (SARRAFEADO), ESTRUTURA USINADA PARA FECHADURA, CAPA LISA EM HDF, ACABAMENTO EM PRIMER PARA PINTURA (INCLUI MARCO, ALIZARES E DOBRADICAS)</t>
  </si>
  <si>
    <t>KIT PORTA PRONTA DE MADEIRA, FOLHA MEDIA (NBR 15930) DE 700 X 2100 MM, DE 35 MM A 40 MM DE ESPESSURA, NUCLEO SEMI-SOLIDO (SARRAFEADO), ESTRUTURA USINADA PARA FECHADURA, CAPA LISA EM HDF, ACABAMENTO EM PRIMER PARA PINTURA (INCLUI MARCO, ALIZARES E DOBRADICAS)</t>
  </si>
  <si>
    <t>KIT PORTA PRONTA DE MADEIRA, FOLHA MEDIA (NBR 15930) DE 800 X 2100 MM, DE 35 MM A 40 MM DE ESPESSURA, NUCLEO SEMI-SOLIDO (SARRAFEADO), ESTRUTURA USINADA PARA FECHADURA, CAPA LISA EM HDF, ACABAMENTO EM PRIMER PARA PINTURA (INCLUI MARCO, ALIZARES E DOBRADICAS)</t>
  </si>
  <si>
    <t>KIT PORTA PRONTA DE MADEIRA, FOLHA MEDIA (NBR 15930) DE 800 X 2100 MM, DE 35 MM A 40 MM DE ESPESSURA, NUCLEO SEMI-SOLIDO (SARRAFEADO), ESTRUTURA USINADA PARA FECHADURA, CAPA LISA EM HDF, ACABAMENTO MELAMINICO BRANCO (INCLUI MARCO, ALIZARES E DOBRADICAS)</t>
  </si>
  <si>
    <t>KIT PORTA PRONTA DE MADEIRA, FOLHA MEDIA (NBR 15930) DE 900 X 2100 MM, DE 35 MM A 40 MM DE ESPESSURA, NUCLEO SEMI-SOLIDO (SARRAFEADO), ESTRUTURA USINADA PARA FECHADURA, CAPA LISA EM HDF, ACABAMENTO EM PRIMER PARA PINTURA (INCLUI MARCO, ALIZARES E DOBRADICAS)</t>
  </si>
  <si>
    <t>KIT PORTA PRONTA DE MADEIRA, FOLHA MEDIA (NBR 15930) DE 900 X 2100 MM, DE 35 MM A 40 MM DE ESPESSURA, NUCLEO SEMI-SOLIDO (SARRAFEADO), ESTRUTURA USINADA PARA FECHADURA, CAPA LISA EM HDF, ACABAMENTO MELAMINICO BRANCO (INCLUI MARCO, ALIZARES E DOBRADICAS)</t>
  </si>
  <si>
    <t>KIT PORTA PRONTA DE MADEIRA, FOLHA PESADA (NBR 15930) DE 800 X 2100 MM, DE 40 MM A 45 MM DE ESPESSURA, COM MARCO EM ACO, NUCLEO SOLIDO, CAPA LISA EM HDF, ACABAMENTO MELAMINICO BRANCO (INCLUI MARCO, ALIZARES, DOBRADICAS E FECHADURA)</t>
  </si>
  <si>
    <t>KIT PORTA PRONTA DE MADEIRA, FOLHA PESADA (NBR 15930) DE 800 X 2100 MM, DE 40 MM A 45 MM DE ESPESSURA, NUCLEO SOLIDO, CAPA LISA EM HDF, ACABAMENTO MELAMINICO BRANCO (INCLUI MARCO, ALIZARES, DOBRADICAS E FECHADURA EXTERNA)</t>
  </si>
  <si>
    <t>KIT PORTA PRONTA DE MADEIRA, FOLHA PESADA (NBR 15930) DE 800 X 2100 MM, DE 40 MM A 45 MM DE ESPESSURA, NUCLEO SOLIDO, ESTRUTURA USINADA PARA FECHADURA, CAPA LISA EM HDF, ACABAMENTO EM LAMINADO NATURAL COM VERNIZ (INCLUI MARCO, ALIZARES E DOBRADICAS)</t>
  </si>
  <si>
    <t>KIT PORTA PRONTA DE MADEIRA, FOLHA PESADA (NBR 15930) DE 900 X 2100 MM, DE 40 MM A 45 MM DE ESPESSURA, COM MARCO EM ACO, NUCLEO SOLIDO, CAPA LISA EM HDF, ACABAMENTO MELAMINICO BRANCO (INCLUI MARCO, ALIZARES, DOBRADICAS E FECHADURA)</t>
  </si>
  <si>
    <t>KIT PORTA PRONTA DE MADEIRA, FOLHA PESADA (NBR 15930) DE 900 X 2100 MM, DE 40 MM A 45 MM DE ESPESSURA, NUCLEO SOLIDO, CAPA LISA EM HDF, ACABAMENTO MELAMINICO BRANCO (INCLUI MARCO, ALIZARES, DOBRADICAS E FECHADURA EXTERNA)</t>
  </si>
  <si>
    <t>KIT PORTA PRONTA DE MADEIRA, FOLHA PESADA (NBR 15930) DE 900 X 2100 MM, DE 40 MM A 45 MM DE ESPESSURA, NUCLEO SOLIDO, ESTRUTURA USINADA PARA FECHADURA, CAPA LISA EM HDF, ACABAMENTO EM LAMINADO NATURAL COM VERNIZ (INCLUI MARCO, ALIZARES E DOBRADICAS)</t>
  </si>
  <si>
    <t>LADRILHO HIDRAULICO, *20 X 20* CM, E= 2 CM, PADRAO COPACABANA, 2 CORES (PRETO E BRANCO)</t>
  </si>
  <si>
    <t>LADRILHO HIDRAULICO, *20 X 20* CM, E= 2 CM, PADRAO DADOS, COR NATURAL</t>
  </si>
  <si>
    <t>LADRILHO HIDRAULICO, *25 X 25* CM, E= 2 CM, PADRAO RAMPA, COR NATURAL</t>
  </si>
  <si>
    <t>LADRILHO HIDRAULICO, *30 X 30* CM, E= 2 CM, PADRAO MILANO, COR NATURAL</t>
  </si>
  <si>
    <t>LAJE EM PAINEL TRELICADO L=25, COM ENCHIMENTO EM POLIESTIRENO EXPANDIDO (EPS) H13, PTN-20, TRELICA DE 16 CM, PARA PISO, UNIDIRECIONAL, SOBRECARGA DE 350 KGF/M2, VAO ATE 7,0 M, EXCLUSO CONCRETO (SEM COLOCACAO)</t>
  </si>
  <si>
    <t>LAJE EM PAINEL TRELICADO L=25, COM ENCHIMENTO EM POLIESTIRENO EXPANDIDO (EPS) H17, PTN-25, TRELICA DE 20 CM, PARA PISO, UNIDIRECIONAL, SOBRECARGA DE 350 KGF/M2, VAO ATE 8,0 M, EXCLUSO CONCRETO (SEM COLOCACAO)</t>
  </si>
  <si>
    <t>LAJE EM PAINEL TRELICADO L=25, COM ENCHIMENTO EM POLIESTIRENO EXPANDIDO (EPS) H22, PTN-30, TRELICA DE 25 CM, PARA PISO, UNIDIRECIONAL, SOBRECARGA DE 350 KGF/M2, VAO ATE 9,0 M, EXCLUSO CONCRETO (SEM COLOCACAO)</t>
  </si>
  <si>
    <t>LAJE EM PAINEL TRELICADO L=25, COM ENCHIMENTO EM POLIESTIRENO EXPANDIDO (EPS) H5, PTN-12, TRELICA DE 8 CM, PARA FORRO, UNIDIRECIONAL, SOBRECARGA DE 100 KGF/M2, VAO ATE 5,0 M, EXCLUSO CONCRETO (SEM COLOCACAO)</t>
  </si>
  <si>
    <t>LAJE EM PAINEL TRELICADO L=25, COM ENCHIMENTO EM POLIESTIRENO EXPANDIDO (EPS) H5, PTN-12, TRELICA DE 8 CM, PARA PISO, UNIDIRECIONAL, SOBRECARGA DE 350 KGF/M2, VAO ATE 4,5 M, EXCLUSO CONCRETO (SEM COLOCACAO)</t>
  </si>
  <si>
    <t>LAJE EM PAINEL TRELICADO L=25, COM ENCHIMENTO EM POLIESTIRENO EXPANDIDO (EPS) H9, PTN-*16*, TRELICA DE 12 CM, PARA PISO, UNIDIRECIONAL, SOBRECARGA DE 350 KGF/M2, VAO ATE 6,0 M, EXCLUSO CONCRETO (SEM COLOCACAO)</t>
  </si>
  <si>
    <t>LAJE EM PAINEL TRELICADO MACICO L=25 CM, PTM-*25*, COM TRELICA DE 20 CM, PARA PISO, UNIDIRECIONAL, SOBRECARGA DE 350 KGF/M2, VAO ATE 9,0 M, EXCLUSO CONCRETO (SEM COLOCACAO)</t>
  </si>
  <si>
    <t>LAJE EM PAINEL TRELICADO MACICO L=25 CM, PTM-*30*, COM TRELICA DE 25 CM, PARA PISO, UNIDIRECIONAL, SOBRECARGA DE 350 KGF/M2, VAO ATE 10,0 M, EXCLUSO CONCRETO (SEM COLOCACAO)</t>
  </si>
  <si>
    <t>LAJE EM PAINEL TRELICADO MACICO L=25 CM, PTM-12, COM TRELICA DE 8 CM, PARA FORRO, UNIDIRECIONAL, SOBRECARGA DE 100 KGF/M2, VAO ATE 6,0 M, EXCLUSO CONCRETO (SEM COLOCACAO)</t>
  </si>
  <si>
    <t>LAJE EM PAINEL TRELICADO MACICO L=25 CM, PTM-12, COM TRELICA DE 8 CM, PARA PISO, UNIDIRECIONAL, SOBRECARGA DE 350 KGF/M2, VAO ATE 5,0 M, EXCLUSO CONCRETO (SEM COLOCACAO)</t>
  </si>
  <si>
    <t>LAJE EM PAINEL TRELICADO MACICO L=25 CM, PTM-16, COM TRELICA DE 12 CM, PARA PISO, UNIDIRECIONAL, SOBRECARGA DE 350 KGF/M2, VAO ATE 6,0 M, EXCLUSO CONCRETO (SEM COLOCACAO)</t>
  </si>
  <si>
    <t>LAJE EM PAINEL TRELICADO MACICO L=25 CM, PTM-20, COM TRELICA DE 16 CM, PARA PISO, UNIDIRECIONAL, SOBRECARGA DE 350 KGF/M2, VAO ATE 8,0 M, EXCLUSO CONCRETO (SEM COLOCACAO)</t>
  </si>
  <si>
    <t>LAJE PRE-MOLDADA COM VIGOTA PROTENDIDA (LAJOTAS + VIGOTAS) COM LAJOTA CERAMICA 30 X 20 X 12 CM (L X C X A) E VIGOTA VPT 10 X 9 CM (L X A), PARA PISO, UNIDIRECIONAL, SOBRECARGA DE 350 KGF/M2, VAO ATE 5,5 M (SEM COLOCACAO)</t>
  </si>
  <si>
    <t>LAJE PRE-MOLDADA COM VIGOTA PROTENDIDA (LAJOTAS + VIGOTAS) COM LAJOTA CERAMICA 30 X 20 X 16 CM (L X C X A) E VIGOTA VPT 10 X 9 CM (L X A), PARA PISO, UNIDIRECIONAL, SOBRECARGA DE 350 KGF/M2, VAO ATE 6 M (SEM COLOCACAO)</t>
  </si>
  <si>
    <t>LAJE PRE-MOLDADA COM VIGOTA PROTENDIDA (LAJOTAS + VIGOTAS) COM LAJOTA CERAMICA 30 X 20 X 20 CM (L X C X A) E VIGOTA VPT 10 X 9 CM (L X A), PARA PISO, UNIDIRECIONAL, SOBRECARGA DE 350 KGF/M2, VAO ATE 6,5 M (SEM COLOCACAO)</t>
  </si>
  <si>
    <t>LAJE PRE-MOLDADA COM VIGOTA PROTENDIDA (LAJOTAS + VIGOTAS) COM LAJOTA CERAMICA 30 X 20 X 24 CM (L X C X A) E VIGOTA VPT 10 X 9 CM (L X A), PARA PISO, UNIDIRECIONAL, SOBRECARGA DE 350 KGF/M2, VAO ATE 7 M (SEM COLOCACAO)</t>
  </si>
  <si>
    <t>LAJE PRE-MOLDADA COM VIGOTA PROTENDIDA (LAJOTAS + VIGOTAS) COM LAJOTA CERAMICA 30 X 20 X 8 CM (L X C X A) E VIGOTA VPT 10 X 9 CM (L X A), PARA PISO, UNIDIRECIONAL, SOBRECARGA DE 350 KGF/M2, VAO ATE 4,5 M (SEM COLOCACAO)</t>
  </si>
  <si>
    <t>LAJE PRE-MOLDADA COM VIGOTA PROTENDIDA (LAJOTAS + VIGOTAS) COM LAJOTA EM POLIESTIRENO EXPANDIDO (EPS), H12, *33* X 100 X 12 CM (L X C X A) E VIGOTA VPT 10 X 9 CM (L X A), PARA PISO, UNIDIRECIONAL, SOBRECARGA DE 350 KGF/M2, VAO ATE 5,5 M (SEM COLOCACAO)</t>
  </si>
  <si>
    <t>LAJE PRE-MOLDADA COM VIGOTA PROTENDIDA (LAJOTAS + VIGOTAS) COM LAJOTA EM POLIESTIRENO EXPANDIDO (EPS), H16, *33* X 100 X 16 CM (L X C X A) E VIGOTA VPT 10 X 9 CM (L X A), PARA PISO, UNIDIRECIONAL, SOBRECARGA DE 350 KGF/M2, VAO ATE 6,5 M (SEM COLOCACAO)</t>
  </si>
  <si>
    <t>LAJE PRE-MOLDADA COM VIGOTA PROTENDIDA (LAJOTAS + VIGOTAS) COM LAJOTA EM POLIESTIRENO EXPANDIDO (EPS), H20, *33* X 100 X 20 CM (L X C X A) E VIGOTA VPT 10 X 9 CM (L X A), PARA PISO, UNIDIRECIONAL, SOBRECARGA DE 350 KGF/M2, VAO ATE 7 M (SEM COLOCACAO)</t>
  </si>
  <si>
    <t>LAJE PRE-MOLDADA COM VIGOTA PROTENDIDA (LAJOTAS + VIGOTAS) COM LAJOTA EM POLIESTIRENO EXPANDIDO (EPS), H25, *33* X 100 X 25 CM (L X C X A) E VIGOTA VPT 10 X 9 CM (L X A), PARA PISO, UNIDIRECIONAL, SOBRECARGA DE 350 KGF/M2, VAO ATE 8 M (SEM COLOCACAO)</t>
  </si>
  <si>
    <t>LAJE PRE-MOLDADA COM VIGOTA PROTENDIDA (LAJOTAS + VIGOTAS) COM LAJOTA EM POLIESTIRENO EXPANDIDO (EPS), H8, *33* X 100 X 8 CM (L X C X A) E VIGOTA VPT 10 X 9 CM (L X A), PARA PISO, UNIDIRECIONAL, SOBRECARGA DE 350 KGF/M2, VAO ATE 4,5 M (SEM COLOCACAO)</t>
  </si>
  <si>
    <t>LAJE PRE-MOLDADA CONVENCIONAL (LAJOTAS + VIGOTAS) PARA FORRO, UNIDIRECIONAL, SOBRECARGA DE 100 KG/M2, VAO ATE 4 M (SEM COLOCACAO)</t>
  </si>
  <si>
    <t>LAJE PRE-MOLDADA CONVENCIONAL (LAJOTAS + VIGOTAS) PARA FORRO, UNIDIRECIONAL, SOBRECARGA DE 100 KG/M2, VAO ATE 4,5 M (SEM COLOCACAO)</t>
  </si>
  <si>
    <t>LAJE PRE-MOLDADA CONVENCIONAL (LAJOTAS + VIGOTAS) PARA PISO, UNIDIRECIONAL, SOBRECARGA DE 350 KG/M2, VAO ATE 4,5 M (SEM COLOCACAO)</t>
  </si>
  <si>
    <t>LAJE PRE-MOLDADA TRELICADA (LAJOTAS + VIGOTAS) COM LAJOTA CERAMICA *30* X 20 X *8* CM (L X C X A) E VIGOTA VTR *12* X 8 CM (L X A), PARA PISO, UNIDIRECIONAL, SOBRECARGA DE 350 KGF/M2, VAO ATE 4 M (SEM COLOCACAO)</t>
  </si>
  <si>
    <t>LAJE PRE-MOLDADA TRELICADA (LAJOTAS + VIGOTAS) COM LAJOTA CERAMICA *30* X 20 X 12 CM (L X C X A) E VIGOTA VTR *12* X 12 CM (L X A), PARA PISO, UNIDIRECIONAL, SOBRECARGA DE 350 KGF/M2, VAO ATE 5 M (SEM COLOCACAO)</t>
  </si>
  <si>
    <t>LAJE PRE-MOLDADA TRELICADA (LAJOTAS + VIGOTAS) COM LAJOTA CERAMICA *30* X 20 X 16 CM (L X C X A) E VIGOTA VTR *12* X 16 CM (L X A), PARA PISO, UNIDIRECIONAL, SOBRECARGA DE 350 KGF/M2, VAO ATE 6 M (SEM COLOCACAO)</t>
  </si>
  <si>
    <t>LAJE PRE-MOLDADA TRELICADA (LAJOTAS + VIGOTAS) COM LAJOTA CERAMICA *30* X 20 X 20 CM (L X C X A) E VIGOTA VTR *12* X 20 CM (L X A), PARA PISO, UNIDIRECIONAL, SOBRECARGA DE 350 KGF/M2, VAO ATE 7 M (SEM COLOCACAO)</t>
  </si>
  <si>
    <t>LAJE PRE-MOLDADA TRELICADA (LAJOTAS + VIGOTAS) COM LAJOTA CERAMICA *30* X 20 X 24 CM (L X C X A) E VIGOTA VTR *12* X 25 CM (L X A), PARA PISO, UNIDIRECIONAL, SOBRECARGA DE 350 KGF/M2, VAO ATE 8 M (SEM COLOCACAO)</t>
  </si>
  <si>
    <t>LAJE PRE-MOLDADA TRELICADA (LAJOTAS + VIGOTAS) COM LAJOTA EM POLIESTIRENO EXPANDIDO (EPS), H12, *33* X 100 X 12 CM (L X C X A) E VIGOTA VTR *12* X 12 CM (L X A), PARA PISO, UNIDIRECIONAL, SOBRECARGA DE 350 KGF/M2, VAO ATE 5,5 M (SEM COLOCACAO)</t>
  </si>
  <si>
    <t>LAJE PRE-MOLDADA TRELICADA (LAJOTAS + VIGOTAS) COM LAJOTA EM POLIESTIRENO EXPANDIDO (EPS), H16, *33* X 100 X 16 CM (L X C X A) E VIGOTA VTR *12* X 16 CM (L X A), PARA PISO, UNIDIRECIONAL, SOBRECARGA DE 350 KGF/M2, VAO ATE 6,5 M (SEM COLOCACAO)</t>
  </si>
  <si>
    <t>LAJE PRE-MOLDADA TRELICADA (LAJOTAS + VIGOTAS) COM LAJOTA EM POLIESTIRENO EXPANDIDO (EPS), H20, *33* X 100 X 20 CM (L X C X A) E VIGOTA VTR *12* X 20 CM (L X A), PARA PISO, UNIDIRECIONAL, SOBRECARGA DE 350 KGF/M2, VAO ATE 8 M (SEM COLOCACAO)</t>
  </si>
  <si>
    <t>LAJE PRE-MOLDADA TRELICADA (LAJOTAS + VIGOTAS) COM LAJOTA EM POLIESTIRENO EXPANDIDO (EPS), H25,*33* X 100 X 25 CM (L X C X A) E VIGOTA VTR *12* X 25 CM (L X A), PARA PISO, UNIDIRECIONAL, SOBRECARGA DE 350 KGF/M2, VAO ATE 9 M (SEM COLOCACAO)</t>
  </si>
  <si>
    <t>LAJE PRE-MOLDADA TRELICADA (LAJOTAS + VIGOTAS) PARA FORRO, UNIDIRECIONAL, SOBRECARGA DE 100 KG/M2, VAO ATE 6,00 M (SEM COLOCACAO)</t>
  </si>
  <si>
    <t>LAJE PRE-MOLDADA TRELICADA (LAJOTAS + VIGOTAS) COM LAJOTA EM POLIESTIRENO EXPANDIDO (EPS), *H8*, *33* X 100 X 8 CM (L X C X A) E VIGOTA VTR *12* X 8 CM (L X A), PARA PISO, UNIDIRECIONAL, SOBRECARGA DE 250 KGF/M2, VAO ATE 4 M (SEM COLOCACAO)</t>
  </si>
  <si>
    <t>LAMPADA LED 10 W BIVOLT BRANCA, FORMATO TRADICIONAL (BASE E27)</t>
  </si>
  <si>
    <t>LAMPADA LED TIPO DICROICA BIVOLT, LUZ BRANCA, 5 W (BASE GU10)</t>
  </si>
  <si>
    <t>LAMPADA LED TUBULAR BIVOLT 18/20 W, BASE G13</t>
  </si>
  <si>
    <t>LAMPADA LED TUBULAR BIVOLT 9/10 W, BASE G13</t>
  </si>
  <si>
    <t>LAPIS PARA CARPINTEIRO</t>
  </si>
  <si>
    <t>LAVADORA DE ALTA PRESSAO (LAVA - JATO) PARA AGUA FRIA, PRESSAO DE OPERACAO ENTRE 1400 E 1900 LIB/POL2, VAZAO MAXIMA ENTRE 400 E 700 L/H, POTENCIA DE OPERACAO ENTRE 2,50 E 3,00 CV</t>
  </si>
  <si>
    <t>LAVATORIO / CUBA DE EMBUTIR, OVAL, DE LOUCA COLORIDA, SEM LADRAO, DIMENSOES *50 X 35* CM (L X C)</t>
  </si>
  <si>
    <t>LAVATORIO / CUBA DE SOBREPOR, OVAL PEQUENA, DE LOUCA BRANCA, SEM LADRAO, DIMENSOES *44 X 31* CM (L X C)</t>
  </si>
  <si>
    <t>LAVATORIO / CUBA DE SOBREPOR, RETANGULAR, DE LOUCA BRANCA, COM LADRAO, DIMENSOES *52 X 45* CM (L X C)</t>
  </si>
  <si>
    <t>LAVATORIO / CUBA DE SOBREPOR, RETANGULAR, DE LOUCA COLORIDA, COM LADRAO, DIMENSOES *52 X 45* CM (L X C)</t>
  </si>
  <si>
    <t>LAVATORIO DE CANTO DE LOUCA BRANCA, SUSPENSO (SEM COLUNA), DIMENSOES *40 X 30* CM (L X C)</t>
  </si>
  <si>
    <t>LAVATORIO DE LOUCA BRANCA, COM COLUNA, DIMENSOES *44 X 35* CM (L X C)</t>
  </si>
  <si>
    <t>LAVATORIO DE LOUCA BRANCA, COM COLUNA, DIMENSOES *54 X 44* CM (L X C)</t>
  </si>
  <si>
    <t>LAVATORIO DE LOUCA BRANCA, SUSPENSO (SEM COLUNA), DIMENSOES *40 X 30* CM</t>
  </si>
  <si>
    <t>LAVATORIO DE LOUCA COLORIDA, COM COLUNA, DIMENSOES *54 X 44* CM (L X C)</t>
  </si>
  <si>
    <t>LAVATORIO DE LOUCA COLORIDA, SUSPENSO (SEM COLUNA), DIMENSOES *40 X 30* CM (L X C)</t>
  </si>
  <si>
    <t>LETRA ACO INOX (AISI 304), CHAPA NUM. 22, RECORTADO, H= 20 CM (SEM RELEVO)</t>
  </si>
  <si>
    <t>LEVANTADOR DE JANELA GUILHOTINA, EM LATAO CROMADO</t>
  </si>
  <si>
    <t>LIMA QUADRADA BASTARDA 8", COM CABO</t>
  </si>
  <si>
    <t>LIMA REDONDA BASTARDA 8", COM CABO</t>
  </si>
  <si>
    <t>LIMPA VIDROS COM PULVERIZADOR</t>
  </si>
  <si>
    <t>LIMPADORA A SUCCAO, TANQUE 12000 L, BASCULAMENTO HIDRAULICO, BOMBA 12 M3/MIN 95% VACUO (INCLUI MONTAGEM, NAO INCLUI CAMINHAO)</t>
  </si>
  <si>
    <t>LINHA PARA PEDREIRO LISA, 0,8 MM X 100 M</t>
  </si>
  <si>
    <t>LIXA EM FOLHA PARA FERRO, NUMERO 150</t>
  </si>
  <si>
    <t>LOCACAO DE ANDAIME METALICO TIPO FACHADEIRO, PECAS COM APROXIMADAMENTE 1,20 M DE LARGURA E 2,0 M DE ALTURA, INCLUINDO DIAGONAIS EM X, BARRAS DE LIGACAO, SAPATAS E DEMAIS ITENS NECESSARIOS A MONTAGEM (NAO INCLUI INSTALACAO)</t>
  </si>
  <si>
    <t>M2XMES</t>
  </si>
  <si>
    <t>LOCACAO DE ANDAIME METALICO TUBULAR DE ENCAIXE, TIPO DE TORRE, CADA PAINEL COM LARGURA DE 1 ATE 1,5 M E ALTURA DE *1,00* M, INCLUINDO DIAGONAL, BARRAS DE LIGACAO, SAPATAS OU RODIZIOS E DEMAIS ITENS NECESSARIOS A MONTAGEM (NAO INCLUI INSTALACAO)</t>
  </si>
  <si>
    <t>MXMES</t>
  </si>
  <si>
    <t>LOCACAO DE ANDAIME SUSPENSO OU BALANCIM MANUAL, CAPACIDADE DE CARGA TOTAL DE APROXIMADAMENTE 250 KG/M2, PLATAFORMA DE 1,50 M X 0,80 M (C X L), CABO DE 45 M</t>
  </si>
  <si>
    <t>LOCACAO DE CONTAINER 2,30 X 4,30 M, ALT. 2,50 M, P/ SANITARIO, C/ 5 BACIAS, 1 LAVATORIO E 4 MICTORIOS (NAO INCLUI MOBILIZACAO/DESMOBILIZACAO)</t>
  </si>
  <si>
    <t>LOCACAO DE CONTAINER 2,30 X 4,30 M, ALT. 2,50 M, PARA SANITARIO, COM 3 BACIAS, 4 CHUVEIROS, 1 LAVATORIO E 1 MICTORIO (NAO INCLUI MOBILIZACAO/DESMOBILIZACAO)</t>
  </si>
  <si>
    <t>LOCACAO DE CONTAINER 2,30 X 6,00 M, ALT. 2,50 M, COM 1 SANITARIO, PARA ESCRITORIO, COMPLETO, SEM DIVISORIAS INTERNAS (NAO INCLUI MOBILIZACAO/DESMOBILIZACAO)</t>
  </si>
  <si>
    <t>LOCACAO DE CONTAINER 2,30 X 6,00 M, ALT. 2,50 M, PARA ESCRITORIO, SEM DIVISORIAS INTERNAS E SEM SANITARIO (NAO INCLUI MOBILIZACAO/DESMOBILIZACAO)</t>
  </si>
  <si>
    <t>LOCACAO DE CONTAINER 2,30 X 6,00 M, ALT. 2,50 M, PARA SANITARIO, COM 4 BACIAS, 8 CHUVEIROS,1 LAVATORIO E 1 MICTORIO (NAO INCLUI MOBILIZACAO/DESMOBILIZACAO)</t>
  </si>
  <si>
    <t>LOCACAO DE CRUZETA, SIMPLES, PARA ESCORA METALICA, COMPRIMENTO ENTRE 50 A 60 CM, PARA ESCORA DE 1,80 A 3,20 METROS E TUBO EXTERNO ATE 48 MM DE DIAMETRO</t>
  </si>
  <si>
    <t>LOCACAO DE FORMA PLASTICA PARA LAJE NERVURADA, DIMENSOES *60* X *60* X *16* CM</t>
  </si>
  <si>
    <t>LOCACAO DE GRUPO GERADOR *80 A 125* KVA, MOTOR DIESEL, REBOCAVEL, ACIONAMENTO MANUAL</t>
  </si>
  <si>
    <t>LOCACAO DE GRUPO GERADOR ACIMA DE * 125 ATE 180* KVA, MOTOR DIESEL, REBOCAVEL, ACIONAMENTO MANUAL</t>
  </si>
  <si>
    <t>LOCACAO DE GRUPO GERADOR DE *260* KVA, DIESEL REBOCAVEL, ACIONAMENTO MANUAL</t>
  </si>
  <si>
    <t>LOCACAO DE NIVEL OPTICO, COM PRECISAO DE 0,7 MM, AUMENTO DE 32X</t>
  </si>
  <si>
    <t>LOCACAO DE TEODOLITO ELETRONICO, PRECISAO ANGULAR DE 5 A 7 SEGUNDOS, INCLUINDO TRIPE</t>
  </si>
  <si>
    <t>LOCACAO DE TORRE METALICA COMPLETA PARA UMA CARGA DE 8 TF (80 KN) E PE DIREITO DE 6 M, INCLUINDO MODULOS, DIAGONAIS, SAPATAS E FORCADOS</t>
  </si>
  <si>
    <t>LONA PLASTICA PESADA PRETA, E = 150 MICRA</t>
  </si>
  <si>
    <t>LUBRIFICANTE REDUTOR DE TORQUE E ARRASTO DE ALTO DESEMPENHO, PARA PERFURACAO HORIZONTAL DIRECIONAL, HDD</t>
  </si>
  <si>
    <t>LUMINARIA ABERTA P/ ILUMINACAO PUBLICA, TIPO X-57 PETERCO OU EQUIV</t>
  </si>
  <si>
    <t>LUMINARIA ARANDELA TIPO MEIA-LUA COM VIDRO FOSCO *30 X 15* CM, PARA 1 LAMPADA, BASE E27, POTENCIA MAXIMA 40/60 W (NAO INCLUI LAMPADA)</t>
  </si>
  <si>
    <t>LUMINARIA DE LED PARA ILUMINACAO PUBLICA, DE 138 W ATE 180 W, INVOLUCRO EM ALUMINIO OU ACO INOX</t>
  </si>
  <si>
    <t>LUMINARIA DE LED PARA ILUMINACAO PUBLICA, DE 181 W ATE 239 W, INVOLUCRO EM ALUMINIO OU ACO INOX</t>
  </si>
  <si>
    <t>LUMINARIA DE LED PARA ILUMINACAO PUBLICA, DE 240 W ATE 350 W, INVOLUCRO EM ALUMINIO OU ACO INOX</t>
  </si>
  <si>
    <t>LUMINARIA DE LED PARA ILUMINACAO PUBLICA, DE 51 W ATE 67 W, INVOLUCRO EM ALUMINIO OU ACO INOX</t>
  </si>
  <si>
    <t>LUMINARIA DE LED PARA ILUMINACAO PUBLICA, DE 68 W ATE 97 W, INVOLUCRO EM ALUMINIO OU ACO INOX</t>
  </si>
  <si>
    <t>LUMINARIA DE LED PARA ILUMINACAO PUBLICA, DE 98 W ATE 137 W, INVOLUCRO EM ALUMINIO OU ACO INOX</t>
  </si>
  <si>
    <t>LUMINARIA DE SOBREPOR EM CHAPA DE ACO COM ALETAS PLASTICAS, PARA 1 LAMPADA, BASE E27, POTENCIA MAXIMA 40/60 W (NAO INCLUI LAMPADA)</t>
  </si>
  <si>
    <t>LUMINARIA DE SOBREPOR EM CHAPA DE ACO COM ALETAS PLASTICAS, PARA 2 LAMPADAS, BASE E27, POTENCIA MAXIMA 40/60 W (NAO INCLUI LAMPADAS)</t>
  </si>
  <si>
    <t>LUMINARIA DE SOBREPOR EM CHAPA DE ACO PARA 1 LAMPADA FLUORESCENTE DE *36* W, ALETADA, COMPLETA (LAMPADA E REATOR INCLUSOS)</t>
  </si>
  <si>
    <t>LUMINARIA DE TETO PLAFON/PLAFONIER EM PLASTICO COM BASE E27, POTENCIA MAXIMA 60 W (NAO INCLUI LAMPADA)</t>
  </si>
  <si>
    <t>LUMINARIA DUPLA P/SINALIZACAO, TIPO WETZEL AS-2/110 OU EQUIV</t>
  </si>
  <si>
    <t>LUMINARIA LED PLAFON REDONDO DE SOBREPOR BIVOLT 12/13 W, D = *17* CM</t>
  </si>
  <si>
    <t>LUMINARIA LED REFLETOR RETANGULAR BIVOLT, LUZ BRANCA, 10 W</t>
  </si>
  <si>
    <t>LUMINARIA LED REFLETOR RETANGULAR BIVOLT, LUZ BRANCA, 30 W</t>
  </si>
  <si>
    <t>LUMINARIA LED REFLETOR RETANGULAR BIVOLT, LUZ BRANCA, 50 W</t>
  </si>
  <si>
    <t>LUMINARIA PLAFON REDONDO COM VIDRO FOSCO DIAMETRO *25* CM, PARA 1 LAMPADA, BASE E27, POTENCIA MAXIMA 40/60 W (NAO INCLUI LAMPADA)</t>
  </si>
  <si>
    <t>LUMINARIA PLAFON REDONDO COM VIDRO FOSCO DIAMETRO *30* CM, PARA 2 LAMPADAS, BASE E27, POTENCIA MAXIMA 40/60 W (NAO INCLUI LAMPADAS)</t>
  </si>
  <si>
    <t>LUMINARIA PROVA DE TEMPO PETERCO Y.31/1</t>
  </si>
  <si>
    <t>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t>
  </si>
  <si>
    <t>LUMINARIA SPOT DE SOBREPOR EM ALUMINIO COM ALETA PLASTICA PARA 1 LAMPADA, BASE E27, POTENCIA MAXIMA 40/60 W (NAO INCLUI LAMPADA)</t>
  </si>
  <si>
    <t>LUMINARIA SPOT DE SOBREPOR EM ALUMINIO COM ALETA PLASTICA PARA 2 LAMPADAS, BASE E27, POTENCIA MAXIMA 40/60 W (NAO INCLUI LAMPADA)</t>
  </si>
  <si>
    <t>LUMINARIA TIPO TARTARUGA A PROVA DE TEMPO, GASES, VAPOR E PO, EM ALUMINIO, COM GRADE, BASE E27, POTENCIA MAXIMA 100 W (NAO INCLUI LAMPADA)</t>
  </si>
  <si>
    <t>LUVA CPVC, SOLDAVEL, 114 MM, PARA AGUA QUENTE PREDIAL</t>
  </si>
  <si>
    <t>LUVA CPVC, SOLDAVEL, 15 MM, PARA AGUA QUENTE PREDIAL</t>
  </si>
  <si>
    <t>LUVA CPVC, SOLDAVEL, 22 MM, PARA AGUA QUENTE PREDIAL</t>
  </si>
  <si>
    <t>LUVA CPVC, SOLDAVEL, 28 MM, PARA AGUA QUENTE PREDIAL</t>
  </si>
  <si>
    <t>LUVA CPVC, SOLDAVEL, 35 MM, PARA AGUA QUENTE PREDIAL</t>
  </si>
  <si>
    <t>LUVA CPVC, SOLDAVEL, 42 MM, PARA AGUA QUENTE PREDIAL</t>
  </si>
  <si>
    <t>LUVA CPVC, SOLDAVEL, 54 MM, PARA AGUA QUENTE PREDIAL</t>
  </si>
  <si>
    <t>LUVA CPVC, SOLDAVEL, 73 MM, PARA AGUA QUENTE PREDIAL</t>
  </si>
  <si>
    <t>LUVA CPVC, SOLDAVEL, 89 MM, PARA AGUA QUENTE PREDIAL</t>
  </si>
  <si>
    <t>LUVA DE BORRACHA ISOLANTE PARA ALTA TENSAO, RESISTENTE A OZONIO, TENSAO DE ENSAIO 2,5 KV (PAR)</t>
  </si>
  <si>
    <t>LUVA DE COBRE SEM ANEL DE SOLDA, BOLSA X BOLSA, 104 MM</t>
  </si>
  <si>
    <t>LUVA DE COBRE SEM ANEL DE SOLDA, BOLSA X BOLSA, 15 MM</t>
  </si>
  <si>
    <t>LUVA DE COBRE SEM ANEL DE SOLDA, BOLSA X BOLSA, 22 MM</t>
  </si>
  <si>
    <t>LUVA DE COBRE SEM ANEL DE SOLDA, BOLSA X BOLSA, 28 MM</t>
  </si>
  <si>
    <t>LUVA DE COBRE SEM ANEL DE SOLDA, BOLSA X BOLSA, 35 MM</t>
  </si>
  <si>
    <t>LUVA DE COBRE SEM ANEL DE SOLDA, BOLSA X BOLSA, 42 MM</t>
  </si>
  <si>
    <t>LUVA DE COBRE SEM ANEL DE SOLDA, BOLSA X BOLSA, 54 MM</t>
  </si>
  <si>
    <t>LUVA DE COBRE SEM ANEL DE SOLDA, BOLSA X BOLSA, 66 MM</t>
  </si>
  <si>
    <t>LUVA DE COBRE SEM ANEL DE SOLDA, BOLSA X BOLSA, 79 MM</t>
  </si>
  <si>
    <t>LUVA DE CORRER COM TRAVAS DEFOFO, PVC, JE, DN 100 MM</t>
  </si>
  <si>
    <t>LUVA DE CORRER COM TRAVAS DEFOFO, PVC, JE, DN 150 MM</t>
  </si>
  <si>
    <t>LUVA DE CORRER COM TRAVAS DEFOFO, PVC, JE, DN 200 MM</t>
  </si>
  <si>
    <t>LUVA DE CORRER COM TRAVAS DEFOFO, PVC, JE, DN 250 MM</t>
  </si>
  <si>
    <t>LUVA DE CORRER COM TRAVAS DEFOFO, PVC, JE, DN 300 MM</t>
  </si>
  <si>
    <t>LUVA DE CORRER PARA TUBO ROSCAVEL, PVC, 1 1/2", PARA AGUA FRIA PREDIAL</t>
  </si>
  <si>
    <t>LUVA DE CORRER PARA TUBO ROSCAVEL, PVC, 1/2", PARA AGUA FRIA PREDIAL</t>
  </si>
  <si>
    <t>LUVA DE CORRER PARA TUBO ROSCAVEL, PVC, 3/4", PARA AGUA FRIA PREDIAL</t>
  </si>
  <si>
    <t>LUVA DE CORRER PARA TUBO SOLDAVEL, PVC, 40 MM, PARA AGUA FRIA PREDIAL</t>
  </si>
  <si>
    <t>LUVA DE CORRER PARA TUBO SOLDAVEL, PVC, 50 MM, PARA AGUA FRIA PREDIAL</t>
  </si>
  <si>
    <t>LUVA DE CORRER PARA TUBO SOLDAVEL, PVC, 60 MM, PARA AGUA FRIA PREDIAL</t>
  </si>
  <si>
    <t>LUVA DE CORRER PVC PBA, JE, DN 100 / DE 110 MM, PARA REDE DE AGUA</t>
  </si>
  <si>
    <t>LUVA DE CORRER PVC PBA, JE, DN 50 / DE 60 MM, PARA REDE DE AGUA</t>
  </si>
  <si>
    <t>LUVA DE CORRER PVC PBA, JE, DN 75 / DE 85 MM, PARA REDE DE AGUA</t>
  </si>
  <si>
    <t>LUVA DE CORRER PVC, JE, DN 250 MM, PARA REDE COLETORA DE ESGOTO</t>
  </si>
  <si>
    <t>LUVA DE CORRER, CPVC, SOLDAVEL, 15 MM, PARA AGUA QUENTE PREDIAL</t>
  </si>
  <si>
    <t>LUVA DE CORRER, CPVC, SOLDAVEL, 22 MM, PARA AGUA QUENTE PREDIAL</t>
  </si>
  <si>
    <t>LUVA DE CORRER, CPVC, SOLDAVEL, 28 MM, PARA AGUA QUENTE PREDIAL</t>
  </si>
  <si>
    <t>LUVA DE CORRER, CPVC, SOLDAVEL, 35 MM, PARA AGUA QUENTE PREDIAL</t>
  </si>
  <si>
    <t>LUVA DE CORRER, CPVC, SOLDAVEL, 42 MM, PARA AGUA QUENTE PREDIAL</t>
  </si>
  <si>
    <t>LUVA DE CORRER, PVC SERIE R, 100 MM, PARA ESGOTO PREDIAL</t>
  </si>
  <si>
    <t>LUVA DE CORRER, PVC SERIE R, 150 MM, PARA ESGOTO PREDIAL</t>
  </si>
  <si>
    <t>LUVA DE CORRER, PVC SERIE R, 75 MM, PARA ESGOTO PREDIAL</t>
  </si>
  <si>
    <t>LUVA DE CORRER, PVC, DN 100 MM, PARA ESGOTO PREDIAL</t>
  </si>
  <si>
    <t>LUVA DE CORRER, PVC, DN 50 MM, PARA ESGOTO PREDIAL</t>
  </si>
  <si>
    <t>LUVA DE CORRER, PVC, DN 75 MM, PARA ESGOTO PREDIAL</t>
  </si>
  <si>
    <t>LUVA DE FERRO GALVANIZADO, COM ROSCA BSP MACHO/FEMEA, DE 3/4"</t>
  </si>
  <si>
    <t>LUVA DE FERRO GALVANIZADO, COM ROSCA BSP, DE 1 1/2"</t>
  </si>
  <si>
    <t>LUVA DE FERRO GALVANIZADO, COM ROSCA BSP, DE 1 1/4"</t>
  </si>
  <si>
    <t>LUVA DE FERRO GALVANIZADO, COM ROSCA BSP, DE 1"</t>
  </si>
  <si>
    <t>LUVA DE FERRO GALVANIZADO, COM ROSCA BSP, DE 1/2"</t>
  </si>
  <si>
    <t>LUVA DE FERRO GALVANIZADO, COM ROSCA BSP, DE 2 1/2"</t>
  </si>
  <si>
    <t>LUVA DE FERRO GALVANIZADO, COM ROSCA BSP, DE 2"</t>
  </si>
  <si>
    <t>LUVA DE FERRO GALVANIZADO, COM ROSCA BSP, DE 3"</t>
  </si>
  <si>
    <t>LUVA DE FERRO GALVANIZADO, COM ROSCA BSP, DE 3/4"</t>
  </si>
  <si>
    <t>LUVA DE FERRO GALVANIZADO, COM ROSCA BSP, DE 4"</t>
  </si>
  <si>
    <t>LUVA DE FERRO GALVANIZADO, COM ROSCA BSP, DE 5"</t>
  </si>
  <si>
    <t>LUVA DE FERRO GALVANIZADO, COM ROSCA BSP, DE 6"</t>
  </si>
  <si>
    <t>LUVA DE LATEX MULTIUSO AMARELA FORRADA</t>
  </si>
  <si>
    <t>LUVA DE PRESSAO, EM PVC, DE 20 MM, PARA ELETRODUTO FLEXIVEL</t>
  </si>
  <si>
    <t>LUVA DE PRESSAO, EM PVC, DE 25 MM, PARA ELETRODUTO FLEXIVEL</t>
  </si>
  <si>
    <t>LUVA DE PRESSAO, EM PVC, DE 32 MM, PARA ELETRODUTO FLEXIVEL</t>
  </si>
  <si>
    <t>LUVA DE REDUCAO DE FERRO GALVANIZADO, COM ROSCA BSP MACHO/FEMEA, DE 1 1/2" X 1"</t>
  </si>
  <si>
    <t>LUVA DE REDUCAO DE FERRO GALVANIZADO, COM ROSCA BSP MACHO/FEMEA, DE 1" X 1/2"</t>
  </si>
  <si>
    <t>LUVA DE REDUCAO DE FERRO GALVANIZADO, COM ROSCA BSP MACHO/FEMEA, DE 1" X 3/4"</t>
  </si>
  <si>
    <t>LUVA DE REDUCAO DE FERRO GALVANIZADO, COM ROSCA BSP MACHO/FEMEA, DE 3/4" X 1/2"</t>
  </si>
  <si>
    <t>LUVA DE REDUCAO DE FERRO GALVANIZADO, COM ROSCA BSP, DE 1 1/2" X 1 1/4"</t>
  </si>
  <si>
    <t>LUVA DE REDUCAO DE FERRO GALVANIZADO, COM ROSCA BSP, DE 1 1/2" X 1"</t>
  </si>
  <si>
    <t>LUVA DE REDUCAO DE FERRO GALVANIZADO, COM ROSCA BSP, DE 1 1/2" X 1/2"</t>
  </si>
  <si>
    <t>LUVA DE REDUCAO DE FERRO GALVANIZADO, COM ROSCA BSP, DE 1 1/2" X 3/4"</t>
  </si>
  <si>
    <t>LUVA DE REDUCAO DE FERRO GALVANIZADO, COM ROSCA BSP, DE 1 1/4" X 1"</t>
  </si>
  <si>
    <t>LUVA DE REDUCAO DE FERRO GALVANIZADO, COM ROSCA BSP, DE 1 1/4" X 1/2"</t>
  </si>
  <si>
    <t>LUVA DE REDUCAO DE FERRO GALVANIZADO, COM ROSCA BSP, DE 1 1/4" X 3/4"</t>
  </si>
  <si>
    <t>LUVA DE REDUCAO DE FERRO GALVANIZADO, COM ROSCA BSP, DE 1" X 1/2"</t>
  </si>
  <si>
    <t>LUVA DE REDUCAO DE FERRO GALVANIZADO, COM ROSCA BSP, DE 1" X 3/4"</t>
  </si>
  <si>
    <t>LUVA DE REDUCAO DE FERRO GALVANIZADO, COM ROSCA BSP, DE 2 1/2" X 1 1/2"</t>
  </si>
  <si>
    <t>LUVA DE REDUCAO DE FERRO GALVANIZADO, COM ROSCA BSP, DE 2 1/2" X 2"</t>
  </si>
  <si>
    <t>LUVA DE REDUCAO DE FERRO GALVANIZADO, COM ROSCA BSP, DE 2" X 1 1/2"</t>
  </si>
  <si>
    <t>LUVA DE REDUCAO DE FERRO GALVANIZADO, COM ROSCA BSP, DE 2" X 1 1/4"</t>
  </si>
  <si>
    <t>LUVA DE REDUCAO DE FERRO GALVANIZADO, COM ROSCA BSP, DE 2" X 1"</t>
  </si>
  <si>
    <t>LUVA DE REDUCAO DE FERRO GALVANIZADO, COM ROSCA BSP, DE 3" X 1 1/2"</t>
  </si>
  <si>
    <t>LUVA DE REDUCAO DE FERRO GALVANIZADO, COM ROSCA BSP, DE 3" X 2 1/2"</t>
  </si>
  <si>
    <t>LUVA DE REDUCAO DE FERRO GALVANIZADO, COM ROSCA BSP, DE 3" X 2"</t>
  </si>
  <si>
    <t>LUVA DE REDUCAO DE FERRO GALVANIZADO, COM ROSCA BSP, DE 3/4" X 1/2"</t>
  </si>
  <si>
    <t>LUVA DE REDUCAO DE FERRO GALVANIZADO, COM ROSCA BSP, DE 4" X 2 1/2"</t>
  </si>
  <si>
    <t>LUVA DE REDUCAO DE FERRO GALVANIZADO, COM ROSCA BSP, DE 4" X 2"</t>
  </si>
  <si>
    <t>LUVA DE REDUCAO DE FERRO GALVANIZADO, COM ROSCA BSP, DE 4" X 3"</t>
  </si>
  <si>
    <t>LUVA DE REDUCAO EM ACO CARBONO, COM ENCAIXE PARA SOLDA DN SW, PRESSAO 3.000 LBS, 3/4" X 1/2"</t>
  </si>
  <si>
    <t>LUVA DE REDUCAO EM ACO CARBONO, COM ENCAIXE PARA SOLDA DN SW, PRESSAO 3.000 LBS, DN 1 1/2" X 1 1/4"</t>
  </si>
  <si>
    <t>LUVA DE REDUCAO EM ACO CARBONO, COM ENCAIXE PARA SOLDA DN SW, PRESSAO 3.000 LBS, DN 1 1/4" X 1"</t>
  </si>
  <si>
    <t>LUVA DE REDUCAO EM ACO CARBONO, COM ENCAIXE PARA SOLDA DN SW, PRESSAO 3.000 LBS, DN 1" X 3/4"</t>
  </si>
  <si>
    <t>LUVA DE REDUCAO EM ACO CARBONO, COM ENCAIXE PARA SOLDA DN SW, PRESSAO 3.000 LBS, DN 2 1/2" X 2"</t>
  </si>
  <si>
    <t>LUVA DE REDUCAO EM ACO CARBONO, COM ENCAIXE PARA SOLDA DN SW, PRESSAO 3.000 LBS, DN 2" X 1 1/2"</t>
  </si>
  <si>
    <t>LUVA DE REDUCAO EM ACO CARBONO, COM ENCAIXE PARA SOLDA DN SW, PRESSAO 3.000 LBS, DN 3" X 2 1/2"</t>
  </si>
  <si>
    <t>LUVA DE REDUCAO ROSCAVEL, PVC, 1" X 3/4", PARA AGUA FRIA PREDIAL</t>
  </si>
  <si>
    <t>LUVA DE REDUCAO ROSCAVEL, PVC, 3/4" X 1/2", PARA AGUA FRIA PREDIAL</t>
  </si>
  <si>
    <t>LUVA DE REDUCAO SOLDAVEL, PVC, 25 MM X 20 MM, PARA AGUA FRIA PREDIAL</t>
  </si>
  <si>
    <t>LUVA DE REDUCAO SOLDAVEL, PVC, 40 MM X 32 MM, PARA AGUA FRIA PREDIAL</t>
  </si>
  <si>
    <t>LUVA DE REDUCAO SOLDAVEL, PVC, 60 MM X 50 MM, PARA AGUA FRIA PREDIAL</t>
  </si>
  <si>
    <t>LUVA DE REDUCAO, SOLDAVEL, PVC, 50 X 25 MM, PARA AGUA FRIA PREDIAL</t>
  </si>
  <si>
    <t>LUVA DE TRANSICAO DE CPVC X PVC, SOLDAVEL, 22 X 25 MM, PARA AGUA QUENTE</t>
  </si>
  <si>
    <t>LUVA DE TRANSICAO, CPVC, 15 MM X 1/2", PARA AGUA QUENTE PREDIAL</t>
  </si>
  <si>
    <t>LUVA DE TRANSICAO, CPVC, 22 MM X 1/2", PARA AGUA QUENTE</t>
  </si>
  <si>
    <t>LUVA DE TRANSICAO, CPVC, SOLDAVEL, 42 MM X 1 1/2", PARA AGUA QUENTE</t>
  </si>
  <si>
    <t>LUVA DE TRANSICAO, CPVC, SOLDAVEL, 54 MM X 2", PARA AGUA QUENTE PREDIAL</t>
  </si>
  <si>
    <t>LUVA EM ACO CARBONO, SOLDAVEL, PRESSAO 3.000 LBS, DN 1 1/2"</t>
  </si>
  <si>
    <t>LUVA EM ACO CARBONO, SOLDAVEL, PRESSAO 3.000 LBS, DN 1 1/4"</t>
  </si>
  <si>
    <t>LUVA EM ACO CARBONO, SOLDAVEL, PRESSAO 3.000 LBS, DN 1"</t>
  </si>
  <si>
    <t>LUVA EM ACO CARBONO, SOLDAVEL, PRESSAO 3.000 LBS, DN 1/2"</t>
  </si>
  <si>
    <t>LUVA EM ACO CARBONO, SOLDAVEL, PRESSAO 3.000 LBS, DN 2 1/2"</t>
  </si>
  <si>
    <t>LUVA EM ACO CARBONO, SOLDAVEL, PRESSAO 3.000 LBS, DN 2"</t>
  </si>
  <si>
    <t>LUVA EM ACO CARBONO, SOLDAVEL, PRESSAO 3.000 LBS, DN 3"</t>
  </si>
  <si>
    <t>LUVA EM ACO CARBONO, SOLDAVEL, PRESSAO 3.000 LBS, DN 3/4"</t>
  </si>
  <si>
    <t>LUVA EM PVC RIGIDO ROSCAVEL, DE 1 1/2", PARA ELETRODUTO</t>
  </si>
  <si>
    <t>LUVA EM PVC RIGIDO ROSCAVEL, DE 1 1/4", PARA ELETRODUTO</t>
  </si>
  <si>
    <t>LUVA EM PVC RIGIDO ROSCAVEL, DE 1", PARA ELETRODUTO</t>
  </si>
  <si>
    <t>LUVA EM PVC RIGIDO ROSCAVEL, DE 1/2", PARA ELETRODUTO</t>
  </si>
  <si>
    <t>LUVA EM PVC RIGIDO ROSCAVEL, DE 2 1/2", PARA ELETRODUTO</t>
  </si>
  <si>
    <t>LUVA EM PVC RIGIDO ROSCAVEL, DE 2", PARA ELETRODUTO</t>
  </si>
  <si>
    <t>LUVA EM PVC RIGIDO ROSCAVEL, DE 3", PARA ELETRODUTO</t>
  </si>
  <si>
    <t>LUVA EM PVC RIGIDO ROSCAVEL, DE 3/4", PARA ELETRODUTO</t>
  </si>
  <si>
    <t>LUVA EM PVC RIGIDO ROSCAVEL, DE 4", PARA ELETRODUTO</t>
  </si>
  <si>
    <t>LUVA PARA ELETRODUTO, EM ACO GALVANIZADO ELETROLITICO, COM ROSCA, DIAMETRO DE 100 MM (4")</t>
  </si>
  <si>
    <t>LUVA PARA ELETRODUTO, EM ACO GALVANIZADO ELETROLITICO, COM ROSCA, DIAMETRO DE 15 MM (1/2")</t>
  </si>
  <si>
    <t>LUVA PARA ELETRODUTO, EM ACO GALVANIZADO ELETROLITICO, COM ROSCA, DIAMETRO DE 20 MM (3/4")</t>
  </si>
  <si>
    <t>LUVA PARA ELETRODUTO, EM ACO GALVANIZADO ELETROLITICO, COM ROSCA, DIAMETRO DE 25 MM (1")</t>
  </si>
  <si>
    <t>LUVA PARA ELETRODUTO, EM ACO GALVANIZADO ELETROLITICO, COM ROSCA, DIAMETRO DE 32 MM (1 1/4")</t>
  </si>
  <si>
    <t>LUVA PARA ELETRODUTO, EM ACO GALVANIZADO ELETROLITICO, COM ROSCA, DIAMETRO DE 40 MM (1 1/2")</t>
  </si>
  <si>
    <t>LUVA PARA ELETRODUTO, EM ACO GALVANIZADO ELETROLITICO, COM ROSCA, DIAMETRO DE 65 MM (2 1/2")</t>
  </si>
  <si>
    <t>LUVA PARA ELETRODUTO, EM ACO GALVANIZADO ELETROLITICO, COM ROSCA, DIAMETRO DE 80 MM (3")</t>
  </si>
  <si>
    <t>LUVA PARA ELETRODUTO, EM ACO GALVANIZADO ELETROLITICO, COM ROSCA,DIAMETRO DE 50 MM (2")</t>
  </si>
  <si>
    <t>LUVA PARA PERFURATRIZ DE ESTEIRA T38, D = 1 1/2"</t>
  </si>
  <si>
    <t>LUVA PASSANTE DE COBRE SEM ANEL DE SOLDA, BOLSA 15 MM</t>
  </si>
  <si>
    <t>LUVA PASSANTE DE COBRE SEM ANEL DE SOLDA, BOLSA 22 MM</t>
  </si>
  <si>
    <t>LUVA PASSANTE DE COBRE SEM ANEL DE SOLDA, BOLSA 28 MM</t>
  </si>
  <si>
    <t>LUVA PASSANTE DE COBRE SEM ANEL DE SOLDA, BOLSA 35 MM</t>
  </si>
  <si>
    <t>LUVA PASSANTE DE COBRE SEM ANEL DE SOLDA, BOLSA 42 MM</t>
  </si>
  <si>
    <t>LUVA PASSANTE DE COBRE SEM ANEL DE SOLDA, BOLSA 54 MM</t>
  </si>
  <si>
    <t>LUVA PASSANTE DE COBRE SEM ANEL DE SOLDA, BOLSA 66 MM</t>
  </si>
  <si>
    <t>LUVA PVC SOLDAVEL, 110 MM, PARA AGUA FRIA PREDIAL</t>
  </si>
  <si>
    <t>LUVA PVC SOLDAVEL, 20 MM, PARA AGUA FRIA PREDIAL</t>
  </si>
  <si>
    <t>LUVA PVC SOLDAVEL, 32 MM, PARA AGUA FRIA PREDIAL</t>
  </si>
  <si>
    <t>LUVA PVC SOLDAVEL, 50 MM, PARA AGUA FRIA PREDIAL</t>
  </si>
  <si>
    <t>LUVA PVC SOLDAVEL, 60 MM, PARA AGUA FRIA PREDIAL</t>
  </si>
  <si>
    <t>LUVA PVC SOLDAVEL, 75 MM, PARA AGUA FRIA PREDIAL</t>
  </si>
  <si>
    <t>LUVA PVC SOLDAVEL, 85 MM, PARA AGUA FRIA PREDIAL</t>
  </si>
  <si>
    <t>LUVA PVC, ROSCAVEL, 1 1/2", AGUA FRIA PREDIAL</t>
  </si>
  <si>
    <t>LUVA PVC, ROSCAVEL, 1", AGUA FRIA PREDIAL</t>
  </si>
  <si>
    <t>LUVA PVC, ROSCAVEL, 1/2", AGUA FRIA PREDIAL</t>
  </si>
  <si>
    <t>LUVA PVC, ROSCAVEL, 3/4", AGUA FRIA PREDIAL</t>
  </si>
  <si>
    <t>LUVA RASPA DE COURO, CANO CURTO (PUNHO *7* CM)</t>
  </si>
  <si>
    <t>LUVA SIMPLES PPR, F/F, SOLDAVEL, DN 110 MM, PARA AGUA QUENTE PREDIAL</t>
  </si>
  <si>
    <t>LUVA SIMPLES PPR, F/F, SOLDAVEL, DN 20 MM, PARA AGUA QUENTE PREDIAL</t>
  </si>
  <si>
    <t>LUVA SIMPLES PPR, F/F, SOLDAVEL, DN 25 MM, PARA AGUA QUENTE PREDIAL</t>
  </si>
  <si>
    <t>LUVA SIMPLES PPR, F/F, SOLDAVEL, DN 32 MM, PARA AGUA QUENTE PREDIAL</t>
  </si>
  <si>
    <t>LUVA SIMPLES PPR, F/F, SOLDAVEL, DN 40 MM, PARA AGUA QUENTE PREDIAL</t>
  </si>
  <si>
    <t>LUVA SIMPLES PPR, F/F, SOLDAVEL, DN 50 MM, PARA AGUA QUENTE PREDIAL</t>
  </si>
  <si>
    <t>LUVA SIMPLES PPR, F/F, SOLDAVEL, DN 63 MM, PARA AGUA QUENTE PREDIAL</t>
  </si>
  <si>
    <t>LUVA SIMPLES PPR, F/F, SOLDAVEL, DN 75 MM, PARA AGUA QUENTE PREDIAL</t>
  </si>
  <si>
    <t>LUVA SIMPLES PPR, F/F, SOLDAVEL, DN 90 MM, PARA AGUA QUENTE PREDIAL</t>
  </si>
  <si>
    <t>LUVA SIMPLES PVC PBA, JE, DN 100 / DE 110 MM, PARA REDE DE AGUA</t>
  </si>
  <si>
    <t>LUVA SIMPLES PVC PBA, JE, DN 50 / DE 60 MM, PARA REDE DE AGUA</t>
  </si>
  <si>
    <t>LUVA SIMPLES PVC PBA, JE, DN 75 / DE 85 MM, PARA REDE DE AGUA</t>
  </si>
  <si>
    <t>LUVA SIMPLES, PVC SERIE R, 100 MM, PARA ESGOTO PREDIAL</t>
  </si>
  <si>
    <t>LUVA SIMPLES, PVC SERIE R, 150 MM, PARA ESGOTO PREDIAL</t>
  </si>
  <si>
    <t>LUVA SIMPLES, PVC SERIE R, 40 MM, PARA ESGOTO PREDIAL</t>
  </si>
  <si>
    <t>LUVA SIMPLES, PVC SERIE R, 50 MM, PARA ESGOTO PREDIAL</t>
  </si>
  <si>
    <t>LUVA SIMPLES, PVC SERIE R, 75 MM, PARA ESGOTO PREDIAL</t>
  </si>
  <si>
    <t>LUVA SIMPLES, PVC, SOLDAVEL, DN 100 MM, SERIE NORMAL, PARA ESGOTO PREDIAL</t>
  </si>
  <si>
    <t>LUVA SIMPLES, PVC, SOLDAVEL, DN 150 MM, SERIE NORMAL, PARA ESGOTO PREDIAL</t>
  </si>
  <si>
    <t>LUVA SIMPLES, PVC, SOLDAVEL, DN 40 MM, SERIE NORMAL, PARA ESGOTO PREDIAL</t>
  </si>
  <si>
    <t>LUVA SIMPLES, PVC, SOLDAVEL, DN 50 MM, SERIE NORMAL, PARA ESGOTO PREDIAL</t>
  </si>
  <si>
    <t>LUVA SIMPLES, PVC, SOLDAVEL, DN 75 MM, SERIE NORMAL, PARA ESGOTO PREDIAL</t>
  </si>
  <si>
    <t>LUVA SOLDAVEL COM BUCHA DE LATAO, PVC, 20 MM X 1/2"</t>
  </si>
  <si>
    <t>LUVA SOLDAVEL COM BUCHA DE LATAO, PVC, 25 MM X 1/2"</t>
  </si>
  <si>
    <t>LUVA SOLDAVEL COM BUCHA DE LATAO, PVC, 25 MM X 3/4"</t>
  </si>
  <si>
    <t>LUVA SOLDAVEL COM BUCHA DE LATAO, PVC, 32 MM X 1"</t>
  </si>
  <si>
    <t>LUVA SOLDAVEL COM ROSCA, PVC, 20 MM X 1/2", PARA AGUA FRIA PREDIAL</t>
  </si>
  <si>
    <t>LUVA SOLDAVEL COM ROSCA, PVC, 25 MM X 1/2", PARA AGUA FRIA PREDIAL</t>
  </si>
  <si>
    <t>LUVA SOLDAVEL COM ROSCA, PVC, 25 MM X 3/4", PARA AGUA FRIA PREDIAL</t>
  </si>
  <si>
    <t>LUVA SOLDAVEL COM ROSCA, PVC, 32 MM X 1", PARA AGUA FRIA PREDIAL</t>
  </si>
  <si>
    <t>LUVA SOLDAVEL COM ROSCA, PVC, 40 MM X 1 1/4", PARA AGUA FRIA PREDIAL</t>
  </si>
  <si>
    <t>LUVA SOLDAVEL COM ROSCA, PVC, 50 MM X 1 1/2", PARA AGUA FRIA PREDIAL</t>
  </si>
  <si>
    <t>LUVA, PEAD PE 100, DE 125 MM, PARA ELETROFUSAO</t>
  </si>
  <si>
    <t>LUVA, PEAD PE 100, DE 20 MM, PARA ELETROFUSAO</t>
  </si>
  <si>
    <t>LUVA, PEAD PE 100, DE 200 MM, PARA ELETROFUSAO</t>
  </si>
  <si>
    <t>LUVA, PEAD PE 100, DE 32 MM, PARA ELETROFUSAO</t>
  </si>
  <si>
    <t>LUVA, PEAD PE 100, DE 400 MM, PARA ELETROFUSAO</t>
  </si>
  <si>
    <t>LUVA, PEAD PE 100, DE 63 MM, PARA ELETROFUSAO</t>
  </si>
  <si>
    <t>LUVA/UNIAO DE REDUCAO METALICA, PARA CONEXAO COM ANEL DESLIZANTE, DN 20 X 16 MM, EM TUBO PEX PARA INST. AGUA QUENTE/FRIA</t>
  </si>
  <si>
    <t>LUVA/UNIAO DE REDUCAO METALICA, PARA CONEXAO COM ANEL DESLIZANTE, DN 25 X 16 MM, EM TUBO PEX PARA INST. AGUA QUENTE/FRIA</t>
  </si>
  <si>
    <t>LUVA/UNIAO DE REDUCAO METALICA, PARA CONEXAO COM ANEL DESLIZANTE, DN 25 X 20 MM, EM TUBO PEX PARA INST. AGUA QUENTE/FRIA</t>
  </si>
  <si>
    <t>LUVA/UNIAO DE REDUCAO METALICA, PARA CONEXAO COM ANEL DESLIZANTE, DN 32 X 25 MM, EM TUBO PEX PARA INST. AGUA QUENTE/FRIA</t>
  </si>
  <si>
    <t>LUVA/UNIAO DE REDUCAO, PLASTICA, PARA CONEXAO COM CRIMPAGEM, DN 20 X 16 MM, EM TUBO PEX PARA INST. AGUA QUENTE/FRIA</t>
  </si>
  <si>
    <t>LUVA/UNIAO DE REDUCAO, PLASTICA, PARA CONEXAO COM CRIMPAGEM, DN 25 X 16 MM, EM TUBO PEX PARA INST. AGUA QUENTE/FRIA</t>
  </si>
  <si>
    <t>LUVA/UNIAO DE REDUCAO, PLASTICA, PARA CONEXAO COM CRIMPAGEM, DN 32 X 25 MM, EM TUBO PEX PARA INST. AGUA QUENTE/FRIA</t>
  </si>
  <si>
    <t>LUVA/UNIAO METALICA, PARA CONEXAO COM ANEL DESLIZANTE, DN 16 MM, EM TUBO PEX PARA INST. AGUA QUENTE/FRIA</t>
  </si>
  <si>
    <t>LUVA/UNIAO METALICA, PARA CONEXAO COM ANEL DESLIZANTE, DN 20 MM, EM TUBO PEX PARA INST. AGUA QUENTE/FRIA</t>
  </si>
  <si>
    <t>LUVA/UNIAO METALICA, PARA CONEXAO COM ANEL DESLIZANTE, DN 25 MM, EM TUBO PEX PARA INST. AGUA QUENTE/FRIA</t>
  </si>
  <si>
    <t>LUVA/UNIAO METALICA, PARA CONEXAO COM ANEL DESLIZANTE, DN 32 MM, EM TUBO PEX PARA INST. AGUA QUENTE/FRIA</t>
  </si>
  <si>
    <t>LUVA/UNIAO, PLASTICA, PARA CONEXAO COM CRIMPAGEM, DN 16 MM, EM TUBO PEX PARA INST. AGUA QUENTE/FRIA</t>
  </si>
  <si>
    <t>LUVA/UNIAO, PLASTICA, PARA CONEXAO COM CRIMPAGEM, DN 20 MM, EM TUBO PEX PARA INST. AGUA QUENTE/FRIA</t>
  </si>
  <si>
    <t>LUVA/UNIAO, PLASTICA, PARA CONEXAO COM CRIMPAGEM, DN 25 MM, EM TUBO PEX PARA INST. AGUA QUENTE/FRIA</t>
  </si>
  <si>
    <t>LUVA/UNIAO, PLASTICA, PARA CONEXAO COM CRIMPAGEM, DN 32 MM, EM TUBO PEX PARA INST. AGUA QUENTE/FRIA</t>
  </si>
  <si>
    <t>LUVAS DE PVC, COM COMPRIMENTO DE *35* CM, FORRADAS, ACABAMENTO ASPERO ANTIDERRAPANTE NA FACE PALMAR</t>
  </si>
  <si>
    <t>MACANETA ALAVANCA RETA OCA, EM ZAMAC COM ACABAMENTO CROMADO, COMPRIMENTO APROX DE 15 CM</t>
  </si>
  <si>
    <t>MACANETA ALAVANCA, RETA SIMPLES / OCA, CROMADA, COMPRIMENTO DE 10 A 16 CM, ACABAMENTO PADRAO POPULAR - SOMENTE MACANETAS</t>
  </si>
  <si>
    <t>MACANETA BOLA, EM ZAMAC COM ACABAMENTO CROMADO, DIAMETRO DE APROX 2 1/2"</t>
  </si>
  <si>
    <t>MACARICO DE SOLDA 201 PARA EXTENSAO GLP OU ACETILENO</t>
  </si>
  <si>
    <t>MACARIQUEIRO (HORISTA)</t>
  </si>
  <si>
    <t>MACARIQUEIRO (MENSALISTA)</t>
  </si>
  <si>
    <t>MADEIRA ROLICA TRATADA, D = 16 A 20 CM, H = 6,00 M, EM EUCALIPTO OU EQUIVALENTE DA REGIAO</t>
  </si>
  <si>
    <t>MADEIRA ROLICA TRATADA, D = 25 A 29 CM, H = 6,50 M, EM EUCALIPTO OU EQUIVALENTE DA REGIAO</t>
  </si>
  <si>
    <t>MADEIRA ROLICA TRATADA, D = 30 A 34 CM, H = 6,50 M, EM EUCALIPTO OU EQUIVALENTE DA REGIAO</t>
  </si>
  <si>
    <t>MADEIRA SERRADA EM PINUS, MISTA OU EQUIVALENTE DA REGIAO - BRUTA</t>
  </si>
  <si>
    <t>MANGOTE DE SEGURANCA EM RASPA DE COURO</t>
  </si>
  <si>
    <t>MANGUEIRA CRISTAL TRANCADA, PVC COM REFORCO, COM PRESSAO DE TRABALHO (PT) 250 LBS/POL2, DE 3/4" X *2,8* MM</t>
  </si>
  <si>
    <t>MANGUEIRA CRISTAL TRANCADA, PVC COM REFORCO, PRESSAO DE TRABALHO (PT) 250 LBS/POL2, DE 1" X *3,1* MM</t>
  </si>
  <si>
    <t>MANGUEIRA CRISTAL, LISA, PVC TRANSPARENTE, 1/2" X 2 MM</t>
  </si>
  <si>
    <t>MANGUEIRA CRISTAL, LISA, PVC TRANSPARENTE, 1/4" X1 MM</t>
  </si>
  <si>
    <t>MANGUEIRA CRISTAL, LISA, PVC TRANSPARENTE, 1/4" X1,5 MM</t>
  </si>
  <si>
    <t>MANGUEIRA CRISTAL, LISA, PVC TRANSPARENTE, 3/4" X 2 MM</t>
  </si>
  <si>
    <t>MANGUEIRA CRISTAL, LISA, PVC TRANSPARENTE, 3/8" X 1,5 MM</t>
  </si>
  <si>
    <t>MANGUEIRA CRISTAL, LISA, PVC TRANSPARENTE, 5/16" X 1 MM</t>
  </si>
  <si>
    <t>MANGUEIRA DE INCENDIO, TIPO 1, DE 1 1/2", COMPRIMENTO = 15 M, TECIDO EM FIO DE POLIESTER E TUBO INTERNO EM BORRACHA SINTETICA, COM UNIOES ENGATE RAPIDO</t>
  </si>
  <si>
    <t>MANGUEIRA DE INCENDIO, TIPO 1, DE 1 1/2", COMPRIMENTO = 25 M, TECIDO EM FIO DE POLIESTER E TUBO INTERNO EM BORRACHA SINTETICA, COM UNIOES ENGATE RAPIDO</t>
  </si>
  <si>
    <t>MANGUEIRA DE INCENDIO, TIPO 1, DE 1 1/2", COMPRIMENTO = 30 M, TECIDO EM FIO DE POLIESTER E TUBO INTERNO EM BORRACHA SINTETICA, COM UNIOES ENGATE RAPIDO</t>
  </si>
  <si>
    <t>MANGUEIRA DE INCENDIO, TIPO 2, DE 1 1/2", COMPRIMENTO = 15 M, TECIDO EM FIO DE POLIESTER E TUBO INTERNO EM BORRACHA SINTETICA, COM UNIOES ENGATE RAPIDO</t>
  </si>
  <si>
    <t>MANGUEIRA DE INCENDIO, TIPO 2, DE 1 1/2", COMPRIMENTO = 20 M, TECIDO EM FIO DE POLIESTER E TUBO INTERNO EM BORRACHA SINTETICA, COM UNIOES</t>
  </si>
  <si>
    <t>MANGUEIRA DE INCENDIO, TIPO 2, DE 1 1/2", COMPRIMENTO = 25 M, TECIDO EM FIO DE POLIESTER E TUBO INTERNO EM BORRACHA SINTETICA, COM UNIOES</t>
  </si>
  <si>
    <t>MANGUEIRA DE INCENDIO, TIPO 2, DE 1 1/2", COMPRIMENTO = 30 M, TECIDO EM FIO DE POLIESTER E TUBO INTERNO EM BORRACHA SINTETICA, COM UNIOES</t>
  </si>
  <si>
    <t>MANGUEIRA DE INCENDIO, TIPO 2, DE 2 1/2", COMPRIMENTO = 15 M, TECIDO EM FIO DE POLIESTER E TUBO INTERNO EM BORRACHA SINTETICA, COM UNIOES ENGATE RAPIDO</t>
  </si>
  <si>
    <t>MANGUEIRA DE INCENDIO, TIPO 2, DE 2 1/2", COMPRIMENTO = 20 M, TECIDO EM FIO DE POLIESTER E TUBO INTERNO EM BORRACHA SINTETICA, COM UNIOES</t>
  </si>
  <si>
    <t>MANGUEIRA DE INCENDIO, TIPO 2, DE 2 1/2", COMPRIMENTO = 25 M, TECIDO EM FIO DE POLIESTER E TUBO INTERNO EM BORRACHA SINTETICA, COM UNIOES ENGATE RAPIDO</t>
  </si>
  <si>
    <t>MANGUEIRA DE INCENDIO, TIPO 2, DE 2 1/2", COMPRIMENTO = 30 M, TECIDO EM FIO DE POLIESTER E TUBO INTERNO EM BORRACHA SINTETICA, COM UNIOES ENGATE RAPIDO</t>
  </si>
  <si>
    <t>MANGUEIRA DE PVC FLEXIVEL, TIPO FLAT/ACHATADA, D = 1 1/2" (40 MM), PARA CONDUCAO DE AGUA, SERVICOS LEVES E MEDIOS</t>
  </si>
  <si>
    <t>MANGUEIRA FLEXIVEL TRANSPARENTE COM ESPIRAL AZUL, EM PVC, DIAM. 1" (25 MM), PARA SERVICOS LEVES DE SUCCAO E DESCARGA</t>
  </si>
  <si>
    <t>MANGUEIRA FLEXIVEL TRANSPARENTE COM ESPIRAL AZUL, EM PVC, DIAM. 2" (50 MM), PARA SERVICOS LEVES DE SUCCAO E DESCARGA</t>
  </si>
  <si>
    <t>MANGUEIRA FLEXIVEL TRANSPARENTE COM ESPIRAL AZUL, EM PVC, DIAM. 4" (100 MM), PARA SERVICOS LEVES DE SUCCAO E DESCARGA</t>
  </si>
  <si>
    <t>MANGUEIRA PARA AR E AGUA DE PVC/BORRACHA, PRESSAO 300 PSI, DIAMETRO DE 1 POLEGADA</t>
  </si>
  <si>
    <t>MANGUEIRA PARA GAS - GLP, PVC, TRANCADA, DIAMETRO DE 3/8", COMPRIMENTO DE 1M (NORMATIZADA)</t>
  </si>
  <si>
    <t>MANIPULADOR TELESCOPICO, POTENCIA DE 85 HP, CAPACIDADE DE CARGA DE 3.500 KG, ALTURA MAXIMA DE ELEVACAO DE 12,3 M</t>
  </si>
  <si>
    <t>MANOMETRO COM CAIXA EM ACO PINTADO, ESCALA *10* KGF/CM2 (*10* BAR), DIAMETRO NOMINAL DE 100 MM, CONEXAO DE 1/2"</t>
  </si>
  <si>
    <t>MANTA / LENCOL DE BORRACHA, SBR, ANTIRRUIDO, E = 5 MM</t>
  </si>
  <si>
    <t>MANTA ALUMINIZADA 1 FACE PARA SUBCOBERTURA, E = *1* MM</t>
  </si>
  <si>
    <t>MANTA ALUMINIZADA NAS DUAS FACES, PARA SUBCOBERTURA, E = *2* MM</t>
  </si>
  <si>
    <t>MANTA ANTIRRUIDO DE POLIESTER (PET) PARA CONTRAPISO E = *8* MM</t>
  </si>
  <si>
    <t>MANTA ASFALTICA ELASTOMERICA EM POLIESTER 3 MM, TIPO III, CLASSE B, ACABAMENTO PP (NBR 9952)</t>
  </si>
  <si>
    <t>MANTA ASFALTICA ELASTOMERICA EM POLIESTER 5 MM, TIPO III, CLASSE B, ACABAMENTO PP (NBR 9952)</t>
  </si>
  <si>
    <t>MANTA ASFALTICA ELASTOMERICA EM POLIESTER ALUMINIZADA 3 MM, TIPO III, CLASSE B (NBR 9952)</t>
  </si>
  <si>
    <t>MANTA ASFALTICA ELASTOMERICA TIPO GLASS 3 MM, TIPO II, CLASSE C, ACABAMENTO PP (NBR 9952)</t>
  </si>
  <si>
    <t>MANTA DE POLIETILENO EXPANDIDO (PEBD) ANTICHAMAS, E = 8 MM</t>
  </si>
  <si>
    <t>MANTA DE POLIETILENO EXPANDIDO (PEBD), E = 5 MM</t>
  </si>
  <si>
    <t>MANTA DE POLIETILENO EXPANDIDO, COM 1 FACE METALIZADA PARA SUBCOBERTURA, E = *5* MM</t>
  </si>
  <si>
    <t>MANTA GEOTEXTIL TECIDO DE LAMINETES DE POLIPROPILENO, RESISTENCIA A TRACAO = *25* KN/M</t>
  </si>
  <si>
    <t>MANTA TERMOPLASTICA, PEAD, GEOMEMBRANA LISA, E = 0,50 MM (NBR 15352)</t>
  </si>
  <si>
    <t>MANTA TERMOPLASTICA, PEAD, GEOMEMBRANA LISA, E = 0,75 MM (NBR 15352)</t>
  </si>
  <si>
    <t>MANTA TERMOPLASTICA, PEAD, GEOMEMBRANA LISA, E = 0,80 MM (NBR 15352)</t>
  </si>
  <si>
    <t>MANTA TERMOPLASTICA, PEAD, GEOMEMBRANA LISA, E = 1,00 MM (NBR 15352)</t>
  </si>
  <si>
    <t>MANTA TERMOPLASTICA, PEAD, GEOMEMBRANA LISA, E = 1,50 MM (NBR 15352)</t>
  </si>
  <si>
    <t>MANTA TERMOPLASTICA, PEAD, GEOMEMBRANA LISA, E = 2,00 MM (NBR 15352)</t>
  </si>
  <si>
    <t>MANTA TERMOPLASTICA, PEAD, GEOMEMBRANA LISA, E = 2,50 MM (NBR 15352)</t>
  </si>
  <si>
    <t>MANTA TERMOPLASTICA, PEAD, GEOMEMBRANA TEXTURIZADA EM AMBAS AS FACES, E = 0,50 MM (NBR 15352)</t>
  </si>
  <si>
    <t>MANTA TERMOPLASTICA, PEAD, GEOMEMBRANA TEXTURIZADA EM AMBAS AS FACES, E = 0,75 MM (NBR 15352)</t>
  </si>
  <si>
    <t>MANTA TERMOPLASTICA, PEAD, GEOMEMBRANA TEXTURIZADA EM AMBAS AS FACES, E = 0,80 MM (NBR 15352)</t>
  </si>
  <si>
    <t>MANTA TERMOPLASTICA, PEAD, GEOMEMBRANA TEXTURIZADA EM AMBAS AS FACES, E = 1,00 MM (NBR 15352)</t>
  </si>
  <si>
    <t>MANTA TERMOPLASTICA, PEAD, GEOMEMBRANA TEXTURIZADA EM AMBAS AS FACES, E = 1,50 MM (NBR 15352)</t>
  </si>
  <si>
    <t>MANTA TERMOPLASTICA, PEAD, GEOMEMBRANA TEXTURIZADA EM AMBAS AS FACES, E = 2,00 MM (NBR 15352)</t>
  </si>
  <si>
    <t>MANTA TERMOPLASTICA, PEAD, GEOMEMBRANA TEXTURIZADA EM AMBAS AS FACES, E = 2,50 MM (NBR 15352)</t>
  </si>
  <si>
    <t>MAQUINA DE 40 MM PARA FECHADURA DE EMBUTIR EXTERNA, EM ACO INOX</t>
  </si>
  <si>
    <t>MAQUINA DE 40 MM PARA FECHADURA, PARA PORTA DE BANHEIRO, EM ACO INOX</t>
  </si>
  <si>
    <t>MAQUINA DE 40 MM PARA FECHADURA, PARA PORTA INTERNA, EM ACO INOX</t>
  </si>
  <si>
    <t>MAQUINA DE 55 MM PARA FECHADURA DE EMBUTIR EXTERNA, EM ACO INOX</t>
  </si>
  <si>
    <t>MAQUINA DE 55 MM PARA FECHADURA, PARA PORTA DE BANHEIRO, EM ACO INOX</t>
  </si>
  <si>
    <t>MAQUINA DE 55 MM PARA FECHADURA, PARA PORTA INTERNA, EM ACO INOX</t>
  </si>
  <si>
    <t>MAQUINA DEMARCADORA DE FAIXA DE TRAFEGO A FRIO, AUTOPROPELIDA, MOTOR DIESEL 38 HP</t>
  </si>
  <si>
    <t>MAQUINA EXTRUSORA DE CONCRETO PARA GUIAS E SARJETAS, COM MOTOR A DIESEL E POTENCIA DE 14 CV</t>
  </si>
  <si>
    <t>MARCENEIRO (HORISTA)</t>
  </si>
  <si>
    <t>MARCENEIRO (MENSALISTA)</t>
  </si>
  <si>
    <t>MARMORISTA / GRANITEIRO (MENSALISTA)</t>
  </si>
  <si>
    <t>MARRETA DE ACO, OITAVADA, 500 G, COM CABO DE MADEIRA</t>
  </si>
  <si>
    <t>MARTELO DE BORRACHA PRETO 450 G, CABO DE MADEIRA *60* MM DE DIAMETRO</t>
  </si>
  <si>
    <t>MARTELO DE PEDREIRO, 1 CORTE, EM ACO, *500* G, COMPRIMENTO TOTAL DE *28* CM, COM CABO DE MADEIRA</t>
  </si>
  <si>
    <t>MARTELO DE SOLDADOR/PICADOR DE SOLDA</t>
  </si>
  <si>
    <t>MARTELO DEMOLIDOR ELETRICO, COM POTENCIA DE 2.000 W, FREQUENCIA DE 1.000 IMPACTOS POR MINUTO, FORCA DE IMPACTO ENTRE 60 E 65 J, PESO DE 30 KG</t>
  </si>
  <si>
    <t>MARTELO DEMOLIDOR PNEUMATICO MANUAL, PADRAO, PESO DE 32 KG</t>
  </si>
  <si>
    <t>MARTELO PERFURADOR PNEUMATICO MANUAL, HASTE 19 X 108 MM, *11* KG</t>
  </si>
  <si>
    <t>MASCARA DE SEGURANCA PARA SOLDA COM ESCUDO DE CELERON E CARNEIRA DE PLASTICO COM REGULAGEM</t>
  </si>
  <si>
    <t>MASCARA DE SOLDA AUTOMATICA, COM GRAU DE ESCURECIMENTO DIN 9 A 13</t>
  </si>
  <si>
    <t>MASSA DE REJUNTE PRONTA PARA TRATAMENTO DE JUNTAS DE CHAPA DE GESSO PARA DRYWALL, SEM ADICAO DE AGUA</t>
  </si>
  <si>
    <t>MASSA EPOXI BICOMPONENTE (MASSA + CATALISADOR)</t>
  </si>
  <si>
    <t>MASSA EPOXI BICOMPONENTE PARA REPAROS</t>
  </si>
  <si>
    <t>MASSA PARA VIDRO</t>
  </si>
  <si>
    <t>MASSA PREMIUM PARA TEXTURA RUSTICA DE BASE ACRILICA, COR BRANCA, USO INTERNO E EXTERNO</t>
  </si>
  <si>
    <t>MASTRO SIMPLES GALVANIZADO DIAMETRO NOMINAL 2"</t>
  </si>
  <si>
    <t>MASTRO TELESCOPICO DE 4 METROS (3 M X DN= 2" + 1 M X DN= 1 1/2")</t>
  </si>
  <si>
    <t>MASTRO TELESCOPICO GALVANIZADO 5 METROS (3 M X DN= 2" + 2 M X DN= 1 1/2")</t>
  </si>
  <si>
    <t>MASTRO TELESCOPICO GALVANIZADO 6 METROS (3 M X DN= 2" + 3 M X DN= 1 1/2")</t>
  </si>
  <si>
    <t>MASTRO TELESCOPICO GALVANIZADO 7 METROS (6 M X DN= 2" + 1 M X DN= 1 1/2")</t>
  </si>
  <si>
    <t>MASTRO TELESCOPICO GALVANIZADO 9 METROS (6 M X DN= 2" + 3 M X DN= 1 1/2")</t>
  </si>
  <si>
    <t>MECANICO DE EQUIPAMENTOS PESADOS (HORISTA)</t>
  </si>
  <si>
    <t>MECANICO DE EQUIPAMENTOS PESADOS (MENSALISTA)</t>
  </si>
  <si>
    <t>MECANICO DE REFRIGERACAO (HORISTA)</t>
  </si>
  <si>
    <t>MECANICO DE REFRIGERACAO (MENSALISTA)</t>
  </si>
  <si>
    <t>MEDIDOR DE NIVEL ESTATICO E DINAMICO PARA POCO, COMPRIMENTO DE 200 M</t>
  </si>
  <si>
    <t>MEIA CANA DE MADEIRA CEDRINHO OU EQUIVALENTE DA REGIAO, ACABAMENTO PARA FORRO PAULISTA, *2,5 X 2,5* CM</t>
  </si>
  <si>
    <t>MEIA CANA DE MADEIRA PINUS OU EQUIVALENTE DA REGIAO, ACABAMENTO PARA FORRO PAULISTA, *2,5 X 2,5* CM</t>
  </si>
  <si>
    <t>MEIA CANALETA DE CONCRETO ESTRUTURAL 14 X 19 X 19 CM, FBK 14 MPA (NBR 6136)</t>
  </si>
  <si>
    <t>MEIA CANALETA DE CONCRETO ESTRUTURAL 14 X 19 X 19 CM, FBK 4,5 MPA (NBR 6136)</t>
  </si>
  <si>
    <t>MEIO BLOCO DE CONCRETO ESTRUTURAL 14 X 19 X 14 CM, FBK 14 MPA (NBR 6136)</t>
  </si>
  <si>
    <t>MEIO BLOCO DE CONCRETO ESTRUTURAL 14 X 19 X 19 CM, FBK 14 MPA (NBR 6136)</t>
  </si>
  <si>
    <t>MEIO BLOCO DE CONCRETO ESTRUTURAL 14 X 19 X 19 CM, FBK 4,5 MPA (NBR 6136)</t>
  </si>
  <si>
    <t>MEIO BLOCO DE CONCRETO ESTRUTURAL 14 X 19 X 34 CM, FBK 14 MPA (NBR 6136)</t>
  </si>
  <si>
    <t>MEIO BLOCO DE VEDACAO DE CONCRETO 14 X 19 X 19 CM (CLASSE C - NBR 6136)</t>
  </si>
  <si>
    <t>MEIO BLOCO DE VEDACAO DE CONCRETO 19 X 19 X 19 CM (CLASSE C - NBR 6136)</t>
  </si>
  <si>
    <t>MEIO BLOCO DE VEDACAO DE CONCRETO 9 X 19 X 19 CM (CLASSE C - NBR 6136)</t>
  </si>
  <si>
    <t>MEIO BLOCO DE VEDACAO DE CONCRETO APARENTE 14 X 19 X 19 CM (CLASSE C - NBR 6136)</t>
  </si>
  <si>
    <t>MEIO BLOCO DE VEDACAO DE CONCRETO APARENTE 19 X 19 X 19 CM (CLASSE C - NBR 6136)</t>
  </si>
  <si>
    <t>MEIO BLOCO DE VEDACAO DE CONCRETO APARENTE 9 X 19 X 19 CM (CLASSE C - NBR 6136)</t>
  </si>
  <si>
    <t>MEIO BLOCO ESTRUTURAL CERAMICO DE 14 X 19 X 14 CM (L X A X C) E 6,0 MPA</t>
  </si>
  <si>
    <t>MEIO BLOCO ESTRUTURAL CERAMICO DE 14 X 19 X 19 CM (L X A X C) E 6,0 MPA</t>
  </si>
  <si>
    <t>MEIO-FIO OU GUIA DE CONCRETO PRE MOLDADO, COMP 1 M, *30 X 10/12* CM (H X L1/L2)</t>
  </si>
  <si>
    <t>MEIO-FIO OU GUIA DE CONCRETO PRE MOLDADO, COMP 80 CM, *30 X 10/10* (H X L1/L2)</t>
  </si>
  <si>
    <t>MEIO-FIO OU GUIA DE CONCRETO PRE-MOLDADO, COMP *39* CM, *19 X 6,5/6,5* CM (H X L1/L2)</t>
  </si>
  <si>
    <t>MEIO-FIO OU GUIA DE CONCRETO PRE-MOLDADO, COMP 1 M, *20 X 12/15* CM (H X L1/L2)</t>
  </si>
  <si>
    <t>MEIO-FIO OU GUIA DE CONCRETO PRE-MOLDADO, COMP 80 CM, *25 X 08/08* CM (H X L1/L2)</t>
  </si>
  <si>
    <t>MEIO-FIO OU GUIA DE CONCRETO PRE-MOLDADO, TIPO CHAPEU PARA BOCA DE LOBO, DIMENSOES *1,20* X 0,15 X 0,30 M</t>
  </si>
  <si>
    <t>MEIO-FIO OU GUIA DE CONCRETO, PRE-MOLDADO, COMP 1 M, *30 X 15* CM (H X L)</t>
  </si>
  <si>
    <t>MEIO-FIO OU GUIA DE CONCRETO, PRE-MOLDADO, COMP 80 CM, *45 X 12/18* CM (H X L1/L2)</t>
  </si>
  <si>
    <t>MEMBRANA IMPERMEABILIZANTE A BASE DE POLIUREIA, BICOMPONENTE, APLICACAO A FRIO</t>
  </si>
  <si>
    <t>MEMBRANA IMPERMEABILIZANTE A BASE DE POLIURETANO</t>
  </si>
  <si>
    <t>MEMBRANA IMPERMEABILIZANTE ACRILICA MONOCOMPONENTE</t>
  </si>
  <si>
    <t>MESA VIBRATORIA COM DIMENSOES DE 2,0 X 1,0 M, COM MOTOR ELETRICO DE 2 POLOS E POTENCIA DE 3 CV</t>
  </si>
  <si>
    <t>MESTRE DE OBRAS (HORISTA)</t>
  </si>
  <si>
    <t>MESTRE DE OBRAS (MENSALISTA)</t>
  </si>
  <si>
    <t>METACAULIM DE ALTA REATIVIDADE/CAULIM CALCINADO</t>
  </si>
  <si>
    <t>MICROESFERAS DE VIDRO PARA SINALIZACAO HORIZONTAL VIARIA, TIPO I-B (PREMIX) - NBR 16184</t>
  </si>
  <si>
    <t>MICROESFERAS DE VIDRO PARA SINALIZACAO HORIZONTAL VIARIA, TIPO II-A (DROP-ON) - NBR 16184</t>
  </si>
  <si>
    <t>MICTORIO COLETIVO ACO INOX (AISI 304), E = 0,8 MM, DE *100 X 40 X 30* CM (C X A X P)</t>
  </si>
  <si>
    <t>MICTORIO COLETIVO ACO INOX (AISI 304), E = 0,8 MM, DE *100 X 50 X 35* CM (C X A X P)</t>
  </si>
  <si>
    <t>MICTORIO INDIVIDUAL ACO INOX (AISI 304), E = 0,8 MM, DE *50 X 45 X 35* (C X A X P)</t>
  </si>
  <si>
    <t>MICTORIO INDIVIDUAL, SIFONADO, VALVULA EMBUTIDA, DE LOUCA BRANCA, SEM COMPLEMENTOS - PADRAO ALTO</t>
  </si>
  <si>
    <t>MINICAPTOR, EM ACO GALVANIZADO A FOGO, FIXACAO COM ROSCA SOBERBA OU MECANICA, H=300 MM X DN=10 MM</t>
  </si>
  <si>
    <t>MINICAPTOR, EM ACO GALVANIZADO A FOGO, FIXACAO COM ROSCA SOBERBA OU MECANICA, H=600 MM X DN=10 MM</t>
  </si>
  <si>
    <t>MINICAPTOR, EM ACO GALVANIZADO A FOGO, FIXACAO HORIZONTAL COM BANDEIRA A 20 CM, H=300 MM E X DN=10 MM</t>
  </si>
  <si>
    <t>MINICAPTOR, EM ACO GALVANIZADO A FOGO, FIXACAO HORIZONTAL COM BANDEIRA A 20 CM, H=600 MM E X DN=10 MM</t>
  </si>
  <si>
    <t>MINICAPTOR, EM ACO GALVANIZADO A FOGO, FIXACAO HORIZONTAL DE 1 FUROS, SEM BANDEIRA, H=300 MM X DN=10 MM</t>
  </si>
  <si>
    <t>MINICAPTOR, EM ACO GALVANIZADO A FOGO, FIXACAO HORIZONTAL DE 2 FUROS, SEM BANDEIRA, H=600 MM X DN=10 MM</t>
  </si>
  <si>
    <t>MINICAPTORES DE INSERCAO, EM ACO GALVANIZADO A FOGO, H=300 MM X DN=10 MM</t>
  </si>
  <si>
    <t>MINICAPTORES DE INSERCAO, EM ACO GALVANIZADO A FOGO, H=600,MM X DN=10,MM</t>
  </si>
  <si>
    <t>MINICARREGADEIRA SOBRE RODAS, POTENCIA LIQUIDA DE *47* HP, CAPACIDADE NOMINAL DE OPERACAO DE *646* KG</t>
  </si>
  <si>
    <t>MINIESCAVADEIRA SOBRE ESTEIRAS, POTENCIA LIQUIDA DE *30* HP, PESO OPERACIONAL DE *3.500* KG</t>
  </si>
  <si>
    <t>MISTURADOR DE ARGAMASSA, EIXO HORIZONTAL, CAPACIDADE DE MISTURA 160 KG, MOTOR ELETRICO TRIFASICO 220/380 V, POTENCIA 3 CV</t>
  </si>
  <si>
    <t>MISTURADOR DE ARGAMASSA, EIXO HORIZONTAL, CAPACIDADE DE MISTURA 300 KG, MOTOR ELETRICO TRIFASICO 220/380 V, POTENCIA 5 CV</t>
  </si>
  <si>
    <t>MISTURADOR DE ARGAMASSA, EIXO HORIZONTAL, CAPACIDADE DE MISTURA 600 KG, MOTOR ELETRICO TRIFASICO 220/380 V, POTENCIA 7,5 CV</t>
  </si>
  <si>
    <t>MISTURADOR DE METAL CROMADO DE PAREDE PARA LAVATORIO</t>
  </si>
  <si>
    <t>MISTURADOR DE METAL CROMADO, DE MESA/BANCADA, COM BICA BAIXA, PARA LAVATORIO</t>
  </si>
  <si>
    <t>MISTURADOR DE PAREDE, DE METAL CROMADO, PARA COZINHA, BICA ALTA MOVEL, COM AREJADOR ARTICULADO</t>
  </si>
  <si>
    <t>MISTURADOR DUPLO HORIZONTAL DE ALTA TURBULENCIA, CAPACIDADE / VOLUME 2 X 500 LITROS, MOTORES ELETRICOS MINIMO 5 CV CADA, PARA NATA CIMENTO, ARGAMASSA E OUTROS</t>
  </si>
  <si>
    <t>MISTURADOR MANUAL DE TINTAS PARA FURADEIRA, HASTE METALICA *60* CM, COM HELICE (MEXEDOR DE TINTA)</t>
  </si>
  <si>
    <t>MISTURADOR METALICO, BASE PARA CHUVEIRO/BANHEIRA, 1/2" OU 3/4", SOLDAVEL OU ROSCAVEL (NAO INCLUI ACABAMENTOS)</t>
  </si>
  <si>
    <t>MISTURADOR MONOCOMANDO PARA CHUVEIRO, BASE BRUTA, METALICO COM ACABAMENTO CROMADO</t>
  </si>
  <si>
    <t>MOLA HIDRAULICA AEREA, PARA PORTAS DE ATE 1.100 MM E PESO DE ATE 85 KG, COM CORPO EM ALUMINIO E BRACO EM ACO, SEM BRACO DE PARADA</t>
  </si>
  <si>
    <t>MOLA HIDRAULICA AEREA, PARA PORTAS DE ATE 850 MM E PESO DE ATE 50 KG, COM CORPO EM ALUMINIO E BRACO EM ACO, SEM BRACO DE PARADA</t>
  </si>
  <si>
    <t>MOLA HIDRAULICA AEREA, PARA PORTAS DE ATE 950 MM E PESO DE ATE 65 KG, COM CORPO EM ALUMINIO E BRACO EM ACO, SEM BRACO DE PARADA</t>
  </si>
  <si>
    <t>MONTADOR DE ELETROELETRONICOS (HORISTA)</t>
  </si>
  <si>
    <t>MONTADOR DE ELETROELETRONICOS (MENSALISTA)</t>
  </si>
  <si>
    <t>MONTADOR DE ESTRUTURAS METALICAS (MENSALISTA)</t>
  </si>
  <si>
    <t>MONTADOR DE MAQUINAS (HORISTA)</t>
  </si>
  <si>
    <t>MONTADOR DE MAQUINAS (MENSALISTA)</t>
  </si>
  <si>
    <t>MOTOBOMBA CENTRIFUGA, MOTOR A GASOLINA, POTENCIA 5,42 HP, BOCAIS 1 1/2" X 1", DIAMETRO ROTOR 143 MM HM/Q = 6 MCA / 16,8 M3/H A 38 MCA / 6,6 M3/H</t>
  </si>
  <si>
    <t>MOTOBOMBA TRASH (PARA AGUA SUJA) AUTO ESCORVANTE, MOTOR GASOLINA DE 6,41 HP, DIAMETROS DE SUCCAO X RECALQUE: 3" X 3", HM/Q: 10/60 A 23/0</t>
  </si>
  <si>
    <t>MOTORISTA DE CAMINHAO (MENSALISTA)</t>
  </si>
  <si>
    <t>MOTORISTA DE CAMINHAO BETONEIRA (HORISTA)</t>
  </si>
  <si>
    <t>MOTORISTA DE CAMINHAO-BASCULANTE (MENSALISTA)</t>
  </si>
  <si>
    <t>MOTORISTA DE CAMINHAO-CARRETA (HORISTA)</t>
  </si>
  <si>
    <t>MOTORISTA DE CAMINHAO-CARRETA (MENSALISTA)</t>
  </si>
  <si>
    <t>MOTORISTA DE CARRO DE PASSEIO (HORISTA)</t>
  </si>
  <si>
    <t>MOTORISTA DE CARRO DE PASSEIO (MENSALISTA)</t>
  </si>
  <si>
    <t>MOTORISTA OPERADOR DE CAMINHAO COM MUNCK (MENSALISTA)</t>
  </si>
  <si>
    <t>MOURAO CONCRETO CURVO, SECAO "T", H = 2,80 M + CURVA COM 0,45 M, COM FUROS PARA FIOS</t>
  </si>
  <si>
    <t>MOURAO DE CONCRETO CURVO, *10 X 10* CM, H= *2,60* M + CURVA DE 0,40 M</t>
  </si>
  <si>
    <t>MOURAO DE CONCRETO RETO, SECAO QUADRADA, *10 X 10* CM, H= 3,00 M</t>
  </si>
  <si>
    <t>MOURAO DE CONCRETO RETO, TIPO ESTICADOR, *10 X 10* CM, H= 2,50 M</t>
  </si>
  <si>
    <t>MOURAO ROLICO DE MADEIRA TRATADA, D = 16 A 20 CM, H = 2,20 M, EM EUCALIPTO OU EQUIVALENTE DA REGIAO (PARA CERCA)</t>
  </si>
  <si>
    <t>MOURAO ROLICO DE MADEIRA TRATADA, D = 8 A 11 CM, H = 2,20 M, EM EUCALIPTO OU EQUIVALENTE DA REGIAO (PARA CERCA)</t>
  </si>
  <si>
    <t>MUDA DE ARBUSTO FLORIFERO, CLUSIA/GARDENIA/MOREIA BRANCA/ AZALEIA OU EQUIVALENTE DA REGIAO, H= *50 A 70* CM</t>
  </si>
  <si>
    <t>MUDA DE ARBUSTO FOLHAGEM, SANSAO-DO-CAMPO OU EQUIVALENTE DA REGIAO, H= *50 A 70* CM</t>
  </si>
  <si>
    <t>MUDA DE ARBUSTO, BUXINHO, H= *50* CM</t>
  </si>
  <si>
    <t>MUDA DE ARBUSTO, PINGO DE OURO/ VIOLETEIRA, H = *10 A 20* CM</t>
  </si>
  <si>
    <t>MUDA DE ARVORE ORNAMENTAL, OITI/AROEIRA SALSA/ANGICO/IPE/JACARANDA OU EQUIVALENTE DA REGIAO, H= *1* M</t>
  </si>
  <si>
    <t>MUDA DE ARVORE ORNAMENTAL, OITI/AROEIRA SALSA/ANGICO/IPE/JACARANDA OU EQUIVALENTE DA REGIAO, H= *2* M</t>
  </si>
  <si>
    <t>MUDA DE PALMEIRA ARECA, H= *1,50* M</t>
  </si>
  <si>
    <t>MUDA DE RASTEIRA/FORRACAO, AMENDOIM RASTEIRO/ONZE HORAS/AZULZINHA/IMPATIENS OU EQUIVALENTE DA REGIAO</t>
  </si>
  <si>
    <t>MULTIEXERCITADOR COM SEIS FUNCOES, EM TUBO DE ACO CARBONO, PINTURA NO PROCESSO ELETROSTATICO - EQUIPAMENTO DE GINASTICA PARA ACADEMIA AO AR LIVRE / ACADEMIA DA TERCEIRA IDADE - ATI</t>
  </si>
  <si>
    <t>NIPLE DE FERRO GALVANIZADO, COM ROSCA BSP, DE 1 1/2"</t>
  </si>
  <si>
    <t>NIPLE DE FERRO GALVANIZADO, COM ROSCA BSP, DE 1/2"</t>
  </si>
  <si>
    <t>NIPLE DE FERRO GALVANIZADO, COM ROSCA BSP, DE 2"</t>
  </si>
  <si>
    <t>NIPLE DE FERRO GALVANIZADO, COM ROSCA BSP, DE 4"</t>
  </si>
  <si>
    <t>NIPLE DE FERRO GALVANIZADO, COM ROSCA BSP, DE 5"</t>
  </si>
  <si>
    <t>NIPLE DE FERRO GALVANIZADO, COM ROSCA BSP, DE 6"</t>
  </si>
  <si>
    <t>NIPLE DE REDUCAO DE FERRO GALVANIZADO, COM ROSCA BSP, DE 1 1/2" X 1 1/4"</t>
  </si>
  <si>
    <t>NIPLE DE REDUCAO DE FERRO GALVANIZADO, COM ROSCA BSP, DE 1 1/2" X 1"</t>
  </si>
  <si>
    <t>NIPLE DE REDUCAO DE FERRO GALVANIZADO, COM ROSCA BSP, DE 1 1/2" X 3/4"</t>
  </si>
  <si>
    <t>NIPLE DE REDUCAO DE FERRO GALVANIZADO, COM ROSCA BSP, DE 1 1/4" X 1/2"</t>
  </si>
  <si>
    <t>NIPLE DE REDUCAO DE FERRO GALVANIZADO, COM ROSCA BSP, DE 1 1/4" X 3/4"</t>
  </si>
  <si>
    <t>NIPLE DE REDUCAO DE FERRO GALVANIZADO, COM ROSCA BSP, DE 1" X 1/2"</t>
  </si>
  <si>
    <t>NIPLE DE REDUCAO DE FERRO GALVANIZADO, COM ROSCA BSP, DE 1/2" X 1/4"</t>
  </si>
  <si>
    <t>NIPLE DE REDUCAO DE FERRO GALVANIZADO, COM ROSCA BSP, DE 2 1/2" X 2"</t>
  </si>
  <si>
    <t>NIPLE DE REDUCAO DE FERRO GALVANIZADO, COM ROSCA BSP, DE 2" X 1 1/2"</t>
  </si>
  <si>
    <t>NIPLE DE REDUCAO DE FERRO GALVANIZADO, COM ROSCA BSP, DE 2" X 1 1/4"</t>
  </si>
  <si>
    <t>NIPLE DE REDUCAO DE FERRO GALVANIZADO, COM ROSCA BSP, DE 2" X 1"</t>
  </si>
  <si>
    <t>NIPLE DE REDUCAO DE FERRO GALVANIZADO, COM ROSCA BSP, DE 3" X 2 1/2"</t>
  </si>
  <si>
    <t>NIPLE DE REDUCAO DE FERRO GALVANIZADO, COM ROSCA BSP, DE 3" X 2"</t>
  </si>
  <si>
    <t>NIPLE DE REDUCAO DE FERRO GALVANIZADO, COM ROSCA BSP, DE 3/4" X 1/2"</t>
  </si>
  <si>
    <t>NIPLE SEXTAVADO EM ACO CARBONO, COM ROSCA BSP, PRESSAO 3.000 LBS, DN 1 1/2"</t>
  </si>
  <si>
    <t>NIPLE SEXTAVADO EM ACO CARBONO, COM ROSCA BSP, PRESSAO 3.000 LBS, DN 1 1/4"</t>
  </si>
  <si>
    <t>NIPLE SEXTAVADO EM ACO CARBONO, COM ROSCA BSP, PRESSAO 3.000 LBS, DN 1"</t>
  </si>
  <si>
    <t>NIPLE SEXTAVADO EM ACO CARBONO, COM ROSCA BSP, PRESSAO 3.000 LBS, DN 1/2"</t>
  </si>
  <si>
    <t>NIPLE SEXTAVADO EM ACO CARBONO, COM ROSCA BSP, PRESSAO 3.000 LBS, DN 2 1/2"</t>
  </si>
  <si>
    <t>NIPLE SEXTAVADO EM ACO CARBONO, COM ROSCA BSP, PRESSAO 3.000 LBS, DN 2"</t>
  </si>
  <si>
    <t>NIPLE SEXTAVADO EM ACO CARBONO, COM ROSCA BSP, PRESSAO 3.000 LBS, DN 3/4"</t>
  </si>
  <si>
    <t>NIVEL DE ALUMINIO 350 MM (14"), COM 3 BOLHAS</t>
  </si>
  <si>
    <t>NIVELADOR (HORISTA)</t>
  </si>
  <si>
    <t>NIVELADOR (MENSALISTA)</t>
  </si>
  <si>
    <t>NUMERO / ALGARISMO PARA RESIDENCIA (FACHADA), EM ZAMAC, COM ALTURA DE APROX *45* MM, INCLUSIVE PARAFUSOS</t>
  </si>
  <si>
    <t>NUMERO / ALGARISMO PARA RESIDENCIA (FACHADA), EM ZAMAC, COM ALTURA DE APROX 125 MM, INCLUSIVE PARAFUSOS</t>
  </si>
  <si>
    <t>OCULOS DE SEGURANCA CONTRA IMPACTOS COM LENTE INCOLOR, ARMACAO NYLON, COM PROTECAO UVA E UVB</t>
  </si>
  <si>
    <t>OCULOS DE SOLDA COM ESCURECIMENTO AUTOMATICO</t>
  </si>
  <si>
    <t>OLEO LUBRIFICANTE MINERAL MONOVISCOSO, SAE 40, PARA MOTORES DE EQUIPAMENTOS PESADOS (CAMINHOES, TRATORES, RETROS E ETC)</t>
  </si>
  <si>
    <t>OLHO MAGICO PARA PORTAS, EM LATAO, COM LENTE DE POLICARBONATO, ANGULO DE *200* GRAUS, ESPESSURA ENTRE *25 E 46* MM, INCLUINDO FECHO JANELA</t>
  </si>
  <si>
    <t>OPERADOR DE BATE-ESTACAS (HORISTA)</t>
  </si>
  <si>
    <t>OPERADOR DE BATE-ESTACAS (MENSALISTA)</t>
  </si>
  <si>
    <t>OPERADOR DE BETONEIRA (CAMINHAO) (MENSALISTA)</t>
  </si>
  <si>
    <t>OPERADOR DE BETONEIRA ESTACIONARIA / MISTURADOR (MENSALISTA)</t>
  </si>
  <si>
    <t>OPERADOR DE COMPRESSOR DE AR OU COMPRESSORISTA (HORISTA)</t>
  </si>
  <si>
    <t>OPERADOR DE COMPRESSOR DE AR OU COMPRESSORISTA (MENSALISTA)</t>
  </si>
  <si>
    <t>OPERADOR DE DEMARCADORA DE FAIXAS DE TRAFEGO (HORISTA)</t>
  </si>
  <si>
    <t>OPERADOR DE DEMARCADORA DE FAIXAS DE TRAFEGO (MENSALISTA)</t>
  </si>
  <si>
    <t>OPERADOR DE ESCAVADEIRA (MENSALISTA)</t>
  </si>
  <si>
    <t>OPERADOR DE GUINCHO OU GUINCHEIRO (HORISTA)</t>
  </si>
  <si>
    <t>OPERADOR DE GUINCHO OU GUINCHEIRO (MENSALISTA)</t>
  </si>
  <si>
    <t>OPERADOR DE GUINDASTE (MENSALISTA)</t>
  </si>
  <si>
    <t>OPERADOR DE JATO ABRASIVO OU JATISTA (MENSALISTA)</t>
  </si>
  <si>
    <t>OPERADOR DE MAQUINAS E TRATORES DIVERSOS - TERRAPLANAGEM (MENSALISTA)</t>
  </si>
  <si>
    <t>OPERADOR DE MARTELETE OU MARTELETEIRO (MENSALISTA)</t>
  </si>
  <si>
    <t>OPERADOR DE MOTO SCRAPER (HORISTA)</t>
  </si>
  <si>
    <t>OPERADOR DE MOTO SCRAPER (MENSALISTA)</t>
  </si>
  <si>
    <t>OPERADOR DE MOTONIVELADORA (MENSALISTA)</t>
  </si>
  <si>
    <t>OPERADOR DE PA CARREGADEIRA (HORISTA)</t>
  </si>
  <si>
    <t>OPERADOR DE PA CARREGADEIRA (MENSALISTA)</t>
  </si>
  <si>
    <t>OPERADOR DE PAVIMENTADORA / MESA VIBROACABADORA (HORISTA)</t>
  </si>
  <si>
    <t>OPERADOR DE PAVIMENTADORA / MESA VIBROACABADORA (MENSALISTA)</t>
  </si>
  <si>
    <t>OPERADOR DE ROLO COMPACTADOR (MENSALISTA)</t>
  </si>
  <si>
    <t>OPERADOR DE USINA DE ASFALTO, DE SOLOS OU DE CONCRETO (HORISTA)</t>
  </si>
  <si>
    <t>OPERADOR DE USINA DE ASFALTO, DE SOLOS OU DE CONCRETO (MENSALISTA)</t>
  </si>
  <si>
    <t>OXIGENIO - RECARGA DE GAS PARA CILINDRO (NAO INCLUI TROCA/MANUTENCAO DO CILINDRO)</t>
  </si>
  <si>
    <t>PA CARREGADEIRA SOBRE RODAS, POTENCIA LIQUIDA 128 HP, CAPACIDADE DA CACAMBA DE 1,7 A 2,8 M3, PESO OPERACIONAL MAXIMO DE 11632 KG</t>
  </si>
  <si>
    <t>PA CARREGADEIRA SOBRE RODAS, POTENCIA LIQUIDA 197 HP, CAPACIDADE DA CACAMBA DE 2,5 A 3,5 M3, PESO OPERACIONAL MAXIMO DE 18338 KG</t>
  </si>
  <si>
    <t>PA DE LIXO PLASTICA, CABO LONGO</t>
  </si>
  <si>
    <t>PA QUADRADA COM CABO DE MADEIRA EM Y DE 71 CM</t>
  </si>
  <si>
    <t>PAINEL DE LA DE VIDRO SEM REVESTIMENTO PSI 20, E = 25 MM, DE 1200 X 600 MM</t>
  </si>
  <si>
    <t>PAINEL DE LA DE VIDRO SEM REVESTIMENTO PSI 40, E = 25 MM, DE 1200 X 600 MM</t>
  </si>
  <si>
    <t>PAINEL DE LA DE VIDRO SEM REVESTIMENTO PSI 40, E = 50 MM, DE 1200 X 600 MM</t>
  </si>
  <si>
    <t>PAINEL ESTRUTURAL PARA LAJE SECA REVESTIDO EM PLACA CIMENTICIA, DE *1,20 X 2,50* M, E = 55 MM</t>
  </si>
  <si>
    <t>PAINEL ESTRUTURAL PARA LAJE SECA REVESTIDO EM PLACA CIMENTICIA, DE 1,20 X 2,50 M, E = 23 MM</t>
  </si>
  <si>
    <t>PAINEL ESTRUTURAL PARA LAJE SECA REVESTIDO EM PLACA CIMENTICIA, DE 1,20 X 2,50 M, E = 40 MM</t>
  </si>
  <si>
    <t>PAINEL TERMOISOLANTE PARA FECHAMENTOS VERTICAIS (INCLUI PARAFUSOS DE FIXACAO) REVESTIDO EM ACO GALVALUME, LARGURA UTIL DE 1100 MM, REVESTIMENTO COM ESPESSURA DE 0,50 MM, COM PRE-PINTURA NAS DUAS FACES, NUCLEO EM POLIURETANO (PUR) COM ESPESSURA 40/50 MM</t>
  </si>
  <si>
    <t>PAINEL TERMOISOLANTE PARA FECHAMENTOS VERTICAIS (INCLUI PARAFUSOS DE FIXACAO) REVESTIDO EM ACO GALVALUME, LARGURA UTIL DE 1100 MM, REVESTIMENTO COM ESPESSURA DE 0,50 MM, COM PRE-PINTURA NAS DUAS FACES, NUCLEO EM POLIURETANO (PUR) COM ESPESSURA 70/80 MM</t>
  </si>
  <si>
    <t>PAPEL KRAFT BETUMADO</t>
  </si>
  <si>
    <t>PAPELEIRA DE PAREDE EM METAL CROMADO SEM TAMPA</t>
  </si>
  <si>
    <t>PAPELEIRA PLASTICA TIPO DISPENSER PARA PAPEL HIGIENICO ROLAO</t>
  </si>
  <si>
    <t>PAR DE TABELAS DE BASQUETE EM COMPENSADO NAVAL, OFICIAL, 1800 X 1200 MM, INCLUINDO ARO DE METAL E REDE EM POLIPROPILENO 100% (SEM SUPORTE DE FIXACAO)</t>
  </si>
  <si>
    <t>PARA-RAIOS DE DISTRIBUICAO, TENSAO NOMINAL 15 KV, CORRENTE NOMINAL DE DESCARGA 5 KA</t>
  </si>
  <si>
    <t>PARA-RAIOS DE DISTRIBUICAO, TENSAO NOMINAL 30 KV, CORRENTE NOMINAL DE DESCARGA 10 KA</t>
  </si>
  <si>
    <t>PARAFUSO CABECA TROMBETA E PONTA AGULHA (GN55), COMPRIMENTO 55 MM, EM ACO FOSFATIZADO, PARA FIXAR CHAPA DE GESSO EM PERFIL DRYWALL METALICO MAXIMO 0,7 MM</t>
  </si>
  <si>
    <t>PARAFUSO DE ACO ZINCADO COM ROSCA SOBERBA, CABECA CHATA E FENDA SIMPLES, DIAMETRO 2,5 MM, COMPRIMENTO * 9,5 * MM</t>
  </si>
  <si>
    <t>PARAFUSO DE ACO ZINCADO COM ROSCA SOBERBA, CABECA CHATA E FENDA SIMPLES, DIAMETRO 4,8 MM, COMPRIMENTO 45 MM</t>
  </si>
  <si>
    <t>PARAFUSO DE ACO ZINCADO, SEXTAVADO, COM ROSCA INTEIRA, DIAMETRO 5/16", COMPRIMENTO 3/4", COM PORCA E ARRUELA LISA LEVE</t>
  </si>
  <si>
    <t>PARAFUSO DE ACO ZINCADO, SEXTAVADO, COM ROSCA SOBERBA, DIAMETRO 3/8", COMPRIMENTO 80 MM</t>
  </si>
  <si>
    <t>PARAFUSO DE ACO ZINCADO, TIPO CHUMBADOR PARABOLT, DIAMETRO 1/2", COMPRIMENTO 75 MM</t>
  </si>
  <si>
    <t>PARAFUSO DE ACO ZINCADO, TIPO CHUMBADOR PARABOLT, DIAMETRO 3/8", COMPRIMENTO 75 MM</t>
  </si>
  <si>
    <t>PARAFUSO DE FERRO POLIDO, SEXTAVADO, COM ROSCA PARCIAL, DIAMETRO 5/8", COMPRIMENTO 6", COM PORCA E ARRUELA DE PRESSAO MEDIA</t>
  </si>
  <si>
    <t>PARAFUSO DE LATAO COM ACABAMENTO CROMADO PARA FIXAR PECA SANITARIA, INCLUI PORCA CEGA, ARRUELA E BUCHA DE NYLON TAMANHO S-10</t>
  </si>
  <si>
    <t>PARAFUSO DE LATAO COM ROSCA SOBERBA, CABECA CHATA E FENDA SIMPLES, DIAMETRO 2,5 MM, COMPRIMENTO 12 MM</t>
  </si>
  <si>
    <t>PARAFUSO DE LATAO COM ROSCA SOBERBA, CABECA CHATA E FENDA SIMPLES, DIAMETRO 3,2 MM, COMPRIMENTO 16 MM</t>
  </si>
  <si>
    <t>PARAFUSO DE LATAO COM ROSCA SOBERBA, CABECA CHATA E FENDA SIMPLES, DIAMETRO 4,8 MM, COMPRIMENTO 65 MM</t>
  </si>
  <si>
    <t>PARAFUSO DRY WALL, EM ACO FOSFATIZADO, CABECA TROMBETA E PONTA AGULHA (TA), COMPRIMENTO 35 MM</t>
  </si>
  <si>
    <t>PARAFUSO DRY WALL, EM ACO FOSFATIZADO, CABECA TROMBETA E PONTA AGULHA (TA), COMPRIMENTO 45 MM</t>
  </si>
  <si>
    <t>PARAFUSO DRY WALL, EM ACO FOSFATIZADO, CABECA TROMBETA E PONTA BROCA (TB), COMPRIMENTO 25 MM</t>
  </si>
  <si>
    <t>PARAFUSO DRY WALL, EM ACO FOSFATIZADO, CABECA TROMBETA E PONTA BROCA (TB), COMPRIMENTO 35 MM</t>
  </si>
  <si>
    <t>PARAFUSO DRY WALL, EM ACO FOSFATIZADO, CABECA TROMBETA E PONTA BROCA (TB), COMPRIMENTO 45 MM</t>
  </si>
  <si>
    <t>PARAFUSO DRY WALL, EM ACO ZINCADO, CABECA LENTILHA E PONTA AGULHA (LA), LARGURA 4,2 MM, COMPRIMENTO 13 MM</t>
  </si>
  <si>
    <t>PARAFUSO EM ACO GALVANIZADO, TIPO MAQUINA, SEXTAVADO, SEM PORCA, DIAMETRO 1/2", COMPRIMENTO 2"</t>
  </si>
  <si>
    <t>PARAFUSO FRANCES M16 EM ACO GALVANIZADO, COMPRIMENTO = 150 MM, DIAMETRO = 16 MM, CABECA ABAULADA</t>
  </si>
  <si>
    <t>PARAFUSO FRANCES METRICO ZINCADO, DIAMETRO 12 MM, COMPRIMENTO 140MM, COM PORCA SEXTAVADA E ARRUELA DE PRESSAO MEDIA</t>
  </si>
  <si>
    <t>PARAFUSO FRANCES METRICO ZINCADO, DIAMETRO 12 MM, COMPRIMENTO 150 MM, COM PORCA SEXTAVADA E ARRUELA DE PRESSAO MEDIA</t>
  </si>
  <si>
    <t>PARAFUSO FRANCES ZINCADO, DIAMETRO 1/2", COMPRIMENTO 12", COM PORCA E ARRUELA LISA MEDIA</t>
  </si>
  <si>
    <t>PARAFUSO FRANCES ZINCADO, DIAMETRO 1/2", COMPRIMENTO 15", COM PORCA E ARRUELA LISA MEDIA</t>
  </si>
  <si>
    <t>PARAFUSO FRANCES ZINCADO, DIAMETRO 1/2", COMPRIMENTO 2", COM PORCA E ARRUELA</t>
  </si>
  <si>
    <t>PARAFUSO FRANCES ZINCADO, DIAMETRO 1/2", COMPRIMENTO 4", COM PORCA E ARRUELA</t>
  </si>
  <si>
    <t>PARAFUSO M16 EM ACO GALVANIZADO, COMPRIMENTO = 125 MM, DIAMETRO = 16 MM, ROSCA MAQUINA, CABECA QUADRADA</t>
  </si>
  <si>
    <t>PARAFUSO M16 EM ACO GALVANIZADO, COMPRIMENTO = 150 MM, DIAMETRO = 16 MM, ROSCA MAQUINA, CABECA QUADRADA</t>
  </si>
  <si>
    <t>PARAFUSO M16 EM ACO GALVANIZADO, COMPRIMENTO = 200 MM, DIAMETRO = 16 MM, ROSCA MAQUINA, CABECA QUADRADA</t>
  </si>
  <si>
    <t>PARAFUSO M16 EM ACO GALVANIZADO, COMPRIMENTO = 250 MM, DIAMETRO = 16 MM, ROSCA MAQUINA, CABECA QUADRADA</t>
  </si>
  <si>
    <t>PARAFUSO M16 EM ACO GALVANIZADO, COMPRIMENTO = 300 MM, DIAMETRO = 16 MM, ROSCA DUPLA</t>
  </si>
  <si>
    <t>PARAFUSO M16 EM ACO GALVANIZADO, COMPRIMENTO = 300 MM, DIAMETRO = 16 MM, ROSCA MAQUINA, CABECA QUADRADA</t>
  </si>
  <si>
    <t>PARAFUSO M16 EM ACO GALVANIZADO, COMPRIMENTO = 350 MM, DIAMETRO = 16 MM, ROSCA MAQUINA, CABECA QUADRADA</t>
  </si>
  <si>
    <t>PARAFUSO M16 EM ACO GALVANIZADO, COMPRIMENTO = 400 MM, DIAMETRO = 16 MM, ROSCA DUPLA</t>
  </si>
  <si>
    <t>PARAFUSO M16 EM ACO GALVANIZADO, COMPRIMENTO = 450 MM, DIAMETRO = 16 MM, ROSCA MAQUINA, CABECA QUADRADA</t>
  </si>
  <si>
    <t>PARAFUSO M16 EM ACO GALVANIZADO, COMPRIMENTO = 500 MM, DIAMETRO = 16 MM, ROSCA MAQUINA, COM CABECA SEXTAVADA E PORCA</t>
  </si>
  <si>
    <t>PARAFUSO ROSCA SOBERBA ZINCADO CABECA CHATA FENDA SIMPLES 3,2 X 20 MM (3/4")</t>
  </si>
  <si>
    <t>PARAFUSO ROSCA SOBERBA ZINCADO CABECA CHATA FENDA SIMPLES 3,5 X 25 MM (1")</t>
  </si>
  <si>
    <t>PARAFUSO ROSCA SOBERBA ZINCADO CABECA CHATA FENDA SIMPLES 3,8 X 30 MM (1.1/4")</t>
  </si>
  <si>
    <t>PARAFUSO ROSCA SOBERBA ZINCADO CABECA CHATA FENDA SIMPLES 4,8 X 40 MM (1.1/2")</t>
  </si>
  <si>
    <t>PARAFUSO ROSCA SOBERBA ZINCADO CABECA CHATA FENDA SIMPLES 5,5 X 50 MM (2")</t>
  </si>
  <si>
    <t>PARAFUSO ROSCA SOBERBA ZINCADO CABECA CHATA FENDA SIMPLES 5,5 X 65 MM (2.1/2")</t>
  </si>
  <si>
    <t>PARAFUSO ZINCADO 5/16" X 250 MM PARA FIXACAO DE TELHA DE FIBROCIMENTO CANALETE 49, INCLUI BUCHA NYLON S-10</t>
  </si>
  <si>
    <t>PARAFUSO ZINCADO 5/16" X 85 MM PARA FIXACAO DE TELHA DE FIBROCIMENTO CANALETE 90, INCLUI BUCHA NYLON S-10</t>
  </si>
  <si>
    <t>PARAFUSO ZINCADO ROSCA SOBERBA 5/16" X 120 MM PARA TELHA FIBROCIMENTO</t>
  </si>
  <si>
    <t>PARAFUSO ZINCADO ROSCA SOBERBA, CABECA SEXTAVADA, 5/16" X 110 MM, PARA FIXACAO DE TELHA EM MADEIRA</t>
  </si>
  <si>
    <t>PARAFUSO ZINCADO ROSCA SOBERBA, CABECA SEXTAVADA, 5/16" X 150 MM, PARA FIXACAO DE TELHA EM MADEIRA</t>
  </si>
  <si>
    <t>PARAFUSO ZINCADO ROSCA SOBERBA, CABECA SEXTAVADA, 5/16" X 180 MM, PARA FIXACAO DE TELHA EM MADEIRA</t>
  </si>
  <si>
    <t>PARAFUSO ZINCADO ROSCA SOBERBA, CABECA SEXTAVADA, 5/16" X 200 MM, PARA FIXACAO DE TELHA EM MADEIRA</t>
  </si>
  <si>
    <t>PARAFUSO ZINCADO ROSCA SOBERBA, CABECA SEXTAVADA, 5/16" X 230 MM, PARA FIXACAO DE TELHA EM MADEIRA</t>
  </si>
  <si>
    <t>PARAFUSO ZINCADO ROSCA SOBERBA, CABECA SEXTAVADA, 5/16" X 250 MM, PARA FIXACAO DE TELHA EM MADEIRA</t>
  </si>
  <si>
    <t>PARAFUSO ZINCADO ROSCA SOBERBA, CABECA SEXTAVADA, 5/16" X 50 MM, PARA FIXACAO DE TELHA EM MADEIRA</t>
  </si>
  <si>
    <t>PARAFUSO ZINCADO ROSCA SOBERBA, CABECA SEXTAVADA, 5/16" X 85 MM, PARA FIXACAO DE TELHA EM MADEIRA</t>
  </si>
  <si>
    <t>PARAFUSO ZINCADO, SEXTAVADO, COM ROSCA INTEIRA, DIAMETRO 1/4", COMPRIMENTO 1/2"</t>
  </si>
  <si>
    <t>PARAFUSO ZINCADO, SEXTAVADO, COM ROSCA INTEIRA, DIAMETRO 3/8", COMPRIMENTO 2"</t>
  </si>
  <si>
    <t>PARAFUSO ZINCADO, SEXTAVADO, COM ROSCA INTEIRA, DIAMETRO 5/8", COMPRIMENTO 2 1/4"</t>
  </si>
  <si>
    <t>PARAFUSO ZINCADO, SEXTAVADO, COM ROSCA INTEIRA, DIAMETRO 5/8", COMPRIMENTO 3", COM PORCA E ARRUELA DE PRESSAO MEDIA</t>
  </si>
  <si>
    <t>PARAFUSO ZINCADO, SEXTAVADO, COM ROSCA SOBERBA, DIAMETRO 5/16", COMPRIMENTO 40 MM</t>
  </si>
  <si>
    <t>PARAFUSO ZINCADO, SEXTAVADO, COM ROSCA SOBERBA, DIAMETRO 5/16", COMPRIMENTO 80 MM</t>
  </si>
  <si>
    <t>PARAFUSO ZINCADO, SEXTAVADO, GRAU 5, ROSCA INTEIRA, DIAMETRO 1 1/2", COMPRIMENTO 4"</t>
  </si>
  <si>
    <t>PARAFUSO, ASTM A307 - GRAU A, SEXTAVADO, ZINCADO, DIAMETRO 3/8" (9,52 MM), COMPRIMENTO 1" (25,4 MM)</t>
  </si>
  <si>
    <t>PARAFUSO, COMUM, ASTM A307, SEXTAVADO, DIAMETRO 1/2" (12,7 MM), COMPRIMENTO 1" (25,4 MM)</t>
  </si>
  <si>
    <t>PARAFUSO, EM ACO ZINCADO, CABECA LENTILHA AUTOTRAVANTE DIAMETRO 5/16" X 1"</t>
  </si>
  <si>
    <t>PARALELEPIPEDO GRANITICO OU BASALTICO, PARA PAVIMENTACAO, SEM FRETE (VARIACAO REGIONAL DE PECAS POR M2)</t>
  </si>
  <si>
    <t>MIL</t>
  </si>
  <si>
    <t>PASTA ABRASIVA PARA LIMPEZA DE MAOS</t>
  </si>
  <si>
    <t>PASTA PARA SOLDA DE TUBOS E CONEXOES DE COBRE (EMBALAGEM COM 250 G)</t>
  </si>
  <si>
    <t>PASTA VEDA JUNTAS/ROSCA, EMBALAGEM DE *500* G, PARA INSTALACOES DE AGUA, GAS E OUTROS</t>
  </si>
  <si>
    <t>PASTILHA CERAMICA/PORCELANA, REVEST INT/EXT E PISCINA, CORES BRANCA OU FRIAS, SOLIDAS, SEM MESCLAGEM/MISTURA, ACABAMENTO LISO *2,5 X 2,5* CM</t>
  </si>
  <si>
    <t>PASTILHA CERAMICA/PORCELANA, REVEST INT/EXT E PISCINA, CORES BRANCA OU FRIAS, SOLIDAS, SEM MESCLAGEM/MISTURA, ACABAMENTO LISO *5 X 5* CM</t>
  </si>
  <si>
    <t>PASTILHA CERAMICA/PORCELANA, REVEST INT/EXT E PISCINA, CORES LISAS/SOLIDAS, QUENTES, SEM MESCLAGEM/MISTURA, *2,5 X 2,5* CM</t>
  </si>
  <si>
    <t>PASTILHA CERAMICA/PORCELANA, REVEST INT/EXT E PISCINA, CORES LISAS/SOLIDAS, QUENTES, SEM MESCLAGEM/MISTURA, *5 X 5* CM</t>
  </si>
  <si>
    <t>PASTILHEIRO (HORISTA)</t>
  </si>
  <si>
    <t>PASTILHEIRO (MENSALISTA)</t>
  </si>
  <si>
    <t>PATCH CORD (CABO DE REDE), CATEGORIA 5 E (CAT 5E) UTP, 24 AWG, 4 PARES, EXTENSAO DE 1,50 M</t>
  </si>
  <si>
    <t>PATCH CORD (CABO DE REDE), CATEGORIA 5 E (CAT 5E) UTP, 24 AWG, 4 PARES, EXTENSAO DE 2,50 M</t>
  </si>
  <si>
    <t>PATCH CORD (CABO DE REDE), CATEGORIA 6 (CAT 6) UTP, 23 AWG, 4 PARES, EXTENSAO DE 1,50 M</t>
  </si>
  <si>
    <t>PATCH CORD (CABO DE REDE), CATEGORIA 6 (CAT 6) UTP, 23 AWG, 4 PARES, EXTENSAO DE 2,50 M</t>
  </si>
  <si>
    <t>PATCH PANEL, 24 PORTAS, CATEGORIA 5E, COM RACKS DE 19" DE LARGURA E 1 U DE ALTURA</t>
  </si>
  <si>
    <t>PATCH PANEL, 24 PORTAS, CATEGORIA 6, COM RACKS DE 19" DE LARGURA E 1 U DE ALTURA</t>
  </si>
  <si>
    <t>PATCH PANEL, 48 PORTAS, CATEGORIA 5E, COM RACKS DE 19" DE LARGURA E 2 U DE ALTURA</t>
  </si>
  <si>
    <t>PATCH PANEL, 48 PORTAS, CATEGORIA 6, COM RACKS DE 19" DE LARGURA E 2 U DE ALTURA</t>
  </si>
  <si>
    <t>PEDRA ARDOSIA, CINZA, *40 X 40* CM, E= *1 CM</t>
  </si>
  <si>
    <t>PEDRA ARDOSIA, CINZA, 20 X 40 CM, E= *1 CM</t>
  </si>
  <si>
    <t>PEDRA ARDOSIA, CINZA, 30 X 30, E= *1 CM</t>
  </si>
  <si>
    <t>PEDRA BRITADA N. 2 (19 A 38 MM) POSTO PEDREIRA/FORNECEDOR, SEM FRETE</t>
  </si>
  <si>
    <t>PEDRA BRITADA N. 3 (38 A 50 MM) POSTO PEDREIRA/FORNECEDOR, SEM FRETE</t>
  </si>
  <si>
    <t>PEDRA DE MAO OU PEDRA RACHAO PARA ARRIMO/FUNDACAO (POSTO PEDREIRA/FORNECEDOR, SEM FRETE)</t>
  </si>
  <si>
    <t>PEDRA GRANITICA OU BASALTICA IRREGULAR, FAIXA GRANULOMETRICA 100 A 150 MM PARA PAVIMENTACAO OU CALCAMENTO POLIEDRICO, POSTO PEDREIRA / FORNECEDOR (SEM FRETE)</t>
  </si>
  <si>
    <t>PEDRA GRANITICA OU BASALTO, CACO, RETALHO, CAVACO, TIPO MIRACEMA, MADEIRA, PADUANA, RACHINHA, SANTA ISABEL OU OUTRAS SIMILARES, E= *1,0 A *2,0 CM</t>
  </si>
  <si>
    <t>PEDRA GRANITICA, SERRADA, TIPO MIRACEMA, MADEIRA, PADUANA, RACHINHA, SANTA ISABEL OU OUTRAS SIMILARES, *11,5 X *23 CM, E= *1,0 A *2,0 CM</t>
  </si>
  <si>
    <t>PEDRA PORTUGUESA OU PETIT PAVE, BRANCA OU PRETA</t>
  </si>
  <si>
    <t>PEDRA QUARTZITO OU CALCARIO LAMINADO, CACO, TIPO CARIRI, ITACOLOMI, LAGOA SANTA, LUMINARIA, PIRENOPOLIS, SAO TOME OU OUTRAS SIMILARES DA REGIAO, E= *1,5 A *2,5 CM</t>
  </si>
  <si>
    <t>PEDRA QUARTZITO OU CALCARIO LAMINADO, SERRADA, TIPO CARIRI, ITACOLOMI, LAGOA SANTA, LUMINARIA, PIRENOPOLIS, SAO TOME OU OUTRAS SIMILARES DA REGIAO, *20 X *40 CM, E= *1,5 A *2,5 CM</t>
  </si>
  <si>
    <t>PEDREIRO (MENSALISTA)</t>
  </si>
  <si>
    <t>PEITORIL EM MARMORE, POLIDO, BRANCO COMUM, L= *15* CM, E= *3* CM, CORTE RETO</t>
  </si>
  <si>
    <t>PEITORIL PRE-MOLDADO EM GRANILITE, MARMORITE OU GRANITINA, L = *15* CM</t>
  </si>
  <si>
    <t>PEITORIL/ SOLEIRA EM MARMORE, POLIDO, BRANCO COMUM, L= *25* CM, E= *3* CM, CORTE RETO</t>
  </si>
  <si>
    <t>PELICULA REFLETIVA, GT 7 ANOS PARA SINALIZACAO VERTICAL</t>
  </si>
  <si>
    <t>PENDURAL OU REGULADOR, COM MOLA, EM ACO GALVANIZADO, PARA PERFIL TIPO T CLICADO DE FORROS REMOVIVEL</t>
  </si>
  <si>
    <t>PENEIRA ROTATIVA COM MOTOR ELETRICO TRIFASICO DE 2 CV, CILINDRO DE 1 M X 0,60 M, COM FUROS DE 3,17 MM</t>
  </si>
  <si>
    <t>PERFIL "I" OU "W" EM ACO LAMINADO, QUAISQUER DIMENSOES</t>
  </si>
  <si>
    <t>PERFIL "U" ENRIJECIDO, EM CHAPA DOBRADA DE ACO LAMINADO, E = 3,75 MM, H = 200 MM, L = 75 MM (9,94 KG/M)</t>
  </si>
  <si>
    <t>PERFIL "U" SIMPLES, EM CHAPA DOBRADA DE ACO LAMINADO, E = 2,65 MM, H = 75 MM, L = 40 MM (3,04 KG/M)</t>
  </si>
  <si>
    <t>PERFIL "U" SIMPLES, EM CHAPA DOBRADA DE ACO LAMINADO, E = 3 MM, H = 125 MM, L = 50 MM (5,07 KG/M)</t>
  </si>
  <si>
    <t>PERFIL "U" SIMPLES, EM CHAPA DOBRADA DE ACO LAMINADO, E = 3 MM, H = 200 MM, L = 50 MM (6,83 KG/M)</t>
  </si>
  <si>
    <t>PERFIL "U" SIMPLES, EM CHAPA DOBRADA DE ACO LAMINADO, E = 4,75 MM, H = 100 MM, L = 75 MM (8,74 KG/M)</t>
  </si>
  <si>
    <t>PERFIL "U" SIMPLES, EM CHAPA DOBRADA DE ACO LAMINADO, E = 8 MM, H = 150 MM, L = 75 MM (16,97 KG/M)</t>
  </si>
  <si>
    <t>PERFIL CANTONEIRA L, PERFURADA, EM ACO, 23 X 23 MM, E = 0,5 MM, PARA ESTRUTURA DRYWALL</t>
  </si>
  <si>
    <t>PERFIL CARTOLA DE ACO GALVANIZADO, *20 X 30 X 10* MM, E = 0,8 MM</t>
  </si>
  <si>
    <t>PERFIL ELASTOMERICO PRE-FORMADO EM EPMD, PARA JUNTA DE DILATACAO DE PISOS COM POUCA SOLICITACAO, 15 MM DE LARGURA, MOVIMENTACAO DE *11 A 19* MM</t>
  </si>
  <si>
    <t>PERFIL ELASTOMERICO PRE-FORMADO EM EPMD, PARA JUNTA DE DILATACAO DE USO GERAL EM MEDIAS SOLICITACOES, 8 MM DE LARGURA, MOVIMENTACAO DE *5 A 11* MM</t>
  </si>
  <si>
    <t>PERFIL EM ALUMINIO, FORMATO U, ABAS IGUAIS, LARGURA DE 12,70 MM (1/2 POL), ESPESSURA 1,58 MM (1/16 POL) E PESO LINEAR DE APROXIMADAMENTE 0,149 KG/M</t>
  </si>
  <si>
    <t>PERFIL EM ALUMINIO, FORMATO U, ABAS IGUAIS, LARGURA DE 25,4 MM (1"), ESPESSURA DE 2,38 MM (3/32") E PESO LINEAR DE APROXIMADAMENTE 0,460 KG/M</t>
  </si>
  <si>
    <t>PERFIL GUIA, FORMATO U, EM ACO ZINCADO, PARA ESTRUTURA PAREDE DRYWALL, E = 0,5 MM, 48 X 3000 MM (L X C)</t>
  </si>
  <si>
    <t>PERFIL GUIA, FORMATO U, EM ACO ZINCADO, PARA ESTRUTURA PAREDE DRYWALL, E = 0,5 MM, 90 X 3000 MM (L X C)</t>
  </si>
  <si>
    <t>PERFIL LONGARINA (PRINCIPAL), T CLICADO, EM ACO, BRANCO NAS FACES APARENTES, PARA FORRO REMOVIVEL, 24 X 32 X 3750 MM (L X H X C</t>
  </si>
  <si>
    <t>PERFIL MONTANTE, FORMATO C, EM ACO ZINCADO, PARA ESTRUTURA PAREDE DRYWALL, E = 0,5 MM, 48 X 3000 MM (L X C)</t>
  </si>
  <si>
    <t>PERFIL MONTANTE, FORMATO C, EM ACO ZINCADO, PARA ESTRUTURA PAREDE DRYWALL, E = 0,5 MM, 90 X 3000 MM (L X C)</t>
  </si>
  <si>
    <t>PERFIL RODAPE DE IMPERMEABILIZACAO, FORMATO L, EM ACO ZINCADO, PARA ESTRUTURA DRYWALL, E = 0,5 MM, 220 X 3000 MM (H X C)</t>
  </si>
  <si>
    <t>PERFIL TABICA ABERTA, PERFURADA, FORMATO Z, EM ACO GALVANIZADO NATURAL, LARGURA APROXIMADA 40 MM, PARA ESTRUTURA FORRO DRYWALL</t>
  </si>
  <si>
    <t>PERFIL TABICA FECHADA, LISA, FORMATO Z, EM ACO GALVANIZADO NATURAL, LARGURA TOTAL NA HORIZONTAL *40* MM, PARA ESTRUTURA FORRO DRYWALL</t>
  </si>
  <si>
    <t>PERFIL TIPO CANTONEIRA EM L, EM ACO GALVANIZADO, BRANCO, PARA FORRO REMOVIVEL, *23* X 3000 MM (L X C)</t>
  </si>
  <si>
    <t>PERFIL TRAVESSA (SECUNDARIO), T CLICADO, EM ACO GALVANIZADO, BRANCO, PARA FORRO REMOVIVEL, 24 X 1250 MM (L X C)</t>
  </si>
  <si>
    <t>PERFIL TRAVESSA (SECUNDARIO), T CLICADO, EM ACO GALVANIZADO, BRANCO, PARA FORRO REMOVIVEL, 24 X 625 MM (L X C)</t>
  </si>
  <si>
    <t>PERFILADO PERFURADO 19 X 38 MM, CHAPA 22</t>
  </si>
  <si>
    <t>PERFILADO PERFURADO SIMPLES 38 X 38 MM, CHAPA 22</t>
  </si>
  <si>
    <t>PERFURATRIZ COM TORRE METALICA PARA EXECUCAO DE ESTACA HELICE CONTINUA, PROFUNDIDADE MAXIMA DE 30 M, DIAMETRO MAXIMO DE 800 MM, POTENCIA INSTALADA DE 268 HP, MESA ROTATIVA COM TORQUE MAXIMO DE 170 KNM</t>
  </si>
  <si>
    <t>PERFURATRIZ COM TORRE METALICA PARA EXECUCAO DE ESTACA HELICE CONTINUA, PROFUNDIDADE MAXIMA DE 32 M, DIAMETRO MAXIMO DE 1000 MM, POTENCIA INSTALADA DE 350 HP, MESA ROTATIVA COM TORQUE MAXIMO DE 263 KNM</t>
  </si>
  <si>
    <t>PERFURATRIZ DE COROA DIAMANTADA PARA CONCRETO, DIAMETRO ATE 250 MM, MOTOR ELETRICO 220 V, POTENCIA 2.500W</t>
  </si>
  <si>
    <t>PERFURATRIZ HIDRAULICA COM TRADO CURTO ACOPLADO, PROFUNDIDADE MAXIMA DE 20 M, DIAMETRO MAXIMO DE 1500 MM, POTENCIA INSTALADA DE 137 HP, MESA ROTATIVA COM TORQUE MAXIMO DE 30 KNM (INCLUI MONTAGEM, NAO INCLUI CAMINHAO)</t>
  </si>
  <si>
    <t>PERFURATRIZ HIDRAULICA SOBRE ESTEIRA, TORQUE MAXIMO 161 KNM, PROFUNDIDADE MAXIMA 54 M, DIAMETRO MAXIMO 1500 MM, POTENCIA MOTOR 268 HP</t>
  </si>
  <si>
    <t>PERFURATRIZ HIDRAULICA SOBRE ESTEIRA, TORQUE MAXIMO 98 KNM, PROFUNDIDADE MAXIMA 25 M, DIAMETRO MAXIMO 115 MM, POTENCIA MOTOR 190 HP</t>
  </si>
  <si>
    <t>PERFURATRIZ MANUAL, TORQUE MAXIMO 83 N.M, POTENCIA 5 CV, COM DIAMETRO MAXIMO 4", PARA SOLO GRAMPEADO (INCLUI SUPORTE OU CHASSI TIPO MESA)</t>
  </si>
  <si>
    <t>PERFURATRIZ PARA EXECUCAO DE ESTACAS SECANTES, TIPO HELICE CONTINUA COM CABECOTE DUPLO E TUBO METALICO 300 KW</t>
  </si>
  <si>
    <t>PERFURATRIZ PARA FURO DIRECIONAL HORIZONTAL (HDD) COM CAPACIDADE ATE 89 KN, POTENCIA 24,8 HP A 80 HP (INCLUSO FERRAMENTAS E LOCALIZADOR), PARA REDE SUBTERRANEA</t>
  </si>
  <si>
    <t>PERFURATRIZ PARA FURO DIRECIONAL HORIZONTAL (HDD) COM CAPACIDADE DE 201 KN A 560 KN, POTENCIA 200 HP A 260 HP (INCLUSO FERRAMENTAS E LOCALIZADOR), PARA REDE SUBTERRANEA</t>
  </si>
  <si>
    <t>PERFURATRIZ PARA FURO DIRECIONAL HORIZONTAL (HDD) COM CAPACIDADE DE 90 KN A 200 KN, POTENCIA 100 HP A 160 HP (INCLUSO FERRAMENTAS E LOCALIZADOR), PARA REDE SUBTERRANEA</t>
  </si>
  <si>
    <t>PERFURATRIZ ROTATIVA SOBRE ESTEIRA, TORQUE MAXIMO 2500 KGM, POTENCIA 110 HP, MOTOR DIESEL</t>
  </si>
  <si>
    <t>PERFURATRIZ SOBRE ESTEIRA, TORQUE MAXIMO 600 KGF, PESO MEDIO 1000 KG, POTENCIA 20 HP, DIAMETRO MAXIMO 10"</t>
  </si>
  <si>
    <t>PERFURATRIZ SOBRE ESTEIRA, TORQUE MAXIMO DE 600 KGF, POTENCIA ENTRE 50 E 60 HP, DIAMETRO MAXIMO DE 10"</t>
  </si>
  <si>
    <t>PERNEIRA DE RASPA COM VELCRO</t>
  </si>
  <si>
    <t>PICAPE CABINE SIMPLES COM MOTOR 1.6 FLEX, CAMBIO MANUAL, POTENCIA 101/104 CV, 2 PORTAS</t>
  </si>
  <si>
    <t>PILAR QUADRADO NAO APARELHADO *10 X 10* CM, EM MACARANDUBA/MASSARANDUBA, ANGELIM OU EQUIVALENTE DA REGIAO - BRUTA</t>
  </si>
  <si>
    <t>PILAR QUADRADO NAO APARELHADO *15 X 15* CM, EM MACARANDUBA/MASSARANDUBA, ANGELIM OU EQUIVALENTE DA REGIAO - BRUTA</t>
  </si>
  <si>
    <t>PILAR QUADRADO NAO APARELHADO *20 X 20* CM, EM MACARANDUBA/MASSARANDUBA, ANGELIM OU EQUIVALENTE DA REGIAO - BRUTA</t>
  </si>
  <si>
    <t>PINGADEIRA PLASTICA PARA TELHA DE FIBROCIMENTO CANALETE 49/KALHETA OU CANALETE 90/KALHETAO</t>
  </si>
  <si>
    <t>PINO DE ACO COM FURO, HASTE = 27 MM (ACAO DIRETA)</t>
  </si>
  <si>
    <t>PINO DE ACO COM ROSCA 1/4", COMPRIMENTO DA HASTE = 30 MM E ROSCA = 20 MM (ACAO DIRETA)</t>
  </si>
  <si>
    <t>PINO DE ACO LISO 1/4", HASTE = *36,5* MM (ACAO DIRETA)</t>
  </si>
  <si>
    <t>PINO DE ACO LISO 1/4", HASTE = *53* MM (ACAO DIRETA)</t>
  </si>
  <si>
    <t>PINO GUIA RETO, EM LATAO, CHAPA COM 3 MM DE ESPESSURA E GUIA COM ROLETE DE 9 MM</t>
  </si>
  <si>
    <t>PINO ROSCA EXTERNA, EM ACO GALVANIZADO, PARA ISOLADOR DE 15KV, DIAMETRO 25 MM, COMPRIMENTO *290* MM</t>
  </si>
  <si>
    <t>PINO ROSCA EXTERNA, EM ACO GALVANIZADO, PARA ISOLADOR DE 25KV, DIAMETRO 35MM, COMPRIMENTO *320* MM</t>
  </si>
  <si>
    <t>PINTOR (MENSALISTA)</t>
  </si>
  <si>
    <t>PINTOR DE LETREIROS (HORISTA)</t>
  </si>
  <si>
    <t>PINTOR DE LETREIROS (MENSALISTA)</t>
  </si>
  <si>
    <t>PINTOR PARA TINTA EPOXI (HORISTA)</t>
  </si>
  <si>
    <t>PINTOR PARA TINTA EPOXI (MENSALISTA)</t>
  </si>
  <si>
    <t>PISO DE BORRACHA CANELADO EM PLACAS 50 X 50 CM, E = *3,5* MM, PARA COLA</t>
  </si>
  <si>
    <t>PISO DE BORRACHA ESPORTIVO EM PLACAS 50 X 50 CM, E = 15 MM, PARA ARGAMASSA, PRETO</t>
  </si>
  <si>
    <t>PISO DE BORRACHA FRISADO OU PASTILHADO, PRETO, EM PLACAS 50 X 50 CM, E = 7 MM, PARA ARGAMASSA</t>
  </si>
  <si>
    <t>PISO DE BORRACHA PASTILHADO EM PLACAS 50 X 50 CM, E = *3,5* MM, PARA COLA, PRETO</t>
  </si>
  <si>
    <t>PISO DE BORRACHA PASTILHADO EM PLACAS 50 X 50 CM, E = 15 MM, PARA ARGAMASSA, PRETO</t>
  </si>
  <si>
    <t>PISO EM CERAMICA ESMALTADA, COR LISA, PEI MAIOR OU IGUAL A 4, FORMATO MENOR OU IGUAL A 2025 CM2</t>
  </si>
  <si>
    <t>PISO EM GRANILITE, MARMORITE OU GRANITINA, AGREGADO COR PRETO, CINZA, PALHA OU BRANCO, E= *8* MM (INCLUSO EXECUCAO)</t>
  </si>
  <si>
    <t>PISO EM GRANITO, POLIDO, TIPO AMENDOA/ AMARELO CAPRI/ AMARELO DOURADO CARIOCA OU OUTROS EQUIVALENTES DA REGIAO, FORMATO MENOR OU IGUAL A 3025 CM2, E= *2* CM</t>
  </si>
  <si>
    <t>PISO EM GRANITO, POLIDO, TIPO ANDORINHA/ QUARTZ/ CASTELO/ CORUMBA OU OUTROS EQUIVALENTES DA REGIAO, FORMATO MENOR OU IGUAL A 3025 CM2, E= *2* CM</t>
  </si>
  <si>
    <t>PISO EM GRANITO, POLIDO, TIPO MARFIM, DALLAS, CARAVELAS OU OUTROS EQUIVALENTES DA REGIAO, FORMATO MENOR OU IGUAL A 3025 CM2, E= *2*CM</t>
  </si>
  <si>
    <t>PISO EM GRANITO, POLIDO, TIPO PRETO SAO GABRIEL/ TIJUCA OU OUTROS EQUIVALENTES DA REGIAO, FORMATO MENOR OU IGUAL A 3025 CM2, E= *2* CM</t>
  </si>
  <si>
    <t>PISO EM PORCELANATO,RETIFICADO, LISO, MONOCOLOR, ACETINADO OU POLIDO, FORMATO MAIOR QUE 6400 CM2</t>
  </si>
  <si>
    <t>PISO EM REGUA VINILICA SEMIFLEXIVEL, ENCAIXE CLICADO, E = 4 MM (SEM COLOCACAO)</t>
  </si>
  <si>
    <t>PISO EPOXI AUTONIVELANTE, ESPESSURA *4* MM (INCLUSO EXECUCAO)</t>
  </si>
  <si>
    <t>PISO EPOXI MULTILAYER, ESPESSURA *2* MM (INCLUSO EXECUCAO)</t>
  </si>
  <si>
    <t>PISO FULGET (GRANITO LAVADO) EM PLACAS DE *40 X 40* CM, E = 2,0 CM (SEM COLOCACAO)</t>
  </si>
  <si>
    <t>PISO FULGET (GRANITO LAVADO) EM PLACAS DE *75 X 75* CM, E = 2,0 CM (SEM COLOCACAO)</t>
  </si>
  <si>
    <t>PISO FULGET (GRANITO LAVADO) MOLDADO IN LOCO (INCLUSO EXECUCAO)</t>
  </si>
  <si>
    <t>PISO INDUSTRIAL EM CONCRETO ARMADO DE ACABAMENTO POLIDO, ESPESSURA 12 CM (CIMENTO QUEIMADO) (INCLUSO EXECUCAO)</t>
  </si>
  <si>
    <t>PISO KORODUR (INCLUSO EXECUCAO)</t>
  </si>
  <si>
    <t>PISO TATIL / PODOTATIL, LADRILHO HIDRAULICO / CONCRETO, *25 X 25* CM, E= *2,5* CM, PADRAO TATIL ALERTA OU DIRECIONAL, COR AMARELA</t>
  </si>
  <si>
    <t>PISO TATIL / PODOTATIL, LADRILHO HIDRAULICO/CONCRETO, *40 X 40* CM, E= 2,5* CM, PADRAO TATIL ALERTA OU DIRECIONAL, COR NATURAL</t>
  </si>
  <si>
    <t>PISO TATIL ALERTA OU DIRECIONAL, DE BORRACHA, COLORIDO, 25 X 25 CM, E = 5 MM, PARA COLA</t>
  </si>
  <si>
    <t>PISO TATIL DE ALERTA OU DIRECIONAL DE BORRACHA, PRETO, 25 X 25 CM, E = 5 MM, PARA COLA</t>
  </si>
  <si>
    <t>PISO TATIL DE ALERTA OU DIRECIONAL, DE BORRACHA, PRETO, 25 X 25 CM, E = 12 MM, PARA ARGAMASSA</t>
  </si>
  <si>
    <t>PISO URETANO, VERSAO REVESTIMENTO AUTONIVELANTE, ESPESSURA VARIAVEL DE 3 A 4 MM (INCLUSO EXECUCAO)</t>
  </si>
  <si>
    <t>PISO/ REVESTIMENTO EM GRANITO, POLIDO, TIPO ANDORINHA/ QUARTZ/ CASTELO/ CORUMBA OU OUTROS EQUIVALENTES DA REGIAO, FORMATO MAIOR OU IGUAL A 3025 CM2, E = *2*CM</t>
  </si>
  <si>
    <t>PISO/ REVESTIMENTO EM MARMORE, POLIDO, BRANCO COMUM, FORMATO MAIOR OU IGUAL A 3025 CM2, E = *2* CM</t>
  </si>
  <si>
    <t>PISO/ REVESTIMENTO EM MARMORE, POLIDO, BRANCO COMUM, FORMATO MENOR OU IGUAL A 3025 CM2, E = *2* CM</t>
  </si>
  <si>
    <t>PLACA / CHAPA DE GESSO ACARTONADO, ACABAMENTO VINILICO LISO EM UMA DAS FACES, COR BRANCA, BORDA QUADRADA, E = 9,5 MM, *625 X 1250* MM (L X C), PARA FORRO REMOVIVEL</t>
  </si>
  <si>
    <t>PLACA / CHAPA DE GESSO ACARTONADO, ACABAMENTO VINILICO LISO EM UMA DAS FACES, COR BRANCA, BORDA QUADRADA, E = 9,5 MM, *625 X 625* MM (L X C), PARA FORRO REMOVIVEL</t>
  </si>
  <si>
    <t>PLACA / CHAPA DE GESSO ACARTONADO, RESISTENTE A UMIDADE (RU), COR VERDE, E = 12,5 MM, 1200 X 1800 MM (L X C)</t>
  </si>
  <si>
    <t>PLACA / CHAPA DE GESSO ACARTONADO, RESISTENTE A UMIDADE (RU), COR VERDE, E = 15 MM, 1200 X 2400 MM (L X C)</t>
  </si>
  <si>
    <t>PLACA / CHAPA DE GESSO ACARTONADO, RESISTENTE AO FOGO (RF), COR ROSA, E = 12,5 MM, 1200 X 1800 MM (L X C)</t>
  </si>
  <si>
    <t>PLACA / CHAPA DE GESSO ACARTONADO, RESISTENTE AO FOGO (RF), COR ROSA, E = 12,5 MM, 1200 X 2400 MM (L X C)</t>
  </si>
  <si>
    <t>PLACA / CHAPA DE GESSO ACARTONADO, RESISTENTE AO FOGO (RF), COR ROSA, E = 15 MM, 1200 X 2400 MM (L X C)</t>
  </si>
  <si>
    <t>PLACA / CHAPA DE GESSO ACARTONADO, STANDARD (ST), COR BRANCA, E = 12,5 MM, 1200 X 1800 MM (L X C)</t>
  </si>
  <si>
    <t>PLACA / CHAPA DE GESSO ACARTONADO, STANDARD (ST), COR BRANCA, E = 15 MM, 1200 X 2400 MM (L X C)</t>
  </si>
  <si>
    <t>PLACA CIMENTICIA LISA E = 6 MM, DE 1,20 X *2,50* M (SEM AMIANTO)</t>
  </si>
  <si>
    <t>PLACA DE ACO ESMALTADA PARA IDENTIFICACAO DE RUA, *45 CM X 20* CM</t>
  </si>
  <si>
    <t>PLACA DE ACRILICO TRANSPARENTE ADESIVADA PARA SINALIZACAO DE PORTAS, BORDA POLIDA, DE *25 X 8*, E = 6 MM (NAO INCLUI ACESSORIOS PARA FIXACAO)</t>
  </si>
  <si>
    <t>PLACA DE FIBRA MINERAL PARA FORRO, DE 1250 X 625 MM, E = 15 MM, BORDA RETA, COM PINTURA ANTIMOFO (NAO INCLUI PERFIS)</t>
  </si>
  <si>
    <t>PLACA DE FIBRA MINERAL PARA FORRO, DE 625 X 625 MM, E = 15 MM, BORDA REBAIXADA PARA PERFIL 24 MM, COM PINTURA ANTIMOFO (NAO INCLUI PERFIS)</t>
  </si>
  <si>
    <t>PLACA DE FIBRA MINERAL PARA FORRO, DE 625 X 625 MM, E = 15 MM, BORDA RETA, COM PINTURA ANTIMOFO (NAO INCLUI PERFIS)</t>
  </si>
  <si>
    <t>PLACA DE GESSO PARA FORRO, *60 X 60* CM, ESPESSURA DE 12 MM (SEM COLOCACAO)</t>
  </si>
  <si>
    <t>PLACA DE INAUGURACAO EM BRONZE *35X 50*CM</t>
  </si>
  <si>
    <t>PLACA DE INAUGURACAO METALICA, *40* CM X *60* CM</t>
  </si>
  <si>
    <t>PLACA DE SINALIZACAO DE SEGURANCA CONTRA INCENDIO - ALERTA, TRIANGULAR, BASE DE *30* CM, EM PVC *2* MM ANTI-CHAMAS (SIMBOLOS, CORES E PICTOGRAMAS CONFORME NBR 16820)</t>
  </si>
  <si>
    <t>PLACA DE SINALIZACAO DE SEGURANCA CONTRA INCENDIO, FOTOLUMINESCENTE, QUADRADA, *14 X 14* CM, EM PVC *2* MM ANTI-CHAMAS (SIMBOLOS, CORES E PICTOGRAMAS CONFORME NBR 16820)</t>
  </si>
  <si>
    <t>PLACA DE SINALIZACAO DE SEGURANCA CONTRA INCENDIO, FOTOLUMINESCENTE, RETANGULAR, *12 X 40* CM, EM PVC *2* MM ANTI-CHAMAS (SIMBOLOS, CORES E PICTOGRAMAS CONFORME NBR 16820)</t>
  </si>
  <si>
    <t>PLACA DE SINALIZACAO DE SEGURANCA CONTRA INCENDIO, FOTOLUMINESCENTE, RETANGULAR, *13 X 26* CM, EM PVC *2* MM ANTI-CHAMAS (SIMBOLOS, CORES E PICTOGRAMAS CONFORME NBR 16820)</t>
  </si>
  <si>
    <t>PLACA DE SINALIZACAO DE SEGURANCA CONTRA INCENDIO, FOTOLUMINESCENTE, RETANGULAR, *20 X 40* CM, EM PVC *2* MM ANTI-CHAMAS (SIMBOLOS, CORES E PICTOGRAMAS CONFORME NBR 16820)</t>
  </si>
  <si>
    <t>PLACA DE SINALIZACAO EM CHAPA DE ACO NUM 16 COM PINTURA REFLETIVA</t>
  </si>
  <si>
    <t>PLACA DE SINALIZACAO EM CHAPA DE ALUMINIO COM PINTURA REFLETIVA, E = 2 MM</t>
  </si>
  <si>
    <t>PLACA DE VENTILACAO PARA TELHA DE FIBROCIMENTO CANALETE 49 KALHETA</t>
  </si>
  <si>
    <t>PLACA DE VENTILACAO PARA TELHA DE FIBROCIMENTO, CANALETE 90 OU KALHETAO</t>
  </si>
  <si>
    <t>PLACA NUMERACAO RESIDENCIAL EM CHAPA GALVANIZADA ESMALTADA 12 X 18 CM</t>
  </si>
  <si>
    <t>PLACA ORIENTATIVA SOBRE EXERCICIOS, 2,00 M X 1,00 M (CHAPA GALVANIZADA #20), ESTRUTURA EM TUBOS REDONDOS DE ACO CARBONO, PINTURA NO PROCESSO ELETROSTATICO, ADESIVO FRENTE E VERSO - PARA ACADEMIA AO AR LIVRE / ACADEMIA DA TERCEIRA IDADE - ATI</t>
  </si>
  <si>
    <t>PLACA VINILICA SEMIFLEXIVEL PARA PISOS, E = 3,2 MM, 30 X 30 CM (SEM COLOCACAO)</t>
  </si>
  <si>
    <t>PLACA VINILICA SEMIFLEXIVEL PARA REVESTIMENTO DE PISOS E PAREDES, E = 2 MM (SEM COLOCACAO)</t>
  </si>
  <si>
    <t>PLACA/PISO DE CONCRETO POROSO/ PAVIMENTO PERMEAVEL/BLOCO DRENANTE DE CONCRETO, *40 X 40* CM, E = 6 CM, COR NATURAL</t>
  </si>
  <si>
    <t>PLACA/TAMPA CEGA EM LATAO ESCOVADO PARA CONDULETE EM LIGA DE ALUMINIO 4 X 4"</t>
  </si>
  <si>
    <t>PLUG OU BUJAO DE FERRO GALVANIZADO, DE 1 1/2"</t>
  </si>
  <si>
    <t>PLUG OU BUJAO DE FERRO GALVANIZADO, DE 1 1/4"</t>
  </si>
  <si>
    <t>PLUG OU BUJAO DE FERRO GALVANIZADO, DE 1"</t>
  </si>
  <si>
    <t>PLUG OU BUJAO DE FERRO GALVANIZADO, DE 1/2"</t>
  </si>
  <si>
    <t>PLUG OU BUJAO DE FERRO GALVANIZADO, DE 2 1/2"</t>
  </si>
  <si>
    <t>PLUG OU BUJAO DE FERRO GALVANIZADO, DE 2"</t>
  </si>
  <si>
    <t>PLUG OU BUJAO DE FERRO GALVANIZADO, DE 3"</t>
  </si>
  <si>
    <t>PLUG OU BUJAO DE FERRO GALVANIZADO, DE 3/4"</t>
  </si>
  <si>
    <t>PLUG OU BUJAO DE FERRO GALVANIZADO, DE 4"</t>
  </si>
  <si>
    <t>PLUG PVC, JE, DN 100 MM, PARA REDE COLETORA ESGOTO</t>
  </si>
  <si>
    <t>PLUG PVC, JE, DN 150 MM, PARA REDE COLETORA ESGOTO</t>
  </si>
  <si>
    <t>POCEIRO / ESCAVADOR DE VALAS E TUBULOES (HORISTA)</t>
  </si>
  <si>
    <t>POCEIRO / ESCAVADOR DE VALAS E TUBULOES (MENSALISTA)</t>
  </si>
  <si>
    <t>POLIDORA DE PISO (POLITRIZ) ELETRICA, MOTOR MONOFASICO DE 4 HP, PESO DE 100 KG, DIAMETRO DO TRABALHO DE 450 MM</t>
  </si>
  <si>
    <t>POLIESTIRENO EXPANDIDO/EPS (ISOPOR), PEROLAS, PARA CONCRETO LEVE</t>
  </si>
  <si>
    <t>POLIESTIRENO EXPANDIDO/EPS (ISOPOR), TIPO 2F, PLACA, ISOLAMENTO TERMOACUSTICO, E = 10 MM, 1000 X 500 MM</t>
  </si>
  <si>
    <t>POLIESTIRENO EXPANDIDO/EPS (ISOPOR), TIPO 2F, PLACA, ISOLAMENTO TERMOACUSTICO, E = 20 MM, 1000 X 500 MM</t>
  </si>
  <si>
    <t>POLIESTIRENO EXPANDIDO/EPS (ISOPOR), TIPO 2F, PLACA, ISOLAMENTO TERMOACUSTICO, E = 50 MM, 1000 X 500 MM</t>
  </si>
  <si>
    <t>POLVORA NEGRA</t>
  </si>
  <si>
    <t>PONTALETE ROLICO SEM TRATAMENTO, D = 8 A 11 CM, H = 3 M, EM EUCALIPTO OU EQUIVALENTE DA REGIAO - BRUTA (PARA ESCORAMENTO)</t>
  </si>
  <si>
    <t>PONTALETE ROLICO SEM TRATAMENTO, D = 8 A 11 CM, H = 6 M, EM EUCALIPTO OU EQUIVALENTE DA REGIAO - BRUTA (PARA ESCORAMENTO)</t>
  </si>
  <si>
    <t>PONTEIRO DE ACO, LISO, REDONDO, 3/4" X 10"</t>
  </si>
  <si>
    <t>PONTEIRO PARA MARTELO ROMPEDOR, DIAMETRO = *28* MM, COMPRIMENTO = *520* MM, ENCAIXE SEXTAVADO</t>
  </si>
  <si>
    <t>PORCA OLHAL EM ACO GALVANIZADO, ESPESSURA 16MM, ABERTURA 21MM</t>
  </si>
  <si>
    <t>PORCA OLHAL M 16, EM ACO GALVANIZADO, DIAMETRO = 16 MM</t>
  </si>
  <si>
    <t>PORCA UNIAO/JUNCAO ZINCADA SEXTAVADA 1/4", CHAVE 7/16", COMPRIMENTO = 25 MM</t>
  </si>
  <si>
    <t>PORCA ZINCADA, QUADRADA, DIAMETRO 3/8"</t>
  </si>
  <si>
    <t>PORCA ZINCADA, QUADRADA, DIAMETRO 5/8"</t>
  </si>
  <si>
    <t>PORCA ZINCADA, SEXTAVADA, DIAMETRO 1"</t>
  </si>
  <si>
    <t>PORCA ZINCADA, SEXTAVADA, DIAMETRO 1/2"</t>
  </si>
  <si>
    <t>PORCA ZINCADA, SEXTAVADA, DIAMETRO 3/8"</t>
  </si>
  <si>
    <t>PORCA ZINCADA, SEXTAVADA, DIAMETRO 5/16"</t>
  </si>
  <si>
    <t>PORCA ZINCADA, SEXTAVADA, DIAMETRO 5/8"</t>
  </si>
  <si>
    <t>PORTA CADEADO EM ACO GALVANIZADO, COMPRIMENTO DE 3 1/2"</t>
  </si>
  <si>
    <t>PORTA CORTA-FOGO SIMPLES PARA SAIDA DE EMERGENCIA, 1 FOLHA DE ABRIR, 5 CM, ACABAMENTO NATURAL / SEM PINTURA, COM FECHADURA TIPO TRINCO, DOBRADICAS E BATENTE, VAO LUZ DE 90 X 210 CM, CLASSE P-90 (NBR 11742)</t>
  </si>
  <si>
    <t>PORTA DE ABRIR / GIRO, DE MADEIRA FOLHA MEDIA (NBR 15930) DE 1000 X 2100 MM, DE 35 MM A 40 MM DE ESPESSURA, NUCLEO SEMI-SOLIDO (SARRAFEADO), CAPA LISA EM HDF, ACABAMENTO EM LAMINADO NATURAL PARA VERNIZ</t>
  </si>
  <si>
    <t>PORTA DE ABRIR / GIRO, DE MADEIRA FOLHA MEDIA (NBR 15930) DE 1000 X 2100 MM, DE 35 MM A 40 MM DE ESPESSURA, NUCLEO SEMI-SOLIDO (SARRAFEADO), CAPA LISA EM HDF, ACABAMENTO EM PRIMER PARA PINTURA</t>
  </si>
  <si>
    <t>PORTA DE ABRIR / GIRO, DE MADEIRA FOLHA MEDIA (NBR 15930) DE 700 X 2100 MM, DE 35 MM A 40 MM DE ESPESSURA, NUCLEO SEMI-SOLIDO (SARRAFEADO), CAPA FRISADA EM HDF, ACABAMENTO MELAMINICO EM PADRAO MADEIRA</t>
  </si>
  <si>
    <t>PORTA DE ABRIR / GIRO, DE MADEIRA FOLHA MEDIA (NBR 15930) DE 700 X 2100 MM, DE 35 MM A 40 MM DE ESPESSURA, NUCLEO SEMI-SOLIDO (SARRAFEADO), CAPA LISA EM HDF, ACABAMENTO EM LAMINADO NATURAL PARA VERNIZ</t>
  </si>
  <si>
    <t>PORTA DE ABRIR / GIRO, DE MADEIRA FOLHA MEDIA (NBR 15930) DE 800 X 2100 MM, DE 35 MM A 40 MM DE ESPESSURA, NUCLEO SEMI-SOLIDO (SARRAFEADO), CAPA FRISADA EM HDF, ACABAMENTO MELAMINICO EM PADRAO MADEIRA</t>
  </si>
  <si>
    <t>PORTA DE ABRIR / GIRO, DE MADEIRA FOLHA MEDIA (NBR 15930) DE 800 X 2100 MM, DE 35 MM A 40 MM DE ESPESSURA, NUCLEO SEMI-SOLIDO (SARRAFEADO), CAPA LISA EM HDF, ACABAMENTO EM LAMINADO NATURAL PARA VERNIZ</t>
  </si>
  <si>
    <t>PORTA DE ABRIR / GIRO, DE MADEIRA FOLHA MEDIA (NBR 15930) DE 900 X 2100 MM, DE 35 MM A 40 MM DE ESPESSURA, NUCLEO SEMI-SOLIDO (SARRAFEADO), CAPA LISA EM HDF, ACABAMENTO EM LAMINADO NATURAL PARA VERNIZ</t>
  </si>
  <si>
    <t>PORTA DE ABRIR / GIRO, EM MADEIRA MACICA (ANGELIM OU EQUIVALENTE REGIONAL), QUALQUER DESENHO (VERTICAL/DIAGONAL/HORIZ.), E = *3,5* CM, DIMENSOES 2,10 X 0,70 (SOMENTE FOLHA DE PORTA, ACABAMENTO NATURAL)</t>
  </si>
  <si>
    <t>PORTA DE ABRIR EM ACO, COM DIVISAO HORIZONTAL PARA VIDROS, 90 X 210 CM, COM FUNDO ANTICORROSIVO/PRIMER DE PROTECAO, INCLUI FECHADURA, MACANETA E PARAFUSO, SEM GUARNICAO/ALIZAR/VISTA, VIDROS NAO INCLUSOS</t>
  </si>
  <si>
    <t>PORTA DE ABRIR EM ACO, TIPO VENEZIANA, 90 X 210 CM, COM FUNDO ANTICORROSIVO / PRIMER DE PROTECAO, INCLUI FECHADURA, MACANETA E PARAFUSOS, SEM GUARNICAO/ALIZAR/VISTA</t>
  </si>
  <si>
    <t>PORTA DE ABRIR EM ALUMINIO COM DIVISAO HORIZONTAL PARA VIDROS, ACABAMENTO ANODIZADO NATURAL, VIDROS INCLUSOS, SEM GUARNICAO/ALIZAR/VISTA, 87 CM X 210 CM</t>
  </si>
  <si>
    <t>PORTA DE ABRIR EM ALUMINIO COM LAMBRI HORIZONTAL/LAMINADA, ACABAMENTO ANODIZADO NATURAL, SEM GUARNICAO/ALIZAR/VISTA</t>
  </si>
  <si>
    <t>PORTA DE ABRIR EM ALUMINIO TIPO VENEZIANA, ACABAMENTO ANODIZADO NATURAL, SEM GUARNICAO/ALIZAR/VISTA</t>
  </si>
  <si>
    <t>PORTA DE ENROLAR MANUAL COMPLETA, ARTICULADA RAIADA LARGA, EM ACO GALVANIZADO NATURAL, CHAPA NUMERO 24 (SEM INSTALACAO)</t>
  </si>
  <si>
    <t>PORTA DE ENROLAR MANUAL COMPLETA, PERFIL MEIA CANA CEGA, EM ACO GALVANIZADO COM PINTURA ELETROSTATICA, CHAPA NUMERO 24" (SEM INSTALACAO)</t>
  </si>
  <si>
    <t>PORTA DE ENROLAR MANUAL COMPLETA, PERFIL MEIA CANA CEGA, EM ACO GALVANIZADO NATURAL, CHAPA NUMERO 24 (SEM INSTALACAO)</t>
  </si>
  <si>
    <t>PORTA DE ENROLAR MANUAL COMPLETA, PERFIL MEIA CANA VAZADA TIJOLINHO, EM ACO GALVANIZADO NATURAL, CHAPA NUMERO 24 (SEM INSTALACAO)</t>
  </si>
  <si>
    <t>PORTA DE MADEIRA QUADRICULADA PARA VIDRO, DE CORRER (EUCALIPTO OU EQUIVALENTE REGIONAL), E = *3,5* CM</t>
  </si>
  <si>
    <t>PORTA DE MADEIRA TIPO VENEZIANA (EUCALIPTO OU EQUIVALENTE REGIONAL), E = *3,5* CM</t>
  </si>
  <si>
    <t>PORTA DE MADEIRA, FOLHA LEVE (NBR 15930) DE 600 X 2100 MM, DE 35 MM A 40 MM DE ESPESSURA, NUCLEO COLMEIA, CAPA LISA EM HDF, ACABAMENTO EM PRIMER PARA PINTURA</t>
  </si>
  <si>
    <t>PORTA DE MADEIRA, FOLHA LEVE (NBR 15930) DE 700 X 2100 MM, DE 35 MM A 40 MM DE ESPESSURA, NUCLEO COLMEIA, CAPA LISA EM HDF, ACABAMENTO EM PRIMER PARA PINTURA</t>
  </si>
  <si>
    <t>PORTA DE MADEIRA, FOLHA LEVE (NBR 15930) DE 800 X 2100 MM, DE 35 MM A 40 MM DE ESPESSURA, NUCLEO COLMEIA, CAPA LISA EM HDF, ACABAMENTO EM PRIMER PARA PINTURA</t>
  </si>
  <si>
    <t>PORTA DE MADEIRA, FOLHA LEVE (NBR 15930), DE 600 X 2100 MM, E = 35 MM, NUCLEO COLMEIA, CAPA LISA EM HDF, ACABAMENTO MELAMINICO EM PADRAO MADEIRA</t>
  </si>
  <si>
    <t>PORTA DE MADEIRA, FOLHA MEDIA (NBR 15930) DE 600 X 2100 MM, DE 35 MM A 40 MM DE ESPESSURA, NUCLEO SEMI-SOLIDO (SARRAFEADO), CAPA FRISADA EM HDF, ACABAMENTO MELAMINICO EM PADRAO MADEIRA</t>
  </si>
  <si>
    <t>PORTA DE MADEIRA, FOLHA MEDIA (NBR 15930) DE 600 X 2100 MM, DE 35 MM A 40 MM DE ESPESSURA, NUCLEO SEMI-SOLIDO (SARRAFEADO), CAPA LISA EM HDF, ACABAMENTO LAMINADO NATURAL PARA VERNIZ</t>
  </si>
  <si>
    <t>PORTA DE MADEIRA, FOLHA MEDIA (NBR 15930) DE 700 X 2100 MM, DE 35 MM A 40 MM DE ESPESSURA, NUCLEO SEMI-SOLIDO (SARRAFEADO), CAPA LISA EM HDF, ACABAMENTO EM PRIMER PARA PINTURA</t>
  </si>
  <si>
    <t>PORTA DE MADEIRA, FOLHA PESADA (NBR 15930) DE 800 X 2100 MM, DE 40 MM A 45 MM DE ESPESSURA, NUCLEO SOLIDO, CAPA LISA EM HDF, ACABAMENTO EM LAMINADO NATURAL PARA VERNIZ</t>
  </si>
  <si>
    <t>PORTA DE MADEIRA, FOLHA PESADA (NBR 15930) DE 800 X 2100 MM, DE 40 MM A 45 MM DE ESPESSURA, NUCLEO SOLIDO, CAPA LISA EM HDF, ACABAMENTO EM PRIMER PARA PINTURA</t>
  </si>
  <si>
    <t>PORTA DE MADEIRA, FOLHA PESADA (NBR 15930) DE 900 X 2100 MM, DE 40 MM A 45 MM DE ESPESSURA, NUCLEO SOLIDO, CAPA LISA EM HDF, ACABAMENTO EM LAMINADO NATURAL PARA VERNIZ</t>
  </si>
  <si>
    <t>PORTA DE MADEIRA, FOLHA PESADA (NBR 15930) DE 900 X 2100 MM, DE 40 MM A 45 MM DE ESPESSURA, NUCLEO SOLIDO, CAPA LISA EM HDF, ACABAMENTO EM PRIMER PARA PINTURA</t>
  </si>
  <si>
    <t>PORTA DE MADEIRA-DE-LEI QUADRICULADA PARA VIDRO, DE CORRER (ANGELIM OU EQUIVALENTE REGIONAL), E = *3,5* CM</t>
  </si>
  <si>
    <t>PORTA DE MADEIRA-DE-LEI TIPO VENEZIANA (ANGELIM OU EQUIVALENTE REGIONAL), E = *3,5* CM</t>
  </si>
  <si>
    <t>PORTA DENTE PARA FRESADORA</t>
  </si>
  <si>
    <t>PORTA GRADE DE ENROLAR MANUAL COMPLETA, PERFIL TUBULAR TIJOLINHO 3/4", EM ACO GALVANIZADO NATURAL (SEM INSTALACAO)</t>
  </si>
  <si>
    <t>PORTA TOALHA BANHO EM METAL CROMADO, TIPO BARRA</t>
  </si>
  <si>
    <t>PORTA TOALHA ROSTO EM METAL CROMADO, TIPO ARGOLA</t>
  </si>
  <si>
    <t>PORTA VIDRO TEMPERADO INCOLOR, 2 FOLHAS DE CORRER, E = 10 MM (SEM FERRAGENS E SEM COLOCACAO)</t>
  </si>
  <si>
    <t>PORTAO BASCULANTE, MANUAL, EM ACO GALVANIZADO, CHAPA 26, TIPO LAMBRIL, COM REQUADRO, ACABAMENTO NATURAL</t>
  </si>
  <si>
    <t>PORTAO DE ABRIR / GIRO, EM GRADIL DE METALON REDONDO DE 3/4" VERTICAL, COM REQUADRO, ACABAMENTO NATURAL - COMPLETO</t>
  </si>
  <si>
    <t>PORTAO DE CORRER EM CHAPA TIPO PAINEL LAMBRIL QUADRADO, COM PORTA SOCIAL COMPLETA INCLUIDA, COM REQUADRO, ACABAMENTO NATURAL, COM TRILHOS E ROLDANAS</t>
  </si>
  <si>
    <t>PORTAO DE CORRER EM GRADIL FIXO DE BARRA DE FERRO CHATA DE 3 X 1/4" NA VERTICAL, SEM REQUADRO, ACABAMENTO NATURAL, COM TRILHOS E ROLDANAS</t>
  </si>
  <si>
    <t>POSTE CONICO CONTINUO EM ACO GALVANIZADO, CURVO, BRACO DUPLO, ENGASTADO, H = 9 M, DIAMETRO INFERIOR/BASE = *135* MM</t>
  </si>
  <si>
    <t>POSTE CONICO CONTINUO EM ACO GALVANIZADO, CURVO, BRACO DUPLO, FLANGEADO, H = 9 M, DIAMETRO INFERIOR = *135* MM</t>
  </si>
  <si>
    <t>POSTE CONICO CONTINUO EM ACO GALVANIZADO, CURVO, BRACO SIMPLES, ENGASTADO, H = 9 M, DIAMETRO INFERIOR = *135* MM</t>
  </si>
  <si>
    <t>POSTE CONICO CONTINUO EM ACO GALVANIZADO, CURVO, BRACO SIMPLES, FLANGEADO, H = 7 M, DIAMETRO INFERIOR = *125* MM</t>
  </si>
  <si>
    <t>POSTE CONICO CONTINUO EM ACO GALVANIZADO, CURVO, BRACO SIMPLES, FLANGEADO, H = 9 M, DIAMETRO INFERIOR = *135* MM</t>
  </si>
  <si>
    <t>POSTE CONICO CONTINUO EM ACO GALVANIZADO, RETO, ENGASTADO, H = 7 M, DIAMETRO INFERIOR = *125* MM</t>
  </si>
  <si>
    <t>POSTE CONICO CONTINUO EM ACO GALVANIZADO, RETO, ENGASTADO, H = 9 M, DIAMETRO INFERIOR = *145* MM</t>
  </si>
  <si>
    <t>POSTE CONICO CONTINUO EM ACO GALVANIZADO, RETO, FLANGEADO, H = 3 M, DIAMETRO INFERIOR = *95* MM</t>
  </si>
  <si>
    <t>POSTE DE CONCRETO ARMADO DE SECAO CIRCULAR, EXTENSAO DE 10,00 M, RESISTENCIA DE 150 A 200 DAN, TIPO C-14</t>
  </si>
  <si>
    <t>POSTE DE CONCRETO ARMADO DE SECAO CIRCULAR, EXTENSAO DE 11,00 M, RESISTENCIA DE 200 A 300 DAN, TIPO C-14</t>
  </si>
  <si>
    <t>POSTE DE CONCRETO ARMADO DE SECAO CIRCULAR, EXTENSAO DE 11,00 M, RESISTENCIA DE 300 A 400 DAN, TIPO C-17</t>
  </si>
  <si>
    <t>POSTE DE CONCRETO ARMADO DE SECAO CIRCULAR, EXTENSAO DE 13,00 M, RESISTENCIA DE 1000 DAN, TIPO C-23</t>
  </si>
  <si>
    <t>POSTE DE CONCRETO ARMADO DE SECAO CIRCULAR, EXTENSAO DE 13,00 M, RESISTENCIA DE 1500 DAN, TIPO C-29</t>
  </si>
  <si>
    <t>POSTE DE CONCRETO ARMADO DE SECAO CIRCULAR, EXTENSAO DE 13,00 M, RESISTENCIA DE 2000 DAN, TIPO C-29</t>
  </si>
  <si>
    <t>POSTE DE CONCRETO ARMADO DE SECAO CIRCULAR, EXTENSAO DE 13,00 M, RESISTENCIA DE 2500 DAN, TIPO C-29</t>
  </si>
  <si>
    <t>POSTE DE CONCRETO ARMADO DE SECAO CIRCULAR, EXTENSAO DE 13,00 M, RESISTENCIA DE 3000 DAN, TIPO C-29</t>
  </si>
  <si>
    <t>POSTE DE CONCRETO ARMADO DE SECAO CIRCULAR, EXTENSAO DE 14,00 M, RESISTENCIA DE 1000 DAN, TIPO C-23</t>
  </si>
  <si>
    <t>POSTE DE CONCRETO ARMADO DE SECAO CIRCULAR, EXTENSAO DE 14,00 M, RESISTENCIA DE 1500 DAN, TIPO C-29</t>
  </si>
  <si>
    <t>POSTE DE CONCRETO ARMADO DE SECAO CIRCULAR, EXTENSAO DE 14,00 M, RESISTENCIA DE 2000 DAN, TIPO C-29</t>
  </si>
  <si>
    <t>POSTE DE CONCRETO ARMADO DE SECAO CIRCULAR, EXTENSAO DE 14,00 M, RESISTENCIA DE 2500 DAN, TIPO C-29</t>
  </si>
  <si>
    <t>POSTE DE CONCRETO ARMADO DE SECAO CIRCULAR, EXTENSAO DE 14,00 M, RESISTENCIA DE 300 A 400 DAN, TIPO C-17</t>
  </si>
  <si>
    <t>POSTE DE CONCRETO ARMADO DE SECAO CIRCULAR, EXTENSAO DE 14,00 M, RESISTENCIA DE 3000 DAN, TIPO C-29</t>
  </si>
  <si>
    <t>POSTE DE CONCRETO ARMADO DE SECAO CIRCULAR, EXTENSAO DE 15,00 M, RESISTENCIA DE 1000 DAN, TIPO C-23</t>
  </si>
  <si>
    <t>POSTE DE CONCRETO ARMADO DE SECAO CIRCULAR, EXTENSAO DE 15,00 M, RESISTENCIA DE 1500 DAN, TIPO C-29</t>
  </si>
  <si>
    <t>POSTE DE CONCRETO ARMADO DE SECAO CIRCULAR, EXTENSAO DE 15,00 M, RESISTENCIA DE 2000 DAN, TIPO C-29</t>
  </si>
  <si>
    <t>POSTE DE CONCRETO ARMADO DE SECAO CIRCULAR, EXTENSAO DE 15,00 M, RESISTENCIA DE 2500 DAN, TIPO C-29</t>
  </si>
  <si>
    <t>POSTE DE CONCRETO ARMADO DE SECAO CIRCULAR, EXTENSAO DE 15,00 M, RESISTENCIA DE 3000 DAN, TIPO C-29</t>
  </si>
  <si>
    <t>POSTE DE CONCRETO ARMADO DE SECAO CIRCULAR, EXTENSAO DE 9,00 M, RESISTENCIA DE 200 A 300 DAN, TIPO C-14</t>
  </si>
  <si>
    <t>POSTE DE CONCRETO ARMADO DE SECAO CIRCULAR, EXTENSAO DE 9,00 M, RESISTENCIA DE 300 A 400 DAN, TIPO C-17</t>
  </si>
  <si>
    <t>POSTE DE CONCRETO ARMADO DE SECAO DUPLO T, EXTENSAO DE 10,00 M, RESISTENCIA DE 1000 DAN, TIPO B-1,5</t>
  </si>
  <si>
    <t>POSTE DE CONCRETO ARMADO DE SECAO DUPLO T, EXTENSAO DE 10,00 M, RESISTENCIA DE 150 DAN, TIPO D</t>
  </si>
  <si>
    <t>POSTE DE CONCRETO ARMADO DE SECAO DUPLO T, EXTENSAO DE 10,00 M, RESISTENCIA DE 300 A 400 DAN, TIPO B OU D</t>
  </si>
  <si>
    <t>POSTE DE CONCRETO ARMADO DE SECAO DUPLO T, EXTENSAO DE 10,00 M, RESISTENCIA DE 600 DAN, TIPO B</t>
  </si>
  <si>
    <t>POSTE DE CONCRETO ARMADO DE SECAO DUPLO T, EXTENSAO DE 11,00 M, RESISTENCIA DE 1000 DAN, TIPO B-1,5</t>
  </si>
  <si>
    <t>POSTE DE CONCRETO ARMADO DE SECAO DUPLO T, EXTENSAO DE 11,00 M, RESISTENCIA DE 150 DAN, TIPO D</t>
  </si>
  <si>
    <t>POSTE DE CONCRETO ARMADO DE SECAO DUPLO T, EXTENSAO DE 11,00 M, RESISTENCIA DE 1500 DAN, TIPO B-3,0</t>
  </si>
  <si>
    <t>POSTE DE CONCRETO ARMADO DE SECAO DUPLO T, EXTENSAO DE 11,00 M, RESISTENCIA DE 200 DAN, TIPO D</t>
  </si>
  <si>
    <t>POSTE DE CONCRETO ARMADO DE SECAO DUPLO T, EXTENSAO DE 11,00 M, RESISTENCIA DE 2000 DAN, TIPO B-4,5</t>
  </si>
  <si>
    <t>POSTE DE CONCRETO ARMADO DE SECAO DUPLO T, EXTENSAO DE 11,00 M, RESISTENCIA DE 300 DAN, TIPO B</t>
  </si>
  <si>
    <t>POSTE DE CONCRETO ARMADO DE SECAO DUPLO T, EXTENSAO DE 11,00 M, RESISTENCIA DE 600 DAN, TIPO B</t>
  </si>
  <si>
    <t>POSTE DE CONCRETO ARMADO DE SECAO DUPLO T, EXTENSAO DE 12,00 M, RESISTENCIA DE 1000 DAN, TIPO B-1,5</t>
  </si>
  <si>
    <t>POSTE DE CONCRETO ARMADO DE SECAO DUPLO T, EXTENSAO DE 12,00 M, RESISTENCIA DE 150 DAN, TIPO D</t>
  </si>
  <si>
    <t>POSTE DE CONCRETO ARMADO DE SECAO DUPLO T, EXTENSAO DE 12,00 M, RESISTENCIA DE 1500 DAN, TIPO B-3,0</t>
  </si>
  <si>
    <t>POSTE DE CONCRETO ARMADO DE SECAO DUPLO T, EXTENSAO DE 12,00 M, RESISTENCIA DE 300 A 400 DAN, TIPO B OU D</t>
  </si>
  <si>
    <t>POSTE DE CONCRETO ARMADO DE SECAO DUPLO T, EXTENSAO DE 12,00 M, RESISTENCIA DE 3000 DAN, TIPO B-6,0</t>
  </si>
  <si>
    <t>POSTE DE CONCRETO ARMADO DE SECAO DUPLO T, EXTENSAO DE 12,00 M, RESISTENCIA DE 600 DAN, TIPO B</t>
  </si>
  <si>
    <t>POSTE DE CONCRETO ARMADO DE SECAO DUPLO T, EXTENSAO DE 13,00 M, RESISTENCIA DE 1000 DAN, TIPO B-1,5</t>
  </si>
  <si>
    <t>POSTE DE CONCRETO ARMADO DE SECAO DUPLO T, EXTENSAO DE 13,00 M, RESISTENCIA DE 1500 DAN, TIPO B-3,0</t>
  </si>
  <si>
    <t>POSTE DE CONCRETO ARMADO DE SECAO DUPLO T, EXTENSAO DE 13,00 M, RESISTENCIA DE 2000 DAN, TIPO B-4,5</t>
  </si>
  <si>
    <t>POSTE DE CONCRETO ARMADO DE SECAO DUPLO T, EXTENSAO DE 13,00 M, RESISTENCIA DE 300 DAN, TIPO B</t>
  </si>
  <si>
    <t>POSTE DE CONCRETO ARMADO DE SECAO DUPLO T, EXTENSAO DE 13,00 M, RESISTENCIA DE 600 DAN, TIPO B</t>
  </si>
  <si>
    <t>POSTE DE CONCRETO ARMADO DE SECAO DUPLO T, EXTENSAO DE 15,00 M, RESISTENCIA DE 1500 DAN, TIPO B-3,0</t>
  </si>
  <si>
    <t>POSTE DE CONCRETO ARMADO DE SECAO DUPLO T, EXTENSAO DE 15,00 M, RESISTENCIA DE 2000 DAN, TIPO B-4,5</t>
  </si>
  <si>
    <t>POSTE DE CONCRETO ARMADO DE SECAO DUPLO T, EXTENSAO DE 8,00 M, RESISTENCIA DE 150 DAN, TIPO D</t>
  </si>
  <si>
    <t>POSTE DE CONCRETO ARMADO DE SECAO DUPLO T, EXTENSAO DE 9,00 M, RESISTENCIA DE 1000 DAN, TIPO B-1,5</t>
  </si>
  <si>
    <t>POSTE DE CONCRETO ARMADO DE SECAO DUPLO T, EXTENSAO DE 9,00 M, RESISTENCIA DE 150 DAN, TIPO D</t>
  </si>
  <si>
    <t>POSTE DE CONCRETO ARMADO DE SECAO DUPLO T, EXTENSAO DE 9,00 M, RESISTENCIA DE 300 A 400 DAN, TIPO B OU D</t>
  </si>
  <si>
    <t>POSTE DE CONCRETO ARMADO DE SECAO DUPLO T, EXTENSAO DE 9,00 M, RESISTENCIA DE 600 DAN, TIPO B</t>
  </si>
  <si>
    <t>POSTE ROLICO DE MADEIRA TRATADA, D = 20 A 25 CM, H = 12,00 M, EM EUCALIPTO OU EQUIVALENTE DA REGIAO</t>
  </si>
  <si>
    <t>POSTES METALICOS AUTOPORTANTES, CONICO OU TELESCOPICO, PARA SPDA, ALTURA 10 METROS LIVRES</t>
  </si>
  <si>
    <t>POSTES METALICOS AUTOPORTANTES, CONICO OU TELESCOPICO, PARA SPDA, ALTURA 12 METROS LIVRES</t>
  </si>
  <si>
    <t>POSTES METALICOS AUTOPORTANTES, CONICO OU TELESCOPICO, PARA SPDA, ALTURA 15 METROS LIVRES</t>
  </si>
  <si>
    <t>POSTES METALICOS AUTOPORTANTES, CONICO OU TELESCOPICO, PARA SPDA, ALTURA 20 METROS LIVRES</t>
  </si>
  <si>
    <t>POZOLANA DE CLASSE C</t>
  </si>
  <si>
    <t>PRANCHA APARELHADA *4 X 30* CM, EM MACARANDUBA/MASSARANDUBA, ANGELIM OU EQUIVALENTE DA REGIAO</t>
  </si>
  <si>
    <t>PRANCHA NAO APARELHADA *6 X 25* CM, EM MACARANDUBA/MASSARANDUBA, ANGELIM OU EQUIVALENTE DA REGIAO - BRUTA</t>
  </si>
  <si>
    <t>PRANCHA NAO APARELHADA *6 X 30* CM, EM MACARANDUBA/MASSARANDUBA, ANGELIM OU EQUIVALENTE DA REGIAO - BRUTA</t>
  </si>
  <si>
    <t>PRANCHA NAO APARELHADA *6 X 40* CM, EM MACARANDUBA/MASSARANDUBA, ANGELIM OU EQUIVALENTE DA REGIAO - BRUTA</t>
  </si>
  <si>
    <t>PRANCHAO APARELHADO *7,5 X 23* CM, EM MACARANDUBA/MASSARANDUBA, ANGELIM OU EQUIVALENTE DA REGIAO</t>
  </si>
  <si>
    <t>PRANCHAO APARELHADO *8 X 30* CM, EM MACARANDUBA/MASSARANDUBA, ANGELIM OU EQUIVALENTE DA REGIAO</t>
  </si>
  <si>
    <t>PRANCHAO NAO APARELHADO *7,5 X 23* CM, EM MACARANDUBA/MASSARANDUBA, ANGELIM OU EQUIVALENTE DA REGIAO - BRUTA</t>
  </si>
  <si>
    <t>PRANCHAO NAO APARELHADO *8 X 30* CM, EM MACARANDUBA/MASSARANDUBA, ANGELIM OU EQUIVALENTE DA REGIAO - BRUTA</t>
  </si>
  <si>
    <t>PREGO DE ACO POLIDO COM CABECA 10 X 10 (7/8 X 17)</t>
  </si>
  <si>
    <t>PREGO DE ACO POLIDO COM CABECA 10 X 11 (1 X 17)</t>
  </si>
  <si>
    <t>PREGO DE ACO POLIDO COM CABECA 14 X 18 (1 1/2 X 14)</t>
  </si>
  <si>
    <t>PREGO DE ACO POLIDO COM CABECA 16 X 24 (2 1/4 X 12)</t>
  </si>
  <si>
    <t>PREGO DE ACO POLIDO COM CABECA 16 X 27 (2 1/2 X 12)</t>
  </si>
  <si>
    <t>PREGO DE ACO POLIDO COM CABECA 17 X 30 (2 3/4 X 11)</t>
  </si>
  <si>
    <t>PREGO DE ACO POLIDO COM CABECA 18 X 24 (2 1/4 X 10)</t>
  </si>
  <si>
    <t>PREGO DE ACO POLIDO COM CABECA 18 X 27 (2 1/2 X 10)</t>
  </si>
  <si>
    <t>PREGO DE ACO POLIDO COM CABECA 19 X 33 (3 X 9)</t>
  </si>
  <si>
    <t>PREGO DE ACO POLIDO COM CABECA 19 X 36 (3 1/4 X 9)</t>
  </si>
  <si>
    <t>PREGO DE ACO POLIDO COM CABECA 22 X 48 (4 1/4 X 5)</t>
  </si>
  <si>
    <t>PRESSAO DE PERNAS TRIPLO, EM TUBO DE ACO CARBONO, PINTURA NO PROCESSO ELETROSTATICO - EQUIPAMENTO DE GINASTICA PARA ACADEMIA AO AR LIVRE / ACADEMIA DA TERCEIRA IDADE - ATI</t>
  </si>
  <si>
    <t>PRIMER DE POLIURETANO</t>
  </si>
  <si>
    <t>PRIMER EPOXI / EPOXIDICO</t>
  </si>
  <si>
    <t>PROJETOR DE ARGAMASSA, CAPACIDADE DE PROJECAO 1,5 M3/H, ALCANCE DA PROJECAO 30 ATE 60 M, MOTOR ELETRICO TRIFASICO</t>
  </si>
  <si>
    <t>PROJETOR DE ARGAMASSA, CAPACIDADE DE PROJECAO 2,0 M3/H, ALCANCE DA PROJECAO ATE 50 M, MOTOR ELETRICO TRIFASICO</t>
  </si>
  <si>
    <t>PROJETOR PNEUMATICO DE ARGAMASSA PARA CHAPISCO E REBOCO COM RECIPIENTE ACOPLADO, TIPO CANEQUINHA, COM VOLUME DE 1,50 L, SEM COMPRESSOR</t>
  </si>
  <si>
    <t>PROLONGADOR/ EXTENSOR TELESCOPICO, EM CHAPA METALICA, COM 3 METROS, PARA ROLO DE PINTURA</t>
  </si>
  <si>
    <t>PROLONGAMENTO / PROLONGADOR PARA CAIXA SIFONADA, PVC, 100 MM X 200 MM (NBR 5688)</t>
  </si>
  <si>
    <t>PROLONGAMENTO / PROLONGADOR PARA CAIXA SIFONADA, PVC, 150 MM X 150 MM (NBR 5688)</t>
  </si>
  <si>
    <t>PROLONGAMENTO / PROLONGADOR PARA CAIXA SIFONADA, PVC, 150 MM X 200 MM (NBR 5688)</t>
  </si>
  <si>
    <t>PROTETOR AUDITIVO TIPO CONCHA COM ABAFADOR DE RUIDOS, ATENUACAO ACIMA DE 22 DB</t>
  </si>
  <si>
    <t>PROTETOR AUDITIVO TIPO PLUG DE INSERCAO COM CORDAO, ATENUACAO SUPERIOR A 15 DB</t>
  </si>
  <si>
    <t>PROTETOR FACIAL ARCO ELETRICO, COM QUEIXEIRA E LENTE EM POLICARBONATO, CAPACETE INCLUIDO</t>
  </si>
  <si>
    <t>PROTETOR FACIAL DE POLICARBONATO, 200 MM X *390* MM, COM COROA E CARNEIRA</t>
  </si>
  <si>
    <t>PROTETOR SOLAR FPS 30, EMBALAGEM 2 LITROS</t>
  </si>
  <si>
    <t>PROTETOR/PONTEIRA PLASTICA PARA PONTA DE VERGALHAO DE ATE 1", TIPO PROTETOR DE ESPERA</t>
  </si>
  <si>
    <t>PRUMO DE CENTRO EM ACO *400* G, COM CORDAO EM NYLON E CALCO GUIA EM ACO OU MADEIRA</t>
  </si>
  <si>
    <t>PRUMO DE PAREDE EM ACO 700 A 750 G, COM CORDAO EM NYLON E TACO</t>
  </si>
  <si>
    <t>PULSADOR CAMPAINHA 10A, 250V (APENAS MODULO)</t>
  </si>
  <si>
    <t>PULSADOR CAMPAINHA 10A, 250V, CONJUNTO MONTADO PARA EMBUTIR 4" X 2" (PLACA + SUPORTE + MODULO)</t>
  </si>
  <si>
    <t>PULSADOR MINUTERIA 10A, 250V (APENAS MODULO)</t>
  </si>
  <si>
    <t>PULSADOR MINUTERIA 10A, 250V, CONJUNTO MONTADO PARA EMBUTIR 4" X 2" (PLACA + SUPORTE + MODULO)</t>
  </si>
  <si>
    <t>PUNHO PARA PERFURATRIZ DE ESTEIRA T38, D = 1 1/2" (38 MM), C = 380 MM</t>
  </si>
  <si>
    <t>PUXADOR DE EMBUTIR TIPO CONCHA, COM FURO PARA CHAVE, EM LATAO CROMADO, COMPRIMENTO DE APROX *100* MM E LARGURA DE APROX *40* MM</t>
  </si>
  <si>
    <t>PUXADOR TIPO ALCA, EM ZAMAC CROMADO, COM COMPRIMENTO DE APROX 150 MM, COM ROSETA PARA PORTAS DE MADEIRAS, INCLUINDO PARAFUSOS</t>
  </si>
  <si>
    <t>PUXADOR TIPO ALCA, EM ZAMAC CROMADO, COM ROSETAS, COMPRIMENTO DE APROX *100* MM, PARA PORTAS E JANELAS DE MADEIRA, INCLUINDO PARAFUSOS</t>
  </si>
  <si>
    <t>PUXADOR TUBULAR RETO DUPLO, EM ALUMINIO CROMADO, COMPRIMENTO DE APROX 400 MM E DIAMETRO DE 25 MM (1")</t>
  </si>
  <si>
    <t>PUXADOR TUBULAR RETO SIMPLES, EM ALUMINIO CROMADO, COM COMPRIMENTO DE APROX 400 MM E DIAMETRO DE 25 MM</t>
  </si>
  <si>
    <t>QUADRO DE DISTRIBUICAO COM BARRAMENTO TRIFASICO, DE EMBUTIR, EM CHAPA DE ACO GALVANIZADO, PARA 12 DISJUNTORES DIN, 100 A</t>
  </si>
  <si>
    <t>QUADRO DE DISTRIBUICAO COM BARRAMENTO TRIFASICO, DE EMBUTIR, EM CHAPA DE ACO GALVANIZADO, PARA 18 DISJUNTORES DIN, 100 A</t>
  </si>
  <si>
    <t>QUADRO DE DISTRIBUICAO COM BARRAMENTO TRIFASICO, DE EMBUTIR, EM CHAPA DE ACO GALVANIZADO, PARA 24 DISJUNTORES DIN, 100 A</t>
  </si>
  <si>
    <t>QUADRO DE DISTRIBUICAO COM BARRAMENTO TRIFASICO, DE EMBUTIR, EM CHAPA DE ACO GALVANIZADO, PARA 28 DISJUNTORES DIN, 100 A</t>
  </si>
  <si>
    <t>QUADRO DE DISTRIBUICAO COM BARRAMENTO TRIFASICO, DE EMBUTIR, EM CHAPA DE ACO GALVANIZADO, PARA 36 DISJUNTORES DIN, 100 A</t>
  </si>
  <si>
    <t>QUADRO DE DISTRIBUICAO COM BARRAMENTO TRIFASICO, DE EMBUTIR, EM CHAPA DE ACO GALVANIZADO, PARA 40 DISJUNTORES DIN, 100 A</t>
  </si>
  <si>
    <t>QUADRO DE DISTRIBUICAO COM BARRAMENTO TRIFASICO, DE EMBUTIR, EM CHAPA DE ACO GALVANIZADO, PARA 48 DISJUNTORES DIN, 100 A</t>
  </si>
  <si>
    <t>QUADRO DE DISTRIBUICAO COM BARRAMENTO TRIFASICO, DE SOBREPOR, EM CHAPA DE ACO GALVANIZADO, PARA *42* DISJUNTORES DIN, 100 A</t>
  </si>
  <si>
    <t>QUADRO DE DISTRIBUICAO COM BARRAMENTO TRIFASICO, DE SOBREPOR, EM CHAPA DE ACO GALVANIZADO, PARA 12 DISJUNTORES DIN, 100 A</t>
  </si>
  <si>
    <t>QUADRO DE DISTRIBUICAO COM BARRAMENTO TRIFASICO, DE SOBREPOR, EM CHAPA DE ACO GALVANIZADO, PARA 18 DISJUNTORES DIN, 100 A</t>
  </si>
  <si>
    <t>QUADRO DE DISTRIBUICAO COM BARRAMENTO TRIFASICO, DE SOBREPOR, EM CHAPA DE ACO GALVANIZADO, PARA 28 DISJUNTORES DIN, 100 A</t>
  </si>
  <si>
    <t>QUADRO DE DISTRIBUICAO COM BARRAMENTO TRIFASICO, DE SOBREPOR, EM CHAPA DE ACO GALVANIZADO, PARA 30 DISJUNTORES DIN, 100 A</t>
  </si>
  <si>
    <t>QUADRO DE DISTRIBUICAO COM BARRAMENTO TRIFASICO, DE SOBREPOR, EM CHAPA DE ACO GALVANIZADO, PARA 36 DISJUNTORES DIN, 100 A</t>
  </si>
  <si>
    <t>QUADRO DE DISTRIBUICAO COM BARRAMENTO TRIFASICO, DE SOBREPOR, EM CHAPA DE ACO GALVANIZADO, PARA 48 DISJUNTORES DIN, 100 A</t>
  </si>
  <si>
    <t>QUADRO DE DISTRIBUICAO, EM PVC, DE EMBUTIR, COM BARRAMENTO TERRA / NEUTRO, PARA 12 DISJUNTORES NEMA OU 16 DISJUNTORES DIN</t>
  </si>
  <si>
    <t>QUADRO DE DISTRIBUICAO, EM PVC, DE EMBUTIR, COM BARRAMENTO TERRA / NEUTRO, PARA 18 DISJUNTORES NEMA OU 24 DISJUNTORES DIN</t>
  </si>
  <si>
    <t>QUADRO DE DISTRIBUICAO, EM PVC, DE EMBUTIR, COM BARRAMENTO TERRA / NEUTRO, PARA 27 DISJUNTORES NEMA OU 36 DISJUNTORES DIN</t>
  </si>
  <si>
    <t>QUADRO DE DISTRIBUICAO, EM PVC, DE EMBUTIR, COM BARRAMENTO TERRA / NEUTRO, PARA 48 DISJUNTORES DIN</t>
  </si>
  <si>
    <t>QUADRO DE DISTRIBUICAO, EM PVC, DE EMBUTIR, COM BARRAMENTO TERRA / NEUTRO, PARA 6 DISJUNTORES NEMA OU 8 DISJUNTORES DIN</t>
  </si>
  <si>
    <t>QUADRO DE DISTRIBUICAO, SEM BARRAMENTO, EM PVC, DE EMBUTIR, PARA 12 DISJUNTORES NEMA OU 16 DISJUNTORES DIN</t>
  </si>
  <si>
    <t>QUADRO DE DISTRIBUICAO, SEM BARRAMENTO, EM PVC, DE EMBUTIR, PARA 18 DISJUNTORES NEMA OU 24 DISJUNTORES DIN</t>
  </si>
  <si>
    <t>QUADRO DE DISTRIBUICAO, SEM BARRAMENTO, EM PVC, DE EMBUTIR, PARA 27 DISJUNTORES NEMA OU 36 DISJUNTORES DIN</t>
  </si>
  <si>
    <t>QUADRO DE DISTRIBUICAO, SEM BARRAMENTO, EM PVC, DE EMBUTIR, PARA 3 DISJUNTORES NEMA OU 4 DISJUNTORES DIN</t>
  </si>
  <si>
    <t>QUADRO DE DISTRIBUICAO, SEM BARRAMENTO, EM PVC, DE EMBUTIR, PARA 6 DISJUNTORES NEMA OU 8 DISJUNTORES DIN</t>
  </si>
  <si>
    <t>QUADRO DE DISTRIBUICAO, SEM BARRAMENTO, EM PVC, DE SOBREPOR, PARA 12 DISJUNTORES NEMA OU 16 DISJUNTORES DIN</t>
  </si>
  <si>
    <t>QUADRO DE DISTRIBUICAO, SEM BARRAMENTO, EM PVC, DE SOBREPOR, PARA 18 DISJUNTORES NEMA OU 24 DISJUNTORES DIN</t>
  </si>
  <si>
    <t>QUADRO DE DISTRIBUICAO, SEM BARRAMENTO, EM PVC, DE SOBREPOR, PARA 27 DISJUNTORES NEMA OU 36 DISJUNTORES DIN</t>
  </si>
  <si>
    <t>QUADRO DE DISTRIBUICAO, SEM BARRAMENTO, EM PVC, DE SOBREPOR, PARA 3 DISJUNTORES NEMA OU 4 DISJUNTORES DIN</t>
  </si>
  <si>
    <t>QUADRO DE DISTRIBUICAO, SEM BARRAMENTO, EM PVC, DE SOBREPOR, PARA 6 DISJUNTORES NEMA OU 8 DISJUNTORES DIN</t>
  </si>
  <si>
    <t>RACK DE PISO PARA SERVIDOR, ABERTO, EM COLUNA, 44U X *570* MM</t>
  </si>
  <si>
    <t>RACK DE PISO PARA SERVIDOR, FECHADO, 44U, COM PORTA, 44U X *570* MM</t>
  </si>
  <si>
    <t>RALO FOFO COM REQUADRO, QUADRADO 150 X 150 MM</t>
  </si>
  <si>
    <t>RALO FOFO COM REQUADRO, QUADRADO 200 X 200 MM</t>
  </si>
  <si>
    <t>RALO FOFO COM REQUADRO, QUADRADO 250 X 250 MM</t>
  </si>
  <si>
    <t>RALO FOFO COM REQUADRO, QUADRADO 300 X 300 MM</t>
  </si>
  <si>
    <t>RALO FOFO COM REQUADRO, QUADRADO 400 X 400 MM</t>
  </si>
  <si>
    <t>RALO FOFO SEMIESFERICO, 100 MM, PARA LAJES/ CALHAS</t>
  </si>
  <si>
    <t>RALO FOFO SEMIESFERICO, 150 MM, PARA LAJES/ CALHAS</t>
  </si>
  <si>
    <t>RALO FOFO SEMIESFERICO, 200 MM, PARA LAJES/ CALHAS</t>
  </si>
  <si>
    <t>RALO FOFO SEMIESFERICO, 75 MM, PARA LAJES/ CALHAS</t>
  </si>
  <si>
    <t>RALO SECO / RALO DE PASSAGEM EM PVC, QUADRADO, 100 X 100 X 53 MM, SAIDA 40 MM, COM GRELHA BRANCA</t>
  </si>
  <si>
    <t>RALO SECO CONICO, PVC, 100 X 40 MM, COM GRELHA QUADRADA BRANCA</t>
  </si>
  <si>
    <t>RALO SECO CONICO, PVC, 100 X 40 MM, COM GRELHA REDONDA BRANCA</t>
  </si>
  <si>
    <t>RALO SIFONADO QUADRADO, PVC, 100 X 53 MM, SAIDA 40 MM, COM GRELHA QUADRADA BRANCA</t>
  </si>
  <si>
    <t>RALO SIFONADO REDONDO CONICO, PVC, 100 X 40 MM, COM GRELHA REDONDA BRANCA</t>
  </si>
  <si>
    <t>REBOLO ABRASIVO RETO DE USO GERAL GRAO 36, DE 6 X 1" (DIAMETRO X ESPESSURA)</t>
  </si>
  <si>
    <t>REBOLO ABRASIVO RETO DE USO GERAL GRAO 36, DE 6 X 3/4" (DIAMETRO X ESPESSURA)</t>
  </si>
  <si>
    <t>RECICLADORA DE ASFALTO A FRIO SOBRE RODAS, LARG. FRESAGEM 2,00 M, POT. 315 KW/422 HP</t>
  </si>
  <si>
    <t>REDUCAO CONCENTRICA PARA ELETROCALHA, PERFURADA, EM CHAPA DE ACO GALVANIZADO ESPESSURA #14, (700 X 600 MM) X 50 MM, SEM VIROLA, SEM TAMPA</t>
  </si>
  <si>
    <t>REDUCAO CONCENTRICA PARA ELETROCALHA, PERFURADA, EM CHAPA DE ACO GALVANIZADO ESPESSURA #14, (800 X 700 MM) X 50 MM, SEM VIROLA, SEM TAMPA</t>
  </si>
  <si>
    <t>REDUCAO CONCENTRICA PARA ELETROCALHA, PERFURADA, EM CHAPA DE ACO GALVANIZADO ESPESSURA #16, (500 X 400 MM) X 50 MM (L X A), SEM VIROLA, SEM TAMPA</t>
  </si>
  <si>
    <t>REDUCAO CONCENTRICA PARA ELETROCALHA, PERFURADA, EM CHAPA DE ACO GALVANIZADO ESPESSURA #16, (600 X 500 MM) X 50 MM, SEM VIROLA, SEM TAMPA</t>
  </si>
  <si>
    <t>REDUCAO CONCENTRICA PARA ELETROCALHA, PERFURADA, EM CHAPA DE ACO GALVANIZADO ESPESSURA #18, (300 X 250 MM) X 50 MM (L X A), SEM VIROLA, SEM TAMPA</t>
  </si>
  <si>
    <t>REDUCAO CONCENTRICA PARA ELETROCALHA, PERFURADA, EM CHAPA DE ACO GALVANIZADO ESPESSURA #18, (400 X 300 MM) X 50 MM (L X A), SEM VIROLA, SEM TAMPA</t>
  </si>
  <si>
    <t>REDUCAO CONCENTRICA PARA ELETROCALHA, PERFURADA, EM CHAPA DE ACO GALVANIZADO ESPESSURA #22, (100 X 75 MM) X 50 MM (L X A), SEM VIROLA, SEM TAMPA</t>
  </si>
  <si>
    <t>REDUCAO CONCENTRICA PARA ELETROCALHA, PERFURADA, EM CHAPA DE ACO GALVANIZADO ESPESSURA #22, (125 X100 MM) X 50 MM (L X A), SEM VIROLA, SEM TAMPA</t>
  </si>
  <si>
    <t>REDUCAO CONCENTRICA PARA ELETROCALHA, PERFURADA, EM CHAPA DE ACO GALVANIZADO ESPESSURA #22, (150 X125 MM) X 50 MM (L X A), SEM VIROLA, SEM TAMPA</t>
  </si>
  <si>
    <t>REDUCAO CONCENTRICA PARA ELETROCALHA, PERFURADA, EM CHAPA DE ACO GALVANIZADO ESPESSURA #22, (200 X 150 MM) X 50 MM (L X A), SEM VIROLA, SEM TAMPA</t>
  </si>
  <si>
    <t>REDUCAO CONCENTRICA PARA ELETROCALHA, PERFURADA, EM CHAPA DE ACO GALVANIZADO ESPESSURA #22, (250 X 200 MM) X 50 MM (L X A), SEM VIROLA, SEM TAMPA</t>
  </si>
  <si>
    <t>REDUCAO CONCENTRICA PARA ELETROCALHA, PERFURADA, EM CHAPA DE ACO GALVANIZADO ESPESSURA #22, (75 X 50 MM) X 50 MM (L X A), SEM VIROLA, SEM TAMPA</t>
  </si>
  <si>
    <t>REDUCAO EXCENTRICA PVC, DN 100 X 50 MM, PARA ESGOTO PREDIAL</t>
  </si>
  <si>
    <t>REDUCAO EXCENTRICA PVC, DN 100 X 75 MM, PARA ESGOTO PREDIAL</t>
  </si>
  <si>
    <t>REDUCAO EXCENTRICA PVC, DN 75 X 50 MM, PARA ESGOTO PREDIAL</t>
  </si>
  <si>
    <t>REDUCAO EXCENTRICA PVC, SERIE R, DN 100 X 75 MM, PARA ESGOTO PREDIAL</t>
  </si>
  <si>
    <t>REDUCAO EXCENTRICA PVC, SERIE R, DN 150 X 100 MM, PARA ESGOTO PREDIAL</t>
  </si>
  <si>
    <t>REDUCAO EXCENTRICA PVC, SERIE R, DN 75 X 50 MM, PARA ESGOTO PREDIAL</t>
  </si>
  <si>
    <t>REDUCAO FIXA TIPO STORZ, ENGATE RAPIDO 2.1/2" X 1.1/2", EM LATAO, PARA INSTALACAO PREDIAL COMBATE A INCENDIO PREDIAL</t>
  </si>
  <si>
    <t>REDUCAO PVC PBA, JE, PB, DN 100 X 50 / DE 110 X 60 MM, PARA REDE DE AGUA</t>
  </si>
  <si>
    <t>REDUCAO PVC PBA, JE, PB, DN 100 X 75 / DE 110 X 85 MM, PARA REDE DE AGUA</t>
  </si>
  <si>
    <t>REDUCAO PVC PBA, JE, PB, DN 75 X 50 / DE 85 X 60 MM, PARA REDE DE AGUA</t>
  </si>
  <si>
    <t>REGISTRO DE ESFERA DE PASSEIO, PVC PARA POLIETILENO, 20 MM</t>
  </si>
  <si>
    <t>REGISTRO DE ESFERA PVC, COM BORBOLETA, COM ROSCA EXTERNA, DE 3/4"</t>
  </si>
  <si>
    <t>REGISTRO DE ESFERA PVC, COM CABECA QUADRADA, COM ROSCA EXTERNA, 1/2"</t>
  </si>
  <si>
    <t>REGISTRO DE ESFERA PVC, COM CABECA QUADRADA, COM ROSCA EXTERNA, 3/4"</t>
  </si>
  <si>
    <t>REGISTRO DE ESFERA, PVC, COM VOLANTE, VS, ROSCAVEL, DN 1 1/2", COM CORPO DIVIDIDO</t>
  </si>
  <si>
    <t>REGISTRO DE ESFERA, PVC, COM VOLANTE, VS, ROSCAVEL, DN 1 1/4", COM CORPO DIVIDIDO</t>
  </si>
  <si>
    <t>REGISTRO DE ESFERA, PVC, COM VOLANTE, VS, ROSCAVEL, DN 1", COM CORPO DIVIDIDO</t>
  </si>
  <si>
    <t>REGISTRO DE ESFERA, PVC, COM VOLANTE, VS, ROSCAVEL, DN 2", COM CORPO DIVIDIDO</t>
  </si>
  <si>
    <t>REGISTRO DE ESFERA, PVC, COM VOLANTE, VS, ROSCAVEL, DN 3/4", COM CORPO DIVIDIDO</t>
  </si>
  <si>
    <t>REGISTRO DE ESFERA, PVC, COM VOLANTE, VS, SOLDAVEL, DN 20 MM, COM CORPO DIVIDIDO</t>
  </si>
  <si>
    <t>REGISTRO DE ESFERA, PVC, COM VOLANTE, VS, SOLDAVEL, DN 25 MM, COM CORPO DIVIDIDO</t>
  </si>
  <si>
    <t>REGISTRO DE ESFERA, PVC, COM VOLANTE, VS, SOLDAVEL, DN 32 MM, COM CORPO DIVIDIDO</t>
  </si>
  <si>
    <t>REGISTRO DE ESFERA, PVC, COM VOLANTE, VS, SOLDAVEL, DN 40 MM, COM CORPO DIVIDIDO</t>
  </si>
  <si>
    <t>REGISTRO DE ESFERA, PVC, COM VOLANTE, VS, SOLDAVEL, DN 50 MM, COM CORPO DIVIDIDO</t>
  </si>
  <si>
    <t>REGISTRO DE ESFERA, PVC, COM VOLANTE, VS, SOLDAVEL, DN 60 MM, COM CORPO DIVIDIDO</t>
  </si>
  <si>
    <t>REGISTRO DE PRESSAO PVC, ROSCAVEL, VOLANTE SIMPLES, DE 1/2"</t>
  </si>
  <si>
    <t>REGISTRO DE PRESSAO PVC, ROSCAVEL, VOLANTE SIMPLES, DE 3/4"</t>
  </si>
  <si>
    <t>REGISTRO DE PRESSAO PVC, SOLDAVEL, VOLANTE SIMPLES, DE 20 MM</t>
  </si>
  <si>
    <t>REGISTRO DE PRESSAO PVC, SOLDAVEL, VOLANTE SIMPLES, DE 25 MM</t>
  </si>
  <si>
    <t>REGISTRO GAVETA BRUTO EM LATAO FORJADO, BITOLA 1 1/2"</t>
  </si>
  <si>
    <t>REGISTRO GAVETA BRUTO EM LATAO FORJADO, BITOLA 1/2"</t>
  </si>
  <si>
    <t>REGISTRO GAVETA BRUTO EM LATAO FORJADO, BITOLA 2"</t>
  </si>
  <si>
    <t>REGISTRO GAVETA BRUTO EM LATAO FORJADO, BITOLA 3/4"</t>
  </si>
  <si>
    <t>REGISTRO GAVETA BRUTO EM LATAO FORJADO, BITOLA 4"</t>
  </si>
  <si>
    <t>REGISTRO GAVETA COM ACABAMENTO E CANOPLA CROMADOS, SIMPLES, BITOLA 1 1/2"</t>
  </si>
  <si>
    <t>REGISTRO GAVETA COM ACABAMENTO E CANOPLA CROMADOS, SIMPLES, BITOLA 1"</t>
  </si>
  <si>
    <t>REGISTRO OU REGULADOR DE GAS COZINHA, VAZAO DE 2 KG/H, 2,8 KPA</t>
  </si>
  <si>
    <t>REGISTRO PRESSAO BRUTO EM LATAO FORJADO, BITOLA 1/2"</t>
  </si>
  <si>
    <t>REGISTRO PRESSAO BRUTO EM LATAO FORJADO, BITOLA 3/4"</t>
  </si>
  <si>
    <t>REGISTRO PRESSAO COM ACABAMENTO E CANOPLA CROMADA, SIMPLES, BITOLA 1/2"</t>
  </si>
  <si>
    <t>REGUA DE ALUMINIO PARA PEDREIRO 2 M X *25,5* MM</t>
  </si>
  <si>
    <t>REGUA VIBRADORA DUPLA PARA CONCRETO A GASOLINA 5,5 HP, PESO DE 60 KG, COMPRIMENTO 4 M</t>
  </si>
  <si>
    <t>RELE FOTOELETRICO INTERNO E EXTERNO BIVOLT 1000 W, DE CONECTOR, SEM BASE</t>
  </si>
  <si>
    <t>RELE TERMICO BIMETAL PARA USO EM MOTORES TRIFASICOS, TENSAO 380 V, POTENCIA ATE 15 CV, CORRENTE NOMINAL MAXIMA 22 A</t>
  </si>
  <si>
    <t>RESINA ACRILICA PREMIUM BASE AGUA - COR BRANCA</t>
  </si>
  <si>
    <t>RESPIRADOR / MASCARA SEMI FACIAL COM UMA VALVULA DE INALACAO E DUAS DE EXALACAO, PROTECAO CONTRA VAPORES ORGANICOS E GASES ACIDOS (1 FILTRO INCLUIDO)</t>
  </si>
  <si>
    <t>RESPIRADOR DESCARTAVEL SEM VALVULA DE EXALACAO, PFF 1</t>
  </si>
  <si>
    <t>RETARDO PARA CORDEL DETONANTE</t>
  </si>
  <si>
    <t>RETROESCAVADEIRA SOBRE RODAS COM CARREGADEIRA, TRACAO 4 X 2, POTENCIA LIQUIDA 79 HP, PESO OPERACIONAL MINIMO DE 6570 KG, CAPACIDADE DA CARREGADEIRA DE 1,00 M3 E DA RETROESCAVADEIRA MINIMA DE 0,20 M3, PROFUNDIDADE DE ESCAVACAO MAXIMA DE 4,37 M</t>
  </si>
  <si>
    <t>RETROESCAVADEIRA SOBRE RODAS COM CARREGADEIRA, TRACAO 4 X 4, POTENCIA LIQUIDA 72 HP, PESO OPERACIONAL MINIMO DE 7140 KG, CAPACIDADE MINIMA DA CARREGADEIRA DE 0,79 M3 E DA RETROESCAVADEIRA MINIMA DE 0,18 M3, PROFUNDIDADE DE ESCAVACAO MAXIMA DE 4,50 M</t>
  </si>
  <si>
    <t>REVESTIMENTO DE PAREDE EM GRANILITE, MARMORITE OU GRANITINA - ESP = 5 MM (INCLUSO EXECUCAO)</t>
  </si>
  <si>
    <t>REVESTIMENTO DE PAREDE EM GRANILITE, MARMORITE OU GRANITINA COLORIDO - ESP = 5 MM (INCLUSO EXECUCAO)</t>
  </si>
  <si>
    <t>REVESTIMENTO EM CERAMICA ESMALTADA PARA FACHADAS, PECAS NO FORMATO APROX. *5 X 15* CM, FORNECIDAS EM PLACAS COM PECAS UNIDAS EM PONTOS</t>
  </si>
  <si>
    <t>REVESTIMENTO EM CERAMICA ESMALTADA PARA FACHADAS, PECAS NO FORMATO APROX. *7 X 26* CM, FORNECIDAS EM PLACAS COM PECAS UNIDAS EM PONTOS</t>
  </si>
  <si>
    <t>REVESTIMENTO EM CERAMICA ESMALTADA, FORMATO MAIOR A 2025 CM2</t>
  </si>
  <si>
    <t>REVESTIMENTO EPOXI DE ALTA RESISTENCIA QUIMICA, ISENTO DE SOLVENTES, BICOMPONENTE</t>
  </si>
  <si>
    <t>REVESTIMENTO PARA ESCADA EM GRANILITE, MARMORITE OU GRANITINA ESP = 8 MM (INCLUSO EXECUCAO)</t>
  </si>
  <si>
    <t>RIPA APARELHADA *1,5 X 5* CM, EM MACARANDUBA/MASSARANDUBA, ANGELIM OU EQUIVALENTE DA REGIAO</t>
  </si>
  <si>
    <t>RIPA NAO APARELHADA *1 X 3* CM, EM MACARANDUBA/MASSARANDUBA, ANGELIM OU EQUIVALENTE DA REGIAO - BRUTA</t>
  </si>
  <si>
    <t>RIPA NAO APARELHADA, *1,5 X 5* CM, EM MACARANDUBA/MASSARANDUBA, ANGELIM OU EQUIVALENTE DA REGIAO - BRUTA</t>
  </si>
  <si>
    <t>RISCADOR DE FORMICA COM COMPRIMENTO *16* CM E ALTURA *5* CM</t>
  </si>
  <si>
    <t>RODAFORRO EM PVC, PARA FORRO DE PVC, COMPRIMENTO 6 M</t>
  </si>
  <si>
    <t>RODAPE ARDOSIA, CINZA, 10 CM, E= *1CM</t>
  </si>
  <si>
    <t>RODAPE DE BORRACHA LISO, H = *70* MM, E = *2* MM, PARA ARGAMASSA, PRETO</t>
  </si>
  <si>
    <t>RODAPE DE MADEIRA MACICA CUMARU/IPE CHAMPANHE OU EQUIVALENTE DA REGIAO, *1,5 X 7 CM</t>
  </si>
  <si>
    <t>RODAPE EM MARMORE, POLIDO, BRANCO COMUM, L= *7* CM, E= *2* CM, CORTE RETO</t>
  </si>
  <si>
    <t>RODAPE EM POLIESTIRENO, BRANCO, H = *5* CM, E = *1,5* CM</t>
  </si>
  <si>
    <t>RODAPE OU RODABANCADA EM GRANITO, POLIDO, TIPO ANDORINHA/ QUARTZ/ CASTELO/ CORUMBA OU OUTROS EQUIVALENTES DA REGIAO, H= 10 CM, E= *2,0* CM</t>
  </si>
  <si>
    <t>RODAPE PLANO PARA PISO VINILICO, H = 5 CM</t>
  </si>
  <si>
    <t>RODAPE PRE-MOLDADO DE GRANILITE, MARMORITE OU GRANITINA L = 10 CM</t>
  </si>
  <si>
    <t>RODIZIO TIPO NAPOLEAO PARA JANELAS DE CORRER, EM ZAMAC, COMPRIMENTO DE APROX 60 CM, COM ROLAMENTO EM ACO</t>
  </si>
  <si>
    <t>RODO PARA CHAO 40 CM, COM BORRACHA DUPLA E CABO</t>
  </si>
  <si>
    <t>ROLDANA CONCAVA DUPLA, 4 RODAS, EM ZAMAC COM CHAPA DE LATAO, ROLAMENTOS EM ACO, PARA PORTAS E JANELAS DE CORRER</t>
  </si>
  <si>
    <t>ROLDANA CONCAVA DUPLA, 4 RODAS, PARA PORTA DE CORRER, EM ZAMAC COM CHAPA DE ACO, ROLAMENTO INTERNO BLINDADO DE ACO REVESTIDO EM NYLON</t>
  </si>
  <si>
    <t>ROLDANA PLASTICA COM PREGO, TAMANHO 30 X 30 MM, PARA INSTALACAO ELETRICA APARENTE</t>
  </si>
  <si>
    <t>ROLO COMPACTADOR DE PNEUS, ESTATICO, PRESSAO VARIAVEL, POTENCIA 111 HP, PESO SEM/COM LASTRO 9,5/26,0 T, LARGURA DE ROLAGEM 1,90 M</t>
  </si>
  <si>
    <t>ROLO COMPACTADOR PE DE CARNEIRO VIBRATORIO, POTENCIA 125 HP, PESO OPERACIONAL SEM/COM LASTRO 11,95/13,30 T, IMPACTO DINAMICO 38,5/22,5 T, LARGURA DE TRABALHO 2,15 M</t>
  </si>
  <si>
    <t>ROLO COMPACTADOR VIBRATORIO DE UM CILINDRO, ACO LISO, POTENCIA 80 HP, PESO OPERACIONAL MAXIMO 8,1 T, IMPACTO DINAMICO 16,15/9,5 T, LARGURA TRABALHO 1,68 M</t>
  </si>
  <si>
    <t>ROLO COMPACTADOR VIBRATORIO PE DE CARNEIRO, COM CONTROLE REMOTO POR RADIO, POTENCIA 12,5 KW, PESO OPERACIONAL DE 1,675 T, LARGURA DE TRABALHO 0,85 M</t>
  </si>
  <si>
    <t>ROLO COMPACTADOR VIBRATORIO REBOCAVEL, CILINDRO DE ACO LISO, POTENCIA DE TRACAO DE 65 CV, PESO DE 4,7 T, IMPACTO DINAMICO TOTAL DE 18,3 T, LARGURA DO ROLO 1,67 M</t>
  </si>
  <si>
    <t>ROLO COMPACTADOR VIBRATORIO TANDEM, ACO LISO, POTENCIA 125 HP, PESO SEM/COM LASTRO 10,20/11,65 T, LARGURA DE TRABALHO 1,73 M</t>
  </si>
  <si>
    <t>ROLO COMPACTADOR VIBRATORIO TANDEM, ACO LISO, POTENCIA 58 CV, PESO SEM/COM LASTRO 6,5/9,4 T, LARGURA DE TRABALHO 1,20 M</t>
  </si>
  <si>
    <t>ROLO DE ESPUMA POLIESTER, 23 CM X 68 MM (COMPRIMENTO X DIAMETRO), SEM CABO</t>
  </si>
  <si>
    <t>ROLO DE ESPUMA POLIESTER, 9 CM X 10 MM, COM CABO</t>
  </si>
  <si>
    <t>ROLO DE LA DE CARNEIRO 25 MM X 23 CM (ALTURA DA LA X COMPRIMENTO), SEM CABO</t>
  </si>
  <si>
    <t>ROSETA QUADRADA, SEM FUROS, EM ACO INOX POLIDO, LARGURA APROXIMADA DE 50 MM, PARA FECHADURA DE PORTA - PARAFUSOS INCLUIDOS</t>
  </si>
  <si>
    <t>ROSETA REDONDA DE SOBREPOR, SEM FUROS, EM ACO INOX POLIDO, DIAMETRO APROXIMADO DE 50 MM, PARA FECHADURA DE PORTA - PARAFUSOS INCLUIDOS</t>
  </si>
  <si>
    <t>ROTACAO DIAGONAL DUPLA, APARELHO TRIPLO, EM TUBO DE ACO CARBONO, PINTURA NO PROCESSO ELETROSTATICO - EQUIPAMENTO DE GINASTICA PARA ACADEMIA AO AR LIVRE / ACADEMIA DA TERCEIRA IDADE - ATI</t>
  </si>
  <si>
    <t>ROTACAO VERTICAL DUPLO, EM TUBO DE ACO CARBONO, PINTURA NO PROCESSO ELETROSTATICO - EQUIPAMENTO DE GINASTICA PARA ACADEMIA AO AR LIVRE / ACADEMIA DA TERCEIRA IDADE - ATI</t>
  </si>
  <si>
    <t>RUFO EXTERNO DE CHAPA DE ACO GALVANIZADA NUM 26, CORTE 25 CM</t>
  </si>
  <si>
    <t>RUFO EXTERNO DE CHAPA DE ACO GALVANIZADA NUM 26, CORTE 28 CM</t>
  </si>
  <si>
    <t>RUFO INTERNO DE CHAPA DE ACO GALVANIZADA NUM 26, CORTE 50 CM</t>
  </si>
  <si>
    <t>RUFO INTERNO/EXTERNO DE CHAPA DE ACO GALVANIZADA NUM 24, CORTE 25 CM</t>
  </si>
  <si>
    <t>RUFO PARA TELHA ESTRUTURAL DE FIBROCIMENTO 1 ABA (SEM AMIANTO)</t>
  </si>
  <si>
    <t>RUFO PARA TELHA ONDULADA DE FIBROCIMENTO, E = 6 MM, ABA *260* MM, COMPRIMENTO 1100 MM (SEM AMIANTO)</t>
  </si>
  <si>
    <t>SABONETEIRA DE PAREDE EM METAL CROMADO</t>
  </si>
  <si>
    <t>SABONETEIRA PLASTICA TIPO DISPENSER PARA SABONETE LIQUIDO COM RESERVATORIO 800 A 1500 ML</t>
  </si>
  <si>
    <t>SACO DE RAFIA PARA ENTULHO, NOVO, LISO (SEM CLICHE), *60 X 90* CM</t>
  </si>
  <si>
    <t>SAIBRO PARA ARGAMASSA (COLETADO NO COMERCIO)</t>
  </si>
  <si>
    <t>SAPATA DE PVC ADITIVADO NERVURADO D = 6 POLEGADAS</t>
  </si>
  <si>
    <t>SAPATA DE PVC ADITIVADO NERVURADO D = 8 POLEGADAS</t>
  </si>
  <si>
    <t>SAPATILHA EM ACO GALVANIZADO PARA CABOS COM DIAMETRO NOMINAL ATE 5/8"</t>
  </si>
  <si>
    <t>SARRAFO *2,5 X 5* CM EM PINUS, MISTA OU EQUIVALENTE DA REGIAO - BRUTA</t>
  </si>
  <si>
    <t>SARRAFO APARELHADO *2 X 10* CM, EM MACARANDUBA/MASSARANDUBA, ANGELIM OU EQUIVALENTE DA REGIAO</t>
  </si>
  <si>
    <t>SARRAFO NAO APARELHADO *2,5 X 5* CM, EM MACARANDUBA/MASSARANDUBA, ANGELIM, PEROBA-ROSA OU EQUIVALENTE DA REGIAO - BRUTA</t>
  </si>
  <si>
    <t>SELADOR HORIZONTAL PARA FITA DE ACO 1" (25 MM)</t>
  </si>
  <si>
    <t>SELANTE A BASE DE ALCATRAO E POLIURETANO PARA JUNTAS HORIZONTAIS</t>
  </si>
  <si>
    <t>SELANTE ACRILICO PARA TRATAMENTO / ACABAMENTO SUPERFICIAL DE CONCRETO ESTAMPADO, APARENTE, PEDRAS E OUTROS</t>
  </si>
  <si>
    <t>SELANTE DE BASE ASFALTICA PARA VEDACAO</t>
  </si>
  <si>
    <t>SELANTE MONOCOMPONENTE A BASE DE SILICONE DE BAIXO MODULO, PARA JUNTAS DE PAVIMENTACAO</t>
  </si>
  <si>
    <t>SELANTE TIPO VEDA CALHA PARA METAL E FIBROCIMENTO</t>
  </si>
  <si>
    <t>SELIM PVC, COM TRAVA, JE, 90 GRAUS, DN 125 X 100 MM OU 150 X 100 MM, PARA REDE COLETORA ESGOTO</t>
  </si>
  <si>
    <t>SEMIRREBOQUE COM TRES EIXOS EM TANDEM TIPO BASCULANTE COM CACAMBA METALICA 18 M3 (INCLUI MONTAGEM, NAO INCLUI CAVALO MECANICO)</t>
  </si>
  <si>
    <t>SEMIRREBOQUE COM TRES EIXOS, PARA TRANSPORTE DE CARGA SECA, DIMENSOES APROXIMADAS 2,60 X 12,50 X 0,50 M (NAO INCLUI CAVALO MECANICO)</t>
  </si>
  <si>
    <t>SENSOR DE PRESENCA BIVOLT COM FOTOCELULA PARA QUALQUER TIPO DE LAMPADA, POTENCIA MAXIMA *1000* W, USO EXTERNO</t>
  </si>
  <si>
    <t>SENSOR DE PRESENCA BIVOLT DE PAREDE COM FOTOCELULA PARA QUALQUER TIPO DE LAMPADA POTENCIA MAXIMA *1000* W, USO INTERNO</t>
  </si>
  <si>
    <t>SENSOR DE PRESENCA BIVOLT DE PAREDE SEM FOTOCELULA PARA QUALQUER TIPO DE LAMPADA POTENCIA MAXIMA *1000* W, USO INTERNO</t>
  </si>
  <si>
    <t>SENSOR DE PRESENCA BIVOLT DE TETO COM FOTOCELULA PARA QUALQUER TIPO DE LAMPADA POTENCIA MAXIMA *1000* W, USO INTERNO</t>
  </si>
  <si>
    <t>SENSOR DE PRESENCA BIVOLT DE TETO SEM FOTOCELULA PARA QUALQUER TIPO DE LAMPADA POTENCIA MAXIMA *900* W, USO INTERNO</t>
  </si>
  <si>
    <t>SERRALHEIRO (MENSALISTA)</t>
  </si>
  <si>
    <t>SERROTE PROFISSIONAL EM ACO TEMPERADO 20", CABO DE MADEIRA</t>
  </si>
  <si>
    <t>SERVENTE DE OBRAS (MENSALISTA)</t>
  </si>
  <si>
    <t>SERVICO DE BOMBEAMENTO DE CONCRETO COM CONSUMO MINIMO DE 40 M3, (DISPONIBILIZACAO DE BOMBA), SEM O LANCAMENTO</t>
  </si>
  <si>
    <t>SIFAO EM METAL CROMADO PARA PIA AMERICANA, 1.1/2 X 1.1/2"</t>
  </si>
  <si>
    <t>SIFAO EM METAL CROMADO PARA PIA AMERICANA, 1.1/2 X 2"</t>
  </si>
  <si>
    <t>SIFAO EM METAL CROMADO PARA TANQUE, 1.1/4 X 1.1/2"</t>
  </si>
  <si>
    <t>SIFAO PLASTICO EXTENSIVEL UNIVERSAL, TIPO COPO</t>
  </si>
  <si>
    <t>SIFAO PLASTICO TIPO COPO PARA PIA AMERICANA 1.1/2 X 1.1/2"</t>
  </si>
  <si>
    <t>SIFAO PLASTICO TIPO COPO PARA PIA OU LAVATORIO, 1 X 1.1/2"</t>
  </si>
  <si>
    <t>SIFAO PLASTICO TIPO COPO PARA TANQUE, 1.1/4 X 1.1/2"</t>
  </si>
  <si>
    <t>SILICA ATIVA PARA ADICAO EM CONCRETO E ARGAMASSA</t>
  </si>
  <si>
    <t>SIMULADOR DE CAMINHADA TRIPLO, EM TUBO DE ACO CARBONO, PINTURA NO PROCESSO ELETROSTATICO - EQUIPAMENTO DE GINASTICA PARA ACADEMIA AO AR LIVRE / ACADEMIA DA TERCEIRA IDADE - ATI</t>
  </si>
  <si>
    <t>SIMULADOR DE CAVALGADA TRIPLO, EM TUBO DE ACO CARBONO, PINTURA NO PROCESSO ELETROSTATICO - EQUIPAMENTO DE GINASTICA PARA ACADEMIA AO AR LIVRE / ACADEMIA DA TERCEIRA IDADE - ATI</t>
  </si>
  <si>
    <t>SIMULADOR DE REMO INDIVIDUAL, EM TUBO DE ACO CARBONO, PINTURA NO PROCESSO ELETROSTATICO - EQUIPAMENTO DE GINASTICA PARA ACADEMIA AO AR LIVRE / ACADEMIA DA TERCEIRA IDADE - ATI</t>
  </si>
  <si>
    <t>SINALIZADOR NOTURNO SIMPLES PARA PARA-RAIOS, SEM RELE FOTOELETRICO</t>
  </si>
  <si>
    <t>SISAL EM FIBRA / ESTOPA SISAL PARA GESSO</t>
  </si>
  <si>
    <t>SOLDA EM BARRA DE ESTANHO-CHUMBO 50/50</t>
  </si>
  <si>
    <t>SOLDA EM VARETA FOSCOPER, D = *2,5* MM X COMPRIMENTO 500 MM</t>
  </si>
  <si>
    <t>SOLDA ESTANHO/COBRE PARA CONEXOES DE COBRE, FIO 2,5 MM, CARRETEL 500 GR (SEM CHUMBO)</t>
  </si>
  <si>
    <t>SOLDADOR (MENSALISTA)</t>
  </si>
  <si>
    <t>SOLDADOR ELETRICO (PARA SOLDA A SER TESTADA COM RAIOS "X") (HORISTA)</t>
  </si>
  <si>
    <t>SOLDADOR ELETRICO (PARA SOLDA A SER TESTADA COM RAIOS "X") (MENSALISTA)</t>
  </si>
  <si>
    <t>SOLEIRA PRE-MOLDADA EM GRANILITE, MARMORITE OU GRANITINA, L = *15 CM</t>
  </si>
  <si>
    <t>SOLEIRA/ PEITORIL EM MARMORE, POLIDO, BRANCO COMUM, L= *15* CM, E= *2* CM, CORTE RETO</t>
  </si>
  <si>
    <t>SOLEIRA/ TABEIRA EM MARMORE, POLIDO, BRANCO COMUM, L= 5 CM, E= *2,0* CM</t>
  </si>
  <si>
    <t>SOLUCAO ASFALTICA ELASTOMERICA PARA IMPRIMACAO, APLICACAO A FRIO</t>
  </si>
  <si>
    <t>SOQUETE DE BAQUELITE BASE E27, PARA LAMPADAS</t>
  </si>
  <si>
    <t>SOQUETE DE PORCELANA BASE E27, FIXO DE TETO, PARA LAMPADAS</t>
  </si>
  <si>
    <t>SOQUETE DE PORCELANA BASE E27, PARA USO AO TEMPO, PARA LAMPADAS</t>
  </si>
  <si>
    <t>SOQUETE DE PVC / TERMOPLASTICO BASE E27, COM CHAVE, PARA LAMPADAS</t>
  </si>
  <si>
    <t>SOQUETE DE PVC / TERMOPLASTICO BASE E27, COM RABICHO, PARA LAMPADAS</t>
  </si>
  <si>
    <t>SPRINKLER TIPO PENDENTE, BULBO AMARELO DE RESPOSTA RAPIDA, 79 GRAUS CELSIUS, ACABAMENTO CROMADO, D = 20 MM (3/4")</t>
  </si>
  <si>
    <t>SPRINKLER TIPO PENDENTE, BULBO AMARELO DE RESPOSTA RAPIDA, 79 GRAUS CELSIUS, ACABAMENTO NATURAL OU CROMADO, D = 15 MM (1/2")</t>
  </si>
  <si>
    <t>SPRINKLER TIPO PENDENTE, BULBO AMARELO DE RESPOSTA RAPIDA, 79 GRAUS CELSIUS, ACABAMENTO NATURAL, D = 20 MM (3/4")</t>
  </si>
  <si>
    <t>SPRINKLER TIPO PENDENTE, BULBO VERMELHO DE RESPOSTA RAPIDA, 68 GRAUS CELSIUS, ACABAMENTO CROMADO, D = 15 MM (1/2")</t>
  </si>
  <si>
    <t>SPRINKLER TIPO PENDENTE, BULBO VERMELHO DE RESPOSTA RAPIDA, 68 GRAUS CELSIUS, ACABAMENTO CROMADO, D = 20 MM (3/4")</t>
  </si>
  <si>
    <t>SPRINKLER TIPO PENDENTE, BULBO VERMELHO DE RESPOSTA RAPIDA, 68 GRAUS CELSIUS, ACABAMENTO NATURAL, D = 20 MM (3/4")</t>
  </si>
  <si>
    <t>SPRINKLER TIPO PENDENTE, BULBO VERMELHO RESPOSTA RAPIDA, 68 GRAUS CELSIUS, ACABAMENTO NATURAL, D = 15 MM (1/2")</t>
  </si>
  <si>
    <t>SUPORTE "Y" PARA FITA PERFURADA</t>
  </si>
  <si>
    <t>SUPORTE DE FIXACAO PARA ESPELHO / PLACA 4" X 4", PARA 6 MODULOS, PARA INSTALACAO DE TOMADAS E INTERRUPTORES (SOMENTE SUPORTE)</t>
  </si>
  <si>
    <t>SUPORTE EM ACO GALVANIZADO PARA TRANSFORMADOR PARA POSTE DUPLO T 185 X 95 MM, CHAPA DE 5/16"</t>
  </si>
  <si>
    <t>SUPORTE GUIA SIMPLES COM ROLDANA EM POLIPROPILENO PARA CHUMBAR, H = 20 CM</t>
  </si>
  <si>
    <t>SUPORTE ISOLADOR SIMPLES DIAMETRO NOMINAL 5/16", COM ROSCA SOBERBA E BUCHA</t>
  </si>
  <si>
    <t>SUPORTE MANUAL PARA LIXA, PLASTICO, COM 230 X 80 MM (COMPRIMENTO X LARGURA)</t>
  </si>
  <si>
    <t>SUPORTE METALICO PARA CALHA PLUVIAL, ZINCADO, DOBRADO, DIAMETRO ENTRE 119 E 170 MM, PARA DRENAGEM PLUVIAL PREDIAL</t>
  </si>
  <si>
    <t>SUPORTE PARA TUBO DIAMETRO NOMINAL 2", COM ROSCA MECANICA</t>
  </si>
  <si>
    <t>SURF DUPLO, EM TUBO DE ACO CARBONO, PINTURA NO PROCESSO ELETROSTATICO - EQUIPAMENTO DE GINASTICA PARA ACADEMIA AO AR LIVRE / ACADEMIA DA TERCEIRA IDADE - ATI</t>
  </si>
  <si>
    <t>TABUA *2,5 X 15 CM EM PINUS, MISTA OU EQUIVALENTE DA REGIAO - BRUTA</t>
  </si>
  <si>
    <t>TABUA *2,5 X 23* CM EM PINUS, MISTA OU EQUIVALENTE DA REGIAO - BRUTA</t>
  </si>
  <si>
    <t>TABUA *2,5 X 30 CM EM PINUS, MISTA OU EQUIVALENTE DA REGIAO - BRUTA</t>
  </si>
  <si>
    <t>TABUA APARELHADA *2,5 X 15* CM, EM MACARANDUBA/MASSARANDUBA, ANGELIM OU EQUIVALENTE DA REGIAO</t>
  </si>
  <si>
    <t>TABUA APARELHADA *2,5 X 25* CM, EM MACARANDUBA/MASSARANDUBA, ANGELIM OU EQUIVALENTE DA REGIAO</t>
  </si>
  <si>
    <t>TABUA APARELHADA *2,5 X 30* CM, EM MACARANDUBA/MASSARANDUBA, ANGELIM OU EQUIVALENTE DA REGIAO</t>
  </si>
  <si>
    <t>TABUA DE MADEIRA PARA PISO, CUMARU/IPE CHAMPANHE OU EQUIVALENTE DA REGIAO, ENCAIXE MACHO/FEMEA, *10 X 2* CM</t>
  </si>
  <si>
    <t>TABUA DE MADEIRA PARA PISO, CUMARU/IPE CHAMPANHE OU EQUIVALENTE DA REGIAO, ENCAIXE MACHO/FEMEA, *15 X 2* CM</t>
  </si>
  <si>
    <t>TABUA DE MADEIRA PARA PISO, IPE (CERNE) OU EQUIVALENTE DA REGIAO, ENCAIXE MACHO/FEMEA, *20 X 2* CM</t>
  </si>
  <si>
    <t>TABUA NAO APARELHADA *2,5 X 15* CM, EM MACARANDUBA/MASSARANDUBA, ANGELIM OU EQUIVALENTE DA REGIAO - BRUTA</t>
  </si>
  <si>
    <t>TABUA NAO APARELHADA *2,5 X 30* CM, EM MACARANDUBA/MASSARANDUBA, ANGELIM OU EQUIVALENTE DA REGIAO - BRUTA</t>
  </si>
  <si>
    <t>TACO DE MADEIRA PARA PISO, IPE (CERNE) OU EQUIVALENTE DA REGIAO, 7 X 42 CM, E = 2 CM</t>
  </si>
  <si>
    <t>TALA PARA EMENDA DE ELETROCALHA, SIMPLES / RETA, LISA OU PERFURADA, EM CHAPA DE ACO GALVANIZADO #22, ALTURA 50 MM</t>
  </si>
  <si>
    <t>TALABARTE DE SEGURANCA, 2 MOSQUETOES TRAVA DUPLA *53* MM DE ABERTURA, COM ABSORVEDOR DE ENERGIA</t>
  </si>
  <si>
    <t>TALHA MANUAL DE CORRENTE, CAPACIDADE DE 2 T COM ELEVACAO DE 3 M</t>
  </si>
  <si>
    <t>TALHADEIRA CHATA, DE ACO, 10"</t>
  </si>
  <si>
    <t>TALHADEIRA COM PUNHO DE PROTECAO *20 X 250* MM</t>
  </si>
  <si>
    <t>TAMPA CEGA EM PVC PARA CONDULETE 4 X 2"</t>
  </si>
  <si>
    <t>TAMPA DE CONCRETO ARMADO PARA FOSSA SEPTICA, DIAMETRO NOMINAL DE 3,00 M E ESPESSURA MINIMA DE 100 MM</t>
  </si>
  <si>
    <t>TAMPA DE CONCRETO ARMADO PARA FOSSA, D = *0,90* M, E = 0,05 M</t>
  </si>
  <si>
    <t>TAMPA DE CONCRETO ARMADO PARA FOSSA, D = *1,10* M, E = 0,05 M</t>
  </si>
  <si>
    <t>TAMPA DE CONCRETO ARMADO PARA FOSSA, D = *1,35* M, E = 0,05 M</t>
  </si>
  <si>
    <t>TAMPA DE CONCRETO ARMADO PARA FOSSA, D = 1,50 M, E = 0,05 M</t>
  </si>
  <si>
    <t>TAMPA DE CONCRETO ARMADO PARA FOSSA, D = 2,00 M, E = 0,05 M</t>
  </si>
  <si>
    <t>TAMPA DE CONCRETO ARMADO PARA FOSSA, D = 2,50 M, E = 0,05 M</t>
  </si>
  <si>
    <t>TAMPA DE CONCRETO ARMADO PARA POCO DE INSPECAO, COM FURO E TAMPINHA, DIAMETRO NOMINAL DE 3,00 M E ESPESSURA MINIMA DE 100 MM</t>
  </si>
  <si>
    <t>TAMPA DE CONCRETO ARMADO PARA POCO, COM FURO E TAMPINHA, D = *0,90* M, E = 0,05 M</t>
  </si>
  <si>
    <t>TAMPA DE CONCRETO ARMADO PARA POCO, COM FURO E TAMPINHA, D = *1,10* M, E = 0,05 M</t>
  </si>
  <si>
    <t>TAMPA DE CONCRETO ARMADO PARA POCO, COM FURO E TAMPINHA, D = *1,35* M, E = 0,05 M</t>
  </si>
  <si>
    <t>TAMPA DE CONCRETO ARMADO PARA POCO, COM FURO E TAMPINHA, D = 1,50 M, E = 0,05 M</t>
  </si>
  <si>
    <t>TAMPA DE CONCRETO ARMADO PARA POCO, COM FURO E TAMPINHA, D = 2,00 M, E = 0,05 M</t>
  </si>
  <si>
    <t>TAMPA DE CONCRETO ARMADO PARA POCO, COM FURO E TAMPINHA, D = 2,50 M, E = 0,05 M</t>
  </si>
  <si>
    <t>TAMPA PARA CONDULETE, EM PVC, PARA 1 INTERRUPTOR</t>
  </si>
  <si>
    <t>TAMPA PARA CONDULETE, EM PVC, PARA 1 MODULO RJ</t>
  </si>
  <si>
    <t>TAMPA PARA CONDULETE, EM PVC, PARA 2 MODULOS RJ</t>
  </si>
  <si>
    <t>TAMPA PARA CONDULETE, EM PVC, PARA TOMADA HEXAGONAL</t>
  </si>
  <si>
    <t>TAMPAO / CAP, ROSCA MACHO, DN 1", PARA TUBO PEX PARA INST. AGUA QUENTE/FRIA</t>
  </si>
  <si>
    <t>TAMPAO / CAP, ROSCA MACHO, DN 3/4", PARA TUBO PEX PARA INST. AGUA QUENTE/FRIA</t>
  </si>
  <si>
    <t>TAMPAO / TERMINAL / PLUG, D = 1 1/4", PARA DUTO CORRUGADO PEAD (CABEAMENTO SUBTERRANEO)</t>
  </si>
  <si>
    <t>TAMPAO / TERMINAL / PLUG, D = 2", PARA DUTO CORRUGADO PEAD (CABEAMENTO SUBTERRANEO)</t>
  </si>
  <si>
    <t>TAMPAO / TERMINAL / PLUG, D = 3", PARA DUTO CORRUGADO PEAD (CABEAMENTO SUBTERRANEO)</t>
  </si>
  <si>
    <t>TAMPAO / TERMINAL / PLUG, D = 4", PARA DUTO CORRUGADO PEAD (CABEAMENTO SUBTERRANEO)</t>
  </si>
  <si>
    <t>TAMPAO COM CORRENTE, EM LATAO, ENGATE RAPIDO 1 1/2", PARA INSTALACAO PREDIAL DE COMBATE A INCENDIO</t>
  </si>
  <si>
    <t>TAMPAO COM CORRENTE, EM LATAO, ENGATE RAPIDO 2 1/2", PARA INSTALACAO PREDIAL DE COMBATE A INCENDIO</t>
  </si>
  <si>
    <t>TAMPAO FOFO ARTICULADO P/ REGISTRO, COM BASE / REQUADRO, CLASSE A15 CARGA MAX 1,5 T, *200 X 200* MM (COM INSCRICAO EM RELEVO DO TIPO DE REDE)</t>
  </si>
  <si>
    <t>TAMPAO FOFO ARTICULADO P/ REGISTRO, COM BASE / REQUADRO, CLASSE A15 CARGA MAXIMA 1,5 T, *400 X 400* MM (COM INSCRICAO EM RELEVO DO TIPO DE REDE)</t>
  </si>
  <si>
    <t>TAMPAO FOFO ARTICULADO, COM BASE / REQUADRO, CLASSE B125 CARGA MAX 12,5 T, REDONDO, TAMPA 600 MM (COM INSCRICAO EM RELEVO DO TIPO DE REDE)</t>
  </si>
  <si>
    <t>TAMPAO FOFO ARTICULADO, COM BASE / REQUADRO, CLASSE D400 CARGA MAX 40 T, REDONDO, TAMPA 600 MM (COM INSCRICAO EM RELEVO DO TIPO DE REDE)</t>
  </si>
  <si>
    <t>TAMPAO FOFO SIMPLES COM BASE / REQUADRO, CLASSE A15 CARGA MAX. 1,5 T, 300 X 300 MM (COM INSCRICAO EM RELEVO DO TIPO DE REDE)</t>
  </si>
  <si>
    <t>TAMPAO FOFO SIMPLES COM BASE / REQUADRO, CLASSE A15 CARGA MAX. 1,5 T, 400 X 400 MM (COM INSCRICAO EM RELEVO DO TIPO DE REDE)</t>
  </si>
  <si>
    <t>TAMPAO FOFO SIMPLES COM BASE / REQUADRO, CLASSE A15 CARGA MAX. 1,5 T, 400 X 600 MM (COM INSCRICAO EM RELEVO DO TIPO DE REDE)</t>
  </si>
  <si>
    <t>TAMPAO FOFO SIMPLES COM BASE / REQUADRO, CLASSE B125 CARGA MAX. 12,5 T, REDONDO, TAMPA 500 MM (COM INSCRICAO EM RELEVO DO TIPO DE REDE)</t>
  </si>
  <si>
    <t>TAMPAO FOFO SIMPLES COM BASE / REQUADRO, CLASSE B125 CARGA MAX. 12,5 T, REDONDO, TAMPA 600 MM (COM INSCRICAO EM RELEVO DO TIPO DE REDE)</t>
  </si>
  <si>
    <t>TAMPAO FOFO SIMPLES COM BASE / REQUADRO, CLASSE D400 CARGA MAX. 40 T, REDONDO, TAMPA 600 MM (COM INSCRICAO EM RELEVO DO TIPO DE REDE)</t>
  </si>
  <si>
    <t>TAMPAO FOFO SIMPLES COM BASE / REQUADRO, CLASSE D400 CARGA MAX. 40 T, REDONDO, TAMPA 900 MM (COM INSCRICAO EM RELEVO DO TIPO DE REDE)</t>
  </si>
  <si>
    <t>TAMPAO FOFO SIMPLES COM BASE / REQUADRO, R-2, CLASSE A15 CARGA MAX. 1,5 T, 550 X 1100 MM (COM INSCRICAO EM RELEVO DO TIPO DE REDE)</t>
  </si>
  <si>
    <t>TANQUE ACO INOXIDAVEL (ACO 304) COM ESFREGADOR E VALVULA, DE *50 X 40 X 22* CM</t>
  </si>
  <si>
    <t>TANQUE DE ACO PARA TRANSPORTE DE AGUA COM CAPACIDADE DE 14 M3 (INCLUI MONTAGEM, NAO INCLUI CAMINHAO)</t>
  </si>
  <si>
    <t>TANQUE DE ACO PARA TRANSPORTE DE AGUA COM CAPACIDADE DE 6 M3 (INCLUI MONTAGEM, NAO INCLUI CAMINHAO)</t>
  </si>
  <si>
    <t>TANQUE DE ASFALTO ESTACIONARIO COM MACARICO, CAPACIDADE 20.000 L</t>
  </si>
  <si>
    <t>TANQUE DE ASFALTO ESTACIONARIO COM SERPENTINA, CAPACIDADE 30.000 L</t>
  </si>
  <si>
    <t>TANQUE DE LOUCA BRANCA, COM COLUNA, *30* L</t>
  </si>
  <si>
    <t>TANQUE DUPLO EM MARMORE SINTETICO COM CUBA LISA E ESFREGADOR, *110 X 60* CM</t>
  </si>
  <si>
    <t>TANQUE SIMPLES EM MARMORE SINTETICO COM COLUNA, CAPACIDADE *22* L, *60 X 46* CM</t>
  </si>
  <si>
    <t>TANQUE SIMPLES EM MARMORE SINTETICO DE FIXAR NA PAREDE, CAPACIDADE *22* L, *60 X 46* CM</t>
  </si>
  <si>
    <t>TANQUE SIMPLES EM MARMORE SINTETICO SUSPENSO, CAPACIDADE *38* L, *60 X 60* CM</t>
  </si>
  <si>
    <t>TARIFA "A" ENTRE 0 E 20M3 FORNECIMENTO D'AGUA</t>
  </si>
  <si>
    <t>TARJETA LIVRE / OCUPADO PARA PORTA DE BANHEIRO, CORPO EM ZAMAC E ESPELHO EM LATAO</t>
  </si>
  <si>
    <t>TARUGO DELIMITADOR DE PROFUNDIDADE EM ESPUMA DE POLIETILENO DE BAIXA DENSIDADE 10 MM, CINZA</t>
  </si>
  <si>
    <t>TE 45 GRAUS DE FERRO GALVANIZADO, COM ROSCA BSP, DE 1 1/2"</t>
  </si>
  <si>
    <t>TE 45 GRAUS DE FERRO GALVANIZADO, COM ROSCA BSP, DE 1 1/4"</t>
  </si>
  <si>
    <t>TE 45 GRAUS DE FERRO GALVANIZADO, COM ROSCA BSP, DE 1"</t>
  </si>
  <si>
    <t>TE 45 GRAUS DE FERRO GALVANIZADO, COM ROSCA BSP, DE 1/2"</t>
  </si>
  <si>
    <t>TE 45 GRAUS DE FERRO GALVANIZADO, COM ROSCA BSP, DE 2 1/2"</t>
  </si>
  <si>
    <t>TE 45 GRAUS DE FERRO GALVANIZADO, COM ROSCA BSP, DE 2"</t>
  </si>
  <si>
    <t>TE 45 GRAUS DE FERRO GALVANIZADO, COM ROSCA BSP, DE 3"</t>
  </si>
  <si>
    <t>TE 45 GRAUS DE FERRO GALVANIZADO, COM ROSCA BSP, DE 3/4"</t>
  </si>
  <si>
    <t>TE 45 GRAUS DE FERRO GALVANIZADO, COM ROSCA BSP, DE 4"</t>
  </si>
  <si>
    <t>TE 90 GRAUS EM ACO CARBONO, SOLDAVEL, PRESSAO 3.000 LBS, DN 1 1/2"</t>
  </si>
  <si>
    <t>TE 90 GRAUS EM ACO CARBONO, SOLDAVEL, PRESSAO 3.000 LBS, DN 1 1/4"</t>
  </si>
  <si>
    <t>TE 90 GRAUS EM ACO CARBONO, SOLDAVEL, PRESSAO 3.000 LBS, DN 1"</t>
  </si>
  <si>
    <t>TE 90 GRAUS EM ACO CARBONO, SOLDAVEL, PRESSAO 3.000 LBS, DN 1/2"</t>
  </si>
  <si>
    <t>TE 90 GRAUS EM ACO CARBONO, SOLDAVEL, PRESSAO 3.000 LBS, DN 2 1/2"</t>
  </si>
  <si>
    <t>TE 90 GRAUS EM ACO CARBONO, SOLDAVEL, PRESSAO 3.000 LBS, DN 2"</t>
  </si>
  <si>
    <t>TE 90 GRAUS EM ACO CARBONO, SOLDAVEL, PRESSAO 3.000 LBS, DN 3"</t>
  </si>
  <si>
    <t>TE 90 GRAUS EM ACO CARBONO, SOLDAVEL, PRESSAO 3.000 LBS, DN 3/4"</t>
  </si>
  <si>
    <t>TE CPVC, SOLDAVEL, 90 GRAUS, 114 MM, PARA AGUA QUENTE PREDIAL</t>
  </si>
  <si>
    <t>TE CPVC, SOLDAVEL, 90 GRAUS, 15 MM, PARA AGUA QUENTE PREDIAL</t>
  </si>
  <si>
    <t>TE CPVC, SOLDAVEL, 90 GRAUS, 22 MM, PARA AGUA QUENTE PREDIAL</t>
  </si>
  <si>
    <t>TE CPVC, SOLDAVEL, 90 GRAUS, 28 MM, PARA AGUA QUENTE PREDIAL</t>
  </si>
  <si>
    <t>TE CPVC, SOLDAVEL, 90 GRAUS, 35 MM, PARA AGUA QUENTE PREDIAL</t>
  </si>
  <si>
    <t>TE CPVC, SOLDAVEL, 90 GRAUS, 42 MM, PARA AGUA QUENTE PREDIAL</t>
  </si>
  <si>
    <t>TE CPVC, SOLDAVEL, 90 GRAUS, 54 MM, PARA AGUA QUENTE PREDIAL</t>
  </si>
  <si>
    <t>TE CPVC, SOLDAVEL, 90 GRAUS, 73 MM, PARA AGUA QUENTE PREDIAL</t>
  </si>
  <si>
    <t>TE CPVC, SOLDAVEL, 90 GRAUS, 89 MM, PARA AGUA QUENTE PREDIAL</t>
  </si>
  <si>
    <t>TE DE COBRE SEM ANEL DE SOLDA, BOLSA X BOLSA X BOLSA, 104 MM</t>
  </si>
  <si>
    <t>TE DE COBRE SEM ANEL DE SOLDA, BOLSA X BOLSA X BOLSA, 15 MM</t>
  </si>
  <si>
    <t>TE DE COBRE SEM ANEL DE SOLDA, BOLSA X BOLSA X BOLSA, 22 MM</t>
  </si>
  <si>
    <t>TE DE COBRE SEM ANEL DE SOLDA, BOLSA X BOLSA X BOLSA, 28 MM</t>
  </si>
  <si>
    <t>TE DE COBRE SEM ANEL DE SOLDA, BOLSA X BOLSA X BOLSA, 35 MM</t>
  </si>
  <si>
    <t>TE DE COBRE SEM ANEL DE SOLDA, BOLSA X BOLSA X BOLSA, 42 MM</t>
  </si>
  <si>
    <t>TE DE COBRE SEM ANEL DE SOLDA, BOLSA X BOLSA X BOLSA, 54 MM</t>
  </si>
  <si>
    <t>TE DE COBRE SEM ANEL DE SOLDA, BOLSA X BOLSA X BOLSA, 66 MM</t>
  </si>
  <si>
    <t>TE DE COBRE SEM ANEL DE SOLDA, BOLSA X BOLSA X BOLSA, 79 MM</t>
  </si>
  <si>
    <t>TE DE FERRO GALVANIZADO, DE 1 1/2"</t>
  </si>
  <si>
    <t>TE DE FERRO GALVANIZADO, DE 1 1/4"</t>
  </si>
  <si>
    <t>TE DE FERRO GALVANIZADO, DE 1"</t>
  </si>
  <si>
    <t>TE DE FERRO GALVANIZADO, DE 1/2"</t>
  </si>
  <si>
    <t>TE DE FERRO GALVANIZADO, DE 2"</t>
  </si>
  <si>
    <t>TE DE FERRO GALVANIZADO, DE 3/4"</t>
  </si>
  <si>
    <t>TE DE FERRO GALVANIZADO, DE 4"</t>
  </si>
  <si>
    <t>TE DE FERRO GALVANIZADO, DE 5"</t>
  </si>
  <si>
    <t>TE DE FERRO GALVANIZADO, DE 6"</t>
  </si>
  <si>
    <t>TE DE INSPECAO, PVC, 100 X 75 MM, SERIE NORMAL PARA ESGOTO PREDIAL</t>
  </si>
  <si>
    <t>TE DE INSPECAO, PVC, SERIE R, 100 X 75 MM, PARA ESGOTO PREDIAL</t>
  </si>
  <si>
    <t>TE DE INSPECAO, PVC, SERIE R, 150 X 100 MM, PARA ESGOTO PREDIAL</t>
  </si>
  <si>
    <t>TE DE INSPECAO, PVC, SERIE R, 75 X 75 MM, PARA ESGOTO PREDIAL</t>
  </si>
  <si>
    <t>TE DE REDUCAO COM ROSCA, PVC, 90 GRAUS, 1 X 3/4", PARA AGUA FRIA PREDIAL</t>
  </si>
  <si>
    <t>TE DE REDUCAO COM ROSCA, PVC, 90 GRAUS, 1.1/2" X 3/4", AGUA FRIA PREDIAL</t>
  </si>
  <si>
    <t>TE DE REDUCAO COM ROSCA, PVC, 90 GRAUS, 3/4 X 1/2", PARA AGUA FRIA PREDIAL</t>
  </si>
  <si>
    <t>TE DE REDUCAO DE FERRO GALVANIZADO, COM ROSCA BSP, DE 1 1/2" X 1"</t>
  </si>
  <si>
    <t>TE DE REDUCAO DE FERRO GALVANIZADO, COM ROSCA BSP, DE 1 1/2" X 3/4"</t>
  </si>
  <si>
    <t>TE DE REDUCAO DE FERRO GALVANIZADO, COM ROSCA BSP, DE 1 1/4" X 3/4"</t>
  </si>
  <si>
    <t>TE DE REDUCAO DE FERRO GALVANIZADO, COM ROSCA BSP, DE 1" X 1/2"</t>
  </si>
  <si>
    <t>TE DE REDUCAO DE FERRO GALVANIZADO, COM ROSCA BSP, DE 1" X 3/4"</t>
  </si>
  <si>
    <t>TE DE REDUCAO DE FERRO GALVANIZADO, COM ROSCA BSP, DE 2 1/2" X 1 1/2"</t>
  </si>
  <si>
    <t>TE DE REDUCAO DE FERRO GALVANIZADO, COM ROSCA BSP, DE 2 1/2" X 1 1/4"</t>
  </si>
  <si>
    <t>TE DE REDUCAO DE FERRO GALVANIZADO, COM ROSCA BSP, DE 2 1/2" X 1"</t>
  </si>
  <si>
    <t>TE DE REDUCAO DE FERRO GALVANIZADO, COM ROSCA BSP, DE 2 1/2" X 2"</t>
  </si>
  <si>
    <t>TE DE REDUCAO DE FERRO GALVANIZADO, COM ROSCA BSP, DE 2" X 1 1/2"</t>
  </si>
  <si>
    <t>TE DE REDUCAO DE FERRO GALVANIZADO, COM ROSCA BSP, DE 2" X 1 1/4"</t>
  </si>
  <si>
    <t>TE DE REDUCAO DE FERRO GALVANIZADO, COM ROSCA BSP, DE 2" X 1"</t>
  </si>
  <si>
    <t>TE DE REDUCAO DE FERRO GALVANIZADO, COM ROSCA BSP, DE 3" X 1 1/2"</t>
  </si>
  <si>
    <t>TE DE REDUCAO DE FERRO GALVANIZADO, COM ROSCA BSP, DE 3" X 1 1/4"</t>
  </si>
  <si>
    <t>TE DE REDUCAO DE FERRO GALVANIZADO, COM ROSCA BSP, DE 3" X 1"</t>
  </si>
  <si>
    <t>TE DE REDUCAO DE FERRO GALVANIZADO, COM ROSCA BSP, DE 3" X 2 1/2"</t>
  </si>
  <si>
    <t>TE DE REDUCAO DE FERRO GALVANIZADO, COM ROSCA BSP, DE 3" X 2"</t>
  </si>
  <si>
    <t>TE DE REDUCAO DE FERRO GALVANIZADO, COM ROSCA BSP, DE 3/4" X 1/2"</t>
  </si>
  <si>
    <t>TE DE REDUCAO DE FERRO GALVANIZADO, COM ROSCA BSP, DE 4" X 2"</t>
  </si>
  <si>
    <t>TE DE REDUCAO DE FERRO GALVANIZADO, COM ROSCA BSP, DE 4" X 3"</t>
  </si>
  <si>
    <t>TE DE REDUCAO, CPVC, 22 X 15 MM, PARA AGUA QUENTE PREDIAL</t>
  </si>
  <si>
    <t>TE DE REDUCAO, CPVC, 28 X 22 MM, PARA AGUA QUENTE PREDIAL</t>
  </si>
  <si>
    <t>TE DE REDUCAO, CPVC, 35 X 28 MM, PARA AGUA QUENTE PREDIAL</t>
  </si>
  <si>
    <t>TE DE REDUCAO, CPVC, 42 X 35 MM, PARA AGUA QUENTE PREDIAL</t>
  </si>
  <si>
    <t>TE DE REDUCAO, PVC PBA, BBB, JE, DN 100 X 50 / DE 110 X 60 MM, PARA REDE DE AGUA</t>
  </si>
  <si>
    <t>TE DE REDUCAO, PVC PBA, BBB, JE, DN 100 X 75 / DE 110 X 85 MM, PARA REDE DE AGUA</t>
  </si>
  <si>
    <t>TE DE REDUCAO, PVC PBA, BBB, JE, DN 75 X 50 / DE 85 X 60 MM, PARA REDE DE AGUA</t>
  </si>
  <si>
    <t>TE DE REDUCAO, PVC, SOLDAVEL, 90 GRAUS, 110 MM X 60 MM, PARA AGUA FRIA PREDIAL</t>
  </si>
  <si>
    <t>TE DE REDUCAO, PVC, SOLDAVEL, 90 GRAUS, 25 MM X 20 MM, PARA AGUA FRIA PREDIAL</t>
  </si>
  <si>
    <t>TE DE REDUCAO, PVC, SOLDAVEL, 90 GRAUS, 32 MM X 25 MM, PARA AGUA FRIA PREDIAL</t>
  </si>
  <si>
    <t>TE DE REDUCAO, PVC, SOLDAVEL, 90 GRAUS, 40 MM X 32 MM, PARA AGUA FRIA PREDIAL</t>
  </si>
  <si>
    <t>TE DE REDUCAO, PVC, SOLDAVEL, 90 GRAUS, 50 MM X 20 MM, PARA AGUA FRIA PREDIAL</t>
  </si>
  <si>
    <t>TE DE REDUCAO, PVC, SOLDAVEL, 90 GRAUS, 50 MM X 25 MM, PARA AGUA FRIA PREDIAL</t>
  </si>
  <si>
    <t>TE DE REDUCAO, PVC, SOLDAVEL, 90 GRAUS, 50 MM X 32 MM, PARA AGUA FRIA PREDIAL</t>
  </si>
  <si>
    <t>TE DE REDUCAO, PVC, SOLDAVEL, 90 GRAUS, 50 MM X 40 MM, PARA AGUA FRIA PREDIAL</t>
  </si>
  <si>
    <t>TE DE REDUCAO, PVC, SOLDAVEL, 90 GRAUS, 75 MM X 50 MM, PARA AGUA FRIA PREDIAL</t>
  </si>
  <si>
    <t>TE DE REDUCAO, PVC, SOLDAVEL, 90 GRAUS, 85 MM X 60 MM, PARA AGUA FRIA PREDIAL</t>
  </si>
  <si>
    <t>TE DE SERVICO INTEGRADO, EM POLIPROPILENO (PP), PARA TUBOS EM PEAD, 63 X 20 MM - LIGACAO PREDIAL DE AGUA</t>
  </si>
  <si>
    <t>TE DE SERVICO INTEGRADO, EM POLIPROPILENO (PP), PARA TUBOS EM PEAD/PVC, 60 X 20 MM - LIGACAO PREDIAL DE AGUA</t>
  </si>
  <si>
    <t>TE DE SERVICO INTEGRADO, EM POLIPROPILENO (PP), PARA TUBOS EM PEAD/PVC, 60 X 32 MM - LIGACAO PREDIAL DE AGUA</t>
  </si>
  <si>
    <t>TE DE SERVICO, PEAD PE 100, DE 125 X 20 MM, PARA ELETROFUSAO</t>
  </si>
  <si>
    <t>TE DE SERVICO, PEAD PE 100, DE 125 X 32 MM, PARA ELETROFUSAO</t>
  </si>
  <si>
    <t>TE DE SERVICO, PEAD PE 100, DE 125 X 63 MM, PARA ELETROFUSAO</t>
  </si>
  <si>
    <t>TE DE SERVICO, PEAD PE 100, DE 200 X 20 MM, PARA ELETROFUSAO</t>
  </si>
  <si>
    <t>TE DE SERVICO, PEAD PE 100, DE 200 X 32 MM, PARA ELETROFUSAO</t>
  </si>
  <si>
    <t>TE DE SERVICO, PEAD PE 100, DE 200 X 63 MM, PARA ELETROFUSAO</t>
  </si>
  <si>
    <t>TE DE SERVICO, PEAD PE 100, DE 63 X 20 MM, PARA ELETROFUSAO</t>
  </si>
  <si>
    <t>TE DE SERVICO, PEAD PE 100, DE 63 X 32 MM, PARA ELETROFUSAO</t>
  </si>
  <si>
    <t>TE DE SERVICO, PEAD PE 100, DE 63 X 63 MM, PARA ELETROFUSAO</t>
  </si>
  <si>
    <t>TE DE TRANSICAO, CPVC, SOLDAVEL, 15 MM X 1/2", PARA AGUA QUENTE</t>
  </si>
  <si>
    <t>TE DE TRANSICAO, CPVC, SOLDAVEL, 22 MM X 1/2", PARA AGUA QUENTE</t>
  </si>
  <si>
    <t>TE DUPLA CURVA BRONZE/LATAO SEM ANEL DE SOLDA, ROSCA F X BOLSA X ROSCA F, 1/2" X 15 X 1/2"</t>
  </si>
  <si>
    <t>TE DUPLA CURVA BRONZE/LATAO SEM ANEL DE SOLDA, ROSCA F X BOLSA X ROSCA F, 3/4" X 22 X 3/4"</t>
  </si>
  <si>
    <t>TE HORIZONTAL 90 GRAUS, PARA ELETROCALHA, EM CHAPA DE ACO GALVANIZADO, ESPESSURA #14, 700 X 50 MM (L X A), SEM VIROLA, SEM TAMPA</t>
  </si>
  <si>
    <t>TE HORIZONTAL 90 GRAUS, PARA ELETROCALHA, EM CHAPA DE ACO GALVANIZADO, ESPESSURA #14, 800 X 50 MM (L X A), SEM VIROLA, SEM TAMPA</t>
  </si>
  <si>
    <t>TE HORIZONTAL 90 GRAUS, PARA ELETROCALHA, EM CHAPA DE ACO GALVANIZADO, ESPESSURA #16, 500 X 50 MM (L X A), SEM VIROLA, SEM TAMPA</t>
  </si>
  <si>
    <t>TE HORIZONTAL 90 GRAUS, PARA ELETROCALHA, EM CHAPA DE ACO GALVANIZADO, ESPESSURA #16, 600 X 50 MM (L X A), SEM VIROLA, SEM TAMPA</t>
  </si>
  <si>
    <t>TE HORIZONTAL 90 GRAUS, PARA ELETROCALHA, EM CHAPA DE ACO GALVANIZADO, ESPESSURA #18, 300 X 50 MM (L X A), SEM VIROLA, SEM TAMPA</t>
  </si>
  <si>
    <t>TE HORIZONTAL 90 GRAUS, PARA ELETROCALHA, EM CHAPA DE ACO GALVANIZADO, ESPESSURA #18, 400 X 50 MM (L X A), SEM VIROLA, SEM TAMPA</t>
  </si>
  <si>
    <t>TE HORIZONTAL 90 GRAUS, PARA ELETROCALHA, EM CHAPA DE ACO GALVANIZADO, ESPESSURA #22, 100 X 50 MM (L X A), SEM VIROLA, SEM TAMPA</t>
  </si>
  <si>
    <t>TE HORIZONTAL 90 GRAUS, PARA ELETROCALHA, EM CHAPA DE ACO GALVANIZADO, ESPESSURA #22, 125 X 50 MM (L X A), SEM VIROLA, SEM TAMPA</t>
  </si>
  <si>
    <t>TE HORIZONTAL 90 GRAUS, PARA ELETROCALHA, EM CHAPA DE ACO GALVANIZADO, ESPESSURA #22, 150 X 50 MM (L X A), SEM VIROLA, SEM TAMPA</t>
  </si>
  <si>
    <t>TE HORIZONTAL 90 GRAUS, PARA ELETROCALHA, EM CHAPA DE ACO GALVANIZADO, ESPESSURA #22, 200 X 50 MM (L X A), SEM VIROLA, SEM TAMPA</t>
  </si>
  <si>
    <t>TE HORIZONTAL 90 GRAUS, PARA ELETROCALHA, EM CHAPA DE ACO GALVANIZADO, ESPESSURA #22, 250 X 50 MM (L X A), SEM VIROLA, SEM TAMPA</t>
  </si>
  <si>
    <t>TE HORIZONTAL 90 GRAUS, PARA ELETROCALHA, EM CHAPA DE ACO GALVANIZADO, ESPESSURA #22, 50 X 50 MM (L X A), SEM VIROLA, SEM TAMPA</t>
  </si>
  <si>
    <t>TE HORIZONTAL 90 GRAUS, PARA ELETROCALHA, EM CHAPA DE ACO GALVANIZADO, ESPESSURA #22, 75 X 50 MM (L X A), SEM VIROLA, SEM TAMPA</t>
  </si>
  <si>
    <t>TE METALICO, PARA CONEXAO COM ANEL DESLIZANTE, DN 16 MM, EM TUBO PEX PARA INST. AGUA QUENTE/FRIA</t>
  </si>
  <si>
    <t>TE METALICO, PARA CONEXAO COM ANEL DESLIZANTE, DN 20 MM, EM TUBO PEX PARA INST. AGUA QUENTE/FRIA</t>
  </si>
  <si>
    <t>TE METALICO, PARA CONEXAO COM ANEL DESLIZANTE, DN 25 MM, EM TUBO PEX PARA INST. AGUA QUENTE/FRIA</t>
  </si>
  <si>
    <t>TE METALICO, PARA CONEXAO COM ANEL DESLIZANTE, DN 32 MM, EM TUBO PEX PARA INST. AGUA QUENTE/FRIA</t>
  </si>
  <si>
    <t>TE MISTURADOR COM INSERTO METALICO, FEMEA, PPR, DN 25 MM X 3/4", PARA AGUA QUENTE E FRIA PREDIAL</t>
  </si>
  <si>
    <t>TE MISTURADOR DE TRANSICAO, CPVC, COM ROSCA, 22 MM X 3/4", PARA AGUA QUENTE</t>
  </si>
  <si>
    <t>TE MISTURADOR, CPVC, SOLDAVEL, 15 MM, PARA AGUA QUENTE</t>
  </si>
  <si>
    <t>TE MISTURADOR, CPVC, SOLDAVEL, 22 MM, PARA AGUA QUENTE</t>
  </si>
  <si>
    <t>TE MISTURADOR, PPR, F/M/M, DN 20 X 20 MM, PARA AGUA QUENTE PREDIAL</t>
  </si>
  <si>
    <t>TE MISTURADOR, PPR, F/M/M, DN 25 X 25 MM, PARA AGUA QUENTE PREDIAL</t>
  </si>
  <si>
    <t>TE NORMAL, PPR, F/F/F, SOLDAVEL, 90 GRAUS, DN 110 X 110 X 110 MM, PARA AGUA QUENTE PREDIAL</t>
  </si>
  <si>
    <t>TE NORMAL, PPR, F/F/F, SOLDAVEL, 90 GRAUS, DN 20 X 20 X 20 MM, PARA AGUA QUENTE PREDIAL</t>
  </si>
  <si>
    <t>TE NORMAL, PPR, F/F/F, SOLDAVEL, 90 GRAUS, DN 25 X 25 X 25 MM, PARA AGUA QUENTE PREDIAL</t>
  </si>
  <si>
    <t>TE NORMAL, PPR, F/F/F, SOLDAVEL, 90 GRAUS, DN 32 X 32 X 32 MM, PARA AGUA QUENTE PREDIAL</t>
  </si>
  <si>
    <t>TE NORMAL, PPR, F/F/F, SOLDAVEL, 90 GRAUS, DN 40 X 40 X 40 MM, PARA AGUA QUENTE PREDIAL</t>
  </si>
  <si>
    <t>TE NORMAL, PPR, F/F/F, SOLDAVEL, 90 GRAUS, DN 50 X 50 X 50 MM, PARA AGUA QUENTE PREDIAL</t>
  </si>
  <si>
    <t>TE NORMAL, PPR, F/F/F, SOLDAVEL, 90 GRAUS, DN 63 X 63 X 63 MM, PARA AGUA QUENTE PREDIAL</t>
  </si>
  <si>
    <t>TE NORMAL, PPR, F/F/F, SOLDAVEL, 90 GRAUS, DN 75 X 75 X 75 MM, PARA AGUA QUENTE PREDIAL</t>
  </si>
  <si>
    <t>TE NORMAL, PPR, F/F/F, SOLDAVEL, 90 GRAUS, DN 90 X 90 X 90 MM, PARA AGUA QUENTE PREDIAL</t>
  </si>
  <si>
    <t>TE PVC ROSCAVEL 90 GRAUS, 1", PARA AGUA FRIA PREDIAL</t>
  </si>
  <si>
    <t>TE PVC SOLDAVEL, BBB, 90 GRAUS, DN 40 MM, PARA ESGOTO SECUNDARIO PREDIAL</t>
  </si>
  <si>
    <t>TE PVC, ROSCAVEL, 90 GRAUS, 1 1/2", AGUA FRIA PREDIAL</t>
  </si>
  <si>
    <t>TE PVC, ROSCAVEL, 90 GRAUS, 1/2", AGUA FRIA PREDIAL</t>
  </si>
  <si>
    <t>TE PVC, ROSCAVEL, 90 GRAUS, 2", AGUA FRIA PREDIAL</t>
  </si>
  <si>
    <t>TE PVC, ROSCAVEL, 90 GRAUS, 3/4", AGUA FRIA PREDIAL</t>
  </si>
  <si>
    <t>TE PVC, SOLDAVEL, COM BUCHA DE LATAO NA BOLSA CENTRAL, 90 GRAUS, 20 MM X 1/2", PARA AGUA FRIA PREDIAL</t>
  </si>
  <si>
    <t>TE PVC, SOLDAVEL, COM BUCHA DE LATAO NA BOLSA CENTRAL, 90 GRAUS, 25 MM X 1/2", PARA AGUA FRIA PREDIAL</t>
  </si>
  <si>
    <t>TE PVC, SOLDAVEL, COM BUCHA DE LATAO NA BOLSA CENTRAL, 90 GRAUS, 25 MM X 3/4", PARA AGUA FRIA PREDIAL</t>
  </si>
  <si>
    <t>TE PVC, SOLDAVEL, COM BUCHA DE LATAO NA BOLSA CENTRAL, 90 GRAUS, 32 MM X 3/4", PARA AGUA FRIA PREDIAL</t>
  </si>
  <si>
    <t>TE PVC, SOLDAVEL, COM ROSCA NA BOLSA CENTRAL, 90 GRAUS, 25 MM X 1/2", PARA AGUA FRIA PREDIAL</t>
  </si>
  <si>
    <t>TE PVC, SOLDAVEL, COM ROSCA NA BOLSA CENTRAL, 90 GRAUS, 25 MM X 3/4", PARA AGUA FRIA PREDIAL</t>
  </si>
  <si>
    <t>TE PVC, SOLDAVEL, COM ROSCA NA BOLSA CENTRAL, 90 GRAUS, 32 MM X 3/4", PARA AGUA FRIA PREDIAL</t>
  </si>
  <si>
    <t>TE RANHURADO EM FERRO FUNDIDO, DN 50 (2")</t>
  </si>
  <si>
    <t>TE RANHURADO EM FERRO FUNDIDO, DN 65 (2 1/2")</t>
  </si>
  <si>
    <t>TE RANHURADO EM FERRO FUNDIDO, DN 80 (3")</t>
  </si>
  <si>
    <t>TE ROSCA FEMEA, METALICO, PARA CONEXAO COM ANEL DESLIZANTE, DN 16 MM X 1/2", EM TUBO PEX PARA INST. AGUA QUENTE/FRIA</t>
  </si>
  <si>
    <t>TE ROSCA FEMEA, METALICO, PARA CONEXAO COM ANEL DESLIZANTE, DN 20 MM X 1/2", EM TUBO PEX PARA INST. AGUA QUENTE/FRIA</t>
  </si>
  <si>
    <t>TE ROSCA FEMEA, METALICO, PARA CONEXAO COM ANEL DESLIZANTE, DN 25 MM X 3/4", EM TUBO PEX PARA INST. AGUA QUENTE/FRIA</t>
  </si>
  <si>
    <t>TE SANITARIO DE REDUCAO, PVC, DN 100 X 50 MM, SERIE NORMAL, PARA ESGOTO PREDIAL</t>
  </si>
  <si>
    <t>TE SANITARIO DE REDUCAO, PVC, DN 100 X 75 MM, SERIE NORMAL PARA ESGOTO PREDIAL</t>
  </si>
  <si>
    <t>TE SANITARIO, PVC, DN 40 X 40 MM, SERIE NORMAL, PARA ESGOTO PREDIAL</t>
  </si>
  <si>
    <t>TE SANITARIO, PVC, DN 50 X 50 MM, SERIE NORMAL, PARA ESGOTO PREDIAL</t>
  </si>
  <si>
    <t>TE SANITARIO, PVC, DN 75 X 75 MM, SERIE NORMAL PARA ESGOTO PREDIAL</t>
  </si>
  <si>
    <t>TE SOLDAVEL, PVC, 90 GRAUS, 110 MM, PARA AGUA FRIA PREDIAL (NBR 5648)</t>
  </si>
  <si>
    <t>TE SOLDAVEL, PVC, 90 GRAUS, 60 MM, PARA AGUA FRIA PREDIAL (NBR 5648)</t>
  </si>
  <si>
    <t>TE SOLDAVEL, PVC, 90 GRAUS, 75 MM, PARA AGUA FRIA PREDIAL (NBR 5648)</t>
  </si>
  <si>
    <t>TE SOLDAVEL, PVC, 90 GRAUS, 85 MM, PARA AGUA FRIA PREDIAL (NBR 5648)</t>
  </si>
  <si>
    <t>TE SOLDAVEL, PVC, 90 GRAUS,50 MM, PARA AGUA FRIA PREDIAL (NBR 5648)</t>
  </si>
  <si>
    <t>TE, PLASTICO, DN 16 MM, PARA CONEXAO COM CRIMPAGEM, EM TUBO PEX PARA INST. AGUA QUENTE/FRIA</t>
  </si>
  <si>
    <t>TE, PLASTICO, DN 20 MM, PARA CONEXAO COM CRIMPAGEM, EM TUBO PEX PARA INST. AGUA QUENTE/FRIA</t>
  </si>
  <si>
    <t>TE, PLASTICO, DN 25 MM, PARA CONEXAO COM CRIMPAGEM, EM TUBO PEX PARA INST. AGUA QUENTE/FRIA</t>
  </si>
  <si>
    <t>TE, PLASTICO, DN 32 MM, PARA CONEXAO COM CRIMPAGEM, EM TUBO PEX PARA INST. AGUA QUENTE/FRIA</t>
  </si>
  <si>
    <t>TE, PVC PBA, BBB, 90 GRAUS, DN 100 / DE 110 MM, PARA REDE DE AGUA</t>
  </si>
  <si>
    <t>TE, PVC PBA, BBB, 90 GRAUS, DN 50 / DE 60 MM, PARA REDE DE AGUA</t>
  </si>
  <si>
    <t>TE, PVC PBA, BBB, 90 GRAUS, DN 75 / DE 85 MM, PARA REDE DE AGUA</t>
  </si>
  <si>
    <t>TE, PVC, 90 GRAUS, BBB, JE, DN 200 MM, PARA REDE COLETORA ESGOTO</t>
  </si>
  <si>
    <t>TE, PVC, SERIE R, 100 X 100 MM, PARA ESGOTO PREDIAL</t>
  </si>
  <si>
    <t>TE, PVC, SERIE R, 100 X 75 MM, PARA ESGOTO PREDIAL</t>
  </si>
  <si>
    <t>TE, PVC, SERIE R, 150 X 100 MM, PARA ESGOTO PREDIAL</t>
  </si>
  <si>
    <t>TE, PVC, SERIE R, 150 X 150 MM, PARA ESGOTO PREDIAL</t>
  </si>
  <si>
    <t>TE, PVC, SERIE R, 75 X 75 MM, PARA ESGOTO PREDIAL</t>
  </si>
  <si>
    <t>TECNICO DE EDIFICACOES (HORISTA)</t>
  </si>
  <si>
    <t>TECNICO DE EDIFICACOES (MENSALISTA)</t>
  </si>
  <si>
    <t>TECNICO EM LABORATORIO E CAMPO DE CONSTRUCAO CIVIL (HORISTA)</t>
  </si>
  <si>
    <t>TECNICO EM LABORATORIO E CAMPO DE CONSTRUCAO CIVIL (MENSALISTA)</t>
  </si>
  <si>
    <t>TECNICO EM SEGURANCA DO TRABALHO (HORISTA)</t>
  </si>
  <si>
    <t>TECNICO EM SEGURANCA DO TRABALHO (MENSALISTA)</t>
  </si>
  <si>
    <t>TECNICO EM SONDAGEM (HORISTA)</t>
  </si>
  <si>
    <t>TECNICO EM SONDAGEM (MENSALISTA)</t>
  </si>
  <si>
    <t>TELA ARAME GALVANIZADO REVESTIDO COM POLIMERO, MALHA HEXAGONAL DUPLA TORCAO, 8 X 10 CM (ZN/AL REVESTIDO COM POLIMERO), FIO *2,4* MM</t>
  </si>
  <si>
    <t>TELA DE ACO SOLDADA GALVANIZADA/ZINCADA PARA ALVENARIA, FIO D = *1,20 A 1,70* MM, MALHA 15 X 15 MM, (C X L) *50 X 10,5* CM</t>
  </si>
  <si>
    <t>TELA DE ACO SOLDADA GALVANIZADA/ZINCADA PARA ALVENARIA, FIO D = *1,20 A 1,70* MM, MALHA 15 X 15 MM, (C X L) *50 X 17,5* CM</t>
  </si>
  <si>
    <t>TELA DE ACO SOLDADA GALVANIZADA/ZINCADA PARA ALVENARIA, FIO D = *1,20 A 1,70* MM, MALHA 15 X 15 MM, (C X L) *50 X 6* CM</t>
  </si>
  <si>
    <t>TELA DE ACO SOLDADA GALVANIZADA/ZINCADA PARA ALVENARIA, FIO D = *1,20 A 1,70* MM, MALHA 15 X 15 MM, (C X L) *50 X 7,5* CM</t>
  </si>
  <si>
    <t>TELA DE ACO SOLDADA NERVURADA, CA-60, L-159, (1,69 KG/M2), DIAMETRO DO FIO = 4,5 MM, LARGURA = 2,45 M, ESPACAMENTO DA MALHA = 30 X 10 CM</t>
  </si>
  <si>
    <t>TELA DE ACO SOLDADA NERVURADA, CA-60, Q-138, (2,20 KG/M2), DIAMETRO DO FIO = 4,2 MM, LARGURA = 2,45 M, ESPACAMENTO DA MALHA = 10 X 10 CM</t>
  </si>
  <si>
    <t>TELA DE ACO SOLDADA NERVURADA, CA-60, Q-159, (2,52 KG/M2), DIAMETRO DO FIO = 4,5 MM, LARGURA = 2,45 M, ESPACAMENTO DA MALHA = 10 X 10 CM</t>
  </si>
  <si>
    <t>TELA DE ACO SOLDADA NERVURADA, CA-60, Q-196, (3,11 KG/M2), DIAMETRO DO FIO = 5,0 MM, LARGURA = 2,45 M, ESPACAMENTO DA MALHA = 10 X 10 CM</t>
  </si>
  <si>
    <t>TELA DE ACO SOLDADA NERVURADA, CA-60, Q-283 (4,48 KG/M2), DIAMETRO DO FIO = 6,0 MM, LARGURA = 2,45 X 6,00 M DE COMPRIMENTO, ESPACAMENTO DA MALHA = 10 X 10 CM</t>
  </si>
  <si>
    <t>TELA DE ACO SOLDADA NERVURADA, CA-60, Q-61, (0,97 KG/M2), DIAMETRO DO FIO = 3,4 MM, LARGURA = 2,45 M, ESPACAMENTO DA MALHA = 15 X 15 CM</t>
  </si>
  <si>
    <t>TELA DE ACO SOLDADA NERVURADA, CA-60, Q-92, (1,48 KG/M2), DIAMETRO DO FIO = 4,2 MM, LARGURA = 2,45 X 60 M DE COMPRIMENTO, ESPACAMENTO DA MALHA = 15 X 15 CM</t>
  </si>
  <si>
    <t>TELA DE ACO SOLDADA NERVURADA, CA-60, T-196, (2,11 KG/M2), DIAMETRO DO FIO = 5,0 MM, LARGURA = 2,45 M, ESPACAMENTO DA MALHA = 30 X 10 CM</t>
  </si>
  <si>
    <t>TELA DE ANIAGEM (JUTA)</t>
  </si>
  <si>
    <t>TELA DE ARAME GALVANIZADA QUADRANGULAR / LOSANGULAR, FIO 2,11 MM (14 BWG), MALHA 5 X 5 CM, H = 2 M</t>
  </si>
  <si>
    <t>TELA DE ARAME GALVANIZADA QUADRANGULAR / LOSANGULAR, FIO 2,11 MM (14 BWG), MALHA 8 X 8 CM, H = 2 M</t>
  </si>
  <si>
    <t>TELA DE ARAME GALVANIZADA QUADRANGULAR / LOSANGULAR, FIO 2,77 MM (12 BWG), MALHA 10 X 10 CM, H = 2 M</t>
  </si>
  <si>
    <t>TELA DE ARAME GALVANIZADA QUADRANGULAR / LOSANGULAR, FIO 2,77 MM (12 BWG), MALHA 5 X 5 CM, H = 2 M</t>
  </si>
  <si>
    <t>TELA DE ARAME GALVANIZADA QUADRANGULAR / LOSANGULAR, FIO 2,77 MM (12 BWG), MALHA 8 X 8 CM, H = 2 M</t>
  </si>
  <si>
    <t>TELA DE ARAME GALVANIZADA QUADRANGULAR / LOSANGULAR, FIO 3,4 MM (10 BWG), MALHA 5 X 5 CM, H = 2 M</t>
  </si>
  <si>
    <t>TELA DE ARAME GALVANIZADA QUADRANGULAR / LOSANGULAR, FIO 4,19 MM (8 BWG), MALHA 5 X 5 CM, H = 2 M</t>
  </si>
  <si>
    <t>TELA DE ARAME GALVANIZADA REVESTIDA EM PVC, QUADRANGULAR / LOSANGULAR, FIO 2,77 MM (12 BWG), BITOLA FINAL = *3,8* MM, MALHA 7,5 X 7,5 CM, H = 2 M</t>
  </si>
  <si>
    <t>TELA DE ARAME GALVANIZADA, HEXAGONAL, FIO 0,56 MM (24 BWG), MALHA 1/2", H = 1 M</t>
  </si>
  <si>
    <t>TELA DE ARAME ONDULADA, FIO *2,77* MM (12 BWG), MALHA 5 X 5 CM, H = 2 M</t>
  </si>
  <si>
    <t>TELA DE FIBRA DE VIDRO, ACABAMENTO ANTI-ALCALINO, MALHA 10 X 10 MM</t>
  </si>
  <si>
    <t>TELA EM MALHA HEXAGONAL DE DUPLA TORCAO 8 X 10 CM (ZN/AL REVESTIDO COM POLIMERO), FIO 2,7 MM, COM GEOMANTA OU BIOMANTA, DIMENSOES 4,0 X 2,0 X 0,6 M, COM INCLINACAO DE 70 GRAUS, PARA SOLO REFORCADO</t>
  </si>
  <si>
    <t>TELA EM METAL PARA ESTUQUE (DEPLOYE)</t>
  </si>
  <si>
    <t>TELA FACHADEIRA EM POLIETILENO, ROLO DE 3 X 100 M (L X C), COR BRANCA, SEM LOGOMARCA - PARA PROTECAO DE OBRAS</t>
  </si>
  <si>
    <t>TELA PLASTICA LARANJA, TIPO TAPUME PARA SINALIZACAO, MALHA RETANGULAR, ROLO 1.20 X 50 M (L X C)</t>
  </si>
  <si>
    <t>TELA PLASTICA TECIDA LISTRADA BRANCA E LARANJA, TIPO GUARDA CORPO, EM POLIETILENO MONOFILADO, ROLO 1,20 X 50 M (L X C)</t>
  </si>
  <si>
    <t>TELHA CERAMICA TIPO AMERICANA, COMPRIMENTO DE *45* CM, RENDIMENTO DE *12* TELHAS/M2</t>
  </si>
  <si>
    <t>TELHA DE BARRO / CERAMICA, NAO ESMALTADA, TIPO COLONIAL, CANAL, PLAN, PAULISTA, COMPRIMENTO DE *44 A 50* CM, RENDIMENTO DE COBERTURA DE *26* TELHAS/M2</t>
  </si>
  <si>
    <t>TELHA DE BARRO / CERAMICA, NAO ESMALTADA, TIPO ROMANA, AMERICANA, PORTUGUESA, FRANCESA, COMPRIMENTO DE *41* CM, RENDIMENTO DE *16* TELHAS/M2</t>
  </si>
  <si>
    <t>TELHA DE CONCRETO TIPO CLASSICA, COR CINZA, COMPRIMENTO DE *42* CM, RENDIMENTO DE *10* TELHAS/M2</t>
  </si>
  <si>
    <t>TELHA DE FIBRA DE VIDRO ONDULADA, TRANSLUCIDA / INCOLOR, E = *0,6* MM, DE *0,50 X 2,44* M (L X C)</t>
  </si>
  <si>
    <t>TELHA DE FIBROCIMENTO E = 6 MM, DE 3,00 X 1,06 M (SEM AMIANTO)</t>
  </si>
  <si>
    <t>TELHA DE FIBROCIMENTO E = 6 MM, DE 4,10 X 1,06 M (SEM AMIANTO)</t>
  </si>
  <si>
    <t>TELHA DE FIBROCIMENTO E = 6 MM, DE 4,60 X 1,06 M (SEM AMIANTO)</t>
  </si>
  <si>
    <t>TELHA DE FIBROCIMENTO E = 8 MM, DE 3,00 X 1,06 M (SEM AMIANTO)</t>
  </si>
  <si>
    <t>TELHA DE FIBROCIMENTO E = 8 MM, DE 4,10 X 1,06 M (SEM AMIANTO)</t>
  </si>
  <si>
    <t>TELHA DE FIBROCIMENTO E = 8 MM, DE 4,60 X 1,06 M (SEM AMIANTO)</t>
  </si>
  <si>
    <t>TELHA DE FIBROCIMENTO ONDULADA E = 4 MM, DE 1,22 X 0,50 M (SEM AMIANTO)</t>
  </si>
  <si>
    <t>TELHA DE FIBROCIMENTO ONDULADA E = 4 MM, DE 2,13 X 0,50 M (SEM AMIANTO)</t>
  </si>
  <si>
    <t>TELHA DE FIBROCIMENTO ONDULADA E = 4 MM, DE 2,44 X 0,50 M (SEM AMIANTO)</t>
  </si>
  <si>
    <t>TELHA DE FIBROCIMENTO ONDULADA E = 6 MM, DE 1,53 X 1,10 M (SEM AMIANTO)</t>
  </si>
  <si>
    <t>TELHA DE FIBROCIMENTO ONDULADA E = 6 MM, DE 1,83 X 1,10 M (SEM AMIANTO)</t>
  </si>
  <si>
    <t>TELHA DE FIBROCIMENTO ONDULADA E = 6 MM, DE 2,44 X 1,10 M (SEM AMIANTO)</t>
  </si>
  <si>
    <t>TELHA DE FIBROCIMENTO ONDULADA E = 6 MM, DE 3,66 X 1,10 M (SEM AMIANTO)</t>
  </si>
  <si>
    <t>TELHA DE FIBROCIMENTO ONDULADA E = 8 MM, DE 1,53 X 1,10 M (SEM AMIANTO)</t>
  </si>
  <si>
    <t>TELHA DE FIBROCIMENTO ONDULADA E = 8 MM, DE 1,83 X 1,10 M (SEM AMIANTO)</t>
  </si>
  <si>
    <t>TELHA DE FIBROCIMENTO ONDULADA E = 8 MM, DE 2,44 X 1,10 M (SEM AMIANTO)</t>
  </si>
  <si>
    <t>TELHA DE FIBROCIMENTO ONDULADA E = 8 MM, DE 3,66 X 1,10 M (SEM AMIANTO)</t>
  </si>
  <si>
    <t>TELHA DE VIDRO TIPO FRANCESA, *39 X 23* CM</t>
  </si>
  <si>
    <t>TELHA ESTRUTURAL DE FIBROCIMENTO 1 ABA, DE 0,52 X 2,00 M (SEM AMIANTO)</t>
  </si>
  <si>
    <t>TELHA ESTRUTURAL DE FIBROCIMENTO 1 ABA, DE 0,52 X 2,50 M (SEM AMIANTO)</t>
  </si>
  <si>
    <t>TELHA ESTRUTURAL DE FIBROCIMENTO 1 ABA, DE 0,52 X 3,60 M (SEM AMIANTO)</t>
  </si>
  <si>
    <t>TELHA ESTRUTURAL DE FIBROCIMENTO 1 ABA, DE 0,52 X 4,00 M (SEM AMIANTO)</t>
  </si>
  <si>
    <t>TELHA ESTRUTURAL DE FIBROCIMENTO 1 ABA, DE 0,52 X 5,00 M (SEM AMIANTO)</t>
  </si>
  <si>
    <t>TELHA ESTRUTURAL DE FIBROCIMENTO 1 ABA, DE 0,52 X 5,50 M (SEM AMIANTO)</t>
  </si>
  <si>
    <t>TELHA ESTRUTURAL DE FIBROCIMENTO 1 ABA, DE 0,52 X 6,50 M (SEM AMIANTO)</t>
  </si>
  <si>
    <t>TELHA ESTRUTURAL DE FIBROCIMENTO 1 ABA, DE 0,52 X 7,20 M (SEM AMIANTO)</t>
  </si>
  <si>
    <t>TELHA ESTRUTURAL DE FIBROCIMENTO 2 ABAS, DE 1,00 X 3,00 M (SEM AMIANTO)</t>
  </si>
  <si>
    <t>TELHA ESTRUTURAL DE FIBROCIMENTO 2 ABAS, DE 1,00 X 4,60 M (SEM AMIANTO)</t>
  </si>
  <si>
    <t>TELHA ESTRUTURAL DE FIBROCIMENTO 2 ABAS, DE 1,00 X 6,00 M (SEM AMIANTO)</t>
  </si>
  <si>
    <t>TELHA ESTRUTURAL DE FIBROCIMENTO 2 ABAS, DE 1,00 X 7,40 M (SEM AMIANTO)</t>
  </si>
  <si>
    <t>TELHA ESTRUTURAL DE FIBROCIMENTO 2 ABAS, DE 1,00 X 8,20 M (SEM AMIANTO)</t>
  </si>
  <si>
    <t>TELHA ESTRUTURAL DE FIBROCIMENTO 2 ABAS, DE 1,00 X 9,20 M (SEM AMIANTO)</t>
  </si>
  <si>
    <t>TELHA GALVALUME COM ISOLAMENTO TERMOACUSTICO EM ESPUMA RIGIDA DE POLIURETANO (PU) INJETADO, ESPESSURA DE 30 MM, DENSIDADE DE 35 KG/M3, REVESTIMENTO EM TELHA TRAPEZOIDAL NAS DUAS FACES COM ESPESSURA DE 0,50 MM CADA, ACABAMENTO NATURAL (NAO INCLUI ACESSORIOS DE FIXACAO)</t>
  </si>
  <si>
    <t>TELHA ONDULADA EM ACO ZINCADO, ALTURA DE 17 MM, ESPESSURA DE 0,50 MM, LARGURA UTIL DE APROXIMADAMENTE 985 MM, SEM PINTURA</t>
  </si>
  <si>
    <t>TELHA TERMOISOLANTE REVESTIDA EM ACO GALVALUME, FACE SUPERIOR TRAPEZOIDAL E FACE INFERIOR PLANA (NAO INCLUI ACESSORIOS DE FIXACAO), REVEST COM ESPESSURA DE 0,50 MM, COM PRE-PINTURA DE COR BRANCA NAS DUAS FACES, NUCLEO EM POLIISOCIANURATO (PIR) COM ESPESSURA DE 50 MM</t>
  </si>
  <si>
    <t>TELHA TERMOISOLANTE REVESTIDA EM ACO GALVANIZADO, FACE SUPERIOR EM TELHA TRAPEZOIDAL E FACE INFERIOR EM CHAPA PLANA (SEM ACESSORIOS DE FIXACAO), REVESTIMENTO COM ESPESSURA DE 0,50 MM COM PRE-PINTURA NAS DUAS FACES, NUCLEO EM POLIESTIRENO (EPS) DE 30 MM</t>
  </si>
  <si>
    <t>TELHA TERMOISOLANTE REVESTIDA EM ACO GALVANIZADO, FACE SUPERIOR EM TELHA TRAPEZOIDAL E FACE INFERIOR EM CHAPA PLANA (SEM ACESSORIOS DE FIXACAO), REVESTIMENTO COM ESPESSURA DE 0,50 MM COM PRE-PINTURA NAS DUAS FACES, NUCLEO EM POLIESTIRENO (EPS) DE 50 MM</t>
  </si>
  <si>
    <t>TELHA TERMOISOLANTE REVESTIDA EM ACO GALVANIZADO, FACES SUPERIOR E INFERIOR EM TELHA TRAPEZOIDAL (SEM ACESSORIOS DE FIXACAO), REVESTIMENTO COM ESPESSURA DE 0,50 MM COM PRE-PINTURA NAS DUAS FACES, NUCLEO EM POLIESTIRENO (EPS) DE 50 MM</t>
  </si>
  <si>
    <t>TELHA TRAPEZOIDAL EM ACO ZINCADO, SEM PINTURA, ALTURA DE APROXIMADAMENTE 40 MM, ESPESSURA DE 0,50 MM E LARGURA UTIL DE 980 MM</t>
  </si>
  <si>
    <t>TELHA VIDRO TIPO CANAL OU COLONIAL, C = 46 A 50 CM</t>
  </si>
  <si>
    <t>TELHADOR / TELHADISTA (HORISTA)</t>
  </si>
  <si>
    <t>TELHADOR / TELHADISTA (MENSALISTA)</t>
  </si>
  <si>
    <t>TERMINAL A COMPRESSAO EM COBRE ESTANHADO PARA CABO 10 MM2, 1 FURO E 1 COMPRESSAO, PARA PARAFUSO DE FIXACAO M6</t>
  </si>
  <si>
    <t>TERMINAL A COMPRESSAO EM COBRE ESTANHADO PARA CABO 120 MM2, 1 FURO E 1 COMPRESSAO, PARA PARAFUSO DE FIXACAO M12</t>
  </si>
  <si>
    <t>TERMINAL A COMPRESSAO EM COBRE ESTANHADO PARA CABO 25 MM2, 1 FURO E 1 COMPRESSAO, PARA PARAFUSO DE FIXACAO M8</t>
  </si>
  <si>
    <t>TERMINAL A COMPRESSAO EM COBRE ESTANHADO PARA CABO 35 MM2, 1 FURO E 1 COMPRESSAO, PARA PARAFUSO DE FIXACAO M8</t>
  </si>
  <si>
    <t>TERMINAL A COMPRESSAO EM COBRE ESTANHADO PARA CABO 70 MM2, 1 FURO E 1 COMPRESSAO, PARA PARAFUSO DE FIXACAO M10</t>
  </si>
  <si>
    <t>TERMINAL A COMPRESSAO EM COBRE ESTANHADO PARA CABO 95 MM2, 1 FURO E 1 COMPRESSAO, PARA PARAFUSO DE FIXACAO M12</t>
  </si>
  <si>
    <t>TERMINAL DE VENTILACAO, 50 MM, SERIE NORMAL, ESGOTO PREDIAL</t>
  </si>
  <si>
    <t>TERMINAL DE VENTILACAO, 75 MM, SERIE NORMAL, ESGOTO PREDIAL</t>
  </si>
  <si>
    <t>TERMINAL METALICO A PRESSAO 1 CABO, PARA CABOS DE 4 A 10 MM2, COM 2 FUROS PARA FIXACAO</t>
  </si>
  <si>
    <t>TERMINAL METALICO A PRESSAO PARA 1 CABO DE 120 MM2, COM 1 FURO DE FIXACAO</t>
  </si>
  <si>
    <t>TERMINAL METALICO A PRESSAO PARA 1 CABO DE 150 A 185 MM2, COM 2 FUROS PARA FIXACAO</t>
  </si>
  <si>
    <t>TERMINAL METALICO A PRESSAO PARA 1 CABO DE 150 MM2, COM 1 FURO DE FIXACAO</t>
  </si>
  <si>
    <t>TERMINAL METALICO A PRESSAO PARA 1 CABO DE 16 A 25 MM2, COM 2 FUROS PARA FIXACAO</t>
  </si>
  <si>
    <t>TERMINAL METALICO A PRESSAO PARA 1 CABO DE 16 MM2, COM 1 FURO DE FIXACAO</t>
  </si>
  <si>
    <t>TERMINAL METALICO A PRESSAO PARA 1 CABO DE 185 MM2, COM 1 FURO DE FIXACAO</t>
  </si>
  <si>
    <t>TERMINAL METALICO A PRESSAO PARA 1 CABO DE 240 MM2, COM 1 FURO DE FIXACAO</t>
  </si>
  <si>
    <t>TERMINAL METALICO A PRESSAO PARA 1 CABO DE 25 A 35 MM2, COM 2 FUROS PARA FIXACAO</t>
  </si>
  <si>
    <t>TERMINAL METALICO A PRESSAO PARA 1 CABO DE 25 MM2, COM 1 FURO DE FIXACAO</t>
  </si>
  <si>
    <t>TERMINAL METALICO A PRESSAO PARA 1 CABO DE 300 MM2, COM 1 FURO DE FIXACAO</t>
  </si>
  <si>
    <t>TERMINAL METALICO A PRESSAO PARA 1 CABO DE 35 MM2, COM 1 FURO DE FIXACAO</t>
  </si>
  <si>
    <t>TERMINAL METALICO A PRESSAO PARA 1 CABO DE 50 A 70 MM2, COM 2 FUROS PARA FIXACAO</t>
  </si>
  <si>
    <t>TERMINAL METALICO A PRESSAO PARA 1 CABO DE 50 MM2, COM 1 FURO DE FIXACAO</t>
  </si>
  <si>
    <t>TERMINAL METALICO A PRESSAO PARA 1 CABO DE 6 A 10 MM2, COM 1 FURO DE FIXACAO</t>
  </si>
  <si>
    <t>TERMINAL METALICO A PRESSAO PARA 1 CABO DE 70 MM2, COM 1 FURO DE FIXACAO</t>
  </si>
  <si>
    <t>TERMINAL METALICO A PRESSAO PARA 1 CABO DE 95 A 120 MM2, COM 2 FUROS PARA FIXACAO</t>
  </si>
  <si>
    <t>TERMINAL METALICO A PRESSAO PARA 1 CABO DE 95 MM2, COM 1 FURO DE FIXACAO</t>
  </si>
  <si>
    <t>TERMOFUSORA PARA TUBOS E CONEXOES EM PPR COM DIAMETROS DE 20 A 63 MM, POTENCIA DE 800 W, TENSAO 220 V</t>
  </si>
  <si>
    <t>TERMOFUSORA PARA TUBOS E CONEXOES EM PPR COM DIAMETROS DE 75 A 110 MM, POTENCIA DE *1100* W, TENSAO 220 V</t>
  </si>
  <si>
    <t>TERRA VEGETAL (ENSACADA)</t>
  </si>
  <si>
    <t>TERRA VEGETAL (GRANEL)</t>
  </si>
  <si>
    <t>TESTEIRA ANTIDERRAPANTE PARA PISO VINILICO *5 X 2,5* CM, E = 2 MM</t>
  </si>
  <si>
    <t>TIJOLO CERAMICO LAMINADO DE *5,5 X 11 X 23* CM (L X A X C), COM 21 FUROS</t>
  </si>
  <si>
    <t>TIJOLO CERAMICO MACICO APARENTE 2 FUROS DE *6,5 X 10 X 20* CM (L X A X C)</t>
  </si>
  <si>
    <t>TIJOLO CERAMICO MACICO APARENTE DE *6 X 12 X 24* CM (L X A X C)</t>
  </si>
  <si>
    <t>TIJOLO CERAMICO MACICO COMUM DE *5 X 10 X 20* CM (L X A X C)</t>
  </si>
  <si>
    <t>TIJOLO CERAMICO REFRATARIO DE *2,5 X 11,4 X 22,9* CM (L X A X C)</t>
  </si>
  <si>
    <t>TIJOLO CERAMICO REFRATARIO DE *6,3 X 11,4 X 22,9* CM (L X A X C)</t>
  </si>
  <si>
    <t>TIL CONDOMINIAL, PVC, DN 100 X 100 MM, PARA REDE COLETORA DE ESGOTO</t>
  </si>
  <si>
    <t>TIL PARA LIGACAO PREDIAL, EM PVC, JE, BBB, DN 100 X 100 MM, PARA REDE COLETORA ESGOTO</t>
  </si>
  <si>
    <t>TIL RADIAL, PVC, JE, BBB, DN 300 X 200 MM, PARA REDE COLETORA DE ESGOTO (NBR 10.569)</t>
  </si>
  <si>
    <t>TINTA / REVESTIMENTO A BASE DE RESINA EPOXI COM ALCATRAO, BICOMPONENTE</t>
  </si>
  <si>
    <t>TINTA A BASE DE RESINA ACRILICA EMULSIONADA EM AGUA, PARA SINALIZACAO HORIZONTAL VIARIA (NBR 13699:2012)</t>
  </si>
  <si>
    <t>TINTA A OLEO BRILHANTE, PARA MADEIRAS E METAIS</t>
  </si>
  <si>
    <t>TINTA ACRILICA A BASE DE SOLVENTE, PARA SINALIZACAO HORIZONTAL VIARIA (NBR 11862)</t>
  </si>
  <si>
    <t>TINTA ACRILICA PREMIUM PARA PISO</t>
  </si>
  <si>
    <t>TINTA ASFALTICA IMPERMEABILIZANTE DILUIDA EM SOLVENTE, PARA MATERIAIS CIMENTICIOS, METAL E MADEIRA</t>
  </si>
  <si>
    <t>TINTA BORRACHA CLORADA, ACABAMENTO SEMIBRILHO, QUALQUER COR</t>
  </si>
  <si>
    <t>TINTA ESMALTE BASE AGUA PREMIUM ACETINADO</t>
  </si>
  <si>
    <t>TINTA ESMALTE BASE AGUA PREMIUM BRILHANTE</t>
  </si>
  <si>
    <t>TINTA ESMALTE SINTETICO PREMIUM ACETINADO</t>
  </si>
  <si>
    <t>TINTA ESMALTE SINTETICO PREMIUM BRILHANTE</t>
  </si>
  <si>
    <t>TINTA ESMALTE SINTETICO PREMIUM DE EFEITO PROTETOR DE SUPERFICIE METALICA ALUMINIO</t>
  </si>
  <si>
    <t>TINTA ESMALTE SINTETICO STANDARD ACETINADO</t>
  </si>
  <si>
    <t>TINTA ESMALTE SINTETICO STANDARD BRILHANTE</t>
  </si>
  <si>
    <t>TINTA ESMALTE SINTETICO STANDARD FOSCO</t>
  </si>
  <si>
    <t>TINTA LATEX ACRILICA ECONOMICA, COR BRANCA</t>
  </si>
  <si>
    <t>TINTA LATEX ACRILICA STANDARD, COR BRANCA</t>
  </si>
  <si>
    <t>TINTA LATEX ACRILICA SUPER PREMIUM, COR BRANCO FOSCO</t>
  </si>
  <si>
    <t>TINTA MINERAL IMPERMEAVEL EM PO, BRANCA</t>
  </si>
  <si>
    <t>TINTA/RESINA ACRILICA PREMIUM PARA CERAMICA, PEDRAS E OUTROS</t>
  </si>
  <si>
    <t>TIRANTE COM ELO, EM ARAME GALVANIZADO RIGIDO, NUMERO 10, COMPRIMENTO 2000 MM, PARA PENDURAL DE FORRO REMOVIVEL</t>
  </si>
  <si>
    <t>TIRANTE EM FERRO GALVANIZADO PARA CONTRAVENTAMENTO DE TELHA CANALETE 90, 1/4" X 400 MM</t>
  </si>
  <si>
    <t>TOALHEIRO PLASTICO TIPO DISPENSER PARA PAPEL TOALHA INTERFOLHADO</t>
  </si>
  <si>
    <t>TOMADA 2P+T 10A, 250V, CONJUNTO MONTADO PARA EMBUTIR 4" X 2" (PLACA + SUPORTE + MODULO)</t>
  </si>
  <si>
    <t>TOMADA 2P+T 10A, 250V, CONJUNTO MONTADO PARA SOBREPOR 4" X 2" (CAIXA + MODULO)</t>
  </si>
  <si>
    <t>TOMADA 2P+T 20A 250V, CONJUNTO MONTADO PARA EMBUTIR 4" X 2" (PLACA + SUPORTE + MODULO)</t>
  </si>
  <si>
    <t>TOMADA 2P+T 20A, 250V (APENAS MODULO)</t>
  </si>
  <si>
    <t>TOMADA INDUSTRIAL DE EMBUTIR 3P+T 30 A, 440 V, COM TRAVA, COM PLACA</t>
  </si>
  <si>
    <t>TOMADA INDUSTRIAL DE EMBUTIR 3P+T 30 A, 440 V, COM TRAVA, SEM PLACA</t>
  </si>
  <si>
    <t>TOMADA PARA ANTENA DE TV, CABO COAXIAL DE 9 MM (APENAS MODULO)</t>
  </si>
  <si>
    <t>TOMADA PARA ANTENA DE TV, CABO COAXIAL DE 9 MM, CONJUNTO MONTADO PARA EMBUTIR 4" X 2" (PLACA + SUPORTE + MODULO)</t>
  </si>
  <si>
    <t>TOMADA RJ11, 2 FIOS (APENAS MODULO)</t>
  </si>
  <si>
    <t>TOMADA RJ11, 2 FIOS, CONJUNTO MONTADO PARA EMBUTIR 4" X 2" (PLACA + SUPORTE + MODULO)</t>
  </si>
  <si>
    <t>TOMADA RJ45, 8 FIOS, CAT 5E (APENAS MODULO)</t>
  </si>
  <si>
    <t>TOMADA RJ45, 8 FIOS, CAT 5E, CONJUNTO MONTADO PARA EMBUTIR 4" X 2" (PLACA + SUPORTE + MODULO)</t>
  </si>
  <si>
    <t>TOMADAS (2 MODULOS) 2P+T 10A, 250V, CONJUNTO MONTADO PARA EMBUTIR 4" X 2" (PLACA + SUPORTE + MODULOS)</t>
  </si>
  <si>
    <t>TOPOGRAFO (HORISTA)</t>
  </si>
  <si>
    <t>TOPOGRAFO (MENSALISTA)</t>
  </si>
  <si>
    <t>TORNEIRA DE BOIA BALAO METALICO, VAZAO TOTAL, PARA CAIXA D'AGUA, AGUA QUENTE, ROSCA 1/2", COM HASTE, TORNEIRA E BALAO METALICOS</t>
  </si>
  <si>
    <t>TORNEIRA DE BOIA BALAO METALICO, VAZAO TOTAL, PARA CAIXA D'AGUA, AGUA QUENTE, ROSCA 3/4", COM HASTE, TORNEIRA E BALAO METALICOS</t>
  </si>
  <si>
    <t>TORNEIRA DE BOIA CONVENCIONAL PARA CAIXA D'AGUA, 1", AGUA FRIA, COM HASTE E TORNEIRA METALICOS E BALAO PLASTICO</t>
  </si>
  <si>
    <t>TORNEIRA DE BOIA CONVENCIONAL PARA CAIXA D'AGUA, 2", AGUA FRIA, COM HASTE E TORNEIRA METALICOS E BALAO PLASTICO</t>
  </si>
  <si>
    <t>TORNEIRA DE BOIA CONVENCIONAL PARA CAIXA D'AGUA, AGUA FRIA, 1.1/2", COM HASTE E TORNEIRA METALICOS E BALAO PLASTICO</t>
  </si>
  <si>
    <t>TORNEIRA DE BOIA CONVENCIONAL PARA CAIXA D'AGUA, AGUA FRIA, 1.1/4", COM HASTE E TORNEIRA METALICOS E BALAO PLASTICO</t>
  </si>
  <si>
    <t>TORNEIRA DE BOIA CONVENCIONAL PARA CAIXA D'AGUA, AGUA FRIA, 1/2", COM HASTE E TORNEIRA METALICOS E BALAO PLASTICO</t>
  </si>
  <si>
    <t>TORNEIRA DE BOIA CONVENCIONAL PARA CAIXA D'AGUA, AGUA FRIA, 3/4", COM HASTE E TORNEIRA METALICOS E BALAO PLASTICO</t>
  </si>
  <si>
    <t>TORNEIRA DE BOIA VAZAO TOTAL PARA CAIXA D'AGUA, AGUA FRIA, BITOLA 1", COM HASTE E TORNEIRA METALICOS E BALAO PLASTICO</t>
  </si>
  <si>
    <t>TORNEIRA DE BOIA VAZAO TOTAL PARA CAIXA D'AGUA, AGUA FRIA, BITOLA 1/2", COM HASTE E TORNEIRA METALICOS E BALAO PLASTICO</t>
  </si>
  <si>
    <t>TORNEIRA DE BOIA VAZAO TOTAL PARA CAIXA D'AGUA, AGUA FRIA, BITOLA 3/4", COM HASTE E TORNEIRA METALICOS E BALAO PLASTICO</t>
  </si>
  <si>
    <t>TORNEIRA DE MESA PARA LAVATORIO, METALICA CROMADA, COM MISTURADOR MONOCOMANDO, BICA BAIXA</t>
  </si>
  <si>
    <t>TORNEIRA DE MESA PARA LAVATORIO, METALICA CROMADA, COM SENSOR DE APROXIMACAO ELETRICO, BIVOLT</t>
  </si>
  <si>
    <t>TORNEIRA DE MESA/BANCADA, PARA LAVATORIO, FIXA, METALICA CROMADA, PADRAO POPULAR, 1/2" OU 3/4"</t>
  </si>
  <si>
    <t>TORNEIRA DE METAL AMARELO, PARA TANQUE / JARDIM, DE PAREDE, COM BICO PLASTICO, CANO CURTO, AREA EXTERNA, PADRAO POPULAR / USO GERAL, 1/2" OU 3/4"</t>
  </si>
  <si>
    <t>TORNEIRA DE METAL AMARELO, PARA TANQUE / JARDIM, DE PAREDE, SEM BICO, CANO CURTO, PADRAO POPULAR / USO GERAL, 1/2" OU 3/4"</t>
  </si>
  <si>
    <t>TORNEIRA ELETRICA DE PAREDE, PLASTICA, BICA ALTA, PARA COZINHA, 5500 W (110/220 V)</t>
  </si>
  <si>
    <t>TORNEIRA METALICA CROMADA DE MESA PARA LAVATORIO, COM SENSOR DE PRESENCA A PILHA, COM AREJADOR EMBUTIDO</t>
  </si>
  <si>
    <t>TORNEIRA METALICA CROMADA DE MESA, PARA LAVATORIO, TEMPORIZADA PRESSAO FECHAMENTO AUTOMATICO, BICA BAIXA</t>
  </si>
  <si>
    <t>TORNEIRA METALICA CROMADA DE PAREDE LONGA PARA LAVATORIO, COM AREJADOR, ACIONAMENTO ALAVANCA, 1/4 DE VOLTA</t>
  </si>
  <si>
    <t>TORNEIRA METALICA CROMADA DE PAREDE, PARA COZINHA, BICA MOVEL, COM AREJADOR, 1/2" OU 3/4"</t>
  </si>
  <si>
    <t>TORNEIRA METALICA CROMADA PARA JARDIM / TANQUE, COM BICO PLASTICO, CANO LONGO, DE PAREDE, PADRAO POPULAR / USO GERAL, 1/2" OU 3/4"</t>
  </si>
  <si>
    <t>TORNEIRA METALICA CROMADA PARA TANQUE / JARDIM, SEM BICO, CANO LONGO, DE PAREDE, PADRAO POPULAR / USO GERAL, 1/2" OU 3/4"</t>
  </si>
  <si>
    <t>TORNEIRA METALICA CROMADA, CANO CURTO, COM AREJADOR, SEM BICO PLASTICO, DE PAREDE, PARA USO GERAL, 1/2" OU 3/4"</t>
  </si>
  <si>
    <t>TORNEIRA METALICA CROMADA, RETA, DE PAREDE, PARA COZINHA, COM AREJADOR, PADRAO POPULAR, 1/2" OU 3/4"</t>
  </si>
  <si>
    <t>TORNEIRA METALICA CROMADA, RETA, DE PAREDE, PARA COZINHA, SEM BICO, SEM AREJADOR, PADRAO POPULAR, 1/2" OU 3/4"</t>
  </si>
  <si>
    <t>TORNEIRA PLASTICA DE BOIA CONVENCIONAL PARA CAIXA DE AGUA, AGUA FRIA, 3/4", COM HASTE METALICA E COM TORNEIRA E BALAO PLASTICOS (PADRAO POPULAR)</t>
  </si>
  <si>
    <t>TORNEIRA PLASTICA DE BOIA PARA CAIXA DE DESCARGA, 1/2", BALAO E TORNEIRA PLASTICOS, COM HASTE METALICA</t>
  </si>
  <si>
    <t>TORNEIRA PLASTICA DE MESA, BICA MOVEL, PARA COZINHA 1/2"</t>
  </si>
  <si>
    <t>TORNEIRA PLASTICA PARA TANQUE 1/2" OU 3/4" COM BICO PARA MANGUEIRA</t>
  </si>
  <si>
    <t>TORNO/MORSA DE BANCADA NUMERO 4</t>
  </si>
  <si>
    <t>TRANSFORMADOR TRIFASICO DE DISTRIBUICAO, POTENCIA DE 1000 KVA, TENSAO NOMINAL DE 15 KV, TENSAO SECUNDARIA DE 220/127V, EM OLEO ISOLANTE TIPO MINERAL</t>
  </si>
  <si>
    <t>TRANSFORMADOR TRIFASICO DE DISTRIBUICAO, POTENCIA DE 112,5 KVA, TENSAO NOMINAL DE 15 KV, TENSAO SECUNDARIA DE 220/127V, EM OLEO ISOLANTE TIPO MINERAL</t>
  </si>
  <si>
    <t>TRANSFORMADOR TRIFASICO DE DISTRIBUICAO, POTENCIA DE 15 KVA, TENSAO NOMINAL DE 15 KV, TENSAO SECUNDARIA DE 220/127V, EM OLEO ISOLANTE TIPO MINERAL</t>
  </si>
  <si>
    <t>TRANSFORMADOR TRIFASICO DE DISTRIBUICAO, POTENCIA DE 150 KVA, TENSAO NOMINAL DE 15 KV, TENSAO SECUNDARIA DE 220/127V, EM OLEO ISOLANTE TIPO MINERAL</t>
  </si>
  <si>
    <t>TRANSFORMADOR TRIFASICO DE DISTRIBUICAO, POTENCIA DE 1500 KVA, TENSAO NOMINAL DE 15 KV, TENSAO SECUNDARIA DE 220/127V, EM OLEO ISOLANTE TIPO MINERAL</t>
  </si>
  <si>
    <t>TRANSFORMADOR TRIFASICO DE DISTRIBUICAO, POTENCIA DE 225 KVA, TENSAO NOMINAL DE 15 KV, TENSAO SECUNDARIA DE 220/127V, EM OLEO ISOLANTE TIPO MINERAL</t>
  </si>
  <si>
    <t>TRANSFORMADOR TRIFASICO DE DISTRIBUICAO, POTENCIA DE 30 KVA, TENSAO NOMINAL DE 15 KV, TENSAO SECUNDARIA DE 220/127V, EM OLEO ISOLANTE TIPO MINERAL</t>
  </si>
  <si>
    <t>TRANSFORMADOR TRIFASICO DE DISTRIBUICAO, POTENCIA DE 300 KVA, TENSAO NOMINAL DE 15 KV, TENSAO SECUNDARIA DE 220/127V, EM OLEO ISOLANTE TIPO MINERAL</t>
  </si>
  <si>
    <t>TRANSFORMADOR TRIFASICO DE DISTRIBUICAO, POTENCIA DE 45 KVA, TENSAO NOMINAL DE 15 KV, TENSAO SECUNDARIA DE 220/127V, EM OLEO ISOLANTE TIPO MINERAL</t>
  </si>
  <si>
    <t>TRANSFORMADOR TRIFASICO DE DISTRIBUICAO, POTENCIA DE 500 KVA, TENSAO NOMINAL DE 15 KV, TENSAO SECUNDARIA DE 220/127V, EM OLEO ISOLANTE TIPO MINERAL</t>
  </si>
  <si>
    <t>TRANSFORMADOR TRIFASICO DE DISTRIBUICAO, POTENCIA DE 75 KVA, TENSAO NOMINAL DE 15 KV, TENSAO SECUNDARIA DE 220/127V, EM OLEO ISOLANTE TIPO MINERAL</t>
  </si>
  <si>
    <t>TRANSFORMADOR TRIFASICO DE DISTRIBUICAO, POTENCIA DE 750 KVA, TENSAO NOMINAL DE 15 KV, TENSAO SECUNDARIA DE 220/127V, EM OLEO ISOLANTE TIPO MINERAL</t>
  </si>
  <si>
    <t>TRATOR DE ESTEIRAS, POTENCIA 125 HP, PESO OPERACIONAL DE 12,9 T, COM LAMINA COM CAPACIDADE DE 2,7 M3</t>
  </si>
  <si>
    <t>TRATOR DE ESTEIRAS, POTENCIA DE 100 HP, PESO OPERACIONAL DE 9,4 T, COM LAMINA COM CAPACIDADE DE 2,19 M3</t>
  </si>
  <si>
    <t>TRATOR DE ESTEIRAS, POTENCIA DE 150 HP, PESO OPERACIONAL DE 16,7 T, COM RODA MOTRIZ ELEVADA E LAMINA COM CONTATO DE 3,18M3</t>
  </si>
  <si>
    <t>TRATOR DE ESTEIRAS, POTENCIA DE 170 HP, PESO OPERACIONAL DE 19 T, COM LAMINA COM CAPACIDADE DE 5,2 M3</t>
  </si>
  <si>
    <t>TRATOR DE ESTEIRAS, POTENCIA DE 347 HP, PESO OPERACIONAL DE 38,5 T, COM LAMINA COM CAPACIDADE DE 8,70M3</t>
  </si>
  <si>
    <t>TRATOR DE PNEUS COM POTENCIA DE 122 CV, TRACAO 4 X 4, PESO COM LASTRO DE 4510 KG</t>
  </si>
  <si>
    <t>TRATOR DE PNEUS COM POTENCIA DE 85 CV, TRACAO 4 X 4, PESO COM LASTRO DE 4675 KG</t>
  </si>
  <si>
    <t>TRAVA / PRENDEDOR DE PORTA, EM LATAO CROMADO, MONTADO EM PISO</t>
  </si>
  <si>
    <t>TRAVA-QUEDAS EM ACO PARA CORDA DE 12 MM, EXTENSOR DE 25 X 300 MM, COM MOSQUETAO TIPO GANCHO TRAVA DUPLA</t>
  </si>
  <si>
    <t>TRELICA NERVURADA (ESPACADOR), ALTURA = 120,0 MM, DIAMETRO DOS BANZOS INFERIORES E SUPERIOR = 6,0 MM, DIAMETRO DA DIAGONAL = 4,2 MM</t>
  </si>
  <si>
    <t>TRENA COM FITA DE ACO DE 10 M X 25 MM (COMPRIMENTO X LARGURA)</t>
  </si>
  <si>
    <t>TRILHO PANTOGRAFICO CONCAVO, TIPO U, EM ALUMINIO, COM DIMENSOES DE APROX *35 X 35* MM, PARA ROLDANA DE PORTA DE CORRER</t>
  </si>
  <si>
    <t>TRILHO PANTOGRAFICO RETO, EM ALUMINIO, TIPO U, COM DIMENSOES DE *38 X 38* MM PARA PORTA DE CORRER</t>
  </si>
  <si>
    <t>TRILHO QUADRADO FRISADO PARA RODIZIO (VERGALHAO MACICO), EM ALUMINIO, COM DIMENSOES DE *6 X 6* MM</t>
  </si>
  <si>
    <t>TRINCHA CERDAS GRIS 1.1/2" (38 MM)</t>
  </si>
  <si>
    <t>TRINCHA DE 1" COM CERDAS SINTETICAS</t>
  </si>
  <si>
    <t>TRINCHA DE 2" COM CERDAS SINTETICAS</t>
  </si>
  <si>
    <t>TUBO / MANGUEIRA PRETA EM POLIETILENO, LINHA PESADA OU REFORCADA, TIPO ESPAGUETE, PARA INJECAO DE CALDA DE CIMENTO, D = 1/2", ESPESSURA 1,5 MM</t>
  </si>
  <si>
    <t>TUBO 26" EM CHAPA PRETA, E= 3/16", 147 KG/6 M</t>
  </si>
  <si>
    <t>TUBO 30" EM CHAPA PRETA, E= 1/4", 175 KG/6 M</t>
  </si>
  <si>
    <t>TUBO 30" EM CHAPA PRETA, E= 3/8", 177 KG/6 M</t>
  </si>
  <si>
    <t>TUBO ACO CARBONO COM COSTURA, NBR 5580, CLASSE L, DN = 15 MM, E = 2,25 MM, 1,06 KG/M</t>
  </si>
  <si>
    <t>TUBO ACO CARBONO COM COSTURA, NBR 5580, CLASSE L, DN = 25 MM, E = 2,65 MM, 2,02 KG/M</t>
  </si>
  <si>
    <t>TUBO ACO CARBONO COM COSTURA, NBR 5580, CLASSE L, DN = 40 MM, E = 3,0 MM, 3,34 KG/M</t>
  </si>
  <si>
    <t>TUBO ACO CARBONO COM COSTURA, NBR 5580, CLASSE L, DN = 80 MM, E = 3,35 MM, 7,07 KG/M</t>
  </si>
  <si>
    <t>TUBO ACO CARBONO COM COSTURA, NBR 5580, CLASSE M, DN = 25 MM, E = 3,35 MM, *2,50* KG//M</t>
  </si>
  <si>
    <t>TUBO ACO CARBONO COM COSTURA, NBR 5580, CLASSE M, DN = 40 MM, E = 3,35 MM, *3,71* KG//M</t>
  </si>
  <si>
    <t>TUBO ACO CARBONO COM COSTURA, NBR 5580, CLASSE M, DN = 80 MM, E = 4,05 MM, *8,47* KG/M</t>
  </si>
  <si>
    <t>TUBO ACO CARBONO SEM COSTURA 1 1/2", E= *3,68 MM, SCHEDULE 40, 4,05 KG/M</t>
  </si>
  <si>
    <t>TUBO ACO CARBONO SEM COSTURA 1 1/4", E= *3,56 MM, SCHEDULE 40, *3,38* KG/M</t>
  </si>
  <si>
    <t>TUBO ACO CARBONO SEM COSTURA 1", E= *3,38 MM, SCHEDULE 40, *2,50* KG/M</t>
  </si>
  <si>
    <t>TUBO ACO CARBONO SEM COSTURA 1/2", E= *2,77 MM, SCHEDULE 40, *1,27 KG/M</t>
  </si>
  <si>
    <t>TUBO ACO CARBONO SEM COSTURA 1/2", E= *3,73 MM, SCHEDULE 80, *1,62 KG/M</t>
  </si>
  <si>
    <t>TUBO ACO CARBONO SEM COSTURA 14", E= *11,13 MM, SCHEDULE 40, *94,55 KG/M</t>
  </si>
  <si>
    <t>TUBO ACO CARBONO SEM COSTURA 2 1/2", E = 5,16 MM, SCHEDULE 40 (8,62 KG/M)</t>
  </si>
  <si>
    <t>TUBO ACO CARBONO SEM COSTURA 2", E= *3,91* MM, SCHEDULE 40, *5,43* KG/M</t>
  </si>
  <si>
    <t>TUBO ACO CARBONO SEM COSTURA 20", E= *12,70 MM, SCHEDULE 30, *154,97 KG/M</t>
  </si>
  <si>
    <t>TUBO ACO CARBONO SEM COSTURA 20", E= *6,35 MM, SCHEDULE 10, *78,46 KG/M</t>
  </si>
  <si>
    <t>TUBO ACO CARBONO SEM COSTURA 3", E= *5,49 MM, SCHEDULE 40, *11,28* KG/M</t>
  </si>
  <si>
    <t>TUBO ACO CARBONO SEM COSTURA 3/4", E= *2,87 MM, SCHEDULE 40, *1,69 KG/M</t>
  </si>
  <si>
    <t>TUBO ACO CARBONO SEM COSTURA 3/4", E= *3,91 MM, SCHEDULE 80, *2,19 KG/M.</t>
  </si>
  <si>
    <t>TUBO ACO CARBONO SEM COSTURA 4", E= *6,02 MM, SCHEDULE 40, *16,06 KG/M</t>
  </si>
  <si>
    <t>TUBO ACO CARBONO SEM COSTURA 4", E= *8,56 MM, SCHEDULE 80, *22,31 KG/M</t>
  </si>
  <si>
    <t>TUBO ACO CARBONO SEM COSTURA 5", E= *6,55 MM, SCHEDULE 40, *21,75* KG/M</t>
  </si>
  <si>
    <t>TUBO ACO CARBONO SEM COSTURA 6", E= *10,97 MM, SCHEDULE 80, *42,56 KG/M</t>
  </si>
  <si>
    <t>TUBO ACO CARBONO SEM COSTURA 6", E= 7,11 MM, SCHEDULE 40, *28,26 KG/M</t>
  </si>
  <si>
    <t>TUBO ACO CARBONO SEM COSTURA 8", E= *12,70 MM, SCHEDULE 80, *64,64 KG/M</t>
  </si>
  <si>
    <t>TUBO ACO CARBONO SEM COSTURA 8", E= *6,35 MM, SCHEDULE 20, *33,27 KG/M</t>
  </si>
  <si>
    <t>TUBO ACO CARBONO SEM COSTURA 8", E= *7,04 MM, SCHEDULE 30, *36,75 KG/M</t>
  </si>
  <si>
    <t>TUBO ACO CARBONO SEM COSTURA 8", E= *8,18 MM, SCHEDULE 40, *42,55 KG/M</t>
  </si>
  <si>
    <t>TUBO ACO GALVANIZADO COM COSTURA, CLASSE LEVE, DN 100 MM (4"), E = 3,75 MM, *10,55* KG/M (NBR 5580)</t>
  </si>
  <si>
    <t>TUBO ACO GALVANIZADO COM COSTURA, CLASSE LEVE, DN 15 MM (1/2"), E = 2,25 MM, *1,2* KG/M (NBR 5580)</t>
  </si>
  <si>
    <t>TUBO ACO GALVANIZADO COM COSTURA, CLASSE LEVE, DN 20 MM (3/4"), E = 2,25 MM, *1,3* KG/M (NBR 5580)</t>
  </si>
  <si>
    <t>TUBO ACO GALVANIZADO COM COSTURA, CLASSE LEVE, DN 32 MM (1 1/4"), E = 2,65 MM, *2,71* KG/M (NBR 5580)</t>
  </si>
  <si>
    <t>TUBO ACO GALVANIZADO COM COSTURA, CLASSE LEVE, DN 40 MM (1 1/2"), E = 3,00 MM, *3,48* KG/M (NBR 5580)</t>
  </si>
  <si>
    <t>TUBO ACO GALVANIZADO COM COSTURA, CLASSE LEVE, DN 50 MM (2"), E = 3,00 MM, *4,40* KG/M (NBR 5580)</t>
  </si>
  <si>
    <t>TUBO ACO GALVANIZADO COM COSTURA, CLASSE LEVE, DN 65 MM (2 1/2"), E = 3,35 MM, * 6,23* KG/M (NBR 5580)</t>
  </si>
  <si>
    <t>TUBO ACO GALVANIZADO COM COSTURA, CLASSE LEVE, DN 80 MM (3"), E = 3,35 MM, *7,32* KG/M (NBR 5580)</t>
  </si>
  <si>
    <t>TUBO ACO GALVANIZADO COM COSTURA, CLASSE MEDIA, DN 1", E = 3,38 MM, PESO 2,50 KG/M (NBR 5580)</t>
  </si>
  <si>
    <t>TUBO ACO GALVANIZADO COM COSTURA, CLASSE MEDIA, DN 1.1/2", E = *3,25* MM, PESO *3,61* KG/M (NBR 5580)</t>
  </si>
  <si>
    <t>TUBO ACO GALVANIZADO COM COSTURA, CLASSE MEDIA, DN 1/2", E = *2,65* MM, PESO *1,22* KG/M (NBR 5580)</t>
  </si>
  <si>
    <t>TUBO ACO GALVANIZADO COM COSTURA, CLASSE MEDIA, DN 2", E = *3,65* MM, PESO *5,10* KG/M (NBR 5580)</t>
  </si>
  <si>
    <t>TUBO ACO GALVANIZADO COM COSTURA, CLASSE MEDIA, DN 3/4", E = *2,65* MM, PESO *1,58* KG/M (NBR 5580)</t>
  </si>
  <si>
    <t>TUBO ACO GALVANIZADO COM COSTURA, CLASSE MEDIA, DN 4", E = 4,50* MM, PESO 12,10* KG/M (NBR 5580)</t>
  </si>
  <si>
    <t>TUBO ACO GALVANIZADO COM COSTURA, CLASSE MEDIA, DN 5", E = *5,40* MM, PESO *17,80* KG/M (NBR 5580)</t>
  </si>
  <si>
    <t>TUBO ACO GALVANIZADO COM COSTURA, CLASSE MEDIA, DN 6", E = 4,85* MM, PESO 19,68* KG/M (NBR 5580)</t>
  </si>
  <si>
    <t>TUBO ACO INDUSTRIAL DN 2" (50,8 MM) E=1,50MM, PESO= 1,8237 KG/M</t>
  </si>
  <si>
    <t>TUBO COLETOR DE ESGOTO PVC, JEI, DN 100 MM (NBR 7362)</t>
  </si>
  <si>
    <t>TUBO COLETOR DE ESGOTO PVC, JEI, DN 200 MM (NBR 7362)</t>
  </si>
  <si>
    <t>TUBO COLETOR DE ESGOTO PVC, JEI, DN 250 MM (NBR 7362)</t>
  </si>
  <si>
    <t>TUBO COLETOR DE ESGOTO PVC, JEI, DN 300 MM (NBR 7362)</t>
  </si>
  <si>
    <t>TUBO COLETOR DE ESGOTO PVC, JEI, DN 350 MM (NBR 7362)</t>
  </si>
  <si>
    <t>TUBO COLETOR DE ESGOTO PVC, JEI, DN 400 MM (NBR 7362)</t>
  </si>
  <si>
    <t>TUBO COLETOR DE ESGOTO, PVC, JEI, DN 150 MM (NBR 7362)</t>
  </si>
  <si>
    <t>TUBO CORRUGADO PEAD, PAREDE DUPLA, INTERNA LISA, JEI DN/DI 500 MM (DRENAGEM/ESGOTO)</t>
  </si>
  <si>
    <t>TUBO CORRUGADO PEAD, PAREDE DUPLA, INTERNA LISA, JEI, DN/DI *1000* MM, PARA SANEAMENTO (DRENAGEM/ESGOTO)</t>
  </si>
  <si>
    <t>TUBO CORRUGADO PEAD, PAREDE DUPLA, INTERNA LISA, JEI, DN/DI *400* MM, PARA SANEAMENTO (DRENAGEM/ESGOTO)</t>
  </si>
  <si>
    <t>TUBO CORRUGADO PEAD, PAREDE DUPLA, INTERNA LISA, JEI, DN/DI *800* MM, PARA SANEAMENTO (DRENAGEM/ESGOTO)</t>
  </si>
  <si>
    <t>TUBO CORRUGADO PEAD, PAREDE DUPLA, INTERNA LISA, JEI, DN/DI 1200 MM, PARA SANEAMENTO (DRENAGEM/ESGOTO)</t>
  </si>
  <si>
    <t>TUBO CORRUGADO PEAD, PAREDE DUPLA, INTERNA LISA, JEI, DN/DI 250 MM, PARA SANEAMENTO (DRENAGEM/ESGOTO)</t>
  </si>
  <si>
    <t>TUBO CORRUGADO PEAD, PAREDE DUPLA, INTERNA LISA, JEI, DN/DI 300 MM, PARA SANEAMENTO (DRENAGEM/ESGOTO)</t>
  </si>
  <si>
    <t>TUBO CORRUGADO PEAD, PAREDE DUPLA, INTERNA LISA, JEI, DN/DI 600 MM, PARA SANEAMENTO (DRENAGEM/ESGOTO)</t>
  </si>
  <si>
    <t>TUBO CPVC SOLDAVEL, 35 MM, AGUA QUENTE PREDIAL (NBR 15884)</t>
  </si>
  <si>
    <t>TUBO CPVC, SOLDAVEL, 114 MM, AGUA QUENTE (NBR 15884)</t>
  </si>
  <si>
    <t>TUBO CPVC, SOLDAVEL, 15 MM, AGUA QUENTE PREDIAL (NBR 15884)</t>
  </si>
  <si>
    <t>TUBO CPVC, SOLDAVEL, 22 MM, AGUA QUENTE PREDIAL (NBR 15884)</t>
  </si>
  <si>
    <t>TUBO CPVC, SOLDAVEL, 28 MM, AGUA QUENTE PREDIAL (NBR 15884)</t>
  </si>
  <si>
    <t>TUBO CPVC, SOLDAVEL, 42 MM, AGUA QUENTE PREDIAL (NBR 15884)</t>
  </si>
  <si>
    <t>TUBO CPVC, SOLDAVEL, 54 MM, AGUA QUENTE PREDIAL (NBR 15884)</t>
  </si>
  <si>
    <t>TUBO CPVC, SOLDAVEL, 73 MM, AGUA QUENTE PREDIAL (NBR 15884)</t>
  </si>
  <si>
    <t>TUBO CPVC, SOLDAVEL, 89 MM, AGUA QUENTE PREDIAL (NBR 15884)</t>
  </si>
  <si>
    <t>TUBO DE BORRACHA ELASTOMERICA FLEXIVEL, PRETA, PARA ISOLAMENTO TERMICO DE TUBULACAO, DN 1 1/8" (28 MM), E= 32 MM, COEFICIENTE DE CONDUTIVIDADE TERMICA 0,036W/MK, VAPOR DE AGUA MAIOR OU IGUAL A 10.000</t>
  </si>
  <si>
    <t>TUBO DE BORRACHA ELASTOMERICA FLEXIVEL, PRETA, PARA ISOLAMENTO TERMICO DE TUBULACAO, DN 1 3/8" (35 MM), E= 32 MM, COEFICIENTE DE CONDUTIVIDADE TERMICA 0,036W/MK, VAPOR DE AGUA MAIOR OU IGUAL A 10.000</t>
  </si>
  <si>
    <t>TUBO DE BORRACHA ELASTOMERICA FLEXIVEL, PRETA, PARA ISOLAMENTO TERMICO DE TUBULACAO, DN 1 5/8" (42 MM), E= 32 MM, COEFICIENTE DE CONDUTIVIDADE TERMICA 0,036W/MK, VAPOR DE AGUA MAIOR OU IGUAL A 10.000</t>
  </si>
  <si>
    <t>TUBO DE BORRACHA ELASTOMERICA FLEXIVEL, PRETA, PARA ISOLAMENTO TERMICO DE TUBULACAO, DN 1" (25 MM), E= 32 MM, COEFICIENTE DE CONDUTIVIDADE TERMICA 0,036W/MK, VAPOR DE AGUA MAIOR OU IGUAL A 10.000</t>
  </si>
  <si>
    <t>TUBO DE BORRACHA ELASTOMERICA FLEXIVEL, PRETA, PARA ISOLAMENTO TERMICO DE TUBULACAO, DN 1/2" (12 MM), E= 19 MM, COEFICIENTE DE CONDUTIVIDADE TERMICA 0,036W/MK, VAPOR DE AGUA MAIOR OU IGUAL A 10.000</t>
  </si>
  <si>
    <t>TUBO DE BORRACHA ELASTOMERICA FLEXIVEL, PRETA, PARA ISOLAMENTO TERMICO DE TUBULACAO, DN 1/4" (6 MM), E= 9 MM, COEFICIENTE DE CONDUTIVIDADE TERMICA 0,036W/MK, VAPOR DE AGUA MAIOR OU IGUAL A 10.000</t>
  </si>
  <si>
    <t>TUBO DE BORRACHA ELASTOMERICA FLEXIVEL, PRETA, PARA ISOLAMENTO TERMICO DE TUBULACAO, DN 2 1/8" (54 MM), E= 32 MM, COEFICIENTE DE CONDUTIVIDADE TERMICA 0,036W/MK, VAPOR DE AGUA MAIOR OU IGUAL A 10.000</t>
  </si>
  <si>
    <t>TUBO DE BORRACHA ELASTOMERICA FLEXIVEL, PRETA, PARA ISOLAMENTO TERMICO DE TUBULACAO, DN 2 5/8" (*64* MM), E= *32* MM, COEFICIENTE DE CONDUTIVIDADE TERMICA 0,036W/MK, VAPOR DE AGUA MAIOR OU IGUAL A 10.000</t>
  </si>
  <si>
    <t>TUBO DE BORRACHA ELASTOMERICA FLEXIVEL, PRETA, PARA ISOLAMENTO TERMICO DE TUBULACAO, DN 3/4" (18 MM), E= 32 MM, COEFICIENTE DE CONDUTIVIDADE TERMICA 0,036W/MK, VAPOR DE AGUA MAIOR OU IGUAL A 10.000</t>
  </si>
  <si>
    <t>TUBO DE BORRACHA ELASTOMERICA FLEXIVEL, PRETA, PARA ISOLAMENTO TERMICO DE TUBULACAO, DN 3/8" (10 MM), E= 19 MM, COEFICIENTE DE CONDUTIVIDADE TERMICA 0,036W/MK, VAPOR DE AGUA MAIOR OU IGUAL A 10.000</t>
  </si>
  <si>
    <t>TUBO DE BORRACHA ELASTOMERICA FLEXIVEL, PRETA, PARA ISOLAMENTO TERMICO DE TUBULACAO, DN 5/8" (15 MM), E= 19 MM, COEFICIENTE DE CONDUTIVIDADE TERMICA 0,036W/MK, VAPOR DE AGUA MAIOR OU IGUAL A 10.000</t>
  </si>
  <si>
    <t>TUBO DE BORRACHA ELASTOMERICA FLEXIVEL, PRETA, PARA ISOLAMENTO TERMICO DE TUBULACAO, DN 7/8" (22 MM), E= 32 MM, COEFICIENTE DE CONDUTIVIDADE TERMICA 0,036W/MK, VAPOR DE AGUA MAIOR OU IGUAL A 10.000</t>
  </si>
  <si>
    <t>TUBO DE COBRE CLASSE "A", DN = 1 1/2" (42 MM), PARA INSTALACOES DE MEDIA PRESSAO PARA GASES COMBUSTIVEIS E MEDICINAIS</t>
  </si>
  <si>
    <t>TUBO DE COBRE CLASSE "A", DN = 1 1/4" (35 MM), PARA INSTALACOES DE MEDIA PRESSAO PARA GASES COMBUSTIVEIS E MEDICINAIS</t>
  </si>
  <si>
    <t>TUBO DE COBRE CLASSE "A", DN = 1" (28 MM), PARA INSTALACOES DE MEDIA PRESSAO PARA GASES COMBUSTIVEIS E MEDICINAIS</t>
  </si>
  <si>
    <t>TUBO DE COBRE CLASSE "A", DN = 1/2" (15 MM), PARA INSTALACOES DE MEDIA PRESSAO PARA GASES COMBUSTIVEIS E MEDICINAIS</t>
  </si>
  <si>
    <t>TUBO DE COBRE CLASSE "A", DN = 2 1/2" (66 MM), PARA INSTALACOES DE MEDIA PRESSAO PARA GASES COMBUSTIVEIS E MEDICINAIS</t>
  </si>
  <si>
    <t>TUBO DE COBRE CLASSE "A", DN = 2" (54 MM), PARA INSTALACOES DE MEDIA PRESSAO PARA GASES COMBUSTIVEIS E MEDICINAIS</t>
  </si>
  <si>
    <t>TUBO DE COBRE CLASSE "A", DN = 3" (79 MM), PARA INSTALACOES DE MEDIA PRESSAO PARA GASES COMBUSTIVEIS E MEDICINAIS</t>
  </si>
  <si>
    <t>TUBO DE COBRE CLASSE "A", DN = 3/4" (22 MM), PARA INSTALACOES DE MEDIA PRESSAO PARA GASES COMBUSTIVEIS E MEDICINAIS</t>
  </si>
  <si>
    <t>TUBO DE COBRE CLASSE "A", DN = 4" (104 MM), PARA INSTALACOES DE MEDIA PRESSAO PARA GASES COMBUSTIVEIS E MEDICINAIS</t>
  </si>
  <si>
    <t>TUBO DE COBRE CLASSE "E", DN = 104 MM, PARA INSTALACAO HIDRAULICA PREDIAL</t>
  </si>
  <si>
    <t>TUBO DE COBRE CLASSE "E", DN = 15 MM, PARA INSTALACAO HIDRAULICA PREDIAL</t>
  </si>
  <si>
    <t>TUBO DE COBRE CLASSE "E", DN = 22 MM, PARA INSTALACAO HIDRAULICA PREDIAL</t>
  </si>
  <si>
    <t>TUBO DE COBRE CLASSE "E", DN = 28 MM, PARA INSTALACAO HIDRAULICA PREDIAL</t>
  </si>
  <si>
    <t>TUBO DE COBRE CLASSE "E", DN = 35 MM, PARA INSTALACAO HIDRAULICA PREDIAL</t>
  </si>
  <si>
    <t>TUBO DE COBRE CLASSE "E", DN = 42 MM, PARA INSTALACAO HIDRAULICA PREDIAL</t>
  </si>
  <si>
    <t>TUBO DE COBRE CLASSE "E", DN = 54 MM, PARA INSTALACAO HIDRAULICA PREDIAL</t>
  </si>
  <si>
    <t>TUBO DE COBRE CLASSE "E", DN = 66 MM, PARA INSTALACAO HIDRAULICA PREDIAL</t>
  </si>
  <si>
    <t>TUBO DE COBRE CLASSE "E", DN = 79 MM, PARA INSTALACAO HIDRAULICA PREDIAL</t>
  </si>
  <si>
    <t>TUBO DE COBRE FLEXIVEL, D = 1/2", E = 0,79 MM, PARA AR-CONDICIONADO/ INSTALACOES GAS RESIDENCIAIS E COMERCIAIS</t>
  </si>
  <si>
    <t>TUBO DE COBRE FLEXIVEL, D = 1/4", E = 0,79 MM, PARA AR-CONDICIONADO/ INSTALACOES GAS RESIDENCIAIS E COMERCIAIS</t>
  </si>
  <si>
    <t>TUBO DE COBRE FLEXIVEL, D = 3/16", E = 0,79 MM, PARA AR-CONDICIONADO/ INSTALACOES GAS RESIDENCIAIS E COMERCIAIS</t>
  </si>
  <si>
    <t>TUBO DE COBRE FLEXIVEL, D = 3/4", E = 0,79 MM, PARA AR-CONDICIONADO/ INSTALACOES GAS RESIDENCIAIS E COMERCIAIS</t>
  </si>
  <si>
    <t>TUBO DE COBRE FLEXIVEL, D = 3/8", E = 0,79 MM, PARA AR-CONDICIONADO/ INSTALACOES GAS RESIDENCIAIS E COMERCIAIS</t>
  </si>
  <si>
    <t>TUBO DE COBRE FLEXIVEL, D = 5/16", E = 0,79 MM, PARA AR-CONDICIONADO/ INSTALACOES GAS RESIDENCIAIS E COMERCIAIS</t>
  </si>
  <si>
    <t>TUBO DE COBRE FLEXIVEL, D = 5/8", E = 0,79 MM, PARA AR-CONDICIONADO/ INSTALACOES GAS RESIDENCIAIS E COMERCIAIS</t>
  </si>
  <si>
    <t>TUBO DE CONCRETO ARMADO PARA AGUAS PLUVIAIS, CLASSE PA-1, COM ENCAIXE PONTA E BOLSA, DIAMETRO NOMINAL DE 1000 MM</t>
  </si>
  <si>
    <t>TUBO DE CONCRETO ARMADO PARA AGUAS PLUVIAIS, CLASSE PA-1, COM ENCAIXE PONTA E BOLSA, DIAMETRO NOMINAL DE 1100 MM</t>
  </si>
  <si>
    <t>TUBO DE CONCRETO ARMADO PARA AGUAS PLUVIAIS, CLASSE PA-1, COM ENCAIXE PONTA E BOLSA, DIAMETRO NOMINAL DE 1200 MM</t>
  </si>
  <si>
    <t>TUBO DE CONCRETO ARMADO PARA AGUAS PLUVIAIS, CLASSE PA-1, COM ENCAIXE PONTA E BOLSA, DIAMETRO NOMINAL DE 1500 MM</t>
  </si>
  <si>
    <t>TUBO DE CONCRETO ARMADO PARA AGUAS PLUVIAIS, CLASSE PA-1, COM ENCAIXE PONTA E BOLSA, DIAMETRO NOMINAL DE 2000 MM</t>
  </si>
  <si>
    <t>TUBO DE CONCRETO ARMADO PARA AGUAS PLUVIAIS, CLASSE PA-1, COM ENCAIXE PONTA E BOLSA, DIAMETRO NOMINAL DE 300 MM</t>
  </si>
  <si>
    <t>TUBO DE CONCRETO ARMADO PARA AGUAS PLUVIAIS, CLASSE PA-1, COM ENCAIXE PONTA E BOLSA, DIAMETRO NOMINAL DE 400 MM</t>
  </si>
  <si>
    <t>TUBO DE CONCRETO ARMADO PARA AGUAS PLUVIAIS, CLASSE PA-1, COM ENCAIXE PONTA E BOLSA, DIAMETRO NOMINAL DE 700 MM</t>
  </si>
  <si>
    <t>TUBO DE CONCRETO ARMADO PARA AGUAS PLUVIAIS, CLASSE PA-1, COM ENCAIXE PONTA E BOLSA, DIAMETRO NOMINAL DE 800 MM</t>
  </si>
  <si>
    <t>TUBO DE CONCRETO ARMADO PARA AGUAS PLUVIAIS, CLASSE PA-1, COM ENCAIXE PONTA E BOLSA, DIAMETRO NOMINAL DE 900 MM</t>
  </si>
  <si>
    <t>TUBO DE CONCRETO ARMADO PARA AGUAS PLUVIAIS, CLASSE PA-1, COM ENCAIXE PONTA E BOLSA, DIAMETRO NOMINAL DE = 600 MM</t>
  </si>
  <si>
    <t>TUBO DE CONCRETO ARMADO PARA AGUAS PLUVIAIS, CLASSE PA-2, COM ENCAIXE PONTA E BOLSA, DIAMETRO NOMINAL DE 1000 MM</t>
  </si>
  <si>
    <t>TUBO DE CONCRETO ARMADO PARA AGUAS PLUVIAIS, CLASSE PA-2, COM ENCAIXE PONTA E BOLSA, DIAMETRO NOMINAL DE 1100 MM</t>
  </si>
  <si>
    <t>TUBO DE CONCRETO ARMADO PARA AGUAS PLUVIAIS, CLASSE PA-2, COM ENCAIXE PONTA E BOLSA, DIAMETRO NOMINAL DE 1200 MM</t>
  </si>
  <si>
    <t>TUBO DE CONCRETO ARMADO PARA AGUAS PLUVIAIS, CLASSE PA-2, COM ENCAIXE PONTA E BOLSA, DIAMETRO NOMINAL DE 1500 MM</t>
  </si>
  <si>
    <t>TUBO DE CONCRETO ARMADO PARA AGUAS PLUVIAIS, CLASSE PA-2, COM ENCAIXE PONTA E BOLSA, DIAMETRO NOMINAL DE 2000 MM</t>
  </si>
  <si>
    <t>TUBO DE CONCRETO ARMADO PARA AGUAS PLUVIAIS, CLASSE PA-2, COM ENCAIXE PONTA E BOLSA, DIAMETRO NOMINAL DE 300 MM</t>
  </si>
  <si>
    <t>TUBO DE CONCRETO ARMADO PARA AGUAS PLUVIAIS, CLASSE PA-2, COM ENCAIXE PONTA E BOLSA, DIAMETRO NOMINAL DE 400 MM</t>
  </si>
  <si>
    <t>TUBO DE CONCRETO ARMADO PARA AGUAS PLUVIAIS, CLASSE PA-2, COM ENCAIXE PONTA E BOLSA, DIAMETRO NOMINAL DE 500 MM</t>
  </si>
  <si>
    <t>TUBO DE CONCRETO ARMADO PARA AGUAS PLUVIAIS, CLASSE PA-2, COM ENCAIXE PONTA E BOLSA, DIAMETRO NOMINAL DE 600 MM</t>
  </si>
  <si>
    <t>TUBO DE CONCRETO ARMADO PARA AGUAS PLUVIAIS, CLASSE PA-2, COM ENCAIXE PONTA E BOLSA, DIAMETRO NOMINAL DE 700 MM</t>
  </si>
  <si>
    <t>TUBO DE CONCRETO ARMADO PARA AGUAS PLUVIAIS, CLASSE PA-2, COM ENCAIXE PONTA E BOLSA, DIAMETRO NOMINAL DE 800 MM</t>
  </si>
  <si>
    <t>TUBO DE CONCRETO ARMADO PARA AGUAS PLUVIAIS, CLASSE PA-2, COM ENCAIXE PONTA E BOLSA, DIAMETRO NOMINAL DE 900 MM</t>
  </si>
  <si>
    <t>TUBO DE CONCRETO ARMADO PARA AGUAS PLUVIAIS, CLASSE PA-3, COM ENCAIXE PONTA E BOLSA, DIAMETRO NOMINAL DE 1000 MM</t>
  </si>
  <si>
    <t>TUBO DE CONCRETO ARMADO PARA AGUAS PLUVIAIS, CLASSE PA-3, COM ENCAIXE PONTA E BOLSA, DIAMETRO NOMINAL DE 1100 MM</t>
  </si>
  <si>
    <t>TUBO DE CONCRETO ARMADO PARA AGUAS PLUVIAIS, CLASSE PA-3, COM ENCAIXE PONTA E BOLSA, DIAMETRO NOMINAL DE 1200 MM</t>
  </si>
  <si>
    <t>TUBO DE CONCRETO ARMADO PARA AGUAS PLUVIAIS, CLASSE PA-3, COM ENCAIXE PONTA E BOLSA, DIAMETRO NOMINAL DE 1500 MM</t>
  </si>
  <si>
    <t>TUBO DE CONCRETO ARMADO PARA AGUAS PLUVIAIS, CLASSE PA-3, COM ENCAIXE PONTA E BOLSA, DIAMETRO NOMINAL DE 400 MM</t>
  </si>
  <si>
    <t>TUBO DE CONCRETO ARMADO PARA AGUAS PLUVIAIS, CLASSE PA-3, COM ENCAIXE PONTA E BOLSA, DIAMETRO NOMINAL DE 500 MM</t>
  </si>
  <si>
    <t>TUBO DE CONCRETO ARMADO PARA AGUAS PLUVIAIS, CLASSE PA-3, COM ENCAIXE PONTA E BOLSA, DIAMETRO NOMINAL DE 600 MM</t>
  </si>
  <si>
    <t>TUBO DE CONCRETO ARMADO PARA AGUAS PLUVIAIS, CLASSE PA-3, COM ENCAIXE PONTA E BOLSA, DIAMETRO NOMINAL DE 700 MM</t>
  </si>
  <si>
    <t>TUBO DE CONCRETO ARMADO PARA AGUAS PLUVIAIS, CLASSE PA-3, COM ENCAIXE PONTA E BOLSA, DIAMETRO NOMINAL DE 800 MM</t>
  </si>
  <si>
    <t>TUBO DE CONCRETO ARMADO PARA AGUAS PLUVIAIS, CLASSE PA-3, COM ENCAIXE PONTA E BOLSA, DIAMETRO NOMINAL DE 900 MM</t>
  </si>
  <si>
    <t>TUBO DE CONCRETO ARMADO PARA ESGOTO SANITARIO, CLASSE EA-2, COM ENCAIXE PONTA E BOLSA, COM JUNTA ELASTICA, DIAMETRO NOMINAL DE 1000 MM</t>
  </si>
  <si>
    <t>TUBO DE CONCRETO ARMADO PARA ESGOTO SANITARIO, CLASSE EA-2, COM ENCAIXE PONTA E BOLSA, COM JUNTA ELASTICA, DIAMETRO NOMINAL DE 300 MM</t>
  </si>
  <si>
    <t>TUBO DE CONCRETO ARMADO PARA ESGOTO SANITARIO, CLASSE EA-2, COM ENCAIXE PONTA E BOLSA, COM JUNTA ELASTICA, DIAMETRO NOMINAL DE 400 MM</t>
  </si>
  <si>
    <t>TUBO DE CONCRETO ARMADO PARA ESGOTO SANITARIO, CLASSE EA-2, COM ENCAIXE PONTA E BOLSA, COM JUNTA ELASTICA, DIAMETRO NOMINAL DE 500 MM</t>
  </si>
  <si>
    <t>TUBO DE CONCRETO ARMADO PARA ESGOTO SANITARIO, CLASSE EA-2, COM ENCAIXE PONTA E BOLSA, COM JUNTA ELASTICA, DIAMETRO NOMINAL DE 600 MM</t>
  </si>
  <si>
    <t>TUBO DE CONCRETO ARMADO PARA ESGOTO SANITARIO, CLASSE EA-2, COM ENCAIXE PONTA E BOLSA, COM JUNTA ELASTICA, DIAMETRO NOMINAL DE 700 MM</t>
  </si>
  <si>
    <t>TUBO DE CONCRETO ARMADO PARA ESGOTO SANITARIO, CLASSE EA-2, COM ENCAIXE PONTA E BOLSA, COM JUNTA ELASTICA, DIAMETRO NOMINAL DE 800 MM</t>
  </si>
  <si>
    <t>TUBO DE CONCRETO ARMADO PARA ESGOTO SANITARIO, CLASSE EA-2, COM ENCAIXE PONTA E BOLSA, COM JUNTA ELASTICA, DIAMETRO NOMINAL DE 900 MM</t>
  </si>
  <si>
    <t>TUBO DE CONCRETO ARMADO PARA ESGOTO SANITARIO, CLASSE EA-3, COM ENCAIXE PONTA E BOLSA, COM JUNTA ELASTICA, DIAMETRO NOMINAL DE 1000 MM</t>
  </si>
  <si>
    <t>TUBO DE CONCRETO ARMADO PARA ESGOTO SANITARIO, CLASSE EA-3, COM ENCAIXE PONTA E BOLSA, COM JUNTA ELASTICA, DIAMETRO NOMINAL DE 400 MM</t>
  </si>
  <si>
    <t>TUBO DE CONCRETO ARMADO PARA ESGOTO SANITARIO, CLASSE EA-3, COM ENCAIXE PONTA E BOLSA, COM JUNTA ELASTICA, DIAMETRO NOMINAL DE 500 MM</t>
  </si>
  <si>
    <t>TUBO DE CONCRETO ARMADO PARA ESGOTO SANITARIO, CLASSE EA-3, COM ENCAIXE PONTA E BOLSA, COM JUNTA ELASTICA, DIAMETRO NOMINAL DE 600 MM</t>
  </si>
  <si>
    <t>TUBO DE CONCRETO ARMADO PARA ESGOTO SANITARIO, CLASSE EA-3, COM ENCAIXE PONTA E BOLSA, COM JUNTA ELASTICA, DIAMETRO NOMINAL DE 700 MM</t>
  </si>
  <si>
    <t>TUBO DE CONCRETO ARMADO PARA ESGOTO SANITARIO, CLASSE EA-3, COM ENCAIXE PONTA E BOLSA, COM JUNTA ELASTICA, DIAMETRO NOMINAL DE 800 MM</t>
  </si>
  <si>
    <t>TUBO DE CONCRETO ARMADO PARA ESGOTO SANITARIO, CLASSE EA-3, COM ENCAIXE PONTA E BOLSA, COM JUNTA ELASTICA, DIAMETRO NOMINAL DE 900 MM</t>
  </si>
  <si>
    <t>TUBO DE CONCRETO ARMADO, PRE MOLDADO PARA AGUAS PLUVIAIS, CLASSE PA-1, COM ENCAIXE PONTA E BOLSA, DIAMETRO NOMINAL DE 500 MM</t>
  </si>
  <si>
    <t>TUBO DE CONCRETO SIMPLES PARA AGUAS PLUVIAIS, CLASSE PS1, COM ENCAIXE MACHO E FEMEA, DIAMETRO NOMINAL DE 200 MM</t>
  </si>
  <si>
    <t>TUBO DE CONCRETO SIMPLES PARA AGUAS PLUVIAIS, CLASSE PS1, COM ENCAIXE MACHO E FEMEA, DIAMETRO NOMINAL DE 300 MM</t>
  </si>
  <si>
    <t>TUBO DE CONCRETO SIMPLES PARA AGUAS PLUVIAIS, CLASSE PS1, COM ENCAIXE MACHO E FEMEA, DIAMETRO NOMINAL DE 400 MM</t>
  </si>
  <si>
    <t>TUBO DE CONCRETO SIMPLES PARA AGUAS PLUVIAIS, CLASSE PS1, COM ENCAIXE MACHO E FEMEA, DIAMETRO NOMINAL DE 500 MM</t>
  </si>
  <si>
    <t>TUBO DE CONCRETO SIMPLES PARA AGUAS PLUVIAIS, CLASSE PS1, COM ENCAIXE MACHO E FEMEA, DIAMETRO NOMINAL DE 600 MM</t>
  </si>
  <si>
    <t>TUBO DE CONCRETO SIMPLES PARA AGUAS PLUVIAIS, CLASSE PS1, COM ENCAIXE PONTA E BOLSA, DIAMETRO NOMINAL DE 200 MM</t>
  </si>
  <si>
    <t>TUBO DE CONCRETO SIMPLES PARA AGUAS PLUVIAIS, CLASSE PS1, COM ENCAIXE PONTA E BOLSA, DIAMETRO NOMINAL DE 300 MM</t>
  </si>
  <si>
    <t>TUBO DE CONCRETO SIMPLES PARA AGUAS PLUVIAIS, CLASSE PS1, COM ENCAIXE PONTA E BOLSA, DIAMETRO NOMINAL DE 400 MM</t>
  </si>
  <si>
    <t>TUBO DE CONCRETO SIMPLES PARA AGUAS PLUVIAIS, CLASSE PS1, COM ENCAIXE PONTA E BOLSA, DIAMETRO NOMINAL DE 500 MM</t>
  </si>
  <si>
    <t>TUBO DE CONCRETO SIMPLES PARA AGUAS PLUVIAIS, CLASSE PS1, COM ENCAIXE PONTA E BOLSA, DIAMETRO NOMINAL DE 600 MM</t>
  </si>
  <si>
    <t>TUBO DE CONCRETO SIMPLES PARA AGUAS PLUVIAIS, CLASSE PS2, COM ENCAIXE PONTA E BOLSA, DIAMETRO NOMINAL DE 200 MM</t>
  </si>
  <si>
    <t>TUBO DE CONCRETO SIMPLES PARA AGUAS PLUVIAIS, CLASSE PS2, COM ENCAIXE PONTA E BOLSA, DIAMETRO NOMINAL DE 300 MM</t>
  </si>
  <si>
    <t>TUBO DE CONCRETO SIMPLES PARA AGUAS PLUVIAIS, CLASSE PS2, COM ENCAIXE PONTA E BOLSA, DIAMETRO NOMINAL DE 400 MM</t>
  </si>
  <si>
    <t>TUBO DE CONCRETO SIMPLES PARA AGUAS PLUVIAIS, CLASSE PS2, COM ENCAIXE PONTA E BOLSA, DIAMETRO NOMINAL DE 500 MM</t>
  </si>
  <si>
    <t>TUBO DE CONCRETO SIMPLES PARA AGUAS PLUVIAIS, CLASSE PS2, COM ENCAIXE PONTA E BOLSA, DIAMETRO NOMINAL DE 600 MM</t>
  </si>
  <si>
    <t>TUBO DE CONCRETO SIMPLES PARA ESGOTO SANITARIO, CLASSE ES, COM ENCAIXE PONTA E BOLSA, COM JUNTA ELASTICA, DIAMETRO NOMINAL DE 400 MM</t>
  </si>
  <si>
    <t>TUBO DE CONCRETO SIMPLES PARA ESGOTO SANITARIO, CLASSE ES, COM ENCAIXE PONTA E BOLSA, COM JUNTA ELASTICA, DIAMETRO NOMINAL DE 500 MM</t>
  </si>
  <si>
    <t>TUBO DE CONCRETO SIMPLES PARA ESGOTO SANITARIO, CLASSE ES, COM ENCAIXE PONTA E BOLSA, COM JUNTA ELASTICA, DIAMETRO NOMINAL DE 600 MM</t>
  </si>
  <si>
    <t>TUBO DE CONCRETO SIMPLES POROSO PARA DRENAGEM (DRENO POROSO), COM ENCAIXE MACHO E FEMEA, DIAMETRO NOMINAL DE 200 MM</t>
  </si>
  <si>
    <t>TUBO DE CONCRETO SIMPLES POROSO PARA DRENAGEM (DRENO POROSO), COM ENCAIXE MACHO E FEMEA, DIAMETRO NOMINAL DE 300 MM</t>
  </si>
  <si>
    <t>TUBO DE DESCARGA, TIPO BENGALA, PARA LIGACAO CAIXA DE DESCARGA - EMBUTIR, PVC, 40 MM X 150 CM</t>
  </si>
  <si>
    <t>TUBO DE DESCIDA EXTERNO, DE PVC, PARA CAIXA DE DESCARGA EXTERNA ALTA - DIAMETRO DE 40 MM E ALTURA DE APROXIMADAMENTE 1,55 M</t>
  </si>
  <si>
    <t>TUBO DE ESPUMA DE POLIETILENO EXPANDIDO FLEXIVEL PARA ISOLAMENTO TERMICO DE TUBULACAO DE AR CONDICIONADO, AGUA QUENTE, DN 1 1/2", E= 10 MM</t>
  </si>
  <si>
    <t>TUBO DE ESPUMA DE POLIETILENO EXPANDIDO FLEXIVEL PARA ISOLAMENTO TERMICO DE TUBULACAO DE AR CONDICIONADO, AGUA QUENTE, DN 1 1/4", E= 10 MM</t>
  </si>
  <si>
    <t>TUBO DE ESPUMA DE POLIETILENO EXPANDIDO FLEXIVEL PARA ISOLAMENTO TERMICO DE TUBULACAO DE AR CONDICIONADO, AGUA QUENTE, DN 1 1/8", E= 10 MM</t>
  </si>
  <si>
    <t>TUBO DE ESPUMA DE POLIETILENO EXPANDIDO FLEXIVEL PARA ISOLAMENTO TERMICO DE TUBULACAO DE AR CONDICIONADO, AGUA QUENTE, DN 1 3/8", E= 10 MM</t>
  </si>
  <si>
    <t>TUBO DE ESPUMA DE POLIETILENO EXPANDIDO FLEXIVEL PARA ISOLAMENTO TERMICO DE TUBULACAO DE AR CONDICIONADO, AGUA QUENTE, DN 1 5/8", E= 10 MM</t>
  </si>
  <si>
    <t>TUBO DE ESPUMA DE POLIETILENO EXPANDIDO FLEXIVEL PARA ISOLAMENTO TERMICO DE TUBULACAO DE AR CONDICIONADO, AGUA QUENTE, DN 1", E= 10 MM</t>
  </si>
  <si>
    <t>TUBO DE ESPUMA DE POLIETILENO EXPANDIDO FLEXIVEL PARA ISOLAMENTO TERMICO DE TUBULACAO DE AR CONDICIONADO, AGUA QUENTE, DN 1/2", E= 10 MM</t>
  </si>
  <si>
    <t>TUBO DE ESPUMA DE POLIETILENO EXPANDIDO FLEXIVEL PARA ISOLAMENTO TERMICO DE TUBULACAO DE AR CONDICIONADO, AGUA QUENTE, DN 1/4", E= 10 MM</t>
  </si>
  <si>
    <t>TUBO DE ESPUMA DE POLIETILENO EXPANDIDO FLEXIVEL PARA ISOLAMENTO TERMICO DE TUBULACAO DE AR CONDICIONADO, AGUA QUENTE, DN 3/4", E= 10 MM</t>
  </si>
  <si>
    <t>TUBO DE ESPUMA DE POLIETILENO EXPANDIDO FLEXIVEL PARA ISOLAMENTO TERMICO DE TUBULACAO DE AR CONDICIONADO, AGUA QUENTE, DN 3/8", E= 10 MM</t>
  </si>
  <si>
    <t>TUBO DE ESPUMA DE POLIETILENO EXPANDIDO FLEXIVEL PARA ISOLAMENTO TERMICO DE TUBULACAO DE AR CONDICIONADO, AGUA QUENTE, DN 7/8", E= 10 MM</t>
  </si>
  <si>
    <t>TUBO DE POLIETILENO DE ALTA DENSIDADE (PEAD), PE-80, DE = 20 MM X 2,3 MM DE PAREDE, PARA LIGACAO DE AGUA PREDIAL (NBR 15561)</t>
  </si>
  <si>
    <t>TUBO DE POLIETILENO DE ALTA DENSIDADE (PEAD), PE-80, DE = 32 MM X 3,0 MM DE PAREDE, PARA LIGACAO DE AGUA PREDIAL (NBR 15561)</t>
  </si>
  <si>
    <t>TUBO DE POLIETILENO DE ALTA DENSIDADE, PEAD, PE-80, DE = 1000 MM X 38,5 MM PAREDE, (SDR 26 - PN 05) PARA REDE DE AGUA OU ESGOTO (NBR 15561)</t>
  </si>
  <si>
    <t>TUBO DE POLIETILENO DE ALTA DENSIDADE, PEAD, PE-80, DE = 110 MM X 10,0 MM PAREDE, (SDR 11 - PN 12,5) PARA REDE DE AGUA OU ESGOTO (NBR 15561)</t>
  </si>
  <si>
    <t>TUBO DE POLIETILENO DE ALTA DENSIDADE, PEAD, PE-80, DE = 160 MM X 14,6 MM PAREDE, (SDR 11 - PN 12,5) PARA REDE DE AGUA OU ESGOTO (NBR 15561)</t>
  </si>
  <si>
    <t>TUBO DE POLIETILENO DE ALTA DENSIDADE, PEAD, PE-80, DE = 900 MM X 34,7 MM PAREDE, (SDR 26 - PN 05) PARA REDE DE AGUA OU ESGOTO (NBR 15561)</t>
  </si>
  <si>
    <t>TUBO DE POLIETILENO DE ALTA DENSIDADE, PEAD, PE-80, DE= 200 MM X 18,2 MM PAREDE, (SDR 11 - PN 12,5) PARA REDE DE AGUA OU ESGOTO (NBR 15561)</t>
  </si>
  <si>
    <t>TUBO DE POLIETILENO DE ALTA DENSIDADE, PEAD, PE-80, DE= 315 MM X 28,7 MM PAREDE, (SDR 11 - PN 12,5) PARA REDE DE AGUA OU ESGOTO (NBR 15561)</t>
  </si>
  <si>
    <t>TUBO DE POLIETILENO DE ALTA DENSIDADE, PEAD, PE-80, DE= 400 MM X 36,4 MM PAREDE, (SDR 11 - PN 12,5) PARA REDE DE AGUA OU ESGOTO (NBR 15561)</t>
  </si>
  <si>
    <t>TUBO DE POLIETILENO DE ALTA DENSIDADE, PEAD, PE-80, DE= 50 MM X 4,6 MM PAREDE, (SDR 11 - PN 12,5) PARA REDE DE AGUA OU ESGOTO (NBR 15561)</t>
  </si>
  <si>
    <t>TUBO DE POLIETILENO DE ALTA DENSIDADE, PEAD, PE-80, DE= 500 MM X 45,5 MM PAREDE, (SDR 11 - PN 12,5) PARA REDE DE AGUA OU ESGOTO (NBR 15561)</t>
  </si>
  <si>
    <t>TUBO DE POLIETILENO DE ALTA DENSIDADE, PEAD, PE-80, DE= 630 MM X 57,3 MM PAREDE (SDR 11 - PN 12,5) PARA REDE DE AGUA OU ESGOTO (NBR 15561)</t>
  </si>
  <si>
    <t>TUBO DE POLIETILENO DE ALTA DENSIDADE, PEAD, PE-80, DE= 730 MM X 34,1 MM PAREDE, (SDR 21 - PN 06) PARA REDE DE AGUA OU ESGOTO (NBR 15561)</t>
  </si>
  <si>
    <t>TUBO DE POLIETILENO DE ALTA DENSIDADE, PEAD, PE-80, DE= 75 MM X 6,9 MM PAREDE, (SRD 11 - PN 12,5) PARA REDE DE AGUA OU ESGOTO (NBR 15561)</t>
  </si>
  <si>
    <t>TUBO DE POLIETILENO DE ALTA DENSIDADE, PEAD, PE-80, DE= 800 MM X 30,8 MM PAREDE, (SDR 26 - PN 05) PARA REDE DE AGUA OU ESGOTO (NBR 15561)</t>
  </si>
  <si>
    <t>TUBO DE PVC, PBL, TIPO LEVE, DN = 250 MM, PARA VENTILACAO</t>
  </si>
  <si>
    <t>TUBO DE PVC, PBL, TIPO LEVE, DN = 300 MM, PARA VENTILACAO</t>
  </si>
  <si>
    <t>TUBO DE REVESTIMENTO, EM ACO, CORPO SCHEDULE 40, PONTEIRA SCHEDULE 80, ROSQUEAVEL E SEGMENTADO PARA PERFURACAO, DIAMETRO 10" (273 MM)</t>
  </si>
  <si>
    <t>TUBO DE REVESTIMENTO, EM ACO, CORPO SCHEDULE 40, PONTEIRA SCHEDULE 80, ROSQUEAVEL E SEGMENTADO PARA PERFURACAO, DIAMETRO 12" (320 MM)</t>
  </si>
  <si>
    <t>TUBO DE REVESTIMENTO, EM ACO, CORPO SCHEDULE 40, PONTEIRA SCHEDULE 80, ROSQUEAVEL E SEGMENTADO PARA PERFURACAO, DIAMETRO 14" (400 MM)</t>
  </si>
  <si>
    <t>TUBO DE REVESTIMENTO, EM ACO, CORPO SCHEDULE 40, PONTEIRA SCHEDULE 80, ROSQUEAVEL E SEGMENTADO PARA PERFURACAO, DIAMETRO 16" (450 MM)</t>
  </si>
  <si>
    <t>TUBO DE REVESTIMENTO, EM ACO, CORPO SCHEDULE 40, PONTEIRA SCHEDULE 80, ROSQUEAVEL E SEGMENTADO PARA PERFURACAO, DIAMETRO 4" (450 MM)</t>
  </si>
  <si>
    <t>TUBO DE REVESTIMENTO, EM ACO, CORPO SCHEDULE 40, PONTEIRA SCHEDULE 80, ROSQUEAVEL E SEGMENTADO PARA PERFURACAO, DIAMETRO 6" (200 MM)</t>
  </si>
  <si>
    <t>TUBO DE REVESTIMENTO, EM ACO, CORPO SCHEDULE 40, PONTEIRA SCHEDULE 80, ROSQUEAVEL E SEGMENTADO PARA PERFURACAO, DIAMETRO 8" (200 MM)</t>
  </si>
  <si>
    <t>TUBO DRENO, CORRUGADO, ESPIRALADO, FLEXIVEL, PERFURADO, EM POLIETILENO DE ALTA DENSIDADE (PEAD), DN *160* MM, (6") PARA DRENAGEM - EM BARRA (NORMA DNIT 093/2006 - EM)</t>
  </si>
  <si>
    <t>TUBO DRENO, CORRUGADO, ESPIRALADO, FLEXIVEL, PERFURADO, EM POLIETILENO DE ALTA DENSIDADE (PEAD), DN *200* MM, (8") PARA DRENAGEM - EM BARRA (NORMA DNIT 093/2006 - EM)</t>
  </si>
  <si>
    <t>TUBO DRENO, CORRUGADO, ESPIRALADO, FLEXIVEL, PERFURADO, EM POLIETILENO DE ALTA DENSIDADE (PEAD), DN 100 MM, (4") PARA DRENAGEM - EM ROLO (NORMA DNIT 093/2006 - E.M)</t>
  </si>
  <si>
    <t>TUBO DRENO, CORRUGADO, ESPIRALADO, FLEXIVEL, PERFURADO, EM POLIETILENO DE ALTA DENSIDADE (PEAD), DN 65 MM, (2 1/2") PARA DRENAGEM - EM ROLO (NORMA DNIT 093/2006 - EM)</t>
  </si>
  <si>
    <t>TUBO MONOCAMADA PEX, DN 16 MM, PARA AGUA QUENTE E FRIA</t>
  </si>
  <si>
    <t>TUBO MONOCAMADA PEX, DN 20 MM, PARA AGUA QUENTE E FRIA</t>
  </si>
  <si>
    <t>TUBO MONOCAMADA PEX, DN 25 MM, PARA AGUA QUENTE E FRIA</t>
  </si>
  <si>
    <t>TUBO MONOCAMADA PEX, DN 32 MM, PARA AGUA QUENTE E FRIA</t>
  </si>
  <si>
    <t>TUBO MULTICAMADA PEX GAS, DN *16* MM</t>
  </si>
  <si>
    <t>TUBO MULTICAMADA PEX GAS, DN *20* MM</t>
  </si>
  <si>
    <t>TUBO MULTICAMADA PEX GAS, DN *26* MM</t>
  </si>
  <si>
    <t>TUBO MULTICAMADA PEX GAS, DN *32* MM</t>
  </si>
  <si>
    <t>TUBO PPR PN 20, DN 20 MM, PARA AGUA QUENTE PREDIAL</t>
  </si>
  <si>
    <t>TUBO PPR PN 20, DN 25 MM, PARA AGUA QUENTE PREDIAL</t>
  </si>
  <si>
    <t>TUBO PPR, CLASSE PN 12, DN 110 MM</t>
  </si>
  <si>
    <t>TUBO PPR, CLASSE PN 12, DN 32 MM</t>
  </si>
  <si>
    <t>TUBO PPR, CLASSE PN 12, DN 40 MM</t>
  </si>
  <si>
    <t>TUBO PPR, CLASSE PN 12, DN 50 MM</t>
  </si>
  <si>
    <t>TUBO PPR, CLASSE PN 12, DN 63 MM</t>
  </si>
  <si>
    <t>TUBO PPR, CLASSE PN 12, DN 75 MM</t>
  </si>
  <si>
    <t>TUBO PPR, CLASSE PN 12, DN 90 MM</t>
  </si>
  <si>
    <t>TUBO PPR, CLASSE PN 20, SOLDAVEL, DN 32 MM PARA AGUA FRIA OU QUENTE PREDIAL</t>
  </si>
  <si>
    <t>TUBO PPR, CLASSE PN 25, DN 110 MM, PARA AGUA QUENTE E FRIA PREDIAL</t>
  </si>
  <si>
    <t>TUBO PPR, CLASSE PN 25, DN 20 MM, PARA AGUA QUENTE E FRIA PREDIAL</t>
  </si>
  <si>
    <t>TUBO PPR, CLASSE PN 25, DN 25 MM, PARA AGUA QUENTE E FRIA PREDIAL</t>
  </si>
  <si>
    <t>TUBO PPR, CLASSE PN 25, DN 32 MM, PARA AGUA QUENTE E FRIA PREDIAL</t>
  </si>
  <si>
    <t>TUBO PPR, CLASSE PN 25, DN 40 MM, PARA AGUA QUENTE E FRIA PREDIAL</t>
  </si>
  <si>
    <t>TUBO PPR, CLASSE PN 25, DN 50 MM, PARA AGUA QUENTE E FRIA PREDIAL</t>
  </si>
  <si>
    <t>TUBO PPR, CLASSE PN 25, DN 63 MM, PARA AGUA QUENTE E FRIA PREDIAL</t>
  </si>
  <si>
    <t>TUBO PPR, CLASSE PN 25, DN 75 MM, PARA AGUA QUENTE E FRIA PREDIAL</t>
  </si>
  <si>
    <t>TUBO PPR, CLASSE PN 25, DN 90 MM, PARA AGUA QUENTE E FRIA PREDIAL</t>
  </si>
  <si>
    <t>TUBO PVC CORRUGADO, PAREDE DUPLA, JE, DN 150 MM/ DE 160 MM, REDE COLETORA ESGOTO</t>
  </si>
  <si>
    <t>TUBO PVC CORRUGADO, PAREDE DUPLA, JE, DN 200 MM/ DE 200 MM, REDE COLETORA ESGOTO</t>
  </si>
  <si>
    <t>TUBO PVC CORRUGADO, PAREDE DUPLA, JE, DN 250 MM/ DE 250 MM, REDE COLETORA ESGOTO</t>
  </si>
  <si>
    <t>TUBO PVC CORRUGADO, PAREDE DUPLA, JE, DN 300 MM/ DE 315 MM, REDE COLETORA ESGOTO</t>
  </si>
  <si>
    <t>TUBO PVC CORRUGADO, PAREDE DUPLA, JE, DN 350 MM/ DE 355 MM, REDE COLETORA ESGOTO</t>
  </si>
  <si>
    <t>TUBO PVC CORRUGADO, PAREDE DUPLA, JE, DN 400 MM/ DE 400 MM, REDE COLETORA ESGOTO</t>
  </si>
  <si>
    <t>TUBO PVC DE REVESTIMENTO GEOMECANICO NERVURADO REFORCADO, DN = 150 MM, COMPRIMENTO = 2 M</t>
  </si>
  <si>
    <t>TUBO PVC DE REVESTIMENTO GEOMECANICO NERVURADO REFORCADO, DN = 200 MM, COMPRIMENTO = 2 M</t>
  </si>
  <si>
    <t>TUBO PVC DE REVESTIMENTO GEOMECANICO NERVURADO STANDARD, DN = 154 MM, COMPRIMENTO = 2 M</t>
  </si>
  <si>
    <t>TUBO PVC DE REVESTIMENTO GEOMECANICO NERVURADO STANDARD, DN = 206 MM, COMPRIMENTO = 2 M</t>
  </si>
  <si>
    <t>TUBO PVC DEFOFO, JEI, 1 MPA, DN 100 MM, PARA REDE DE AGUA (NBR 7665)</t>
  </si>
  <si>
    <t>TUBO PVC DEFOFO, JEI, 1 MPA, DN 150 MM, PARA REDE DE AGUA (NBR 7665)</t>
  </si>
  <si>
    <t>TUBO PVC DEFOFO, JEI, 1 MPA, DN 200 MM, PARA REDE DE AGUA (NBR 7665)</t>
  </si>
  <si>
    <t>TUBO PVC DEFOFO, JEI, 1 MPA, DN 250 MM, PARA REDE DE AGUA (NBR 7665)</t>
  </si>
  <si>
    <t>TUBO PVC DEFOFO, JEI, 1 MPA, DN 300 MM, PARA REDE DE AGUA (NBR 7665)</t>
  </si>
  <si>
    <t>TUBO PVC PBA JEI, CLASSE 12, DN 100 MM, PARA REDE DE AGUA (NBR 5647)</t>
  </si>
  <si>
    <t>TUBO PVC PBA JEI, CLASSE 12, DN 50 MM, PARA REDE DE AGUA (NBR 5647)</t>
  </si>
  <si>
    <t>TUBO PVC PBA JEI, CLASSE 12, DN 75 MM, PARA REDE DE AGUA (NBR 5647)</t>
  </si>
  <si>
    <t>TUBO PVC PBA JEI, CLASSE 15, DN 100 MM, PARA REDE DE AGUA (NBR 5647)</t>
  </si>
  <si>
    <t>TUBO PVC PBA JEI, CLASSE 15, DN 50 MM, PARA REDE DE AGUA (NBR 5647)</t>
  </si>
  <si>
    <t>TUBO PVC PBA JEI, CLASSE 15, DN 75 MM, PARA REDE DE AGUA (NBR 5647)</t>
  </si>
  <si>
    <t>TUBO PVC PBA JEI, CLASSE 20, DN 100 MM, PARA REDE DE AGUA (NBR 5647)</t>
  </si>
  <si>
    <t>TUBO PVC PBA JEI, CLASSE 20, DN 50 MM, PARA REDE DE AGUA (NBR 5647)</t>
  </si>
  <si>
    <t>TUBO PVC PBA JEI, CLASSE 20, DN 75 MM, PARA REDE DE AGUA (NBR 5647)</t>
  </si>
  <si>
    <t>TUBO PVC ROSCAVEL, 3/4", AGUA FRIA PREDIAL</t>
  </si>
  <si>
    <t>TUBO PVC SERIE NORMAL, DN 150 MM, PARA ESGOTO PREDIAL (NBR 5688)</t>
  </si>
  <si>
    <t>TUBO PVC, RIGIDO, CORRUGADO, PERFURADO DN 100 MM, PARA DRENAGEM, SISTEMA IRRIGACAO</t>
  </si>
  <si>
    <t>TUBO PVC, ROSCAVEL, 1 1/2", AGUA FRIA PREDIAL</t>
  </si>
  <si>
    <t>TUBO PVC, ROSCAVEL, 1 1/4", AGUA FRIA PREDIAL</t>
  </si>
  <si>
    <t>TUBO PVC, ROSCAVEL, 1", AGUA FRIA PREDIAL</t>
  </si>
  <si>
    <t>TUBO PVC, ROSCAVEL, 1/2", AGUA FRIA PREDIAL</t>
  </si>
  <si>
    <t>TUBO PVC, ROSCAVEL, 2 1/2", AGUA FRIA PREDIAL</t>
  </si>
  <si>
    <t>TUBO PVC, ROSCAVEL, 2", PARA AGUA FRIA PREDIAL</t>
  </si>
  <si>
    <t>TUBO PVC, SERIE R, DN 100 MM, PARA ESGOTO OU AGUAS PLUVIAIS PREDIAL (NBR 5688)</t>
  </si>
  <si>
    <t>TUBO PVC, SERIE R, DN 150 MM, PARA ESGOTO OU AGUAS PLUVIAIS PREDIAL (NBR 5688)</t>
  </si>
  <si>
    <t>TUBO PVC, SERIE R, DN 40 MM, PARA ESGOTO OU AGUAS PLUVIAIS PREDIAL (NBR 5688)</t>
  </si>
  <si>
    <t>TUBO PVC, SERIE R, DN 50 MM, PARA ESGOTO OU AGUAS PLUVIAIS PREDIAL (NBR 5688)</t>
  </si>
  <si>
    <t>TUBO PVC, SERIE R, DN 75 MM, PARA ESGOTO OU AGUAS PLUVIAIS PREDIAL (NBR 5688)</t>
  </si>
  <si>
    <t>TUBO PVC, SOLDAVEL, DE 110 MM, AGUA FRIA (NBR-5648)</t>
  </si>
  <si>
    <t>TUBO PVC, SOLDAVEL, DE 50 MM, AGUA FRIA (NBR-5648)</t>
  </si>
  <si>
    <t>TUBO PVC, SOLDAVEL, DE 60 MM, AGUA FRIA (NBR-5648)</t>
  </si>
  <si>
    <t>TUBO PVC, SOLDAVEL, DE 75 MM, AGUA FRIA (NBR-5648)</t>
  </si>
  <si>
    <t>TUBO PVC, SOLDAVEL, DE 85 MM, AGUA FRIA (NBR-5648)</t>
  </si>
  <si>
    <t>UNIAO COM ASSENTO CONICO DE BRONZE, DIAMETRO 1"</t>
  </si>
  <si>
    <t>UNIAO COM ASSENTO CONICO DE BRONZE, DIAMETRO 1/2"</t>
  </si>
  <si>
    <t>UNIAO COM ASSENTO CONICO DE BRONZE, DIAMETRO 2 1/2"</t>
  </si>
  <si>
    <t>UNIAO COM ASSENTO CONICO DE BRONZE, DIAMETRO 2"</t>
  </si>
  <si>
    <t>UNIAO COM ASSENTO CONICO DE BRONZE, DIAMETRO 3"</t>
  </si>
  <si>
    <t>UNIAO COM ASSENTO CONICO DE BRONZE, DIAMETRO 3/4"</t>
  </si>
  <si>
    <t>UNIAO COM ASSENTO CONICO DE BRONZE, DIAMETRO 4"</t>
  </si>
  <si>
    <t>UNIAO COM ASSENTO CONICO DE FERRO LONGO (MACHO-FEMEA), DIAMETRO 1 1/2"</t>
  </si>
  <si>
    <t>UNIAO COM ASSENTO CONICO DE FERRO LONGO (MACHO-FEMEA), DIAMETRO 1"</t>
  </si>
  <si>
    <t>UNIAO COM ASSENTO CONICO DE FERRO LONGO (MACHO-FEMEA), DIAMETRO 1/2"</t>
  </si>
  <si>
    <t>UNIAO COM ASSENTO CONICO DE FERRO LONGO (MACHO-FEMEA), DIAMETRO 2 1/2"</t>
  </si>
  <si>
    <t>UNIAO COM ASSENTO CONICO DE FERRO LONGO (MACHO-FEMEA), DIAMETRO 2"</t>
  </si>
  <si>
    <t>UNIAO COM ASSENTO CONICO DE FERRO LONGO (MACHO-FEMEA), DIAMETRO 3"</t>
  </si>
  <si>
    <t>UNIAO COM ASSENTO CONICO DE FERRO LONGO (MACHO-FEMEA), DIAMETRO 3/4"</t>
  </si>
  <si>
    <t>UNIAO COM ASSENTO CONICO DE FERRO LONGO (MACHO-FEMEA), DIAMETRO 4"</t>
  </si>
  <si>
    <t>UNIAO COM FLANGE PPR, COM PARAFUSOS, DN 40 MM, PARA AGUA QUENTE PREDIAL</t>
  </si>
  <si>
    <t>UNIAO DE FERRO GALVANIZADO, COM ASSENTO CONICO DE BRONZE, DE 1 1/2"</t>
  </si>
  <si>
    <t>UNIAO DE FERRO GALVANIZADO, COM ASSENTO CONICO DE BRONZE, DE 1 1/4"</t>
  </si>
  <si>
    <t>UNIAO DE FERRO GALVANIZADO, COM ROSCA BSP, COM ASSENTO PLANO, DE 1 1/2"</t>
  </si>
  <si>
    <t>UNIAO DE FERRO GALVANIZADO, COM ROSCA BSP, COM ASSENTO PLANO, DE 1/2"</t>
  </si>
  <si>
    <t>UNIAO DE FERRO GALVANIZADO, COM ROSCA BSP, COM ASSENTO PLANO, DE 2 1/2"</t>
  </si>
  <si>
    <t>UNIAO DE FERRO GALVANIZADO, COM ROSCA BSP, COM ASSENTO PLANO, DE 2"</t>
  </si>
  <si>
    <t>UNIAO DE FERRO GALVANIZADO, COM ROSCA BSP, COM ASSENTO PLANO, DE 3"</t>
  </si>
  <si>
    <t>UNIAO DE FERRO GALVANIZADO, COM ROSCA BSP, COM ASSENTO PLANO, DE 4"</t>
  </si>
  <si>
    <t>UNIAO DUPLA PPR DN 25 MM, PARA AGUA QUENTE PREDIAL</t>
  </si>
  <si>
    <t>UNIAO DUPLA PPR, DN 20 MM, PARA AGUA QUENTE PREDIAL</t>
  </si>
  <si>
    <t>UNIAO EM POLIPROPILENO (PP), PARA TUBO EM PEAD, 20 MM - LIGACAO PREDIAL DE AGUA</t>
  </si>
  <si>
    <t>UNIAO EM POLIPROPILENO (PP), PARA TUBO EM PEAD, 32 MM - LIGACAO PREDIAL DE AGUA</t>
  </si>
  <si>
    <t>UNIAO PVC, ROSCAVEL 1/2", AGUA FRIA PREDIAL</t>
  </si>
  <si>
    <t>UNIAO PVC, ROSCAVEL, 1 1/2", AGUA FRIA PREDIAL</t>
  </si>
  <si>
    <t>UNIAO PVC, ROSCAVEL, 1", AGUA FRIA PREDIAL</t>
  </si>
  <si>
    <t>UNIAO PVC, ROSCAVEL, 3/4", AGUA FRIA PREDIAL</t>
  </si>
  <si>
    <t>UNIAO PVC, SOLDAVEL, 110 MM, PARA AGUA FRIA PREDIAL</t>
  </si>
  <si>
    <t>UNIAO PVC, SOLDAVEL, 20 MM, PARA AGUA FRIA PREDIAL</t>
  </si>
  <si>
    <t>UNIAO PVC, SOLDAVEL, 25 MM, PARA AGUA FRIA PREDIAL</t>
  </si>
  <si>
    <t>UNIAO PVC, SOLDAVEL, 32 MM, PARA AGUA FRIA PREDIAL</t>
  </si>
  <si>
    <t>UNIAO PVC, SOLDAVEL, 40 MM, PARA AGUA FRIA PREDIAL</t>
  </si>
  <si>
    <t>UNIAO PVC, SOLDAVEL, 50 MM, PARA AGUA FRIA PREDIAL</t>
  </si>
  <si>
    <t>UNIAO PVC, SOLDAVEL, 60 MM, PARA AGUA FRIA PREDIAL</t>
  </si>
  <si>
    <t>UNIAO PVC, SOLDAVEL, 75 MM, PARA AGUA FRIA PREDIAL</t>
  </si>
  <si>
    <t>UNIAO PVC, SOLDAVEL, 85 MM, PARA AGUA FRIA PREDIAL</t>
  </si>
  <si>
    <t>UNIAO TIPO STORZ, COM EMPATACAO INTERNA TIPO ANEL DE EXPANSAO, ENGATE RAPIDO 1 1/2", PARA MANGUEIRA DE COMBATE A INCENDIO PREDIAL</t>
  </si>
  <si>
    <t>UNIAO TIPO STORZ, COM EMPATACAO INTERNA TIPO ANEL DE EXPANSAO, ENGATE RAPIDO 2 1/2", PARA MANGUEIRA DE COMBATE A INCENDIO PREDIAL</t>
  </si>
  <si>
    <t>UNIAO, CPVC, SOLDAVEL, 15 MM, PARA AGUA QUENTE PREDIAL</t>
  </si>
  <si>
    <t>UNIAO, CPVC, SOLDAVEL, 22 MM, PARA AGUA QUENTE PREDIAL</t>
  </si>
  <si>
    <t>UNIAO, CPVC, SOLDAVEL, 28 MM, PARA AGUA QUENTE PREDIAL</t>
  </si>
  <si>
    <t>UNIAO, CPVC, SOLDAVEL, 35 MM, PARA AGUA QUENTE PREDIAL</t>
  </si>
  <si>
    <t>UNIAO, CPVC, SOLDAVEL, 42 MM, PARA AGUA QUENTE PREDIAL</t>
  </si>
  <si>
    <t>UNIAO, CPVC, SOLDAVEL, 54 MM, PARA AGUA QUENTE PREDIAL</t>
  </si>
  <si>
    <t>UNIAO, CPVC, SOLDAVEL, 73 MM, PARA AGUA QUENTE PREDIAL</t>
  </si>
  <si>
    <t>UNIAO, CPVC, SOLDAVEL, 89 MM, PARA AGUA QUENTE PREDIAL</t>
  </si>
  <si>
    <t>UNIFORME PROFISSIONAL DE BRIM, CALCA E CAMISA MANGA LONGA COM FAIXA REFLETIVA</t>
  </si>
  <si>
    <t>USINA DE ASFALTO A FRIO, CAPACIDADE DE 40 A 60 T/H, ELETRICA, POTENCIA DE 30 CV</t>
  </si>
  <si>
    <t>USINA DE ASFALTO A QUENTE, FIXA, TIPO CONTRA FLUXO, CAPACIDADE DE 100 A 140 T/H, POTENCIA DE 280 KW, COM MISTURADOR EXTERNO ROTATIVO</t>
  </si>
  <si>
    <t>USINA DE ASFALTO, GRAVIMETRICA, CAPACIDADE DE 150 T/H, POTENCIA DE 400 KW</t>
  </si>
  <si>
    <t>USINA DE CONCRETO FIXA, CAPACIDADE NOMINAL DE 90 A 120 M3/H, SEM SILO</t>
  </si>
  <si>
    <t>USINA DE LAMA ASFALTICA, PROD 30 A 50 T/H, SILO DE AGREGADO 7 M3, RESERVATORIOS PARA EMULSAO E AGUA DE 2,3 M3 CADA, MISTURADOR TIPO PUGG-MILL A SER MONTADO SOBRE CAMINHAO</t>
  </si>
  <si>
    <t>USINA DE MISTURAS ASFALTICAS A QUENTE, MOVEL, TIPO CONTRA FLUXO, CAPACIDADE DE 40 A 80 T/H</t>
  </si>
  <si>
    <t>USINA MISTURADORA DE SOLOS, DOSADORES TRIPLOS, CALHA VIBRATORIA CAPACIDADE DE 200 A 500 T/H, POTENCIA DE 75 KW</t>
  </si>
  <si>
    <t>VALVULA DE DESCARGA METALICA, BASE 1 1/2" E ACABAMENTO METALICO CROMADO</t>
  </si>
  <si>
    <t>VALVULA DE DESCARGA METALICA, BASE 1 1/4" E ACABAMENTO METALICO CROMADO</t>
  </si>
  <si>
    <t>VALVULA DE ESCOAMENTO PARA TANQUE, EM METAL CROMADO, 1.1/2", SEM LADRAO, COM TAMPAO PLASTICO</t>
  </si>
  <si>
    <t>VALVULA DE ESFERA BRUTA EM BRONZE, BITOLA 1 1/2"</t>
  </si>
  <si>
    <t>VALVULA DE ESFERA BRUTA EM BRONZE, BITOLA 1 1/4"</t>
  </si>
  <si>
    <t>VALVULA DE ESFERA BRUTA EM BRONZE, BITOLA 1"</t>
  </si>
  <si>
    <t>VALVULA DE ESFERA BRUTA EM BRONZE, BITOLA 1/2"</t>
  </si>
  <si>
    <t>VALVULA DE ESFERA BRUTA EM BRONZE, BITOLA 2"</t>
  </si>
  <si>
    <t>VALVULA DE ESFERA BRUTA EM BRONZE, BITOLA 3/4"</t>
  </si>
  <si>
    <t>VALVULA DE RETENCAO DE BRONZE, PE COM CRIVOS, EXTREMIDADE COM ROSCA, DE 1 1/2", PARA FUNDO DE POCO</t>
  </si>
  <si>
    <t>VALVULA DE RETENCAO DE BRONZE, PE COM CRIVOS, EXTREMIDADE COM ROSCA, DE 1 1/4", PARA FUNDO DE POCO</t>
  </si>
  <si>
    <t>VALVULA DE RETENCAO DE BRONZE, PE COM CRIVOS, EXTREMIDADE COM ROSCA, DE 1", PARA FUNDO DE POCO</t>
  </si>
  <si>
    <t>VALVULA DE RETENCAO DE BRONZE, PE COM CRIVOS, EXTREMIDADE COM ROSCA, DE 2 1/2", PARA FUNDO DE POCO</t>
  </si>
  <si>
    <t>VALVULA DE RETENCAO DE BRONZE, PE COM CRIVOS, EXTREMIDADE COM ROSCA, DE 2", PARA FUNDO DE POCO</t>
  </si>
  <si>
    <t>VALVULA DE RETENCAO DE BRONZE, PE COM CRIVOS, EXTREMIDADE COM ROSCA, DE 3", PARA FUNDO DE POCO</t>
  </si>
  <si>
    <t>VALVULA DE RETENCAO DE BRONZE, PE COM CRIVOS, EXTREMIDADE COM ROSCA, DE 3/4", PARA FUNDO DE POCO</t>
  </si>
  <si>
    <t>VALVULA DE RETENCAO DE BRONZE, PE COM CRIVOS, EXTREMIDADE COM ROSCA, DE 4", PARA FUNDO DE POCO</t>
  </si>
  <si>
    <t>VALVULA DE RETENCAO HORIZONTAL, DE BRONZE (PN-25), 1 1/2", 400 PSI, TAMPA DE PORCA DE UNIAO, EXTREMIDADES COM ROSCA</t>
  </si>
  <si>
    <t>VALVULA DE RETENCAO HORIZONTAL, DE BRONZE (PN-25), 1", 400 PSI, TAMPA DE PORCA DE UNIAO, EXTREMIDADES COM ROSCA</t>
  </si>
  <si>
    <t>VALVULA DE RETENCAO HORIZONTAL, DE BRONZE (PN-25), 1/2", 400 PSI, TAMPA DE PORCA DE UNIAO, EXTREMIDADES COM ROSCA</t>
  </si>
  <si>
    <t>VALVULA DE RETENCAO HORIZONTAL, DE BRONZE (PN-25), 2 1/2", 400 PSI, TAMPA DE PORCA DE UNIAO, EXTREMIDADES COM ROSCA</t>
  </si>
  <si>
    <t>VALVULA DE RETENCAO HORIZONTAL, DE BRONZE (PN-25), 2", 400 PSI, TAMPA DE PORCA DE UNIAO, EXTREMIDADES COM ROSCA</t>
  </si>
  <si>
    <t>VALVULA DE RETENCAO HORIZONTAL, DE BRONZE (PN-25), 3", 400 PSI, TAMPA DE PORCA DE UNIAO, EXTREMIDADES COM ROSCA</t>
  </si>
  <si>
    <t>VALVULA DE RETENCAO HORIZONTAL, DE BRONZE (PN-25), 3/4", 400 PSI, TAMPA DE PORCA DE UNIAO, EXTREMIDADES COM ROSCA</t>
  </si>
  <si>
    <t>VALVULA DE RETENCAO HORIZONTAL, DE BRONZE (PN-25), 4", 400 PSI, TAMPA DE PORCA DE UNIAO, EXTREMIDADES COM ROSCA</t>
  </si>
  <si>
    <t>VALVULA DE RETENCAO VERTICAL, DE BRONZE (PN-16), 1 1/2", 200 PSI, EXTREMIDADES COM ROSCA</t>
  </si>
  <si>
    <t>VALVULA DE RETENCAO VERTICAL, DE BRONZE (PN-16), 1 1/4", 200 PSI, EXTREMIDADES COM ROSCA</t>
  </si>
  <si>
    <t>VALVULA DE RETENCAO VERTICAL, DE BRONZE (PN-16), 1/2", 200 PSI, EXTREMIDADES COM ROSCA</t>
  </si>
  <si>
    <t>VALVULA DE RETENCAO VERTICAL, DE BRONZE (PN-16), 2", 200 PSI, EXTREMIDADES COM ROSCA</t>
  </si>
  <si>
    <t>VALVULA DE RETENCAO VERTICAL, DE BRONZE (PN-16), 3", 200 PSI, EXTREMIDADES COM ROSCA</t>
  </si>
  <si>
    <t>VALVULA DE RETENCAO VERTICAL, DE BRONZE (PN-16), 3/4", 200 PSI, EXTREMIDADES COM ROSCA</t>
  </si>
  <si>
    <t>VALVULA DE RETENCAO VERTICAL, DE BRONZE (PN-16), 4", 200 PSI, EXTREMIDADES COM ROSCA</t>
  </si>
  <si>
    <t>VALVULA EM METAL CROMADO PARA LAVATORIO, 1" SEM LADRAO</t>
  </si>
  <si>
    <t>VALVULA EM PLASTICO BRANCO PARA LAVATORIO 1", SEM UNHO, COM LADRAO</t>
  </si>
  <si>
    <t>VALVULA EM PLASTICO BRANCO PARA TANQUE 1.1/4" X 1.1/2", SEM UNHO E SEM LADRAO</t>
  </si>
  <si>
    <t>VALVULA EM PLASTICO BRANCO PARA TANQUE OU LAVATORIO 1", SEM UNHO E SEM LADRAO</t>
  </si>
  <si>
    <t>VALVULA EM PLASTICO CROMADO PARA LAVATORIO 1", SEM UNHO, COM LADRAO</t>
  </si>
  <si>
    <t>VALVULA EM PLASTICO CROMADO TIPO AMERICANA PARA PIA DE COZINHA 3.1/2" X 1.1/2", SEM ADAPTADOR</t>
  </si>
  <si>
    <t>VARA FINA PARA CREMONA, EM FERRO ZINCADO BRANCO, COM DIAMETRO DE APROX 10 MM E COMPRIMENTO DE 1,20 M</t>
  </si>
  <si>
    <t>VARA FINA PARA CREMONA, EM FERRO ZINCADO BRANCO, COM DIAMETRO DE APROX 10 MM E COMPRIMENTO DE 1,50 M</t>
  </si>
  <si>
    <t>VARIADOR DE LUMINOSIDADE ROTATIVO (DIMMER) 127 V, 300 W (APENAS MODULO)</t>
  </si>
  <si>
    <t>VARIADOR DE LUMINOSIDADE ROTATIVO (DIMMER) 127V, 300W, CONJUNTO MONTADO PARA EMBUTIR 4" X 2" (PLACA + SUPORTE + MODULO)</t>
  </si>
  <si>
    <t>VARIADOR DE LUMINOSIDADE ROTATIVO (DIMMER) 220 V, 600 W (APENAS MODULO)</t>
  </si>
  <si>
    <t>VARIADOR DE LUMINOSIDADE ROTATIVO (DIMMER) 220V, 600W, CONJUNTO MONTADO PARA EMBUTIR 4" X 2" (PLACA + SUPORTE + MODULO)</t>
  </si>
  <si>
    <t>VARIADOR DE VELOCIDADE PARA VENTILADOR 127 V, 150 W (APENAS MODULO)</t>
  </si>
  <si>
    <t>VARIADOR DE VELOCIDADE PARA VENTILADOR 127V, 150W + 2 INTERRUPTORES PARALELOS, PARA REVERSAO E LAMPADA, CONJUNTO MONTADO PARA EMBUTIR 4" X 2" (PLACA + SUPORTE + MODULOS)</t>
  </si>
  <si>
    <t>VARIADOR DE VELOCIDADE PARA VENTILADOR 220 V, 250 W (APENAS MODULO)</t>
  </si>
  <si>
    <t>VARIADOR DE VELOCIDADE PARA VENTILADOR 220V, 250W + 2 INTERRUPTORES PARALELOS, PARA REVERSAO E LAMPADA, CONJUNTO MONTADO PARA EMBUTIR 4" X 2" (PLACA + SUPORTE + MODULOS)</t>
  </si>
  <si>
    <t>VASSOURA 40 CM COM CABO</t>
  </si>
  <si>
    <t>VASSOURA MECANICA REBOCAVEL COM ESCOVA CILINDRICA LARGURA UTIL DE VARRIMENTO = 2,44M</t>
  </si>
  <si>
    <t>VEDACAO DE CALHA, EM BORRACHA COR PRETA, MEDIDA ENTRE 119 E 170 MM, PARA DRENAGEM PLUVIAL PREDIAL</t>
  </si>
  <si>
    <t>VERNIZ A BASE RESINA ALQUIDICA COM POLIURETANO PARA MADEIRA, COM FILTRO SOLAR, BRILHANTE, USO INTERNO E EXTERNO</t>
  </si>
  <si>
    <t>VERNIZ MARITIMO PREMIUM PARA MADEIRA, COM FILTRO SOLAR, BRILHANTE, USO INTERNO E EXTERNO</t>
  </si>
  <si>
    <t>VERNIZ TIPO COPAL PARA MADEIRA, BRILHANTE, USO INTERNO</t>
  </si>
  <si>
    <t>VEU DE VIDRO/VEU DE SUPERFICIE 30 A 35 G/M2</t>
  </si>
  <si>
    <t>VIBRADOR DE IMERSAO, DIAMETRO DA PONTEIRA DE *35* MM, COM MOTOR 4 TEMPOS A GASOLINA DE 5,5 HP (5,5 CV)</t>
  </si>
  <si>
    <t>VIBROACABADORA DE ASFALTO SOBRE ESTEIRAS, LARG. PAVIM. 2,13 M A 4,55 M, POT. 74 KW/ 100 HP, CAP. 400 T/ H</t>
  </si>
  <si>
    <t>VIBROACABADORA DE ASFALTO SOBRE ESTEIRAS, LARG. PAVIM. 2,60 M A 5,75 M, POT. 110 HP, CAP. 450 T/ H</t>
  </si>
  <si>
    <t>VIBROACABADORA DE ASFALTO SOBRE ESTEIRAS, LARG. PAVIM. MAX. 8,00 M, POT. 100 KW/ 134 HP, CAP. 600 T/ H</t>
  </si>
  <si>
    <t>VIBROACABADORA DE ASFALTO SOBRE ESTEIRAS, LARG. PAVIMENT. 1,90 A 5,3 M, POT. 78 KW/105 HP, CAP. 450 T/H</t>
  </si>
  <si>
    <t>VIBROACABADORA DE ASFALTO SOBRE RODAS, LARGURA DE PAVIMENTACAO DE 1,70 A 4,20 M, POTENCIA 78 KW/105 HP, CAPACIDADE 300 T/H</t>
  </si>
  <si>
    <t>VIDRACEIRO (MENSALISTA)</t>
  </si>
  <si>
    <t>VIDRO COMUM LAMINADO, LISO, INCOLOR, DUPLO, ESPESSURA TOTAL 6 MM (CADA CAMADA E= 3 MM) - COLOCADO</t>
  </si>
  <si>
    <t>VIDRO COMUM LAMINADO, LISO, INCOLOR, TRIPLO, ESPESSURA TOTAL 12 MM (CADA CAMADA E= 4 MM) - COLOCADO</t>
  </si>
  <si>
    <t>VIDRO COMUM LAMINADO, LISO, INCOLOR, TRIPLO, ESPESSURA TOTAL 15 MM (CADA CAMADA E = 5 MM) - COLOCADO</t>
  </si>
  <si>
    <t>VIDRO CRISTAL COLORIDO, 10 MM, PINTADO NA COR BRANCA</t>
  </si>
  <si>
    <t>VIDRO CRISTAL COLORIDO, 4 MM, PINTADO NA COR BRANCA</t>
  </si>
  <si>
    <t>VIDRO CRISTAL COLORIDO, 6 MM, PINTADO NA COR BRANCA</t>
  </si>
  <si>
    <t>VIDRO CRISTAL COLORIDO, 8 MM, PINTADO NA COR BRANCA</t>
  </si>
  <si>
    <t>VIDRO LISO FUME E = 6MM - SEM COLOCACAO</t>
  </si>
  <si>
    <t>VIDRO LISO FUME, E = 5 MM - SEM COLOCACAO</t>
  </si>
  <si>
    <t>VIDRO LISO INCOLOR 10 MM - SEM COLOCACAO</t>
  </si>
  <si>
    <t>VIDRO LISO INCOLOR 2 A 3 MM - SEM COLOCACAO</t>
  </si>
  <si>
    <t>VIDRO LISO INCOLOR 4MM - SEM COLOCACAO</t>
  </si>
  <si>
    <t>VIDRO LISO INCOLOR 5MM - SEM COLOCACAO</t>
  </si>
  <si>
    <t>VIDRO LISO INCOLOR 6 MM - SEM COLOCACAO</t>
  </si>
  <si>
    <t>VIDRO LISO INCOLOR 8MM - SEM COLOCACAO</t>
  </si>
  <si>
    <t>VIDRO MARTELADO OU CANELADO, 4 MM - SEM COLOCACAO</t>
  </si>
  <si>
    <t>VIDRO PLANO ARAMADO E = 6 MM - SEM COLOCACAO</t>
  </si>
  <si>
    <t>VIDRO PLANO ARAMADO E = 7MM - SEM COLOCACAO</t>
  </si>
  <si>
    <t>VIDRO TEMPERADO INCOLOR E = 10 MM, SEM COLOCACAO</t>
  </si>
  <si>
    <t>VIDRO TEMPERADO INCOLOR E = 6 MM, SEM COLOCACAO</t>
  </si>
  <si>
    <t>VIDRO TEMPERADO INCOLOR E = 8 MM, SEM COLOCACAO</t>
  </si>
  <si>
    <t>VIDRO TEMPERADO VERDE E = 10 MM, SEM COLOCACAO</t>
  </si>
  <si>
    <t>VIDRO TEMPERADO VERDE E = 6 MM, SEM COLOCACAO</t>
  </si>
  <si>
    <t>VIDRO TEMPERADO VERDE E = 8 MM, SEM COLOCACAO</t>
  </si>
  <si>
    <t>VIGA *7,5 X 10* CM EM PINUS, MISTA OU EQUIVALENTE DA REGIAO - BRUTA</t>
  </si>
  <si>
    <t>VIGA *7,5 X 15 CM EM PINUS, MISTA OU EQUIVALENTE DA REGIAO - BRUTA</t>
  </si>
  <si>
    <t>VIGA APARELHADA *6 X 12* CM, EM MACARANDUBA/MASSARANDUBA, ANGELIM OU EQUIVALENTE DA REGIAO</t>
  </si>
  <si>
    <t>VIGA APARELHADA *6 X 16* CM, EM MACARANDUBA/MASSARANDUBA, ANGELIM OU EQUIVALENTE DA REGIAO</t>
  </si>
  <si>
    <t>VIGA DE ESCORAMENTO H20, DE MADEIRA, PESO DE 5,00 A 5,20 KG/M, COM EXTREMIDADES PLASTICAS</t>
  </si>
  <si>
    <t>VIGA NAO APARELHADA *6 X 12* CM, EM MACARANDUBA/MASSARANDUBA, ANGELIM OU EQUIVALENTE DA REGIAO - BRUTA</t>
  </si>
  <si>
    <t>VIGA NAO APARELHADA *6 X 16* CM, EM MACARANDUBA/MASSARANDUBA, ANGELIM OU EQUIVALENTE DA REGIAO - BRUTA</t>
  </si>
  <si>
    <t>VIGA NAO APARELHADA *6 X 20* CM, EM MACARANDUBA/MASSARANDUBA, ANGELIM OU EQUIVALENTE DA REGIAO - BRUTA</t>
  </si>
  <si>
    <t>VIGA NAO APARELHADA *8 X 16* CM EM MACARANDUBA/MASSARANDUBA, ANGELIM OU EQUIVALENTE DA REGIAO - BRUTA</t>
  </si>
  <si>
    <t>VIGIA DIURNO (HORISTA)</t>
  </si>
  <si>
    <t>dm³</t>
  </si>
  <si>
    <t>m</t>
  </si>
  <si>
    <t>Junta de dilatação em perfil extrudado de borracha vulcanizada</t>
  </si>
  <si>
    <t>kg</t>
  </si>
  <si>
    <t>Concreto</t>
  </si>
  <si>
    <t>Lubrificador de trilhos e de flanges de rodas</t>
  </si>
  <si>
    <t>t</t>
  </si>
  <si>
    <t>Material de base</t>
  </si>
  <si>
    <t>Mistura betuminosa</t>
  </si>
  <si>
    <t>SP</t>
  </si>
  <si>
    <t>Custo (R$) AP</t>
  </si>
  <si>
    <t>Custo (R$) SP</t>
  </si>
  <si>
    <t>ELETROCALHA 100X50</t>
  </si>
  <si>
    <t>ELETROCALHA 50X50</t>
  </si>
  <si>
    <t>https://www.madeiramadeira.com.br/eletrocalha-perfurada-tipo-u-50x50x3000mm-24-cor-preta-seb-brasil-108913682.html?origem=pla-108913682&amp;utm_source=google&amp;utm_medium=cpc&amp;utm_content=inversor-de-frequencia-4175&amp;utm_term=&amp;utm_id=22811606548&amp;gad_source=1&amp;gad_campaignid=22811606548&amp;gbraid=0AAAAADr4g_GS9tXlNUb9AAG_kX-j7q6GS&amp;gclid=CjwKCAjwyMnNBhBNEiwA-Kcgu2W-hVqDzM4wGio5-M1vRdJhxpgTOccsaid7Ow5YiH0Roa2wRQ66GRoCfBMQAvD_BwE</t>
  </si>
  <si>
    <t>OBS &gt; A UNIDADE DA ELETROCALHA VEM COM 3 METROS -&gt; PARA O PREÇO POR METRO É NECESSARIO DIVIDIR POR 3</t>
  </si>
  <si>
    <t>https://www.dimensional.com.br/eletrocalha-perfurada-sem-virola-100mm-50mm-3000mm-ch22-msg-pre-galvanizado-0-dispan/p?idsku=100945&amp;gad_source=1&amp;gad_campaignid=22665017757&amp;gbraid=0AAAAADgOTvupuTrzPiEQ0DnMGEWo8nJbi&amp;gclid=CjwKCAjwyMnNBhBNEiwA-Kcgu9NV-wTVFPKDBed4NO6ekoHKei0eWvWKzBG5db_HyF7LdiiZoiJXTxoCXNcQAvD_BwE</t>
  </si>
  <si>
    <t>https://www.leroymerlin.com.br/eletrocalhaperfuradatipou50x50x3000mmnum24aco-zincado-seb-brasil_1570422336?region=outros&amp;gad_source=1&amp;gad_campaignid=23037770349&amp;gbraid=0AAAAADkzLZ4p60B4hyxZOoXF4KHrkG6ED&amp;gclid=CjwKCAjwyMnNBhBNEiwA-Kcgu3GIhPD_RXbNYfm5E92t85r6i4Ng6o08Ogr6fKz1q2NpLNga_RX4vhoCeWkQAvD_BwE</t>
  </si>
  <si>
    <t>Para cotação, considerou-se a necessidade de 195 peças de 3m, calculou-se o frete para o local e dividiu-se pelo quantitativo EM METROS (585 metros)</t>
  </si>
  <si>
    <t>Para cotação, considerou-se a necessidade de 67 peças de 3m, calculou-se o frete para o local e dividiu-se pelo quantitativo EM METROS (201 metros)</t>
  </si>
  <si>
    <t>https://www.leroymerlin.com.br/eletrocalhaperfuradatipou100x50x3000mmnum24aco-zincado-seb-brasil_1570422345?gad_campaignid=23037770349&amp;gbraid=0AAAAADkzLZ4p60B4hyxZOoXF4KHrkG6ED</t>
  </si>
  <si>
    <t>https://www.dimensional.com.br/eletrocalha-perfurada-sem-virola-100mm-50mm-3000mm-ch22-msg-pre-galvanizado-0-dispan/p?idsku=100945&amp;srsltid=AfmBOori2z9t9CAE3vtXgWzZe83hchiA4WOeWNUKZGQbIe_r0u0VFlVjDD8</t>
  </si>
  <si>
    <t>https://lojasebbrasil.com.br/produtos/eletrocalha-perfurada-tipo-u-100x50x3000mm-24-pz/?variant=797226373&amp;pf=mc&amp;srsltid=AfmBOoqhkAXC3he8LLrLJSp38kNHaBX-6ikWpvmj0VefvizecrRCS9F9RIY</t>
  </si>
  <si>
    <t>https://www.sustentaled.com.br/luminaria-plafon-led-36w-40x40-quadrado-embutir-branco-frio-6000k?srsltid=AfmBOooUsac27JsEeTz0shw-CUTQk2biiV-_BMOa72gaegUtc97umUZc</t>
  </si>
  <si>
    <t>https://www.ecosoli.com.br/painel-led-18w-embutir-quadrado-branco-frio-6000k-bivolt-ecosoli?parceiro=2730&amp;utm_source=google&amp;utm_medium=cpc&amp;utm_campaign=pareto.in.pmax.led&amp;gad_source=1&amp;gad_campaignid=23262795998&amp;gbraid=0AAAAADGb0SCpiHPzt7M5nYjnV8MUyonna&amp;gclid=CjwKCAjwyMnNBhBNEiwA-Kcgu7I0tfFmnfM-ngJ-odhM0ADnwS6OJo3n4v9uFQleZL--tUS7myxmXRoCwm8QAvD_BwE</t>
  </si>
  <si>
    <t>INCC BRASIL - DI -  MATERIAL À BASE DE MINERAIS NÃO METÁLICOS</t>
  </si>
  <si>
    <t>ÍNDICE DE CORREÇÃO</t>
  </si>
  <si>
    <t>Calculado para o quantitativo total de 320 unidades com frete e divididio pelo número total para o valor correto unitário. Algumas cotações foram feitas em 99 de quantativo pq o site permite até 99 unidades por pedido. O valor está como unitário</t>
  </si>
  <si>
    <t>https://www.benluz.com.br/luminaria-plafon-36w-led-40x40-quadrado-embutir-branco-frio?parceiro=1&amp;srsltid=AfmBOop4Womcho1JkEQ3snXe1i7bup9Xomtzd_iybvcJznYTRrX5VRpJrV8</t>
  </si>
  <si>
    <t>ARCELLORMITTAL - VIGAS METÁLICAS</t>
  </si>
  <si>
    <t>GERDAU  - VIGAS METÁLICAS</t>
  </si>
  <si>
    <t>ARCELLORMITTAL  - VIGAS METÁLICAS 200 X 19,3 E 150 X 24</t>
  </si>
  <si>
    <t>GERDAU  -  VIGAS METÁLICAS 200 X 19,3 E 150 X 24</t>
  </si>
  <si>
    <t xml:space="preserve">IPAOG-DI MÁQUINAS E EQUIPAMENTOS </t>
  </si>
  <si>
    <t>Preço Unitário
(R$)</t>
  </si>
  <si>
    <t>M0003</t>
  </si>
  <si>
    <t>Aço CA 25</t>
  </si>
  <si>
    <t>M0004</t>
  </si>
  <si>
    <t>Aço CA 50</t>
  </si>
  <si>
    <t>M0005</t>
  </si>
  <si>
    <t>Brita 0</t>
  </si>
  <si>
    <t>M0006</t>
  </si>
  <si>
    <t>Fibra de poliamida para concreto</t>
  </si>
  <si>
    <t>M0007</t>
  </si>
  <si>
    <t>Fibra de aço para concreto</t>
  </si>
  <si>
    <t>M0008</t>
  </si>
  <si>
    <t>Detergente líquido neutro</t>
  </si>
  <si>
    <t>l</t>
  </si>
  <si>
    <t>M0009</t>
  </si>
  <si>
    <t>Aço CP 175 RB</t>
  </si>
  <si>
    <t>M0010</t>
  </si>
  <si>
    <t xml:space="preserve">Aditivo superplastificante à base de policarboxilato para concreto e argamassa </t>
  </si>
  <si>
    <t>M0011</t>
  </si>
  <si>
    <t>Aditivo modificador de viscosidade para concreto e argamassa</t>
  </si>
  <si>
    <t>M0012</t>
  </si>
  <si>
    <t>Silicato de alumínio</t>
  </si>
  <si>
    <t>M0013</t>
  </si>
  <si>
    <t>Grampo de ancoragem em aço CA 50 - D = 12,5 mm</t>
  </si>
  <si>
    <t>M0014</t>
  </si>
  <si>
    <t>Aço CA 60</t>
  </si>
  <si>
    <t>M0015</t>
  </si>
  <si>
    <t>Espoleta elétrica Nº 8 - D = 6,0 mm</t>
  </si>
  <si>
    <t>M0016</t>
  </si>
  <si>
    <t>Grampo sargento em ferro fundido tipo C com abertura útil de 105 mm (4")</t>
  </si>
  <si>
    <t>M0017</t>
  </si>
  <si>
    <t>Saco de aniagem ou de ráfia de 50 kg - C = 95 cm e L = 65 cm</t>
  </si>
  <si>
    <t>M0018</t>
  </si>
  <si>
    <t>Grampo pesado em aço-carbono para cabo de aço - D = 13 mm (1/2")</t>
  </si>
  <si>
    <t>M0019</t>
  </si>
  <si>
    <t>Esticador em aço tipo olhal x olhal para cabo de aço - D = 13 mm</t>
  </si>
  <si>
    <t>M0020</t>
  </si>
  <si>
    <t>Grampo de ancoragem em aço CA 50 - D = 6,3 mm</t>
  </si>
  <si>
    <t>M0021</t>
  </si>
  <si>
    <t>Herbicida glifosato para áreas contínuas</t>
  </si>
  <si>
    <t>M0025</t>
  </si>
  <si>
    <t>Adesivo plástico para tubos de PVC</t>
  </si>
  <si>
    <t>M0026</t>
  </si>
  <si>
    <t>Aditivo aglutinante para argamassa</t>
  </si>
  <si>
    <t>M0028</t>
  </si>
  <si>
    <t>Areia média</t>
  </si>
  <si>
    <t>M0029</t>
  </si>
  <si>
    <t>Sílica ativa para concreto e argamassa (microssílica)</t>
  </si>
  <si>
    <t>M0030</t>
  </si>
  <si>
    <t>Aditivo plastificante e retardador de pega para concreto e argamassa</t>
  </si>
  <si>
    <t>M0032</t>
  </si>
  <si>
    <t>Adesivo de contato para laminado elastoplástico</t>
  </si>
  <si>
    <t>M0035</t>
  </si>
  <si>
    <t>Diluente tipo aguarrás para tintas e vernizes</t>
  </si>
  <si>
    <t>M0039</t>
  </si>
  <si>
    <t>Gasolina comum</t>
  </si>
  <si>
    <t>M0041</t>
  </si>
  <si>
    <t>Contêiner com 2 banheiros - L = 2,44 m e C = 6,09 m (1 TEU)</t>
  </si>
  <si>
    <t>M0042</t>
  </si>
  <si>
    <t>Contêiner com janela - L = 2,44 m e C = 6,09 m (1 TEU)</t>
  </si>
  <si>
    <t>M0043</t>
  </si>
  <si>
    <t>Óleo diesel</t>
  </si>
  <si>
    <t>M0044</t>
  </si>
  <si>
    <t>Abrasivo de vidro com granulometria de 210 a 420 micra</t>
  </si>
  <si>
    <t>M0045</t>
  </si>
  <si>
    <t>Barreira plástica monobloco para canalização de trânsito - C = 100 cm, L = 50 cm e H = 55 cm</t>
  </si>
  <si>
    <t>M0046</t>
  </si>
  <si>
    <t>Barreira plástica para canalização de trânsito - C = 60 cm, L = 45 cm e H = 60 cm</t>
  </si>
  <si>
    <t>M0047</t>
  </si>
  <si>
    <t>Cone de sinalização em polietileno - H = 75 cm e base quadrada de 40 x 40 cm</t>
  </si>
  <si>
    <t>M0048</t>
  </si>
  <si>
    <t>Balizador cônico refletivo em polietileno semiflexível - H = 114 cm e base octogonal de D = 40 cm</t>
  </si>
  <si>
    <t>M0049</t>
  </si>
  <si>
    <t>Delimitador de tráfego flexível com chumbador e duas faixas refletivas - H = 77 cm e D = 21 cm</t>
  </si>
  <si>
    <t>M0050</t>
  </si>
  <si>
    <t>Aditivo natural tipo goma xantana para hidrossemeadura</t>
  </si>
  <si>
    <t>M0051</t>
  </si>
  <si>
    <t>Cilindro canalizador de tráfego em polietileno - H = 117 cm e base quadrada de 60 x 60 cm</t>
  </si>
  <si>
    <t>M0052</t>
  </si>
  <si>
    <t>Fita adesiva de PVC - L = 50 mm e C = 50 m</t>
  </si>
  <si>
    <t>M0053</t>
  </si>
  <si>
    <t>Tela plástica em polipropileno na cor laranja para tapume - L = 1,2 m</t>
  </si>
  <si>
    <t>M0054</t>
  </si>
  <si>
    <t>Fita zebrada de cor laranja e branca - L = 7 a 8 cm</t>
  </si>
  <si>
    <t>M0055</t>
  </si>
  <si>
    <t>Barreira plástica articulável modular - C = 240 cm e H = 100 cm</t>
  </si>
  <si>
    <t>M0056</t>
  </si>
  <si>
    <t>Ferramenta de corte para removedora de faixa de sinalização (Smith Cutter)</t>
  </si>
  <si>
    <t>M0057</t>
  </si>
  <si>
    <t>Contêiner com janela - L = 4,88 m e C = 6,09 m (1 TEU duplo)</t>
  </si>
  <si>
    <t>M0058</t>
  </si>
  <si>
    <t>Contêiner com janela e 2 banheiros - L = 4,88 m e C = 6,09 m (1 TEU duplo)</t>
  </si>
  <si>
    <t>M0059</t>
  </si>
  <si>
    <t>Contêiner com revestimento térmico, janela e banheiro - L = 2,44 m e C = 6,09 m (1 TEU)</t>
  </si>
  <si>
    <t>M0066</t>
  </si>
  <si>
    <t>Contêiner com revestimento térmico, janela e banheiro - L = 2,44 m e C = 12,19 m (2 TEU)</t>
  </si>
  <si>
    <t>M0067</t>
  </si>
  <si>
    <t>Tubo PEAD PE 100 PN 10 com flanges - D = 160 mm</t>
  </si>
  <si>
    <t>M0068</t>
  </si>
  <si>
    <t>Caibro de pinho - L = 7,5 cm e E = 10,0 cm</t>
  </si>
  <si>
    <t>M0069</t>
  </si>
  <si>
    <t>Arame farpado em aço galvanizado - D = 1,60 mm</t>
  </si>
  <si>
    <t>M0071</t>
  </si>
  <si>
    <t>Contêiner com 3 janelas para guarita - L = 2,44 m e C = 3,05 m (1/2 TEU)</t>
  </si>
  <si>
    <t>M0072</t>
  </si>
  <si>
    <t>Arame liso em aço galvanizado - D = 2,10 mm (14 BWG)</t>
  </si>
  <si>
    <t>M0073</t>
  </si>
  <si>
    <t>Muda de árvore com altura de 0,30 a 0,80 m</t>
  </si>
  <si>
    <t>M0074</t>
  </si>
  <si>
    <t>Muda de arbusto com altura até 0,50 m</t>
  </si>
  <si>
    <t>M0075</t>
  </si>
  <si>
    <t>Arame liso recozido em aço-carbono - D = 1,24 mm (18 BWG)</t>
  </si>
  <si>
    <t>M0076</t>
  </si>
  <si>
    <t>Disco de corte abrasivo para policorte - D = 300 mm</t>
  </si>
  <si>
    <t>M0080</t>
  </si>
  <si>
    <t>Areia fina</t>
  </si>
  <si>
    <t>M0081</t>
  </si>
  <si>
    <t>Areia grossa</t>
  </si>
  <si>
    <t>M0082</t>
  </si>
  <si>
    <t>Areia média lavada</t>
  </si>
  <si>
    <t>M0083</t>
  </si>
  <si>
    <t>Argamassa pré-dosada para grauteamento</t>
  </si>
  <si>
    <t>M0084</t>
  </si>
  <si>
    <t>Argamassa pré-dosada autoadensável para grauteamento</t>
  </si>
  <si>
    <t>M0085</t>
  </si>
  <si>
    <t>Ancoragem ativa para 4 cordoalhas - D = 12,7 mm</t>
  </si>
  <si>
    <t>M0086</t>
  </si>
  <si>
    <t>Ancoragem ativa para 6 cordoalhas - D = 12,7 mm</t>
  </si>
  <si>
    <t>M0087</t>
  </si>
  <si>
    <t>Ancoragem ativa para 7 cordoalhas - D = 12,7 mm</t>
  </si>
  <si>
    <t>M0088</t>
  </si>
  <si>
    <t>Ancoragem ativa para 8 cordoalhas - D = 12,7 mm</t>
  </si>
  <si>
    <t>M0089</t>
  </si>
  <si>
    <t>Ancoragem ativa para 9 cordoalhas - D = 12,7 mm</t>
  </si>
  <si>
    <t>M0091</t>
  </si>
  <si>
    <t>Ancoragem ativa para 10 cordoalhas - D = 12,7 mm</t>
  </si>
  <si>
    <t>M0092</t>
  </si>
  <si>
    <t>Ancoragem ativa para 12 cordoalhas - D = 12,7 mm</t>
  </si>
  <si>
    <t>M0093</t>
  </si>
  <si>
    <t>Ancoragem ativa para 15 cordoalhas - D = 12,7 mm</t>
  </si>
  <si>
    <t>M0094</t>
  </si>
  <si>
    <t>Ancoragem ativa para 19 cordoalhas - D = 12,7 mm</t>
  </si>
  <si>
    <t>M0098</t>
  </si>
  <si>
    <t>Bambu com diâmetro médio de 10 cm</t>
  </si>
  <si>
    <t>M0100</t>
  </si>
  <si>
    <t>Ancoragem ativa para 22 cordoalhas - D = 12,7 mm</t>
  </si>
  <si>
    <t>M0101</t>
  </si>
  <si>
    <t>Ancoragem ativa para 27 cordoalhas - D = 12,7 mm</t>
  </si>
  <si>
    <t>M0102</t>
  </si>
  <si>
    <t>Ancoragem ativa para 31 cordoalhas - D = 12,7 mm</t>
  </si>
  <si>
    <t>M0103</t>
  </si>
  <si>
    <t>Aditivo acelerador de pega para concreto e argamassa projetados</t>
  </si>
  <si>
    <t>M0104</t>
  </si>
  <si>
    <t>Asfalto diluído de petróleo - CM-30</t>
  </si>
  <si>
    <t>-</t>
  </si>
  <si>
    <t>M0105</t>
  </si>
  <si>
    <t>Ancoragem ativa para 4 cordoalhas - D = 15,2 mm</t>
  </si>
  <si>
    <t>M0106</t>
  </si>
  <si>
    <t>Ancoragem ativa para 6 cordoalhas - D = 15,2 mm</t>
  </si>
  <si>
    <t>M0107</t>
  </si>
  <si>
    <t>Geocomposto para drenagem</t>
  </si>
  <si>
    <t>M0108</t>
  </si>
  <si>
    <t>Ancoragem ativa para 7 cordoalhas - D = 15,2 mm</t>
  </si>
  <si>
    <t>M0109</t>
  </si>
  <si>
    <t>Geodreno vertical - L = 10 cm e E = 5 mm</t>
  </si>
  <si>
    <t>M0110</t>
  </si>
  <si>
    <t>Ancoragem ativa para 10 cordoalhas - D = 15,2 mm</t>
  </si>
  <si>
    <t>M0111</t>
  </si>
  <si>
    <t>Ancoragem ativa para 9 cordoalhas - D = 15,2 mm</t>
  </si>
  <si>
    <t>M0112</t>
  </si>
  <si>
    <t>Disco diamantado segmentado para corte de pavimento - D = 1.000 mm</t>
  </si>
  <si>
    <t>M0113</t>
  </si>
  <si>
    <t>Ancoragem ativa para 12 cordoalhas - D = 15,2 mm</t>
  </si>
  <si>
    <t>M0114</t>
  </si>
  <si>
    <t>Disco diamantado segmentado para corte de pavimento - D = 1.500 mm</t>
  </si>
  <si>
    <t>M0115</t>
  </si>
  <si>
    <t>Biomanta vegetal de fibras de coco entrelaçadas com fios de polipropileno biodegradáveis - densidade 0,4 kg/m²</t>
  </si>
  <si>
    <t>M0116</t>
  </si>
  <si>
    <t>Mangote flangeado de borracha reforçada com lonas sintéticas - C = 1,80 m e D = 0,30 m</t>
  </si>
  <si>
    <t>M0117</t>
  </si>
  <si>
    <t>Mangote flangeado de borracha reforçada com lonas sintéticas - C = 1,80 m e D = 0,40 m</t>
  </si>
  <si>
    <t>M0118</t>
  </si>
  <si>
    <t>Mangote flangeado de borracha reforçada com lonas sintéticas - C = 1,80 m e D = 0,45 m</t>
  </si>
  <si>
    <t>M0119</t>
  </si>
  <si>
    <t>Mangote flangeado de borracha reforçada com lonas sintéticas - C = 1,80 m e D = 0,50 m</t>
  </si>
  <si>
    <t>M0120</t>
  </si>
  <si>
    <t>Tubo PEAD PE 100 PN 8 com flanges - D = 250 mm</t>
  </si>
  <si>
    <t>M0121</t>
  </si>
  <si>
    <t>Tubo PEAD PE 100 PN 8 com flanges - D = 400 mm</t>
  </si>
  <si>
    <t>M0122</t>
  </si>
  <si>
    <t>Tubo PEAD PE 100 PN 8 com flanges - D = 450 mm</t>
  </si>
  <si>
    <t>M0123</t>
  </si>
  <si>
    <t>Tubo PEAD PE 100 PN 8 com flanges - D = 500 mm</t>
  </si>
  <si>
    <t>M0124</t>
  </si>
  <si>
    <t>Flutuador bipartido em polietileno com núcleo de espuma em poliuretano para tubos - D = 0,30 m</t>
  </si>
  <si>
    <t>M0125</t>
  </si>
  <si>
    <t>Flutuador bipartido em polietileno com núcleo de espuma em poliuretano para tubos - D = 0,40 m</t>
  </si>
  <si>
    <t>M0126</t>
  </si>
  <si>
    <t>Flutuador bipartido em polietileno com núcleo de espuma em poliuretano para tubos - D = 0,45 m</t>
  </si>
  <si>
    <t>M0127</t>
  </si>
  <si>
    <t>Flutuador bipartido em polietileno com núcleo de espuma em poliuretano para tubos - D = 0,50 m</t>
  </si>
  <si>
    <t>M0128</t>
  </si>
  <si>
    <t>Biomanta vegetal de fibras de palha entrelaçadas com fios de polipropileno biodegradáveis - densidade 0,6 kg/m²</t>
  </si>
  <si>
    <t>M0129</t>
  </si>
  <si>
    <t>Retentor de sedimento em fibras vegetais - D = 20 cm</t>
  </si>
  <si>
    <t>M0130</t>
  </si>
  <si>
    <t>Ancoragem ativa para 15 cordoalhas - D = 15,2 mm</t>
  </si>
  <si>
    <t>M0131</t>
  </si>
  <si>
    <t>Tubo PEAD corrugado com paredes estruturadas para drenagem - D = 400 mm</t>
  </si>
  <si>
    <t>M0132</t>
  </si>
  <si>
    <t>Tubo PEAD corrugado com paredes estruturadas para drenagem - D = 450 mm</t>
  </si>
  <si>
    <t>M0133</t>
  </si>
  <si>
    <t>Tubo PEAD corrugado com paredes estruturadas para drenagem - D = 500 mm</t>
  </si>
  <si>
    <t>M0134</t>
  </si>
  <si>
    <t>Tubo PEAD corrugado com paredes estruturadas para drenagem - D = 600 mm</t>
  </si>
  <si>
    <t>M0135</t>
  </si>
  <si>
    <t>Tubo PEAD corrugado com paredes estruturadas para drenagem - D = 750 mm</t>
  </si>
  <si>
    <t>M0136</t>
  </si>
  <si>
    <t>Tubo PEAD corrugado com paredes estruturadas para drenagem - D = 800 mm</t>
  </si>
  <si>
    <t>M0137</t>
  </si>
  <si>
    <t>Tubo PEAD corrugado com paredes estruturadas para drenagem - D = 900 mm</t>
  </si>
  <si>
    <t>M0138</t>
  </si>
  <si>
    <t>Ancoragem ativa para 19 cordoalhas - D = 15,2 mm</t>
  </si>
  <si>
    <t>M0139</t>
  </si>
  <si>
    <t>Tubo PEAD corrugado com paredes estruturadas para drenagem - D = 1.000 mm</t>
  </si>
  <si>
    <t>M0140</t>
  </si>
  <si>
    <t>Bentonita</t>
  </si>
  <si>
    <t>M0141</t>
  </si>
  <si>
    <t>Tubo PEAD corrugado com paredes estruturadas para drenagem - D = 1.050 mm</t>
  </si>
  <si>
    <t>M0142</t>
  </si>
  <si>
    <t>Tubo PEAD corrugado com paredes estruturadas para drenagem - D = 1.200 mm</t>
  </si>
  <si>
    <t>M0143</t>
  </si>
  <si>
    <t>Tubo PEAD corrugado com paredes estruturadas para drenagem - D = 1.500 mm</t>
  </si>
  <si>
    <t>M0145</t>
  </si>
  <si>
    <t>Ancoragem ativa para 22 cordoalhas - D = 15,2 mm</t>
  </si>
  <si>
    <t>M0146</t>
  </si>
  <si>
    <t>Ancoragem ativa para 27 cordoalhas - D = 15,2 mm</t>
  </si>
  <si>
    <t>M0148</t>
  </si>
  <si>
    <t>Ancoragem ativa para lajes para 1 cordoalha - D = 12,7 mm</t>
  </si>
  <si>
    <t>M0151</t>
  </si>
  <si>
    <t>Ancoragem ativa para lajes para 2 cordoalhas - D = 12,7 mm</t>
  </si>
  <si>
    <t>M0152</t>
  </si>
  <si>
    <t>Ancoragem ativa para lajes para 3 cordoalhas - D = 12,7 mm</t>
  </si>
  <si>
    <t>M0153</t>
  </si>
  <si>
    <t>Ancoragem ativa para lajes para 4 cordoalhas - D = 12,7 mm</t>
  </si>
  <si>
    <t>M0156</t>
  </si>
  <si>
    <t>Bloco de concreto - L = 19 cm, A = 19 cm e C = 39 cm</t>
  </si>
  <si>
    <t>M0158</t>
  </si>
  <si>
    <t>Tela metálica galvanizada dobrada em L - C = 2,0 m, L = 0,4 m e H = 0,4 m</t>
  </si>
  <si>
    <t>M0160</t>
  </si>
  <si>
    <t>Extintor de incêndio tipo espuma mecânica - V = 10 l</t>
  </si>
  <si>
    <t>M0161</t>
  </si>
  <si>
    <t>Barra de fibra de vidro (vergalhão) - D = 25,0 mm</t>
  </si>
  <si>
    <t>M0162</t>
  </si>
  <si>
    <t>Corrente de elo soldado em aço galvanizado com acabamento polido - D = 3,18 mm (1/8")</t>
  </si>
  <si>
    <t>M0163</t>
  </si>
  <si>
    <t>Gonzo com aba em aço galvanizado - D = 12,7 mm (1/2")</t>
  </si>
  <si>
    <t>M0164</t>
  </si>
  <si>
    <t>Tubo em aço galvanizado - E = 1,50 mm e seção de 20 x 20 mm</t>
  </si>
  <si>
    <t>M0166</t>
  </si>
  <si>
    <t>Tubo em aço galvanizado - E = 2,25 mm e D = 20 mm (3/4")</t>
  </si>
  <si>
    <t>M0167</t>
  </si>
  <si>
    <t>Tela de poliamida industrial - E = 0,40 mm e malha de 1,6 mm</t>
  </si>
  <si>
    <t>M0168</t>
  </si>
  <si>
    <t>Abraçadeira de poliamida - E = 3,6 mm e C = 200 mm</t>
  </si>
  <si>
    <t>M0169</t>
  </si>
  <si>
    <t>Roda em aço e pneu com câmara de ar 83/203 mm (3,25"/8") para carrinho de mão</t>
  </si>
  <si>
    <t>M0173</t>
  </si>
  <si>
    <t>Ancoragem ativa para lajes para 1 cordoalha - D = 15,2 mm</t>
  </si>
  <si>
    <t>M0178</t>
  </si>
  <si>
    <t>Ancoragem ativa para lajes para 2 cordoalhas - D = 15,2 mm</t>
  </si>
  <si>
    <t>M0181</t>
  </si>
  <si>
    <t>Ancoragem ativa para lajes para 3 cordoalhas - D = 15,2 mm</t>
  </si>
  <si>
    <t>M0184</t>
  </si>
  <si>
    <t>Ancoragem ativa para lajes para 4 cordoalhas - D = 15,2 mm</t>
  </si>
  <si>
    <t>M0191</t>
  </si>
  <si>
    <t>Brita 1</t>
  </si>
  <si>
    <t>M0192</t>
  </si>
  <si>
    <t>Brita 2</t>
  </si>
  <si>
    <t>M0193</t>
  </si>
  <si>
    <t>Brita 3</t>
  </si>
  <si>
    <t>M0194</t>
  </si>
  <si>
    <t>Escória de aciaria</t>
  </si>
  <si>
    <t>M0198</t>
  </si>
  <si>
    <t>Parafuso de cabeça chata em aço - D = 4,5 mm e bucha plástica - D = 8 mm (S8)</t>
  </si>
  <si>
    <t>M0199</t>
  </si>
  <si>
    <t>Coroa de botões cruzados linha R32 - D = 43 mm (1 11/16’’)</t>
  </si>
  <si>
    <t>M0201</t>
  </si>
  <si>
    <t>Coroa de botões esféricos linha T38 - D = 89 mm (3 1/2")</t>
  </si>
  <si>
    <t>M0202</t>
  </si>
  <si>
    <t>Coroa de botões esféricos linha T45 - D = 76 mm (3")</t>
  </si>
  <si>
    <t>M0217</t>
  </si>
  <si>
    <t>Enxofre</t>
  </si>
  <si>
    <t>M0220</t>
  </si>
  <si>
    <t>Adubo à base de nitrogênio, fósforo e potássio (NPK)</t>
  </si>
  <si>
    <t>M0222</t>
  </si>
  <si>
    <t>Filer calcário</t>
  </si>
  <si>
    <t>M0223</t>
  </si>
  <si>
    <t>Sementes para hidrossemeadura</t>
  </si>
  <si>
    <t>M0224</t>
  </si>
  <si>
    <t>Guia-chapéu pré-moldada - C = 120 cm</t>
  </si>
  <si>
    <t>M0225</t>
  </si>
  <si>
    <t>Adubo orgânico composto</t>
  </si>
  <si>
    <t>M0229</t>
  </si>
  <si>
    <t>Gabião tipo colchão em liga de zinco e alumínio revestido com polímero de malha hexagonal - E = 0,17 m</t>
  </si>
  <si>
    <t>M0230</t>
  </si>
  <si>
    <t>Gabião tipo caixa em liga de zinco e alumínio de malha hexagonal - C = 2,00 m, L = 1,00 m e H = 0,50 m</t>
  </si>
  <si>
    <t>M0231</t>
  </si>
  <si>
    <t>Gabião tipo caixa em liga de zinco e alumínio de malha hexagonal - C = 2,00 m, L = 1,00 m e H = 1,00 m</t>
  </si>
  <si>
    <t>M0232</t>
  </si>
  <si>
    <t>Gabião tipo caixa em liga de zinco e alumínio revestido com polímero de malha hexagonal - C = 2,00 m, L = 1,00 m e H = 0,50 m</t>
  </si>
  <si>
    <t>M0233</t>
  </si>
  <si>
    <t>Gabião tipo caixa em liga de zinco e alumínio revestido com polímero de malha hexagonal - C = 2,00 m, L = 1,00 m e H = 1,00 m</t>
  </si>
  <si>
    <t>M0234</t>
  </si>
  <si>
    <t>Gabião tipo saco em liga de zinco e alumínio revestido com polímero de malha hexagonal - D = 0,65 m</t>
  </si>
  <si>
    <t>M0235</t>
  </si>
  <si>
    <t>Gabião tipo colchão em liga de zinco e alumínio revestido com polímero de malha hexagonal - E = 0,23 m</t>
  </si>
  <si>
    <t>M0236</t>
  </si>
  <si>
    <t>Gabião tipo colchão em liga de zinco e alumínio revestido com polímero de malha hexagonal - E = 0,30 m</t>
  </si>
  <si>
    <t>M0237</t>
  </si>
  <si>
    <t>Energia elétrica</t>
  </si>
  <si>
    <t>kWh</t>
  </si>
  <si>
    <t>M0253</t>
  </si>
  <si>
    <t>Cabo de cobre flexível antichama isolado em PVC - tensão de 450/750 V e seção de 16 mm²</t>
  </si>
  <si>
    <t>M0254</t>
  </si>
  <si>
    <t>Mistura gasosa de argônio e dióxido de carbono para solda MIG/MAG</t>
  </si>
  <si>
    <t>M0256</t>
  </si>
  <si>
    <t>Tinta à base de etil silicato de zinco bicomponente para fundo preparador de pintura</t>
  </si>
  <si>
    <t>M0257</t>
  </si>
  <si>
    <t>Diluente para tinta à base de etil silicato de zinco</t>
  </si>
  <si>
    <t>M0260</t>
  </si>
  <si>
    <t>Cabo de cobre PP flexível isolado em PVC - tensão de 300/500 V e seção de 3 x 1,5 mm²</t>
  </si>
  <si>
    <t>M0264</t>
  </si>
  <si>
    <t>Bomba de combustível industrial eletrônica simples</t>
  </si>
  <si>
    <t>M0265</t>
  </si>
  <si>
    <t>Tanque de combustível aéreo horizontal com escada para visita - capacidade de 5.000 l</t>
  </si>
  <si>
    <t>M0266</t>
  </si>
  <si>
    <t>Cabo de cobre flexível antichama isolado em PVC - tensão de 0,6/1,0 kV e seção de 240 mm²</t>
  </si>
  <si>
    <t>M0267</t>
  </si>
  <si>
    <t>Módulo de torre de elevador de cremalheira</t>
  </si>
  <si>
    <t>M0268</t>
  </si>
  <si>
    <t>Módulo de ancoragem de torre de elevador de cremalheira</t>
  </si>
  <si>
    <t>M0269</t>
  </si>
  <si>
    <t>Cabo de cobre flexível antichama isolado em PVC - tensão de 0,6/1,0 kV e seção de 50 mm²</t>
  </si>
  <si>
    <t>M0284</t>
  </si>
  <si>
    <t>Caibro de pinho - L = 7,5 cm e E = 7,5 cm</t>
  </si>
  <si>
    <t>M0285</t>
  </si>
  <si>
    <t>Pontalete para escoramento - D = 15 cm</t>
  </si>
  <si>
    <t>M0286</t>
  </si>
  <si>
    <t>Tábua - E = 2,5 cm e L = 30 cm</t>
  </si>
  <si>
    <t>M0289</t>
  </si>
  <si>
    <t>Tábua - E = 2,5 cm e L = 15 cm</t>
  </si>
  <si>
    <t>M0290</t>
  </si>
  <si>
    <t>Tábua - E = 2,5 cm e L = 10 cm</t>
  </si>
  <si>
    <t>M0301</t>
  </si>
  <si>
    <t>Pontalete para escoramento - D = 10 cm</t>
  </si>
  <si>
    <t>M0310</t>
  </si>
  <si>
    <t>Peça de madeira - L = 7,5 cm e E = 2,5 cm</t>
  </si>
  <si>
    <t>M0311</t>
  </si>
  <si>
    <t xml:space="preserve">Filtro de aspiração de ar externo com capacidade 3,58 l/s para compressor de ar respirável </t>
  </si>
  <si>
    <t>M0312</t>
  </si>
  <si>
    <t xml:space="preserve">Filtro de purificação de ar comprimido com capacidade de 35 MPa para compressor de ar respirável </t>
  </si>
  <si>
    <t>M0344</t>
  </si>
  <si>
    <t>Cal hidratada - a granel</t>
  </si>
  <si>
    <t>M0345</t>
  </si>
  <si>
    <t>Cal hidratada - saco</t>
  </si>
  <si>
    <t>M0346</t>
  </si>
  <si>
    <t>Disco de aço para bomba de projeção via seca</t>
  </si>
  <si>
    <t>M0347</t>
  </si>
  <si>
    <t>Disco de aço para bomba de projeção via úmida</t>
  </si>
  <si>
    <t>M0348</t>
  </si>
  <si>
    <t>Disco de borracha para bomba de projeção via seca</t>
  </si>
  <si>
    <t>M0349</t>
  </si>
  <si>
    <t>Disco de borracha para bomba de projeção via úmida</t>
  </si>
  <si>
    <t>M0350</t>
  </si>
  <si>
    <t>Bico para bomba de projeção</t>
  </si>
  <si>
    <t>M0351</t>
  </si>
  <si>
    <t>Mangote para bomba de projeção</t>
  </si>
  <si>
    <t>M0364</t>
  </si>
  <si>
    <t>Perfil cartola em aço carbono SAE 1010/1020 galvanizado - 50 x 70 x 3 mm - aba 20 mm</t>
  </si>
  <si>
    <t>M0365</t>
  </si>
  <si>
    <t>Cantoneira em ferro de abas iguais - L = 25,4 mm e E = 4,76 mm</t>
  </si>
  <si>
    <t>M0366</t>
  </si>
  <si>
    <t>Cantoneira em aço ASTM A36 galvanizado</t>
  </si>
  <si>
    <t>M0375</t>
  </si>
  <si>
    <t>Serra copo com suporte para furadeira para chapas de até 3 mm - D = 25 mm</t>
  </si>
  <si>
    <t>M0377</t>
  </si>
  <si>
    <t>Cinta para elevação de cargas tipo grab com 4 ramais - C = 1,50 m, capacidade de carga de 31,5 t, F. S. = 4:1</t>
  </si>
  <si>
    <t>M0378</t>
  </si>
  <si>
    <t>Cinta para elevação de cargas tipo grab com 4 ramais - C = 2,00 m, capacidade de carga de 63 t, F. S. = 4:1</t>
  </si>
  <si>
    <t>M0379</t>
  </si>
  <si>
    <t>Manilha reta em aço forjado com porca e cupilha - DN = 50,8 mm (2”)</t>
  </si>
  <si>
    <t>M0380</t>
  </si>
  <si>
    <t>Sapatilha em aço carbono - D = 19,05 mm (3/4”)</t>
  </si>
  <si>
    <t>M0381</t>
  </si>
  <si>
    <t>Sapatilha em aço carbono - D = 25,4 mm (1”)</t>
  </si>
  <si>
    <t>M0382</t>
  </si>
  <si>
    <t>Grampo pesado em aço-carbono para cabo de aço - D = 19,05 mm (3/4”)</t>
  </si>
  <si>
    <t>M0383</t>
  </si>
  <si>
    <t>Grampo pesado em aço-carbono para cabo de aço - D = 25,4 mm (1”)</t>
  </si>
  <si>
    <t>M0395</t>
  </si>
  <si>
    <t>Chapa de alumínio - E = 1,5 mm</t>
  </si>
  <si>
    <t>M0408</t>
  </si>
  <si>
    <t>Chumbador de expansão controlada por torque em aço zincado para concreto - D = 12,5 mm</t>
  </si>
  <si>
    <t>M0409</t>
  </si>
  <si>
    <t>Chumbador de expansão controlada por torque em aço zincado para concreto - D = 6,3 mm</t>
  </si>
  <si>
    <t>M0410</t>
  </si>
  <si>
    <t>Chumbador de expansão controlada por torque em aço zincado para concreto - D = 20,0 mm</t>
  </si>
  <si>
    <t>M0411</t>
  </si>
  <si>
    <t>Chumbador de expansão controlada por torque em aço zincado para concreto - D = 10,0 mm</t>
  </si>
  <si>
    <t>M0412</t>
  </si>
  <si>
    <t>Chumbador de expansão controlada por torque em aço zincado para concreto - D = 16,0 mm</t>
  </si>
  <si>
    <t>M0413</t>
  </si>
  <si>
    <t>Chumbador de expansão controlada por torque em aço zincado para concreto - D = 25,0 mm</t>
  </si>
  <si>
    <t>M0421</t>
  </si>
  <si>
    <t>Argamassa expansiva para desmonte de rocha e demolição de concreto</t>
  </si>
  <si>
    <t>M0424</t>
  </si>
  <si>
    <t>Cimento Portland CP II - 32 - saco</t>
  </si>
  <si>
    <t>M0427</t>
  </si>
  <si>
    <t>Cordoalha nua tipo CP 190 RB - D = 12,7 mm</t>
  </si>
  <si>
    <t>M0428</t>
  </si>
  <si>
    <t>Cordoalha nua tipo CP 190 RB - D = 15,2 mm</t>
  </si>
  <si>
    <t>M0429</t>
  </si>
  <si>
    <t>Perfil de alumínio tipo L421 para placa de sinalização - seção de 33 x 40 mm</t>
  </si>
  <si>
    <t>M0434</t>
  </si>
  <si>
    <t>Tirante de barra de aço - tensão de escoamento = 950 MPa, tensão de ruptura = 1.050 MPa e D = 32 mm</t>
  </si>
  <si>
    <t>M0442</t>
  </si>
  <si>
    <t>Compensado plastificado - E = 10 mm</t>
  </si>
  <si>
    <t>M0443</t>
  </si>
  <si>
    <t>Compensado plastificado - E = 12 mm</t>
  </si>
  <si>
    <t>M0444</t>
  </si>
  <si>
    <t>Luva em aço para emenda tipo prensada - D = 12,5 mm</t>
  </si>
  <si>
    <t>M0445</t>
  </si>
  <si>
    <t>Luva em aço para emenda tipo prensada - D = 16,0 mm</t>
  </si>
  <si>
    <t>M0446</t>
  </si>
  <si>
    <t>Compensado resinado - E = 10 mm</t>
  </si>
  <si>
    <t>M0447</t>
  </si>
  <si>
    <t>Compensado resinado - E = 12 mm</t>
  </si>
  <si>
    <t>M0448</t>
  </si>
  <si>
    <t>Compensado resinado - E = 14 mm</t>
  </si>
  <si>
    <t>M0450</t>
  </si>
  <si>
    <t>Compensado de virola - E = 6 mm</t>
  </si>
  <si>
    <t>M0451</t>
  </si>
  <si>
    <t>Concreto usinado - fck = 20 MPa (comercial)</t>
  </si>
  <si>
    <t>M0452</t>
  </si>
  <si>
    <t>Concreto usinado - fck = 25 MPa (comercial)</t>
  </si>
  <si>
    <t>M0453</t>
  </si>
  <si>
    <t>Concreto usinado - fck = 30 MPa (comercial)</t>
  </si>
  <si>
    <t>M0454</t>
  </si>
  <si>
    <t>Concreto usinado - fck = 35 MPa (comercial)</t>
  </si>
  <si>
    <t>M0459</t>
  </si>
  <si>
    <t>Compensado plastificado - E = 14 mm</t>
  </si>
  <si>
    <t>M0467</t>
  </si>
  <si>
    <t>Luva em aço para emenda tipo prensada - D = 20,0 mm</t>
  </si>
  <si>
    <t>M0468</t>
  </si>
  <si>
    <t>Luva em aço para emenda tipo prensada - D = 25,0 mm</t>
  </si>
  <si>
    <t>M0469</t>
  </si>
  <si>
    <t>Luva em aço para emenda tipo prensada - D = 32,0 mm</t>
  </si>
  <si>
    <t>M0470</t>
  </si>
  <si>
    <t>Luva em aço para emenda com rosca cônica - D = 12,5 mm</t>
  </si>
  <si>
    <t>M0471</t>
  </si>
  <si>
    <t>Luva em aço para emenda com rosca cônica - D = 16,0 mm</t>
  </si>
  <si>
    <t>M0472</t>
  </si>
  <si>
    <t>Luva em aço para emenda com rosca cônica - D = 20,0 mm</t>
  </si>
  <si>
    <t>M0481</t>
  </si>
  <si>
    <t>Luva em aço para emenda com rosca cônica - D = 25,0 mm</t>
  </si>
  <si>
    <t>M0502</t>
  </si>
  <si>
    <t>Luva em aço para emenda com rosca cônica - D = 32,0 mm</t>
  </si>
  <si>
    <t>M0505</t>
  </si>
  <si>
    <t>Broca de widia - D = 6,5 mm e C = 100 mm</t>
  </si>
  <si>
    <t>M0506</t>
  </si>
  <si>
    <t>Broca de widia - D = 8 mm e C = 120 mm</t>
  </si>
  <si>
    <t>M0511</t>
  </si>
  <si>
    <t>Abrasivo tipo granalha de aço</t>
  </si>
  <si>
    <t>M0512</t>
  </si>
  <si>
    <t>Bico venturi longo - D = 7,9 mm (5/16")</t>
  </si>
  <si>
    <t>M0521</t>
  </si>
  <si>
    <t>Laminado elastoplástico - E = 1,5 mm</t>
  </si>
  <si>
    <t>M0532</t>
  </si>
  <si>
    <t>Escora tubular galvanizada regulável telescópica para tunnel liner - L = 2,42 a 4,00 m e capacidade de 1.750 a 625 kg</t>
  </si>
  <si>
    <t>M0533</t>
  </si>
  <si>
    <t>Escora tubular galvanizada regulável - L = 3,00 a 4,50 m e capacidade de 2.100 a 750 kg</t>
  </si>
  <si>
    <t>M0534</t>
  </si>
  <si>
    <t>Escora tubular galvanizada regulável - L = 2,00 a 3,10 m e capacidade de 3.200 a 1.500 kg</t>
  </si>
  <si>
    <t>M0536</t>
  </si>
  <si>
    <t>Quadro tubular contraventado com acessórios - C = 1,00 m, L = 1,00 m e H = 1,25 m</t>
  </si>
  <si>
    <t>M0537</t>
  </si>
  <si>
    <t>Sapata ajustável para andaime - base quadrada de 15 x 15 cm</t>
  </si>
  <si>
    <t>M0538</t>
  </si>
  <si>
    <t>Escada metálica tipo marinheiro para andaime</t>
  </si>
  <si>
    <t>M0539</t>
  </si>
  <si>
    <t>Quadro tubular contraventado para andaime - H = 100 cm e L = 100 cm</t>
  </si>
  <si>
    <t>M0540</t>
  </si>
  <si>
    <t>Quadro tubular contraventado para andaime - H = 100 cm e L = 150 cm</t>
  </si>
  <si>
    <t>M0541</t>
  </si>
  <si>
    <t>Quadro tubular contraventado para andaime - H = 100 cm e L = 200 cm</t>
  </si>
  <si>
    <t>M0542</t>
  </si>
  <si>
    <t>Diagonal tubular para andaime - C = 141 cm</t>
  </si>
  <si>
    <t>M0543</t>
  </si>
  <si>
    <t>Diagonal tubular para andaime - C = 212 cm</t>
  </si>
  <si>
    <t>M0544</t>
  </si>
  <si>
    <t>Diagonal tubular para andaime - C = 283 cm</t>
  </si>
  <si>
    <t>M0545</t>
  </si>
  <si>
    <t>Plataforma metálica de piso para andaime - C = 100 e L = 33 cm</t>
  </si>
  <si>
    <t>M0546</t>
  </si>
  <si>
    <t>Plataforma metálica de piso para andaime - C = 150 e L = 37 cm</t>
  </si>
  <si>
    <t>M0547</t>
  </si>
  <si>
    <t>Plataforma metálica de piso para andaime - C = 200 e L = 33 cm</t>
  </si>
  <si>
    <t>M0548</t>
  </si>
  <si>
    <t>Quadro tubular tipo guarda-corpo para andaime - H = 120 cm e L = 100 cm</t>
  </si>
  <si>
    <t>M0549</t>
  </si>
  <si>
    <t>Quadro tubular tipo guarda-corpo com acessórios para andaime - H = 120 cm e L = 150 cm</t>
  </si>
  <si>
    <t>M0550</t>
  </si>
  <si>
    <t>Quadro tubular tipo guarda-corpo com acessórios para andaime - H = 120 cm e L = 200 cm</t>
  </si>
  <si>
    <t>M0560</t>
  </si>
  <si>
    <t>Desmoldante para fôrmas de madeira</t>
  </si>
  <si>
    <t>M0562</t>
  </si>
  <si>
    <t>Abraçadeira giratória em aço galvanizado para escada multidirecional - D = 48 mm</t>
  </si>
  <si>
    <t>M0563</t>
  </si>
  <si>
    <t>Tubo em aço galvanizado para escada multidirecional - C = 100 cm</t>
  </si>
  <si>
    <t>M0564</t>
  </si>
  <si>
    <t>Peça base em aço galvanizado para escada multidirecional - C = 33 cm</t>
  </si>
  <si>
    <t>M0565</t>
  </si>
  <si>
    <t>Poste vertical em aço galvanizado para escada multidirecional - C = 100 cm</t>
  </si>
  <si>
    <t>M0566</t>
  </si>
  <si>
    <t>Poste vertical em aço galvanizado para escada multidirecional - C = 200 cm</t>
  </si>
  <si>
    <t>M0567</t>
  </si>
  <si>
    <t>Travessa em aço galvanizado para escada multidirecional - C = 75 cm</t>
  </si>
  <si>
    <t>M0568</t>
  </si>
  <si>
    <t>Travessa em aço galvanizado para escada multidirecional - C = 150 cm</t>
  </si>
  <si>
    <t>M0569</t>
  </si>
  <si>
    <t>Travessa em aço galvanizado para escada multidirecional - C = 250 cm</t>
  </si>
  <si>
    <t>M0570</t>
  </si>
  <si>
    <t>Diagonal em aço galvanizado para escada multidirecional - C = 150 cm para módulos de H = 200 cm</t>
  </si>
  <si>
    <t>M0571</t>
  </si>
  <si>
    <t>Diagonal em aço galvanizado para escada multidirecional - C = 250 cm para módulos de H = 200 cm</t>
  </si>
  <si>
    <t>M0572</t>
  </si>
  <si>
    <t>Piso em aço galvanizado para escada multidirecional - L = 32 cm e C = 150 cm</t>
  </si>
  <si>
    <t>M0573</t>
  </si>
  <si>
    <t>Escada de alumínio para escada multidirecional - H = 200 cm e C = 250 cm</t>
  </si>
  <si>
    <t>M0574</t>
  </si>
  <si>
    <t>Corrimão externo em alumínio para escada multidirecional - C = 250 cm</t>
  </si>
  <si>
    <t>M0575</t>
  </si>
  <si>
    <t>Corrimão interno em alumínio para escada multidirecional - C = 250 cm</t>
  </si>
  <si>
    <t>M0576</t>
  </si>
  <si>
    <t>Conexão tubular em aço galvanizado com semiabraçadeira para travessas - C = 30 cm e D = 48,3 mm</t>
  </si>
  <si>
    <t>M0601</t>
  </si>
  <si>
    <t>Ponteiro para martelete - D = 32 mm e C = 1,00 m</t>
  </si>
  <si>
    <t>M0602</t>
  </si>
  <si>
    <t>Ponteiro para rompedor hidráulico de 1.700 kg</t>
  </si>
  <si>
    <t>M0603</t>
  </si>
  <si>
    <t>Ponteiro para rompedor hidráulico de 520 kg</t>
  </si>
  <si>
    <t>M0614</t>
  </si>
  <si>
    <t>Concreto usinado - fctM,k = 4,5 MPa (comercial)</t>
  </si>
  <si>
    <t>M0615</t>
  </si>
  <si>
    <t>Aditivo incorporador de ar para concreto e argamassa</t>
  </si>
  <si>
    <t>M0639</t>
  </si>
  <si>
    <t>Bico para corte a plasma CNC - 130A</t>
  </si>
  <si>
    <t>M0640</t>
  </si>
  <si>
    <t>Bocal para corte a plasma CNC - 130A</t>
  </si>
  <si>
    <t>M0641</t>
  </si>
  <si>
    <t>Capa do bico para corte a plasma CNC - 130A</t>
  </si>
  <si>
    <t>M0642</t>
  </si>
  <si>
    <t>Capa do bocal para corte a plasma CNC - 130A</t>
  </si>
  <si>
    <t>M0643</t>
  </si>
  <si>
    <t>Distribuidor de gás para corte a plasma CNC - 130A</t>
  </si>
  <si>
    <t>M0644</t>
  </si>
  <si>
    <t>Eletrodo para corte a plasma CNC - 130A</t>
  </si>
  <si>
    <t>M0645</t>
  </si>
  <si>
    <t>Tubo de água para corte a plasma CNC - 130A</t>
  </si>
  <si>
    <t>M0646</t>
  </si>
  <si>
    <t>Estaca pré-moldada de concreto protendido com compressão admissível de 100 t</t>
  </si>
  <si>
    <t>M0647</t>
  </si>
  <si>
    <t>Estaca pré-moldada de concreto protendido com compressão admissível de 25 t</t>
  </si>
  <si>
    <t>M0648</t>
  </si>
  <si>
    <t>Estaca pré-moldada de concreto protendido com compressão admissível de 35 t</t>
  </si>
  <si>
    <t>M0649</t>
  </si>
  <si>
    <t>Estaca pré-moldada de concreto protendido com compressão admissível de 60 t</t>
  </si>
  <si>
    <t>M0650</t>
  </si>
  <si>
    <t>Estaca pré-moldada de concreto protendido com compressão admissível de 75 t</t>
  </si>
  <si>
    <t>M0666</t>
  </si>
  <si>
    <t>Martelo de fundo DTH - DN = 76 mm (3")</t>
  </si>
  <si>
    <t>M0667</t>
  </si>
  <si>
    <t>Martelo de fundo DTH - DN = 127 mm (5")</t>
  </si>
  <si>
    <t>M0668</t>
  </si>
  <si>
    <t>Martelo de fundo DTH - DN = 152 mm (6")</t>
  </si>
  <si>
    <t>M0669</t>
  </si>
  <si>
    <t>Martelo de fundo DTH - DN = 203 mm (8")</t>
  </si>
  <si>
    <t>M0673</t>
  </si>
  <si>
    <t>Estaca pré-moldada de concreto armado centrifugado com compressão admissível de 55 t</t>
  </si>
  <si>
    <t>M0677</t>
  </si>
  <si>
    <t>Estaca pré-moldada de concreto armado centrifugado com compressão admissível de 80 t</t>
  </si>
  <si>
    <t>M0682</t>
  </si>
  <si>
    <t>Aço em perfis ASTM A36</t>
  </si>
  <si>
    <t>M0686</t>
  </si>
  <si>
    <t>Estaca pré-moldada de concreto armado centrifugado com compressão admissível de 100 t</t>
  </si>
  <si>
    <t>M0713</t>
  </si>
  <si>
    <t>Cinta com cerdas de aço</t>
  </si>
  <si>
    <t>M0714</t>
  </si>
  <si>
    <t>Tinta de acabamento poliuretano acrílico alifático brilhante bicomponente</t>
  </si>
  <si>
    <t>M0715</t>
  </si>
  <si>
    <t>Tinta selante epóxi vinílico bicomponente curada com poliamida</t>
  </si>
  <si>
    <t>M0716</t>
  </si>
  <si>
    <t>Tinta anti-incrustante livre de estanho</t>
  </si>
  <si>
    <t>M0717</t>
  </si>
  <si>
    <t>Tinta à base de resina epóxi bicomponente para fundo preparador de pintura</t>
  </si>
  <si>
    <t>M0718</t>
  </si>
  <si>
    <t>Tinta esmalte à base de resina epóxi bicomponente</t>
  </si>
  <si>
    <t>M0719</t>
  </si>
  <si>
    <t>Diluente epóxi</t>
  </si>
  <si>
    <t>M0721</t>
  </si>
  <si>
    <t>Tinta anticorrosiva zarcão para fundo preparador de pintura</t>
  </si>
  <si>
    <t>M0722</t>
  </si>
  <si>
    <t>Estaca pré-moldada de concreto armado centrifugado com compressão admissível de 125 t</t>
  </si>
  <si>
    <t>M0729</t>
  </si>
  <si>
    <t>Fixador de cal para pintura</t>
  </si>
  <si>
    <t>M0734</t>
  </si>
  <si>
    <t>Estaca pré-moldada de concreto armado centrifugado com compressão admissível de 170 t</t>
  </si>
  <si>
    <t>M0741</t>
  </si>
  <si>
    <t>Grama tipo batatais</t>
  </si>
  <si>
    <t>M0745</t>
  </si>
  <si>
    <t>Grampo em aço galvanizado para cerca - C = 25,4 mm e E = 3,76 mm (1" x 9 BWG)</t>
  </si>
  <si>
    <t>M0755</t>
  </si>
  <si>
    <t>Estaca pré-moldada de concreto armado centrifugado com compressão admissível de 230 t</t>
  </si>
  <si>
    <t>M0756</t>
  </si>
  <si>
    <t>Estaca pré-moldada de concreto armado centrifugado com compressão admissível de 300 t</t>
  </si>
  <si>
    <t>M0767</t>
  </si>
  <si>
    <t>Sinalizador a LED com bateria</t>
  </si>
  <si>
    <t>M0769</t>
  </si>
  <si>
    <t>Lona plástica - E = 200 micra</t>
  </si>
  <si>
    <t>M0771</t>
  </si>
  <si>
    <t>Cavalete em polietileno zebrado com faixa refletiva</t>
  </si>
  <si>
    <t>M0773</t>
  </si>
  <si>
    <t>Perfil de alumínio tipo L463 para placa de sinalização - seção de 50 x 50 mm</t>
  </si>
  <si>
    <t>M0785</t>
  </si>
  <si>
    <t>Massa asfáltica comercial</t>
  </si>
  <si>
    <t>M0786</t>
  </si>
  <si>
    <t>Placa de poliestireno expandido (EPS)</t>
  </si>
  <si>
    <t>M0787</t>
  </si>
  <si>
    <t>Suporte em aço-carbono galvanizado tipo perfil C para placa de sinalização</t>
  </si>
  <si>
    <t>M0789</t>
  </si>
  <si>
    <t>Conjunto para fixação de placas em aço galvanizado composto por barra chata, abraçadeira, parafusos, porcas e arruelas</t>
  </si>
  <si>
    <t>M0796</t>
  </si>
  <si>
    <t>Semipórtico metálico para vão de 8,3 m e vento de 35 m/s</t>
  </si>
  <si>
    <t>M0798</t>
  </si>
  <si>
    <t>Apoio de neoprene fretado</t>
  </si>
  <si>
    <t>M0804</t>
  </si>
  <si>
    <t>Cabo de aço - D = 12,70 mm (1/2")</t>
  </si>
  <si>
    <t>M0805</t>
  </si>
  <si>
    <t>Semipórtico duplo metálico para vão de 2 x 8,3 m e vento de 35 m/s</t>
  </si>
  <si>
    <t>M0808</t>
  </si>
  <si>
    <t>Brita 4</t>
  </si>
  <si>
    <t>M0809</t>
  </si>
  <si>
    <t>Cabo de aço - D = 6,35 mm (1/4")</t>
  </si>
  <si>
    <t>M0810</t>
  </si>
  <si>
    <t>Cabo de aço - D = 52,00 mm (2")</t>
  </si>
  <si>
    <t>M0812</t>
  </si>
  <si>
    <t>Sapatilha em aço inox - D = 6,35 mm (1/4")</t>
  </si>
  <si>
    <t>M0818</t>
  </si>
  <si>
    <t>Semipórtico metálico para vão de 8,3 m e vento de 40 m/s</t>
  </si>
  <si>
    <t>M0824</t>
  </si>
  <si>
    <t>Semipórtico duplo metálico para vão de 2 x 8,3 m e vento de 40 m/s</t>
  </si>
  <si>
    <t>M0831</t>
  </si>
  <si>
    <t>Pórtico metálico para vão de 15,9 m e vento de 40 m/s</t>
  </si>
  <si>
    <t>M0848</t>
  </si>
  <si>
    <t>Semipórtico metálico para vão de 8,3 m e vento de 45 m/s</t>
  </si>
  <si>
    <t>M0849</t>
  </si>
  <si>
    <t>Corda de sisal - D = 12,0 mm</t>
  </si>
  <si>
    <t>M0851</t>
  </si>
  <si>
    <t>Grampo leve em aço-carbono para cabo de aço - D = 6,3 mm (1/4")</t>
  </si>
  <si>
    <t>M0852</t>
  </si>
  <si>
    <t>Poste de concreto - carga nominal de 800 daN, H = 15 m e D = 520 mm</t>
  </si>
  <si>
    <t>M0858</t>
  </si>
  <si>
    <t>Semipórtico duplo metálico para vão de 2 x 8,3 m e vento de 45 m/s</t>
  </si>
  <si>
    <t>M0865</t>
  </si>
  <si>
    <t>Pórtico metálico para vão de 15,9 m e vento de 45 m/s</t>
  </si>
  <si>
    <t>M0868</t>
  </si>
  <si>
    <t>Lâmpada fluorescente compacta eletrônica - potência de 20 W</t>
  </si>
  <si>
    <t>M0875</t>
  </si>
  <si>
    <t>Manta asfáltica não-tecido em poliéster - E = 3 mm</t>
  </si>
  <si>
    <t>M0876</t>
  </si>
  <si>
    <t>Manta asfáltica não-tecido em poliéster - E = 4 mm</t>
  </si>
  <si>
    <t>M0879</t>
  </si>
  <si>
    <t>Lixa para ferro Nº 150</t>
  </si>
  <si>
    <t>M0942</t>
  </si>
  <si>
    <t>Estaca prancha metálica</t>
  </si>
  <si>
    <t>M0945</t>
  </si>
  <si>
    <t>Parafuso de cabeça sextavada em aço galvanizado com porca e arruela de pressão - D = 6,35 mm (1/4")</t>
  </si>
  <si>
    <t>cj</t>
  </si>
  <si>
    <t>M0946</t>
  </si>
  <si>
    <t>Aço em perfis ASTM A572 grau 50</t>
  </si>
  <si>
    <t>M0947</t>
  </si>
  <si>
    <t>Parafuso de cabeça sextavada em aço galvanizado com porca e arruela de pressão - D = 9,525 mm (3/8")</t>
  </si>
  <si>
    <t>M0948</t>
  </si>
  <si>
    <t>Arruela lisa em aço ASTM F436 para parafuso - D = 12,7 mm</t>
  </si>
  <si>
    <t>M0949</t>
  </si>
  <si>
    <t>Arruela lisa em aço ASTM F436 para parafuso - D = 16,0 mm</t>
  </si>
  <si>
    <t>M0950</t>
  </si>
  <si>
    <t>Arruela lisa em aço ASTM F436 para parafuso - D = 20,0 mm</t>
  </si>
  <si>
    <t>M0951</t>
  </si>
  <si>
    <t>Parafuso de cabeça sextavada em aço ASTM A325 de alta resistência com rosca parcial - D = 12,7 mm e C = 38,10 mm</t>
  </si>
  <si>
    <t>M0952</t>
  </si>
  <si>
    <t>Parafuso de cabeça sextavada em aço ASTM A325 de alta resistência com rosca parcial - D = 12,7 mm e C = 44,45 mm</t>
  </si>
  <si>
    <t>M0953</t>
  </si>
  <si>
    <t>Parafuso de cabeça sextavada em aço ASTM A325 de alta resistência com rosca parcial - D = 12,7 mm e C = 50,80 mm</t>
  </si>
  <si>
    <t>M0954</t>
  </si>
  <si>
    <t>Parafuso de cabeça sextavada em aço ASTM A325 de alta resistência com rosca parcial - D = 12,7 mm e C = 57,15 mm</t>
  </si>
  <si>
    <t>M0955</t>
  </si>
  <si>
    <t>Parafuso de cabeça sextavada em aço ASTM A325 de alta resistência com rosca parcial - D = 16 mm e C = 44,45 mm</t>
  </si>
  <si>
    <t>M0956</t>
  </si>
  <si>
    <t>Parafuso de cabeça sextavada em aço ASTM A325 de alta resistência com rosca parcial - D = 16 mm e C = 50,80 mm</t>
  </si>
  <si>
    <t>M0957</t>
  </si>
  <si>
    <t>Parafuso de cabeça sextavada em aço ASTM A325 de alta resistência com rosca parcial - D = 16 mm e C = 63,50 mm</t>
  </si>
  <si>
    <t>M0958</t>
  </si>
  <si>
    <t>Parafuso de cabeça sextavada em aço ASTM A325 de alta resistência com rosca parcial - D = 20 mm e C = 50,80 mm</t>
  </si>
  <si>
    <t>M0959</t>
  </si>
  <si>
    <t>Parafuso de cabeça sextavada em aço ASTM A325 de alta resistência com rosca parcial - D = 20 mm e C = 57,15 mm</t>
  </si>
  <si>
    <t>M0960</t>
  </si>
  <si>
    <t>Parafuso de cabeça sextavada em aço ASTM A325 de alta resistência com rosca parcial - D = 20 mm e C = 63,50 mm</t>
  </si>
  <si>
    <t>M0961</t>
  </si>
  <si>
    <t>Parafuso de cabeça sextavada em aço ASTM A325 de alta resistência com rosca parcial - D = 20 mm e C = 76,20 mm</t>
  </si>
  <si>
    <t>M0962</t>
  </si>
  <si>
    <t>Tubo em aço galvanizado - E = 2,00 mm e D = 50,80 mm (2")</t>
  </si>
  <si>
    <t>M0963</t>
  </si>
  <si>
    <t>Tubo em aço galvanizado - E = 3,00 mm e seção de 80 x 80 mm</t>
  </si>
  <si>
    <t>M0964</t>
  </si>
  <si>
    <t>Aço em perfis ASTM A572 grau 50 perfurado</t>
  </si>
  <si>
    <t>M0966</t>
  </si>
  <si>
    <t>Porca sextavada pesada em aço ASTM A194 grau 2H para parafuso - D = 12,7 mm</t>
  </si>
  <si>
    <t>M0967</t>
  </si>
  <si>
    <t>Porca sextavada pesada em aço ASTM A194 grau 2H para parafuso - D = 16 mm</t>
  </si>
  <si>
    <t>M0968</t>
  </si>
  <si>
    <t>Porca sextavada pesada em aço ASTM A194 grau 2H para parafuso - D = 20 mm</t>
  </si>
  <si>
    <t>M0969</t>
  </si>
  <si>
    <t>Steel deck em aço galvanizado ASTM A653 grau 40</t>
  </si>
  <si>
    <t>M0970</t>
  </si>
  <si>
    <t>Chapa de aço ASTM A572 grau 50 cortada e perfurada</t>
  </si>
  <si>
    <t>M0971</t>
  </si>
  <si>
    <t>Suporte em aço-carbono para corrimão de guarda-corpo metálico</t>
  </si>
  <si>
    <t>M0972</t>
  </si>
  <si>
    <t>Fluido de resfriamento para usinagem de metais</t>
  </si>
  <si>
    <t>M0998</t>
  </si>
  <si>
    <t>Madeira estrutural de eucalipto</t>
  </si>
  <si>
    <t>M0999</t>
  </si>
  <si>
    <t>Tela em aço CA 60 soldada nervurada</t>
  </si>
  <si>
    <t>M1000</t>
  </si>
  <si>
    <t>Tela em aço galvanizado para alambrado - E = 1,64 mm (BWG 16) e malha de 50 mm</t>
  </si>
  <si>
    <t>M1001</t>
  </si>
  <si>
    <t>Tela em aço galvanizado para passarelas rodoviárias - E = 2,75 mm e malha de 50 mm</t>
  </si>
  <si>
    <t>M1010</t>
  </si>
  <si>
    <t>Manta de PVC reforçada com tela de poliéster - E = 1,2 mm</t>
  </si>
  <si>
    <t>M1011</t>
  </si>
  <si>
    <t>Manta de PVC reforçada com tela de poliéster - E = 1,5 mm</t>
  </si>
  <si>
    <t>M1022</t>
  </si>
  <si>
    <t>Massa para vidro</t>
  </si>
  <si>
    <t>M1066</t>
  </si>
  <si>
    <t>Cera de proteção para ancoragem de estais</t>
  </si>
  <si>
    <t>M1078</t>
  </si>
  <si>
    <t>Parafuso de cabeça sextavada em aço inox - D = 12,7 mm (1/2") e C = 127,0 mm (5")</t>
  </si>
  <si>
    <t>M1079</t>
  </si>
  <si>
    <t>Parafuso de cabeça sextavada em aço galvanizado tipo auto-atarraxante com arruelas de vedação - D = 6,3 mm e C = 19 mm</t>
  </si>
  <si>
    <t>M1097</t>
  </si>
  <si>
    <t>Pedra de mão ou rachão</t>
  </si>
  <si>
    <t>M1103</t>
  </si>
  <si>
    <t>Pedrisco</t>
  </si>
  <si>
    <t>M1118</t>
  </si>
  <si>
    <t>Cruzeta de madeira para poste - H = 240 cm</t>
  </si>
  <si>
    <t>M1129</t>
  </si>
  <si>
    <t>M1130</t>
  </si>
  <si>
    <t>Selante elástico à base de poliuretano</t>
  </si>
  <si>
    <t>M1131</t>
  </si>
  <si>
    <t>Cordão de polietileno expandido de baixa densidade - D = 15,0 mm</t>
  </si>
  <si>
    <t>M1132</t>
  </si>
  <si>
    <t>Junta de dilatação em elastômero e perfil VV - L = 20 mm e H = 40 mm</t>
  </si>
  <si>
    <t>M1134</t>
  </si>
  <si>
    <t>Junta de dilatação em elastômero e perfil VV - L = 25 mm e H = 50 mm</t>
  </si>
  <si>
    <t>M1135</t>
  </si>
  <si>
    <t>Pó de pedra</t>
  </si>
  <si>
    <t>M1136</t>
  </si>
  <si>
    <t>Cordão de polietileno expandido de baixa densidade - D = 10,0 mm</t>
  </si>
  <si>
    <t>M1142</t>
  </si>
  <si>
    <t>Junta de dilatação em elastômero e perfil VV - L = 35 mm e H = 60 mm</t>
  </si>
  <si>
    <t>M1150</t>
  </si>
  <si>
    <t>Adesivo estrutural à base de resina epóxi bicomponente tipo ADE-52 ou similar</t>
  </si>
  <si>
    <t>M1151</t>
  </si>
  <si>
    <t>Junta de dilatação em elastômero e perfil VV - L = 40 mm e H = 70 mm</t>
  </si>
  <si>
    <t>M1152</t>
  </si>
  <si>
    <t>Junta de dilatação em elastômero e perfil VV - L = 50 mm e H = 80 mm</t>
  </si>
  <si>
    <t>M1176</t>
  </si>
  <si>
    <t>Arame liso em aço galvanizado - D = 1,65 mm (16 BWG)</t>
  </si>
  <si>
    <t>M1205</t>
  </si>
  <si>
    <t>Prego de ferro</t>
  </si>
  <si>
    <t>M1210</t>
  </si>
  <si>
    <t>Pórtico metálico para vão de 15,9 m e vento de 35 m/s</t>
  </si>
  <si>
    <t>M1218</t>
  </si>
  <si>
    <t>Projetor externo em alumínio fundido para lâmpada de até 2.000 W</t>
  </si>
  <si>
    <t>M1242</t>
  </si>
  <si>
    <t>Coroa diamantada - D = 15,87 mm (5/8")</t>
  </si>
  <si>
    <t>M1243</t>
  </si>
  <si>
    <t>Coroa diamantada - D = 19,50 mm (3/4")</t>
  </si>
  <si>
    <t>M1244</t>
  </si>
  <si>
    <t>Coroa diamantada - D = 25,40 mm (1")</t>
  </si>
  <si>
    <t>M1245</t>
  </si>
  <si>
    <t>Barra em aço SAE 1010/1020 roscada - D = 9,5 mm (3/8")</t>
  </si>
  <si>
    <t>M1300</t>
  </si>
  <si>
    <t>Roller bit - Tooth cutter - série 8 - D = 700 mm</t>
  </si>
  <si>
    <t>M1301</t>
  </si>
  <si>
    <t>Roller bit - Tooth cutter - série 8 - D = 800 mm</t>
  </si>
  <si>
    <t>M1302</t>
  </si>
  <si>
    <t>Roller bit - Tooth cutter - série 8 - D = 900 mm</t>
  </si>
  <si>
    <t>M1303</t>
  </si>
  <si>
    <t>Roller bit - Tooth cutter - série 8 - D = 1.000 mm</t>
  </si>
  <si>
    <t>M1304</t>
  </si>
  <si>
    <t>Roller bit - Tooth cutter - série 8 - D = 1.100 mm</t>
  </si>
  <si>
    <t>M1305</t>
  </si>
  <si>
    <t>Roller bit - Tooth cutter - série 8 - D = 1.200 mm</t>
  </si>
  <si>
    <t>M1306</t>
  </si>
  <si>
    <t>Roller bit - Tooth cutter - série 8 - D = 1.300 mm</t>
  </si>
  <si>
    <t>M1307</t>
  </si>
  <si>
    <t>Roller bit - Tooth cutter - série 13 - D = 1.400 mm</t>
  </si>
  <si>
    <t>M1308</t>
  </si>
  <si>
    <t>Roller bit - Tooth cutter - série 13 - D = 1.500 mm</t>
  </si>
  <si>
    <t>M1309</t>
  </si>
  <si>
    <t>Roller bit - Tooth cutter - série 13 - D = 1.600 mm</t>
  </si>
  <si>
    <t>M1310</t>
  </si>
  <si>
    <t>Roller bit - Tooth cutter - série 13 - D = 1.700 mm</t>
  </si>
  <si>
    <t>M1311</t>
  </si>
  <si>
    <t>Roller bit - Tooth cutter - série 13 - D = 1.800 mm</t>
  </si>
  <si>
    <t>M1312</t>
  </si>
  <si>
    <t>Roller bit - Tooth cutter - cantilever - D = 600 mm</t>
  </si>
  <si>
    <t>M1313</t>
  </si>
  <si>
    <t>Roller bit - TCI button cutter - cantilever - D = 600 mm</t>
  </si>
  <si>
    <t>M1314</t>
  </si>
  <si>
    <t>Roller bit - TCI button cutter - série 8 - D = 700 mm</t>
  </si>
  <si>
    <t>M1315</t>
  </si>
  <si>
    <t>Roller bit - TCI button cutter - série 8 - D = 800 mm</t>
  </si>
  <si>
    <t>M1316</t>
  </si>
  <si>
    <t>Roller bit - TCI button cutter - série 8 - D = 900 mm</t>
  </si>
  <si>
    <t>M1317</t>
  </si>
  <si>
    <t>Roller bit - TCI button cutter - série 8 - D = 1.000 mm</t>
  </si>
  <si>
    <t>M1318</t>
  </si>
  <si>
    <t>Roller bit - TCI button cutter - série 8 - D = 1.100 mm</t>
  </si>
  <si>
    <t>M1319</t>
  </si>
  <si>
    <t>Roller bit - TCI button cutter - série 8 - D = 1.200 mm</t>
  </si>
  <si>
    <t>M1320</t>
  </si>
  <si>
    <t>Roller bit - TCI button cutter - série 8 - D = 1.300 mm</t>
  </si>
  <si>
    <t>M1321</t>
  </si>
  <si>
    <t>Roller bit - TCI button cutter - série 13 - D = 1.400 mm</t>
  </si>
  <si>
    <t>M1322</t>
  </si>
  <si>
    <t>Roller bit - TCI button cutter - série 13 - D = 1.500 mm</t>
  </si>
  <si>
    <t>M1323</t>
  </si>
  <si>
    <t>Roller bit - TCI button cutter - série 13 - D = 1.600 mm</t>
  </si>
  <si>
    <t>M1324</t>
  </si>
  <si>
    <t>Roller bit - TCI button cutter - série 13 - D = 1.700 mm</t>
  </si>
  <si>
    <t>M1325</t>
  </si>
  <si>
    <t>Roller bit - TCI button cutter - série 13 - D = 1.800 mm</t>
  </si>
  <si>
    <t>M1328</t>
  </si>
  <si>
    <t>Ripa de madeira - E = 4,0 cm e L = 1,5 cm</t>
  </si>
  <si>
    <t>M1337</t>
  </si>
  <si>
    <t>Série de brocas integrais S11</t>
  </si>
  <si>
    <t>M1341</t>
  </si>
  <si>
    <t>Parafuso de cabeça sextavada em aço galvanizado - D = 15,875 mm (5/8") e C = 101,600 mm (4")</t>
  </si>
  <si>
    <t>M1350</t>
  </si>
  <si>
    <t>Muda de árvore ornamental com altura de 2,00 a 3,00 m</t>
  </si>
  <si>
    <t>M1351</t>
  </si>
  <si>
    <t>Muda de árvore ornamental com altura de 1,00 a 2,00 m</t>
  </si>
  <si>
    <t>M1356</t>
  </si>
  <si>
    <t>Muda de árvore ornamental com altura até 1,00 m</t>
  </si>
  <si>
    <t>M1358</t>
  </si>
  <si>
    <t>Sarrafo em madeira de terceira - E = 2,5 cm e L = 5 cm</t>
  </si>
  <si>
    <t>M1359</t>
  </si>
  <si>
    <t>Muda de árvore frutífera com altura de 2,00 a 3,00 m</t>
  </si>
  <si>
    <t>M1360</t>
  </si>
  <si>
    <t>Muda de árvore frutífera com altura de 1,00 a 2,00 m</t>
  </si>
  <si>
    <t>M1361</t>
  </si>
  <si>
    <t>Muda de árvore frutífera com altura até 1,00 m</t>
  </si>
  <si>
    <t>M1362</t>
  </si>
  <si>
    <t>Tapete de floríferas com altura até 0,50 m</t>
  </si>
  <si>
    <t>M1364</t>
  </si>
  <si>
    <t>Herbicida glifosato para aplicação localizada</t>
  </si>
  <si>
    <t>M1366</t>
  </si>
  <si>
    <t>Desengraxante líquido biodegradável</t>
  </si>
  <si>
    <t>M1367</t>
  </si>
  <si>
    <t>Chapa fina em aço galvanizado</t>
  </si>
  <si>
    <t>M1368</t>
  </si>
  <si>
    <t>Pingadeira de elastômero com aba inclinada - L = 40 mm e H = 40 mm</t>
  </si>
  <si>
    <t>M1369</t>
  </si>
  <si>
    <t>Selador acrílico para pintura</t>
  </si>
  <si>
    <t>M1370</t>
  </si>
  <si>
    <t>Aditivo látex de polímero SBR para concreto e argamassa</t>
  </si>
  <si>
    <t>M1374</t>
  </si>
  <si>
    <t>Chapa fina em aço ASTM A588 - Aço Corten</t>
  </si>
  <si>
    <t>M1375</t>
  </si>
  <si>
    <t>Chapa grossa em aço ASTM A588 - Aço Corten</t>
  </si>
  <si>
    <t>M1376</t>
  </si>
  <si>
    <t>Chapa fina em aço ASTM A36</t>
  </si>
  <si>
    <t>M1377</t>
  </si>
  <si>
    <t>Treliça nervurada eletrossoldada em aço CA 60</t>
  </si>
  <si>
    <t>M1378</t>
  </si>
  <si>
    <t>Chapa grossa em aço ASTM A36</t>
  </si>
  <si>
    <t>M1379</t>
  </si>
  <si>
    <t>Argamassa polimérica monocomponente para reparos estruturais</t>
  </si>
  <si>
    <t>M1382</t>
  </si>
  <si>
    <t>Areia grossa lavada</t>
  </si>
  <si>
    <t>M1383</t>
  </si>
  <si>
    <t>Areia fina lavada</t>
  </si>
  <si>
    <t>M1384</t>
  </si>
  <si>
    <t>Tubo em aço-carbono com funil cônico tremonha para lançamento de concreto</t>
  </si>
  <si>
    <t>M1385</t>
  </si>
  <si>
    <t>Disco de corte diamantado para concreto e asfalto - D = 350 mm</t>
  </si>
  <si>
    <t>M1387</t>
  </si>
  <si>
    <t>Adesivo estrutural à base de resina epóxi de média viscosidade</t>
  </si>
  <si>
    <t>M1388</t>
  </si>
  <si>
    <t>Cordoalha tipo CP 177 RB para estais - D = 15,7 mm</t>
  </si>
  <si>
    <t>M1390</t>
  </si>
  <si>
    <t>Adesivo estrutural à base de resina epóxi de baixa viscosidade</t>
  </si>
  <si>
    <t>M1391</t>
  </si>
  <si>
    <t>Ponteiro para martelete - D = 22 mm e C = 1,00 m</t>
  </si>
  <si>
    <t>M1397</t>
  </si>
  <si>
    <t>Eletrodo revestido E60XX</t>
  </si>
  <si>
    <t>M1398</t>
  </si>
  <si>
    <t>Vareta em aço-carbono para solda oxiacetileno AWS A 5.2 R45</t>
  </si>
  <si>
    <t>M1399</t>
  </si>
  <si>
    <t>Broca de widia - D = 14 mm e C = 150 mm</t>
  </si>
  <si>
    <t>M1400</t>
  </si>
  <si>
    <t>Adesivo estrutural à base de resina epóxi de alta viscosidade</t>
  </si>
  <si>
    <t>M1401</t>
  </si>
  <si>
    <t>Bico de adesão para injeção de adesivo estrutural à base de resina epóxi</t>
  </si>
  <si>
    <t>M1402</t>
  </si>
  <si>
    <t>Bico de perfuração para injeção de adesivo estrutural à base de resina epóxi</t>
  </si>
  <si>
    <t>M1404</t>
  </si>
  <si>
    <t>Aplicador manual de adesivo estrutural</t>
  </si>
  <si>
    <t>M1405</t>
  </si>
  <si>
    <t>Disco diamantado para desbaste - D = 180 mm</t>
  </si>
  <si>
    <t>M1406</t>
  </si>
  <si>
    <t>Broca de aço rápido - D = 12,5 mm e C = 151 mm</t>
  </si>
  <si>
    <t>M1408</t>
  </si>
  <si>
    <t>Grelha metálica para canaletas - C = 1,00 m e L = 0,30 m</t>
  </si>
  <si>
    <t>M1409</t>
  </si>
  <si>
    <t>Porta-grelha metálica - C = 1,00 m e L = 0,30 m</t>
  </si>
  <si>
    <t>M1429</t>
  </si>
  <si>
    <t>Tábua de pinho de terceira - E = 2,5 cm</t>
  </si>
  <si>
    <t>M1432</t>
  </si>
  <si>
    <t>Tampão de ferro fundido articulado para águas pluviais - DN 600 classe 400</t>
  </si>
  <si>
    <t>M1433</t>
  </si>
  <si>
    <t>Grelha metálica para canaletas - C = 0,50 m e L = 0,50 m</t>
  </si>
  <si>
    <t>M1434</t>
  </si>
  <si>
    <t>Porta-grelha metálica - C = 0,50 m e L = 0,50 m</t>
  </si>
  <si>
    <t>M1446</t>
  </si>
  <si>
    <t>Geogrelha bidirecional em polipropileno extrudado - resistência à tração de 30 kN/m, deformação inferior a 5% e malha de 36 x 34 mm</t>
  </si>
  <si>
    <t>M1447</t>
  </si>
  <si>
    <t>Geogrelha unidirecional em poliéster - resistência à tração longitudinal de 50 kN/m</t>
  </si>
  <si>
    <t>M1448</t>
  </si>
  <si>
    <t>Geogrelha unidirecional em poliéster - resistência à tração longitudinal de 90 kN/m</t>
  </si>
  <si>
    <t>M1449</t>
  </si>
  <si>
    <t>Geogrelha unidirecional em poliéster - resistência à tração longitudinal de 100 kN/m</t>
  </si>
  <si>
    <t>M1450</t>
  </si>
  <si>
    <t>Geogrelha unidirecional em poliéster - resistência à tração longitudinal de 150 kN/m</t>
  </si>
  <si>
    <t>M1451</t>
  </si>
  <si>
    <t>Geogrelha unidirecional em poliéster - resistência à tração longitudinal de 200 kN/m</t>
  </si>
  <si>
    <t>M1452</t>
  </si>
  <si>
    <t>Geogrelha unidirecional em poliéster - resistência à tração longitudinal de 300 kN/m</t>
  </si>
  <si>
    <t>M1453</t>
  </si>
  <si>
    <t>Geogrelha unidirecional em poliéster - resistência à tração longitudinal de 400 kN/m</t>
  </si>
  <si>
    <t>M1454</t>
  </si>
  <si>
    <t>Geocélula em PEAD - H = 75 mm e célula de 289 cm²</t>
  </si>
  <si>
    <t>M1455</t>
  </si>
  <si>
    <t>Geocélula em PEAD - H = 100 mm e célula de 289 cm²</t>
  </si>
  <si>
    <t>M1456</t>
  </si>
  <si>
    <t>Geocélula em PEAD - H = 150 mm e célula de 289 cm²</t>
  </si>
  <si>
    <t>M1457</t>
  </si>
  <si>
    <t>Geocélula em PEAD - H = 200 mm e célula de 289 cm²</t>
  </si>
  <si>
    <t>M1458</t>
  </si>
  <si>
    <t>Geocélula em PEAD - H = 75 mm e célula de 460 cm²</t>
  </si>
  <si>
    <t>M1459</t>
  </si>
  <si>
    <t>Geocélula em PEAD - H = 100 mm e célula de 460 cm²</t>
  </si>
  <si>
    <t>M1460</t>
  </si>
  <si>
    <t>Geocélula em PEAD - H = 150 mm e célula de 460 cm²</t>
  </si>
  <si>
    <t>M1461</t>
  </si>
  <si>
    <t>Geocélula em PEAD - H = 200 mm e célula de 460 cm²</t>
  </si>
  <si>
    <t>M1462</t>
  </si>
  <si>
    <t>Geocélula em PEAD - H = 75 mm e célula de 1.206 cm²</t>
  </si>
  <si>
    <t>M1463</t>
  </si>
  <si>
    <t>Geocélula em PEAD - H = 100 mm e célula de 1.206 cm²</t>
  </si>
  <si>
    <t>M1464</t>
  </si>
  <si>
    <t>Geocélula em PEAD - H = 150 mm e célula de 1.206 cm²</t>
  </si>
  <si>
    <t>M1465</t>
  </si>
  <si>
    <t>Geocélula em PEAD - H = 200 mm e célula de 1.206 cm²</t>
  </si>
  <si>
    <t>M1472</t>
  </si>
  <si>
    <t>Tubo de PVC rosqueável para água fria - D = 75 mm (3")</t>
  </si>
  <si>
    <t>M1481</t>
  </si>
  <si>
    <t>Coroa diamantada - D = 31,80 mm (1 1/4")</t>
  </si>
  <si>
    <t>M1496</t>
  </si>
  <si>
    <t>Coroa diamantada - D = 38,10 mm (1 1/2")</t>
  </si>
  <si>
    <t>M1498</t>
  </si>
  <si>
    <t>Coroa diamantada - D = 44,50 mm (1 3/4")</t>
  </si>
  <si>
    <t>M1518</t>
  </si>
  <si>
    <t>Coroa diamantada - D = 50,80 mm (2")</t>
  </si>
  <si>
    <t>M1519</t>
  </si>
  <si>
    <t>Coroa diamantada - D = 63,50 mm (2 1/2")</t>
  </si>
  <si>
    <t>M1520</t>
  </si>
  <si>
    <t>Coroa diamantada - D = 76,20 mm (3")</t>
  </si>
  <si>
    <t>M1526</t>
  </si>
  <si>
    <t>Coroa diamantada - D = 101,60 mm (4")</t>
  </si>
  <si>
    <t>M1527</t>
  </si>
  <si>
    <t>Broca de widia - D = 10 mm e C = 150 mm</t>
  </si>
  <si>
    <t>M1528</t>
  </si>
  <si>
    <t>Broca de widia - D = 13 mm e C = 150 mm</t>
  </si>
  <si>
    <t>M1546</t>
  </si>
  <si>
    <t>Telha trapezoidal em aço zincado - E = 0,43 mm</t>
  </si>
  <si>
    <t>M1553</t>
  </si>
  <si>
    <t>Geotêxtil não-tecido agulhado em poliéster - resistência à tração longitudinal de 31 kN/m</t>
  </si>
  <si>
    <t>M1556</t>
  </si>
  <si>
    <t>Terra vegetal produzida</t>
  </si>
  <si>
    <t>M1575</t>
  </si>
  <si>
    <t>Tinta látex à base de resina acrílica</t>
  </si>
  <si>
    <t>M1577</t>
  </si>
  <si>
    <t>Tinta plástica à base de resina metacrílica aplicada a frio por dispersão ou extrusão</t>
  </si>
  <si>
    <t>M1585</t>
  </si>
  <si>
    <t>Massa termoplástica aplicada por extrusão</t>
  </si>
  <si>
    <t>M1591</t>
  </si>
  <si>
    <t>Suporte polimérico ecológico maciço colapsível para placa de sinalização - D = 6,4 cm</t>
  </si>
  <si>
    <t>M1600</t>
  </si>
  <si>
    <t>Trilho TR25 em aço-carbono usado</t>
  </si>
  <si>
    <t>M1602</t>
  </si>
  <si>
    <t>Trilho TR37 em aço-carbono usado</t>
  </si>
  <si>
    <t>M1603</t>
  </si>
  <si>
    <t>Trilho TR45 em aço-carbono usado</t>
  </si>
  <si>
    <t>M1605</t>
  </si>
  <si>
    <t>Trilho TR57 em aço-carbono usado</t>
  </si>
  <si>
    <t>M1606</t>
  </si>
  <si>
    <t>Trilho TR68 em aço-carbono usado</t>
  </si>
  <si>
    <t>M1614</t>
  </si>
  <si>
    <t>Tubo em aço galvanizado com rosca BSP classe leve - D = 50 mm (2")</t>
  </si>
  <si>
    <t>M1616</t>
  </si>
  <si>
    <t>Tubo em aço galvanizado com rosca BSP classe leve - D = 20 mm (3/4")</t>
  </si>
  <si>
    <t>M1617</t>
  </si>
  <si>
    <t>Tubo em aço galvanizado com rosca BSP classe leve - D = 80 mm (3")</t>
  </si>
  <si>
    <t>M1618</t>
  </si>
  <si>
    <t>Tubo em aço galvanizado com rosca BSP classe leve - D = 100 mm (4")</t>
  </si>
  <si>
    <t>M1624</t>
  </si>
  <si>
    <t>Suporte polimérico ecológico maciço colapsível para placa de sinalização - seção de 8 x 8 cm</t>
  </si>
  <si>
    <t>M1636</t>
  </si>
  <si>
    <t>Suporte polimérico ecológico maciço colapsível para placa de sinalização - seção de 7 x 15 cm</t>
  </si>
  <si>
    <t>M1638</t>
  </si>
  <si>
    <t>Mourão de madeira - H = 2,10 m e D = 0,10 m</t>
  </si>
  <si>
    <t>M1639</t>
  </si>
  <si>
    <t>Mourão de madeira - H = 2,20 m e D = 0,15 m</t>
  </si>
  <si>
    <t>M1640</t>
  </si>
  <si>
    <t>Nonel iniciador - C = 300,0 m</t>
  </si>
  <si>
    <t>M1642</t>
  </si>
  <si>
    <t>Coroa de botões esféricos - D = 130 mm (5 1/8")</t>
  </si>
  <si>
    <t>M1643</t>
  </si>
  <si>
    <t>Coroa de botões esféricos - D = 194 mm (7 5/8")</t>
  </si>
  <si>
    <t>M1644</t>
  </si>
  <si>
    <t>Coroa de botões esféricos - D = 251 mm (9 7/8")</t>
  </si>
  <si>
    <t>M1645</t>
  </si>
  <si>
    <t>Coroa de botões esféricos - D = 305 mm (12")</t>
  </si>
  <si>
    <t>M1646</t>
  </si>
  <si>
    <t>Coroa de botões esféricos - D = 355 mm (14")</t>
  </si>
  <si>
    <t>M1648</t>
  </si>
  <si>
    <t>Dente de corte para trado ou caçamba de perfuração</t>
  </si>
  <si>
    <t>M1649</t>
  </si>
  <si>
    <t>Coroa de botões esféricos linha ST68 - D = 102 mm (4")</t>
  </si>
  <si>
    <t>M1650</t>
  </si>
  <si>
    <t>Coroa de botões esféricos para tirante autoinjetável - D = 87 mm (3 7/16")</t>
  </si>
  <si>
    <t>M1651</t>
  </si>
  <si>
    <t>Tricone para tirante autoinjetável - D = 120 mm</t>
  </si>
  <si>
    <t>M1653</t>
  </si>
  <si>
    <t>Coroa piloto de botões esféricos para sistema autoperfurante - D = 76,2 mm (3")</t>
  </si>
  <si>
    <t>M1655</t>
  </si>
  <si>
    <t>Tubo de PVC ponta e bolsa para esgoto - D = 50 mm (2")</t>
  </si>
  <si>
    <t>M1656</t>
  </si>
  <si>
    <t>Tubo de PVC ponta e bolsa para esgoto - D = 75 mm (3")</t>
  </si>
  <si>
    <t>M1657</t>
  </si>
  <si>
    <t>Tubo PEAD corrugado perfurado para drenagem - D = 170 mm</t>
  </si>
  <si>
    <t>M1658</t>
  </si>
  <si>
    <t>Tubo PEAD corrugado perfurado para drenagem - D = 230 mm</t>
  </si>
  <si>
    <t>M1662</t>
  </si>
  <si>
    <t>Suporte em madeira de eucalipto tratado - seção de 8 x 8 cm</t>
  </si>
  <si>
    <t>M1665</t>
  </si>
  <si>
    <t>Tubo de PVC rosqueável para água fria - D = 40 mm (1 1/2")</t>
  </si>
  <si>
    <t>M1673</t>
  </si>
  <si>
    <t>Tubo de PVC rosqueável para água fria - D = 100 mm (4")</t>
  </si>
  <si>
    <t>M1675</t>
  </si>
  <si>
    <t>Tubo de PVC rosqueável para água fria - D = 150 mm (6")</t>
  </si>
  <si>
    <t>M1702</t>
  </si>
  <si>
    <t>Duto flexível de ventilação em PVC - D = 1,20 m</t>
  </si>
  <si>
    <t>M1719</t>
  </si>
  <si>
    <t>Broca integral série H19 - D = 24 mm e C = 0,4 m</t>
  </si>
  <si>
    <t>M1720</t>
  </si>
  <si>
    <t>Geotêxtil não-tecido agulhado em poliéster - resistência à tração longitudinal de 10 kN/m</t>
  </si>
  <si>
    <t>M1728</t>
  </si>
  <si>
    <t>Punho linha R25 para martelete perfurador e rompedor - D = 25 mm (1")</t>
  </si>
  <si>
    <t>M1729</t>
  </si>
  <si>
    <t>Haste linha R25 para martelete perfurador e rompedor - D = 25 mm (1") e C = 1,00 m</t>
  </si>
  <si>
    <t>M1730</t>
  </si>
  <si>
    <t>Luva de acoplamento linha R25 para martelete perfurador e rompedor - D = 25 mm (1")</t>
  </si>
  <si>
    <t>M1731</t>
  </si>
  <si>
    <t>Haste de perfuração simples para jet grouting - D = 88,9 mm (3 1/2") e C = 3,00 m</t>
  </si>
  <si>
    <t>M1732</t>
  </si>
  <si>
    <t>Luva em aço galvanizado com rosca BSP classe leve - D = 50 mm (2")</t>
  </si>
  <si>
    <t>M1733</t>
  </si>
  <si>
    <t>Manta drenante em malha de polietileno e geotêxtil de polipropileno em uma das faces</t>
  </si>
  <si>
    <t>M1735</t>
  </si>
  <si>
    <t>Punho linha ST68 para perfuração - D = 80 mm (3 5/32")</t>
  </si>
  <si>
    <t>M1736</t>
  </si>
  <si>
    <t>Adesivo à base de resina poliéster bicomponente para ancoragem</t>
  </si>
  <si>
    <t>M1737</t>
  </si>
  <si>
    <t>Tubo em aço-carbono para ar comprimido - D = 150 mm (6")</t>
  </si>
  <si>
    <t>M1739</t>
  </si>
  <si>
    <t>Haste linha T45 para perfuratriz sobre esteiras - D = 45,0 mm (1 3/4") e C = 3,60 m</t>
  </si>
  <si>
    <t>M1740</t>
  </si>
  <si>
    <t>Punho linha T45 para perfuratriz sobre esteiras - D = 45 mm (1 3/4")</t>
  </si>
  <si>
    <t>M1741</t>
  </si>
  <si>
    <t>Luva em aço linha T45 para perfuratriz sobre esteiras - D = 45,0 mm (1 3/4")</t>
  </si>
  <si>
    <t>M1742</t>
  </si>
  <si>
    <t>Coroa de botões esféricos linha T45 - D = 89 mm (3 1/2")</t>
  </si>
  <si>
    <t>M1747</t>
  </si>
  <si>
    <t>Tubo em aço-carbono para sistema autoperfurante - D = 76,2 mm</t>
  </si>
  <si>
    <t>M1748</t>
  </si>
  <si>
    <t>Tubo em aço-carbono iniciador para sistema autoperfurante com anel da coroa piloto - D = 76,2 mm (3") e C = 3 m</t>
  </si>
  <si>
    <t>M1749</t>
  </si>
  <si>
    <t>Haste linha ST68 para perfuração - D = 87,0 mm (3 7/16") e C = 1,83 m</t>
  </si>
  <si>
    <t>M1750</t>
  </si>
  <si>
    <t>Hidromonitor com bico de injeção para jet grouting - D = 88,9 mm (3 1/2")</t>
  </si>
  <si>
    <t>M1751</t>
  </si>
  <si>
    <t>Válvula manchete - D = 73 mm</t>
  </si>
  <si>
    <t>M1752</t>
  </si>
  <si>
    <t>Borracha para obturador mecânico</t>
  </si>
  <si>
    <t>M1753</t>
  </si>
  <si>
    <t>Disco de corte diamantado segmentado para concreto - D = 110 mm</t>
  </si>
  <si>
    <t>M1754</t>
  </si>
  <si>
    <t>Conjunto de lâminas de corte para trituradora de galhos e troncos</t>
  </si>
  <si>
    <t>M1755</t>
  </si>
  <si>
    <t>Pó calcário dolomítico</t>
  </si>
  <si>
    <t>M1756</t>
  </si>
  <si>
    <t>Material formador de camada protetora para hidrossemeadura</t>
  </si>
  <si>
    <t>M1765</t>
  </si>
  <si>
    <t>Tubo em aço-carbono schedule 40 - D = 65 mm (2 1/2")</t>
  </si>
  <si>
    <t>M1773</t>
  </si>
  <si>
    <t>Ancoragem regulável para estais de 19 cordoalhas - D = 15,7 mm</t>
  </si>
  <si>
    <t>M1774</t>
  </si>
  <si>
    <t>Ancoragem regulável para estais de 31 cordoalhas - D = 15,7 mm</t>
  </si>
  <si>
    <t>M1775</t>
  </si>
  <si>
    <t>Ancoragem regulável para estais de 37 cordoalhas - D = 15,7 mm</t>
  </si>
  <si>
    <t>M1776</t>
  </si>
  <si>
    <t>Ancoragem regulável para estais de 55 cordoalhas - D = 15,7 mm</t>
  </si>
  <si>
    <t>M1777</t>
  </si>
  <si>
    <t>Ancoragem regulável para estais de 61 cordoalhas - D = 15,7 mm</t>
  </si>
  <si>
    <t>M1778</t>
  </si>
  <si>
    <t>Ancoragem regulável para estais de 73 cordoalhas - D = 15,7 mm</t>
  </si>
  <si>
    <t>M1779</t>
  </si>
  <si>
    <t>Ancoragem regulável para estais de 91 cordoalhas - D = 15,7 mm</t>
  </si>
  <si>
    <t>M1780</t>
  </si>
  <si>
    <t>Ancoragem fixa para estais de 19 cordoalhas - D = 15,7 mm</t>
  </si>
  <si>
    <t>M1781</t>
  </si>
  <si>
    <t>Ancoragem fixa para estais de 31 cordoalhas - D = 15,7 mm</t>
  </si>
  <si>
    <t>M1782</t>
  </si>
  <si>
    <t>Ancoragem fixa para estais de 37 cordoalhas - D = 15,7 mm</t>
  </si>
  <si>
    <t>M1783</t>
  </si>
  <si>
    <t>Ancoragem fixa para estais de 55 cordoalhas - D = 15,7 mm</t>
  </si>
  <si>
    <t>M1784</t>
  </si>
  <si>
    <t>Ancoragem fixa para estais de 61 cordoalhas - D = 15,7 mm</t>
  </si>
  <si>
    <t>M1785</t>
  </si>
  <si>
    <t>Ancoragem fixa para estais de 73 cordoalhas - D = 15,7 mm</t>
  </si>
  <si>
    <t>M1786</t>
  </si>
  <si>
    <t>Ancoragem fixa para estais de 91 cordoalhas - D = 15,7 mm</t>
  </si>
  <si>
    <t>M1787</t>
  </si>
  <si>
    <t>Estaca de tutoramento - D = 5 cm e H = 2 m</t>
  </si>
  <si>
    <t>M1789</t>
  </si>
  <si>
    <t>Ancoragem ativa para 31 cordoalhas - D = 15,2 mm</t>
  </si>
  <si>
    <t>M1790</t>
  </si>
  <si>
    <t>Gás liquefeito de petróleo (GLP)</t>
  </si>
  <si>
    <t>M1795</t>
  </si>
  <si>
    <t>Gás oxigênio</t>
  </si>
  <si>
    <t>M1796</t>
  </si>
  <si>
    <t>Gás acetileno</t>
  </si>
  <si>
    <t>M1797</t>
  </si>
  <si>
    <t>Fita de espuma EPDM para vedação com adesivo em uma face - E = 4 mm e L = 40 mm</t>
  </si>
  <si>
    <t>M1800</t>
  </si>
  <si>
    <t>Manta asfáltica não-tecido em poliéster - antirraíz - E = 3 mm</t>
  </si>
  <si>
    <t>M1811</t>
  </si>
  <si>
    <t>Longarina de madeira de primeira - L = 16 cm e E = 6 cm</t>
  </si>
  <si>
    <t>M1812</t>
  </si>
  <si>
    <t>Estronca de madeira - D = 20 cm</t>
  </si>
  <si>
    <t>M1814</t>
  </si>
  <si>
    <t>Tela metálica galvanizada dobrada em L - C = 2,0 m, L = 0,5 m e H = 0,5 m</t>
  </si>
  <si>
    <t>M1819</t>
  </si>
  <si>
    <t>Cartucho de cimento - D = 25 mm e C = 320 mm</t>
  </si>
  <si>
    <t>M1820</t>
  </si>
  <si>
    <t>Cartucho de resina poliéster - D = 38 mm e C = 500 mm</t>
  </si>
  <si>
    <t>M1844</t>
  </si>
  <si>
    <t>Ancoragem ativa para 8 cordoalhas - D = 15,2 mm</t>
  </si>
  <si>
    <t>M1845</t>
  </si>
  <si>
    <t>Ancoragem passiva aderente para 10 cordoalhas - D = 15,2 mm</t>
  </si>
  <si>
    <t>M1868</t>
  </si>
  <si>
    <t>Tinta em pó à base de resina epóxi</t>
  </si>
  <si>
    <t>M1869</t>
  </si>
  <si>
    <t>Coroa de botões esféricos - D = 120 mm (4 3/4")</t>
  </si>
  <si>
    <t>M1870</t>
  </si>
  <si>
    <t>Cunha metálica para cordoalha - D = 12,7 mm</t>
  </si>
  <si>
    <t>M1874</t>
  </si>
  <si>
    <t>Martelo de fundo DTH - DN = 102 mm (4")</t>
  </si>
  <si>
    <t>M1875</t>
  </si>
  <si>
    <t>Haste de perfuração com rosca API 2 3/8" - D = 73 mm (2 7/8")</t>
  </si>
  <si>
    <t>M1876</t>
  </si>
  <si>
    <t>Válvula manchete - D = 32 mm</t>
  </si>
  <si>
    <t>M1877</t>
  </si>
  <si>
    <t>Válvula manchete - D = 40 mm</t>
  </si>
  <si>
    <t>M1879</t>
  </si>
  <si>
    <t>Tubo PEAD PE 80 PN 6 - D = 40 mm</t>
  </si>
  <si>
    <t>M1880</t>
  </si>
  <si>
    <t>Tubo PEAD PE 80 PN 16 - D = 20 mm</t>
  </si>
  <si>
    <t>M1894</t>
  </si>
  <si>
    <t>Cabo de aço - D = 16,00 mm (5/8")</t>
  </si>
  <si>
    <t>M1895</t>
  </si>
  <si>
    <t>Coroa de botões esféricos linha R25 - D = 48 mm (1 7/8")</t>
  </si>
  <si>
    <t>M1898</t>
  </si>
  <si>
    <t>Pasta lubrificante para tubo PEAD</t>
  </si>
  <si>
    <t>M1899</t>
  </si>
  <si>
    <t>Tela metálica de dupla torção em liga de zinco e alumínio com cabos de aço longitudinais - resistência longitudinal à tração de 121 kN/m - inclusive grampos e clipes de junção</t>
  </si>
  <si>
    <t>M1907</t>
  </si>
  <si>
    <t>Tubo PEAD PE 80 PN 8 - D = 32 mm</t>
  </si>
  <si>
    <t>M1909</t>
  </si>
  <si>
    <t>Tubo PEAD PE 80 PN 8 - D = 40 mm</t>
  </si>
  <si>
    <t>M1911</t>
  </si>
  <si>
    <t>Tubo PEAD PE 80 PN 8 - D = 50 mm</t>
  </si>
  <si>
    <t>M1912</t>
  </si>
  <si>
    <t>Tubo PEAD PE 80 PN 8 - D = 63 mm</t>
  </si>
  <si>
    <t>M1913</t>
  </si>
  <si>
    <t>Tubo PEAD PE 80 PN 8 - D = 75 mm</t>
  </si>
  <si>
    <t>M1919</t>
  </si>
  <si>
    <t>Tubo PEAD PE 80 PN 8 - D = 110 mm</t>
  </si>
  <si>
    <t>M1920</t>
  </si>
  <si>
    <t>Duto flexível de poliéster aluminizado sem isolamento para exaustão - D = 263 mm</t>
  </si>
  <si>
    <t>M1922</t>
  </si>
  <si>
    <t>Tubo de PVC espaguete - D = 14 mm</t>
  </si>
  <si>
    <t>M1923</t>
  </si>
  <si>
    <t>Duto flexível de poliéster aluminizado sem isolamento para ventilação forçada - D = 161 mm</t>
  </si>
  <si>
    <t>M1926</t>
  </si>
  <si>
    <t>Espaçador plástico tipo disco separador para tirante com 6 cordoalhas - D = 12,7 mm</t>
  </si>
  <si>
    <t>M1927</t>
  </si>
  <si>
    <t>Espaçador plástico tipo disco separador para tirante com 8 cordoalhas - D = 12,7 mm</t>
  </si>
  <si>
    <t>M1928</t>
  </si>
  <si>
    <t>Espaçador plástico tipo disco separador para tirante com 10 cordoalhas - D = 12,7 mm</t>
  </si>
  <si>
    <t>M1931</t>
  </si>
  <si>
    <t>Espaçador plástico tipo disco separador para tirante com 12 cordoalhas - D = 12,7 mm</t>
  </si>
  <si>
    <t>M1935</t>
  </si>
  <si>
    <t>Espaçador plástico tipo centralizador carambola para tirante de barra de aço - D = 32,0 mm</t>
  </si>
  <si>
    <t>M1936</t>
  </si>
  <si>
    <t>Espaçador plástico tipo centralizador carambola para tirante de barra de aço - D = 30,0 mm</t>
  </si>
  <si>
    <t>M1937</t>
  </si>
  <si>
    <t>Espaçador plástico tipo centralizador carambola para tirante de barra de aço - D = 40,0 mm</t>
  </si>
  <si>
    <t>M1941</t>
  </si>
  <si>
    <t>Óleo tipo A1</t>
  </si>
  <si>
    <t>M1942</t>
  </si>
  <si>
    <t>Espaçador plástico tipo centralizador carambola para tirante de barra de aço - D = 47,0 mm</t>
  </si>
  <si>
    <t>M1943</t>
  </si>
  <si>
    <t>Cimento asfáltico de petróleo - CAP 50/70</t>
  </si>
  <si>
    <t>M1944</t>
  </si>
  <si>
    <t>Cimento asfáltico de petróleo - CAP 150/200</t>
  </si>
  <si>
    <t>M1945</t>
  </si>
  <si>
    <t>Cimento asfáltico de petróleo - CAP 85/100</t>
  </si>
  <si>
    <t>M1946</t>
  </si>
  <si>
    <t>Emulsão asfáltica - RR-1C</t>
  </si>
  <si>
    <t>M1947</t>
  </si>
  <si>
    <t>Emulsão asfáltica - RM-1C</t>
  </si>
  <si>
    <t>M1948</t>
  </si>
  <si>
    <t>Espaçador plástico tipo centralizador carambola para tirante de barra de aço - D = 50,0 mm</t>
  </si>
  <si>
    <t>M1949</t>
  </si>
  <si>
    <t>Emulsão asfáltica - RL-1C</t>
  </si>
  <si>
    <t>M1950</t>
  </si>
  <si>
    <t>Emulsão asfáltica com polímero - RC-1C-E</t>
  </si>
  <si>
    <t>M1952</t>
  </si>
  <si>
    <t>Cimento asfáltico de petróleo com polímero - CAP 150/200-E</t>
  </si>
  <si>
    <t>M1953</t>
  </si>
  <si>
    <t>Aditivo asfáltico de reciclagem para misturas a quente</t>
  </si>
  <si>
    <t>M1954</t>
  </si>
  <si>
    <t>Cimento Portland CP II - 32 - a granel</t>
  </si>
  <si>
    <t>M1955</t>
  </si>
  <si>
    <t>Cimento asfáltico de petróleo com polímero - CAP 55/75-E</t>
  </si>
  <si>
    <t>M1956</t>
  </si>
  <si>
    <t>Emulsão asfáltica com polímero - RR-2C-E</t>
  </si>
  <si>
    <t>M1958</t>
  </si>
  <si>
    <t>Emulsão asfáltica com polímero - RM-1C-E</t>
  </si>
  <si>
    <t>M1959</t>
  </si>
  <si>
    <t>Espaçador plástico tipo centralizador carambola para tirante de barra de aço - D = 53,0 mm</t>
  </si>
  <si>
    <t>M1960</t>
  </si>
  <si>
    <t>Espaçador plástico tipo centralizador carambola para tirante de barra de aço - D = 57,0 mm</t>
  </si>
  <si>
    <t>M1961</t>
  </si>
  <si>
    <t>Espaçador plástico tipo centralizador carambola para tirante de barra de aço - D = 63,0 mm</t>
  </si>
  <si>
    <t>M1962</t>
  </si>
  <si>
    <t>Espaçador plástico tipo centralizador carambola para tirante de barra de aço - D = 69,0 mm</t>
  </si>
  <si>
    <t>M1965</t>
  </si>
  <si>
    <t>Cantoneira em ferro de abas iguais - L = 63,5 mm e E = 9,53 mm</t>
  </si>
  <si>
    <t>M1966</t>
  </si>
  <si>
    <t>Defensa metálica maleável simples</t>
  </si>
  <si>
    <t>M1967</t>
  </si>
  <si>
    <t>Defensa metálica maleável dupla</t>
  </si>
  <si>
    <t>M1968</t>
  </si>
  <si>
    <t>Defensa metálica semimaleável simples</t>
  </si>
  <si>
    <t>M1969</t>
  </si>
  <si>
    <t>Defensa metálica semimaleável dupla</t>
  </si>
  <si>
    <t>M1970</t>
  </si>
  <si>
    <t>Dente de corte para fresadora de 155 kW</t>
  </si>
  <si>
    <t>M1971</t>
  </si>
  <si>
    <t>Módulo de transição de defensa metálica tipo dupla onda com lâmina adicional para barreira rígida</t>
  </si>
  <si>
    <t>M1974</t>
  </si>
  <si>
    <t>Dente de corte para fresadora de 455 kW</t>
  </si>
  <si>
    <t>M1976</t>
  </si>
  <si>
    <t>Terminal aéreo de defensa metálica (tipo A)</t>
  </si>
  <si>
    <t>M1977</t>
  </si>
  <si>
    <t>Terminal de ancoragem de defensa metálica em barreira rígida (tipo D)</t>
  </si>
  <si>
    <t>M1979</t>
  </si>
  <si>
    <t>Luva em aço para emenda de tirantes - D = 38 mm e C = 115 mm</t>
  </si>
  <si>
    <t>M1980</t>
  </si>
  <si>
    <t>Luva em aço para emenda de tirantes - D = 48 mm e C = 120 mm</t>
  </si>
  <si>
    <t>M1981</t>
  </si>
  <si>
    <t>Luva em aço para emenda de tirantes - D = 60 mm e C = 160 mm</t>
  </si>
  <si>
    <t>M1982</t>
  </si>
  <si>
    <t>Luva em aço para emenda de tirantes - D = 50 mm e C = 130 mm</t>
  </si>
  <si>
    <t>M1983</t>
  </si>
  <si>
    <t>Luva em aço para emenda de tirantes - D = 63 mm e C = 180 mm</t>
  </si>
  <si>
    <t>M1984</t>
  </si>
  <si>
    <t>Luva em aço para emenda de tirantes - D = 73 mm e C = 180 mm</t>
  </si>
  <si>
    <t>M1985</t>
  </si>
  <si>
    <t>Luva em aço para emenda de tirantes - D = 73 mm e C = 200 mm</t>
  </si>
  <si>
    <t>M1986</t>
  </si>
  <si>
    <t>Luva em aço para emenda de tirantes - D = 82 mm e C = 200 mm</t>
  </si>
  <si>
    <t>M1987</t>
  </si>
  <si>
    <t>Luva em aço para emenda de tirantes - D = 89 mm e C = 210 mm</t>
  </si>
  <si>
    <t>M1988</t>
  </si>
  <si>
    <t>Luva em aço para emenda de tirantes - D = 97 mm e C = 210 mm</t>
  </si>
  <si>
    <t>M1990</t>
  </si>
  <si>
    <t>Placa de ancoragem para tirante de barra de aço - E = 16,0 mm e seção de 160 x 160 mm</t>
  </si>
  <si>
    <t>M1991</t>
  </si>
  <si>
    <t>Placa de ancoragem para tirante de barra de aço - E = 16,0 mm e seção de 200 x 200 mm</t>
  </si>
  <si>
    <t>M1994</t>
  </si>
  <si>
    <t>Placa de ancoragem para tirante de barra de aço - E = 22,0 mm e seção de 200 x 200 mm</t>
  </si>
  <si>
    <t>M1996</t>
  </si>
  <si>
    <t>Amortecedor retrátil tipo TAU II paralelo PCB ou similar para velocidade de projeto de 100 km/h</t>
  </si>
  <si>
    <t>M1997</t>
  </si>
  <si>
    <t>Amortecedor retrátil tipo TAU II combinado PCB ou similar para velocidade de projeto de 100 km/h e âncora traseira de 900 mm</t>
  </si>
  <si>
    <t>M1998</t>
  </si>
  <si>
    <t>Amortecedor retrátil tipo TAU II combinado PCB ou similar para velocidade de projeto de 100 km/h e âncora traseira de 1.060 mm</t>
  </si>
  <si>
    <t>M1999</t>
  </si>
  <si>
    <t>Amortecedor retrátil tipo TAU II combinado PCB ou similar para velocidade de projeto de 100 km/h e âncora traseira de 1.220 mm</t>
  </si>
  <si>
    <t>M2000</t>
  </si>
  <si>
    <t>Amortecedor retrátil tipo TAU II combinado PCB ou similar para velocidade de projeto de 100 km/h e âncora traseira de 1.370 mm</t>
  </si>
  <si>
    <t>M2001</t>
  </si>
  <si>
    <t>Dispositivo de ancoragem de fixação elástica Pandrol - ombreira</t>
  </si>
  <si>
    <t>M2002</t>
  </si>
  <si>
    <t>Amortecedor retrátil tipo TAU II combinado PCB ou similar para velocidade de projeto de 100 km/h e âncora traseira de 1.520 mm</t>
  </si>
  <si>
    <t>M2003</t>
  </si>
  <si>
    <t>Amortecedor retrátil tipo TAU II afunilado PCB ou similar para velocidade de projeto de 100 km/h e âncora traseira de 1.680 mm</t>
  </si>
  <si>
    <t>M2004</t>
  </si>
  <si>
    <t>Amortecedor retrátil tipo TAU II afunilado PCB ou similar para velocidade de projeto de 100 km/h e âncora traseira de 1.830 mm</t>
  </si>
  <si>
    <t>M2005</t>
  </si>
  <si>
    <t>Placa de ancoragem para tirante de barra de aço - E = 32,0 mm e seção de 250 x 250 mm</t>
  </si>
  <si>
    <t>M2006</t>
  </si>
  <si>
    <t>Placa de ancoragem para tirante de barra de aço - E = 38,0 mm e seção de 250 x 250 mm</t>
  </si>
  <si>
    <t>M2007</t>
  </si>
  <si>
    <t>Placa de ancoragem para tirante de barra de aço - E = 51,0 mm e seção de 300 x 300 mm</t>
  </si>
  <si>
    <t>M2008</t>
  </si>
  <si>
    <t>Placa de ancoragem para tirante de barra de aço - E = 64,0 mm e seção de 350 x 350 mm</t>
  </si>
  <si>
    <t>M2009</t>
  </si>
  <si>
    <t>Placa de ancoragem para tirante com 6 cordoalhas de D = 12,7 mm</t>
  </si>
  <si>
    <t>M2010</t>
  </si>
  <si>
    <t>Placa de ancoragem para tirante com 8 cordoalhas de D = 12,7 mm</t>
  </si>
  <si>
    <t>M2011</t>
  </si>
  <si>
    <t>Placa de ancoragem para tirante com 10 cordoalhas de D = 12,7 mm</t>
  </si>
  <si>
    <t>M2012</t>
  </si>
  <si>
    <t>Placa de ancoragem para tirante com 12 cordoalhas de D = 12,7 mm</t>
  </si>
  <si>
    <t>M2014</t>
  </si>
  <si>
    <t>Mourão de madeira - H = 2,20 m e D = 0,10 m</t>
  </si>
  <si>
    <t>M2016</t>
  </si>
  <si>
    <t>Amortecedor retrátil tipo TAU II afunilado PCB ou similar para velocidade de projeto de 100 km/h e âncora traseira de 1.980 mm</t>
  </si>
  <si>
    <t>M2017</t>
  </si>
  <si>
    <t>Porca em aço para ancoragem de tirantes - D = 38 mm e C = 55 mm</t>
  </si>
  <si>
    <t>M2018</t>
  </si>
  <si>
    <t>Gastalho - L = 10 cm e E = 2 cm</t>
  </si>
  <si>
    <t>M2019</t>
  </si>
  <si>
    <t>Porca em aço para ancoragem de tirantes - D = 38 mm e C = 60 mm</t>
  </si>
  <si>
    <t>M2020</t>
  </si>
  <si>
    <t>Porca em aço para ancoragem de tirantes - D = 48 mm e C = 65 mm</t>
  </si>
  <si>
    <t>M2021</t>
  </si>
  <si>
    <t>Amortecedor retrátil tipo TAU II afunilado PCB ou similar para velocidade de projeto de 100 km/h e âncora traseira de 2.130 mm</t>
  </si>
  <si>
    <t>M2024</t>
  </si>
  <si>
    <t>Cordel detonante NP 10</t>
  </si>
  <si>
    <t>M2025</t>
  </si>
  <si>
    <t>Retardo de cordel</t>
  </si>
  <si>
    <t>M2026</t>
  </si>
  <si>
    <t>Estopim</t>
  </si>
  <si>
    <t>M2027</t>
  </si>
  <si>
    <t>Tinta à base de resina acrílica estirenada para demarcação viária</t>
  </si>
  <si>
    <t>M2028</t>
  </si>
  <si>
    <t>Coroa de botões cônicos - TCI tricone - D = 75 mm (2 15/16")</t>
  </si>
  <si>
    <t>M2029</t>
  </si>
  <si>
    <t>Porca em aço para ancoragem de tirantes - D = 60 mm e C = 65 mm</t>
  </si>
  <si>
    <t>M2030</t>
  </si>
  <si>
    <t>Porca em aço para ancoragem de tirantes - D = 73 mm e C = 80 mm</t>
  </si>
  <si>
    <t>M2031</t>
  </si>
  <si>
    <t>Porca em aço para ancoragem de tirantes - D = 73 mm e C = 100 mm</t>
  </si>
  <si>
    <t>M2032</t>
  </si>
  <si>
    <t>Porca em aço para ancoragem de tirantes - D = 82 mm e C = 100 mm</t>
  </si>
  <si>
    <t>M2033</t>
  </si>
  <si>
    <t>Porca em aço para ancoragem de tirantes - D = 89 mm e C = 100 mm</t>
  </si>
  <si>
    <t>M2034</t>
  </si>
  <si>
    <t>Solvente para tinta à base de resina acrílica</t>
  </si>
  <si>
    <t>M2035</t>
  </si>
  <si>
    <t>Porca em aço para ancoragem de tirantes - D = 97 mm e C = 110 mm</t>
  </si>
  <si>
    <t>M2036</t>
  </si>
  <si>
    <t>Tinta à base de resina acrílica emulsionada em água para demarcação viária</t>
  </si>
  <si>
    <t>M2037</t>
  </si>
  <si>
    <t>Microesferas refletivas de vidro tipo I-B</t>
  </si>
  <si>
    <t>M2038</t>
  </si>
  <si>
    <t>Microesferas refletivas de vidro tipo II-A</t>
  </si>
  <si>
    <t>M2040</t>
  </si>
  <si>
    <t>Massa termoplástica para aspersão</t>
  </si>
  <si>
    <t>M2041</t>
  </si>
  <si>
    <t>Adesivo à base de resina poliéster</t>
  </si>
  <si>
    <t>M2042</t>
  </si>
  <si>
    <t>Emulsão explosiva encartuchada</t>
  </si>
  <si>
    <t>M2044</t>
  </si>
  <si>
    <t>Tinta à base de resina acrílica emulsionada em água para pré-marcação viária</t>
  </si>
  <si>
    <t>M2045</t>
  </si>
  <si>
    <t>Microesferas refletivas de vidro tipo II-C</t>
  </si>
  <si>
    <t>M2046</t>
  </si>
  <si>
    <t>Coroa de botões cônicos - TCI tricone - D = 121 mm (4 3/4")</t>
  </si>
  <si>
    <t>M2047</t>
  </si>
  <si>
    <t>Tirante autoinjetável de aço - tensão de escoamento = 440 MPa, tensão de ruptura = 580 MPa, seção de 684 mm² e D = 40 mm</t>
  </si>
  <si>
    <t>M2048</t>
  </si>
  <si>
    <t>Tirante autoinjetável de aço - tensão de escoamento = 470 MPa, tensão de ruptura = 600 MPa, seção de 822 mm² e D = 40 mm</t>
  </si>
  <si>
    <t>M2049</t>
  </si>
  <si>
    <t>Tirante autoinjetável de aço - tensão de escoamento = 700 MPa, tensão de ruptura = 830 MPa, seção de 936 mm² e D = 40 mm</t>
  </si>
  <si>
    <t>M2050</t>
  </si>
  <si>
    <t>Geotêxtil não-tecido agulhado em poliéster - resistência à tração longitudinal de 9 kN/m</t>
  </si>
  <si>
    <t>M2051</t>
  </si>
  <si>
    <t>Geotêxtil não-tecido agulhado em poliéster - resistência à tração longitudinal de 14 kN/m</t>
  </si>
  <si>
    <t>M2052</t>
  </si>
  <si>
    <t>Tirante autoinjetável de aço - tensão de escoamento = 630 MPa, tensão de ruptura = 740 MPa, seção de 1.330 mm² e D = 50 mm</t>
  </si>
  <si>
    <t>M2053</t>
  </si>
  <si>
    <t>Tirante autoinjetável de aço - tensão de escoamento = 630 MPa, tensão de ruptura = 740 MPa, seção de 1.569 mm² e D = 50 mm</t>
  </si>
  <si>
    <t>M2054</t>
  </si>
  <si>
    <t>Tirante de barra de aço - tensão de escoamento = 600 MPa, tensão de ruptura = 720 MPa e D = 30 mm</t>
  </si>
  <si>
    <t>M2055</t>
  </si>
  <si>
    <t>Tirante de barra de aço - tensão de escoamento = 600 MPa, tensão de ruptura = 720 MPa e D = 40 mm</t>
  </si>
  <si>
    <t>M2056</t>
  </si>
  <si>
    <t>Tirante de barra de aço - tensão de escoamento = 680 MPa, tensão de ruptura = 870 MPa e D = 44 mm</t>
  </si>
  <si>
    <t>M2057</t>
  </si>
  <si>
    <t>Tirante de barra de aço - tensão de escoamento = 600 MPa, tensão de ruptura = 720 MPa e D = 50 mm</t>
  </si>
  <si>
    <t>M2058</t>
  </si>
  <si>
    <t>Tirante de barra de aço - tensão de escoamento = 600 MPa, tensão de ruptura = 720 MPa e D = 53 mm</t>
  </si>
  <si>
    <t>M2059</t>
  </si>
  <si>
    <t>Tirante de barra de aço - tensão de escoamento = 600 MPa, tensão de ruptura = 720 MPa e D = 57 mm</t>
  </si>
  <si>
    <t>M2060</t>
  </si>
  <si>
    <t>Amortecedor retrátil tipo TAU II afunilado PCB ou similar para velocidade de projeto de 100 km/h e âncora traseira de 2.290 mm</t>
  </si>
  <si>
    <t>M2061</t>
  </si>
  <si>
    <t>Amortecedor retrátil tipo TAU II afunilado PCB ou similar para velocidade de projeto de 100 km/h e âncora traseira de 2.440 mm</t>
  </si>
  <si>
    <t>M2062</t>
  </si>
  <si>
    <t>Coroa de botões esféricos linha T38 - D = 64 mm (2 1/2")</t>
  </si>
  <si>
    <t>M2063</t>
  </si>
  <si>
    <t>Tirante de barra de aço - tensão de escoamento = 600 MPa, tensão de ruptura = 720 MPa e D = 63 mm</t>
  </si>
  <si>
    <t>M2064</t>
  </si>
  <si>
    <t>Termoplástico pré-formado - E = 2,00 mm</t>
  </si>
  <si>
    <t>M2065</t>
  </si>
  <si>
    <t>Haste linha T38 para perfuratriz sobre esteiras - D = 38,0 mm (1 1/2") e C = 3,05 m</t>
  </si>
  <si>
    <t>M2066</t>
  </si>
  <si>
    <t>Luva em aço linha T38 para perfuratriz sobre esteiras - D = 38,0 mm (1 1/2")</t>
  </si>
  <si>
    <t>M2067</t>
  </si>
  <si>
    <t>Punho linha T38 para perfuratriz sobre esteiras - D = 38 mm (1 1/2")</t>
  </si>
  <si>
    <t>M2069</t>
  </si>
  <si>
    <t>Tirante de barra de aço - tensão de escoamento = 600 MPa, tensão de ruptura = 720 MPa e D = 69 mm</t>
  </si>
  <si>
    <t>M2070</t>
  </si>
  <si>
    <t>Haste linha R/T38 - R32 para jumbo hidráulico - D = 38 mm (1 1/2") e C = 4,50 m</t>
  </si>
  <si>
    <t>M2071</t>
  </si>
  <si>
    <t>Coroa de botões esféricos linha R32 - D = 51 mm (2")</t>
  </si>
  <si>
    <t>M2072</t>
  </si>
  <si>
    <t>Luva de acoplamento linha T38 para jumbo hidráulico - D = 38,0 mm (1 1/2")</t>
  </si>
  <si>
    <t>M2073</t>
  </si>
  <si>
    <t>Punho linha T38 para jumbo hidráulico - D = 38 mm (1 1/2")</t>
  </si>
  <si>
    <t>M2074</t>
  </si>
  <si>
    <t>Cartucho de absorção de energia para amortecedor retrátil - tipo A</t>
  </si>
  <si>
    <t>M2075</t>
  </si>
  <si>
    <t>Cartucho de absorção de energia para amortecedor retrátil - tipo B</t>
  </si>
  <si>
    <t>M2079</t>
  </si>
  <si>
    <t>Fio de poliamida Nº 40 - E = 0,40 mm</t>
  </si>
  <si>
    <t>M2087</t>
  </si>
  <si>
    <t>Placa de ancoragem para tirante de barra de aço - E = 25,4 mm e seção de 225 x 225 mm</t>
  </si>
  <si>
    <t>M2088</t>
  </si>
  <si>
    <t>Placa de ancoragem para tirante de barra de aço - E = 20,0 mm e seção de 200 x 200 mm</t>
  </si>
  <si>
    <t>M2089</t>
  </si>
  <si>
    <t>Porca sextavada em aço para ancoragem de tirantes - D = 50 mm e C = 85 mm</t>
  </si>
  <si>
    <t>M2090</t>
  </si>
  <si>
    <t>Porca em aço para ancoragem de tirantes - D = 73 mm e C = 60 mm</t>
  </si>
  <si>
    <t>M2091</t>
  </si>
  <si>
    <t>Porca sextavada em aço para ancoragem de tirantes - D = 50 mm e C = 50 mm</t>
  </si>
  <si>
    <t>M2092</t>
  </si>
  <si>
    <t>Emulsão asfáltica para imprimação</t>
  </si>
  <si>
    <t>M2093</t>
  </si>
  <si>
    <t>Material fresado</t>
  </si>
  <si>
    <t>M2094</t>
  </si>
  <si>
    <t>Porca em aço para ancoragem de tirantes - D = 49 mm e C = 60 mm</t>
  </si>
  <si>
    <t>M2095</t>
  </si>
  <si>
    <t>Porca em aço para ancoragem de tirantes - D = 60 mm e C = 90 mm</t>
  </si>
  <si>
    <t>M2096</t>
  </si>
  <si>
    <t>Porca em aço para ancoragem de tirantes - D = 60 mm e C = 110 mm</t>
  </si>
  <si>
    <t>M2097</t>
  </si>
  <si>
    <t>Emulsão asfáltica - RR-2C</t>
  </si>
  <si>
    <t>M2100</t>
  </si>
  <si>
    <t>Placa de ancoragem para tirante de barra de aço - E = 16,0 mm e seção de 140 x 140 mm</t>
  </si>
  <si>
    <t>M2101</t>
  </si>
  <si>
    <t>Porca sextavada em aço para ancoragem de tirantes - D = 41 mm e C = 50 mm</t>
  </si>
  <si>
    <t>M2102</t>
  </si>
  <si>
    <t>Adesivo à base de PVA</t>
  </si>
  <si>
    <t>M2110</t>
  </si>
  <si>
    <t>Mandíbula móvel para britador - abertura de alimentação com L = 930 mm</t>
  </si>
  <si>
    <t>M2111</t>
  </si>
  <si>
    <t>Mandíbula fixa para britador - abertura de alimentação com L = 930 mm</t>
  </si>
  <si>
    <t>M2112</t>
  </si>
  <si>
    <t>Manta do britador cônico HP200 ou similar</t>
  </si>
  <si>
    <t>M2113</t>
  </si>
  <si>
    <t>Revestimento do bojo interno do britador cônico HP200 ou similar</t>
  </si>
  <si>
    <t>M2114</t>
  </si>
  <si>
    <t>Cunha lateral superior para britador</t>
  </si>
  <si>
    <t>M2115</t>
  </si>
  <si>
    <t>Cunha lateral inferior para britador</t>
  </si>
  <si>
    <t>M2117</t>
  </si>
  <si>
    <t>Meio tubo de concreto simples - D = 0,40 m</t>
  </si>
  <si>
    <t>M2118</t>
  </si>
  <si>
    <t>Calha metálica semicircular corrugada e galvanizada, incluindo fixações - D = 400 mm</t>
  </si>
  <si>
    <t>M2119</t>
  </si>
  <si>
    <t>Mourão de madeira - H = 2,80 m e D = 0,15 m</t>
  </si>
  <si>
    <t>M2128</t>
  </si>
  <si>
    <t>Tinta esmalte sintético acetinado</t>
  </si>
  <si>
    <t>M2130</t>
  </si>
  <si>
    <t>Eletrodo revestido E70XX</t>
  </si>
  <si>
    <t>M2131</t>
  </si>
  <si>
    <t>Eletrodo revestido E80XX</t>
  </si>
  <si>
    <t>M2135</t>
  </si>
  <si>
    <t>Nonel de coluna (túnel) - C = 4,8 m</t>
  </si>
  <si>
    <t>M2137</t>
  </si>
  <si>
    <t>Tubo de PVC soldável para água fria - D = 50 mm (2")</t>
  </si>
  <si>
    <t>M2138</t>
  </si>
  <si>
    <t>Nonel de coluna - C = 12,0 m</t>
  </si>
  <si>
    <t>M2140</t>
  </si>
  <si>
    <t>Coroa de diamante linha AWG</t>
  </si>
  <si>
    <t>M2141</t>
  </si>
  <si>
    <t>Nonel de iniciação para fogacho - C = 6,0 m</t>
  </si>
  <si>
    <t>M2142</t>
  </si>
  <si>
    <t>Nonel de coluna - C = 4,8 m</t>
  </si>
  <si>
    <t>M2143</t>
  </si>
  <si>
    <t>Nonel de ligação - C = 6,0 m</t>
  </si>
  <si>
    <t>M2144</t>
  </si>
  <si>
    <t>Nonel de coluna - C = 6,0 m</t>
  </si>
  <si>
    <t>M2145</t>
  </si>
  <si>
    <t>Série de brocas integrais S12</t>
  </si>
  <si>
    <t>M2146</t>
  </si>
  <si>
    <t>Nonel iniciador - C = 150,0 m</t>
  </si>
  <si>
    <t>M2147</t>
  </si>
  <si>
    <t>Dente de corte para recicladora</t>
  </si>
  <si>
    <t>M2148</t>
  </si>
  <si>
    <t>Porta-dente de corte para fresadora e recicladora a frio</t>
  </si>
  <si>
    <t>M2150</t>
  </si>
  <si>
    <t>Selante elástico à base de poliuretano e asfalto</t>
  </si>
  <si>
    <t>M2152</t>
  </si>
  <si>
    <t>Aditivo de cura para concreto</t>
  </si>
  <si>
    <t>M2153</t>
  </si>
  <si>
    <t>Coroa de diamante linha HWG</t>
  </si>
  <si>
    <t>M2156</t>
  </si>
  <si>
    <t>Coroa de diamante linha NWG</t>
  </si>
  <si>
    <t>M2158</t>
  </si>
  <si>
    <t>Argamassa asfáltica</t>
  </si>
  <si>
    <t>M2160</t>
  </si>
  <si>
    <t>Tubo PEAD corrugado perfurado para drenagem - D = 100 mm</t>
  </si>
  <si>
    <t>M2162</t>
  </si>
  <si>
    <t>Coroa de widia linha AWG</t>
  </si>
  <si>
    <t>M2163</t>
  </si>
  <si>
    <t>Tubo de concreto armado PA1 - D = 0,40 m</t>
  </si>
  <si>
    <t>M2164</t>
  </si>
  <si>
    <t>Tubo de concreto armado PA2 - D = 0,40 m</t>
  </si>
  <si>
    <t>M2165</t>
  </si>
  <si>
    <t>Tubo de concreto armado PA3 - D = 0,40 m</t>
  </si>
  <si>
    <t>M2166</t>
  </si>
  <si>
    <t>Tubo de concreto armado PA4 - D = 0,40 m</t>
  </si>
  <si>
    <t>M2167</t>
  </si>
  <si>
    <t>Tubo de concreto armado PA1 - D = 0,60 m</t>
  </si>
  <si>
    <t>M2168</t>
  </si>
  <si>
    <t>Tubo de concreto armado PA2 - D = 0,60 m</t>
  </si>
  <si>
    <t>M2169</t>
  </si>
  <si>
    <t>Tubo de concreto armado PA3 - D = 0,60 m</t>
  </si>
  <si>
    <t>M2170</t>
  </si>
  <si>
    <t>Tubo de concreto armado PA4 - D = 0,60 m</t>
  </si>
  <si>
    <t>M2171</t>
  </si>
  <si>
    <t>Tubo de concreto armado PA1 - D = 0,80 m</t>
  </si>
  <si>
    <t>M2172</t>
  </si>
  <si>
    <t>Tubo de concreto armado PA2 - D = 0,80 m</t>
  </si>
  <si>
    <t>M2173</t>
  </si>
  <si>
    <t>Tubo de concreto armado PA3 - D = 0,80 m</t>
  </si>
  <si>
    <t>M2174</t>
  </si>
  <si>
    <t>Tubo de concreto armado PA4 - D = 0,80 m</t>
  </si>
  <si>
    <t>M2175</t>
  </si>
  <si>
    <t>Tubo de concreto armado PA1 - D = 1,00 m</t>
  </si>
  <si>
    <t>M2176</t>
  </si>
  <si>
    <t>Tubo de concreto armado PA2 - D = 1,00 m</t>
  </si>
  <si>
    <t>M2177</t>
  </si>
  <si>
    <t>Tubo de concreto armado PA3 - D = 1,00 m</t>
  </si>
  <si>
    <t>M2178</t>
  </si>
  <si>
    <t>Tubo de concreto armado PA4 - D = 1,00 m</t>
  </si>
  <si>
    <t>M2179</t>
  </si>
  <si>
    <t>Tubo de concreto armado PA1 - D = 1,20 m</t>
  </si>
  <si>
    <t>M2180</t>
  </si>
  <si>
    <t>Tubo de concreto armado PA2 - D = 1,20 m</t>
  </si>
  <si>
    <t>M2181</t>
  </si>
  <si>
    <t>Tubo de concreto armado PA3 - D = 1,20 m</t>
  </si>
  <si>
    <t>M2182</t>
  </si>
  <si>
    <t>Tubo de concreto armado PA4 - D = 1,20 m</t>
  </si>
  <si>
    <t>M2183</t>
  </si>
  <si>
    <t>Tubo de concreto armado PA1 - D = 1,50 m</t>
  </si>
  <si>
    <t>M2184</t>
  </si>
  <si>
    <t>Tubo de concreto armado PA2 - D = 1,50 m</t>
  </si>
  <si>
    <t>M2185</t>
  </si>
  <si>
    <t>Tubo de concreto armado PA3 - D = 1,50 m</t>
  </si>
  <si>
    <t>M2186</t>
  </si>
  <si>
    <t>Tubo de concreto armado PA4 - D = 1,50 m</t>
  </si>
  <si>
    <t>M2187</t>
  </si>
  <si>
    <t>Tubo de concreto armado PA1 - D = 0,50 m</t>
  </si>
  <si>
    <t>M2188</t>
  </si>
  <si>
    <t>Tubo de concreto armado PA2 - D = 0,50 m</t>
  </si>
  <si>
    <t>M2189</t>
  </si>
  <si>
    <t>Tubo de concreto armado PA3 - D = 0,50 m</t>
  </si>
  <si>
    <t>M2190</t>
  </si>
  <si>
    <t>Tubo de concreto armado PA4 - D = 0,50 m</t>
  </si>
  <si>
    <t>M2192</t>
  </si>
  <si>
    <t>Coroa de widia linha HWG</t>
  </si>
  <si>
    <t>M2193</t>
  </si>
  <si>
    <t>Coroa de widia linha NWG</t>
  </si>
  <si>
    <t>M2197</t>
  </si>
  <si>
    <t>Haste de paredes paralelas com niple linha NW</t>
  </si>
  <si>
    <t>M2198</t>
  </si>
  <si>
    <t>Trilho UIC60 em aço-carbono - C = 12 m</t>
  </si>
  <si>
    <t>M2200</t>
  </si>
  <si>
    <t>Trilho TR45 em aço-carbono - C = 12 m</t>
  </si>
  <si>
    <t>M2202</t>
  </si>
  <si>
    <t>Trilho TR57 em aço-carbono - C = 12 m</t>
  </si>
  <si>
    <t>M2204</t>
  </si>
  <si>
    <t>Trilho TR68 em aço-carbono - C = 12 m</t>
  </si>
  <si>
    <t>M2206</t>
  </si>
  <si>
    <t>M2207</t>
  </si>
  <si>
    <t>Tirefão - D = 24 mm e C = 188 mm</t>
  </si>
  <si>
    <t>M2208</t>
  </si>
  <si>
    <t>Tirefão - D = 22 mm e C = 155 mm</t>
  </si>
  <si>
    <t>M2209</t>
  </si>
  <si>
    <t>Retensor para via férrea de TR45</t>
  </si>
  <si>
    <t>M2210</t>
  </si>
  <si>
    <t>Retensor para via férrea de TR57</t>
  </si>
  <si>
    <t>M2211</t>
  </si>
  <si>
    <t>Retensor para via férrea de TR68</t>
  </si>
  <si>
    <t>M2213</t>
  </si>
  <si>
    <t>Placa de apoio em aço laminado para UIC60 com fixação rígida</t>
  </si>
  <si>
    <t>M2214</t>
  </si>
  <si>
    <t>Grampo elástico Pandrol para fixação elástica</t>
  </si>
  <si>
    <t>M2215</t>
  </si>
  <si>
    <t>Placa de apoio em aço laminado para TR45 com fixação elástica</t>
  </si>
  <si>
    <t>M2216</t>
  </si>
  <si>
    <t>Placa de apoio em aço laminado para TR57 com fixação elástica</t>
  </si>
  <si>
    <t>M2217</t>
  </si>
  <si>
    <t>Placa de apoio em aço laminado para TR68 com fixação elástica</t>
  </si>
  <si>
    <t>M2218</t>
  </si>
  <si>
    <t>Placa de apoio em aço laminado para TR45 com fixação rígida</t>
  </si>
  <si>
    <t>M2219</t>
  </si>
  <si>
    <t>Placa de apoio em aço laminado para TR57 com fixação rígida</t>
  </si>
  <si>
    <t>M2220</t>
  </si>
  <si>
    <t>Placa de apoio em aço laminado para TR68 com fixação rígida</t>
  </si>
  <si>
    <t>M2221</t>
  </si>
  <si>
    <t>Retensor para via férrea de UIC60</t>
  </si>
  <si>
    <t>M2222</t>
  </si>
  <si>
    <t>Placa de apoio em aço laminado para UIC60 com fixação elástica</t>
  </si>
  <si>
    <t>M2225</t>
  </si>
  <si>
    <t>Tala de junção TJ 45 não isolada com 6 furos</t>
  </si>
  <si>
    <t>par</t>
  </si>
  <si>
    <t>M2227</t>
  </si>
  <si>
    <t>Tala de junção TJ 57 não isolada com 6 furos</t>
  </si>
  <si>
    <t>M2229</t>
  </si>
  <si>
    <t>Tala de junção TJ 68 não isolada com 6 furos</t>
  </si>
  <si>
    <t>M2233</t>
  </si>
  <si>
    <t>Parafuso de cabeça abaulada em aço inox com porca e arruela de pressão para tala de junção - D = 25,4 mm</t>
  </si>
  <si>
    <t>M2234</t>
  </si>
  <si>
    <t>Tala de junção TJ 60 não isolada com 6 furos</t>
  </si>
  <si>
    <t>M2236</t>
  </si>
  <si>
    <t>AMV tipo TR45, abertura 1:8, bitola métrica</t>
  </si>
  <si>
    <t>M2237</t>
  </si>
  <si>
    <t>AMV tipo TR45, abertura 1:10, bitola métrica</t>
  </si>
  <si>
    <t>M2238</t>
  </si>
  <si>
    <t>AMV tipo TR45, abertura 1:12, bitola métrica</t>
  </si>
  <si>
    <t>M2239</t>
  </si>
  <si>
    <t>AMV tipo TR45, abertura 1:14, bitola métrica</t>
  </si>
  <si>
    <t>M2240</t>
  </si>
  <si>
    <t>AMV tipo TR57, abertura 1:8, bitola métrica</t>
  </si>
  <si>
    <t>M2241</t>
  </si>
  <si>
    <t>AMV tipo TR57, abertura 1:10, bitola métrica</t>
  </si>
  <si>
    <t>M2242</t>
  </si>
  <si>
    <t>AMV tipo TR57, abertura 1:12, bitola métrica</t>
  </si>
  <si>
    <t>M2243</t>
  </si>
  <si>
    <t>AMV tipo TR57, abertura 1:14, bitola métrica</t>
  </si>
  <si>
    <t>M2244</t>
  </si>
  <si>
    <t>AMV tipo TR57, abertura 1:20, bitola métrica</t>
  </si>
  <si>
    <t>M2245</t>
  </si>
  <si>
    <t>AMV tipo TR68, abertura 1:10, bitola métrica</t>
  </si>
  <si>
    <t>M2246</t>
  </si>
  <si>
    <t>AMV tipo TR68, abertura 1:12, bitola métrica</t>
  </si>
  <si>
    <t>M2247</t>
  </si>
  <si>
    <t>AMV tipo TR68, abertura 1:14, bitola métrica</t>
  </si>
  <si>
    <t>M2248</t>
  </si>
  <si>
    <t>AMV tipo UIC60, abertura 1:10, bitola métrica</t>
  </si>
  <si>
    <t>M2249</t>
  </si>
  <si>
    <t>AMV tipo TR68, abertura 1:20, bitola métrica</t>
  </si>
  <si>
    <t>M2250</t>
  </si>
  <si>
    <t>AMV tipo TR45, abertura 1:8, bitola larga</t>
  </si>
  <si>
    <t>M2251</t>
  </si>
  <si>
    <t>AMV tipo TR45, abertura 1:10, bitola larga</t>
  </si>
  <si>
    <t>M2252</t>
  </si>
  <si>
    <t>AMV tipo TR45, abertura 1:12, bitola larga</t>
  </si>
  <si>
    <t>M2253</t>
  </si>
  <si>
    <t>AMV tipo TR45, abertura 1:14, bitola larga</t>
  </si>
  <si>
    <t>M2254</t>
  </si>
  <si>
    <t>AMV tipo TR57, abertura 1:8, bitola larga</t>
  </si>
  <si>
    <t>M2255</t>
  </si>
  <si>
    <t>AMV tipo TR57, abertura 1:10, bitola larga</t>
  </si>
  <si>
    <t>M2256</t>
  </si>
  <si>
    <t>AMV tipo TR57, abertura 1:12, bitola larga</t>
  </si>
  <si>
    <t>M2257</t>
  </si>
  <si>
    <t>AMV tipo TR57, abertura 1:14, bitola larga</t>
  </si>
  <si>
    <t>M2258</t>
  </si>
  <si>
    <t>AMV tipo TR57, abertura 1:20, bitola larga</t>
  </si>
  <si>
    <t>M2259</t>
  </si>
  <si>
    <t>AMV tipo TR68, abertura 1:10, bitola larga</t>
  </si>
  <si>
    <t>M2260</t>
  </si>
  <si>
    <t>AMV tipo TR68, abertura 1:12, bitola larga</t>
  </si>
  <si>
    <t>M2261</t>
  </si>
  <si>
    <t>AMV tipo TR68, abertura 1:14, bitola larga</t>
  </si>
  <si>
    <t>M2262</t>
  </si>
  <si>
    <t>AMV tipo UIC60, abertura 1:10, bitola larga</t>
  </si>
  <si>
    <t>M2263</t>
  </si>
  <si>
    <t>AMV tipo TR68, abertura 1:20, bitola larga</t>
  </si>
  <si>
    <t>M2264</t>
  </si>
  <si>
    <t>AMV tipo TR45, abertura 1:8, bitola mista</t>
  </si>
  <si>
    <t>M2265</t>
  </si>
  <si>
    <t>AMV tipo TR45, abertura 1:10, bitola mista</t>
  </si>
  <si>
    <t>M2266</t>
  </si>
  <si>
    <t>AMV tipo TR45, abertura 1:12, bitola mista</t>
  </si>
  <si>
    <t>M2267</t>
  </si>
  <si>
    <t>AMV tipo TR45, abertura 1:14, bitola mista</t>
  </si>
  <si>
    <t>M2268</t>
  </si>
  <si>
    <t>AMV tipo TR57, abertura 1:8, bitola mista</t>
  </si>
  <si>
    <t>M2269</t>
  </si>
  <si>
    <t>AMV tipo TR57, abertura 1:10, bitola mista</t>
  </si>
  <si>
    <t>M2270</t>
  </si>
  <si>
    <t>AMV tipo TR57, abertura 1:12, bitola mista</t>
  </si>
  <si>
    <t>M2271</t>
  </si>
  <si>
    <t>AMV tipo TR57, abertura 1:14, bitola mista</t>
  </si>
  <si>
    <t>M2272</t>
  </si>
  <si>
    <t>AMV tipo TR57, abertura 1:20, bitola mista</t>
  </si>
  <si>
    <t>M2273</t>
  </si>
  <si>
    <t>AMV tipo TR68, abertura 1:10, bitola mista</t>
  </si>
  <si>
    <t>M2274</t>
  </si>
  <si>
    <t>AMV tipo TR68, abertura 1:12, bitola mista</t>
  </si>
  <si>
    <t>M2275</t>
  </si>
  <si>
    <t>AMV tipo TR68, abertura 1:14, bitola mista</t>
  </si>
  <si>
    <t>M2276</t>
  </si>
  <si>
    <t>Revestimento com conector linha AW</t>
  </si>
  <si>
    <t>M2277</t>
  </si>
  <si>
    <t>AMV tipo TR68, abertura 1:20, bitola mista</t>
  </si>
  <si>
    <t>M2281</t>
  </si>
  <si>
    <t>Dormente de madeira bitola larga - C = 280 cm, L = 24 cm e H = 17 cm</t>
  </si>
  <si>
    <t>M2282</t>
  </si>
  <si>
    <t>Dormente de madeira bitola métrica - C = 200 cm, L = 22 cm e H = 16 cm</t>
  </si>
  <si>
    <t>M2284</t>
  </si>
  <si>
    <t>Revestimento com conector linha HW</t>
  </si>
  <si>
    <t>M2285</t>
  </si>
  <si>
    <t>Revestimento com conector linha NW</t>
  </si>
  <si>
    <t>M2292</t>
  </si>
  <si>
    <t>AMV tipo UIC60, abertura 1:12, bitola métrica</t>
  </si>
  <si>
    <t>M2293</t>
  </si>
  <si>
    <t>AMV tipo UIC60, abertura 1:14, bitola métrica</t>
  </si>
  <si>
    <t>M2294</t>
  </si>
  <si>
    <t>AMV tipo UIC60, abertura 1:20, bitola métrica</t>
  </si>
  <si>
    <t>M2298</t>
  </si>
  <si>
    <t>AMV tipo UIC60, abertura 1:10, bitola mista</t>
  </si>
  <si>
    <t>M2299</t>
  </si>
  <si>
    <t>AMV tipo UIC60, abertura 1:12, bitola mista</t>
  </si>
  <si>
    <t>M2300</t>
  </si>
  <si>
    <t>AMV tipo UIC60, abertura 1:14, bitola mista</t>
  </si>
  <si>
    <t>M2301</t>
  </si>
  <si>
    <t>AMV tipo UIC60, abertura 1:20, bitola mista</t>
  </si>
  <si>
    <t>M2303</t>
  </si>
  <si>
    <t>Sapata de widia linha NW</t>
  </si>
  <si>
    <t>M2304</t>
  </si>
  <si>
    <t>Broca de arraste com três asas linha NW</t>
  </si>
  <si>
    <t>M2308</t>
  </si>
  <si>
    <t>Dormente de madeira para pontes - C = 300 cm, L = 25 cm e H = 20 cm</t>
  </si>
  <si>
    <t>M2313</t>
  </si>
  <si>
    <t>AMV tipo UIC60, abertura 1:12, bitola larga</t>
  </si>
  <si>
    <t>M2314</t>
  </si>
  <si>
    <t>AMV tipo UIC60, abertura 1:14, bitola larga</t>
  </si>
  <si>
    <t>M2316</t>
  </si>
  <si>
    <t>AMV tipo UIC60, abertura 1:20, bitola larga</t>
  </si>
  <si>
    <t>M2317</t>
  </si>
  <si>
    <t>Tubo de revestimento em aço-carbono schedule 40 para estaca raiz - ponteira schedule 80, D = 141,3 mm, peso 24 kg/m</t>
  </si>
  <si>
    <t>M2318</t>
  </si>
  <si>
    <t>Tubo de revestimento em aço-carbono schedule 40 para estaca raiz - ponteira schedule 80, D = 168,3 mm, peso 31 kg/m</t>
  </si>
  <si>
    <t>M2319</t>
  </si>
  <si>
    <t>Tubo de revestimento em aço-carbono schedule 40 para estaca raiz - ponteira schedule 80, D = 219,1 mm, peso 47 kg/m</t>
  </si>
  <si>
    <t>M2320</t>
  </si>
  <si>
    <t>Tubo de revestimento em aço-carbono schedule 40 para estaca raiz - ponteira schedule 80, D = 273,0 mm, peso 67 kg/m</t>
  </si>
  <si>
    <t>M2321</t>
  </si>
  <si>
    <t>Tubo de revestimento em aço-carbono schedule 40 para estaca raiz - ponteira schedule 80, D = 323,8 mm, peso 90 kg/m</t>
  </si>
  <si>
    <t>M2322</t>
  </si>
  <si>
    <t>Tubo de revestimento em aço-carbono schedule 40 para estaca raiz - ponteira schedule 80, D = 406,0 mm, peso 143 kg/m</t>
  </si>
  <si>
    <t>M2325</t>
  </si>
  <si>
    <t>Anel de compensação angular para tirantes com diâmetro de 30 mm</t>
  </si>
  <si>
    <t>M2326</t>
  </si>
  <si>
    <t>Anel de compensação angular para tirantes com diâmetro de 32 mm</t>
  </si>
  <si>
    <t>M2327</t>
  </si>
  <si>
    <t>Anel de compensação angular para tirantes com diâmetro de 40 mm</t>
  </si>
  <si>
    <t>M2328</t>
  </si>
  <si>
    <t>Anel de compensação angular para tirantes com diâmetro de 44 mm</t>
  </si>
  <si>
    <t>M2329</t>
  </si>
  <si>
    <t>Anel de compensação angular para tirantes com diâmetro de 50 mm</t>
  </si>
  <si>
    <t>M2330</t>
  </si>
  <si>
    <t>Anel de compensação angular para tirantes com diâmetro de 53 mm</t>
  </si>
  <si>
    <t>M2331</t>
  </si>
  <si>
    <t>Anel de compensação angular para tirantes com diâmetro de 57 mm</t>
  </si>
  <si>
    <t>M2332</t>
  </si>
  <si>
    <t>Anel de compensação angular para tirantes com diâmetro de 63 mm</t>
  </si>
  <si>
    <t>M2333</t>
  </si>
  <si>
    <t>Anel de compensação angular para tirantes com diâmetro de 69 mm</t>
  </si>
  <si>
    <t>M2334</t>
  </si>
  <si>
    <t>Coroa de widia linha BWG</t>
  </si>
  <si>
    <t>M2335</t>
  </si>
  <si>
    <t>Jogo de dormentes de concreto para AMV 1:10, bitola métrica</t>
  </si>
  <si>
    <t>M2336</t>
  </si>
  <si>
    <t>Jogo de dormentes de concreto para AMV 1:10, bitola larga</t>
  </si>
  <si>
    <t>M2337</t>
  </si>
  <si>
    <t>Jogo de dormentes de concreto para AMV 1:10, bitola mista</t>
  </si>
  <si>
    <t>M2338</t>
  </si>
  <si>
    <t>Jogo de dormentes de concreto para AMV 1:12, bitola métrica</t>
  </si>
  <si>
    <t>M2339</t>
  </si>
  <si>
    <t>Jogo de dormentes de concreto para AMV 1:12, bitola larga</t>
  </si>
  <si>
    <t>M2340</t>
  </si>
  <si>
    <t>Jogo de dormentes de concreto para AMV 1:12, bitola mista</t>
  </si>
  <si>
    <t>M2341</t>
  </si>
  <si>
    <t>Jogo de dormentes de concreto para AMV 1:14, bitola métrica</t>
  </si>
  <si>
    <t>M2342</t>
  </si>
  <si>
    <t>Jogo de dormentes de concreto para AMV 1:14, bitola larga</t>
  </si>
  <si>
    <t>M2343</t>
  </si>
  <si>
    <t>Jogo de dormentes de concreto para AMV 1:14, bitola mista</t>
  </si>
  <si>
    <t>M2344</t>
  </si>
  <si>
    <t>Jogo de dormentes de concreto para AMV 1:20, bitola métrica</t>
  </si>
  <si>
    <t>M2345</t>
  </si>
  <si>
    <t>Jogo de dormentes de concreto para AMV 1:20, bitola larga</t>
  </si>
  <si>
    <t>M2346</t>
  </si>
  <si>
    <t>Jogo de dormentes de concreto para AMV 1:20, bitola mista</t>
  </si>
  <si>
    <t>M2352</t>
  </si>
  <si>
    <t>Conjunto para solda aluminotérmica de TR45 - porção, fôrmas, acendedor, pasta de vedação e cadinho descartável</t>
  </si>
  <si>
    <t>M2353</t>
  </si>
  <si>
    <t>Conjunto para solda aluminotérmica de TR57 - porção, fôrmas, acendedor, pasta de vedação e cadinho descartável</t>
  </si>
  <si>
    <t>M2354</t>
  </si>
  <si>
    <t>Conjunto para solda aluminotérmica de TR68 - porção, fôrmas, acendedor, pasta de vedação e cadinho descartável</t>
  </si>
  <si>
    <t>M2355</t>
  </si>
  <si>
    <t>Conjunto para solda aluminotérmica de UIC60 - porção, fôrmas, acendedor, pasta de vedação e cadinho descartável</t>
  </si>
  <si>
    <t>M2356</t>
  </si>
  <si>
    <t>Brita padrão para lastro ferroviário</t>
  </si>
  <si>
    <t>M2358</t>
  </si>
  <si>
    <t>Palmilha de borracha para dormente de concreto</t>
  </si>
  <si>
    <t>M2364</t>
  </si>
  <si>
    <t>Broca para furar trilho - D = 29 mm (1 1/8")</t>
  </si>
  <si>
    <t>M2365</t>
  </si>
  <si>
    <t>Disco de corte abrasivo para máquina para serrar trilho - D = 350 mm</t>
  </si>
  <si>
    <t>M2370</t>
  </si>
  <si>
    <t>Dormentes de madeira para AMV</t>
  </si>
  <si>
    <t>M2379</t>
  </si>
  <si>
    <t>Coroa de diamante linha BWG</t>
  </si>
  <si>
    <t>M2383</t>
  </si>
  <si>
    <t>Revestimento com conector linha BW</t>
  </si>
  <si>
    <t>M2386</t>
  </si>
  <si>
    <t>Corda de poliamida - D = 12,0 mm e capacidade de carga de 2.200 kg</t>
  </si>
  <si>
    <t>M2388</t>
  </si>
  <si>
    <t>Broca de widia - D = 16 mm e C = 150 mm</t>
  </si>
  <si>
    <t>M2389</t>
  </si>
  <si>
    <t>Broca de widia - D = 19 mm e C = 160 mm</t>
  </si>
  <si>
    <t>M2419</t>
  </si>
  <si>
    <t>Parafuso de cabeça abaulada em aço inox com porca e arruela - D = 6 mm (M6) e C = 30 mm</t>
  </si>
  <si>
    <t>M2420</t>
  </si>
  <si>
    <t>Parafuso de cabeça abaulada em aço inox com porca e arruela - D = 8 mm (M8) e C = 50 mm</t>
  </si>
  <si>
    <t>M2421</t>
  </si>
  <si>
    <t>Mangueira cristal trançada de PVC com pressão de trabalho de 1,50 MPa (250 psi) - D = 9,5 mm (3/8")</t>
  </si>
  <si>
    <t>M2423</t>
  </si>
  <si>
    <t>Fôrma plástica para nicho de protensão de cordoalha - D = 15,2 mm</t>
  </si>
  <si>
    <t>M2424</t>
  </si>
  <si>
    <t>Fôrma plástica para nicho de protensão de cordoalha - D = 12,7 mm</t>
  </si>
  <si>
    <t>M2425</t>
  </si>
  <si>
    <t>Cordoalha engraxada tipo CP 190 RB - D = 15,2 mm</t>
  </si>
  <si>
    <t>M2426</t>
  </si>
  <si>
    <t>Cordoalha engraxada tipo CP 190 RB - D = 12,7 mm</t>
  </si>
  <si>
    <t>M2427</t>
  </si>
  <si>
    <t>Bainha metálica para protensão - D = 35 mm</t>
  </si>
  <si>
    <t>M2428</t>
  </si>
  <si>
    <t>Bainha metálica para protensão - D = 30 mm</t>
  </si>
  <si>
    <t>M2429</t>
  </si>
  <si>
    <t>Ancoragem passiva aderente para 8 cordoalhas - D = 15,2 mm</t>
  </si>
  <si>
    <t>M2430</t>
  </si>
  <si>
    <t>Ancoragem passiva aderente para 31 cordoalhas - D = 15,2 mm</t>
  </si>
  <si>
    <t>M2431</t>
  </si>
  <si>
    <t>Ancoragem ativa para cordoalha engraxada - D = 12,7 mm</t>
  </si>
  <si>
    <t>M2432</t>
  </si>
  <si>
    <t>Ancoragem ativa para cordoalha engraxada - D = 15,2 mm</t>
  </si>
  <si>
    <t>M2433</t>
  </si>
  <si>
    <t>Ancoragem passiva aderente para 10 cordoalhas - D = 12,7 mm</t>
  </si>
  <si>
    <t>M2434</t>
  </si>
  <si>
    <t>Ancoragem passiva aderente para 12 cordoalhas - D = 12,7 mm</t>
  </si>
  <si>
    <t>M2435</t>
  </si>
  <si>
    <t>Ancoragem passiva aderente para 12 cordoalhas - D = 15,2 mm</t>
  </si>
  <si>
    <t>M2436</t>
  </si>
  <si>
    <t>Ancoragem passiva aderente para 15 cordoalhas - D = 12,7 mm</t>
  </si>
  <si>
    <t>M2437</t>
  </si>
  <si>
    <t>Ancoragem passiva aderente para 15 cordoalhas - D = 15,2 mm</t>
  </si>
  <si>
    <t>M2438</t>
  </si>
  <si>
    <t>Ancoragem passiva aderente para 19 cordoalhas - D = 12,7 mm</t>
  </si>
  <si>
    <t>M2439</t>
  </si>
  <si>
    <t>Ancoragem passiva aderente para 19 cordoalhas - D = 15,2 mm</t>
  </si>
  <si>
    <t>M2440</t>
  </si>
  <si>
    <t>Ancoragem passiva aderente para 22 cordoalhas - D = 12,7 mm</t>
  </si>
  <si>
    <t>M2441</t>
  </si>
  <si>
    <t>Ancoragem passiva aderente para 22 cordoalhas - D = 15,2 mm</t>
  </si>
  <si>
    <t>M2442</t>
  </si>
  <si>
    <t>Ancoragem passiva aderente para 27 cordoalhas - D = 12,7 mm</t>
  </si>
  <si>
    <t>M2443</t>
  </si>
  <si>
    <t>Ancoragem passiva aderente para 27 cordoalhas - D = 15,2 mm</t>
  </si>
  <si>
    <t>M2444</t>
  </si>
  <si>
    <t>Ancoragem passiva aderente para 31 cordoalhas - D = 12,7 mm</t>
  </si>
  <si>
    <t>M2445</t>
  </si>
  <si>
    <t>Ancoragem passiva aderente para 4 cordoalhas - D = 12,7 mm</t>
  </si>
  <si>
    <t>M2446</t>
  </si>
  <si>
    <t>Ancoragem passiva aderente para 4 cordoalhas - D = 15,2 mm</t>
  </si>
  <si>
    <t>M2447</t>
  </si>
  <si>
    <t>Ancoragem passiva aderente para 6 cordoalhas - D = 12,7 mm</t>
  </si>
  <si>
    <t>M2448</t>
  </si>
  <si>
    <t>Ancoragem passiva aderente para 6 cordoalhas - D = 15,2 mm</t>
  </si>
  <si>
    <t>M2449</t>
  </si>
  <si>
    <t>Ancoragem passiva aderente para 7 cordoalhas - D = 12,7 mm</t>
  </si>
  <si>
    <t>M2450</t>
  </si>
  <si>
    <t>Ancoragem passiva aderente para 7 cordoalhas - D = 15,2 mm</t>
  </si>
  <si>
    <t>M2451</t>
  </si>
  <si>
    <t>Ancoragem passiva aderente para 8 cordoalhas - D = 12,7 mm</t>
  </si>
  <si>
    <t>M2452</t>
  </si>
  <si>
    <t>Ancoragem passiva aderente para 9 cordoalhas - D = 12,7 mm</t>
  </si>
  <si>
    <t>M2453</t>
  </si>
  <si>
    <t>Ancoragem passiva aderente para 9 cordoalhas - D = 15,2 mm</t>
  </si>
  <si>
    <t>M2454</t>
  </si>
  <si>
    <t>Ancoragem passiva aderente para lajes para 1 cordoalha - D = 12,7 mm</t>
  </si>
  <si>
    <t>M2455</t>
  </si>
  <si>
    <t>Ancoragem passiva aderente para lajes para 1 cordoalha - D = 15,2 mm</t>
  </si>
  <si>
    <t>M2456</t>
  </si>
  <si>
    <t>Ancoragem passiva aderente para lajes para 2 cordoalhas - D = 12,7 mm</t>
  </si>
  <si>
    <t>M2457</t>
  </si>
  <si>
    <t>Ancoragem passiva aderente para lajes para 2 cordoalhas - D = 15,2 mm</t>
  </si>
  <si>
    <t>M2458</t>
  </si>
  <si>
    <t>Ancoragem passiva aderente para lajes para 3 cordoalhas - D = 12,7 mm</t>
  </si>
  <si>
    <t>M2459</t>
  </si>
  <si>
    <t>Ancoragem passiva aderente para lajes para 3 cordoalhas - D = 15,2 mm</t>
  </si>
  <si>
    <t>M2460</t>
  </si>
  <si>
    <t>Ancoragem passiva aderente para lajes para 4 cordoalhas - D = 12,7 mm</t>
  </si>
  <si>
    <t>M2461</t>
  </si>
  <si>
    <t>Ancoragem passiva aderente para lajes para 4 cordoalhas - D = 15,2 mm</t>
  </si>
  <si>
    <t>M2462</t>
  </si>
  <si>
    <t>Mangueira cristal trançada de PVC com pressão de trabalho de 1,50 MPa (250 psi) - D = 19,0 mm (3/4")</t>
  </si>
  <si>
    <t>M2465</t>
  </si>
  <si>
    <t>Bainha metálica para protensão - D = 40 mm</t>
  </si>
  <si>
    <t>M2466</t>
  </si>
  <si>
    <t>Bainha metálica para protensão - D = 45 mm</t>
  </si>
  <si>
    <t>M2467</t>
  </si>
  <si>
    <t>Bainha metálica para protensão - D = 50 mm</t>
  </si>
  <si>
    <t>M2468</t>
  </si>
  <si>
    <t>Bainha metálica para protensão - D = 55 mm</t>
  </si>
  <si>
    <t>M2469</t>
  </si>
  <si>
    <t>Bainha metálica para protensão - D = 60 mm</t>
  </si>
  <si>
    <t>M2470</t>
  </si>
  <si>
    <t>Bainha metálica para protensão - D = 65 mm</t>
  </si>
  <si>
    <t>M2471</t>
  </si>
  <si>
    <t>Bainha metálica para protensão - D = 70 mm</t>
  </si>
  <si>
    <t>M2472</t>
  </si>
  <si>
    <t>Bainha metálica para protensão - D = 75 mm</t>
  </si>
  <si>
    <t>M2473</t>
  </si>
  <si>
    <t>Bainha metálica para protensão - D = 80 mm</t>
  </si>
  <si>
    <t>M2474</t>
  </si>
  <si>
    <t>Bainha metálica para protensão - D = 85 mm</t>
  </si>
  <si>
    <t>M2475</t>
  </si>
  <si>
    <t>Bainha metálica para protensão - D = 90 mm</t>
  </si>
  <si>
    <t>M2476</t>
  </si>
  <si>
    <t>Bainha metálica para protensão - D = 95 mm</t>
  </si>
  <si>
    <t>M2477</t>
  </si>
  <si>
    <t>Bainha metálica para protensão - D = 100 mm</t>
  </si>
  <si>
    <t>M2478</t>
  </si>
  <si>
    <t>Bainha metálica para protensão - D = 110 mm</t>
  </si>
  <si>
    <t>M2479</t>
  </si>
  <si>
    <t>Bainha metálica para protensão - D = 120 mm</t>
  </si>
  <si>
    <t>M2480</t>
  </si>
  <si>
    <t>Bainha metálica para protensão - D = 130 mm</t>
  </si>
  <si>
    <t>M2481</t>
  </si>
  <si>
    <t>Bainha metálica ovalizada para protensão - seção de 19 x 36 mm</t>
  </si>
  <si>
    <t>M2482</t>
  </si>
  <si>
    <t>Bainha metálica ovalizada para protensão - seção de 19 x 48 mm</t>
  </si>
  <si>
    <t>M2483</t>
  </si>
  <si>
    <t>Bainha metálica ovalizada para protensão - seção de 19 x 62 mm</t>
  </si>
  <si>
    <t>M2484</t>
  </si>
  <si>
    <t>Bainha metálica ovalizada para protensão - seção de 22 x 32 mm</t>
  </si>
  <si>
    <t>M2485</t>
  </si>
  <si>
    <t>Bainha metálica ovalizada para protensão - seção de 22 x 55 mm</t>
  </si>
  <si>
    <t>M2486</t>
  </si>
  <si>
    <t>Bainha metálica ovalizada para protensão - seção de 22 x 73 mm</t>
  </si>
  <si>
    <t>M2487</t>
  </si>
  <si>
    <t>Espaçador plástico tipo centralizador carambola para grampo de barra de aço - D ≤ 25,4 mm</t>
  </si>
  <si>
    <t>M2488</t>
  </si>
  <si>
    <t>Cinta para elevação de cargas tipo Grab com 1 ramal, anel de suspensão e gancho - C = 3 m a 5 m, capacidade de carga de 5.000 kg, F. S. = 4:1</t>
  </si>
  <si>
    <t>M2489</t>
  </si>
  <si>
    <t>Cinta para elevação de cargas tipo Grab com 2 ramais, anel de suspensão e ganchos - C = 3 m a 5 m, capacidade de carga de 5.000 kg, F. S. = 4:1</t>
  </si>
  <si>
    <t>M2490</t>
  </si>
  <si>
    <t>Cinta para elevação de cargas tipo sling com 1 ramal - C = 2 m a 3 m, capacidade de carga de 1.000 kg, F. S. = 7:1</t>
  </si>
  <si>
    <t>M2500</t>
  </si>
  <si>
    <t>Chapa metálica corrugada galvanizada para tunnel liner - E = 2,2 mm e D = 1,2 m</t>
  </si>
  <si>
    <t>M2501</t>
  </si>
  <si>
    <t>Chapa metálica corrugada galvanizada para tunnel liner - E = 2,2 mm e D = 1,4 m</t>
  </si>
  <si>
    <t>M2502</t>
  </si>
  <si>
    <t>Chapa metálica corrugada galvanizada para tunnel liner - E = 2,2 mm e D = 1,6 m</t>
  </si>
  <si>
    <t>M2503</t>
  </si>
  <si>
    <t>Chapa metálica corrugada galvanizada para tunnel liner - E = 2,2 mm e D = 1,8 m</t>
  </si>
  <si>
    <t>M2504</t>
  </si>
  <si>
    <t>Chapa metálica corrugada galvanizada para tunnel liner - E = 2,2 mm e D = 2,0 m</t>
  </si>
  <si>
    <t>M2505</t>
  </si>
  <si>
    <t>Chapa metálica corrugada galvanizada para tunnel liner - E = 2,2 mm e D = 2,2 m</t>
  </si>
  <si>
    <t>M2506</t>
  </si>
  <si>
    <t>Chapa metálica corrugada galvanizada para tunnel liner - E = 2,2 mm e D = 2,4 m</t>
  </si>
  <si>
    <t>M2507</t>
  </si>
  <si>
    <t>Chapa metálica corrugada galvanizada para tunnel liner - E = 2,2 mm e D = 2,6 m</t>
  </si>
  <si>
    <t>M2508</t>
  </si>
  <si>
    <t>Chapa metálica corrugada galvanizada para tunnel liner - E = 2,2 mm e D = 2,8 m</t>
  </si>
  <si>
    <t>M2509</t>
  </si>
  <si>
    <t>Chapa metálica corrugada galvanizada para tunnel liner - E = 2,2 mm e D = 3,0 m</t>
  </si>
  <si>
    <t>M2510</t>
  </si>
  <si>
    <t>Chapa metálica corrugada galvanizada para tunnel liner - E = 2,7 mm e D = 3,2 m</t>
  </si>
  <si>
    <t>M2511</t>
  </si>
  <si>
    <t>Chapa metálica corrugada galvanizada para tunnel liner - E = 2,7 mm e D = 3,4 m</t>
  </si>
  <si>
    <t>M2512</t>
  </si>
  <si>
    <t>Chapa metálica corrugada galvanizada para tunnel liner - E = 2,7 mm e D = 3,6 m</t>
  </si>
  <si>
    <t>M2513</t>
  </si>
  <si>
    <t>Chapa metálica corrugada galvanizada para tunnel liner - E = 2,7 mm e D = 3,8 m</t>
  </si>
  <si>
    <t>M2514</t>
  </si>
  <si>
    <t>Chapa metálica corrugada galvanizada para tunnel liner - E = 2,7 mm e D = 4,0 m</t>
  </si>
  <si>
    <t>M2515</t>
  </si>
  <si>
    <t>Chapa metálica corrugada galvanizada para tunnel liner - E = 3,4 mm e D = 4,2 m</t>
  </si>
  <si>
    <t>M2516</t>
  </si>
  <si>
    <t>Chapa metálica corrugada galvanizada para tunnel liner - E = 3,4 mm e D = 4,4 m</t>
  </si>
  <si>
    <t>M2517</t>
  </si>
  <si>
    <t>Chapa metálica corrugada galvanizada para tunnel liner - E = 3,4 mm e D = 4,6 m</t>
  </si>
  <si>
    <t>M2518</t>
  </si>
  <si>
    <t>Chapa metálica corrugada galvanizada para tunnel liner - E = 3,9 mm e D = 4,8 m</t>
  </si>
  <si>
    <t>M2519</t>
  </si>
  <si>
    <t>Chapa metálica corrugada galvanizada para tunnel liner - E = 3,9 mm e D = 5,0 m</t>
  </si>
  <si>
    <t>M2520</t>
  </si>
  <si>
    <t>Chapa metálica corrugada galvanizada revestida com epóxi para tunnel liner - E = 2,2 mm e D = 1,2 m</t>
  </si>
  <si>
    <t>M2521</t>
  </si>
  <si>
    <t>Chapa metálica corrugada galvanizada revestida com epóxi para tunnel liner - E = 2,2 mm e D = 1,4 m</t>
  </si>
  <si>
    <t>M2522</t>
  </si>
  <si>
    <t>Chapa metálica corrugada galvanizada revestida com epóxi para tunnel liner - E = 2,2 mm e D = 1,6 m</t>
  </si>
  <si>
    <t>M2523</t>
  </si>
  <si>
    <t>Chapa metálica corrugada galvanizada revestida com epóxi para tunnel liner - E = 2,2 mm e D = 1,8 m</t>
  </si>
  <si>
    <t>M2524</t>
  </si>
  <si>
    <t>Chapa metálica corrugada galvanizada revestida com epóxi para tunnel liner - E = 2,2 mm e D = 2,0 m</t>
  </si>
  <si>
    <t>M2525</t>
  </si>
  <si>
    <t>Chapa metálica corrugada galvanizada revestida com epóxi para tunnel liner - E = 2,2 mm e D = 2,2 m</t>
  </si>
  <si>
    <t>M2526</t>
  </si>
  <si>
    <t>Chapa metálica corrugada galvanizada revestida com epóxi para tunnel liner - E = 2,2 mm e D = 2,4 m</t>
  </si>
  <si>
    <t>M2527</t>
  </si>
  <si>
    <t>Chapa metálica corrugada galvanizada revestida com epóxi para tunnel liner - E = 2,2 mm e D = 2,6 m</t>
  </si>
  <si>
    <t>M2528</t>
  </si>
  <si>
    <t>Chapa metálica corrugada galvanizada revestida com epóxi para tunnel liner - E = 2,2 mm e D = 2,8 m</t>
  </si>
  <si>
    <t>M2529</t>
  </si>
  <si>
    <t>Chapa metálica corrugada galvanizada revestida com epóxi para tunnel liner - E = 2,2 mm e D = 3,0 m</t>
  </si>
  <si>
    <t>M2530</t>
  </si>
  <si>
    <t>Chapa metálica corrugada galvanizada revestida com epóxi para tunnel liner - E = 2,7 mm e D = 3,2 m</t>
  </si>
  <si>
    <t>M2531</t>
  </si>
  <si>
    <t>Chapa múltipla metálica corrugada galvanizada tipo MP 100 ou similar - E = 1,60 mm e D = 0,60 m</t>
  </si>
  <si>
    <t>M2532</t>
  </si>
  <si>
    <t>Chapa múltipla metálica corrugada galvanizada tipo MP 100 ou similar - E = 1,60 mm e D = 0,70 m</t>
  </si>
  <si>
    <t>M2533</t>
  </si>
  <si>
    <t>Chapa múltipla metálica corrugada galvanizada tipo MP 100 ou similar - E = 1,60 mm e D = 0,80 m</t>
  </si>
  <si>
    <t>M2534</t>
  </si>
  <si>
    <t>Chapa múltipla metálica corrugada galvanizada tipo MP 100 ou similar - E = 1,60 mm e D = 0,90 m</t>
  </si>
  <si>
    <t>M2535</t>
  </si>
  <si>
    <t>Chapa múltipla metálica corrugada galvanizada tipo MP 100 ou similar - E = 1,60 mm e D = 1,00 m</t>
  </si>
  <si>
    <t>M2536</t>
  </si>
  <si>
    <t>Chapa múltipla metálica corrugada galvanizada tipo MP 100 ou similar - E = 1,60 mm e D = 1,10 m</t>
  </si>
  <si>
    <t>M2537</t>
  </si>
  <si>
    <t>Chapa múltipla metálica corrugada galvanizada tipo MP 100 ou similar - E = 1,60 mm e D = 1,20 m</t>
  </si>
  <si>
    <t>M2538</t>
  </si>
  <si>
    <t>Chapa múltipla metálica corrugada galvanizada tipo MP 100 ou similar - E = 1,60 mm e D = 1,30 m</t>
  </si>
  <si>
    <t>M2539</t>
  </si>
  <si>
    <t>Chapa múltipla metálica corrugada galvanizada tipo MP 100 ou similar - E = 1,60 mm e D = 1,40 m</t>
  </si>
  <si>
    <t>M2540</t>
  </si>
  <si>
    <t>Chapa múltipla metálica corrugada galvanizada tipo MP 100 ou similar - E = 1,60 mm e D = 1,50 m</t>
  </si>
  <si>
    <t>M2541</t>
  </si>
  <si>
    <t>Chapa múltipla metálica corrugada galvanizada tipo MP 100 ou similar - E = 1,60 mm e D = 1,60 m</t>
  </si>
  <si>
    <t>M2542</t>
  </si>
  <si>
    <t>Chapa múltipla metálica corrugada galvanizada tipo MP 100 ou similar - E = 1,60 mm e D = 1,70 m</t>
  </si>
  <si>
    <t>M2543</t>
  </si>
  <si>
    <t>Chapa múltipla metálica corrugada galvanizada tipo MP 100 ou similar - E = 1,60 mm e D = 1,80 m</t>
  </si>
  <si>
    <t>M2544</t>
  </si>
  <si>
    <t>Chapa múltipla metálica corrugada galvanizada tipo MP 100 ou similar - E = 2,00 mm e D = 1,90 m</t>
  </si>
  <si>
    <t>M2545</t>
  </si>
  <si>
    <t>Chapa múltipla metálica corrugada galvanizada tipo MP 100 ou similar - E = 2,00 mm e D = 2,00 m</t>
  </si>
  <si>
    <t>M2546</t>
  </si>
  <si>
    <t>Chapa múltipla metálica corrugada galvanizada tipo MP 100 ou similar - E = 2,00 mm e D = 2,10 m</t>
  </si>
  <si>
    <t>M2547</t>
  </si>
  <si>
    <t>Chapa múltipla metálica corrugada galvanizada tipo MP 100 ou similar - E = 2,00 mm e D = 2,20 m</t>
  </si>
  <si>
    <t>M2548</t>
  </si>
  <si>
    <t>Chapa múltipla metálica corrugada galvanizada tipo MP 100 ou similar - E = 2,00 mm e D = 2,30 m</t>
  </si>
  <si>
    <t>M2549</t>
  </si>
  <si>
    <t>Chapa múltipla metálica corrugada galvanizada tipo MP 100 ou similar - E = 2,70 mm e D = 2,40 m</t>
  </si>
  <si>
    <t>M2550</t>
  </si>
  <si>
    <t>Chapa múltipla metálica corrugada galvanizada tipo MP 100 ou similar - E = 3,40 mm e D = 2,50 m</t>
  </si>
  <si>
    <t>M2551</t>
  </si>
  <si>
    <t>Chapa múltipla metálica corrugada galvanizada tipo MP 100 ou similar - E = 3,40 mm e D = 2,60 m</t>
  </si>
  <si>
    <t>M2552</t>
  </si>
  <si>
    <t>Chapa múltipla metálica corrugada galvanizada tipo MP 100 ou similar - E = 3,40 mm e D = 2,70 m</t>
  </si>
  <si>
    <t>M2553</t>
  </si>
  <si>
    <t>Chapa múltipla metálica corrugada galvanizada tipo MP 100 ou similar - E = 3,40 mm e D = 2,80 m</t>
  </si>
  <si>
    <t>M2554</t>
  </si>
  <si>
    <t>Chapa múltipla metálica corrugada galvanizada tipo MP 152 ou similar - E = 2,70 mm e D = 1,50 m</t>
  </si>
  <si>
    <t>M2555</t>
  </si>
  <si>
    <t>Chapa múltipla metálica corrugada galvanizada tipo MP 152 ou similar - E = 2,70 mm e D = 1,80 m</t>
  </si>
  <si>
    <t>M2556</t>
  </si>
  <si>
    <t>Chapa múltipla metálica corrugada galvanizada tipo MP 152 ou similar - E = 2,70 mm e D = 1,90 m</t>
  </si>
  <si>
    <t>M2557</t>
  </si>
  <si>
    <t>Chapa múltipla metálica corrugada galvanizada tipo MP 152 ou similar - E = 2,70 mm e D = 2,15 m</t>
  </si>
  <si>
    <t>M2558</t>
  </si>
  <si>
    <t>Chapa múltipla metálica corrugada galvanizada tipo MP 152 ou similar - E = 2,70 mm e D = 2,30 m</t>
  </si>
  <si>
    <t>M2559</t>
  </si>
  <si>
    <t>Chapa múltipla metálica corrugada galvanizada tipo MP 152 ou similar - E = 2,70 mm e D = 2,65 m</t>
  </si>
  <si>
    <t>M2560</t>
  </si>
  <si>
    <t>Chapa múltipla metálica corrugada galvanizada tipo MP 152 ou similar - E = 2,70 mm e D = 3,05 m</t>
  </si>
  <si>
    <t>M2561</t>
  </si>
  <si>
    <t>Chapa múltipla metálica corrugada galvanizada tipo MP 152 ou similar - E = 2,70 mm e D = 3,20 m</t>
  </si>
  <si>
    <t>M2562</t>
  </si>
  <si>
    <t>Chapa múltipla metálica corrugada galvanizada tipo MP 152 ou similar - E = 2,70 mm e D = 3,40 m</t>
  </si>
  <si>
    <t>M2563</t>
  </si>
  <si>
    <t>Chapa múltipla metálica corrugada galvanizada tipo MP 152 ou similar - E = 2,70 mm e D = 3,65 m</t>
  </si>
  <si>
    <t>M2564</t>
  </si>
  <si>
    <t>Chapa múltipla metálica corrugada galvanizada tipo MP 152 ou similar - E = 2,70 mm e D = 3,80 m</t>
  </si>
  <si>
    <t>M2565</t>
  </si>
  <si>
    <t>Chapa múltipla metálica corrugada galvanizada tipo MP 152 ou similar - E = 2,70 mm e D = 4,20 m</t>
  </si>
  <si>
    <t>M2566</t>
  </si>
  <si>
    <t>Chapa múltipla metálica corrugada galvanizada tipo MP 152 ou similar - E = 2,70 mm e D = 4,60 m</t>
  </si>
  <si>
    <t>M2567</t>
  </si>
  <si>
    <t>Chapa múltipla metálica corrugada galvanizada tipo MP 152 ou similar - E = 3,40 mm e D = 4,80 m</t>
  </si>
  <si>
    <t>M2568</t>
  </si>
  <si>
    <t>Chapa múltipla metálica corrugada galvanizada tipo MP 152 ou similar - E = 3,40 mm e D = 5,00 m</t>
  </si>
  <si>
    <t>M2569</t>
  </si>
  <si>
    <t>Chapa múltipla metálica corrugada galvanizada tipo MP 152 ou similar - E = 3,90 mm e D = 5,35 m</t>
  </si>
  <si>
    <t>M2570</t>
  </si>
  <si>
    <t>Chapa múltipla metálica corrugada galvanizada tipo MP 152 ou similar - E = 3,90 mm e D = 5,70 m</t>
  </si>
  <si>
    <t>M2571</t>
  </si>
  <si>
    <t>Chapa múltipla metálica corrugada galvanizada tipo MP 152 ou similar - E = 4,70 mm e D = 6,10 m</t>
  </si>
  <si>
    <t>M2572</t>
  </si>
  <si>
    <t>Chapa múltipla metálica corrugada galvanizada tipo MP 152 ou similar - E = 6,40 mm e D = 6,50 m</t>
  </si>
  <si>
    <t>M2573</t>
  </si>
  <si>
    <t>Chapa múltipla metálica corrugada galvanizada tipo MP 152 ou similar - E = 6,40 mm e D = 6,85 m</t>
  </si>
  <si>
    <t>M2574</t>
  </si>
  <si>
    <t>Chapa múltipla metálica corrugada galvanizada tipo MP 152 ou similar - E = 6,40 mm e D = 7,25 m</t>
  </si>
  <si>
    <t>M2580</t>
  </si>
  <si>
    <t>Parafuso de cabeça sextavada em aço galvanizado com porca e arruela de pressão - D = 7,938 mm (5/16")</t>
  </si>
  <si>
    <t>M2585</t>
  </si>
  <si>
    <t>Tirante de barra de aço - tensão de escoamento = 520 MPa, tensão de ruptura = 690 MPa e D = 25 mm</t>
  </si>
  <si>
    <t>M2586</t>
  </si>
  <si>
    <t>Tirante de barra de aço - tensão de escoamento = 700 MPa, tensão de ruptura = 800 MPa e D = 19 mm</t>
  </si>
  <si>
    <t>M2587</t>
  </si>
  <si>
    <t>Tirante de barra de aço - tensão de escoamento = 700 MPa, tensão de ruptura = 800 MPa e D = 22 mm</t>
  </si>
  <si>
    <t>M2588</t>
  </si>
  <si>
    <t>Tirante de barra de aço - tensão de escoamento = 700 MPa, tensão de ruptura = 800 MPa e D = 25 mm</t>
  </si>
  <si>
    <t>M2589</t>
  </si>
  <si>
    <t>Tirante de barra de aço - tensão de escoamento = 700 MPa, tensão de ruptura = 800 MPa e D = 32 mm</t>
  </si>
  <si>
    <t>M2590</t>
  </si>
  <si>
    <t>Tirante de barra de aço - tensão de escoamento = 700 MPa, tensão de ruptura = 800 MPa e D = 36 mm</t>
  </si>
  <si>
    <t>M2591</t>
  </si>
  <si>
    <t>Luva em aço para emenda de tirantes - D = 73 mm e C = 150 mm</t>
  </si>
  <si>
    <t>M2597</t>
  </si>
  <si>
    <t>Concreto usinado - fck = 40 MPa (comercial)</t>
  </si>
  <si>
    <t>M2598</t>
  </si>
  <si>
    <t>Concreto usinado - fck = 45 MPa (comercial)</t>
  </si>
  <si>
    <t>M2599</t>
  </si>
  <si>
    <t>Concreto usinado - fck = 50 MPa (comercial)</t>
  </si>
  <si>
    <t>M2601</t>
  </si>
  <si>
    <t>Aparelho de apoio metálico esférico fixo com 4 chumbadores e capacidade de 1.000 kN</t>
  </si>
  <si>
    <t>M2602</t>
  </si>
  <si>
    <t>Aparelho de apoio metálico esférico unidirecional com 4 chumbadores e capacidade de 1.500 kN</t>
  </si>
  <si>
    <t>M2603</t>
  </si>
  <si>
    <t>Aparelho de apoio metálico esférico fixo com 4 chumbadores e capacidade de 1.500 kN</t>
  </si>
  <si>
    <t>M2604</t>
  </si>
  <si>
    <t>Aparelho de apoio metálico esférico fixo com 4 chumbadores e capacidade de 2.000 kN</t>
  </si>
  <si>
    <t>M2605</t>
  </si>
  <si>
    <t>Aparelho de apoio metálico esférico fixo com 4 chumbadores e capacidade de 2.500 kN</t>
  </si>
  <si>
    <t>M2606</t>
  </si>
  <si>
    <t>Aparelho de apoio metálico esférico fixo com 4 chumbadores e capacidade de 3.000 kN</t>
  </si>
  <si>
    <t>M2607</t>
  </si>
  <si>
    <t>Aparelho de apoio metálico esférico fixo com 4 chumbadores e capacidade de 3.500 kN</t>
  </si>
  <si>
    <t>M2608</t>
  </si>
  <si>
    <t>Aparelho de apoio metálico esférico fixo com 4 chumbadores e capacidade de 4.000 kN</t>
  </si>
  <si>
    <t>M2609</t>
  </si>
  <si>
    <t>Aparelho de apoio metálico esférico unidirecional com 4 chumbadores e capacidade de 1.000 kN</t>
  </si>
  <si>
    <t>M2610</t>
  </si>
  <si>
    <t>Aparelho de apoio metálico esférico unidirecional com 4 chumbadores e capacidade de 2.000 kN</t>
  </si>
  <si>
    <t>M2611</t>
  </si>
  <si>
    <t>Aparelho de apoio metálico esférico unidirecional com 4 chumbadores e capacidade de 2.500 kN</t>
  </si>
  <si>
    <t>M2612</t>
  </si>
  <si>
    <t>Aparelho de apoio metálico esférico unidirecional com 4 chumbadores e capacidade de 3.000 kN</t>
  </si>
  <si>
    <t>M2613</t>
  </si>
  <si>
    <t>Aparelho de apoio metálico esférico unidirecional com 4 chumbadores e capacidade de 3.500 kN</t>
  </si>
  <si>
    <t>M2614</t>
  </si>
  <si>
    <t>Aparelho de apoio metálico esférico unidirecional com 4 chumbadores e capacidade de 4.000 kN</t>
  </si>
  <si>
    <t>M2615</t>
  </si>
  <si>
    <t>Aparelho de apoio metálico esférico fixo com 4 chumbadores e capacidade de 4.500 kN</t>
  </si>
  <si>
    <t>M2616</t>
  </si>
  <si>
    <t>Aparelho de apoio metálico esférico fixo com 4 chumbadores e capacidade de 5.000 kN</t>
  </si>
  <si>
    <t>M2617</t>
  </si>
  <si>
    <t>Aparelho de apoio metálico esférico fixo com 4 chumbadores e capacidade de 5.500 kN</t>
  </si>
  <si>
    <t>M2618</t>
  </si>
  <si>
    <t>Aparelho de apoio metálico esférico fixo com 4 chumbadores e capacidade de 6.000 kN</t>
  </si>
  <si>
    <t>M2619</t>
  </si>
  <si>
    <t>Aparelho de apoio metálico esférico fixo com 4 chumbadores e capacidade de 6.500 kN</t>
  </si>
  <si>
    <t>M2620</t>
  </si>
  <si>
    <t>Aparelho de apoio metálico esférico fixo com 4 chumbadores e capacidade de 7.000 kN</t>
  </si>
  <si>
    <t>M2621</t>
  </si>
  <si>
    <t>Aparelho de apoio metálico esférico fixo com 4 chumbadores e capacidade de 7.500 kN</t>
  </si>
  <si>
    <t>M2622</t>
  </si>
  <si>
    <t>Aparelho de apoio metálico esférico fixo com 4 chumbadores e capacidade de 8.000 kN</t>
  </si>
  <si>
    <t>M2623</t>
  </si>
  <si>
    <t>Grelha metálica para boca de lobo com capacidade de até 300 kN - C = 0,90 m e L = 0,30 m</t>
  </si>
  <si>
    <t>M2624</t>
  </si>
  <si>
    <t>Grelha de piso em PVC para passagem de pedestres - C = 50 cm e L = 13 cm</t>
  </si>
  <si>
    <t>M2625</t>
  </si>
  <si>
    <t>Marco em PVC para grelha de piso - L = 2,50 m</t>
  </si>
  <si>
    <t>M2626</t>
  </si>
  <si>
    <t>Grelha de piso em PVC para passagem de veículos de até 3 t - C = 50 cm e L = 13 cm</t>
  </si>
  <si>
    <t>M2627</t>
  </si>
  <si>
    <t>Grelha de piso em PVC para passagem de veículos de até 10 t - C = 50 cm e L = 13 cm</t>
  </si>
  <si>
    <t>M2628</t>
  </si>
  <si>
    <t>Grelha de piso em PVC para passagem de pedestres - C = 50 cm e L = 20 cm</t>
  </si>
  <si>
    <t>M2629</t>
  </si>
  <si>
    <t>Grelha de piso em PVC para passagem de veículos de até 3 t - C = 50 cm e L = 20 cm</t>
  </si>
  <si>
    <t>M2631</t>
  </si>
  <si>
    <t>Grelha metálica para canaletas - C = 1,00 m e L = 0,10 m</t>
  </si>
  <si>
    <t>M2632</t>
  </si>
  <si>
    <t>Grelha metálica para canaletas - C = 1,00 m e L = 0,15 m</t>
  </si>
  <si>
    <t>M2633</t>
  </si>
  <si>
    <t>Porta-grelha metálica - C = 1,00 m e L = 0,15 m</t>
  </si>
  <si>
    <t>M2634</t>
  </si>
  <si>
    <t>Grelha metálica para canaletas - C = 1,00 m e L = 0,20 m</t>
  </si>
  <si>
    <t>M2635</t>
  </si>
  <si>
    <t>Porta-grelha metálica - C = 1,00 m e L = 0,20 m</t>
  </si>
  <si>
    <t>M2636</t>
  </si>
  <si>
    <t>Porta-grelha metálica - C = 1,00 m e L = 0,10 m</t>
  </si>
  <si>
    <t>M2637</t>
  </si>
  <si>
    <t>Aparelho de apoio metálico esférico fixo com 4 chumbadores e capacidade de 8.500 kN</t>
  </si>
  <si>
    <t>M2638</t>
  </si>
  <si>
    <t>Aparelho de apoio metálico esférico fixo com 4 chumbadores e capacidade de 9.000 kN</t>
  </si>
  <si>
    <t>M2639</t>
  </si>
  <si>
    <t>Aparelho de apoio metálico esférico fixo com 4 chumbadores e capacidade de 9.500 kN</t>
  </si>
  <si>
    <t>M2640</t>
  </si>
  <si>
    <t>Aparelho de apoio metálico esférico fixo com 4 chumbadores e capacidade de 10.000 kN</t>
  </si>
  <si>
    <t>M2641</t>
  </si>
  <si>
    <t>Aparelho de apoio metálico esférico unidirecional com 4 chumbadores e capacidade de 4.500 kN</t>
  </si>
  <si>
    <t>M2642</t>
  </si>
  <si>
    <t>Aparelho de apoio metálico esférico unidirecional com 4 chumbadores e capacidade de 5.000 kN</t>
  </si>
  <si>
    <t>M2643</t>
  </si>
  <si>
    <t>Aparelho de apoio metálico esférico unidirecional com 4 chumbadores e capacidade de 5.500 kN</t>
  </si>
  <si>
    <t>M2644</t>
  </si>
  <si>
    <t>Aparelho de apoio metálico esférico unidirecional com 4 chumbadores e capacidade de 6.000 kN</t>
  </si>
  <si>
    <t>M2645</t>
  </si>
  <si>
    <t>Aparelho de apoio metálico esférico unidirecional com 4 chumbadores e capacidade de 6.500 kN</t>
  </si>
  <si>
    <t>M2646</t>
  </si>
  <si>
    <t>Aparelho de apoio metálico esférico unidirecional com 4 chumbadores e capacidade de 7.000 kN</t>
  </si>
  <si>
    <t>M2647</t>
  </si>
  <si>
    <t>Aparelho de apoio metálico esférico unidirecional com 4 chumbadores e capacidade de 7.500 kN</t>
  </si>
  <si>
    <t>M2648</t>
  </si>
  <si>
    <t>Fincapino de ação direta e pino com furo - D = 6,35 mm (1/4")</t>
  </si>
  <si>
    <t>M2649</t>
  </si>
  <si>
    <t>Aparelho de apoio metálico esférico unidirecional com 4 chumbadores e capacidade de 8.000 kN</t>
  </si>
  <si>
    <t>M2650</t>
  </si>
  <si>
    <t>Aparelho de apoio metálico esférico unidirecional com 4 chumbadores e capacidade de 8.500 kN</t>
  </si>
  <si>
    <t>M2651</t>
  </si>
  <si>
    <t>Chapa múltipla metálica corrugada revestida em epóxi tipo MP 100 ou similar - E = 1,60 mm e D = 0,60 m</t>
  </si>
  <si>
    <t>M2652</t>
  </si>
  <si>
    <t>Chapa múltipla metálica corrugada revestida em epóxi tipo MP 100 ou similar - E = 1,60 mm e D = 0,70 m</t>
  </si>
  <si>
    <t>M2653</t>
  </si>
  <si>
    <t>Chapa múltipla metálica corrugada revestida em epóxi tipo MP 100 ou similar - E = 1,60 mm e D = 0,80 m</t>
  </si>
  <si>
    <t>M2654</t>
  </si>
  <si>
    <t>Chapa múltipla metálica corrugada revestida em epóxi tipo MP 100 ou similar - E = 1,60 mm e D = 0,90 m</t>
  </si>
  <si>
    <t>M2655</t>
  </si>
  <si>
    <t>Chapa múltipla metálica corrugada revestida em epóxi tipo MP 100 ou similar - E = 1,60 mm e D = 1,00 m</t>
  </si>
  <si>
    <t>M2656</t>
  </si>
  <si>
    <t>Chapa múltipla metálica corrugada revestida em epóxi tipo MP 100 ou similar - E = 1,60 mm e D = 1,10 m</t>
  </si>
  <si>
    <t>M2657</t>
  </si>
  <si>
    <t>Chapa múltipla metálica corrugada revestida em epóxi tipo MP 100 ou similar - E = 1,60 mm e D = 1,20 m</t>
  </si>
  <si>
    <t>M2658</t>
  </si>
  <si>
    <t>Chapa múltipla metálica corrugada revestida em epóxi tipo MP 100 ou similar - E = 1,60 mm e D = 1,30 m</t>
  </si>
  <si>
    <t>M2659</t>
  </si>
  <si>
    <t>Chapa múltipla metálica corrugada revestida em epóxi tipo MP 100 ou similar - E = 1,60 mm e D = 1,40 m</t>
  </si>
  <si>
    <t>M2660</t>
  </si>
  <si>
    <t>Chapa múltipla metálica corrugada revestida em epóxi tipo MP 100 ou similar - E = 1,60 mm e D = 1,50 m</t>
  </si>
  <si>
    <t>M2661</t>
  </si>
  <si>
    <t>Chapa múltipla metálica corrugada revestida em epóxi tipo MP 100 ou similar - E = 1,60 mm e D = 1,60 m</t>
  </si>
  <si>
    <t>M2662</t>
  </si>
  <si>
    <t>Chapa múltipla metálica corrugada revestida em epóxi tipo MP 100 ou similar - E = 1,60 mm e D = 1,70 m</t>
  </si>
  <si>
    <t>M2663</t>
  </si>
  <si>
    <t>Chapa múltipla metálica corrugada revestida em epóxi tipo MP 100 ou similar - E = 1,60 mm e D = 1,80 m</t>
  </si>
  <si>
    <t>M2664</t>
  </si>
  <si>
    <t>Chapa múltipla metálica corrugada revestida em epóxi tipo MP 100 ou similar - E = 2,00 mm e D = 1,90 m</t>
  </si>
  <si>
    <t>M2665</t>
  </si>
  <si>
    <t>Chapa múltipla metálica corrugada revestida em epóxi tipo MP 100 ou similar - E = 2,00 mm e D = 2,00 m</t>
  </si>
  <si>
    <t>M2666</t>
  </si>
  <si>
    <t>Chapa múltipla metálica corrugada revestida em epóxi tipo MP 100 ou similar - E = 2,00 mm e D = 2,10 m</t>
  </si>
  <si>
    <t>M2667</t>
  </si>
  <si>
    <t>Chapa múltipla metálica corrugada revestida em epóxi tipo MP 100 ou similar - E = 2,00 mm e D = 2,20 m</t>
  </si>
  <si>
    <t>M2668</t>
  </si>
  <si>
    <t>Chapa múltipla metálica corrugada revestida em epóxi tipo MP 100 ou similar - E = 2,00 mm e D = 2,30 m</t>
  </si>
  <si>
    <t>M2669</t>
  </si>
  <si>
    <t>Chapa múltipla metálica corrugada revestida em epóxi tipo MP 100 ou similar - E = 2,70 mm e D = 2,40 m</t>
  </si>
  <si>
    <t>M2670</t>
  </si>
  <si>
    <t>Chapa múltipla metálica corrugada revestida em epóxi tipo MP 100 ou similar - E = 3,40 mm e D = 2,50 m</t>
  </si>
  <si>
    <t>M2671</t>
  </si>
  <si>
    <t>Chapa múltipla metálica corrugada revestida em epóxi tipo MP 100 ou similar - E = 3,40 mm e D = 2,60 m</t>
  </si>
  <si>
    <t>M2672</t>
  </si>
  <si>
    <t>Chapa múltipla metálica corrugada revestida em epóxi tipo MP 100 ou similar - E = 3,40 mm e D = 2,70 m</t>
  </si>
  <si>
    <t>M2673</t>
  </si>
  <si>
    <t>Chapa múltipla metálica corrugada revestida em epóxi tipo MP 100 ou similar - E = 3,40 mm e D = 2,80 m</t>
  </si>
  <si>
    <t>M2674</t>
  </si>
  <si>
    <t>Chapa múltipla metálica corrugada revestida em epóxi tipo MP 152 ou similar - E = 2,70 mm e D = 1,50 m</t>
  </si>
  <si>
    <t>M2675</t>
  </si>
  <si>
    <t>Chapa múltipla metálica corrugada revestida em epóxi tipo MP 152 ou similar - E = 2,70 mm e D = 1,80 m</t>
  </si>
  <si>
    <t>M2676</t>
  </si>
  <si>
    <t>Chapa múltipla metálica corrugada revestida em epóxi tipo MP 152 ou similar - E = 2,70 mm e D = 1,90 m</t>
  </si>
  <si>
    <t>M2677</t>
  </si>
  <si>
    <t>Chapa múltipla metálica corrugada revestida em epóxi tipo MP 152 ou similar - E = 2,70 mm e D = 2,15 m</t>
  </si>
  <si>
    <t>M2678</t>
  </si>
  <si>
    <t>Chapa múltipla metálica corrugada revestida em epóxi tipo MP 152 ou similar - E = 2,70 mm e D = 2,30 m</t>
  </si>
  <si>
    <t>M2679</t>
  </si>
  <si>
    <t>Chapa múltipla metálica corrugada revestida em epóxi tipo MP 152 ou similar - E = 2,70 mm e D = 2,65 m</t>
  </si>
  <si>
    <t>M2680</t>
  </si>
  <si>
    <t>Chapa múltipla metálica corrugada revestida em epóxi tipo MP 152 ou similar - E = 2,70 mm e D = 3,05 m</t>
  </si>
  <si>
    <t>M2681</t>
  </si>
  <si>
    <t>Chapa múltipla metálica corrugada revestida em epóxi tipo MP 152 ou similar - E = 2,70 mm e D = 3,20 m</t>
  </si>
  <si>
    <t>M2682</t>
  </si>
  <si>
    <t>Chapa múltipla metálica corrugada revestida em epóxi tipo MP 152 ou similar - E = 2,70 mm e D = 3,40 m</t>
  </si>
  <si>
    <t>M2683</t>
  </si>
  <si>
    <t>Chapa múltipla metálica corrugada revestida em epóxi tipo MP 152 ou similar - E = 2,70 mm e D = 3,65 m</t>
  </si>
  <si>
    <t>M2684</t>
  </si>
  <si>
    <t>Chapa múltipla metálica corrugada revestida em epóxi tipo MP 152 ou similar - E = 2,70 mm e D = 3,80 m</t>
  </si>
  <si>
    <t>M2685</t>
  </si>
  <si>
    <t>Chapa múltipla metálica corrugada revestida em epóxi tipo MP 152 ou similar - E = 2,70 mm e D = 4,20 m</t>
  </si>
  <si>
    <t>M2686</t>
  </si>
  <si>
    <t>Chapa múltipla metálica corrugada revestida em epóxi tipo MP 152 ou similar - E = 2,70 mm e D = 4,60 m</t>
  </si>
  <si>
    <t>M2687</t>
  </si>
  <si>
    <t>Chapa múltipla metálica corrugada revestida em epóxi tipo MP 152 ou similar - E = 3,40 mm e D = 4,80 m</t>
  </si>
  <si>
    <t>M2688</t>
  </si>
  <si>
    <t>Chapa múltipla metálica corrugada revestida em epóxi tipo MP 152 ou similar - E = 3,40 mm e D = 5,00 m</t>
  </si>
  <si>
    <t>M2689</t>
  </si>
  <si>
    <t>Chapa múltipla metálica corrugada revestida em epóxi tipo MP 152 ou similar - E = 3,90 mm e D = 5,35 m</t>
  </si>
  <si>
    <t>M2690</t>
  </si>
  <si>
    <t>Chapa múltipla metálica corrugada revestida em epóxi tipo MP 152 ou similar - E = 3,90 mm e D = 5,70 m</t>
  </si>
  <si>
    <t>M2691</t>
  </si>
  <si>
    <t>Chapa múltipla metálica corrugada revestida em epóxi tipo MP 152 ou similar - E = 4,70 mm e D = 6,10 m</t>
  </si>
  <si>
    <t>M2692</t>
  </si>
  <si>
    <t>Chapa múltipla metálica corrugada revestida em epóxi tipo MP 152 ou similar - E = 6,40 mm e D = 6,50 m</t>
  </si>
  <si>
    <t>M2693</t>
  </si>
  <si>
    <t>Chapa múltipla metálica corrugada revestida em epóxi tipo MP 152 ou similar - E = 6,40 mm e D = 6,85 m</t>
  </si>
  <si>
    <t>M2694</t>
  </si>
  <si>
    <t>Chapa múltipla metálica corrugada revestida em epóxi tipo MP 152 ou similar - E = 6,40 mm e D = 7,25 m</t>
  </si>
  <si>
    <t>M2695</t>
  </si>
  <si>
    <t>Aparelho de apoio metálico esférico unidirecional com 4 chumbadores e capacidade de 9.000 kN</t>
  </si>
  <si>
    <t>M2696</t>
  </si>
  <si>
    <t>Aparelho de apoio metálico esférico unidirecional com 4 chumbadores e capacidade de 9.500 kN</t>
  </si>
  <si>
    <t>M2697</t>
  </si>
  <si>
    <t>Aparelho de apoio metálico esférico unidirecional com 4 chumbadores e capacidade de 10.000 kN</t>
  </si>
  <si>
    <t>M2698</t>
  </si>
  <si>
    <t>Fincapino de ação indireta e pino liso - D = 6,35 mm (1/4")</t>
  </si>
  <si>
    <t>M2700</t>
  </si>
  <si>
    <t>Corpo de BSCC pré-moldado comercial - seção de 1,5 m x 1,5 m - tipo I</t>
  </si>
  <si>
    <t>M2701</t>
  </si>
  <si>
    <t>Corpo de BSCC pré-moldado comercial - seção de 1,5 m x 1,5 m - tipo II</t>
  </si>
  <si>
    <t>M2702</t>
  </si>
  <si>
    <t>Corpo de BSCC pré-moldado comercial - seção de 1,5 m x 1,5 m - tipo III</t>
  </si>
  <si>
    <t>M2703</t>
  </si>
  <si>
    <t>Corpo de BSCC pré-moldado comercial - seção de 1,5 m x 1,5 m - tipo IV</t>
  </si>
  <si>
    <t>M2704</t>
  </si>
  <si>
    <t>Corpo de BSCC pré-moldado comercial - seção de 1,5 m x 1,5 m - tipo V</t>
  </si>
  <si>
    <t>M2705</t>
  </si>
  <si>
    <t>Corpo de BSCC pré-moldado comercial - seção de 1,5 m x 1,5 m - tipo VI</t>
  </si>
  <si>
    <t>M2706</t>
  </si>
  <si>
    <t>Corpo de BSCC pré-moldado comercial - seção de 1,5 m x 1,5 m - tipo VII</t>
  </si>
  <si>
    <t>M2707</t>
  </si>
  <si>
    <t>Corpo de BSCC pré-moldado comercial - seção de 2,0 m x 2,0 m - tipo I</t>
  </si>
  <si>
    <t>M2708</t>
  </si>
  <si>
    <t>Corpo de BSCC pré-moldado comercial - seção de 2,0 m x 2,0 m - tipo II</t>
  </si>
  <si>
    <t>M2709</t>
  </si>
  <si>
    <t>Corpo de BSCC pré-moldado comercial - seção de 2,0 m x 2,0 m - tipo III</t>
  </si>
  <si>
    <t>M2710</t>
  </si>
  <si>
    <t>Corpo de BSCC pré-moldado comercial - seção de 2,0 m x 2,0 m - tipo IV</t>
  </si>
  <si>
    <t>M2711</t>
  </si>
  <si>
    <t>Corpo de BSCC pré-moldado comercial - seção de 2,0 m x 2,0 m - tipo V</t>
  </si>
  <si>
    <t>M2712</t>
  </si>
  <si>
    <t>Corpo de BSCC pré-moldado comercial - seção de 2,0 m x 2,0 m - tipo VI</t>
  </si>
  <si>
    <t>M2713</t>
  </si>
  <si>
    <t>Corpo de BSCC pré-moldado comercial - seção de 2,0 m x 2,0 m - tipo VII</t>
  </si>
  <si>
    <t>M2714</t>
  </si>
  <si>
    <t>Corpo de BSCC pré-moldado comercial - seção de 2,5 m x 2,5 m - tipo I</t>
  </si>
  <si>
    <t>M2715</t>
  </si>
  <si>
    <t>Corpo de BSCC pré-moldado comercial - seção de 2,5 m x 2,5 m - tipo II</t>
  </si>
  <si>
    <t>M2716</t>
  </si>
  <si>
    <t>Corpo de BSCC pré-moldado comercial - seção de 2,5 m x 2,5 m - tipo III</t>
  </si>
  <si>
    <t>M2717</t>
  </si>
  <si>
    <t>Corpo de BSCC pré-moldado comercial - seção de 2,5 m x 2,5 m - tipo IV</t>
  </si>
  <si>
    <t>M2718</t>
  </si>
  <si>
    <t>Corpo de BSCC pré-moldado comercial - seção de 2,5 m x 2,5 m - tipo V</t>
  </si>
  <si>
    <t>M2719</t>
  </si>
  <si>
    <t>Corpo de BSCC pré-moldado comercial - seção de 2,5 m x 2,5 m - tipo VI</t>
  </si>
  <si>
    <t>M2720</t>
  </si>
  <si>
    <t>Corpo de BSCC pré-moldado comercial - seção de 2,5 m x 2,5 m - tipo VII</t>
  </si>
  <si>
    <t>M2721</t>
  </si>
  <si>
    <t>Corpo de BSCC pré-moldado comercial - seção de 3,0 m x 3,0 m - tipo I</t>
  </si>
  <si>
    <t>M2722</t>
  </si>
  <si>
    <t>Corpo de BSCC pré-moldado comercial - seção de 3,0 m x 3,0 m - tipo II</t>
  </si>
  <si>
    <t>M2723</t>
  </si>
  <si>
    <t>Corpo de BSCC pré-moldado comercial - seção de 3,0 m x 3,0 m - tipo III</t>
  </si>
  <si>
    <t>M2724</t>
  </si>
  <si>
    <t>Corpo de BSCC pré-moldado comercial - seção de 3,0 m x 3,0 m - tipo IV</t>
  </si>
  <si>
    <t>M2725</t>
  </si>
  <si>
    <t>Corpo de BSCC pré-moldado comercial - seção de 3,0 m x 3,0 m - tipo V</t>
  </si>
  <si>
    <t>M2726</t>
  </si>
  <si>
    <t>Corpo de BSCC pré-moldado comercial - seção de 3,0 m x 3,0 m - tipo VI</t>
  </si>
  <si>
    <t>M2727</t>
  </si>
  <si>
    <t>Corpo de BSCC pré-moldado comercial - seção de 3,0 m x 3,0 m - tipo VII</t>
  </si>
  <si>
    <t>M2728</t>
  </si>
  <si>
    <t>Corpo de BSCC pré-moldado comercial - seção canal de 1,5 m x 1,5 m</t>
  </si>
  <si>
    <t>M2729</t>
  </si>
  <si>
    <t>Corpo de BSCC pré-moldado comercial - seção canal de 2,0 m x 1,5 m</t>
  </si>
  <si>
    <t>M2730</t>
  </si>
  <si>
    <t>Corpo de BSCC pré-moldado comercial - seção canal de 2,0 m x 2,0 m - tipo I</t>
  </si>
  <si>
    <t>M2731</t>
  </si>
  <si>
    <t>Corpo de BSCC pré-moldado comercial - seção canal de 2,0 m x 2,0 m - tipo II</t>
  </si>
  <si>
    <t>M2732</t>
  </si>
  <si>
    <t>Corpo de BSCC pré-moldado comercial - seção canal de 2,5 m x 1,5 m</t>
  </si>
  <si>
    <t>M2733</t>
  </si>
  <si>
    <t>Corpo de BSCC pré-moldado comercial - seção canal de 2,5 m x 2,0 m - tipo I</t>
  </si>
  <si>
    <t>M2734</t>
  </si>
  <si>
    <t>Corpo de BSCC pré-moldado comercial - seção canal de 2,5 m x 2,0 m - tipo II</t>
  </si>
  <si>
    <t>M2735</t>
  </si>
  <si>
    <t>Corpo de BSCC pré-moldado comercial - seção canal de 3,0 m x 1,5 m</t>
  </si>
  <si>
    <t>M2736</t>
  </si>
  <si>
    <t>Corpo de BSCC pré-moldado comercial - seção canal de 3,0 m x 2,0 m - tipo I</t>
  </si>
  <si>
    <t>M2737</t>
  </si>
  <si>
    <t>Corpo de BSCC pré-moldado comercial - seção canal de 3,0 m x 2,0 m - tipo II</t>
  </si>
  <si>
    <t>M2738</t>
  </si>
  <si>
    <t>Aparelho de apoio metálico esférico multidirecional com 4 chumbadores e capacidade de 1.000 kN</t>
  </si>
  <si>
    <t>M2739</t>
  </si>
  <si>
    <t>Aparelho de apoio metálico esférico multidirecional com 4 chumbadores e capacidade de 1.500 kN</t>
  </si>
  <si>
    <t>M2740</t>
  </si>
  <si>
    <t>Aparelho de apoio metálico esférico multidirecional com 4 chumbadores e capacidade de 2.000 kN</t>
  </si>
  <si>
    <t>M2741</t>
  </si>
  <si>
    <t>Aparelho de apoio metálico esférico multidirecional com 4 chumbadores e capacidade de 2.500 kN</t>
  </si>
  <si>
    <t>M2742</t>
  </si>
  <si>
    <t>Aparelho de apoio metálico esférico multidirecional com 4 chumbadores e capacidade de 3.000 kN</t>
  </si>
  <si>
    <t>M2743</t>
  </si>
  <si>
    <t>Aparelho de apoio metálico esférico multidirecional com 4 chumbadores e capacidade de 3.500 kN</t>
  </si>
  <si>
    <t>M2744</t>
  </si>
  <si>
    <t>Aparelho de apoio metálico esférico multidirecional com 4 chumbadores e capacidade de 4.000 kN</t>
  </si>
  <si>
    <t>M2745</t>
  </si>
  <si>
    <t>Aparelho de apoio metálico esférico multidirecional com 4 chumbadores e capacidade de 4.500 kN</t>
  </si>
  <si>
    <t>M2746</t>
  </si>
  <si>
    <t>Aparelho de apoio metálico esférico multidirecional com 4 chumbadores e capacidade de 5.000 kN</t>
  </si>
  <si>
    <t>M2747</t>
  </si>
  <si>
    <t>Aparelho de apoio metálico esférico multidirecional com 4 chumbadores e capacidade de 5.500 kN</t>
  </si>
  <si>
    <t>M2748</t>
  </si>
  <si>
    <t>Aparelho de apoio metálico esférico multidirecional com 4 chumbadores e capacidade de 6.000 kN</t>
  </si>
  <si>
    <t>M2749</t>
  </si>
  <si>
    <t>Aparelho de apoio metálico esférico multidirecional com 4 chumbadores e capacidade de 6.500 kN</t>
  </si>
  <si>
    <t>M2750</t>
  </si>
  <si>
    <t>Aparelho de apoio metálico esférico multidirecional com 4 chumbadores e capacidade de 7.000 kN</t>
  </si>
  <si>
    <t>M2751</t>
  </si>
  <si>
    <t>Aparelho de apoio metálico esférico multidirecional com 4 chumbadores e capacidade de 7.500 kN</t>
  </si>
  <si>
    <t>M2752</t>
  </si>
  <si>
    <t>Aparelho de apoio metálico esférico multidirecional com 4 chumbadores e capacidade de 8.000 kN</t>
  </si>
  <si>
    <t>M2753</t>
  </si>
  <si>
    <t>Aparelho de apoio metálico esférico multidirecional com 4 chumbadores e capacidade de 8.500 kN</t>
  </si>
  <si>
    <t>M2754</t>
  </si>
  <si>
    <t>Aparelho de apoio metálico esférico multidirecional com 4 chumbadores e capacidade de 9.000 kN</t>
  </si>
  <si>
    <t>M2755</t>
  </si>
  <si>
    <t>Aparelho de apoio metálico esférico multidirecional com 4 chumbadores e capacidade de 9.500 kN</t>
  </si>
  <si>
    <t>M2756</t>
  </si>
  <si>
    <t>Aparelho de apoio metálico esférico multidirecional com 4 chumbadores e capacidade de 10.000 kN</t>
  </si>
  <si>
    <t>M2757</t>
  </si>
  <si>
    <t>Aparelho de apoio metálico elastomérico fixo com 4 chumbadores e capacidade de 700 kN</t>
  </si>
  <si>
    <t>M2758</t>
  </si>
  <si>
    <t>Aparelho de apoio metálico elastomérico fixo com 4 chumbadores e capacidade de 1.500 kN</t>
  </si>
  <si>
    <t>M2759</t>
  </si>
  <si>
    <t>Aparelho de apoio metálico elastomérico fixo com 4 chumbadores e capacidade de 2.500 kN</t>
  </si>
  <si>
    <t>M2760</t>
  </si>
  <si>
    <t>Aparelho de apoio metálico elastomérico fixo com 4 chumbadores e capacidade de 4.000 kN</t>
  </si>
  <si>
    <t>M2761</t>
  </si>
  <si>
    <t>Aparelho de apoio metálico elastomérico fixo com 4 chumbadores e capacidade de 5.500 kN</t>
  </si>
  <si>
    <t>M2762</t>
  </si>
  <si>
    <t>Aparelho de apoio metálico elastomérico fixo com 4 chumbadores e capacidade de 7.500 kN</t>
  </si>
  <si>
    <t>M2763</t>
  </si>
  <si>
    <t>Aparelho de apoio metálico elastomérico fixo com 4 chumbadores e capacidade de 10.000 kN</t>
  </si>
  <si>
    <t>M2764</t>
  </si>
  <si>
    <t>Aparelho de apoio metálico elastomérico unidirecional com 4 chumbadores e capacidade de 700 kN</t>
  </si>
  <si>
    <t>M2765</t>
  </si>
  <si>
    <t>Aparelho de apoio metálico elastomérico unidirecional com 4 chumbadores e capacidade de 1.500 kN</t>
  </si>
  <si>
    <t>M2766</t>
  </si>
  <si>
    <t>Aparelho de apoio metálico elastomérico unidirecional com 4 chumbadores e capacidade de 2.500 kN</t>
  </si>
  <si>
    <t>M2767</t>
  </si>
  <si>
    <t>Aparelho de apoio metálico elastomérico unidirecional com 4 chumbadores e capacidade de 4.000 kN</t>
  </si>
  <si>
    <t>M2768</t>
  </si>
  <si>
    <t>Aparelho de apoio metálico elastomérico unidirecional com 4 chumbadores e capacidade de 5.500 kN</t>
  </si>
  <si>
    <t>M2769</t>
  </si>
  <si>
    <t>Aparelho de apoio metálico elastomérico unidirecional com 4 chumbadores e capacidade de 7.500 kN</t>
  </si>
  <si>
    <t>M2770</t>
  </si>
  <si>
    <t>Aparelho de apoio metálico elastomérico unidirecional com 4 chumbadores e capacidade de 10.000 kN</t>
  </si>
  <si>
    <t>M2771</t>
  </si>
  <si>
    <t>Aparelho de apoio metálico elastomérico multidirecional com 4 chumbadores e capacidade de 700 kN</t>
  </si>
  <si>
    <t>M2772</t>
  </si>
  <si>
    <t>Aparelho de apoio metálico elastomérico multidirecional com 4 chumbadores e capacidade de 1.500 kN</t>
  </si>
  <si>
    <t>M2773</t>
  </si>
  <si>
    <t>Aparelho de apoio metálico elastomérico multidirecional com 4 chumbadores e capacidade de 2.500 kN</t>
  </si>
  <si>
    <t>M2774</t>
  </si>
  <si>
    <t>Aparelho de apoio metálico elastomérico multidirecional com 4 chumbadores e capacidade de 4.000 kN</t>
  </si>
  <si>
    <t>M2775</t>
  </si>
  <si>
    <t>Aparelho de apoio metálico elastomérico multidirecional com 4 chumbadores e capacidade de 5.500 kN</t>
  </si>
  <si>
    <t>M2776</t>
  </si>
  <si>
    <t>Aparelho de apoio metálico elastomérico multidirecional com 4 chumbadores e capacidade de 7.500 kN</t>
  </si>
  <si>
    <t>M2777</t>
  </si>
  <si>
    <t>Aparelho de apoio metálico elastomérico multidirecional com 4 chumbadores e capacidade de 10.000 kN</t>
  </si>
  <si>
    <t>M2780</t>
  </si>
  <si>
    <t>Chapa metálica corrugada galvanizada para tunnel liner - E = 2,7 mm e D = 1,2 m</t>
  </si>
  <si>
    <t>M2781</t>
  </si>
  <si>
    <t>Chapa metálica corrugada galvanizada para tunnel liner - E = 2,7 mm e D = 1,4 m</t>
  </si>
  <si>
    <t>M2782</t>
  </si>
  <si>
    <t>Chapa metálica corrugada galvanizada para tunnel liner - E = 2,7 mm e D = 1,6 m</t>
  </si>
  <si>
    <t>M2783</t>
  </si>
  <si>
    <t>Chapa metálica corrugada galvanizada para tunnel liner - E = 2,7 mm e D = 1,8 m</t>
  </si>
  <si>
    <t>M2784</t>
  </si>
  <si>
    <t>Chapa metálica corrugada galvanizada para tunnel liner - E = 2,7 mm e D = 2,0 m</t>
  </si>
  <si>
    <t>M2785</t>
  </si>
  <si>
    <t>Chapa metálica corrugada galvanizada para tunnel liner - E = 3,4 mm e D = 2,2 m</t>
  </si>
  <si>
    <t>M2786</t>
  </si>
  <si>
    <t>Chapa metálica corrugada galvanizada para tunnel liner - E = 3,4 mm e D = 2,4 m</t>
  </si>
  <si>
    <t>M2787</t>
  </si>
  <si>
    <t>Chapa metálica corrugada galvanizada para tunnel liner - E = 3,4 mm e D = 2,6 m</t>
  </si>
  <si>
    <t>M2788</t>
  </si>
  <si>
    <t>Chapa metálica corrugada galvanizada para tunnel liner - E = 3,4 mm e D = 2,8 m</t>
  </si>
  <si>
    <t>M2789</t>
  </si>
  <si>
    <t>Chapa metálica corrugada galvanizada para tunnel liner - E = 3,4 mm e D = 3,0 m</t>
  </si>
  <si>
    <t>M2790</t>
  </si>
  <si>
    <t>Chapa metálica corrugada galvanizada para tunnel liner - E = 3,4 mm e D = 3,2 m</t>
  </si>
  <si>
    <t>M2791</t>
  </si>
  <si>
    <t>Chapa metálica corrugada galvanizada para tunnel liner - E = 3,9 mm e D = 3,4 m</t>
  </si>
  <si>
    <t>M2792</t>
  </si>
  <si>
    <t>Chapa metálica corrugada galvanizada para tunnel liner - E = 3,9 mm e D = 3,6 m</t>
  </si>
  <si>
    <t>M2793</t>
  </si>
  <si>
    <t>Chapa metálica corrugada galvanizada para tunnel liner - E = 3,9 mm e D = 3,8 m</t>
  </si>
  <si>
    <t>M2794</t>
  </si>
  <si>
    <t>Chapa metálica corrugada galvanizada para tunnel liner - E = 3,9 mm e D = 4,0 m</t>
  </si>
  <si>
    <t>M2795</t>
  </si>
  <si>
    <t>Chapa metálica corrugada galvanizada para tunnel liner - E = 3,9 mm e D = 4,2 m</t>
  </si>
  <si>
    <t>M2796</t>
  </si>
  <si>
    <t>Chapa metálica corrugada galvanizada para tunnel liner - E = 3,9 mm e D = 4,4 m</t>
  </si>
  <si>
    <t>M2797</t>
  </si>
  <si>
    <t>Chapa metálica corrugada galvanizada para tunnel liner - E = 3,9 mm e D = 4,6 m</t>
  </si>
  <si>
    <t>M2798</t>
  </si>
  <si>
    <t>Chapa metálica corrugada galvanizada para tunnel liner - E = 4,7 mm e D = 4,8 m</t>
  </si>
  <si>
    <t>M2799</t>
  </si>
  <si>
    <t>Chapa metálica corrugada galvanizada para tunnel liner - E = 4,7 mm e D = 5,0 m</t>
  </si>
  <si>
    <t>M2800</t>
  </si>
  <si>
    <t>Chapa metálica corrugada galvanizada revestida com epóxi para tunnel liner - E = 2,7 mm e D = 1,2 m</t>
  </si>
  <si>
    <t>M2801</t>
  </si>
  <si>
    <t>Chapa metálica corrugada galvanizada revestida com epóxi para tunnel liner - E = 2,7 mm e D = 1,4 m</t>
  </si>
  <si>
    <t>M2802</t>
  </si>
  <si>
    <t>Chapa metálica corrugada galvanizada revestida com epóxi para tunnel liner - E = 2,7 mm e D = 1,6 m</t>
  </si>
  <si>
    <t>M2803</t>
  </si>
  <si>
    <t>Chapa metálica corrugada galvanizada revestida com epóxi para tunnel liner - E = 2,7 mm e D = 1,8 m</t>
  </si>
  <si>
    <t>M2804</t>
  </si>
  <si>
    <t>Chapa metálica corrugada galvanizada revestida com epóxi para tunnel liner - E = 2,7 mm e D = 2,0 m</t>
  </si>
  <si>
    <t>M2805</t>
  </si>
  <si>
    <t>Chapa metálica corrugada galvanizada revestida com epóxi para tunnel liner - E = 3,4 mm e D = 2,2 m</t>
  </si>
  <si>
    <t>M2806</t>
  </si>
  <si>
    <t>Chapa metálica corrugada galvanizada revestida com epóxi para tunnel liner - E = 3,4 mm e D = 2,4 m</t>
  </si>
  <si>
    <t>M2807</t>
  </si>
  <si>
    <t>Chapa metálica corrugada galvanizada revestida com epóxi para tunnel liner - E = 3,4 mm e D = 2,6 m</t>
  </si>
  <si>
    <t>M2808</t>
  </si>
  <si>
    <t>Chapa metálica corrugada galvanizada revestida com epóxi para tunnel liner - E = 3,4 mm e D = 2,8 m</t>
  </si>
  <si>
    <t>M2809</t>
  </si>
  <si>
    <t>Chapa metálica corrugada galvanizada revestida com epóxi para tunnel liner - E = 3,4 mm e D = 3,0 m</t>
  </si>
  <si>
    <t>M2810</t>
  </si>
  <si>
    <t>Chapa metálica corrugada galvanizada revestida com epóxi para tunnel liner - E = 3,4 mm e D = 3,2 m</t>
  </si>
  <si>
    <t>M2811</t>
  </si>
  <si>
    <t>Chapa múltipla metálica corrugada galvanizada tipo MP 152 lenticular ou similar - E = 2,70 mm, H = 1,40 m e vão = 1,95 m</t>
  </si>
  <si>
    <t>M2812</t>
  </si>
  <si>
    <t>Chapa múltipla metálica corrugada galvanizada tipo MP 152 lenticular ou similar - E = 2,70 mm, H = 1,50 m e vão = 2,15 m</t>
  </si>
  <si>
    <t>M2813</t>
  </si>
  <si>
    <t>Chapa múltipla metálica corrugada galvanizada tipo MP 152 lenticular ou similar - E = 2,70 mm, H = 1,60 m e vão = 2,30 m</t>
  </si>
  <si>
    <t>M2814</t>
  </si>
  <si>
    <t>Chapa múltipla metálica corrugada galvanizada tipo MP 152 lenticular ou similar - E = 2,70 mm, H = 1,65 m e vão = 2,55 m</t>
  </si>
  <si>
    <t>M2815</t>
  </si>
  <si>
    <t>Chapa múltipla metálica corrugada galvanizada tipo MP 152 lenticular ou similar - E = 2,70 mm, H = 1,85 m e vão = 2,70 m</t>
  </si>
  <si>
    <t>M2816</t>
  </si>
  <si>
    <t>Chapa múltipla metálica corrugada galvanizada tipo MP 152 lenticular ou similar - E = 2,70 mm, H = 1,90 m e vão = 2,75 m</t>
  </si>
  <si>
    <t>M2817</t>
  </si>
  <si>
    <t>Chapa múltipla metálica corrugada galvanizada tipo MP 152 lenticular ou similar - E = 2,70 mm, H = 2,00 m e vão = 3,00 m</t>
  </si>
  <si>
    <t>M2818</t>
  </si>
  <si>
    <t>Chapa múltipla metálica corrugada galvanizada tipo MP 152 lenticular ou similar - E = 2,70 mm, H = 2,10 m e vão = 3,20 m</t>
  </si>
  <si>
    <t>M2819</t>
  </si>
  <si>
    <t>Chapa múltipla metálica corrugada galvanizada tipo MP 152 lenticular ou similar - E = 2,70 mm, H = 2,15 m e vão = 3,35 m</t>
  </si>
  <si>
    <t>M2820</t>
  </si>
  <si>
    <t>Chapa múltipla metálica corrugada galvanizada tipo MP 152 lenticular ou similar - E = 2,70 mm, H = 2,25 m e vão = 3,55 m</t>
  </si>
  <si>
    <t>M2821</t>
  </si>
  <si>
    <t>Chapa múltipla metálica corrugada galvanizada tipo MP 152 lenticular ou similar - E = 2,70 mm, H = 2,35 m e vão = 3,70 m</t>
  </si>
  <si>
    <t>M2822</t>
  </si>
  <si>
    <t>Chapa múltipla metálica corrugada galvanizada tipo MP 152 lenticular ou similar - E = 2,70 mm, H = 2,45 m e vão = 3,90 m</t>
  </si>
  <si>
    <t>M2823</t>
  </si>
  <si>
    <t>Chapa múltipla metálica corrugada galvanizada tipo MP 152 lenticular ou similar - E = 2,70 mm, H = 2,55 m e vão = 4,00 m</t>
  </si>
  <si>
    <t>M2824</t>
  </si>
  <si>
    <t>Chapa múltipla metálica corrugada galvanizada tipo MP 152 lenticular ou similar - E = 2,70 mm, H = 2,80 m e vão = 4,15 m</t>
  </si>
  <si>
    <t>M2825</t>
  </si>
  <si>
    <t>Chapa múltipla metálica corrugada galvanizada tipo MP 152 lenticular ou similar - E = 2,70 mm, H = 2,90 m e vão = 4,40 m</t>
  </si>
  <si>
    <t>M2826</t>
  </si>
  <si>
    <t>Chapa múltipla metálica corrugada galvanizada tipo MP 152 lenticular ou similar - E = 2,70 mm, H = 3,00 m e vão = 4,60 m</t>
  </si>
  <si>
    <t>M2827</t>
  </si>
  <si>
    <t>Chapa múltipla metálica corrugada galvanizada tipo MP 152 lenticular ou similar - E = 3,40 mm, H = 3,05 m e vão = 4,80 m</t>
  </si>
  <si>
    <t>M2828</t>
  </si>
  <si>
    <t>Chapa múltipla metálica corrugada galvanizada tipo MP 152 lenticular ou similar - E = 3,40 mm, H = 3,15 m e vão = 5,05 m</t>
  </si>
  <si>
    <t>M2829</t>
  </si>
  <si>
    <t>Chapa múltipla metálica corrugada galvanizada tipo MP 152 lenticular ou similar - E = 3,40 mm, H = 3,25 m e vão = 5,25 m</t>
  </si>
  <si>
    <t>M2830</t>
  </si>
  <si>
    <t>Chapa múltipla metálica corrugada galvanizada tipo MP 152 lenticular ou similar - E = 3,90 mm, H = 3,35 m e vão = 5,45 m</t>
  </si>
  <si>
    <t>M2831</t>
  </si>
  <si>
    <t>Chapa múltipla metálica corrugada galvanizada tipo MP 152 lenticular ou similar - E = 3,90 mm, H = 3,40 m e vão = 5,60 m</t>
  </si>
  <si>
    <t>M2832</t>
  </si>
  <si>
    <t>Chapa múltipla metálica corrugada galvanizada tipo MP 152 lenticular ou similar - E = 4,70 mm, H = 3,50 m e vão = 5,80 m</t>
  </si>
  <si>
    <t>M2833</t>
  </si>
  <si>
    <t>Chapa múltipla metálica corrugada galvanizada tipo MP 152 lenticular ou similar - E = 4,70 mm, H = 3,55 m e vão = 5,90 m</t>
  </si>
  <si>
    <t>M2834</t>
  </si>
  <si>
    <t>Chapa múltipla metálica corrugada galvanizada tipo MP 152 lenticular ou similar - E = 4,70 mm, H = 3,65 m e vão = 6,10 m</t>
  </si>
  <si>
    <t>M2835</t>
  </si>
  <si>
    <t>Chapa múltipla metálica corrugada galvanizada tipo MP 152 lenticular ou similar - E = 4,70 mm, H = 3,65 m e vão = 6,25 m</t>
  </si>
  <si>
    <t>M2836</t>
  </si>
  <si>
    <t>Chapa múltipla metálica corrugada galvanizada tipo MP 152 lenticular ou similar - E = 6,40 mm, H = 3,75 m e vão = 6,40 m</t>
  </si>
  <si>
    <t>M2837</t>
  </si>
  <si>
    <t>Chapa múltipla metálica corrugada galvanizada tipo MP 152 lenticular ou similar - E = 6,40 mm, H = 3,85 m e vão = 6,60 m</t>
  </si>
  <si>
    <t>M2838</t>
  </si>
  <si>
    <t>Chapa múltipla metálica corrugada galvanizada tipo MP 152 ou similar para passagem de gado - E = 2,70 mm, H = 2,25 m e vão = 2,20 m</t>
  </si>
  <si>
    <t>M2839</t>
  </si>
  <si>
    <t>Chapa múltipla metálica corrugada galvanizada tipo MP 152 ou similar para passagem de gado - E = 2,70 mm, H = 3,10 m e vão = 2,90 m</t>
  </si>
  <si>
    <t>M2840</t>
  </si>
  <si>
    <t>Chapa múltipla metálica corrugada galvanizada tipo MP 152 ou similar para passagem inferior - E = 2,70 mm, H = 3,50 m e vão = 3,70 m</t>
  </si>
  <si>
    <t>M2841</t>
  </si>
  <si>
    <t>Chapa múltipla metálica corrugada galvanizada tipo MP 152 ou similar para passagem inferior - E = 2,70 mm, H = 3,60 m e vão = 3,90 m</t>
  </si>
  <si>
    <t>M2842</t>
  </si>
  <si>
    <t>Chapa múltipla metálica corrugada galvanizada tipo MP 152 ou similar para passagem inferior - E = 2,70 mm, H = 3,75 m e vão = 4,00 m</t>
  </si>
  <si>
    <t>M2843</t>
  </si>
  <si>
    <t>Chapa múltipla metálica corrugada galvanizada tipo MP 152 ou similar para passagem inferior - E = 2,70 mm, H = 3,90 m e vão = 4,20 m</t>
  </si>
  <si>
    <t>M2844</t>
  </si>
  <si>
    <t>Chapa múltipla metálica corrugada galvanizada tipo MP 152 ou similar para passagem inferior - E = 2,70 mm, H = 4,10 m e vão = 4,25 m</t>
  </si>
  <si>
    <t>M2845</t>
  </si>
  <si>
    <t>Chapa múltipla metálica corrugada galvanizada tipo MP 152 ou similar para passagem inferior - E = 2,70 mm, H = 4,25 m e vão = 4,40 m</t>
  </si>
  <si>
    <t>M2846</t>
  </si>
  <si>
    <t>Chapa múltipla metálica corrugada galvanizada tipo MP 152 ou similar para passagem inferior - E = 2,70 mm, H = 4,40 m e vão = 4,50 m</t>
  </si>
  <si>
    <t>M2847</t>
  </si>
  <si>
    <t>Chapa múltipla metálica corrugada galvanizada tipo MP 152 ou similar para passagem inferior - E = 3,40 mm, H = 4,50 m e vão = 4,70 m</t>
  </si>
  <si>
    <t>M2848</t>
  </si>
  <si>
    <t>Chapa múltipla metálica corrugada galvanizada tipo MP 152 ou similar para passagem inferior - E = 3,40 mm, H = 4,75 m e vão = 4,80 m</t>
  </si>
  <si>
    <t>M2849</t>
  </si>
  <si>
    <t>Chapa múltipla metálica corrugada galvanizada tipo MP 152 ou similar para passagem inferior - E = 3,40 mm, H = 4,85 m e vão = 5,00 m</t>
  </si>
  <si>
    <t>M2850</t>
  </si>
  <si>
    <t>Chapa múltipla metálica corrugada galvanizada tipo MP 152 ou similar para passagem inferior - E = 3,40 mm, H = 4,90 m e vão = 5,15 m</t>
  </si>
  <si>
    <t>M2851</t>
  </si>
  <si>
    <t>Chapa múltipla metálica corrugada galvanizada tipo MP 152 ou similar para passagem inferior - E = 3,40 mm, H = 5,00 m e vão = 5,25 m</t>
  </si>
  <si>
    <t>M2852</t>
  </si>
  <si>
    <t>Chapa múltipla metálica corrugada galvanizada tipo MP 152 ou similar para passagem inferior - E = 3,40 mm, H = 5,30 m e vão = 5,30 m</t>
  </si>
  <si>
    <t>M2853</t>
  </si>
  <si>
    <t>Chapa múltipla metálica corrugada galvanizada tipo MP 152 ou similar para passagem inferior - E = 3,90 mm, H = 5,25 m e vão = 5,65 m</t>
  </si>
  <si>
    <t>M2854</t>
  </si>
  <si>
    <t>Chapa múltipla metálica corrugada galvanizada tipo MP 152 ou similar para passagem inferior - E = 4,70 mm, H = 5,30 m e vão = 5,85 m</t>
  </si>
  <si>
    <t>M2855</t>
  </si>
  <si>
    <t>Chapa múltipla metálica corrugada galvanizada tipo MP 152 ou similar para passagem inferior - E = 4,70 mm, H = 5,45 m e vão = 6,00 m</t>
  </si>
  <si>
    <t>M2856</t>
  </si>
  <si>
    <t>Chapa múltipla metálica corrugada galvanizada tipo MP 152 ou similar para passagem inferior - E = 4,70 mm, H = 5,50 m e vão = 6,25 m</t>
  </si>
  <si>
    <t>M2857</t>
  </si>
  <si>
    <t>Chapa múltipla metálica corrugada galvanizada de arco alto tipo MP 152S ou similar - E = 4,70 mm, H = 2,77 m e vão = 6,12 m</t>
  </si>
  <si>
    <t>M2858</t>
  </si>
  <si>
    <t>Chapa múltipla metálica corrugada galvanizada de arco alto tipo MP 152S ou similar - E = 4,70 mm, H = 3,68 m e vão = 6,30 m</t>
  </si>
  <si>
    <t>M2859</t>
  </si>
  <si>
    <t>Chapa múltipla metálica corrugada galvanizada de arco alto tipo MP 152S ou similar - E = 4,70 mm, H = 3,56 m e vão = 6,55 m</t>
  </si>
  <si>
    <t>M2860</t>
  </si>
  <si>
    <t>Chapa múltipla metálica corrugada galvanizada de arco alto tipo MP 152S ou similar - E = 4,70 mm, H = 4,42 m e vão = 6,96 m</t>
  </si>
  <si>
    <t>M2861</t>
  </si>
  <si>
    <t>Chapa múltipla metálica corrugada galvanizada de arco alto tipo MP 152S ou similar - E = 4,70 mm, H = 3,61 m e vão = 6,78 m</t>
  </si>
  <si>
    <t>M2862</t>
  </si>
  <si>
    <t>Chapa múltipla metálica corrugada galvanizada de arco alto tipo MP 152S ou similar - E = 4,70 mm, H = 4,27 m e vão = 6,99 m</t>
  </si>
  <si>
    <t>M2863</t>
  </si>
  <si>
    <t>Chapa múltipla metálica corrugada galvanizada de arco alto tipo MP 152S ou similar - E = 4,70 mm, H = 3,63 m e vão = 7,01 m</t>
  </si>
  <si>
    <t>M2864</t>
  </si>
  <si>
    <t>Chapa múltipla metálica corrugada galvanizada de arco alto tipo MP 152S ou similar - E = 4,70 mm, H = 4,52 m e vão = 7,42 m</t>
  </si>
  <si>
    <t>M2865</t>
  </si>
  <si>
    <t>Chapa múltipla metálica corrugada galvanizada de arco alto tipo MP 152S ou similar - E = 4,70 mm, H = 3,68 m e vão = 7,24 m</t>
  </si>
  <si>
    <t>M2866</t>
  </si>
  <si>
    <t>Chapa múltipla metálica corrugada galvanizada de arco alto tipo MP 152S ou similar - E = 4,70 mm, H = 4,19 m e vão = 7,47 m</t>
  </si>
  <si>
    <t>M2867</t>
  </si>
  <si>
    <t>Chapa múltipla metálica corrugada galvanizada de arco alto tipo MP 152S ou similar - E = 4,70 mm, H = 4,60 m e vão = 7,85 m</t>
  </si>
  <si>
    <t>M2868</t>
  </si>
  <si>
    <t>Chapa múltipla metálica corrugada galvanizada de arco alto tipo MP 152S ou similar - E = 4,70 mm, H = 3,99 m e vão = 7,67 m</t>
  </si>
  <si>
    <t>M2869</t>
  </si>
  <si>
    <t>Chapa múltipla metálica corrugada galvanizada de arco alto tipo MP 152S ou similar - E = 4,70 mm, H = 4,65 m e vão = 8,08 m</t>
  </si>
  <si>
    <t>M2870</t>
  </si>
  <si>
    <t>Chapa múltipla metálica corrugada galvanizada de arco alto tipo MP 152S ou similar - E = 4,70 mm, H = 4,04 m e vão = 7,90 m</t>
  </si>
  <si>
    <t>M2871</t>
  </si>
  <si>
    <t>Chapa múltipla metálica corrugada galvanizada de arco alto tipo MP 152S ou similar - E = 4,70 mm, H = 4,70 m e vão = 8,31 m</t>
  </si>
  <si>
    <t>M2872</t>
  </si>
  <si>
    <t>Chapa múltipla metálica corrugada galvanizada de arco alto tipo MP 152S ou similar - E = 4,70 mm, H = 4,11 m e vão = 8,36 m</t>
  </si>
  <si>
    <t>M2873</t>
  </si>
  <si>
    <t>Chapa múltipla metálica corrugada galvanizada de arco alto tipo MP 152S ou similar - E = 4,70 mm, H = 5,00 m e vão = 8,97 m</t>
  </si>
  <si>
    <t>M2874</t>
  </si>
  <si>
    <t>Chapa múltipla metálica corrugada galvanizada de arco alto tipo MP 152S ou similar - E = 4,70 mm, H = 4,39 m e vão = 8,59 m</t>
  </si>
  <si>
    <t>M2875</t>
  </si>
  <si>
    <t>Chapa múltipla metálica corrugada galvanizada de arco alto tipo MP 152S ou similar - E = 4,70 mm, H = 5,49 m e vão = 9,17 m</t>
  </si>
  <si>
    <t>M2876</t>
  </si>
  <si>
    <t>Chapa múltipla metálica corrugada galvanizada de arco alto tipo MP 152S ou similar - E = 4,70 mm, H = 4,70 m e vão = 9,22 m</t>
  </si>
  <si>
    <t>M2877</t>
  </si>
  <si>
    <t>Chapa múltipla metálica corrugada galvanizada de arco alto tipo MP 152S ou similar - E = 4,70 mm, H = 5,59 m e vão = 9,63 m</t>
  </si>
  <si>
    <t>M2878</t>
  </si>
  <si>
    <t>Chapa múltipla metálica corrugada galvanizada de arco alto tipo MP 152S ou similar - E = 4,70 mm, H = 4,75 m e vão = 9,45 m</t>
  </si>
  <si>
    <t>M2879</t>
  </si>
  <si>
    <t>Chapa múltipla metálica corrugada galvanizada de arco alto tipo MP 152S ou similar - E = 4,70 mm, H = 5,41 m e vão = 9,65 m</t>
  </si>
  <si>
    <t>M2880</t>
  </si>
  <si>
    <t>Chapa múltipla metálica corrugada galvanizada de arco alto tipo MP 152S ou similar - E = 4,70 mm, H = 6,07 m e vão = 9,86 m</t>
  </si>
  <si>
    <t>M2881</t>
  </si>
  <si>
    <t>Chapa múltipla metálica corrugada galvanizada de arco alto tipo MP 152S ou similar - E = 4,70 mm, H = 5,23 m e vão = 9,68 m</t>
  </si>
  <si>
    <t>M2882</t>
  </si>
  <si>
    <t>Chapa múltipla metálica corrugada galvanizada de arco alto tipo MP 152S ou similar - E = 4,70 mm, H = 6,12 m e vão = 10,08 m</t>
  </si>
  <si>
    <t>M2883</t>
  </si>
  <si>
    <t>Chapa múltipla metálica corrugada galvanizada de arco alto tipo MP 152S ou similar - E = 4,70 mm, H = 5,28 m e vão = 9,91 m</t>
  </si>
  <si>
    <t>M2884</t>
  </si>
  <si>
    <t>Chapa múltipla metálica corrugada galvanizada de arco alto tipo MP 152S ou similar - E = 4,70 mm, H = 6,17 m e vão = 10,31 m</t>
  </si>
  <si>
    <t>M2885</t>
  </si>
  <si>
    <t>Chapa múltipla metálica corrugada galvanizada de arco alto tipo MP 152S ou similar - E = 4,70 mm, H = 5,38 m e vão = 10,36 m</t>
  </si>
  <si>
    <t>M2886</t>
  </si>
  <si>
    <t>Chapa múltipla metálica corrugada galvanizada de arco alto tipo MP 152S ou similar - E = 4,70 mm, H = 6,05 m e vão = 10,54 m</t>
  </si>
  <si>
    <t>M2887</t>
  </si>
  <si>
    <t>Chapa múltipla metálica corrugada galvanizada de arco alto tipo MP 152S ou similar - E = 4,70 mm, H = 6,48 m e vão = 10,74 m</t>
  </si>
  <si>
    <t>M2888</t>
  </si>
  <si>
    <t>Chapa múltipla metálica corrugada galvanizada de arco alto tipo MP 152S ou similar - E = 4,70 mm, H = 7,12 m e vão = 11,35 m</t>
  </si>
  <si>
    <t>M2889</t>
  </si>
  <si>
    <t>Chapa múltipla metálica corrugada galvanizada de arco alto tipo MP 152S ou similar - E = 6,40 mm, H = 5,41 m e vão = 10,57 m</t>
  </si>
  <si>
    <t>M2890</t>
  </si>
  <si>
    <t>Chapa múltipla metálica corrugada galvanizada de arco alto tipo MP 152S ou similar - E = 6,40 mm, H = 6,10 m e vão = 10,77 m</t>
  </si>
  <si>
    <t>M2891</t>
  </si>
  <si>
    <t>Chapa múltipla metálica corrugada galvanizada de arco alto tipo MP 152S ou similar - E = 6,40 mm, H = 6,53 m e vão = 10,97 m</t>
  </si>
  <si>
    <t>M2892</t>
  </si>
  <si>
    <t>Chapa múltipla metálica corrugada galvanizada de arco alto tipo MP 152S ou similar - E = 6,40 mm, H = 7,16 m e vão = 11,58 m</t>
  </si>
  <si>
    <t>M2893</t>
  </si>
  <si>
    <t>Chapa múltipla metálica corrugada galvanizada tipo MP 152S ovoide ou similar - E = 4,70 mm, H = 7,82 m e vão = 7,21 m</t>
  </si>
  <si>
    <t>M2894</t>
  </si>
  <si>
    <t>Chapa múltipla metálica corrugada galvanizada tipo MP 152S ovoide ou similar - E = 4,70 mm, H = 7,87 m e vão = 7,31 m</t>
  </si>
  <si>
    <t>M2895</t>
  </si>
  <si>
    <t>Chapa múltipla metálica corrugada galvanizada tipo MP 152S ovoide ou similar - E = 4,70 mm, H = 7,90 m e vão = 7,77 m</t>
  </si>
  <si>
    <t>M2896</t>
  </si>
  <si>
    <t>Chapa múltipla metálica corrugada galvanizada tipo MP 152S ovoide ou similar - E = 4,70 mm, H = 8,44 m e vão = 7,57 m</t>
  </si>
  <si>
    <t>M2897</t>
  </si>
  <si>
    <t>Chapa múltipla metálica corrugada galvanizada tipo MP 152S ovoide ou similar - E = 4,70 mm, H = 8,23 m e vão = 8,36 m</t>
  </si>
  <si>
    <t>M2898</t>
  </si>
  <si>
    <t>Chapa múltipla metálica corrugada galvanizada tipo MP 152S ovoide ou similar - E = 4,70 mm, H = 8,01 m e vão = 8,13 m</t>
  </si>
  <si>
    <t>M2899</t>
  </si>
  <si>
    <t>Chapa múltipla metálica corrugada galvanizada tipo MP 152S ovoide ou similar - E = 4,70 mm, H = 8,48 m e vão = 8,56 m</t>
  </si>
  <si>
    <t>M2900</t>
  </si>
  <si>
    <t>Chapa múltipla metálica corrugada galvanizada tipo MP 152S ovoide ou similar - E = 4,70 mm, H = 9,32 m e vão = 8,71 m</t>
  </si>
  <si>
    <t>M2901</t>
  </si>
  <si>
    <t>Chapa múltipla metálica corrugada galvanizada tipo MP 152S ovoide ou similar - E = 4,70 mm, H = 9,04 m e vão = 9,15 m</t>
  </si>
  <si>
    <t>M2902</t>
  </si>
  <si>
    <t>Chapa múltipla metálica corrugada galvanizada tipo MP 152S ovoide ou similar - E = 4,70 mm, H = 9,50 m e vão = 9,15 m</t>
  </si>
  <si>
    <t>M2908</t>
  </si>
  <si>
    <t>Terminal absorvedor de energia de abertura com nível de contenção TL3 para defensa metálica</t>
  </si>
  <si>
    <t>M2979</t>
  </si>
  <si>
    <t>Chumbador em aço CA 25</t>
  </si>
  <si>
    <t>M3089</t>
  </si>
  <si>
    <t>Arame liso em aço galvanizado - D = 1,24 mm (18 BWG)</t>
  </si>
  <si>
    <t>M3091</t>
  </si>
  <si>
    <t>Porca sextavada em aço para ancoragem de tirantes - D = 38 mm e C = 55 mm</t>
  </si>
  <si>
    <t>M3093</t>
  </si>
  <si>
    <t>Tela de poliamida - malha de 60 fios/cm</t>
  </si>
  <si>
    <t>M3094</t>
  </si>
  <si>
    <t>Tirante de barra de aço - tensão de escoamento = 520 MPa, tensão de ruptura = 690 MPa e D = 32 mm</t>
  </si>
  <si>
    <t>M3095</t>
  </si>
  <si>
    <t>Válvula manchete - D = 20 mm</t>
  </si>
  <si>
    <t>M3126</t>
  </si>
  <si>
    <t>Barra chata em aço galvanizado</t>
  </si>
  <si>
    <t>M3127</t>
  </si>
  <si>
    <t>Luva para bainha metálica - D = 30 mm</t>
  </si>
  <si>
    <t>M3128</t>
  </si>
  <si>
    <t>Luva para bainha metálica - D = 35 mm</t>
  </si>
  <si>
    <t>M3129</t>
  </si>
  <si>
    <t>Luva para bainha metálica - D = 40 mm</t>
  </si>
  <si>
    <t>M3130</t>
  </si>
  <si>
    <t>Luva para bainha metálica - D = 45 mm</t>
  </si>
  <si>
    <t>M3131</t>
  </si>
  <si>
    <t>Luva para bainha metálica - D = 50 mm</t>
  </si>
  <si>
    <t>M3132</t>
  </si>
  <si>
    <t>Luva para bainha metálica - D = 55 mm</t>
  </si>
  <si>
    <t>M3133</t>
  </si>
  <si>
    <t>Luva para bainha metálica - D = 60 mm</t>
  </si>
  <si>
    <t>M3134</t>
  </si>
  <si>
    <t>Luva para bainha metálica - D = 65 mm</t>
  </si>
  <si>
    <t>M3135</t>
  </si>
  <si>
    <t>Luva para bainha metálica - D = 70 mm</t>
  </si>
  <si>
    <t>M3136</t>
  </si>
  <si>
    <t>Luva para bainha metálica - D = 75 mm</t>
  </si>
  <si>
    <t>M3137</t>
  </si>
  <si>
    <t>Luva para bainha metálica - D = 80 mm</t>
  </si>
  <si>
    <t>M3138</t>
  </si>
  <si>
    <t>Luva para bainha metálica - D = 85 mm</t>
  </si>
  <si>
    <t>M3139</t>
  </si>
  <si>
    <t>Luva para bainha metálica - D = 90 mm</t>
  </si>
  <si>
    <t>M3140</t>
  </si>
  <si>
    <t>Luva para bainha metálica - D = 95 mm</t>
  </si>
  <si>
    <t>M3141</t>
  </si>
  <si>
    <t>Luva para bainha metálica - D = 100 mm</t>
  </si>
  <si>
    <t>M3142</t>
  </si>
  <si>
    <t>Luva para bainha metálica - D = 110 mm</t>
  </si>
  <si>
    <t>M3143</t>
  </si>
  <si>
    <t>Luva para bainha metálica - D = 120 mm</t>
  </si>
  <si>
    <t>M3144</t>
  </si>
  <si>
    <t>Luva para bainha metálica - D = 130 mm</t>
  </si>
  <si>
    <t>M3145</t>
  </si>
  <si>
    <t>Luva para bainha metálica ovalizada de 19 x 36 mm</t>
  </si>
  <si>
    <t>M3146</t>
  </si>
  <si>
    <t>Luva para bainha metálica ovalizada de 19 x 48 mm</t>
  </si>
  <si>
    <t>M3147</t>
  </si>
  <si>
    <t>Luva para bainha metálica ovalizada de 19 x 62 mm</t>
  </si>
  <si>
    <t>M3148</t>
  </si>
  <si>
    <t>Luva para bainha metálica ovalizada de 22 x 32 mm</t>
  </si>
  <si>
    <t>M3149</t>
  </si>
  <si>
    <t>Luva para bainha metálica ovalizada de 22 x 55 mm</t>
  </si>
  <si>
    <t>M3150</t>
  </si>
  <si>
    <t>Luva para bainha metálica ovalizada de 22 x 73 mm</t>
  </si>
  <si>
    <t>M3153</t>
  </si>
  <si>
    <t>Tinta em pó à base de resina poliéster</t>
  </si>
  <si>
    <t>M3170</t>
  </si>
  <si>
    <t>Apoio de neoprene não fretado - C = 100 mm, L = 100 mm e E = 20 mm</t>
  </si>
  <si>
    <t>M3171</t>
  </si>
  <si>
    <t>Porca sextavada em aço galvanizado para parafuso - D = 9,525 mm (3/8")</t>
  </si>
  <si>
    <t>M3172</t>
  </si>
  <si>
    <t>Porca sextavada em aço galvanizado para parafuso - D = 12 mm (M12)</t>
  </si>
  <si>
    <t>M3173</t>
  </si>
  <si>
    <t>Parafuso de cabeça sextavada em aço galvanizado, classe 8.8 - D = 12 mm (M12) e C = 30 mm</t>
  </si>
  <si>
    <t>M3174</t>
  </si>
  <si>
    <t>Ligação tipo barra chata em aço galvanizado para contenção - L = 45 mm e E = 4 mm</t>
  </si>
  <si>
    <t>M3177</t>
  </si>
  <si>
    <t>Fita metálica SAE 1010/1020 para solo reforçado - L = 50 mm e E = 4 mm</t>
  </si>
  <si>
    <t>M3178</t>
  </si>
  <si>
    <t>Material para aterro reforçado com fitas metálicas</t>
  </si>
  <si>
    <t>M3179</t>
  </si>
  <si>
    <t>Tubo PEAD PE 100 PN 5 para estais - D = 140 mm</t>
  </si>
  <si>
    <t>M3180</t>
  </si>
  <si>
    <t>Tubo PEAD PE 100 PN 5 para estais - D = 160 mm</t>
  </si>
  <si>
    <t>M3181</t>
  </si>
  <si>
    <t>Tubo PEAD PE 100 PN 5 para estais - D = 180 mm</t>
  </si>
  <si>
    <t>M3182</t>
  </si>
  <si>
    <t>Tubo PEAD PE 100 PN 5 para estais - D = 200 mm</t>
  </si>
  <si>
    <t>M3183</t>
  </si>
  <si>
    <t>Tubo PEAD PE 100 PN 5 para estais - D = 225 mm</t>
  </si>
  <si>
    <t>M3184</t>
  </si>
  <si>
    <t>Tubo PEAD PE 100 PN 5 para estais - D = 250 mm</t>
  </si>
  <si>
    <t>M3185</t>
  </si>
  <si>
    <t>Tubo PEAD PE 100 PN 5 para estais - D = 280 mm</t>
  </si>
  <si>
    <t>M3186</t>
  </si>
  <si>
    <t>Tubo PEAD PE 100 PN 5 para estais - D = 315 mm</t>
  </si>
  <si>
    <t>M3187</t>
  </si>
  <si>
    <t>Tubo antivandalismo em aço galvanizado para estais de 12 cordoalhas - D = 15,7 mm</t>
  </si>
  <si>
    <t>M3188</t>
  </si>
  <si>
    <t>Tubo antivandalismo em aço galvanizado para estais de 19 cordoalhas - D = 15,7 mm</t>
  </si>
  <si>
    <t>M3189</t>
  </si>
  <si>
    <t>Tubo antivandalismo em aço galvanizado para estais de 22 cordoalhas - D = 15,7 mm</t>
  </si>
  <si>
    <t>M3190</t>
  </si>
  <si>
    <t>Tubo antivandalismo em aço galvanizado para estais de 31 cordoalhas - D = 15,7 mm</t>
  </si>
  <si>
    <t>M3191</t>
  </si>
  <si>
    <t>Tubo antivandalismo em aço galvanizado para estais de 37 cordoalhas - D = 15,7 mm</t>
  </si>
  <si>
    <t>M3192</t>
  </si>
  <si>
    <t>Tubo antivandalismo em aço galvanizado para estais de 43 cordoalhas - D = 15,7 mm</t>
  </si>
  <si>
    <t>M3193</t>
  </si>
  <si>
    <t>Tubo antivandalismo em aço galvanizado para estais de 55 cordoalhas - D = 15,7 mm</t>
  </si>
  <si>
    <t>M3194</t>
  </si>
  <si>
    <t>Tubo antivandalismo em aço galvanizado para estais de 61 cordoalhas - D = 15,7 mm</t>
  </si>
  <si>
    <t>M3195</t>
  </si>
  <si>
    <t>Tubo antivandalismo em aço galvanizado para estais de 73 cordoalhas - D = 15,7 mm</t>
  </si>
  <si>
    <t>M3196</t>
  </si>
  <si>
    <t>Tubo antivandalismo em aço galvanizado para estais de 85 cordoalhas - D = 15,7 mm</t>
  </si>
  <si>
    <t>M3197</t>
  </si>
  <si>
    <t>Tubo antivandalismo em aço galvanizado para estais de 91 cordoalhas - D = 15,7 mm</t>
  </si>
  <si>
    <t>M3198</t>
  </si>
  <si>
    <t>Tubo fôrma lado fixo em aço galvanizado para estais de 12 cordoalhas - D = 15,7 mm</t>
  </si>
  <si>
    <t>M3199</t>
  </si>
  <si>
    <t>Tubo fôrma lado fixo em aço galvanizado para estais de 19 cordoalhas - D = 15,7 mm</t>
  </si>
  <si>
    <t>M3200</t>
  </si>
  <si>
    <t>Tubo fôrma lado fixo em aço galvanizado para estais de 22 cordoalhas - D = 15,7 mm</t>
  </si>
  <si>
    <t>M3201</t>
  </si>
  <si>
    <t>Tubo fôrma lado fixo em aço galvanizado para estais de 31 cordoalhas - D = 15,7 mm</t>
  </si>
  <si>
    <t>M3202</t>
  </si>
  <si>
    <t>Tubo fôrma lado fixo em aço galvanizado para estais de 37 cordoalhas - D = 15,7 mm</t>
  </si>
  <si>
    <t>M3203</t>
  </si>
  <si>
    <t>Tubo fôrma lado fixo em aço galvanizado para estais de 43 cordoalhas - D = 15,7 mm</t>
  </si>
  <si>
    <t>M3204</t>
  </si>
  <si>
    <t>Tubo fôrma lado fixo em aço galvanizado para estais de 55 cordoalhas - D = 15,7 mm</t>
  </si>
  <si>
    <t>M3205</t>
  </si>
  <si>
    <t>Tubo fôrma lado fixo em aço galvanizado para estais de 61 cordoalhas - D = 15,7 mm</t>
  </si>
  <si>
    <t>M3206</t>
  </si>
  <si>
    <t>Tubo fôrma lado fixo em aço galvanizado para estais de 73 cordoalhas - D = 15,7 mm</t>
  </si>
  <si>
    <t>M3207</t>
  </si>
  <si>
    <t>Tubo fôrma lado fixo em aço galvanizado para estais de 85 cordoalhas - D = 15,7 mm</t>
  </si>
  <si>
    <t>M3208</t>
  </si>
  <si>
    <t>Tubo fôrma lado fixo em aço galvanizado para estais de 91 cordoalhas - D = 15,7 mm</t>
  </si>
  <si>
    <t>M3209</t>
  </si>
  <si>
    <t>Tubo fôrma lado regulável em aço galvanizado para estais de 12 cordoalhas - D = 15,7 mm</t>
  </si>
  <si>
    <t>M3210</t>
  </si>
  <si>
    <t>Tubo fôrma lado regulável em aço galvanizado para estais de 19 cordoalhas - D = 15,7 mm</t>
  </si>
  <si>
    <t>M3211</t>
  </si>
  <si>
    <t>Tubo fôrma lado regulável em aço galvanizado para estais de 22 cordoalhas - D = 15,7 mm</t>
  </si>
  <si>
    <t>M3212</t>
  </si>
  <si>
    <t>Tubo fôrma lado regulável em aço galvanizado para estais de 31 cordoalhas - D = 15,7 mm</t>
  </si>
  <si>
    <t>M3213</t>
  </si>
  <si>
    <t>Tubo fôrma lado regulável em aço galvanizado para estais de 37 cordoalhas - D = 15,7 mm</t>
  </si>
  <si>
    <t>M3214</t>
  </si>
  <si>
    <t>Tubo fôrma lado regulável em aço galvanizado para estais de 43 cordoalhas - D = 15,7 mm</t>
  </si>
  <si>
    <t>M3215</t>
  </si>
  <si>
    <t>Tubo fôrma lado regulável em aço galvanizado para estais de 55 cordoalhas - D = 15,7 mm</t>
  </si>
  <si>
    <t>M3216</t>
  </si>
  <si>
    <t>Tubo fôrma lado regulável em aço galvanizado para estais de 61 cordoalhas - D = 15,7 mm</t>
  </si>
  <si>
    <t>M3217</t>
  </si>
  <si>
    <t>Tubo fôrma lado regulável em aço galvanizado para estais de 73 cordoalhas - D = 15,7 mm</t>
  </si>
  <si>
    <t>M3218</t>
  </si>
  <si>
    <t>Tubo fôrma lado regulável em aço galvanizado para estais de 85 cordoalhas - D = 15,7 mm</t>
  </si>
  <si>
    <t>M3219</t>
  </si>
  <si>
    <t>Tubo fôrma lado regulável em aço galvanizado para estais de 91 cordoalhas - D = 15,7 mm</t>
  </si>
  <si>
    <t>M3220</t>
  </si>
  <si>
    <t>Coroa de botões esféricos - Ring bit - D = 104 mm (4 3/32")</t>
  </si>
  <si>
    <t>M3225</t>
  </si>
  <si>
    <t>Película retrorrefletiva tipo III + SI (sinal impresso com película de sobreposição tipo V)</t>
  </si>
  <si>
    <t>M3227</t>
  </si>
  <si>
    <t>Tubo de revestimento em aço-carbono schedule 40 - DN = 101,6 mm (4")</t>
  </si>
  <si>
    <t>M3228</t>
  </si>
  <si>
    <t>Cimento asfáltico de petróleo com borracha - CAP 50/70 com 15% de borracha de pneu</t>
  </si>
  <si>
    <t>M3229</t>
  </si>
  <si>
    <t>Película retrorrefletiva tipo I + SI (sinal impresso com película de sobreposição tipo V)</t>
  </si>
  <si>
    <t>M3230</t>
  </si>
  <si>
    <t>Chapa de poliéster reforçada com fibra de vidro - E = 2,0 mm</t>
  </si>
  <si>
    <t>M3231</t>
  </si>
  <si>
    <t>Chapa de alumínio composto (ACM) - E = 3,0 mm</t>
  </si>
  <si>
    <t>M3232</t>
  </si>
  <si>
    <t>Película retrorrefletiva tipo X + SI (sinal impresso com película de sobreposição tipo V)</t>
  </si>
  <si>
    <t>M3233</t>
  </si>
  <si>
    <t>Fita adesiva estrutural dupla-face - E = 2 mm e L = 25 mm</t>
  </si>
  <si>
    <t>M3235</t>
  </si>
  <si>
    <t>Película retrorrefletiva tipo I</t>
  </si>
  <si>
    <t>M3236</t>
  </si>
  <si>
    <t>Película retrorrefletiva tipo III + SI</t>
  </si>
  <si>
    <t>M3237</t>
  </si>
  <si>
    <t>Película retrorrefletiva tipo III</t>
  </si>
  <si>
    <t>M3238</t>
  </si>
  <si>
    <t>Película não retrorrefletiva tipo IV</t>
  </si>
  <si>
    <t>M3239</t>
  </si>
  <si>
    <t>Película retrorrefletiva tipo X</t>
  </si>
  <si>
    <t>M3240</t>
  </si>
  <si>
    <t>Duto flexível de ventilação de poliéster aluminizado sem isolamento - D = 200 mm</t>
  </si>
  <si>
    <t>M3241</t>
  </si>
  <si>
    <t>Cabo de cobre flexível antichama isolado em HEPR - tensão de 0,6/1,0 kV e seção de 2 x 6 mm²</t>
  </si>
  <si>
    <t>M3242</t>
  </si>
  <si>
    <t>Cabo de cobre flexível antichama isolado em HEPR - tensão de 0,6/1,0 kV e seção de 4 x 6 mm²</t>
  </si>
  <si>
    <t>M3245</t>
  </si>
  <si>
    <t>Tinta plástica à base de resina metacrílica aplicada a frio por aspersão (spray)</t>
  </si>
  <si>
    <t>M3270</t>
  </si>
  <si>
    <t>Ancoragem fixa para estais de 12 cordoalhas - D = 15,7 mm</t>
  </si>
  <si>
    <t>M3271</t>
  </si>
  <si>
    <t>Ancoragem fixa para estais de 22 cordoalhas - D = 15,7 mm</t>
  </si>
  <si>
    <t>M3272</t>
  </si>
  <si>
    <t>Ancoragem fixa para estais de 43 cordoalhas - D = 15,7 mm</t>
  </si>
  <si>
    <t>M3273</t>
  </si>
  <si>
    <t>Ancoragem fixa para estais de 85 cordoalhas - D = 15,7 mm</t>
  </si>
  <si>
    <t>M3274</t>
  </si>
  <si>
    <t>Ancoragem regulável para estais de 12 cordoalhas - D = 15,7 mm</t>
  </si>
  <si>
    <t>M3275</t>
  </si>
  <si>
    <t>Ancoragem regulável para estais de 22 cordoalhas - D = 15,7 mm</t>
  </si>
  <si>
    <t>M3276</t>
  </si>
  <si>
    <t>Ancoragem regulável para estais de 43 cordoalhas - D = 15,7 mm</t>
  </si>
  <si>
    <t>M3277</t>
  </si>
  <si>
    <t>Ancoragem regulável para estais de 85 cordoalhas - D = 15,7 mm</t>
  </si>
  <si>
    <t>M3278</t>
  </si>
  <si>
    <t>Tubo PEAD PE 100 PN 5 para estais - D = 110 mm</t>
  </si>
  <si>
    <t>M3279</t>
  </si>
  <si>
    <t>Arruela lisa em aço zincado branco para parafuso - D = 9,525 mm (3/8")</t>
  </si>
  <si>
    <t>M3280</t>
  </si>
  <si>
    <t>Viga de madeira - E = 5 cm e L = 11 cm</t>
  </si>
  <si>
    <t>M3353</t>
  </si>
  <si>
    <t>Purgador plástico</t>
  </si>
  <si>
    <t>M3360</t>
  </si>
  <si>
    <t>Chumbador de expansão controlada por torque em aço zincado para concreto - D = 8,0 mm</t>
  </si>
  <si>
    <t>M3361</t>
  </si>
  <si>
    <t>Corrente de elo soldado em aço SAE 1010/1020 com acabamento polido - E = 25,00 mm (1")</t>
  </si>
  <si>
    <t>M3362</t>
  </si>
  <si>
    <t>Corrente de elo soldado em aço SAE 1010/1020 com acabamento polido - E = 12,50 mm (1/2")</t>
  </si>
  <si>
    <t>M3363</t>
  </si>
  <si>
    <t>Corrente de elo soldado em aço SAE 1010/1020 com acabamento polido - E = 19,00 mm (3/4")</t>
  </si>
  <si>
    <t>M3364</t>
  </si>
  <si>
    <t>Lanterna de sinalização náutica com acessórios de fixação - alcance 2 mn</t>
  </si>
  <si>
    <t>M3365</t>
  </si>
  <si>
    <t>Lanterna de sinalização náutica com acessórios de fixação - alcance 3 mn</t>
  </si>
  <si>
    <t>M3366</t>
  </si>
  <si>
    <t>Lanterna de sinalização náutica com acessórios de fixação - alcance 4 mn</t>
  </si>
  <si>
    <t>M3367</t>
  </si>
  <si>
    <t>Lanterna de sinalização náutica com acessórios de fixação - alcance 6 mn</t>
  </si>
  <si>
    <t>M3368</t>
  </si>
  <si>
    <t>Lanterna de sinalização náutica com acessórios de fixação - alcance 8 mn</t>
  </si>
  <si>
    <t>M3369</t>
  </si>
  <si>
    <t>Manilha âncora em aço forjado com porca e cupilha - DN = 16,0 mm (5/8")</t>
  </si>
  <si>
    <t>M3370</t>
  </si>
  <si>
    <t>Manilha reta em aço forjado com porca e cupilha - DN = 38,1 mm (1 1/2")</t>
  </si>
  <si>
    <t>M3371</t>
  </si>
  <si>
    <t>Manilha reta em aço forjado com porca e cupilha - DN = 25,4 mm (1")</t>
  </si>
  <si>
    <t>M3372</t>
  </si>
  <si>
    <t>Suporte polimérico ecológico maciço colapsível para placa de sinalização - seção de 10 x 10 cm</t>
  </si>
  <si>
    <t>M3501</t>
  </si>
  <si>
    <t>Placa de ancoragem para tirante de barra de aço - E = 12,7 mm e seção de 160 x 160 mm</t>
  </si>
  <si>
    <t>M3502</t>
  </si>
  <si>
    <t>M3503</t>
  </si>
  <si>
    <t>M3504</t>
  </si>
  <si>
    <t>M3505</t>
  </si>
  <si>
    <t>Material demolido - concreto simples</t>
  </si>
  <si>
    <t>M3506</t>
  </si>
  <si>
    <t>Material demolido - madeira</t>
  </si>
  <si>
    <t>M3507</t>
  </si>
  <si>
    <t>Revestimento asfáltico</t>
  </si>
  <si>
    <t>M3508</t>
  </si>
  <si>
    <t>Camada granular (base ou sub-base)</t>
  </si>
  <si>
    <t>M3509</t>
  </si>
  <si>
    <t>Material demolido - remendo profundo</t>
  </si>
  <si>
    <t>M3510</t>
  </si>
  <si>
    <t>Material demolido - alvenaria</t>
  </si>
  <si>
    <t>M3511</t>
  </si>
  <si>
    <t>Acessórios e materiais metálicos</t>
  </si>
  <si>
    <t>M3512</t>
  </si>
  <si>
    <t>Material demolido - concreto armado</t>
  </si>
  <si>
    <t>M3513</t>
  </si>
  <si>
    <t>Material de 3ª categoria</t>
  </si>
  <si>
    <t>M3514</t>
  </si>
  <si>
    <t>Solo</t>
  </si>
  <si>
    <t>M3515</t>
  </si>
  <si>
    <t>Grãos, agregados e solos derramados na pista</t>
  </si>
  <si>
    <t>M3516</t>
  </si>
  <si>
    <t>Veículos de pequeno porte incendiados em rodovia</t>
  </si>
  <si>
    <t>M3518</t>
  </si>
  <si>
    <t>Tinta à base de resina epóxi bicomponente</t>
  </si>
  <si>
    <t>M3519</t>
  </si>
  <si>
    <t>Tinta à base de resina epóxi poliamida bicomponente para fundo preparador de pintura</t>
  </si>
  <si>
    <t>M3520</t>
  </si>
  <si>
    <t>Tinta anticorrosiva à base de resina epóxi poliamida bicomponente</t>
  </si>
  <si>
    <t>M3521</t>
  </si>
  <si>
    <t>Guincho manual com capacidade de tração de 100 kN com cabo de aço</t>
  </si>
  <si>
    <t>M3522</t>
  </si>
  <si>
    <t>Guincho manual com capacidade de tração de 200 kN com cabo de aço</t>
  </si>
  <si>
    <t>M3523</t>
  </si>
  <si>
    <t>Pneu reaproveitado</t>
  </si>
  <si>
    <t>M3524</t>
  </si>
  <si>
    <t>Sapatilha em aço inox - D = 13 mm (1/2")</t>
  </si>
  <si>
    <t>M3525</t>
  </si>
  <si>
    <t>Molinete manual com capacidade de tração de 70 kN</t>
  </si>
  <si>
    <t>M3526</t>
  </si>
  <si>
    <t>Ânodo de sacrifício em liga de zinco - peso = 20 kg</t>
  </si>
  <si>
    <t>M3527</t>
  </si>
  <si>
    <t>Cabo de aço - D = 42,00 mm (1 5/8")</t>
  </si>
  <si>
    <t>M3528</t>
  </si>
  <si>
    <t>Terminal soquete fechado em aço galvanizado compatível com cabo de aço de D = 42 mm</t>
  </si>
  <si>
    <t>M3529</t>
  </si>
  <si>
    <t>Manilha reta em aço forjado com porca e cupilha - D = 57,2 mm (2 1/4")</t>
  </si>
  <si>
    <t>M3530</t>
  </si>
  <si>
    <t>Tubo mecânico em aço-carbono</t>
  </si>
  <si>
    <t>M3718</t>
  </si>
  <si>
    <t>Material combustível removido</t>
  </si>
  <si>
    <t>M3719</t>
  </si>
  <si>
    <t>Blocos de rocha ou matacões</t>
  </si>
  <si>
    <t>M3720</t>
  </si>
  <si>
    <t>Material asfáltico removido</t>
  </si>
  <si>
    <t>M3721</t>
  </si>
  <si>
    <t>Estrutura de pórtico metálico removida</t>
  </si>
  <si>
    <t>M3722</t>
  </si>
  <si>
    <t>Estrutura de semipórtico duplo metálico removida</t>
  </si>
  <si>
    <t>M3723</t>
  </si>
  <si>
    <t>Estrutura de semipórtico metálico removida</t>
  </si>
  <si>
    <t>M3727</t>
  </si>
  <si>
    <t>Mangueira para hidrojateamento com pressão de trabalho de até 17,5 MPa (2.538 psi) - D = 25 mm (1")</t>
  </si>
  <si>
    <t>M3728</t>
  </si>
  <si>
    <t>Mangueira para sistema de sucção a vácuo com vazão de entrada de até 3,6 m³/h (60 l/min) - D = 72,5 mm (3")</t>
  </si>
  <si>
    <t>M3729</t>
  </si>
  <si>
    <t>Detritos removidos de bueiros</t>
  </si>
  <si>
    <t>M3730</t>
  </si>
  <si>
    <t>Material triturado - galhos e troncos</t>
  </si>
  <si>
    <t>M3772</t>
  </si>
  <si>
    <t>Canal monobloco com corpo e grelha em concreto polímero com efeito autolimpante - carga de controle de 400 kN - C = 100,0 cm, L = 15,0 cm e H = 23,0 cm</t>
  </si>
  <si>
    <t>M3773</t>
  </si>
  <si>
    <t>Canal monobloco com corpo e grelha em concreto polímero com efeito autolimpante - carga de controle de 400 kN - C = 100,0 cm, L = 25,0 cm e H = 32,0 cm</t>
  </si>
  <si>
    <t>M3774</t>
  </si>
  <si>
    <t>Canal monobloco com corpo e grelha em concreto polímero com efeito autolimpante - carga de controle de 900 kN - C = 100,0 cm, L = 16,0 cm e H = 26,5 cm</t>
  </si>
  <si>
    <t>M3775</t>
  </si>
  <si>
    <t>Canal monobloco com corpo e grelha em concreto polímero com efeito autolimpante - carga de controle de 900 kN - C = 100,0 cm, L = 21,0 cm e H = 28,0 cm</t>
  </si>
  <si>
    <t>M3776</t>
  </si>
  <si>
    <t>Canal monobloco com corpo e grelha em concreto polímero com efeito autolimpante - carga de controle de 900 kN - C = 100,0 cm, L = 21,0 cm e H = 38,0 cm</t>
  </si>
  <si>
    <t>M3777</t>
  </si>
  <si>
    <t>Canal monobloco com corpo e grelha em concreto polímero com efeito autolimpante - carga de controle de 900 kN - C = 100,0 cm, L = 21,0 cm e H = 48,0 cm</t>
  </si>
  <si>
    <t>M3778</t>
  </si>
  <si>
    <t>Canal monobloco com corpo e grelha em concreto polímero com efeito autolimpante - carga de controle de 900 kN - C = 100,0 cm, L = 26,0 cm e H = 33,0 cm</t>
  </si>
  <si>
    <t>M3779</t>
  </si>
  <si>
    <t>Canal monobloco com corpo e grelha em concreto polímero com efeito autolimpante - carga de controle de 900 kN - C = 100,0 cm, L = 26,0 cm e H = 53,0 cm</t>
  </si>
  <si>
    <t>M3780</t>
  </si>
  <si>
    <t>Canal monobloco com corpo e grelha em concreto polímero com efeito autolimpante - carga de controle de 900 kN - C = 200,0 cm, L = 40,0 cm e H = 59,5 cm</t>
  </si>
  <si>
    <t>M3781</t>
  </si>
  <si>
    <t>Canal em polietileno e polipropileno com efeito autolimpante e grelha de encaixe em poliamida reforçada - carga de controle de 250 kN - C = 100,0 cm, L = 16,0 cm e H = 12,2 cm</t>
  </si>
  <si>
    <t>M3782</t>
  </si>
  <si>
    <t>Canal em polietileno e polipropileno com efeito autolimpante e grelha de encaixe em poliamida reforçada - carga de controle de 250 kN - C = 100,0 cm, L = 16,0 cm e H = 17,2 cm</t>
  </si>
  <si>
    <t>M3783</t>
  </si>
  <si>
    <t>Canal em polietileno e polipropileno com efeito autolimpante e grelha de encaixe em poliamida reforçada - carga de controle de 250 kN - C = 100,0 cm, L = 16,0 cm e H = 5,5 cm</t>
  </si>
  <si>
    <t>M3784</t>
  </si>
  <si>
    <t>Canal em polietileno e polipropileno com efeito autolimpante e grelha de encaixe em ferro fundido dúctil - carga de controle de 400 kN - C = 100,0 cm, L = 14,7 cm e H = 15,7 cm</t>
  </si>
  <si>
    <t>M3785</t>
  </si>
  <si>
    <t>Canal em polietileno e polipropileno com efeito autolimpante e grelha de encaixe em ferro fundido dúctil - carga de controle de 400 kN - C = 100,0 cm, L = 24,7 cm e H = 20,8 cm</t>
  </si>
  <si>
    <t>M3786</t>
  </si>
  <si>
    <t>Canal em polietileno e polipropileno com efeito autolimpante e grelha de encaixe em ferro fundido dúctil - carga de controle de 400 kN - C = 100,0 cm, L = 34,9 cm e H = 25,8 cm</t>
  </si>
  <si>
    <t>M3787</t>
  </si>
  <si>
    <t>Canal em polietileno e polipropileno com efeito autolimpante e grelha de encaixe em ferro fundido dúctil - carga de controle de 600 kN - C = 100,0 cm, L = 16,0 cm e H = 12,2 cm</t>
  </si>
  <si>
    <t>M3788</t>
  </si>
  <si>
    <t>Canal em polietileno e polipropileno com efeito autolimpante e grelha de encaixe em ferro fundido dúctil - carga de controle de 600 kN - C = 100,0 cm, L = 21,2 cm e H = 18,0 cm</t>
  </si>
  <si>
    <t>M3789</t>
  </si>
  <si>
    <t>Canal em polietileno e polipropileno com efeito autolimpante e grelha de encaixe em ferro fundido dúctil - carga de controle de 600 kN - C = 100,0 cm, L = 26,2 cm e H = 17,2 cm</t>
  </si>
  <si>
    <t>M3790</t>
  </si>
  <si>
    <t>Canal em polietileno e polipropileno com efeito autolimpante e abertura de captação em ferro fundido dúctil - carga de controle de 900 kN - C = 100,0 cm, L = 21,0 cm e H = 57,9 cm</t>
  </si>
  <si>
    <t>M3791</t>
  </si>
  <si>
    <t>Canal em polietileno e polipropileno com efeito autolimpante e abertura de captação em ferro fundido dúctil - carga de controle de 900 kN - C = 100,0 cm, L = 25,2 cm e H = 57,8 cm</t>
  </si>
  <si>
    <t>M3792</t>
  </si>
  <si>
    <t>Canal em polietileno e polipropileno com efeito autolimpante e abertura de captação em ferro fundido dúctil - carga de controle de 900 kN - C = 100,0 cm, L = 42,0 cm e H = 95,0 cm</t>
  </si>
  <si>
    <t>M3793</t>
  </si>
  <si>
    <t>Canal em polietileno e polipropileno com efeito autolimpante e abertura de captação em ferro fundido dúctil - carga de controle de 900 kN - C = 114,2 cm, L = 78,0 cm e H = 106,0 cm</t>
  </si>
  <si>
    <t>M3795</t>
  </si>
  <si>
    <t>Custo equivalente da construção civil</t>
  </si>
  <si>
    <t>M3801</t>
  </si>
  <si>
    <t>Animais de grande porte mortos em rodovia</t>
  </si>
  <si>
    <t>M3802</t>
  </si>
  <si>
    <t>Animais de pequeno porte mortos em rodovia</t>
  </si>
  <si>
    <t>M3803</t>
  </si>
  <si>
    <t>Emborrachados de pneus espalhados em rodovia</t>
  </si>
  <si>
    <t>M3804</t>
  </si>
  <si>
    <t>Espécimes arbóreos de até 20 m tombados na pista</t>
  </si>
  <si>
    <t>M3805</t>
  </si>
  <si>
    <t>Espécimes arbóreos de 20 a 40 m tombados na pista</t>
  </si>
  <si>
    <t>M3806</t>
  </si>
  <si>
    <t>Sucatas derramadas em rodovia</t>
  </si>
  <si>
    <t>M3807</t>
  </si>
  <si>
    <t>Veículos de grande porte incendiados em rodovia</t>
  </si>
  <si>
    <t>M3808</t>
  </si>
  <si>
    <t>Veículos de médio porte incendiados em rodovia</t>
  </si>
  <si>
    <t>M3809</t>
  </si>
  <si>
    <t>Veículos de grande porte tombados em rodovia</t>
  </si>
  <si>
    <t>M3810</t>
  </si>
  <si>
    <t>Veículos de médio porte tombados em rodovia</t>
  </si>
  <si>
    <t>M3811</t>
  </si>
  <si>
    <t>Veículos de pequeno porte tombados em rodovia</t>
  </si>
  <si>
    <t>M3813</t>
  </si>
  <si>
    <t>Vidros, caixas e engradados derramados na pista</t>
  </si>
  <si>
    <t>M3821</t>
  </si>
  <si>
    <t>Tacha refletiva em plástico injetado bidirecional com um pino - tipo I</t>
  </si>
  <si>
    <t>M3822</t>
  </si>
  <si>
    <t>Tacha refletiva em plástico injetado bidirecional com um pino - tipo II</t>
  </si>
  <si>
    <t>M3823</t>
  </si>
  <si>
    <t>Tacha refletiva em plástico injetado bidirecional com um pino - tipo III</t>
  </si>
  <si>
    <t>M3824</t>
  </si>
  <si>
    <t>Tacha refletiva em plástico injetado bidirecional com um pino - tipo IV</t>
  </si>
  <si>
    <t>M3825</t>
  </si>
  <si>
    <t>Tacha refletiva em plástico injetado bidirecional sem pino - tipo I</t>
  </si>
  <si>
    <t>M3826</t>
  </si>
  <si>
    <t>Tacha refletiva em plástico injetado bidirecional sem pino - tipo II</t>
  </si>
  <si>
    <t>M3827</t>
  </si>
  <si>
    <t>Tacha refletiva em plástico injetado bidirecional sem pino - tipo III</t>
  </si>
  <si>
    <t>M3828</t>
  </si>
  <si>
    <t>Tacha refletiva em plástico injetado bidirecional sem pino - tipo IV</t>
  </si>
  <si>
    <t>M3829</t>
  </si>
  <si>
    <t>Tacha refletiva em plástico injetado monodirecional com um pino - tipo I</t>
  </si>
  <si>
    <t>M3830</t>
  </si>
  <si>
    <t>Tacha refletiva em plástico injetado monodirecional com um pino - tipo II</t>
  </si>
  <si>
    <t>M3831</t>
  </si>
  <si>
    <t>Tacha refletiva em plástico injetado monodirecional com um pino - tipo III</t>
  </si>
  <si>
    <t>M3832</t>
  </si>
  <si>
    <t>Tacha refletiva em plástico injetado monodirecional com um pino - tipo IV</t>
  </si>
  <si>
    <t>M3833</t>
  </si>
  <si>
    <t>Tacha refletiva em plástico injetado monodirecional sem pino - tipo I</t>
  </si>
  <si>
    <t>M3834</t>
  </si>
  <si>
    <t>Tacha refletiva em plástico injetado monodirecional sem pino - tipo II</t>
  </si>
  <si>
    <t>M3835</t>
  </si>
  <si>
    <t>Tacha refletiva em plástico injetado monodirecional sem pino - tipo III</t>
  </si>
  <si>
    <t>M3836</t>
  </si>
  <si>
    <t>Tacha refletiva em plástico injetado monodirecional sem pino - tipo IV</t>
  </si>
  <si>
    <t>M3837</t>
  </si>
  <si>
    <t>Tacha refletiva em resina sintética bidirecional com um pino - tipo I</t>
  </si>
  <si>
    <t>M3838</t>
  </si>
  <si>
    <t>Tacha refletiva em resina sintética bidirecional com um pino - tipo II</t>
  </si>
  <si>
    <t>M3839</t>
  </si>
  <si>
    <t>Tacha refletiva em resina sintética bidirecional com um pino - tipo III</t>
  </si>
  <si>
    <t>M3840</t>
  </si>
  <si>
    <t>Tacha refletiva em resina sintética bidirecional com um pino - tipo IV</t>
  </si>
  <si>
    <t>M3841</t>
  </si>
  <si>
    <t>Tacha refletiva em resina sintética bidirecional sem pino - tipo I</t>
  </si>
  <si>
    <t>M3842</t>
  </si>
  <si>
    <t>Tacha refletiva em resina sintética bidirecional sem pino - tipo II</t>
  </si>
  <si>
    <t>M3843</t>
  </si>
  <si>
    <t>Tacha refletiva em resina sintética bidirecional sem pino - tipo III</t>
  </si>
  <si>
    <t>M3844</t>
  </si>
  <si>
    <t>Tacha refletiva em resina sintética bidirecional sem pino - tipo IV</t>
  </si>
  <si>
    <t>M3845</t>
  </si>
  <si>
    <t>Tacha refletiva em resina sintética monodirecional com um pino - tipo I</t>
  </si>
  <si>
    <t>M3846</t>
  </si>
  <si>
    <t>Tacha refletiva em resina sintética monodirecional com um pino - tipo II</t>
  </si>
  <si>
    <t>M3847</t>
  </si>
  <si>
    <t>Tacha refletiva em resina sintética monodirecional com um pino - tipo III</t>
  </si>
  <si>
    <t>M3848</t>
  </si>
  <si>
    <t>Tacha refletiva em resina sintética monodirecional com um pino - tipo IV</t>
  </si>
  <si>
    <t>M3851</t>
  </si>
  <si>
    <t>Tacha refletiva em resina sintética monodirecional sem pino - tipo I</t>
  </si>
  <si>
    <t>M3852</t>
  </si>
  <si>
    <t>Tacha refletiva em resina sintética monodirecional sem pino - tipo II</t>
  </si>
  <si>
    <t>M3853</t>
  </si>
  <si>
    <t>Tacha refletiva em resina sintética monodirecional sem pino - tipo III</t>
  </si>
  <si>
    <t>M3854</t>
  </si>
  <si>
    <t>Tacha refletiva em resina sintética monodirecional sem pino - tipo IV</t>
  </si>
  <si>
    <t>M3855</t>
  </si>
  <si>
    <t>Tacha refletiva metálica bidirecional com dois pinos - tipo II</t>
  </si>
  <si>
    <t>M3856</t>
  </si>
  <si>
    <t>Tacha refletiva metálica bidirecional com dois pinos - tipo III</t>
  </si>
  <si>
    <t>M3857</t>
  </si>
  <si>
    <t>Tacha refletiva metálica bidirecional com dois pinos - tipo IV</t>
  </si>
  <si>
    <t>M3858</t>
  </si>
  <si>
    <t>Tacha refletiva metálica bidirecional com um pino - tipo II</t>
  </si>
  <si>
    <t>M3859</t>
  </si>
  <si>
    <t>Tacha refletiva metálica bidirecional com um pino - tipo III</t>
  </si>
  <si>
    <t>M3860</t>
  </si>
  <si>
    <t>Tacha refletiva metálica bidirecional com um pino - tipo IV</t>
  </si>
  <si>
    <t>M3861</t>
  </si>
  <si>
    <t>Tacha refletiva metálica monodirecional com dois pinos - tipo II</t>
  </si>
  <si>
    <t>M3862</t>
  </si>
  <si>
    <t>Tacha refletiva metálica monodirecional com dois pinos - tipo III</t>
  </si>
  <si>
    <t>M3863</t>
  </si>
  <si>
    <t>Tacha refletiva metálica monodirecional com dois pinos - tipo IV</t>
  </si>
  <si>
    <t>M3864</t>
  </si>
  <si>
    <t>Tacha refletiva metálica monodirecional com um pino - tipo II</t>
  </si>
  <si>
    <t>M3865</t>
  </si>
  <si>
    <t>Tacha refletiva metálica monodirecional com um pino - tipo III</t>
  </si>
  <si>
    <t>M3866</t>
  </si>
  <si>
    <t>Tacha refletiva metálica monodirecional com um pino - tipo IV</t>
  </si>
  <si>
    <t>M3867</t>
  </si>
  <si>
    <t>Tachão refletivo em plástico injetado bidirecional</t>
  </si>
  <si>
    <t>M3868</t>
  </si>
  <si>
    <t>Tachão refletivo em plástico injetado monodirecional</t>
  </si>
  <si>
    <t>M3869</t>
  </si>
  <si>
    <t>Tachão refletivo em resina sintética bidirecional</t>
  </si>
  <si>
    <t>M3870</t>
  </si>
  <si>
    <t>Tachão refletivo em resina sintética monodirecional</t>
  </si>
  <si>
    <t>M3900</t>
  </si>
  <si>
    <t>Emulsão asfáltica com polímero - RR-1C-E</t>
  </si>
  <si>
    <t>M3901</t>
  </si>
  <si>
    <t>Reservatório metálico tipo taça - capacidade de 5.000 l</t>
  </si>
  <si>
    <t>M3902</t>
  </si>
  <si>
    <t>Reservatório metálico tipo taça - capacidade de 10.000 l</t>
  </si>
  <si>
    <t>M3903</t>
  </si>
  <si>
    <t>Reservatório metálico tipo taça - capacidade de 20.000 l</t>
  </si>
  <si>
    <t>M3904</t>
  </si>
  <si>
    <t>Reservatório metálico tipo taça - capacidade de 30.000 l</t>
  </si>
  <si>
    <t>M3905</t>
  </si>
  <si>
    <t>AMV tipo TR37, abertura 1:8, bitola métrica</t>
  </si>
  <si>
    <t>M3906</t>
  </si>
  <si>
    <t>AMV tipo TR37, abertura 1:10, bitola métrica</t>
  </si>
  <si>
    <t>M3907</t>
  </si>
  <si>
    <t>AMV tipo TR37, abertura 1:12, bitola métrica</t>
  </si>
  <si>
    <t>M3908</t>
  </si>
  <si>
    <t>AMV tipo TR37, abertura 1:14, bitola métrica</t>
  </si>
  <si>
    <t>M3909</t>
  </si>
  <si>
    <t>Bico para corte a plasma manual - 65A</t>
  </si>
  <si>
    <t>M3910</t>
  </si>
  <si>
    <t>Bico para corte a plasma manual - 45A</t>
  </si>
  <si>
    <t>M3911</t>
  </si>
  <si>
    <t>Bocal para corte a plasma manual - 45A/65A</t>
  </si>
  <si>
    <t>M3912</t>
  </si>
  <si>
    <t>Capa de retenção para corte a plasma manual - 45A/65A</t>
  </si>
  <si>
    <t>M3913</t>
  </si>
  <si>
    <t>Eletrodo para corte a plasma manual - 45A/65A</t>
  </si>
  <si>
    <t>M3914</t>
  </si>
  <si>
    <t>Distribuidor de gás para corte a plasma manual - 45A/65A</t>
  </si>
  <si>
    <t>M3915</t>
  </si>
  <si>
    <t>Parafuso de cabeça sextavada em aço inox - D = 12,7 mm (1/2") e C = 38,1 mm (1.1/2")</t>
  </si>
  <si>
    <t>M3916</t>
  </si>
  <si>
    <t>Porca sextavada em aço inox para parafuso - D = 12,7 mm (1/2")</t>
  </si>
  <si>
    <t>M3917</t>
  </si>
  <si>
    <t>Arruela lisa em aço inox - D = 12,7 mm (1/2")</t>
  </si>
  <si>
    <t>M3918</t>
  </si>
  <si>
    <t>Disco de corte com 80 dentes multimaterial - D = 250 mm</t>
  </si>
  <si>
    <t>M3919</t>
  </si>
  <si>
    <t>Lixa d'água Nº 360</t>
  </si>
  <si>
    <t>M3920</t>
  </si>
  <si>
    <t>Diluente para tinta epóxi bicomponente ou tricomponente</t>
  </si>
  <si>
    <t>M3921</t>
  </si>
  <si>
    <t>Tinta à base de resina epóxi óxido de ferro</t>
  </si>
  <si>
    <t>M3922</t>
  </si>
  <si>
    <t>Diluente para esmalte poliuretano de dois componentes</t>
  </si>
  <si>
    <t>M3923</t>
  </si>
  <si>
    <t>Tinta esmalte poliuretano bicomponente</t>
  </si>
  <si>
    <t>M3924</t>
  </si>
  <si>
    <t>Catalisador para tinta fosfatizante</t>
  </si>
  <si>
    <t>M3925</t>
  </si>
  <si>
    <t>Tinta fosfatizante para fundo preparador de pintura</t>
  </si>
  <si>
    <t>M3926</t>
  </si>
  <si>
    <t>Luva em aço galvanizado com rosca BSP classe leve - D = 12,5 mm (1/2")</t>
  </si>
  <si>
    <t>M3927</t>
  </si>
  <si>
    <t>Plug tipo bujão em aço galvanizado com rosca BSP - D = 15 mm (1/2")</t>
  </si>
  <si>
    <t>M3928</t>
  </si>
  <si>
    <t>Tubo em aço-carbono - E = 3,35 mm e D = 80 mm (3")</t>
  </si>
  <si>
    <t>M3929</t>
  </si>
  <si>
    <t>Tubo em aço-carbono - E = 3,00 mm e D = 150 mm (6")</t>
  </si>
  <si>
    <t>M3931</t>
  </si>
  <si>
    <t>Cantoneira em alumínio de abas iguais - L = 38,1 mm e E = 4,76 mm</t>
  </si>
  <si>
    <t>M3932</t>
  </si>
  <si>
    <t>Parafuso de cabeça sextavada em aço inox - D = 8 mm (M8) e C = 20 mm</t>
  </si>
  <si>
    <t>M3933</t>
  </si>
  <si>
    <t>Porca sextavada em aço inox para parafuso - D = 8 mm (M8)</t>
  </si>
  <si>
    <t>M3934</t>
  </si>
  <si>
    <t>Arruela lisa em aço inox para parafuso - D = 8,4 mm (M8)</t>
  </si>
  <si>
    <t>M3935</t>
  </si>
  <si>
    <t>Arruela de pressão em aço inox para parafuso - D = 8,1 mm (M8)</t>
  </si>
  <si>
    <t>M3936</t>
  </si>
  <si>
    <t>Parafuso de cabeça sextavada em aço inox - D = 12,7 mm (1/2") e C = 19,05 mm (3/4")</t>
  </si>
  <si>
    <t>M3939</t>
  </si>
  <si>
    <t>Barra redonda em aço SAE 1020 - D = 25,4 mm (1")</t>
  </si>
  <si>
    <t>M3940</t>
  </si>
  <si>
    <t>Cunha metálica para protensão de fios - D = 6,0 mm</t>
  </si>
  <si>
    <t>M3941</t>
  </si>
  <si>
    <t>Porta-cunha metálica fechada para protensão de fios - D = 6,0 mm</t>
  </si>
  <si>
    <t>M3942</t>
  </si>
  <si>
    <t>Porta-cunha metálica aberta para protensão de fios - D = 6,0 mm</t>
  </si>
  <si>
    <t>M3943</t>
  </si>
  <si>
    <t>Lona de laminado de PVC reforçado com poliéster</t>
  </si>
  <si>
    <t>M3944</t>
  </si>
  <si>
    <t>Espuma expansiva de poliuretano</t>
  </si>
  <si>
    <t>M3945</t>
  </si>
  <si>
    <t>Argamassa polimérica bicomponente para impermeabilização</t>
  </si>
  <si>
    <t>M3947</t>
  </si>
  <si>
    <t>Tubo em aço - E = 3,00 mm e seção de 40 x 40 mm</t>
  </si>
  <si>
    <t>M3949</t>
  </si>
  <si>
    <t>Desmoldante para fôrmas metálicas</t>
  </si>
  <si>
    <t>M3950</t>
  </si>
  <si>
    <t>Airbag marítimo de lançamento de embarcação - C = 20,0 m e D = 1,5 m</t>
  </si>
  <si>
    <t>M4413</t>
  </si>
  <si>
    <t>Arame E70S6 para solda MIG/MAG - D = 0,9 mm</t>
  </si>
  <si>
    <t>100575-M</t>
  </si>
  <si>
    <t>Livro SINAPI: Cálculos e Parâmetros</t>
  </si>
  <si>
    <t>Custos Horários Produtivo e Improdutivo dos Equipamentos</t>
  </si>
  <si>
    <t xml:space="preserve">	PEDREIRO COM ENCARGOS COMPLEMENTARES</t>
  </si>
  <si>
    <t>COMP. SEDE 11 - 31</t>
  </si>
  <si>
    <t>CONCRETAGEM DE RADIER, PISO DE CONCRETO OU LAJE SOBRE SOLO, FCK 25 MPA - LANÇAMENTO, ADENSAMENTO E ACABAMENTO. AF_09/2021</t>
  </si>
  <si>
    <t>01.001.0139-0</t>
  </si>
  <si>
    <t>EMOP</t>
  </si>
  <si>
    <t>AVALIACAO DA ESPESSURA DE CARBONATACAO,POR PONTO,EM ESTRUTUR AS DE CONCRETO ARMADO OU PROTENDIDO,ATRAVES DE ASPERSAO DE S OLUCAO DE FENOLFTALEINA,INCLUSIVE COLETA DA AMOSTRA</t>
  </si>
  <si>
    <t>SERVIÇOS DE ESCRITÓRIO, LABORATÓRIO E CAMPO</t>
  </si>
  <si>
    <t>Sem Tipificação</t>
  </si>
  <si>
    <t>SIURB</t>
  </si>
  <si>
    <t>CONTROLE TECNOLÓGICO DE CONCRETO - ENSAIO DE ESCLEROMETRIA EM 10 PONTOS COM 16 TIROS POR PONTO</t>
  </si>
  <si>
    <t>ENS.</t>
  </si>
  <si>
    <t>A área de aterro foi estimada por aproximação geométrica da seção em declive, modelada como triângulo retângulo, multiplicada pela largura da edificação.</t>
  </si>
  <si>
    <t>ATERRO ATÉ A ALTURA DA FACE SUPERIOR DA VIGA BALDRAME</t>
  </si>
  <si>
    <t>ELABORAÇÃO/COMPATIBILIZAÇÃO DE PROJETOS</t>
  </si>
  <si>
    <t>18</t>
  </si>
  <si>
    <t>GUARITA</t>
  </si>
  <si>
    <t>0</t>
  </si>
  <si>
    <t>0.</t>
  </si>
  <si>
    <t>0.1</t>
  </si>
  <si>
    <t>0.2</t>
  </si>
  <si>
    <t>0.3</t>
  </si>
  <si>
    <t xml:space="preserve">  </t>
  </si>
  <si>
    <t>INSTALAÇÕES HIDRÁULICAS - INCÊNDIO</t>
  </si>
  <si>
    <t>INSTALAÇÕES - LÓGICA E TELEFONE</t>
  </si>
  <si>
    <t>INSTALAÇÕES ELÉTRICAS - ESCAVAÇÃO E REATERRO</t>
  </si>
  <si>
    <t>INSTALAÇÕES ELÉTRICAS - LUMINÁRIAS</t>
  </si>
  <si>
    <t xml:space="preserve"> 11ª SR - COMP. 33 </t>
  </si>
  <si>
    <t>INSTALAÇÕES ELÉTRICAS - ELETRODUTO/ELETROCALHAS / CANALETAS</t>
  </si>
  <si>
    <t>INSTALAÇÕES ELÉTRICAS - TOMADAS / INTERRUPTORES / CAIXAS DE PASSAGEM</t>
  </si>
  <si>
    <t>INSTALAÇÕES ELÉTRICAS - CABOS E FIOS</t>
  </si>
  <si>
    <t>INSTALAÇÕES ELÉTRICAS - QUADROS</t>
  </si>
  <si>
    <t>ATERRAMENTO</t>
  </si>
  <si>
    <t>PAREDES E PAINÉIS</t>
  </si>
  <si>
    <t>ESQUADRIAS DE MADEIRA</t>
  </si>
  <si>
    <t xml:space="preserve"> 11ª SR - COMP. 31 </t>
  </si>
  <si>
    <t>KIT DE PORTA DE MADEIRA REVESTIDA EM LAMINADO MELAMÍNICO, SEMI-OCA (LEVE OU MÉDIA), PADRÃO MÉDIO, 60X210CM, ESPESSURA DE 3,5CM, ITENS INCLUSOS: DOBRADIÇAS, MONTAGEM E INSTALAÇÃO DE BATENTE, FECHADURA COM EXECUÇÃO DO FURO - FORNECIMENTO E INSTALAÇÃO. AF_10/2025</t>
  </si>
  <si>
    <t>REVESTIMENTOS INTERNOS</t>
  </si>
  <si>
    <t>SBC</t>
  </si>
  <si>
    <t>RODAPE GRANITO CINZA ANDORINHA</t>
  </si>
  <si>
    <t>REVESTIMENTOS EXTERNOS</t>
  </si>
  <si>
    <t>RODAPÉS, SOLEIRAS E PEITORIS</t>
  </si>
  <si>
    <t>VIDROS</t>
  </si>
  <si>
    <t>JANELA PIVOTANTE DE ALUMINIO NATURAL COM VIDRO</t>
  </si>
  <si>
    <t>TRATAMENTOS E IMPERMEABILIZAÇÕES</t>
  </si>
  <si>
    <t>PAVIMENTAÇÕES INTERNAS</t>
  </si>
  <si>
    <t xml:space="preserve"> 11ª SR - COMP. 32 </t>
  </si>
  <si>
    <t>LASTRO DE CONCRETO MAGRO, APLICADO EM PISOS, LAJES SOBRE SOLO OU RADIERS, ESPESSURA DE 5 CM, COM ADITIVO IMPERMEABILIZANTE. AF_01/2024</t>
  </si>
  <si>
    <t>PINTURAS</t>
  </si>
  <si>
    <t>APARELHOS SANITÁRIOS</t>
  </si>
  <si>
    <t>DUCHA HIGIENICA COM DERIVACAO E GATILHO BRANCO TARGA - DECA</t>
  </si>
  <si>
    <t>ESPELHO CRISTAL 4mm COM MOLDURA DE ALUMINIO</t>
  </si>
  <si>
    <t>LIMPEZA E VERIFICAÇÃO FINAL</t>
  </si>
  <si>
    <t>LIMPEZA-POLIMENTO RODAPES EM GRANITO</t>
  </si>
  <si>
    <t>TESTE DE FUNCIONAMENTO APARELHOS SANITARIOS</t>
  </si>
  <si>
    <t>TRANSPORTE E CARRETO</t>
  </si>
  <si>
    <t>ALUGUEL MENSAL ANDAIME TUBULAR</t>
  </si>
  <si>
    <t>TRANSPORTE/MONTAGEM/DESMONTAGEM ANDAIMES M2/MES</t>
  </si>
  <si>
    <t>PREPARAÇÃO DO TERRENO</t>
  </si>
  <si>
    <t>FUNDAÇÕES DIRETAS</t>
  </si>
  <si>
    <t xml:space="preserve"> 11ª SR - COMP. 30 </t>
  </si>
  <si>
    <t>CONCRETAGEM DE SAPATA, FCK 25 MPA, COM USO DE BOMBA - LANÇAMENTO, ADENSAMENTO E ACABAMENTO. AF_01/2024</t>
  </si>
  <si>
    <t>CIMBRAMENTO METALICO</t>
  </si>
  <si>
    <t>M3/M</t>
  </si>
  <si>
    <t>INSTALAÇÕES HIDRÁULICAS - ÁGUA</t>
  </si>
  <si>
    <t>INSTALAÇÕES HIDRÁULICAS - ESGOTO</t>
  </si>
  <si>
    <t>INSTALAÇÕES HIDRÁULICAS - ÁGUAS PLUVIAIS</t>
  </si>
  <si>
    <t>RALO ABACAXI FERRO FUNDIDO 100mm</t>
  </si>
  <si>
    <t>16.1.1</t>
  </si>
  <si>
    <t>16.1.2</t>
  </si>
  <si>
    <t>16.2</t>
  </si>
  <si>
    <t>16.2.1</t>
  </si>
  <si>
    <t>16.2.2</t>
  </si>
  <si>
    <t>16.2.3</t>
  </si>
  <si>
    <t>16.3</t>
  </si>
  <si>
    <t>16.3.1</t>
  </si>
  <si>
    <t>16.3.2</t>
  </si>
  <si>
    <t>16.3.3</t>
  </si>
  <si>
    <t>16.3.4</t>
  </si>
  <si>
    <t>16.3.5</t>
  </si>
  <si>
    <t>16.4</t>
  </si>
  <si>
    <t>16.4.1</t>
  </si>
  <si>
    <t>16.4.2</t>
  </si>
  <si>
    <t>16.4.3</t>
  </si>
  <si>
    <t>16.4.4</t>
  </si>
  <si>
    <t>16.4.5</t>
  </si>
  <si>
    <t>16.4.6</t>
  </si>
  <si>
    <t>16.5</t>
  </si>
  <si>
    <t>16.5.1</t>
  </si>
  <si>
    <t>16.5.2</t>
  </si>
  <si>
    <t>16.5.3</t>
  </si>
  <si>
    <t>16.6</t>
  </si>
  <si>
    <t>16.6.1</t>
  </si>
  <si>
    <t>16.6.2</t>
  </si>
  <si>
    <t>16.6.3</t>
  </si>
  <si>
    <t>16.6.4</t>
  </si>
  <si>
    <t>16.7</t>
  </si>
  <si>
    <t>16.7.1</t>
  </si>
  <si>
    <t>16.7.2</t>
  </si>
  <si>
    <t>16.7.3</t>
  </si>
  <si>
    <t>16.7.4</t>
  </si>
  <si>
    <t xml:space="preserve"> 16.7.5 </t>
  </si>
  <si>
    <t xml:space="preserve"> 16.8 </t>
  </si>
  <si>
    <t xml:space="preserve"> 16.8.1 </t>
  </si>
  <si>
    <t xml:space="preserve"> 16.8.2 </t>
  </si>
  <si>
    <t xml:space="preserve"> 16.9 </t>
  </si>
  <si>
    <t xml:space="preserve"> 16.9.1 </t>
  </si>
  <si>
    <t xml:space="preserve"> 16.9.2 </t>
  </si>
  <si>
    <t xml:space="preserve"> 16.9.3 </t>
  </si>
  <si>
    <t xml:space="preserve"> 16.10 </t>
  </si>
  <si>
    <t xml:space="preserve"> 16.10.1 </t>
  </si>
  <si>
    <t xml:space="preserve"> 16.10.2 </t>
  </si>
  <si>
    <t xml:space="preserve"> 16.11 </t>
  </si>
  <si>
    <t xml:space="preserve"> 16.11.1 </t>
  </si>
  <si>
    <t xml:space="preserve"> 16.11.2 </t>
  </si>
  <si>
    <t xml:space="preserve"> 16.12 </t>
  </si>
  <si>
    <t xml:space="preserve"> 16.12.2 </t>
  </si>
  <si>
    <t xml:space="preserve"> 16.12.3 </t>
  </si>
  <si>
    <t xml:space="preserve"> 16.13 </t>
  </si>
  <si>
    <t xml:space="preserve"> 16.13.1 </t>
  </si>
  <si>
    <t xml:space="preserve"> 16.13.2 </t>
  </si>
  <si>
    <t xml:space="preserve"> 16.13.3 </t>
  </si>
  <si>
    <t xml:space="preserve"> 16.13.4 </t>
  </si>
  <si>
    <t xml:space="preserve"> 16.13.5 </t>
  </si>
  <si>
    <t xml:space="preserve"> 16.14 </t>
  </si>
  <si>
    <t xml:space="preserve"> 16.14.1 </t>
  </si>
  <si>
    <t xml:space="preserve"> 16.15 </t>
  </si>
  <si>
    <t xml:space="preserve"> 16.15.1 </t>
  </si>
  <si>
    <t xml:space="preserve"> 16.15.2 </t>
  </si>
  <si>
    <t xml:space="preserve"> 16.15.3 </t>
  </si>
  <si>
    <t xml:space="preserve"> 16.15.4 </t>
  </si>
  <si>
    <t xml:space="preserve"> 16.16 </t>
  </si>
  <si>
    <t xml:space="preserve"> 16.16.1 </t>
  </si>
  <si>
    <t xml:space="preserve"> 16.16.2 </t>
  </si>
  <si>
    <t xml:space="preserve"> 16.16.3 </t>
  </si>
  <si>
    <t xml:space="preserve"> 16.16.4 </t>
  </si>
  <si>
    <t xml:space="preserve"> 16.16.5 </t>
  </si>
  <si>
    <t xml:space="preserve"> 16.17 </t>
  </si>
  <si>
    <t xml:space="preserve"> 16.17.1 </t>
  </si>
  <si>
    <t xml:space="preserve"> 16.17.2 </t>
  </si>
  <si>
    <t xml:space="preserve"> 16.18 </t>
  </si>
  <si>
    <t xml:space="preserve"> 16.18.1 </t>
  </si>
  <si>
    <t xml:space="preserve"> 16.19 </t>
  </si>
  <si>
    <t xml:space="preserve"> 16.19.1 </t>
  </si>
  <si>
    <t xml:space="preserve"> 16.19.2 </t>
  </si>
  <si>
    <t xml:space="preserve"> 16.19.3 </t>
  </si>
  <si>
    <t xml:space="preserve"> 16.19.4 </t>
  </si>
  <si>
    <t xml:space="preserve"> 16.19.5 </t>
  </si>
  <si>
    <t xml:space="preserve"> 16.19.6 </t>
  </si>
  <si>
    <t xml:space="preserve"> 16.12.1 </t>
  </si>
  <si>
    <t xml:space="preserve"> 16.20 </t>
  </si>
  <si>
    <t xml:space="preserve"> 16.20.1 </t>
  </si>
  <si>
    <t xml:space="preserve"> 16.20.2 </t>
  </si>
  <si>
    <t xml:space="preserve"> 16.21 </t>
  </si>
  <si>
    <t xml:space="preserve"> 16.21.1 </t>
  </si>
  <si>
    <t xml:space="preserve"> 16.21.2 </t>
  </si>
  <si>
    <t xml:space="preserve"> 16.21.3 </t>
  </si>
  <si>
    <t xml:space="preserve"> 16.23 </t>
  </si>
  <si>
    <t xml:space="preserve"> 16.23.1 </t>
  </si>
  <si>
    <t xml:space="preserve"> 16.23.2 </t>
  </si>
  <si>
    <t xml:space="preserve"> 16.23.3 </t>
  </si>
  <si>
    <t xml:space="preserve"> 16.23.4 </t>
  </si>
  <si>
    <t xml:space="preserve"> 16.24 </t>
  </si>
  <si>
    <t xml:space="preserve"> 16.24.1 </t>
  </si>
  <si>
    <t xml:space="preserve"> 16.24.2 </t>
  </si>
  <si>
    <t xml:space="preserve"> 16.24.3 </t>
  </si>
  <si>
    <t xml:space="preserve"> 16.24.4 </t>
  </si>
  <si>
    <t xml:space="preserve"> 16.25 </t>
  </si>
  <si>
    <t xml:space="preserve"> 16.25.1 </t>
  </si>
  <si>
    <t xml:space="preserve"> 16.25.2 </t>
  </si>
  <si>
    <t xml:space="preserve"> 16.25.3 </t>
  </si>
  <si>
    <t xml:space="preserve"> 16.26 </t>
  </si>
  <si>
    <t xml:space="preserve"> 16.26.1 </t>
  </si>
  <si>
    <t xml:space="preserve"> 16.26.2 </t>
  </si>
  <si>
    <t xml:space="preserve"> 16.26.3 </t>
  </si>
  <si>
    <t xml:space="preserve"> 16.26.4 </t>
  </si>
  <si>
    <t xml:space="preserve"> 16.26.5 </t>
  </si>
  <si>
    <t xml:space="preserve"> 16.27 </t>
  </si>
  <si>
    <t xml:space="preserve"> 16.27.1 </t>
  </si>
  <si>
    <t xml:space="preserve"> 16.27.2 </t>
  </si>
  <si>
    <t xml:space="preserve"> 16.27.3 </t>
  </si>
  <si>
    <t xml:space="preserve"> 16.27.4 </t>
  </si>
  <si>
    <t xml:space="preserve"> 16.22 </t>
  </si>
  <si>
    <t xml:space="preserve"> 16.22.1 </t>
  </si>
  <si>
    <t xml:space="preserve"> 16.22.2 </t>
  </si>
  <si>
    <t>18.1</t>
  </si>
  <si>
    <t>Encargos Complementares</t>
  </si>
  <si>
    <t>17.2</t>
  </si>
  <si>
    <t xml:space="preserve"> 16.1 </t>
  </si>
  <si>
    <t xml:space="preserve"> 16.1.1 </t>
  </si>
  <si>
    <t>TRANSPORTES E CARRETOS</t>
  </si>
  <si>
    <t>SERVENTE</t>
  </si>
  <si>
    <t>ALUGUEL MENSAL 4 SAPATAS PARA ANDAIME TUBULAR</t>
  </si>
  <si>
    <t>ALUGUEL ANDAIME TUBULAR 2 QUADROS DIAGONAIS DE 2,0m</t>
  </si>
  <si>
    <t>ANDAIME DIAGONAL TUBULAR 2 QUADROS 1,50m x 1,50m</t>
  </si>
  <si>
    <t>M2/MES</t>
  </si>
  <si>
    <t xml:space="preserve"> 16.1.2 </t>
  </si>
  <si>
    <t xml:space="preserve"> 16.2 </t>
  </si>
  <si>
    <t xml:space="preserve"> 16.2.1 </t>
  </si>
  <si>
    <t>Fundações Rasas (Blocos, Sapatas, Vigas Baldrame)</t>
  </si>
  <si>
    <t xml:space="preserve"> 16.2.2 </t>
  </si>
  <si>
    <t>Aterro e Reaterro de Valas</t>
  </si>
  <si>
    <t xml:space="preserve"> 16.2.3 </t>
  </si>
  <si>
    <t>Aterros, Bases, Sub bases e Imprimações</t>
  </si>
  <si>
    <t xml:space="preserve"> 16.3 </t>
  </si>
  <si>
    <t xml:space="preserve"> 16.3.1 </t>
  </si>
  <si>
    <t>Lastro</t>
  </si>
  <si>
    <t>Produção de Concreto</t>
  </si>
  <si>
    <t xml:space="preserve"> 16.3.2 </t>
  </si>
  <si>
    <t xml:space="preserve"> 16.3.3 </t>
  </si>
  <si>
    <t>Armação para Estruturas de Concreto Armado</t>
  </si>
  <si>
    <t xml:space="preserve"> 16.3.4 </t>
  </si>
  <si>
    <t xml:space="preserve"> 16.3.5 </t>
  </si>
  <si>
    <t xml:space="preserve"> 16.4 </t>
  </si>
  <si>
    <t xml:space="preserve"> 16.4.1 </t>
  </si>
  <si>
    <t>Fôrmas para Estruturas de Concreto Armado</t>
  </si>
  <si>
    <t xml:space="preserve"> 16.4.2 </t>
  </si>
  <si>
    <t xml:space="preserve"> 16.4.3 </t>
  </si>
  <si>
    <t xml:space="preserve"> 16.4.4 </t>
  </si>
  <si>
    <t xml:space="preserve"> 16.4.5 </t>
  </si>
  <si>
    <t>ESTRUTURA</t>
  </si>
  <si>
    <t>GASTALHO PARA VIGAS DE ANCORAGEM</t>
  </si>
  <si>
    <t>AJUDANTE ESPECIALIZADO</t>
  </si>
  <si>
    <t>PONTALETE (ESCORA) METALICO ATE 3,20m</t>
  </si>
  <si>
    <t>UN/MES</t>
  </si>
  <si>
    <t xml:space="preserve"> 16.4.6 </t>
  </si>
  <si>
    <t>Concretagem para Estruturas de Concreto Armado</t>
  </si>
  <si>
    <t xml:space="preserve"> 16.5 </t>
  </si>
  <si>
    <t xml:space="preserve"> 16.5.1 </t>
  </si>
  <si>
    <t>Válvulas e Registros para Sistemas Prediais</t>
  </si>
  <si>
    <t xml:space="preserve"> 16.5.2 </t>
  </si>
  <si>
    <t>Instalações Prediais de Água Fria em PVC</t>
  </si>
  <si>
    <t xml:space="preserve"> 16.5.3 </t>
  </si>
  <si>
    <t xml:space="preserve"> 16.6 </t>
  </si>
  <si>
    <t xml:space="preserve"> 16.6.1 </t>
  </si>
  <si>
    <t>Instalações Prediais de Esgoto - Caixas e Ralos</t>
  </si>
  <si>
    <t xml:space="preserve"> 16.6.2 </t>
  </si>
  <si>
    <t>Instalações Prediais de Esgoto - Tubos e Conexões</t>
  </si>
  <si>
    <t xml:space="preserve"> 16.6.3 </t>
  </si>
  <si>
    <t xml:space="preserve"> 16.6.4 </t>
  </si>
  <si>
    <t xml:space="preserve"> 16.7 </t>
  </si>
  <si>
    <t xml:space="preserve"> 16.7.1 </t>
  </si>
  <si>
    <t>INSTALACOES HIDRAULICAS - AGUAS PLUVIAIS</t>
  </si>
  <si>
    <t>AJUDANTE DE BOMBEIRO OU ENCANADOR</t>
  </si>
  <si>
    <t>BOMBEIRO OU ENCANADOR</t>
  </si>
  <si>
    <t xml:space="preserve"> 16.7.2 </t>
  </si>
  <si>
    <t>Instalações Prediais de Águas Pluviais - Tubos, Conexões, Caixas e Ralos</t>
  </si>
  <si>
    <t xml:space="preserve"> 16.7.3 </t>
  </si>
  <si>
    <t>Caixas Enterradas</t>
  </si>
  <si>
    <t>Escoramento e Preparo de Fundo de Valas</t>
  </si>
  <si>
    <t>Graute e Armação</t>
  </si>
  <si>
    <t>Estruturas Pré-Fabricadas e Pré-Moldadas</t>
  </si>
  <si>
    <t>Argamassas</t>
  </si>
  <si>
    <t xml:space="preserve"> 16.7.4 </t>
  </si>
  <si>
    <t>Instalações de Gás e Incêndio em Aço e Ferro Galvanizado</t>
  </si>
  <si>
    <t>Redes de Lógica, Telefonia e Imagem</t>
  </si>
  <si>
    <t>Instalações Elétricas - Eletrodutos Embutidos, Cabos, Caixas, Tomadas e Interruptores</t>
  </si>
  <si>
    <t>Escavação de Valas</t>
  </si>
  <si>
    <t>Iluminação Predial e Monitoramento</t>
  </si>
  <si>
    <t xml:space="preserve"> 11ª SR - 06 </t>
  </si>
  <si>
    <t>Instalações Elétricas - Rede de Distribuição</t>
  </si>
  <si>
    <t>Redes Enterradas de Distribuição Elétrica</t>
  </si>
  <si>
    <t>Instalações Elétricas - Quadros, Cabos, Disjuntores, Contatores e Barramentos Blindados</t>
  </si>
  <si>
    <t>Sistema de Proteção contra Descargas Atmosféricas - SPDA</t>
  </si>
  <si>
    <t>CARTUCHO SOLDA EXOTERMICA NR150 GRAMAS EXOSOLDA</t>
  </si>
  <si>
    <t>Alvenaria de Vedação</t>
  </si>
  <si>
    <t>Vergas, contravergas e fixação de alvenaria</t>
  </si>
  <si>
    <t>Esquadrias - Portas</t>
  </si>
  <si>
    <t>CHAPA DE LAMINADO MELAMINICO, LISO FOSCO, DE 1,25 X 3,08 METROS, ESPESSURA = 0,8 MILIMETROS</t>
  </si>
  <si>
    <t>Chapisco</t>
  </si>
  <si>
    <t>Massa Única Interna</t>
  </si>
  <si>
    <t>Revestimentos Cerâmicos Internos</t>
  </si>
  <si>
    <t>RODAPES, SOLEIRAS E PEITORIS</t>
  </si>
  <si>
    <t>AREIA GROSSA LAVADA</t>
  </si>
  <si>
    <t>MARMORISTA</t>
  </si>
  <si>
    <t>AJUDANTE ESPECIALIZADO - MARMORISTA</t>
  </si>
  <si>
    <t>CIMENTO PORTLAND CP III 32RS NBR 11578 (quilo)</t>
  </si>
  <si>
    <t>GRANITO CINZA ANDORINHA 2cm</t>
  </si>
  <si>
    <t>Massa Única Externa</t>
  </si>
  <si>
    <t>Pisos</t>
  </si>
  <si>
    <t>Peitoris e Chapins</t>
  </si>
  <si>
    <t>ESQUADRIAS DE ALUMINIO</t>
  </si>
  <si>
    <t>PEDREIRO</t>
  </si>
  <si>
    <t>JANELA PIVOTANTE DE ALUMINIO NATURAL COM VIDRO LINHA VENEZA, BERGAMO</t>
  </si>
  <si>
    <t>AJUDANTE DE SERRALHEIRO</t>
  </si>
  <si>
    <t>SERRALHEIRO</t>
  </si>
  <si>
    <t>Impermeabilização, Proteção Mecânica e Tratamento de Junta</t>
  </si>
  <si>
    <t>Pintura Interna</t>
  </si>
  <si>
    <t>Pintura Externa</t>
  </si>
  <si>
    <t>Pintura em Madeira</t>
  </si>
  <si>
    <t>Louças e Metais</t>
  </si>
  <si>
    <t>APARELHOS SANITARIOS</t>
  </si>
  <si>
    <t>DUCHA HIGIENICA COM DERIVACAO E GATILHO BRANCO TARGA C40 DECA</t>
  </si>
  <si>
    <t>FITA TEFLON VEDA ROSCA 18mm x 25m</t>
  </si>
  <si>
    <t>ESPELHO CRISTAL 4mm</t>
  </si>
  <si>
    <t>VIDRACEIRO</t>
  </si>
  <si>
    <t>AJUDANTE ESPECIALIZADO - VIDRACEIRO</t>
  </si>
  <si>
    <t>CHAPA DE COMPENSADO COMUM TAPUME MADEIRIT 6mm 1,10x2,20m(2,42m2)</t>
  </si>
  <si>
    <t>MOLDURA DE ALUMINIO TP 15 PRATA BRILHANTE - BARRA COM 2,50m</t>
  </si>
  <si>
    <t>Limpeza de Obra</t>
  </si>
  <si>
    <t>SERVICOS DE MANUTENCAO</t>
  </si>
  <si>
    <t>SOLVENTE (AGUARAS MINERAL)</t>
  </si>
  <si>
    <t>CERA EM PASTA PARA MARMORE E GRANITO BELLINZONI 350GR</t>
  </si>
  <si>
    <t>LIMPEZA</t>
  </si>
  <si>
    <t>SICRO JAN/26</t>
  </si>
  <si>
    <t>SINAPI 03/2026</t>
  </si>
  <si>
    <t>AR-CONDICIONADO SPLIT INVERTER, HI-WALL (PAREDE), 12000 BTU/H, CICLO FRIO, 60HZ, CLASSIFICACAO A (SELO PROCEL), GAS HFC, CONTROLE S/FIO</t>
  </si>
  <si>
    <t>AR-CONDICIONADO SPLIT INVERTER, HI-WALL (PAREDE), 18000 BTU/H, CICLO FRIO, 60HZ, CLASSIFICACAO A (SELO PROCEL), GAS HFC, CONTROLE S/FIO</t>
  </si>
  <si>
    <t>AR-CONDICIONADO SPLIT INVERTER, HI-WALL (PAREDE), 24000 BTU/H, CICLO FRIO, 60HZ, CLASSIFICACAO A (SELO PROCEL), GAS HFC, CONTROLE S/FIO</t>
  </si>
  <si>
    <t>AR-CONDICIONADO SPLIT INVERTER, HI-WALL (PAREDE), 9000 BTU/H, CICLO FRIO, 60HZ, CLASSIFICACAO A (SELO PROCEL), GAS HFC, CONTROLE S/FIO</t>
  </si>
  <si>
    <t>AR-CONDICIONADO SPLIT INVERTER, PISO TETO, 18000 BTU/H, CICLO FRIO, 60HZ, CLASSIFICACAO ENERGETICA A OU B (SELO PROCEL), GAS HFC, CONTROLE S/FIO</t>
  </si>
  <si>
    <t>AR-CONDICIONADO SPLIT INVERTER, PISO TETO, 24000 BTU/H, CICLO FRIO, 60HZ, CLASSIFICACAO ENERGETICA A OU B (SELO PROCEL), GAS HFC, CONTROLE S/FIO</t>
  </si>
  <si>
    <t>AR-CONDICIONADO SPLIT INVERTER, PISO TETO, 36000 BTU/H, CICLO FRIO, 60HZ, CLASSIFICACAO ENERGETICA A OU B (SELO PROCEL), GAS HFC, CONTROLE S/FIO</t>
  </si>
  <si>
    <t>AR-CONDICIONADO SPLIT INVERTER, PISO TETO, 48000 BTU/H, CICLO FRIO, 60HZ, CLASSIFICACAO ENERGETICA A OU B (SELO PROCEL), GAS HFC, CONTROLE S/FIO</t>
  </si>
  <si>
    <t>AR-CONDICIONADO SPLIT INVERTER, PISO TETO, APRESENTANDO ENTRE 54000 E 58000 BTU/H, CICLO FRIO, 60HZ, CLASSIFICACAO ENERGETICA A OU B (SELO PROCEL), GAS HFC, CONTROLE S/FIO</t>
  </si>
  <si>
    <t>AR-CONDICIONADO SPLIT ON/OFF, CASSETE (TETO), 18000 BTUS/H, CICLO QUENTE/FRIO, 60 HZ, CLASSIFICACAO ENERGETICA C - SELO PROCEL, GAS HFC, CONTROLE S/ FIO</t>
  </si>
  <si>
    <t>AR-CONDICIONADO SPLIT ON/OFF, CASSETE (TETO), 24000 BTUS/H, CICLO QUENTE/FRIO, 60 HZ, CLASSIFICACAO ENERGETICA C - SELO PROCEL, GAS HFC, CONTROLE S/ FIO</t>
  </si>
  <si>
    <t>AR-CONDICIONADO SPLIT ON/OFF, CASSETE (TETO), 36000 BTUS/H, CICLO QUENTE/FRIO, 60 HZ, CLASSIFICACAO ENERGETICA A - SELO PROCEL, GAS HFC, CONTROLE S/ FIO</t>
  </si>
  <si>
    <t>AR-CONDICIONADO SPLIT ON/OFF, CASSETE (TETO), 48000 BTUS/H, CICLO QUENTE/FRIO, 60 HZ, CLASSIFICACAO ENERGETICA A - SELO PROCEL, GAS HFC, CONTROLE S/ FIO</t>
  </si>
  <si>
    <t>AR-CONDICIONADO SPLIT ON/OFF, CASSETE (TETO), 60000 BTUS/H, CICLO QUENTE/FRIO, 60 HZ, CLASSIFICACAO ENERGETICA A - SELO PROCEL, GAS HFC, CONTROLE S/ FIO</t>
  </si>
  <si>
    <t>AR-CONDICIONADO SPLIT ON/OFF, CASSETE (TETO), FRIO 4 VIAS 18000 BTUS/H, CLASSIFICACAO ENERGETICA C - SELO PROCEL, GAS HFC, CONTROLE S/ FIO</t>
  </si>
  <si>
    <t>AR-CONDICIONADO SPLIT ON/OFF, CASSETE (TETO), FRIO 4 VIAS 24000 BTUS/H, CLASSIFICACAO ENERGETICA C - SELO PROCEL, GAS HFC, CONTROLE S/ FIO</t>
  </si>
  <si>
    <t>AR-CONDICIONADO SPLIT ON/OFF, CASSETE (TETO), FRIO 4 VIAS 36000 BTUS/H, CLASSIFICACAO ENERGETICA C - SELO PROCEL, GAS HFC, CONTROLE S/ FIO</t>
  </si>
  <si>
    <t>AR-CONDICIONADO SPLIT ON/OFF, CASSETE (TETO), FRIO 4 VIAS 48000 BTUS/H, CLASSIFICACAO ENERGETICA C - SELO PROCEL, GAS HFC, CONTROLE S/ FIO</t>
  </si>
  <si>
    <t>AR-CONDICIONADO SPLIT ON/OFF, CASSETE (TETO), FRIO 4 VIAS 60000 BTUS/H, CLASSIFICACAO ENERGETICA C - SELO PROCEL, GAS HFC, CONTROLE S/ FIO</t>
  </si>
  <si>
    <t>AR-CONDICIONADO SPLIT ON/OFF, HI-WALL (PAREDE), 12000 BTUS/H, CICLO FRIO, 60 HZ, CLASSIFICACAO ENERGETICA A - SELO PROCEL, GAS HFC, CONTROLE S/ FIO</t>
  </si>
  <si>
    <t>AR-CONDICIONADO SPLIT ON/OFF, HI-WALL (PAREDE), 12000 BTUS/H, CICLO QUENTE/FRIO, 60 HZ, CLASSIFICACAO ENERGETICA A - SELO PROCEL, GAS HFC, CONTROLE S/ FIO</t>
  </si>
  <si>
    <t>AR-CONDICIONADO SPLIT ON/OFF, HI-WALL (PAREDE), 18000 BTUS/H, CICLO FRIO, 60 HZ, CLASSIFICACAO ENERGETICA A - SELO PROCEL, GAS HFC, CONTROLE S/ FIO</t>
  </si>
  <si>
    <t>AR-CONDICIONADO SPLIT ON/OFF, HI-WALL (PAREDE), 18000 BTUS/H, CICLO QUENTE/FRIO, 60 HZ, CLASSIFICACAO ENERGETICA A - SELO PROCEL, GAS HFC, CONTROLE S/ FIO</t>
  </si>
  <si>
    <t>AR-CONDICIONADO SPLIT ON/OFF, HI-WALL (PAREDE), 24000 BTUS/H, CICLO FRIO, 60 HZ, CLASSIFICACAO ENERGETICA A - SELO PROCEL, GAS HFC, CONTROLE S/ FIO</t>
  </si>
  <si>
    <t>AR-CONDICIONADO SPLIT ON/OFF, HI-WALL (PAREDE), 24000 BTUS/H, CICLO QUENTE/FRIO, 60 HZ, CLASSIFICACAO ENERGETICA A - SELO PROCEL, GAS HFC, CONTROLE S/ FIO</t>
  </si>
  <si>
    <t>AR-CONDICIONADO SPLIT ON/OFF, HI-WALL (PAREDE), 9000 BTUS/H, CICLO FRIO, 60 HZ, CLASSIFICACAO ENERGETICA A - SELO PROCEL, GAS HFC, CONTROLE S/ FIO</t>
  </si>
  <si>
    <t>AR-CONDICIONADO SPLIT ON/OFF, HI-WALL (PAREDE), 9000 BTUS/H, CICLO QUENTE/FRIO, 60 HZ, CLASSIFICACAO ENERGETICA A - SELO PROCEL, GAS HFC, CONTROLE S/ FIO</t>
  </si>
  <si>
    <t>AR-CONDICIONADO SPLIT ON/OFF, PISO TETO, 18.000 BTU/H, CICLO FRIO, 60HZ, CLASSIFICACAO ENERGETICA C - SELO PROCEL, GAS HFC, CONTROLE S/FIO</t>
  </si>
  <si>
    <t>AR-CONDICIONADO SPLIT ON/OFF, PISO TETO, 24.000 BTU/H, CICLO FRIO, 60HZ, CLASSIFICACAO ENERGETICA C - SELO PROCEL, GAS HFC, CONTROLE S/FIO</t>
  </si>
  <si>
    <t>AR-CONDICIONADO SPLIT ON/OFF, PISO TETO, 36.000 BTU/H, CICLO FRIO, 60HZ, CLASSIFICACAO ENERGETICA C - SELO PROCEL, GAS HFC, CONTROLE S/FIO</t>
  </si>
  <si>
    <t>AR-CONDICIONADO SPLIT ON/OFF, PISO TETO, 48.000 BTU/H, CICLO FRIO, 60HZ, CLASSIFICACAO ENERGETICA C - SELO PROCEL, GAS HFC, CONTROLE S/FIO</t>
  </si>
  <si>
    <t>AR-CONDICIONADO SPLIT ON/OFF, PISO TETO, 60.000 BTU/H, CICLO FRIO, 60HZ, CLASSIFICACAO ENERGETICA C - SELO PROCEL, GAS HFC, CONTROLE S/FIO</t>
  </si>
  <si>
    <t>FITA ADESIVA ALUMINIZADA BOPP, L = 50 MM</t>
  </si>
  <si>
    <t>FITA DE VEDACAO ADESIVA, EM ESPUMA POLIETILENO, PRETA, L = 10 MM, E = 4 MM</t>
  </si>
  <si>
    <t>FITA PLASTICA DE ARQUEAR, EM POLIPROPILENO - PP, PRETA, L = 10 MM, E = 0,65 MM</t>
  </si>
  <si>
    <t>FITA PLASTICA ZEBRADA PARA DEMARCACAO DE AREAS, LARGURA = 7 CM, SEM ADESIVO</t>
  </si>
  <si>
    <t>BATENTE PARA PORTA DE MADEIRA, FIXAÇÃO COM ARGAMASSA, PADRÃO POPULAR FORNECIMENTO E INSTALAÇÃO. AF_10/2025</t>
  </si>
  <si>
    <t>DOBRADIÇA EM AÇO/FERRO, 3" X 2 1/2", E=1,9 A 2MM, SEN ANEL, CROMADO OU ZINCADO, TAMPA BOLA, COM PARAFUSOS. AF_10/2025</t>
  </si>
  <si>
    <t>FECHADURA DE EMBUTIR PARA PORTA DE BANHEIRO, COMPLETA, ACABAMENTO PADRÃO MÉDIO, INCLUSO EXECUÇÃO DE FURO - FORNECIMENTO E INSTALAÇÃO. AF_10/2025</t>
  </si>
  <si>
    <t>FECHADURA DE EMBUTIR PARA PORTA DE BANHEIRO, COMPLETA, ACABAMENTO PADRÃO POPULAR, INCLUSO EXECUÇÃO DE FURO - FORNECIMENTO E INSTALAÇÃO. AF_10/2025</t>
  </si>
  <si>
    <t>FECHADURA DE EMBUTIR PARA PORTAS INTERNAS, COMPLETA, ACABAMENTO PADRÃO MÉDIO, COM EXECUÇÃO DE FURO - FORNECIMENTO E INSTALAÇÃO. AF_10/2025</t>
  </si>
  <si>
    <t>FECHADURA DE EMBUTIR PARA PORTAS INTERNAS, COMPLETA, ACABAMENTO PADRÃO POPULAR, COM EXECUÇÃO DE FURO - FORNECIMENTO E INSTALAÇÃO. AF_10/2025</t>
  </si>
  <si>
    <t>KIT DE PORTA DE MADEIRA FRISADA, SEMI-OCA (LEVE OU MÉDIA), PADRÃO MÉDIO, 60X210CM, ESPESSURA DE 3CM, ITENS INCLUSOS: DOBRADIÇAS, MONTAGEM E INSTALAÇÃO DE BATENTE, FECHADURA COM EXECUÇÃO DO FURO - FORNECIMENTO E INSTALAÇÃO. AF_10/2025</t>
  </si>
  <si>
    <t>KIT DE PORTA DE MADEIRA PARA PINTURA, MACIÇA (PESADA OU SUPERPESADA), PADRÃO MÉDIO, 80X210CM, ESPESSURA DE 3,5CM, ITENS INCLUSOS: DOBRADIÇAS, MONTAGEM E INSTALAÇÃO DO BATENTE, FECHADURA COM EXECUÇÃO DO FURO - FORNECIMENTO E INSTALAÇÃO. AF_10/2025</t>
  </si>
  <si>
    <t>KIT DE PORTA DE MADEIRA PARA PINTURA, MACIÇA (PESADA OU SUPERPESADA), PADRÃO MÉDIO, 90X210CM, ESPESSURA DE 3,5CM, ITENS INCLUSOS: DOBRADIÇAS, MONTAGEM E INSTALAÇÃO DO BATENTE, FECHADURA COM EXECUÇÃO DO FURO - FORNECIMENTO E INSTALAÇÃO. AF_10/2025</t>
  </si>
  <si>
    <t>KIT DE PORTA DE MADEIRA PARA PINTURA, MACIÇA (PESADA OU SUPERPESADA), PADRÃO POPULAR, 80X210CM, ESPESSURA DE 3,5CM, ITENS INCLUSOS: DOBRADIÇAS, MONTAGEM E INSTALAÇÃO DO BATENTE, FECHADURA COM EXECUÇÃO DO FURO - FORNECIMENTO E INSTALAÇÃO. AF_10/2025</t>
  </si>
  <si>
    <t>KIT DE PORTA DE MADEIRA PARA PINTURA, MACIÇA (PESADA OU SUPERPESADA), PADRÃO POPULAR, 90X210CM, ESPESSURA DE 3,5CM, ITENS INCLUSOS: DOBRADIÇAS, MONTAGEM E INSTALAÇÃO DO BATENTE, FECHADURA COM EXECUÇÃO DO FURO - FORNECIMENTO E INSTALAÇÃO. AF_10/2025</t>
  </si>
  <si>
    <t>KIT DE PORTA DE MADEIRA PARA VERNIZ, SEMI-OCA (LEVE OU MÉDIA), PADRÃO POPULAR, 90X210CM, ESPESSURA DE 3,5CM, ITENS INCLUSOS: DOBRADIÇAS, MONTAGEM E INSTALAÇÃO DE BATENTE, FECHADURA COM EXECUÇÃO DO FURO - FORNECIMENTO E INSTALAÇÃO. AF_10/2025</t>
  </si>
  <si>
    <t>KIT DE PORTA DE MADEIRA TIPO MEXICANA, MACIÇA (PESADA OU SUPERPESADA), PADRÃO MÉDIO, 80X210CM, ESPESSURA DE 3,5CM, ITENS INCLUSOS: DOBRADIÇAS, MONTAGEM E INSTALAÇÃO DO BATENTE, SEM FECHADURA - FORNECIMENTO E INSTALAÇÃO. AF_10/2025</t>
  </si>
  <si>
    <t>KIT DE PORTA DE MADEIRA TIPO MEXICANA, MACIÇA (PESADA OU SUPERPESADA), PADRÃO POPULAR, 80X210CM, ESPESSURA DE 3,5CM, ITENS INCLUSOS: DOBRADIÇAS, MONTAGEM E INSTALAÇÃO DO BATENTE, SEM FECHADURA - FORNECIMENTO E INSTALAÇÃO. AF_10/2025</t>
  </si>
  <si>
    <t>PORTA CORTA-FOGO 160X210X5CM COM BARRA ANTI PÂNICO - FORNECIMENTO E INSTALAÇÃO. AF_10/2025</t>
  </si>
  <si>
    <t>PORTA CORTA-FOGO 80X210X5CM - FORNECIMENTO E INSTALAÇÃO. AF_10/2025</t>
  </si>
  <si>
    <t>PORTA CORTA-FOGO 80X210X5CM COM BARRA ANTI PÂNICO - FORNECIMENTO E INSTALAÇÃO. AF_10/2025</t>
  </si>
  <si>
    <t>PORTA CORTA-FOGO 90X210X5CM - FORNECIMENTO E INSTALAÇÃO. AF_10/2025</t>
  </si>
  <si>
    <t>PORTA DE AÇO DE ABRIR, P/ VIDRO, C/ GUARNIÇÃO, 90X210CM, FIXAÇÃO COM ARGAMASSA. AF_10/2025</t>
  </si>
  <si>
    <t>PORTA DE CORRER DE MADEIRA, FECHADURA E PUXADOR, COM ALIZAR. AF_10/2025</t>
  </si>
  <si>
    <t>PORTA DE MADEIRA FRISADA, SEMI-OCA (LEVE OU MÉDIA), 60X210CM, ESPESSURA DE 3,5CM, INCLUSO DOBRADIÇAS - FORNECIMENTO E INSTALAÇÃO. AF_10/2025</t>
  </si>
  <si>
    <t>PORTA DE MADEIRA FRISADA, SEMI-OCA (LEVE OU MÉDIA), 70X210CM, ESPESSURA DE 3,5CM, INCLUSO DOBRADIÇAS - FORNECIMENTO E INSTALAÇÃO. AF_10/2025</t>
  </si>
  <si>
    <t>PORTA DE MADEIRA PARA PINTURA, SEMI-OCA (PESADA OU SUPERPESADA), 80X210CM, ESPESSURA DE 4,0CM, INCLUSO DOBRADIÇAS - FORNECIMENTO E INSTALAÇÃO. AF_10/2025</t>
  </si>
  <si>
    <t>PORTA DE MADEIRA, MACIÇA (PESADA OU SUPERPESADA), 90X210CM, ESPESSURA DE 4,0CM, INCLUSO DOBRADIÇAS - FORNECIMENTO E INSTALAÇÃO. AF_10/2025</t>
  </si>
  <si>
    <t>PORTA DE MADEIRA, TIPO MEXICANA, MACIÇA (PESADA OU SUPERPESADA), 70X210CM, ESPESSURA DE 3,5CM, INCLUSO DOBRADIÇAS - FORNECIMENTO E INSTALAÇÃO. AF_10/2025</t>
  </si>
  <si>
    <t>PORTA EM AÇO DE ABRIR PARA VIDRO SEM GUARNIÇÃO, 90X210CM, FIXAÇÃO COM PARAFUSOS, EXCLUSIVE VIDROS - FORNECIMENTO E INSTALAÇÃO. AF_10/2025</t>
  </si>
  <si>
    <t>PORTA EM AÇO DE ABRIR TIPO VENEZIANA SEM GUARNIÇÃO, 90X210CM, FIXAÇÃO COM PARAFUSOS - FORNECIMENTO E INSTALAÇÃO. AF_10/2025</t>
  </si>
  <si>
    <t>ESTACA HÉLICE CONTÍNUA, DIÂMETRO DE 30 CM, INCLUSO CONCRETO FCK=30MPA E BOMBEAMENTO (EXCLUSIVE ARMADURA, MOBILIZAÇÃO E DESMOBILIZAÇÃO). AF_03/2026</t>
  </si>
  <si>
    <t>ESTACA HÉLICE CONTÍNUA, DIÂMETRO DE 30 CM, INCLUSO CONCRETO FCK=30MPA, BOMBEAMENTO E ARMADURA MÍNIMA (EXCLUSIVE MOBILIZAÇÃO E DESMOBILIZAÇÃO). AF_03/2026</t>
  </si>
  <si>
    <t>ESTACA HÉLICE CONTÍNUA, DIÂMETRO DE 30 CM, INCLUSO CONCRETO FCK=40MPA E BOMBEAMENTO (EXCLUSIVE ARMADURA, MOBILIZAÇÃO E DESMOBILIZAÇÃO). AF_03/2026</t>
  </si>
  <si>
    <t>ESTACA HÉLICE CONTÍNUA, DIÂMETRO DE 30 CM, INCLUSO CONCRETO FCK=40MPA, BOMBEAMENTO E ARMADURA MÍNIMA (EXCLUSIVE MOBILIZAÇÃO E DESMOBILIZAÇÃO). AF_03/2026</t>
  </si>
  <si>
    <t>ESTACA HÉLICE CONTÍNUA, DIÂMETRO DE 50 CM, INCLUSO CONCRETO FCK=30MPA E BOMBEAMENTO (EXCLUSIVE ARMADURA, MOBILIZAÇÃO E DESMOBILIZAÇÃO). AF_03/2026</t>
  </si>
  <si>
    <t>ESTACA HÉLICE CONTÍNUA, DIÂMETRO DE 50 CM, INCLUSO CONCRETO FCK=30MPA, BOMBEAMENTO E ARMADURA MÍNIMA (EXCLUSIVE MOBILIZAÇÃO E DESMOBILIZAÇÃO). AF_03/2026</t>
  </si>
  <si>
    <t>ESTACA HÉLICE CONTÍNUA, DIÂMETRO DE 50 CM, INCLUSO CONCRETO FCK=40MPA E BOMBEAMENTO (EXCLUSIVE ARMADURA, MOBILIZAÇÃO E DESMOBILIZAÇÃO). AF_03/2026</t>
  </si>
  <si>
    <t>ESTACA HÉLICE CONTÍNUA, DIÂMETRO DE 50 CM, INCLUSO CONCRETO FCK=40MPA, BOMBEAMENTO E ARMADURA MÍNIMA (EXCLUSIVE MOBILIZAÇÃO E DESMOBILIZAÇÃO). AF_03/2026</t>
  </si>
  <si>
    <t>ESTACA HÉLICE CONTÍNUA, DIÂMETRO DE 70 CM, INCLUSO CONCRETO FCK=30MPA E BOMBEAMENTO (EXCLUSIVE ARMADURA, MOBILIZAÇÃO E DESMOBILIZAÇÃO). AF_03/2026</t>
  </si>
  <si>
    <t>ESTACA HÉLICE CONTÍNUA, DIÂMETRO DE 70 CM, INCLUSO CONCRETO FCK=30MPA, BOMBEAMENTO E ARMADURA MÍNIMA (EXCLUSIVE MOBILIZAÇÃO E DESMOBILIZAÇÃO). AF_03/2026</t>
  </si>
  <si>
    <t>ESTACA HÉLICE CONTÍNUA, DIÂMETRO DE 70 CM, INCLUSO CONCRETO FCK=40MPA E BOMBEAMENTO (EXCLUSIVE ARMADURA, MOBILIZAÇÃO E DESMOBILIZAÇÃO). AF_03/2026</t>
  </si>
  <si>
    <t>ESTACA HÉLICE CONTÍNUA, DIÂMETRO DE 70 CM, INCLUSO CONCRETO FCK=40MPA, BOMBEAMENTO E ARMADURA MÍNIMA (EXCLUSIVE MOBILIZAÇÃO E DESMOBILIZAÇÃO). AF_03/2026</t>
  </si>
  <si>
    <t>ESTACA HÉLICE CONTÍNUA, DIÂMETRO DE 80 CM, INCLUSO CONCRETO FCK=30MPA E BOMBEAMENTO (EXCLUSIVE ARMADURA, MOBILIZAÇÃO E DESMOBILIZAÇÃO). AF_03/2026</t>
  </si>
  <si>
    <t>ESTACA HÉLICE CONTÍNUA, DIÂMETRO DE 80 CM, INCLUSO CONCRETO FCK=30MPA, BOMBEAMENTO E ARMADURA MÍNIMA (EXCLUSIVE MOBILIZAÇÃO E DESMOBILIZAÇÃO). AF_03/2026</t>
  </si>
  <si>
    <t>ESTACA HÉLICE CONTÍNUA, DIÂMETRO DE 80 CM, INCLUSO CONCRETO FCK=40MPA E BOMBEAMENTO (EXCLUSIVE ARMADURA, MOBILIZAÇÃO E DESMOBILIZAÇÃO). AF_03/2026</t>
  </si>
  <si>
    <t>ESTACA HÉLICE CONTÍNUA, DIÂMETRO DE 80 CM, INCLUSO CONCRETO FCK=40MPA, BOMBEAMENTO E ARMADURA MÍNIMA (EXCLUSIVE MOBILIZAÇÃO E DESMOBILIZAÇÃO). AF_03/2026</t>
  </si>
  <si>
    <t>ESTACA HÉLICE CONTÍNUA, DIÂMETRO DE 90 CM, INCLUSO CONCRETO FCK=30MPA E BOMBEAMENTO (EXCLUSIVE ARMADURA, MOBILIZAÇÃO E DESMOBILIZAÇÃO). AF_03/2026</t>
  </si>
  <si>
    <t>ESTACA HÉLICE CONTÍNUA, DIÂMETRO DE 90 CM, INCLUSO CONCRETO FCK=30MPA, BOMBEAMENTO E ARMADURA MÍNIMA (EXCLUSIVE MOBILIZAÇÃO E DESMOBILIZAÇÃO). AF_03/2026</t>
  </si>
  <si>
    <t>ESTACA HÉLICE CONTÍNUA, DIÂMETRO DE 90 CM, INCLUSO CONCRETO FCK=40MPA E BOMBEAMENTO (EXCLUSIVE ARMADURA, MOBILIZAÇÃO E DESMOBILIZAÇÃO). AF_03/2026</t>
  </si>
  <si>
    <t>ESTACA HÉLICE CONTÍNUA, DIÂMETRO DE 90 CM, INCLUSO CONCRETO FCK=40MPA, BOMBEAMENTO E ARMADURA MÍNIMA (EXCLUSIVE MOBILIZAÇÃO E DESMOBILIZAÇÃO). AF_03/2026</t>
  </si>
  <si>
    <t>IMPERMEABILIZAÇÃO DE SUPERFÍCIE COM ARGAMASSA POLIMÉRICA / MEMBRANA ACRÍLICA, 4 DEMÃOS, REFORÇADA COM VÉU DE POLIÉSTER. AF_09/2023</t>
  </si>
  <si>
    <t>TRATAMENTO DE RALO OU PONTO EMERGENTE COM ARGAMASSA POLIMÉRICA / MEMBRANA ACRÍLICA REFORÇADO COM VÉU DE POLIÉSTER. AF_09/2023</t>
  </si>
  <si>
    <t>TRATAMENTO DE RODAPÉ COM VÉU DE POLIÉSTER. AF_09/2023</t>
  </si>
  <si>
    <t>ACABAMENTO MONOCOMANDO PARA CHUVEIRO - FORNECIMENTO E INSTALAÇÃO. AF_02/2026</t>
  </si>
  <si>
    <t>APARELHO MISTURADOR DE MESA PARA LAVATÓRIO, PADRÃO MÉDIO - FORNECIMENTO E INSTALAÇÃO. AF_02/2026</t>
  </si>
  <si>
    <t>APARELHO MISTURADOR DE MESA PARA PIA DE COZINHA, PADRÃO MÉDIO - FORNECIMENTO E INSTALAÇÃO. AF_02/2026</t>
  </si>
  <si>
    <t>ASSENTO SANITÁRIO CONVENCIONAL - FORNECIMENTO E INSTALAÇÃO. AF_02/2026</t>
  </si>
  <si>
    <t>ASSENTO SANITÁRIO INFANTIL - FORNECIMENTO E INSTALAÇÃO. AF_02/2026</t>
  </si>
  <si>
    <t>ASSENTO SANITÁRIO PARA PCD - FORNECIMENTO E INSTALAÇÃO. AF_02/2026</t>
  </si>
  <si>
    <t>BACIA SANITÁRIA COM CAIXA ACOPLADA LOUÇA BRANCA - FORNECIMENTO E INSTALAÇÃO. AF_02/2026</t>
  </si>
  <si>
    <t>BACIA SANITÁRIA COM CAIXA ACOPLADA LOUÇA BRANCA - PADRÃO MÉDIO, INCLUSO ENGATE FLEXÍVEL EM METAL CROMADO, 1/2" X 40 CM - FORNECIMENTO E INSTALAÇÃO. AF_02/2026</t>
  </si>
  <si>
    <t>BACIA SANITÁRIA COM CAIXA ACOPLADA LOUÇA BRANCA, INCLUSO ENGATE FLEXÍVEL EM PLÁSTICO BRANCO, 1/2" X 40 CM - FORNECIMENTO E INSTALAÇÃO. AF_02/2026</t>
  </si>
  <si>
    <t>BACIA SANITÁRIA COM CAIXA ACOPLADA PARA PCD COM FURO FRONTAL EM LOUÇA BRANCA SEM ASSENTO - FORNECIMENTO E INSTALAÇÃO. AF_02/2026</t>
  </si>
  <si>
    <t>BACIA SANITÁRIA COM CAIXA ACOPLADA, LOUÇA BRANCA - PADRÃO ALTO - FORNECIMENTO E INSTALAÇÃO. AF_02/2026</t>
  </si>
  <si>
    <t>BACIA SANITÁRIA EM LOUÇA BRANCA PARA PCD SEM FURO FRONTAL, COM TUBO DE LIGAÇÃO CROMADO, SEM ASSENTO - FORNECIMENTO E INSTALAÇÃO. AF_02/2026_PS</t>
  </si>
  <si>
    <t>BACIA SANITÁRIA EM LOUÇA BRANCA, COM TUBO DE LIGAÇÃO CROMADO - FORNECIMENTO E INSTALAÇÃO. AF_02/2026_PS</t>
  </si>
  <si>
    <t>BACIA SANITÁRIA INFANTIL LOUÇA BRANCA, COM TUBO DE LIGAÇÃO CROMADO - FORNECIMENTO E INSTALAÇÃO. AF_02/2026_PS</t>
  </si>
  <si>
    <t>BANCADA DE GRANITO CINZA POLIDO, DE 0,50 X 0,60 M, PARA LAVATÓRIO - FORNECIMENTO E INSTALAÇÃO. AF_02/2026</t>
  </si>
  <si>
    <t>BANCADA DE GRANITO CINZA POLIDO, DE 1,50 X 0,60 M, PARA PIA DE COZINHA - FORNECIMENTO E INSTALAÇÃO. AF_02/2026</t>
  </si>
  <si>
    <t>BANCADA DE GRANITO CINZA POLIDO, DE 2,00 X 0,60 M, PARA LAVATÓRIO - FORNECIMENTO E INSTALAÇÃO. AF_02/2026</t>
  </si>
  <si>
    <t>BANCADA DE GRANITO CINZA POLIDO, DE 3,00 X 0,60 M, PARA LAVATÓRIO - FORNECIMENTO E INSTALAÇÃO. AF_02/2026</t>
  </si>
  <si>
    <t>BANCADA DE MÁRMORE BRANCO POLIDO, DE 0,50 X 0,60 M, PARA LAVATÓRIO - FORNECIMENTO E INSTALAÇÃO. AF_02/2026</t>
  </si>
  <si>
    <t>BANCADA DE MÁRMORE BRANCO POLIDO, DE 1,50 X 0,60 M, PARA PIA DE COZINHA - FORNECIMENTO E INSTALAÇÃO. AF_02/2026</t>
  </si>
  <si>
    <t>BANCADA DE MÁRMORE SINTÉTICO 120 X 60CM, COM CUBA INTEGRADA, INCLUSO SIFÃO TIPO FLEXÍVEL EM PVC, VÁLVULA EM PLÁSTICO CROMADO TIPO AMERICANA E TORNEIRA CROMADA LONGA, DE PAREDE, PADRÃO POPULAR - FORNECIMENTO E INSTALAÇÃO. AF_02/2026</t>
  </si>
  <si>
    <t>BANCADA DE MÁRMORE SINTÉTICO 120 X 60CM, COM CUBA INTEGRADA, INCLUSO SIFÃO TIPO GARRAFA EM PVC, VÁLVULA EM PLÁSTICO CROMADO TIPO AMERICANA E TORNEIRA CROMADA LONGA, DE PAREDE, PADRÃO POPULAR - FORNECIMENTO E INSTALAÇÃO. AF_02/2026</t>
  </si>
  <si>
    <t>BANCADA DE MÁRMORE SINTÉTICO, DE 120 X 60CM, COM CUBA INTEGRADA - FORNECIMENTO E INSTALAÇÃO. AF_02/2026</t>
  </si>
  <si>
    <t>BANCADA GRANITO CINZA 150 X 60 CM, COM CUBA DE EMBUTIR DE AÇO, VÁLVULA AMERICANA EM METAL, SIFÃO FLEXÍVEL EM PVC, ENGATE FLEXÍVEL 30 CM, TORNEIRA CROMADA LONGA, DE PAREDE, 1/2" OU 3/4", P/ COZINHA, PADRÃO POPULAR - FORNEC. E INSTALAÇÃO. AF_02/2026</t>
  </si>
  <si>
    <t>BANCADA GRANITO CINZA, 50 X 60 CM, INCL. CUBA DE EMBUTIR OVAL LOUÇA BRANCA 35 X 50 CM, VÁLVULA METAL CROMADO, SIFÃO FLEXÍVEL PVC, ENGATE 30 CM FLEXÍVEL PLÁSTICO E TORNEIRA CROMADA DE MESA, PADRÃO POPULAR - FORNEC. E INSTALAÇÃO. AF_02/2026</t>
  </si>
  <si>
    <t>BANCADA MÁRMORE BRANCO 150 X 60 CM, COM CUBA DE EMBUTIR DE AÇO, VÁLVULA AMERICANA E SIFÃO TIPO GARRAFA EM METAL, ENGATE FLEXÍVEL 30 CM, TORNEIRA CROMADA, DE MESA, 1/2" OU 3/4", PARA PIA COZINHA, PADRÃO ALTO - FORNEC. E INSTALAÇÃO. AF_02/2026</t>
  </si>
  <si>
    <t>BANCADA MÁRMORE BRANCO, 50 X 60 CM, INCLUSO CUBA DE EMBUTIR OVAL EM LOUÇA BRANCA 35 X 50 CM, VÁLVULA, SIFÃO TIPO GARRAFA E ENGATE FLEXÍVEL 40 CM EM METAL CROMADO E APARELHO MISTURADOR DE MESA, PADRÃO MÉDIO - FORNEC. E INSTALAÇÃO. AF_02/2026</t>
  </si>
  <si>
    <t>BANCO ARTICULADO, EM AÇO INOX, PARA PCD, FIXADO NA PAREDE - FORNECIMENTO E INSTALAÇÃO. AF_02/2026</t>
  </si>
  <si>
    <t>BARRA DE APOIO EM "L", EM AÇO INOX POLIDO 70 X 70 CM, FIXADA NA PAREDE - FORNECIMENTO E INSTALAÇÃO. AF_02/2026</t>
  </si>
  <si>
    <t>BARRA DE APOIO EM "L", EM AÇO INOX POLIDO 80 X 80 CM, FIXADA NA PAREDE - FORNECIMENTO E INSTALAÇÃO. AF_02/2026</t>
  </si>
  <si>
    <t>BARRA DE APOIO LATERAL ARTICULADA, COM TRAVA, EM AÇO INOX POLIDO, FIXADA NA PAREDE - FORNECIMENTO E INSTALAÇÃO. AF_02/2026</t>
  </si>
  <si>
    <t>BARRA DE APOIO RETA, EM ALUMÍNIO, COMPRIMENTO 60 CM, FIXADA NA PAREDE - FORNECIMENTO E INSTALAÇÃO. AF_02/2026</t>
  </si>
  <si>
    <t>BARRA DE APOIO RETA, EM ALUMÍNIO, COMPRIMENTO 70 CM, FIXADA NA PAREDE - FORNECIMENTO E INSTALAÇÃO. AF_02/2026</t>
  </si>
  <si>
    <t>BARRA DE APOIO RETA, EM ALUMÍNIO, COMPRIMENTO 80 CM, FIXADA NA PAREDE - FORNECIMENTO E INSTALAÇÃO. AF_02/2026</t>
  </si>
  <si>
    <t>BARRA DE APOIO RETA, EM ALUMÍNIO, COMPRIMENTO 90 CM, FIXADA NA PAREDE - FORNECIMENTO E INSTALAÇÃO. AF_02/2026</t>
  </si>
  <si>
    <t>BARRA DE APOIO RETA, EM AÇO INOX POLIDO, COMPRIMENTO 40 CM, FIXADA NA PAREDE - FORNECIMENTO E INSTALAÇÃO. AF_02/2026</t>
  </si>
  <si>
    <t>BARRA DE APOIO RETA, EM AÇO INOX POLIDO, COMPRIMENTO 60 CM, FIXADA NA PAREDE - FORNECIMENTO E INSTALAÇÃO. AF_02/2026</t>
  </si>
  <si>
    <t>BARRA DE APOIO RETA, EM AÇO INOX POLIDO, COMPRIMENTO 70 CM, FIXADA NA PAREDE - FORNECIMENTO E INSTALAÇÃO. AF_02/2026</t>
  </si>
  <si>
    <t>BARRA DE APOIO RETA, EM AÇO INOX POLIDO, COMPRIMENTO 80 CM, FIXADA NA PAREDE - FORNECIMENTO E INSTALAÇÃO. AF_02/2026</t>
  </si>
  <si>
    <t>BARRA DE APOIO RETA, EM AÇO INOX POLIDO, COMPRIMENTO 90 CM, FIXADA NA PAREDE - FORNECIMENTO E INSTALAÇÃO. AF_02/2026</t>
  </si>
  <si>
    <t>CABIDE METÁLICO TIPO GANCHO EM METAL CROMADO, INCLUSO FIXAÇÃO. AF_02/2026</t>
  </si>
  <si>
    <t>CHUVEIRO ELÉTRICO COMUM CORPO PLÁSTICO, TIPO DUCHA - FORNECIMENTO E INSTALAÇÃO. AF_02/2026</t>
  </si>
  <si>
    <t>CUBA DE EMBUTIR DE AÇO INOXIDÁVEL MÉDIA, INCLUSO VÁLVULA TIPO AMERICANA E SIFÃO TIPO GARRAFA EM METAL CROMADO - FORNECIMENTO E INSTALAÇÃO. AF_02/2026</t>
  </si>
  <si>
    <t>CUBA DE EMBUTIR DE AÇO INOXIDÁVEL MÉDIA, INCLUSO VÁLVULA TIPO AMERICANA EM METAL CROMADO E SIFÃO FLEXÍVEL EM PVC - FORNECIMENTO E INSTALAÇÃO. AF_02/2026</t>
  </si>
  <si>
    <t>CUBA DE EMBUTIR OVAL EM LOUÇA BRANCA, 35 X 50 CM OU EQUIVALENTE, INCLUSO VÁLVULA E SIFÃO TIPO GARRAFA EM METAL CROMADO - FORNECIMENTO E INSTALAÇÃO. AF_02/2026</t>
  </si>
  <si>
    <t>CUBA DE EMBUTIR OVAL EM LOUÇA BRANCA, 35 X 50 CM OU EQUIVALENTE, INCLUSO VÁLVULA EM METAL CROMADO E SIFÃO FLEXÍVEL EM PVC - FORNECIMENTO E INSTALAÇÃO. AF_02/2026</t>
  </si>
  <si>
    <t>CUBA DE EMBUTIR OVAL EM LOUÇA BRANCA, 35 X 50CM OU EQUIVALENTE - FORNECIMENTO E INSTALAÇÃO. AF_02/2026</t>
  </si>
  <si>
    <t>CUBA DE EMBUTIR REDONDA EM LOUÇA BRANCA, 36 CM OU EQUIVALENTE - FORNECIMENTO E INSTALAÇÃO. AF_02/2026</t>
  </si>
  <si>
    <t>CUBA DE EMBUTIR RETANGULAR DE AÇO INOXIDÁVEL, 46 X 30 X 12 CM - FORNECIMENTO E INSTALAÇÃO. AF_02/2026</t>
  </si>
  <si>
    <t>CUBA DE EMBUTIR RETANGULAR DE AÇO INOXIDÁVEL, 56 X 33 X 12 CM - FORNECIMENTO E INSTALAÇÃO. AF_02/2026</t>
  </si>
  <si>
    <t>DISPENSER DE MESA, PARA SABONETE LÍQUIDO ACABAMENTO METAL CROMADO, ACIONAMENTO HIDROMECÂNICO POR LEVE PRESSÃO MANUAL. AF_02/2026</t>
  </si>
  <si>
    <t>DISPENSER DE PLÁSTICO COM ALAVANCA PARA TOALHA DE PAPEL EM BOBINA, INCLUSO FIXAÇÃO. AF_02/2026</t>
  </si>
  <si>
    <t>DISPENSER DE PLÁSTICO PARA PAPEL HIGIÊNICO, INCLUSO FIXAÇÃO. AF_02/2026</t>
  </si>
  <si>
    <t>DISPENSER DE PLÁSTICO PARA TOALHA DE PAPEL INTERFOLHADA, INCLUSO FIXAÇÃO. AF_02/2026</t>
  </si>
  <si>
    <t>DUCHA HIGIÊNICA EM METAL CROMADO, COM GATILHO E REGISTRO - FORNECIMENTO E INSTALAÇÃO. AF_02/2026</t>
  </si>
  <si>
    <t>ENGATE FLEXÍVEL EM INOX, 1/2" X 30 CM - FORNECIMENTO E INSTALAÇÃO. AF_02/2026</t>
  </si>
  <si>
    <t>ENGATE FLEXÍVEL EM INOX, 1/2" X 40 CM - FORNECIMENTO E INSTALAÇÃO. AF_02/2026</t>
  </si>
  <si>
    <t>ENGATE FLEXÍVEL EM PLÁSTICO BRANCO, 1/2" X 30CM - FORNECIMENTO E INSTALAÇÃO. AF_02/2026</t>
  </si>
  <si>
    <t>ENGATE FLEXÍVEL EM PLÁSTICO BRANCO, 1/2" X 40CM - FORNECIMENTO E INSTALAÇÃO. AF_02/2026</t>
  </si>
  <si>
    <t>KIT DE ACESSÓRIOS PARA BANHEIRO EM METAL CROMADO, 5 PEÇAS, INCLUSO FIXAÇÃO. AF_02/2026</t>
  </si>
  <si>
    <t>LAVATÓRIO LOUÇA BRANCA COM COLUNA SUSPENSA, PCD, *43 X 53* CM - FORNECIMENTO E INSTALAÇÃO. AF_02/2026</t>
  </si>
  <si>
    <t>LAVATÓRIO LOUÇA BRANCA COM COLUNA, *44 X 35* CM, PADRÃO POPULAR - FORNECIMENTO E INSTALAÇÃO. AF_02/2026</t>
  </si>
  <si>
    <t>LAVATÓRIO LOUÇA BRANCA COM COLUNA, *44 X 35* CM, PADRÃO POPULAR, INCLUSO SIFÃO FLEXÍVEL EM PVC, VÁLVULA E ENGATE FLEXÍVEL 30 CM EM PLÁSTICO E COM TORNEIRA CROMADA PADRÃO POPULAR - FORNECIMENTO E INSTALAÇÃO. AF_02/2026</t>
  </si>
  <si>
    <t>LAVATÓRIO LOUÇA BRANCA COM COLUNA, *54 X 44* CM OU EQUIVALENTE, PADRÃO MÉDIO - FORNECIMENTO E INSTALAÇÃO. AF_02/2026</t>
  </si>
  <si>
    <t>LAVATÓRIO LOUÇA BRANCA COM COLUNA, 45 X 55 CM OU EQUIVALENTE, PADRÃO MÉDIO, INCLUSO SIFÃO TIPO GARRAFA, VÁLVULA E ENGATE FLEXÍVEL DE 40 CM EM METAL CROMADO, COM APARELHO MISTURADOR PADRÃO MÉDIO - FORNECIMENTO E INSTALAÇÃO. AF_02/2026</t>
  </si>
  <si>
    <t>LAVATÓRIO LOUÇA BRANCA COM COLUNA, 45 X 55 CM OU EQUIVALENTE, PADRÃO MÉDIO, INCLUSO SIFÃO TIPO GARRAFA, VÁLVULA E ENGATE FLEXÍVEL DE 40 CM EM METAL CROMADO, COM TORNEIRA CROMADA DE MESA, PADRÃO MÉDIO - FORNECIMENTO E INSTALAÇÃO. AF_02/2026</t>
  </si>
  <si>
    <t>LAVATÓRIO LOUÇA BRANCA SUSPENSO, *40 X 30* CM OU EQUIVALENTE, PADRÃO POPULAR - FORNECIMENTO E INSTALAÇÃO. AF_02/2026</t>
  </si>
  <si>
    <t>LAVATÓRIO LOUÇA BRANCA SUSPENSO, *40 X 30* CM OU EQUIVALENTE, PADRÃO POPULAR, INCLUSO SIFÃO FLEXÍVEL EM PVC, VÁLVULA E ENGATE FLEXÍVEL 30 CM EM PLÁSTICO E TORNEIRA CROMADA DE MESA, PADRÃO POPULAR - FORNECIMENTO E INSTALAÇÃO. AF_02/2026</t>
  </si>
  <si>
    <t>LAVATÓRIO LOUÇA BRANCA SUSPENSO, *40 X 30* CM OU EQUIVALENTE, PADRÃO POPULAR, INCLUSO SIFÃO TIPO GARRAFA EM PVC, VÁLVULA E ENGATE FLEXÍVEL 30 CM EM PLÁSTICO E TORNEIRA CROMADA DE MESA, PADRÃO POPULAR - FORNECIMENTO E INSTALAÇÃO. AF_02/2026</t>
  </si>
  <si>
    <t>MANOPLA E CANOPLA CROMADA - FORNECIMENTO E INSTALAÇÃO. AF_02/2026</t>
  </si>
  <si>
    <t>MICTÓRIO COLETIVO EM AÇO INOXIDÁVEL, 1,0 M - FORNECIMENTO E INSTALAÇÃO. AF_02/2026</t>
  </si>
  <si>
    <t>MICTÓRIO SIFONADO COM VÁLVULA DE DESCARGA EM LOUÇA BRANCA - PADRÃO MÉDIO - FORNECIMENTO E INSTALAÇÃO. AF_02/2026</t>
  </si>
  <si>
    <t>MICTÓRIO SIFONADO LOUÇA BRANCA PARA ENTRADA DE ÁGUA EMBUTIDA - PADRÃO ALTO - FORNECIMENTO E INSTALAÇÃO. AF_02/2026</t>
  </si>
  <si>
    <t>PAPELEIRA DE PAREDE EM METAL CROMADO SEM TAMPA, INCLUSO FIXAÇÃO. AF_02/2026</t>
  </si>
  <si>
    <t>PIA DE AÇO INOX, DE *0,55 X 1,20* M COM 1 CUBA - FORNECIMENTO E INSTALAÇÃO. AF_02/2026</t>
  </si>
  <si>
    <t>PORTA TOALHA BANHO EM METAL CROMADO, TIPO BARRA, INCLUSO FIXAÇÃO. AF_02/2026</t>
  </si>
  <si>
    <t>PORTA TOALHA ROSTO EM METAL CROMADO, TIPO ARGOLA, INCLUSO FIXAÇÃO. AF_02/2026</t>
  </si>
  <si>
    <t>PRATELEIRA DE VIDRO COM SUPORTE CROMADO, INCLUSO FIXAÇÃO. AF_02/2026</t>
  </si>
  <si>
    <t>PUXADOR PARA PCD, FIXADO NA PORTA - FORNECIMENTO E INSTALAÇÃO. AF_02/2026</t>
  </si>
  <si>
    <t>SABONETEIRA DE PAREDE EM METAL CROMADO, INCLUSO FIXAÇÃO. AF_02/2026</t>
  </si>
  <si>
    <t>SABONETEIRA PLÁSTICA TIPO DISPENSER PARA SABONETE LÍQUIDO COM RESERVATÓRIO 800 A 1500 ML, INCLUSO FIXAÇÃO. AF_02/2026</t>
  </si>
  <si>
    <t>SIFÃO DO TIPO FLEXÍVEL EM PVC 1" X 1.1/2" - FORNECIMENTO E INSTALAÇÃO. AF_02/2026</t>
  </si>
  <si>
    <t>SIFÃO DO TIPO GARRAFA EM METAL CROMADO 1" X 1.1/2" - FORNECIMENTO E INSTALAÇÃO. AF_02/2026</t>
  </si>
  <si>
    <t>SIFÃO DO TIPO GARRAFA/COPO EM PVC 1.1/4" X 1.1/2" - FORNECIMENTO E INSTALAÇÃO. AF_02/2026</t>
  </si>
  <si>
    <t>SUPORTE MÃO FRANCESA EM AÇO, ABAS IGUAIS 30 CM, CAPACIDADE MÍNIMA 60 KG, BRANCO - FORNECIMENTO E INSTALAÇÃO. AF_02/2026</t>
  </si>
  <si>
    <t>SUPORTE MÃO FRANCESA EM AÇO, ABAS IGUAIS 40 CM, CAPACIDADE MÍNIMA 70 KG, BRANCO - FORNECIMENTO E INSTALAÇÃO. AF_02/2026</t>
  </si>
  <si>
    <t>TANQUE DE LOUÇA BRANCA COM COLUNA, 30L OU EQUIVALENTE - FORNECIMENTO E INSTALAÇÃO. AF_02/2026</t>
  </si>
  <si>
    <t>TANQUE DE LOUÇA BRANCA COM COLUNA, 30L OU EQUIVALENTE, INCLUSO SIFÃO FLEXÍVEL EM PVC, VÁLVULA METÁLICA E TORNEIRA DE METAL CROMADO PADRÃO MÉDIO - FORNECIMENTO E INSTALAÇÃO. AF_02/2026</t>
  </si>
  <si>
    <t>TANQUE DE LOUÇA BRANCA COM COLUNA, 30L OU EQUIVALENTE, INCLUSO SIFÃO FLEXÍVEL EM PVC, VÁLVULA PLÁSTICA E TORNEIRA DE METAL CROMADO PADRÃO POPULAR - FORNECIMENTO E INSTALAÇÃO. AF_02/2026</t>
  </si>
  <si>
    <t>TANQUE DE LOUÇA BRANCA COM COLUNA, 30L OU EQUIVALENTE, INCLUSO SIFÃO FLEXÍVEL EM PVC, VÁLVULA PLÁSTICA E TORNEIRA DE PLÁSTICO - FORNECIMENTO E INSTALAÇÃO. AF_02/2026</t>
  </si>
  <si>
    <t>TANQUE DE LOUÇA BRANCA SUSPENSO, *20*L OU EQUIVALENTE - FORNECIMENTO E INSTALAÇÃO. AF_02/2026</t>
  </si>
  <si>
    <t>TANQUE DE LOUÇA BRANCA SUSPENSO, 20L OU EQUIVALENTE, INCLUSO SIFÃO TIPO GARRAFA EM METAL CROMADO, VÁLVULA METÁLICA E TORNEIRA DE METAL CROMADO PADRÃO MÉDIO - FORNECIMENTO E INSTALAÇÃO. AF_02/2026</t>
  </si>
  <si>
    <t>TANQUE DE LOUÇA BRANCA SUSPENSO, 20L OU EQUIVALENTE, INCLUSO SIFÃO TIPO GARRAFA EM PVC, VÁLVULA PLÁSTICA E TORNEIRA DE METAL CROMADO PADRÃO POPULAR - FORNECIMENTO E INSTALAÇÃO. AF_02/2026</t>
  </si>
  <si>
    <t>TANQUE DE LOUÇA BRANCA SUSPENSO, 20L OU EQUIVALENTE, INCLUSO SIFÃO TIPO GARRAFA EM PVC, VÁLVULA PLÁSTICA E TORNEIRA DE PLÁSTICO - FORNECIMENTO E INSTALAÇÃO. AF_02/2026</t>
  </si>
  <si>
    <t>TANQUE DE MÁRMORE SINTÉTICO COM COLUNA, 22L OU EQUIVALENTE FORNECIMENTO E INSTALAÇÃO. AF_02/2026</t>
  </si>
  <si>
    <t>TANQUE DE MÁRMORE SINTÉTICO COM COLUNA, 22L OU EQUIVALENTE, INCLUSO SIFÃO FLEXÍVEL EM PVC, VÁLVULA PLÁSTICA E TORNEIRA DE METAL CROMADO PADRÃO POPULAR - FORNECIMENTO E INSTALAÇÃO. AF_02/2026</t>
  </si>
  <si>
    <t>TANQUE DE MÁRMORE SINTÉTICO COM COLUNA, 22L OU EQUIVALENTE, INCLUSO SIFÃO FLEXÍVEL EM PVC, VÁLVULA PLÁSTICA E TORNEIRA DE PLÁSTICO - FORNECIMENTO E INSTALAÇÃO. AF_02/2026</t>
  </si>
  <si>
    <t>TANQUE DE MÁRMORE SINTÉTICO SUSPENSO, 22L OU EQUIVALENTE - FORNECIMENTO E INSTALAÇÃO. AF_02/2026</t>
  </si>
  <si>
    <t>TANQUE DE MÁRMORE SINTÉTICO SUSPENSO, 22L OU EQUIVALENTE, INCLUSO SIFÃO FLEXÍVEL EM PVC, VÁLVULA PLÁSTICA E TORNEIRA DE METAL CROMADO PADRÃO POPULAR - FORNECIMENTO E INSTALAÇÃO. AF_02/2026</t>
  </si>
  <si>
    <t>TANQUE DE MÁRMORE SINTÉTICO SUSPENSO, 22L OU EQUIVALENTE, INCLUSO SIFÃO FLEXÍVEL EM PVC, VÁLVULA PLÁSTICA E TORNEIRA DE PLÁSTICO - FORNECIMENTO E INSTALAÇÃO. AF_02/2026</t>
  </si>
  <si>
    <t>TANQUE DE MÁRMORE SINTÉTICO SUSPENSO, 22L OU EQUIVALENTE, INCLUSO SIFÃO TIPO GARRAFA EM PVC, VÁLVULA PLÁSTICA E TORNEIRA DE METAL CROMADO PADRÃO POPULAR - FORNEC. E INSTALAÇÃO. AF_02/2026</t>
  </si>
  <si>
    <t>TANQUE DE MÁRMORE SINTÉTICO SUSPENSO, 22L OU EQUIVALENTE, INCLUSO SIFÃO TIPO GARRAFA EM PVC, VÁLVULA PLÁSTICA E TORNEIRA DE PLÁSTICO - FORNECIMENTO E INSTALAÇÃO. AF_02/2026</t>
  </si>
  <si>
    <t>TANQUE EM AÇO INOXIDÁVEL SUSPENSO, 30L OU EQUIVALENTE - FORNECIMENTO E INSTALAÇÃO. AF_02/2026</t>
  </si>
  <si>
    <t>TORNEIRA CROMADA 1/2" OU 3/4" PARA TANQUE, PADRÃO MÉDIO - FORNECIMENTO E INSTALAÇÃO. AF_02/2026</t>
  </si>
  <si>
    <t>TORNEIRA CROMADA 1/2" OU 3/4" PARA TANQUE, PADRÃO POPULAR - FORNECIMENTO E INSTALAÇÃO. AF_02/2026</t>
  </si>
  <si>
    <t>TORNEIRA CROMADA DE MESA COM ALAVANCA, PARA LAVATÓRIO DE SANITÁRIO PCD - FORNECIMENTO E INSTALAÇÃO. AF_02/2026</t>
  </si>
  <si>
    <t>TORNEIRA CROMADA DE MESA COM FECHAMENTO AUTOMÁTICO, PARA LAVATÓRIO - FORNECIMENTO E INSTALAÇÃO. AF_02/2026</t>
  </si>
  <si>
    <t>TORNEIRA CROMADA DE MESA PARA LAVATÓRIO COM SENSOR DE PRESENÇA. AF_02/2026</t>
  </si>
  <si>
    <t>TORNEIRA CROMADA DE MESA PARA LAVATÓRIO, TIPO MONOCOMANDO. AF_02/2026</t>
  </si>
  <si>
    <t>TORNEIRA CROMADA DE MESA, 1/2" OU 3/4", PARA LAVATÓRIO, PADRÃO MÉDIO - FORNECIMENTO E INSTALAÇÃO. AF_02/2026</t>
  </si>
  <si>
    <t>TORNEIRA CROMADA DE MESA, 1/2" OU 3/4", PARA LAVATÓRIO, PADRÃO POPULAR - FORNECIMENTO E INSTALAÇÃO. AF_02/2026</t>
  </si>
  <si>
    <t>TORNEIRA CROMADA LONGA, DE PAREDE, 1/2" OU 3/4", PARA PIA DE COZINHA, PADRÃO POPULAR - FORNECIMENTO E INSTALAÇÃO. AF_02/2026</t>
  </si>
  <si>
    <t>TORNEIRA CROMADA TUBO MÓVEL, DE MESA, 1/2" OU 3/4", PARA PIA DE COZINHA, PADRÃO ALTO - FORNECIMENTO E INSTALAÇÃO. AF_02/2026</t>
  </si>
  <si>
    <t>TORNEIRA CROMADA TUBO MÓVEL, DE PAREDE, 1/2" OU 3/4", PARA PIA DE COZINHA, PADRÃO MÉDIO - FORNECIMENTO E INSTALAÇÃO. AF_02/2026</t>
  </si>
  <si>
    <t>TORNEIRA PLÁSTICA 3/4" PARA TANQUE - FORNECIMENTO E INSTALAÇÃO. AF_02/2026</t>
  </si>
  <si>
    <t>VÁLVULA EM METAL CROMADO 1.1/2" X 1.1/2" PARA TANQUE OU LAVATÓRIO, COM OU SEM LADRÃO - FORNECIMENTO E INSTALAÇÃO. AF_02/2026</t>
  </si>
  <si>
    <t>VÁLVULA EM METAL CROMADO TIPO AMERICANA 3.1/2" X 1.1/2" PARA PIA - FORNECIMENTO E INSTALAÇÃO. AF_02/2026</t>
  </si>
  <si>
    <t>VÁLVULA EM PLÁSTICO 1" PARA PIA, TANQUE OU LAVATÓRIO, COM OU SEM LADRÃO - FORNECIMENTO E INSTALAÇÃO. AF_02/2026</t>
  </si>
  <si>
    <t>VÁLVULA EM PLÁSTICO CROMADO TIPO AMERICANA 3.1/2" X 1.1/2" SEM ADAPTADOR PARA PIA - FORNECIMENTO E INSTALAÇÃO. AF_02/2026</t>
  </si>
  <si>
    <t>ACABAMENTO PARA PISO EM TACO DE MADEIRA. AF_02/2026</t>
  </si>
  <si>
    <t>ASSOALHO DE MADEIRA. AF_02/2026_PS</t>
  </si>
  <si>
    <t>PISO CIMENTADO, TRAÇO 1:3 (CIMENTO E AREIA), ACABAMENTO LISO, ESPESSURA 1,5 CM, PREPARO MECÂNICO DA ARGAMASSA. AF_02/2026</t>
  </si>
  <si>
    <t>PISO CIMENTADO, TRAÇO 1:3 (CIMENTO E AREIA), ACABAMENTO RUGOSO, ESPESSURA 1,5 CM, PREPARO MECÂNICO DA ARGAMASSA. AF_02/2026</t>
  </si>
  <si>
    <t>PISO CIMENTADO, TRAÇO 1:5 (CIMENTO E AREIA), ACABAMENTO LISO, ESPESSURA 2,0 CM, PREPARO MECÂNICO DA ARGAMASSA. AF_02/2026</t>
  </si>
  <si>
    <t>PISO CIMENTADO, TRAÇO 1:5 (CIMENTO E AREIA), ACABAMENTO LISO, ESPESSURA 3,0 CM, PREPARO MECÂNICO DA ARGAMASSA. AF_02/2026</t>
  </si>
  <si>
    <t>PISO CIMENTADO, TRAÇO 1:5 (CIMENTO E AREIA), ACABAMENTO LISO, ESPESSURA 4,0 CM, PREPARO MECÂNICO DA ARGAMASSA. AF_02/2026</t>
  </si>
  <si>
    <t>PISO CIMENTADO, TRAÇO 1:5 (CIMENTO E AREIA), ACABAMENTO RUGOSO, ESPESSURA 2,0 CM, PREPARO MECÂNICO DA ARGAMASSA. AF_02/2026</t>
  </si>
  <si>
    <t>PISO CIMENTADO, TRAÇO 1:5 (CIMENTO E AREIA), ACABAMENTO RUGOSO, ESPESSURA 3,0 CM, PREPARO MECÂNICO DA ARGAMASSA. AF_02/2026</t>
  </si>
  <si>
    <t>PISO CIMENTADO, TRAÇO 1:5 (CIMENTO E AREIA), ACABAMENTO RUGOSO, ESPESSURA 4,0 CM, PREPARO MECÂNICO DA ARGAMASSA. AF_02/2026</t>
  </si>
  <si>
    <t>PISO DE ALTA RESISTÊNCIA TIPO "KORODUR" EM AMBIENTES INTERNOS, COM ESPESSURA DE 12 MM, INCLUSO MISTURA EM BETONEIRA, COLOCAÇÃO DAS JUNTAS, APLICAÇÃO DO PISO, 4 POLIMENTOS COM POLITRIZ, ESTUCAMENTO, SELADOR E CERA.. AF_02/2026</t>
  </si>
  <si>
    <t>PISO DE BORRACHA CANELADO, ESPESSURA 3,5MM, FIXADO COM ADESIVO ACRÍLICO. AF_02/2026</t>
  </si>
  <si>
    <t>PISO DE BORRACHA ESPORTIVO, ESPESSURA 15MM, ASSENTADO COM ARGAMASSA. AF_02/2026</t>
  </si>
  <si>
    <t>PISO DE BORRACHA PASTILHADO, ESPESSURA 15MM, ASSENTADO COM ARGAMASSA. AF_02/2026</t>
  </si>
  <si>
    <t>PISO DE BORRACHA PASTILHADO, ESPESSURA 3,5MM, FIXADO COM ADESIVO ACRÍLICO. AF_02/2026</t>
  </si>
  <si>
    <t>PISO DE BORRACHA PASTILHADO/FRISADO, ESPESSURA 7MM, ASSENTADO COM ARGAMASSA. AF_02/2026</t>
  </si>
  <si>
    <t>PISO ELEVADO COM ESTRUTURA EM AÇO, COMPOSTO POR PEDESTAIS E PLACAS SEM ACABAMENTO. AF_02/2026</t>
  </si>
  <si>
    <t>PISO ELEVADO COM ESTRUTURA EM AÇO, COMPOSTO POR PEDESTAIS, LONGARINAS E PLACAS SEM ACABAMENTO. AF_02/2026</t>
  </si>
  <si>
    <t>PISO ELEVADO COM ESTRUTURA EM PLÁSTICO, COMPOSTO POR PEDESTAIS E PLACAS COM REVESTIMENTO EM PORCELANATO. AF_02/2026</t>
  </si>
  <si>
    <t>PISO ELEVADO COM ESTRUTURA EM PLÁSTICO, COMPOSTO POR PEDESTAIS E PLACAS SEM ACABAMENTO. AF_02/2026</t>
  </si>
  <si>
    <t>PISO EM GRANILITE, MARMORITE OU GRANITINA EM AMBIENTES INTERNOS, COM ESPESSURA DE 8 MM, INCLUSO MISTURA EM BETONEIRA, COLOCAÇÃO DAS JUNTAS, APLICAÇÃO DO PISO, 4 POLIMENTOS COM POLITRIZ, ESTUCAMENTO, SELADOR E CERA. AF_02/2026_PE</t>
  </si>
  <si>
    <t>PISO EM GRANITO APLICADO EM AMBIENTES INTERNOS. AF_02/2026</t>
  </si>
  <si>
    <t>PISO EM LADRILHO HIDRÁULICO APLICADO EM AMBIENTES INTERNOS DE ÁREA ENTRE 5 E 15 M², INCLUSO APLICAÇÃO DE RESINA. AF_02/2026</t>
  </si>
  <si>
    <t>PISO EM LADRILHO HIDRÁULICO APLICADO EM AMBIENTES INTERNOS DE ÁREA MENOR QUE 5 M², INCLUSO APLICAÇÃO DE RESINA. AF_02/2026</t>
  </si>
  <si>
    <t>PISO EM MÁRMORE APLICADO EM AMBIENTES INTERNOS. AF_02/2026</t>
  </si>
  <si>
    <t>PISO EM PEDRA ARDÓSIA ASSENTADO SOBRE ARGAMASSA 1:3 (CIMENTO E AREIA). AF_02/2026</t>
  </si>
  <si>
    <t>PISO EM PEDRA BASALTO POLIDO EM AMBIENTES INTERNOS. AF_02/2026</t>
  </si>
  <si>
    <t>PISO EM PEDRA SÃO TOMÉ ASSENTADO SOBRE ARGAMASSA 1:3 (CIMENTO E AREIA). AF_02/2026</t>
  </si>
  <si>
    <t>PISO EM TACO DE MADEIRA 7X21CM, FIXADO COM COLA PU. AF_02/2026_PS</t>
  </si>
  <si>
    <t>PISO EM TACO DE MADEIRA 7X42CM, FIXADO COM COLA PU. AF_02/2026_PS</t>
  </si>
  <si>
    <t>PISO LAMINADO EM AMBIENTES INTERNOS. AF_02/2026</t>
  </si>
  <si>
    <t>PISO PODOTÁTIL DE ALERTA OU DIRECIONAL, DE BORRACHA, ASSENTADO COM COLA. AF_02/2026</t>
  </si>
  <si>
    <t>PISO PODOTÁTIL DE ALERTA OU DIRECIONAL, DE BORRACHA, ASSENTADO SOBRE ARGAMASSA. AF_02/2026</t>
  </si>
  <si>
    <t>PISO PODOTÁTIL, DIRECIONAL OU ALERTA, SOLIDARIZADO AO PISO EXISTENTE (ELEMENTOS DISCRETOS) COM COLA. AF_02/2026</t>
  </si>
  <si>
    <t>PISO PODOTÁTIL, DIRECIONAL OU ALERTA, SOLIDARIZADO AO PISO EXISTENTE (ELEMENTOS DISCRETOS) COM PARAFUSO. AF_02/2026</t>
  </si>
  <si>
    <t>PISO TÊXTIL (CARPETE) EM MANTA (ROLO) E = 6 A 7 MM. AF_02/2026</t>
  </si>
  <si>
    <t>PISO TÊXTIL (CARPETE) EM MANTA (ROLO) E = 9 A 10 MM. AF_02/2026</t>
  </si>
  <si>
    <t>PISO TÊXTIL (CARPETE) EM PLACA. AF_02/2026</t>
  </si>
  <si>
    <t>PISO VINÍLICO FLEXÍVEL EM MANTA, PADRÃO LISO, ESPESSURA 2 MM, FIXADO COM COLA. AF_02/2026</t>
  </si>
  <si>
    <t>PISO VINÍLICO SEMI-FLEXÍVEL EM PLACAS, PADRÃO LISO, ESPESSURA 3,2 MM, FIXADO COM COLA. AF_02/2026</t>
  </si>
  <si>
    <t>PISO VINÍLICO SEMI-FLEXÍVEL EM RÉGUAS, PADRÃO LISO, ESPESSURA 3,2 MM, FIXADO COM COLA. AF_02/2026</t>
  </si>
  <si>
    <t>PREPARO DE CONTRAPISO COM MEMBRANA CIMENTÍCIA. AF_02/2026</t>
  </si>
  <si>
    <t>PREPARO DE CONTRAPISO COM POLITRIZ. AF_02/2026_PE</t>
  </si>
  <si>
    <t>REVESTIMENTO DE DEGRAUS DE ESCADA EM GRANITO. AF_02/2026</t>
  </si>
  <si>
    <t>RODAPÉ BORRACHA LISO, ALTURA = 7CM, ESPESSURA = 2 MM, FIXADO COM COLA. AF_02/2026_PS</t>
  </si>
  <si>
    <t>RODAPÉ EM ARDÓSIA ALTURA 10CM. AF_02/2026</t>
  </si>
  <si>
    <t>RODAPÉ EM GRANITO, ALTURA 10 CM. AF_02/2026</t>
  </si>
  <si>
    <t>RODAPÉ EM LADRILHO HIDRÁULICO, ALTURA 7 CM. AF_02/2026</t>
  </si>
  <si>
    <t>RODAPÉ EM MADEIRA, ALTURA 7CM, FIXADO COM COLA BASE DE POLIURETANO. AF_02/2026_PS</t>
  </si>
  <si>
    <t>RODAPÉ EM MADEIRA, ALTURA 7CM, FIXADO COM COLA PVA E PREGOS. AF_02/2026</t>
  </si>
  <si>
    <t>RODAPÉ EM MARMORITE, ALTURA 10CM. AF_02/2026_PE</t>
  </si>
  <si>
    <t>RODAPÉ EM MÁRMORE, ALTURA 7 CM. AF_02/2026</t>
  </si>
  <si>
    <t>RODAPÉ EM POLIESTIRENO, ALTURA 5 CM. AF_02/2026</t>
  </si>
  <si>
    <t>RODAPÉ VINÍLICO FLEXÍVEL EM MANTA, ALTURA 10 CM. AF_02/2026</t>
  </si>
  <si>
    <t>SOLEIRA EM GRANITO, LARGURA 15 CM, ESPESSURA 2,0 CM. AF_02/2026</t>
  </si>
  <si>
    <t>SOLEIRA EM MÁRMORE, LARGURA 15 CM, ESPESSURA 2,0 CM. AF_02/2026</t>
  </si>
  <si>
    <t>CARGA DE MISTURA ASFÁLTICA EM CAMINHÃO BASCULANTE 10 M³ (UNIDADE: M3). AF_02/2026</t>
  </si>
  <si>
    <t>CARGA DE MISTURA ASFÁLTICA EM CAMINHÃO BASCULANTE 10 M³ (UNIDADE: T). AF_02/2026</t>
  </si>
  <si>
    <t>CARGA DE MISTURA ASFÁLTICA EM CAMINHÃO BASCULANTE 14 M³ (UNIDADE: M3). AF_02/2026</t>
  </si>
  <si>
    <t>CARGA DE MISTURA ASFÁLTICA EM CAMINHÃO BASCULANTE 14 M³ (UNIDADE: T). AF_02/2026</t>
  </si>
  <si>
    <t>CARGA DE MISTURA ASFÁLTICA EM CAMINHÃO BASCULANTE 18 M³ (UNIDADE: M3). AF_02/2026</t>
  </si>
  <si>
    <t>CARGA DE MISTURA ASFÁLTICA EM CAMINHÃO BASCULANTE 18 M³ (UNIDADE: T). AF_02/2026</t>
  </si>
  <si>
    <t>CARGA DE MISTURA ASFÁLTICA EM CAMINHÃO BASCULANTE 6 M³ (UNIDADE: M3). AF_02/2026</t>
  </si>
  <si>
    <t>CARGA DE MISTURA ASFÁLTICA EM CAMINHÃO BASCULANTE 6 M³ (UNIDADE: T). AF_02/2026</t>
  </si>
  <si>
    <t>CARGA DE ÁGUA EM CAMINHÃO PIPA 10 M³. AF_02/2026</t>
  </si>
  <si>
    <t>CARGA DE ÁGUA EM CAMINHÃO PIPA 14 M³. AF_02/2026</t>
  </si>
  <si>
    <t>CARGA DE ÁGUA EM CAMINHÃO PIPA 6 M³. AF_02/2026</t>
  </si>
  <si>
    <t>CARGA, MANOBRA E DESCARGA DE CAÇAMBA DE ENTULHO EM CAMINHÃO POLIGUINDASTE 8 M3. AF_02/2026</t>
  </si>
  <si>
    <t>CARGA, MANOBRA E DESCARGA DE ELEMENTOS PRÉ-FABRICADOS DE ATÉ 1,0 T EM CAMINHÃO CAVALO MECÂNICO COM SEMIRREBOQUE 30T. AF_02/2026</t>
  </si>
  <si>
    <t>CARGA, MANOBRA E DESCARGA DE ELEMENTOS PRÉ-FABRICADOS DE MAIS DE 1,0 T EM CAMINHÃO CAVALO MECÂNICO COM SEMIRREBOQUE 30T. AF_02/2026</t>
  </si>
  <si>
    <t>CARGA, MANOBRA E DESCARGA DE ENTULHO EM CAMINHÃO BASCULANTE 10 M³ - CARGA COM ESCAVADEIRA HIDRÁULICA (CAÇAMBA DE 0,80 M³ / 111 HP) E DESCARGA LIVRE (UNIDADE: M3). AF_02/2026</t>
  </si>
  <si>
    <t>CARGA, MANOBRA E DESCARGA DE ENTULHO EM CAMINHÃO BASCULANTE 10 M³ - CARGA COM ESCAVADEIRA HIDRÁULICA (CAÇAMBA DE 0,80 M³ / 111 HP) E DESCARGA LIVRE (UNIDADE: T). AF_02/2026</t>
  </si>
  <si>
    <t>CARGA, MANOBRA E DESCARGA DE ENTULHO EM CAMINHÃO BASCULANTE 14 M³ - CARGA COM ESCAVADEIRA HIDRÁULICA (CAÇAMBA DE 0,80 M³ / 111 HP) E DESCARGA LIVRE (UNIDADE: M3). AF_02/2026</t>
  </si>
  <si>
    <t>CARGA, MANOBRA E DESCARGA DE ENTULHO EM CAMINHÃO BASCULANTE 14 M³ - CARGA COM ESCAVADEIRA HIDRÁULICA (CAÇAMBA DE 0,80 M³ / 111 HP) E DESCARGA LIVRE (UNIDADE: T). AF_02/2026</t>
  </si>
  <si>
    <t>CARGA, MANOBRA E DESCARGA DE ENTULHO EM CAMINHÃO BASCULANTE 18 M³ - CARGA COM ESCAVADEIRA HIDRÁULICA (CAÇAMBA DE 0,80 M³ / 111 HP) E DESCARGA LIVRE (UNIDADE: M3). AF_02/2026</t>
  </si>
  <si>
    <t>CARGA, MANOBRA E DESCARGA DE ENTULHO EM CAMINHÃO BASCULANTE 18 M³ - CARGA COM ESCAVADEIRA HIDRÁULICA (CAÇAMBA DE 0,80 M³ / 111 HP) E DESCARGA LIVRE (UNIDADE: T). AF_02/2026</t>
  </si>
  <si>
    <t>CARGA, MANOBRA E DESCARGA DE ENTULHO EM CAMINHÃO BASCULANTE 6 M³ - CARGA COM ESCAVADEIRA HIDRÁULICA (CAÇAMBA DE 0,80 M³ / 111 HP) E DESCARGA LIVRE (UNIDADE: M3). AF_02/2026</t>
  </si>
  <si>
    <t>CARGA, MANOBRA E DESCARGA DE ENTULHO EM CAMINHÃO BASCULANTE 6 M³ - CARGA COM ESCAVADEIRA HIDRÁULICA (CAÇAMBA DE 0,80 M³ / 111 HP) E DESCARGA LIVRE (UNIDADE: T). AF_02/2026</t>
  </si>
  <si>
    <t>CARGA, MANOBRA E DESCARGA DE PERFIL METÁLICO EM CAMINHÃO CARROCERIA COM GUINDAUTO (MUNCK) 11,7 TM. AF_02/2026</t>
  </si>
  <si>
    <t>CARGA, MANOBRA E DESCARGA DE PERFIL METÁLICO EM CAMINHÃO CARROCERIA COM GUINDAUTO (MUNCK) 42,3 TM. AF_02/2026</t>
  </si>
  <si>
    <t>CARGA, MANOBRA E DESCARGA DE POSTE DE CONCRETO EM CAMINHÃO CARROCERIA COM GUINDAUTO (MUNCK) 11,7 TM. AF_02/2026</t>
  </si>
  <si>
    <t>CARGA, MANOBRA E DESCARGA DE POSTES DE CONCRETO EM CAMINHÃO CARROCERIA COM GUINDAUTO (MUNCK) 42,3 TM. AF_02/2026</t>
  </si>
  <si>
    <t>CARGA, MANOBRA E DESCARGA DE SOLOS E MATERIAIS GRANULARES EM CAMINHÃO BASCULANTE 10 M³ - CARGA COM ESCAVADEIRA HIDRÁULICA (CAÇAMBA DE 1,20 M³ / 155 HP) E DESCARGA LIVRE (UNIDADE: M3). AF_02/2026</t>
  </si>
  <si>
    <t>CARGA, MANOBRA E DESCARGA DE SOLOS E MATERIAIS GRANULARES EM CAMINHÃO BASCULANTE 10 M³ - CARGA COM ESCAVADEIRA HIDRÁULICA (CAÇAMBA DE 1,20 M³ / 155 HP) E DESCARGA LIVRE (UNIDADE: T). AF_02/2026</t>
  </si>
  <si>
    <t>CARGA, MANOBRA E DESCARGA DE SOLOS E MATERIAIS GRANULARES EM CAMINHÃO BASCULANTE 10 M³ - CARGA COM PÁ CARREGADEIRA (CAÇAMBA DE 1,7 A 2,8 M³ / 128 HP) E DESCARGA LIVRE (UNIDADE: M3). AF_02/2026</t>
  </si>
  <si>
    <t>CARGA, MANOBRA E DESCARGA DE SOLOS E MATERIAIS GRANULARES EM CAMINHÃO BASCULANTE 10 M³ - CARGA COM PÁ CARREGADEIRA (CAÇAMBA DE 1,7 A 2,8 M³ / 128 HP) E DESCARGA LIVRE (UNIDADE: T). AF_02/2026</t>
  </si>
  <si>
    <t>CARGA, MANOBRA E DESCARGA DE SOLOS E MATERIAIS GRANULARES EM CAMINHÃO BASCULANTE 14 M³ - CARGA COM ESCAVADEIRA HIDRÁULICA (CAÇAMBA DE 1,20 M³ / 155 HP) E DESCARGA LIVRE (UNIDADE: M3). AF_02/2026</t>
  </si>
  <si>
    <t>CARGA, MANOBRA E DESCARGA DE SOLOS E MATERIAIS GRANULARES EM CAMINHÃO BASCULANTE 14 M³ - CARGA COM ESCAVADEIRA HIDRÁULICA (CAÇAMBA DE 1,20 M³ / 155 HP) E DESCARGA LIVRE (UNIDADE: T). AF_02/2026</t>
  </si>
  <si>
    <t>CARGA, MANOBRA E DESCARGA DE SOLOS E MATERIAIS GRANULARES EM CAMINHÃO BASCULANTE 14 M³ - CARGA COM PÁ CARREGADEIRA (CAÇAMBA DE 1,7 A 2,8 M³ / 128 HP) E DESCARGA LIVRE (UNIDADE: M3). AF_02/2026</t>
  </si>
  <si>
    <t>CARGA, MANOBRA E DESCARGA DE SOLOS E MATERIAIS GRANULARES EM CAMINHÃO BASCULANTE 14 M³ - CARGA COM PÁ CARREGADEIRA (CAÇAMBA DE 1,7 A 2,8 M³ / 128 HP) E DESCARGA LIVRE (UNIDADE: T). AF_02/2026</t>
  </si>
  <si>
    <t>CARGA, MANOBRA E DESCARGA DE SOLOS E MATERIAIS GRANULARES EM CAMINHÃO BASCULANTE 18 M³ - CARGA COM ESCAVADEIRA HIDRÁULICA (CAÇAMBA DE 1,20 M³ / 155 HP) E DESCARGA LIVRE (UNIDADE: M3). AF_02/2026</t>
  </si>
  <si>
    <t>CARGA, MANOBRA E DESCARGA DE SOLOS E MATERIAIS GRANULARES EM CAMINHÃO BASCULANTE 18 M³ - CARGA COM ESCAVADEIRA HIDRÁULICA (CAÇAMBA DE 1,20 M³ / 155 HP) E DESCARGA LIVRE (UNIDADE: T). AF_02/2026</t>
  </si>
  <si>
    <t>CARGA, MANOBRA E DESCARGA DE SOLOS E MATERIAIS GRANULARES EM CAMINHÃO BASCULANTE 18 M³ - CARGA COM PÁ CARREGADEIRA (CAÇAMBA DE 1,7 A 2,8 M³ / 128 HP) E DESCARGA LIVRE (UNIDADE: M3). AF_02/2026</t>
  </si>
  <si>
    <t>CARGA, MANOBRA E DESCARGA DE SOLOS E MATERIAIS GRANULARES EM CAMINHÃO BASCULANTE 18 M³ - CARGA COM PÁ CARREGADEIRA (CAÇAMBA DE 1,7 A 2,8 M³ / 128 HP) E DESCARGA LIVRE (UNIDADE: T). AF_02/2026</t>
  </si>
  <si>
    <t>CARGA, MANOBRA E DESCARGA DE SOLOS E MATERIAIS GRANULARES EM CAMINHÃO BASCULANTE 6 M³ - CARGA COM ESCAVADEIRA HIDRÁULICA (CAÇAMBA DE 1,20 M³ / 155 HP) E DESCARGA LIVRE (UNIDADE: M3). AF_02/2026</t>
  </si>
  <si>
    <t>CARGA, MANOBRA E DESCARGA DE SOLOS E MATERIAIS GRANULARES EM CAMINHÃO BASCULANTE 6 M³ - CARGA COM ESCAVADEIRA HIDRÁULICA (CAÇAMBA DE 1,20 M³ / 155 HP) E DESCARGA LIVRE (UNIDADE: T). AF_02/2026</t>
  </si>
  <si>
    <t>CARGA, MANOBRA E DESCARGA DE SOLOS E MATERIAIS GRANULARES EM CAMINHÃO BASCULANTE 6 M³ - CARGA COM PÁ CARREGADEIRA (CAÇAMBA DE 1,7 A 2,8 M³ / 128 HP) E DESCARGA LIVRE (UNIDADE: M3). AF_02/2026</t>
  </si>
  <si>
    <t>CARGA, MANOBRA E DESCARGA DE SOLOS E MATERIAIS GRANULARES EM CAMINHÃO BASCULANTE 6 M³ - CARGA COM PÁ CARREGADEIRA (CAÇAMBA DE 1,7 A 2,8 M³ / 128 HP) E DESCARGA LIVRE (UNIDADE: T). AF_02/2026</t>
  </si>
  <si>
    <t>CARGA, MANOBRA E DESCARGA DE TUBOS DE CONCRETO, DN 1000 MM, EM CAMINHÃO CARROCERIA COM GUINDAUTO (MUNCK) 11,7 TM. AF_02/2026</t>
  </si>
  <si>
    <t>CARGA, MANOBRA E DESCARGA DE TUBOS DE CONCRETO, DN 1000 MM, EM CAMINHÃO CARROCERIA COM GUINDAUTO (MUNCK) 42,3 TM. AF_02/2026</t>
  </si>
  <si>
    <t>CARGA, MANOBRA E DESCARGA DE TUBOS DE CONCRETO, DN 1200 MM, EM CAMINHÃO CARROCERIA COM GUINDAUTO (MUNCK) 11,7 TM. AF_02/2026</t>
  </si>
  <si>
    <t>CARGA, MANOBRA E DESCARGA DE TUBOS DE CONCRETO, DN 1200 MM, EM CAMINHÃO CARROCERIA COM GUINDAUTO (MUNCK) 42,3 TM. AF_02/2026</t>
  </si>
  <si>
    <t>CARGA, MANOBRA E DESCARGA DE TUBOS DE CONCRETO, DN 400 MM, EM CAMINHÃO CARROCERIA COM GUINDAUTO (MUNCK) 11,7 TM. AF_02/2026</t>
  </si>
  <si>
    <t>CARGA, MANOBRA E DESCARGA DE TUBOS DE CONCRETO, DN 400 MM, EM CAMINHÃO CARROCERIA COM GUINDAUTO (MUNCK) 42,3 TM. AF_02/2026</t>
  </si>
  <si>
    <t>CARGA, MANOBRA E DESCARGA DE TUBOS DE CONCRETO, DN 500 MM, EM CAMINHÃO CARROCERIA COM GUINDAUTO (MUNCK) 11,7 TM. AF_02/2026</t>
  </si>
  <si>
    <t>CARGA, MANOBRA E DESCARGA DE TUBOS DE CONCRETO, DN 500 MM, EM CAMINHÃO CARROCERIA COM GUINDAUTO (MUNCK) 42,3 TM. AF_02/2026</t>
  </si>
  <si>
    <t>CARGA, MANOBRA E DESCARGA DE TUBOS DE CONCRETO, DN 600 MM, EM CAMINHÃO CARROCERIA COM GUINDAUTO (MUNCK) 11,7 TM. AF_02/2026</t>
  </si>
  <si>
    <t>CARGA, MANOBRA E DESCARGA DE TUBOS DE CONCRETO, DN 600 MM, EM CAMINHÃO CARROCERIA COM GUINDAUTO (MUNCK) 42,3 TM. AF_02/2026</t>
  </si>
  <si>
    <t>CARGA, MANOBRA E DESCARGA DE TUBOS DE CONCRETO, DN 700 MM, EM CAMINHÃO CARROCERIA COM GUINDAUTO (MUNCK) 11,7 TM. AF_02/2026</t>
  </si>
  <si>
    <t>CARGA, MANOBRA E DESCARGA DE TUBOS DE CONCRETO, DN 700 MM, EM CAMINHÃO CARROCERIA COM GUINDAUTO (MUNCK) 42,3 TM. AF_02/2026</t>
  </si>
  <si>
    <t>CARGA, MANOBRA E DESCARGA DE TUBOS DE CONCRETO, DN 800 MM, EM CAMINHÃO CARROCERIA COM GUINDAUTO (MUNCK) 11,7 TM. AF_02/2026</t>
  </si>
  <si>
    <t>CARGA, MANOBRA E DESCARGA DE TUBOS DE CONCRETO, DN 800 MM, EM CAMINHÃO CARROCERIA COM GUINDAUTO (MUNCK) 42,3 TM. AF_02/2026</t>
  </si>
  <si>
    <t>CARGA, MANOBRA E DESCARGA DE TUBOS DE CONCRETO, DN 900 MM, EM CAMINHÃO CARROCERIA COM GUINDAUTO (MUNCK) 11,7 TM. AF_02/2026</t>
  </si>
  <si>
    <t>CARGA, MANOBRA E DESCARGA DE TUBOS DE CONCRETO, DN 900 MM, EM CAMINHÃO CARROCERIA COM GUINDAUTO (MUNCK) 42,3 TM. AF_02/2026</t>
  </si>
  <si>
    <t>CARGA, MANOBRA E DESCARGA DE TUBOS DE CONCRETO, DN MENOR OU IGUAL A 300 MM, EM CAMINHÃO CARROCERIA COM GUINDAUTO (MUNCK) 11,7 TM. AF_02/2026</t>
  </si>
  <si>
    <t>CARGA, MANOBRA E DESCARGA DE TUBOS DE CONCRETO, DN MENOR OU IGUAL A 300 MM, EM CAMINHÃO CARROCERIA COM GUINDAUTO (MUNCK) 42,3 TM. AF_02/2026</t>
  </si>
  <si>
    <t>CARGA, MANOBRA E DESCARGA DE TUBOS METÁLICOS, DN 1000 MM, EM CAMINHÃO CARROCERIA COM GUINDAUTO (MUNCK) 11,7 TM. AF_02/2026</t>
  </si>
  <si>
    <t>CARGA, MANOBRA E DESCARGA DE TUBOS METÁLICOS, DN 1000 MM, EM CAMINHÃO CARROCERIA COM GUINDAUTO (MUNCK) 42,3 TM. AF_02/2026</t>
  </si>
  <si>
    <t>CARGA, MANOBRA E DESCARGA DE TUBOS METÁLICOS, DN 1200 MM, EM CAMINHÃO CARROCERIA COM GUINDAUTO (MUNCK) 11,7 TM. AF_02/2026</t>
  </si>
  <si>
    <t>CARGA, MANOBRA E DESCARGA DE TUBOS METÁLICOS, DN 1200 MM, EM CAMINHÃO CARROCERIA COM GUINDAUTO (MUNCK) 42,3 TM. AF_02/2026</t>
  </si>
  <si>
    <t>CARGA, MANOBRA E DESCARGA DE TUBOS METÁLICOS, DN 200 MM, EM CAMINHÃO CARROCERIA COM GUINDAUTO (MUNCK) 11,7 TM. AF_02/2026</t>
  </si>
  <si>
    <t>CARGA, MANOBRA E DESCARGA DE TUBOS METÁLICOS, DN 200 MM, EM CAMINHÃO CARROCERIA COM GUINDAUTO (MUNCK) 42,3 TM. AF_02/2026</t>
  </si>
  <si>
    <t>CARGA, MANOBRA E DESCARGA DE TUBOS METÁLICOS, DN 250 MM, EM CAMINHÃO CARROCERIA COM GUINDAUTO (MUNCK) 11,7 TM. AF_02/2026</t>
  </si>
  <si>
    <t>CARGA, MANOBRA E DESCARGA DE TUBOS METÁLICOS, DN 250 MM, EM CAMINHÃO CARROCERIA COM GUINDAUTO (MUNCK) 42,3 TM. AF_02/2026</t>
  </si>
  <si>
    <t>CARGA, MANOBRA E DESCARGA DE TUBOS METÁLICOS, DN 300 MM, EM CAMINHÃO CARROCERIA COM GUINDAUTO (MUNCK) 11,7 TM. AF_02/2026</t>
  </si>
  <si>
    <t>CARGA, MANOBRA E DESCARGA DE TUBOS METÁLICOS, DN 300 MM, EM CAMINHÃO CARROCERIA COM GUINDAUTO (MUNCK) 42,3 TM. AF_02/2026</t>
  </si>
  <si>
    <t>CARGA, MANOBRA E DESCARGA DE TUBOS METÁLICOS, DN 350 MM, EM CAMINHÃO CARROCERIA COM GUINDAUTO (MUNCK) 11,7 TM. AF_02/2026</t>
  </si>
  <si>
    <t>CARGA, MANOBRA E DESCARGA DE TUBOS METÁLICOS, DN 350 MM, EM CAMINHÃO CARROCERIA COM GUINDAUTO (MUNCK) 42,3 TM. AF_02/2026</t>
  </si>
  <si>
    <t>CARGA, MANOBRA E DESCARGA DE TUBOS METÁLICOS, DN 400 MM, EM CAMINHÃO CARROCERIA COM GUINDAUTO (MUNCK) 11,7 TM. AF_02/2026</t>
  </si>
  <si>
    <t>CARGA, MANOBRA E DESCARGA DE TUBOS METÁLICOS, DN 400 MM, EM CAMINHÃO CARROCERIA COM GUINDAUTO (MUNCK) 42,3 TM. AF_02/2026</t>
  </si>
  <si>
    <t>CARGA, MANOBRA E DESCARGA DE TUBOS METÁLICOS, DN 500 MM, EM CAMINHÃO CARROCERIA COM GUINDAUTO (MUNCK) 11,7 TM. AF_02/2026</t>
  </si>
  <si>
    <t>CARGA, MANOBRA E DESCARGA DE TUBOS METÁLICOS, DN 500 MM, EM CAMINHÃO CARROCERIA COM GUINDAUTO (MUNCK) 42,3 TM. AF_02/2026</t>
  </si>
  <si>
    <t>CARGA, MANOBRA E DESCARGA DE TUBOS METÁLICOS, DN 600 MM, EM CAMINHÃO CARROCERIA COM GUINDAUTO (MUNCK) 11,7 TM. AF_02/2026</t>
  </si>
  <si>
    <t>CARGA, MANOBRA E DESCARGA DE TUBOS METÁLICOS, DN 600 MM, EM CAMINHÃO CARROCERIA COM GUINDAUTO (MUNCK) 42,3 TM. AF_02/2026</t>
  </si>
  <si>
    <t>CARGA, MANOBRA E DESCARGA DE TUBOS METÁLICOS, DN 700 MM, EM CAMINHÃO CARROCERIA COM GUINDAUTO (MUNCK) 11,7 TM. AF_02/2026</t>
  </si>
  <si>
    <t>CARGA, MANOBRA E DESCARGA DE TUBOS METÁLICOS, DN 700 MM, EM CAMINHÃO CARROCERIA COM GUINDAUTO (MUNCK) 42,3 TM. AF_02/2026</t>
  </si>
  <si>
    <t>CARGA, MANOBRA E DESCARGA DE TUBOS METÁLICOS, DN 800 MM, EM CAMINHÃO CARROCERIA COM GUINDAUTO (MUNCK) 11,7 TM. AF_02/2026</t>
  </si>
  <si>
    <t>CARGA, MANOBRA E DESCARGA DE TUBOS METÁLICOS, DN 800 MM, EM CAMINHÃO CARROCERIA COM GUINDAUTO (MUNCK) 42,3 TM. AF_02/2026</t>
  </si>
  <si>
    <t>CARGA, MANOBRA E DESCARGA DE TUBOS METÁLICOS, DN 900 MM, EM CAMINHÃO CARROCERIA COM GUINDAUTO (MUNCK) 11,7 TM. AF_02/2026</t>
  </si>
  <si>
    <t>CARGA, MANOBRA E DESCARGA DE TUBOS METÁLICOS, DN 900 MM, EM CAMINHÃO CARROCERIA COM GUINDAUTO (MUNCK) 42,3 TM. AF_02/2026</t>
  </si>
  <si>
    <t>CARGA, MANOBRA E DESCARGA DE TUBOS METÁLICOS, DN MENOR OU IGUAL A 150 MM, EM CAMINHÃO CARROCERIA COM GUINDAUTO (MUNCK) 11,7 TM. AF_02/2026</t>
  </si>
  <si>
    <t>CARGA, MANOBRA E DESCARGA DE TUBOS METÁLICOS, DN MENOR OU IGUAL A 150 MM, EM CAMINHÃO CARROCERIA COM GUINDAUTO (MUNCK) 42,3 TM. AF_02/2026</t>
  </si>
  <si>
    <t>CARGA, MANOBRA E DESCARGA DE TUBOS PLÁSTICOS, DN 1000 MM, EM CAMINHÃO CARROCERIA COM GUINDAUTO (MUNCK) 11,7 TM. AF_02/2026</t>
  </si>
  <si>
    <t>CARGA, MANOBRA E DESCARGA DE TUBOS PLÁSTICOS, DN 1000 MM, EM CAMINHÃO CARROCERIA COM GUINDAUTO (MUNCK) 42,3 TM. AF_02/2026</t>
  </si>
  <si>
    <t>CARGA, MANOBRA E DESCARGA DE TUBOS PLÁSTICOS, DN 1200 MM, EM CAMINHÃO CARROCERIA COM GUINDAUTO (MUNCK) 11,7 TM. AF_02/2026</t>
  </si>
  <si>
    <t>CARGA, MANOBRA E DESCARGA DE TUBOS PLÁSTICOS, DN 1200 MM, EM CAMINHÃO CARROCERIA COM GUINDAUTO (MUNCK) 42,3 TM. AF_02/2026</t>
  </si>
  <si>
    <t>CARGA, MANOBRA E DESCARGA DE TUBOS PLÁSTICOS, DN 250 MM, EM CAMINHÃO CARROCERIA COM GUINDAUTO (MUNCK) 11,7 TM. AF_02/2026</t>
  </si>
  <si>
    <t>CARGA, MANOBRA E DESCARGA DE TUBOS PLÁSTICOS, DN 250 MM, EM CAMINHÃO CARROCERIA COM GUINDAUTO (MUNCK) 42,3 TM. AF_02/2026</t>
  </si>
  <si>
    <t>CARGA, MANOBRA E DESCARGA DE TUBOS PLÁSTICOS, DN 300 MM, EM CAMINHÃO CARROCERIA COM GUINDAUTO (MUNCK) 11,7 TM. AF_02/2026</t>
  </si>
  <si>
    <t>CARGA, MANOBRA E DESCARGA DE TUBOS PLÁSTICOS, DN 300 MM, EM CAMINHÃO CARROCERIA COM GUINDAUTO (MUNCK) 42,3 TM. AF_02/2026</t>
  </si>
  <si>
    <t>CARGA, MANOBRA E DESCARGA DE TUBOS PLÁSTICOS, DN 400 MM, EM CAMINHÃO CARROCERIA COM GUINDAUTO (MUNCK) 11,7 TM. AF_02/2026</t>
  </si>
  <si>
    <t>CARGA, MANOBRA E DESCARGA DE TUBOS PLÁSTICOS, DN 400 MM, EM CAMINHÃO CARROCERIA COM GUINDAUTO (MUNCK) 42,3 TM. AF_02/2026</t>
  </si>
  <si>
    <t>CARGA, MANOBRA E DESCARGA DE TUBOS PLÁSTICOS, DN 500 MM, EM CAMINHÃO CARROCERIA COM GUINDAUTO (MUNCK) 11,7 TM. AF_02/2026</t>
  </si>
  <si>
    <t>CARGA, MANOBRA E DESCARGA DE TUBOS PLÁSTICOS, DN 500 MM, EM CAMINHÃO CARROCERIA COM GUINDAUTO (MUNCK) 42,3 TM. AF_02/2026</t>
  </si>
  <si>
    <t>CARGA, MANOBRA E DESCARGA DE TUBOS PLÁSTICOS, DN 600 MM, EM CAMINHÃO CARROCERIA COM GUINDAUTO (MUNCK) 11,7 TM. AF_02/2026</t>
  </si>
  <si>
    <t>CARGA, MANOBRA E DESCARGA DE TUBOS PLÁSTICOS, DN 600 MM, EM CAMINHÃO CARROCERIA COM GUINDAUTO (MUNCK) 42,3 TM. AF_02/2026</t>
  </si>
  <si>
    <t>CARGA, MANOBRA E DESCARGA DE TUBOS PLÁSTICOS, DN 750 MM, EM CAMINHÃO CARROCERIA COM GUINDAUTO (MUNCK) 11,7 TM. AF_02/2026</t>
  </si>
  <si>
    <t>CARGA, MANOBRA E DESCARGA DE TUBOS PLÁSTICOS, DN 750 MM, EM CAMINHÃO CARROCERIA COM GUINDAUTO (MUNCK) 42,3 TM. AF_02/2026</t>
  </si>
  <si>
    <t>CARGA, MANOBRA E DESCARGA DE TUBOS PLÁSTICOS, DN 900 MM, EM CAMINHÃO CARROCERIA COM GUINDAUTO (MUNCK) 11,7 TM. AF_02/2026</t>
  </si>
  <si>
    <t>CARGA, MANOBRA E DESCARGA DE TUBOS PLÁSTICOS, DN 900 MM, EM CAMINHÃO CARROCERIA COM GUINDAUTO (MUNCK) 42,3 TM. AF_02/2026</t>
  </si>
  <si>
    <t>CARGA, MANOBRA E DESCARGA DE ÁGUA EM CAMINHÃO PIPA 10 M³. AF_02/2026</t>
  </si>
  <si>
    <t>CARGA, MANOBRA E DESCARGA DE ÁGUA EM CAMINHÃO PIPA 14 M³. AF_02/2026</t>
  </si>
  <si>
    <t>CARGA, MANOBRA E DESCARGA DE ÁGUA EM CAMINHÃO PIPA 6 M³. AF_02/2026</t>
  </si>
  <si>
    <t>CARGA, MANOBRA E DESCARGA MANUAL DE BLOCO CERAMICO FURADO NA HORIZONTAL, EM CAMINHÃO CARROCERIA 15T. AF_02/2026</t>
  </si>
  <si>
    <t>CARGA, MANOBRA E DESCARGA MANUAL DE BLOCO CERAMICO FURADO NA HORIZONTAL, EM CAMINHÃO CARROCERIA 9T. AF_02/2026</t>
  </si>
  <si>
    <t>CARGA, MANOBRA E DESCARGA MANUAL DE BLOCO CERAMICO FURADO NA VERTICAL, EM CAMINHÃO CARROCERIA 15T. AF_02/2026</t>
  </si>
  <si>
    <t>CARGA, MANOBRA E DESCARGA MANUAL DE BLOCO CERAMICO FURADO NA VERTICAL, EM CAMINHÃO CARROCERIA 9T. AF_02/2026</t>
  </si>
  <si>
    <t>CARGA, MANOBRA E DESCARGA MANUAL DE BLOCO DE CONCRETO, EM CAMINHÃO CARROCERIA 15T. AF_02/2026</t>
  </si>
  <si>
    <t>CARGA, MANOBRA E DESCARGA MANUAL DE BLOCO DE CONCRETO, EM CAMINHÃO CARROCERIA 9T. AF_02/2026</t>
  </si>
  <si>
    <t>CARGA, MANOBRA E DESCARGA MANUAL DE SACOS DE AREIA DE 25 KG, EM CAMINHÃO CARROCERIA 15T. AF_02/2026</t>
  </si>
  <si>
    <t>CARGA, MANOBRA E DESCARGA MANUAL DE SACOS DE AREIA DE 25 KG, EM CAMINHÃO CARROCERIA 9T. AF_02/2026</t>
  </si>
  <si>
    <t>CARGA, MANOBRA E DESCARGA MANUAL DE SACOS DE ARGAMASSA DE 20 KG, EM CAMINHÃO CARROCERIA 15T. AF_02/2026</t>
  </si>
  <si>
    <t>CARGA, MANOBRA E DESCARGA MANUAL DE SACOS DE ARGAMASSA DE 20 KG, EM CAMINHÃO CARROCERIA 9T. AF_02/2026</t>
  </si>
  <si>
    <t>CARGA, MANOBRA E DESCARGA MANUAL DE SACOS DE CIMENTO DE 50 KG, EM CAMINHÃO CARROCERIA 15T. AF_02/2026</t>
  </si>
  <si>
    <t>CARGA, MANOBRA E DESCARGA MANUAL DE SACOS DE CIMENTO DE 50 KG, EM CAMINHÃO CARROCERIA 9T. AF_02/2026</t>
  </si>
  <si>
    <t>CARGA, MANOBRA E DESCARGA MANUAL DE TIJOLO MACIÇO, EM CAMINHÃO CARROCERIA 15T. AF_02/2026</t>
  </si>
  <si>
    <t>CARGA, MANOBRA E DESCARGA MANUAL DE TIJOLO MACIÇO, EM CAMINHÃO CARROCERIA 9T. AF_02/2026</t>
  </si>
  <si>
    <t>CARGA, MANOBRA E DESCARGA MANUAL DE TUBOS PLÁSTICOS, DN 150 MM, EM CAMINHÃO CARROCERIA 15T. AF_02/2026</t>
  </si>
  <si>
    <t>CARGA, MANOBRA E DESCARGA MANUAL DE TUBOS PLÁSTICOS, DN 150 MM, EM CAMINHÃO CARROCERIA 9T. AF_02/2026</t>
  </si>
  <si>
    <t>CARGA, MANOBRA E DESCARGA MANUAL DE TUBOS PLÁSTICOS, DN 200 MM, EM CAMINHÃO CARROCERIA 15T. AF_02/2026</t>
  </si>
  <si>
    <t>CARGA, MANOBRA E DESCARGA MANUAL DE TUBOS PLÁSTICOS, DN 200 MM, EM CAMINHÃO CARROCERIA 9T. AF_02/2026</t>
  </si>
  <si>
    <t>CARGA, MANOBRA E DESCARGA MANUAL DE TUBOS PLÁSTICOS, DN MENOR OU IGUAL A 100 MM, EM CAMINHÃO CARROCERIA 15T. AF_02/2026</t>
  </si>
  <si>
    <t>CARGA, MANOBRA E DESCARGA MANUAL DE TUBOS PLÁSTICOS, DN MENOR OU IGUAL A 100 MM, EM CAMINHÃO CARROCERIA 9T. AF_02/2026</t>
  </si>
  <si>
    <t>CARGA, MANOBRA E DESCARGA MECANIZADA DE PALETES, EM CAMINHÃO CARROCERIA 15T. AF_02/2026</t>
  </si>
  <si>
    <t>CARGA, MANOBRA E DESCARGA MECANIZADA DE PALETES, EM CAMINHÃO CARROCERIA 9T. AF_02/2026</t>
  </si>
  <si>
    <t>TRANSPORTE COM CAMINHÃO BASCULANTE DE 10 M³, EM VIA INTERNA (DENTRO DO CANTEIRO - UNIDADE: M3XKM). AF_02/2026</t>
  </si>
  <si>
    <t>TRANSPORTE COM CAMINHÃO BASCULANTE DE 10 M³, EM VIA INTERNA A OBRA (UNIDADE: TXKM). AF_02/2026</t>
  </si>
  <si>
    <t>TRANSPORTE COM CAMINHÃO BASCULANTE DE 10 M³, EM VIA URBANA EM LEITO NATURAL (UNIDADE: M3XKM). AF_02/2026</t>
  </si>
  <si>
    <t>TRANSPORTE COM CAMINHÃO BASCULANTE DE 10 M³, EM VIA URBANA EM LEITO NATURAL (UNIDADE: TXKM). AF_02/2026</t>
  </si>
  <si>
    <t>TRANSPORTE COM CAMINHÃO BASCULANTE DE 10 M³, EM VIA URBANA EM REVESTIMENTO PRIMÁRIO (UNIDADE: M3XKM). AF_02/2026</t>
  </si>
  <si>
    <t>TRANSPORTE COM CAMINHÃO BASCULANTE DE 10 M³, EM VIA URBANA EM REVESTIMENTO PRIMÁRIO (UNIDADE: TXKM). AF_02/2026</t>
  </si>
  <si>
    <t>TRANSPORTE COM CAMINHÃO BASCULANTE DE 10 M³, EM VIA URBANA PAVIMENTADA, ADICIONAL PARA DMT EXCEDENTE A 30 KM (UNIDADE: M3XKM). AF_02/2026</t>
  </si>
  <si>
    <t>TRANSPORTE COM CAMINHÃO BASCULANTE DE 10 M³, EM VIA URBANA PAVIMENTADA, ADICIONAL PARA DMT EXCEDENTE A 30 KM (UNIDADE: TXKM). AF_02/2026</t>
  </si>
  <si>
    <t>TRANSPORTE COM CAMINHÃO BASCULANTE DE 10 M³, EM VIA URBANA PAVIMENTADA, DMT ATÉ 30 KM (UNIDADE: M3XKM). AF_02/2026</t>
  </si>
  <si>
    <t>TRANSPORTE COM CAMINHÃO BASCULANTE DE 10 M³, EM VIA URBANA PAVIMENTADA, DMT ATÉ 30 KM (UNIDADE: TXKM). AF_02/2026</t>
  </si>
  <si>
    <t>TRANSPORTE COM CAMINHÃO BASCULANTE DE 14 M³, EM VIA INTERNA (DENTRO DO CANTEIRO - UNIDADE: TXKM). AF_02/2026</t>
  </si>
  <si>
    <t>TRANSPORTE COM CAMINHÃO BASCULANTE DE 14 M³, EM VIA INTERNA (DENTRO DO CANTEIRO - UNIDADE:M3XKM). AF_02/2026</t>
  </si>
  <si>
    <t>TRANSPORTE COM CAMINHÃO BASCULANTE DE 14 M³, EM VIA URBANA EM LEITO NATURAL (UNIDADE: M3XKM). AF_02/2026</t>
  </si>
  <si>
    <t>TRANSPORTE COM CAMINHÃO BASCULANTE DE 14 M³, EM VIA URBANA EM LEITO NATURAL (UNIDADE: TXKM). AF_02/2026</t>
  </si>
  <si>
    <t>TRANSPORTE COM CAMINHÃO BASCULANTE DE 14 M³, EM VIA URBANA EM REVESTIMENTO PRIMÁRIO (UNIDADE: M3XKM). AF_02/2026</t>
  </si>
  <si>
    <t>TRANSPORTE COM CAMINHÃO BASCULANTE DE 14 M³, EM VIA URBANA EM REVESTIMENTO PRIMÁRIO (UNIDADE: TXKM). AF_02/2026</t>
  </si>
  <si>
    <t>TRANSPORTE COM CAMINHÃO BASCULANTE DE 14 M³, EM VIA URBANA PAVIMENTADA, ADICIONAL PARA DMT EXCEDENTE A 30 KM (UNIDADE: M3XKM). AF_02/2026</t>
  </si>
  <si>
    <t>TRANSPORTE COM CAMINHÃO BASCULANTE DE 14 M³, EM VIA URBANA PAVIMENTADA, ADICIONAL PARA DMT EXCEDENTE A 30 KM (UNIDADE: TXKM). AF_02/2026</t>
  </si>
  <si>
    <t>TRANSPORTE COM CAMINHÃO BASCULANTE DE 14 M³, EM VIA URBANA PAVIMENTADA, DMT ATÉ 30 KM (UNIDADE: M3XKM). AF_02/2026</t>
  </si>
  <si>
    <t>TRANSPORTE COM CAMINHÃO BASCULANTE DE 14 M³, EM VIA URBANA PAVIMENTADA, DMT ATÉ 30 KM (UNIDADE: TXKM). AF_02/2026</t>
  </si>
  <si>
    <t>TRANSPORTE COM CAMINHÃO BASCULANTE DE 18 M³, EM VIA INTERNA (DENTRO DO CANTEIRO - UNIDADE: M3XKM). AF_02/2026</t>
  </si>
  <si>
    <t>TRANSPORTE COM CAMINHÃO BASCULANTE DE 18 M³, EM VIA INTERNA (DENTRO DO CANTEIRO - UNIDADE: TXKM). AF_02/2026</t>
  </si>
  <si>
    <t>TRANSPORTE COM CAMINHÃO BASCULANTE DE 18 M³, EM VIA URBANA EM LEITO NATURAL (UNIDADE: M3XKM). AF_02/2026</t>
  </si>
  <si>
    <t>TRANSPORTE COM CAMINHÃO BASCULANTE DE 18 M³, EM VIA URBANA EM LEITO NATURAL (UNIDADE: TXKM). AF_02/2026</t>
  </si>
  <si>
    <t>TRANSPORTE COM CAMINHÃO BASCULANTE DE 18 M³, EM VIA URBANA EM REVESTIMENTO PRIMÁRIO (UNIDADE: M3XKM). AF_02/2026</t>
  </si>
  <si>
    <t>TRANSPORTE COM CAMINHÃO BASCULANTE DE 18 M³, EM VIA URBANA EM REVESTIMENTO PRIMÁRIO (UNIDADE: TXKM). AF_02/2026</t>
  </si>
  <si>
    <t>TRANSPORTE COM CAMINHÃO BASCULANTE DE 18 M³, EM VIA URBANA PAVIMENTADA, ADICIONAL PARA DMT EXCEDENTE A 30 KM (UNIDADE: M3XKM). AF_02/2026</t>
  </si>
  <si>
    <t>TRANSPORTE COM CAMINHÃO BASCULANTE DE 18 M³, EM VIA URBANA PAVIMENTADA, ADICIONAL PARA DMT EXCEDENTE A 30 KM (UNIDADE: TXKM). AF_02/2026</t>
  </si>
  <si>
    <t>TRANSPORTE COM CAMINHÃO BASCULANTE DE 18 M³, EM VIA URBANA PAVIMENTADA, DMT ATÉ 30 KM (UNIDADE: M3XKM). AF_02/2026</t>
  </si>
  <si>
    <t>TRANSPORTE COM CAMINHÃO BASCULANTE DE 18 M³, EM VIA URBANA PAVIMENTADA, DMT ATÉ 30 KM (UNIDADE: TXKM). AF_02/2026</t>
  </si>
  <si>
    <t>TRANSPORTE COM CAMINHÃO BASCULANTE DE 6 M³, EM VIA INTERNA (DENTRO DO CANTEIRO - UNIDADE: M3XKM). AF_02/2026</t>
  </si>
  <si>
    <t>TRANSPORTE COM CAMINHÃO BASCULANTE DE 6 M³, EM VIA INTERNA (DENTRO DO CANTEIRO - UNIDADE: TXKM). AF_02/2026</t>
  </si>
  <si>
    <t>TRANSPORTE COM CAMINHÃO BASCULANTE DE 6 M³, EM VIA URBANA EM LEITO NATURAL (UNIDADE: M3XKM). AF_02/2026</t>
  </si>
  <si>
    <t>TRANSPORTE COM CAMINHÃO BASCULANTE DE 6 M³, EM VIA URBANA EM LEITO NATURAL (UNIDADE: TXKM). AF_02/2026</t>
  </si>
  <si>
    <t>TRANSPORTE COM CAMINHÃO BASCULANTE DE 6 M³, EM VIA URBANA EM REVESTIMENTO PRIMÁRIO (UNIDADE: M3XKM). AF_02/2026</t>
  </si>
  <si>
    <t>TRANSPORTE COM CAMINHÃO BASCULANTE DE 6 M³, EM VIA URBANA EM REVESTIMENTO PRIMÁRIO (UNIDADE: TXKM). AF_02/2026</t>
  </si>
  <si>
    <t>TRANSPORTE COM CAMINHÃO BASCULANTE DE 6 M³, EM VIA URBANA PAVIMENTADA, ADICIONAL PARA DMT EXCEDENTE A 30 KM (UNIDADE: M3XKM). AF_02/2026</t>
  </si>
  <si>
    <t>TRANSPORTE COM CAMINHÃO BASCULANTE DE 6 M³, EM VIA URBANA PAVIMENTADA, ADICIONAL PARA DMT EXCEDENTE A 30 KM (UNIDADE: TXKM). AF_02/2026</t>
  </si>
  <si>
    <t>TRANSPORTE COM CAMINHÃO BASCULANTE DE 6 M³, EM VIA URBANA PAVIMENTADA, DMT ATÉ 30 KM (UNIDADE: M3XKM). AF_02/2026</t>
  </si>
  <si>
    <t>TRANSPORTE COM CAMINHÃO BASCULANTE DE 6 M³, EM VIA URBANA PAVIMENTADA, DMT ATÉ 30 KM (UNIDADE: TXKM). AF_02/2026</t>
  </si>
  <si>
    <t>TRANSPORTE COM CAMINHÃO CARROCERIA 15T DE 10 M³, EM VIA INTERNA (DENTRO DO CANTEIRO) (UNIDADE: TXKM). AF_02/2026</t>
  </si>
  <si>
    <t>TRANSPORTE COM CAMINHÃO CARROCERIA 15T DE 10 M³, EM VIA URBANA EM LEITO NATURAL (UNIDADE: TXKM). AF_02/2026</t>
  </si>
  <si>
    <t>TRANSPORTE COM CAMINHÃO CARROCERIA 15T DE 10 M³, EM VIA URBANA EM REVESTIMENTO PRIMÁRIO (UNIDADE: TXKM). AF_02/2026</t>
  </si>
  <si>
    <t>TRANSPORTE COM CAMINHÃO CARROCERIA 15T DE 10 M³, EM VIA URBANA PAVIMENTADA, ADICIONAL PARA DMT EXCEDENTE A 30 KM (UNIDADE: TXKM). AF_02/2026</t>
  </si>
  <si>
    <t>TRANSPORTE COM CAMINHÃO CARROCERIA 15T DE 10 M³, EM VIA URBANA PAVIMENTADA, DMT ATÉ 30KM (UNIDADE: TXKM). AF_02/2026</t>
  </si>
  <si>
    <t>TRANSPORTE COM CAMINHÃO CARROCERIA 9T, EM VIA INTERNA (DENTRO DO CANTEIRO - UNIDADE: TXKM). AF_02/2026</t>
  </si>
  <si>
    <t>TRANSPORTE COM CAMINHÃO CARROCERIA 9T, EM VIA URBANA EM LEITO NATURAL (UNIDADE: TXKM). AF_02/2026</t>
  </si>
  <si>
    <t>TRANSPORTE COM CAMINHÃO CARROCERIA 9T, EM VIA URBANA EM REVESTIMENTO PRIMÁRIO (UNIDADE: TXKM). AF_02/2026</t>
  </si>
  <si>
    <t>TRANSPORTE COM CAMINHÃO CARROCERIA 9T, EM VIA URBANA PAVIMENTADA, ADICIONAL PARA DMT EXCEDENTE A 30 KM (UNIDADE: TXKM). AF_02/2026</t>
  </si>
  <si>
    <t>TRANSPORTE COM CAMINHÃO CARROCERIA 9T, EM VIA URBANA PAVIMENTADA, DMT ATÉ 30KM (UNIDADE: TXKM). AF_02/2026</t>
  </si>
  <si>
    <t>TRANSPORTE COM CAMINHÃO CARROCERIA COM GUINDAUTO (MUNCK), MOMENTO MÁXIMO DE CARGA 11,7 TM, EM VIA INTERNA (DENTRO DO CANTEIRO - UNIDADE: TXKM). AF_02/2026</t>
  </si>
  <si>
    <t>TRANSPORTE COM CAMINHÃO CARROCERIA COM GUINDAUTO (MUNCK), MOMENTO MÁXIMO DE CARGA 11,7 TM, EM VIA URBANA EM LEITO NATURAL (UNIDADE: TXKM). AF_02/2026</t>
  </si>
  <si>
    <t>TRANSPORTE COM CAMINHÃO CARROCERIA COM GUINDAUTO (MUNCK), MOMENTO MÁXIMO DE CARGA 11,7 TM, EM VIA URBANA EM REVESTIMENTO PRIMÁRIO (UNIDADE: TXKM). AF_02/2026</t>
  </si>
  <si>
    <t>TRANSPORTE COM CAMINHÃO CARROCERIA COM GUINDAUTO (MUNCK), MOMENTO MÁXIMO DE CARGA 11,7 TM, EM VIA URBANA PAVIMENTADA, ADICIONAL PARA DMT EXCEDENTE A 30 KM (UNIDADE: TXKM). AF_02/2026</t>
  </si>
  <si>
    <t>TRANSPORTE COM CAMINHÃO CARROCERIA COM GUINDAUTO (MUNCK), MOMENTO MÁXIMO DE CARGA 11,7 TM, EM VIA URBANA PAVIMENTADA, DMT ATÉ 30KM (UNIDADE: TXKM). AF_02/2026</t>
  </si>
  <si>
    <t>TRANSPORTE COM CAMINHÃO CARROCERIA COM GUINDAUTO (MUNCK), MOMENTO MÁXIMO DE CARGA 42,3 TM, EM VIA INTERNA (DENTRO DO CANTEIRO) (UNIDADE: TXKM). AF_02/2026</t>
  </si>
  <si>
    <t>TRANSPORTE COM CAMINHÃO CARROCERIA COM GUINDAUTO (MUNCK), MOMENTO MÁXIMO DE CARGA 42,3 TM, EM VIA URBANA EM LEITO NATURAL (UNIDADE: TXKM). AF_02/2026</t>
  </si>
  <si>
    <t>TRANSPORTE COM CAMINHÃO CARROCERIA COM GUINDAUTO (MUNCK), MOMENTO MÁXIMO DE CARGA 42,3 TM, EM VIA URBANA EM REVESTIMENTO PRIMÁRIO (UNIDADE: TXKM). AF_02/2026</t>
  </si>
  <si>
    <t>TRANSPORTE COM CAMINHÃO CARROCERIA COM GUINDAUTO (MUNCK), MOMENTO MÁXIMO DE CARGA 42,3 TM, EM VIA URBANA PAVIMENTADA, ADICIONAL PARA DMT EXCEDENTE A 30 KM (UNIDADE: TXKM). AF_02/2026</t>
  </si>
  <si>
    <t>TRANSPORTE COM CAMINHÃO CARROCERIA COM GUINDAUTO (MUNCK), MOMENTO MÁXIMO DE CARGA 42,3 TM, EM VIA URBANA PAVIMENTADA, DMT ATÉ 30KM (UNIDADE: TXKM). AF_02/2026</t>
  </si>
  <si>
    <t>TRANSPORTE COM CAMINHÃO PIPA DE 10 M³, EM VIA INTERNA (DENTRO DO CANTEIRO - UNIDADE: M3XKM). AF_02/2026</t>
  </si>
  <si>
    <t>TRANSPORTE COM CAMINHÃO PIPA DE 10 M³, EM VIA URBANA EM LEITO NATURAL (UNIDADE: M3XKM). AF_02/2026</t>
  </si>
  <si>
    <t>TRANSPORTE COM CAMINHÃO PIPA DE 10 M³, EM VIA URBANA EM REVESTIMENTO PRIMÁRIO (UNIDADE: M3XKM). AF_02/2026</t>
  </si>
  <si>
    <t>TRANSPORTE COM CAMINHÃO PIPA DE 10 M³, EM VIA URBANA PAVIMENTADA, ADICIONAL PARA DMT EXCEDENTE A 30 KM (UNIDADE: M3XKM). AF_02/2026</t>
  </si>
  <si>
    <t>TRANSPORTE COM CAMINHÃO PIPA DE 10 M³, EM VIA URBANA PAVIMENTADA, DMT ATÉ 30KM (UNIDADE: M3XKM). AF_02/2026</t>
  </si>
  <si>
    <t>TRANSPORTE COM CAMINHÃO PIPA DE 14 M³, EM VIA INTERNA (DENTRO DO CANTEIRO) (UNIDADE: M³XKM). AF_02/2026</t>
  </si>
  <si>
    <t>TRANSPORTE COM CAMINHÃO PIPA DE 14 M³, EM VIA URBANA EM LEITO NATURAL (UNIDADE: M³XKM). AF_02/2026</t>
  </si>
  <si>
    <t>TRANSPORTE COM CAMINHÃO PIPA DE 14 M³, EM VIA URBANA EM REVESTIMENTO PRIMÁRIO (UNIDADE: M³XKM). AF_02/2026</t>
  </si>
  <si>
    <t>TRANSPORTE COM CAMINHÃO PIPA DE 14 M³, EM VIA URBANA PAVIMENTADA, ADICIONAL PARA DMT EXCEDENTE A 30 KM (UNIDADE: M³XKM). AF_02/2026</t>
  </si>
  <si>
    <t>TRANSPORTE COM CAMINHÃO PIPA DE 14 M³, EM VIA URBANA PAVIMENTADA, DMT ATÉ 30KM (UNIDADE: M³XKM). AF_02/2026</t>
  </si>
  <si>
    <t>TRANSPORTE COM CAMINHÃO PIPA DE 6 M³, EM VIA INTERNA (DENTRO DO CANTEIRO - UNIDADE: M3XKM). AF_02/2026</t>
  </si>
  <si>
    <t>TRANSPORTE COM CAMINHÃO PIPA DE 6 M³, EM VIA URBANA EM LEITO NATURAL (UNIDADE: M3XKM). AF_02/2026</t>
  </si>
  <si>
    <t>TRANSPORTE COM CAMINHÃO PIPA DE 6 M³, EM VIA URBANA EM REVESTIMENTO PRIMÁRIO (UNIDADE: M3XKM). AF_02/2026</t>
  </si>
  <si>
    <t>TRANSPORTE COM CAMINHÃO PIPA DE 6 M³, EM VIA URBANA PAVIMENTADA, ADICIONAL PARA DMT EXCEDENTE A 30 KM (UNIDADE: M3XKM). AF_02/2026</t>
  </si>
  <si>
    <t>TRANSPORTE COM CAMINHÃO PIPA DE 6 M³, EM VIA URBANA PAVIMENTADA, DMT ATÉ 30KM (UNIDADE: M3XKM). AF_02/2026</t>
  </si>
  <si>
    <t>TRANSPORTE COM CAMINHÃO POLIGUINDASTE SIMPLES 8 T DE 8 M³, EM VIA INTERNA (DENTRO DO CANTEIRO) (UNIDADE: M³XKM). AF_02/2026</t>
  </si>
  <si>
    <t>TRANSPORTE COM CAMINHÃO POLIGUINDASTE SIMPLES 8 T DE 8 M³, EM VIA URBANA EM LEITO NATURAL (UNIDADE: M³XKM). AF_02/2026</t>
  </si>
  <si>
    <t>TRANSPORTE COM CAMINHÃO POLIGUINDASTE SIMPLES 8 T DE 8 M³, EM VIA URBANA EM REVESTIMENTO PRIMÁRIO (UNIDADE: M³XKM). AF_02/2026</t>
  </si>
  <si>
    <t>TRANSPORTE COM CAMINHÃO POLIGUINDASTE SIMPLES 8 T DE 8 M³, EM VIA URBANA PAVIMENTADA, ADICIONAL PARA DMT EXCEDENTE A 30 KM (UNIDADE: M³XKM). AF_02/2026</t>
  </si>
  <si>
    <t>TRANSPORTE COM CAMINHÃO POLIGUINDASTE SIMPLES 8 T DE 8 M³, EM VIA URBANA PAVIMENTADA, DMT ATÉ 30KM (UNIDADE: M³XKM). AF_02/2026</t>
  </si>
  <si>
    <t>TRANSPORTE COM CAMINHÃO TANQUE DE TRANSPORTE DE MATERIAL ASFÁLTICO DE 20000 L, EM VIA URBANA EM LEITO NATURAL (UNIDADE: TXKM). AF_02/2026</t>
  </si>
  <si>
    <t>TRANSPORTE COM CAMINHÃO TANQUE DE TRANSPORTE DE MATERIAL ASFÁLTICO DE 20000 L, EM VIA URBANA EM REVESTIMENTO PRIMÁRIO (UNIDADE: TXKM). AF_02/2026</t>
  </si>
  <si>
    <t>TRANSPORTE COM CAMINHÃO TANQUE DE TRANSPORTE DE MATERIAL ASFÁLTICO DE 20000 L, EM VIA URBANA PAVIMENTADA, ADICIONAL PARA DMT EXCEDENTE A 30 KM (UNIDADE: TXKM). AF_02/2026</t>
  </si>
  <si>
    <t>TRANSPORTE COM CAMINHÃO TANQUE DE TRANSPORTE DE MATERIAL ASFÁLTICO DE 20000 L, EM VIA URBANA PAVIMENTADA, DMT ATÉ 30KM (UNIDADE: TXKM). AF_02/2026</t>
  </si>
  <si>
    <t>TRANSPORTE COM CAMINHÃO TANQUE DE TRANSPORTE DE MATERIAL ASFÁLTICO DE 30000 L, EM VIA URBANA EM LEITO NATURAL (UNIDADE: TXKM). AF_02/2026</t>
  </si>
  <si>
    <t>TRANSPORTE COM CAMINHÃO TANQUE DE TRANSPORTE DE MATERIAL ASFÁLTICO DE 30000 L, EM VIA URBANA EM REVESTIMENTO PRIMÁRIO (UNIDADE: TXKM). AF_02/2026</t>
  </si>
  <si>
    <t>TRANSPORTE COM CAMINHÃO TANQUE DE TRANSPORTE DE MATERIAL ASFÁLTICO DE 30000 L, EM VIA URBANA PAVIMENTADA, ADICIONAL PARA DMT EXCEDENTE A 30 KM (UNIDADE: TXKM). AF_02/2026</t>
  </si>
  <si>
    <t>TRANSPORTE COM CAMINHÃO TANQUE DE TRANSPORTE DE MATERIAL ASFÁLTICO DE 30000 L, EM VIA URBANA PAVIMENTADA, DMT ATÉ 30KM (UNIDADE: TXKM). AF_02/2026</t>
  </si>
  <si>
    <t>TRANSPORTE COM CAVALO MECÂNICO E SEMIRREBOQUE 30 T, EM VIA INTERNA (DENTRO DO CANTEIRO) (UNIDADE: TXKM). AF_02/2026</t>
  </si>
  <si>
    <t>TRANSPORTE COM CAVALO MECÂNICO E SEMIRREBOQUE 30 T, EM VIA URBANA EM LEITO NATURAL (UNIDADE: TXKM). AF_02/2026</t>
  </si>
  <si>
    <t>TRANSPORTE COM CAVALO MECÂNICO E SEMIRREBOQUE 30 T, EM VIA URBANA EM REVESTIMENTO PRIMÁRIO (UNIDADE: TXKM). AF_02/2026</t>
  </si>
  <si>
    <t>TRANSPORTE COM CAVALO MECÂNICO E SEMIRREBOQUE 30 T, EM VIA URBANA PAVIMENTADA, ADICIONAL PARA DMT EXCEDENTE A 30 KM (UNIDADE: TXKM). AF_02/2026</t>
  </si>
  <si>
    <t>TRANSPORTE COM CAVALO MECÂNICO E SEMIRREBOQUE 30 T, EM VIA URBANA PAVIMENTADA, DMT ATÉ 30KM (UNIDADE: TXKM). AF_02/2026</t>
  </si>
  <si>
    <t>M3175</t>
  </si>
  <si>
    <t>Conector sintético para fita polimérica - 70 kN - tipo loop</t>
  </si>
  <si>
    <t>M3176</t>
  </si>
  <si>
    <t>Fita polimérica para solo reforçado - resistência nominal de 50 kN - L = 50mm</t>
  </si>
  <si>
    <t>SINAPI - 03/2026 - Amapá
SICRO3 - 01/2026 - Amapá
SBC 05/2026 
EMOP 03/2026
SIURB 01/2026</t>
  </si>
  <si>
    <t>ENGATE FLEXÍVEL EM INOX, 1/2  X 30CM - FORNECIMENTO E INSTALAÇÃO. AF_02/2026</t>
  </si>
  <si>
    <t>MICTÓRIO SIFONADO LOUÇA BRANCA - PADRÃO MÉDIO - FORNECIMENTO E INSTALAÇÃO. AF_02/2026</t>
  </si>
  <si>
    <t>VASO SANITÁRIO SIFONADO COM CAIXA ACOPLADA LOUÇA BRANCA - FORNECIMENTO E INSTALAÇÃO. AF_02/2026</t>
  </si>
  <si>
    <t>VASO SANITARIO SIFONADO CONVENCIONAL PARA PCD SEM FURO FRONTAL COM  LOUÇA BRANCA SEM ASSENTO -  FORNECIMENTO E INSTALAÇÃO. AF_02/2026</t>
  </si>
  <si>
    <t>ASSENTO SANITÁRIO CONVENCIONAL - FORNECIMENTO E INSTALACAO. AF_02/2026</t>
  </si>
  <si>
    <t>BARRA DE APOIO RETA, EM ACO INOX POLIDO, COMPRIMENTO 80 CM,  FIXADA NA PAREDE - FORNECIMENTO E INSTALAÇÃO. AF_02/2026</t>
  </si>
  <si>
    <t>96983-M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</si>
</sst>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7" formatCode="&quot;R$&quot;\ #,##0.00;\-&quot;R$&quot;\ #,##0.00"/>
    <numFmt numFmtId="44" formatCode="_-&quot;R$&quot;\ * #,##0.00_-;\-&quot;R$&quot;\ * #,##0.00_-;_-&quot;R$&quot;\ * &quot;-&quot;??_-;_-@_-"/>
    <numFmt numFmtId="164" formatCode="_-* #,##0.00_-;\-* #,##0.00_-;_-* \-??_-;_-@_-"/>
    <numFmt numFmtId="165" formatCode="_(* #,##0.00_);_(* \(#,##0.00\);_(* &quot;-&quot;??_);_(@_)"/>
    <numFmt numFmtId="166" formatCode="_(&quot;R$ &quot;* #,##0.00_);_(&quot;R$ &quot;* \(#,##0.00\);_(&quot;R$ &quot;* &quot;-&quot;??_);_(@_)"/>
    <numFmt numFmtId="167" formatCode="_(&quot;R$&quot;* #,##0.00_);_(&quot;R$&quot;* \(#,##0.00\);_(&quot;R$&quot;* &quot;-&quot;??_);_(@_)"/>
    <numFmt numFmtId="168" formatCode="_-[$R$-416]\ * #,##0.00_-;\-[$R$-416]\ * #,##0.00_-;_-[$R$-416]\ * &quot;-&quot;??_-;_-@_-"/>
    <numFmt numFmtId="169" formatCode="_-[$R$-416]* #,##0.00_-;\-[$R$-416]* #,##0.00_-;_-[$R$-416]* &quot;-&quot;??_-;_-@_-"/>
    <numFmt numFmtId="170" formatCode="#,##0.0000"/>
    <numFmt numFmtId="171" formatCode="_(\ #,##0.00_);_(\ \(#,##0.00\);_(\ &quot;-&quot;??_);_(@_)"/>
    <numFmt numFmtId="172" formatCode="d/m/yyyy"/>
    <numFmt numFmtId="173" formatCode="0.000"/>
    <numFmt numFmtId="174" formatCode="#,##0.000"/>
    <numFmt numFmtId="175" formatCode="_(* #,##0.00_);_(* \(#,##0.00\);_(* \-??_);_(@_)"/>
    <numFmt numFmtId="176" formatCode="0.00_ "/>
    <numFmt numFmtId="177" formatCode="#,##0.0000000"/>
    <numFmt numFmtId="178" formatCode="#,##0.00\ %"/>
    <numFmt numFmtId="179" formatCode="#,##0.00;\-\ #,##0.00;\-"/>
  </numFmts>
  <fonts count="61">
    <font>
      <sz val="11"/>
      <name val="Arial"/>
      <charset val="134"/>
    </font>
    <font>
      <sz val="11"/>
      <color theme="1"/>
      <name val="Calibri"/>
      <family val="2"/>
      <scheme val="minor"/>
    </font>
    <font>
      <sz val="11"/>
      <color theme="1"/>
      <name val="Calibri"/>
      <family val="2"/>
      <scheme val="minor"/>
    </font>
    <font>
      <sz val="11"/>
      <color theme="1"/>
      <name val="Calibri"/>
      <family val="2"/>
      <scheme val="minor"/>
    </font>
    <font>
      <sz val="10"/>
      <name val="Arial"/>
      <charset val="134"/>
    </font>
    <font>
      <sz val="11"/>
      <color indexed="8"/>
      <name val="Calibri"/>
      <charset val="134"/>
    </font>
    <font>
      <sz val="10"/>
      <color rgb="FFFF0000"/>
      <name val="Arial"/>
      <charset val="134"/>
    </font>
    <font>
      <b/>
      <sz val="16"/>
      <name val="Arial"/>
      <charset val="134"/>
    </font>
    <font>
      <b/>
      <sz val="10"/>
      <color theme="0"/>
      <name val="Arial"/>
      <charset val="134"/>
    </font>
    <font>
      <b/>
      <sz val="10"/>
      <name val="Arial"/>
      <charset val="134"/>
    </font>
    <font>
      <sz val="11"/>
      <name val="Calibri"/>
      <charset val="134"/>
    </font>
    <font>
      <b/>
      <sz val="12"/>
      <name val="Arial"/>
      <charset val="134"/>
    </font>
    <font>
      <b/>
      <sz val="18"/>
      <name val="Arial"/>
      <charset val="134"/>
    </font>
    <font>
      <b/>
      <sz val="22"/>
      <name val="Arial"/>
      <charset val="134"/>
    </font>
    <font>
      <b/>
      <sz val="20"/>
      <name val="Arial"/>
      <charset val="134"/>
    </font>
    <font>
      <b/>
      <sz val="14"/>
      <name val="Arial"/>
      <charset val="134"/>
    </font>
    <font>
      <sz val="12"/>
      <name val="Arial"/>
      <charset val="134"/>
    </font>
    <font>
      <b/>
      <sz val="11"/>
      <name val="Arial"/>
      <charset val="134"/>
    </font>
    <font>
      <sz val="14"/>
      <color rgb="FF000000"/>
      <name val="Times New Roman"/>
      <charset val="1"/>
    </font>
    <font>
      <sz val="14"/>
      <name val="Arial"/>
      <charset val="1"/>
    </font>
    <font>
      <sz val="9"/>
      <name val="Arial"/>
      <charset val="134"/>
    </font>
    <font>
      <b/>
      <sz val="20"/>
      <color theme="1"/>
      <name val="Arial"/>
      <charset val="134"/>
    </font>
    <font>
      <sz val="14"/>
      <color theme="1"/>
      <name val="Arial"/>
      <charset val="134"/>
    </font>
    <font>
      <b/>
      <sz val="15"/>
      <color theme="0"/>
      <name val="Arial"/>
      <charset val="134"/>
    </font>
    <font>
      <b/>
      <sz val="9"/>
      <name val="Arial"/>
      <charset val="134"/>
    </font>
    <font>
      <sz val="8"/>
      <name val="Arial"/>
      <charset val="134"/>
    </font>
    <font>
      <b/>
      <sz val="8"/>
      <name val="Arial"/>
      <charset val="134"/>
    </font>
    <font>
      <sz val="11"/>
      <color theme="1"/>
      <name val="Calibri"/>
      <charset val="134"/>
      <scheme val="minor"/>
    </font>
    <font>
      <sz val="10"/>
      <color rgb="FF000000"/>
      <name val="Times New Roman"/>
      <charset val="204"/>
    </font>
    <font>
      <sz val="10"/>
      <color rgb="FF000000"/>
      <name val="Arial"/>
      <charset val="134"/>
    </font>
    <font>
      <sz val="14"/>
      <name val="Arial"/>
      <charset val="134"/>
    </font>
    <font>
      <sz val="12"/>
      <color rgb="FFFF0000"/>
      <name val="Arial"/>
      <charset val="134"/>
    </font>
    <font>
      <b/>
      <sz val="12"/>
      <color rgb="FFFF0000"/>
      <name val="Arial"/>
      <charset val="134"/>
    </font>
    <font>
      <b/>
      <sz val="10"/>
      <color rgb="FF000000"/>
      <name val="Arial"/>
      <charset val="134"/>
    </font>
    <font>
      <sz val="10"/>
      <color theme="1"/>
      <name val="Calibri"/>
      <charset val="134"/>
      <scheme val="minor"/>
    </font>
    <font>
      <u/>
      <sz val="11"/>
      <color rgb="FF0000FF"/>
      <name val="Calibri"/>
      <scheme val="minor"/>
    </font>
    <font>
      <sz val="10"/>
      <color rgb="FF000000"/>
      <name val="Times New Roman"/>
      <charset val="1"/>
    </font>
    <font>
      <sz val="10"/>
      <name val="Arial"/>
      <charset val="1"/>
    </font>
    <font>
      <u/>
      <sz val="10"/>
      <name val="Arial"/>
      <charset val="134"/>
    </font>
    <font>
      <u/>
      <sz val="10"/>
      <color rgb="FF0000FF"/>
      <name val="Times New Roman"/>
      <charset val="204"/>
    </font>
    <font>
      <u/>
      <sz val="11"/>
      <name val="Calibri"/>
      <scheme val="minor"/>
    </font>
    <font>
      <b/>
      <sz val="11"/>
      <color theme="1"/>
      <name val="Calibri"/>
      <family val="2"/>
      <scheme val="minor"/>
    </font>
    <font>
      <sz val="9"/>
      <name val="Arial"/>
      <family val="2"/>
    </font>
    <font>
      <u/>
      <sz val="11"/>
      <name val="Arial"/>
      <family val="2"/>
    </font>
    <font>
      <b/>
      <sz val="11"/>
      <name val="Calibri"/>
      <family val="2"/>
      <scheme val="minor"/>
    </font>
    <font>
      <b/>
      <sz val="16"/>
      <color theme="1"/>
      <name val="Calibri"/>
      <family val="2"/>
      <scheme val="minor"/>
    </font>
    <font>
      <sz val="8"/>
      <name val="Arial"/>
      <family val="2"/>
    </font>
    <font>
      <b/>
      <sz val="10"/>
      <color rgb="FFFFFFFF"/>
      <name val="Arial"/>
      <family val="2"/>
    </font>
    <font>
      <sz val="10"/>
      <color theme="1"/>
      <name val="Arial"/>
      <family val="2"/>
    </font>
    <font>
      <sz val="11"/>
      <name val="Arial"/>
      <family val="2"/>
    </font>
    <font>
      <sz val="10"/>
      <color rgb="FF000000"/>
      <name val="Arial"/>
      <family val="2"/>
    </font>
    <font>
      <sz val="11"/>
      <name val="Arial"/>
      <charset val="134"/>
    </font>
    <font>
      <sz val="10"/>
      <name val="Arial"/>
      <family val="2"/>
    </font>
    <font>
      <b/>
      <sz val="10"/>
      <name val="Arial"/>
      <family val="2"/>
    </font>
    <font>
      <b/>
      <sz val="11"/>
      <name val="Arial"/>
      <family val="2"/>
    </font>
    <font>
      <sz val="11"/>
      <color rgb="FFFF0000"/>
      <name val="Arial"/>
      <family val="2"/>
    </font>
    <font>
      <b/>
      <sz val="14"/>
      <name val="Arial"/>
      <family val="2"/>
    </font>
    <font>
      <sz val="10"/>
      <color rgb="FF000000"/>
      <name val="Arial"/>
      <family val="1"/>
    </font>
    <font>
      <b/>
      <sz val="10"/>
      <color rgb="FF000000"/>
      <name val="Arial"/>
      <family val="1"/>
    </font>
    <font>
      <b/>
      <sz val="11"/>
      <name val="Arial"/>
      <family val="1"/>
    </font>
    <font>
      <sz val="10"/>
      <name val="Arial"/>
      <family val="1"/>
    </font>
  </fonts>
  <fills count="35">
    <fill>
      <patternFill patternType="none"/>
    </fill>
    <fill>
      <patternFill patternType="gray125"/>
    </fill>
    <fill>
      <patternFill patternType="solid">
        <fgColor theme="1"/>
        <bgColor indexed="64"/>
      </patternFill>
    </fill>
    <fill>
      <patternFill patternType="solid">
        <fgColor theme="0" tint="-0.14990691854609822"/>
        <bgColor indexed="64"/>
      </patternFill>
    </fill>
    <fill>
      <patternFill patternType="solid">
        <fgColor theme="4" tint="0.79995117038483843"/>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FFFFCC"/>
        <bgColor indexed="64"/>
      </patternFill>
    </fill>
    <fill>
      <patternFill patternType="solid">
        <fgColor rgb="FFFFFFFF"/>
        <bgColor indexed="64"/>
      </patternFill>
    </fill>
    <fill>
      <patternFill patternType="solid">
        <fgColor rgb="FFD6D6D6"/>
        <bgColor indexed="64"/>
      </patternFill>
    </fill>
    <fill>
      <patternFill patternType="solid">
        <fgColor rgb="FFEFEFEF"/>
        <bgColor indexed="64"/>
      </patternFill>
    </fill>
    <fill>
      <patternFill patternType="solid">
        <fgColor rgb="FFF7F3DF"/>
        <bgColor indexed="64"/>
      </patternFill>
    </fill>
    <fill>
      <patternFill patternType="solid">
        <fgColor theme="3"/>
        <bgColor indexed="64"/>
      </patternFill>
    </fill>
    <fill>
      <patternFill patternType="solid">
        <fgColor rgb="FFD9D9D9"/>
        <bgColor rgb="FFDDDDDD"/>
      </patternFill>
    </fill>
    <fill>
      <patternFill patternType="solid">
        <fgColor rgb="FFFFFFCC"/>
        <bgColor indexed="26"/>
      </patternFill>
    </fill>
    <fill>
      <patternFill patternType="solid">
        <fgColor theme="0" tint="-0.14993743705557422"/>
        <bgColor indexed="64"/>
      </patternFill>
    </fill>
    <fill>
      <patternFill patternType="solid">
        <fgColor indexed="41"/>
        <bgColor indexed="34"/>
      </patternFill>
    </fill>
    <fill>
      <patternFill patternType="solid">
        <fgColor rgb="FFD8ECF6"/>
        <bgColor indexed="64"/>
      </patternFill>
    </fill>
    <fill>
      <patternFill patternType="solid">
        <fgColor rgb="FFDFF0D8"/>
        <bgColor indexed="64"/>
      </patternFill>
    </fill>
    <fill>
      <patternFill patternType="solid">
        <fgColor theme="4" tint="0.79998168889431442"/>
        <bgColor indexed="65"/>
      </patternFill>
    </fill>
    <fill>
      <patternFill patternType="solid">
        <fgColor theme="4"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rgb="FF005CA9"/>
        <bgColor indexed="64"/>
      </patternFill>
    </fill>
    <fill>
      <patternFill patternType="solid">
        <fgColor rgb="FF002E6E"/>
        <bgColor indexed="64"/>
      </patternFill>
    </fill>
    <fill>
      <patternFill patternType="solid">
        <fgColor rgb="FFF7F3DF"/>
        <bgColor rgb="FFF7F3DF"/>
      </patternFill>
    </fill>
    <fill>
      <patternFill patternType="solid">
        <fgColor rgb="FFD8ECF6"/>
        <bgColor rgb="FFD8ECF6"/>
      </patternFill>
    </fill>
    <fill>
      <patternFill patternType="solid">
        <fgColor rgb="FFDFF0D8"/>
        <bgColor rgb="FFDFF0D8"/>
      </patternFill>
    </fill>
    <fill>
      <patternFill patternType="solid">
        <fgColor rgb="FFFFFFFF"/>
        <bgColor rgb="FFFFFFFF"/>
      </patternFill>
    </fill>
    <fill>
      <patternFill patternType="solid">
        <fgColor rgb="FFD6D6D6"/>
        <bgColor rgb="FFD6D6D6"/>
      </patternFill>
    </fill>
    <fill>
      <patternFill patternType="solid">
        <fgColor rgb="FFEFEFEF"/>
        <bgColor rgb="FFEFEFEF"/>
      </patternFill>
    </fill>
  </fills>
  <borders count="86">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medium">
        <color auto="1"/>
      </right>
      <top style="hair">
        <color auto="1"/>
      </top>
      <bottom style="hair">
        <color auto="1"/>
      </bottom>
      <diagonal/>
    </border>
    <border>
      <left style="medium">
        <color auto="1"/>
      </left>
      <right style="hair">
        <color auto="1"/>
      </right>
      <top style="hair">
        <color auto="1"/>
      </top>
      <bottom/>
      <diagonal/>
    </border>
    <border>
      <left/>
      <right/>
      <top style="hair">
        <color auto="1"/>
      </top>
      <bottom style="hair">
        <color auto="1"/>
      </bottom>
      <diagonal/>
    </border>
    <border>
      <left/>
      <right style="medium">
        <color auto="1"/>
      </right>
      <top style="hair">
        <color auto="1"/>
      </top>
      <bottom style="hair">
        <color auto="1"/>
      </bottom>
      <diagonal/>
    </border>
    <border>
      <left style="medium">
        <color auto="1"/>
      </left>
      <right style="hair">
        <color auto="1"/>
      </right>
      <top/>
      <bottom/>
      <diagonal/>
    </border>
    <border>
      <left style="medium">
        <color auto="1"/>
      </left>
      <right style="medium">
        <color auto="1"/>
      </right>
      <top style="hair">
        <color auto="1"/>
      </top>
      <bottom/>
      <diagonal/>
    </border>
    <border>
      <left style="medium">
        <color auto="1"/>
      </left>
      <right style="hair">
        <color auto="1"/>
      </right>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style="medium">
        <color auto="1"/>
      </right>
      <top style="hair">
        <color auto="1"/>
      </top>
      <bottom style="medium">
        <color auto="1"/>
      </bottom>
      <diagonal/>
    </border>
    <border>
      <left style="medium">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right style="medium">
        <color auto="1"/>
      </right>
      <top style="medium">
        <color auto="1"/>
      </top>
      <bottom/>
      <diagonal/>
    </border>
    <border>
      <left/>
      <right style="medium">
        <color auto="1"/>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right/>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medium">
        <color auto="1"/>
      </left>
      <right/>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style="thin">
        <color auto="1"/>
      </left>
      <right/>
      <top style="thin">
        <color auto="1"/>
      </top>
      <bottom/>
      <diagonal/>
    </border>
    <border>
      <left/>
      <right style="thin">
        <color auto="1"/>
      </right>
      <top/>
      <bottom/>
      <diagonal/>
    </border>
    <border>
      <left style="thin">
        <color auto="1"/>
      </left>
      <right/>
      <top/>
      <bottom/>
      <diagonal/>
    </border>
    <border>
      <left/>
      <right style="medium">
        <color auto="1"/>
      </right>
      <top/>
      <bottom style="thin">
        <color auto="1"/>
      </bottom>
      <diagonal/>
    </border>
    <border>
      <left/>
      <right style="medium">
        <color auto="1"/>
      </right>
      <top style="thin">
        <color auto="1"/>
      </top>
      <bottom/>
      <diagonal/>
    </border>
    <border>
      <left style="thin">
        <color rgb="FFCCCCCC"/>
      </left>
      <right style="thin">
        <color rgb="FFCCCCCC"/>
      </right>
      <top style="thin">
        <color rgb="FFCCCCCC"/>
      </top>
      <bottom style="thin">
        <color rgb="FFCCCCCC"/>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medium">
        <color auto="1"/>
      </right>
      <top style="hair">
        <color indexed="8"/>
      </top>
      <bottom style="hair">
        <color indexed="8"/>
      </bottom>
      <diagonal/>
    </border>
    <border>
      <left style="thin">
        <color auto="1"/>
      </left>
      <right style="thin">
        <color auto="1"/>
      </right>
      <top/>
      <bottom/>
      <diagonal/>
    </border>
    <border>
      <left style="thin">
        <color auto="1"/>
      </left>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rgb="FFA0A0A0"/>
      </right>
      <top style="thin">
        <color rgb="FFA0A0A0"/>
      </top>
      <bottom style="thin">
        <color rgb="FFA0A0A0"/>
      </bottom>
      <diagonal/>
    </border>
    <border>
      <left style="thin">
        <color rgb="FFA0A0A0"/>
      </left>
      <right style="thin">
        <color rgb="FFA0A0A0"/>
      </right>
      <top style="thin">
        <color rgb="FFA0A0A0"/>
      </top>
      <bottom style="thin">
        <color rgb="FFA0A0A0"/>
      </bottom>
      <diagonal/>
    </border>
    <border>
      <left style="thin">
        <color rgb="FFA0A0A0"/>
      </left>
      <right/>
      <top style="thin">
        <color rgb="FFA0A0A0"/>
      </top>
      <bottom style="thin">
        <color rgb="FFA0A0A0"/>
      </bottom>
      <diagonal/>
    </border>
    <border>
      <left/>
      <right/>
      <top style="thin">
        <color rgb="FFA0A0A0"/>
      </top>
      <bottom style="thin">
        <color rgb="FFA0A0A0"/>
      </bottom>
      <diagonal/>
    </border>
    <border>
      <left/>
      <right/>
      <top style="thin">
        <color rgb="FFCCCCCC"/>
      </top>
      <bottom style="thin">
        <color rgb="FFCCCCCC"/>
      </bottom>
      <diagonal/>
    </border>
  </borders>
  <cellStyleXfs count="22">
    <xf numFmtId="0" fontId="0" fillId="0" borderId="0"/>
    <xf numFmtId="9" fontId="34"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xf numFmtId="0" fontId="37" fillId="0" borderId="0"/>
    <xf numFmtId="164" fontId="28" fillId="0" borderId="0" applyBorder="0" applyProtection="0"/>
    <xf numFmtId="0" fontId="4" fillId="0" borderId="0"/>
    <xf numFmtId="165" fontId="4" fillId="0" borderId="0" applyFont="0" applyFill="0" applyBorder="0" applyAlignment="0" applyProtection="0"/>
    <xf numFmtId="0" fontId="27" fillId="0" borderId="0"/>
    <xf numFmtId="0" fontId="37" fillId="0" borderId="0"/>
    <xf numFmtId="166" fontId="4" fillId="0" borderId="0" applyFont="0" applyFill="0" applyBorder="0" applyAlignment="0" applyProtection="0"/>
    <xf numFmtId="9" fontId="28" fillId="0" borderId="0" applyBorder="0" applyProtection="0"/>
    <xf numFmtId="167" fontId="4" fillId="0" borderId="0" applyFont="0" applyFill="0" applyBorder="0" applyAlignment="0" applyProtection="0"/>
    <xf numFmtId="0" fontId="28" fillId="0" borderId="0"/>
    <xf numFmtId="0" fontId="39" fillId="0" borderId="0" applyBorder="0" applyProtection="0"/>
    <xf numFmtId="0" fontId="3" fillId="0" borderId="0"/>
    <xf numFmtId="0" fontId="2" fillId="20" borderId="0" applyNumberFormat="0" applyBorder="0" applyAlignment="0" applyProtection="0"/>
    <xf numFmtId="0" fontId="2" fillId="21"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44" fontId="51" fillId="0" borderId="0" applyFont="0" applyFill="0" applyBorder="0" applyAlignment="0" applyProtection="0"/>
  </cellStyleXfs>
  <cellXfs count="792">
    <xf numFmtId="0" fontId="0" fillId="0" borderId="0" xfId="0"/>
    <xf numFmtId="0" fontId="4" fillId="0" borderId="0" xfId="0" applyFont="1" applyFill="1" applyAlignment="1"/>
    <xf numFmtId="0" fontId="5" fillId="0" borderId="0" xfId="0" applyFont="1" applyFill="1" applyAlignment="1"/>
    <xf numFmtId="0" fontId="9" fillId="3" borderId="7"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5" xfId="0" applyFont="1" applyFill="1" applyBorder="1" applyAlignment="1">
      <alignment horizontal="center" vertical="center" wrapText="1"/>
    </xf>
    <xf numFmtId="10" fontId="4" fillId="0" borderId="15" xfId="0" applyNumberFormat="1" applyFont="1" applyFill="1" applyBorder="1" applyAlignment="1">
      <alignment horizontal="center" vertical="center" wrapText="1"/>
    </xf>
    <xf numFmtId="10" fontId="4" fillId="0" borderId="20" xfId="0" applyNumberFormat="1" applyFont="1" applyFill="1" applyBorder="1" applyAlignment="1">
      <alignment horizontal="center" vertical="center" wrapText="1"/>
    </xf>
    <xf numFmtId="0" fontId="4" fillId="0" borderId="22" xfId="0" applyFont="1" applyFill="1" applyBorder="1" applyAlignment="1">
      <alignment vertical="center" wrapText="1"/>
    </xf>
    <xf numFmtId="0" fontId="4" fillId="0" borderId="23" xfId="0" applyFont="1" applyFill="1" applyBorder="1" applyAlignment="1">
      <alignment vertical="center" wrapText="1"/>
    </xf>
    <xf numFmtId="0" fontId="4" fillId="0" borderId="24" xfId="0" applyFont="1" applyFill="1" applyBorder="1" applyAlignment="1">
      <alignment horizontal="center" vertical="center" wrapText="1"/>
    </xf>
    <xf numFmtId="0" fontId="4" fillId="0" borderId="1" xfId="0" applyFont="1" applyFill="1" applyBorder="1" applyAlignment="1" applyProtection="1">
      <protection locked="0"/>
    </xf>
    <xf numFmtId="0" fontId="4" fillId="0" borderId="2" xfId="0" applyFont="1" applyFill="1" applyBorder="1" applyAlignment="1" applyProtection="1">
      <protection locked="0"/>
    </xf>
    <xf numFmtId="0" fontId="4" fillId="0" borderId="2" xfId="0" applyFont="1" applyFill="1" applyBorder="1" applyAlignment="1" applyProtection="1">
      <alignment horizontal="center"/>
      <protection locked="0"/>
    </xf>
    <xf numFmtId="0" fontId="4" fillId="0" borderId="27" xfId="0" applyFont="1" applyFill="1" applyBorder="1" applyAlignment="1" applyProtection="1">
      <alignment vertical="center"/>
      <protection locked="0"/>
    </xf>
    <xf numFmtId="0" fontId="4" fillId="0" borderId="3" xfId="0" applyFont="1" applyFill="1" applyBorder="1" applyAlignment="1" applyProtection="1">
      <protection locked="0"/>
    </xf>
    <xf numFmtId="0" fontId="4" fillId="0" borderId="0" xfId="0" applyFont="1" applyFill="1" applyAlignment="1" applyProtection="1">
      <protection locked="0"/>
    </xf>
    <xf numFmtId="0" fontId="4" fillId="0" borderId="0" xfId="0" applyFont="1" applyFill="1" applyAlignment="1" applyProtection="1">
      <alignment horizontal="center" vertical="top"/>
      <protection locked="0"/>
    </xf>
    <xf numFmtId="0" fontId="4" fillId="0" borderId="28" xfId="0" applyFont="1" applyFill="1" applyBorder="1" applyAlignment="1" applyProtection="1">
      <alignment vertical="center"/>
      <protection locked="0"/>
    </xf>
    <xf numFmtId="0" fontId="4" fillId="0" borderId="4" xfId="0" applyFont="1" applyFill="1" applyBorder="1" applyAlignment="1" applyProtection="1">
      <protection locked="0"/>
    </xf>
    <xf numFmtId="0" fontId="11" fillId="0" borderId="0" xfId="0" applyFont="1" applyFill="1" applyAlignment="1" applyProtection="1">
      <alignment vertical="center"/>
      <protection locked="0"/>
    </xf>
    <xf numFmtId="10" fontId="9" fillId="4" borderId="7" xfId="1" applyNumberFormat="1" applyFont="1" applyFill="1" applyBorder="1" applyAlignment="1">
      <alignment horizontal="center" vertical="center"/>
    </xf>
    <xf numFmtId="0" fontId="4" fillId="0" borderId="28" xfId="0" applyFont="1" applyFill="1" applyBorder="1" applyAlignment="1">
      <alignment horizontal="center" vertical="center"/>
    </xf>
    <xf numFmtId="0" fontId="4" fillId="5" borderId="0" xfId="9" applyFont="1" applyFill="1"/>
    <xf numFmtId="0" fontId="4" fillId="0" borderId="0" xfId="9" applyFont="1" applyFill="1"/>
    <xf numFmtId="0" fontId="4" fillId="6" borderId="0" xfId="9" applyFont="1" applyFill="1"/>
    <xf numFmtId="0" fontId="4" fillId="0" borderId="0" xfId="9" applyFont="1"/>
    <xf numFmtId="4" fontId="4" fillId="0" borderId="0" xfId="10" applyNumberFormat="1" applyFont="1" applyAlignment="1">
      <alignment horizontal="center"/>
    </xf>
    <xf numFmtId="0" fontId="4" fillId="0" borderId="0" xfId="9" applyFont="1" applyAlignment="1">
      <alignment horizontal="center"/>
    </xf>
    <xf numFmtId="166" fontId="9" fillId="0" borderId="0" xfId="10" applyFont="1" applyAlignment="1">
      <alignment horizontal="center"/>
    </xf>
    <xf numFmtId="2" fontId="4" fillId="0" borderId="0" xfId="9" applyNumberFormat="1" applyFont="1"/>
    <xf numFmtId="4" fontId="9" fillId="5" borderId="36" xfId="10" applyNumberFormat="1" applyFont="1" applyFill="1" applyBorder="1" applyAlignment="1">
      <alignment horizontal="center" vertical="center"/>
    </xf>
    <xf numFmtId="7" fontId="9" fillId="5" borderId="36" xfId="11" applyNumberFormat="1" applyFont="1" applyFill="1" applyBorder="1" applyAlignment="1">
      <alignment horizontal="center" vertical="center"/>
    </xf>
    <xf numFmtId="10" fontId="9" fillId="5" borderId="36" xfId="10" applyNumberFormat="1" applyFont="1" applyFill="1" applyBorder="1" applyAlignment="1">
      <alignment horizontal="center" vertical="center"/>
    </xf>
    <xf numFmtId="10" fontId="4" fillId="5" borderId="36" xfId="10" applyNumberFormat="1" applyFont="1" applyFill="1" applyBorder="1" applyAlignment="1">
      <alignment horizontal="center" vertical="center"/>
    </xf>
    <xf numFmtId="4" fontId="9" fillId="0" borderId="36" xfId="10" applyNumberFormat="1" applyFont="1" applyFill="1" applyBorder="1" applyAlignment="1">
      <alignment horizontal="center" vertical="center"/>
    </xf>
    <xf numFmtId="7" fontId="9" fillId="0" borderId="36" xfId="11" applyNumberFormat="1" applyFont="1" applyFill="1" applyBorder="1" applyAlignment="1">
      <alignment horizontal="center" vertical="center"/>
    </xf>
    <xf numFmtId="10" fontId="9" fillId="0" borderId="36" xfId="10" applyNumberFormat="1" applyFont="1" applyFill="1" applyBorder="1" applyAlignment="1">
      <alignment horizontal="center" vertical="center"/>
    </xf>
    <xf numFmtId="10" fontId="4" fillId="0" borderId="36" xfId="10" applyNumberFormat="1" applyFont="1" applyFill="1" applyBorder="1" applyAlignment="1">
      <alignment horizontal="center" vertical="center"/>
    </xf>
    <xf numFmtId="4" fontId="11" fillId="0" borderId="36" xfId="10" applyNumberFormat="1" applyFont="1" applyBorder="1" applyAlignment="1">
      <alignment horizontal="center" vertical="center"/>
    </xf>
    <xf numFmtId="0" fontId="17" fillId="0" borderId="1" xfId="9" applyFont="1" applyBorder="1" applyAlignment="1">
      <alignment vertical="center" wrapText="1"/>
    </xf>
    <xf numFmtId="0" fontId="17" fillId="0" borderId="2" xfId="9" applyFont="1" applyBorder="1" applyAlignment="1">
      <alignment vertical="center" wrapText="1"/>
    </xf>
    <xf numFmtId="0" fontId="17" fillId="0" borderId="3" xfId="9" applyFont="1" applyBorder="1" applyAlignment="1">
      <alignment vertical="center" wrapText="1"/>
    </xf>
    <xf numFmtId="0" fontId="17" fillId="0" borderId="0" xfId="9" applyFont="1" applyAlignment="1">
      <alignment vertical="center" wrapText="1"/>
    </xf>
    <xf numFmtId="0" fontId="18" fillId="0" borderId="0" xfId="0" applyFont="1" applyFill="1" applyAlignment="1">
      <alignment vertical="center"/>
    </xf>
    <xf numFmtId="0" fontId="19" fillId="0" borderId="0" xfId="0" applyFont="1" applyFill="1" applyAlignment="1">
      <alignment vertical="center" wrapText="1"/>
    </xf>
    <xf numFmtId="0" fontId="4" fillId="0" borderId="3" xfId="9" applyFont="1" applyBorder="1"/>
    <xf numFmtId="0" fontId="4" fillId="6" borderId="3" xfId="9" applyFont="1" applyFill="1" applyBorder="1"/>
    <xf numFmtId="168" fontId="4" fillId="6" borderId="0" xfId="9" applyNumberFormat="1" applyFont="1" applyFill="1" applyAlignment="1">
      <alignment horizontal="center"/>
    </xf>
    <xf numFmtId="4" fontId="4" fillId="6" borderId="0" xfId="10" applyNumberFormat="1" applyFont="1" applyFill="1" applyAlignment="1">
      <alignment horizontal="center"/>
    </xf>
    <xf numFmtId="0" fontId="4" fillId="6" borderId="0" xfId="9" applyFont="1" applyFill="1" applyAlignment="1">
      <alignment horizontal="center"/>
    </xf>
    <xf numFmtId="169" fontId="4" fillId="6" borderId="0" xfId="9" applyNumberFormat="1" applyFont="1" applyFill="1" applyAlignment="1">
      <alignment horizontal="center"/>
    </xf>
    <xf numFmtId="0" fontId="4" fillId="6" borderId="4" xfId="9" applyFont="1" applyFill="1" applyBorder="1"/>
    <xf numFmtId="0" fontId="4" fillId="6" borderId="5" xfId="9" applyFont="1" applyFill="1" applyBorder="1"/>
    <xf numFmtId="4" fontId="4" fillId="6" borderId="5" xfId="10" applyNumberFormat="1" applyFont="1" applyFill="1" applyBorder="1" applyAlignment="1">
      <alignment horizontal="center"/>
    </xf>
    <xf numFmtId="3" fontId="4" fillId="6" borderId="5" xfId="9" applyNumberFormat="1" applyFont="1" applyFill="1" applyBorder="1" applyAlignment="1">
      <alignment horizontal="center"/>
    </xf>
    <xf numFmtId="9" fontId="4" fillId="6" borderId="0" xfId="1" applyFont="1" applyFill="1" applyAlignment="1">
      <alignment horizontal="center"/>
    </xf>
    <xf numFmtId="4" fontId="4" fillId="6" borderId="0" xfId="9" applyNumberFormat="1" applyFont="1" applyFill="1" applyAlignment="1">
      <alignment horizontal="center"/>
    </xf>
    <xf numFmtId="7" fontId="9" fillId="5" borderId="47" xfId="10" applyNumberFormat="1" applyFont="1" applyFill="1" applyBorder="1" applyAlignment="1">
      <alignment horizontal="center" vertical="center"/>
    </xf>
    <xf numFmtId="166" fontId="4" fillId="5" borderId="0" xfId="9" applyNumberFormat="1" applyFont="1" applyFill="1"/>
    <xf numFmtId="10" fontId="9" fillId="5" borderId="47" xfId="10" applyNumberFormat="1" applyFont="1" applyFill="1" applyBorder="1" applyAlignment="1">
      <alignment horizontal="center" vertical="center"/>
    </xf>
    <xf numFmtId="7" fontId="9" fillId="0" borderId="47" xfId="10" applyNumberFormat="1" applyFont="1" applyFill="1" applyBorder="1" applyAlignment="1">
      <alignment horizontal="center" vertical="center"/>
    </xf>
    <xf numFmtId="10" fontId="9" fillId="0" borderId="47" xfId="10" applyNumberFormat="1" applyFont="1" applyFill="1" applyBorder="1" applyAlignment="1">
      <alignment horizontal="center" vertical="center"/>
    </xf>
    <xf numFmtId="0" fontId="17" fillId="0" borderId="27" xfId="9" applyFont="1" applyBorder="1" applyAlignment="1">
      <alignment vertical="center" wrapText="1"/>
    </xf>
    <xf numFmtId="0" fontId="18" fillId="0" borderId="28" xfId="0" applyFont="1" applyFill="1" applyBorder="1" applyAlignment="1">
      <alignment vertical="center"/>
    </xf>
    <xf numFmtId="0" fontId="19" fillId="0" borderId="28" xfId="0" applyFont="1" applyFill="1" applyBorder="1" applyAlignment="1">
      <alignment vertical="center" wrapText="1"/>
    </xf>
    <xf numFmtId="166" fontId="9" fillId="6" borderId="28" xfId="10" applyFont="1" applyFill="1" applyBorder="1" applyAlignment="1">
      <alignment horizontal="center"/>
    </xf>
    <xf numFmtId="166" fontId="9" fillId="6" borderId="6" xfId="10" applyFont="1" applyFill="1" applyBorder="1" applyAlignment="1">
      <alignment horizontal="center"/>
    </xf>
    <xf numFmtId="9" fontId="9" fillId="6" borderId="0" xfId="1" applyFont="1" applyFill="1" applyAlignment="1">
      <alignment horizontal="center"/>
    </xf>
    <xf numFmtId="166" fontId="9" fillId="6" borderId="0" xfId="10" applyFont="1" applyFill="1" applyAlignment="1">
      <alignment horizontal="center"/>
    </xf>
    <xf numFmtId="170" fontId="4" fillId="5" borderId="0" xfId="9" applyNumberFormat="1" applyFont="1" applyFill="1"/>
    <xf numFmtId="2" fontId="4" fillId="5" borderId="0" xfId="9" applyNumberFormat="1" applyFont="1" applyFill="1"/>
    <xf numFmtId="170" fontId="4" fillId="0" borderId="0" xfId="9" applyNumberFormat="1" applyFont="1" applyFill="1"/>
    <xf numFmtId="2" fontId="4" fillId="0" borderId="0" xfId="9" applyNumberFormat="1" applyFont="1" applyFill="1"/>
    <xf numFmtId="2" fontId="4" fillId="6" borderId="0" xfId="9" applyNumberFormat="1" applyFont="1" applyFill="1"/>
    <xf numFmtId="0" fontId="4" fillId="0" borderId="0" xfId="6" applyAlignment="1">
      <alignment vertical="center"/>
    </xf>
    <xf numFmtId="0" fontId="20" fillId="0" borderId="0" xfId="6" applyFont="1" applyAlignment="1">
      <alignment vertical="center"/>
    </xf>
    <xf numFmtId="0" fontId="20" fillId="0" borderId="1" xfId="6" applyFont="1" applyBorder="1" applyAlignment="1">
      <alignment vertical="center"/>
    </xf>
    <xf numFmtId="0" fontId="20" fillId="0" borderId="2" xfId="6" applyFont="1" applyBorder="1" applyAlignment="1">
      <alignment vertical="center"/>
    </xf>
    <xf numFmtId="0" fontId="21" fillId="0" borderId="3" xfId="6" applyFont="1" applyBorder="1" applyAlignment="1">
      <alignment vertical="center" wrapText="1"/>
    </xf>
    <xf numFmtId="0" fontId="21" fillId="0" borderId="0" xfId="6" applyFont="1" applyAlignment="1">
      <alignment vertical="center" wrapText="1"/>
    </xf>
    <xf numFmtId="0" fontId="22" fillId="0" borderId="4" xfId="6" applyFont="1" applyBorder="1" applyAlignment="1">
      <alignment vertical="center"/>
    </xf>
    <xf numFmtId="0" fontId="22" fillId="0" borderId="5" xfId="6" applyFont="1" applyBorder="1" applyAlignment="1">
      <alignment vertical="center"/>
    </xf>
    <xf numFmtId="0" fontId="24" fillId="0" borderId="0" xfId="6" applyFont="1" applyAlignment="1">
      <alignment vertical="center"/>
    </xf>
    <xf numFmtId="0" fontId="20" fillId="0" borderId="27" xfId="6" applyFont="1" applyBorder="1" applyAlignment="1">
      <alignment vertical="center"/>
    </xf>
    <xf numFmtId="0" fontId="28" fillId="0" borderId="0" xfId="0" applyFont="1" applyFill="1" applyAlignment="1"/>
    <xf numFmtId="0" fontId="0" fillId="0" borderId="0" xfId="0" applyFont="1" applyFill="1" applyAlignment="1"/>
    <xf numFmtId="0" fontId="17" fillId="9" borderId="0" xfId="0" applyFont="1" applyFill="1" applyAlignment="1">
      <alignment horizontal="left" vertical="top" wrapText="1"/>
    </xf>
    <xf numFmtId="0" fontId="9" fillId="9" borderId="0" xfId="0" applyFont="1" applyFill="1" applyAlignment="1">
      <alignment horizontal="left" vertical="top" wrapText="1"/>
    </xf>
    <xf numFmtId="0" fontId="17" fillId="9" borderId="61" xfId="0" applyFont="1" applyFill="1" applyBorder="1" applyAlignment="1">
      <alignment horizontal="right" vertical="top" wrapText="1"/>
    </xf>
    <xf numFmtId="0" fontId="17" fillId="9" borderId="61" xfId="0" applyFont="1" applyFill="1" applyBorder="1" applyAlignment="1">
      <alignment horizontal="left" vertical="top" wrapText="1"/>
    </xf>
    <xf numFmtId="0" fontId="17" fillId="9" borderId="61" xfId="0" applyFont="1" applyFill="1" applyBorder="1" applyAlignment="1">
      <alignment horizontal="center" vertical="top" wrapText="1"/>
    </xf>
    <xf numFmtId="0" fontId="4" fillId="10" borderId="61" xfId="0" applyFont="1" applyFill="1" applyBorder="1" applyAlignment="1">
      <alignment horizontal="right" vertical="top" wrapText="1"/>
    </xf>
    <xf numFmtId="0" fontId="4" fillId="10" borderId="61" xfId="0" applyFont="1" applyFill="1" applyBorder="1" applyAlignment="1">
      <alignment horizontal="left" vertical="top" wrapText="1"/>
    </xf>
    <xf numFmtId="0" fontId="4" fillId="10" borderId="61" xfId="0" applyFont="1" applyFill="1" applyBorder="1" applyAlignment="1">
      <alignment horizontal="center" vertical="top" wrapText="1"/>
    </xf>
    <xf numFmtId="0" fontId="4" fillId="11" borderId="61" xfId="0" applyFont="1" applyFill="1" applyBorder="1" applyAlignment="1">
      <alignment horizontal="right" vertical="top" wrapText="1"/>
    </xf>
    <xf numFmtId="0" fontId="4" fillId="11" borderId="61" xfId="0" applyFont="1" applyFill="1" applyBorder="1" applyAlignment="1">
      <alignment horizontal="left" vertical="top" wrapText="1"/>
    </xf>
    <xf numFmtId="0" fontId="4" fillId="11" borderId="61" xfId="0" applyFont="1" applyFill="1" applyBorder="1" applyAlignment="1">
      <alignment horizontal="center" vertical="top" wrapText="1"/>
    </xf>
    <xf numFmtId="4" fontId="4" fillId="10" borderId="61" xfId="0" applyNumberFormat="1" applyFont="1" applyFill="1" applyBorder="1" applyAlignment="1">
      <alignment horizontal="right" vertical="top" wrapText="1"/>
    </xf>
    <xf numFmtId="4" fontId="4" fillId="11" borderId="61" xfId="0" applyNumberFormat="1" applyFont="1" applyFill="1" applyBorder="1" applyAlignment="1">
      <alignment horizontal="right" vertical="top" wrapText="1"/>
    </xf>
    <xf numFmtId="0" fontId="29" fillId="12" borderId="61" xfId="0" applyFont="1" applyFill="1" applyBorder="1" applyAlignment="1">
      <alignment horizontal="right" vertical="top" wrapText="1"/>
    </xf>
    <xf numFmtId="0" fontId="29" fillId="12" borderId="61" xfId="0" applyFont="1" applyFill="1" applyBorder="1" applyAlignment="1">
      <alignment horizontal="left" vertical="top" wrapText="1"/>
    </xf>
    <xf numFmtId="0" fontId="29" fillId="12" borderId="61" xfId="0" applyFont="1" applyFill="1" applyBorder="1" applyAlignment="1">
      <alignment horizontal="center" vertical="top" wrapText="1"/>
    </xf>
    <xf numFmtId="4" fontId="29" fillId="12" borderId="61" xfId="0" applyNumberFormat="1" applyFont="1" applyFill="1" applyBorder="1" applyAlignment="1">
      <alignment horizontal="right" vertical="top" wrapText="1"/>
    </xf>
    <xf numFmtId="0" fontId="4" fillId="9" borderId="0" xfId="0" applyFont="1" applyFill="1" applyAlignment="1">
      <alignment horizontal="center" vertical="top" wrapText="1"/>
    </xf>
    <xf numFmtId="0" fontId="4" fillId="9" borderId="0" xfId="0" applyFont="1" applyFill="1" applyAlignment="1">
      <alignment horizontal="right" vertical="top" wrapText="1"/>
    </xf>
    <xf numFmtId="0" fontId="9" fillId="9" borderId="0" xfId="0" applyFont="1" applyFill="1" applyAlignment="1">
      <alignment horizontal="right" vertical="top" wrapText="1"/>
    </xf>
    <xf numFmtId="0" fontId="4" fillId="9" borderId="0" xfId="0" applyFont="1" applyFill="1" applyAlignment="1">
      <alignment horizontal="left" vertical="top" wrapText="1"/>
    </xf>
    <xf numFmtId="0" fontId="9" fillId="9" borderId="0" xfId="0" applyFont="1" applyFill="1" applyAlignment="1">
      <alignment horizontal="center" vertical="top" wrapText="1"/>
    </xf>
    <xf numFmtId="0" fontId="30" fillId="0" borderId="0" xfId="0" applyFont="1" applyFill="1" applyAlignment="1"/>
    <xf numFmtId="0" fontId="16" fillId="8" borderId="0" xfId="0" applyFont="1" applyFill="1" applyAlignment="1">
      <alignment vertical="center"/>
    </xf>
    <xf numFmtId="0" fontId="16" fillId="8" borderId="0" xfId="0" applyFont="1" applyFill="1" applyAlignment="1">
      <alignment vertical="center" wrapText="1"/>
    </xf>
    <xf numFmtId="0" fontId="16" fillId="0" borderId="0" xfId="0" applyFont="1" applyFill="1" applyAlignment="1">
      <alignment vertical="center"/>
    </xf>
    <xf numFmtId="0" fontId="16" fillId="0" borderId="0" xfId="0" applyFont="1" applyFill="1" applyAlignment="1">
      <alignment horizontal="center" vertical="center"/>
    </xf>
    <xf numFmtId="0" fontId="31" fillId="13" borderId="0" xfId="0" applyFont="1" applyFill="1" applyAlignment="1">
      <alignment vertical="center" wrapText="1"/>
    </xf>
    <xf numFmtId="0" fontId="31" fillId="0" borderId="0" xfId="0" applyFont="1" applyFill="1" applyAlignment="1"/>
    <xf numFmtId="0" fontId="16" fillId="0" borderId="0" xfId="0" applyFont="1" applyFill="1" applyAlignment="1">
      <alignment horizontal="center"/>
    </xf>
    <xf numFmtId="0" fontId="4" fillId="0" borderId="0" xfId="0" applyFont="1" applyFill="1" applyAlignment="1">
      <alignment vertical="center"/>
    </xf>
    <xf numFmtId="0" fontId="4" fillId="0" borderId="5" xfId="0" applyFont="1" applyFill="1" applyBorder="1" applyAlignment="1">
      <alignment vertical="center"/>
    </xf>
    <xf numFmtId="0" fontId="16" fillId="0" borderId="0" xfId="0" applyFont="1" applyFill="1" applyAlignment="1"/>
    <xf numFmtId="0" fontId="32" fillId="0" borderId="3" xfId="0" applyFont="1" applyFill="1" applyBorder="1" applyAlignment="1">
      <alignment horizontal="center" vertical="center"/>
    </xf>
    <xf numFmtId="0" fontId="32" fillId="0" borderId="0" xfId="0" applyFont="1" applyFill="1" applyAlignment="1">
      <alignment horizontal="center" vertical="center"/>
    </xf>
    <xf numFmtId="0" fontId="11" fillId="15" borderId="54" xfId="0" applyFont="1" applyFill="1" applyBorder="1" applyAlignment="1">
      <alignment horizontal="center" vertical="center"/>
    </xf>
    <xf numFmtId="0" fontId="11" fillId="0" borderId="3" xfId="0" applyFont="1" applyFill="1" applyBorder="1" applyAlignment="1">
      <alignment horizontal="center"/>
    </xf>
    <xf numFmtId="0" fontId="11" fillId="0" borderId="0" xfId="0" applyFont="1" applyFill="1" applyAlignment="1">
      <alignment horizontal="left"/>
    </xf>
    <xf numFmtId="0" fontId="11" fillId="16" borderId="38" xfId="3" applyFont="1" applyFill="1" applyBorder="1" applyAlignment="1">
      <alignment horizontal="center" vertical="center" wrapText="1"/>
    </xf>
    <xf numFmtId="0" fontId="4" fillId="0" borderId="36" xfId="3" applyFont="1" applyBorder="1" applyAlignment="1">
      <alignment horizontal="center"/>
    </xf>
    <xf numFmtId="0" fontId="15" fillId="0" borderId="3" xfId="3" applyFont="1" applyBorder="1" applyAlignment="1">
      <alignment horizontal="center"/>
    </xf>
    <xf numFmtId="0" fontId="4" fillId="0" borderId="0" xfId="3" applyFont="1" applyAlignment="1">
      <alignment vertical="center"/>
    </xf>
    <xf numFmtId="0" fontId="15" fillId="0" borderId="0" xfId="3" applyFont="1" applyAlignment="1">
      <alignment horizontal="center"/>
    </xf>
    <xf numFmtId="0" fontId="4" fillId="0" borderId="0" xfId="3" applyFont="1" applyAlignment="1">
      <alignment horizontal="center"/>
    </xf>
    <xf numFmtId="0" fontId="11" fillId="0" borderId="3" xfId="0" applyFont="1" applyFill="1" applyBorder="1" applyAlignment="1"/>
    <xf numFmtId="0" fontId="16" fillId="0" borderId="0" xfId="0" applyFont="1" applyFill="1" applyAlignment="1">
      <alignment horizontal="left" vertical="center"/>
    </xf>
    <xf numFmtId="0" fontId="11" fillId="0" borderId="49" xfId="0" applyFont="1" applyFill="1" applyBorder="1" applyAlignment="1"/>
    <xf numFmtId="0" fontId="16" fillId="0" borderId="39" xfId="0" applyFont="1" applyFill="1" applyBorder="1" applyAlignment="1">
      <alignment horizontal="left" vertical="center"/>
    </xf>
    <xf numFmtId="0" fontId="11" fillId="15" borderId="3" xfId="0" applyFont="1" applyFill="1" applyBorder="1" applyAlignment="1">
      <alignment horizontal="center" vertical="center" wrapText="1"/>
    </xf>
    <xf numFmtId="0" fontId="4" fillId="0" borderId="36" xfId="3" applyFont="1" applyBorder="1" applyAlignment="1">
      <alignment horizontal="center" vertical="center"/>
    </xf>
    <xf numFmtId="2" fontId="4" fillId="0" borderId="52" xfId="3" applyNumberFormat="1" applyFont="1" applyBorder="1" applyAlignment="1">
      <alignment horizontal="center" vertical="center"/>
    </xf>
    <xf numFmtId="0" fontId="11" fillId="16" borderId="36" xfId="3" applyFont="1" applyFill="1" applyBorder="1" applyAlignment="1">
      <alignment horizontal="center" vertical="center" wrapText="1"/>
    </xf>
    <xf numFmtId="0" fontId="11" fillId="0" borderId="0" xfId="0" applyFont="1" applyFill="1" applyAlignment="1">
      <alignment vertical="center"/>
    </xf>
    <xf numFmtId="0" fontId="30" fillId="0" borderId="28" xfId="0" applyFont="1" applyFill="1" applyBorder="1" applyAlignment="1"/>
    <xf numFmtId="0" fontId="15" fillId="0" borderId="0" xfId="0" applyFont="1" applyFill="1" applyAlignment="1">
      <alignment vertical="center"/>
    </xf>
    <xf numFmtId="0" fontId="32" fillId="0" borderId="28" xfId="0" applyFont="1" applyFill="1" applyBorder="1" applyAlignment="1">
      <alignment horizontal="center" vertical="center"/>
    </xf>
    <xf numFmtId="0" fontId="11" fillId="0" borderId="28" xfId="0" applyFont="1" applyFill="1" applyBorder="1" applyAlignment="1">
      <alignment horizontal="left"/>
    </xf>
    <xf numFmtId="174" fontId="11" fillId="16" borderId="56" xfId="3" applyNumberFormat="1" applyFont="1" applyFill="1" applyBorder="1" applyAlignment="1">
      <alignment horizontal="center" vertical="center" wrapText="1"/>
    </xf>
    <xf numFmtId="174" fontId="11" fillId="16" borderId="38" xfId="3" applyNumberFormat="1" applyFont="1" applyFill="1" applyBorder="1" applyAlignment="1">
      <alignment horizontal="center" vertical="center" wrapText="1"/>
    </xf>
    <xf numFmtId="175" fontId="25" fillId="0" borderId="0" xfId="5" applyNumberFormat="1" applyFont="1" applyBorder="1" applyProtection="1"/>
    <xf numFmtId="175" fontId="4" fillId="0" borderId="0" xfId="5" applyNumberFormat="1" applyFont="1" applyBorder="1" applyProtection="1"/>
    <xf numFmtId="0" fontId="16" fillId="0" borderId="28" xfId="0" applyFont="1" applyFill="1" applyBorder="1" applyAlignment="1"/>
    <xf numFmtId="0" fontId="11" fillId="0" borderId="0" xfId="0" applyFont="1" applyFill="1" applyAlignment="1">
      <alignment horizontal="left" vertical="center"/>
    </xf>
    <xf numFmtId="2" fontId="11" fillId="17" borderId="68" xfId="0" applyNumberFormat="1" applyFont="1" applyFill="1" applyBorder="1" applyAlignment="1"/>
    <xf numFmtId="0" fontId="11" fillId="0" borderId="39" xfId="0" applyFont="1" applyFill="1" applyBorder="1" applyAlignment="1">
      <alignment horizontal="left" vertical="center"/>
    </xf>
    <xf numFmtId="0" fontId="16" fillId="0" borderId="39" xfId="0" applyFont="1" applyFill="1" applyBorder="1" applyAlignment="1"/>
    <xf numFmtId="0" fontId="16" fillId="0" borderId="59" xfId="0" applyFont="1" applyFill="1" applyBorder="1" applyAlignment="1">
      <alignment vertical="center"/>
    </xf>
    <xf numFmtId="0" fontId="16" fillId="0" borderId="28" xfId="0" applyFont="1" applyFill="1" applyBorder="1" applyAlignment="1">
      <alignment vertical="center"/>
    </xf>
    <xf numFmtId="173" fontId="4" fillId="0" borderId="36" xfId="3" applyNumberFormat="1" applyFont="1" applyBorder="1" applyAlignment="1">
      <alignment horizontal="center" vertical="center"/>
    </xf>
    <xf numFmtId="2" fontId="4" fillId="0" borderId="36" xfId="3" applyNumberFormat="1" applyFont="1" applyBorder="1" applyAlignment="1">
      <alignment horizontal="center" vertical="center"/>
    </xf>
    <xf numFmtId="0" fontId="16" fillId="8" borderId="0" xfId="0" applyFont="1" applyFill="1" applyAlignment="1">
      <alignment horizontal="center" vertical="center" wrapText="1"/>
    </xf>
    <xf numFmtId="2" fontId="16" fillId="8" borderId="0" xfId="0" applyNumberFormat="1" applyFont="1" applyFill="1" applyAlignment="1">
      <alignment vertical="center"/>
    </xf>
    <xf numFmtId="0" fontId="4" fillId="0" borderId="34" xfId="3" applyFont="1" applyBorder="1" applyAlignment="1">
      <alignment horizontal="center" vertical="center"/>
    </xf>
    <xf numFmtId="0" fontId="4" fillId="0" borderId="38" xfId="3" applyFont="1" applyBorder="1" applyAlignment="1">
      <alignment horizontal="center" vertical="center"/>
    </xf>
    <xf numFmtId="0" fontId="4" fillId="0" borderId="45" xfId="3" applyFont="1" applyBorder="1" applyAlignment="1">
      <alignment horizontal="center" vertical="center"/>
    </xf>
    <xf numFmtId="176" fontId="11" fillId="0" borderId="0" xfId="0" applyNumberFormat="1" applyFont="1" applyFill="1" applyAlignment="1">
      <alignment horizontal="left" vertical="center"/>
    </xf>
    <xf numFmtId="174" fontId="11" fillId="16" borderId="36" xfId="3" applyNumberFormat="1" applyFont="1" applyFill="1" applyBorder="1" applyAlignment="1">
      <alignment horizontal="center" vertical="center" wrapText="1"/>
    </xf>
    <xf numFmtId="2" fontId="4" fillId="0" borderId="34" xfId="3" applyNumberFormat="1" applyFont="1" applyBorder="1" applyAlignment="1">
      <alignment horizontal="center" vertical="center"/>
    </xf>
    <xf numFmtId="2" fontId="4" fillId="0" borderId="38" xfId="3" applyNumberFormat="1" applyFont="1" applyBorder="1" applyAlignment="1">
      <alignment horizontal="center" vertical="center"/>
    </xf>
    <xf numFmtId="0" fontId="16" fillId="0" borderId="0" xfId="0" applyFont="1" applyFill="1" applyAlignment="1">
      <alignment wrapText="1"/>
    </xf>
    <xf numFmtId="0" fontId="32" fillId="0" borderId="3" xfId="0" applyFont="1" applyFill="1" applyBorder="1" applyAlignment="1"/>
    <xf numFmtId="0" fontId="31" fillId="0" borderId="0" xfId="0" applyFont="1" applyFill="1" applyAlignment="1">
      <alignment horizontal="left" vertical="center"/>
    </xf>
    <xf numFmtId="0" fontId="16" fillId="13" borderId="0" xfId="0" applyFont="1" applyFill="1" applyAlignment="1">
      <alignment vertical="center"/>
    </xf>
    <xf numFmtId="0" fontId="32" fillId="0" borderId="0" xfId="0" applyFont="1" applyFill="1" applyAlignment="1">
      <alignment horizontal="left" vertical="center"/>
    </xf>
    <xf numFmtId="0" fontId="31" fillId="0" borderId="0" xfId="0" applyFont="1" applyFill="1" applyAlignment="1">
      <alignment vertical="center"/>
    </xf>
    <xf numFmtId="0" fontId="31" fillId="0" borderId="28" xfId="0" applyFont="1" applyFill="1" applyBorder="1" applyAlignment="1">
      <alignment vertical="center"/>
    </xf>
    <xf numFmtId="0" fontId="31" fillId="13" borderId="0" xfId="0" applyFont="1" applyFill="1" applyAlignment="1">
      <alignment horizontal="center" vertical="center" wrapText="1"/>
    </xf>
    <xf numFmtId="2" fontId="11" fillId="15" borderId="3" xfId="0" applyNumberFormat="1" applyFont="1" applyFill="1" applyBorder="1" applyAlignment="1">
      <alignment horizontal="center" vertical="center" wrapText="1"/>
    </xf>
    <xf numFmtId="0" fontId="16" fillId="8" borderId="0" xfId="0" applyFont="1" applyFill="1" applyAlignment="1">
      <alignment horizontal="center" vertical="center"/>
    </xf>
    <xf numFmtId="0" fontId="4" fillId="0" borderId="3" xfId="0" applyFont="1" applyFill="1" applyBorder="1" applyAlignment="1">
      <alignment vertical="center"/>
    </xf>
    <xf numFmtId="0" fontId="4" fillId="0" borderId="0" xfId="0" applyFont="1" applyFill="1" applyBorder="1" applyAlignment="1">
      <alignment vertical="center"/>
    </xf>
    <xf numFmtId="0" fontId="11" fillId="0" borderId="0" xfId="0" applyFont="1" applyFill="1" applyBorder="1" applyAlignment="1">
      <alignment vertical="center" wrapText="1"/>
    </xf>
    <xf numFmtId="4" fontId="4" fillId="0" borderId="0" xfId="0" applyNumberFormat="1" applyFont="1" applyFill="1" applyAlignment="1">
      <alignment vertical="center"/>
    </xf>
    <xf numFmtId="0" fontId="33" fillId="18" borderId="61" xfId="0" applyFont="1" applyFill="1" applyBorder="1" applyAlignment="1">
      <alignment horizontal="left" vertical="top" wrapText="1"/>
    </xf>
    <xf numFmtId="0" fontId="33" fillId="18" borderId="61" xfId="0" applyFont="1" applyFill="1" applyBorder="1" applyAlignment="1">
      <alignment horizontal="right" vertical="top" wrapText="1"/>
    </xf>
    <xf numFmtId="0" fontId="29" fillId="19" borderId="61" xfId="0" applyFont="1" applyFill="1" applyBorder="1" applyAlignment="1">
      <alignment horizontal="left" vertical="top" wrapText="1"/>
    </xf>
    <xf numFmtId="0" fontId="29" fillId="19" borderId="61" xfId="0" applyFont="1" applyFill="1" applyBorder="1" applyAlignment="1">
      <alignment horizontal="right" vertical="top" wrapText="1"/>
    </xf>
    <xf numFmtId="0" fontId="29" fillId="19" borderId="61" xfId="0" applyFont="1" applyFill="1" applyBorder="1" applyAlignment="1">
      <alignment horizontal="center" vertical="top" wrapText="1"/>
    </xf>
    <xf numFmtId="177" fontId="29" fillId="19" borderId="61" xfId="0" applyNumberFormat="1" applyFont="1" applyFill="1" applyBorder="1" applyAlignment="1">
      <alignment horizontal="right" vertical="top" wrapText="1"/>
    </xf>
    <xf numFmtId="177" fontId="4" fillId="10" borderId="61" xfId="0" applyNumberFormat="1" applyFont="1" applyFill="1" applyBorder="1" applyAlignment="1">
      <alignment horizontal="right" vertical="top" wrapText="1"/>
    </xf>
    <xf numFmtId="177" fontId="4" fillId="11" borderId="61" xfId="0" applyNumberFormat="1" applyFont="1" applyFill="1" applyBorder="1" applyAlignment="1">
      <alignment horizontal="right" vertical="top" wrapText="1"/>
    </xf>
    <xf numFmtId="4" fontId="33" fillId="18" borderId="61" xfId="0" applyNumberFormat="1" applyFont="1" applyFill="1" applyBorder="1" applyAlignment="1">
      <alignment horizontal="right" vertical="top" wrapText="1"/>
    </xf>
    <xf numFmtId="4" fontId="29" fillId="19" borderId="61" xfId="0" applyNumberFormat="1" applyFont="1" applyFill="1" applyBorder="1" applyAlignment="1">
      <alignment horizontal="right" vertical="top" wrapText="1"/>
    </xf>
    <xf numFmtId="0" fontId="33" fillId="18" borderId="61" xfId="0" applyFont="1" applyFill="1" applyBorder="1" applyAlignment="1">
      <alignment horizontal="center" vertical="top" wrapText="1"/>
    </xf>
    <xf numFmtId="178" fontId="33" fillId="18" borderId="61" xfId="0" applyNumberFormat="1" applyFont="1" applyFill="1" applyBorder="1" applyAlignment="1">
      <alignment horizontal="right" vertical="top" wrapText="1"/>
    </xf>
    <xf numFmtId="178" fontId="29" fillId="19" borderId="61" xfId="0" applyNumberFormat="1" applyFont="1" applyFill="1" applyBorder="1" applyAlignment="1">
      <alignment horizontal="right" vertical="top" wrapText="1"/>
    </xf>
    <xf numFmtId="0" fontId="33" fillId="18" borderId="61" xfId="0" applyFont="1" applyFill="1" applyBorder="1" applyAlignment="1">
      <alignment horizontal="left" vertical="top" wrapText="1"/>
    </xf>
    <xf numFmtId="0" fontId="29" fillId="19" borderId="61" xfId="0" applyFont="1" applyFill="1" applyBorder="1" applyAlignment="1">
      <alignment horizontal="left" vertical="top" wrapText="1"/>
    </xf>
    <xf numFmtId="0" fontId="20" fillId="0" borderId="58" xfId="6" applyFont="1" applyBorder="1" applyAlignment="1">
      <alignment vertical="center"/>
    </xf>
    <xf numFmtId="0" fontId="20" fillId="0" borderId="57" xfId="6" applyFont="1" applyBorder="1" applyAlignment="1">
      <alignment vertical="center"/>
    </xf>
    <xf numFmtId="0" fontId="11" fillId="7" borderId="52" xfId="13" applyFont="1" applyFill="1" applyBorder="1" applyAlignment="1">
      <alignment horizontal="left" vertical="center"/>
    </xf>
    <xf numFmtId="0" fontId="25" fillId="7" borderId="51" xfId="13" applyFont="1" applyFill="1" applyBorder="1" applyAlignment="1">
      <alignment vertical="center"/>
    </xf>
    <xf numFmtId="0" fontId="25" fillId="7" borderId="53" xfId="13" applyFont="1" applyFill="1" applyBorder="1" applyAlignment="1">
      <alignment vertical="center"/>
    </xf>
    <xf numFmtId="0" fontId="9" fillId="0" borderId="36" xfId="13" applyFont="1" applyBorder="1" applyAlignment="1">
      <alignment horizontal="center" vertical="center"/>
    </xf>
    <xf numFmtId="0" fontId="25" fillId="0" borderId="36" xfId="13" applyFont="1" applyBorder="1" applyAlignment="1">
      <alignment horizontal="center" vertical="center"/>
    </xf>
    <xf numFmtId="49" fontId="25" fillId="8" borderId="36" xfId="13" applyNumberFormat="1" applyFont="1" applyFill="1" applyBorder="1" applyAlignment="1" applyProtection="1">
      <alignment vertical="center"/>
      <protection locked="0"/>
    </xf>
    <xf numFmtId="0" fontId="25" fillId="0" borderId="58" xfId="13" applyFont="1" applyBorder="1" applyAlignment="1">
      <alignment horizontal="center" vertical="center"/>
    </xf>
    <xf numFmtId="49" fontId="25" fillId="0" borderId="0" xfId="13" applyNumberFormat="1" applyFont="1" applyAlignment="1" applyProtection="1">
      <alignment vertical="center"/>
      <protection locked="0"/>
    </xf>
    <xf numFmtId="49" fontId="25" fillId="0" borderId="0" xfId="13" applyNumberFormat="1" applyFont="1" applyAlignment="1" applyProtection="1">
      <alignment vertical="center" wrapText="1"/>
      <protection locked="0"/>
    </xf>
    <xf numFmtId="49" fontId="25" fillId="0" borderId="57" xfId="13" applyNumberFormat="1" applyFont="1" applyBorder="1" applyAlignment="1" applyProtection="1">
      <alignment vertical="center"/>
      <protection locked="0"/>
    </xf>
    <xf numFmtId="0" fontId="26" fillId="0" borderId="36" xfId="13" applyFont="1" applyBorder="1" applyAlignment="1">
      <alignment horizontal="center" vertical="center"/>
    </xf>
    <xf numFmtId="49" fontId="26" fillId="8" borderId="36" xfId="13" applyNumberFormat="1" applyFont="1" applyFill="1" applyBorder="1" applyAlignment="1" applyProtection="1">
      <alignment horizontal="center" vertical="center" wrapText="1"/>
      <protection locked="0"/>
    </xf>
    <xf numFmtId="0" fontId="41" fillId="0" borderId="58" xfId="15" applyFont="1" applyBorder="1" applyAlignment="1">
      <alignment horizontal="right"/>
    </xf>
    <xf numFmtId="4" fontId="3" fillId="0" borderId="0" xfId="15" applyNumberFormat="1" applyAlignment="1">
      <alignment horizontal="center"/>
    </xf>
    <xf numFmtId="0" fontId="41" fillId="0" borderId="58" xfId="15" applyFont="1" applyBorder="1" applyAlignment="1">
      <alignment horizontal="right" vertical="center"/>
    </xf>
    <xf numFmtId="2" fontId="42" fillId="0" borderId="0" xfId="6" applyNumberFormat="1" applyFont="1" applyAlignment="1">
      <alignment horizontal="center" vertical="center"/>
    </xf>
    <xf numFmtId="0" fontId="42" fillId="0" borderId="0" xfId="6" applyFont="1" applyAlignment="1">
      <alignment vertical="center"/>
    </xf>
    <xf numFmtId="49" fontId="25" fillId="8" borderId="36" xfId="13" applyNumberFormat="1" applyFont="1" applyFill="1" applyBorder="1" applyAlignment="1" applyProtection="1">
      <alignment horizontal="center" vertical="center" wrapText="1"/>
      <protection locked="0"/>
    </xf>
    <xf numFmtId="10" fontId="3" fillId="0" borderId="0" xfId="11" applyNumberFormat="1" applyFont="1" applyBorder="1" applyAlignment="1">
      <alignment horizontal="center"/>
    </xf>
    <xf numFmtId="0" fontId="25" fillId="0" borderId="70" xfId="13" applyFont="1" applyBorder="1" applyAlignment="1">
      <alignment horizontal="center" vertical="center"/>
    </xf>
    <xf numFmtId="0" fontId="26" fillId="0" borderId="36" xfId="13" applyFont="1" applyBorder="1" applyAlignment="1">
      <alignment vertical="center"/>
    </xf>
    <xf numFmtId="0" fontId="25" fillId="0" borderId="0" xfId="13" applyFont="1" applyAlignment="1">
      <alignment vertical="center"/>
    </xf>
    <xf numFmtId="0" fontId="25" fillId="0" borderId="57" xfId="13" applyFont="1" applyBorder="1" applyAlignment="1">
      <alignment vertical="center"/>
    </xf>
    <xf numFmtId="0" fontId="25" fillId="0" borderId="56" xfId="13" applyFont="1" applyBorder="1" applyAlignment="1">
      <alignment vertical="center"/>
    </xf>
    <xf numFmtId="0" fontId="25" fillId="0" borderId="55" xfId="13" applyFont="1" applyBorder="1" applyAlignment="1">
      <alignment vertical="center"/>
    </xf>
    <xf numFmtId="0" fontId="25" fillId="0" borderId="45" xfId="13" applyFont="1" applyBorder="1" applyAlignment="1">
      <alignment vertical="center"/>
    </xf>
    <xf numFmtId="0" fontId="25" fillId="0" borderId="58" xfId="13" applyFont="1" applyBorder="1" applyAlignment="1">
      <alignment vertical="center"/>
    </xf>
    <xf numFmtId="0" fontId="25" fillId="0" borderId="70" xfId="13" applyFont="1" applyBorder="1" applyAlignment="1">
      <alignment vertical="center"/>
    </xf>
    <xf numFmtId="0" fontId="25" fillId="0" borderId="39" xfId="13" applyFont="1" applyBorder="1" applyAlignment="1">
      <alignment vertical="center"/>
    </xf>
    <xf numFmtId="0" fontId="25" fillId="0" borderId="44" xfId="13" applyFont="1" applyBorder="1" applyAlignment="1">
      <alignment vertical="center"/>
    </xf>
    <xf numFmtId="0" fontId="43" fillId="0" borderId="0" xfId="0" applyFont="1" applyFill="1" applyAlignment="1"/>
    <xf numFmtId="0" fontId="43" fillId="5" borderId="0" xfId="9" applyFont="1" applyFill="1"/>
    <xf numFmtId="0" fontId="43" fillId="0" borderId="0" xfId="6" applyFont="1" applyAlignment="1">
      <alignment vertical="center"/>
    </xf>
    <xf numFmtId="0" fontId="43" fillId="0" borderId="0" xfId="0" applyFont="1"/>
    <xf numFmtId="0" fontId="9" fillId="9" borderId="0" xfId="0" applyFont="1" applyFill="1" applyAlignment="1">
      <alignment horizontal="left" vertical="top" wrapText="1"/>
    </xf>
    <xf numFmtId="0" fontId="17" fillId="9" borderId="61" xfId="0" applyFont="1" applyFill="1" applyBorder="1" applyAlignment="1">
      <alignment horizontal="left" vertical="top" wrapText="1"/>
    </xf>
    <xf numFmtId="0" fontId="17" fillId="9" borderId="0" xfId="0" applyFont="1" applyFill="1" applyAlignment="1">
      <alignment horizontal="left" vertical="top" wrapText="1"/>
    </xf>
    <xf numFmtId="0" fontId="4" fillId="10" borderId="61" xfId="0" applyFont="1" applyFill="1" applyBorder="1" applyAlignment="1">
      <alignment horizontal="left" vertical="top" wrapText="1"/>
    </xf>
    <xf numFmtId="0" fontId="4" fillId="11" borderId="61" xfId="0" applyFont="1" applyFill="1" applyBorder="1" applyAlignment="1">
      <alignment horizontal="left" vertical="top" wrapText="1"/>
    </xf>
    <xf numFmtId="0" fontId="33" fillId="18" borderId="61" xfId="0" applyFont="1" applyFill="1" applyBorder="1" applyAlignment="1">
      <alignment horizontal="left" vertical="top" wrapText="1"/>
    </xf>
    <xf numFmtId="0" fontId="29" fillId="19" borderId="61" xfId="0" applyFont="1" applyFill="1" applyBorder="1" applyAlignment="1">
      <alignment horizontal="left" vertical="top" wrapText="1"/>
    </xf>
    <xf numFmtId="0" fontId="0" fillId="0" borderId="0" xfId="0" applyFont="1" applyFill="1" applyAlignment="1"/>
    <xf numFmtId="0" fontId="17" fillId="9" borderId="61" xfId="0" applyFont="1" applyFill="1" applyBorder="1" applyAlignment="1">
      <alignment horizontal="right" vertical="top" wrapText="1"/>
    </xf>
    <xf numFmtId="0" fontId="17" fillId="9" borderId="61" xfId="0" applyFont="1" applyFill="1" applyBorder="1" applyAlignment="1">
      <alignment horizontal="center" vertical="top" wrapText="1"/>
    </xf>
    <xf numFmtId="0" fontId="2" fillId="0" borderId="0" xfId="18" applyAlignment="1" applyProtection="1">
      <alignment horizontal="center" vertical="center"/>
      <protection locked="0"/>
    </xf>
    <xf numFmtId="0" fontId="2" fillId="0" borderId="0" xfId="18" applyProtection="1">
      <protection locked="0"/>
    </xf>
    <xf numFmtId="44" fontId="0" fillId="0" borderId="0" xfId="19" applyFont="1" applyAlignment="1" applyProtection="1">
      <alignment horizontal="center" vertical="center"/>
      <protection locked="0"/>
    </xf>
    <xf numFmtId="9" fontId="2" fillId="0" borderId="0" xfId="18" applyNumberFormat="1" applyAlignment="1" applyProtection="1">
      <alignment horizontal="center" vertical="center"/>
      <protection locked="0"/>
    </xf>
    <xf numFmtId="0" fontId="41" fillId="0" borderId="36" xfId="18" applyFont="1" applyBorder="1" applyAlignment="1" applyProtection="1">
      <alignment horizontal="center"/>
      <protection locked="0"/>
    </xf>
    <xf numFmtId="0" fontId="2" fillId="0" borderId="2" xfId="18" applyBorder="1" applyAlignment="1" applyProtection="1">
      <alignment horizontal="center" vertical="center"/>
      <protection locked="0"/>
    </xf>
    <xf numFmtId="44" fontId="41" fillId="0" borderId="0" xfId="19" applyFont="1" applyFill="1" applyBorder="1" applyAlignment="1" applyProtection="1">
      <protection locked="0"/>
    </xf>
    <xf numFmtId="44" fontId="44" fillId="22" borderId="6" xfId="18" applyNumberFormat="1" applyFont="1" applyFill="1" applyBorder="1" applyAlignment="1">
      <alignment vertical="center"/>
    </xf>
    <xf numFmtId="44" fontId="41" fillId="0" borderId="0" xfId="19" applyFont="1" applyFill="1" applyBorder="1" applyAlignment="1" applyProtection="1"/>
    <xf numFmtId="2" fontId="41" fillId="22" borderId="47" xfId="19" applyNumberFormat="1" applyFont="1" applyFill="1" applyBorder="1" applyAlignment="1" applyProtection="1">
      <protection locked="0"/>
    </xf>
    <xf numFmtId="0" fontId="41" fillId="22" borderId="36" xfId="19" applyNumberFormat="1" applyFont="1" applyFill="1" applyBorder="1" applyAlignment="1" applyProtection="1">
      <protection locked="0"/>
    </xf>
    <xf numFmtId="0" fontId="45" fillId="22" borderId="71" xfId="18" applyFont="1" applyFill="1" applyBorder="1" applyAlignment="1" applyProtection="1">
      <alignment horizontal="center"/>
      <protection locked="0"/>
    </xf>
    <xf numFmtId="44" fontId="0" fillId="7" borderId="72" xfId="19" applyFont="1" applyFill="1" applyBorder="1" applyAlignment="1" applyProtection="1">
      <alignment horizontal="center"/>
    </xf>
    <xf numFmtId="0" fontId="41" fillId="7" borderId="50" xfId="18" applyFont="1" applyFill="1" applyBorder="1" applyAlignment="1" applyProtection="1">
      <alignment horizontal="center"/>
      <protection locked="0"/>
    </xf>
    <xf numFmtId="44" fontId="0" fillId="7" borderId="73" xfId="19" applyFont="1" applyFill="1" applyBorder="1" applyAlignment="1" applyProtection="1">
      <alignment horizontal="center"/>
    </xf>
    <xf numFmtId="0" fontId="41" fillId="7" borderId="74" xfId="18" applyFont="1" applyFill="1" applyBorder="1" applyAlignment="1" applyProtection="1">
      <alignment horizontal="center"/>
      <protection locked="0"/>
    </xf>
    <xf numFmtId="10" fontId="0" fillId="23" borderId="42" xfId="20" applyNumberFormat="1" applyFont="1" applyFill="1" applyBorder="1" applyAlignment="1" applyProtection="1">
      <alignment horizontal="center"/>
    </xf>
    <xf numFmtId="10" fontId="0" fillId="23" borderId="75" xfId="20" applyNumberFormat="1" applyFont="1" applyFill="1" applyBorder="1" applyAlignment="1" applyProtection="1">
      <alignment horizontal="center"/>
    </xf>
    <xf numFmtId="0" fontId="41" fillId="23" borderId="71" xfId="18" applyFont="1" applyFill="1" applyBorder="1" applyAlignment="1" applyProtection="1">
      <alignment horizontal="center"/>
      <protection locked="0"/>
    </xf>
    <xf numFmtId="44" fontId="0" fillId="23" borderId="47" xfId="19" applyFont="1" applyFill="1" applyBorder="1" applyAlignment="1" applyProtection="1">
      <alignment horizontal="center"/>
    </xf>
    <xf numFmtId="44" fontId="0" fillId="23" borderId="72" xfId="19" applyFont="1" applyFill="1" applyBorder="1" applyAlignment="1" applyProtection="1">
      <alignment horizontal="center"/>
    </xf>
    <xf numFmtId="0" fontId="41" fillId="23" borderId="50" xfId="18" applyFont="1" applyFill="1" applyBorder="1" applyAlignment="1" applyProtection="1">
      <alignment horizontal="center"/>
      <protection locked="0"/>
    </xf>
    <xf numFmtId="44" fontId="0" fillId="7" borderId="42" xfId="19" applyFont="1" applyFill="1" applyBorder="1" applyAlignment="1" applyProtection="1">
      <alignment horizontal="center" vertical="center"/>
    </xf>
    <xf numFmtId="0" fontId="2" fillId="7" borderId="71" xfId="18" applyFill="1" applyBorder="1" applyAlignment="1" applyProtection="1">
      <alignment horizontal="center" vertical="center"/>
      <protection locked="0"/>
    </xf>
    <xf numFmtId="0" fontId="2" fillId="6" borderId="6" xfId="18" applyFill="1" applyBorder="1" applyAlignment="1" applyProtection="1">
      <alignment vertical="top"/>
      <protection locked="0"/>
    </xf>
    <xf numFmtId="0" fontId="2" fillId="6" borderId="5" xfId="18" applyFill="1" applyBorder="1" applyAlignment="1" applyProtection="1">
      <alignment vertical="top"/>
      <protection locked="0"/>
    </xf>
    <xf numFmtId="0" fontId="2" fillId="6" borderId="4" xfId="18" applyFill="1" applyBorder="1" applyAlignment="1" applyProtection="1">
      <alignment vertical="top"/>
      <protection locked="0"/>
    </xf>
    <xf numFmtId="44" fontId="0" fillId="23" borderId="40" xfId="19" applyFont="1" applyFill="1" applyBorder="1" applyAlignment="1" applyProtection="1">
      <alignment horizontal="center"/>
    </xf>
    <xf numFmtId="44" fontId="0" fillId="23" borderId="73" xfId="19" applyFont="1" applyFill="1" applyBorder="1" applyAlignment="1" applyProtection="1">
      <alignment horizontal="center"/>
    </xf>
    <xf numFmtId="0" fontId="41" fillId="23" borderId="74" xfId="18" applyFont="1" applyFill="1" applyBorder="1" applyAlignment="1" applyProtection="1">
      <alignment horizontal="center"/>
      <protection locked="0"/>
    </xf>
    <xf numFmtId="44" fontId="0" fillId="7" borderId="47" xfId="19" applyFont="1" applyFill="1" applyBorder="1" applyAlignment="1" applyProtection="1">
      <alignment horizontal="center" vertical="center"/>
    </xf>
    <xf numFmtId="0" fontId="2" fillId="7" borderId="50" xfId="18" applyFill="1" applyBorder="1" applyAlignment="1" applyProtection="1">
      <alignment horizontal="center" vertical="center"/>
      <protection locked="0"/>
    </xf>
    <xf numFmtId="0" fontId="2" fillId="6" borderId="28" xfId="18" applyFill="1" applyBorder="1" applyAlignment="1" applyProtection="1">
      <alignment vertical="top"/>
      <protection locked="0"/>
    </xf>
    <xf numFmtId="0" fontId="2" fillId="6" borderId="0" xfId="18" applyFill="1" applyAlignment="1" applyProtection="1">
      <alignment vertical="top"/>
      <protection locked="0"/>
    </xf>
    <xf numFmtId="0" fontId="2" fillId="6" borderId="54" xfId="18" applyFill="1" applyBorder="1" applyAlignment="1" applyProtection="1">
      <alignment vertical="top"/>
      <protection locked="0"/>
    </xf>
    <xf numFmtId="44" fontId="0" fillId="24" borderId="7" xfId="19" applyFont="1" applyFill="1" applyBorder="1" applyAlignment="1" applyProtection="1">
      <alignment horizontal="center" vertical="center"/>
      <protection locked="0"/>
    </xf>
    <xf numFmtId="0" fontId="2" fillId="25" borderId="76" xfId="18" applyFill="1" applyBorder="1" applyAlignment="1">
      <alignment horizontal="center"/>
    </xf>
    <xf numFmtId="0" fontId="2" fillId="0" borderId="0" xfId="18" applyAlignment="1" applyProtection="1">
      <alignment horizontal="center"/>
      <protection locked="0"/>
    </xf>
    <xf numFmtId="0" fontId="2" fillId="0" borderId="47" xfId="18" applyBorder="1" applyAlignment="1">
      <alignment horizontal="center" vertical="center"/>
    </xf>
    <xf numFmtId="44" fontId="0" fillId="0" borderId="37" xfId="19" applyFont="1" applyBorder="1" applyAlignment="1" applyProtection="1">
      <alignment horizontal="center" vertical="center"/>
      <protection locked="0"/>
    </xf>
    <xf numFmtId="14" fontId="2" fillId="0" borderId="52" xfId="18" applyNumberFormat="1" applyBorder="1" applyAlignment="1" applyProtection="1">
      <alignment horizontal="center" vertical="center"/>
      <protection locked="0"/>
    </xf>
    <xf numFmtId="44" fontId="0" fillId="24" borderId="76" xfId="19" applyFont="1" applyFill="1" applyBorder="1" applyAlignment="1" applyProtection="1">
      <alignment horizontal="center" vertical="center"/>
      <protection locked="0"/>
    </xf>
    <xf numFmtId="44" fontId="0" fillId="0" borderId="35" xfId="19" applyFont="1" applyBorder="1" applyAlignment="1" applyProtection="1">
      <alignment horizontal="center" vertical="center"/>
      <protection locked="0"/>
    </xf>
    <xf numFmtId="0" fontId="2" fillId="0" borderId="3" xfId="18" applyBorder="1" applyProtection="1">
      <protection locked="0"/>
    </xf>
    <xf numFmtId="0" fontId="2" fillId="0" borderId="0" xfId="18" applyAlignment="1" applyProtection="1">
      <alignment horizontal="justify" vertical="center"/>
      <protection locked="0"/>
    </xf>
    <xf numFmtId="0" fontId="2" fillId="0" borderId="0" xfId="18" applyAlignment="1" applyProtection="1">
      <alignment horizontal="justify"/>
      <protection locked="0"/>
    </xf>
    <xf numFmtId="44" fontId="0" fillId="24" borderId="77" xfId="19" applyFont="1" applyFill="1" applyBorder="1" applyAlignment="1" applyProtection="1">
      <alignment horizontal="justify" vertical="center"/>
      <protection locked="0"/>
    </xf>
    <xf numFmtId="0" fontId="2" fillId="25" borderId="76" xfId="18" applyFill="1" applyBorder="1" applyAlignment="1">
      <alignment horizontal="justify"/>
    </xf>
    <xf numFmtId="44" fontId="0" fillId="0" borderId="35" xfId="19" applyFont="1" applyBorder="1" applyAlignment="1" applyProtection="1">
      <alignment horizontal="justify" vertical="center"/>
      <protection locked="0"/>
    </xf>
    <xf numFmtId="0" fontId="41" fillId="24" borderId="73" xfId="18" applyFont="1" applyFill="1" applyBorder="1" applyAlignment="1" applyProtection="1">
      <alignment horizontal="center"/>
      <protection locked="0"/>
    </xf>
    <xf numFmtId="0" fontId="41" fillId="25" borderId="73" xfId="18" applyFont="1" applyFill="1" applyBorder="1" applyAlignment="1" applyProtection="1">
      <alignment horizontal="center"/>
      <protection locked="0"/>
    </xf>
    <xf numFmtId="0" fontId="41" fillId="0" borderId="40" xfId="18" applyFont="1" applyBorder="1" applyAlignment="1" applyProtection="1">
      <alignment horizontal="center" vertical="center"/>
      <protection locked="0"/>
    </xf>
    <xf numFmtId="44" fontId="41" fillId="0" borderId="29" xfId="19" applyFont="1" applyBorder="1" applyAlignment="1" applyProtection="1">
      <alignment horizontal="center" vertical="center"/>
      <protection locked="0"/>
    </xf>
    <xf numFmtId="0" fontId="41" fillId="0" borderId="70" xfId="18" applyFont="1" applyBorder="1" applyAlignment="1" applyProtection="1">
      <alignment horizontal="center" vertical="center"/>
      <protection locked="0"/>
    </xf>
    <xf numFmtId="0" fontId="2" fillId="0" borderId="3" xfId="18" applyBorder="1" applyAlignment="1" applyProtection="1">
      <alignment horizontal="center" vertical="center"/>
      <protection locked="0"/>
    </xf>
    <xf numFmtId="0" fontId="2" fillId="25" borderId="4" xfId="18" applyFill="1" applyBorder="1" applyAlignment="1">
      <alignment horizontal="center"/>
    </xf>
    <xf numFmtId="44" fontId="0" fillId="0" borderId="52" xfId="19" applyFont="1" applyBorder="1" applyAlignment="1" applyProtection="1">
      <alignment horizontal="center" vertical="center"/>
      <protection locked="0"/>
    </xf>
    <xf numFmtId="9" fontId="0" fillId="0" borderId="52" xfId="20" applyFont="1" applyBorder="1" applyAlignment="1" applyProtection="1">
      <alignment horizontal="center" vertical="center" wrapText="1"/>
      <protection locked="0"/>
    </xf>
    <xf numFmtId="0" fontId="2" fillId="0" borderId="52" xfId="18" applyBorder="1" applyAlignment="1" applyProtection="1">
      <alignment horizontal="center" vertical="center"/>
      <protection locked="0"/>
    </xf>
    <xf numFmtId="44" fontId="0" fillId="0" borderId="36" xfId="19" applyFont="1" applyBorder="1" applyAlignment="1" applyProtection="1">
      <alignment horizontal="center" vertical="center"/>
      <protection locked="0"/>
    </xf>
    <xf numFmtId="0" fontId="2" fillId="0" borderId="36" xfId="18" applyBorder="1" applyAlignment="1" applyProtection="1">
      <alignment horizontal="center" vertical="center"/>
      <protection locked="0"/>
    </xf>
    <xf numFmtId="20" fontId="2" fillId="0" borderId="36" xfId="18" applyNumberFormat="1" applyBorder="1" applyAlignment="1" applyProtection="1">
      <alignment horizontal="center" vertical="center"/>
      <protection locked="0"/>
    </xf>
    <xf numFmtId="0" fontId="2" fillId="0" borderId="35" xfId="18" applyBorder="1" applyAlignment="1" applyProtection="1">
      <alignment horizontal="center" vertical="center"/>
      <protection locked="0"/>
    </xf>
    <xf numFmtId="0" fontId="2" fillId="25" borderId="3" xfId="18" applyFill="1" applyBorder="1" applyAlignment="1">
      <alignment horizontal="center"/>
    </xf>
    <xf numFmtId="0" fontId="2" fillId="0" borderId="52" xfId="18" applyBorder="1" applyAlignment="1" applyProtection="1">
      <alignment horizontal="center" vertical="center" wrapText="1"/>
      <protection locked="0"/>
    </xf>
    <xf numFmtId="44" fontId="0" fillId="24" borderId="77" xfId="19" applyFont="1" applyFill="1" applyBorder="1" applyAlignment="1" applyProtection="1">
      <alignment horizontal="center" vertical="center"/>
      <protection locked="0"/>
    </xf>
    <xf numFmtId="0" fontId="2" fillId="25" borderId="77" xfId="18" applyFill="1" applyBorder="1" applyAlignment="1">
      <alignment horizontal="center"/>
    </xf>
    <xf numFmtId="17" fontId="2" fillId="0" borderId="36" xfId="18" applyNumberFormat="1" applyBorder="1" applyAlignment="1" applyProtection="1">
      <alignment horizontal="center" vertical="center"/>
      <protection locked="0"/>
    </xf>
    <xf numFmtId="0" fontId="41" fillId="24" borderId="74" xfId="18" applyFont="1" applyFill="1" applyBorder="1" applyAlignment="1" applyProtection="1">
      <alignment horizontal="center"/>
      <protection locked="0"/>
    </xf>
    <xf numFmtId="0" fontId="41" fillId="25" borderId="54" xfId="18" applyFont="1" applyFill="1" applyBorder="1" applyAlignment="1" applyProtection="1">
      <alignment horizontal="center"/>
      <protection locked="0"/>
    </xf>
    <xf numFmtId="44" fontId="41" fillId="0" borderId="79" xfId="19" applyFont="1" applyBorder="1" applyAlignment="1" applyProtection="1">
      <alignment horizontal="center" vertical="center"/>
      <protection locked="0"/>
    </xf>
    <xf numFmtId="0" fontId="41" fillId="0" borderId="79" xfId="18" applyFont="1" applyBorder="1" applyAlignment="1" applyProtection="1">
      <alignment horizontal="center" vertical="center"/>
      <protection locked="0"/>
    </xf>
    <xf numFmtId="44" fontId="41" fillId="0" borderId="30" xfId="19" applyFont="1" applyBorder="1" applyAlignment="1" applyProtection="1">
      <alignment horizontal="center" vertical="center"/>
      <protection locked="0"/>
    </xf>
    <xf numFmtId="0" fontId="41" fillId="0" borderId="34" xfId="18" applyFont="1" applyBorder="1" applyAlignment="1" applyProtection="1">
      <alignment horizontal="center" vertical="center"/>
      <protection locked="0"/>
    </xf>
    <xf numFmtId="0" fontId="41" fillId="0" borderId="33" xfId="18" applyFont="1" applyBorder="1" applyAlignment="1" applyProtection="1">
      <alignment horizontal="center" vertical="center"/>
      <protection locked="0"/>
    </xf>
    <xf numFmtId="0" fontId="41" fillId="0" borderId="0" xfId="18" applyFont="1" applyProtection="1">
      <protection locked="0"/>
    </xf>
    <xf numFmtId="0" fontId="41" fillId="0" borderId="3" xfId="18" applyFont="1" applyBorder="1" applyProtection="1">
      <protection locked="0"/>
    </xf>
    <xf numFmtId="0" fontId="2" fillId="0" borderId="80" xfId="18" applyBorder="1" applyAlignment="1" applyProtection="1">
      <alignment horizontal="center" vertical="center"/>
      <protection locked="0"/>
    </xf>
    <xf numFmtId="0" fontId="2" fillId="21" borderId="63" xfId="17" applyBorder="1" applyAlignment="1" applyProtection="1">
      <alignment horizontal="center" vertical="center"/>
      <protection locked="0"/>
    </xf>
    <xf numFmtId="0" fontId="2" fillId="0" borderId="64" xfId="17" applyFill="1" applyBorder="1" applyAlignment="1" applyProtection="1">
      <alignment vertical="center"/>
      <protection locked="0"/>
    </xf>
    <xf numFmtId="0" fontId="2" fillId="21" borderId="80" xfId="17" applyBorder="1" applyAlignment="1" applyProtection="1">
      <alignment horizontal="center" vertical="center"/>
      <protection locked="0"/>
    </xf>
    <xf numFmtId="0" fontId="2" fillId="21" borderId="62" xfId="17" applyBorder="1" applyAlignment="1" applyProtection="1">
      <alignment horizontal="center" vertical="center"/>
      <protection locked="0"/>
    </xf>
    <xf numFmtId="44" fontId="41" fillId="0" borderId="0" xfId="18" applyNumberFormat="1" applyFont="1" applyAlignment="1" applyProtection="1">
      <alignment vertical="top"/>
      <protection locked="0"/>
    </xf>
    <xf numFmtId="44" fontId="0" fillId="0" borderId="0" xfId="19" applyFont="1" applyBorder="1" applyAlignment="1" applyProtection="1">
      <alignment horizontal="center" vertical="center"/>
      <protection locked="0"/>
    </xf>
    <xf numFmtId="0" fontId="2" fillId="0" borderId="0" xfId="18" applyAlignment="1" applyProtection="1">
      <alignment horizontal="center" vertical="top"/>
      <protection locked="0"/>
    </xf>
    <xf numFmtId="44" fontId="0" fillId="0" borderId="0" xfId="19" applyFont="1" applyBorder="1" applyAlignment="1" applyProtection="1">
      <alignment horizontal="center" vertical="top"/>
      <protection locked="0"/>
    </xf>
    <xf numFmtId="0" fontId="41" fillId="0" borderId="0" xfId="18" applyFont="1" applyAlignment="1" applyProtection="1">
      <alignment horizontal="center" vertical="top"/>
      <protection locked="0"/>
    </xf>
    <xf numFmtId="14" fontId="2" fillId="0" borderId="0" xfId="18" applyNumberFormat="1" applyAlignment="1" applyProtection="1">
      <alignment horizontal="center" vertical="center"/>
      <protection locked="0"/>
    </xf>
    <xf numFmtId="14" fontId="2" fillId="0" borderId="42" xfId="18" applyNumberFormat="1" applyBorder="1" applyAlignment="1" applyProtection="1">
      <alignment horizontal="center" vertical="center"/>
      <protection locked="0"/>
    </xf>
    <xf numFmtId="0" fontId="41" fillId="0" borderId="31" xfId="18" applyFont="1" applyBorder="1" applyAlignment="1" applyProtection="1">
      <alignment horizontal="left" vertical="center"/>
      <protection locked="0"/>
    </xf>
    <xf numFmtId="0" fontId="2" fillId="0" borderId="47" xfId="18" applyBorder="1" applyAlignment="1" applyProtection="1">
      <alignment horizontal="center" vertical="center"/>
      <protection locked="0"/>
    </xf>
    <xf numFmtId="0" fontId="41" fillId="0" borderId="35" xfId="18" applyFont="1" applyBorder="1" applyAlignment="1" applyProtection="1">
      <alignment horizontal="left" vertical="center"/>
      <protection locked="0"/>
    </xf>
    <xf numFmtId="44" fontId="41" fillId="0" borderId="0" xfId="19" applyFont="1" applyBorder="1" applyAlignment="1" applyProtection="1">
      <alignment horizontal="center" vertical="center"/>
      <protection locked="0"/>
    </xf>
    <xf numFmtId="44" fontId="0" fillId="0" borderId="0" xfId="19" applyFont="1" applyProtection="1">
      <protection locked="0"/>
    </xf>
    <xf numFmtId="0" fontId="2" fillId="0" borderId="40" xfId="18" applyBorder="1" applyAlignment="1" applyProtection="1">
      <alignment horizontal="center" vertical="center"/>
      <protection locked="0"/>
    </xf>
    <xf numFmtId="0" fontId="41" fillId="0" borderId="29" xfId="18" applyFont="1" applyBorder="1" applyAlignment="1" applyProtection="1">
      <alignment horizontal="left" vertical="center"/>
      <protection locked="0"/>
    </xf>
    <xf numFmtId="0" fontId="2" fillId="0" borderId="0" xfId="18" applyAlignment="1" applyProtection="1">
      <alignment horizontal="center" vertical="center"/>
      <protection locked="0"/>
    </xf>
    <xf numFmtId="0" fontId="47" fillId="27" borderId="36" xfId="0" applyFont="1" applyFill="1" applyBorder="1" applyAlignment="1">
      <alignment horizontal="centerContinuous" vertical="center" wrapText="1"/>
    </xf>
    <xf numFmtId="0" fontId="48" fillId="0" borderId="0" xfId="0" applyFont="1" applyAlignment="1">
      <alignment horizontal="center"/>
    </xf>
    <xf numFmtId="0" fontId="48" fillId="0" borderId="0" xfId="0" applyFont="1"/>
    <xf numFmtId="179" fontId="48" fillId="0" borderId="0" xfId="0" applyNumberFormat="1" applyFont="1"/>
    <xf numFmtId="0" fontId="49" fillId="0" borderId="0" xfId="0" applyFont="1"/>
    <xf numFmtId="0" fontId="47" fillId="28" borderId="81" xfId="0" applyFont="1" applyFill="1" applyBorder="1" applyAlignment="1">
      <alignment horizontal="center" vertical="center"/>
    </xf>
    <xf numFmtId="0" fontId="47" fillId="28" borderId="82" xfId="0" applyFont="1" applyFill="1" applyBorder="1" applyAlignment="1">
      <alignment horizontal="center" vertical="center" wrapText="1"/>
    </xf>
    <xf numFmtId="0" fontId="47" fillId="28" borderId="82" xfId="0" applyFont="1" applyFill="1" applyBorder="1" applyAlignment="1">
      <alignment horizontal="center" vertical="center"/>
    </xf>
    <xf numFmtId="0" fontId="47" fillId="28" borderId="83" xfId="0" applyFont="1" applyFill="1" applyBorder="1" applyAlignment="1">
      <alignment horizontal="center" vertical="center" wrapText="1"/>
    </xf>
    <xf numFmtId="0" fontId="50" fillId="0" borderId="84" xfId="0" applyFont="1" applyBorder="1" applyAlignment="1">
      <alignment horizontal="center" vertical="center"/>
    </xf>
    <xf numFmtId="0" fontId="50" fillId="0" borderId="84" xfId="0" applyFont="1" applyBorder="1" applyAlignment="1">
      <alignment horizontal="left" vertical="center" wrapText="1"/>
    </xf>
    <xf numFmtId="4" fontId="50" fillId="0" borderId="84" xfId="0" applyNumberFormat="1" applyFont="1" applyBorder="1" applyAlignment="1">
      <alignment horizontal="right" vertical="center"/>
    </xf>
    <xf numFmtId="0" fontId="4" fillId="10" borderId="61" xfId="0" applyNumberFormat="1" applyFont="1" applyFill="1" applyBorder="1" applyAlignment="1">
      <alignment horizontal="right" vertical="top" wrapText="1"/>
    </xf>
    <xf numFmtId="0" fontId="4" fillId="11" borderId="61" xfId="0" applyNumberFormat="1" applyFont="1" applyFill="1" applyBorder="1" applyAlignment="1">
      <alignment horizontal="right" vertical="top" wrapText="1"/>
    </xf>
    <xf numFmtId="0" fontId="47" fillId="27" borderId="0" xfId="0" applyFont="1" applyFill="1" applyBorder="1" applyAlignment="1">
      <alignment horizontal="centerContinuous" vertical="center" wrapText="1"/>
    </xf>
    <xf numFmtId="0" fontId="0" fillId="0" borderId="0" xfId="0" applyFont="1" applyFill="1" applyAlignment="1">
      <alignment horizontal="center" vertical="center"/>
    </xf>
    <xf numFmtId="0" fontId="29" fillId="19" borderId="61" xfId="0" applyNumberFormat="1" applyFont="1" applyFill="1" applyBorder="1" applyAlignment="1">
      <alignment horizontal="right" vertical="top" wrapText="1"/>
    </xf>
    <xf numFmtId="0" fontId="4" fillId="10" borderId="61" xfId="0" applyFont="1" applyFill="1" applyBorder="1" applyAlignment="1">
      <alignment vertical="top" wrapText="1"/>
    </xf>
    <xf numFmtId="0" fontId="4" fillId="11" borderId="61" xfId="0" applyFont="1" applyFill="1" applyBorder="1" applyAlignment="1">
      <alignment vertical="top" wrapText="1"/>
    </xf>
    <xf numFmtId="0" fontId="33" fillId="18" borderId="61" xfId="0" applyFont="1" applyFill="1" applyBorder="1" applyAlignment="1">
      <alignment vertical="top" wrapText="1"/>
    </xf>
    <xf numFmtId="0" fontId="17" fillId="9" borderId="61" xfId="0" applyFont="1" applyFill="1" applyBorder="1" applyAlignment="1">
      <alignment vertical="top" wrapText="1"/>
    </xf>
    <xf numFmtId="0" fontId="29" fillId="19" borderId="61" xfId="0" applyFont="1" applyFill="1" applyBorder="1" applyAlignment="1">
      <alignment vertical="top" wrapText="1"/>
    </xf>
    <xf numFmtId="177" fontId="4" fillId="11" borderId="61" xfId="0" applyNumberFormat="1" applyFont="1" applyFill="1" applyBorder="1" applyAlignment="1">
      <alignment vertical="top" wrapText="1"/>
    </xf>
    <xf numFmtId="4" fontId="4" fillId="11" borderId="61" xfId="0" applyNumberFormat="1" applyFont="1" applyFill="1" applyBorder="1" applyAlignment="1">
      <alignment vertical="top" wrapText="1"/>
    </xf>
    <xf numFmtId="177" fontId="4" fillId="10" borderId="61" xfId="0" applyNumberFormat="1" applyFont="1" applyFill="1" applyBorder="1" applyAlignment="1">
      <alignment vertical="top" wrapText="1"/>
    </xf>
    <xf numFmtId="4" fontId="4" fillId="10" borderId="61" xfId="0" applyNumberFormat="1" applyFont="1" applyFill="1" applyBorder="1" applyAlignment="1">
      <alignment vertical="top" wrapText="1"/>
    </xf>
    <xf numFmtId="177" fontId="29" fillId="19" borderId="61" xfId="0" applyNumberFormat="1" applyFont="1" applyFill="1" applyBorder="1" applyAlignment="1">
      <alignment vertical="top" wrapText="1"/>
    </xf>
    <xf numFmtId="4" fontId="29" fillId="19" borderId="61" xfId="0" applyNumberFormat="1" applyFont="1" applyFill="1" applyBorder="1" applyAlignment="1">
      <alignment vertical="top" wrapText="1"/>
    </xf>
    <xf numFmtId="0" fontId="17" fillId="9" borderId="0" xfId="0" applyFont="1" applyFill="1" applyAlignment="1">
      <alignment vertical="top" wrapText="1"/>
    </xf>
    <xf numFmtId="0" fontId="9" fillId="9" borderId="0" xfId="0" applyFont="1" applyFill="1" applyAlignment="1">
      <alignment vertical="top" wrapText="1"/>
    </xf>
    <xf numFmtId="0" fontId="17" fillId="9" borderId="0" xfId="0" applyFont="1" applyFill="1" applyAlignment="1">
      <alignment wrapText="1"/>
    </xf>
    <xf numFmtId="0" fontId="1" fillId="0" borderId="64" xfId="17" applyFont="1" applyFill="1" applyBorder="1" applyAlignment="1" applyProtection="1">
      <alignment vertical="center"/>
      <protection locked="0"/>
    </xf>
    <xf numFmtId="0" fontId="1" fillId="0" borderId="0" xfId="18" applyFont="1" applyAlignment="1" applyProtection="1">
      <alignment horizontal="left" vertical="center"/>
      <protection locked="0"/>
    </xf>
    <xf numFmtId="0" fontId="46" fillId="0" borderId="0" xfId="13" applyFont="1" applyAlignment="1">
      <alignment vertical="center"/>
    </xf>
    <xf numFmtId="17" fontId="25" fillId="0" borderId="0" xfId="13" applyNumberFormat="1" applyFont="1" applyAlignment="1">
      <alignment vertical="center"/>
    </xf>
    <xf numFmtId="10" fontId="25" fillId="0" borderId="0" xfId="1" applyNumberFormat="1" applyFont="1" applyAlignment="1">
      <alignment vertical="center"/>
    </xf>
    <xf numFmtId="0" fontId="50" fillId="19" borderId="61" xfId="0" applyFont="1" applyFill="1" applyBorder="1" applyAlignment="1">
      <alignment horizontal="left" vertical="top" wrapText="1"/>
    </xf>
    <xf numFmtId="0" fontId="49" fillId="0" borderId="0" xfId="0" applyFont="1" applyFill="1" applyAlignment="1"/>
    <xf numFmtId="44" fontId="49" fillId="0" borderId="0" xfId="21" applyFont="1" applyFill="1" applyAlignment="1"/>
    <xf numFmtId="10" fontId="0" fillId="0" borderId="0" xfId="1" applyNumberFormat="1" applyFont="1" applyFill="1" applyAlignment="1"/>
    <xf numFmtId="0" fontId="29" fillId="19" borderId="61" xfId="0" applyNumberFormat="1" applyFont="1" applyFill="1" applyBorder="1" applyAlignment="1">
      <alignment horizontal="left" vertical="top" wrapText="1"/>
    </xf>
    <xf numFmtId="0" fontId="52" fillId="10" borderId="61" xfId="0" applyFont="1" applyFill="1" applyBorder="1" applyAlignment="1">
      <alignment horizontal="left" vertical="top" wrapText="1"/>
    </xf>
    <xf numFmtId="0" fontId="53" fillId="9" borderId="0" xfId="0" applyFont="1" applyFill="1" applyAlignment="1">
      <alignment horizontal="left" vertical="top" wrapText="1"/>
    </xf>
    <xf numFmtId="0" fontId="52" fillId="11" borderId="61" xfId="0" applyFont="1" applyFill="1" applyBorder="1" applyAlignment="1">
      <alignment horizontal="left" vertical="top" wrapText="1"/>
    </xf>
    <xf numFmtId="0" fontId="17" fillId="9" borderId="61" xfId="0" applyFont="1" applyFill="1" applyBorder="1" applyAlignment="1">
      <alignment horizontal="left" vertical="top" wrapText="1"/>
    </xf>
    <xf numFmtId="0" fontId="0" fillId="0" borderId="0" xfId="0" applyFont="1" applyFill="1" applyAlignment="1"/>
    <xf numFmtId="0" fontId="17" fillId="9" borderId="61" xfId="0" applyFont="1" applyFill="1" applyBorder="1" applyAlignment="1">
      <alignment horizontal="right" vertical="top" wrapText="1"/>
    </xf>
    <xf numFmtId="0" fontId="17" fillId="9" borderId="61" xfId="0" applyFont="1" applyFill="1" applyBorder="1" applyAlignment="1">
      <alignment horizontal="center" vertical="top" wrapText="1"/>
    </xf>
    <xf numFmtId="0" fontId="4" fillId="0" borderId="36" xfId="3" applyFont="1" applyBorder="1" applyAlignment="1">
      <alignment horizontal="center" vertical="center"/>
    </xf>
    <xf numFmtId="0" fontId="0" fillId="0" borderId="0" xfId="0" applyFont="1" applyFill="1" applyAlignment="1"/>
    <xf numFmtId="0" fontId="54" fillId="9" borderId="61" xfId="0" applyFont="1" applyFill="1" applyBorder="1" applyAlignment="1">
      <alignment horizontal="left" vertical="top" wrapText="1"/>
    </xf>
    <xf numFmtId="0" fontId="17" fillId="9" borderId="61" xfId="0" applyFont="1" applyFill="1" applyBorder="1" applyAlignment="1">
      <alignment horizontal="left" vertical="top" wrapText="1"/>
    </xf>
    <xf numFmtId="0" fontId="17" fillId="9" borderId="61" xfId="0" applyFont="1" applyFill="1" applyBorder="1" applyAlignment="1">
      <alignment horizontal="right" vertical="top" wrapText="1"/>
    </xf>
    <xf numFmtId="0" fontId="17" fillId="9" borderId="61" xfId="0" applyFont="1" applyFill="1" applyBorder="1" applyAlignment="1">
      <alignment horizontal="center" vertical="top" wrapText="1"/>
    </xf>
    <xf numFmtId="0" fontId="0" fillId="0" borderId="0" xfId="0" applyFont="1" applyFill="1" applyAlignment="1">
      <alignment wrapText="1"/>
    </xf>
    <xf numFmtId="0" fontId="48" fillId="0" borderId="0" xfId="0" applyFont="1" applyFill="1" applyAlignment="1">
      <alignment horizontal="center"/>
    </xf>
    <xf numFmtId="0" fontId="48" fillId="0" borderId="0" xfId="0" applyFont="1" applyFill="1"/>
    <xf numFmtId="179" fontId="48" fillId="0" borderId="0" xfId="0" applyNumberFormat="1" applyFont="1" applyFill="1"/>
    <xf numFmtId="0" fontId="0" fillId="0" borderId="0" xfId="0" applyFill="1"/>
    <xf numFmtId="0" fontId="55" fillId="0" borderId="0" xfId="0" applyFont="1" applyFill="1" applyAlignment="1"/>
    <xf numFmtId="0" fontId="52" fillId="10" borderId="61" xfId="0" applyFont="1" applyFill="1" applyBorder="1" applyAlignment="1">
      <alignment vertical="top" wrapText="1"/>
    </xf>
    <xf numFmtId="0" fontId="52" fillId="10" borderId="61" xfId="0" applyFont="1" applyFill="1" applyBorder="1" applyAlignment="1">
      <alignment horizontal="center" vertical="top" wrapText="1"/>
    </xf>
    <xf numFmtId="4" fontId="52" fillId="10" borderId="61" xfId="0" applyNumberFormat="1" applyFont="1" applyFill="1" applyBorder="1" applyAlignment="1">
      <alignment horizontal="right" vertical="top" wrapText="1"/>
    </xf>
    <xf numFmtId="0" fontId="0" fillId="0" borderId="0" xfId="0" applyFont="1" applyFill="1" applyAlignment="1"/>
    <xf numFmtId="0" fontId="0" fillId="0" borderId="0" xfId="0" applyFont="1" applyFill="1" applyAlignment="1"/>
    <xf numFmtId="0" fontId="33" fillId="18" borderId="61" xfId="0" quotePrefix="1" applyFont="1" applyFill="1" applyBorder="1" applyAlignment="1">
      <alignment horizontal="left" vertical="top" wrapText="1"/>
    </xf>
    <xf numFmtId="0" fontId="57" fillId="29" borderId="61" xfId="0" applyFont="1" applyFill="1" applyBorder="1" applyAlignment="1">
      <alignment horizontal="left" vertical="top" wrapText="1"/>
    </xf>
    <xf numFmtId="0" fontId="57" fillId="29" borderId="61" xfId="0" applyFont="1" applyFill="1" applyBorder="1" applyAlignment="1">
      <alignment horizontal="center" vertical="top" wrapText="1"/>
    </xf>
    <xf numFmtId="0" fontId="57" fillId="29" borderId="61" xfId="0" applyFont="1" applyFill="1" applyBorder="1" applyAlignment="1">
      <alignment horizontal="right" vertical="top" wrapText="1"/>
    </xf>
    <xf numFmtId="4" fontId="57" fillId="29" borderId="61" xfId="0" applyNumberFormat="1" applyFont="1" applyFill="1" applyBorder="1" applyAlignment="1">
      <alignment horizontal="right" vertical="top" wrapText="1"/>
    </xf>
    <xf numFmtId="178" fontId="57" fillId="29" borderId="61" xfId="0" applyNumberFormat="1" applyFont="1" applyFill="1" applyBorder="1" applyAlignment="1">
      <alignment horizontal="right" vertical="top" wrapText="1"/>
    </xf>
    <xf numFmtId="0" fontId="58" fillId="30" borderId="61" xfId="0" applyFont="1" applyFill="1" applyBorder="1" applyAlignment="1">
      <alignment horizontal="left" vertical="top" wrapText="1"/>
    </xf>
    <xf numFmtId="0" fontId="58" fillId="30" borderId="61" xfId="0" applyFont="1" applyFill="1" applyBorder="1" applyAlignment="1">
      <alignment horizontal="right" vertical="top" wrapText="1"/>
    </xf>
    <xf numFmtId="4" fontId="58" fillId="30" borderId="61" xfId="0" applyNumberFormat="1" applyFont="1" applyFill="1" applyBorder="1" applyAlignment="1">
      <alignment horizontal="right" vertical="top" wrapText="1"/>
    </xf>
    <xf numFmtId="0" fontId="57" fillId="31" borderId="61" xfId="0" applyFont="1" applyFill="1" applyBorder="1" applyAlignment="1">
      <alignment horizontal="left" vertical="top" wrapText="1"/>
    </xf>
    <xf numFmtId="0" fontId="57" fillId="31" borderId="61" xfId="0" applyFont="1" applyFill="1" applyBorder="1" applyAlignment="1">
      <alignment horizontal="center" vertical="top" wrapText="1"/>
    </xf>
    <xf numFmtId="0" fontId="57" fillId="31" borderId="61" xfId="0" applyFont="1" applyFill="1" applyBorder="1" applyAlignment="1">
      <alignment horizontal="right" vertical="top" wrapText="1"/>
    </xf>
    <xf numFmtId="4" fontId="57" fillId="31" borderId="61" xfId="0" applyNumberFormat="1" applyFont="1" applyFill="1" applyBorder="1" applyAlignment="1">
      <alignment horizontal="right" vertical="top" wrapText="1"/>
    </xf>
    <xf numFmtId="0" fontId="59" fillId="32" borderId="61" xfId="0" applyFont="1" applyFill="1" applyBorder="1" applyAlignment="1">
      <alignment horizontal="left" vertical="top" wrapText="1"/>
    </xf>
    <xf numFmtId="0" fontId="59" fillId="32" borderId="61" xfId="0" applyFont="1" applyFill="1" applyBorder="1" applyAlignment="1">
      <alignment horizontal="right" vertical="top" wrapText="1"/>
    </xf>
    <xf numFmtId="0" fontId="59" fillId="32" borderId="61" xfId="0" applyFont="1" applyFill="1" applyBorder="1" applyAlignment="1">
      <alignment horizontal="center" vertical="top" wrapText="1"/>
    </xf>
    <xf numFmtId="177" fontId="57" fillId="31" borderId="61" xfId="0" applyNumberFormat="1" applyFont="1" applyFill="1" applyBorder="1" applyAlignment="1">
      <alignment horizontal="right" vertical="top" wrapText="1"/>
    </xf>
    <xf numFmtId="0" fontId="60" fillId="33" borderId="61" xfId="0" applyFont="1" applyFill="1" applyBorder="1" applyAlignment="1">
      <alignment horizontal="left" vertical="top" wrapText="1"/>
    </xf>
    <xf numFmtId="0" fontId="60" fillId="33" borderId="61" xfId="0" applyFont="1" applyFill="1" applyBorder="1" applyAlignment="1">
      <alignment horizontal="center" vertical="top" wrapText="1"/>
    </xf>
    <xf numFmtId="177" fontId="60" fillId="33" borderId="61" xfId="0" applyNumberFormat="1" applyFont="1" applyFill="1" applyBorder="1" applyAlignment="1">
      <alignment horizontal="right" vertical="top" wrapText="1"/>
    </xf>
    <xf numFmtId="4" fontId="60" fillId="33" borderId="61" xfId="0" applyNumberFormat="1" applyFont="1" applyFill="1" applyBorder="1" applyAlignment="1">
      <alignment horizontal="right" vertical="top" wrapText="1"/>
    </xf>
    <xf numFmtId="0" fontId="60" fillId="34" borderId="61" xfId="0" applyFont="1" applyFill="1" applyBorder="1" applyAlignment="1">
      <alignment horizontal="left" vertical="top" wrapText="1"/>
    </xf>
    <xf numFmtId="0" fontId="60" fillId="34" borderId="61" xfId="0" applyFont="1" applyFill="1" applyBorder="1" applyAlignment="1">
      <alignment horizontal="right" vertical="top" wrapText="1"/>
    </xf>
    <xf numFmtId="0" fontId="60" fillId="34" borderId="61" xfId="0" applyFont="1" applyFill="1" applyBorder="1" applyAlignment="1">
      <alignment horizontal="center" vertical="top" wrapText="1"/>
    </xf>
    <xf numFmtId="177" fontId="60" fillId="34" borderId="61" xfId="0" applyNumberFormat="1" applyFont="1" applyFill="1" applyBorder="1" applyAlignment="1">
      <alignment horizontal="right" vertical="top" wrapText="1"/>
    </xf>
    <xf numFmtId="4" fontId="60" fillId="34" borderId="61" xfId="0" applyNumberFormat="1" applyFont="1" applyFill="1" applyBorder="1" applyAlignment="1">
      <alignment horizontal="right" vertical="top" wrapText="1"/>
    </xf>
    <xf numFmtId="0" fontId="60" fillId="34" borderId="61" xfId="0" applyFont="1" applyFill="1" applyBorder="1" applyAlignment="1">
      <alignment vertical="top" wrapText="1"/>
    </xf>
    <xf numFmtId="0" fontId="57" fillId="31" borderId="61" xfId="0" applyFont="1" applyFill="1" applyBorder="1" applyAlignment="1">
      <alignment vertical="top" wrapText="1"/>
    </xf>
    <xf numFmtId="0" fontId="60" fillId="33" borderId="61" xfId="0" applyFont="1" applyFill="1" applyBorder="1" applyAlignment="1">
      <alignment vertical="top" wrapText="1"/>
    </xf>
    <xf numFmtId="0" fontId="58" fillId="30" borderId="61" xfId="0" applyFont="1" applyFill="1" applyBorder="1" applyAlignment="1">
      <alignment vertical="top" wrapText="1"/>
    </xf>
    <xf numFmtId="0" fontId="59" fillId="32" borderId="61" xfId="0" applyFont="1" applyFill="1" applyBorder="1" applyAlignment="1">
      <alignment vertical="top" wrapText="1"/>
    </xf>
    <xf numFmtId="0" fontId="57" fillId="31" borderId="85" xfId="0" applyFont="1" applyFill="1" applyBorder="1" applyAlignment="1">
      <alignment horizontal="left" vertical="top" wrapText="1"/>
    </xf>
    <xf numFmtId="177" fontId="57" fillId="29" borderId="61" xfId="0" applyNumberFormat="1" applyFont="1" applyFill="1" applyBorder="1" applyAlignment="1">
      <alignment horizontal="right" vertical="top" wrapText="1"/>
    </xf>
    <xf numFmtId="0" fontId="54" fillId="9" borderId="61" xfId="0" applyFont="1" applyFill="1" applyBorder="1" applyAlignment="1">
      <alignment horizontal="right" vertical="top" wrapText="1"/>
    </xf>
    <xf numFmtId="0" fontId="54" fillId="9" borderId="61" xfId="0" applyFont="1" applyFill="1" applyBorder="1" applyAlignment="1">
      <alignment vertical="top" wrapText="1"/>
    </xf>
    <xf numFmtId="0" fontId="54" fillId="9" borderId="61" xfId="0" applyFont="1" applyFill="1" applyBorder="1" applyAlignment="1">
      <alignment horizontal="center" vertical="top" wrapText="1"/>
    </xf>
    <xf numFmtId="4" fontId="9" fillId="9" borderId="0" xfId="0" applyNumberFormat="1" applyFont="1" applyFill="1" applyAlignment="1">
      <alignment horizontal="center" vertical="top" wrapText="1"/>
    </xf>
    <xf numFmtId="0" fontId="0" fillId="0" borderId="0" xfId="0" applyFont="1" applyFill="1" applyAlignment="1"/>
    <xf numFmtId="0" fontId="4" fillId="9" borderId="0" xfId="0" applyFont="1" applyFill="1" applyAlignment="1">
      <alignment horizontal="center" vertical="top" wrapText="1"/>
    </xf>
    <xf numFmtId="0" fontId="9" fillId="9" borderId="0" xfId="0" applyFont="1" applyFill="1" applyAlignment="1">
      <alignment horizontal="right" vertical="top" wrapText="1"/>
    </xf>
    <xf numFmtId="0" fontId="9" fillId="9" borderId="0" xfId="0" applyFont="1" applyFill="1" applyAlignment="1">
      <alignment horizontal="left" vertical="top" wrapText="1"/>
    </xf>
    <xf numFmtId="4" fontId="9" fillId="9" borderId="0" xfId="0" applyNumberFormat="1" applyFont="1" applyFill="1" applyAlignment="1">
      <alignment horizontal="right" vertical="top" wrapText="1"/>
    </xf>
    <xf numFmtId="0" fontId="17" fillId="9" borderId="61" xfId="0" applyFont="1" applyFill="1" applyBorder="1" applyAlignment="1">
      <alignment horizontal="left" vertical="top" wrapText="1"/>
    </xf>
    <xf numFmtId="0" fontId="17" fillId="9" borderId="0" xfId="0" applyFont="1" applyFill="1" applyAlignment="1">
      <alignment horizontal="left" vertical="top" wrapText="1"/>
    </xf>
    <xf numFmtId="0" fontId="17" fillId="9" borderId="0" xfId="0" applyFont="1" applyFill="1" applyAlignment="1">
      <alignment horizontal="center" wrapText="1"/>
    </xf>
    <xf numFmtId="0" fontId="4" fillId="0" borderId="56" xfId="3" applyFont="1" applyBorder="1" applyAlignment="1">
      <alignment horizontal="center" vertical="center"/>
    </xf>
    <xf numFmtId="0" fontId="4" fillId="0" borderId="55" xfId="3" applyFont="1" applyBorder="1" applyAlignment="1">
      <alignment horizontal="center" vertical="center"/>
    </xf>
    <xf numFmtId="0" fontId="4" fillId="0" borderId="60" xfId="3" applyFont="1" applyBorder="1" applyAlignment="1">
      <alignment horizontal="center" vertical="center"/>
    </xf>
    <xf numFmtId="0" fontId="4" fillId="0" borderId="54" xfId="4" applyFont="1" applyBorder="1" applyAlignment="1" applyProtection="1">
      <alignment horizontal="center" vertical="center" wrapText="1"/>
      <protection hidden="1"/>
    </xf>
    <xf numFmtId="0" fontId="4" fillId="0" borderId="55" xfId="4" applyFont="1" applyBorder="1" applyAlignment="1" applyProtection="1">
      <alignment horizontal="center" vertical="center" wrapText="1"/>
      <protection hidden="1"/>
    </xf>
    <xf numFmtId="0" fontId="4" fillId="0" borderId="45" xfId="4" applyFont="1" applyBorder="1" applyAlignment="1" applyProtection="1">
      <alignment horizontal="center" vertical="center" wrapText="1"/>
      <protection hidden="1"/>
    </xf>
    <xf numFmtId="0" fontId="4" fillId="0" borderId="3" xfId="4" applyFont="1" applyBorder="1" applyAlignment="1" applyProtection="1">
      <alignment horizontal="center" vertical="center" wrapText="1"/>
      <protection hidden="1"/>
    </xf>
    <xf numFmtId="0" fontId="4" fillId="0" borderId="0" xfId="4" applyFont="1" applyAlignment="1" applyProtection="1">
      <alignment horizontal="center" vertical="center" wrapText="1"/>
      <protection hidden="1"/>
    </xf>
    <xf numFmtId="0" fontId="4" fillId="0" borderId="57" xfId="4" applyFont="1" applyBorder="1" applyAlignment="1" applyProtection="1">
      <alignment horizontal="center" vertical="center" wrapText="1"/>
      <protection hidden="1"/>
    </xf>
    <xf numFmtId="0" fontId="11" fillId="16" borderId="54" xfId="3" applyFont="1" applyFill="1" applyBorder="1" applyAlignment="1">
      <alignment horizontal="center" vertical="center" wrapText="1"/>
    </xf>
    <xf numFmtId="0" fontId="11" fillId="16" borderId="55" xfId="3" applyFont="1" applyFill="1" applyBorder="1" applyAlignment="1">
      <alignment horizontal="center" vertical="center" wrapText="1"/>
    </xf>
    <xf numFmtId="0" fontId="11" fillId="16" borderId="45" xfId="3" applyFont="1" applyFill="1" applyBorder="1" applyAlignment="1">
      <alignment horizontal="center" vertical="center" wrapText="1"/>
    </xf>
    <xf numFmtId="0" fontId="11" fillId="16" borderId="3" xfId="3" applyFont="1" applyFill="1" applyBorder="1" applyAlignment="1">
      <alignment horizontal="center" vertical="center" wrapText="1"/>
    </xf>
    <xf numFmtId="0" fontId="11" fillId="16" borderId="0" xfId="3" applyFont="1" applyFill="1" applyAlignment="1">
      <alignment horizontal="center" vertical="center" wrapText="1"/>
    </xf>
    <xf numFmtId="0" fontId="11" fillId="16" borderId="57" xfId="3" applyFont="1" applyFill="1" applyBorder="1" applyAlignment="1">
      <alignment horizontal="center" vertical="center" wrapText="1"/>
    </xf>
    <xf numFmtId="174" fontId="11" fillId="16" borderId="56" xfId="3" applyNumberFormat="1" applyFont="1" applyFill="1" applyBorder="1" applyAlignment="1">
      <alignment horizontal="center" vertical="center" wrapText="1"/>
    </xf>
    <xf numFmtId="174" fontId="11" fillId="16" borderId="55" xfId="3" applyNumberFormat="1" applyFont="1" applyFill="1" applyBorder="1" applyAlignment="1">
      <alignment horizontal="center" vertical="center" wrapText="1"/>
    </xf>
    <xf numFmtId="174" fontId="11" fillId="16" borderId="60" xfId="3" applyNumberFormat="1" applyFont="1" applyFill="1" applyBorder="1" applyAlignment="1">
      <alignment horizontal="center" vertical="center" wrapText="1"/>
    </xf>
    <xf numFmtId="174" fontId="11" fillId="16" borderId="58" xfId="3" applyNumberFormat="1" applyFont="1" applyFill="1" applyBorder="1" applyAlignment="1">
      <alignment horizontal="center" vertical="center" wrapText="1"/>
    </xf>
    <xf numFmtId="174" fontId="11" fillId="16" borderId="0" xfId="3" applyNumberFormat="1" applyFont="1" applyFill="1" applyAlignment="1">
      <alignment horizontal="center" vertical="center" wrapText="1"/>
    </xf>
    <xf numFmtId="174" fontId="11" fillId="16" borderId="28" xfId="3" applyNumberFormat="1" applyFont="1" applyFill="1" applyBorder="1" applyAlignment="1">
      <alignment horizontal="center" vertical="center" wrapText="1"/>
    </xf>
    <xf numFmtId="0" fontId="7" fillId="14" borderId="1" xfId="0" applyFont="1" applyFill="1" applyBorder="1" applyAlignment="1">
      <alignment horizontal="center" vertical="center"/>
    </xf>
    <xf numFmtId="0" fontId="7" fillId="14" borderId="2" xfId="0" applyFont="1" applyFill="1" applyBorder="1" applyAlignment="1">
      <alignment horizontal="center" vertical="center"/>
    </xf>
    <xf numFmtId="0" fontId="7" fillId="14" borderId="27" xfId="0" applyFont="1" applyFill="1" applyBorder="1" applyAlignment="1">
      <alignment horizontal="center" vertical="center"/>
    </xf>
    <xf numFmtId="0" fontId="7" fillId="14" borderId="4" xfId="0" applyFont="1" applyFill="1" applyBorder="1" applyAlignment="1">
      <alignment horizontal="center" vertical="center"/>
    </xf>
    <xf numFmtId="0" fontId="7" fillId="14" borderId="5" xfId="0" applyFont="1" applyFill="1" applyBorder="1" applyAlignment="1">
      <alignment horizontal="center" vertical="center"/>
    </xf>
    <xf numFmtId="0" fontId="7" fillId="14" borderId="6" xfId="0" applyFont="1" applyFill="1" applyBorder="1" applyAlignment="1">
      <alignment horizontal="center" vertical="center"/>
    </xf>
    <xf numFmtId="0" fontId="4" fillId="0" borderId="35" xfId="4" applyFont="1" applyBorder="1" applyAlignment="1" applyProtection="1">
      <alignment horizontal="center" vertical="center" wrapText="1"/>
      <protection hidden="1"/>
    </xf>
    <xf numFmtId="0" fontId="4" fillId="0" borderId="36" xfId="4" applyFont="1" applyBorder="1" applyAlignment="1" applyProtection="1">
      <alignment horizontal="center" vertical="center" wrapText="1"/>
      <protection hidden="1"/>
    </xf>
    <xf numFmtId="0" fontId="4" fillId="0" borderId="47" xfId="4" applyFont="1" applyBorder="1" applyAlignment="1" applyProtection="1">
      <alignment horizontal="center" vertical="center" wrapText="1"/>
      <protection hidden="1"/>
    </xf>
    <xf numFmtId="170" fontId="6" fillId="0" borderId="4" xfId="0" applyNumberFormat="1" applyFont="1" applyFill="1" applyBorder="1" applyAlignment="1">
      <alignment horizontal="right" vertical="center"/>
    </xf>
    <xf numFmtId="170" fontId="6" fillId="0" borderId="5" xfId="0" applyNumberFormat="1" applyFont="1" applyFill="1" applyBorder="1" applyAlignment="1">
      <alignment horizontal="right" vertical="center"/>
    </xf>
    <xf numFmtId="170" fontId="6" fillId="0" borderId="6" xfId="0" applyNumberFormat="1" applyFont="1" applyFill="1" applyBorder="1" applyAlignment="1">
      <alignment horizontal="right" vertical="center"/>
    </xf>
    <xf numFmtId="0" fontId="11" fillId="16" borderId="38" xfId="3" applyFont="1" applyFill="1" applyBorder="1" applyAlignment="1">
      <alignment horizontal="center" vertical="center" wrapText="1"/>
    </xf>
    <xf numFmtId="0" fontId="11" fillId="16" borderId="69" xfId="3" applyFont="1" applyFill="1" applyBorder="1" applyAlignment="1">
      <alignment horizontal="center" vertical="center" wrapText="1"/>
    </xf>
    <xf numFmtId="0" fontId="4" fillId="0" borderId="69" xfId="3" applyFont="1" applyBorder="1" applyAlignment="1">
      <alignment horizontal="center" vertical="center"/>
    </xf>
    <xf numFmtId="0" fontId="4" fillId="0" borderId="38" xfId="3" applyFont="1" applyBorder="1" applyAlignment="1">
      <alignment horizontal="center" vertical="center"/>
    </xf>
    <xf numFmtId="0" fontId="11" fillId="17" borderId="65" xfId="0" applyFont="1" applyFill="1" applyBorder="1" applyAlignment="1">
      <alignment horizontal="right"/>
    </xf>
    <xf numFmtId="0" fontId="11" fillId="17" borderId="66" xfId="0" applyFont="1" applyFill="1" applyBorder="1" applyAlignment="1">
      <alignment horizontal="right"/>
    </xf>
    <xf numFmtId="0" fontId="11" fillId="17" borderId="67" xfId="0" applyFont="1" applyFill="1" applyBorder="1" applyAlignment="1">
      <alignment horizontal="right"/>
    </xf>
    <xf numFmtId="0" fontId="11" fillId="15" borderId="0" xfId="0" applyFont="1" applyFill="1" applyAlignment="1">
      <alignment horizontal="left" vertical="center" wrapText="1"/>
    </xf>
    <xf numFmtId="0" fontId="11" fillId="15" borderId="28" xfId="0" applyFont="1" applyFill="1" applyBorder="1" applyAlignment="1">
      <alignment horizontal="left" vertical="center" wrapText="1"/>
    </xf>
    <xf numFmtId="0" fontId="11" fillId="16" borderId="37" xfId="3" applyFont="1" applyFill="1" applyBorder="1" applyAlignment="1">
      <alignment horizontal="center" vertical="center" wrapText="1"/>
    </xf>
    <xf numFmtId="0" fontId="11" fillId="16" borderId="56" xfId="3" applyFont="1" applyFill="1" applyBorder="1" applyAlignment="1">
      <alignment horizontal="center" vertical="center" wrapText="1"/>
    </xf>
    <xf numFmtId="174" fontId="11" fillId="16" borderId="45" xfId="3" applyNumberFormat="1" applyFont="1" applyFill="1" applyBorder="1" applyAlignment="1">
      <alignment horizontal="center" vertical="center" wrapText="1"/>
    </xf>
    <xf numFmtId="174" fontId="11" fillId="16" borderId="38" xfId="3" applyNumberFormat="1" applyFont="1" applyFill="1" applyBorder="1" applyAlignment="1">
      <alignment horizontal="center" vertical="center" wrapText="1"/>
    </xf>
    <xf numFmtId="174" fontId="11" fillId="16" borderId="48" xfId="3" applyNumberFormat="1" applyFont="1" applyFill="1" applyBorder="1" applyAlignment="1">
      <alignment horizontal="center" vertical="center" wrapText="1"/>
    </xf>
    <xf numFmtId="0" fontId="4" fillId="0" borderId="50" xfId="4" applyFont="1" applyBorder="1" applyAlignment="1" applyProtection="1">
      <alignment horizontal="center" vertical="center" wrapText="1"/>
      <protection hidden="1"/>
    </xf>
    <xf numFmtId="0" fontId="4" fillId="0" borderId="51" xfId="4" applyFont="1" applyBorder="1" applyAlignment="1" applyProtection="1">
      <alignment horizontal="center" vertical="center" wrapText="1"/>
      <protection hidden="1"/>
    </xf>
    <xf numFmtId="0" fontId="4" fillId="0" borderId="53" xfId="4" applyFont="1" applyBorder="1" applyAlignment="1" applyProtection="1">
      <alignment horizontal="center" vertical="center" wrapText="1"/>
      <protection hidden="1"/>
    </xf>
    <xf numFmtId="2" fontId="4" fillId="0" borderId="52" xfId="3" applyNumberFormat="1" applyFont="1" applyBorder="1" applyAlignment="1">
      <alignment horizontal="center" vertical="center"/>
    </xf>
    <xf numFmtId="0" fontId="4" fillId="0" borderId="53" xfId="3" applyFont="1" applyBorder="1" applyAlignment="1">
      <alignment horizontal="center" vertical="center"/>
    </xf>
    <xf numFmtId="0" fontId="4" fillId="0" borderId="52" xfId="3" applyFont="1" applyBorder="1" applyAlignment="1">
      <alignment horizontal="center" vertical="center"/>
    </xf>
    <xf numFmtId="2" fontId="4" fillId="0" borderId="53" xfId="3" applyNumberFormat="1" applyFont="1" applyBorder="1" applyAlignment="1">
      <alignment horizontal="center" vertical="center"/>
    </xf>
    <xf numFmtId="0" fontId="4" fillId="0" borderId="36" xfId="3" applyFont="1" applyBorder="1" applyAlignment="1">
      <alignment horizontal="center" vertical="center" wrapText="1"/>
    </xf>
    <xf numFmtId="0" fontId="4" fillId="0" borderId="47" xfId="3" applyFont="1" applyBorder="1" applyAlignment="1">
      <alignment horizontal="center" vertical="center" wrapText="1"/>
    </xf>
    <xf numFmtId="0" fontId="4" fillId="0" borderId="3" xfId="0" applyFont="1" applyFill="1" applyBorder="1" applyAlignment="1">
      <alignment horizontal="center" vertical="center"/>
    </xf>
    <xf numFmtId="0" fontId="4" fillId="0" borderId="0" xfId="0" applyFont="1" applyFill="1" applyAlignment="1">
      <alignment horizontal="center" vertical="center"/>
    </xf>
    <xf numFmtId="0" fontId="16" fillId="0" borderId="3" xfId="0" applyFont="1" applyFill="1" applyBorder="1" applyAlignment="1">
      <alignment horizontal="center" vertical="center"/>
    </xf>
    <xf numFmtId="0" fontId="16" fillId="0" borderId="0" xfId="0" applyFont="1" applyFill="1" applyAlignment="1">
      <alignment horizontal="center" vertical="center"/>
    </xf>
    <xf numFmtId="0" fontId="16" fillId="0" borderId="0" xfId="0" applyFont="1" applyFill="1" applyBorder="1" applyAlignment="1">
      <alignment horizontal="center" vertical="center"/>
    </xf>
    <xf numFmtId="0" fontId="4" fillId="0" borderId="0" xfId="0" applyFont="1" applyFill="1" applyBorder="1" applyAlignment="1">
      <alignment horizontal="center" vertical="center"/>
    </xf>
    <xf numFmtId="4" fontId="11" fillId="0" borderId="0" xfId="0" applyNumberFormat="1" applyFont="1" applyFill="1" applyBorder="1" applyAlignment="1">
      <alignment horizontal="left" vertical="center" wrapText="1"/>
    </xf>
    <xf numFmtId="4" fontId="11" fillId="0" borderId="28" xfId="0" applyNumberFormat="1" applyFont="1" applyFill="1" applyBorder="1" applyAlignment="1">
      <alignment horizontal="left" vertical="center" wrapText="1"/>
    </xf>
    <xf numFmtId="0" fontId="11" fillId="16" borderId="35" xfId="3" applyFont="1" applyFill="1" applyBorder="1" applyAlignment="1">
      <alignment horizontal="center" vertical="center" wrapText="1"/>
    </xf>
    <xf numFmtId="0" fontId="11" fillId="16" borderId="36" xfId="3" applyFont="1" applyFill="1" applyBorder="1" applyAlignment="1">
      <alignment horizontal="center" vertical="center" wrapText="1"/>
    </xf>
    <xf numFmtId="174" fontId="11" fillId="16" borderId="36" xfId="3" applyNumberFormat="1" applyFont="1" applyFill="1" applyBorder="1" applyAlignment="1">
      <alignment horizontal="center" vertical="center" wrapText="1"/>
    </xf>
    <xf numFmtId="174" fontId="11" fillId="16" borderId="47" xfId="3" applyNumberFormat="1" applyFont="1" applyFill="1" applyBorder="1" applyAlignment="1">
      <alignment horizontal="center" vertical="center" wrapText="1"/>
    </xf>
    <xf numFmtId="2" fontId="4" fillId="0" borderId="36" xfId="3" applyNumberFormat="1" applyFont="1" applyBorder="1" applyAlignment="1">
      <alignment horizontal="center" vertical="center"/>
    </xf>
    <xf numFmtId="0" fontId="4" fillId="0" borderId="36" xfId="3" applyFont="1" applyBorder="1" applyAlignment="1">
      <alignment horizontal="center" vertical="center"/>
    </xf>
    <xf numFmtId="10" fontId="4" fillId="0" borderId="52" xfId="3" applyNumberFormat="1" applyFont="1" applyBorder="1" applyAlignment="1">
      <alignment horizontal="center" vertical="center"/>
    </xf>
    <xf numFmtId="10" fontId="4" fillId="0" borderId="53" xfId="3" applyNumberFormat="1" applyFont="1" applyBorder="1" applyAlignment="1">
      <alignment horizontal="center" vertical="center"/>
    </xf>
    <xf numFmtId="176" fontId="4" fillId="0" borderId="52" xfId="3" applyNumberFormat="1" applyFont="1" applyBorder="1" applyAlignment="1">
      <alignment horizontal="center" vertical="center"/>
    </xf>
    <xf numFmtId="176" fontId="4" fillId="0" borderId="53" xfId="3" applyNumberFormat="1" applyFont="1" applyBorder="1" applyAlignment="1">
      <alignment horizontal="center" vertical="center"/>
    </xf>
    <xf numFmtId="0" fontId="4" fillId="0" borderId="58" xfId="3" applyFont="1" applyBorder="1" applyAlignment="1">
      <alignment horizontal="center" vertical="center" wrapText="1"/>
    </xf>
    <xf numFmtId="0" fontId="4" fillId="0" borderId="0" xfId="3" applyFont="1" applyAlignment="1">
      <alignment horizontal="center" vertical="center" wrapText="1"/>
    </xf>
    <xf numFmtId="0" fontId="4" fillId="0" borderId="28" xfId="3" applyFont="1" applyBorder="1" applyAlignment="1">
      <alignment horizontal="center" vertical="center" wrapText="1"/>
    </xf>
    <xf numFmtId="0" fontId="4" fillId="0" borderId="70" xfId="3" applyFont="1" applyBorder="1" applyAlignment="1">
      <alignment horizontal="center" vertical="center" wrapText="1"/>
    </xf>
    <xf numFmtId="0" fontId="4" fillId="0" borderId="39" xfId="3" applyFont="1" applyBorder="1" applyAlignment="1">
      <alignment horizontal="center" vertical="center" wrapText="1"/>
    </xf>
    <xf numFmtId="0" fontId="4" fillId="0" borderId="59" xfId="3" applyFont="1" applyBorder="1" applyAlignment="1">
      <alignment horizontal="center" vertical="center" wrapText="1"/>
    </xf>
    <xf numFmtId="0" fontId="4" fillId="0" borderId="56" xfId="3" applyFont="1" applyBorder="1" applyAlignment="1">
      <alignment horizontal="center" vertical="center" wrapText="1"/>
    </xf>
    <xf numFmtId="0" fontId="4" fillId="0" borderId="55" xfId="3" applyFont="1" applyBorder="1" applyAlignment="1">
      <alignment horizontal="center" vertical="center" wrapText="1"/>
    </xf>
    <xf numFmtId="0" fontId="4" fillId="0" borderId="60" xfId="3" applyFont="1" applyBorder="1" applyAlignment="1">
      <alignment horizontal="center" vertical="center" wrapText="1"/>
    </xf>
    <xf numFmtId="0" fontId="4" fillId="0" borderId="47" xfId="3" applyFont="1" applyBorder="1" applyAlignment="1">
      <alignment horizontal="center" vertical="center"/>
    </xf>
    <xf numFmtId="0" fontId="4" fillId="0" borderId="45" xfId="3" applyFont="1" applyBorder="1" applyAlignment="1">
      <alignment horizontal="center" vertical="center"/>
    </xf>
    <xf numFmtId="0" fontId="4" fillId="0" borderId="57" xfId="3" applyFont="1" applyBorder="1" applyAlignment="1">
      <alignment horizontal="center" vertical="center"/>
    </xf>
    <xf numFmtId="2" fontId="4" fillId="0" borderId="38" xfId="3" applyNumberFormat="1" applyFont="1" applyBorder="1" applyAlignment="1">
      <alignment horizontal="center" vertical="center"/>
    </xf>
    <xf numFmtId="2" fontId="4" fillId="0" borderId="69" xfId="3" applyNumberFormat="1" applyFont="1" applyBorder="1" applyAlignment="1">
      <alignment horizontal="center" vertical="center"/>
    </xf>
    <xf numFmtId="0" fontId="4" fillId="0" borderId="58" xfId="3" applyFont="1" applyBorder="1" applyAlignment="1">
      <alignment horizontal="center" vertical="center"/>
    </xf>
    <xf numFmtId="0" fontId="4" fillId="0" borderId="0" xfId="3" applyFont="1" applyAlignment="1">
      <alignment horizontal="center" vertical="center"/>
    </xf>
    <xf numFmtId="0" fontId="4" fillId="0" borderId="28" xfId="3" applyFont="1" applyBorder="1" applyAlignment="1">
      <alignment horizontal="center" vertical="center"/>
    </xf>
    <xf numFmtId="0" fontId="4" fillId="0" borderId="57" xfId="3" applyFont="1" applyBorder="1" applyAlignment="1">
      <alignment horizontal="center" vertical="center" wrapText="1"/>
    </xf>
    <xf numFmtId="0" fontId="11" fillId="16" borderId="34" xfId="3" applyFont="1" applyFill="1" applyBorder="1" applyAlignment="1">
      <alignment horizontal="center" vertical="center" wrapText="1"/>
    </xf>
    <xf numFmtId="174" fontId="11" fillId="16" borderId="69" xfId="3" applyNumberFormat="1" applyFont="1" applyFill="1" applyBorder="1" applyAlignment="1">
      <alignment horizontal="center" vertical="center" wrapText="1"/>
    </xf>
    <xf numFmtId="0" fontId="4" fillId="0" borderId="36" xfId="3" applyFont="1" applyBorder="1" applyAlignment="1">
      <alignment horizontal="left" vertical="center" wrapText="1"/>
    </xf>
    <xf numFmtId="0" fontId="4" fillId="0" borderId="47" xfId="3" applyFont="1" applyBorder="1" applyAlignment="1">
      <alignment horizontal="left" vertical="center" wrapText="1"/>
    </xf>
    <xf numFmtId="173" fontId="4" fillId="0" borderId="52" xfId="3" applyNumberFormat="1" applyFont="1" applyBorder="1" applyAlignment="1">
      <alignment horizontal="center" vertical="center"/>
    </xf>
    <xf numFmtId="173" fontId="4" fillId="0" borderId="51" xfId="3" applyNumberFormat="1" applyFont="1" applyBorder="1" applyAlignment="1">
      <alignment horizontal="center" vertical="center"/>
    </xf>
    <xf numFmtId="173" fontId="4" fillId="0" borderId="53" xfId="3" applyNumberFormat="1" applyFont="1" applyBorder="1" applyAlignment="1">
      <alignment horizontal="center" vertical="center"/>
    </xf>
    <xf numFmtId="0" fontId="52" fillId="0" borderId="35" xfId="4" applyFont="1" applyBorder="1" applyAlignment="1" applyProtection="1">
      <alignment horizontal="center" vertical="center" wrapText="1"/>
      <protection hidden="1"/>
    </xf>
    <xf numFmtId="0" fontId="52" fillId="0" borderId="36" xfId="3" applyFont="1" applyBorder="1" applyAlignment="1">
      <alignment horizontal="left" vertical="center" wrapText="1"/>
    </xf>
    <xf numFmtId="0" fontId="15" fillId="0" borderId="1" xfId="0" applyFont="1" applyFill="1" applyBorder="1" applyAlignment="1">
      <alignment horizontal="left" wrapText="1"/>
    </xf>
    <xf numFmtId="0" fontId="15" fillId="0" borderId="2" xfId="0" applyFont="1" applyFill="1" applyBorder="1" applyAlignment="1">
      <alignment horizontal="left" wrapText="1"/>
    </xf>
    <xf numFmtId="0" fontId="15" fillId="0" borderId="27" xfId="0" applyFont="1" applyFill="1" applyBorder="1" applyAlignment="1">
      <alignment horizontal="left" wrapText="1"/>
    </xf>
    <xf numFmtId="0" fontId="56" fillId="0" borderId="3" xfId="0" applyFont="1" applyFill="1" applyBorder="1" applyAlignment="1"/>
    <xf numFmtId="0" fontId="15" fillId="0" borderId="0" xfId="0" applyFont="1" applyFill="1" applyAlignment="1"/>
    <xf numFmtId="172" fontId="30" fillId="0" borderId="0" xfId="0" applyNumberFormat="1" applyFont="1" applyFill="1" applyAlignment="1"/>
    <xf numFmtId="0" fontId="11" fillId="14" borderId="62" xfId="0" applyFont="1" applyFill="1" applyBorder="1" applyAlignment="1">
      <alignment horizontal="center" vertical="center"/>
    </xf>
    <xf numFmtId="0" fontId="11" fillId="14" borderId="63" xfId="0" applyFont="1" applyFill="1" applyBorder="1" applyAlignment="1">
      <alignment horizontal="center" vertical="center"/>
    </xf>
    <xf numFmtId="0" fontId="11" fillId="14" borderId="64" xfId="0" applyFont="1" applyFill="1" applyBorder="1" applyAlignment="1">
      <alignment horizontal="center" vertical="center"/>
    </xf>
    <xf numFmtId="0" fontId="11" fillId="15" borderId="55" xfId="0" applyFont="1" applyFill="1" applyBorder="1" applyAlignment="1">
      <alignment horizontal="left" vertical="center" wrapText="1"/>
    </xf>
    <xf numFmtId="0" fontId="11" fillId="15" borderId="60" xfId="0" applyFont="1" applyFill="1" applyBorder="1" applyAlignment="1">
      <alignment horizontal="left" vertical="center" wrapText="1"/>
    </xf>
    <xf numFmtId="0" fontId="4" fillId="0" borderId="52" xfId="3" applyFont="1" applyBorder="1" applyAlignment="1">
      <alignment horizontal="center"/>
    </xf>
    <xf numFmtId="0" fontId="4" fillId="0" borderId="53" xfId="3" applyFont="1" applyBorder="1" applyAlignment="1">
      <alignment horizontal="center"/>
    </xf>
    <xf numFmtId="2" fontId="4" fillId="0" borderId="52" xfId="3" applyNumberFormat="1" applyFont="1" applyBorder="1" applyAlignment="1">
      <alignment horizontal="center"/>
    </xf>
    <xf numFmtId="2" fontId="4" fillId="0" borderId="53" xfId="3" applyNumberFormat="1" applyFont="1" applyBorder="1" applyAlignment="1">
      <alignment horizontal="center"/>
    </xf>
    <xf numFmtId="0" fontId="4" fillId="0" borderId="36" xfId="3" applyFont="1" applyBorder="1" applyAlignment="1">
      <alignment horizontal="center"/>
    </xf>
    <xf numFmtId="0" fontId="4" fillId="0" borderId="47" xfId="3" applyFont="1" applyBorder="1" applyAlignment="1">
      <alignment horizontal="center"/>
    </xf>
    <xf numFmtId="0" fontId="0" fillId="0" borderId="0" xfId="0" applyFont="1" applyFill="1" applyAlignment="1"/>
    <xf numFmtId="0" fontId="17" fillId="9" borderId="61" xfId="0" applyFont="1" applyFill="1" applyBorder="1" applyAlignment="1">
      <alignment horizontal="right" vertical="top" wrapText="1"/>
    </xf>
    <xf numFmtId="0" fontId="17" fillId="9" borderId="61" xfId="0" applyFont="1" applyFill="1" applyBorder="1" applyAlignment="1">
      <alignment horizontal="center" vertical="top" wrapText="1"/>
    </xf>
    <xf numFmtId="0" fontId="4" fillId="9" borderId="0" xfId="0" applyFont="1" applyFill="1" applyAlignment="1">
      <alignment horizontal="right" vertical="top"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0" xfId="0" applyFont="1" applyFill="1" applyAlignment="1" applyProtection="1">
      <alignment horizontal="center" vertical="center" wrapText="1"/>
      <protection locked="0"/>
    </xf>
    <xf numFmtId="0" fontId="4" fillId="0" borderId="28" xfId="0" applyFont="1" applyFill="1" applyBorder="1" applyAlignment="1" applyProtection="1">
      <alignment horizontal="center" vertical="center" wrapText="1"/>
      <protection locked="0"/>
    </xf>
    <xf numFmtId="0" fontId="4" fillId="0" borderId="5" xfId="0" applyFont="1" applyFill="1" applyBorder="1" applyAlignment="1" applyProtection="1">
      <alignment horizontal="center" vertical="center" wrapText="1"/>
      <protection locked="0"/>
    </xf>
    <xf numFmtId="0" fontId="4" fillId="0" borderId="6" xfId="0" applyFont="1" applyFill="1" applyBorder="1" applyAlignment="1" applyProtection="1">
      <alignment horizontal="center" vertical="center" wrapText="1"/>
      <protection locked="0"/>
    </xf>
    <xf numFmtId="0" fontId="4" fillId="0" borderId="16" xfId="0" applyFont="1" applyFill="1" applyBorder="1" applyAlignment="1">
      <alignment horizontal="center" vertical="center" textRotation="90" wrapText="1"/>
    </xf>
    <xf numFmtId="0" fontId="4" fillId="0" borderId="19" xfId="0" applyFont="1" applyFill="1" applyBorder="1" applyAlignment="1">
      <alignment horizontal="center" vertical="center" textRotation="90" wrapText="1"/>
    </xf>
    <xf numFmtId="0" fontId="4" fillId="0" borderId="21" xfId="0" applyFont="1" applyFill="1" applyBorder="1" applyAlignment="1">
      <alignment horizontal="center" vertical="center" textRotation="90"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Fill="1" applyAlignment="1">
      <alignment horizontal="center" vertical="center" wrapText="1"/>
    </xf>
    <xf numFmtId="0" fontId="9" fillId="0" borderId="1" xfId="0" applyFont="1" applyFill="1" applyBorder="1" applyAlignment="1" applyProtection="1">
      <alignment horizontal="center" vertical="center"/>
      <protection locked="0"/>
    </xf>
    <xf numFmtId="0" fontId="9" fillId="0" borderId="2" xfId="0" applyFont="1" applyFill="1" applyBorder="1" applyAlignment="1" applyProtection="1">
      <alignment horizontal="center" vertical="center"/>
      <protection locked="0"/>
    </xf>
    <xf numFmtId="0" fontId="9" fillId="0" borderId="27" xfId="0" applyFont="1" applyFill="1" applyBorder="1" applyAlignment="1" applyProtection="1">
      <alignment horizontal="center" vertical="center"/>
      <protection locked="0"/>
    </xf>
    <xf numFmtId="0" fontId="9" fillId="0" borderId="4" xfId="0" applyFont="1" applyFill="1" applyBorder="1" applyAlignment="1" applyProtection="1">
      <alignment horizontal="center" vertical="center"/>
      <protection locked="0"/>
    </xf>
    <xf numFmtId="0" fontId="9" fillId="0" borderId="5" xfId="0" applyFont="1" applyFill="1" applyBorder="1" applyAlignment="1" applyProtection="1">
      <alignment horizontal="center" vertical="center"/>
      <protection locked="0"/>
    </xf>
    <xf numFmtId="0" fontId="9" fillId="0" borderId="6" xfId="0" applyFont="1" applyFill="1" applyBorder="1" applyAlignment="1" applyProtection="1">
      <alignment horizontal="center" vertical="center"/>
      <protection locked="0"/>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28" xfId="0" applyFont="1" applyFill="1" applyBorder="1" applyAlignment="1">
      <alignment horizontal="center" vertical="center" wrapText="1"/>
    </xf>
    <xf numFmtId="0" fontId="10" fillId="0" borderId="0" xfId="0" applyFont="1" applyFill="1" applyAlignment="1">
      <alignment horizontal="left" vertical="center"/>
    </xf>
    <xf numFmtId="0" fontId="10" fillId="0" borderId="28" xfId="0" applyFont="1" applyFill="1" applyBorder="1" applyAlignment="1">
      <alignment horizontal="left" vertical="center"/>
    </xf>
    <xf numFmtId="0" fontId="10" fillId="0" borderId="5" xfId="0" applyFont="1" applyFill="1" applyBorder="1" applyAlignment="1">
      <alignment horizontal="left" vertical="center"/>
    </xf>
    <xf numFmtId="0" fontId="10" fillId="0" borderId="6" xfId="0" applyFont="1" applyFill="1" applyBorder="1" applyAlignment="1">
      <alignment horizontal="left" vertical="center"/>
    </xf>
    <xf numFmtId="0" fontId="4" fillId="0" borderId="17" xfId="0" applyFont="1" applyFill="1" applyBorder="1" applyAlignment="1">
      <alignment horizontal="left" vertical="center" wrapText="1"/>
    </xf>
    <xf numFmtId="0" fontId="4" fillId="0" borderId="18" xfId="0" applyFont="1" applyFill="1" applyBorder="1" applyAlignment="1">
      <alignment horizontal="left" vertical="center" wrapText="1"/>
    </xf>
    <xf numFmtId="10" fontId="4" fillId="0" borderId="12" xfId="0" applyNumberFormat="1" applyFont="1" applyFill="1" applyBorder="1" applyAlignment="1">
      <alignment horizontal="center" vertical="center" wrapText="1"/>
    </xf>
    <xf numFmtId="10" fontId="4" fillId="0" borderId="14" xfId="0" applyNumberFormat="1" applyFont="1" applyFill="1" applyBorder="1" applyAlignment="1">
      <alignment horizontal="center" vertical="center" wrapText="1"/>
    </xf>
    <xf numFmtId="10" fontId="4" fillId="0" borderId="25" xfId="0" applyNumberFormat="1" applyFont="1" applyFill="1" applyBorder="1" applyAlignment="1">
      <alignment horizontal="center" vertical="center" wrapText="1"/>
    </xf>
    <xf numFmtId="10" fontId="4" fillId="0" borderId="26" xfId="0" applyNumberFormat="1" applyFont="1" applyFill="1" applyBorder="1" applyAlignment="1">
      <alignment horizontal="center" vertical="center" wrapText="1"/>
    </xf>
    <xf numFmtId="0" fontId="4" fillId="0" borderId="12"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10" xfId="0" applyFont="1" applyFill="1" applyBorder="1" applyAlignment="1">
      <alignment horizontal="left" vertical="center" wrapText="1"/>
    </xf>
    <xf numFmtId="10" fontId="4" fillId="0" borderId="8" xfId="0" applyNumberFormat="1" applyFont="1" applyFill="1" applyBorder="1" applyAlignment="1">
      <alignment horizontal="center" vertical="center"/>
    </xf>
    <xf numFmtId="10" fontId="4" fillId="0" borderId="10" xfId="0" applyNumberFormat="1" applyFont="1" applyFill="1" applyBorder="1" applyAlignment="1">
      <alignment horizontal="center" vertical="center"/>
    </xf>
    <xf numFmtId="0" fontId="9" fillId="0" borderId="3" xfId="0" applyFont="1" applyFill="1" applyBorder="1" applyAlignment="1">
      <alignment horizontal="left" vertical="center" wrapText="1"/>
    </xf>
    <xf numFmtId="0" fontId="9" fillId="0" borderId="0" xfId="0" applyFont="1" applyFill="1" applyAlignment="1">
      <alignment horizontal="left" vertical="center" wrapText="1"/>
    </xf>
    <xf numFmtId="0" fontId="9" fillId="0" borderId="28" xfId="0" applyFont="1" applyFill="1" applyBorder="1" applyAlignment="1">
      <alignment horizontal="left" vertical="center" wrapText="1"/>
    </xf>
    <xf numFmtId="0" fontId="9" fillId="0" borderId="3" xfId="0" applyFont="1" applyFill="1" applyBorder="1" applyAlignment="1">
      <alignment horizontal="left" vertical="center"/>
    </xf>
    <xf numFmtId="0" fontId="9" fillId="0" borderId="0" xfId="0" applyFont="1" applyFill="1" applyAlignment="1">
      <alignment horizontal="left" vertical="center"/>
    </xf>
    <xf numFmtId="0" fontId="9" fillId="0" borderId="28" xfId="0" applyFont="1" applyFill="1" applyBorder="1" applyAlignment="1">
      <alignment horizontal="left" vertical="center"/>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4"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4" xfId="0" applyFont="1" applyFill="1" applyBorder="1" applyAlignment="1">
      <alignment horizontal="right" vertical="center"/>
    </xf>
    <xf numFmtId="0" fontId="9" fillId="3" borderId="6" xfId="0" applyFont="1" applyFill="1" applyBorder="1" applyAlignment="1">
      <alignment horizontal="right" vertical="center"/>
    </xf>
    <xf numFmtId="0" fontId="7" fillId="0" borderId="2"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28" xfId="0" applyFont="1" applyFill="1" applyBorder="1" applyAlignment="1">
      <alignment horizontal="center" vertical="center" wrapText="1"/>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0" xfId="0" applyFont="1" applyFill="1" applyAlignment="1">
      <alignment horizontal="center" vertical="center"/>
    </xf>
    <xf numFmtId="0" fontId="9" fillId="0" borderId="28" xfId="0" applyFont="1" applyFill="1" applyBorder="1" applyAlignment="1">
      <alignment horizontal="center" vertical="center"/>
    </xf>
    <xf numFmtId="0" fontId="9" fillId="0" borderId="1" xfId="0" applyFont="1" applyFill="1" applyBorder="1" applyAlignment="1">
      <alignment horizontal="left" vertical="top"/>
    </xf>
    <xf numFmtId="0" fontId="9" fillId="0" borderId="2" xfId="0" applyFont="1" applyFill="1" applyBorder="1" applyAlignment="1">
      <alignment horizontal="left" vertical="top"/>
    </xf>
    <xf numFmtId="0" fontId="9" fillId="0" borderId="27" xfId="0" applyFont="1" applyFill="1" applyBorder="1" applyAlignment="1">
      <alignment horizontal="left" vertical="top"/>
    </xf>
    <xf numFmtId="0" fontId="44" fillId="22" borderId="1" xfId="18" applyFont="1" applyFill="1" applyBorder="1" applyAlignment="1" applyProtection="1">
      <alignment horizontal="right" vertical="center"/>
      <protection locked="0"/>
    </xf>
    <xf numFmtId="0" fontId="44" fillId="22" borderId="2" xfId="18" applyFont="1" applyFill="1" applyBorder="1" applyAlignment="1" applyProtection="1">
      <alignment horizontal="right" vertical="center"/>
      <protection locked="0"/>
    </xf>
    <xf numFmtId="0" fontId="44" fillId="22" borderId="3" xfId="18" applyFont="1" applyFill="1" applyBorder="1" applyAlignment="1" applyProtection="1">
      <alignment horizontal="right" vertical="center"/>
      <protection locked="0"/>
    </xf>
    <xf numFmtId="0" fontId="44" fillId="22" borderId="0" xfId="18" applyFont="1" applyFill="1" applyAlignment="1" applyProtection="1">
      <alignment horizontal="right" vertical="center"/>
      <protection locked="0"/>
    </xf>
    <xf numFmtId="0" fontId="44" fillId="22" borderId="4" xfId="18" applyFont="1" applyFill="1" applyBorder="1" applyAlignment="1" applyProtection="1">
      <alignment horizontal="right" vertical="center"/>
      <protection locked="0"/>
    </xf>
    <xf numFmtId="0" fontId="44" fillId="22" borderId="5" xfId="18" applyFont="1" applyFill="1" applyBorder="1" applyAlignment="1" applyProtection="1">
      <alignment horizontal="right" vertical="center"/>
      <protection locked="0"/>
    </xf>
    <xf numFmtId="44" fontId="44" fillId="22" borderId="27" xfId="19" applyFont="1" applyFill="1" applyBorder="1" applyAlignment="1" applyProtection="1">
      <alignment horizontal="center" vertical="center"/>
    </xf>
    <xf numFmtId="44" fontId="44" fillId="22" borderId="28" xfId="19" applyFont="1" applyFill="1" applyBorder="1" applyAlignment="1" applyProtection="1">
      <alignment horizontal="center" vertical="center"/>
    </xf>
    <xf numFmtId="44" fontId="44" fillId="22" borderId="6" xfId="19" applyFont="1" applyFill="1" applyBorder="1" applyAlignment="1" applyProtection="1">
      <alignment horizontal="center" vertical="center"/>
    </xf>
    <xf numFmtId="44" fontId="44" fillId="22" borderId="1" xfId="16" applyNumberFormat="1" applyFont="1" applyFill="1" applyBorder="1" applyAlignment="1" applyProtection="1">
      <alignment horizontal="right" vertical="center"/>
      <protection locked="0"/>
    </xf>
    <xf numFmtId="44" fontId="44" fillId="22" borderId="2" xfId="16" applyNumberFormat="1" applyFont="1" applyFill="1" applyBorder="1" applyAlignment="1" applyProtection="1">
      <alignment horizontal="right" vertical="center"/>
      <protection locked="0"/>
    </xf>
    <xf numFmtId="44" fontId="44" fillId="22" borderId="3" xfId="16" applyNumberFormat="1" applyFont="1" applyFill="1" applyBorder="1" applyAlignment="1" applyProtection="1">
      <alignment horizontal="right" vertical="center"/>
      <protection locked="0"/>
    </xf>
    <xf numFmtId="44" fontId="44" fillId="22" borderId="0" xfId="16" applyNumberFormat="1" applyFont="1" applyFill="1" applyBorder="1" applyAlignment="1" applyProtection="1">
      <alignment horizontal="right" vertical="center"/>
      <protection locked="0"/>
    </xf>
    <xf numFmtId="44" fontId="44" fillId="22" borderId="27" xfId="18" applyNumberFormat="1" applyFont="1" applyFill="1" applyBorder="1" applyAlignment="1">
      <alignment horizontal="center" vertical="center"/>
    </xf>
    <xf numFmtId="44" fontId="44" fillId="22" borderId="28" xfId="18" applyNumberFormat="1" applyFont="1" applyFill="1" applyBorder="1" applyAlignment="1">
      <alignment horizontal="center" vertical="center"/>
    </xf>
    <xf numFmtId="44" fontId="44" fillId="22" borderId="4" xfId="16" applyNumberFormat="1" applyFont="1" applyFill="1" applyBorder="1" applyAlignment="1" applyProtection="1">
      <alignment horizontal="right"/>
      <protection locked="0"/>
    </xf>
    <xf numFmtId="44" fontId="44" fillId="22" borderId="5" xfId="16" applyNumberFormat="1" applyFont="1" applyFill="1" applyBorder="1" applyAlignment="1" applyProtection="1">
      <alignment horizontal="right"/>
      <protection locked="0"/>
    </xf>
    <xf numFmtId="0" fontId="2" fillId="0" borderId="50" xfId="18" applyBorder="1" applyAlignment="1" applyProtection="1">
      <alignment horizontal="center" vertical="center"/>
      <protection locked="0"/>
    </xf>
    <xf numFmtId="0" fontId="2" fillId="0" borderId="51" xfId="18" applyBorder="1" applyAlignment="1" applyProtection="1">
      <alignment horizontal="center" vertical="center"/>
      <protection locked="0"/>
    </xf>
    <xf numFmtId="0" fontId="2" fillId="0" borderId="53" xfId="18" applyBorder="1" applyAlignment="1" applyProtection="1">
      <alignment horizontal="center" vertical="center"/>
      <protection locked="0"/>
    </xf>
    <xf numFmtId="0" fontId="41" fillId="0" borderId="74" xfId="18" applyFont="1" applyBorder="1" applyAlignment="1" applyProtection="1">
      <alignment horizontal="center" vertical="center"/>
      <protection locked="0"/>
    </xf>
    <xf numFmtId="0" fontId="41" fillId="0" borderId="78" xfId="18" applyFont="1" applyBorder="1" applyAlignment="1" applyProtection="1">
      <alignment horizontal="center" vertical="center"/>
      <protection locked="0"/>
    </xf>
    <xf numFmtId="0" fontId="41" fillId="0" borderId="41" xfId="18" applyFont="1" applyBorder="1" applyAlignment="1" applyProtection="1">
      <alignment horizontal="center" vertical="center"/>
      <protection locked="0"/>
    </xf>
    <xf numFmtId="0" fontId="1" fillId="0" borderId="50" xfId="18" applyFont="1" applyBorder="1" applyAlignment="1" applyProtection="1">
      <alignment horizontal="justify" vertical="center" wrapText="1"/>
      <protection locked="0"/>
    </xf>
    <xf numFmtId="0" fontId="2" fillId="0" borderId="51" xfId="18" applyBorder="1" applyAlignment="1" applyProtection="1">
      <alignment horizontal="justify" vertical="center" wrapText="1"/>
      <protection locked="0"/>
    </xf>
    <xf numFmtId="0" fontId="2" fillId="0" borderId="53" xfId="18" applyBorder="1" applyAlignment="1" applyProtection="1">
      <alignment horizontal="justify" vertical="center" wrapText="1"/>
      <protection locked="0"/>
    </xf>
    <xf numFmtId="0" fontId="2" fillId="0" borderId="50" xfId="18" applyBorder="1" applyAlignment="1" applyProtection="1">
      <alignment horizontal="left" vertical="center" wrapText="1"/>
      <protection locked="0"/>
    </xf>
    <xf numFmtId="0" fontId="2" fillId="0" borderId="51" xfId="18" applyBorder="1" applyAlignment="1" applyProtection="1">
      <alignment horizontal="left" vertical="center" wrapText="1"/>
      <protection locked="0"/>
    </xf>
    <xf numFmtId="0" fontId="2" fillId="0" borderId="53" xfId="18" applyBorder="1" applyAlignment="1" applyProtection="1">
      <alignment horizontal="left" vertical="center" wrapText="1"/>
      <protection locked="0"/>
    </xf>
    <xf numFmtId="0" fontId="41" fillId="20" borderId="62" xfId="16" applyFont="1" applyBorder="1" applyAlignment="1" applyProtection="1">
      <alignment horizontal="center" vertical="center"/>
      <protection locked="0"/>
    </xf>
    <xf numFmtId="0" fontId="41" fillId="20" borderId="63" xfId="16" applyFont="1" applyBorder="1" applyAlignment="1" applyProtection="1">
      <alignment horizontal="center" vertical="center"/>
      <protection locked="0"/>
    </xf>
    <xf numFmtId="0" fontId="41" fillId="20" borderId="64" xfId="16" applyFont="1" applyBorder="1" applyAlignment="1" applyProtection="1">
      <alignment horizontal="center" vertical="center"/>
      <protection locked="0"/>
    </xf>
    <xf numFmtId="0" fontId="41" fillId="0" borderId="62" xfId="18" applyFont="1" applyBorder="1" applyAlignment="1" applyProtection="1">
      <alignment horizontal="center" vertical="center"/>
      <protection locked="0"/>
    </xf>
    <xf numFmtId="0" fontId="41" fillId="0" borderId="63" xfId="18" applyFont="1" applyBorder="1" applyAlignment="1" applyProtection="1">
      <alignment horizontal="center" vertical="center"/>
      <protection locked="0"/>
    </xf>
    <xf numFmtId="0" fontId="2" fillId="0" borderId="0" xfId="18" applyAlignment="1" applyProtection="1">
      <alignment horizontal="center" vertical="center"/>
      <protection locked="0"/>
    </xf>
    <xf numFmtId="0" fontId="2" fillId="0" borderId="62" xfId="18" applyBorder="1" applyAlignment="1" applyProtection="1">
      <alignment horizontal="justify" vertical="center" wrapText="1"/>
      <protection locked="0"/>
    </xf>
    <xf numFmtId="0" fontId="2" fillId="0" borderId="63" xfId="18" applyBorder="1" applyAlignment="1" applyProtection="1">
      <alignment horizontal="justify" vertical="center" wrapText="1"/>
      <protection locked="0"/>
    </xf>
    <xf numFmtId="0" fontId="2" fillId="0" borderId="64" xfId="18" applyBorder="1" applyAlignment="1" applyProtection="1">
      <alignment horizontal="justify" vertical="center" wrapText="1"/>
      <protection locked="0"/>
    </xf>
    <xf numFmtId="0" fontId="41" fillId="26" borderId="62" xfId="18" applyFont="1" applyFill="1" applyBorder="1" applyAlignment="1" applyProtection="1">
      <alignment horizontal="center"/>
      <protection locked="0"/>
    </xf>
    <xf numFmtId="0" fontId="41" fillId="26" borderId="64" xfId="18" applyFont="1" applyFill="1" applyBorder="1" applyAlignment="1" applyProtection="1">
      <alignment horizontal="center"/>
      <protection locked="0"/>
    </xf>
    <xf numFmtId="0" fontId="41" fillId="0" borderId="1" xfId="18" applyFont="1" applyBorder="1" applyAlignment="1" applyProtection="1">
      <alignment horizontal="center"/>
      <protection locked="0"/>
    </xf>
    <xf numFmtId="0" fontId="41" fillId="0" borderId="2" xfId="18" applyFont="1" applyBorder="1" applyAlignment="1" applyProtection="1">
      <alignment horizontal="center"/>
      <protection locked="0"/>
    </xf>
    <xf numFmtId="0" fontId="1" fillId="0" borderId="62" xfId="18" applyFont="1" applyBorder="1" applyAlignment="1" applyProtection="1">
      <alignment horizontal="justify" vertical="center" wrapText="1"/>
      <protection locked="0"/>
    </xf>
    <xf numFmtId="0" fontId="35" fillId="0" borderId="50" xfId="2" applyBorder="1" applyAlignment="1" applyProtection="1">
      <alignment horizontal="justify" vertical="center" wrapText="1"/>
      <protection locked="0"/>
    </xf>
    <xf numFmtId="0" fontId="35" fillId="0" borderId="50" xfId="2" applyBorder="1" applyAlignment="1" applyProtection="1">
      <alignment horizontal="left" vertical="center" wrapText="1"/>
      <protection locked="0"/>
    </xf>
    <xf numFmtId="0" fontId="25" fillId="0" borderId="56" xfId="13" applyFont="1" applyBorder="1" applyAlignment="1">
      <alignment horizontal="center" vertical="center"/>
    </xf>
    <xf numFmtId="0" fontId="25" fillId="0" borderId="55" xfId="13" applyFont="1" applyBorder="1" applyAlignment="1">
      <alignment horizontal="center" vertical="center"/>
    </xf>
    <xf numFmtId="0" fontId="25" fillId="0" borderId="45" xfId="13" applyFont="1" applyBorder="1" applyAlignment="1">
      <alignment horizontal="center" vertical="center"/>
    </xf>
    <xf numFmtId="0" fontId="25" fillId="0" borderId="58" xfId="13" applyFont="1" applyBorder="1" applyAlignment="1">
      <alignment horizontal="center" vertical="center"/>
    </xf>
    <xf numFmtId="0" fontId="25" fillId="0" borderId="0" xfId="13" applyFont="1" applyAlignment="1">
      <alignment horizontal="center" vertical="center"/>
    </xf>
    <xf numFmtId="0" fontId="25" fillId="0" borderId="57" xfId="13" applyFont="1" applyBorder="1" applyAlignment="1">
      <alignment horizontal="center" vertical="center"/>
    </xf>
    <xf numFmtId="0" fontId="25" fillId="0" borderId="70" xfId="13" applyFont="1" applyBorder="1" applyAlignment="1">
      <alignment horizontal="center" vertical="center"/>
    </xf>
    <xf numFmtId="0" fontId="25" fillId="0" borderId="39" xfId="13" applyFont="1" applyBorder="1" applyAlignment="1">
      <alignment horizontal="center" vertical="center"/>
    </xf>
    <xf numFmtId="0" fontId="25" fillId="0" borderId="44" xfId="13" applyFont="1" applyBorder="1" applyAlignment="1">
      <alignment horizontal="center" vertical="center"/>
    </xf>
    <xf numFmtId="0" fontId="25" fillId="0" borderId="36" xfId="13" applyFont="1" applyBorder="1" applyAlignment="1">
      <alignment horizontal="left" vertical="center" wrapText="1"/>
    </xf>
    <xf numFmtId="171" fontId="25" fillId="8" borderId="36" xfId="7" applyNumberFormat="1" applyFont="1" applyFill="1" applyBorder="1" applyAlignment="1" applyProtection="1">
      <alignment horizontal="center" vertical="center" wrapText="1"/>
      <protection locked="0"/>
    </xf>
    <xf numFmtId="49" fontId="25" fillId="8" borderId="36" xfId="13" applyNumberFormat="1" applyFont="1" applyFill="1" applyBorder="1" applyAlignment="1" applyProtection="1">
      <alignment horizontal="center" vertical="center" wrapText="1"/>
      <protection locked="0"/>
    </xf>
    <xf numFmtId="49" fontId="25" fillId="8" borderId="36" xfId="13" applyNumberFormat="1" applyFont="1" applyFill="1" applyBorder="1" applyAlignment="1" applyProtection="1">
      <alignment horizontal="left" vertical="center" wrapText="1"/>
      <protection locked="0"/>
    </xf>
    <xf numFmtId="0" fontId="26" fillId="0" borderId="52" xfId="13" applyFont="1" applyBorder="1" applyAlignment="1">
      <alignment horizontal="center" vertical="center"/>
    </xf>
    <xf numFmtId="0" fontId="26" fillId="0" borderId="51" xfId="13" applyFont="1" applyBorder="1" applyAlignment="1">
      <alignment horizontal="center" vertical="center"/>
    </xf>
    <xf numFmtId="0" fontId="26" fillId="0" borderId="53" xfId="13" applyFont="1" applyBorder="1" applyAlignment="1">
      <alignment horizontal="center" vertical="center"/>
    </xf>
    <xf numFmtId="0" fontId="9" fillId="0" borderId="36" xfId="13" applyFont="1" applyBorder="1" applyAlignment="1">
      <alignment horizontal="center" vertical="center"/>
    </xf>
    <xf numFmtId="0" fontId="9" fillId="0" borderId="52" xfId="13" applyFont="1" applyBorder="1" applyAlignment="1">
      <alignment horizontal="center" vertical="center"/>
    </xf>
    <xf numFmtId="0" fontId="9" fillId="0" borderId="53" xfId="13" applyFont="1" applyBorder="1" applyAlignment="1">
      <alignment horizontal="center" vertical="center"/>
    </xf>
    <xf numFmtId="49" fontId="26" fillId="8" borderId="36" xfId="13" applyNumberFormat="1" applyFont="1" applyFill="1" applyBorder="1" applyAlignment="1" applyProtection="1">
      <alignment horizontal="left" vertical="center" wrapText="1"/>
      <protection locked="0"/>
    </xf>
    <xf numFmtId="171" fontId="26" fillId="0" borderId="52" xfId="7" applyNumberFormat="1" applyFont="1" applyBorder="1" applyAlignment="1">
      <alignment horizontal="center" vertical="center"/>
    </xf>
    <xf numFmtId="171" fontId="26" fillId="0" borderId="53" xfId="7" applyNumberFormat="1" applyFont="1" applyBorder="1" applyAlignment="1">
      <alignment horizontal="center" vertical="center"/>
    </xf>
    <xf numFmtId="0" fontId="25" fillId="0" borderId="36" xfId="13" applyFont="1" applyBorder="1" applyAlignment="1">
      <alignment vertical="center"/>
    </xf>
    <xf numFmtId="0" fontId="25" fillId="0" borderId="36" xfId="13" applyFont="1" applyBorder="1" applyAlignment="1">
      <alignment horizontal="center" vertical="center"/>
    </xf>
    <xf numFmtId="49" fontId="25" fillId="8" borderId="36" xfId="13" applyNumberFormat="1" applyFont="1" applyFill="1" applyBorder="1" applyAlignment="1" applyProtection="1">
      <alignment vertical="center" wrapText="1"/>
      <protection locked="0"/>
    </xf>
    <xf numFmtId="49" fontId="25" fillId="8" borderId="36" xfId="13" applyNumberFormat="1" applyFont="1" applyFill="1" applyBorder="1" applyAlignment="1" applyProtection="1">
      <alignment vertical="center"/>
      <protection locked="0"/>
    </xf>
    <xf numFmtId="49" fontId="40" fillId="8" borderId="36" xfId="14" applyNumberFormat="1" applyFont="1" applyFill="1" applyBorder="1" applyAlignment="1" applyProtection="1">
      <alignment vertical="center" wrapText="1"/>
      <protection locked="0"/>
    </xf>
    <xf numFmtId="49" fontId="46" fillId="8" borderId="36" xfId="13" applyNumberFormat="1" applyFont="1" applyFill="1" applyBorder="1" applyAlignment="1" applyProtection="1">
      <alignment vertical="center" wrapText="1"/>
      <protection locked="0"/>
    </xf>
    <xf numFmtId="0" fontId="21" fillId="0" borderId="0" xfId="6" applyFont="1" applyAlignment="1">
      <alignment horizontal="center" vertical="center" wrapText="1"/>
    </xf>
    <xf numFmtId="0" fontId="21" fillId="0" borderId="28" xfId="6" applyFont="1" applyBorder="1" applyAlignment="1">
      <alignment horizontal="center" vertical="center" wrapText="1"/>
    </xf>
    <xf numFmtId="0" fontId="21" fillId="0" borderId="5" xfId="6" applyFont="1" applyBorder="1" applyAlignment="1">
      <alignment horizontal="center" vertical="center" wrapText="1"/>
    </xf>
    <xf numFmtId="0" fontId="21" fillId="0" borderId="6" xfId="6" applyFont="1" applyBorder="1" applyAlignment="1">
      <alignment horizontal="center" vertical="center" wrapText="1"/>
    </xf>
    <xf numFmtId="0" fontId="23" fillId="2" borderId="70" xfId="6" applyFont="1" applyFill="1" applyBorder="1" applyAlignment="1">
      <alignment horizontal="center" vertical="center"/>
    </xf>
    <xf numFmtId="0" fontId="23" fillId="2" borderId="39" xfId="6" applyFont="1" applyFill="1" applyBorder="1" applyAlignment="1">
      <alignment horizontal="center" vertical="center"/>
    </xf>
    <xf numFmtId="0" fontId="23" fillId="2" borderId="44" xfId="6" applyFont="1" applyFill="1" applyBorder="1" applyAlignment="1">
      <alignment horizontal="center" vertical="center"/>
    </xf>
    <xf numFmtId="166" fontId="15" fillId="0" borderId="33" xfId="10" applyFont="1" applyBorder="1" applyAlignment="1">
      <alignment horizontal="left" vertical="center"/>
    </xf>
    <xf numFmtId="166" fontId="15" fillId="0" borderId="34" xfId="10" applyFont="1" applyBorder="1" applyAlignment="1">
      <alignment horizontal="left" vertical="center"/>
    </xf>
    <xf numFmtId="166" fontId="15" fillId="0" borderId="46" xfId="10" applyFont="1" applyBorder="1" applyAlignment="1">
      <alignment horizontal="left" vertical="center"/>
    </xf>
    <xf numFmtId="166" fontId="15" fillId="0" borderId="44" xfId="10" applyFont="1" applyBorder="1" applyAlignment="1">
      <alignment horizontal="left" vertical="center"/>
    </xf>
    <xf numFmtId="166" fontId="15" fillId="0" borderId="37" xfId="10" applyFont="1" applyBorder="1" applyAlignment="1">
      <alignment horizontal="left" vertical="center"/>
    </xf>
    <xf numFmtId="166" fontId="15" fillId="0" borderId="38" xfId="10" applyFont="1" applyBorder="1" applyAlignment="1">
      <alignment horizontal="left" vertical="center"/>
    </xf>
    <xf numFmtId="166" fontId="15" fillId="0" borderId="48" xfId="10" applyFont="1" applyBorder="1" applyAlignment="1">
      <alignment horizontal="left" vertical="center"/>
    </xf>
    <xf numFmtId="166" fontId="15" fillId="0" borderId="45" xfId="10" applyFont="1" applyBorder="1" applyAlignment="1">
      <alignment horizontal="left" vertical="center"/>
    </xf>
    <xf numFmtId="166" fontId="15" fillId="0" borderId="29" xfId="10" applyFont="1" applyBorder="1" applyAlignment="1">
      <alignment horizontal="left" vertical="center"/>
    </xf>
    <xf numFmtId="166" fontId="15" fillId="0" borderId="30" xfId="10" applyFont="1" applyBorder="1" applyAlignment="1">
      <alignment horizontal="left" vertical="center"/>
    </xf>
    <xf numFmtId="166" fontId="15" fillId="0" borderId="40" xfId="10" applyFont="1" applyBorder="1" applyAlignment="1">
      <alignment horizontal="left" vertical="center"/>
    </xf>
    <xf numFmtId="166" fontId="15" fillId="0" borderId="41" xfId="10" applyFont="1" applyBorder="1" applyAlignment="1">
      <alignment horizontal="left" vertical="center"/>
    </xf>
    <xf numFmtId="166" fontId="15" fillId="0" borderId="31" xfId="10" applyFont="1" applyBorder="1" applyAlignment="1">
      <alignment horizontal="left" vertical="center"/>
    </xf>
    <xf numFmtId="166" fontId="15" fillId="0" borderId="32" xfId="10" applyFont="1" applyBorder="1" applyAlignment="1">
      <alignment horizontal="left" vertical="center"/>
    </xf>
    <xf numFmtId="166" fontId="15" fillId="0" borderId="42" xfId="10" applyFont="1" applyBorder="1" applyAlignment="1">
      <alignment horizontal="left" vertical="center"/>
    </xf>
    <xf numFmtId="166" fontId="15" fillId="0" borderId="43" xfId="10" applyFont="1" applyBorder="1" applyAlignment="1">
      <alignment horizontal="left" vertical="center"/>
    </xf>
    <xf numFmtId="2" fontId="15" fillId="0" borderId="34" xfId="10" applyNumberFormat="1" applyFont="1" applyBorder="1" applyAlignment="1">
      <alignment horizontal="left" vertical="center"/>
    </xf>
    <xf numFmtId="2" fontId="15" fillId="0" borderId="38" xfId="10" applyNumberFormat="1" applyFont="1" applyBorder="1" applyAlignment="1">
      <alignment horizontal="left" vertical="center"/>
    </xf>
    <xf numFmtId="0" fontId="9" fillId="0" borderId="34" xfId="9" applyFont="1" applyBorder="1" applyAlignment="1">
      <alignment horizontal="center" vertical="center"/>
    </xf>
    <xf numFmtId="0" fontId="9" fillId="0" borderId="36" xfId="9" applyFont="1" applyBorder="1" applyAlignment="1">
      <alignment horizontal="center" vertical="center"/>
    </xf>
    <xf numFmtId="10" fontId="11" fillId="5" borderId="36" xfId="12" applyNumberFormat="1" applyFont="1" applyFill="1" applyBorder="1" applyAlignment="1">
      <alignment horizontal="center" vertical="center"/>
    </xf>
    <xf numFmtId="4" fontId="11" fillId="0" borderId="36" xfId="12" applyNumberFormat="1" applyFont="1" applyBorder="1" applyAlignment="1">
      <alignment horizontal="center" vertical="center"/>
    </xf>
    <xf numFmtId="10" fontId="11" fillId="5" borderId="38" xfId="12" applyNumberFormat="1" applyFont="1" applyFill="1" applyBorder="1" applyAlignment="1">
      <alignment horizontal="center" vertical="center"/>
    </xf>
    <xf numFmtId="166" fontId="9" fillId="0" borderId="46" xfId="10" applyFont="1" applyBorder="1" applyAlignment="1">
      <alignment horizontal="center" vertical="center"/>
    </xf>
    <xf numFmtId="166" fontId="9" fillId="0" borderId="47" xfId="10" applyFont="1" applyBorder="1" applyAlignment="1">
      <alignment horizontal="center" vertical="center"/>
    </xf>
    <xf numFmtId="10" fontId="11" fillId="5" borderId="47" xfId="12" applyNumberFormat="1" applyFont="1" applyFill="1" applyBorder="1" applyAlignment="1">
      <alignment horizontal="center" vertical="center"/>
    </xf>
    <xf numFmtId="4" fontId="11" fillId="0" borderId="47" xfId="12" applyNumberFormat="1" applyFont="1" applyBorder="1" applyAlignment="1">
      <alignment horizontal="center" vertical="center"/>
    </xf>
    <xf numFmtId="10" fontId="11" fillId="5" borderId="48" xfId="12" applyNumberFormat="1" applyFont="1" applyFill="1" applyBorder="1" applyAlignment="1">
      <alignment horizontal="center" vertical="center"/>
    </xf>
    <xf numFmtId="0" fontId="12" fillId="0" borderId="1" xfId="9" applyFont="1" applyBorder="1" applyAlignment="1">
      <alignment horizontal="center" vertical="center"/>
    </xf>
    <xf numFmtId="0" fontId="12" fillId="0" borderId="2" xfId="9" applyFont="1" applyBorder="1" applyAlignment="1">
      <alignment horizontal="center" vertical="center"/>
    </xf>
    <xf numFmtId="0" fontId="12" fillId="0" borderId="3" xfId="9" applyFont="1" applyBorder="1" applyAlignment="1">
      <alignment horizontal="center" vertical="center"/>
    </xf>
    <xf numFmtId="0" fontId="12" fillId="0" borderId="0" xfId="9" applyFont="1" applyAlignment="1">
      <alignment horizontal="center" vertical="center"/>
    </xf>
    <xf numFmtId="0" fontId="11" fillId="5" borderId="35" xfId="9" applyFont="1" applyFill="1" applyBorder="1" applyAlignment="1">
      <alignment horizontal="center" vertical="center"/>
    </xf>
    <xf numFmtId="0" fontId="11" fillId="5" borderId="36" xfId="9" applyFont="1" applyFill="1" applyBorder="1" applyAlignment="1">
      <alignment horizontal="center" vertical="center"/>
    </xf>
    <xf numFmtId="0" fontId="11" fillId="0" borderId="35" xfId="9" applyFont="1" applyBorder="1" applyAlignment="1">
      <alignment horizontal="center" vertical="center"/>
    </xf>
    <xf numFmtId="0" fontId="11" fillId="0" borderId="36" xfId="9" applyFont="1" applyBorder="1" applyAlignment="1">
      <alignment horizontal="center" vertical="center"/>
    </xf>
    <xf numFmtId="0" fontId="11" fillId="5" borderId="37" xfId="9" applyFont="1" applyFill="1" applyBorder="1" applyAlignment="1">
      <alignment horizontal="center" vertical="center"/>
    </xf>
    <xf numFmtId="0" fontId="11" fillId="5" borderId="38" xfId="9" applyFont="1" applyFill="1" applyBorder="1" applyAlignment="1">
      <alignment horizontal="center" vertical="center"/>
    </xf>
    <xf numFmtId="0" fontId="9" fillId="5" borderId="35" xfId="9" applyFont="1" applyFill="1" applyBorder="1" applyAlignment="1">
      <alignment horizontal="center" vertical="center"/>
    </xf>
    <xf numFmtId="0" fontId="9" fillId="5" borderId="36" xfId="9" applyFont="1" applyFill="1" applyBorder="1" applyAlignment="1">
      <alignment horizontal="left" vertical="center"/>
    </xf>
    <xf numFmtId="0" fontId="9" fillId="0" borderId="35" xfId="9" applyFont="1" applyFill="1" applyBorder="1" applyAlignment="1">
      <alignment horizontal="center" vertical="center"/>
    </xf>
    <xf numFmtId="0" fontId="9" fillId="0" borderId="36" xfId="9" applyFont="1" applyFill="1" applyBorder="1" applyAlignment="1">
      <alignment horizontal="left" vertical="center" wrapText="1"/>
    </xf>
    <xf numFmtId="4" fontId="9" fillId="0" borderId="34" xfId="10" applyNumberFormat="1" applyFont="1" applyBorder="1" applyAlignment="1">
      <alignment horizontal="center" vertical="center" wrapText="1"/>
    </xf>
    <xf numFmtId="4" fontId="9" fillId="0" borderId="36" xfId="10" applyNumberFormat="1" applyFont="1" applyBorder="1" applyAlignment="1">
      <alignment horizontal="center" vertical="center" wrapText="1"/>
    </xf>
    <xf numFmtId="10" fontId="16" fillId="5" borderId="36" xfId="10" applyNumberFormat="1" applyFont="1" applyFill="1" applyBorder="1" applyAlignment="1">
      <alignment horizontal="center" vertical="center"/>
    </xf>
    <xf numFmtId="4" fontId="16" fillId="0" borderId="36" xfId="10" applyNumberFormat="1" applyFont="1" applyBorder="1" applyAlignment="1">
      <alignment horizontal="center" vertical="center"/>
    </xf>
    <xf numFmtId="10" fontId="16" fillId="5" borderId="38" xfId="10" applyNumberFormat="1" applyFont="1" applyFill="1" applyBorder="1" applyAlignment="1">
      <alignment horizontal="center" vertical="center"/>
    </xf>
    <xf numFmtId="0" fontId="13" fillId="0" borderId="2" xfId="9" applyFont="1" applyBorder="1" applyAlignment="1">
      <alignment horizontal="center" vertical="center"/>
    </xf>
    <xf numFmtId="0" fontId="13" fillId="0" borderId="27" xfId="9" applyFont="1" applyBorder="1" applyAlignment="1">
      <alignment horizontal="center" vertical="center"/>
    </xf>
    <xf numFmtId="0" fontId="14" fillId="0" borderId="0" xfId="9" applyFont="1" applyAlignment="1">
      <alignment horizontal="center" vertical="center"/>
    </xf>
    <xf numFmtId="0" fontId="14" fillId="0" borderId="28" xfId="9" applyFont="1" applyBorder="1" applyAlignment="1">
      <alignment horizontal="center" vertical="center"/>
    </xf>
    <xf numFmtId="0" fontId="18" fillId="0" borderId="39" xfId="0" applyFont="1" applyFill="1" applyBorder="1" applyAlignment="1">
      <alignment horizontal="center" vertical="center"/>
    </xf>
    <xf numFmtId="0" fontId="19" fillId="0" borderId="0" xfId="0" applyFont="1" applyFill="1" applyAlignment="1">
      <alignment horizontal="center" vertical="center" wrapText="1"/>
    </xf>
    <xf numFmtId="0" fontId="19" fillId="0" borderId="0" xfId="0" applyFont="1" applyFill="1" applyAlignment="1">
      <alignment horizontal="center" vertical="center"/>
    </xf>
    <xf numFmtId="0" fontId="19" fillId="0" borderId="28" xfId="0" applyFont="1" applyFill="1" applyBorder="1" applyAlignment="1">
      <alignment horizontal="center" vertical="center" wrapText="1"/>
    </xf>
    <xf numFmtId="0" fontId="9" fillId="0" borderId="33" xfId="9" applyFont="1" applyBorder="1" applyAlignment="1">
      <alignment horizontal="center" vertical="center"/>
    </xf>
    <xf numFmtId="0" fontId="9" fillId="0" borderId="35" xfId="9" applyFont="1" applyBorder="1" applyAlignment="1">
      <alignment horizontal="center" vertical="center"/>
    </xf>
    <xf numFmtId="0" fontId="9" fillId="5" borderId="36" xfId="9" applyFont="1" applyFill="1" applyBorder="1" applyAlignment="1">
      <alignment horizontal="left" vertical="center" wrapText="1"/>
    </xf>
    <xf numFmtId="0" fontId="57" fillId="31" borderId="61" xfId="0" applyNumberFormat="1" applyFont="1" applyFill="1" applyBorder="1" applyAlignment="1">
      <alignment horizontal="right" vertical="top" wrapText="1"/>
    </xf>
    <xf numFmtId="0" fontId="60" fillId="34" borderId="61" xfId="0" applyNumberFormat="1" applyFont="1" applyFill="1" applyBorder="1" applyAlignment="1">
      <alignment horizontal="right" vertical="top" wrapText="1"/>
    </xf>
    <xf numFmtId="0" fontId="60" fillId="33" borderId="61" xfId="0" applyNumberFormat="1" applyFont="1" applyFill="1" applyBorder="1" applyAlignment="1">
      <alignment horizontal="right" vertical="top" wrapText="1"/>
    </xf>
    <xf numFmtId="0" fontId="57" fillId="29" borderId="61" xfId="0" applyNumberFormat="1" applyFont="1" applyFill="1" applyBorder="1" applyAlignment="1">
      <alignment horizontal="right" vertical="top" wrapText="1"/>
    </xf>
    <xf numFmtId="0" fontId="53" fillId="34" borderId="61" xfId="0" applyFont="1" applyFill="1" applyBorder="1" applyAlignment="1">
      <alignment horizontal="left" vertical="top" wrapText="1"/>
    </xf>
    <xf numFmtId="0" fontId="53" fillId="11" borderId="61" xfId="0" applyFont="1" applyFill="1" applyBorder="1" applyAlignment="1">
      <alignment horizontal="left" vertical="top" wrapText="1"/>
    </xf>
    <xf numFmtId="0" fontId="53" fillId="10" borderId="61" xfId="0" applyFont="1" applyFill="1" applyBorder="1" applyAlignment="1">
      <alignment horizontal="left" vertical="top" wrapText="1"/>
    </xf>
    <xf numFmtId="0" fontId="52" fillId="10" borderId="61" xfId="0" applyNumberFormat="1" applyFont="1" applyFill="1" applyBorder="1" applyAlignment="1">
      <alignment horizontal="right" vertical="top" wrapText="1"/>
    </xf>
    <xf numFmtId="0" fontId="57" fillId="29" borderId="61" xfId="0" applyNumberFormat="1" applyFont="1" applyFill="1" applyBorder="1" applyAlignment="1">
      <alignment horizontal="left" vertical="top" wrapText="1"/>
    </xf>
    <xf numFmtId="177" fontId="52" fillId="10" borderId="61" xfId="0" applyNumberFormat="1" applyFont="1" applyFill="1" applyBorder="1" applyAlignment="1">
      <alignment horizontal="right" vertical="top" wrapText="1"/>
    </xf>
    <xf numFmtId="177" fontId="52" fillId="11" borderId="61" xfId="0" applyNumberFormat="1" applyFont="1" applyFill="1" applyBorder="1" applyAlignment="1">
      <alignment vertical="top" wrapText="1"/>
    </xf>
    <xf numFmtId="0" fontId="50" fillId="19" borderId="61" xfId="0" applyNumberFormat="1" applyFont="1" applyFill="1" applyBorder="1" applyAlignment="1">
      <alignment horizontal="left" vertical="top" wrapText="1"/>
    </xf>
    <xf numFmtId="0" fontId="50" fillId="19" borderId="61" xfId="0" applyNumberFormat="1" applyFont="1" applyFill="1" applyBorder="1" applyAlignment="1">
      <alignment horizontal="right" vertical="top" wrapText="1"/>
    </xf>
  </cellXfs>
  <cellStyles count="22">
    <cellStyle name="20% - Ênfase1" xfId="16" builtinId="30"/>
    <cellStyle name="60% - Ênfase1" xfId="17" builtinId="32"/>
    <cellStyle name="Hiperlink" xfId="2" builtinId="8"/>
    <cellStyle name="Hiperlink 2" xfId="14" xr:uid="{82058EA9-F7B2-43D8-99AF-4B87B28658E7}"/>
    <cellStyle name="Moeda" xfId="21" builtinId="4"/>
    <cellStyle name="Moeda 2" xfId="10" xr:uid="{00000000-0005-0000-0000-000038000000}"/>
    <cellStyle name="Moeda 3" xfId="12" xr:uid="{00000000-0005-0000-0000-00003A000000}"/>
    <cellStyle name="Moeda 4" xfId="19" xr:uid="{2E9FAA70-EB02-4385-8949-8358D1366144}"/>
    <cellStyle name="Normal" xfId="0" builtinId="0"/>
    <cellStyle name="Normal 10" xfId="6" xr:uid="{00000000-0005-0000-0000-000034000000}"/>
    <cellStyle name="Normal 17" xfId="8" xr:uid="{00000000-0005-0000-0000-000036000000}"/>
    <cellStyle name="Normal 17 2" xfId="15" xr:uid="{1A24927A-8970-49F8-8730-514C27F1DB98}"/>
    <cellStyle name="Normal 2" xfId="9" xr:uid="{00000000-0005-0000-0000-000037000000}"/>
    <cellStyle name="Normal 3" xfId="13" xr:uid="{A2A95A22-3F6B-43D2-BF5E-4028A251AC72}"/>
    <cellStyle name="Normal 3 2" xfId="4" xr:uid="{00000000-0005-0000-0000-000032000000}"/>
    <cellStyle name="Normal 4" xfId="18" xr:uid="{55625E0A-B531-4BDA-8258-F84C82B322A2}"/>
    <cellStyle name="Normal 7" xfId="3" xr:uid="{00000000-0005-0000-0000-000031000000}"/>
    <cellStyle name="Porcentagem" xfId="1" builtinId="5"/>
    <cellStyle name="Porcentagem 2" xfId="11" xr:uid="{00000000-0005-0000-0000-000039000000}"/>
    <cellStyle name="Porcentagem 3" xfId="20" xr:uid="{438C026F-5617-431E-9223-858332A56441}"/>
    <cellStyle name="Separador de milhares 5 2" xfId="7" xr:uid="{00000000-0005-0000-0000-000035000000}"/>
    <cellStyle name="Vírgula 3" xfId="5" xr:uid="{00000000-0005-0000-0000-00003300000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9.xml"/><Relationship Id="rId21" Type="http://schemas.openxmlformats.org/officeDocument/2006/relationships/externalLink" Target="externalLinks/externalLink4.xml"/><Relationship Id="rId42" Type="http://schemas.openxmlformats.org/officeDocument/2006/relationships/externalLink" Target="externalLinks/externalLink25.xml"/><Relationship Id="rId47" Type="http://schemas.openxmlformats.org/officeDocument/2006/relationships/externalLink" Target="externalLinks/externalLink30.xml"/><Relationship Id="rId63" Type="http://schemas.openxmlformats.org/officeDocument/2006/relationships/externalLink" Target="externalLinks/externalLink46.xml"/><Relationship Id="rId68" Type="http://schemas.openxmlformats.org/officeDocument/2006/relationships/externalLink" Target="externalLinks/externalLink51.xml"/><Relationship Id="rId84" Type="http://schemas.openxmlformats.org/officeDocument/2006/relationships/externalLink" Target="externalLinks/externalLink67.xml"/><Relationship Id="rId89" Type="http://schemas.openxmlformats.org/officeDocument/2006/relationships/externalLink" Target="externalLinks/externalLink72.xml"/><Relationship Id="rId112" Type="http://schemas.openxmlformats.org/officeDocument/2006/relationships/styles" Target="styles.xml"/><Relationship Id="rId16" Type="http://schemas.openxmlformats.org/officeDocument/2006/relationships/worksheet" Target="worksheets/sheet16.xml"/><Relationship Id="rId107" Type="http://schemas.openxmlformats.org/officeDocument/2006/relationships/externalLink" Target="externalLinks/externalLink90.xml"/><Relationship Id="rId11" Type="http://schemas.openxmlformats.org/officeDocument/2006/relationships/worksheet" Target="worksheets/sheet11.xml"/><Relationship Id="rId32" Type="http://schemas.openxmlformats.org/officeDocument/2006/relationships/externalLink" Target="externalLinks/externalLink15.xml"/><Relationship Id="rId37" Type="http://schemas.openxmlformats.org/officeDocument/2006/relationships/externalLink" Target="externalLinks/externalLink20.xml"/><Relationship Id="rId53" Type="http://schemas.openxmlformats.org/officeDocument/2006/relationships/externalLink" Target="externalLinks/externalLink36.xml"/><Relationship Id="rId58" Type="http://schemas.openxmlformats.org/officeDocument/2006/relationships/externalLink" Target="externalLinks/externalLink41.xml"/><Relationship Id="rId74" Type="http://schemas.openxmlformats.org/officeDocument/2006/relationships/externalLink" Target="externalLinks/externalLink57.xml"/><Relationship Id="rId79" Type="http://schemas.openxmlformats.org/officeDocument/2006/relationships/externalLink" Target="externalLinks/externalLink62.xml"/><Relationship Id="rId102" Type="http://schemas.openxmlformats.org/officeDocument/2006/relationships/externalLink" Target="externalLinks/externalLink85.xml"/><Relationship Id="rId5" Type="http://schemas.openxmlformats.org/officeDocument/2006/relationships/worksheet" Target="worksheets/sheet5.xml"/><Relationship Id="rId90" Type="http://schemas.openxmlformats.org/officeDocument/2006/relationships/externalLink" Target="externalLinks/externalLink73.xml"/><Relationship Id="rId95" Type="http://schemas.openxmlformats.org/officeDocument/2006/relationships/externalLink" Target="externalLinks/externalLink78.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43" Type="http://schemas.openxmlformats.org/officeDocument/2006/relationships/externalLink" Target="externalLinks/externalLink26.xml"/><Relationship Id="rId48" Type="http://schemas.openxmlformats.org/officeDocument/2006/relationships/externalLink" Target="externalLinks/externalLink31.xml"/><Relationship Id="rId64" Type="http://schemas.openxmlformats.org/officeDocument/2006/relationships/externalLink" Target="externalLinks/externalLink47.xml"/><Relationship Id="rId69" Type="http://schemas.openxmlformats.org/officeDocument/2006/relationships/externalLink" Target="externalLinks/externalLink52.xml"/><Relationship Id="rId113" Type="http://schemas.openxmlformats.org/officeDocument/2006/relationships/sharedStrings" Target="sharedStrings.xml"/><Relationship Id="rId80" Type="http://schemas.openxmlformats.org/officeDocument/2006/relationships/externalLink" Target="externalLinks/externalLink63.xml"/><Relationship Id="rId85" Type="http://schemas.openxmlformats.org/officeDocument/2006/relationships/externalLink" Target="externalLinks/externalLink68.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externalLink" Target="externalLinks/externalLink16.xml"/><Relationship Id="rId38" Type="http://schemas.openxmlformats.org/officeDocument/2006/relationships/externalLink" Target="externalLinks/externalLink21.xml"/><Relationship Id="rId59" Type="http://schemas.openxmlformats.org/officeDocument/2006/relationships/externalLink" Target="externalLinks/externalLink42.xml"/><Relationship Id="rId103" Type="http://schemas.openxmlformats.org/officeDocument/2006/relationships/externalLink" Target="externalLinks/externalLink86.xml"/><Relationship Id="rId108" Type="http://schemas.openxmlformats.org/officeDocument/2006/relationships/externalLink" Target="externalLinks/externalLink91.xml"/><Relationship Id="rId54" Type="http://schemas.openxmlformats.org/officeDocument/2006/relationships/externalLink" Target="externalLinks/externalLink37.xml"/><Relationship Id="rId70" Type="http://schemas.openxmlformats.org/officeDocument/2006/relationships/externalLink" Target="externalLinks/externalLink53.xml"/><Relationship Id="rId75" Type="http://schemas.openxmlformats.org/officeDocument/2006/relationships/externalLink" Target="externalLinks/externalLink58.xml"/><Relationship Id="rId91" Type="http://schemas.openxmlformats.org/officeDocument/2006/relationships/externalLink" Target="externalLinks/externalLink74.xml"/><Relationship Id="rId96" Type="http://schemas.openxmlformats.org/officeDocument/2006/relationships/externalLink" Target="externalLinks/externalLink79.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36" Type="http://schemas.openxmlformats.org/officeDocument/2006/relationships/externalLink" Target="externalLinks/externalLink19.xml"/><Relationship Id="rId49" Type="http://schemas.openxmlformats.org/officeDocument/2006/relationships/externalLink" Target="externalLinks/externalLink32.xml"/><Relationship Id="rId57" Type="http://schemas.openxmlformats.org/officeDocument/2006/relationships/externalLink" Target="externalLinks/externalLink40.xml"/><Relationship Id="rId106" Type="http://schemas.openxmlformats.org/officeDocument/2006/relationships/externalLink" Target="externalLinks/externalLink89.xml"/><Relationship Id="rId114" Type="http://schemas.openxmlformats.org/officeDocument/2006/relationships/sheetMetadata" Target="metadata.xml"/><Relationship Id="rId10" Type="http://schemas.openxmlformats.org/officeDocument/2006/relationships/worksheet" Target="worksheets/sheet10.xml"/><Relationship Id="rId31" Type="http://schemas.openxmlformats.org/officeDocument/2006/relationships/externalLink" Target="externalLinks/externalLink14.xml"/><Relationship Id="rId44" Type="http://schemas.openxmlformats.org/officeDocument/2006/relationships/externalLink" Target="externalLinks/externalLink27.xml"/><Relationship Id="rId52" Type="http://schemas.openxmlformats.org/officeDocument/2006/relationships/externalLink" Target="externalLinks/externalLink35.xml"/><Relationship Id="rId60" Type="http://schemas.openxmlformats.org/officeDocument/2006/relationships/externalLink" Target="externalLinks/externalLink43.xml"/><Relationship Id="rId65" Type="http://schemas.openxmlformats.org/officeDocument/2006/relationships/externalLink" Target="externalLinks/externalLink48.xml"/><Relationship Id="rId73" Type="http://schemas.openxmlformats.org/officeDocument/2006/relationships/externalLink" Target="externalLinks/externalLink56.xml"/><Relationship Id="rId78" Type="http://schemas.openxmlformats.org/officeDocument/2006/relationships/externalLink" Target="externalLinks/externalLink61.xml"/><Relationship Id="rId81" Type="http://schemas.openxmlformats.org/officeDocument/2006/relationships/externalLink" Target="externalLinks/externalLink64.xml"/><Relationship Id="rId86" Type="http://schemas.openxmlformats.org/officeDocument/2006/relationships/externalLink" Target="externalLinks/externalLink69.xml"/><Relationship Id="rId94" Type="http://schemas.openxmlformats.org/officeDocument/2006/relationships/externalLink" Target="externalLinks/externalLink77.xml"/><Relationship Id="rId99" Type="http://schemas.openxmlformats.org/officeDocument/2006/relationships/externalLink" Target="externalLinks/externalLink82.xml"/><Relationship Id="rId101" Type="http://schemas.openxmlformats.org/officeDocument/2006/relationships/externalLink" Target="externalLinks/externalLink8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externalLink" Target="externalLinks/externalLink1.xml"/><Relationship Id="rId39" Type="http://schemas.openxmlformats.org/officeDocument/2006/relationships/externalLink" Target="externalLinks/externalLink22.xml"/><Relationship Id="rId109" Type="http://schemas.openxmlformats.org/officeDocument/2006/relationships/externalLink" Target="externalLinks/externalLink92.xml"/><Relationship Id="rId34" Type="http://schemas.openxmlformats.org/officeDocument/2006/relationships/externalLink" Target="externalLinks/externalLink17.xml"/><Relationship Id="rId50" Type="http://schemas.openxmlformats.org/officeDocument/2006/relationships/externalLink" Target="externalLinks/externalLink33.xml"/><Relationship Id="rId55" Type="http://schemas.openxmlformats.org/officeDocument/2006/relationships/externalLink" Target="externalLinks/externalLink38.xml"/><Relationship Id="rId76" Type="http://schemas.openxmlformats.org/officeDocument/2006/relationships/externalLink" Target="externalLinks/externalLink59.xml"/><Relationship Id="rId97" Type="http://schemas.openxmlformats.org/officeDocument/2006/relationships/externalLink" Target="externalLinks/externalLink80.xml"/><Relationship Id="rId104" Type="http://schemas.openxmlformats.org/officeDocument/2006/relationships/externalLink" Target="externalLinks/externalLink87.xml"/><Relationship Id="rId7" Type="http://schemas.openxmlformats.org/officeDocument/2006/relationships/worksheet" Target="worksheets/sheet7.xml"/><Relationship Id="rId71" Type="http://schemas.openxmlformats.org/officeDocument/2006/relationships/externalLink" Target="externalLinks/externalLink54.xml"/><Relationship Id="rId92" Type="http://schemas.openxmlformats.org/officeDocument/2006/relationships/externalLink" Target="externalLinks/externalLink75.xml"/><Relationship Id="rId2" Type="http://schemas.openxmlformats.org/officeDocument/2006/relationships/worksheet" Target="worksheets/sheet2.xml"/><Relationship Id="rId29" Type="http://schemas.openxmlformats.org/officeDocument/2006/relationships/externalLink" Target="externalLinks/externalLink12.xml"/><Relationship Id="rId24" Type="http://schemas.openxmlformats.org/officeDocument/2006/relationships/externalLink" Target="externalLinks/externalLink7.xml"/><Relationship Id="rId40" Type="http://schemas.openxmlformats.org/officeDocument/2006/relationships/externalLink" Target="externalLinks/externalLink23.xml"/><Relationship Id="rId45" Type="http://schemas.openxmlformats.org/officeDocument/2006/relationships/externalLink" Target="externalLinks/externalLink28.xml"/><Relationship Id="rId66" Type="http://schemas.openxmlformats.org/officeDocument/2006/relationships/externalLink" Target="externalLinks/externalLink49.xml"/><Relationship Id="rId87" Type="http://schemas.openxmlformats.org/officeDocument/2006/relationships/externalLink" Target="externalLinks/externalLink70.xml"/><Relationship Id="rId110" Type="http://schemas.openxmlformats.org/officeDocument/2006/relationships/externalLink" Target="externalLinks/externalLink93.xml"/><Relationship Id="rId115" Type="http://schemas.openxmlformats.org/officeDocument/2006/relationships/calcChain" Target="calcChain.xml"/><Relationship Id="rId61" Type="http://schemas.openxmlformats.org/officeDocument/2006/relationships/externalLink" Target="externalLinks/externalLink44.xml"/><Relationship Id="rId82" Type="http://schemas.openxmlformats.org/officeDocument/2006/relationships/externalLink" Target="externalLinks/externalLink65.xml"/><Relationship Id="rId19" Type="http://schemas.openxmlformats.org/officeDocument/2006/relationships/externalLink" Target="externalLinks/externalLink2.xml"/><Relationship Id="rId14" Type="http://schemas.openxmlformats.org/officeDocument/2006/relationships/worksheet" Target="worksheets/sheet14.xml"/><Relationship Id="rId30" Type="http://schemas.openxmlformats.org/officeDocument/2006/relationships/externalLink" Target="externalLinks/externalLink13.xml"/><Relationship Id="rId35" Type="http://schemas.openxmlformats.org/officeDocument/2006/relationships/externalLink" Target="externalLinks/externalLink18.xml"/><Relationship Id="rId56" Type="http://schemas.openxmlformats.org/officeDocument/2006/relationships/externalLink" Target="externalLinks/externalLink39.xml"/><Relationship Id="rId77" Type="http://schemas.openxmlformats.org/officeDocument/2006/relationships/externalLink" Target="externalLinks/externalLink60.xml"/><Relationship Id="rId100" Type="http://schemas.openxmlformats.org/officeDocument/2006/relationships/externalLink" Target="externalLinks/externalLink83.xml"/><Relationship Id="rId105" Type="http://schemas.openxmlformats.org/officeDocument/2006/relationships/externalLink" Target="externalLinks/externalLink88.xml"/><Relationship Id="rId8" Type="http://schemas.openxmlformats.org/officeDocument/2006/relationships/worksheet" Target="worksheets/sheet8.xml"/><Relationship Id="rId51" Type="http://schemas.openxmlformats.org/officeDocument/2006/relationships/externalLink" Target="externalLinks/externalLink34.xml"/><Relationship Id="rId72" Type="http://schemas.openxmlformats.org/officeDocument/2006/relationships/externalLink" Target="externalLinks/externalLink55.xml"/><Relationship Id="rId93" Type="http://schemas.openxmlformats.org/officeDocument/2006/relationships/externalLink" Target="externalLinks/externalLink76.xml"/><Relationship Id="rId98" Type="http://schemas.openxmlformats.org/officeDocument/2006/relationships/externalLink" Target="externalLinks/externalLink81.xml"/><Relationship Id="rId3" Type="http://schemas.openxmlformats.org/officeDocument/2006/relationships/worksheet" Target="worksheets/sheet3.xml"/><Relationship Id="rId25" Type="http://schemas.openxmlformats.org/officeDocument/2006/relationships/externalLink" Target="externalLinks/externalLink8.xml"/><Relationship Id="rId46" Type="http://schemas.openxmlformats.org/officeDocument/2006/relationships/externalLink" Target="externalLinks/externalLink29.xml"/><Relationship Id="rId67" Type="http://schemas.openxmlformats.org/officeDocument/2006/relationships/externalLink" Target="externalLinks/externalLink50.xml"/><Relationship Id="rId20" Type="http://schemas.openxmlformats.org/officeDocument/2006/relationships/externalLink" Target="externalLinks/externalLink3.xml"/><Relationship Id="rId41" Type="http://schemas.openxmlformats.org/officeDocument/2006/relationships/externalLink" Target="externalLinks/externalLink24.xml"/><Relationship Id="rId62" Type="http://schemas.openxmlformats.org/officeDocument/2006/relationships/externalLink" Target="externalLinks/externalLink45.xml"/><Relationship Id="rId83" Type="http://schemas.openxmlformats.org/officeDocument/2006/relationships/externalLink" Target="externalLinks/externalLink66.xml"/><Relationship Id="rId88" Type="http://schemas.openxmlformats.org/officeDocument/2006/relationships/externalLink" Target="externalLinks/externalLink71.xml"/><Relationship Id="rId111"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8BD21D30-EC42-11CE-9E0D-00AA006002F3}" ax:persistence="persistStreamInit" r:id="rId1"/>
</file>

<file path=xl/activeX/activeX2.xml><?xml version="1.0" encoding="utf-8"?>
<ax:ocx xmlns:ax="http://schemas.microsoft.com/office/2006/activeX" xmlns:r="http://schemas.openxmlformats.org/officeDocument/2006/relationships" ax:classid="{8BD21D30-EC42-11CE-9E0D-00AA006002F3}" ax:persistence="persistStreamInit" r:id="rId1"/>
</file>

<file path=xl/activeX/activeX3.xml><?xml version="1.0" encoding="utf-8"?>
<ax:ocx xmlns:ax="http://schemas.microsoft.com/office/2006/activeX" xmlns:r="http://schemas.openxmlformats.org/officeDocument/2006/relationships" ax:classid="{8BD21D30-EC42-11CE-9E0D-00AA006002F3}" ax:persistence="persistStreamInit" r:id="rId1"/>
</file>

<file path=xl/activeX/activeX4.xml><?xml version="1.0" encoding="utf-8"?>
<ax:ocx xmlns:ax="http://schemas.microsoft.com/office/2006/activeX" xmlns:r="http://schemas.openxmlformats.org/officeDocument/2006/relationships" ax:classid="{8BD21D30-EC42-11CE-9E0D-00AA006002F3}" ax:persistence="persistStreamInit" r:id="rId1"/>
</file>

<file path=xl/activeX/activeX5.xml><?xml version="1.0" encoding="utf-8"?>
<ax:ocx xmlns:ax="http://schemas.microsoft.com/office/2006/activeX" xmlns:r="http://schemas.openxmlformats.org/officeDocument/2006/relationships" ax:classid="{8BD21D30-EC42-11CE-9E0D-00AA006002F3}" ax:persistence="persistStreamInit" r:id="rId1"/>
</file>

<file path=xl/ctrlProps/ctrlProp1.xml><?xml version="1.0" encoding="utf-8"?>
<formControlPr xmlns="http://schemas.microsoft.com/office/spreadsheetml/2009/9/main" objectType="Drop" dropStyle="combo" dx="22" fmlaLink="$P$35" fmlaRange="$A$39:$A$40" noThreeD="1" sel="1" val="0"/>
</file>

<file path=xl/ctrlProps/ctrlProp2.xml><?xml version="1.0" encoding="utf-8"?>
<formControlPr xmlns="http://schemas.microsoft.com/office/spreadsheetml/2009/9/main" objectType="Drop" dropStyle="combo" dx="22" fmlaLink="$P$35" fmlaRange="$A$39:$A$40" noThreeD="1" sel="1" val="0"/>
</file>

<file path=xl/ctrlProps/ctrlProp3.xml><?xml version="1.0" encoding="utf-8"?>
<formControlPr xmlns="http://schemas.microsoft.com/office/spreadsheetml/2009/9/main" objectType="Drop" dropStyle="combo" dx="22" fmlaLink="$P$35" fmlaRange="$A$39:$A$40" noThreeD="1" sel="1" val="0"/>
</file>

<file path=xl/ctrlProps/ctrlProp4.xml><?xml version="1.0" encoding="utf-8"?>
<formControlPr xmlns="http://schemas.microsoft.com/office/spreadsheetml/2009/9/main" objectType="Drop" dropStyle="combo" dx="22" fmlaLink="$P$35" fmlaRange="$A$39:$A$40" noThreeD="1" sel="1" val="0"/>
</file>

<file path=xl/ctrlProps/ctrlProp5.xml><?xml version="1.0" encoding="utf-8"?>
<formControlPr xmlns="http://schemas.microsoft.com/office/spreadsheetml/2009/9/main" objectType="Drop" dropStyle="combo" dx="22" fmlaLink="$P$35" fmlaRange="$A$39:$A$40" noThreeD="1" sel="1"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_rels/drawing9.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5.png"/><Relationship Id="rId4" Type="http://schemas.openxmlformats.org/officeDocument/2006/relationships/image" Target="../media/image13.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5.png"/><Relationship Id="rId4" Type="http://schemas.openxmlformats.org/officeDocument/2006/relationships/image" Target="../media/image17.png"/></Relationships>
</file>

<file path=xl/drawings/_rels/drawing11.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5.png"/><Relationship Id="rId4" Type="http://schemas.openxmlformats.org/officeDocument/2006/relationships/image" Target="../media/image2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8.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33500" cy="228600"/>
    <xdr:pic>
      <xdr:nvPicPr>
        <xdr:cNvPr id="2" name="Imagem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1333500" cy="2286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333500" cy="228600"/>
    <xdr:pic>
      <xdr:nvPicPr>
        <xdr:cNvPr id="2" name="Imagem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1333500" cy="2286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333500" cy="228600"/>
    <xdr:pic>
      <xdr:nvPicPr>
        <xdr:cNvPr id="2" name="Imagem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1333500" cy="228600"/>
        </a:xfrm>
        <a:prstGeom prst="rect">
          <a:avLst/>
        </a:prstGeom>
      </xdr:spPr>
    </xdr:pic>
    <xdr:clientData/>
  </xdr:oneCellAnchor>
  <xdr:oneCellAnchor>
    <xdr:from>
      <xdr:col>0</xdr:col>
      <xdr:colOff>0</xdr:colOff>
      <xdr:row>0</xdr:row>
      <xdr:rowOff>0</xdr:rowOff>
    </xdr:from>
    <xdr:ext cx="1333500" cy="228600"/>
    <xdr:pic>
      <xdr:nvPicPr>
        <xdr:cNvPr id="3" name="Imagem 2">
          <a:extLst>
            <a:ext uri="{FF2B5EF4-FFF2-40B4-BE49-F238E27FC236}">
              <a16:creationId xmlns:a16="http://schemas.microsoft.com/office/drawing/2014/main" id="{00000000-0008-0000-0200-000003000000}"/>
            </a:ext>
          </a:extLst>
        </xdr:cNvPr>
        <xdr:cNvPicPr>
          <a:picLocks noSelect="1" noChangeAspect="1" noMove="1"/>
        </xdr:cNvPicPr>
      </xdr:nvPicPr>
      <xdr:blipFill>
        <a:blip xmlns:r="http://schemas.openxmlformats.org/officeDocument/2006/relationships" r:embed="rId1"/>
        <a:stretch>
          <a:fillRect/>
        </a:stretch>
      </xdr:blipFill>
      <xdr:spPr>
        <a:xfrm>
          <a:off x="0" y="0"/>
          <a:ext cx="1333500" cy="2286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333500" cy="228600"/>
    <xdr:pic>
      <xdr:nvPicPr>
        <xdr:cNvPr id="2" name="Imagem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1333500" cy="2286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333500" cy="228600"/>
    <xdr:pic>
      <xdr:nvPicPr>
        <xdr:cNvPr id="2" name="Imagem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1333500" cy="2286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6</xdr:col>
      <xdr:colOff>196215</xdr:colOff>
      <xdr:row>11</xdr:row>
      <xdr:rowOff>231775</xdr:rowOff>
    </xdr:from>
    <xdr:to>
      <xdr:col>8</xdr:col>
      <xdr:colOff>673110</xdr:colOff>
      <xdr:row>13</xdr:row>
      <xdr:rowOff>66675</xdr:rowOff>
    </xdr:to>
    <xdr:pic>
      <xdr:nvPicPr>
        <xdr:cNvPr id="2" name="Imagem 6">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5606415" y="3773170"/>
          <a:ext cx="1810385" cy="596900"/>
        </a:xfrm>
        <a:prstGeom prst="rect">
          <a:avLst/>
        </a:prstGeom>
        <a:noFill/>
        <a:ln w="9525">
          <a:noFill/>
        </a:ln>
      </xdr:spPr>
    </xdr:pic>
    <xdr:clientData/>
  </xdr:twoCellAnchor>
  <xdr:twoCellAnchor editAs="absolute">
    <xdr:from>
      <xdr:col>0</xdr:col>
      <xdr:colOff>72390</xdr:colOff>
      <xdr:row>0</xdr:row>
      <xdr:rowOff>483235</xdr:rowOff>
    </xdr:from>
    <xdr:to>
      <xdr:col>2</xdr:col>
      <xdr:colOff>176530</xdr:colOff>
      <xdr:row>1</xdr:row>
      <xdr:rowOff>325755</xdr:rowOff>
    </xdr:to>
    <xdr:pic>
      <xdr:nvPicPr>
        <xdr:cNvPr id="3" name="Picture 11_1">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a:stretch>
          <a:fillRect/>
        </a:stretch>
      </xdr:blipFill>
      <xdr:spPr>
        <a:xfrm>
          <a:off x="72390" y="483235"/>
          <a:ext cx="1323340" cy="40005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2905125</xdr:colOff>
          <xdr:row>33</xdr:row>
          <xdr:rowOff>200025</xdr:rowOff>
        </xdr:from>
        <xdr:to>
          <xdr:col>15</xdr:col>
          <xdr:colOff>2886075</xdr:colOff>
          <xdr:row>35</xdr:row>
          <xdr:rowOff>0</xdr:rowOff>
        </xdr:to>
        <xdr:sp macro="" textlink="">
          <xdr:nvSpPr>
            <xdr:cNvPr id="30721" name="Drop Down 1" descr="ESCOLHA A METODOLOGIA DE EXCLUSÃO A SER ADOTADA" hidden="1">
              <a:extLst>
                <a:ext uri="{63B3BB69-23CF-44E3-9099-C40C66FF867C}">
                  <a14:compatExt spid="_x0000_s30721"/>
                </a:ext>
                <a:ext uri="{FF2B5EF4-FFF2-40B4-BE49-F238E27FC236}">
                  <a16:creationId xmlns:a16="http://schemas.microsoft.com/office/drawing/2014/main" id="{00000000-0008-0000-0700-0000017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13</xdr:col>
      <xdr:colOff>40822</xdr:colOff>
      <xdr:row>15</xdr:row>
      <xdr:rowOff>40821</xdr:rowOff>
    </xdr:from>
    <xdr:to>
      <xdr:col>13</xdr:col>
      <xdr:colOff>2598965</xdr:colOff>
      <xdr:row>23</xdr:row>
      <xdr:rowOff>13607</xdr:rowOff>
    </xdr:to>
    <xdr:sp macro="" textlink="">
      <xdr:nvSpPr>
        <xdr:cNvPr id="3" name="Seta: para a Direita 2">
          <a:extLst>
            <a:ext uri="{FF2B5EF4-FFF2-40B4-BE49-F238E27FC236}">
              <a16:creationId xmlns:a16="http://schemas.microsoft.com/office/drawing/2014/main" id="{00000000-0008-0000-0700-000003000000}"/>
            </a:ext>
          </a:extLst>
        </xdr:cNvPr>
        <xdr:cNvSpPr/>
      </xdr:nvSpPr>
      <xdr:spPr>
        <a:xfrm>
          <a:off x="20824372" y="3469821"/>
          <a:ext cx="2558143" cy="2344511"/>
        </a:xfrm>
        <a:prstGeom prst="rightArrow">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800" baseline="0">
              <a:solidFill>
                <a:sysClr val="windowText" lastClr="000000"/>
              </a:solidFill>
            </a:rPr>
            <a:t>Controle de metodologia</a:t>
          </a:r>
          <a:endParaRPr lang="pt-BR" sz="18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11</xdr:col>
          <xdr:colOff>66675</xdr:colOff>
          <xdr:row>34</xdr:row>
          <xdr:rowOff>104775</xdr:rowOff>
        </xdr:from>
        <xdr:to>
          <xdr:col>12</xdr:col>
          <xdr:colOff>0</xdr:colOff>
          <xdr:row>35</xdr:row>
          <xdr:rowOff>47625</xdr:rowOff>
        </xdr:to>
        <xdr:sp macro="" textlink="">
          <xdr:nvSpPr>
            <xdr:cNvPr id="30722" name="ComboBox1" hidden="1">
              <a:extLst>
                <a:ext uri="{63B3BB69-23CF-44E3-9099-C40C66FF867C}">
                  <a14:compatExt spid="_x0000_s30722"/>
                </a:ext>
                <a:ext uri="{FF2B5EF4-FFF2-40B4-BE49-F238E27FC236}">
                  <a16:creationId xmlns:a16="http://schemas.microsoft.com/office/drawing/2014/main" id="{00000000-0008-0000-0700-0000027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oneCellAnchor>
    <xdr:from>
      <xdr:col>1</xdr:col>
      <xdr:colOff>0</xdr:colOff>
      <xdr:row>0</xdr:row>
      <xdr:rowOff>19050</xdr:rowOff>
    </xdr:from>
    <xdr:ext cx="1748165" cy="350520"/>
    <xdr:pic>
      <xdr:nvPicPr>
        <xdr:cNvPr id="5" name="Imagem 4">
          <a:extLst>
            <a:ext uri="{FF2B5EF4-FFF2-40B4-BE49-F238E27FC236}">
              <a16:creationId xmlns:a16="http://schemas.microsoft.com/office/drawing/2014/main" id="{00000000-0008-0000-07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9050"/>
          <a:ext cx="1748165" cy="350520"/>
        </a:xfrm>
        <a:prstGeom prst="rect">
          <a:avLst/>
        </a:prstGeom>
        <a:noFill/>
        <a:ln>
          <a:noFill/>
        </a:ln>
        <a:effectLst/>
      </xdr:spPr>
    </xdr:pic>
    <xdr:clientData/>
  </xdr:oneCellAnchor>
  <xdr:twoCellAnchor>
    <xdr:from>
      <xdr:col>2</xdr:col>
      <xdr:colOff>342900</xdr:colOff>
      <xdr:row>0</xdr:row>
      <xdr:rowOff>47625</xdr:rowOff>
    </xdr:from>
    <xdr:to>
      <xdr:col>4</xdr:col>
      <xdr:colOff>1162610</xdr:colOff>
      <xdr:row>0</xdr:row>
      <xdr:rowOff>360045</xdr:rowOff>
    </xdr:to>
    <xdr:sp macro="" textlink="">
      <xdr:nvSpPr>
        <xdr:cNvPr id="6" name="Text Box 1">
          <a:extLst>
            <a:ext uri="{FF2B5EF4-FFF2-40B4-BE49-F238E27FC236}">
              <a16:creationId xmlns:a16="http://schemas.microsoft.com/office/drawing/2014/main" id="{00000000-0008-0000-0700-000006000000}"/>
            </a:ext>
          </a:extLst>
        </xdr:cNvPr>
        <xdr:cNvSpPr txBox="1">
          <a:spLocks noChangeArrowheads="1"/>
        </xdr:cNvSpPr>
      </xdr:nvSpPr>
      <xdr:spPr bwMode="auto">
        <a:xfrm>
          <a:off x="2028825" y="47625"/>
          <a:ext cx="4343960" cy="31242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rot="0" vert="horz" wrap="square" lIns="0" tIns="0" rIns="0" bIns="0" anchor="t" anchorCtr="0">
          <a:noAutofit/>
        </a:bodyPr>
        <a:lstStyle/>
        <a:p>
          <a:pPr>
            <a:spcAft>
              <a:spcPts val="0"/>
            </a:spcAft>
          </a:pPr>
          <a:r>
            <a:rPr lang="pt-BR" sz="1050" b="1">
              <a:effectLst/>
              <a:latin typeface="Times New Roman" panose="02020603050405020304" pitchFamily="18" charset="0"/>
              <a:ea typeface="Times New Roman" panose="02020603050405020304" pitchFamily="18" charset="0"/>
            </a:rPr>
            <a:t>Ministério da Integração e do Desenvolvimento Regional - MIDR</a:t>
          </a:r>
          <a:endParaRPr lang="pt-BR" sz="1200">
            <a:effectLst/>
            <a:latin typeface="Times New Roman" panose="02020603050405020304" pitchFamily="18" charset="0"/>
            <a:ea typeface="Times New Roman" panose="02020603050405020304" pitchFamily="18" charset="0"/>
          </a:endParaRPr>
        </a:p>
        <a:p>
          <a:pPr>
            <a:spcAft>
              <a:spcPts val="0"/>
            </a:spcAft>
          </a:pPr>
          <a:r>
            <a:rPr lang="pt-BR" sz="1050" b="1">
              <a:effectLst/>
              <a:latin typeface="Times New Roman" panose="02020603050405020304" pitchFamily="18" charset="0"/>
              <a:ea typeface="Times New Roman" panose="02020603050405020304" pitchFamily="18" charset="0"/>
            </a:rPr>
            <a:t>Companhia de Desenvolvimento dos Vales do São Francisco e do Parnaíba</a:t>
          </a:r>
          <a:endParaRPr lang="pt-BR"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8</xdr:col>
      <xdr:colOff>1063624</xdr:colOff>
      <xdr:row>42</xdr:row>
      <xdr:rowOff>47624</xdr:rowOff>
    </xdr:from>
    <xdr:to>
      <xdr:col>13</xdr:col>
      <xdr:colOff>2095499</xdr:colOff>
      <xdr:row>75</xdr:row>
      <xdr:rowOff>171939</xdr:rowOff>
    </xdr:to>
    <xdr:pic>
      <xdr:nvPicPr>
        <xdr:cNvPr id="4" name="Imagem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a:stretch>
          <a:fillRect/>
        </a:stretch>
      </xdr:blipFill>
      <xdr:spPr>
        <a:xfrm>
          <a:off x="12379324" y="9115424"/>
          <a:ext cx="10594975" cy="6410815"/>
        </a:xfrm>
        <a:prstGeom prst="rect">
          <a:avLst/>
        </a:prstGeom>
      </xdr:spPr>
    </xdr:pic>
    <xdr:clientData/>
  </xdr:twoCellAnchor>
  <xdr:twoCellAnchor editAs="oneCell">
    <xdr:from>
      <xdr:col>9</xdr:col>
      <xdr:colOff>15874</xdr:colOff>
      <xdr:row>76</xdr:row>
      <xdr:rowOff>15874</xdr:rowOff>
    </xdr:from>
    <xdr:to>
      <xdr:col>13</xdr:col>
      <xdr:colOff>1962238</xdr:colOff>
      <xdr:row>96</xdr:row>
      <xdr:rowOff>95250</xdr:rowOff>
    </xdr:to>
    <xdr:pic>
      <xdr:nvPicPr>
        <xdr:cNvPr id="7" name="Imagem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3"/>
        <a:stretch>
          <a:fillRect/>
        </a:stretch>
      </xdr:blipFill>
      <xdr:spPr>
        <a:xfrm>
          <a:off x="12779374" y="15560674"/>
          <a:ext cx="10061664" cy="3889376"/>
        </a:xfrm>
        <a:prstGeom prst="rect">
          <a:avLst/>
        </a:prstGeom>
      </xdr:spPr>
    </xdr:pic>
    <xdr:clientData/>
  </xdr:twoCellAnchor>
  <xdr:twoCellAnchor editAs="oneCell">
    <xdr:from>
      <xdr:col>1</xdr:col>
      <xdr:colOff>715818</xdr:colOff>
      <xdr:row>42</xdr:row>
      <xdr:rowOff>72158</xdr:rowOff>
    </xdr:from>
    <xdr:to>
      <xdr:col>6</xdr:col>
      <xdr:colOff>1842943</xdr:colOff>
      <xdr:row>96</xdr:row>
      <xdr:rowOff>52551</xdr:rowOff>
    </xdr:to>
    <xdr:pic>
      <xdr:nvPicPr>
        <xdr:cNvPr id="8" name="Imagem 7">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4"/>
        <a:stretch>
          <a:fillRect/>
        </a:stretch>
      </xdr:blipFill>
      <xdr:spPr>
        <a:xfrm>
          <a:off x="854363" y="9337385"/>
          <a:ext cx="8764444" cy="1026739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2905125</xdr:colOff>
          <xdr:row>33</xdr:row>
          <xdr:rowOff>200025</xdr:rowOff>
        </xdr:from>
        <xdr:to>
          <xdr:col>15</xdr:col>
          <xdr:colOff>2886075</xdr:colOff>
          <xdr:row>35</xdr:row>
          <xdr:rowOff>0</xdr:rowOff>
        </xdr:to>
        <xdr:sp macro="" textlink="">
          <xdr:nvSpPr>
            <xdr:cNvPr id="31745" name="Drop Down 1" descr="ESCOLHA A METODOLOGIA DE EXCLUSÃO A SER ADOTADA" hidden="1">
              <a:extLst>
                <a:ext uri="{63B3BB69-23CF-44E3-9099-C40C66FF867C}">
                  <a14:compatExt spid="_x0000_s31745"/>
                </a:ext>
                <a:ext uri="{FF2B5EF4-FFF2-40B4-BE49-F238E27FC236}">
                  <a16:creationId xmlns:a16="http://schemas.microsoft.com/office/drawing/2014/main" id="{00000000-0008-0000-0800-0000017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13</xdr:col>
      <xdr:colOff>40822</xdr:colOff>
      <xdr:row>15</xdr:row>
      <xdr:rowOff>40821</xdr:rowOff>
    </xdr:from>
    <xdr:to>
      <xdr:col>13</xdr:col>
      <xdr:colOff>2598965</xdr:colOff>
      <xdr:row>23</xdr:row>
      <xdr:rowOff>13607</xdr:rowOff>
    </xdr:to>
    <xdr:sp macro="" textlink="">
      <xdr:nvSpPr>
        <xdr:cNvPr id="3" name="Seta: para a Direita 2">
          <a:extLst>
            <a:ext uri="{FF2B5EF4-FFF2-40B4-BE49-F238E27FC236}">
              <a16:creationId xmlns:a16="http://schemas.microsoft.com/office/drawing/2014/main" id="{00000000-0008-0000-0800-000003000000}"/>
            </a:ext>
          </a:extLst>
        </xdr:cNvPr>
        <xdr:cNvSpPr/>
      </xdr:nvSpPr>
      <xdr:spPr>
        <a:xfrm>
          <a:off x="20824372" y="3469821"/>
          <a:ext cx="2558143" cy="2344511"/>
        </a:xfrm>
        <a:prstGeom prst="rightArrow">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800" baseline="0">
              <a:solidFill>
                <a:sysClr val="windowText" lastClr="000000"/>
              </a:solidFill>
            </a:rPr>
            <a:t>Controle de metodologia</a:t>
          </a:r>
          <a:endParaRPr lang="pt-BR" sz="18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11</xdr:col>
          <xdr:colOff>66675</xdr:colOff>
          <xdr:row>34</xdr:row>
          <xdr:rowOff>104775</xdr:rowOff>
        </xdr:from>
        <xdr:to>
          <xdr:col>12</xdr:col>
          <xdr:colOff>0</xdr:colOff>
          <xdr:row>35</xdr:row>
          <xdr:rowOff>47625</xdr:rowOff>
        </xdr:to>
        <xdr:sp macro="" textlink="">
          <xdr:nvSpPr>
            <xdr:cNvPr id="31746" name="ComboBox1" hidden="1">
              <a:extLst>
                <a:ext uri="{63B3BB69-23CF-44E3-9099-C40C66FF867C}">
                  <a14:compatExt spid="_x0000_s31746"/>
                </a:ext>
                <a:ext uri="{FF2B5EF4-FFF2-40B4-BE49-F238E27FC236}">
                  <a16:creationId xmlns:a16="http://schemas.microsoft.com/office/drawing/2014/main" id="{00000000-0008-0000-0800-0000027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oneCellAnchor>
    <xdr:from>
      <xdr:col>1</xdr:col>
      <xdr:colOff>0</xdr:colOff>
      <xdr:row>0</xdr:row>
      <xdr:rowOff>19050</xdr:rowOff>
    </xdr:from>
    <xdr:ext cx="1748165" cy="350520"/>
    <xdr:pic>
      <xdr:nvPicPr>
        <xdr:cNvPr id="5" name="Imagem 4">
          <a:extLst>
            <a:ext uri="{FF2B5EF4-FFF2-40B4-BE49-F238E27FC236}">
              <a16:creationId xmlns:a16="http://schemas.microsoft.com/office/drawing/2014/main" id="{00000000-0008-0000-08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9050"/>
          <a:ext cx="1748165" cy="350520"/>
        </a:xfrm>
        <a:prstGeom prst="rect">
          <a:avLst/>
        </a:prstGeom>
        <a:noFill/>
        <a:ln>
          <a:noFill/>
        </a:ln>
        <a:effectLst/>
      </xdr:spPr>
    </xdr:pic>
    <xdr:clientData/>
  </xdr:oneCellAnchor>
  <xdr:twoCellAnchor>
    <xdr:from>
      <xdr:col>2</xdr:col>
      <xdr:colOff>342900</xdr:colOff>
      <xdr:row>0</xdr:row>
      <xdr:rowOff>47625</xdr:rowOff>
    </xdr:from>
    <xdr:to>
      <xdr:col>4</xdr:col>
      <xdr:colOff>1162610</xdr:colOff>
      <xdr:row>0</xdr:row>
      <xdr:rowOff>360045</xdr:rowOff>
    </xdr:to>
    <xdr:sp macro="" textlink="">
      <xdr:nvSpPr>
        <xdr:cNvPr id="6" name="Text Box 1">
          <a:extLst>
            <a:ext uri="{FF2B5EF4-FFF2-40B4-BE49-F238E27FC236}">
              <a16:creationId xmlns:a16="http://schemas.microsoft.com/office/drawing/2014/main" id="{00000000-0008-0000-0800-000006000000}"/>
            </a:ext>
          </a:extLst>
        </xdr:cNvPr>
        <xdr:cNvSpPr txBox="1">
          <a:spLocks noChangeArrowheads="1"/>
        </xdr:cNvSpPr>
      </xdr:nvSpPr>
      <xdr:spPr bwMode="auto">
        <a:xfrm>
          <a:off x="2028825" y="47625"/>
          <a:ext cx="4343960" cy="31242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rot="0" vert="horz" wrap="square" lIns="0" tIns="0" rIns="0" bIns="0" anchor="t" anchorCtr="0">
          <a:noAutofit/>
        </a:bodyPr>
        <a:lstStyle/>
        <a:p>
          <a:pPr>
            <a:spcAft>
              <a:spcPts val="0"/>
            </a:spcAft>
          </a:pPr>
          <a:r>
            <a:rPr lang="pt-BR" sz="1050" b="1">
              <a:effectLst/>
              <a:latin typeface="Times New Roman" panose="02020603050405020304" pitchFamily="18" charset="0"/>
              <a:ea typeface="Times New Roman" panose="02020603050405020304" pitchFamily="18" charset="0"/>
            </a:rPr>
            <a:t>Ministério da Integração e do Desenvolvimento Regional - MIDR</a:t>
          </a:r>
          <a:endParaRPr lang="pt-BR" sz="1200">
            <a:effectLst/>
            <a:latin typeface="Times New Roman" panose="02020603050405020304" pitchFamily="18" charset="0"/>
            <a:ea typeface="Times New Roman" panose="02020603050405020304" pitchFamily="18" charset="0"/>
          </a:endParaRPr>
        </a:p>
        <a:p>
          <a:pPr>
            <a:spcAft>
              <a:spcPts val="0"/>
            </a:spcAft>
          </a:pPr>
          <a:r>
            <a:rPr lang="pt-BR" sz="1050" b="1">
              <a:effectLst/>
              <a:latin typeface="Times New Roman" panose="02020603050405020304" pitchFamily="18" charset="0"/>
              <a:ea typeface="Times New Roman" panose="02020603050405020304" pitchFamily="18" charset="0"/>
            </a:rPr>
            <a:t>Companhia de Desenvolvimento dos Vales do São Francisco e do Parnaíba</a:t>
          </a:r>
          <a:endParaRPr lang="pt-BR"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8</xdr:col>
      <xdr:colOff>1063624</xdr:colOff>
      <xdr:row>42</xdr:row>
      <xdr:rowOff>47624</xdr:rowOff>
    </xdr:from>
    <xdr:to>
      <xdr:col>13</xdr:col>
      <xdr:colOff>2095499</xdr:colOff>
      <xdr:row>75</xdr:row>
      <xdr:rowOff>171939</xdr:rowOff>
    </xdr:to>
    <xdr:pic>
      <xdr:nvPicPr>
        <xdr:cNvPr id="7" name="Imagem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2"/>
        <a:stretch>
          <a:fillRect/>
        </a:stretch>
      </xdr:blipFill>
      <xdr:spPr>
        <a:xfrm>
          <a:off x="12322174" y="9220199"/>
          <a:ext cx="10556875" cy="6410815"/>
        </a:xfrm>
        <a:prstGeom prst="rect">
          <a:avLst/>
        </a:prstGeom>
      </xdr:spPr>
    </xdr:pic>
    <xdr:clientData/>
  </xdr:twoCellAnchor>
  <xdr:twoCellAnchor editAs="oneCell">
    <xdr:from>
      <xdr:col>9</xdr:col>
      <xdr:colOff>15874</xdr:colOff>
      <xdr:row>76</xdr:row>
      <xdr:rowOff>15874</xdr:rowOff>
    </xdr:from>
    <xdr:to>
      <xdr:col>13</xdr:col>
      <xdr:colOff>1962238</xdr:colOff>
      <xdr:row>96</xdr:row>
      <xdr:rowOff>95250</xdr:rowOff>
    </xdr:to>
    <xdr:pic>
      <xdr:nvPicPr>
        <xdr:cNvPr id="8" name="Imagem 7">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3"/>
        <a:stretch>
          <a:fillRect/>
        </a:stretch>
      </xdr:blipFill>
      <xdr:spPr>
        <a:xfrm>
          <a:off x="12712699" y="15665449"/>
          <a:ext cx="10033089" cy="3889376"/>
        </a:xfrm>
        <a:prstGeom prst="rect">
          <a:avLst/>
        </a:prstGeom>
      </xdr:spPr>
    </xdr:pic>
    <xdr:clientData/>
  </xdr:twoCellAnchor>
  <xdr:twoCellAnchor editAs="oneCell">
    <xdr:from>
      <xdr:col>1</xdr:col>
      <xdr:colOff>715818</xdr:colOff>
      <xdr:row>42</xdr:row>
      <xdr:rowOff>72158</xdr:rowOff>
    </xdr:from>
    <xdr:to>
      <xdr:col>6</xdr:col>
      <xdr:colOff>1842943</xdr:colOff>
      <xdr:row>96</xdr:row>
      <xdr:rowOff>52551</xdr:rowOff>
    </xdr:to>
    <xdr:pic>
      <xdr:nvPicPr>
        <xdr:cNvPr id="9" name="Imagem 8">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4"/>
        <a:stretch>
          <a:fillRect/>
        </a:stretch>
      </xdr:blipFill>
      <xdr:spPr>
        <a:xfrm>
          <a:off x="849168" y="9244733"/>
          <a:ext cx="8775700" cy="1026739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2905125</xdr:colOff>
          <xdr:row>33</xdr:row>
          <xdr:rowOff>200025</xdr:rowOff>
        </xdr:from>
        <xdr:to>
          <xdr:col>15</xdr:col>
          <xdr:colOff>2886075</xdr:colOff>
          <xdr:row>35</xdr:row>
          <xdr:rowOff>0</xdr:rowOff>
        </xdr:to>
        <xdr:sp macro="" textlink="">
          <xdr:nvSpPr>
            <xdr:cNvPr id="19457" name="Drop Down 1" descr="ESCOLHA A METODOLOGIA DE EXCLUSÃO A SER ADOTADA" hidden="1">
              <a:extLst>
                <a:ext uri="{63B3BB69-23CF-44E3-9099-C40C66FF867C}">
                  <a14:compatExt spid="_x0000_s19457"/>
                </a:ext>
                <a:ext uri="{FF2B5EF4-FFF2-40B4-BE49-F238E27FC236}">
                  <a16:creationId xmlns:a16="http://schemas.microsoft.com/office/drawing/2014/main" id="{00000000-0008-0000-0900-000001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13</xdr:col>
      <xdr:colOff>40822</xdr:colOff>
      <xdr:row>15</xdr:row>
      <xdr:rowOff>40821</xdr:rowOff>
    </xdr:from>
    <xdr:to>
      <xdr:col>13</xdr:col>
      <xdr:colOff>2598965</xdr:colOff>
      <xdr:row>23</xdr:row>
      <xdr:rowOff>13607</xdr:rowOff>
    </xdr:to>
    <xdr:sp macro="" textlink="">
      <xdr:nvSpPr>
        <xdr:cNvPr id="3" name="Seta: para a Direita 2">
          <a:extLst>
            <a:ext uri="{FF2B5EF4-FFF2-40B4-BE49-F238E27FC236}">
              <a16:creationId xmlns:a16="http://schemas.microsoft.com/office/drawing/2014/main" id="{00000000-0008-0000-0900-000003000000}"/>
            </a:ext>
          </a:extLst>
        </xdr:cNvPr>
        <xdr:cNvSpPr/>
      </xdr:nvSpPr>
      <xdr:spPr>
        <a:xfrm>
          <a:off x="20824372" y="3469821"/>
          <a:ext cx="2558143" cy="2344511"/>
        </a:xfrm>
        <a:prstGeom prst="rightArrow">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800" baseline="0">
              <a:solidFill>
                <a:sysClr val="windowText" lastClr="000000"/>
              </a:solidFill>
            </a:rPr>
            <a:t>Controle de metodologia</a:t>
          </a:r>
          <a:endParaRPr lang="pt-BR" sz="18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11</xdr:col>
          <xdr:colOff>66675</xdr:colOff>
          <xdr:row>34</xdr:row>
          <xdr:rowOff>104775</xdr:rowOff>
        </xdr:from>
        <xdr:to>
          <xdr:col>12</xdr:col>
          <xdr:colOff>0</xdr:colOff>
          <xdr:row>35</xdr:row>
          <xdr:rowOff>47625</xdr:rowOff>
        </xdr:to>
        <xdr:sp macro="" textlink="">
          <xdr:nvSpPr>
            <xdr:cNvPr id="19458" name="ComboBox1" hidden="1">
              <a:extLst>
                <a:ext uri="{63B3BB69-23CF-44E3-9099-C40C66FF867C}">
                  <a14:compatExt spid="_x0000_s19458"/>
                </a:ext>
                <a:ext uri="{FF2B5EF4-FFF2-40B4-BE49-F238E27FC236}">
                  <a16:creationId xmlns:a16="http://schemas.microsoft.com/office/drawing/2014/main" id="{00000000-0008-0000-0900-000002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oneCellAnchor>
    <xdr:from>
      <xdr:col>1</xdr:col>
      <xdr:colOff>0</xdr:colOff>
      <xdr:row>0</xdr:row>
      <xdr:rowOff>19050</xdr:rowOff>
    </xdr:from>
    <xdr:ext cx="1748165" cy="350520"/>
    <xdr:pic>
      <xdr:nvPicPr>
        <xdr:cNvPr id="5" name="Imagem 4">
          <a:extLst>
            <a:ext uri="{FF2B5EF4-FFF2-40B4-BE49-F238E27FC236}">
              <a16:creationId xmlns:a16="http://schemas.microsoft.com/office/drawing/2014/main" id="{00000000-0008-0000-09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9050"/>
          <a:ext cx="1748165" cy="350520"/>
        </a:xfrm>
        <a:prstGeom prst="rect">
          <a:avLst/>
        </a:prstGeom>
        <a:noFill/>
        <a:ln>
          <a:noFill/>
        </a:ln>
        <a:effectLst/>
      </xdr:spPr>
    </xdr:pic>
    <xdr:clientData/>
  </xdr:oneCellAnchor>
  <xdr:twoCellAnchor>
    <xdr:from>
      <xdr:col>2</xdr:col>
      <xdr:colOff>342900</xdr:colOff>
      <xdr:row>0</xdr:row>
      <xdr:rowOff>47625</xdr:rowOff>
    </xdr:from>
    <xdr:to>
      <xdr:col>4</xdr:col>
      <xdr:colOff>1162610</xdr:colOff>
      <xdr:row>0</xdr:row>
      <xdr:rowOff>360045</xdr:rowOff>
    </xdr:to>
    <xdr:sp macro="" textlink="">
      <xdr:nvSpPr>
        <xdr:cNvPr id="6" name="Text Box 1">
          <a:extLst>
            <a:ext uri="{FF2B5EF4-FFF2-40B4-BE49-F238E27FC236}">
              <a16:creationId xmlns:a16="http://schemas.microsoft.com/office/drawing/2014/main" id="{00000000-0008-0000-0900-000006000000}"/>
            </a:ext>
          </a:extLst>
        </xdr:cNvPr>
        <xdr:cNvSpPr txBox="1">
          <a:spLocks noChangeArrowheads="1"/>
        </xdr:cNvSpPr>
      </xdr:nvSpPr>
      <xdr:spPr bwMode="auto">
        <a:xfrm>
          <a:off x="2028825" y="47625"/>
          <a:ext cx="4343960" cy="31242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rot="0" vert="horz" wrap="square" lIns="0" tIns="0" rIns="0" bIns="0" anchor="t" anchorCtr="0">
          <a:noAutofit/>
        </a:bodyPr>
        <a:lstStyle/>
        <a:p>
          <a:pPr>
            <a:spcAft>
              <a:spcPts val="0"/>
            </a:spcAft>
          </a:pPr>
          <a:r>
            <a:rPr lang="pt-BR" sz="1050" b="1">
              <a:effectLst/>
              <a:latin typeface="Times New Roman" panose="02020603050405020304" pitchFamily="18" charset="0"/>
              <a:ea typeface="Times New Roman" panose="02020603050405020304" pitchFamily="18" charset="0"/>
            </a:rPr>
            <a:t>Ministério da Integração e do Desenvolvimento Regional - MIDR</a:t>
          </a:r>
          <a:endParaRPr lang="pt-BR" sz="1200">
            <a:effectLst/>
            <a:latin typeface="Times New Roman" panose="02020603050405020304" pitchFamily="18" charset="0"/>
            <a:ea typeface="Times New Roman" panose="02020603050405020304" pitchFamily="18" charset="0"/>
          </a:endParaRPr>
        </a:p>
        <a:p>
          <a:pPr>
            <a:spcAft>
              <a:spcPts val="0"/>
            </a:spcAft>
          </a:pPr>
          <a:r>
            <a:rPr lang="pt-BR" sz="1050" b="1">
              <a:effectLst/>
              <a:latin typeface="Times New Roman" panose="02020603050405020304" pitchFamily="18" charset="0"/>
              <a:ea typeface="Times New Roman" panose="02020603050405020304" pitchFamily="18" charset="0"/>
            </a:rPr>
            <a:t>Companhia de Desenvolvimento dos Vales do São Francisco e do Parnaíba</a:t>
          </a:r>
          <a:endParaRPr lang="pt-BR"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14</xdr:col>
      <xdr:colOff>0</xdr:colOff>
      <xdr:row>1</xdr:row>
      <xdr:rowOff>0</xdr:rowOff>
    </xdr:from>
    <xdr:to>
      <xdr:col>14</xdr:col>
      <xdr:colOff>304800</xdr:colOff>
      <xdr:row>2</xdr:row>
      <xdr:rowOff>114300</xdr:rowOff>
    </xdr:to>
    <xdr:sp macro="" textlink="">
      <xdr:nvSpPr>
        <xdr:cNvPr id="19459" name="banner-right">
          <a:extLst>
            <a:ext uri="{FF2B5EF4-FFF2-40B4-BE49-F238E27FC236}">
              <a16:creationId xmlns:a16="http://schemas.microsoft.com/office/drawing/2014/main" id="{00000000-0008-0000-0900-0000034C0000}"/>
            </a:ext>
          </a:extLst>
        </xdr:cNvPr>
        <xdr:cNvSpPr>
          <a:spLocks noChangeAspect="1" noChangeArrowheads="1"/>
        </xdr:cNvSpPr>
      </xdr:nvSpPr>
      <xdr:spPr bwMode="auto">
        <a:xfrm>
          <a:off x="23688675" y="495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314325</xdr:colOff>
      <xdr:row>1</xdr:row>
      <xdr:rowOff>0</xdr:rowOff>
    </xdr:from>
    <xdr:to>
      <xdr:col>14</xdr:col>
      <xdr:colOff>619125</xdr:colOff>
      <xdr:row>2</xdr:row>
      <xdr:rowOff>114300</xdr:rowOff>
    </xdr:to>
    <xdr:sp macro="" textlink="">
      <xdr:nvSpPr>
        <xdr:cNvPr id="19460" name="banner-left">
          <a:extLst>
            <a:ext uri="{FF2B5EF4-FFF2-40B4-BE49-F238E27FC236}">
              <a16:creationId xmlns:a16="http://schemas.microsoft.com/office/drawing/2014/main" id="{00000000-0008-0000-0900-0000044C0000}"/>
            </a:ext>
          </a:extLst>
        </xdr:cNvPr>
        <xdr:cNvSpPr>
          <a:spLocks noChangeAspect="1" noChangeArrowheads="1"/>
        </xdr:cNvSpPr>
      </xdr:nvSpPr>
      <xdr:spPr bwMode="auto">
        <a:xfrm>
          <a:off x="24003000" y="495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95250</xdr:colOff>
      <xdr:row>43</xdr:row>
      <xdr:rowOff>158750</xdr:rowOff>
    </xdr:from>
    <xdr:to>
      <xdr:col>9</xdr:col>
      <xdr:colOff>195250</xdr:colOff>
      <xdr:row>66</xdr:row>
      <xdr:rowOff>167726</xdr:rowOff>
    </xdr:to>
    <xdr:pic>
      <xdr:nvPicPr>
        <xdr:cNvPr id="2" name="Imagem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2"/>
        <a:stretch>
          <a:fillRect/>
        </a:stretch>
      </xdr:blipFill>
      <xdr:spPr>
        <a:xfrm>
          <a:off x="95250" y="9572625"/>
          <a:ext cx="12800000" cy="4390476"/>
        </a:xfrm>
        <a:prstGeom prst="rect">
          <a:avLst/>
        </a:prstGeom>
      </xdr:spPr>
    </xdr:pic>
    <xdr:clientData/>
  </xdr:twoCellAnchor>
  <xdr:twoCellAnchor editAs="oneCell">
    <xdr:from>
      <xdr:col>9</xdr:col>
      <xdr:colOff>682625</xdr:colOff>
      <xdr:row>42</xdr:row>
      <xdr:rowOff>174625</xdr:rowOff>
    </xdr:from>
    <xdr:to>
      <xdr:col>14</xdr:col>
      <xdr:colOff>1068553</xdr:colOff>
      <xdr:row>71</xdr:row>
      <xdr:rowOff>50125</xdr:rowOff>
    </xdr:to>
    <xdr:pic>
      <xdr:nvPicPr>
        <xdr:cNvPr id="4" name="Imagem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3"/>
        <a:stretch>
          <a:fillRect/>
        </a:stretch>
      </xdr:blipFill>
      <xdr:spPr>
        <a:xfrm>
          <a:off x="13382625" y="9398000"/>
          <a:ext cx="11371428" cy="5400000"/>
        </a:xfrm>
        <a:prstGeom prst="rect">
          <a:avLst/>
        </a:prstGeom>
      </xdr:spPr>
    </xdr:pic>
    <xdr:clientData/>
  </xdr:twoCellAnchor>
  <xdr:twoCellAnchor editAs="oneCell">
    <xdr:from>
      <xdr:col>0</xdr:col>
      <xdr:colOff>95250</xdr:colOff>
      <xdr:row>67</xdr:row>
      <xdr:rowOff>79375</xdr:rowOff>
    </xdr:from>
    <xdr:to>
      <xdr:col>9</xdr:col>
      <xdr:colOff>1042869</xdr:colOff>
      <xdr:row>104</xdr:row>
      <xdr:rowOff>107065</xdr:rowOff>
    </xdr:to>
    <xdr:pic>
      <xdr:nvPicPr>
        <xdr:cNvPr id="7" name="Imagem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4"/>
        <a:stretch>
          <a:fillRect/>
        </a:stretch>
      </xdr:blipFill>
      <xdr:spPr>
        <a:xfrm>
          <a:off x="95250" y="14065250"/>
          <a:ext cx="13647619" cy="707619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2905125</xdr:colOff>
          <xdr:row>33</xdr:row>
          <xdr:rowOff>200025</xdr:rowOff>
        </xdr:from>
        <xdr:to>
          <xdr:col>15</xdr:col>
          <xdr:colOff>2886075</xdr:colOff>
          <xdr:row>35</xdr:row>
          <xdr:rowOff>0</xdr:rowOff>
        </xdr:to>
        <xdr:sp macro="" textlink="">
          <xdr:nvSpPr>
            <xdr:cNvPr id="32769" name="Drop Down 1" descr="ESCOLHA A METODOLOGIA DE EXCLUSÃO A SER ADOTADA" hidden="1">
              <a:extLst>
                <a:ext uri="{63B3BB69-23CF-44E3-9099-C40C66FF867C}">
                  <a14:compatExt spid="_x0000_s32769"/>
                </a:ext>
                <a:ext uri="{FF2B5EF4-FFF2-40B4-BE49-F238E27FC236}">
                  <a16:creationId xmlns:a16="http://schemas.microsoft.com/office/drawing/2014/main" id="{00000000-0008-0000-0A00-000001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13</xdr:col>
      <xdr:colOff>40822</xdr:colOff>
      <xdr:row>15</xdr:row>
      <xdr:rowOff>40821</xdr:rowOff>
    </xdr:from>
    <xdr:to>
      <xdr:col>13</xdr:col>
      <xdr:colOff>2598965</xdr:colOff>
      <xdr:row>23</xdr:row>
      <xdr:rowOff>13607</xdr:rowOff>
    </xdr:to>
    <xdr:sp macro="" textlink="">
      <xdr:nvSpPr>
        <xdr:cNvPr id="3" name="Seta: para a Direita 2">
          <a:extLst>
            <a:ext uri="{FF2B5EF4-FFF2-40B4-BE49-F238E27FC236}">
              <a16:creationId xmlns:a16="http://schemas.microsoft.com/office/drawing/2014/main" id="{00000000-0008-0000-0A00-000003000000}"/>
            </a:ext>
          </a:extLst>
        </xdr:cNvPr>
        <xdr:cNvSpPr/>
      </xdr:nvSpPr>
      <xdr:spPr>
        <a:xfrm>
          <a:off x="20824372" y="3469821"/>
          <a:ext cx="2558143" cy="2344511"/>
        </a:xfrm>
        <a:prstGeom prst="rightArrow">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800" baseline="0">
              <a:solidFill>
                <a:sysClr val="windowText" lastClr="000000"/>
              </a:solidFill>
            </a:rPr>
            <a:t>Controle de metodologia</a:t>
          </a:r>
          <a:endParaRPr lang="pt-BR" sz="18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11</xdr:col>
          <xdr:colOff>66675</xdr:colOff>
          <xdr:row>34</xdr:row>
          <xdr:rowOff>104775</xdr:rowOff>
        </xdr:from>
        <xdr:to>
          <xdr:col>12</xdr:col>
          <xdr:colOff>0</xdr:colOff>
          <xdr:row>35</xdr:row>
          <xdr:rowOff>47625</xdr:rowOff>
        </xdr:to>
        <xdr:sp macro="" textlink="">
          <xdr:nvSpPr>
            <xdr:cNvPr id="32770" name="ComboBox1" hidden="1">
              <a:extLst>
                <a:ext uri="{63B3BB69-23CF-44E3-9099-C40C66FF867C}">
                  <a14:compatExt spid="_x0000_s32770"/>
                </a:ext>
                <a:ext uri="{FF2B5EF4-FFF2-40B4-BE49-F238E27FC236}">
                  <a16:creationId xmlns:a16="http://schemas.microsoft.com/office/drawing/2014/main" id="{00000000-0008-0000-0A00-0000028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oneCellAnchor>
    <xdr:from>
      <xdr:col>1</xdr:col>
      <xdr:colOff>0</xdr:colOff>
      <xdr:row>0</xdr:row>
      <xdr:rowOff>19050</xdr:rowOff>
    </xdr:from>
    <xdr:ext cx="1748165" cy="350520"/>
    <xdr:pic>
      <xdr:nvPicPr>
        <xdr:cNvPr id="5" name="Imagem 4">
          <a:extLst>
            <a:ext uri="{FF2B5EF4-FFF2-40B4-BE49-F238E27FC236}">
              <a16:creationId xmlns:a16="http://schemas.microsoft.com/office/drawing/2014/main" id="{00000000-0008-0000-0A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9050"/>
          <a:ext cx="1748165" cy="350520"/>
        </a:xfrm>
        <a:prstGeom prst="rect">
          <a:avLst/>
        </a:prstGeom>
        <a:noFill/>
        <a:ln>
          <a:noFill/>
        </a:ln>
        <a:effectLst/>
      </xdr:spPr>
    </xdr:pic>
    <xdr:clientData/>
  </xdr:oneCellAnchor>
  <xdr:twoCellAnchor>
    <xdr:from>
      <xdr:col>2</xdr:col>
      <xdr:colOff>342900</xdr:colOff>
      <xdr:row>0</xdr:row>
      <xdr:rowOff>47625</xdr:rowOff>
    </xdr:from>
    <xdr:to>
      <xdr:col>4</xdr:col>
      <xdr:colOff>1162610</xdr:colOff>
      <xdr:row>0</xdr:row>
      <xdr:rowOff>360045</xdr:rowOff>
    </xdr:to>
    <xdr:sp macro="" textlink="">
      <xdr:nvSpPr>
        <xdr:cNvPr id="6" name="Text Box 1">
          <a:extLst>
            <a:ext uri="{FF2B5EF4-FFF2-40B4-BE49-F238E27FC236}">
              <a16:creationId xmlns:a16="http://schemas.microsoft.com/office/drawing/2014/main" id="{00000000-0008-0000-0A00-000006000000}"/>
            </a:ext>
          </a:extLst>
        </xdr:cNvPr>
        <xdr:cNvSpPr txBox="1">
          <a:spLocks noChangeArrowheads="1"/>
        </xdr:cNvSpPr>
      </xdr:nvSpPr>
      <xdr:spPr bwMode="auto">
        <a:xfrm>
          <a:off x="2028825" y="47625"/>
          <a:ext cx="4343960" cy="31242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rot="0" vert="horz" wrap="square" lIns="0" tIns="0" rIns="0" bIns="0" anchor="t" anchorCtr="0">
          <a:noAutofit/>
        </a:bodyPr>
        <a:lstStyle/>
        <a:p>
          <a:pPr>
            <a:spcAft>
              <a:spcPts val="0"/>
            </a:spcAft>
          </a:pPr>
          <a:r>
            <a:rPr lang="pt-BR" sz="1050" b="1">
              <a:effectLst/>
              <a:latin typeface="Times New Roman" panose="02020603050405020304" pitchFamily="18" charset="0"/>
              <a:ea typeface="Times New Roman" panose="02020603050405020304" pitchFamily="18" charset="0"/>
            </a:rPr>
            <a:t>Ministério da Integração e do Desenvolvimento Regional - MIDR</a:t>
          </a:r>
          <a:endParaRPr lang="pt-BR" sz="1200">
            <a:effectLst/>
            <a:latin typeface="Times New Roman" panose="02020603050405020304" pitchFamily="18" charset="0"/>
            <a:ea typeface="Times New Roman" panose="02020603050405020304" pitchFamily="18" charset="0"/>
          </a:endParaRPr>
        </a:p>
        <a:p>
          <a:pPr>
            <a:spcAft>
              <a:spcPts val="0"/>
            </a:spcAft>
          </a:pPr>
          <a:r>
            <a:rPr lang="pt-BR" sz="1050" b="1">
              <a:effectLst/>
              <a:latin typeface="Times New Roman" panose="02020603050405020304" pitchFamily="18" charset="0"/>
              <a:ea typeface="Times New Roman" panose="02020603050405020304" pitchFamily="18" charset="0"/>
            </a:rPr>
            <a:t>Companhia de Desenvolvimento dos Vales do São Francisco e do Parnaíba</a:t>
          </a:r>
          <a:endParaRPr lang="pt-BR"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0</xdr:col>
      <xdr:colOff>0</xdr:colOff>
      <xdr:row>45</xdr:row>
      <xdr:rowOff>142875</xdr:rowOff>
    </xdr:from>
    <xdr:to>
      <xdr:col>7</xdr:col>
      <xdr:colOff>1128905</xdr:colOff>
      <xdr:row>72</xdr:row>
      <xdr:rowOff>151756</xdr:rowOff>
    </xdr:to>
    <xdr:pic>
      <xdr:nvPicPr>
        <xdr:cNvPr id="2" name="Imagem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2"/>
        <a:stretch>
          <a:fillRect/>
        </a:stretch>
      </xdr:blipFill>
      <xdr:spPr>
        <a:xfrm>
          <a:off x="0" y="9937750"/>
          <a:ext cx="11161905" cy="5152381"/>
        </a:xfrm>
        <a:prstGeom prst="rect">
          <a:avLst/>
        </a:prstGeom>
      </xdr:spPr>
    </xdr:pic>
    <xdr:clientData/>
  </xdr:twoCellAnchor>
  <xdr:twoCellAnchor editAs="oneCell">
    <xdr:from>
      <xdr:col>8</xdr:col>
      <xdr:colOff>63500</xdr:colOff>
      <xdr:row>40</xdr:row>
      <xdr:rowOff>127000</xdr:rowOff>
    </xdr:from>
    <xdr:to>
      <xdr:col>13</xdr:col>
      <xdr:colOff>2662309</xdr:colOff>
      <xdr:row>68</xdr:row>
      <xdr:rowOff>126333</xdr:rowOff>
    </xdr:to>
    <xdr:pic>
      <xdr:nvPicPr>
        <xdr:cNvPr id="4" name="Imagem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a:stretch>
          <a:fillRect/>
        </a:stretch>
      </xdr:blipFill>
      <xdr:spPr>
        <a:xfrm>
          <a:off x="11318875" y="8969375"/>
          <a:ext cx="12123809" cy="5333333"/>
        </a:xfrm>
        <a:prstGeom prst="rect">
          <a:avLst/>
        </a:prstGeom>
      </xdr:spPr>
    </xdr:pic>
    <xdr:clientData/>
  </xdr:twoCellAnchor>
  <xdr:twoCellAnchor editAs="oneCell">
    <xdr:from>
      <xdr:col>14</xdr:col>
      <xdr:colOff>158750</xdr:colOff>
      <xdr:row>45</xdr:row>
      <xdr:rowOff>47625</xdr:rowOff>
    </xdr:from>
    <xdr:to>
      <xdr:col>15</xdr:col>
      <xdr:colOff>1301244</xdr:colOff>
      <xdr:row>74</xdr:row>
      <xdr:rowOff>132649</xdr:rowOff>
    </xdr:to>
    <xdr:pic>
      <xdr:nvPicPr>
        <xdr:cNvPr id="7" name="Imagem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stretch>
          <a:fillRect/>
        </a:stretch>
      </xdr:blipFill>
      <xdr:spPr>
        <a:xfrm>
          <a:off x="23844250" y="9842500"/>
          <a:ext cx="4047619" cy="560952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2905125</xdr:colOff>
          <xdr:row>33</xdr:row>
          <xdr:rowOff>200025</xdr:rowOff>
        </xdr:from>
        <xdr:to>
          <xdr:col>15</xdr:col>
          <xdr:colOff>2886075</xdr:colOff>
          <xdr:row>35</xdr:row>
          <xdr:rowOff>0</xdr:rowOff>
        </xdr:to>
        <xdr:sp macro="" textlink="">
          <xdr:nvSpPr>
            <xdr:cNvPr id="14337" name="Drop Down 1" descr="ESCOLHA A METODOLOGIA DE EXCLUSÃO A SER ADOTADA" hidden="1">
              <a:extLst>
                <a:ext uri="{63B3BB69-23CF-44E3-9099-C40C66FF867C}">
                  <a14:compatExt spid="_x0000_s14337"/>
                </a:ext>
                <a:ext uri="{FF2B5EF4-FFF2-40B4-BE49-F238E27FC236}">
                  <a16:creationId xmlns:a16="http://schemas.microsoft.com/office/drawing/2014/main" id="{00000000-0008-0000-0B00-000001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13</xdr:col>
      <xdr:colOff>40822</xdr:colOff>
      <xdr:row>15</xdr:row>
      <xdr:rowOff>40821</xdr:rowOff>
    </xdr:from>
    <xdr:to>
      <xdr:col>13</xdr:col>
      <xdr:colOff>2598965</xdr:colOff>
      <xdr:row>23</xdr:row>
      <xdr:rowOff>13607</xdr:rowOff>
    </xdr:to>
    <xdr:sp macro="" textlink="">
      <xdr:nvSpPr>
        <xdr:cNvPr id="3" name="Seta: para a Direita 2">
          <a:extLst>
            <a:ext uri="{FF2B5EF4-FFF2-40B4-BE49-F238E27FC236}">
              <a16:creationId xmlns:a16="http://schemas.microsoft.com/office/drawing/2014/main" id="{00000000-0008-0000-0B00-000003000000}"/>
            </a:ext>
          </a:extLst>
        </xdr:cNvPr>
        <xdr:cNvSpPr/>
      </xdr:nvSpPr>
      <xdr:spPr>
        <a:xfrm>
          <a:off x="11928022" y="2898321"/>
          <a:ext cx="872218" cy="1496786"/>
        </a:xfrm>
        <a:prstGeom prst="rightArrow">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BR" sz="1800" baseline="0">
              <a:solidFill>
                <a:sysClr val="windowText" lastClr="000000"/>
              </a:solidFill>
            </a:rPr>
            <a:t>Controle de metodologia</a:t>
          </a:r>
          <a:endParaRPr lang="pt-BR" sz="18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11</xdr:col>
          <xdr:colOff>66675</xdr:colOff>
          <xdr:row>34</xdr:row>
          <xdr:rowOff>104775</xdr:rowOff>
        </xdr:from>
        <xdr:to>
          <xdr:col>12</xdr:col>
          <xdr:colOff>0</xdr:colOff>
          <xdr:row>35</xdr:row>
          <xdr:rowOff>47625</xdr:rowOff>
        </xdr:to>
        <xdr:sp macro="" textlink="">
          <xdr:nvSpPr>
            <xdr:cNvPr id="14338" name="ComboBox1" hidden="1">
              <a:extLst>
                <a:ext uri="{63B3BB69-23CF-44E3-9099-C40C66FF867C}">
                  <a14:compatExt spid="_x0000_s14338"/>
                </a:ext>
                <a:ext uri="{FF2B5EF4-FFF2-40B4-BE49-F238E27FC236}">
                  <a16:creationId xmlns:a16="http://schemas.microsoft.com/office/drawing/2014/main" id="{00000000-0008-0000-0B00-000002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oneCellAnchor>
    <xdr:from>
      <xdr:col>1</xdr:col>
      <xdr:colOff>0</xdr:colOff>
      <xdr:row>0</xdr:row>
      <xdr:rowOff>19050</xdr:rowOff>
    </xdr:from>
    <xdr:ext cx="1748165" cy="350520"/>
    <xdr:pic>
      <xdr:nvPicPr>
        <xdr:cNvPr id="5" name="Imagem 4">
          <a:extLst>
            <a:ext uri="{FF2B5EF4-FFF2-40B4-BE49-F238E27FC236}">
              <a16:creationId xmlns:a16="http://schemas.microsoft.com/office/drawing/2014/main" id="{00000000-0008-0000-0B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400" y="19050"/>
          <a:ext cx="1748165" cy="350520"/>
        </a:xfrm>
        <a:prstGeom prst="rect">
          <a:avLst/>
        </a:prstGeom>
        <a:noFill/>
        <a:ln>
          <a:noFill/>
        </a:ln>
        <a:effectLst/>
      </xdr:spPr>
    </xdr:pic>
    <xdr:clientData/>
  </xdr:oneCellAnchor>
  <xdr:twoCellAnchor>
    <xdr:from>
      <xdr:col>2</xdr:col>
      <xdr:colOff>342900</xdr:colOff>
      <xdr:row>0</xdr:row>
      <xdr:rowOff>47625</xdr:rowOff>
    </xdr:from>
    <xdr:to>
      <xdr:col>4</xdr:col>
      <xdr:colOff>1162610</xdr:colOff>
      <xdr:row>0</xdr:row>
      <xdr:rowOff>360045</xdr:rowOff>
    </xdr:to>
    <xdr:sp macro="" textlink="">
      <xdr:nvSpPr>
        <xdr:cNvPr id="6" name="Text Box 1">
          <a:extLst>
            <a:ext uri="{FF2B5EF4-FFF2-40B4-BE49-F238E27FC236}">
              <a16:creationId xmlns:a16="http://schemas.microsoft.com/office/drawing/2014/main" id="{00000000-0008-0000-0B00-000006000000}"/>
            </a:ext>
          </a:extLst>
        </xdr:cNvPr>
        <xdr:cNvSpPr txBox="1">
          <a:spLocks noChangeArrowheads="1"/>
        </xdr:cNvSpPr>
      </xdr:nvSpPr>
      <xdr:spPr bwMode="auto">
        <a:xfrm>
          <a:off x="2171700" y="47625"/>
          <a:ext cx="2400860" cy="14097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rot="0" vert="horz" wrap="square" lIns="0" tIns="0" rIns="0" bIns="0" anchor="t" anchorCtr="0">
          <a:noAutofit/>
        </a:bodyPr>
        <a:lstStyle/>
        <a:p>
          <a:pPr>
            <a:spcAft>
              <a:spcPts val="0"/>
            </a:spcAft>
          </a:pPr>
          <a:r>
            <a:rPr lang="pt-BR" sz="1050" b="1">
              <a:effectLst/>
              <a:latin typeface="Times New Roman" panose="02020603050405020304" pitchFamily="18" charset="0"/>
              <a:ea typeface="Times New Roman" panose="02020603050405020304" pitchFamily="18" charset="0"/>
            </a:rPr>
            <a:t>Ministério da Integração e do Desenvolvimento Regional - MIDR</a:t>
          </a:r>
          <a:endParaRPr lang="pt-BR" sz="1200">
            <a:effectLst/>
            <a:latin typeface="Times New Roman" panose="02020603050405020304" pitchFamily="18" charset="0"/>
            <a:ea typeface="Times New Roman" panose="02020603050405020304" pitchFamily="18" charset="0"/>
          </a:endParaRPr>
        </a:p>
        <a:p>
          <a:pPr>
            <a:spcAft>
              <a:spcPts val="0"/>
            </a:spcAft>
          </a:pPr>
          <a:r>
            <a:rPr lang="pt-BR" sz="1050" b="1">
              <a:effectLst/>
              <a:latin typeface="Times New Roman" panose="02020603050405020304" pitchFamily="18" charset="0"/>
              <a:ea typeface="Times New Roman" panose="02020603050405020304" pitchFamily="18" charset="0"/>
            </a:rPr>
            <a:t>Companhia de Desenvolvimento dos Vales do São Francisco e do Parnaíba</a:t>
          </a:r>
          <a:endParaRPr lang="pt-BR"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0</xdr:col>
      <xdr:colOff>0</xdr:colOff>
      <xdr:row>43</xdr:row>
      <xdr:rowOff>158750</xdr:rowOff>
    </xdr:from>
    <xdr:to>
      <xdr:col>8</xdr:col>
      <xdr:colOff>1287482</xdr:colOff>
      <xdr:row>73</xdr:row>
      <xdr:rowOff>148512</xdr:rowOff>
    </xdr:to>
    <xdr:pic>
      <xdr:nvPicPr>
        <xdr:cNvPr id="2" name="Imagem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2"/>
        <a:stretch>
          <a:fillRect/>
        </a:stretch>
      </xdr:blipFill>
      <xdr:spPr>
        <a:xfrm>
          <a:off x="0" y="9572625"/>
          <a:ext cx="12542857" cy="5704762"/>
        </a:xfrm>
        <a:prstGeom prst="rect">
          <a:avLst/>
        </a:prstGeom>
      </xdr:spPr>
    </xdr:pic>
    <xdr:clientData/>
  </xdr:twoCellAnchor>
  <xdr:twoCellAnchor editAs="oneCell">
    <xdr:from>
      <xdr:col>9</xdr:col>
      <xdr:colOff>0</xdr:colOff>
      <xdr:row>47</xdr:row>
      <xdr:rowOff>127000</xdr:rowOff>
    </xdr:from>
    <xdr:to>
      <xdr:col>12</xdr:col>
      <xdr:colOff>46661</xdr:colOff>
      <xdr:row>82</xdr:row>
      <xdr:rowOff>154738</xdr:rowOff>
    </xdr:to>
    <xdr:pic>
      <xdr:nvPicPr>
        <xdr:cNvPr id="4" name="Imagem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3"/>
        <a:stretch>
          <a:fillRect/>
        </a:stretch>
      </xdr:blipFill>
      <xdr:spPr>
        <a:xfrm>
          <a:off x="12700000" y="10302875"/>
          <a:ext cx="7714286" cy="6695238"/>
        </a:xfrm>
        <a:prstGeom prst="rect">
          <a:avLst/>
        </a:prstGeom>
      </xdr:spPr>
    </xdr:pic>
    <xdr:clientData/>
  </xdr:twoCellAnchor>
  <xdr:twoCellAnchor editAs="oneCell">
    <xdr:from>
      <xdr:col>13</xdr:col>
      <xdr:colOff>0</xdr:colOff>
      <xdr:row>47</xdr:row>
      <xdr:rowOff>0</xdr:rowOff>
    </xdr:from>
    <xdr:to>
      <xdr:col>14</xdr:col>
      <xdr:colOff>2542494</xdr:colOff>
      <xdr:row>68</xdr:row>
      <xdr:rowOff>104262</xdr:rowOff>
    </xdr:to>
    <xdr:pic>
      <xdr:nvPicPr>
        <xdr:cNvPr id="7" name="Imagem 6">
          <a:extLst>
            <a:ext uri="{FF2B5EF4-FFF2-40B4-BE49-F238E27FC236}">
              <a16:creationId xmlns:a16="http://schemas.microsoft.com/office/drawing/2014/main" id="{00000000-0008-0000-0B00-000007000000}"/>
            </a:ext>
          </a:extLst>
        </xdr:cNvPr>
        <xdr:cNvPicPr>
          <a:picLocks noChangeAspect="1"/>
        </xdr:cNvPicPr>
      </xdr:nvPicPr>
      <xdr:blipFill>
        <a:blip xmlns:r="http://schemas.openxmlformats.org/officeDocument/2006/relationships" r:embed="rId4"/>
        <a:stretch>
          <a:fillRect/>
        </a:stretch>
      </xdr:blipFill>
      <xdr:spPr>
        <a:xfrm>
          <a:off x="20780375" y="10175875"/>
          <a:ext cx="5447619" cy="410476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absolute">
    <xdr:from>
      <xdr:col>1</xdr:col>
      <xdr:colOff>247650</xdr:colOff>
      <xdr:row>1</xdr:row>
      <xdr:rowOff>304800</xdr:rowOff>
    </xdr:from>
    <xdr:to>
      <xdr:col>2</xdr:col>
      <xdr:colOff>1021080</xdr:colOff>
      <xdr:row>2</xdr:row>
      <xdr:rowOff>259715</xdr:rowOff>
    </xdr:to>
    <xdr:pic>
      <xdr:nvPicPr>
        <xdr:cNvPr id="2" name="Picture 11_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a:stretch>
          <a:fillRect/>
        </a:stretch>
      </xdr:blipFill>
      <xdr:spPr>
        <a:xfrm>
          <a:off x="695325" y="457200"/>
          <a:ext cx="1792605" cy="488315"/>
        </a:xfrm>
        <a:prstGeom prst="rect">
          <a:avLst/>
        </a:prstGeom>
        <a:ln w="0">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218440</xdr:colOff>
      <xdr:row>0</xdr:row>
      <xdr:rowOff>368300</xdr:rowOff>
    </xdr:from>
    <xdr:to>
      <xdr:col>1</xdr:col>
      <xdr:colOff>3168015</xdr:colOff>
      <xdr:row>1</xdr:row>
      <xdr:rowOff>516255</xdr:rowOff>
    </xdr:to>
    <xdr:pic>
      <xdr:nvPicPr>
        <xdr:cNvPr id="2" name="Picture 11_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a:stretch>
          <a:fillRect/>
        </a:stretch>
      </xdr:blipFill>
      <xdr:spPr>
        <a:xfrm>
          <a:off x="218440" y="368300"/>
          <a:ext cx="3778250" cy="1062355"/>
        </a:xfrm>
        <a:prstGeom prst="rect">
          <a:avLst/>
        </a:prstGeom>
        <a:ln w="0">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mobr-proj02\Fisc%20Obras\Users\mirianb.ADMIN\AppData\Local\Microsoft\Windows\Temporary%20Internet%20Files\Content.IE5\T40VG4I2\Configura&#231;&#245;es%20locais\Temporary%20Internet%20Files\Content.IE5\0K7736ZY\BDI%20(EDITAL%20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p\programas\PATO%20-%20BR%20-%20425%20aditiv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nceiro\c\Meus%20documentos\Obras%20da%20Construtora%20Visor\Or&#231;amentos\Ds32\Meus%20documentos\Outros\Meus%20documentos%20Visor\Prefeituras\Pref%20Mun%20Campo%20Belo\Museu%20Campo%20Belo\Planilha%20Museu%20Revis&#227;o%20Mai-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RIVE\Users\Ernani%20J.%20Santos\Desktop\CODEVASF\TRABALHO\GERENCIA%20CUSTOS\2023\01_Construcao11SR\M%20C&#225;lculo%20e%20Planilha%20-%20Santana%20-%2025%20Ruas%20-%2020-10-22%20-%20Rev%2003%20-%20Ajustada%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Ernani%20J.%20Santos\Desktop\CODEVASF\TRABALHO\GERENCIA%20CUSTOS\2023\01_Construcao11SR\M%20C&#225;lculo%20e%20Planilha%20-%20Santana%20-%2025%20Ruas%20-%2020-10-22%20-%20Rev%2003%20-%20Ajustada%20(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B:\PATO%20-%20BR%20-%20425%20aditiv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TERCOM%2032&#170;%20M.P%20AGO-07%20-%20ISAIASREV.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JAILTON/PROJETEC/PONTAL%20-%20Parcelamento/Dado%20de%20Entrada/Projeto_Executivo/AreaNorte/Volume%201%20-%20Relatorio%20Final%20de%20Projeto/Quantitativos/Orcamento%20PN%2020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Tec_1\tec1\ARQ\SOLOTEC\BR-476\VIGA\ANALISE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rs7734nt001\Public\Documents%20and%20Settings\reginac\Meus%20documentos\Regina\PNAFM\analise%20documentos%20pnafm\Fundo_rotativo\Mov_Fin_Projeto_PNAFM_Passo%20Fundo_2008\Mov_Fin_Projeto_PNAFM_Passo%20Fundo_01_08_200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RIVE\ad.gct\2025\1-%20PROCESSOS\02012%20-%2059513.000115-2025-26%20-%20Constru&#227;o%20Unidade%20Descentralizada%2011&#170;%20-%20Guilherme\PLANILHACOMPLETA_Construcao_11SRATUALIZADO2023%20(4).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0.101.7.10\Servidor\Documents%20and%20Settings\C%20arlos%20%20Machado\My%20Documents\Disco%201\BR-262-MS(3)\Anexos%20PGQ.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idor\servidor\0798\TECNICO\TEACOMP\LOTE06\P09\P10\RELAT61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CMM\Downloads\Users\CMM\Downloads\Tec_1\tec1\ARQ\SOLOTEC\BR-476\VIGA\ANALISE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RIVE\Users\CMM\Downloads\Users\CMM\Downloads\Tec_1\tec1\ARQ\SOLOTEC\BR-476\VIGA\ANALISE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gito\c\Meus%20documentos\Projetos\6&#186;%20DRF\C%20378%20%20BR%20040%20Paraopeba\AnteProjeto\Volume%202\Terraplenagem\C378%20Distribuicao%20de%20Massas%20Lote%2002%20-%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rvengefix\engefix\Meus%20documentos\Documentos_Empresa\Modelo_Or&#231;amento_Armand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ervidor\servidor\Meus%20Documentos\FV-DNER.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esenho_02\d\Meus%20documentos\Rog&#233;rio\Toronto\Licita&#231;&#245;es\Calha%20do%20Madeira\Interior\Compos.Sistema%20Vi&#225;rio\PavimManaus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Meus%20documentos\Rog&#233;rio\Toronto\Licita&#231;&#245;es\Calha%20do%20Madeira\Interior\Compos.Sistema%20Vi&#225;rio\PavimManaus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RIVE\Meus%20documentos\Rog&#233;rio\Toronto\Licita&#231;&#245;es\Calha%20do%20Madeira\Interior\Compos.Sistema%20Vi&#225;rio\PavimManaus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CMM\Downloads\Users\CMM\Downloads\Meus%20documentos\Rog&#233;rio\Toronto\Licita&#231;&#245;es\Calha%20do%20Madeira\Interior\Compos.Sistema%20Vi&#225;rio\PavimManaus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RIVE\Users\CMM\Downloads\Users\CMM\Downloads\Meus%20documentos\Rog&#233;rio\Toronto\Licita&#231;&#245;es\Calha%20do%20Madeira\Interior\Compos.Sistema%20Vi&#225;rio\PavimManaus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esenho_02\d\WINDOWS\TEMP\Interior\Compos.Sistema%20Vi&#225;rio\PavimManaus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WINDOWS\TEMP\Interior\Compos.Sistema%20Vi&#225;rio\PavimManaus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RIVE\WINDOWS\TEMP\Interior\Compos.Sistema%20Vi&#225;rio\PavimManaus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CMM\Downloads\Users\CMM\Downloads\WINDOWS\TEMP\Interior\Compos.Sistema%20Vi&#225;rio\PavimManaus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RIVE\Users\CMM\Downloads\Users\CMM\Downloads\WINDOWS\TEMP\Interior\Compos.Sistema%20Vi&#225;rio\PavimManaus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server\Users\mirianb.ADMIN\AppData\Local\Microsoft\Windows\Temporary%20Internet%20Files\Content.IE5\T40VG4I2\Configura&#231;&#245;es%20locais\Temporary%20Internet%20Files\Content.IE5\0K7736ZY\BDI%20(EDITAL%202)"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Jaguaribe\c\TEMP\Fabio\Campanario_agua\Campanario\Agua\Volume4e5\Memorial-Orcamneto\Orc_Automacao%20agua.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Servidor\projetos\Projeto%20Alvorada\Projeto%20B&#225;sico%20Croat&#225;\&#193;gua\quadros\Orca_Esgoto_Col&#244;nia%202a%20ETAPA.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OTESE031\Usuarios\DOC\Micro_ASHFORD\PLANILHAS%202001%20(TUDO)\PROJETO%20ALVORADA%202\ALVORADA%20COMPLETO\E.E%20E.F.M.%20Napole&#227;o%20A.%20N&#243;brega%20-%20S.%20Mamede.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infra-fisc03\FISC_OBRAS\Users\rayannec\OneDrive\PREFEITURA%20DE%20MONTES%20CLAROS\PREFEITURA%20%202021\MERCADO%20REFORMA\MERCADO%202021\PLANILHA%20VF%2001072021\PLANILHA_MULTIPLA_MERCADO%2001072021\Refer&#234;ncia%2003-202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7&#170;%20MP%20II%20(Setembroo%202010).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RIVE\7&#170;%20MP%20II%20(Setembroo%20201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F%20L%20&#193;%20V%20I%20O\OR&#199;AMENTOS\ANEL%20RIO%20-%20CONS&#211;RCIO\OR&#199;.%20REVIS&#195;O%203\Pre&#231;os.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Documents%20and%20Settings\marjorie.viegas\Meus%20documentos\Pre&#231;os\Convers&#227;o"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RIVE\Documents%20and%20Settings\marjorie.viegas\Meus%20documentos\Pre&#231;os\Convers&#227;o"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EMPRESAS\ENPA\RONDONIA\OBRA_31\Edital%20034\real\Qtd_34.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RIVE\EMPRESAS\ENPA\RONDONIA\OBRA_31\Edital%20034\real\Qtd_3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Users\luis.lima\Documents\LUIS\CONTRATO%20BLOQUETES%201717%20-%20NOVO\ADITIVO%20CONTRATUAL\C.U.%20LOT"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RIVE\Users\luis.lima\Documents\LUIS\CONTRATO%20BLOQUETES%201717%20-%20NOVO\ADITIVO%20CONTRATUAL\C.U.%20LOT"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Servidor\projetos\Projeto%20Alvorada\Projeto%20B&#225;sico%20Croat&#225;\&#193;gua\Quantitativos\Or&#231;amento%20&#193;gua%20Croat&#225;.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Deit\Dept_2007\CONV&#202;NIOS_2007\CONV&#202;NIO%20TT-109%20CONSERVA%20BR-174\AM%20RR%20X%20VILA%20DO%20EQUADOR\PATO%20DE%20ETAPA\PATO%20BR-174%20-%20RESERVA%2012-01-2009%20-%20pato%20inicial.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RIVE\Deit\Dept_2007\CONV&#202;NIOS_2007\CONV&#202;NIO%20TT-109%20CONSERVA%20BR-174\AM%20RR%20X%20VILA%20DO%20EQUADOR\PATO%20DE%20ETAPA\PATO%20BR-174%20-%20RESERVA%2012-01-2009%20-%20pato%20inicial.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Users\CMM\Downloads\Users\CMM\Downloads\Deit\Dept_2007\CONV&#202;NIOS_2007\CONV&#202;NIO%20TT-109%20CONSERVA%20BR-174\AM%20RR%20X%20VILA%20DO%20EQUADOR\PATO%20DE%20ETAPA\PATO%20BR-174%20-%20RESERVA%2012-01-2009%20-%20pato%20inici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RIVE\Users\CMM\Downloads\Users\CMM\Downloads\Deit\Dept_2007\CONV&#202;NIOS_2007\CONV&#202;NIO%20TT-109%20CONSERVA%20BR-174\AM%20RR%20X%20VILA%20DO%20EQUADOR\PATO%20DE%20ETAPA\PATO%20BR-174%20-%20RESERVA%2012-01-2009%20-%20pato%20inicial.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CMM\Downloads\Users\CMM\Downloads\C.M.M\UT.01.10.06\ALTERA&#199;&#213;ES%20DE%20QUANTITATIVOS\2&#170;%20ALTERA&#199;&#195;O%20DE%20QUANTITATIVO%20COM%20REFLEXO%20FINANCEIRO%20E%20ADITIVO%20DE%20VALOR-UT.01.10.06.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DRIVE\Users\CMM\Downloads\Users\CMM\Downloads\C.M.M\UT.01.10.06\ALTERA&#199;&#213;ES%20DE%20QUANTITATIVOS\2&#170;%20ALTERA&#199;&#195;O%20DE%20QUANTITATIVO%20COM%20REFLEXO%20FINANCEIRO%20E%20ADITIVO%20DE%20VALOR-UT.01.10.06.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Engenharia01\D-eng01\Meus%20documentos_Eng%201D\PREFEITURAS%20MUNICIPAIS%20ENG.%201\Joao%20Pessoa\JO&#195;O%20PESSOA%202005\Al&#231;a%20Beira%20Rio_2004\relat&#243;rio\Der\DER\PB008norte\Pb008n-RelFinal01\Pb008n-RelFinal01-Dimens&amp;ComparaPavim.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Users\luis.lima\Documents\LUIS\CONTRATO%20BLOQUETES%201717%20-%20NOVO\ADITIVO%20CONTRATUAL\C.B"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RIVE\Users\luis.lima\Documents\LUIS\CONTRATO%20BLOQUETES%201717%20-%20NOVO\ADITIVO%20CONTRATUAL\C.B"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Users\luis.lima\Documents\LUIS\CONTRATO%20BLOQUETES%201717%20-%20NOVO\ADITIVO%20CONTRATUAL\LinkExternoRecuperado1"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RIVE\Users\luis.lima\Documents\LUIS\CONTRATO%20BLOQUETES%201717%20-%20NOVO\ADITIVO%20CONTRATUAL\LinkExternoRecuperado1"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infra-fisc03\FISC_OBRAS\Users\rayannec\AppData\Roaming\Microsoft\Excel\PLANILHA%20M&#218;LTIPLA%20MERCADO%2001072021.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esenho_02\d\Documents%20and%20Settings\Ricardo\Meus%20documentos\Manaus\BR%20319%202005\Planilha%20Br%20319%202005.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Ricardo\Meus%20documentos\Manaus\BR%20319%202005\Planilha%20Br%20319%202005.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DRIVE\Documents%20and%20Settings\Ricardo\Meus%20documentos\Manaus\BR%20319%202005\Planilha%20Br%20319%202005.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Users\CMM\Downloads\Users\CMM\Downloads\Ricardo\Meus%20documentos\Manaus\BR%20319%202005\Planilha%20Br%20319%202005.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DRIVE\Users\CMM\Downloads\Users\CMM\Downloads\Ricardo\Meus%20documentos\Manaus\BR%20319%202005\Planilha%20Br%20319%202005.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OTESE031\Usuarios\DOC\Micro_ASHFORD\PLANILHAS%202001%20(TUDO)\PROJETO%20ALVORADA%202\ALVORADA%20COMPLETO\E.E%20E.F.M.%20de%20Alcantil%20-%20Alcantil.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D:\Users\mirianb.ADMIN\AppData\Local\Microsoft\Windows\Temporary%20Internet%20Files\Content.IE5\T40VG4I2\Configura&#231;&#245;es%20locais\Temporary%20Internet%20Files\Content.IE5\0K7736ZY\BDI%20(EDITAL%202)"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infra-fisc03\FISC_OBRAS\Users\mirianb.ADMIN\AppData\Local\Microsoft\Windows\Temporary%20Internet%20Files\Content.IE5\T40VG4I2\Configura&#231;&#245;es%20locais\Temporary%20Internet%20Files\Content.IE5\0K7736ZY\BDI%20(EDITAL%202)"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RIVE\Documents%20and%20Settings\priscila.melo\Desktop\Pasta2.xlsx"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Documents%20and%20Settings\priscila.melo\Desktop\Pasta2.xlsx"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rs7734nt001\Public\Financiamentos\BID%20-%20PNAFM%20-%20FP%20111\_PASSO%20FUNDO\_SIGFIN_2.2_Passo%20Fundo_31-08-2012.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Documents%20and%20Settings\C%20arlos%20%20Machado\My%20Documents\Disco%201\BR-262-MS(3)\Anexos%20PGQ.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DRIVE\Documents%20and%20Settings\C%20arlos%20%20Machado\My%20Documents\Disco%201\BR-262-MS(3)\Anexos%20PGQ.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DEPT-2009\CONVENIO%202009\RESTAURA&#199;&#195;O%20BR%20174\LOTE%201.3%20-%20TC%20864-2009\1&#170;%20adequa&#231;&#227;o%2025%2010%202011\Documents%20and%20Settings\GERALDO\Desktop\PLANEJAMENTO%20ATUAL\medi&#231;&#227;o%2011%20_21.02.11.xlsx"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DRIVE\DEPT-2009\CONVENIO%202009\RESTAURA&#199;&#195;O%20BR%20174\LOTE%201.3%20-%20TC%20864-2009\1&#170;%20adequa&#231;&#227;o%2025%2010%202011\Documents%20and%20Settings\GERALDO\Desktop\PLANEJAMENTO%20ATUAL\medi&#231;&#227;o%2011%20_21.02.11.xlsx"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DRIVE\Users\luis.lima\Downloads\PADR&#195;O%20MUNICIPAL-Rev.00\PADR&#195;O%20MUNICIPAL-Rev.00\ORC.LICIT_OBRA_REV_RESPONS&#193;VEL.xlsx"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192.168.0.180\Tecnico\Condominios\&#212;mega\Residencial%20Manac&#225;\Material%20CAIXA\Res.%20Manac&#225;%20Planilhas%20Caixa_13.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C:\MACAP&#193;%202020%20-%202021\MACAP&#193;%20-%20AP\2022%20-%20OBRAS\OBRAS\CODEVASF%20-%20PAV.%20EM%20BLOQUETE\DOC.%20DA%20LICITA&#199;&#195;O\PROPOSTA\ITEM2%20-%20(%20PLANILHA%20APRESENTA&#199;&#195;O%20E%20CRONOGRAMA%20REFORMULADA).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DRIVE\MACAP&#193;%202020%20-%202021\MACAP&#193;%20-%20AP\2022%20-%20OBRAS\OBRAS\CODEVASF%20-%20PAV.%20EM%20BLOQUETE\DOC.%20DA%20LICITA&#199;&#195;O\PROPOSTA\ITEM2%20-%20(%20PLANILHA%20APRESENTA&#199;&#195;O%20E%20CRONOGRAMA%20REFORMULADA).xlsx"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DFBSA00535\dyna01\ClaudioFerreira\Excel\OR960887.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Servidor\servidor\Meus%20documentos\EGESA\Br-482mg\Volume2\CANAA.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Desenho_02\d\Ricardo%20Mesquita\180105\Meus%20documentos\BR%20242\Vicente\GAUTAMA%20MENSAL.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C:\Ricardo%20Mesquita\180105\Meus%20documentos\BR%20242\Vicente\GAUTAMA%20MENSAL.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DRIVE\Ricardo%20Mesquita\180105\Meus%20documentos\BR%20242\Vicente\GAUTAMA%20MENSAL.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C:\Users\CMM\Downloads\Users\CMM\Downloads\Ricardo%20Mesquita\180105\Meus%20documentos\BR%20242\Vicente\GAUTAMA%20MENSAL.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DRIVE\Users\CMM\Downloads\Users\CMM\Downloads\Ricardo%20Mesquita\180105\Meus%20documentos\BR%20242\Vicente\GAUTAMA%20MENSAL.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E:\Documents%20and%20Settings\C%20arlos%20%20Machado\My%20Documents\Disco%201\BR-262-MS(3)\Anexos%20PGQ.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C:\PATO%20-%20BR%20-%20425%20aditivo.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DRIVE\PATO%20-%20BR%20-%20425%20aditivo.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bs2001\SIMG-DF\DNIT\08.%20PNCV\6.%20DESENVOLVIMENTO\Ficha%20de%20Insumo\EQUIPAMENTOS.xlsx"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C:\DEPT-2009\CONVENIO%202009\RESTAURA&#199;&#195;O%20BR%20174\LOTE%201.3%20-%20TC%20864-2009\1&#170;%20adequa&#231;&#227;o%2025%2010%202011\2003\P199%20-%20Restauracao%20-%20MT-407%20-%20SEET\MT-358\Impressao%20definitiva\Or&#231;amento%20SICRO%20II12.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RIVE\DEPT-2009\CONVENIO%202009\RESTAURA&#199;&#195;O%20BR%20174\LOTE%201.3%20-%20TC%20864-2009\1&#170;%20adequa&#231;&#227;o%2025%2010%202011\2003\P199%20-%20Restauracao%20-%20MT-407%20-%20SEET\MT-358\Impressao%20definitiva\Or&#231;amento%20SICRO%20II12.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A:\PROJETO%20DE%20EXPANS&#195;O\Plano%20Diretor%20de%20Obras\Planodiretor4b.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Sisco4\sisco\CLIENTES\Andrade%20Gutierrez\Conserva\DEG\2000\ACE026-2000-DNER-CONTORNO%20LAFAIETE\Dpco%20Novo\Custo%20Hor&#225;rio.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DRIVE\Users\GerObra\Desktop\BOA%20VISTA\CR04.2020\EDITAL\OR&#199;AMENTO%20GERAL\OR&#199;AMENTO%20GERAL\OR&#199;AMENTO%20FINAL%20ORLA.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C:\Users\clara.INTRANET\AppData\Local\Microsoft\Windows\Temporary%20Internet%20Files\Content.Outlook\1C2E1XQ2\1062-RR-PONTES-PROJBASICO-V1-QUADRO-QUANT.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DRIVE\Users\clara.INTRANET\AppData\Local\Microsoft\Windows\Temporary%20Internet%20Files\Content.Outlook\1C2E1XQ2\1062-RR-PONTES-PROJBASICO-V1-QUADRO-QUANT.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Hp\programas\Documents%20and%20Settings\C%20arlos%20%20Machado\My%20Documents\Disco%201\BR-262-MS(3)\Anexos%20PGQ.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I (EDITAL 2)"/>
      <sheetName val="UTR 2"/>
      <sheetName val="Rel Forn-Med01"/>
      <sheetName val="REF.-Med01"/>
      <sheetName val="RRE-Tomador-Med01"/>
      <sheetName val="3 - A REPASSE"/>
      <sheetName val="3 - B CONTRAPARTIDA"/>
      <sheetName val="CONSOLIDADA"/>
      <sheetName val="MED A"/>
      <sheetName val="MEMORIA CÁLC A"/>
      <sheetName val="MED B"/>
      <sheetName val="MEMORIA CÁLC B"/>
      <sheetName val="TRECHOS MED 01"/>
      <sheetName val="TRECHOS"/>
      <sheetName val="COMPO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OS1"/>
      <sheetName val="COMPOS2"/>
      <sheetName val="COMPOS3"/>
      <sheetName val="1- QUADRO DE QUANTIDADE (2)"/>
      <sheetName val="Pato"/>
      <sheetName val="Transporte 5m³"/>
      <sheetName val="Transporte 4m³"/>
      <sheetName val="Transporte 4t"/>
      <sheetName val="Transporte Mat. Frio"/>
      <sheetName val="Cronograma (2)"/>
      <sheetName val="ESTUDO PREÇOS"/>
      <sheetName val="BANCO"/>
      <sheetName val="BDI (EDITAL 2)"/>
      <sheetName val="PLMUSE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MUSEU Rev Jul-00"/>
      <sheetName val="BDI"/>
      <sheetName val="PLMUSEU Rev Mai-00 (Med)"/>
      <sheetName val="QUANTMU"/>
      <sheetName val="PLMUSEU"/>
      <sheetName val="Cálculo"/>
      <sheetName val="PLMUSEU (3)"/>
      <sheetName val="Planilha Apresent"/>
      <sheetName val="BANCO"/>
      <sheetName val="BDI (EDITAL 2)"/>
      <sheetName val="CRONOGRAMA FÍSICO-FINANCEI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sheetName val="Planilha Orçament"/>
      <sheetName val="CRONOGRAMA FÍSICO-FINANCEIRO"/>
      <sheetName val="M Calculo - Mobiliza - Santana"/>
      <sheetName val="M Calculo - Terraplan - Santana"/>
      <sheetName val="M Calculo - Pavimenta - Santana"/>
      <sheetName val="M Calculo - Sinalizaç - Santana"/>
      <sheetName val="M Calculo - Drenagem - Santana"/>
      <sheetName val="M Calculo - Limp. Proj -Santana"/>
    </sheetNames>
    <definedNames>
      <definedName name="_____A14" sheetId="2"/>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sheetName val="Planilha Orçament"/>
      <sheetName val="CRONOGRAMA FÍSICO-FINANCEIRO"/>
      <sheetName val="M Calculo - Mobiliza - Santana"/>
      <sheetName val="M Calculo - Terraplan - Santana"/>
      <sheetName val="M Calculo - Pavimenta - Santana"/>
      <sheetName val="M Calculo - Sinalizaç - Santana"/>
      <sheetName val="M Calculo - Drenagem - Santana"/>
      <sheetName val="M Calculo - Limp. Proj -Santana"/>
    </sheetNames>
    <definedNames>
      <definedName name="_____A14" refersTo="#REF!" sheetId="2"/>
    </definedNames>
    <sheetDataSet>
      <sheetData sheetId="0"/>
      <sheetData sheetId="1"/>
      <sheetData sheetId="2"/>
      <sheetData sheetId="3"/>
      <sheetData sheetId="4"/>
      <sheetData sheetId="5"/>
      <sheetData sheetId="6"/>
      <sheetData sheetId="7"/>
      <sheetData sheetId="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OS1"/>
      <sheetName val="COMPOS2"/>
      <sheetName val="COMPOS3"/>
      <sheetName val="1- QUADRO DE QUANTIDADE (2)"/>
      <sheetName val="Pato"/>
      <sheetName val="Transporte 5m³"/>
      <sheetName val="Transporte 4m³"/>
      <sheetName val="Transporte 4t"/>
      <sheetName val="Transporte Mat. Frio"/>
      <sheetName val="Cronograma (2)"/>
      <sheetName val="ESTUDO PREÇOS"/>
      <sheetName val="1-_QUADRO_DE_QUANTIDADE_(2)"/>
      <sheetName val="Transporte_5m³"/>
      <sheetName val="Transporte_4m³"/>
      <sheetName val="Transporte_4t"/>
      <sheetName val="Transporte_Mat__Frio"/>
      <sheetName val="Cronograma_(2)"/>
      <sheetName val="ESTUDO_PREÇOS"/>
      <sheetName val="BANCO"/>
      <sheetName val="Índices_de_Reajustamento"/>
      <sheetName val="PROJETO"/>
      <sheetName val="PATO - BR - 425 aditivo"/>
      <sheetName val="DG"/>
      <sheetName val="Dados"/>
      <sheetName val="Plan1"/>
      <sheetName val="AUX."/>
      <sheetName val="Real"/>
      <sheetName val="Calendário"/>
      <sheetName val="1-_QUADRO_DE_QUANTIDADE_(2)1"/>
      <sheetName val="Transporte_5m³1"/>
      <sheetName val="Transporte_4m³1"/>
      <sheetName val="Transporte_4t1"/>
      <sheetName val="Transporte_Mat__Frio1"/>
      <sheetName val="Cronograma_(2)1"/>
      <sheetName val="ESTUDO_PREÇOS1"/>
      <sheetName val="SERVIÇOS"/>
      <sheetName val="Teor"/>
      <sheetName val="INVENTÁRIO"/>
      <sheetName val="Orçamentária"/>
      <sheetName val="Conversão"/>
      <sheetName val="ORÇAMENTO"/>
      <sheetName val="PT"/>
      <sheetName val="COMPOSIÇÕES"/>
      <sheetName val="CUSTO_EQP-VTR"/>
      <sheetName val="ÍNDICE"/>
      <sheetName val="TapaBuraco"/>
      <sheetName val="Resumo Vertical"/>
      <sheetName val="CANT_OBRAS"/>
      <sheetName val="AQU TERRENO-"/>
      <sheetName val="ESTA ELEVATÓRIA_"/>
      <sheetName val="EMISSÁRIO_"/>
      <sheetName val="ligação predial"/>
      <sheetName val="REDE COLETORA"/>
      <sheetName val="Equipamentos"/>
      <sheetName val="1-_QUADRO_DE_QUANTIDADE_(2)2"/>
      <sheetName val="Transporte_5m³2"/>
      <sheetName val="Transporte_4m³2"/>
      <sheetName val="Transporte_4t2"/>
      <sheetName val="Transporte_Mat__Frio2"/>
      <sheetName val="Cronograma_(2)2"/>
      <sheetName val="ESTUDO_PREÇOS2"/>
      <sheetName val="1-_QUADRO_DE_QUANTIDADE_(2)3"/>
      <sheetName val="Transporte_5m³3"/>
      <sheetName val="Transporte_4m³3"/>
      <sheetName val="Transporte_4t3"/>
      <sheetName val="Transporte_Mat__Frio3"/>
      <sheetName val="Cronograma_(2)3"/>
      <sheetName val="ESTUDO_PREÇOS3"/>
      <sheetName val="1-_QUADRO_DE_QUANTIDADE_(2)4"/>
      <sheetName val="Transporte_5m³4"/>
      <sheetName val="Transporte_4m³4"/>
      <sheetName val="Transporte_4t4"/>
      <sheetName val="Transporte_Mat__Frio4"/>
      <sheetName val="Cronograma_(2)4"/>
      <sheetName val="ESTUDO_PREÇOS4"/>
      <sheetName val="1-_QUADRO_DE_QUANTIDADE_(2)5"/>
      <sheetName val="Transporte_5m³5"/>
      <sheetName val="Transporte_4m³5"/>
      <sheetName val="Transporte_4t5"/>
      <sheetName val="Transporte_Mat__Frio5"/>
      <sheetName val="Cronograma_(2)5"/>
      <sheetName val="ESTUDO_PREÇOS5"/>
      <sheetName val="dez00"/>
      <sheetName val="QuQuant"/>
      <sheetName val="PLMUSEU"/>
      <sheetName val="Paulo de Carvalho"/>
      <sheetName val=""/>
      <sheetName val="RESUMO_AU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sheetName val="Desemp."/>
      <sheetName val="AVANCO"/>
      <sheetName val="Ficha"/>
      <sheetName val="Solo para Base"/>
      <sheetName val="RecompCamGran"/>
      <sheetName val="Imprimacao"/>
      <sheetName val="PintLig"/>
      <sheetName val="MBUF"/>
      <sheetName val="Recomp_rev"/>
      <sheetName val="RemoMecRev"/>
      <sheetName val="RemendoProf."/>
      <sheetName val="Roçada Manual "/>
      <sheetName val="TransBasc5m³"/>
      <sheetName val="TransRem."/>
      <sheetName val="RM-1C-a"/>
      <sheetName val="RM-1C-t"/>
      <sheetName val="CM-30-a"/>
      <sheetName val="CM-30-T"/>
      <sheetName val="CM-30-Impr-aq"/>
      <sheetName val="CM-30-Impr-tr"/>
      <sheetName val="RR1C-Pint-aq"/>
      <sheetName val="RR1C-Pint-tr"/>
      <sheetName val="LimpSarjMFio"/>
      <sheetName val="Caiacao"/>
      <sheetName val="RecompAterro"/>
      <sheetName val="RecompAterro-1"/>
      <sheetName val="MP"/>
      <sheetName val="Boletim Mediçã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tes SPO"/>
      <sheetName val="RESUMO-GERAL"/>
      <sheetName val="RESUMO-M20"/>
      <sheetName val="RESUMO-M23"/>
      <sheetName val="MANCHA 20- NORTE"/>
      <sheetName val="MANCHA 23- NORTE"/>
    </sheetNames>
    <sheetDataSet>
      <sheetData sheetId="0"/>
      <sheetData sheetId="1"/>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áf1"/>
      <sheetName val="Gráf2"/>
      <sheetName val="Gráf3"/>
      <sheetName val="Gráf4"/>
      <sheetName val="Viga Benkellman"/>
      <sheetName val="Estudo Estatístico"/>
      <sheetName val="Pro - 10 norma A"/>
      <sheetName val="Pró - 11 norma B"/>
      <sheetName val="Resumo subtrechos homgêneos"/>
      <sheetName val="Demonstrativo Dimensionamento"/>
      <sheetName val="Camadas Mat. Distintos"/>
      <sheetName val="PRO-08"/>
      <sheetName val="ANALISES"/>
      <sheetName val="Quadro + Gráfico"/>
      <sheetName val="Proposta"/>
      <sheetName val="Custo do CM-30"/>
      <sheetName val="Cálculo"/>
      <sheetName val="memória de calculo_liquida"/>
      <sheetName val="Preços"/>
      <sheetName val="Desp. Apoio"/>
      <sheetName val="Fresagem de Pista Ago-98"/>
      <sheetName val="RELATA"/>
      <sheetName val="Carimbo de Nota"/>
      <sheetName val="Conc 20"/>
      <sheetName val="CRON.NOVO.ARIPUANA"/>
      <sheetName val="PRO_08"/>
      <sheetName val="P3"/>
      <sheetName val="PLANILHA ATUALIZADA"/>
      <sheetName val="Auxiliar"/>
      <sheetName val="Viga_Benkellman"/>
      <sheetName val="Estudo_Estatístico"/>
      <sheetName val="Pro_-_10_norma_A"/>
      <sheetName val="Pró_-_11_norma_B"/>
      <sheetName val="Resumo_subtrechos_homgêneos"/>
      <sheetName val="Demonstrativo_Dimensionamento"/>
      <sheetName val="Camadas_Mat__Distintos"/>
      <sheetName val="Custo_do_CM-30"/>
      <sheetName val="memória_de_calculo_liquida"/>
      <sheetName val="Quadro_+_Gráfico"/>
      <sheetName val="Desp__Apoio"/>
      <sheetName val="COMPOS1"/>
      <sheetName val="Tela"/>
      <sheetName val="Atualizacao"/>
      <sheetName val="Chuvas"/>
      <sheetName val="Medição"/>
      <sheetName val="CAPA"/>
      <sheetName val="SUMÁRIO GERAL"/>
      <sheetName val="DIVISÓRIAS"/>
      <sheetName val="CAPA CD"/>
      <sheetName val="CABEÇALHO-RODAPÉ"/>
      <sheetName val="ABC"/>
      <sheetName val="ORÇAMENTO"/>
      <sheetName val="MEMÓRIA"/>
      <sheetName val="CRONOGRAMA"/>
      <sheetName val="BDI"/>
      <sheetName val="Encargos Sociais"/>
      <sheetName val="CPU"/>
      <sheetName val="Quadro Bueiros"/>
      <sheetName val="MP CUB"/>
      <sheetName val="Plan1"/>
      <sheetName val="CBR Jazida"/>
      <sheetName val="JAZIDAS"/>
      <sheetName val="plan"/>
      <sheetName val="Plan2"/>
      <sheetName val="Custo da Imprimação"/>
      <sheetName val="Custo da Pintura de Ligação"/>
      <sheetName val="RESUMO_AUT1"/>
      <sheetName val="RP-1 SB (3)"/>
      <sheetName val="Resumo Financeiro"/>
      <sheetName val="ROSTO"/>
      <sheetName val="7CONT FIN"/>
      <sheetName val="DG"/>
      <sheetName val=""/>
      <sheetName val="Entrada de Dados"/>
      <sheetName val="Ofício"/>
      <sheetName val="Dados do Contrato"/>
      <sheetName val="Boletim"/>
      <sheetName val="Resumo"/>
      <sheetName val="MT-358 Sin.Hor."/>
      <sheetName val="MT-358 Sin.Vert."/>
      <sheetName val="MT-358 Disp. Aux."/>
      <sheetName val="MT 220 Disp Aux"/>
      <sheetName val="Controle financeiro"/>
      <sheetName val="Linear"/>
      <sheetName val="Vert. item 1"/>
      <sheetName val="Horizontal"/>
      <sheetName val="Vertical"/>
      <sheetName val="Seg. e Canalizacao"/>
      <sheetName val="RELATÓRIO FOTOGRAFICO"/>
      <sheetName val="Pluviometria"/>
      <sheetName val="RESUMO DE DIÁRIO DE OBRAS"/>
      <sheetName val="Reajuste"/>
      <sheetName val="Cont.fin. Reajustamento"/>
      <sheetName val="BANCO"/>
      <sheetName val="Resumo Geral"/>
      <sheetName val="Acostamento - 129 - 122+10 LE"/>
      <sheetName val="Acostam. - 122+10 a 112 +10 LE"/>
      <sheetName val="Acost. 112+10 - 102"/>
      <sheetName val="Acost. 101+10 a 92 - LE"/>
      <sheetName val="Acost. 91+10 a 82 - LE"/>
      <sheetName val="ACOST. EST.81+10 A 72"/>
      <sheetName val="ACOST. EST. 71+10 A 62"/>
      <sheetName val="ACOST. Est. 61+10 a 52 - LE"/>
      <sheetName val="ACOST. 51+10 - 42"/>
      <sheetName val="ACOST. EST. 41+10 - 32 LE"/>
      <sheetName val="ACOST. 31+10 - 22 - LE"/>
      <sheetName val="acost . 21 - 12 "/>
      <sheetName val="Acost . 12 - 3"/>
      <sheetName val="Est. 31+10 a Est. 24+10 - LE"/>
      <sheetName val="Est. 42+10 a 32 -LE"/>
      <sheetName val="Est. 51 - Est. 43 - LD"/>
      <sheetName val="Est. 42 - Est. 37 - LD"/>
      <sheetName val="Est. 36 a Est. 31 - LD"/>
      <sheetName val="Est.38 - Est. 34 - EIXO"/>
      <sheetName val="Est. 33 - Est. 24 - EIXO"/>
      <sheetName val="Est. 24 - Est. 19 - completa"/>
      <sheetName val="EST. 18+10 A EST. 14 - COMPLETA"/>
      <sheetName val="Est. 51 a Est. 43 - LE - 14.50 "/>
      <sheetName val="EST. 13 +10 - EST. 10 - COMPL."/>
      <sheetName val="Est. 9 - Est. 5 - Completa"/>
      <sheetName val="Est. 4 a Est. 0 - completo"/>
      <sheetName val="BD"/>
      <sheetName val="TABELAS"/>
      <sheetName val="PROJETO"/>
      <sheetName val="BDI (EDITAL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struções"/>
      <sheetName val="PAC"/>
      <sheetName val="Datas"/>
      <sheetName val="Tabelas"/>
      <sheetName val="Taxas"/>
      <sheetName val="Origens BID"/>
      <sheetName val="OrigensContaVinc"/>
      <sheetName val="OrigensRendAF"/>
      <sheetName val="Pagamentos"/>
      <sheetName val="Pagtos - Tabela"/>
      <sheetName val="Extrato"/>
      <sheetName val="FRotativo"/>
      <sheetName val="Notas "/>
      <sheetName val="Acomp Componente "/>
      <sheetName val="Acomp Item"/>
      <sheetName val="BDI (EDITAL 2)"/>
      <sheetName val="Conversão"/>
      <sheetName val="MEMÓRIA DE CÁLCULO"/>
      <sheetName val="torneiras"/>
      <sheetName val="Rel Forn-Med01"/>
      <sheetName val="REF.-Med01"/>
      <sheetName val="RRE-Tomador-Med01"/>
      <sheetName val="3 - A REPASSE"/>
      <sheetName val="3 - B CONTRAPARTIDA"/>
      <sheetName val="CONSOLIDADA"/>
      <sheetName val="MED A"/>
      <sheetName val="MEMORIA CÁLC A"/>
      <sheetName val="MED B"/>
      <sheetName val="MEMORIA CÁLC B"/>
      <sheetName val="TRECHOS MED 01"/>
      <sheetName val="TRECH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SEM DESONERAÇÃO"/>
      <sheetName val="CURVA ABC "/>
      <sheetName val="SINAPI NÃO DESONERADO"/>
      <sheetName val="MEMORIA DE CÁLCULO"/>
      <sheetName val="MEMORIA DE CÁLCULO NOVA"/>
      <sheetName val="Planilha de BDI S. DESON"/>
      <sheetName val="CRONOGRAMA (2)"/>
      <sheetName val="Relatório de composições"/>
      <sheetName val="COTAÇÃO ISOLANTE TÉRMICO"/>
      <sheetName val="COTAÇÃO MAT DE JAZIDA P. ATERRO"/>
      <sheetName val="COTAÇÃO ELETROCALHA 50x50"/>
      <sheetName val="COTAÇÃO PORTA 80x210"/>
      <sheetName val="ORÇAMENTO AÇO LAMINADO"/>
    </sheetNames>
    <definedNames>
      <definedName name="AA" sheetId="9"/>
      <definedName name="Extenso" sheetId="9"/>
      <definedName name="módulo1.Extenso" sheetId="9"/>
      <definedName name="QQ_2" sheetId="9"/>
      <definedName name="RESUMO" sheetId="9"/>
      <definedName name="Terraplenagem" sheetId="9"/>
      <definedName name="WEWRWR" sheetId="9"/>
      <definedName name="XXX" sheetId="9"/>
    </definedNames>
    <sheetDataSet>
      <sheetData sheetId="0" refreshError="1">
        <row r="26">
          <cell r="D26" t="str">
            <v>INSTALAÇÕES INICIAIS DA OBRA</v>
          </cell>
        </row>
        <row r="39">
          <cell r="D39" t="str">
            <v>PREPARO DO TERRENO - MOVIMENTO DE TERRA E LIMPEZA</v>
          </cell>
        </row>
        <row r="55">
          <cell r="D55" t="str">
            <v>INFRAESTRUTURA</v>
          </cell>
        </row>
        <row r="77">
          <cell r="D77" t="str">
            <v>SUPRAESTRUTURA</v>
          </cell>
        </row>
        <row r="78">
          <cell r="D78" t="str">
            <v>VIGA METÁLICA EM PERFIL W 610 x 113, LAMINADO OU SOLDADO, EM AÇO ESTRUTURAL, COM CONEXÕES SOLDADAS, INCLUSOS MÃO DE OBRA, TRANSPORTE E IÇAMENTO UTILIZANDO GUINDASTE - FORNECIMENTO E INSTALAÇÃO. AF_01/2020_P</v>
          </cell>
        </row>
        <row r="79">
          <cell r="D79" t="str">
            <v>VIGA METÁLICA EM PERFIL W 530 x 101, LAMINADO OU SOLDADO, EM AÇO ESTRUTURAL, COM CONEXÕES SOLDADAS, INCLUSOS MÃO DE OBRA, TRANSPORTE E IÇAMENTO UTILIZANDO GUINDASTE - FORNECIMENTO E INSTALAÇÃO. AF_01/2020_P</v>
          </cell>
        </row>
        <row r="80">
          <cell r="D80" t="str">
            <v>VIGA METÁLICA EM PERFIL W 530 x 74, LAMINADO OU SOLDADO, EM AÇO ESTRUTURAL, COM CONEXÕES SOLDADAS, INCLUSOS MÃO DE OBRA, TRANSPORTE E IÇAMENTO UTILIZANDO GUINDASTE - FORNECIMENTO E INSTALAÇÃO. AF_01/2020_P</v>
          </cell>
        </row>
        <row r="81">
          <cell r="D81" t="str">
            <v>VIGA METÁLICA EM PERFIL W 530 x 72, LAMINADO OU SOLDADO, EM AÇO ESTRUTURAL, COM CONEXÕES SOLDADAS, INCLUSOS MÃO DE OBRA, TRANSPORTE E IÇAMENTO UTILIZANDO GUINDASTE - FORNECIMENTO E INSTALAÇÃO. AF_01/2020_P</v>
          </cell>
        </row>
        <row r="82">
          <cell r="D82" t="str">
            <v>VIGA METÁLICA EM PERFIL W 460 x 60, LAMINADO OU SOLDADO, EM AÇO ESTRUTURAL, COM CONEXÕES SOLDADAS, INCLUSOS MÃO DE OBRA, TRANSPORTE E IÇAMENTO UTILIZANDO GUINDASTE - FORNECIMENTO E INSTALAÇÃO. AF_01/2020_P</v>
          </cell>
        </row>
        <row r="83">
          <cell r="D83" t="str">
            <v>VIGA METÁLICA EM PERFIL W 410 x 53, LAMINADO OU SOLDADO, EM AÇO ESTRUTURAL, COM CONEXÕES SOLDADAS, INCLUSOS MÃO DE OBRA, TRANSPORTE E IÇAMENTO UTILIZANDO GUINDASTE - FORNECIMENTO E INSTALAÇÃO. AF_01/2020_P</v>
          </cell>
        </row>
        <row r="84">
          <cell r="D84" t="str">
            <v>VIGA METÁLICA EM PERFIL W 410 x 46.1, LAMINADO OU SOLDADO, EM AÇO ESTRUTURAL, COM CONEXÕES SOLDADAS, INCLUSOS MÃO DE OBRA, TRANSPORTE E IÇAMENTO UTILIZANDO GUINDASTE - FORNECIMENTO E INSTALAÇÃO. AF_01/2020_P</v>
          </cell>
        </row>
        <row r="85">
          <cell r="D85" t="str">
            <v>VIGA METÁLICA EM PERFIL W 360 x 39, LAMINADO OU SOLDADO, EM AÇO ESTRUTURAL, COM CONEXÕES SOLDADAS, INCLUSOS MÃO DE OBRA, TRANSPORTE E IÇAMENTO UTILIZANDO GUINDASTE - FORNECIMENTO E INSTALAÇÃO. AF_01/2020_P</v>
          </cell>
        </row>
        <row r="86">
          <cell r="D86" t="str">
            <v>VIGA METÁLICA EM PERFIL W 310 x 32,7, LAMINADO OU SOLDADO, EM AÇO ESTRUTURAL, COM CONEXÕES SOLDADAS, INCLUSOS MÃO DE OBRA, TRANSPORTE E IÇAMENTO UTILIZANDO GUINDASTE - FORNECIMENTO E INSTALAÇÃO. AF_01/2020_P</v>
          </cell>
        </row>
        <row r="87">
          <cell r="D87" t="str">
            <v>PILAR METÁLICO PERFIL LAMINADO/SOLDADO, W 310 x 23.8, EM AÇO ESTRUTURAL, COM CONEXÕES PARAFUSADAS, INCLUSOS MÃO DE OBRA, TRANSPORTE E IÇAMENTO UTILIZANDO GUINDASTE - FORNECIMENTO E INSTALAÇÃO. AF_01/2020_P</v>
          </cell>
        </row>
        <row r="88">
          <cell r="D88" t="str">
            <v>VIGA METÁLICA EM PERFIL W 250 x80, LAMINADO OU SOLDADO, EM AÇO ESTRUTURAL, COM CONEXÕES SOLDADAS, INCLUSOS MÃO DE OBRA, TRANSPORTE E IÇAMENTO UTILIZANDO GUINDASTE - FORNECIMENTO E INSTALAÇÃO. AF_01/2020_P</v>
          </cell>
        </row>
        <row r="89">
          <cell r="D89" t="str">
            <v>VIGA METÁLICA EM PERFIL W 250 x22.3, LAMINADO OU SOLDADO, EM AÇO ESTRUTURAL, COM CONEXÕES SOLDADAS, INCLUSOS MÃO DE OBRA, TRANSPORTE E IÇAMENTO UTILIZANDO GUINDASTE - FORNECIMENTO E INSTALAÇÃO. AF_01/2020_P</v>
          </cell>
        </row>
        <row r="90">
          <cell r="D90" t="str">
            <v>PILAR METÁLICO PERFIL LAMINADO/SOLDADO, W 200 x 19.3 EM AÇO ESTRUTURAL, COM CONEXÕES PARAFUSADAS, INCLUSOS MÃO DE OBRA, TRANSPORTE E IÇAMENTO UTILIZANDO GUINDASTE - FORNECIMENTO E INSTALAÇÃO. AF_01/2020_P</v>
          </cell>
        </row>
        <row r="91">
          <cell r="D91" t="str">
            <v>VIGA METÁLICA EM PERFIL W 150 x24, LAMINADO OU SOLDADO, EM AÇO ESTRUTURAL, COM CONEXÕES SOLDADAS, INCLUSOS MÃO DE OBRA, TRANSPORTE E IÇAMENTO UTILIZANDO GUINDASTE - FORNECIMENTO E INSTALAÇÃO. AF_01/2020_P</v>
          </cell>
        </row>
        <row r="92">
          <cell r="D92" t="str">
            <v>PILAR METÁLICO PERFIL LAMINADO/SOLDADO, W 250 x 85 EM AÇO ESTRUTURAL, COM CONEXÕES PARAFUSADAS, INCLUSOS MÃO DE OBRA, TRANSPORTE E IÇAMENTO UTILIZANDO GUINDASTE - FORNECIMENTO E INSTALAÇÃO. AF_01/2020_P</v>
          </cell>
        </row>
        <row r="93">
          <cell r="D93" t="str">
            <v>PILAR METÁLICO PERFIL LAMINADO/SOLDADO, W 250 x 62 EM AÇO ESTRUTURAL, COM CONEXÕES PARAFUSADAS, INCLUSOS MÃO DE OBRA, TRANSPORTE E IÇAMENTO UTILIZANDO GUINDASTE - FORNECIMENTO E INSTALAÇÃO. AF_01/2020_P</v>
          </cell>
        </row>
        <row r="97">
          <cell r="D97" t="str">
            <v>ALVENARIAS E DIVISÕES E ACESSÓRIOS</v>
          </cell>
        </row>
        <row r="106">
          <cell r="D106" t="str">
            <v>IMPERMEABILIZAÇÕES</v>
          </cell>
        </row>
        <row r="113">
          <cell r="D113" t="str">
            <v>PEITORIS E CHAPINS</v>
          </cell>
        </row>
        <row r="117">
          <cell r="D117" t="str">
            <v>REVESTIMENTOS - PAREDES</v>
          </cell>
        </row>
        <row r="123">
          <cell r="D123" t="str">
            <v>REVESTIMENTOS - PISOS</v>
          </cell>
        </row>
        <row r="131">
          <cell r="D131" t="str">
            <v>INSTALAÇÕES HIDROSSANITÁRIAS</v>
          </cell>
        </row>
        <row r="238">
          <cell r="D238" t="str">
            <v>INSTALAÇÕES ELÉTRICAS</v>
          </cell>
        </row>
        <row r="289">
          <cell r="D289" t="str">
            <v>ESQUADRIAS</v>
          </cell>
        </row>
        <row r="303">
          <cell r="D303" t="str">
            <v>INCENDIO</v>
          </cell>
        </row>
        <row r="326">
          <cell r="D326" t="str">
            <v>FORROS, PINTURAS E TEXTURAS</v>
          </cell>
        </row>
        <row r="344">
          <cell r="D344" t="str">
            <v>URBANIZAÇÃO</v>
          </cell>
        </row>
        <row r="351">
          <cell r="D351" t="str">
            <v>MOBILIZAÇÃO E DESMOBILIZAÇÃO DE OBRA</v>
          </cell>
        </row>
        <row r="354">
          <cell r="D354" t="str">
            <v>ADMINISTRAÇÃO LOCAL</v>
          </cell>
        </row>
        <row r="370">
          <cell r="C370" t="str">
            <v>LUIS FERNANDO ANTUNES LIMA</v>
          </cell>
        </row>
        <row r="371">
          <cell r="C371" t="str">
            <v>ANALISTA DE DESENVOLVIMENTO REGIONAL</v>
          </cell>
        </row>
        <row r="372">
          <cell r="C372" t="str">
            <v>ENGENHEIRO CIVIL - CREA 186819/D</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os PGQ"/>
      <sheetName val="Equipamentos"/>
      <sheetName val="Teor"/>
      <sheetName val="Orçamentária"/>
    </sheetNames>
    <sheetDataSet>
      <sheetData sheetId="0" refreshError="1"/>
      <sheetData sheetId="1" refreshError="1"/>
      <sheetData sheetId="2" refreshError="1"/>
      <sheetData sheetId="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_ORIGINAL"/>
      <sheetName val="RESUMO_AUT1"/>
      <sheetName val="C.U"/>
    </sheetNames>
    <sheetDataSet>
      <sheetData sheetId="0" refreshError="1"/>
      <sheetData sheetId="1" refreshError="1"/>
      <sheetData sheetId="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08"/>
      <sheetName val="B - Captação_Elevação 1a Etapa "/>
    </sheetNames>
    <sheetDataSet>
      <sheetData sheetId="0" refreshError="1"/>
      <sheetData sheetId="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08"/>
      <sheetName val="B - Captação_Elevação 1a Etapa "/>
    </sheetNames>
    <sheetDataSet>
      <sheetData sheetId="0" refreshError="1"/>
      <sheetData sheetId="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 val="VariáveisOcultas"/>
      <sheetName val="Variáveis"/>
      <sheetName val="Convenções"/>
      <sheetName val="Cortes"/>
      <sheetName val="Cortes Auxiliar"/>
      <sheetName val="Aterros"/>
      <sheetName val="DistDeMassas"/>
      <sheetName val="Consistência"/>
      <sheetName val="DistDeMassasImpressa"/>
      <sheetName val="Qd Quant - Modelo DER"/>
      <sheetName val="Qd Quant - Formato A4"/>
      <sheetName val="Historico"/>
      <sheetName val="Ajuda"/>
      <sheetName val="Oculta"/>
      <sheetName val="TabelaSicro"/>
      <sheetName val="DESMATAMEN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Base"/>
      <sheetName val="Comp"/>
      <sheetName val="Ins Bas"/>
      <sheetName val="Ins Hidro"/>
      <sheetName val="Ins"/>
      <sheetName val="Ins Acab"/>
      <sheetName val="Ins Elet"/>
      <sheetName val="Ins Dados"/>
      <sheetName val="Resumo"/>
      <sheetName val="Módulo1"/>
      <sheetName val="Módulo2"/>
      <sheetName val="Insumos"/>
      <sheetName val="Composições"/>
      <sheetName val="Plan2"/>
      <sheetName val="Plan3"/>
      <sheetName val="Plan4"/>
      <sheetName val="Insumos_Elétrica"/>
      <sheetName val="Insumos Básicos"/>
      <sheetName val="Ins_Elét"/>
      <sheetName val="Insumos Acabamento"/>
      <sheetName val="Plan1"/>
      <sheetName val="PRO_08"/>
      <sheetName val="BDI (EDITAL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Vorigi"/>
      <sheetName val="FVmodif"/>
      <sheetName val="FVresumo"/>
      <sheetName val="FVadotar"/>
      <sheetName val="Calculo4010"/>
      <sheetName val="ExempFC1"/>
      <sheetName val="ExemFC2"/>
      <sheetName val="ExemFC3"/>
      <sheetName val="Exemp1"/>
      <sheetName val="Exemp2"/>
      <sheetName val="Exemp3"/>
      <sheetName val="Exemp4"/>
      <sheetName val="Exemp5"/>
      <sheetName val="Exemp6"/>
      <sheetName val="Exemp7"/>
      <sheetName val="Exemp8"/>
      <sheetName val="PROJETO"/>
      <sheetName val="Exerci1"/>
      <sheetName val="Exerci2"/>
      <sheetName val="PROVA"/>
      <sheetName val="Plan3"/>
      <sheetName val="Plan4"/>
      <sheetName val="Plan5"/>
      <sheetName val="Plan6"/>
      <sheetName val="Plan7"/>
      <sheetName val="Plan8"/>
      <sheetName val="Plan9"/>
      <sheetName val="Plan10"/>
      <sheetName val="Plan11"/>
      <sheetName val="Plan12"/>
      <sheetName val="Plan13"/>
      <sheetName val="Plan14"/>
      <sheetName val="Plan15"/>
      <sheetName val="Plan16"/>
      <sheetName val="DESMATAMEN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sheetName val="CPS-1  "/>
      <sheetName val="C"/>
    </sheetNames>
    <sheetDataSet>
      <sheetData sheetId="0" refreshError="1"/>
      <sheetData sheetId="1" refreshError="1"/>
      <sheetData sheetId="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sheetName val="CPS-1  "/>
      <sheetName val="FLUXO - EXECUÇÃO PRÓPRIA"/>
    </sheetNames>
    <sheetDataSet>
      <sheetData sheetId="0" refreshError="1"/>
      <sheetData sheetId="1" refreshError="1"/>
      <sheetData sheetId="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sheetName val="CPS-1  "/>
      <sheetName val="FLUXO - EXECUÇÃO PRÓPRIA"/>
    </sheetNames>
    <sheetDataSet>
      <sheetData sheetId="0" refreshError="1"/>
      <sheetData sheetId="1" refreshError="1"/>
      <sheetData sheetId="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sheetName val="Índices de Reajustamento"/>
    </sheetNames>
    <sheetDataSet>
      <sheetData sheetId="0" refreshError="1"/>
      <sheetData sheetId="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sheetName val="Índices de Reajustamento"/>
    </sheetNames>
    <sheetDataSet>
      <sheetData sheetId="0" refreshError="1"/>
      <sheetData sheetId="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sheetName val="CPS-1  "/>
      <sheetName val="Índices de Reajustamento"/>
    </sheetNames>
    <sheetDataSet>
      <sheetData sheetId="0" refreshError="1"/>
      <sheetData sheetId="1" refreshError="1"/>
      <sheetData sheetId="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sheetName val="CPS-1  "/>
      <sheetName val="Índices de Reajustamento"/>
    </sheetNames>
    <sheetDataSet>
      <sheetData sheetId="0" refreshError="1"/>
      <sheetData sheetId="1" refreshError="1"/>
      <sheetData sheetId="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sheetName val="CPS-1  "/>
      <sheetName val="Índices de Reajustamento"/>
    </sheetNames>
    <sheetDataSet>
      <sheetData sheetId="0" refreshError="1"/>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sheetName val="Equipamentos"/>
    </sheetNames>
    <sheetDataSet>
      <sheetData sheetId="0" refreshError="1"/>
      <sheetData sheetId="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sheetName val="Equipamentos"/>
    </sheetNames>
    <sheetDataSet>
      <sheetData sheetId="0" refreshError="1"/>
      <sheetData sheetId="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I (EDITAL 2)"/>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TR1"/>
      <sheetName val="UTR 2"/>
      <sheetName val="UTR3"/>
      <sheetName val="UTR4"/>
      <sheetName val="UTR5"/>
      <sheetName val="Dado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NT_OBRAS"/>
      <sheetName val="ligação predial"/>
      <sheetName val="REDE COLETORA"/>
      <sheetName val="ESTA ELEVATÓRIA_"/>
      <sheetName val="EMISSÁRIO_"/>
      <sheetName val="AQU TERRENO-"/>
      <sheetName val="RESUMO"/>
      <sheetName val="AQU TERRENO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ONOGRAMA - 120 Dias"/>
      <sheetName val="Reforma"/>
      <sheetName val="Ciência da Natureza"/>
      <sheetName val="Informática"/>
      <sheetName val="Biblioteca"/>
      <sheetName val="CRONOGRAMA_-_120_Dias"/>
      <sheetName val="Ciência_da_Natureza"/>
      <sheetName val="C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torial"/>
      <sheetName val="Analitico"/>
      <sheetName val="Banco"/>
      <sheetName val="Composições"/>
      <sheetName val="Cotações"/>
      <sheetName val="Relatórios"/>
      <sheetName val="Busca"/>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cam Med"/>
      <sheetName val="APRESENT_ Reaj"/>
      <sheetName val="Capa 2"/>
      <sheetName val="AVANÇO FÍSICO FINANCEIRO"/>
      <sheetName val="Capa 3"/>
      <sheetName val="COMENTÁRIOS"/>
      <sheetName val="Capa 4"/>
      <sheetName val="Pluviometria julho "/>
      <sheetName val="Capa 5"/>
      <sheetName val="Indice Fisico"/>
      <sheetName val="Capa 6"/>
      <sheetName val="Desempenho"/>
      <sheetName val="Capa 7"/>
      <sheetName val="Resumo"/>
      <sheetName val="Capa 8"/>
      <sheetName val="Boletim Medição"/>
      <sheetName val="Reajust"/>
      <sheetName val="Capa 9"/>
      <sheetName val="memoria mob desm rev 01"/>
      <sheetName val="INST.  E MANUT. CANTEIRO (resu)"/>
      <sheetName val="Capa 10"/>
      <sheetName val="Mobiliz e desmibiliz"/>
      <sheetName val="Mobiliz e desmibiliz (resumo)"/>
      <sheetName val="Capa 11"/>
      <sheetName val="limpeza"/>
      <sheetName val="capa 13"/>
      <sheetName val="res mob desm"/>
      <sheetName val="dem concr"/>
      <sheetName val="capa 13 (2)"/>
      <sheetName val="Transp. dem concr (2)"/>
      <sheetName val="Plan1"/>
      <sheetName val="memoria da cerca"/>
      <sheetName val="Plan1 (3)"/>
      <sheetName val="REGULARIZ"/>
      <sheetName val="Plan1 (4)"/>
      <sheetName val="Rem pav exist- ACOSTAM"/>
      <sheetName val="Plan1 (5)"/>
      <sheetName val="CBUQ- FX B "/>
      <sheetName val="CAP 5070"/>
      <sheetName val="RR 2C RECON"/>
      <sheetName val="CM-30"/>
      <sheetName val="ARENADO  ASF"/>
      <sheetName val="BASE RECON J4-A6"/>
      <sheetName val="Rem Pav Ex "/>
      <sheetName val="Sb RECON J4-A6"/>
      <sheetName val="Sb Acoº J4-A4"/>
      <sheetName val="Plan1 (2)"/>
      <sheetName val="Plan1 (6)"/>
      <sheetName val="Sb J4A-A6"/>
      <sheetName val="MED BUEIRO"/>
      <sheetName val="95% PN"/>
      <sheetName val="100% PN"/>
      <sheetName val="0 a 50"/>
      <sheetName val="50 a 200"/>
      <sheetName val="600 a 800 m"/>
      <sheetName val="800 a 1000 m"/>
      <sheetName val="1000 a 1200 m"/>
      <sheetName val="1600 a 1800 m"/>
      <sheetName val="1800 a 2000 m"/>
      <sheetName val="2000 a 3000 m"/>
      <sheetName val="3000 a 5000 m"/>
      <sheetName val="QuQu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cam Med"/>
      <sheetName val="APRESENT_ Reaj"/>
      <sheetName val="Capa 2"/>
      <sheetName val="AVANÇO FÍSICO FINANCEIRO"/>
      <sheetName val="Capa 3"/>
      <sheetName val="COMENTÁRIOS"/>
      <sheetName val="Capa 4"/>
      <sheetName val="Pluviometria julho "/>
      <sheetName val="Capa 5"/>
      <sheetName val="Indice Fisico"/>
      <sheetName val="Capa 6"/>
      <sheetName val="Desempenho"/>
      <sheetName val="Capa 7"/>
      <sheetName val="Resumo"/>
      <sheetName val="Capa 8"/>
      <sheetName val="Boletim Medição"/>
      <sheetName val="Reajust"/>
      <sheetName val="Capa 9"/>
      <sheetName val="memoria mob desm rev 01"/>
      <sheetName val="INST.  E MANUT. CANTEIRO (resu)"/>
      <sheetName val="Capa 10"/>
      <sheetName val="Mobiliz e desmibiliz"/>
      <sheetName val="Mobiliz e desmibiliz (resumo)"/>
      <sheetName val="Capa 11"/>
      <sheetName val="limpeza"/>
      <sheetName val="capa 13"/>
      <sheetName val="res mob desm"/>
      <sheetName val="dem concr"/>
      <sheetName val="capa 13 (2)"/>
      <sheetName val="Transp. dem concr (2)"/>
      <sheetName val="Plan1"/>
      <sheetName val="memoria da cerca"/>
      <sheetName val="Plan1 (3)"/>
      <sheetName val="REGULARIZ"/>
      <sheetName val="Plan1 (4)"/>
      <sheetName val="Rem pav exist- ACOSTAM"/>
      <sheetName val="Plan1 (5)"/>
      <sheetName val="CBUQ- FX B "/>
      <sheetName val="CAP 5070"/>
      <sheetName val="RR 2C RECON"/>
      <sheetName val="CM-30"/>
      <sheetName val="ARENADO  ASF"/>
      <sheetName val="BASE RECON J4-A6"/>
      <sheetName val="Rem Pav Ex "/>
      <sheetName val="Sb RECON J4-A6"/>
      <sheetName val="Sb Acoº J4-A4"/>
      <sheetName val="Plan1 (2)"/>
      <sheetName val="Plan1 (6)"/>
      <sheetName val="Sb J4A-A6"/>
      <sheetName val="MED BUEIRO"/>
      <sheetName val="95% PN"/>
      <sheetName val="100% PN"/>
      <sheetName val="0 a 50"/>
      <sheetName val="50 a 200"/>
      <sheetName val="600 a 800 m"/>
      <sheetName val="800 a 1000 m"/>
      <sheetName val="1000 a 1200 m"/>
      <sheetName val="1600 a 1800 m"/>
      <sheetName val="1800 a 2000 m"/>
      <sheetName val="2000 a 3000 m"/>
      <sheetName val="3000 a 5000 m"/>
      <sheetName val="QuQu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L ZONA SUL"/>
      <sheetName val="ANEL LARANJEIRAS"/>
      <sheetName val="CS#"/>
      <sheetName val="VESPER"/>
      <sheetName val="EMBRATEL"/>
      <sheetName val="METRORED"/>
      <sheetName val="INTELIG"/>
      <sheetName val="NETSTREAM"/>
      <sheetName val="VESPER  PRÉ"/>
      <sheetName val="EMBRATEL PRÉ"/>
      <sheetName val="METRORED PRÉ"/>
      <sheetName val="INTELIG PRÉ"/>
      <sheetName val="NETSTREAM PRÉ"/>
      <sheetName val="ANEL ZONA SUL (2)"/>
      <sheetName val="ANEL LARANJEIRAS (2)"/>
      <sheetName val="PROJETO"/>
      <sheetName val="Boletim Medição"/>
      <sheetName val="CS_"/>
      <sheetName val="Plan1"/>
      <sheetName val="Plan2"/>
      <sheetName val="Plan3"/>
      <sheetName val="TOTAL GERAL"/>
      <sheetName val="Adelphia FURUKAWA"/>
      <sheetName val="Turn-Key - G.I."/>
      <sheetName val="Turn-Key - S.A."/>
      <sheetName val="QTD_PREÇO UNIT"/>
      <sheetName val="ENT-RES"/>
      <sheetName val="COAXIAL"/>
      <sheetName val="ÓPTICO"/>
      <sheetName val="FERRAGENS"/>
      <sheetName val="SERVIÇOS"/>
      <sheetName val="SERVIÇOS 1%"/>
      <sheetName val="SERVIÇOS 2%"/>
      <sheetName val="SERVIÇOS 3%"/>
      <sheetName val="SERVIÇOS 4%"/>
      <sheetName val="SERVIÇOS 5%"/>
      <sheetName val="150"/>
      <sheetName val="150 2%"/>
      <sheetName val="150 4%"/>
      <sheetName val="150 6%"/>
      <sheetName val="250"/>
      <sheetName val="250 2%"/>
      <sheetName val="250 4%"/>
      <sheetName val="250 6%"/>
      <sheetName val="300"/>
      <sheetName val="300 2%"/>
      <sheetName val="300 4%"/>
      <sheetName val="300 6%"/>
      <sheetName val="350"/>
      <sheetName val="350 2%"/>
      <sheetName val="350 4%"/>
      <sheetName val="350 6%"/>
      <sheetName val="450"/>
      <sheetName val="450 2%"/>
      <sheetName val="450 4%"/>
      <sheetName val="450 6%"/>
      <sheetName val="AS-SERVIÇOS"/>
      <sheetName val="DDG-SERVIÇOS "/>
      <sheetName val="Testes"/>
      <sheetName val="CPV"/>
      <sheetName val="Planejado"/>
      <sheetName val="Equipamentos"/>
      <sheetName val="TPU-MARÇO_2002"/>
      <sheetName val="RESUMO CD"/>
      <sheetName val="1- BANCO DE DADOS MOB-DESM"/>
      <sheetName val="Página 16"/>
      <sheetName val="Preços"/>
      <sheetName val="CUSTO INDIRETO"/>
      <sheetName val="orcID nº1"/>
      <sheetName val="orc ID nº 15"/>
      <sheetName val="orc ID nº17"/>
      <sheetName val="orc ID nº 18"/>
      <sheetName val="orc ID nº19"/>
      <sheetName val="orc ID nº2 "/>
      <sheetName val="orc ID nº3"/>
      <sheetName val="orcID nº4"/>
      <sheetName val="orcID nº5"/>
      <sheetName val="orcID nº6"/>
      <sheetName val="orcID nº7"/>
      <sheetName val="orc ID nº8"/>
      <sheetName val="orc ID nº9"/>
      <sheetName val="orc ID nº12"/>
      <sheetName val="orc ID nº13"/>
      <sheetName val="orc ID nº 14"/>
      <sheetName val="orc ID nº16"/>
      <sheetName val="1ExecuçServiços"/>
      <sheetName val="CR LOTE 02"/>
      <sheetName val="PRO-08"/>
      <sheetName val="RESUMO_AUT1"/>
      <sheetName val="DG"/>
      <sheetName val="Medição (2"/>
      <sheetName val="Medição Completa"/>
      <sheetName val="PRO_08"/>
      <sheetName val="2.2.5.CBUQ"/>
      <sheetName val="2.2.5.PMQ"/>
      <sheetName val="Teor"/>
      <sheetName val="Capa Resumo"/>
      <sheetName val="Capa Anexo II"/>
      <sheetName val="Capa Anexo III"/>
      <sheetName val="Capa Anexo IV"/>
      <sheetName val="CRONFISFIN_"/>
      <sheetName val=" PIPEWORK 1  "/>
      <sheetName val="Viaduto S. Pompeu"/>
      <sheetName val="P A T O 98 D"/>
      <sheetName val="DADOS"/>
      <sheetName val="CONTROLE DE OCTF'S"/>
      <sheetName val="INVENTÁRIO"/>
      <sheetName val="MATBET CUSTO"/>
      <sheetName val="PRZ"/>
      <sheetName val="Memória"/>
      <sheetName val="fisico-financeiro geral "/>
      <sheetName val="DESMATAMENTO"/>
      <sheetName val="compos1"/>
      <sheetName val="Pon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ow r="3">
          <cell r="B3">
            <v>0</v>
          </cell>
        </row>
      </sheetData>
      <sheetData sheetId="109"/>
      <sheetData sheetId="110"/>
      <sheetData sheetId="111" refreshError="1"/>
      <sheetData sheetId="112" refreshError="1"/>
      <sheetData sheetId="11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rsão"/>
      <sheetName val="PROJETO"/>
    </sheetNames>
    <sheetDataSet>
      <sheetData sheetId="0" refreshError="1"/>
      <sheetData sheetId="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rsão"/>
      <sheetName val="PROJETO"/>
      <sheetName val="CS#"/>
    </sheetNames>
    <sheetDataSet>
      <sheetData sheetId="0" refreshError="1"/>
      <sheetData sheetId="1" refreshError="1"/>
      <sheetData sheetId="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ária"/>
      <sheetName val="Qtd_34"/>
      <sheetName val="PROJETO"/>
    </sheetNames>
    <sheetDataSet>
      <sheetData sheetId="0" refreshError="1"/>
      <sheetData sheetId="1" refreshError="1"/>
      <sheetData sheetId="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ária"/>
      <sheetName val="Qtd_34"/>
      <sheetName val="PROJETO"/>
      <sheetName val="Conversão"/>
    </sheetNames>
    <sheetDataSet>
      <sheetData sheetId="0" refreshError="1"/>
      <sheetData sheetId="1" refreshError="1"/>
      <sheetData sheetId="2" refreshError="1"/>
      <sheetData sheetId="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
      <sheetName val="C_U"/>
      <sheetName val="resumo_aut1"/>
      <sheetName val="Plan1"/>
      <sheetName val="geral"/>
      <sheetName val="SERVIÇOS"/>
      <sheetName val="MARSHALL"/>
      <sheetName val="Pista"/>
      <sheetName val="REPAROS LOCAL."/>
      <sheetName val="Acostamento"/>
      <sheetName val="Parâmetros"/>
      <sheetName val="C"/>
      <sheetName val="Teor"/>
      <sheetName val="Equipamen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
      <sheetName val="C_U"/>
      <sheetName val="resumo_aut1"/>
      <sheetName val="Plan1"/>
      <sheetName val="geral"/>
      <sheetName val="SERVIÇOS"/>
      <sheetName val="MARSHALL"/>
      <sheetName val="Pista"/>
      <sheetName val="REPAROS LOCAL."/>
      <sheetName val="Acostamento"/>
      <sheetName val="Parâmetros"/>
      <sheetName val="C"/>
      <sheetName val="Teor"/>
      <sheetName val="Equipamentos"/>
      <sheetName val="Orçamentár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o"/>
      <sheetName val="A - Canteiro de Obra"/>
      <sheetName val="B - Captação_Elevação 1a Etapa "/>
      <sheetName val="C - Captação_Elevação 2a Etapa "/>
      <sheetName val="D -Adutora OK"/>
      <sheetName val="E - Reservatório Apoiado OK"/>
      <sheetName val="F - Estação de Tratamento"/>
      <sheetName val="G - Rede de Distribuição OK"/>
      <sheetName val="H - Ligação Predial OK"/>
      <sheetName val="I - Escritório de Operações OK"/>
      <sheetName val="COMPOS1"/>
      <sheetName val="C.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NTITATIVOS"/>
      <sheetName val="COMPARATIVO"/>
      <sheetName val="TRANSP. LOCAL p. REMENDOS"/>
      <sheetName val="GRÁFICO"/>
      <sheetName val="TRANSP.  BASC.  5m3"/>
      <sheetName val="CUSTO E TRANSP. CAP"/>
      <sheetName val="QUANTITAIVOS"/>
      <sheetName val="JUSTIFICATIVAS"/>
      <sheetName val="Humaita _ Lábrea"/>
      <sheetName val="Trans_ cam_ carroc_"/>
      <sheetName val="Transp_ comercial"/>
      <sheetName val="QUANTIDADES"/>
      <sheetName val="QUANTIDADES _2_"/>
      <sheetName val="Cronograma"/>
      <sheetName val="Cronograma _02 ANOS_"/>
      <sheetName val="TRANSVERSINA"/>
      <sheetName val="LONGARINA"/>
      <sheetName val="BALANCIN"/>
      <sheetName val="GUARDA RODAS"/>
      <sheetName val="LINHA DÁGUA"/>
      <sheetName val="ALAS"/>
      <sheetName val="DESLIZANTES"/>
      <sheetName val="PRANCHETAS"/>
      <sheetName val="CONTRAVENTAMENTO"/>
      <sheetName val="ESTACA"/>
      <sheetName val="MÃO FRANCESA"/>
      <sheetName val="GUARDA CORPO"/>
      <sheetName val="SUBST_ FERRAG_"/>
      <sheetName val="PINTURA GERAL"/>
      <sheetName val="PONTE MADEIRA"/>
      <sheetName val="DESMATAMENTO"/>
      <sheetName val="Formas de Madeira _ 03_370_00"/>
      <sheetName val="Concreto Cimento _ 03_329_00"/>
      <sheetName val="BSTC 1_00 M"/>
      <sheetName val="Remoção de BSTM 1_4_020_50"/>
      <sheetName val="Tubo de 1_00m 1_8_302_06"/>
      <sheetName val="Auxiliar 01_765_01"/>
      <sheetName val="Auxiliar 01_412_01"/>
      <sheetName val="DEFLATOR JAN.06"/>
      <sheetName val="Serviç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NTITATIVOS"/>
      <sheetName val="COMPARATIVO"/>
      <sheetName val="TRANSP. LOCAL p. REMENDOS"/>
      <sheetName val="GRÁFICO"/>
      <sheetName val="TRANSP.  BASC.  5m3"/>
      <sheetName val="CUSTO E TRANSP. CAP"/>
      <sheetName val="QUANTITAIVOS"/>
      <sheetName val="JUSTIFICATIVAS"/>
      <sheetName val="Humaita _ Lábrea"/>
      <sheetName val="Trans_ cam_ carroc_"/>
      <sheetName val="Transp_ comercial"/>
      <sheetName val="QUANTIDADES"/>
      <sheetName val="QUANTIDADES _2_"/>
      <sheetName val="Cronograma"/>
      <sheetName val="Cronograma _02 ANOS_"/>
      <sheetName val="TRANSVERSINA"/>
      <sheetName val="LONGARINA"/>
      <sheetName val="BALANCIN"/>
      <sheetName val="GUARDA RODAS"/>
      <sheetName val="LINHA DÁGUA"/>
      <sheetName val="ALAS"/>
      <sheetName val="DESLIZANTES"/>
      <sheetName val="PRANCHETAS"/>
      <sheetName val="CONTRAVENTAMENTO"/>
      <sheetName val="ESTACA"/>
      <sheetName val="MÃO FRANCESA"/>
      <sheetName val="GUARDA CORPO"/>
      <sheetName val="SUBST_ FERRAG_"/>
      <sheetName val="PINTURA GERAL"/>
      <sheetName val="PONTE MADEIRA"/>
      <sheetName val="DESMATAMENTO"/>
      <sheetName val="Formas de Madeira _ 03_370_00"/>
      <sheetName val="Concreto Cimento _ 03_329_00"/>
      <sheetName val="BSTC 1_00 M"/>
      <sheetName val="Remoção de BSTM 1_4_020_50"/>
      <sheetName val="Tubo de 1_00m 1_8_302_06"/>
      <sheetName val="Auxiliar 01_765_01"/>
      <sheetName val="Auxiliar 01_412_01"/>
      <sheetName val="DEFLATOR JAN.06"/>
      <sheetName val="Serviços"/>
      <sheetName val="B - Captação_Elevação 1a Etapa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MATAMENTO"/>
      <sheetName val="SICRO"/>
    </sheetNames>
    <sheetDataSet>
      <sheetData sheetId="0" refreshError="1"/>
      <sheetData sheetId="1"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MATAMENTO"/>
      <sheetName val="SICRO"/>
    </sheetNames>
    <sheetDataSet>
      <sheetData sheetId="0" refreshError="1"/>
      <sheetData sheetId="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MATAMENTO"/>
      <sheetName val="MENU"/>
    </sheetNames>
    <sheetDataSet>
      <sheetData sheetId="0" refreshError="1"/>
      <sheetData sheetId="1"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MATAMENTO"/>
      <sheetName val="MENU"/>
    </sheetNames>
    <sheetDataSet>
      <sheetData sheetId="0" refreshError="1"/>
      <sheetData sheetId="1"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çosNoPrint"/>
      <sheetName val="ComparaQuantNoPrint"/>
      <sheetName val="TodasTraf-2011-NoPrint"/>
      <sheetName val="TrafPb008"/>
      <sheetName val="PavPb008"/>
      <sheetName val="TrafPb027"/>
      <sheetName val="PavPb027"/>
      <sheetName val="TrafPb033(1)"/>
      <sheetName val="PavPb033(1)"/>
      <sheetName val="TrafPb033(2)"/>
      <sheetName val="PavPb033(2)"/>
      <sheetName val="TrafPb059(1)"/>
      <sheetName val="PavPb059(1)"/>
      <sheetName val="TrafPb059(2)"/>
      <sheetName val="PavPb059(2)"/>
      <sheetName val="TrafPb061"/>
      <sheetName val="PavPb061"/>
      <sheetName val="TrafPb065"/>
      <sheetName val="PavPb065"/>
      <sheetName val="TodasTraf-2000-NoPrint"/>
      <sheetName val="Br101-NoPrint"/>
      <sheetName val="TrafAnual-NoPrint"/>
      <sheetName val="TrafContExpan-NoPrint"/>
      <sheetName val="PavComplNoPrint"/>
      <sheetName val="DESMATAMEN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
      <sheetName val="desmat. destoc 0,15m"/>
      <sheetName val="desmat. destoc 0,15 a 0,30m"/>
      <sheetName val="ECT DMT 50m"/>
      <sheetName val="ECT DMT 50-200m"/>
      <sheetName val="ECT DMT 200-400m "/>
      <sheetName val="ECT DMT 400-600m  "/>
      <sheetName val="ECT DMT 600-800m"/>
      <sheetName val="ECT DMT 800-1000m "/>
      <sheetName val="ECT DMT 1000-1200m "/>
      <sheetName val="ECT DMT 1200-1400m"/>
      <sheetName val="ECT DMT 1400-1600m "/>
      <sheetName val="ECT DMT 1600-1800m"/>
      <sheetName val="ECT DMT 1800-2000m"/>
      <sheetName val="ECT DMT 2000-3000m "/>
      <sheetName val="ECT DMT 3000-5000m"/>
      <sheetName val="Compactação Aterro 95%"/>
      <sheetName val="Compactação Aterro 100% "/>
      <sheetName val="Compactação  botafora"/>
      <sheetName val="Alvenaria pedra argam"/>
      <sheetName val="Alvenaria tijolo"/>
      <sheetName val="AUXILIAR Dentes BDTC 1,00m "/>
      <sheetName val="AUXILIAR Dentes BDTC 1,20m "/>
      <sheetName val="AUXILIAR Dentes BSTC 0,60m"/>
      <sheetName val="AUXILIAR Dentes BSTC 0,80m "/>
      <sheetName val="AUXILIAR Dentes BSTC 1,00m "/>
      <sheetName val="AUXILIAR Dentes BSTC 1,20m  "/>
      <sheetName val="Usinagem CBUQ"/>
      <sheetName val="Forma comum"/>
      <sheetName val="Forma compensada resinada"/>
      <sheetName val="AUXILIAR Concreto magro"/>
      <sheetName val="AUXILIAR Concreto 10 MPa"/>
      <sheetName val="AUXILIAR Concreto 12 MPa"/>
      <sheetName val="AUXILIAR Concreto 15 MPa"/>
      <sheetName val="Concr. estr. 18 MPa Convencio"/>
      <sheetName val="AUXILIAR Concreto 22 MPa"/>
      <sheetName val="AUXILIAR Concreto 18 MPa"/>
      <sheetName val="AUXILIAR Ciclópico 12 MPa"/>
      <sheetName val="AUXILIAR Argamassa 1-3"/>
      <sheetName val="AUXILIAR Argamassa 1-4"/>
      <sheetName val="Fabricação balizador"/>
      <sheetName val="Concreto 18 MPa (mourão)"/>
      <sheetName val="Mourão esticador cerca"/>
      <sheetName val="Mourão suporte cerca"/>
      <sheetName val="AUXILIAR tubo perfurado"/>
      <sheetName val="AUXILIAR tubo poroso"/>
      <sheetName val="AUXILIAR tubo d=30cm"/>
      <sheetName val="AUXILIAR tubo d=60cm "/>
      <sheetName val="AUXILIAR tubo d=80cm"/>
      <sheetName val="AUXILIAR tubo d=1,0m "/>
      <sheetName val="AUXILIAR tubo d=1,20m"/>
      <sheetName val="Confecção Placa sinalização"/>
      <sheetName val="Confecção suporte placa sinal"/>
      <sheetName val="AUXILIAR lastro brita"/>
      <sheetName val="Compactação  manual"/>
      <sheetName val="Reaterro e compactação"/>
      <sheetName val="Escavação mecanica e reaterro"/>
      <sheetName val="Valeta VPC 01"/>
      <sheetName val="Valeta VPA 01"/>
      <sheetName val="Dreno DPS 01"/>
      <sheetName val="Dreno DPS 02"/>
      <sheetName val="Dreno DPS 07"/>
      <sheetName val="Dreno DPS 08"/>
      <sheetName val="Boca saída dreno BSD 01"/>
      <sheetName val="Boca saída dreno BSD 02"/>
      <sheetName val="Sarjeta STC 02"/>
      <sheetName val="BANCO"/>
      <sheetName val="Teor"/>
      <sheetName val="RESUMO-4ª MED"/>
      <sheetName val="C.U"/>
      <sheetName val="Capa Memória de Calc"/>
      <sheetName val="Capa Resumo"/>
      <sheetName val="Capa Documentação"/>
      <sheetName val="Capa Anexo I"/>
      <sheetName val="Capa Anexo II"/>
      <sheetName val="Capa Anexo III"/>
      <sheetName val="Capa Premissas"/>
      <sheetName val="Capa Caract. Seg."/>
      <sheetName val="Capa Anexo IV"/>
      <sheetName val="P A T O 98 D"/>
      <sheetName val="Dados"/>
      <sheetName val="Capa Apres"/>
      <sheetName val="Capa Mapa"/>
      <sheetName val="450"/>
      <sheetName val="PROJETO"/>
      <sheetName val="Capa Caract_ Seg_"/>
      <sheetName val="Orçamentária"/>
      <sheetName val="Instalação e manutenção de cant"/>
      <sheetName val="RELATÓR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
      <sheetName val="desmat. destoc 0,15m"/>
      <sheetName val="desmat. destoc 0,15 a 0,30m"/>
      <sheetName val="ECT DMT 50m"/>
      <sheetName val="ECT DMT 50-200m"/>
      <sheetName val="ECT DMT 200-400m "/>
      <sheetName val="ECT DMT 400-600m  "/>
      <sheetName val="ECT DMT 600-800m"/>
      <sheetName val="ECT DMT 800-1000m "/>
      <sheetName val="ECT DMT 1000-1200m "/>
      <sheetName val="ECT DMT 1200-1400m"/>
      <sheetName val="ECT DMT 1400-1600m "/>
      <sheetName val="ECT DMT 1600-1800m"/>
      <sheetName val="ECT DMT 1800-2000m"/>
      <sheetName val="ECT DMT 2000-3000m "/>
      <sheetName val="ECT DMT 3000-5000m"/>
      <sheetName val="Compactação Aterro 95%"/>
      <sheetName val="Compactação Aterro 100% "/>
      <sheetName val="Compactação  botafora"/>
      <sheetName val="Alvenaria pedra argam"/>
      <sheetName val="Alvenaria tijolo"/>
      <sheetName val="AUXILIAR Dentes BDTC 1,00m "/>
      <sheetName val="AUXILIAR Dentes BDTC 1,20m "/>
      <sheetName val="AUXILIAR Dentes BSTC 0,60m"/>
      <sheetName val="AUXILIAR Dentes BSTC 0,80m "/>
      <sheetName val="AUXILIAR Dentes BSTC 1,00m "/>
      <sheetName val="AUXILIAR Dentes BSTC 1,20m  "/>
      <sheetName val="Usinagem CBUQ"/>
      <sheetName val="Forma comum"/>
      <sheetName val="Forma compensada resinada"/>
      <sheetName val="AUXILIAR Concreto magro"/>
      <sheetName val="AUXILIAR Concreto 10 MPa"/>
      <sheetName val="AUXILIAR Concreto 12 MPa"/>
      <sheetName val="AUXILIAR Concreto 15 MPa"/>
      <sheetName val="Concr. estr. 18 MPa Convencio"/>
      <sheetName val="AUXILIAR Concreto 22 MPa"/>
      <sheetName val="AUXILIAR Concreto 18 MPa"/>
      <sheetName val="AUXILIAR Ciclópico 12 MPa"/>
      <sheetName val="AUXILIAR Argamassa 1-3"/>
      <sheetName val="AUXILIAR Argamassa 1-4"/>
      <sheetName val="Fabricação balizador"/>
      <sheetName val="Concreto 18 MPa (mourão)"/>
      <sheetName val="Mourão esticador cerca"/>
      <sheetName val="Mourão suporte cerca"/>
      <sheetName val="AUXILIAR tubo perfurado"/>
      <sheetName val="AUXILIAR tubo poroso"/>
      <sheetName val="AUXILIAR tubo d=30cm"/>
      <sheetName val="AUXILIAR tubo d=60cm "/>
      <sheetName val="AUXILIAR tubo d=80cm"/>
      <sheetName val="AUXILIAR tubo d=1,0m "/>
      <sheetName val="AUXILIAR tubo d=1,20m"/>
      <sheetName val="Confecção Placa sinalização"/>
      <sheetName val="Confecção suporte placa sinal"/>
      <sheetName val="AUXILIAR lastro brita"/>
      <sheetName val="Compactação  manual"/>
      <sheetName val="Reaterro e compactação"/>
      <sheetName val="Escavação mecanica e reaterro"/>
      <sheetName val="Valeta VPC 01"/>
      <sheetName val="Valeta VPA 01"/>
      <sheetName val="Dreno DPS 01"/>
      <sheetName val="Dreno DPS 02"/>
      <sheetName val="Dreno DPS 07"/>
      <sheetName val="Dreno DPS 08"/>
      <sheetName val="Boca saída dreno BSD 01"/>
      <sheetName val="Boca saída dreno BSD 02"/>
      <sheetName val="Sarjeta STC 02"/>
      <sheetName val="BANCO"/>
      <sheetName val="Teor"/>
      <sheetName val="RESUMO-4ª MED"/>
      <sheetName val="C.U"/>
      <sheetName val="Capa Memória de Calc"/>
      <sheetName val="Capa Resumo"/>
      <sheetName val="Capa Documentação"/>
      <sheetName val="Capa Anexo I"/>
      <sheetName val="Capa Anexo II"/>
      <sheetName val="Capa Anexo III"/>
      <sheetName val="Capa Premissas"/>
      <sheetName val="Capa Caract. Seg."/>
      <sheetName val="Capa Anexo IV"/>
      <sheetName val="P A T O 98 D"/>
      <sheetName val="Dados"/>
      <sheetName val="Capa Apres"/>
      <sheetName val="Capa Mapa"/>
      <sheetName val="450"/>
      <sheetName val="PROJETO"/>
      <sheetName val="Capa Caract_ Seg_"/>
      <sheetName val="Orçamentária"/>
      <sheetName val="Instalação e manutenção de cant"/>
      <sheetName val="RELATÓRIO"/>
      <sheetName val="TrafContExpan-NoPrint"/>
      <sheetName val="TodasTraf-2000-No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osta - Global .."/>
      <sheetName val="Plan1"/>
      <sheetName val="Plan. Equipamentos"/>
      <sheetName val="pessoal"/>
      <sheetName val="salários"/>
      <sheetName val="dinâmica"/>
      <sheetName val="estática"/>
      <sheetName val="corretiva - emenda"/>
      <sheetName val="infra"/>
      <sheetName val="administ. - supervisão"/>
      <sheetName val="dados fluxo"/>
      <sheetName val="ANEXO IV"/>
      <sheetName val="e.p.i."/>
      <sheetName val="equipamentos"/>
      <sheetName val="CUSTO (REF dvs) "/>
      <sheetName val="PROJETO"/>
      <sheetName val="BDI "/>
      <sheetName val="FLUXO - EXECUÇÃO PRÓPRIA"/>
      <sheetName val="FLUXO - FAT-DIRETO"/>
      <sheetName val="RES-FIN"/>
      <sheetName val="DEFIN"/>
      <sheetName val="RESUMO"/>
      <sheetName val="CONSIDERAÇÕES"/>
      <sheetName val="CAPA"/>
      <sheetName val="conferencia"/>
      <sheetName val="CUSTO TRANSPORTE (2)"/>
      <sheetName val="memoria eletrica"/>
      <sheetName val="TRANSP_ 10m3"/>
      <sheetName val="CRONOGRAMA GERAL"/>
      <sheetName val="PLANILHA DEFINITIVA"/>
      <sheetName val="MEMORIA - URBANIZAÇÃO"/>
      <sheetName val="MEMO-PAV. (2)"/>
      <sheetName val="Pavimentação"/>
      <sheetName val="CROQUIS"/>
      <sheetName val="BANCO"/>
      <sheetName val="CPS-1  "/>
      <sheetName val="Índices de Reajustamento"/>
      <sheetName val="Planilha"/>
      <sheetName val="Acomp. Medição"/>
      <sheetName val="Planilha com Reajustamento"/>
      <sheetName val="Planilha Comparativa - Custo"/>
      <sheetName val="S Trecho KM 166 - KM 370"/>
      <sheetName val="VALE "/>
      <sheetName val="JANEIRO"/>
      <sheetName val="FEVEREIRO"/>
      <sheetName val="MARÇO"/>
      <sheetName val="ABRIL"/>
      <sheetName val="MAIO"/>
      <sheetName val="Memória_LAURA P. MAIA"/>
      <sheetName val="Memória_ABRAHÃO FELIX"/>
      <sheetName val="Memória_diversas jóquei"/>
      <sheetName val="Memória_diversas caçari"/>
      <sheetName val="Memória_CORCEL NEGRO"/>
      <sheetName val="Laura Pinheiro"/>
      <sheetName val="Corcel Negro"/>
      <sheetName val="Abraão Félix"/>
      <sheetName val="Conversão"/>
      <sheetName val="Índice"/>
      <sheetName val="FolhasRosto"/>
      <sheetName val="ORÇAMENTO"/>
      <sheetName val="QTDES"/>
      <sheetName val="CRONO"/>
      <sheetName val="TCCARR NPAV"/>
      <sheetName val="MOB02"/>
      <sheetName val="MOBILIZAÇÃO I"/>
      <sheetName val="MOBILIZAÇÃO II"/>
      <sheetName val="DIAGRAMA2"/>
      <sheetName val="GRÁF PONTE NOVO"/>
      <sheetName val="EST"/>
      <sheetName val="TRANSV"/>
      <sheetName val="BALAN"/>
      <sheetName val="LONG"/>
      <sheetName val="ALA"/>
      <sheetName val="GRODA"/>
      <sheetName val="LDÁGUA"/>
      <sheetName val="MFRANC"/>
      <sheetName val="CONTRAV"/>
      <sheetName val="PRANC"/>
      <sheetName val="DESL"/>
      <sheetName val="GCORPO"/>
      <sheetName val="FERRAG_"/>
      <sheetName val="PINT"/>
      <sheetName val="GRÁFICO _2_"/>
      <sheetName val="CAVMEC"/>
      <sheetName val="DADOS"/>
      <sheetName val="TransComerc_Basc10m³"/>
      <sheetName val="TapaBuraco"/>
      <sheetName val="1º ANO_qtd_dner"/>
      <sheetName val="2º ANO_qtd_dner"/>
      <sheetName val="3º ANO_qtd_dner"/>
      <sheetName val="4º ANO_qtd_dner"/>
      <sheetName val="5º ANO_qtd_dner"/>
      <sheetName val="Conv.Resumo1"/>
      <sheetName val="Referencia"/>
      <sheetName val="AUXILIAR"/>
      <sheetName val="TERRAPLENAGEM"/>
      <sheetName val="DRENAGEM E OAC"/>
      <sheetName val="OB. COMPLEM."/>
      <sheetName val="PROT. CORPO EST."/>
      <sheetName val="PROT. AMBIENTAL"/>
      <sheetName val="OAE"/>
      <sheetName val="PRO EQ. - AUX"/>
      <sheetName val="PRO EQ. - TERRAPL"/>
      <sheetName val="PRO EQ. - PAVIM"/>
      <sheetName val="PLA_ORÇAM _BR-319"/>
      <sheetName val="CRONOG"/>
      <sheetName val="PLA_EDITAL _BR-319"/>
      <sheetName val="Materiais"/>
      <sheetName val="Materiais-quantidade"/>
      <sheetName val="Mao de Obra"/>
      <sheetName val="BDI"/>
      <sheetName val="Calculo de eqpto."/>
      <sheetName val="Orçamentária"/>
      <sheetName val="TB"/>
      <sheetName val="TB _BG_"/>
      <sheetName val="RemProf"/>
      <sheetName val="PATO"/>
      <sheetName val="PONTE MADEIRA"/>
      <sheetName val="gráfico"/>
      <sheetName val="abc"/>
      <sheetName val="QUANT E CUSTOS"/>
      <sheetName val="plan.preçounit."/>
      <sheetName val="cron.físico"/>
      <sheetName val="qd transp"/>
      <sheetName val="mist.bet.usin.frio"/>
      <sheetName val="Aqui. bet. mist. a frio"/>
      <sheetName val="Transp. mat. bet. usinado a f"/>
      <sheetName val="Rec. do rev. com MBUF"/>
      <sheetName val="Transporte RR-1C"/>
      <sheetName val="rem.prof.dem.manual"/>
      <sheetName val="Rec. man aterro"/>
      <sheetName val="Remoc.CG"/>
      <sheetName val="Limp. vala"/>
      <sheetName val="Limp. bueiro"/>
      <sheetName val="Desob.bueiro"/>
      <sheetName val="caiação"/>
      <sheetName val="Rem. Barreira"/>
      <sheetName val="Roç. colonião"/>
      <sheetName val="veículo até 100hp"/>
      <sheetName val="Trans_Carr_Pav (cercas)"/>
      <sheetName val="SBRP"/>
      <sheetName val="Mobilização"/>
      <sheetName val="LAYOUT_CANTEIRO"/>
      <sheetName val="Prancha"/>
      <sheetName val="sinapi"/>
      <sheetName val="custo_trans_betum"/>
      <sheetName val="QTT  BETUM"/>
      <sheetName val="OFICIO"/>
      <sheetName val="BOLETIM"/>
      <sheetName val="RELATORIO 1"/>
      <sheetName val="RELATORIO 2"/>
      <sheetName val="PLUVIOMETRIA 2ª"/>
      <sheetName val="F_MEDIÇÃO(pato)5ªMP"/>
      <sheetName val="TAPA BUR MBUF MAN 5ª MP "/>
      <sheetName val="TAPA BUR MBUF REC 5ª MP"/>
      <sheetName val="REMENDO PROF MAN 3ª MP"/>
      <sheetName val="REM. PROF REC MBUF 5ª MP"/>
      <sheetName val="REMENDO PROF.MBUQ 5ª MP"/>
      <sheetName val="REC.com MBUF MAN 3ª"/>
      <sheetName val="REC.com MBUF REC 3ª "/>
      <sheetName val="FRESA MAN"/>
      <sheetName val="CORREÇÃO "/>
      <sheetName val=" CONCRETO CIM 5ªMP "/>
      <sheetName val=" FORMA5ª "/>
      <sheetName val=" GUARDA CORPO"/>
      <sheetName val="ESCAVAÇÃO"/>
      <sheetName val="ESCAV MECAN"/>
      <sheetName val="RECOMPOSIÇÃO MEC. ATERRO 5ª MP"/>
      <sheetName val="ENROCAMENTO 5ª"/>
      <sheetName val="LIMP SARJ M FIO (5ª)"/>
      <sheetName val="LIMP DESC. ÁGUA 5ª "/>
      <sheetName val="LIMP DE PONTE "/>
      <sheetName val=" LIMP DE VALA DE DREN."/>
      <sheetName val="DESOBSTRUÇÃO DE BUEIRO "/>
      <sheetName val="LIMP PLACA"/>
      <sheetName val=" RECOMP PLACA"/>
      <sheetName val=" REMOÇÃO DE MAN. DE BARREIRA "/>
      <sheetName val=" REM DE MAN. DE mat bet"/>
      <sheetName val=" REM DE MEC. DE mat bet "/>
      <sheetName val=" ROÇ MAN (5ª)"/>
      <sheetName val=" ROÇ COL (5ª)"/>
      <sheetName val=" ROÇ MEC(4ª)"/>
      <sheetName val="CAPINA (estourou)"/>
      <sheetName val=" CAIAÇÃO"/>
      <sheetName val="QUANT SERV MAN (4ª)"/>
      <sheetName val="QUANT SERV REC I(5ª)"/>
      <sheetName val="mom. total "/>
      <sheetName val=" TRANSPORTE MAN 5ª"/>
      <sheetName val="CORREÇÃO DA TERCEIRA MEDIÇÃO"/>
      <sheetName val=" TRANSPORTE REC(5ª)"/>
      <sheetName val="FRESAGEM (REL)58"/>
      <sheetName val="CORR.DEF.MBUF MAN(REL)"/>
      <sheetName val="RECOMPOS. REV.CBUF(rel) MAN"/>
      <sheetName val="RECOMPOS. REV.CBUF(rel)REC 3ª"/>
      <sheetName val="TAPA BUR MBUF(rel) 5ªman"/>
      <sheetName val="TAPA BUR MBUF(rel) 3ªrec"/>
      <sheetName val="REM.PROF Q REC(rel) OK"/>
      <sheetName val="REM.PROF FRIO REC(rel)"/>
      <sheetName val="CORR DEF MBUQ(rel)"/>
      <sheetName val="CAIAÇÃO (rel)"/>
      <sheetName val="ESCAVAÇÃO(II)"/>
      <sheetName val="GUARDA CORPO (rel)n"/>
      <sheetName val="RECOMPOS. REV.CBUQ(relat)"/>
      <sheetName val="CONCR CIM (rel) 5ª"/>
      <sheetName val="FORMA (rel) 5ª"/>
      <sheetName val="RECOMPOSIÇÃO DE ATERRO"/>
      <sheetName val="LIMP DE VALA DE DREN. (rel)N"/>
      <sheetName val="LIMP DE DESCIDA REL  "/>
      <sheetName val="DESOBSTRUÇÃO DE BUEIRO (REL)"/>
      <sheetName val="LIMP DE PONTE"/>
      <sheetName val="ROÇ MAN (rel)5ª"/>
      <sheetName val="ROÇ COL (rel)4ª"/>
      <sheetName val="REGMECFAIXA(rel)4ª"/>
      <sheetName val="CAPINA(rel)N"/>
      <sheetName val="LIMPPLACA(rel)ok"/>
      <sheetName val="RECOMPPLACA(rel)ok"/>
      <sheetName val="LIMP SARJ M FIO(rel)"/>
      <sheetName val="DRENAGEM"/>
      <sheetName val="REM. PROF.MBUF MAN(rel)"/>
      <sheetName val="REM. PROF.MBUF REC(rel) "/>
      <sheetName val="REC FAIXA DOM(4ª)"/>
      <sheetName val="PLUVIOMETRIA"/>
      <sheetName val="F_MEDIÇÃO(pato)"/>
      <sheetName val="F_MEDIÇÃO(apres. ary) "/>
      <sheetName val="Resumo apresent 57 patoary"/>
      <sheetName val="TAPA BUR MBUQ MAN"/>
      <sheetName val="TAPA BUR MBUF MAN"/>
      <sheetName val="TAPA BUR MBUF REC "/>
      <sheetName val="TAPA BUR MBUQ REC"/>
      <sheetName val="RECOMP. MAN MBUQ"/>
      <sheetName val="RECOMP. REC MBUQ OK"/>
      <sheetName val="FRESAGEM MAN"/>
      <sheetName val="FRESAGEM REC"/>
      <sheetName val="REMENDO MBUQ MAN"/>
      <sheetName val="REMENDO MBUQ REC"/>
      <sheetName val="REMENDO MBUF MAN "/>
      <sheetName val="REMENDO MBUF REC"/>
      <sheetName val="CORR MBUQ MAN"/>
      <sheetName val="CORR MBUF MAN"/>
      <sheetName val="CORR MBUQ REC"/>
      <sheetName val="CORR MBUF REC"/>
      <sheetName val="REC FAIXA DOM"/>
      <sheetName val=" CONCRETO CIM"/>
      <sheetName val=" FORMA"/>
      <sheetName val="LIMP SARJ M FIO"/>
      <sheetName val="LIMP DESC DAGUA"/>
      <sheetName val="LIMP DE VALA DE DREN."/>
      <sheetName val="RECOMP PLACA"/>
      <sheetName val="(ok) ROÇ MAN"/>
      <sheetName val="ROÇ COL"/>
      <sheetName val="CAPINA"/>
      <sheetName val="QUANT SERV MAN i"/>
      <sheetName val="QUANT SERV REC I"/>
      <sheetName val=" TRANSPORTE MAN"/>
      <sheetName val="TRANSPORTE REC"/>
      <sheetName val="(ok)TRANSPORTE PIL"/>
      <sheetName val="FRESAGEM MAN rel"/>
      <sheetName val="FRESAGEM REC rel"/>
      <sheetName val="FRESAGEM rel (JOÃO)"/>
      <sheetName val="RECOMPOS. REV.CBUQ(rel)"/>
      <sheetName val="TAPA BUR MBUQ MAN(rel)"/>
      <sheetName val="TAPA BUR MBUF MAN(rel)"/>
      <sheetName val="TAPA BUR MBUQ REC(rel)"/>
      <sheetName val="TAPA BUR MBUF REC(rel)"/>
      <sheetName val="REM.PROF Q MAN(rel) OK"/>
      <sheetName val="REMENDO PROF F MAN (rel)"/>
      <sheetName val="REMENDO PROF F REC (rel) "/>
      <sheetName val="CORR  MBUQ MAN(rel)"/>
      <sheetName val="CORR  MBUF MAN(rel)"/>
      <sheetName val="CORR  MBUQ REC(rel)"/>
      <sheetName val="CORR  MBUF REC(rel)"/>
      <sheetName val="CAIAÇÃO (rel)ok"/>
      <sheetName val="GUARDA CORPO (rel)"/>
      <sheetName val="CONCR CIM (rel)ok"/>
      <sheetName val="ESCAVAÇÃO(rel)ok"/>
      <sheetName val="ESC MEC DE VALA(rel)"/>
      <sheetName val="FORMA (rel)"/>
      <sheetName val="LIMP DE VALA DE DREN. (rel)"/>
      <sheetName val="LIMP DE DESCIDA D AGUA (rel)ok"/>
      <sheetName val="ROÇ MAN (rel)ok"/>
      <sheetName val="ROÇ COL (rel)ok"/>
      <sheetName val="REGMECFAIXA(rel)ok"/>
      <sheetName val="CAPINA(rel)ok"/>
      <sheetName val="LIMP SARJ M FIO(rel)ok"/>
      <sheetName val="F_MEDIÇÃO_pato_"/>
      <sheetName val="RECOMP_ MAN MBUQ"/>
      <sheetName val="RECOMP_ REC MBUQ OK"/>
      <sheetName val="Desempenho"/>
      <sheetName val="Ofício"/>
      <sheetName val="RESUMO-SINFRA"/>
      <sheetName val="cronfisico"/>
      <sheetName val="Crono Físico-Financeiro "/>
      <sheetName val="Folha 1"/>
      <sheetName val="Folha 2-1"/>
      <sheetName val="Folha 2-2"/>
      <sheetName val="Folha 2-3"/>
      <sheetName val="CronFIFI"/>
      <sheetName val="Plan2"/>
      <sheetName val="Plan3"/>
      <sheetName val="Plan4"/>
      <sheetName val="Plan5"/>
      <sheetName val="Plan6"/>
      <sheetName val="Plan7"/>
      <sheetName val="geral"/>
      <sheetName val="FRESAGEM (I)"/>
      <sheetName val="RECOMPOS. REV.CBUQ(XIV)"/>
      <sheetName val="SINAL HORIZ"/>
      <sheetName val="ESCAVAÇÃO(II)ok"/>
      <sheetName val="ESC MEC DE VALA(VI)"/>
      <sheetName val="CONCR CICL 01"/>
      <sheetName val="ARGAMASSA 02"/>
      <sheetName val="ENROC JOG 03"/>
      <sheetName val="ENROC ARRUM 04"/>
      <sheetName val="CONCR CIM (XII)"/>
      <sheetName val="FORMA (IV)"/>
      <sheetName val="LIMP PONTE"/>
      <sheetName val="LIMP DE VALA DE DRENAGEM 07"/>
      <sheetName val="LIMP DE DESCIDA D AGUA (V)"/>
      <sheetName val="GUARDA CORPO (III)"/>
      <sheetName val="RECOMP MAN ATERRO 09"/>
      <sheetName val="REMOÇÃO DE MAN DE BARREIRA 10"/>
      <sheetName val="RECOMP MEC ATERRO 11"/>
      <sheetName val="ROÇ MAN (IX)"/>
      <sheetName val="ROÇ COL (X)"/>
      <sheetName val="REGMECFAIXA(I)OK"/>
      <sheetName val="CAPINA(XI)"/>
      <sheetName val="CAIAÇÃO (VIII)"/>
      <sheetName val="LIMPPLACA(VI)"/>
      <sheetName val="RECOMPPLACA(VII)"/>
      <sheetName val="LIMP SARJ M FIO((IV)"/>
      <sheetName val="LIMP BUEIRO"/>
      <sheetName val="TAPA BURACO"/>
      <sheetName val="REMENDO PRO FRIO"/>
      <sheetName val="REMENDO PROF PIL"/>
      <sheetName val="CORR DEF MAN FRIO"/>
      <sheetName val="CORR DEF MBUQ(XIII)"/>
      <sheetName val="CHUVA"/>
      <sheetName val="Medição"/>
      <sheetName val="Desem."/>
      <sheetName val="Resumo 1"/>
      <sheetName val="C. Físico-Finan"/>
      <sheetName val="Fisico Sangue 2"/>
      <sheetName val="Trans Med."/>
      <sheetName val="Folha 4.1"/>
      <sheetName val="Tubul.  2"/>
      <sheetName val="Tub. 3 "/>
      <sheetName val="Tub. 4"/>
      <sheetName val="Folha 6"/>
      <sheetName val="Folha 7"/>
      <sheetName val="Físico Sangue 1"/>
      <sheetName val="TAPA BUR MBUQ MAN 1ª MP"/>
      <sheetName val="TAPA BUR MBUF MAN 1ªMP"/>
      <sheetName val="TAPA BUR MBUF REC ok "/>
      <sheetName val="TAPA BUR MBUQ REC 1ª MP"/>
      <sheetName val="RECOMP. MAN 1ª MP"/>
      <sheetName val="RECOMP. REC MBUQ 1ªMP"/>
      <sheetName val="RECOMP. REC MBUF 1ª MP"/>
      <sheetName val="Micro Revest MAN"/>
      <sheetName val="Micro Revest REC 1ªMP"/>
      <sheetName val="FRESAGEM REC 1ªMP"/>
      <sheetName val="FRESAGEM MAN 1ªMP"/>
      <sheetName val="REM.MEC MAT.BET.MAN"/>
      <sheetName val="REMENDO MBUQ MAN 1ªmp"/>
      <sheetName val="CORR MBUQ MAN 1ª MP"/>
      <sheetName val="CORR MBUF MAN 1ª MP"/>
      <sheetName val="CORR MBUQ REC 1ª MP"/>
      <sheetName val="CORR MBUF REC 1ª MP"/>
      <sheetName val="REC FAIXA DOM 1ª MP "/>
      <sheetName val="ROÇ MAN"/>
      <sheetName val="MICRO MAN rel "/>
      <sheetName val="MICRO total simulação"/>
      <sheetName val="MICRO REC rel "/>
      <sheetName val="REM. MEC. DE REV.BET.REC"/>
      <sheetName val="Plan8"/>
      <sheetName val="Plan9"/>
      <sheetName val="Plan10"/>
      <sheetName val="Plan11"/>
      <sheetName val="Plan12"/>
      <sheetName val="Plan13"/>
      <sheetName val="Plan14"/>
      <sheetName val="Plan15"/>
      <sheetName val="Plan16"/>
      <sheetName val="Plan17"/>
      <sheetName val="Plan18"/>
      <sheetName val="Plan19"/>
      <sheetName val="Plan20"/>
      <sheetName val="Plan21"/>
      <sheetName val="Plan22"/>
      <sheetName val="Plan23"/>
      <sheetName val="Plan24"/>
      <sheetName val="Plan25"/>
      <sheetName val="Plan26"/>
      <sheetName val="Plan27"/>
      <sheetName val="Plan28"/>
      <sheetName val="FRESAGEM"/>
      <sheetName val="REMENDO PRO"/>
      <sheetName val="CPU-LOTE 30"/>
      <sheetName val="CPU-Lote 30-básico"/>
      <sheetName val="Cpu"/>
      <sheetName val="CHE"/>
      <sheetName val="MObra"/>
      <sheetName val="EncSoc"/>
      <sheetName val="Cadastros"/>
      <sheetName val="QTR"/>
      <sheetName val="TABELA"/>
      <sheetName val="Ind. Físicos"/>
      <sheetName val="Fh. Medição"/>
      <sheetName val="Reaj"/>
      <sheetName val="sub-base"/>
      <sheetName val="base"/>
      <sheetName val="imprimação"/>
      <sheetName val="tsd"/>
      <sheetName val="tss"/>
      <sheetName val="cm-30"/>
      <sheetName val="rr 2c"/>
      <sheetName val="escav. manual 1ª cat"/>
      <sheetName val="escav. mecânica 1ª cat"/>
      <sheetName val="DPS-02"/>
      <sheetName val="enrocamento"/>
      <sheetName val="Serviços"/>
      <sheetName val="Transp. med."/>
      <sheetName val="Trans Licit."/>
      <sheetName val="Teor"/>
      <sheetName val="SOLO P BASE REM PROF_"/>
      <sheetName val="M_A_A_U_Q_ _  02_521_00"/>
      <sheetName val="M_B_U_Q_ _ 02_540_00"/>
      <sheetName val="Castanho - Igapó Açu"/>
      <sheetName val="QUANTIDADES"/>
      <sheetName val="QUANTIDADES (02 ANOS)"/>
      <sheetName val="Cronograma (02 ANOS)"/>
      <sheetName val="Caminhão 5m3"/>
      <sheetName val="Local para Remendos"/>
      <sheetName val="Transp. Carroceria 4t"/>
      <sheetName val="Quantit. de Mat. Betum."/>
      <sheetName val="Transporte de Mat. Betum."/>
      <sheetName val="M.A.A.U.Q. -  02.521.00"/>
      <sheetName val="M.B.U.Q. - 02.540.00"/>
      <sheetName val="Camada Granular - 02.200.01"/>
      <sheetName val="Solo Ministurado 02.241.00"/>
      <sheetName val="Formas de Madeira - 03.370.00"/>
      <sheetName val="Concreto Cimento - 13.329.01"/>
      <sheetName val="C378 Distribuicao de Massas Lot"/>
      <sheetName val="Cortes"/>
      <sheetName val="Aterros"/>
      <sheetName val="QTDE"/>
      <sheetName val="CRON FÍSICO"/>
      <sheetName val="TCC RÑP"/>
      <sheetName val="TCC RP"/>
      <sheetName val="TCB RÑP"/>
      <sheetName val="TLB RÑP"/>
      <sheetName val="MEDESM"/>
      <sheetName val="CAV MEC"/>
      <sheetName val="INST CANT"/>
      <sheetName val="Layout Canteiro"/>
      <sheetName val="G REV PRIM"/>
      <sheetName val="G MADEIRA"/>
      <sheetName val="G CHAPA"/>
      <sheetName val="_Estaca"/>
      <sheetName val="_Transversina"/>
      <sheetName val="_Balancin"/>
      <sheetName val="_Longarina"/>
      <sheetName val="_Ala"/>
      <sheetName val="_Guarda Rodas"/>
      <sheetName val="_Linha d'água"/>
      <sheetName val="_Mão Francesa"/>
      <sheetName val="_Contraventamento"/>
      <sheetName val="_Prancheta"/>
      <sheetName val="_Deslizante"/>
      <sheetName val="_Guarda Corpo"/>
      <sheetName val="_Ferragem"/>
      <sheetName val="_Pintura"/>
      <sheetName val="Mat Bet"/>
      <sheetName val="Consumo Pintura"/>
      <sheetName val="Cons Ferragem"/>
      <sheetName val="DEMOLIÇÃO DE PONTE"/>
      <sheetName val="NOVO PARAÍSO - CARACARAÍ"/>
      <sheetName val="Cronograma Físico"/>
      <sheetName val="TRANSP. COMERC. 5M3"/>
      <sheetName val="TRANSP. LOCAL REMENDOS"/>
      <sheetName val="TRANSP. LOCAL 4T"/>
      <sheetName val="QUANT. MAT. BETUME"/>
      <sheetName val="GRÁFICO (2)"/>
      <sheetName val="Ind. Fis."/>
      <sheetName val="Desemp."/>
      <sheetName val="M.P."/>
      <sheetName val="RECOMP. DO REVEST. PRIMÁRIO."/>
      <sheetName val="RECONFORMAÇÃO DA PLATAFORMA"/>
      <sheetName val="RECOMP. MEC. ATERRO"/>
      <sheetName val="Saldo Antes Aditivo"/>
      <sheetName val="Saldo Após Aditivo"/>
      <sheetName val="QUANTITATIVOS"/>
      <sheetName val="T_ LOCAL 10m3"/>
      <sheetName val="TRANSP. LOCAL EM BASCULANTE"/>
      <sheetName val="DESMAT. DESTOCAM. E LIMP."/>
      <sheetName val="EXECUÇÃO DE PONTE"/>
      <sheetName val="ESC. MECÂNICA 1ª CAT."/>
      <sheetName val="CORPO DE BSTC D=1,20 m"/>
      <sheetName val="BOCA DE BSTC D=1,20 m"/>
      <sheetName val="CORPO DE BDTC D=1,20 m"/>
      <sheetName val="BOCA DE BDTC D=1,20 m"/>
      <sheetName val="REATERRO E COMP. P BUEIRO"/>
      <sheetName val="T_ COMERC_ CARR_"/>
      <sheetName val="TRANSP. COMERCIAL CARROCERIA"/>
      <sheetName val="TRANSP. COMERCIAL EM BASCULANTE"/>
      <sheetName val="VEÍCULO LEVE"/>
      <sheetName val="T_ COMERCIAL 10m3"/>
      <sheetName val="Capa (2)"/>
      <sheetName val="CUSTO BALSA"/>
      <sheetName val="QTD BALSA"/>
      <sheetName val="TL REM"/>
      <sheetName val="TCB RP"/>
      <sheetName val="TLB RP"/>
      <sheetName val="TLC RP"/>
      <sheetName val="AQ MATBET"/>
      <sheetName val="TMAT BET"/>
      <sheetName val="MOBIL E DESMOBIL EQUIP"/>
      <sheetName val="LINEAR"/>
      <sheetName val="RASCUNHO_Ñ Imprimir"/>
      <sheetName val="GRAF MATERIAL DE PV"/>
      <sheetName val="GRAF JAZ"/>
      <sheetName val="GRAF EROSÕES"/>
      <sheetName val="VOLUMES 01"/>
      <sheetName val="VOLUMES 02"/>
      <sheetName val="VOLUMES 03"/>
      <sheetName val="VOLUMES 04"/>
      <sheetName val="VOLUMES 05"/>
      <sheetName val="VOLUMES 06"/>
      <sheetName val="VOLUMES 07"/>
      <sheetName val="DIV GRAF OCORR_2"/>
      <sheetName val="Planilha Orcamentaria"/>
      <sheetName val="CRONOGRAMA FÍSICO-FINANCEIRO"/>
      <sheetName val="F. MEDIÇÃO"/>
      <sheetName val="F. MEDIÇAO"/>
      <sheetName val="ISSQN"/>
      <sheetName val="Avanço Físico"/>
      <sheetName val="Contr. veículo"/>
      <sheetName val="Serv. Admin."/>
      <sheetName val="CORREÇÃO DEF MBUQ"/>
      <sheetName val="T. BURACO"/>
      <sheetName val="MBUQ"/>
      <sheetName val="ROÇ. MAN"/>
      <sheetName val="ROÇ. MAN. CC"/>
      <sheetName val="LIMP. PONTE"/>
      <sheetName val="RECOMP. MANUAL DE ATERRO"/>
      <sheetName val="CAIACAO"/>
      <sheetName val="Esc vala leste"/>
      <sheetName val="ESC. CARG. MAT. JAZIDA"/>
      <sheetName val="ESC. MAT 1ª C 200 a 400"/>
      <sheetName val="CONCRETO"/>
      <sheetName val="TRANSPORTE"/>
      <sheetName val="Esc vala oeste"/>
      <sheetName val="ESCAV. MAN. 1 CAT. "/>
      <sheetName val="REATERRO APILOADO"/>
      <sheetName val="REAT. COMPAC. DE BUEIRO"/>
      <sheetName val="D=1,00M SEM BERÇO ACBC"/>
      <sheetName val="D=1,50M SEM BERÇO ACBC"/>
      <sheetName val="LASTRO DE BRITA BC"/>
      <sheetName val="PVI 10"/>
      <sheetName val="PVI 16"/>
      <sheetName val="PVI 18"/>
      <sheetName val="Muro de Gabião "/>
      <sheetName val="Gabião colchao "/>
      <sheetName val="CPV 01"/>
      <sheetName val="CCT 02"/>
      <sheetName val="CCT 03"/>
      <sheetName val="CCT 06"/>
      <sheetName val="CCT 07"/>
      <sheetName val="CCT 08"/>
      <sheetName val="CCT 11"/>
      <sheetName val="CLP 10"/>
      <sheetName val="CLP12"/>
      <sheetName val="CLP16"/>
      <sheetName val="CLP18"/>
      <sheetName val="TCC 01"/>
      <sheetName val="CAPINA MANUAL"/>
      <sheetName val="LIMPEZA MF"/>
      <sheetName val="LIMP.DESC D'AGUA"/>
      <sheetName val="REC. DE PLACA"/>
      <sheetName val="REC. DEFENSA"/>
      <sheetName val="REM. PROFUN MECANIZADO"/>
      <sheetName val="ROÇ. MECAN."/>
      <sheetName val="Corte de Area Gramada"/>
      <sheetName val="LIMP VAL DREN"/>
      <sheetName val="ENR. DE PEDRA JOGADA"/>
      <sheetName val="SINALIZAÇÃO"/>
      <sheetName val="ENR. DE PEDRA ARRUMADA"/>
      <sheetName val="RECOMP. REVEST. CBUQ"/>
      <sheetName val="RECREV. CBUQ (Patrol)"/>
      <sheetName val="ESCAV. VALA MEC"/>
      <sheetName val="BOTA FORA"/>
      <sheetName val="D=0,40M SEM BERÇO ACBC"/>
      <sheetName val="D=0,60M SEM BERÇO ACBC"/>
      <sheetName val="BLD 02"/>
      <sheetName val="D=0,80M SEM BERÇO ACBC"/>
      <sheetName val="PVI 03"/>
      <sheetName val="RECOMP. MEC. DE ATERRO"/>
      <sheetName val="PVI 04"/>
      <sheetName val="CPV 02"/>
      <sheetName val="CPV 04"/>
      <sheetName val="CPV 06"/>
      <sheetName val="CPV 05"/>
      <sheetName val="Sarjeta de canteiro central de "/>
      <sheetName val="HIDROSSEMEADURA"/>
      <sheetName val="CPV 03"/>
      <sheetName val="ELEIVAMENTO"/>
      <sheetName val="Compactação de aterros a 95% pr"/>
      <sheetName val="Compactação de material de bota"/>
      <sheetName val="CCT 01"/>
      <sheetName val="CCT 12"/>
      <sheetName val="CCT 16"/>
      <sheetName val="DEB 05"/>
      <sheetName val="DEB 07"/>
      <sheetName val="CORREÇ DEF MBUQ"/>
      <sheetName val="LIMP.DESOB.BUE E ESCAVAÇ."/>
      <sheetName val="REM. MANUAL"/>
      <sheetName val="CORREÇÃO DEF MBUQ (2)"/>
      <sheetName val="ESCAV. MAT. 1 CAT."/>
      <sheetName val="Fiscal de Campo"/>
      <sheetName val="REM. CAM. GRAN-BET"/>
      <sheetName val="PONTE E CAIAÇÃO"/>
      <sheetName val="REC.MEC.ATER"/>
      <sheetName val="Relatconsv"/>
      <sheetName val="CORREC FRESA"/>
      <sheetName val="ENROCAMENTO ARRUM."/>
      <sheetName val="ESCAV. MAN. e MEC."/>
      <sheetName val="REC.MAN.ATER"/>
      <sheetName val="REV. VEGETAL"/>
      <sheetName val="SOLO"/>
      <sheetName val="ENROCAMENTO JOGADO"/>
      <sheetName val="RECOMP.MANUAL"/>
      <sheetName val="CONCRETO ciclópico"/>
      <sheetName val="Plan2 (2)"/>
      <sheetName val="Rel Fotog."/>
      <sheetName val="Rel. Consv"/>
      <sheetName val="MICRO"/>
      <sheetName val="Roç. Man."/>
      <sheetName val="Roç. Mec."/>
      <sheetName val="rec. plca sinalz."/>
      <sheetName val="LIMP. BUEIROS"/>
      <sheetName val="DESOBS BUEIRO"/>
      <sheetName val="ESCAV. MEC."/>
      <sheetName val="Limp Desc. D'agua"/>
      <sheetName val="Rec. G. Corpo"/>
      <sheetName val="REM. MECANIZADO"/>
      <sheetName val="Rem. Mat. Betum."/>
      <sheetName val="Limpeza plca sinalz. "/>
      <sheetName val="RECOMP.MEC."/>
      <sheetName val="LIMP. VAL CORTE E MEIO-FIO"/>
      <sheetName val="Capina Man."/>
      <sheetName val="correção"/>
      <sheetName val="Limp. de Buero"/>
      <sheetName val="Dados Cadastrais "/>
      <sheetName val="Grade Geral 4º Etapa"/>
      <sheetName val="Radequação2012"/>
      <sheetName val="Grade Geral 5ª Etapa"/>
      <sheetName val="01-Medição 56ªMP"/>
      <sheetName val="01-Medição 54ªMP"/>
      <sheetName val="02-Boletim Parcial 54ª MP"/>
      <sheetName val="03-pluviometria-54ªMP"/>
      <sheetName val="04-Acumulado "/>
      <sheetName val="05-Rel.Mensal Acomp.54ª MP"/>
      <sheetName val="06-Cronograma Fisico Financeiro"/>
      <sheetName val="07-Medição Consolidada 54ªMP"/>
      <sheetName val="Recomp. Rev. Primário"/>
      <sheetName val=" Roçada Manual"/>
      <sheetName val=" Roçada coloniao"/>
      <sheetName val="Limp. sarj. MF"/>
      <sheetName val="Limp. valeta dren."/>
      <sheetName val="Mão-de-Obra"/>
      <sheetName val="Rec_Plataforma"/>
      <sheetName val="Rec manual de aterro"/>
      <sheetName val="Rec mec de aterro"/>
      <sheetName val="Escavacao mec "/>
      <sheetName val="Limpeza de bueiro"/>
      <sheetName val="desobstrucao de bueiro"/>
      <sheetName val="Enr. ped. arrumada"/>
      <sheetName val="Enr. ped. jogada"/>
      <sheetName val="Forma"/>
      <sheetName val="Remoçao Manual de Barreira"/>
      <sheetName val="Sinal. Vertical"/>
      <sheetName val="CBUQ"/>
      <sheetName val="brita"/>
      <sheetName val="Armadura"/>
      <sheetName val="Rev. grama"/>
      <sheetName val="tachao_Sinal Horiz."/>
      <sheetName val="Custo m³ - TB"/>
      <sheetName val="Resumo de Campo "/>
      <sheetName val="02-Boletim Parcial 56ª MP"/>
      <sheetName val="03-pluviometria-55ªMP"/>
      <sheetName val="05-Rel.Mensal Acomp.56ª MP"/>
      <sheetName val="07-Medição Consolidada 56ªMP"/>
      <sheetName val="Escavacao Mec. 1ªCat. "/>
      <sheetName val="Transp. Adeq."/>
      <sheetName val="Verificação"/>
      <sheetName val="Verificação de dados_CC"/>
      <sheetName val="Verific"/>
      <sheetName val="Calendar"/>
      <sheetName val="Vistorias"/>
      <sheetName val="Grade Geral "/>
      <sheetName val="01-Medição 34ªMP"/>
      <sheetName val="01-Medição 32ªMP"/>
      <sheetName val="02-Boletim Parcial 32ª MP"/>
      <sheetName val="03-pluviometria-32ªMP"/>
      <sheetName val="04-Acumulado - 32ªmp"/>
      <sheetName val="05-Rel.Mensal Acomp. 32ª MP"/>
      <sheetName val="07-Medição Consolidada 1° Etapa"/>
      <sheetName val="Rocada manual"/>
      <sheetName val="Roçada coloniao"/>
      <sheetName val="Corte e limp. area gramada"/>
      <sheetName val="Recomp.Mec Aterro "/>
      <sheetName val="Recomp.Manual Aterro"/>
      <sheetName val="Limp.Beuiro"/>
      <sheetName val="Desobs.Beuiro"/>
      <sheetName val="vala drenagem"/>
      <sheetName val="pedra jogada"/>
      <sheetName val="pedra arrumada"/>
      <sheetName val="Rem.Manual Barreira"/>
      <sheetName val="Esc.Manual"/>
      <sheetName val="Esc.Mec"/>
      <sheetName val="fres."/>
      <sheetName val="00-Resumo dos Serviços"/>
      <sheetName val="01-Medição 01ªMP"/>
      <sheetName val="02-Boletim Parcial 34ª MP"/>
      <sheetName val="03-pluviometria-34ªMP"/>
      <sheetName val="Rem. Profundo"/>
      <sheetName val="REg. Fx Dom."/>
      <sheetName val="Dreno"/>
      <sheetName val="Desobs.Bueiro"/>
      <sheetName val="limp. Placas"/>
      <sheetName val="REcomp. Placas"/>
      <sheetName val="Cor. Defeitos"/>
      <sheetName val="Limp.Bueiro"/>
      <sheetName val="Forn. impl. Placas"/>
      <sheetName val="Transp. Com. C.basc. 10m3"/>
      <sheetName val="Transp. local. rem"/>
      <sheetName val="Transp. Com. Carroceria"/>
      <sheetName val="Equipamento"/>
      <sheetName val="Tinta Esm."/>
      <sheetName val="Caibro"/>
      <sheetName val="Parafuso  3 16"/>
      <sheetName val="Parafuso  5 16"/>
      <sheetName val="Rec. defensa met."/>
      <sheetName val="Mão de Obra"/>
      <sheetName val="LinkExternoRecuperado1"/>
      <sheetName val="CAL MAT BET CONSERVA "/>
      <sheetName val="PLANILHA ORÇAMENTÁRIA"/>
      <sheetName val="Anual"/>
      <sheetName val="Feriados"/>
      <sheetName val="REST.PAPALEGUAS"/>
      <sheetName val="REST.SINDY  3,00"/>
      <sheetName val="REST.SINDY  3,50 CAFE"/>
      <sheetName val="Sumário"/>
      <sheetName val="Apresentação"/>
      <sheetName val="Capa Mapa"/>
      <sheetName val="Mapa"/>
      <sheetName val="Capa Serviços a Executar"/>
      <sheetName val="Cálculo DMT"/>
      <sheetName val="QTransporte"/>
      <sheetName val="Capa Frentes Serviço"/>
      <sheetName val="Frentes Serviço"/>
      <sheetName val="Planta do Canteiro"/>
      <sheetName val="Equipamentos Mínimos"/>
      <sheetName val="Quantitativos Mobilização"/>
      <sheetName val="Orçamento Mobilização"/>
      <sheetName val="Capa Orçamento"/>
      <sheetName val="Orçamento SICRO"/>
      <sheetName val="Orçamento c-desc"/>
      <sheetName val="Capa Cronograma"/>
      <sheetName val="Cronograma Físico Financeiro"/>
      <sheetName val="Capa Dados de Cálculo"/>
      <sheetName val="Resumo DMTs"/>
      <sheetName val="Capa Composições"/>
      <sheetName val="Capa Composições Rest. Pista"/>
      <sheetName val="Recuperação da Pista"/>
      <sheetName val="Capa Composições Mat. Betum."/>
      <sheetName val="Custo Transporte"/>
      <sheetName val="Materiais Betuminosos"/>
      <sheetName val="Capa Composições Mobilização"/>
      <sheetName val="Composições Mobilização"/>
      <sheetName val="Capa Composições Auxiliares"/>
      <sheetName val="Auxiliares"/>
      <sheetName val="Dados de Entrada 1"/>
      <sheetName val="Dados de Entrada 2"/>
      <sheetName val="Dados de Entrada 3"/>
      <sheetName val="Dados de Entrada 4"/>
      <sheetName val="Página 1"/>
      <sheetName val="Página 2"/>
      <sheetName val="Página 3"/>
      <sheetName val="Página 4"/>
      <sheetName val="Página 5"/>
      <sheetName val="Página 6"/>
      <sheetName val="Página 7"/>
      <sheetName val="Página 8"/>
      <sheetName val="Página 9"/>
      <sheetName val="Página 10"/>
      <sheetName val="Página 11"/>
      <sheetName val="Página 12"/>
      <sheetName val="Página 13"/>
      <sheetName val="Página 14"/>
      <sheetName val="RESULFINAL"/>
      <sheetName val="Página 16"/>
      <sheetName val="DENAGREGRAUDO"/>
      <sheetName val="DENSAGRMIUDO"/>
      <sheetName val="MASESPFINPULV"/>
      <sheetName val="Traço da Mist.+Filler."/>
      <sheetName val="Traço da Mist. Bet."/>
      <sheetName val="E. Areia"/>
      <sheetName val="E. Areia (2)"/>
      <sheetName val="Pes Agr Silos Frio 3.4&quot;"/>
      <sheetName val="Pes Agr Silos Frio Areia méd"/>
      <sheetName val="Pes Agr Silos Frio 3.8&quot;+pó"/>
      <sheetName val="Até Aqui"/>
      <sheetName val="DETDENSCAP20"/>
      <sheetName val="DENSCORPROVA"/>
      <sheetName val="GRAFTEMPVISC1"/>
      <sheetName val="CALIBRAGEM"/>
      <sheetName val="CALIBRAGEM-II"/>
      <sheetName val="CALIBRAGEM1"/>
      <sheetName val="CALIBRAGEM2"/>
      <sheetName val="SILOFR4"/>
      <sheetName val="SILOFR3"/>
      <sheetName val="SILOFR2"/>
      <sheetName val="SILOFR1"/>
      <sheetName val="Dosador"/>
      <sheetName val="BALANÇA"/>
      <sheetName val="Filler"/>
      <sheetName val="Analise SF 4"/>
      <sheetName val="Analise SF 3"/>
      <sheetName val="Analise SF 2"/>
      <sheetName val="Analise SF 1"/>
      <sheetName val="Analise SF Filler"/>
      <sheetName val="Analise SQ 3"/>
      <sheetName val="Analise SQ 2"/>
      <sheetName val="Analise SQ 1"/>
      <sheetName val="DURABILIDADE"/>
      <sheetName val="INDICE FORMA"/>
      <sheetName val="ABRASÃO"/>
      <sheetName val="ADESIVIDADE"/>
      <sheetName val="REST.SINDY"/>
      <sheetName val="Cadastro"/>
      <sheetName val="POSTO DOM BOSCO"/>
      <sheetName val="REST TREVO"/>
      <sheetName val="Desemp_"/>
      <sheetName val="AVANCO"/>
      <sheetName val="Ficha"/>
      <sheetName val="RemoMecRev"/>
      <sheetName val="RemoMecCamGran"/>
      <sheetName val="RecompCamGran"/>
      <sheetName val="Imprimacao"/>
      <sheetName val="PintLig"/>
      <sheetName val="Recomp_rev"/>
      <sheetName val="Solo para Base"/>
      <sheetName val="MAAUQ"/>
      <sheetName val="RemendoProf_"/>
      <sheetName val="Roçada Manual "/>
      <sheetName val="TransBasc5m³"/>
      <sheetName val="TransLocalBasc10m³"/>
      <sheetName val="TransRem_"/>
      <sheetName val="CA20P_AQ"/>
      <sheetName val="CAP_TR"/>
      <sheetName val="CM_30_AQ"/>
      <sheetName val="CM_30_TR"/>
      <sheetName val="RL_1C_AQ"/>
      <sheetName val="RL_1C_TR"/>
      <sheetName val="CROQUI"/>
      <sheetName val="MP"/>
      <sheetName val="Dens. médias"/>
      <sheetName val="Dens. teórica"/>
      <sheetName val="GRAFTEMPVISC2"/>
      <sheetName val="INSTRUCOES"/>
      <sheetName val="Relatorio"/>
      <sheetName val="VEICULOS"/>
      <sheetName val="CONFIGURAÇAO"/>
      <sheetName val="Periodos"/>
      <sheetName val="Indices"/>
      <sheetName val="Reajustamentos"/>
      <sheetName val="Indice Fisico"/>
      <sheetName val="Fatura"/>
      <sheetName val="Ficha Qtde"/>
      <sheetName val="Boletim de Medição"/>
      <sheetName val="1.1"/>
      <sheetName val="1.2"/>
      <sheetName val="1.3."/>
      <sheetName val="1.4.1"/>
      <sheetName val="1.4.2"/>
      <sheetName val="1.4.3"/>
      <sheetName val="1.4.4"/>
      <sheetName val="1.4.5"/>
      <sheetName val="1.4.6"/>
      <sheetName val="1.4.7"/>
      <sheetName val="1.4.8"/>
      <sheetName val="1.4.9"/>
      <sheetName val="1.4.10"/>
      <sheetName val="1.4.11"/>
      <sheetName val="1.5.1"/>
      <sheetName val="1.5.2"/>
      <sheetName val="1.5.3"/>
      <sheetName val="1.5.4"/>
      <sheetName val="1.6"/>
      <sheetName val="1.7"/>
      <sheetName val="1.8"/>
      <sheetName val="2.1"/>
      <sheetName val="2.2"/>
      <sheetName val="2.3"/>
      <sheetName val="2.4"/>
      <sheetName val="2.5"/>
      <sheetName val="2.6"/>
      <sheetName val="2.7"/>
      <sheetName val="2.8"/>
      <sheetName val="2.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2.26"/>
      <sheetName val="2.27"/>
      <sheetName val="2.28"/>
      <sheetName val="2.29"/>
      <sheetName val="2.30"/>
      <sheetName val="2.31"/>
      <sheetName val="2.32"/>
      <sheetName val="2.33"/>
      <sheetName val="2.34"/>
      <sheetName val="2.35"/>
      <sheetName val="2.36"/>
      <sheetName val="2.37"/>
      <sheetName val="2.38"/>
      <sheetName val="2.39"/>
      <sheetName val="2.40"/>
      <sheetName val="2.41"/>
      <sheetName val="2.42"/>
      <sheetName val="2.43"/>
      <sheetName val="2.44"/>
      <sheetName val="2.45"/>
      <sheetName val="2,46"/>
      <sheetName val="2.47"/>
      <sheetName val="2.48"/>
      <sheetName val="2.49"/>
      <sheetName val="2.50"/>
      <sheetName val="2.51"/>
      <sheetName val="2.52"/>
      <sheetName val="2.53"/>
      <sheetName val="2.54"/>
      <sheetName val="2.55"/>
      <sheetName val="2.56"/>
      <sheetName val="2.57"/>
      <sheetName val="2.58"/>
      <sheetName val="2.59"/>
      <sheetName val="2.60"/>
      <sheetName val="2.61"/>
      <sheetName val="2.62"/>
      <sheetName val="2.63"/>
      <sheetName val="2.64"/>
      <sheetName val="2.65"/>
      <sheetName val="2.66"/>
      <sheetName val="2.67"/>
      <sheetName val="2.68"/>
      <sheetName val="2.69"/>
      <sheetName val="2.70"/>
      <sheetName val="2.71"/>
      <sheetName val="2.72"/>
      <sheetName val="2.73"/>
      <sheetName val="2.74"/>
      <sheetName val="2.75"/>
      <sheetName val="3.1.2"/>
      <sheetName val="3.1.3"/>
      <sheetName val="3.1.4"/>
      <sheetName val="3.1.5"/>
      <sheetName val="3.1.6"/>
      <sheetName val="3.1.7"/>
      <sheetName val="3.2.1"/>
      <sheetName val="3.2.2"/>
      <sheetName val="3.2.3"/>
      <sheetName val="3.2.4"/>
      <sheetName val="3.3.1"/>
      <sheetName val="3.3.2"/>
      <sheetName val="3.3.3"/>
      <sheetName val="3.3.4"/>
      <sheetName val="3.4.1"/>
      <sheetName val="3.4.2"/>
      <sheetName val="3.4.3"/>
      <sheetName val="3.4.4"/>
      <sheetName val="3.4.5"/>
      <sheetName val="3.4.6"/>
      <sheetName val="3.4.7"/>
      <sheetName val="3.5.1"/>
      <sheetName val="3.5.2"/>
      <sheetName val="3.5.3"/>
      <sheetName val="3.6.1"/>
      <sheetName val="3.6.2"/>
      <sheetName val="3.6.3"/>
      <sheetName val="3.7.1.1"/>
      <sheetName val="3.7.1.2"/>
      <sheetName val="3.7.1.3"/>
      <sheetName val="3.7.1.4"/>
      <sheetName val="3.7.1.5"/>
      <sheetName val="3.7.1.6"/>
      <sheetName val="3.7.1.7"/>
      <sheetName val="3.8.1"/>
      <sheetName val="3.8.2"/>
      <sheetName val="3.8.3"/>
      <sheetName val="3.9.1"/>
      <sheetName val="3.9.2"/>
      <sheetName val="3.9.3"/>
      <sheetName val="3.10.1"/>
      <sheetName val="3.10.2"/>
      <sheetName val="3.10.3"/>
      <sheetName val="3.10.4"/>
      <sheetName val="3.10.5"/>
      <sheetName val="3.10.6"/>
      <sheetName val="3.11.1"/>
      <sheetName val="3.11.2"/>
      <sheetName val="3.11.3"/>
      <sheetName val="3.12.1"/>
      <sheetName val="3.12.2"/>
      <sheetName val="3.12.3"/>
      <sheetName val="3.13.1"/>
      <sheetName val="3.13.2"/>
      <sheetName val="3.13.3"/>
      <sheetName val="3.13.4"/>
      <sheetName val="3.13.5"/>
      <sheetName val="3.14.1"/>
      <sheetName val="3.14.2"/>
      <sheetName val="3.14.3"/>
      <sheetName val="3.15.1"/>
      <sheetName val="3.15.2"/>
      <sheetName val="3.15.3"/>
      <sheetName val="4.1.1"/>
      <sheetName val="4.1.2"/>
      <sheetName val="4.2.1.1"/>
      <sheetName val="4.2.1.2"/>
      <sheetName val="4.2.1.3"/>
      <sheetName val="4.2.1.4"/>
      <sheetName val="4.2.1.5"/>
      <sheetName val="4.2.1.6"/>
      <sheetName val="5.1"/>
      <sheetName val="5.2"/>
      <sheetName val="5.3"/>
      <sheetName val="5.4"/>
      <sheetName val="6.1"/>
      <sheetName val="6.2"/>
      <sheetName val="6.3"/>
      <sheetName val="6.4"/>
      <sheetName val="6.5"/>
      <sheetName val="6.6"/>
      <sheetName val="6.7"/>
      <sheetName val="7.1 detalhado"/>
      <sheetName val="8.1 Detalhado"/>
      <sheetName val="Projeto básico referencial"/>
      <sheetName val="Dimensiona equipam + pessoal"/>
      <sheetName val=" Decofin - 1367"/>
      <sheetName val="Medição Resumo"/>
      <sheetName val="Solicitação Numerario"/>
      <sheetName val="Folha Pagamento"/>
      <sheetName val="Cestas Básicas"/>
      <sheetName val="Hospedagem"/>
      <sheetName val="Combustivel II"/>
      <sheetName val="Relação de Equip. Alugados"/>
      <sheetName val="Equipamento Delta"/>
      <sheetName val="Relação de Imóveis"/>
      <sheetName val="Veiculos Alugados"/>
      <sheetName val="Estoque"/>
      <sheetName val="Resumo Carreteiro"/>
      <sheetName val="Alimentação I"/>
      <sheetName val="Alimentação I (2)"/>
      <sheetName val="RPF I"/>
      <sheetName val="SERVIÇOS 1%"/>
      <sheetName val="SERVIÇOS 2%"/>
      <sheetName val="SERVIÇOS 3%"/>
      <sheetName val="SERVIÇOS 4%"/>
      <sheetName val="SERVIÇOS 5%"/>
      <sheetName val="150"/>
      <sheetName val="150 2%"/>
      <sheetName val="150 4%"/>
      <sheetName val="150 6%"/>
      <sheetName val="250"/>
      <sheetName val="250 2%"/>
      <sheetName val="250 4%"/>
      <sheetName val="250 6%"/>
      <sheetName val="300"/>
      <sheetName val="300 2%"/>
      <sheetName val="300 4%"/>
      <sheetName val="300 6%"/>
      <sheetName val="350"/>
      <sheetName val="350 2%"/>
      <sheetName val="350 4%"/>
      <sheetName val="350 6%"/>
      <sheetName val="450"/>
      <sheetName val="450 2%"/>
      <sheetName val="450 4%"/>
      <sheetName val="450 6%"/>
      <sheetName val="AS-SERVIÇOS"/>
      <sheetName val="DDG-SERVIÇOS "/>
      <sheetName val="Testes"/>
      <sheetName val="KANAFLEX"/>
      <sheetName val="NOVOTUB"/>
      <sheetName val="MEDIDAS"/>
      <sheetName val="CUSTO LARANJEIRAS"/>
      <sheetName val="RESUMO EMPRESA"/>
      <sheetName val="CUSTO EMPRESA"/>
      <sheetName val="CUSTO ZONA SUL"/>
      <sheetName val="Anexos PGQ"/>
      <sheetName val="BDP"/>
      <sheetName val="QIF"/>
      <sheetName val="Ficha quantitativos"/>
      <sheetName val="Resumo Financeiro"/>
      <sheetName val="Transp.Loc.Cam.Basc.5m³l "/>
      <sheetName val="Transp.Loc. Mat. Rem. "/>
      <sheetName val="Transp.Loc.Cam.Carr.4T"/>
      <sheetName val="Transp.Local de Mat.Betum."/>
      <sheetName val="Transp.Local de Agua"/>
      <sheetName val="Mat. Betuminosos"/>
      <sheetName val="dados físicos"/>
      <sheetName val="Decofin"/>
      <sheetName val="Relção Equipamentos"/>
      <sheetName val="Produção Setembro-"/>
      <sheetName val="Relação Pessoal"/>
      <sheetName val="Progamação Trimestral"/>
      <sheetName val="Progamação de Resultado"/>
      <sheetName val="Relação Equipamento (2)"/>
      <sheetName val="EQUIPAMENTOS C.C. 862"/>
      <sheetName val="MEDIÇÃO CAMPO TSD"/>
      <sheetName val="MEDIÇÃO CAMPO IMPRIMAÇÃO"/>
      <sheetName val="MEDIÇÃO CAMPO BASE"/>
      <sheetName val="pagina 01 (9)"/>
      <sheetName val="pagina 01 (8)"/>
      <sheetName val="CAPA Ficha de Medição"/>
      <sheetName val="Ficha de medição"/>
      <sheetName val="CAPA Medição Resumo"/>
      <sheetName val="CAPA Relatório de Pluviometria"/>
      <sheetName val="CAPA Cronograma de Atividades"/>
      <sheetName val="3A. FAIXA"/>
      <sheetName val="PISTA ROLAMENTO"/>
      <sheetName val="ACOSTAMENTO"/>
      <sheetName val="CAPA RSUPERV"/>
      <sheetName val="RSUPERV"/>
      <sheetName val="CAPA Boletim"/>
      <sheetName val="Boletim Desempenho"/>
      <sheetName val="Capa Rel Fotografico"/>
      <sheetName val="pagina 01"/>
      <sheetName val="pagina 01 (2)"/>
      <sheetName val="pagina 01 (3)"/>
      <sheetName val="pagina 01 (4)"/>
      <sheetName val="pagina 01 (5)"/>
      <sheetName val="pagina 01 (6)"/>
      <sheetName val="pagina 01 (7)"/>
      <sheetName val="PRODUÇÃO"/>
      <sheetName val="VALOR PRODUÇÃO"/>
      <sheetName val="ACOMPANHAMENTO"/>
      <sheetName val="Relação Pessoal - Novembro"/>
      <sheetName val="Lançamentos"/>
      <sheetName val="Solicitação de Numerário"/>
      <sheetName val="Tipo Despesa"/>
      <sheetName val="Reg. Belém - Jun-07"/>
      <sheetName val="Reg. Belém - Jul-07"/>
      <sheetName val="Reg. Belém - Ago-2007"/>
      <sheetName val="Reg. Belém - Set-2007"/>
      <sheetName val="Reg. Belém - Mar-2008"/>
      <sheetName val="Reg. Belém - Jul-2008"/>
      <sheetName val="Ago-2008"/>
      <sheetName val="COMPOR 90 "/>
      <sheetName val="RESUMO  "/>
      <sheetName val="CRONOGRAMA "/>
      <sheetName val="ESCALA SALARIAL"/>
      <sheetName val="BDI 20,00%"/>
      <sheetName val="Boletim Delta"/>
      <sheetName val="Mem.Calc"/>
      <sheetName val="Mem.Calculo"/>
      <sheetName val="Locais"/>
      <sheetName val="Limpeza de Pontes"/>
      <sheetName val="Roçada Manual"/>
      <sheetName val="Descida d'água"/>
      <sheetName val="F.Quant."/>
      <sheetName val="Ficha Quant."/>
      <sheetName val="Resumo Físico-Financ."/>
      <sheetName val="ACFIS"/>
      <sheetName val="Acomp. Físico"/>
      <sheetName val="Q. I. Físicos"/>
      <sheetName val="Ord.Serv(Capa)"/>
      <sheetName val="Ord Serv."/>
      <sheetName val="R.Cons.(CAPA)"/>
      <sheetName val="R. Conserv"/>
      <sheetName val="Rel.Foto"/>
      <sheetName val="foto"/>
      <sheetName val="ISSQN 14A 181-2007"/>
      <sheetName val="Divisão ISS Por Municipios"/>
      <sheetName val="ISSQN R$  5a MEDIÇÃO"/>
      <sheetName val="Resumo do Controle"/>
      <sheetName val="Caçamba AF-005.036"/>
      <sheetName val="Prancha AF-018.001"/>
      <sheetName val="Solic. Numerario"/>
      <sheetName val="Solic. RPF"/>
      <sheetName val="DebitoxCredito"/>
      <sheetName val="Equip e Veiculos Alugados"/>
      <sheetName val="Móveis e Utensilios"/>
      <sheetName val="Imoveis Locados"/>
      <sheetName val="Medição de Carreteiro"/>
      <sheetName val="Veiculos locados"/>
      <sheetName val="Equipamentos Delta"/>
      <sheetName val="Folha de Pagamento"/>
      <sheetName val="Churras. Fortaleza nf-677"/>
      <sheetName val="P. Magnólia nf-46801"/>
      <sheetName val="P. Magnólia nf-46981"/>
      <sheetName val="P. Carajás nf 4307"/>
      <sheetName val="P. Fortaleza NF-9476"/>
      <sheetName val="FOLHA PESSOAL JULHO 2007 943 01"/>
      <sheetName val="ALIMENTAÇÃO JULHO 2007"/>
      <sheetName val="PROGRAMAÇÃO TOTAL - EXECUTAR"/>
      <sheetName val="Encontros da ponte"/>
      <sheetName val="Mem calculo desvio"/>
      <sheetName val="Mem calculo vão da ponte"/>
      <sheetName val="PlanMem Calculo BDMETALICO"/>
      <sheetName val="Mem Calculo Bueiro concreto"/>
      <sheetName val="Crongr.de Equipamentos"/>
      <sheetName val="Despesas Indiretas OK"/>
      <sheetName val="Preço insumo OK"/>
      <sheetName val="Ensaio Lab"/>
      <sheetName val="Loc. Ocorrências"/>
      <sheetName val="AC FIS"/>
      <sheetName val="ordem de serviço (2)"/>
      <sheetName val="NF "/>
      <sheetName val="MCálculo"/>
      <sheetName val="Gráfico de Ocorrências"/>
      <sheetName val="notas fiscais"/>
      <sheetName val="Boletim Desemp."/>
      <sheetName val="Quadro de IND. Físicos"/>
      <sheetName val="Ac. Físico 2"/>
      <sheetName val="Ac. Físico 1"/>
      <sheetName val="LOCAIS AAUQ 2"/>
      <sheetName val="LOCAIS AAUQ"/>
      <sheetName val="ordem de serviço"/>
      <sheetName val="mem.calc.DELTA"/>
      <sheetName val="Ficha.Quantitativos.DELTA"/>
      <sheetName val="Med.Financ.DELTA"/>
      <sheetName val="Transp com"/>
      <sheetName val="Transp carro"/>
      <sheetName val="Transp esp"/>
      <sheetName val="CRONOGRAMA"/>
      <sheetName val="EQP2"/>
      <sheetName val="02.200.00"/>
      <sheetName val="02.400.00"/>
      <sheetName val="02.530.01"/>
      <sheetName val="03.329.00"/>
      <sheetName val="03.370.00"/>
      <sheetName val="03.940.00"/>
      <sheetName val="04.000.00"/>
      <sheetName val="08.100.00"/>
      <sheetName val="08.101.01"/>
      <sheetName val="08.103.00"/>
      <sheetName val="08.109.00"/>
      <sheetName val="08.300.01"/>
      <sheetName val="08.301.02"/>
      <sheetName val="08.302.01"/>
      <sheetName val="08.302.02"/>
      <sheetName val="08.402.00"/>
      <sheetName val="08.404.00"/>
      <sheetName val="08.409.01"/>
      <sheetName val="08.500.00"/>
      <sheetName val="08.510.00"/>
      <sheetName val="08.900.00"/>
      <sheetName val="08.910.00"/>
      <sheetName val="09.002.00"/>
      <sheetName val="09.002.01"/>
      <sheetName val="09.002.03"/>
      <sheetName val="E.4.12"/>
      <sheetName val="01.200.00"/>
      <sheetName val="09.517.00"/>
      <sheetName val="09.517.02"/>
      <sheetName val="09.512.13"/>
      <sheetName val="09.512.14"/>
      <sheetName val="09.517.03"/>
      <sheetName val="Simulação"/>
      <sheetName val="MATERIAL"/>
      <sheetName val="MEMORIA CALCULO D=1,5M"/>
      <sheetName val="MEMORIA CALCULO D=2,0"/>
      <sheetName val="MEMORIA CALC. RECOMP. VAO PON"/>
      <sheetName val="MEMORIA CALCULO DESVIO"/>
      <sheetName val="MEM. CALCULO - MÁQUINAS"/>
      <sheetName val="MAPA DE CUBAÇÃO - DESVIO"/>
      <sheetName val="ISSQN R$"/>
      <sheetName val="POSTO MÃE DO RIO NF 258 e 259"/>
      <sheetName val="POSTO MÃE DO RIO NF 273"/>
      <sheetName val="NOSSO  POSTO V NF 614"/>
      <sheetName val="NOSSO POSTO II NF 8068"/>
      <sheetName val="POSTO RODA VIVA NF 46152"/>
      <sheetName val="POSTO RODA VIVA NF 46153"/>
      <sheetName val="POSTO GAROUPA NF-612"/>
      <sheetName val="NOSSO POSTO MÃE DO RIO NF283 "/>
      <sheetName val="plano 03"/>
      <sheetName val="Solic DND"/>
      <sheetName val=" Folha de Pagamento CC1050"/>
      <sheetName val="Posto Santa Rita (Caxias-MA)"/>
      <sheetName val="Resumo de autonomo CC 1050"/>
      <sheetName val="Controle de AlimentaçãoCC 1050"/>
      <sheetName val="Equipamento Alugado CC1050"/>
      <sheetName val="Relação de Bens CC1050"/>
      <sheetName val="Rel. equipamento Delta cc1050"/>
      <sheetName val="Veiculos alugado CC1050"/>
      <sheetName val="Rel. de Imoveis Alug. CC1050 "/>
      <sheetName val="PROGRAMAÇÃO TRIMESTRAL"/>
      <sheetName val="Acompanhamento Resultado"/>
      <sheetName val="SOLICITAÇÃO DE NUMERARIOS"/>
      <sheetName val="SOLIC. DND"/>
      <sheetName val="POSTO ALT. ALEGRE"/>
      <sheetName val="POSTO BELEM 08"/>
      <sheetName val="POSTO FRAZÃO "/>
      <sheetName val="POSTO SANTA MARTA"/>
      <sheetName val="POSTO BELEM 04 "/>
      <sheetName val="POSTO SANTA RITA"/>
      <sheetName val="POSTO RIO NOVO"/>
      <sheetName val="POSTO RIO NOVO 2"/>
      <sheetName val="CHUR. FRAZÃO (CAXIAS-MA)"/>
      <sheetName val="POUSADA E RES. O GOMES (CODO)"/>
      <sheetName val="REST. RIO NOVO (CODO)"/>
      <sheetName val="REST. RIO NOVO 2 (CODO)"/>
      <sheetName val="CHUR. PERNAMBUCO (PERITORO)"/>
      <sheetName val=" FOLHA COL. CC1051 NOVEMBRO"/>
      <sheetName val="IMOVEIS ALUGADO CC1051"/>
      <sheetName val="RELACAO EQUIP.CC-1051"/>
      <sheetName val="SALDO ESTOQUE"/>
      <sheetName val="Resumo km faixa"/>
      <sheetName val="Memo-Quant"/>
      <sheetName val="RESUMO DAS SOLUÇÕES"/>
      <sheetName val="Unifilar-Solucoes"/>
      <sheetName val="COMPARA- Orçamento"/>
      <sheetName val="Orçamento Restauração"/>
      <sheetName val="Orçamento Total"/>
      <sheetName val="Resumo do Orçamento"/>
      <sheetName val="Orçamento OAEs"/>
      <sheetName val="Orçamento Serviços Balanças"/>
      <sheetName val="A"/>
      <sheetName val="MARSHALL"/>
      <sheetName val="COMPOGRAN"/>
      <sheetName val="COMPOSIC"/>
      <sheetName val="GRANOMETRIA"/>
      <sheetName val="B-19"/>
      <sheetName val="B-12"/>
      <sheetName val="B-10"/>
      <sheetName val="PÓ"/>
      <sheetName val="AREIA"/>
      <sheetName val="Gráfico2"/>
      <sheetName val="GRAFICO"/>
      <sheetName val="COMPOS."/>
      <sheetName val="Marsh 01"/>
      <sheetName val="Marsh 02"/>
      <sheetName val="GRAF."/>
      <sheetName val="POSTO AMERICANO NF 465"/>
      <sheetName val="POSTO AMERICANO NF 485"/>
      <sheetName val="POSTO AMERICANDO"/>
      <sheetName val="Solicitação RPF"/>
      <sheetName val="Imoveis Alugados"/>
      <sheetName val="OR960887"/>
      <sheetName val="Orc"/>
      <sheetName val="Preço composto"/>
      <sheetName val="DADOS CONTRATUAL"/>
      <sheetName val="MEMORIA DE CÁLCULO"/>
      <sheetName val="QUADRO UNIFILAR"/>
      <sheetName val="Planilha adequada"/>
      <sheetName val="Planilha de quantidade"/>
      <sheetName val="REC NOVA"/>
      <sheetName val="USINAGEM CBUQ ORIGINAL"/>
      <sheetName val="CBUQ ORIGINAL"/>
      <sheetName val="USINAGEM CORRIGIDA"/>
      <sheetName val="CBUQ CORRIGIDO"/>
      <sheetName val="QUADRO DE DMT"/>
      <sheetName val="consumo de ligante"/>
      <sheetName val="COMPARATIVO SICRO"/>
      <sheetName val="FOLHA PESSOAL 101 - PI"/>
      <sheetName val="DECOFIN 101 - PI"/>
      <sheetName val="ENSAIO BASE 01"/>
      <sheetName val="ENSAIO BASE 02"/>
      <sheetName val="ENSAIO BASE 03"/>
      <sheetName val="RECICLAGEM 5S0299210"/>
      <sheetName val="USINAGEM CBUQ 1A0139052"/>
      <sheetName val="CBUQ 5S0254001"/>
      <sheetName val="LAMA 5S0251252"/>
      <sheetName val="TSD 3S0250152"/>
      <sheetName val="MFC 05- 2 S 04 910 55"/>
      <sheetName val="STC 01- 2 S 04 900 51"/>
      <sheetName val="SARJETA SZC-02"/>
      <sheetName val="Dreno prof"/>
      <sheetName val="BOCA DRENO"/>
      <sheetName val="CORPO BSTC"/>
      <sheetName val="BOCA BSTC"/>
      <sheetName val="DENTE AUX"/>
      <sheetName val="CONCRETO 10 Mpa aux"/>
      <sheetName val="CONCRETO 15 MPa aux"/>
      <sheetName val="CONCRETO 18 MPa aux"/>
      <sheetName val="CONCRETO CICL  aux"/>
      <sheetName val="argamssa 1-3"/>
      <sheetName val="argamassa 1-4"/>
      <sheetName val="tubo D=20"/>
      <sheetName val="tubo D=100"/>
      <sheetName val="RESUMO ITEM NOVO"/>
      <sheetName val="POSTO  LIDER 280"/>
      <sheetName val="SOLIC.NUMERARIO 824 OUT.05 2"/>
      <sheetName val="DECOFIN 824 OUT.05"/>
      <sheetName val="POSTO LIDER"/>
      <sheetName val="POSTO PAPAI NOEL"/>
      <sheetName val="FOLHA PESSOAL FEV 2007"/>
      <sheetName val="DESPESAS COM TRANSPORTES"/>
      <sheetName val="DND"/>
      <sheetName val="DECOFIN 1007 FEV.2007"/>
      <sheetName val="SOL 1007 FEV.07"/>
      <sheetName val="Explicativo"/>
      <sheetName val="Transp. Local Carr."/>
      <sheetName val="Transp. Com. Carr."/>
      <sheetName val="Mem_Calc_DMT_BR 020"/>
      <sheetName val="Recomp.cam.base.adiç.brita"/>
      <sheetName val="Transp. Comercial 10m3"/>
      <sheetName val="Planilha de Preços OK"/>
      <sheetName val="MATERIAS"/>
      <sheetName val="CBUQ-4cm"/>
      <sheetName val="DMT 1 USINA 1 BRITADOR"/>
      <sheetName val="DMT 2 USINAS 2 BRITADORES"/>
      <sheetName val="Custo recicladora OK"/>
      <sheetName val="SITUAÇÃO 1"/>
      <sheetName val="SITUAÇÃO 2"/>
      <sheetName val="SITUAÇÃO 3"/>
      <sheetName val="Resumo programação - EXECUTAR"/>
      <sheetName val="OCORRENCIAS"/>
      <sheetName val="LAY-OUT ACAMPAMENTO"/>
      <sheetName val="LAY OUT USINA"/>
      <sheetName val="ISSQN RECEBER"/>
      <sheetName val="#REF"/>
      <sheetName val=" Folha Pgto CC1348 Agosto 2009 "/>
      <sheetName val="Posto Alto Alegre 15 a 27jul"/>
      <sheetName val="P.Belem 19Ju a 31Jul"/>
      <sheetName val="Medicao de Carreteiro"/>
      <sheetName val="Cad.Maq.Veic."/>
      <sheetName val="Contr.COmb.2,05 07a13Junh"/>
      <sheetName val="Contr.COmb.1,98 14a17Jun"/>
      <sheetName val="Contr.COmb.1,98 17E18JUN"/>
      <sheetName val="Contr.COmb.1,95 (19JUn-22)"/>
      <sheetName val="Contr.COmb.1,95 (22 a 24jun)"/>
      <sheetName val="Contr.COmb.1,95 (25 a 30jun) "/>
      <sheetName val="MODELO"/>
      <sheetName val="M C S FONSECA NF 687"/>
      <sheetName val="SOLICITAÇÃO DE RPF"/>
      <sheetName val="SOLICITAÇÃO DE NUMERARIO"/>
      <sheetName val="mapasituação"/>
      <sheetName val="Elementos"/>
      <sheetName val="pontospassagem"/>
      <sheetName val="tran5m3"/>
      <sheetName val="tran10m3"/>
      <sheetName val="t.local.remendos"/>
      <sheetName val="translocal.mat.bet"/>
      <sheetName val="tran4t"/>
      <sheetName val="transp.água"/>
      <sheetName val="PREÇO.MAT.BET"/>
      <sheetName val="MAT.BETM"/>
      <sheetName val="MOBeCAN"/>
      <sheetName val="DMT"/>
      <sheetName val="Cálculo das Massas"/>
      <sheetName val="ComposiçãoMBUQ"/>
      <sheetName val="DEM DE CONSUM"/>
      <sheetName val="POSTO REI DAS SELVAS"/>
      <sheetName val="POSTO GAROUPA"/>
      <sheetName val="NOSSO POSTO V"/>
      <sheetName val="NOSSO POSTO II"/>
      <sheetName val="RODA VIVA"/>
      <sheetName val="ORGANIZAÇÃO ULIANA LTDA"/>
      <sheetName val="Pato BR 226"/>
      <sheetName val="Pl_anual_transp_BR_226"/>
      <sheetName val="Mem_Calc_DMT_BR226"/>
      <sheetName val="MOBILIZ _ INST_CANT "/>
      <sheetName val="lay_out cant_"/>
      <sheetName val="Gráfico Ocorrências"/>
      <sheetName val="FOLHA DE PAGAMENTO (2)"/>
      <sheetName val="L. Usina"/>
      <sheetName val="FundoFixo"/>
      <sheetName val="Relação Modalidades"/>
      <sheetName val="POSTO CIDADE"/>
      <sheetName val="Orc Trevo Takon"/>
      <sheetName val="AVANÇO FISICO"/>
      <sheetName val="AVANÇO FISICO 2 (2)"/>
      <sheetName val="AVANÇO FISICO 2"/>
      <sheetName val="CHUVAS"/>
      <sheetName val=" INDFIS"/>
      <sheetName val="RELATÓRIO DE SUPERVISÀO "/>
      <sheetName val="9ª MP_BR-459"/>
      <sheetName val="memobranco"/>
      <sheetName val="JUSTIFICATIVA"/>
      <sheetName val="8ª MP_BR-459"/>
      <sheetName val="8ª MP_BR_459"/>
      <sheetName val="LAY-OUT"/>
      <sheetName val="Pesquisa preços Inst.Canteiro"/>
      <sheetName val="Instalação Canteiro"/>
      <sheetName val="Composição transp. equipamento"/>
      <sheetName val="Mobilização-Desmobilização"/>
      <sheetName val="CP_Pontes"/>
      <sheetName val="Revestimento com Bica Corrida"/>
      <sheetName val="Cálculo da DMT rev. prim."/>
      <sheetName val="Transportes"/>
      <sheetName val="Ptrabalho"/>
      <sheetName val="Grafico-DMT"/>
      <sheetName val="Relação de pontes"/>
      <sheetName val="COMPOS1"/>
      <sheetName val="COMPOS2"/>
      <sheetName val="COMPOS3"/>
      <sheetName val="1- QUADRO DE QUANTIDADE (2)"/>
      <sheetName val="Transporte 5m³"/>
      <sheetName val="Transporte 4m³"/>
      <sheetName val="Transporte 4t"/>
      <sheetName val="Transporte Mat. Frio"/>
      <sheetName val="Cronograma (2)"/>
      <sheetName val="ESTUDO PREÇOS"/>
      <sheetName val="RESUMO_AUT1"/>
      <sheetName val="QuQuant"/>
      <sheetName val="AUT_ORIGINAL"/>
      <sheetName val="QQuant-Vol1 (2)"/>
      <sheetName val="QQegesa"/>
      <sheetName val="QQuant-Vol1"/>
      <sheetName val="Licitação"/>
      <sheetName val="QQegesa-ant"/>
      <sheetName val="QQUANT"/>
      <sheetName val="QQder"/>
      <sheetName val="NumerN"/>
      <sheetName val="BS"/>
      <sheetName val="FR"/>
      <sheetName val="Dimens"/>
      <sheetName val="QuantPav"/>
      <sheetName val="NumerN (2)"/>
      <sheetName val="Dimens (2)"/>
      <sheetName val="QuantPav (2)"/>
      <sheetName val="INDICADORES"/>
      <sheetName val="Serro"/>
      <sheetName val="DIPRVS12"/>
      <sheetName val="Curva ABC"/>
      <sheetName val="COMP."/>
      <sheetName val="Aux."/>
      <sheetName val="Transp."/>
      <sheetName val="Transp.Bet."/>
      <sheetName val="Mob."/>
      <sheetName val="Equip."/>
      <sheetName val="M.O."/>
      <sheetName val="Mat."/>
      <sheetName val="Índices"/>
      <sheetName val="Aluguel"/>
      <sheetName val="INVENTÁRIO"/>
      <sheetName val="COMPOSIÇÕES"/>
      <sheetName val="Aquis. e Transp. Mat. Betum."/>
      <sheetName val="Transp.Mat.Betum"/>
      <sheetName val="comp.Eq.pes."/>
      <sheetName val="Layout cant."/>
      <sheetName val="Mob.Desmob."/>
      <sheetName val="Quadro 03"/>
      <sheetName val="Quadro 04"/>
      <sheetName val="Quadro 05"/>
      <sheetName val="Composição de preços 08 (2)"/>
      <sheetName val="Quadro Resumo 08"/>
      <sheetName val="Planilha 09"/>
      <sheetName val="Composição de preços 10 (2)"/>
      <sheetName val="Composição de preços 10"/>
      <sheetName val="Escala salarial 11"/>
      <sheetName val="Cronograma 12"/>
      <sheetName val="Composição do BDI 13"/>
      <sheetName val="Composição do BDI 14"/>
      <sheetName val="Leis sociais 15"/>
      <sheetName val="BD - Composições unitárias"/>
      <sheetName val="BD - Materiais"/>
      <sheetName val="RASCUNHO CRONOGRAMA"/>
      <sheetName val="comp. cant."/>
      <sheetName val="BD - Índice de serviços"/>
      <sheetName val="Quad_Transp_"/>
      <sheetName val="BD - Mão de obra"/>
      <sheetName val="BD - Equipamentos"/>
      <sheetName val="FICHA RESUMO"/>
      <sheetName val="Planilha Orçamentária (2)"/>
      <sheetName val="Planilha ABC"/>
      <sheetName val="Desmatamento&lt;15cm"/>
      <sheetName val="Desmatamento 15a30cm"/>
      <sheetName val="mat 1ª c. DMT 50 a 200m"/>
      <sheetName val="mat 1ª c. DMT 200 a 400m"/>
      <sheetName val="mat 1ª c. DMT 3000 a 5000m"/>
      <sheetName val="mat 1ª c. DMT &gt; 5000m"/>
      <sheetName val="Solo mole"/>
      <sheetName val="Distribuição de massas"/>
      <sheetName val="Compac. 100%"/>
      <sheetName val="Compac. bota fora"/>
      <sheetName val="Compac. 95%"/>
      <sheetName val="Subleito"/>
      <sheetName val="Pintura de lig."/>
      <sheetName val="CBUQ &quot;C&quot;"/>
      <sheetName val="CBUQ &quot;B&quot;"/>
      <sheetName val="Remoção de revest. betuminoso"/>
      <sheetName val="Remoção de camada granular "/>
      <sheetName val="Forn RR-1C"/>
      <sheetName val="Forn CM-30"/>
      <sheetName val="Forn Cap 50-70"/>
      <sheetName val="Forn RR-2C"/>
      <sheetName val="Transp RR-1C"/>
      <sheetName val="Transp CM-30"/>
      <sheetName val="Transp Cap 50-70"/>
      <sheetName val="Transp RR-2C"/>
      <sheetName val="OAC"/>
      <sheetName val="Escav. manual"/>
      <sheetName val="Dreno profundo"/>
      <sheetName val="Colchão drenante"/>
      <sheetName val="Descida d'agua"/>
      <sheetName val="Sarjeta SCC 01"/>
      <sheetName val="Meio-fio MFC 05"/>
      <sheetName val="Meio-fio MFC 01"/>
      <sheetName val="Remoção de meio-fios"/>
      <sheetName val="Remoção de concreto"/>
      <sheetName val="Sinal. horizontal"/>
      <sheetName val="Defensa"/>
      <sheetName val="Calçada"/>
      <sheetName val="RemendoProf_Manual"/>
      <sheetName val="TransLocalMat p Remendo"/>
      <sheetName val="AQUISIÇÃO CAP"/>
      <sheetName val="TRANSPORTE CAP"/>
      <sheetName val="CM_30_AQ REM_ PROF_ MANUAL"/>
      <sheetName val="CM_30_TR REM_ PROF_ MAN_"/>
      <sheetName val="CM_30_AQ IMPRIM_"/>
      <sheetName val="CM_30_TR IMPRIM_"/>
      <sheetName val="RR_1C_AQ_Tapa Buraco"/>
      <sheetName val="RR_1C_TR_tapa buraco"/>
      <sheetName val="RR_1C_AQ_Pintura de Ligação"/>
      <sheetName val="RR_1C_TR_Pintura de Ligação"/>
      <sheetName val="CROQUI _2_"/>
      <sheetName val="Limpeza"/>
      <sheetName val="Quantidades-serviços"/>
      <sheetName val="Quantidades_mat.bet"/>
      <sheetName val="Quant-serviços_manutenção"/>
      <sheetName val="Quant-serviços_conservaçào"/>
      <sheetName val="canteiro"/>
      <sheetName val="quant por solução"/>
      <sheetName val="cronograma fisico por ativ"/>
      <sheetName val=" DMT"/>
      <sheetName val="VCP"/>
      <sheetName val="PRE"/>
      <sheetName val="JOÃO ANDRÉ"/>
      <sheetName val="ACESSO 01"/>
      <sheetName val="CONTORNO"/>
      <sheetName val="ACESSO 02"/>
      <sheetName val="SINALIZAÇÃO VERTICAL"/>
      <sheetName val="sinalização horizontal"/>
      <sheetName val="TACHAS"/>
      <sheetName val="concreto cimento ok (2)"/>
      <sheetName val="Calculo"/>
      <sheetName val="P"/>
      <sheetName val="PlanContrato"/>
      <sheetName val="Especif"/>
      <sheetName val="Calculo (2)"/>
      <sheetName val="PP"/>
      <sheetName val="Pintura de ligação"/>
      <sheetName val="CBUQ -  Polímero"/>
      <sheetName val="Coleta"/>
      <sheetName val="MATBET CUSTO"/>
      <sheetName val="MATBET PREÇO UNIT"/>
      <sheetName val="MOBIL-CANT"/>
      <sheetName val="TLCB5"/>
      <sheetName val="TLMR"/>
      <sheetName val="TCC4"/>
      <sheetName val="TLMB"/>
      <sheetName val="TCCB10"/>
      <sheetName val="CRONOGAMA 1º"/>
      <sheetName val="CRONOGAMA 2º"/>
      <sheetName val="COMPOSIÇÕES2"/>
      <sheetName val="Pluviometria "/>
      <sheetName val="BOLETIM "/>
      <sheetName val="Resumo fianceiro"/>
      <sheetName val="Resumo por medicao"/>
      <sheetName val="Borbagato"/>
      <sheetName val="MinasRio"/>
      <sheetName val="Balance Sheet&amp;Income Statement"/>
      <sheetName val="Cash Flow"/>
      <sheetName val="Equity "/>
      <sheetName val="IFRS Adjustments"/>
      <sheetName val="ABC US$ 50,000,000_261107"/>
      <sheetName val="Parc. CP &amp; LP ABC US$ 50M 2611"/>
      <sheetName val="ABC US$ 12M_060508"/>
      <sheetName val="ABC US$ 17,7M_090508"/>
      <sheetName val="SALDO"/>
      <sheetName val="Parc. CP &amp; LP"/>
      <sheetName val="logistica"/>
      <sheetName val="amapa"/>
      <sheetName val="metalicos"/>
      <sheetName val="bay"/>
      <sheetName val="anglo"/>
      <sheetName val="equity"/>
      <sheetName val="ConsFev09"/>
      <sheetName val="llx"/>
      <sheetName val="Folha de Medição"/>
      <sheetName val="CRON BR 364"/>
      <sheetName val="CRON BR 364 _2_"/>
      <sheetName val="Boletim de Desempenho Parcial"/>
      <sheetName val="Andamento Físico"/>
      <sheetName val="3ª FAIXA"/>
      <sheetName val="PISTA"/>
      <sheetName val="Memória ABRIL"/>
      <sheetName val="Memória"/>
      <sheetName val="Medição R$"/>
      <sheetName val="Financeiro"/>
      <sheetName val="Pintura Ligação (m2)"/>
      <sheetName val="Fresagem (m³)"/>
      <sheetName val="CBUQ (ton)"/>
      <sheetName val="Q.Dem+MFio"/>
      <sheetName val="Q.Dem"/>
      <sheetName val="Andam.Físico"/>
      <sheetName val="Boletim Des"/>
      <sheetName val="Pluviom"/>
      <sheetName val="Avanço Linear"/>
      <sheetName val=" Decofin - JAMARI"/>
      <sheetName val="COMBUSTIVEL I"/>
      <sheetName val="Instruções"/>
      <sheetName val="TXG"/>
      <sheetName val="FECHAMENTO"/>
      <sheetName val="INDIRETO"/>
      <sheetName val="BANCO_MO"/>
      <sheetName val="LEIS_H"/>
      <sheetName val="LEIS_M"/>
      <sheetName val="Prestadores Serviço"/>
      <sheetName val="Memo Veículos"/>
      <sheetName val="Cons.Combustivel"/>
      <sheetName val="EFETIVO OBRA 179"/>
      <sheetName val="Impressao"/>
      <sheetName val="Help"/>
      <sheetName val="Suporte"/>
      <sheetName val="Explicação1"/>
      <sheetName val="Verificador"/>
      <sheetName val="CP"/>
      <sheetName val="DP"/>
      <sheetName val="OESP"/>
      <sheetName val="CTRL"/>
      <sheetName val="DO"/>
      <sheetName val="CR"/>
      <sheetName val="ACUM"/>
      <sheetName val="FCC"/>
      <sheetName val="PEC"/>
      <sheetName val="FC"/>
      <sheetName val="PE"/>
      <sheetName val="EVA"/>
      <sheetName val="ECONO"/>
      <sheetName val="FINAN"/>
      <sheetName val="COMPARA"/>
      <sheetName val="ANALISE"/>
      <sheetName val="PM"/>
      <sheetName val="Consistência"/>
      <sheetName val="Menu_Navegação"/>
      <sheetName val="Pos_Contrato"/>
      <sheetName val="Menu_Financeiro"/>
      <sheetName val="Menu_mov_financ"/>
      <sheetName val="Mov Fin"/>
      <sheetName val="Mov_Financeiro"/>
      <sheetName val="Acom_Econômico"/>
      <sheetName val="Menu_Pessoal"/>
      <sheetName val="Pessoal Real"/>
      <sheetName val="PROVENTOS_DINAMICA"/>
      <sheetName val="PROVENTOS - FOLHA DE PAGAMENTO"/>
      <sheetName val="Desp Ger Prev"/>
      <sheetName val="Desp Ger Real"/>
      <sheetName val="Desp Ger Imp"/>
      <sheetName val="Demost_ result"/>
      <sheetName val="Med Real"/>
      <sheetName val="Menu_Medições"/>
      <sheetName val="Menu_Produção"/>
      <sheetName val="MEDIÇÃO_MENSAL"/>
      <sheetName val="RESUMO_MEDIÇÃO"/>
      <sheetName val="PRODUÇÃO_MENSAL"/>
      <sheetName val="RESUMO_PRODUÇÃO"/>
      <sheetName val="CONTROLE"/>
      <sheetName val="REL. FOTOG."/>
      <sheetName val="Dados do projeto"/>
      <sheetName val="CARTA PROPOSTA"/>
      <sheetName val="C2 PLANILHA rocha e brita"/>
      <sheetName val="C4 Resumo do projeto"/>
      <sheetName val="C5 Comparativo layout 2 e 3"/>
      <sheetName val="C7 PLANILHA de preços unitários"/>
      <sheetName val="PLANILHA Quant e preços"/>
      <sheetName val="CRON-EQ"/>
      <sheetName val="LISTA-EQ"/>
      <sheetName val="CRON-MOD"/>
      <sheetName val="CRON-MOI"/>
      <sheetName val="FIS"/>
      <sheetName val="FIS-FIN - LANÇAR NO FIS"/>
      <sheetName val="Histograma de mão de obra"/>
      <sheetName val="PLANILHA Para EAP"/>
      <sheetName val="EAP-V&amp;M"/>
      <sheetName val="COMPOR-CBM"/>
      <sheetName val="COMPOR-CHE"/>
      <sheetName val="Valeta VPA 03"/>
      <sheetName val="Atualização da Matriz"/>
      <sheetName val="Roteiro de Preenchimento"/>
      <sheetName val="Dados Informativos"/>
      <sheetName val="Contra-capa"/>
      <sheetName val="Dados Contratuais"/>
      <sheetName val="Localização"/>
      <sheetName val="Seções Típicas"/>
      <sheetName val="Planilha Resumida"/>
      <sheetName val="Proj. Bás x Exec. Fat.Emp. Sald"/>
      <sheetName val="Cron. Físico Financeiro"/>
      <sheetName val="Cronograma de Eqtos Diretos"/>
      <sheetName val="Cronograma de Eqtos Indiretos"/>
      <sheetName val="Horas Trabalhadas dos Equiptos "/>
      <sheetName val="Cronograma Mão de Obra Direta"/>
      <sheetName val="Cronograma Mão de Obra Indireta"/>
      <sheetName val="Principais Materiais"/>
      <sheetName val="Resumo do Custo Direto"/>
      <sheetName val="Rateio dos Encarregados"/>
      <sheetName val="Praticabilidade 1 Turno"/>
      <sheetName val="Perdas de tempo 1 Turno"/>
      <sheetName val="Praticabilidade 2 Turnos"/>
      <sheetName val="Perdas de tempo 2 Turnos"/>
      <sheetName val="Encargo Social Ponderado 1Turno"/>
      <sheetName val="Encargo Social Ponderado 2Turn "/>
      <sheetName val="Encargos Sociais"/>
      <sheetName val="Desmatamento"/>
      <sheetName val="Escavação 1a Cat"/>
      <sheetName val="Escavação 2a Cat"/>
      <sheetName val="Escavação 3a Cat"/>
      <sheetName val="Escavação Solo Mole"/>
      <sheetName val="Camada Drenante"/>
      <sheetName val="Aquis.  transp  Areia  CD "/>
      <sheetName val="Compactação de Aterro"/>
      <sheetName val="Regularização"/>
      <sheetName val="Subbase de Solos"/>
      <sheetName val="Esc. Carga Transp. Jaz. Subbase"/>
      <sheetName val="Base de Solos"/>
      <sheetName val="Esc. Carga Transp. Jaz. Base"/>
      <sheetName val="BGS"/>
      <sheetName val="Aquisição e transporte de BGS"/>
      <sheetName val="Reciclagem"/>
      <sheetName val="Pintura"/>
      <sheetName val="Aquis.  transp  Brita TSS"/>
      <sheetName val="Aquis.  transp  Brita TSD"/>
      <sheetName val="Conj. Britagem"/>
      <sheetName val="Resumo do CBUQ"/>
      <sheetName val="Usinagem de CBUQ"/>
      <sheetName val="Aquis.  transp  Brita  CBUQ "/>
      <sheetName val="Aquis.  transp  Areia  CBUQ"/>
      <sheetName val="Aquis.  transp Pó pedra  CBUQ"/>
      <sheetName val="Aquis.  transp Cal CBUQ"/>
      <sheetName val="Transporte da massa para  pista"/>
      <sheetName val="Aplicação do CBUQ"/>
      <sheetName val="Serviços Diversos"/>
      <sheetName val="Outros Gastos Mão de Obra Diret"/>
      <sheetName val="Resumo das Indiretas"/>
      <sheetName val="Encargo Social Ponderado 1T Ind"/>
      <sheetName val="Gerente do Projeto"/>
      <sheetName val="Engenheiros e Encarreg Geral"/>
      <sheetName val="Depto Administrativo"/>
      <sheetName val="Depto de Manutenção"/>
      <sheetName val="Depto de QSM"/>
      <sheetName val="Depto Acampamento - Canteiro"/>
      <sheetName val="Depto Técnico e Topografia"/>
      <sheetName val="Depto de Custos"/>
      <sheetName val="Depto de Laboratório"/>
      <sheetName val="Depto de Suprimentos"/>
      <sheetName val="Outros Gastos Indiretos"/>
      <sheetName val="Despesas de Apoio às Obras"/>
      <sheetName val="Check-list"/>
      <sheetName val="Precipitações"/>
      <sheetName val="Tabela de Salários Adotada"/>
      <sheetName val="SP - Tab salários"/>
      <sheetName val="MG - Tab salários"/>
      <sheetName val="PARÁ - Tab Salários"/>
      <sheetName val="MS - Tab salários"/>
      <sheetName val="% de AD"/>
      <sheetName val="Plan3 (2)"/>
      <sheetName val="Bueiro Contrato"/>
      <sheetName val="BueiroContrato-CustosMaterial"/>
      <sheetName val="lançamento TB"/>
      <sheetName val="Lançamento R P"/>
      <sheetName val="Lancamento CD"/>
      <sheetName val="Lancamento CBUQ"/>
      <sheetName val="Avanço"/>
      <sheetName val="Ficha. "/>
      <sheetName val="Tapa-buraco"/>
      <sheetName val="Cor.Defeitos"/>
      <sheetName val="Rel mensal acomp"/>
      <sheetName val="Meio-Fio (2)"/>
      <sheetName val="Sarjeta (2)"/>
      <sheetName val="Descida d'água (2)"/>
      <sheetName val="Capina (2)"/>
      <sheetName val="Roçada manual (2)"/>
      <sheetName val="Decofin 711-Setembro-07"/>
      <sheetName val="Recebimentos"/>
      <sheetName val="Folha"/>
      <sheetName val="Equipamentos e Mobiliário"/>
      <sheetName val="R. MACHADO 16-07 A 15-08-09"/>
      <sheetName val="R. SHOPP MANIA 16-10 A 15-11-09"/>
      <sheetName val="FOLHA CONSORCIO GETEL INSTTALE"/>
      <sheetName val="FOLHA DE PAGAMENTO CONSORCIO GE"/>
      <sheetName val="PT"/>
      <sheetName val="ORÇA"/>
      <sheetName val="CFF"/>
      <sheetName val="TLB5M3"/>
      <sheetName val="TLC4T"/>
      <sheetName val="TLMBF"/>
      <sheetName val="TLÁGUA"/>
      <sheetName val="ASF"/>
      <sheetName val="CS"/>
      <sheetName val="EQP"/>
      <sheetName val="Contr.COmb.1,98 17E18JUN (2)"/>
      <sheetName val="Contr.COmb.1,95 (19A30 JUN)"/>
      <sheetName val="Contr.COmb.1,95 (01 A 14Jul )"/>
      <sheetName val="Contr.COmb.1,95 (15 JUL --)"/>
      <sheetName val="Med_10_Atual_1 (2)"/>
      <sheetName val="PLANILHA FINANCEIRA"/>
      <sheetName val="ESTOQUE (2)"/>
      <sheetName val="DECOFIN abril-15"/>
      <sheetName val="FOLHA ABRIL 2015 1651."/>
      <sheetName val="Solicitação Numerarios"/>
      <sheetName val="Equipamento Alugados"/>
      <sheetName val="1651 DELTA 0"/>
      <sheetName val="1651 descontar 1"/>
      <sheetName val="1651 DELTA 1"/>
      <sheetName val="1651 descontar 2"/>
      <sheetName val="01651 DELTA 2"/>
      <sheetName val="01651 descontar 3"/>
      <sheetName val="1651 descontar 4"/>
      <sheetName val="1651 delta 3"/>
      <sheetName val="1651 adm"/>
      <sheetName val="1651 campo"/>
      <sheetName val="DADOS DO CONTRATO"/>
      <sheetName val="PLANILHA FINANCEIRA (2)"/>
      <sheetName val="PLANILHA QUANT."/>
      <sheetName val="PLAN. QNTD."/>
      <sheetName val="PLAN. CÁLCULO"/>
      <sheetName val="RESUMO FATOR"/>
      <sheetName val="P.ROLAMENTO"/>
      <sheetName val="DISP.e OBRAS COMPL."/>
      <sheetName val="FAIXA DE DOMÍNIO"/>
      <sheetName val="RE(cim+brita)20 3%-PISTA-KM FAI"/>
      <sheetName val="RE(cim+brita)20 3%-PISTA-4877"/>
      <sheetName val="RE(cim+brita)20 3%-PISTA-4878"/>
      <sheetName val="RE(cim+brita)20 3%-PISTA-4879"/>
      <sheetName val="RE(cim+brita)20 3%-PISTA-4870"/>
      <sheetName val="Memória SERV. p Km de Faixa"/>
      <sheetName val="RE(cim+brita)20 3%-ACOST-KM "/>
      <sheetName val="REcim20 3%-ACOST."/>
      <sheetName val="RECcim20 IMPR-ACOST."/>
      <sheetName val="RECcim20-ACOST-AQUIS.CM"/>
      <sheetName val="RECcim20-ACOST-TRANSP.CM"/>
      <sheetName val="REcim20 TSDpol-ACOST."/>
      <sheetName val="REcim20-ACOST-AQUIS. RR2C"/>
      <sheetName val="REcim20-ACOST-TRANSP. RR2C"/>
      <sheetName val="ORC 50"/>
      <sheetName val="Conferência"/>
      <sheetName val="Indice"/>
      <sheetName val="Q08- Resumo"/>
      <sheetName val="Q09-Planilha"/>
      <sheetName val="ORC 50 (Solução)"/>
      <sheetName val="Q10-CPU"/>
      <sheetName val="Q 11- Esc.Salarial"/>
      <sheetName val="Q12-Cronog"/>
      <sheetName val="BDI 26,70"/>
      <sheetName val="BDI 15"/>
      <sheetName val="Termo"/>
      <sheetName val="Proposta"/>
      <sheetName val="PrecosUnitarios"/>
      <sheetName val="Composição"/>
      <sheetName val="EscalaSalarial"/>
      <sheetName val="Procuração"/>
      <sheetName val="Capa1"/>
      <sheetName val="Capa2"/>
      <sheetName val="Capa3"/>
      <sheetName val="Descrição"/>
      <sheetName val="DERPreço"/>
      <sheetName val="DNITPreço"/>
      <sheetName val="DNITMãoDeObra"/>
      <sheetName val="Cad.Fornecedores"/>
      <sheetName val="qorcamentodnerL1"/>
      <sheetName val="qorcamentodnerL2"/>
      <sheetName val="ALYSSON 2"/>
      <sheetName val="ALYSSON%202.xls"/>
      <sheetName val="Calc"/>
      <sheetName val="TAPA BURACO-CBUQ (2)"/>
      <sheetName val="Ficha Quant. "/>
      <sheetName val="Resumo Físico-Financ. "/>
      <sheetName val="Planilha Adeq."/>
      <sheetName val="Transp. Loc. Basc. 5m³"/>
      <sheetName val="Transp. Comercial Basc. 10m³"/>
      <sheetName val="Transp. p remendo"/>
      <sheetName val="Localização ocorrências"/>
      <sheetName val="PlanilhaGeral-Modelo"/>
      <sheetName val="EDUARDO"/>
      <sheetName val="Solucoes "/>
      <sheetName val="Quant original"/>
      <sheetName val="QRDT"/>
      <sheetName val="PC-1 A 6-8 A 12"/>
      <sheetName val="PC-7 A 7a"/>
      <sheetName val="SERV ITV's"/>
      <sheetName val="SERV -PC7-7a"/>
      <sheetName val="Alteração"/>
      <sheetName val="CAPA-OK"/>
      <sheetName val="RESUMO - OK"/>
      <sheetName val="PLAN.SOLUÇÃO MODELO"/>
      <sheetName val="CONSOLIDADA"/>
      <sheetName val="01 - MEMO"/>
      <sheetName val="02 - ficha  (2) modelo Dr marci"/>
      <sheetName val="03 -Consolidada (2)Mod Dr marci"/>
      <sheetName val="09 - CRONOG (2) Mod Dr marcio"/>
      <sheetName val="Medição Por Km de Faixa"/>
      <sheetName val="FS (6) - H (6)"/>
      <sheetName val="Calc. da área"/>
      <sheetName val="Calc. d ECT de Material"/>
      <sheetName val="COMPACTÇÃO DE ATERRO"/>
      <sheetName val="PREPARAÇÃO DA AREA"/>
      <sheetName val="MICRO-Micro Revest."/>
      <sheetName val="Acost - TSD"/>
      <sheetName val="PINTURA FAIXA (MICRO 100%)"/>
      <sheetName val="PINTURA FAIXA (MICRO 92,8%)"/>
      <sheetName val="MICRO-Aq. de RC-1C-E "/>
      <sheetName val="MICRO-Aq. de RC-1C-E  (2)"/>
      <sheetName val="TSD Acost-Aq. de RR 2C "/>
      <sheetName val="MICRO-Transp. de RC-1C-E "/>
      <sheetName val="MICRO-Transp. de RC-1C-E  (2)"/>
      <sheetName val="TSD Acost-Transp. de RR 2C"/>
      <sheetName val="INST.CANTEIRO"/>
      <sheetName val="CANT.MANUT."/>
      <sheetName val="FS6 3°-Fres. Cont "/>
      <sheetName val="FS6 3°-Pintura de Lig."/>
      <sheetName val="FS6 3°-CBUQ "/>
      <sheetName val="FS6 3°-Pintura de Faixa"/>
      <sheetName val="RB C. CIM- RECICL"/>
      <sheetName val="RB C. CIM-IMPR"/>
      <sheetName val="RB C. CIM- TSD"/>
      <sheetName val="RB C. CIM-Pintura de Lig."/>
      <sheetName val="RB C. CIM-CBUQ 5"/>
      <sheetName val="RB C. CIM-Pint. de faixa"/>
      <sheetName val="RECON. PAV- Remoç Capa 5cm"/>
      <sheetName val="RECON. PAV- Rem. BASE"/>
      <sheetName val="RECON. PAV- SOLO ESTB"/>
      <sheetName val="RECON. PAV- BGS"/>
      <sheetName val="RECON. PAV. IMPR"/>
      <sheetName val="RECON. PAV-Pint Lig"/>
      <sheetName val="RECON. PAV-CBUQ"/>
      <sheetName val="RECON. PAV-Pint. Faixa"/>
      <sheetName val="Acost.- LAMA"/>
      <sheetName val="Acost. RB C. CIM- RECICL"/>
      <sheetName val="Acost. RB C. CIM-IMPR"/>
      <sheetName val="Acost. RB C. CIM- TSD"/>
      <sheetName val="Acost. RBAM- REEST. BASE"/>
      <sheetName val="Acost. RBAM-IMPR"/>
      <sheetName val="Acost. RBAM-TSD"/>
      <sheetName val="Acost. Reperf-Pint Lig"/>
      <sheetName val="Acost. Reperf-CBUQ Massa Fi"/>
      <sheetName val="Acost. RECON. PAV-Remoç Capa 5"/>
      <sheetName val="Acost. RECON. PAV- Rem. BASE"/>
      <sheetName val="Acost. RECON. PAV- SOLO ESTB"/>
      <sheetName val="Acost. RECON. PAV- BGS"/>
      <sheetName val="Acost. RECON. PAV. IMPR "/>
      <sheetName val="7.4-RBAM.JAZ"/>
      <sheetName val="11.2-taxas"/>
      <sheetName val="11.3-sin.def"/>
      <sheetName val="12.1-stc01"/>
      <sheetName val="12.2-dar02"/>
      <sheetName val="12.3-camada_dren"/>
      <sheetName val="12.4-mfc01"/>
      <sheetName val="12.5-dps07"/>
      <sheetName val="12.6-dpr02"/>
      <sheetName val="12.7-bsd02"/>
      <sheetName val="13.1-EsCarTran_berma"/>
      <sheetName val="13.2-comp.95PN_berma"/>
      <sheetName val="14.1-barreira"/>
      <sheetName val="14.2-rest_disp_concr"/>
      <sheetName val="14.3-anc_defensa"/>
      <sheetName val="14.4-portico"/>
      <sheetName val="14.5-defensa_s"/>
      <sheetName val="16.1-manut_2ano"/>
      <sheetName val="03 - consolidada"/>
      <sheetName val="05 - DIÁRIO OBRA"/>
      <sheetName val="08 - FOTOS"/>
      <sheetName val="MANUT.1°ANO"/>
      <sheetName val="REL PLUV"/>
      <sheetName val="FICHA - ST"/>
      <sheetName val="MICROREVESTIMENTO"/>
      <sheetName val="FRESAGEM (4CM)"/>
      <sheetName val="CBUQ(4CM)"/>
      <sheetName val="RECICLAGEM DE BASE"/>
      <sheetName val="CBUQ(5cm)"/>
      <sheetName val="TSD (ACOST)"/>
      <sheetName val="02 - ficha"/>
      <sheetName val="Mobilização (2)"/>
      <sheetName val="P A T O 99 B"/>
      <sheetName val="1"/>
      <sheetName val="Inventario"/>
      <sheetName val="P.A.T.O"/>
      <sheetName val="ORÇ 1 ano"/>
      <sheetName val="ORÇ 2 anos"/>
      <sheetName val="Fisico-Finan."/>
      <sheetName val="Fisico-Finan.S-AQ"/>
      <sheetName val="Preço.Mat.Betum."/>
      <sheetName val="Jazidas"/>
      <sheetName val="DMTs"/>
      <sheetName val="Mob-Desmob."/>
      <sheetName val="Comp.TraspEquip"/>
      <sheetName val="Quantidades S-AQ"/>
      <sheetName val="Preço.Mat.Betum.S-AQ"/>
      <sheetName val="Cotação preços"/>
      <sheetName val="Comp. Mist Betu"/>
      <sheetName val="Comp. Conc. Ciclo"/>
      <sheetName val="Comp. Conc. de Cim"/>
      <sheetName val="Comp. Argam. Cim."/>
      <sheetName val="Dist Fortal Trecho"/>
      <sheetName val="ORÇAMENTO S-AQ"/>
      <sheetName val="Comp. Manut. Cant."/>
      <sheetName val="Comp. Alug. Lab Solos, Betume"/>
      <sheetName val="Comp. Alug. Equip. Topo"/>
      <sheetName val="Comp. Alug. de Residencias"/>
      <sheetName val="Comp. Alug. de Alojamento"/>
      <sheetName val="Comp. Alug. de Canteiro"/>
      <sheetName val="Comp. Manutenção dos Canteiros"/>
      <sheetName val="Mapa do Trecho"/>
      <sheetName val="BR-423 PE"/>
      <sheetName val="BR-424 PE"/>
      <sheetName val="MEM BR-423-PETSE"/>
      <sheetName val="MEM BR-424"/>
      <sheetName val="UNIF.DYN-423"/>
      <sheetName val="UNIF.DYN-424"/>
      <sheetName val="C.PR"/>
      <sheetName val="ADEQ.DEL-423"/>
      <sheetName val="ADEQ.DEL-424 "/>
      <sheetName val="Dados do projeto (2)"/>
      <sheetName val="MEM BR-423"/>
      <sheetName val="COMPOR"/>
      <sheetName val="RESUMO "/>
      <sheetName val="BDI DE 19,60%"/>
      <sheetName val="PLANO TRAB"/>
      <sheetName val="matbet"/>
      <sheetName val=" PONTO DE PASS."/>
      <sheetName val="PT. DE PASSAGEM"/>
      <sheetName val="Demostr das Quantides"/>
      <sheetName val="Desc.Serviços"/>
      <sheetName val="quadro cons. mat. bet"/>
      <sheetName val="Tr.Loc.Basc"/>
      <sheetName val="Tr.Mat.Rem."/>
      <sheetName val="Tr.L.Cam.Carr"/>
      <sheetName val="Tr.L.Mat.Bet."/>
      <sheetName val="Tr.Agua"/>
      <sheetName val="Cronog.Fis.Fin"/>
      <sheetName val="Cálculo das Massas]"/>
      <sheetName val="Medição PI+R -MAR-01"/>
      <sheetName val="Resumo do lote I"/>
      <sheetName val="Planilha de Alteração"/>
      <sheetName val="Dados da alteração"/>
      <sheetName val="Comparativo de preço"/>
      <sheetName val="Memoria de calculo quant. (2)"/>
      <sheetName val="BR-230 POMBAL-S.GONÇALO"/>
      <sheetName val="Diagrama PB - SG"/>
      <sheetName val="PLAN. PB - SG"/>
      <sheetName val="S.GONÇALO Div PB-CE"/>
      <sheetName val="Diagrama Div PB-CE"/>
      <sheetName val="PLAN. S.G - DIV PB.CE"/>
      <sheetName val="BR-405 "/>
      <sheetName val="Diagrama BR-405"/>
      <sheetName val="PLAN. BR-405"/>
      <sheetName val="BR-116"/>
      <sheetName val="Diagrama BR-116"/>
      <sheetName val="PLAN. BR-116"/>
      <sheetName val="Crono. Fin. BR116-230-405-427"/>
      <sheetName val="Planilha BR_116_PB"/>
      <sheetName val="Planilha BR_230 PB"/>
      <sheetName val="Planilha BR_405 PB"/>
      <sheetName val="Planinha BR-427 PB"/>
      <sheetName val="BR-365-MG-LOTE1-EXE"/>
      <sheetName val="DG"/>
      <sheetName val="OF"/>
      <sheetName val="RO"/>
      <sheetName val="BODE"/>
      <sheetName val="RAFO"/>
      <sheetName val="MOB"/>
      <sheetName val="CANT MAN"/>
      <sheetName val="DESMAT"/>
      <sheetName val="DESMAT2"/>
      <sheetName val="ECT 0-50"/>
      <sheetName val="ECT 50-200"/>
      <sheetName val="ECT 200-400"/>
      <sheetName val="ECT 400-600"/>
      <sheetName val="ECT 600-800"/>
      <sheetName val="ECT 800-1000"/>
      <sheetName val="ECT 1000-1200"/>
      <sheetName val="ECT 1200-1400"/>
      <sheetName val="ECT1400-1600"/>
      <sheetName val="ECT 1600-1800"/>
      <sheetName val="ECT 1800-2000"/>
      <sheetName val="ECT 2000-3000"/>
      <sheetName val="ECT 3000-5000"/>
      <sheetName val="ECT 5000-7000"/>
      <sheetName val="ECT 7000-10000"/>
      <sheetName val="ECT 10000-16000"/>
      <sheetName val="COMPAC ATERRO 100%PN"/>
      <sheetName val="COMPAC BOTA FORA"/>
      <sheetName val="REMPROFUNDO"/>
      <sheetName val="RECIC"/>
      <sheetName val="TSD P"/>
      <sheetName val="CBUQ-REPERFILAMENTO"/>
      <sheetName val="CBUQ-CAPA"/>
      <sheetName val="RO Estorno"/>
      <sheetName val="CBUQ-CAPA Estorno"/>
      <sheetName val="CBUQ-CAPA Estorno (2)"/>
      <sheetName val="CBUQ-CAPA (ACOST.)"/>
      <sheetName val="CBUQ- INT&amp;ACESSOS"/>
      <sheetName val="SUBBASE"/>
      <sheetName val="TSD S P "/>
      <sheetName val="BSTC-1,00M"/>
      <sheetName val="DRENAGEM-BDTC-1,00M"/>
      <sheetName val="DRENAGEM-BTTC-1,00M"/>
      <sheetName val="DRENAGEM-BSTM-1,90"/>
      <sheetName val="DRENAGEM-BDTM-1,90"/>
      <sheetName val="DRENAGEM-BDTM-2,00"/>
      <sheetName val="DRENAGEM-BSTM-3,00"/>
      <sheetName val="DRENAGEM-BSTM-2,20"/>
      <sheetName val="DRENAGEM-BDTM-2,00 "/>
      <sheetName val="DRENAGEM-BTTM-1,90"/>
      <sheetName val="DRENAGEM-BSOvóide"/>
      <sheetName val="ENROCAMENTO DE PEDRA JOGADA"/>
      <sheetName val="MEIO FIO MFC 03"/>
      <sheetName val="ENTRADA DÁGUA EDA 01"/>
      <sheetName val="EDA 01 Concresolo"/>
      <sheetName val="ENTRADA DÁGUA EDA 02"/>
      <sheetName val="EDA 02 Concresolo"/>
      <sheetName val="DESCIDA DÁGUA DAD 01"/>
      <sheetName val="DAD 01 Concresolo"/>
      <sheetName val="DESCIDA DÁGUA DAR 02"/>
      <sheetName val="DAR 02 Concresolo"/>
      <sheetName val="DISSIPADOR DE ENERGIA DEB02"/>
      <sheetName val="DRENO SUBSUPERFICIAL DSS03"/>
      <sheetName val="ESC. MANUAL. 1 CAT - BUEIROS"/>
      <sheetName val="ENVELOPAMENTO BUEIRO"/>
      <sheetName val="MUDAS"/>
      <sheetName val="DEFENSAS METAL E ANCORAGENS"/>
      <sheetName val="SINALIZAÇÃO HORIZONTAL - DEFIN."/>
      <sheetName val="SINALIZAÇÃO HORIZONTAL PROV."/>
      <sheetName val="Sin Vert"/>
      <sheetName val="PLACAS VERTICAIS"/>
      <sheetName val="TACHAS REFLETIVAS E TACHÕES"/>
      <sheetName val="CAPA RELAT FOTOG"/>
      <sheetName val="QUADRO-06"/>
      <sheetName val="Orçamento-empresa"/>
      <sheetName val="Plan alteração-infra"/>
      <sheetName val="Quantidades e Custos"/>
      <sheetName val="QUANT CUSTOS"/>
      <sheetName val="JUSTIFICATIVA1"/>
      <sheetName val="Quadro Alterações Propostas"/>
      <sheetName val="Resumo Reflexo Financeiro"/>
      <sheetName val="QFIS"/>
      <sheetName val="DEST ARVORES 15A30"/>
      <sheetName val="REM 1"/>
      <sheetName val="REM"/>
      <sheetName val="RECIC CIMENTO"/>
      <sheetName val="CBUQ-CAPA (PONTOS DE ONIBUS)"/>
      <sheetName val="CBUQ-CAPA (PMR)"/>
      <sheetName val="SUBBASE 1"/>
      <sheetName val="REG. SUBLEITO-ACOSTAMENTO"/>
      <sheetName val="ENROCAMENTO ACOST. E PISTA"/>
      <sheetName val="DRENAGEM-BSTC-1,00M"/>
      <sheetName val="HIDROSSEMEADURA (2)"/>
      <sheetName val="DEFENSAS METÁLICAS E ANCORAGENS"/>
      <sheetName val="SINALIZAÇÃO HORIZONTAL - DEF"/>
      <sheetName val="DRENAGEM-BOvóide"/>
      <sheetName val="Planilha Contrato"/>
      <sheetName val="Transenge - acórdão 32"/>
      <sheetName val="BO"/>
      <sheetName val="FS 3"/>
      <sheetName val="REC"/>
      <sheetName val="CBUQ H4"/>
      <sheetName val="REP+MICRO"/>
      <sheetName val="CRONO_PISTA"/>
      <sheetName val="RBAM+MICRO"/>
      <sheetName val="MICRO A"/>
      <sheetName val="CRONO_ACOST"/>
      <sheetName val="INTER&amp;ACESSOS"/>
      <sheetName val="CRONO_INTER&amp;ACESSO"/>
      <sheetName val="MFC 05"/>
      <sheetName val="TACHAS REFLETIVAS"/>
      <sheetName val="ENROCAMENTO_PJ"/>
      <sheetName val="ENROCAMENTO_PA"/>
      <sheetName val="REC_MEC_ATERRO"/>
      <sheetName val="REC_MEC_ATERRO OAES"/>
      <sheetName val="MAN&amp;CONSERV"/>
      <sheetName val="Manut&amp;Cons_1ºano"/>
      <sheetName val="SUBBASE-INT&amp;ACESSO"/>
      <sheetName val="BASE-INT&amp;ACESSOS"/>
      <sheetName val="TSD S P_INT&amp;ACESSOS"/>
      <sheetName val="SUBBASE_A"/>
      <sheetName val="BASE_A"/>
      <sheetName val="DEMOL. CONCRETO SIMPLES"/>
      <sheetName val="COMPAC ATERRO 100%PN (2)"/>
      <sheetName val="REM (2)"/>
      <sheetName val="TSD PISTA"/>
      <sheetName val="TSD ACOST"/>
      <sheetName val="Reg. Sub-Leito Acost."/>
      <sheetName val="REG. SUBLEITO-ACOST. sem valor"/>
      <sheetName val="COLCHÃO DRENANTE. E PISTA"/>
      <sheetName val="DRENAGEM-BTTC-1,00M fidens"/>
      <sheetName val="DRENAGEM-BDTC-1,00M fidens"/>
      <sheetName val="DESCIDA DÁGUA DAD 01 (2)"/>
      <sheetName val="DESCIDA DÁGUA DAR 02 fidens"/>
      <sheetName val="HIDROSSEMEADURA "/>
      <sheetName val="HIDROSSEMEADURA FIDENS"/>
      <sheetName val="MUDAS FIDENS"/>
      <sheetName val="SINALIZAÇÃO HORIZONTAL - DEFIN"/>
      <sheetName val="SUBBASE-PISTA"/>
      <sheetName val="BASE-PISTA"/>
      <sheetName val="MEIO FIO MFC 05"/>
      <sheetName val="SEMI PORTICO"/>
      <sheetName val="Cálculo"/>
      <sheetName val="QUADROS 1 2 3 4 6 7 8"/>
      <sheetName val="Fisico %"/>
      <sheetName val="Fisico"/>
      <sheetName val="Fisico % (2)"/>
      <sheetName val="Medição Líquida"/>
      <sheetName val="Andamento Fisico"/>
      <sheetName val="Andamento Fisico - Anexo I"/>
      <sheetName val="Andamento Fisico - Anexo II"/>
      <sheetName val="Memória de Cálculo - Resumo"/>
      <sheetName val="Quadro de Const Rodoviaria"/>
      <sheetName val="Mapa de Chuva"/>
      <sheetName val="CAPA (3)"/>
      <sheetName val="CAPA (8)"/>
      <sheetName val="CAPA (4)"/>
      <sheetName val="CAPA (9)"/>
      <sheetName val="CAPA (5)"/>
      <sheetName val="CAPA (7)"/>
      <sheetName val="DNER"/>
      <sheetName val="Crédito"/>
      <sheetName val="CAPA (6)"/>
      <sheetName val="capa (10)"/>
      <sheetName val="RESUMO GERAL"/>
      <sheetName val="Conferencia Campo"/>
      <sheetName val="Plan Resumo Avaliação"/>
      <sheetName val="Plan Avaliação"/>
      <sheetName val="Med Líquida"/>
      <sheetName val="Avanço Físico Grafico"/>
      <sheetName val="Boletim DNIT"/>
      <sheetName val="Pluviométrico"/>
      <sheetName val="MC (Fresa 4)"/>
      <sheetName val="MC (Pint Lig)"/>
      <sheetName val="MC (CBUQ)"/>
      <sheetName val="MC (Fresa 5)"/>
      <sheetName val="MC (Pint Lig Reperf)"/>
      <sheetName val="MC (CBUQ Reperf)"/>
      <sheetName val="MC (Pint Prov)"/>
      <sheetName val="MC (Pint Definit)"/>
      <sheetName val="MC (Manut_Cons)"/>
      <sheetName val="MC (Mob_Desmob)"/>
      <sheetName val="MC (Canteiro)"/>
      <sheetName val="Relat M.O."/>
      <sheetName val="Relat Equipto"/>
      <sheetName val="Declaração"/>
      <sheetName val="Cron Ativ Pista Rolam Fresagem"/>
      <sheetName val="Cron Ativ Pista Rolam CBUQ"/>
      <sheetName val="Cron Ativ Pista Rolam Reperf"/>
      <sheetName val="Cron Ativ Pista Rolam Micro"/>
      <sheetName val="Cron Ativ Acostamento"/>
      <sheetName val="ROSTO"/>
      <sheetName val="Med. Financ."/>
      <sheetName val="Med.Quant."/>
      <sheetName val="Memória CAMPO"/>
      <sheetName val="RConserv1"/>
      <sheetName val="SDO CONT."/>
      <sheetName val="Sinalização H"/>
      <sheetName val="RepLocalizado(PR)"/>
      <sheetName val="FRESAGEM (PR)"/>
      <sheetName val="TRANSPFRES(PR)"/>
      <sheetName val="H (4) - PR"/>
      <sheetName val="H (5) - PR"/>
      <sheetName val="PINTLIG - PR"/>
      <sheetName val="REPLOC - AC"/>
      <sheetName val="RBAM - AC"/>
      <sheetName val="IMPRIMAÇÃO - AC"/>
      <sheetName val="TSD - AC"/>
      <sheetName val="CAP 50-60"/>
      <sheetName val="CM 30"/>
      <sheetName val="RR 1C"/>
      <sheetName val="TRANSP CAP CM"/>
      <sheetName val="TRANSP EMULSÃO"/>
      <sheetName val="PlanMed"/>
      <sheetName val="financeira"/>
      <sheetName val="PLANILHA (KMF)"/>
      <sheetName val="PLANILHA (KMF) (global)"/>
      <sheetName val="TCB10M3"/>
      <sheetName val="Planilha Edital"/>
      <sheetName val="Dados-serviços"/>
      <sheetName val="Quadro_Resumo"/>
      <sheetName val="Planilha_preços"/>
      <sheetName val="Planilha_preços (Dr Turola)"/>
      <sheetName val="Composições_Principais"/>
      <sheetName val="Composições_Auxiliares"/>
      <sheetName val="Rec e Estoc Mat Betum"/>
      <sheetName val="Item 15.10 Incid Serviços"/>
      <sheetName val="LDI"/>
      <sheetName val="Instal e Manut de Canteiro"/>
      <sheetName val="Mobilização e Desmobilização"/>
      <sheetName val="Area Cant&amp;Acamp"/>
      <sheetName val="Instal Cant&amp;Acamp"/>
      <sheetName val="Mob &amp; Desmob"/>
      <sheetName val="Quadro Resumo DMT"/>
      <sheetName val="Quadro Consumo Mat"/>
      <sheetName val="Cron Perman Equiptos"/>
      <sheetName val="Calc Custo Transp Mat Betum"/>
      <sheetName val="POR EXTENSO"/>
      <sheetName val="Capas Separadoras"/>
      <sheetName val="Avanço  Novo"/>
      <sheetName val="CAPA_FM"/>
      <sheetName val="Folha de Medicao"/>
      <sheetName val="CAPA_MP"/>
      <sheetName val="Medicao Provisoria"/>
      <sheetName val="CAPA_MC"/>
      <sheetName val="100000"/>
      <sheetName val="110009"/>
      <sheetName val="110012"/>
      <sheetName val="110014"/>
      <sheetName val="110016"/>
      <sheetName val="110018"/>
      <sheetName val="151000"/>
      <sheetName val="151100"/>
      <sheetName val="334014"/>
      <sheetName val="110267"/>
      <sheetName val="300002"/>
      <sheetName val="394012"/>
      <sheetName val="410003"/>
      <sheetName val="410103"/>
      <sheetName val="411001"/>
      <sheetName val="411101"/>
      <sheetName val="440101"/>
      <sheetName val="491003"/>
      <sheetName val="491005"/>
      <sheetName val="494101"/>
      <sheetName val="494201"/>
      <sheetName val="494202"/>
      <sheetName val="3a Medicao Parcial - Jul08 - ME"/>
      <sheetName val="Medição_1_IMPR"/>
      <sheetName val="Ficha_1_IMPR"/>
      <sheetName val="Mem_ Cálculo_1_IMPR"/>
      <sheetName val="Estaq_1_IMPR"/>
      <sheetName val="Plano Estaq_ IMPR"/>
      <sheetName val="Plano Estaq_ Projeto NÃO"/>
      <sheetName val="Avanço Fisico-1a.Med Proje_NÃO"/>
      <sheetName val="Avanço Físico_Acum_NÃO"/>
      <sheetName val="Índice de efetividade_NÃO"/>
      <sheetName val="Av_Fis_Pluv_"/>
      <sheetName val="BOLETIM_IMPRI"/>
      <sheetName val="Memória_Cálculo"/>
      <sheetName val="TLB5M3ÑP"/>
      <sheetName val="TCC"/>
      <sheetName val="TLACTÑP"/>
      <sheetName val="IPCS"/>
      <sheetName val="MEDIÇÃO CONSOLIDADA"/>
      <sheetName val="2"/>
      <sheetName val="3"/>
      <sheetName val="5"/>
      <sheetName val="6"/>
      <sheetName val="7"/>
      <sheetName val="PREÇOS POR SOLUÇÃO-Kmf"/>
      <sheetName val="RESULTADO MANUTENÇÃO"/>
      <sheetName val="Cron. de Ativ. Lama Asfáltica"/>
      <sheetName val="Cron. de Ativ. Micro Revest."/>
      <sheetName val="Lama Asf. Grossa"/>
      <sheetName val="Micro Revestimento"/>
      <sheetName val="Serv. Manut. e Cons. 1º ano"/>
      <sheetName val="Aquis. RL-1C lama"/>
      <sheetName val="Aquis. RC-1C-E micro"/>
      <sheetName val="Transp. RL-1C"/>
      <sheetName val="Transp. RC-1C-E micro"/>
      <sheetName val="Inst. do Canteiro de Obras"/>
      <sheetName val="Manutenção de Canteiro"/>
      <sheetName val="Sinalização Provisória"/>
      <sheetName val="Mobilização de Equipamentos"/>
      <sheetName val="Relat. fotográfico"/>
      <sheetName val="RELATÓRIO PLUVIOMÉTRICO"/>
      <sheetName val="Roçada mecanizada"/>
      <sheetName val="Encarregado de turma"/>
      <sheetName val="Servente"/>
      <sheetName val="Limpeza Sarj e MF"/>
      <sheetName val="10"/>
      <sheetName val="11"/>
      <sheetName val="12"/>
      <sheetName val="13"/>
      <sheetName val="14"/>
      <sheetName val="17"/>
      <sheetName val="18"/>
      <sheetName val="22"/>
      <sheetName val="24"/>
      <sheetName val="25"/>
      <sheetName val="26"/>
      <sheetName val="32"/>
      <sheetName val="33"/>
      <sheetName val="FREQ. DE VERIF. MICRO"/>
      <sheetName val="PGQ"/>
      <sheetName val="QUADRO ISSQN- SEM EST."/>
      <sheetName val="EST. PARAMBÚ"/>
      <sheetName val="EST. TAUÁ"/>
      <sheetName val="QUADRO ISSQN- COM EST."/>
      <sheetName val="PLAN"/>
      <sheetName val="AUX"/>
      <sheetName val="PLANILHA-SOLUÇÃO"/>
      <sheetName val="CRON-TIROL."/>
      <sheetName val="Módulo2"/>
      <sheetName val="Aquis. RL-1C"/>
      <sheetName val="Copiar"/>
      <sheetName val="Erros"/>
      <sheetName val="Obra"/>
      <sheetName val="Horas-extras"/>
      <sheetName val="Salario"/>
      <sheetName val="01_Setores"/>
      <sheetName val="03_Normal"/>
      <sheetName val="04_HE"/>
      <sheetName val="05_Compl"/>
      <sheetName val="13ªProd.Acum."/>
      <sheetName val="Prod. Supl "/>
      <sheetName val="Fatur. Terraplenagem"/>
      <sheetName val="Faturamento"/>
      <sheetName val="S. Geométrica"/>
      <sheetName val="Ser. a Executar"/>
      <sheetName val="Previsão"/>
      <sheetName val="Chegada Equip."/>
      <sheetName val="Empresa"/>
      <sheetName val="Funcionarios"/>
      <sheetName val="Complem"/>
      <sheetName val="Encargos"/>
      <sheetName val="Obras"/>
      <sheetName val="CBO"/>
      <sheetName val="Gráfico Resumo"/>
      <sheetName val="Faturamento Mensal"/>
      <sheetName val="Faturamento Acumulado"/>
      <sheetName val="Aguarde"/>
      <sheetName val="GECOFIN"/>
      <sheetName val="Solicitação Remessa "/>
      <sheetName val="FOLHA DE PAGAMENTO "/>
      <sheetName val="Alimentação 01 a 31.08.2012"/>
      <sheetName val="desp diversas alimentação"/>
      <sheetName val="CANTINA ADMINISTRAÇÃO"/>
      <sheetName val="Relação de Imoveis"/>
      <sheetName val="Despesas de Viagem"/>
      <sheetName val="Veiculos Getel"/>
      <sheetName val="Inventario Obra"/>
      <sheetName val="DIARIA EQUP - OBRA - AGO  2012"/>
      <sheetName val="DIARIA EQUP-OBRA-DIESEL-AGO 12 "/>
      <sheetName val="Resumo dos Equipamento Alugados"/>
      <sheetName val="Resumo dos Veiculos Alugados"/>
      <sheetName val="MEDIÇÃO EDUARDO 38&quot; 2"/>
      <sheetName val="MEDIÇÃO EDUARDO 58&quot;"/>
      <sheetName val="RESUMO TRANSP. BRITA"/>
      <sheetName val="MEDIÇÃO SEBASTIAO 38"/>
      <sheetName val="MEDIÇÃO SEBASTIÃO 58&quot;"/>
      <sheetName val="RESUMO TRANS. BRITA"/>
      <sheetName val="Desp. Valter Carneiro"/>
      <sheetName val="ENC. FABIO LUCIO"/>
      <sheetName val="Despesas telefone"/>
      <sheetName val="Despesas de Agua"/>
      <sheetName val="1º QUINZENA"/>
      <sheetName val="2º QUINZENA"/>
      <sheetName val="CONSUMO DE OLEO"/>
      <sheetName val="Movimento"/>
      <sheetName val="PlanEnvNF"/>
      <sheetName val="PlanEnvNF (2)"/>
      <sheetName val="Rest Bené GETEL"/>
      <sheetName val="Rest. Bené TERCEIRIZADOS"/>
      <sheetName val="Rest Bené INSTALLE"/>
      <sheetName val="Churrasc Eucaliptos CVAL"/>
      <sheetName val="Churrasc Eucaliptos SH MIRANDA"/>
      <sheetName val="Rest O Louro CVAL"/>
      <sheetName val="Rest O Louro - DESPESAS"/>
      <sheetName val="Rest O Cesar - DESPESAS FISCAL "/>
      <sheetName val="Planilha Veiculos"/>
      <sheetName val="Folha PG-Prévia "/>
      <sheetName val="Relação Residências"/>
      <sheetName val="Despesas Energia"/>
      <sheetName val="Despesas Agua"/>
      <sheetName val="CONTROLE COMB NF 893"/>
      <sheetName val="NU versão 2a"/>
      <sheetName val="PLANILHA FONTE"/>
      <sheetName val="Tabela Medição"/>
      <sheetName val="Medições"/>
      <sheetName val="Critérios de filtro"/>
      <sheetName val="Filtro Anterior"/>
      <sheetName val="Densidades"/>
      <sheetName val="Avanço Físico - Itumbiara"/>
      <sheetName val="Previsão Medição"/>
      <sheetName val="1000000 - RESUMO DESMATAMENTO"/>
      <sheetName val="DMT (ARG)-A"/>
      <sheetName val="DMT (CCB)-B"/>
      <sheetName val="DMT (ARG)-C"/>
      <sheetName val="DMT (CCB)-D"/>
      <sheetName val="DMT (ARG)-E"/>
      <sheetName val="DMT (ARG)-F"/>
      <sheetName val="DMT (ARG)-G"/>
      <sheetName val="DMT (ARG)-H"/>
      <sheetName val="DMT (ARG)-I"/>
      <sheetName val="DMT (ARG)-J"/>
      <sheetName val="DMT (ARG)-K"/>
      <sheetName val="DMT (ARG)-L"/>
      <sheetName val="1000000 - RESUMO TRANSPORTE"/>
      <sheetName val="1000000 - SOLO MOLE"/>
      <sheetName val="1000000 - ATERRO 95%"/>
      <sheetName val="1000000 - ATERRO 100%"/>
      <sheetName val="1000000 - EXPURGO DESM."/>
      <sheetName val="2000000 - PAVIMENTAÇÃO"/>
      <sheetName val="3000000 - DRENAGEM"/>
      <sheetName val="4000000 - OBRAS ARTE CORRENTES"/>
      <sheetName val="5000000 - OBRAS COMPLEM."/>
      <sheetName val="7000000 - O. DE ARTE ESPECIAIS"/>
      <sheetName val="9000000 - POLÍCIA R. FEDERAL"/>
      <sheetName val="CAPA ANEXOS"/>
      <sheetName val="CAPA PRINCIPAL"/>
      <sheetName val="QUANTIT. 1ª"/>
      <sheetName val="GERAL 2ª"/>
      <sheetName val="REAJUST"/>
      <sheetName val="PRO-08"/>
      <sheetName val="PLANILHA ATUALIZADA"/>
      <sheetName val="Módulo1"/>
      <sheetName val="Módulo3"/>
      <sheetName val="PLANILHA DE PREÇOS"/>
      <sheetName val="Res. Irisville"/>
      <sheetName val="Pacheco I e II "/>
      <sheetName val="Shangri-lá"/>
      <sheetName val="Antônio Barbosa"/>
      <sheetName val="Carlos Pires"/>
      <sheetName val="Orlando Morais"/>
      <sheetName val="Elza Fronze"/>
      <sheetName val="Pindorama"/>
      <sheetName val="Recreio Mansões"/>
      <sheetName val="pavgap"/>
      <sheetName val="relação"/>
      <sheetName val="Res. Irisville (1)"/>
      <sheetName val="Res. Irisville (2)"/>
      <sheetName val="Pacheco I e II (1)"/>
      <sheetName val="Pacheco I e II (2)"/>
      <sheetName val="Shangri-lá (1)"/>
      <sheetName val="Shangri-lá (2)"/>
      <sheetName val="Antônio Barbosa (1)"/>
      <sheetName val="Antônio Barbosa (2)"/>
      <sheetName val="Carlos Pires (1)"/>
      <sheetName val="Carlos Pires (2)"/>
      <sheetName val="Orlando Morais (1)"/>
      <sheetName val="Orlando Morais (2)"/>
      <sheetName val="Elza Fronze (1)"/>
      <sheetName val="Elza Fronze (2)"/>
      <sheetName val="Pindorama (1)"/>
      <sheetName val="Pindorama (2)"/>
      <sheetName val="Recreio Mansões (1)"/>
      <sheetName val="Recreio Mansões (2)"/>
      <sheetName val="7CONT FIN"/>
      <sheetName val="9CONT FIS"/>
      <sheetName val="ROSTO I"/>
      <sheetName val="REM SUP PISTA"/>
      <sheetName val="REM PROF."/>
      <sheetName val="FRESA DESC"/>
      <sheetName val="P_LIGAÇÃO F. DESC"/>
      <sheetName val="CBUQ&quot;C&quot;F.D."/>
      <sheetName val="FRESA CONT."/>
      <sheetName val="P_LIGAÇÃO F. CONT"/>
      <sheetName val="CBUQ &quot;C&quot;F.C. "/>
      <sheetName val="P.LIG. CBUQ &quot;D&quot;"/>
      <sheetName val="CBUQ &quot;D&quot;"/>
      <sheetName val="TSD POL."/>
      <sheetName val="REM SUP ACOST"/>
      <sheetName val="REM PROF.ACOST"/>
      <sheetName val="LIMP.ACOST."/>
      <sheetName val="MATBET-"/>
      <sheetName val="MOBCANT"/>
      <sheetName val="MAN"/>
      <sheetName val="MAN1"/>
      <sheetName val="CSV"/>
      <sheetName val="TACHAS REFLET"/>
      <sheetName val="1CAPA"/>
      <sheetName val="2APRES"/>
      <sheetName val="3APRES1"/>
      <sheetName val="4MAPA"/>
      <sheetName val="5DC"/>
      <sheetName val="6C FIN"/>
      <sheetName val="CONT NE"/>
      <sheetName val="8C FIS"/>
      <sheetName val="10AV FIS"/>
      <sheetName val="11PLUV"/>
      <sheetName val="12RH"/>
      <sheetName val="13EQ"/>
      <sheetName val="14IVE"/>
      <sheetName val="IVE MICRO"/>
      <sheetName val="IVE CBUQ"/>
      <sheetName val="COMENT"/>
      <sheetName val="ISSQN_DEZ2007"/>
      <sheetName val="REP SUP"/>
      <sheetName val="REP PROF"/>
      <sheetName val="FRESA"/>
      <sheetName val="CAPA PIS ACOST"/>
      <sheetName val="2SUMÁRIO"/>
      <sheetName val="BUEIRO"/>
      <sheetName val="CAPA PIS "/>
      <sheetName val="LAMA ASFÁLTICA"/>
      <sheetName val="REAJUSTE - 8ªMED"/>
      <sheetName val="MEMO 1"/>
      <sheetName val="CAPA 1"/>
      <sheetName val="8a Medição"/>
      <sheetName val="Muro de Arrimo"/>
      <sheetName val="Cortina Atirantada"/>
      <sheetName val="Tirantes"/>
      <sheetName val="Pré Moldado"/>
      <sheetName val="Transporte locais"/>
      <sheetName val="Sup. Mold. local"/>
      <sheetName val="Vol. Escav. Trin"/>
      <sheetName val="Rel. Foto"/>
      <sheetName val="RESUMO_DVOP 4ª MED"/>
      <sheetName val="custo"/>
      <sheetName val="Serviços (2)"/>
      <sheetName val="Serviços (3)"/>
      <sheetName val="Serviços (4)"/>
      <sheetName val="OFICIO "/>
      <sheetName val="Crongrama SEET (2)"/>
      <sheetName val="Res. aditivo"/>
      <sheetName val="Planilha Aditivo Com reflexo f."/>
      <sheetName val="cubação"/>
      <sheetName val="DMT "/>
      <sheetName val="Regularização Subleito"/>
      <sheetName val="Imprimação e CM-30"/>
      <sheetName val="Meio fio"/>
      <sheetName val="sarjetas de corte"/>
      <sheetName val="descida dágua"/>
      <sheetName val="Grama"/>
      <sheetName val="DIAGRAMA DE SERVIÇOS"/>
      <sheetName val="Regula"/>
      <sheetName val="Sub_base"/>
      <sheetName val="Sub Base"/>
      <sheetName val="NF SEET"/>
      <sheetName val="Cabeçalho"/>
      <sheetName val="RESUMO-Medição"/>
      <sheetName val="Saldo de Dias"/>
      <sheetName val="Reajustamento"/>
      <sheetName val="Crono Físico-Financeiro"/>
      <sheetName val="cronfisico (2)"/>
      <sheetName val="Material Asfalto "/>
      <sheetName val="Forro de cascalho (4)"/>
      <sheetName val="Forro de cascalho (2)"/>
      <sheetName val="Forro de cascalho (3)"/>
      <sheetName val="Forro de cascalho"/>
      <sheetName val="patrolamento"/>
      <sheetName val="Desmatamento "/>
      <sheetName val="Corte"/>
      <sheetName val="Aterro"/>
      <sheetName val="Compactação 100% PN"/>
      <sheetName val="Compactação 95% PN"/>
      <sheetName val="TSD-FOG"/>
      <sheetName val="AGREGADOS"/>
      <sheetName val="Construção de OAC"/>
      <sheetName val="Constr OAC (envelop)"/>
      <sheetName val="Remoção"/>
      <sheetName val="meio-fio"/>
      <sheetName val="descida dagua"/>
      <sheetName val="entrada dagua"/>
      <sheetName val="bacia amortecimento"/>
      <sheetName val="cx coletora"/>
      <sheetName val="sinaliz faixas"/>
      <sheetName val="defensas"/>
      <sheetName val="placas"/>
      <sheetName val="grama em mudas"/>
      <sheetName val="grama em mudas (2)"/>
      <sheetName val="Tachinha"/>
      <sheetName val="Tachões"/>
      <sheetName val="REAJU"/>
      <sheetName val="Limpeza Faixa de Dominio"/>
      <sheetName val="DMT modelo (1)"/>
      <sheetName val="DMT_EV"/>
      <sheetName val="CÁLC.DMT-T"/>
      <sheetName val="DIST.MAT-T"/>
      <sheetName val="REFORÇO"/>
      <sheetName val="Sub e base"/>
      <sheetName val="Cerca"/>
      <sheetName val="Mat Asf"/>
      <sheetName val="Compac alas"/>
      <sheetName val="OAC (2)"/>
      <sheetName val="Valeta"/>
      <sheetName val="Valeta (2)"/>
      <sheetName val="Valeta (3)"/>
      <sheetName val="Concreto "/>
      <sheetName val="RESUMO-DVOP"/>
      <sheetName val="DESM."/>
      <sheetName val="TERRACAM (2)"/>
      <sheetName val="TERRACAM"/>
      <sheetName val="IMPRIM."/>
      <sheetName val="DREN."/>
      <sheetName val="DREN2.VALAS"/>
      <sheetName val="DREN2"/>
      <sheetName val="SINALIZA"/>
      <sheetName val="TERR_PAV"/>
      <sheetName val="MAT BET_TRANSP_OAC"/>
      <sheetName val="ULTIMA FOLHA"/>
      <sheetName val="ATUAL.MAT.BET"/>
      <sheetName val="CONTROLE CRONOGRAMA"/>
      <sheetName val="REL_MED"/>
      <sheetName val="CONTROLE PRAZO"/>
      <sheetName val="BOL_DESEMPENHO"/>
      <sheetName val="RELATÓRIO COOT"/>
      <sheetName val="FOTOS"/>
      <sheetName val="FOTOS (2)"/>
      <sheetName val="CRONOGRAMA2"/>
      <sheetName val="Corte "/>
      <sheetName val="Compactação 95%"/>
      <sheetName val="Compactação 100%"/>
      <sheetName val="TERRACAM "/>
      <sheetName val="OAC "/>
      <sheetName val="MEDIÇÃO "/>
      <sheetName val="CRNOFIS"/>
      <sheetName val="Compactação 100% "/>
      <sheetName val="DRENO DPS - 07 "/>
      <sheetName val="tr brita dreno"/>
      <sheetName val="Ofício Fabiano"/>
      <sheetName val="Controle orçam"/>
      <sheetName val="Reajustamento "/>
      <sheetName val="Imprimação Base"/>
      <sheetName val="Pint ligação-capa"/>
      <sheetName val="CBUQ-capa rolamento "/>
      <sheetName val="Mom trans agreg-massa-CBUQ-capa"/>
      <sheetName val="TSS-TSD-FOG"/>
      <sheetName val="TRANSP -TSS-TSD-Agreg-pav"/>
      <sheetName val="TRANSP -TSS-TSD-Agreg-não pav"/>
      <sheetName val="Material Betuminoso"/>
      <sheetName val="Dreno long prof"/>
      <sheetName val="DRENAGEM -Transp mat-Rod Pav "/>
      <sheetName val="Reconf mec faixa domí"/>
      <sheetName val="Ofício Fabiano-trecho 1"/>
      <sheetName val="Trecho 1 - 10ª Med Prov"/>
      <sheetName val="Ofício Fabiano Trecho 2"/>
      <sheetName val="trecho 2 - 10ª Med Prov"/>
      <sheetName val="Resumo Receber 10ª med"/>
      <sheetName val="Medido por Serviço "/>
      <sheetName val="Resumo até 10ª med"/>
      <sheetName val="Contratos Novos"/>
      <sheetName val="Desempenho parcial"/>
      <sheetName val="Cron"/>
      <sheetName val="Orç"/>
      <sheetName val="Decl 2"/>
      <sheetName val="Decl 1"/>
      <sheetName val="Anexo 3"/>
      <sheetName val="Anexo 2"/>
      <sheetName val="Anexo 1"/>
      <sheetName val="Binfo"/>
      <sheetName val="Ofício encaminhamento"/>
      <sheetName val="Sub-base e Base-trans-não pav  "/>
      <sheetName val="Base-Sub-Base-compactação"/>
      <sheetName val="Regul da faixa de domínio"/>
      <sheetName val="Resumo Receber 6ª med"/>
      <sheetName val="Trecho 1 - 7ª Med Prov"/>
      <sheetName val="trecho 2 - 7ª Med Prov"/>
      <sheetName val="Resumo Receber 7ª med"/>
      <sheetName val="Resumo recebido até 7ª Med Prov"/>
      <sheetName val="Compactação 100_ PN"/>
      <sheetName val="Compactação 95_ PN"/>
      <sheetName val="Crono Físico"/>
      <sheetName val="Rem Mec Rev Bet"/>
      <sheetName val="Base -  transporte "/>
      <sheetName val="Base - compactação"/>
      <sheetName val="Imprimação tapa buraco"/>
      <sheetName val="Pintura de ligação-CBUQ"/>
      <sheetName val="CBUQ "/>
      <sheetName val="Mom transp agreg-massa-CBUQ"/>
      <sheetName val="Mistura betum - tapa buraco"/>
      <sheetName val="Mom transp agreg-massa-tapa bur"/>
      <sheetName val="Aterro Compactado-Portel"/>
      <sheetName val="DMT-Terraplenagem-Portel"/>
      <sheetName val="Enrocamento-Portel"/>
      <sheetName val="Escav mecan vala"/>
      <sheetName val="Bidim-tubos-Portel"/>
      <sheetName val="FVorigi"/>
      <sheetName val="FVmodif"/>
      <sheetName val="FVresumo"/>
      <sheetName val="FVadotar"/>
      <sheetName val="Calculo4010"/>
      <sheetName val="ExempFC1"/>
      <sheetName val="ExemFC2"/>
      <sheetName val="ExemFC3"/>
      <sheetName val="Exemp1"/>
      <sheetName val="Exemp2"/>
      <sheetName val="Exemp3"/>
      <sheetName val="Exemp4"/>
      <sheetName val="Exemp5"/>
      <sheetName val="Exemp6"/>
      <sheetName val="Exemp7"/>
      <sheetName val="Exemp8"/>
      <sheetName val="Exerci1"/>
      <sheetName val="Exerci2"/>
      <sheetName val="PROVA"/>
      <sheetName val="Reajuste "/>
      <sheetName val="Aterro "/>
      <sheetName val="Aterro 100%-Vilmark"/>
      <sheetName val="DMT_TERRAPLENAGEM"/>
      <sheetName val="Transporte_materiais"/>
      <sheetName val="Limpeza da faixa de domínio"/>
      <sheetName val="OAC1 "/>
      <sheetName val=" base "/>
      <sheetName val="DMT_EV "/>
      <sheetName val="CÁLC.DMT-T "/>
      <sheetName val="Tabela Abril 2000"/>
      <sheetName val="Orçamento (2)"/>
      <sheetName val="Orçamento SubRogado"/>
      <sheetName val="Orçamento Saldo"/>
      <sheetName val="RESUMO_8ª MED"/>
      <sheetName val="Avanço Físico da Obra"/>
      <sheetName val="Sin Hor"/>
      <sheetName val="Bueiros"/>
      <sheetName val="Rem. e limpeza "/>
      <sheetName val="Rel-15ª med."/>
      <sheetName val="Cub corte"/>
      <sheetName val="Cub caixa e corte2"/>
      <sheetName val="Cub corte3"/>
      <sheetName val="DMT-11ª MEDIÇÃO"/>
      <sheetName val="FOG"/>
      <sheetName val="PMF"/>
      <sheetName val="Transp-Brita_Massa"/>
      <sheetName val="AGREGADOS_TSD"/>
      <sheetName val="AGREGADOS_TSD (2)"/>
      <sheetName val="meiofio"/>
      <sheetName val="Descida"/>
      <sheetName val="Extras"/>
      <sheetName val="Cronograma Semanal"/>
      <sheetName val="AGREGADOS_PMF"/>
      <sheetName val="DRENO SALDO"/>
      <sheetName val="AÇO CA-50"/>
      <sheetName val="AÇO CA-50 (2)"/>
      <sheetName val="Transporte de brita"/>
      <sheetName val="DMT - TEORICO 2"/>
      <sheetName val="Acumulado"/>
      <sheetName val="Cronograma conclusivo"/>
      <sheetName val="BDTC"/>
      <sheetName val="Cronograma anterior"/>
      <sheetName val="Físico_med"/>
      <sheetName val="RELATÓRIO"/>
      <sheetName val="RESUMO-DVOP_JBS"/>
      <sheetName val="RESUMO-DVOP_JBS (2)"/>
      <sheetName val="RESUMO-DVOP MOD SEET"/>
      <sheetName val="Mat Asf "/>
      <sheetName val="RESUMO-DVOP_AGRIMAT"/>
      <sheetName val="REAJU (2)"/>
      <sheetName val="Enleivamento"/>
      <sheetName val="DMT modelo"/>
      <sheetName val="DMT modelo (2)"/>
      <sheetName val="Aterro 100%"/>
      <sheetName val="Aterro 95%"/>
      <sheetName val="Res.Contrato"/>
      <sheetName val="Folha 1-3"/>
      <sheetName val="Folha 4 (2)"/>
      <sheetName val="Folha 4"/>
      <sheetName val="Folha 5"/>
      <sheetName val="Folha 5 (2)"/>
      <sheetName val="Folha 6 "/>
      <sheetName val="Folha 8"/>
      <sheetName val="Reajuste"/>
      <sheetName val="REL-BENS III"/>
      <sheetName val="Físico-Financeiro - Contas"/>
      <sheetName val="Planilha do Plano"/>
      <sheetName val="Anexo III - Cronograma"/>
      <sheetName val="Medição__ficha_DNER"/>
      <sheetName val="Aterro (2)"/>
      <sheetName val="Aterro (3)"/>
      <sheetName val="DMT MEDIÇÃO"/>
      <sheetName val="(2)"/>
      <sheetName val="Ligação"/>
      <sheetName val="BSTC (3)"/>
      <sheetName val="DMT DIGITAÇÃO"/>
      <sheetName val="Dados Contrato"/>
      <sheetName val="Fiscais"/>
      <sheetName val="Carimbo"/>
      <sheetName val="Relatório "/>
      <sheetName val="Ofício "/>
      <sheetName val="Cronograma atual"/>
      <sheetName val="LIMPEZA DE FAIXA DE DOMINIO"/>
      <sheetName val="Execuçao Sub e base "/>
      <sheetName val="Transportes Sub e base"/>
      <sheetName val="DMT_TERRAPLENAGEM "/>
      <sheetName val="CÁLC.DMT-T (2)"/>
      <sheetName val="ATERRO COMP E REGULA"/>
      <sheetName val="Pik-up"/>
      <sheetName val="APONT"/>
      <sheetName val="ACA - 01"/>
      <sheetName val="ACA - 02"/>
      <sheetName val="ACA - 03"/>
      <sheetName val="ACA - 04"/>
      <sheetName val="ACA - 04b"/>
      <sheetName val="ACA - 05"/>
      <sheetName val="ACA - 06"/>
      <sheetName val="ACA - 07"/>
      <sheetName val="ACA - 08"/>
      <sheetName val="ACA - 08b"/>
      <sheetName val="ACA - 09"/>
      <sheetName val="Empreiteira_Agrimat"/>
      <sheetName val="RESUMO MED"/>
      <sheetName val="DMT - ESCAVAÇÃO"/>
      <sheetName val="DMT - ATERRO"/>
      <sheetName val="Total Mat Asf"/>
      <sheetName val="CONTR FINANCEIRO"/>
      <sheetName val="Regular mec Faixa dom"/>
      <sheetName val="Remoção Cam Veg"/>
      <sheetName val="DMT 50m"/>
      <sheetName val="SPA_Esc Jaz e Tranp."/>
      <sheetName val="DMT 600 a 800m"/>
      <sheetName val="DMT 1000 a 1200m"/>
      <sheetName val="Reconf Plataforma"/>
      <sheetName val="Reconf caixa emprestimos"/>
      <sheetName val="Enroc Rachão Galeria"/>
      <sheetName val="Remoção Solo Mole"/>
      <sheetName val="Sub-base_Execução"/>
      <sheetName val="Sub-base_transp"/>
      <sheetName val="COERTE Mat. 3"/>
      <sheetName val="Secção Tipo"/>
      <sheetName val="Compac 95%-V.Fundo"/>
      <sheetName val="Aterro Lateral-Est 312 LE"/>
      <sheetName val="RESUMO_DVOP_JBS"/>
      <sheetName val="Croqui terra"/>
      <sheetName val="1ª MEDIÇÃO-Relatório"/>
      <sheetName val="Relatório - 1ª Med "/>
      <sheetName val="Relatório - 2ª Med "/>
      <sheetName val="Relatório - 3ª Med "/>
      <sheetName val="Reajuste 1ª "/>
      <sheetName val="Desm"/>
      <sheetName val="DMT (3)"/>
      <sheetName val="Esc e carga mat jazida"/>
      <sheetName val="transp. rod. Não pav."/>
      <sheetName val="Espalhamento"/>
      <sheetName val="Base "/>
      <sheetName val="REM E RECOMP C-VEGETAL"/>
      <sheetName val="RESUMO-DVOP 4ª MED"/>
      <sheetName val="Relatório do Contrato"/>
      <sheetName val="Apropriação de hora máquina"/>
      <sheetName val="Transp. de agregados"/>
      <sheetName val="Compactação leito estrada exist"/>
      <sheetName val="DMT TERRAPLENAGEM"/>
      <sheetName val="TSS e TSD"/>
      <sheetName val="Reforço sub-leito"/>
      <sheetName val=" base  "/>
      <sheetName val="OAC2"/>
      <sheetName val="GRAMA MUDAS"/>
      <sheetName val="FICHA  MEDIÇÃO"/>
      <sheetName val="MEMORIAL DESCRITIVO"/>
      <sheetName val="QUADRO DE TRANSPORTE"/>
      <sheetName val="CAVALCA Preços"/>
      <sheetName val="a_f_reperf_"/>
      <sheetName val="a_f_capa"/>
      <sheetName val="cs agreg"/>
      <sheetName val="cs lig"/>
      <sheetName val="TSBASE"/>
      <sheetName val="TBASE."/>
      <sheetName val="TRANSP CASCALHO"/>
      <sheetName val="RR_2C"/>
      <sheetName val="CM_30"/>
      <sheetName val="TST"/>
      <sheetName val="DEPOSITO "/>
      <sheetName val="25-07"/>
      <sheetName val="14-07"/>
      <sheetName val="memoriam super"/>
      <sheetName val="memoria meso"/>
      <sheetName val="memoria super 2"/>
      <sheetName val="PROGAMAÇÃO CONSERVAÇÃO"/>
      <sheetName val="PROGRAMAÇÃO RECUPERAÇÃO"/>
      <sheetName val="PROGRAMAÇÃO PPI"/>
      <sheetName val="TRANSP"/>
      <sheetName val="Planilha de revisão"/>
      <sheetName val="COMP. DNIT"/>
      <sheetName val="COMP. SEL."/>
      <sheetName val="COMP. RR-1C"/>
      <sheetName val="COMP. TRANS. RR-1C"/>
      <sheetName val="Serv extra"/>
      <sheetName val="Crono Físico_Financeiro "/>
      <sheetName val="RESUMO_DVOP"/>
      <sheetName val="Meio fio "/>
      <sheetName val="Cimento"/>
      <sheetName val="Cimento (2)"/>
      <sheetName val="Compact de fundo"/>
      <sheetName val="TSS_"/>
      <sheetName val="TSD_FOG_"/>
      <sheetName val="Sinalização "/>
      <sheetName val="Hidrosemeadura"/>
      <sheetName val="REM E RECOMP C_VEGETAL"/>
      <sheetName val="ESCAV VALA"/>
      <sheetName val="3ª CAT"/>
      <sheetName val="Aterro T"/>
      <sheetName val="Aterro C"/>
      <sheetName val="transp_ rod_ Não pav_"/>
      <sheetName val="RESUMO-7ª MED"/>
      <sheetName val="Res. para Reajustes"/>
      <sheetName val="Crono F-Financeiro"/>
      <sheetName val="Limp em mata"/>
      <sheetName val="Rebaixo"/>
      <sheetName val="S-Mole"/>
      <sheetName val="TAXA CM"/>
      <sheetName val="TAXA RR"/>
      <sheetName val="Cerca "/>
      <sheetName val="Cx de contensão"/>
      <sheetName val="Reg mec faixa dominio "/>
      <sheetName val="Tran CONCR MEIO FIO"/>
      <sheetName val="Cubação (S)"/>
      <sheetName val="Cubação Type passarela"/>
      <sheetName val="Cubação Pedágio "/>
      <sheetName val="Cubaçãop-onibus"/>
      <sheetName val="DMT caminhaõ"/>
      <sheetName val="EMPOLAMENTO"/>
      <sheetName val="SEÇAO "/>
      <sheetName val="SEÇAO  "/>
      <sheetName val="PREÇO"/>
      <sheetName val="Casc. J-Paviserv"/>
      <sheetName val="Cron Físico "/>
      <sheetName val="Cron Físico  (2)"/>
      <sheetName val="REAJ. 6a"/>
      <sheetName val="Reajustamento  (2)"/>
      <sheetName val="foto (2)"/>
      <sheetName val="Desmatamento (2)"/>
      <sheetName val="DREN"/>
      <sheetName val="BASE (2)"/>
      <sheetName val="Patrolamento (2)"/>
      <sheetName val="Esc e carga mat jazida (2)"/>
      <sheetName val="transp. rod. Não pav. (2)"/>
      <sheetName val="Espalhamento (2)"/>
      <sheetName val="REM E RECOMP C-VEGETAL (2)"/>
      <sheetName val="REAJ. 02"/>
      <sheetName val="Orç. original"/>
      <sheetName val="Res reaj"/>
      <sheetName val="CUSTO FINAL "/>
      <sheetName val="Cron Fís-Fino"/>
      <sheetName val="Cont Fin"/>
      <sheetName val="Cron. adeq."/>
      <sheetName val="Instalação de Canteiro"/>
      <sheetName val="Mobil. e Desmobl.de Pessoal"/>
      <sheetName val="Mob. e Desmob. Equip.Rodante"/>
      <sheetName val="Mobil e Desmob.Equip.pesado"/>
      <sheetName val="ADM Local da Obra"/>
      <sheetName val="Placa obras"/>
      <sheetName val="Des.arv.0,15M"/>
      <sheetName val="desm. dest."/>
      <sheetName val="DMT sub-base"/>
      <sheetName val="DMT base"/>
      <sheetName val="T-BRITA TSD"/>
      <sheetName val="T-BASC. ROD.ÑPAV."/>
      <sheetName val="T-BASC. ROD. PAV"/>
      <sheetName val="caminho serv."/>
      <sheetName val="expurgo"/>
      <sheetName val="fundo at."/>
      <sheetName val="vol aterro"/>
      <sheetName val="CALC.DMT.T-T"/>
      <sheetName val="Distribuição-A3"/>
      <sheetName val="DMT.T-EV"/>
      <sheetName val="TERRAPL "/>
      <sheetName val="Alug veic."/>
      <sheetName val="Transp Dren Rod pav."/>
      <sheetName val="Transp Dren Rod ñpav pav."/>
      <sheetName val="SARJETA"/>
      <sheetName val="ESCAV. DRENO "/>
      <sheetName val="ENT. DESC. D'AGUA DISSIPADOR."/>
      <sheetName val="PINT. FAIXA"/>
      <sheetName val="RECONF."/>
      <sheetName val="REG. ESP."/>
      <sheetName val="escavação manual"/>
      <sheetName val="CUSTO H-UTIL.-EQIP."/>
      <sheetName val="CÓD.-SERVIÇO"/>
      <sheetName val="PROD-EQUIPE"/>
      <sheetName val="01.100.00"/>
      <sheetName val="BONIFICAÇÃO"/>
      <sheetName val="TPU-MARÇO_2002"/>
      <sheetName val="TPU_MARÇO_2002"/>
      <sheetName val="RESUMO-DVOP Z"/>
      <sheetName val="RESUMO-DVOP "/>
      <sheetName val="REAJ. 1a"/>
      <sheetName val="TERR - DMT"/>
      <sheetName val="TSD - DMT"/>
      <sheetName val="Medição Nominal"/>
      <sheetName val="PLANILHA ISSQN"/>
      <sheetName val="RELATÓRIO FOTOGRÁFICO."/>
      <sheetName val="RELATÓRIO FOTOGRÁFICO"/>
      <sheetName val="RESUMO_PARA_REAJUSTAMENTO"/>
      <sheetName val="Cron.Fisico Finan."/>
      <sheetName val="Controle Financeiro"/>
      <sheetName val="diag. de serviços (2)"/>
      <sheetName val="M.O. de Manutenção do Canteiro"/>
      <sheetName val="Equipamentos de Apoio"/>
      <sheetName val="Infraestrutra-Ponte"/>
      <sheetName val="transporte 3°"/>
      <sheetName val="Fotos 3°"/>
      <sheetName val="Função Extenso"/>
      <sheetName val="Minuta"/>
      <sheetName val="Enc Sociais"/>
      <sheetName val="Tabela de Materiais"/>
      <sheetName val="Tabela de Equip"/>
      <sheetName val="Desmat 0,15"/>
      <sheetName val="DMT 50a200C"/>
      <sheetName val="DMT 200a400C"/>
      <sheetName val="DMT 600a800C"/>
      <sheetName val="DMT 800a1000C"/>
      <sheetName val="DMT 1000a1200C"/>
      <sheetName val="DMT 1200a1400C"/>
      <sheetName val="DMT 1400a1600C"/>
      <sheetName val="DMT 2000a3000C"/>
      <sheetName val="DMT ATÉ 7,0 km"/>
      <sheetName val="Aterro95%"/>
      <sheetName val="Aterro100%"/>
      <sheetName val="Transp. casc"/>
      <sheetName val="Usinagem PMF"/>
      <sheetName val="Transp. rod n pav"/>
      <sheetName val="Transp. rod pav"/>
      <sheetName val="Rem mecaniz"/>
      <sheetName val="Transp. Comercial"/>
      <sheetName val="Esc mec vala"/>
      <sheetName val="BSTC 0,60m"/>
      <sheetName val="BSTC 0,80m"/>
      <sheetName val="BSTC 1,20m"/>
      <sheetName val="Boca BSTC 0,60m"/>
      <sheetName val="Boca BSTC 0,80m"/>
      <sheetName val="Boca BSTC 1,00m"/>
      <sheetName val="Boca BSTC 1,20m"/>
      <sheetName val="BDTC 1,00m"/>
      <sheetName val="BDTC 1,20m"/>
      <sheetName val="Boca BDTC 1,00m"/>
      <sheetName val="Boca BDTC 1,20m"/>
      <sheetName val="BTTC 1,00m"/>
      <sheetName val="BTTC 1,20m"/>
      <sheetName val="Boca BTTC 1,00m"/>
      <sheetName val="Boca BTTC 1,20m"/>
      <sheetName val="CORPO BDCC 1,50 x 1,50"/>
      <sheetName val="CORPO BTCC 1,50 x 2,00"/>
      <sheetName val="CORPO BTCC 2,00 x 2,00"/>
      <sheetName val="CORPO BTCC 2,50 x 2,50 "/>
      <sheetName val="CORPO BSCC 3,00 x 3,00"/>
      <sheetName val="BOCA BDCC 1,50 x 1,50"/>
      <sheetName val="BOCA BTCC 1,50 x 2,00"/>
      <sheetName val="BOCA BTCC 2,00 x 2,00"/>
      <sheetName val="BOCA BTCC 2,50 x 2,50"/>
      <sheetName val="Remoção bueiro exist"/>
      <sheetName val="BOCA BSCC 3,00 x 3,00"/>
      <sheetName val="Dreno DPS07"/>
      <sheetName val="SCC 01"/>
      <sheetName val="SCC 02"/>
      <sheetName val="SCC 03"/>
      <sheetName val="SCC 04"/>
      <sheetName val="SCC 05"/>
      <sheetName val="SCC 06"/>
      <sheetName val="BSD 02"/>
      <sheetName val="STC 01"/>
      <sheetName val="STC 02"/>
      <sheetName val="STC 04"/>
      <sheetName val="STC 06"/>
      <sheetName val="SZG 03"/>
      <sheetName val="MFC 01"/>
      <sheetName val="VPC 02"/>
      <sheetName val="VPC 04"/>
      <sheetName val="VPA 04"/>
      <sheetName val="MFC 03"/>
      <sheetName val="CCS 01"/>
      <sheetName val="CCS 02"/>
      <sheetName val="CCS 03"/>
      <sheetName val="CCS 04"/>
      <sheetName val="CCS 08"/>
      <sheetName val="DAR 02"/>
      <sheetName val="DAR 03"/>
      <sheetName val="DAD 02"/>
      <sheetName val="EDA 01"/>
      <sheetName val="EDA 02"/>
      <sheetName val="BLS 01"/>
      <sheetName val="Tubul 40"/>
      <sheetName val="Tubul 60"/>
      <sheetName val="Tubul 80"/>
      <sheetName val="Tubul 100"/>
      <sheetName val="Tubul 100 (2)"/>
      <sheetName val="Tubul 120"/>
      <sheetName val="Tubul 120 (2)"/>
      <sheetName val="BLS 02"/>
      <sheetName val="Pass sobre canal"/>
      <sheetName val="Lombada"/>
      <sheetName val="Cx BL tipo A"/>
      <sheetName val="Cx BL tipo A1"/>
      <sheetName val="DEB 01"/>
      <sheetName val="DEB 04"/>
      <sheetName val="DES 01"/>
      <sheetName val="DES 03"/>
      <sheetName val="DEB 08"/>
      <sheetName val="Hidrossem"/>
      <sheetName val="Ench Cant Cent"/>
      <sheetName val="Enleivamento (2)"/>
      <sheetName val="Calçadas"/>
      <sheetName val="Sonorizador"/>
      <sheetName val="Pintura faixa 2 anos"/>
      <sheetName val="Pintura setas zebrados"/>
      <sheetName val="Placa sinal"/>
      <sheetName val="Tacha refl"/>
      <sheetName val="Tachão Refletivo"/>
      <sheetName val="Alv tijolos"/>
      <sheetName val="Alv Pedra Argam"/>
      <sheetName val="Limp cam veg em jazida"/>
      <sheetName val="Expurgo de jazida"/>
      <sheetName val="Esc. de jazida"/>
      <sheetName val="Dente BSTC 60"/>
      <sheetName val="Dente BSTC 100"/>
      <sheetName val="Dente BSTC 120"/>
      <sheetName val="Dente BSTC 80"/>
      <sheetName val="Dente BDTC 100"/>
      <sheetName val="Dente BDTC 120"/>
      <sheetName val="Dente BTTC 120"/>
      <sheetName val="Aço CA25"/>
      <sheetName val="Aço CA50"/>
      <sheetName val="Aço CA60"/>
      <sheetName val="Fôrma comum mad"/>
      <sheetName val="Fôrma comp res"/>
      <sheetName val="Brita Produzida"/>
      <sheetName val="Rocha para britagem"/>
      <sheetName val="Peças Desgaste Britador"/>
      <sheetName val="Solo Local Arg"/>
      <sheetName val="Lastro Brita"/>
      <sheetName val="Concreto magro"/>
      <sheetName val="Concreto 10MPa"/>
      <sheetName val="Concreto 11MPa"/>
      <sheetName val="Concreto 12MPa"/>
      <sheetName val="Concreto 15MPa"/>
      <sheetName val="Concreto 18MPa"/>
      <sheetName val="Concreto 22MPa"/>
      <sheetName val="Concreto Cimento Portl"/>
      <sheetName val="Escor bueiros cel"/>
      <sheetName val="Concreto Ciclópico 12MPa"/>
      <sheetName val="Concreto Ciclópico 15MPa"/>
      <sheetName val="Argamassa 13"/>
      <sheetName val="Argamassa 14"/>
      <sheetName val="Grama p replantio"/>
      <sheetName val="Guia mad"/>
      <sheetName val="Escav Manual 1a cat"/>
      <sheetName val="Escav Man de Vala"/>
      <sheetName val="Escav Mec"/>
      <sheetName val="Compac Man"/>
      <sheetName val="RL-1C"/>
      <sheetName val="RR-2C"/>
      <sheetName val="Transp_Mat_Bet"/>
      <sheetName val="Transp_RR-2C"/>
      <sheetName val="macro"/>
      <sheetName val="RESUMO-1ª MED"/>
      <sheetName val="Canteiro de obras."/>
      <sheetName val="Mob de caminh."/>
      <sheetName val="Transp Eqtº c prancha"/>
      <sheetName val="Dest D=0,15 á 0,30m"/>
      <sheetName val="mapa geografico"/>
      <sheetName val="Medição Acumulada"/>
      <sheetName val="memória de calculo_liquida"/>
      <sheetName val="Planilha Orçamento"/>
      <sheetName val="PGQ _ Mapa de Chuva4"/>
      <sheetName val="Indice de Reajuste"/>
      <sheetName val="Sado de contrato a PI"/>
      <sheetName val="REAJU (3)"/>
      <sheetName val="REAJU (4)"/>
      <sheetName val="Reforço do sub-leito"/>
      <sheetName val="AGREGADOS (2)"/>
      <sheetName val="DDL de Cerrado"/>
      <sheetName val="Escalonamento"/>
      <sheetName val="Aterro 100% (2)"/>
      <sheetName val="Aterro 95% (2)"/>
      <sheetName val="Relat."/>
      <sheetName val="Res.Med"/>
      <sheetName val="med"/>
      <sheetName val="Transportes Cal"/>
      <sheetName val="Compactação95% PN"/>
      <sheetName val=" MAT DRENAGEM "/>
      <sheetName val="1 MED ANEL"/>
      <sheetName val="remoção mecanizada"/>
      <sheetName val="pintura de lig"/>
      <sheetName val="remendo profundo"/>
      <sheetName val="remendo profun"/>
      <sheetName val="limpeza des agua"/>
      <sheetName val="RESUMO-SETPU"/>
      <sheetName val="Cubação Após Limpeza)"/>
      <sheetName val="secção tipo 20"/>
      <sheetName val="Recomposição de Cerca"/>
      <sheetName val="Planilha 358 (Saldo)"/>
      <sheetName val="prefácio"/>
      <sheetName val="Valores"/>
      <sheetName val="SERV-EXTRAS"/>
      <sheetName val="TSSAREA"/>
      <sheetName val="Transp-Brita-TSS"/>
      <sheetName val="Transp-Brita-Usina"/>
      <sheetName val="Pint. Ligação"/>
      <sheetName val="Transp-Massa"/>
      <sheetName val="Rem de pav"/>
      <sheetName val="Entrada"/>
      <sheetName val="P A T O  B"/>
      <sheetName val="Forma Tubulão"/>
      <sheetName val="Forma Compensado"/>
      <sheetName val="Enrocamento Rachão"/>
      <sheetName val="CAPA SELANTE"/>
      <sheetName val="AGREGADOS P DRENAGEM"/>
      <sheetName val="Transp. Rio Honorato"/>
      <sheetName val="Cálculo Ponte"/>
      <sheetName val="RESUMO-SEGUNDA_MED"/>
      <sheetName val="Cronograma Físico "/>
      <sheetName val="secção tipo 27"/>
      <sheetName val="Rebaixo_de_corte"/>
      <sheetName val="Compactação leito -95%_100% PN "/>
      <sheetName val="Diagr. Linear De Seviços"/>
      <sheetName val="Edificações de Canteiro"/>
      <sheetName val="Edificações de Produção"/>
      <sheetName val="Acessórios das Ed. Alojamento"/>
      <sheetName val="Mesoestrutura"/>
      <sheetName val="diag. linear de serviços "/>
      <sheetName val="Acessório das Edificações"/>
      <sheetName val="Acessório da Inst. de Produção"/>
      <sheetName val="Edificações dos Alojamentos"/>
      <sheetName val="REAJUSTAMENTO (3 Medição)"/>
      <sheetName val="Imprimação (3 Medição)"/>
      <sheetName val="TSD-FOG (3 Medição)"/>
      <sheetName val="CH"/>
      <sheetName val="DMT 600a800"/>
      <sheetName val="DMT 1000a1200"/>
      <sheetName val="DMT 1200a1400"/>
      <sheetName val="Regula (2)"/>
      <sheetName val="Escav_Mec"/>
      <sheetName val="BSTC 1,00m"/>
      <sheetName val="Concreto fck10MPa"/>
      <sheetName val="Concreto fck15MPa"/>
      <sheetName val="Concreto fck20MPa"/>
      <sheetName val="Concreto fck30MPa"/>
      <sheetName val="Forma Placa resinada"/>
      <sheetName val="Forma Placa comp"/>
      <sheetName val="BDCC 3,00x3,00"/>
      <sheetName val="Boca BDCC 3,00x3,00"/>
      <sheetName val="Guarda Corpo"/>
      <sheetName val="MFC01"/>
      <sheetName val="MFC05"/>
      <sheetName val="DAR02"/>
      <sheetName val="EDA01"/>
      <sheetName val="DEB01"/>
      <sheetName val="DEB03"/>
      <sheetName val="Memorial"/>
      <sheetName val="PSCEGERAL"/>
      <sheetName val="Resumo de medição"/>
      <sheetName val="Reajustamento 2ª Med Prov"/>
      <sheetName val="Reajustamento 1ª Med Prov"/>
      <sheetName val="Remoção de Solo Mole"/>
      <sheetName val="RECOMPISIÇÃO DE CERCA"/>
      <sheetName val="REMOÇÃO E RELOCAÇÃO DE POSTES"/>
      <sheetName val="Serviços Preliminares"/>
      <sheetName val="Remoção árvores"/>
      <sheetName val="Cubação Após Limpeza "/>
      <sheetName val="REGULARIZAÇÃO DE SUB LEITO"/>
      <sheetName val="VOLUME DE SUB BASE E BASE"/>
      <sheetName val="TRANP.SUB E BASE"/>
      <sheetName val="RECONFORMAÇÃO"/>
      <sheetName val="Memória de cálc serv prelim"/>
      <sheetName val="RESUMO-OITAVA_MEDIÇÃO"/>
      <sheetName val="DMT_EV_SUB_BASE"/>
      <sheetName val="CÁLC.DMT-T_SUB_BASE"/>
      <sheetName val="Transporte_Sub-Base"/>
      <sheetName val="DMT_EV_Base"/>
      <sheetName val="CÁLC.DMT-T_Base"/>
      <sheetName val="Transporte_Base"/>
      <sheetName val="TSD COM FOG"/>
      <sheetName val="DMT_EV_TSD"/>
      <sheetName val="CÁLC.DMT-T_TSD"/>
      <sheetName val="Transporte_Brita_TSD"/>
      <sheetName val="Transporte_CONCRETO_MEIO_FIO"/>
      <sheetName val="Caixas de Contenção"/>
      <sheetName val="RECONFORMAÇÃO DE JAZIDAS"/>
      <sheetName val="Dados Contrato valendo"/>
      <sheetName val="Oficio valendo"/>
      <sheetName val="Preliminar"/>
      <sheetName val="Boletim de desempenho"/>
      <sheetName val="Dados Contrato "/>
      <sheetName val="Reajustamento 2ª Med"/>
      <sheetName val="Reajustamento 1ª Med"/>
      <sheetName val="secção tipo 01"/>
      <sheetName val="Cubação-aterro completo "/>
      <sheetName val="Cubação-aterro parcial"/>
      <sheetName val="secção tipo 2"/>
      <sheetName val="OAC (1)-Constr"/>
      <sheetName val="OAC (2)-Transp mat"/>
      <sheetName val="Grama (2)"/>
      <sheetName val="Base-Sub-base - compactação"/>
      <sheetName val="Base-Sub-base transporte "/>
      <sheetName val="TSS-TSD-Agregados"/>
      <sheetName val="Dest árvores d=0,15-0,30m "/>
      <sheetName val="Avanço Físico-1"/>
      <sheetName val="Avanço Físico-2"/>
      <sheetName val="Devolução Momento transporte"/>
      <sheetName val="Devolução RR-2C"/>
      <sheetName val="Devolução CM-30"/>
      <sheetName val="Estorno TSD - Acostamento"/>
      <sheetName val="Base-transp-não pav"/>
      <sheetName val="Base-transp-rod pav"/>
      <sheetName val="TRANSP -TSD-Agreg-pav"/>
      <sheetName val="TRANSP -TSD-Agreg-não pav"/>
      <sheetName val="Mom trans agreg-mas-CBUQ-capa"/>
      <sheetName val="Material Betuminoso "/>
      <sheetName val="Contratos novos-resumo"/>
      <sheetName val="RESUMO-DVOP (2)"/>
      <sheetName val="RESUMO-DVOP (3)"/>
      <sheetName val="RESUMO-DVOP (4)"/>
      <sheetName val="RESUMO-DVOP (5)"/>
      <sheetName val="RESUMO-DVOP (6)"/>
      <sheetName val="RESUMO-DVOP (7)"/>
      <sheetName val="RESUMO-DVOP (8)"/>
      <sheetName val="RESUMO-DVOP (9)"/>
      <sheetName val="RESUMO-DVOP (10)"/>
      <sheetName val="RESUMO-DVOP (11)"/>
      <sheetName val="RESUMO-DVOP (12)"/>
      <sheetName val="Crono Físico-Erosão Portelãndia"/>
      <sheetName val="Crono Físico-Serra Parecis-traç"/>
      <sheetName val="Aterro Compactado-Serra Parecis"/>
      <sheetName val="DMT-Terraplenagem-Serra Parecis"/>
      <sheetName val="Mob-Cant-Serv topog"/>
      <sheetName val="Escavação material-Portel"/>
      <sheetName val="Adm local-manut canteiro"/>
      <sheetName val="Aterro-Acesso Ribeirãozinho"/>
      <sheetName val="DMT terrapl-Acesso Ribeirão  "/>
      <sheetName val="Aterro-MT-100"/>
      <sheetName val="DMT terrapl-MT-100  "/>
      <sheetName val="terrapl -Compact de aterros"/>
      <sheetName val="DMT Transp Sub-base"/>
      <sheetName val="Base-Sub-base- transporte "/>
      <sheetName val="Boletim desemp"/>
      <sheetName val="Cronogr"/>
      <sheetName val="Escav-reater-aterro "/>
      <sheetName val="DMT-Terraplenagem"/>
      <sheetName val="Rachão -enrocamento"/>
      <sheetName val="Rachão-enroc- transp "/>
      <sheetName val="Sub-base-Base -  transporte "/>
      <sheetName val="Sub-base-Base - compactação"/>
      <sheetName val="Pré-misturado- SERRA"/>
      <sheetName val="Momento transp agregados-massa"/>
      <sheetName val="Corrigida-fev-12"/>
      <sheetName val="Aterro Terraplenagem "/>
      <sheetName val="Base-compactação"/>
      <sheetName val="Contratos Novos Rest Rodovias"/>
      <sheetName val="Conf pista rev primário"/>
      <sheetName val="Espalh mat revest prim"/>
      <sheetName val="Transp local rod não pav"/>
      <sheetName val="Esc Carga mat Jazida"/>
      <sheetName val="Limpeza de áreas arv 0,15m"/>
      <sheetName val="terrapl -Compact de aterros (2)"/>
      <sheetName val="terrapl -trevos-corte-aterro"/>
      <sheetName val="DMT terrapl  "/>
      <sheetName val="Regula "/>
      <sheetName val="Sub-base-Base-Transporte"/>
      <sheetName val="Mob-Cant-Serv topog "/>
      <sheetName val="OAC-Valeta VPC -Transp mat "/>
      <sheetName val="OAC-Valeta VPA -Transp mat"/>
      <sheetName val="OAC-Remoção Bueiros-Transp mat"/>
      <sheetName val="CERCAS-Transp mat"/>
      <sheetName val="OAC -Transp mat"/>
      <sheetName val="DRENO LONG PROF -Transp mat "/>
      <sheetName val="Base- transporte "/>
      <sheetName val="Limp de áreas arv 0,15m-Rodovia"/>
      <sheetName val="Dest árvores d &gt; 0,30m"/>
      <sheetName val="DMT Transp Base"/>
      <sheetName val="Avanço Físico-1 "/>
      <sheetName val="Base-transporte"/>
      <sheetName val="Pint ligação "/>
      <sheetName val="Mom transp brita-Rod n Pav"/>
      <sheetName val="Mob-Cant-Acamp"/>
      <sheetName val="Dreno long profundo"/>
      <sheetName val="dren long prof-transp-Rod Pav"/>
      <sheetName val="dren long prof-transp-Rod N Pav"/>
      <sheetName val="OAC -Transp mat-Rod N Pav"/>
      <sheetName val="OAC -Transp mat-Rod Pav"/>
      <sheetName val="Aterro-2"/>
      <sheetName val="DMT terrapl-2"/>
      <sheetName val="terrapl -Compact de aterros-2"/>
      <sheetName val="terrapl -Compact de aterros-1"/>
      <sheetName val="Aterro-1"/>
      <sheetName val="DMT terrapl-1  "/>
      <sheetName val="Plan Resumo Medição"/>
      <sheetName val="Avanço Físico "/>
      <sheetName val="Mob-Desmob-Cant-veículo"/>
      <sheetName val="Mom trans agr-mas-CBUQ-Rod Pav "/>
      <sheetName val="Mom tr-agr-mas-CBUQ-Rod n Pav"/>
      <sheetName val="Imprimação-fresagem"/>
      <sheetName val="Pint ligação-binder"/>
      <sheetName val="Fresagem descontínua"/>
      <sheetName val="CBUQ-binder-fresagem "/>
      <sheetName val="Mom trans agreg-mas-CBUQ-Binder"/>
      <sheetName val="Limpeza meio fio  "/>
      <sheetName val="Imprimação Base "/>
      <sheetName val="Sub-base - transporte "/>
      <sheetName val="Sub-base - compactação "/>
      <sheetName val="Base - transporte"/>
      <sheetName val="Base - compactação "/>
      <sheetName val="Rem Mec Cam Gran Pav"/>
      <sheetName val="Transp Rev Bet "/>
      <sheetName val="TSS-TSD-FOG "/>
      <sheetName val="TSS-TSD-Transp Agregados  "/>
      <sheetName val=" Material betuminoso "/>
      <sheetName val="Mist betum"/>
      <sheetName val="PMF-Mom transp agreg-massa"/>
      <sheetName val="Momento Transp agreg-massa"/>
      <sheetName val="CBUQ - TAPA BURACO"/>
      <sheetName val="REMOÇÃO MANUAL REVEST BET"/>
      <sheetName val="Remoção manual revest betum"/>
      <sheetName val="MOMENTO TRANSP AGREG-EMULSÃO"/>
      <sheetName val="Pint ligação-binder-capa"/>
      <sheetName val="Mom Trans agre-massa-CBUQ-remen"/>
      <sheetName val="CBUQ - Binder - fresagem"/>
      <sheetName val="Sub-base-base-compactação"/>
      <sheetName val="Imprimação-Tapa Buraco"/>
      <sheetName val="Mist Betuminosa - Tapa Buraco"/>
      <sheetName val="Pint ligação-tapa buraco"/>
      <sheetName val="Roçada-Placa Obra "/>
      <sheetName val="Aditivo-Memória de cálculo"/>
      <sheetName val="Planilha aditivo"/>
      <sheetName val="Plan Orç Preços a PI"/>
      <sheetName val="Plan Orç Preços Set-12"/>
      <sheetName val="DRENAGEM -Transp mat-Rod Pav"/>
      <sheetName val="DRENAGEM -Transp mat-Rod N Pav"/>
      <sheetName val="Transporte OAC-BSTC"/>
      <sheetName val="DMT Transp local"/>
      <sheetName val="Sub-base- transporte "/>
      <sheetName val="Reajustamento corrigido 8ª Med"/>
      <sheetName val="Reajustamento corrigido 9ª Med"/>
      <sheetName val="Ponte de Concreto-1"/>
      <sheetName val="Ponte de Concreto-2"/>
      <sheetName val="Tubulação dren urbana"/>
      <sheetName val="Transp-Tubulação Urbana "/>
      <sheetName val="Drenag superf "/>
      <sheetName val="Drenagem com estaqueamento"/>
      <sheetName val="OAC-Dren Superf-Transp"/>
      <sheetName val="Plantio de grama-canteiros"/>
      <sheetName val="Hidross-Reconf áreas jaz-emprés"/>
      <sheetName val="Limpeza de áreas arv 0,15m "/>
      <sheetName val="Terrapl Escav e carga 1ª cat"/>
      <sheetName val="Terrapl Vol comp e Mom Transp"/>
      <sheetName val="OAC-Escav e reaterro"/>
      <sheetName val="Sub-base e Base-transporte "/>
      <sheetName val="Base e Sub-base-compactação"/>
      <sheetName val="TRANSP -TSS-TSD-Agreg-Rod Pav"/>
      <sheetName val="Hidrossemeadura e cerca"/>
      <sheetName val="Resumo Receber 1ª Med"/>
      <sheetName val=".xls]Ofício"/>
      <sheetName val=".xls]RESUMO-DVOP"/>
      <sheetName val=".xls]Avanço Físico"/>
      <sheetName val=".xls]Controle orçam"/>
      <sheetName val=".xls]Mob-Cant-Serv topog"/>
      <sheetName val=".xls]Reajustamento "/>
      <sheetName val=".xls]Dreno long prof"/>
      <sheetName val=".xls]DRENAGEM -Transp mat-Rod P"/>
      <sheetName val=".xls]DRENAGEM -Transp mat-Rod N"/>
      <sheetName val=".xls]OAC"/>
      <sheetName val=".xls]Transporte OAC-BSTC"/>
      <sheetName val=".xls]Patrolamento"/>
      <sheetName val=".xls]Conf pista rev primário"/>
      <sheetName val=".xls]Espalh mat revest prim"/>
      <sheetName val=".xls]Transp local rod não pav"/>
      <sheetName val=".xls]DMT Transp local"/>
      <sheetName val=".xls]Esc Carga mat Jazida"/>
      <sheetName val=".xls]Aterro"/>
      <sheetName val=".xls]DMT terrapl  "/>
      <sheetName val=".xls]terrapl -Compact de aterro"/>
      <sheetName val=".xls]Regula"/>
      <sheetName val=".xls]Sub-base- transporte "/>
      <sheetName val=".xls]Contratos Novos"/>
      <sheetName val=".xls]Desempenho parcial"/>
      <sheetName val="Planilha orç adequada"/>
      <sheetName val="BSTC-D=0,80-TRANSP ROD PAV"/>
      <sheetName val="BSTC-D=0,80-TRANSP ROD N PAV"/>
      <sheetName val="BSTC-D=0,60-TRANSP ROD PAV"/>
      <sheetName val="BSTC-D=0,60-TRANSP ROD N PAV "/>
      <sheetName val="Drenagem-meio fio"/>
      <sheetName val="Dren-descidas-entradas-dissip"/>
      <sheetName val="Controle de erosões"/>
      <sheetName val="hidross-reconf jazidas"/>
      <sheetName val="Aterro-3"/>
      <sheetName val="DMT terrapl-3"/>
      <sheetName val="terrapl -Compact de aterros -3"/>
      <sheetName val="Mom transp brita-Rod "/>
      <sheetName val="M.trans agr-mas-CBUQ-Rod N Pav "/>
      <sheetName val="Aterro-3-cancelado"/>
      <sheetName val="DMT terrapl-3-cancelado"/>
      <sheetName val="terrapl -Comp aterros-3-cancela"/>
      <sheetName val="ESCAV MEC VALA 1A CATEG "/>
      <sheetName val="COMPACT ATERROS 100% "/>
      <sheetName val="REMOÇÃO MEC REVEST BETUM"/>
      <sheetName val="SUB-BASE - COMPACTAÇÃO"/>
      <sheetName val="TRANSPORTE DE SUB-BASE E BASE "/>
      <sheetName val="TRANSPORTE DE SUB-BASE E BA (2)"/>
      <sheetName val="DRENAGEM (2)"/>
      <sheetName val="TAPA BURACO-MISTURA BETUMINOSA"/>
      <sheetName val="MISTURA BETUMINOSA"/>
      <sheetName val="Mom trans agreg-mas-binder"/>
      <sheetName val="Hidrossemeadura de talude "/>
      <sheetName val="Regul fxa domínio-semeadura "/>
      <sheetName val="Mom transp brita-Rod"/>
      <sheetName val="Corte Mat 3ª cat "/>
      <sheetName val="DMT mat 3ª cat "/>
      <sheetName val="Colchão drenante para reb rocha"/>
      <sheetName val="Mom transp brita-Colchão dren"/>
      <sheetName val="Estorno-aterro-1"/>
      <sheetName val="Estorno-DMT terrapl-1"/>
      <sheetName val="Estorno-terrapl -Comp aterros-1"/>
      <sheetName val="Estorno-aterro-2"/>
      <sheetName val="Estorno-DMT terrapl-2"/>
      <sheetName val="Estorno-terrapl-comp aterros-2"/>
      <sheetName val="Estorno sinalização"/>
      <sheetName val="Medição Cerca"/>
      <sheetName val="Transp OC"/>
      <sheetName val="Quantificação OC"/>
      <sheetName val="Aterro estorno"/>
      <sheetName val="DMT terrapl-aterro estorno"/>
      <sheetName val="Compactação aterro estorno"/>
      <sheetName val="Comp-transp-Botafora-estorno"/>
      <sheetName val="Regula-estorno"/>
      <sheetName val="Sub-base- transporte-estorno"/>
      <sheetName val="Regula rod e trevo"/>
      <sheetName val="Sub-base- transporte"/>
      <sheetName val="Aterro 3 - Rodovia"/>
      <sheetName val="DMT 3 - terrapl-aterro rodovia"/>
      <sheetName val="Compactação 3-aterro rodovia"/>
      <sheetName val="Comp-transp-B.fora-3-rodovia"/>
      <sheetName val="Aterro 2 - Rodovia"/>
      <sheetName val="DMT 2 - terrapl-aterro rodo"/>
      <sheetName val="Compactação 2-aterro rod"/>
      <sheetName val="Comp-transp-B.fora-2-rod "/>
      <sheetName val="Aterro trevo"/>
      <sheetName val="DMT terrapl-aterro 2"/>
      <sheetName val="Compactação aterro 2"/>
      <sheetName val="DMT terrapl-aterro 1"/>
      <sheetName val="Compactação aterro-1"/>
      <sheetName val="Estorno Cerca 1"/>
      <sheetName val="Estorno cerca 2"/>
      <sheetName val="Mat bax cap sup-Bota-fora"/>
      <sheetName val="Compactação-transp-Bota-fora"/>
      <sheetName val="Avanço Físico-1  "/>
      <sheetName val="Avanço Físico-2 "/>
      <sheetName val="Aterro  "/>
      <sheetName val="DMT 1 - terrapl"/>
      <sheetName val="Compactação aterro "/>
      <sheetName val="Comp-transp-B.fora"/>
      <sheetName val="PRÉ-MISTURADO - TAPA BURACO"/>
      <sheetName val="DMT terrapl-aterro "/>
      <sheetName val="QR"/>
      <sheetName val="bx cap"/>
      <sheetName val="pint_lig"/>
      <sheetName val="transp pav"/>
      <sheetName val="DMTa"/>
      <sheetName val="transpOAC"/>
      <sheetName val="transpOC"/>
      <sheetName val="qtfiOAC"/>
      <sheetName val="qtfiOC"/>
      <sheetName val="NSbueiro"/>
      <sheetName val="NScerca"/>
      <sheetName val="alt_cubPonte"/>
      <sheetName val="alt_cub_varian_daMata"/>
      <sheetName val="qtfiDRE"/>
      <sheetName val="transpDRE"/>
      <sheetName val="ns-eda-dad-deb"/>
      <sheetName val="ns meio-fio"/>
      <sheetName val="transp.pav-proj"/>
      <sheetName val="Sub-Base-Compact"/>
      <sheetName val="Dren-tubulação-meio fio-desc"/>
      <sheetName val="Drenagem-concreto-lastros"/>
      <sheetName val="Dren-Tubos-Transp mat-Rod Pav "/>
      <sheetName val="Dren-concr-Transp mat-Rod Pav"/>
      <sheetName val="Contratos Novos Rest Rodov"/>
      <sheetName val="Tubulação+ escav+ meio fio"/>
      <sheetName val="Concret+lastro brita+caixas"/>
      <sheetName val="Transp Concreto"/>
      <sheetName val="Transp brita"/>
      <sheetName val="Reconf áreas jazidas e emprést"/>
      <sheetName val="Pint ligação-capa-fresagem"/>
      <sheetName val="CBUQ - Capa - fresagem"/>
      <sheetName val="Mom trans agreg-mas-CBUQ-remend"/>
      <sheetName val="Rem Mec Rev Bet - Transporte"/>
      <sheetName val="Limpeza-Roçada "/>
      <sheetName val="Sub-Base-compactação"/>
      <sheetName val="DRENO PROF-Trans mat-Rod não Pa"/>
      <sheetName val="Resumo Receber 3ª Med"/>
      <sheetName val="DRENAGEM -Transp mat-Rod não Pa"/>
      <sheetName val="OAC -Transp mat Rod não Pav"/>
      <sheetName val="Trecho 1 - 6ª Med Prov"/>
      <sheetName val="trecho 2 - 6ª Med Prov"/>
      <sheetName val="Resumo recebido até 6ª Med Prov"/>
      <sheetName val="Resumo Contrato"/>
      <sheetName val="Rel Qtitativos"/>
      <sheetName val="Reaj. "/>
      <sheetName val="Crono Físico-Fin Geo (2)"/>
      <sheetName val="REL_MED (2)"/>
      <sheetName val="Transportes QUEBÓ"/>
      <sheetName val="Transportes QUEBOZINHO"/>
      <sheetName val="Crono Físico-Fin Geo"/>
      <sheetName val="FOTOS 01"/>
      <sheetName val="FOTOS 02"/>
      <sheetName val="Transporte Mat Cerca"/>
      <sheetName val="Quantificação Mat Cerca"/>
      <sheetName val="Estorno-OAC"/>
      <sheetName val="Estorno-OAC-Trans.mat-Rod N Pav"/>
      <sheetName val="Estorno-OAC-Transp mat-Rod Pav"/>
      <sheetName val="OAC-escavação-reaterro"/>
      <sheetName val="Qdade Mat- OAC"/>
      <sheetName val="Transp Mat - OAC"/>
      <sheetName val="Sub-base-transporte"/>
      <sheetName val="Medição Meio Fio"/>
      <sheetName val="Qdade Mat- Meio fio"/>
      <sheetName val="Transporte Mat Meio Fio"/>
      <sheetName val="Alteração Modelo"/>
      <sheetName val="RESUMO_ADITIVO"/>
      <sheetName val="Cubação Após Limpeza) (2)"/>
      <sheetName val="secção tipo 20 (2)"/>
      <sheetName val="DMT_EV  (2)"/>
      <sheetName val="DMT_TERRAPLENAGEM  (2)"/>
      <sheetName val="OAC (3)"/>
      <sheetName val="MFC-TRANSPORTE (2)"/>
      <sheetName val="Entradas, Descidas, Dissip"/>
      <sheetName val="DEB 01-TRANSPORTE "/>
      <sheetName val="DAR 03-TRANSPORTE"/>
      <sheetName val="EDA 01-TRANSPORTE "/>
      <sheetName val="EDA 02-TRANSPORTE "/>
      <sheetName val="Horiz QR"/>
      <sheetName val="Tacha "/>
      <sheetName val="Placa De Sinalização"/>
      <sheetName val="Grama muda"/>
      <sheetName val="Regul fxa dom-expurgo de jazid "/>
      <sheetName val="Qdade Mat- OAC-BTTC"/>
      <sheetName val="Transp Mat - OAC-BTCC"/>
      <sheetName val="Aterro com rocha"/>
      <sheetName val="Aterro Mat 1ª Cat"/>
      <sheetName val="Compactação aterro"/>
      <sheetName val="Compact-transp-B.fora"/>
      <sheetName val="Sub-base e base-transporte"/>
      <sheetName val="Limp de áreas arv 0,15m-Acesso"/>
      <sheetName val="Aterro 1 - Rodovia "/>
      <sheetName val="DMT 1 - terrapl-aterro rodovia "/>
      <sheetName val="Compactação 1-aterro rod  "/>
      <sheetName val="Comp-transp-B.fora-1-rod"/>
      <sheetName val="Desm-dest-Limpeza "/>
      <sheetName val="DMT terrapl "/>
      <sheetName val="Sub-base e base- transporte "/>
      <sheetName val="Sub-Base e compactação"/>
      <sheetName val="Transporte-TSS-TSD-Agregados"/>
      <sheetName val="OAC -Transp mat-Rod Pav-2"/>
      <sheetName val="OAC -Transp mat-Rod Pav-1"/>
      <sheetName val="OAC -Transp mat-Rod não Pav-1"/>
      <sheetName val="OAC -Transp mat-Rod Não Pav-2 "/>
      <sheetName val="Resumo Receber 2ª med"/>
      <sheetName val="Crongrama SINFRA ADITIVO 13-02"/>
      <sheetName val="Compac.95%"/>
      <sheetName val="Compac.100%"/>
      <sheetName val="DMT Terrap."/>
      <sheetName val="O.A.C."/>
      <sheetName val="Solo-Cimento"/>
      <sheetName val="D.M.T. Brita"/>
      <sheetName val="T.S.D."/>
      <sheetName val="Dren. Superf."/>
      <sheetName val="Sinal. Horizont."/>
      <sheetName val="Transporte Agreg TSD"/>
      <sheetName val="Transporte Agreg-massa-Capa"/>
      <sheetName val="Dreno Long Prof "/>
      <sheetName val="Qdade mat- dreno prof"/>
      <sheetName val="Transporte dreno prof"/>
      <sheetName val="cro"/>
      <sheetName val="quantf"/>
      <sheetName val="AVS"/>
      <sheetName val="Ctr. (3)"/>
      <sheetName val="Diversos"/>
      <sheetName val="Trechos"/>
      <sheetName val="Vínculo (2)"/>
      <sheetName val="COLAR (2)"/>
      <sheetName val="Ctr. (2)"/>
      <sheetName val="Reciclagem de Base 1"/>
      <sheetName val="Reciclagem de Base 2"/>
      <sheetName val="CBUQ pol"/>
      <sheetName val="CBUQ Massa Fina"/>
      <sheetName val="Lama Grossa"/>
      <sheetName val="TSSp"/>
      <sheetName val="Remoção CBUQ"/>
      <sheetName val="Selagem de trinca"/>
      <sheetName val="Micro Rev. 2 Cam."/>
      <sheetName val="AAUQ"/>
      <sheetName val="DCD 02 "/>
      <sheetName val="RBAM"/>
      <sheetName val="Base Solo Estab."/>
      <sheetName val="DPS 01"/>
      <sheetName val="Esc mat 1ª cat 600 a 800"/>
      <sheetName val="Compact 100% PN"/>
      <sheetName val="STC 03"/>
      <sheetName val="Gabião"/>
      <sheetName val="BSD 03"/>
      <sheetName val="DSS 03"/>
      <sheetName val="BSD 01"/>
      <sheetName val="Reciclagem de Base com BRITA"/>
      <sheetName val="RBSM"/>
      <sheetName val="RBAM(FS)"/>
      <sheetName val="Fresagem Cont."/>
      <sheetName val="Vínculo"/>
      <sheetName val="COLAR"/>
      <sheetName val="Ctr."/>
      <sheetName val="54"/>
      <sheetName val="50"/>
      <sheetName val="40"/>
      <sheetName val="38"/>
      <sheetName val="financ"/>
      <sheetName val="Quadro Geral"/>
      <sheetName val="RMLE157"/>
      <sheetName val="DSS_04"/>
      <sheetName val="PintLigacao"/>
      <sheetName val="PMQ"/>
      <sheetName val="STC_01"/>
      <sheetName val="Cpus"/>
      <sheetName val="Insumos"/>
      <sheetName val="Fluxo Caixa"/>
      <sheetName val="QTS"/>
      <sheetName val="ES"/>
      <sheetName val="Materiais_Elétricos A"/>
      <sheetName val="3841_ESCOPO_A"/>
      <sheetName val="Arrum_ESCOPO_A"/>
      <sheetName val="SUBT_ESCOPO_A"/>
      <sheetName val="Indiretas"/>
      <sheetName val="Crono MOI"/>
      <sheetName val="CpuApr"/>
      <sheetName val="RelCpu"/>
      <sheetName val="Permanência"/>
      <sheetName val="Crono MO"/>
      <sheetName val="Crono EQ"/>
      <sheetName val="GerRel"/>
      <sheetName val="DEMONSTRATIVO DE RESULTADO"/>
      <sheetName val="Desp. Indireta"/>
      <sheetName val="Transmang"/>
      <sheetName val="ValdeCans"/>
      <sheetName val="ViaLocal"/>
      <sheetName val="PROGRAMAÇÃO TOTAL"/>
      <sheetName val="PLANILHA DE OBRA"/>
      <sheetName val="Composições Auxil."/>
      <sheetName val="Janeiro-06"/>
      <sheetName val="Fevereiro-06"/>
      <sheetName val="Março-06"/>
      <sheetName val="Abril-06"/>
      <sheetName val="Maio-06"/>
      <sheetName val="ACOMP. DE CONTRATO"/>
      <sheetName val="Situação de contrato"/>
      <sheetName val="Administração Reg."/>
      <sheetName val="PACAJUS"/>
      <sheetName val="Ponte Jaguaribe"/>
      <sheetName val="Viaduto S. Pompeu"/>
      <sheetName val="Riacho Verde"/>
      <sheetName val="Russas"/>
      <sheetName val="Milagres"/>
      <sheetName val="Madalena"/>
      <sheetName val="Aprazível"/>
      <sheetName val="Canindé"/>
      <sheetName val="Acaraú"/>
      <sheetName val="Chorozinho"/>
      <sheetName val="Varzea Alegre"/>
      <sheetName val="Croatá"/>
      <sheetName val="Barra Nova"/>
      <sheetName val="Crateús"/>
      <sheetName val="ConservaTauá"/>
      <sheetName val="Crateús 2"/>
      <sheetName val="Quixeramobim"/>
      <sheetName val="BR-02-Choró"/>
      <sheetName val="Varjota"/>
      <sheetName val="Mossoró-Angicos"/>
      <sheetName val="Passarela BR-101"/>
      <sheetName val="Macaíba"/>
      <sheetName val="Hospital de Itapipoca"/>
      <sheetName val="Viaduto BR-101-RN"/>
      <sheetName val="Junho-06"/>
      <sheetName val="REC.OBRAS INFRA -09"/>
      <sheetName val="PLANILHA DE OBRA GERAL"/>
      <sheetName val="Despesas Indiretas"/>
      <sheetName val="JAN-05"/>
      <sheetName val="FEV-05"/>
      <sheetName val="MAR-05"/>
      <sheetName val="ABR-05"/>
      <sheetName val="MAI-05"/>
      <sheetName val="JUN-05"/>
      <sheetName val="JUL-05"/>
      <sheetName val="AGO-05"/>
      <sheetName val="SET-05"/>
      <sheetName val="OUT-05"/>
      <sheetName val="NOV-05"/>
      <sheetName val="Resumo de Contratos"/>
      <sheetName val="779 - Vit Conq"/>
      <sheetName val="797 - Jequié"/>
      <sheetName val="723 - Dias Dávila"/>
      <sheetName val="807 - Eunápolis"/>
      <sheetName val="847 - Uauá"/>
      <sheetName val="Abril-05"/>
      <sheetName val="Maio-05"/>
      <sheetName val="Junho-05"/>
      <sheetName val="Julho-05"/>
      <sheetName val="Agosto-05"/>
      <sheetName val="Setembro-05"/>
      <sheetName val="Outubro-05"/>
      <sheetName val="Novembro-05"/>
      <sheetName val="Tianguá"/>
      <sheetName val="S.Quitéria"/>
      <sheetName val="Santa Cruz"/>
      <sheetName val="Jucurutú"/>
      <sheetName val="ADM.REGIONAL"/>
      <sheetName val="Gurupi"/>
      <sheetName val="Barão de G. 01"/>
      <sheetName val="Barão de G. 02"/>
      <sheetName val="Floriano 01"/>
      <sheetName val="Floriano 02"/>
      <sheetName val="Valença I"/>
      <sheetName val="Valença II"/>
      <sheetName val="Itaituba 06"/>
      <sheetName val="Itaituba 07"/>
      <sheetName val="Redenção do Gurguéia"/>
      <sheetName val="Solicitação Remessa CC 153"/>
      <sheetName val="RES.F4000  RAIMUNDO"/>
      <sheetName val="RES.F4000 L0URENÇO"/>
      <sheetName val="CAÇAMBA BWF 7740"/>
      <sheetName val="TABELA DO TIPO DE EQUIP."/>
      <sheetName val="EQUIP.ALUGADO C.C 943"/>
      <sheetName val="VEICULOS ALUGADOS C.C 943"/>
      <sheetName val="ALIMENTAÇÃO JOSE MARIA"/>
      <sheetName val="RELAÇÃO DE MÓVEIS"/>
      <sheetName val="SOL. 943 ANGICAL-PI 10 2007"/>
      <sheetName val="Memória. OUTUBRO 2007"/>
      <sheetName val="DND 943 ANGICAL - PI NOV  2007"/>
      <sheetName val="Remessa 928 Junho"/>
      <sheetName val="Folha Junho"/>
      <sheetName val="EQUIPAMENTOS ALUGADOS"/>
      <sheetName val="Produção Mar 2007"/>
      <sheetName val="Combustivel 928"/>
      <sheetName val="Alimentação-B,Viagem"/>
      <sheetName val="Decofin CC711-Jun.06"/>
      <sheetName val="C.C 711-Solic.de Numer. 10.07"/>
      <sheetName val="FOLHA.Jun.06"/>
      <sheetName val="Chur.Bom Gosto.Jun.06"/>
      <sheetName val="CONSCEL LTDA.(CABELUDO)"/>
      <sheetName val="SOLIC.DE NUMERARIO C.C 280 FLOR"/>
      <sheetName val="SOLIC.280 PICOS (17)"/>
      <sheetName val="DECOFIM CONT. (017)"/>
      <sheetName val="DNC"/>
      <sheetName val="FOLHA C.C 280 BR - 230 (17)"/>
      <sheetName val="POSTO PAPAI NOEL C.C280"/>
      <sheetName val="POSTO  R. SÁ OEIRAS"/>
      <sheetName val="RES.INF.VAR."/>
      <sheetName val="RESECON"/>
      <sheetName val="SIT."/>
      <sheetName val="DELTA"/>
      <sheetName val="SIT. (2)"/>
      <sheetName val="164Santana"/>
      <sheetName val="235Afrânio"/>
      <sheetName val="270Garanhuns"/>
      <sheetName val="274Agrestina"/>
      <sheetName val="352CrSalgueiro"/>
      <sheetName val="394P.Índios"/>
      <sheetName val="495T.Vilela"/>
      <sheetName val="736Jabitaca"/>
      <sheetName val="783Itabaiana"/>
      <sheetName val="792P.Ferro"/>
      <sheetName val="794P.D'alho"/>
      <sheetName val="821PePedro"/>
      <sheetName val="823Atalaia"/>
      <sheetName val="838Caetés"/>
      <sheetName val="903Floresta"/>
      <sheetName val="907Ig.Carmo"/>
      <sheetName val="924Maruim"/>
      <sheetName val="931Nazaré"/>
      <sheetName val="945Toritama"/>
      <sheetName val="967Tacaratu"/>
      <sheetName val="970Promata"/>
      <sheetName val="972P.Branca"/>
      <sheetName val="975R.Cavalc."/>
      <sheetName val="976Carié"/>
      <sheetName val="Planilha Orç Completa"/>
      <sheetName val="Seleção de Itens Filtro"/>
      <sheetName val="Seleção de Itens Soma"/>
      <sheetName val="Resultado Zero-vírgula"/>
      <sheetName val="Percentual"/>
      <sheetName val="Despesas JUNHO"/>
      <sheetName val="Despesas JULHO"/>
      <sheetName val="Contr.C."/>
      <sheetName val="Resumo_abr-08"/>
      <sheetName val="Resumo_mai-08"/>
      <sheetName val="Resumo_jun-08"/>
      <sheetName val="Resumo_jul-08"/>
      <sheetName val="Resumo_ago-08"/>
      <sheetName val="terrap_ESCOPO_A venda"/>
      <sheetName val="terrap_ESCOPO_A custo"/>
      <sheetName val="Arrum_ESCOPO_A venda"/>
      <sheetName val="Arrum_ESCOPO_A custo"/>
      <sheetName val="COMENTÁRIOS"/>
      <sheetName val="IndReaj"/>
      <sheetName val="Fatura-GOV"/>
      <sheetName val="1.1 (Detalhada)"/>
      <sheetName val="1.2 (Detalhada)"/>
      <sheetName val="2.4.1"/>
      <sheetName val="2.4.2"/>
      <sheetName val="2.4.3"/>
      <sheetName val="2.4.4"/>
      <sheetName val="2.4.5"/>
      <sheetName val="2.4.6"/>
      <sheetName val="2.4.7"/>
      <sheetName val="2.4.9"/>
      <sheetName val="2.4.11"/>
      <sheetName val="2.4.12"/>
      <sheetName val="2.4.13"/>
      <sheetName val="2.5.1"/>
      <sheetName val="2.5.2"/>
      <sheetName val="2.5.3"/>
      <sheetName val="2.5.4"/>
      <sheetName val="2.5.5"/>
      <sheetName val="3.1.6.3"/>
      <sheetName val="3.1.6.4"/>
      <sheetName val="3.1.7.3"/>
      <sheetName val="3.1.7.4"/>
      <sheetName val="3.2.5"/>
      <sheetName val="3.2.9"/>
      <sheetName val="3.2.10"/>
      <sheetName val="3.2.11.3"/>
      <sheetName val="3.2.12.3"/>
      <sheetName val="3.4.8"/>
      <sheetName val="3.4.10"/>
      <sheetName val="3.4.11"/>
      <sheetName val="3.4.13.2"/>
      <sheetName val="3.4.14.2"/>
      <sheetName val="4.3"/>
      <sheetName val="4.4"/>
      <sheetName val="4.5"/>
      <sheetName val="4.6"/>
      <sheetName val="4.7"/>
      <sheetName val="4.8"/>
      <sheetName val="4.9"/>
      <sheetName val="4.13"/>
      <sheetName val="4.14"/>
      <sheetName val="4.21"/>
      <sheetName val="4.23"/>
      <sheetName val="4.27"/>
      <sheetName val="4.28"/>
      <sheetName val="4.29"/>
      <sheetName val="4.33"/>
      <sheetName val="4.68"/>
      <sheetName val="4.69"/>
      <sheetName val="4.70"/>
      <sheetName val="4.72"/>
      <sheetName val="4.73"/>
      <sheetName val="4.75"/>
      <sheetName val="4.76"/>
      <sheetName val="4.77"/>
      <sheetName val="DRENAGEM I"/>
      <sheetName val="DRENAGEM II"/>
      <sheetName val="DRENAGEM (3)"/>
      <sheetName val="PAVIMENTAÇÃO (2)"/>
      <sheetName val="PAVIMENTAÇÃO (3)"/>
      <sheetName val="MEIO AMBIENTE"/>
      <sheetName val="TRANSP. LOCAL"/>
      <sheetName val="TRANSP. 10m3"/>
      <sheetName val="TRANSP. CARROCERIA"/>
      <sheetName val="COMPARATIVO"/>
      <sheetName val="TRANSP. LOCAL p. REMENDOS"/>
      <sheetName val="TRANSP.  BASC.  5m3"/>
      <sheetName val="CUSTO E TRANSP. CAP"/>
      <sheetName val="QUANTITAIVOS"/>
      <sheetName val="JUSTIFICATIVAS"/>
      <sheetName val="Humaita _ Lábrea"/>
      <sheetName val="Trans_ cam_ carroc_"/>
      <sheetName val="Transp_ comercial"/>
      <sheetName val="QUANTIDADES _2_"/>
      <sheetName val="Cronograma _02 ANOS_"/>
      <sheetName val="TRANSVERSINA"/>
      <sheetName val="LONGARINA"/>
      <sheetName val="BALANCIN"/>
      <sheetName val="GUARDA RODAS"/>
      <sheetName val="LINHA DÁGUA"/>
      <sheetName val="ALAS"/>
      <sheetName val="DESLIZANTES"/>
      <sheetName val="PRANCHETAS"/>
      <sheetName val="CONTRAVENTAMENTO"/>
      <sheetName val="ESTACA"/>
      <sheetName val="MÃO FRANCESA"/>
      <sheetName val="SUBST_ FERRAG_"/>
      <sheetName val="PINTURA GERAL"/>
      <sheetName val="Formas de Madeira _ 03_370_00"/>
      <sheetName val="Concreto Cimento _ 03_329_00"/>
      <sheetName val="BSTC 1_00 M"/>
      <sheetName val="Remoção de BSTM 1_4_020_50"/>
      <sheetName val="Tubo de 1_00m 1_8_302_06"/>
      <sheetName val="Auxiliar 01_765_01"/>
      <sheetName val="Auxiliar 01_412_01"/>
      <sheetName val="DEFLATOR JAN.06"/>
      <sheetName val="Banco de Dados"/>
      <sheetName val="Agregados P OAC"/>
      <sheetName val="Medição (2)"/>
      <sheetName val="Componente Ambiental"/>
      <sheetName val="Obras Complementares"/>
      <sheetName val="Inst. Cant. Acamp. Mob. Desmob."/>
      <sheetName val="Anexo 2 Cubação Aterro"/>
      <sheetName val="Cronograma F-F Proposta"/>
      <sheetName val="Cronograma Planejamento"/>
      <sheetName val="RELATORIO 2não"/>
      <sheetName val="Memoria"/>
      <sheetName val="Reaj Med 02"/>
      <sheetName val="Folha de Med"/>
      <sheetName val="QUADRO"/>
      <sheetName val="Contr.Pluviom."/>
      <sheetName val="Capa Foto"/>
      <sheetName val="C_U"/>
      <sheetName val="C.U"/>
      <sheetName val="Parâmetros Gerais"/>
      <sheetName val="Medição Completa det"/>
      <sheetName val="Medição Completa"/>
      <sheetName val="Medição (2"/>
      <sheetName val="Manutenção"/>
      <sheetName val="Medição Líquida (2)"/>
      <sheetName val="Memória de Cálculo (2)"/>
      <sheetName val="Cronograma de atividades"/>
      <sheetName val="Orçamento por Kmf"/>
      <sheetName val="Medição Completa det2"/>
      <sheetName val="Memória de Cálculo"/>
      <sheetName val="Quadro Const Rodoviaria"/>
      <sheetName val="Planilha Contratada"/>
      <sheetName val="Diario de Obra (2)"/>
      <sheetName val="C"/>
      <sheetName val="RECOMPOSIÇÃO MAN"/>
      <sheetName val="_TRANSPORTE MAN"/>
      <sheetName val="PLANILHA DE MEDIÇÃO"/>
      <sheetName val="Mem. Cálculo"/>
      <sheetName val="Croqui Canteiro"/>
      <sheetName val="Foto 01 e 02 "/>
      <sheetName val="Foto 03 e 04"/>
      <sheetName val="Foto 05 e 06"/>
      <sheetName val="Foto 07 e 08"/>
      <sheetName val="Rel_19ª med_"/>
      <sheetName val="DADOS GERAIS"/>
      <sheetName val="SERVIÇOS - PATO"/>
      <sheetName val="QUANT. CUSTO"/>
      <sheetName val="Inv."/>
      <sheetName val="Inv.I"/>
      <sheetName val="Instalação"/>
      <sheetName val="Mobiliz."/>
      <sheetName val="Cronograma 1º"/>
      <sheetName val="Croqui (I)"/>
      <sheetName val="Mat. Bet."/>
      <sheetName val="Calc.transporte"/>
      <sheetName val="Quadro res. transp."/>
      <sheetName val="Preço MBet."/>
      <sheetName val="TLCB5-P"/>
      <sheetName val="TLCB5-NP"/>
      <sheetName val="TCCC-P"/>
      <sheetName val="TCCC-NP"/>
      <sheetName val="TLCC4-P"/>
      <sheetName val="TLCC4-NP"/>
      <sheetName val="TCCB10-P"/>
      <sheetName val="D.CONS.M"/>
      <sheetName val="M Obra"/>
      <sheetName val="01 e 02"/>
      <sheetName val="03 e 04"/>
      <sheetName val="05 e 06"/>
      <sheetName val="07 e 08"/>
      <sheetName val="09 e 10"/>
      <sheetName val="11 e 12"/>
      <sheetName val="13 e 14"/>
      <sheetName val="15 e 16"/>
      <sheetName val="17 e 18"/>
      <sheetName val="19 e 20"/>
      <sheetName val="21 e 22"/>
      <sheetName val="23 e 24"/>
      <sheetName val="25 e 26"/>
      <sheetName val="27 e 28"/>
      <sheetName val="29 e 30"/>
      <sheetName val="31 e 32"/>
      <sheetName val="33 e 34"/>
      <sheetName val="35"/>
      <sheetName val="RODAPÉ_PAISAGEM"/>
      <sheetName val="RODAPÉ_RETRATO"/>
      <sheetName val="Mem. Canteiro"/>
      <sheetName val="Classificação"/>
      <sheetName val="Capsulas e Cilindros"/>
      <sheetName val="Fx-D 1"/>
      <sheetName val="LIMITE GRAN."/>
      <sheetName val="CBR"/>
      <sheetName val="PROCTOR"/>
      <sheetName val="Compactação Completo (6CBR)"/>
      <sheetName val="Digitar Dados dos Ensaios"/>
      <sheetName val="Compactação Completo (3CBR)"/>
      <sheetName val="Compactação Simples"/>
      <sheetName val="Resumo do Ensaios"/>
      <sheetName val="Cálculos Estatístico Geral"/>
      <sheetName val="Tara"/>
      <sheetName val="III-PLANILHA ORÇ."/>
      <sheetName val="RODAPÉ"/>
      <sheetName val="DIVISÓRIAS"/>
      <sheetName val="BDI 29,79%"/>
      <sheetName val="LEIS SOCIAIS"/>
      <sheetName val="COTAÇÕES"/>
      <sheetName val="MEMORIAL DE CÁLCULO"/>
      <sheetName val="I-EQ. TÉCNICA"/>
      <sheetName val="II-SERV. INICIAIS"/>
      <sheetName val="fresagem de pista ago-98"/>
      <sheetName val="REPAROS LOCAL."/>
      <sheetName val="Parâmetros"/>
      <sheetName val="MARSHAL"/>
      <sheetName val="VCAVAM"/>
      <sheetName val="Graf"/>
      <sheetName val="Tração"/>
      <sheetName val="Curva"/>
      <sheetName val="Dens. teórica (2)"/>
      <sheetName val="Brita (2)"/>
      <sheetName val="Dens. Média"/>
      <sheetName val="FQA-LAB. 0057"/>
      <sheetName val="FQA-LAB.0055"/>
      <sheetName val="FQA-LAB.0054"/>
      <sheetName val="RESUMO MARSHALL"/>
      <sheetName val="Gráficos 1"/>
      <sheetName val="Gráficos 2"/>
      <sheetName val="brita 1"/>
      <sheetName val="brita 1 "/>
      <sheetName val="brita 1  "/>
      <sheetName val="pedrisco"/>
      <sheetName val="pedrisco "/>
      <sheetName val="pó "/>
      <sheetName val="pó  "/>
      <sheetName val="Tração (2)"/>
      <sheetName val="VISTEM"/>
      <sheetName val="Res."/>
      <sheetName val="Abra"/>
      <sheetName val="gran_0597big"/>
      <sheetName val="E.Areia"/>
      <sheetName val="Curvas C."/>
      <sheetName val="Graf_CBR"/>
      <sheetName val="DIVIS."/>
      <sheetName val="ens_comp_graf_gran"/>
      <sheetName val="gran_96"/>
      <sheetName val="GRAN.MAT."/>
      <sheetName val="Pesos"/>
      <sheetName val="Diam"/>
      <sheetName val="VAM"/>
      <sheetName val="Densidade"/>
      <sheetName val="pó de pedra"/>
      <sheetName val="Aparent"/>
      <sheetName val="cal - ch 1"/>
      <sheetName val="01"/>
      <sheetName val="001"/>
      <sheetName val="01 (2)"/>
      <sheetName val="AGR 1"/>
      <sheetName val="AGR 2"/>
      <sheetName val="AGR 3"/>
      <sheetName val="SILO QUENTE"/>
      <sheetName val="Dosagem Marshall Fx.III surcap"/>
      <sheetName val="CC"/>
      <sheetName val="Contrato"/>
      <sheetName val="Dados Entrada"/>
      <sheetName val="Calendário"/>
      <sheetName val="Prod 1S"/>
      <sheetName val="Prod 2S"/>
      <sheetName val="Prod 3S"/>
      <sheetName val="Prod 4S "/>
      <sheetName val="Resumo Produção"/>
      <sheetName val="Correção de Defeito Demol Mec"/>
      <sheetName val="QUÍMICAS"/>
      <sheetName val="Correção de Defeito"/>
      <sheetName val="Roç Area Gramada "/>
      <sheetName val="Roç Manual "/>
      <sheetName val="Recomp Guarda Corpo"/>
      <sheetName val="Subst. Balizador"/>
      <sheetName val="Concreto-Forma-Brita-Aço"/>
      <sheetName val="Mat e Equip"/>
      <sheetName val="Hora Homem"/>
      <sheetName val="Chapa e Adesivo"/>
      <sheetName val="Caibros Castalhos"/>
      <sheetName val="Pintura Placa"/>
      <sheetName val="Placa Nova"/>
      <sheetName val="Limpeza Placa"/>
      <sheetName val="Limpeza Bueiro"/>
      <sheetName val="Desb Bueiro"/>
      <sheetName val="Limpeza vala dren"/>
      <sheetName val="Escav Manual vala dren"/>
      <sheetName val="Escav Mec vala dren"/>
      <sheetName val="Limpeza Descida d'água"/>
      <sheetName val="Limp Sar MF"/>
      <sheetName val="Cap Manual"/>
      <sheetName val="Rem Mecaniz Barreira"/>
      <sheetName val="Rem Manual Barreira"/>
      <sheetName val="Enrocam Pedra Jogada"/>
      <sheetName val="Limpeza Ponte"/>
      <sheetName val="Demol Pav"/>
      <sheetName val="Sarjeta Geral "/>
      <sheetName val="Dados_Entrada"/>
      <sheetName val="Prod_1S"/>
      <sheetName val="Prod_2S"/>
      <sheetName val="Prod_3S"/>
      <sheetName val="Prod_4S_"/>
      <sheetName val="Tapa_Buraco"/>
      <sheetName val="Correção_de_Defeito_Demol_Mec"/>
      <sheetName val="Correção_de_Defeito"/>
      <sheetName val="Roç_Area_Gramada_"/>
      <sheetName val="Roç_Manual_"/>
      <sheetName val="Recomp_Guarda_Corpo"/>
      <sheetName val="Subst__Balizador"/>
      <sheetName val="Mat_e_Equip"/>
      <sheetName val="Hora_Homem"/>
      <sheetName val="Chapa_e_Adesivo"/>
      <sheetName val="Caibros_Castalhos"/>
      <sheetName val="Pintura_Placa"/>
      <sheetName val="Placa_Nova"/>
      <sheetName val="Limpeza_Placa"/>
      <sheetName val="Recomp_Placa"/>
      <sheetName val="Limpeza_Bueiro"/>
      <sheetName val="Desb_Bueiro"/>
      <sheetName val="Limpeza_vala_dren"/>
      <sheetName val="Escav_Manual_vala_dren"/>
      <sheetName val="Escav_Mec_vala_dren"/>
      <sheetName val="Limpeza_Descida_d'água"/>
      <sheetName val="Limp_Sar_MF"/>
      <sheetName val="Cap_Manual"/>
      <sheetName val="Rem_Mecaniz_Barreira"/>
      <sheetName val="Rem_Manual_Barreira"/>
      <sheetName val="Enrocam_Pedra_Jogada"/>
      <sheetName val="Limpeza_Ponte"/>
      <sheetName val="Demol_Pav"/>
      <sheetName val="Sarjeta_Geral_"/>
      <sheetName val="Dados_Entrada1"/>
      <sheetName val="Prod_1S1"/>
      <sheetName val="Prod_2S1"/>
      <sheetName val="Prod_3S1"/>
      <sheetName val="Prod_4S_1"/>
      <sheetName val="Resumo_Produção1"/>
      <sheetName val="Tapa_Buraco1"/>
      <sheetName val="Correção_de_Defeito_Demol_Mec1"/>
      <sheetName val="Correção_de_Defeito1"/>
      <sheetName val="Roç_Area_Gramada_1"/>
      <sheetName val="Roç_Manual_1"/>
      <sheetName val="Recomp_Guarda_Corpo1"/>
      <sheetName val="Subst__Balizador1"/>
      <sheetName val="Mat_e_Equip1"/>
      <sheetName val="Hora_Homem1"/>
      <sheetName val="Chapa_e_Adesivo1"/>
      <sheetName val="Caibros_Castalhos1"/>
      <sheetName val="Pintura_Placa1"/>
      <sheetName val="Placa_Nova1"/>
      <sheetName val="Limpeza_Placa1"/>
      <sheetName val="Recomp_Placa1"/>
      <sheetName val="Limpeza_Bueiro1"/>
      <sheetName val="Desb_Bueiro1"/>
      <sheetName val="Limpeza_vala_dren1"/>
      <sheetName val="Escav_Manual_vala_dren1"/>
      <sheetName val="Escav_Mec_vala_dren1"/>
      <sheetName val="Limpeza_Descida_d'água1"/>
      <sheetName val="Limp_Sar_MF1"/>
      <sheetName val="Cap_Manual1"/>
      <sheetName val="Rem_Mecaniz_Barreira1"/>
      <sheetName val="Rem_Manual_Barreira1"/>
      <sheetName val="Enrocam_Pedra_Jogada1"/>
      <sheetName val="Limpeza_Ponte1"/>
      <sheetName val="Demol_Pav1"/>
      <sheetName val="Sarjeta_Geral_1"/>
      <sheetName val="CAPA INÍCIO"/>
      <sheetName val="SUMARIO"/>
      <sheetName val="CABEÇALHO--RODAPÉ"/>
      <sheetName val="BDI DE 22%"/>
      <sheetName val="BDI DE 15%"/>
      <sheetName val="ORÇAMENTO DESCRITIVO"/>
      <sheetName val="MEMÓRIA DE CÁLCULO D"/>
      <sheetName val="compo 06."/>
      <sheetName val="compo 07."/>
      <sheetName val="compo 08."/>
      <sheetName val="compo 09."/>
      <sheetName val="compo 10"/>
      <sheetName val=" IV mem urbani"/>
      <sheetName val="Planilha em CANTA OK  23 01 201"/>
      <sheetName val="MENU"/>
      <sheetName val="NOVO"/>
      <sheetName val="LEIS. SOCIAIS"/>
      <sheetName val="CRONOGRAMA FÍS-FIN"/>
      <sheetName val="EVENTOS"/>
      <sheetName val="CRONOPLE"/>
      <sheetName val="PLE"/>
      <sheetName val="QCI"/>
      <sheetName val="BM"/>
      <sheetName val="RRE"/>
      <sheetName val="PQ"/>
      <sheetName val="Diagrama"/>
      <sheetName val="ANP"/>
      <sheetName val="SICRO"/>
      <sheetName val="MEMÓRIA "/>
      <sheetName val="LISTA DE RUAS "/>
      <sheetName val="memoria drenagem n"/>
      <sheetName val="DIMENSIONAMENTO DRENAGEM"/>
      <sheetName val="CAP 50 70"/>
      <sheetName val="DIGITAÇÃO"/>
      <sheetName val="Granul"/>
      <sheetName val="Caract-ASF"/>
      <sheetName val="VISCxTEMP"/>
      <sheetName val="MARSHALL1"/>
      <sheetName val="Resumo1"/>
      <sheetName val="Gran Agregados"/>
      <sheetName val="Caract. Marshall"/>
      <sheetName val=" Curva  Marshall "/>
      <sheetName val="Dens Real"/>
      <sheetName val="Dens Solta"/>
      <sheetName val="Teoricas"/>
      <sheetName val="Teoricas 1"/>
      <sheetName val="Viscosidade"/>
      <sheetName val="Modelagem"/>
      <sheetName val="Dens. Real "/>
      <sheetName val="5.0"/>
      <sheetName val="Caracterist."/>
      <sheetName val="E.A"/>
      <sheetName val="CARACT"/>
      <sheetName val="CALCULOS"/>
      <sheetName val="Recomendações"/>
      <sheetName val="graficos"/>
      <sheetName val="FORMULAS"/>
      <sheetName val="Dgraf"/>
      <sheetName val="Duriez"/>
      <sheetName val="Fi. Quantitativo"/>
      <sheetName val="RESUMO_MEDICAO"/>
      <sheetName val="CRONOG-1oAno"/>
      <sheetName val="CRONOG-2oAno"/>
      <sheetName val="MOBILIZACAO EQUIPAMENTOS"/>
      <sheetName val="TRANSP LOCAL CAMIN CARROCERIA"/>
      <sheetName val="ASSENTAM TUBO 1M"/>
      <sheetName val="CONCRETO Cimento"/>
      <sheetName val="CONCRETO Ciclop"/>
      <sheetName val="TRANSP LOCAL BASC 5 M3"/>
      <sheetName val="TRANSP LOCAL BASC 10 M3"/>
      <sheetName val="CORRECAO DEF"/>
      <sheetName val="REC. CAMAD. GRANULAR PAV."/>
      <sheetName val="RECMP. REV. COM MISTURA BET. "/>
      <sheetName val="Recomposição Manual de Aterro"/>
      <sheetName val="ENROCAMENTO PEDRA ARRUMADA"/>
      <sheetName val="TRANSP LOCAL DÁGUA"/>
      <sheetName val="Remoção Manual Barreira Solo"/>
      <sheetName val="TRANSPORT. COMERC. CARROCERIA"/>
      <sheetName val="REM PROF"/>
      <sheetName val="SOLO BASE REM PROF"/>
      <sheetName val="LIM MEIO FIO"/>
      <sheetName val="LIM DESC DAGUA"/>
      <sheetName val="DESOBSTRUCAO BUEIRO"/>
      <sheetName val="PINTURA DE LIGACAO"/>
      <sheetName val="ESCAV. MANUAL DE VAL"/>
      <sheetName val="AQUISICAO CAP"/>
      <sheetName val="AQUISICAO CM-30"/>
      <sheetName val="AQUISICAO CM-30 REM PROF"/>
      <sheetName val="AQUISICAO RR-1C"/>
      <sheetName val="AQUISICAO RR-1C CORR"/>
      <sheetName val="TRANSP CM-30 REM PROF"/>
      <sheetName val="TRANSP RR-1C CORR"/>
      <sheetName val="TRANSPORTE LOCAL REMENDOS"/>
      <sheetName val="ROÇADA CAPIM"/>
      <sheetName val="ISSQN DNIT"/>
      <sheetName val="Estorno carolina"/>
      <sheetName val="Estorno estreito"/>
      <sheetName val="producao rocada"/>
      <sheetName val="producao_TB"/>
      <sheetName val="producao_RP"/>
      <sheetName val="Justif. Quant."/>
      <sheetName val="Demons. Quant."/>
      <sheetName val="novo preço Aqui e TransMB"/>
      <sheetName val="Transp. local basc. 5 m³"/>
      <sheetName val="Transp. local p rem."/>
      <sheetName val="Quadro Resumo Dist"/>
      <sheetName val="Transp.Comer. Basc 10m³ Rod Pav"/>
      <sheetName val="Transp.Comer.Carroc15T Rod. Pav"/>
      <sheetName val="Transp. carroc."/>
      <sheetName val="Transp. local de água"/>
      <sheetName val="CRONOGRAMA 2 ano"/>
      <sheetName val="Gráfico DMTs"/>
      <sheetName val="Canteiro de Obras"/>
      <sheetName val="Mob e Desmob"/>
      <sheetName val="Custo Trans Pesado"/>
      <sheetName val=" ORÇAMENTO 1ANO"/>
      <sheetName val="ORÇAMENTO 2 ANO"/>
      <sheetName val="LS"/>
      <sheetName val="Plan. Global"/>
      <sheetName val="Planilha Detalhada"/>
      <sheetName val="Preços"/>
      <sheetName val="Seguros"/>
      <sheetName val="Painéis"/>
      <sheetName val="FCAC"/>
      <sheetName val="Hardware-software"/>
      <sheetName val="Engenharia Automação"/>
      <sheetName val="Ferramentas Especiais"/>
      <sheetName val="Coordenação"/>
      <sheetName val="Superv.Comiss."/>
      <sheetName val="Treinamento"/>
      <sheetName val="Sobressalentes"/>
      <sheetName val="Eier"/>
      <sheetName val="Maske"/>
      <sheetName val="Druck"/>
      <sheetName val="Tabmask"/>
      <sheetName val="Num"/>
      <sheetName val="Drucken"/>
      <sheetName val="Feindruck"/>
      <sheetName val="Sprache"/>
      <sheetName val="Deutsch"/>
      <sheetName val="Englisch"/>
      <sheetName val="Französisch"/>
      <sheetName val="Lw"/>
      <sheetName val="Resumo OAE"/>
      <sheetName val="NOVAS "/>
      <sheetName val="RESTAURAÇÃO "/>
      <sheetName val="F.Transporte (2)"/>
      <sheetName val="F.Transporte"/>
      <sheetName val="Fluxo"/>
      <sheetName val="PLANILHA CONTRATUAL"/>
      <sheetName val="VOL AJUS. REVISÃO 1"/>
      <sheetName val="Receitas estudo 1ª REVISÃO"/>
      <sheetName val="PERÍODO"/>
      <sheetName val=" CONTÁBIL"/>
      <sheetName val="Receitas x Despesas"/>
      <sheetName val="Resumo das Despesas"/>
      <sheetName val="DESPESAS DIVERSAS "/>
      <sheetName val="Carreteiros"/>
      <sheetName val="SubEmpreiteiroESCAVADEIRAS"/>
      <sheetName val="Fisico-Financ mão-de-obra Geral"/>
      <sheetName val="mão de obra - GERAL"/>
      <sheetName val="Salário"/>
      <sheetName val="CUSTO PROPRIEDADE"/>
      <sheetName val="CUSTO DIESEL"/>
      <sheetName val="PLMUSEU Rev Jul-00"/>
      <sheetName val="PLMUSEU Rev Mai-00 (Med)"/>
      <sheetName val="QUANTMU"/>
      <sheetName val="PLMUSEU"/>
      <sheetName val="PLMUSEU (3)"/>
      <sheetName val="Planilha Apresent"/>
      <sheetName val="Insumos contratual"/>
      <sheetName val="Insumo contratual - SECOPA"/>
      <sheetName val="Insumo%20contratual%20-%20SECOP"/>
      <sheetName val="árvore 15&lt; Ø &lt;30cm"/>
      <sheetName val="árvore  Ø &gt;30cm"/>
      <sheetName val="rebaixo 1ª"/>
      <sheetName val="escav 3ª "/>
      <sheetName val="colchão areia"/>
      <sheetName val="colchão brita"/>
      <sheetName val="sub-leito"/>
      <sheetName val="escav mat 3ª"/>
      <sheetName val="reaterro"/>
      <sheetName val="bstc 0,80"/>
      <sheetName val="bstc 1,00"/>
      <sheetName val="bstc 1,20"/>
      <sheetName val="bdtc 1,20"/>
      <sheetName val="bttc 1,20"/>
      <sheetName val="boca simples 0,80"/>
      <sheetName val="boca simples 1,00"/>
      <sheetName val="boca simples 1,20"/>
      <sheetName val="boca duplo 1,20"/>
      <sheetName val="boca triplo 1,20"/>
      <sheetName val="bdcc 3x3"/>
      <sheetName val="boca bdcc 3x3"/>
      <sheetName val="VPC-03"/>
      <sheetName val="VPA-03"/>
      <sheetName val="DPR-02"/>
      <sheetName val="STC-04"/>
      <sheetName val="MFC-01"/>
      <sheetName val="caixa 0,80"/>
      <sheetName val="caixa 1,00"/>
      <sheetName val="DAD 01"/>
      <sheetName val="DES-01"/>
      <sheetName val="DES-04"/>
      <sheetName val="DEB-01"/>
      <sheetName val="DEB-03"/>
      <sheetName val="DEB-08"/>
      <sheetName val="remoção bueiros"/>
      <sheetName val="demolição concreto"/>
      <sheetName val="semeadura manual"/>
      <sheetName val="árvore"/>
      <sheetName val="conformação"/>
      <sheetName val="recomposição"/>
      <sheetName val="faixa"/>
      <sheetName val="placa"/>
      <sheetName val="remoção cerca"/>
      <sheetName val="bstc 0,40"/>
      <sheetName val="bstc 0,60"/>
      <sheetName val="bdtc 1,00"/>
      <sheetName val="boca simples 0,60"/>
      <sheetName val="boca duplo 1,00"/>
      <sheetName val="VPC-04"/>
      <sheetName val="STC-08"/>
      <sheetName val="DAR-02"/>
      <sheetName val="caixa 0,40"/>
      <sheetName val="TSS-03"/>
      <sheetName val="concreto simples"/>
      <sheetName val="remoção pavimento"/>
      <sheetName val="BR364 com chuva (2)"/>
      <sheetName val="1ExecuçServiços"/>
      <sheetName val="Quadro de Quant"/>
      <sheetName val="ORÇLote28 "/>
      <sheetName val="ResBR101"/>
      <sheetName val="RESUMO Lote28"/>
      <sheetName val="RESUMO Lote36"/>
      <sheetName val="orcID nº1"/>
      <sheetName val="orc ID nº2 "/>
      <sheetName val="orc ID nº3"/>
      <sheetName val="orcID nº4"/>
      <sheetName val="orcID nº5"/>
      <sheetName val="orcID nº6"/>
      <sheetName val="orcID nº7"/>
      <sheetName val="orc ID nº8"/>
      <sheetName val="orc ID nº9"/>
      <sheetName val="orc ID nº10"/>
      <sheetName val="orc ID nº11"/>
      <sheetName val="orc ID nº12"/>
      <sheetName val="orc ID nº13"/>
      <sheetName val="orc ID nº 14"/>
      <sheetName val="orc ID nº 15"/>
      <sheetName val="orc ID nº16"/>
      <sheetName val="orc ID nº17"/>
      <sheetName val="orc ID nº 18"/>
      <sheetName val="orc ID nº19"/>
      <sheetName val="orc ID nº20"/>
      <sheetName val="orc ID Lote 36"/>
      <sheetName val="Orç Compar Viaduto 1"/>
      <sheetName val="Orç Compar Ater Estac1736"/>
      <sheetName val="orçmin nº22 (paralelo aterro)"/>
      <sheetName val="orçmin nº23 (paralelo viaduto)"/>
      <sheetName val="orçmin nº24 (contorno aterro)"/>
      <sheetName val="Resumo Orç22+23+24"/>
      <sheetName val="orçmin nº21 Meio Ambiente"/>
      <sheetName val="orçmin nº21 Meio Ambiente IME"/>
      <sheetName val="orçmin (17)AC VIA SECUND"/>
      <sheetName val="orçmin (18) abrigo de passag"/>
      <sheetName val="quantitativos e custos"/>
      <sheetName val="1CDExecServiços"/>
      <sheetName val="2ProduçMateriais"/>
      <sheetName val="3ConcretoeArgam."/>
      <sheetName val="14ConsiderGerais"/>
      <sheetName val="4Transporte"/>
      <sheetName val="5Equipamentos"/>
      <sheetName val="6Mão-de-obra"/>
      <sheetName val="7Materiais"/>
      <sheetName val="8Formas"/>
      <sheetName val="9Composição C.Unitários"/>
      <sheetName val="10ConsumoMat.Concretos"/>
      <sheetName val="11ConsumoMatServton"/>
      <sheetName val="12ConsMatServPaviment"/>
      <sheetName val="13ConsMatServComplem"/>
      <sheetName val="15Projetos"/>
      <sheetName val="16DMT"/>
      <sheetName val="17Composição(MOD)"/>
      <sheetName val="09.517.01"/>
      <sheetName val="09.517.04"/>
      <sheetName val="09.517.05"/>
      <sheetName val="09.519.01"/>
      <sheetName val="09.601.00"/>
      <sheetName val="09.601.01"/>
      <sheetName val="09.601.02"/>
      <sheetName val="09.999.01"/>
      <sheetName val="09.601.04"/>
      <sheetName val="02.100.00"/>
      <sheetName val="02.230.00"/>
      <sheetName val="02.300.00"/>
      <sheetName val="02.530.00"/>
      <sheetName val="02.540.01"/>
      <sheetName val="P 02.540.01"/>
      <sheetName val="P 02.560.01"/>
      <sheetName val="02.999.03"/>
      <sheetName val="02.999.05"/>
      <sheetName val="02.999.06"/>
      <sheetName val="P 02.999.07"/>
      <sheetName val="P 02.999.08"/>
      <sheetName val="P 02.250.01"/>
      <sheetName val="P 02.250.00"/>
      <sheetName val="DER53130"/>
      <sheetName val="MACHIDRAULICO"/>
      <sheetName val="P 02.530.01"/>
      <sheetName val="03.119.01"/>
      <sheetName val="03.300.01"/>
      <sheetName val="03.310.01"/>
      <sheetName val="03.310.02"/>
      <sheetName val="03.310.03"/>
      <sheetName val="03.310.04"/>
      <sheetName val="03.321.00"/>
      <sheetName val="03.321.01"/>
      <sheetName val="03.322.00"/>
      <sheetName val="03.323.00"/>
      <sheetName val="03.323.01"/>
      <sheetName val="03.324.00"/>
      <sheetName val="03.325.00"/>
      <sheetName val="03.326.00"/>
      <sheetName val="03.327.00"/>
      <sheetName val="P 03.327.01"/>
      <sheetName val="03.328.00"/>
      <sheetName val="03.328.01"/>
      <sheetName val="03.329.01"/>
      <sheetName val="03.329.02"/>
      <sheetName val="03.329.03"/>
      <sheetName val="03.329.04"/>
      <sheetName val="03.330.00"/>
      <sheetName val="03.340.00"/>
      <sheetName val="03.341.00"/>
      <sheetName val="03.353.00"/>
      <sheetName val="03.354.00"/>
      <sheetName val="03.359.01"/>
      <sheetName val="03.371.00"/>
      <sheetName val="03.371.01"/>
      <sheetName val="03.371.02"/>
      <sheetName val="04.999.07"/>
      <sheetName val="05.100.00"/>
      <sheetName val="05.102.00"/>
      <sheetName val="05.300.01"/>
      <sheetName val="05.300.02"/>
      <sheetName val="DER 45340"/>
      <sheetName val="05.301.00"/>
      <sheetName val="05.301.01"/>
      <sheetName val="06.210.01"/>
      <sheetName val="06.400.01"/>
      <sheetName val="DER80050"/>
      <sheetName val="06.410.00"/>
      <sheetName val="9000030"/>
      <sheetName val="9000031"/>
      <sheetName val="P02.999.10"/>
      <sheetName val="P 04.100.06"/>
      <sheetName val="P 04.100.07"/>
      <sheetName val="P 04.100.08"/>
      <sheetName val="P 04.100.08a"/>
      <sheetName val="P 04.100.09"/>
      <sheetName val="P 04.100.10"/>
      <sheetName val="P 04.100.11"/>
      <sheetName val="P 04.100.12"/>
      <sheetName val="P 04.100.13"/>
      <sheetName val="P 04.100.19"/>
      <sheetName val="P 04.100.20"/>
      <sheetName val="P 04.100.21"/>
      <sheetName val="P 04.100.22"/>
      <sheetName val="P 04.100.23"/>
      <sheetName val="P 04.100.24"/>
      <sheetName val="P 04.100.40"/>
      <sheetName val="DER92196"/>
      <sheetName val="P 10.000.05"/>
      <sheetName val="P 10.000.06"/>
      <sheetName val="P 10.000.07"/>
      <sheetName val="P 10.000.08"/>
      <sheetName val="03.993.02"/>
      <sheetName val="P 03.993.02a"/>
      <sheetName val="P 03.993.02b"/>
      <sheetName val="03.412.01"/>
      <sheetName val="03.412.02"/>
      <sheetName val="03.412.03"/>
      <sheetName val="DER53460a"/>
      <sheetName val="DER90150"/>
      <sheetName val="DER90160"/>
      <sheetName val="DER90170"/>
      <sheetName val="DER90180"/>
      <sheetName val="DER51225"/>
      <sheetName val="DER51235"/>
      <sheetName val="DER51250"/>
      <sheetName val="DER51260"/>
      <sheetName val="DER51270"/>
      <sheetName val="DER51280"/>
      <sheetName val="DER51290"/>
      <sheetName val="DER51300"/>
      <sheetName val="DER51310"/>
      <sheetName val="DER51320"/>
      <sheetName val="DER51330"/>
      <sheetName val="DER51340"/>
      <sheetName val="DER51350"/>
      <sheetName val="DER51360"/>
      <sheetName val="DER45000"/>
      <sheetName val="DER52020a"/>
      <sheetName val="DER52020b"/>
      <sheetName val="0499901a"/>
      <sheetName val="03.991.02"/>
      <sheetName val="00"/>
      <sheetName val="AT."/>
      <sheetName val="APOIO"/>
      <sheetName val="RESUMO - Família"/>
      <sheetName val="ABC - Família"/>
      <sheetName val="PLAN_CANT_RESUMO"/>
      <sheetName val="RESUMO ORÇAM"/>
      <sheetName val="ABC "/>
      <sheetName val="td"/>
      <sheetName val="CRONO_FÍSICO_FINAN"/>
      <sheetName val="PLAN ORÇAM"/>
      <sheetName val="TAB REC"/>
      <sheetName val="TRANS COMER BR230 PONTES"/>
      <sheetName val="AQUIS CAP 50-70 ANP"/>
      <sheetName val="AQUIS CM30 ANP"/>
      <sheetName val="AQUIS RR-1C ANP"/>
      <sheetName val="AQUIS RR-2C ANP"/>
      <sheetName val="02"/>
      <sheetName val="03"/>
      <sheetName val="04"/>
      <sheetName val="05"/>
      <sheetName val="06"/>
      <sheetName val="07"/>
      <sheetName val="08"/>
      <sheetName val="09"/>
      <sheetName val="15"/>
      <sheetName val="16"/>
      <sheetName val="19"/>
      <sheetName val="20"/>
      <sheetName val="21"/>
      <sheetName val="23"/>
      <sheetName val="27"/>
      <sheetName val="28"/>
      <sheetName val="29"/>
      <sheetName val="30"/>
      <sheetName val="31"/>
      <sheetName val="34"/>
      <sheetName val="36"/>
      <sheetName val="37"/>
      <sheetName val="39"/>
      <sheetName val="41"/>
      <sheetName val="42"/>
      <sheetName val="43"/>
      <sheetName val="44"/>
      <sheetName val="45"/>
      <sheetName val="46"/>
      <sheetName val="47"/>
      <sheetName val="48"/>
      <sheetName val="49"/>
      <sheetName val="51"/>
      <sheetName val="52"/>
      <sheetName val="53"/>
      <sheetName val="55"/>
      <sheetName val="56"/>
      <sheetName val="57"/>
      <sheetName val="58"/>
      <sheetName val="59"/>
      <sheetName val="60"/>
      <sheetName val="61"/>
      <sheetName val="62"/>
      <sheetName val="63"/>
      <sheetName val="64"/>
      <sheetName val="65"/>
      <sheetName val="66"/>
      <sheetName val="67"/>
      <sheetName val="AUX. 01"/>
      <sheetName val="AUX. 02"/>
      <sheetName val="AUX. 03"/>
      <sheetName val="AUX. 04"/>
      <sheetName val="AUX. 05"/>
      <sheetName val="AUX. 06"/>
      <sheetName val="AUX. 07"/>
      <sheetName val="AUX. 08"/>
      <sheetName val="AUX. 09"/>
      <sheetName val="AUX. 10"/>
      <sheetName val="AUX. 11"/>
      <sheetName val="AUX. 12"/>
      <sheetName val="AUX. 13"/>
      <sheetName val="AUX. 14"/>
      <sheetName val="AUX. 15"/>
      <sheetName val="AUX. 16"/>
      <sheetName val="AUX. 17"/>
      <sheetName val="AUX. 18"/>
      <sheetName val="AUX. 19"/>
      <sheetName val="AUX. 20"/>
      <sheetName val="AUX. 21"/>
      <sheetName val="AUX. 22"/>
      <sheetName val="AUX. 23"/>
      <sheetName val="AUX. 24"/>
      <sheetName val="AUX. 25"/>
      <sheetName val="AUX. 26"/>
      <sheetName val="AUX. 27"/>
      <sheetName val="AUX. 28"/>
      <sheetName val="AUX. 29"/>
      <sheetName val="AUX. 30"/>
      <sheetName val="AUX. 31"/>
      <sheetName val="AUX. 32"/>
      <sheetName val="AUX. 33"/>
      <sheetName val="AUX. 34"/>
      <sheetName val="AUX. 35"/>
      <sheetName val="AUX. 36"/>
      <sheetName val="AUX. 37"/>
      <sheetName val="AUX. 38"/>
      <sheetName val="AUX. 39"/>
      <sheetName val="AUX. 40"/>
      <sheetName val="AUX. 41"/>
      <sheetName val="AUX. 42"/>
      <sheetName val="AUX. 43"/>
      <sheetName val="AUX. 44"/>
      <sheetName val="AUX. 45"/>
      <sheetName val="AUX. 46"/>
      <sheetName val="AUX. 47"/>
      <sheetName val="AUX. 48"/>
      <sheetName val="AUX. 49"/>
      <sheetName val="AUX. 50"/>
      <sheetName val="AUX. 51"/>
      <sheetName val="AUX. 52"/>
      <sheetName val="AUX. 53"/>
      <sheetName val="AUX. 54"/>
      <sheetName val="AUX. 55"/>
      <sheetName val="AT. 01"/>
      <sheetName val="AT. 02"/>
      <sheetName val="AT. 03"/>
      <sheetName val="AT. 04"/>
      <sheetName val="AT. 05"/>
      <sheetName val="AT. 06"/>
      <sheetName val="AT. 07"/>
      <sheetName val="AT. 08"/>
      <sheetName val="AT. 09"/>
      <sheetName val="AT. 10"/>
      <sheetName val="AT. 11"/>
      <sheetName val="AT. 12"/>
      <sheetName val="AT. 13"/>
      <sheetName val="AT. 14"/>
      <sheetName val="AT. 15"/>
      <sheetName val="AT. 16"/>
      <sheetName val="AT. 17"/>
      <sheetName val="AT. 18"/>
      <sheetName val="AT. 19"/>
      <sheetName val="AT. 20"/>
      <sheetName val="AT. 21"/>
      <sheetName val="AT. 23"/>
      <sheetName val="PEM TRANSP VIGAS"/>
      <sheetName val="CAVALO 100T"/>
      <sheetName val="GUINDASTE 30T"/>
      <sheetName val="GUINDASTE 100T"/>
      <sheetName val="GUINDASTE 200T"/>
      <sheetName val="LAVADORA"/>
      <sheetName val="BOMBA HID"/>
      <sheetName val="PRANCHA_EXT_ACESSORIOS"/>
      <sheetName val="PERFURATRIZ"/>
      <sheetName val="MISTURADOR"/>
      <sheetName val="BOMBA"/>
      <sheetName val="Custos Unitarios"/>
      <sheetName val="Atividades Auxiliares"/>
      <sheetName val="Quadro DMT"/>
      <sheetName val="Curva ABC Terrap"/>
      <sheetName val="Terraplenagem_DO"/>
      <sheetName val="Quantitativo_Pavimentação"/>
      <sheetName val="Curva ABC Pav"/>
      <sheetName val="Pavimentação_DO"/>
      <sheetName val="Curva ABC Dren"/>
      <sheetName val="Drenagem_DO"/>
      <sheetName val="Sinalização_DO"/>
      <sheetName val="Meio Ambiente_DO"/>
      <sheetName val="Obras Complementares_DO"/>
      <sheetName val="Quadro Quantidades Preços"/>
      <sheetName val="Crono Fis"/>
      <sheetName val="Crono Fin"/>
      <sheetName val="Crono Eqpto"/>
      <sheetName val="Curva ABC Serviços"/>
      <sheetName val="Mobil SICRO II"/>
      <sheetName val="Mobilização_DO"/>
      <sheetName val="Novas_Produções"/>
      <sheetName val="Instalação e manutenção de cant"/>
      <sheetName val="APOIO_SICRINHO"/>
      <sheetName val="PLAN %"/>
      <sheetName val="TAB.DIN"/>
      <sheetName val="TRANS COMER BR230 PONTES-OESTE"/>
      <sheetName val="68"/>
      <sheetName val="69"/>
      <sheetName val="70"/>
      <sheetName val="71"/>
      <sheetName val="72"/>
      <sheetName val="73"/>
      <sheetName val="74"/>
      <sheetName val="75"/>
      <sheetName val="76"/>
      <sheetName val="77"/>
      <sheetName val="78"/>
      <sheetName val="79"/>
      <sheetName val="81"/>
      <sheetName val="80"/>
      <sheetName val="82"/>
      <sheetName val="83"/>
      <sheetName val="84"/>
      <sheetName val="85"/>
      <sheetName val="86"/>
      <sheetName val="87"/>
      <sheetName val="88"/>
      <sheetName val="89"/>
      <sheetName val="90"/>
      <sheetName val="91"/>
      <sheetName val="92"/>
      <sheetName val="93"/>
      <sheetName val="94"/>
      <sheetName val="95"/>
      <sheetName val="96"/>
      <sheetName val="97"/>
      <sheetName val="98"/>
      <sheetName val="99"/>
      <sheetName val="100"/>
      <sheetName val="101"/>
      <sheetName val="102"/>
      <sheetName val="103"/>
      <sheetName val="104"/>
      <sheetName val="105"/>
      <sheetName val="106"/>
      <sheetName val="107"/>
      <sheetName val="108"/>
      <sheetName val="109"/>
      <sheetName val="110"/>
      <sheetName val="111"/>
      <sheetName val="112"/>
      <sheetName val="113"/>
      <sheetName val="114"/>
      <sheetName val="115"/>
      <sheetName val="116"/>
      <sheetName val="117"/>
      <sheetName val="118"/>
      <sheetName val="119"/>
      <sheetName val="120"/>
      <sheetName val="121"/>
      <sheetName val="122"/>
      <sheetName val="123"/>
      <sheetName val="124"/>
      <sheetName val="125"/>
      <sheetName val="126"/>
      <sheetName val="127"/>
      <sheetName val="128"/>
      <sheetName val="129"/>
      <sheetName val="130"/>
      <sheetName val="131"/>
      <sheetName val="132"/>
      <sheetName val="133"/>
      <sheetName val="89 - MOBILIZ"/>
      <sheetName val="88 - INST. CANT."/>
      <sheetName val="88a - MANU CANT"/>
      <sheetName val="AT. 22"/>
      <sheetName val="PEM TRANSP VIGAS ATE 17T"/>
      <sheetName val="GUINDASTRE 30T"/>
      <sheetName val="CAVLO ANTIGO"/>
      <sheetName val="AQUIS RR-1C ANP (PADRÃO)"/>
      <sheetName val="equi"/>
      <sheetName val="mat"/>
      <sheetName val="res"/>
      <sheetName val="pl res (2)"/>
      <sheetName val="pl res sub"/>
      <sheetName val="pl res"/>
      <sheetName val="alphaville"/>
      <sheetName val="rita"/>
      <sheetName val="forte"/>
      <sheetName val="vrita"/>
      <sheetName val="cp aux"/>
      <sheetName val="cp terr"/>
      <sheetName val="cp pav"/>
      <sheetName val="cp dre"/>
      <sheetName val="bdi01"/>
      <sheetName val="bdi02"/>
      <sheetName val="Convertion"/>
      <sheetName val="croqui localiz_"/>
      <sheetName val="Orcamento 2 Anos"/>
      <sheetName val="Extenso"/>
      <sheetName val="Cron fisico"/>
      <sheetName val="Cron fisico2"/>
      <sheetName val="Transp_Mat_Bet_"/>
      <sheetName val="Cron financeiro"/>
      <sheetName val="Cron financeiro2"/>
      <sheetName val="Mat_Bet_"/>
      <sheetName val="Mob Desmob"/>
      <sheetName val="Instalação Provisoria de cant"/>
      <sheetName val="3 S 02 540 50"/>
      <sheetName val="3 S 03 310 50"/>
      <sheetName val="3 S 03 329 51"/>
      <sheetName val="3 S 04 590 50"/>
      <sheetName val="3 S 08 302 53"/>
      <sheetName val="3 S 08 302 54"/>
      <sheetName val="3 S 08 302 55"/>
      <sheetName val="3 S 08 404 51"/>
      <sheetName val="4 S 00 004 12"/>
      <sheetName val="4 S 06 030 61"/>
      <sheetName val="1 A 01 407 51"/>
      <sheetName val="1 A 01 418 51"/>
      <sheetName val="1 A 01 422 51"/>
      <sheetName val="1 A 01 423 50"/>
      <sheetName val="1 A 01 730 50"/>
      <sheetName val="1 A 01 730 51"/>
      <sheetName val="1 A 01 735 51"/>
      <sheetName val="1 A 01 739 51"/>
      <sheetName val="1 A 01 755 51"/>
      <sheetName val="1 A 01 760 51"/>
      <sheetName val="1 A 01 765 51"/>
      <sheetName val="Medição com adequação"/>
      <sheetName val="02-EscCarga"/>
      <sheetName val="03-Reaterapil"/>
      <sheetName val="04-RegFxDom"/>
      <sheetName val="17-Pintura"/>
      <sheetName val="19-MBUQ"/>
      <sheetName val="20-RecMBUQ"/>
      <sheetName val="23-ConcCiclópico"/>
      <sheetName val="24-Concreto"/>
      <sheetName val="26-Aço"/>
      <sheetName val="27-Forma"/>
      <sheetName val="29-LimpPonte"/>
      <sheetName val="31-EscavManual"/>
      <sheetName val="32-EscavMec"/>
      <sheetName val="33-EnroncArrumado"/>
      <sheetName val="34-Grama"/>
      <sheetName val="35-EnroncJogado"/>
      <sheetName val="38-RemoçãoPlaca"/>
      <sheetName val="39-Tapa Buraco"/>
      <sheetName val="45-CorrFresagem"/>
      <sheetName val="46-GuardaCorpo"/>
      <sheetName val="47-LimpSarjeta"/>
      <sheetName val="49-LimpValaDr"/>
      <sheetName val="50-LimpDescida"/>
      <sheetName val="51-LimpBueiro"/>
      <sheetName val="52-Desobbueiro"/>
      <sheetName val="56-LimpPlaca"/>
      <sheetName val="60-Caiação"/>
      <sheetName val="65-Rectotcermmad"/>
      <sheetName val="68-RecompManual"/>
      <sheetName val="69-RecompMec"/>
      <sheetName val="70-RemManualBar"/>
      <sheetName val="71-RemMecBarr"/>
      <sheetName val="72-RoçadaManual"/>
      <sheetName val="73-RoçadaColonião"/>
      <sheetName val="74-Roçada Mec"/>
      <sheetName val="75-Capina"/>
      <sheetName val="76-Transp.10m³"/>
      <sheetName val="77-Transp.5m³"/>
      <sheetName val="78-Transp.Especial"/>
      <sheetName val="79-Transp.4t"/>
      <sheetName val="Boletim (2)"/>
      <sheetName val="bstc 1,50"/>
      <sheetName val="concreto fck &gt;=15MPa"/>
      <sheetName val="formas comum"/>
      <sheetName val="formas plastificada"/>
      <sheetName val="bueiros celulares"/>
      <sheetName val="boca simples 1,50"/>
      <sheetName val="boca triplo 1,50"/>
      <sheetName val="DEB-04"/>
      <sheetName val="DEB-05"/>
      <sheetName val="DEB-06"/>
      <sheetName val="DEB-12"/>
      <sheetName val="CCS 14"/>
      <sheetName val="CCS 18"/>
      <sheetName val="VPA-03 "/>
      <sheetName val="STC-04 armada"/>
      <sheetName val="CANALETA RETANGULAR ARMADA"/>
      <sheetName val="CANALETA RETANGULAR SEM ARMAÇÃO"/>
      <sheetName val="DAD-02"/>
      <sheetName val="pedra argamassada"/>
      <sheetName val="bttc 1,50"/>
      <sheetName val="tela soldada"/>
      <sheetName val="cerca jazida"/>
      <sheetName val="demolição"/>
      <sheetName val="DES 04"/>
      <sheetName val="sub-lastro"/>
      <sheetName val="lastro"/>
      <sheetName val="km=est"/>
      <sheetName val="MEDICÃO"/>
      <sheetName val="Extenso "/>
      <sheetName val="CRONOGRAMA Financeiro"/>
      <sheetName val="Indfis"/>
      <sheetName val="2 Gabiao"/>
      <sheetName val="3 Rec.Cerca"/>
      <sheetName val="4 Concreto"/>
      <sheetName val="5 Reat. apiloa"/>
      <sheetName val="12 Tubo 60"/>
      <sheetName val="13 Tubo 80"/>
      <sheetName val="14 Regul.Faixa"/>
      <sheetName val="20 MBUQ"/>
      <sheetName val="21 Solo rem man"/>
      <sheetName val="21 Solo rem mec"/>
      <sheetName val="22 Pint ligacao"/>
      <sheetName val="23 Reco revest"/>
      <sheetName val="24 Remocao revest"/>
      <sheetName val="25 Con ciclo"/>
      <sheetName val="26 Argama"/>
      <sheetName val="27 Aço"/>
      <sheetName val="28 Forma"/>
      <sheetName val="29 Limpeza Ponte"/>
      <sheetName val="31 Esc. Man."/>
      <sheetName val="32 Esc. Mec."/>
      <sheetName val="33 Reat.Bueiro"/>
      <sheetName val="34 Tubo 100"/>
      <sheetName val="35 En. pedra ar."/>
      <sheetName val="36 Rev vegetal"/>
      <sheetName val="37 En. pedra jo."/>
      <sheetName val="38 Película Ref."/>
      <sheetName val="39 Pintura faixa"/>
      <sheetName val="40 Remo. placa"/>
      <sheetName val="41 Tapa Buraco"/>
      <sheetName val="42 Ass. dreno"/>
      <sheetName val="43 Remendo man"/>
      <sheetName val="44 Remendo mec"/>
      <sheetName val="45 Corr defeito"/>
      <sheetName val="46 Corr defeito fresa"/>
      <sheetName val="47 Limpeza Sarjeta"/>
      <sheetName val="48 Limp. Val. Corte"/>
      <sheetName val="49 Limp. Val. Drenagem"/>
      <sheetName val="50 Limp. saida"/>
      <sheetName val="51 Limp.Bueiro"/>
      <sheetName val="52 Desob.Bueiro"/>
      <sheetName val="53 Limp Placa"/>
      <sheetName val="54 Rec. placa"/>
      <sheetName val="55 Rec. defensa"/>
      <sheetName val="56 Caiação"/>
      <sheetName val="57 Rec.cerca mad"/>
      <sheetName val="58 Rec.Man.Aterro"/>
      <sheetName val="59 Rec.Mec.Aterro"/>
      <sheetName val="60 Rem.Man.Barreira"/>
      <sheetName val="61 Rem.Mec.Barreira"/>
      <sheetName val="62 Roç.Manual"/>
      <sheetName val="63 Roç.Colonião"/>
      <sheetName val="64 Capina Manual"/>
      <sheetName val="65 Transp.10m3"/>
      <sheetName val="66 Transp. 5m3"/>
      <sheetName val="67 Transp. remendo"/>
      <sheetName val="68 Transp.Carroc 4t"/>
      <sheetName val="69 Transp. com. car."/>
      <sheetName val="74 - Caibros"/>
      <sheetName val="75 - Ripas"/>
      <sheetName val="81 Chapa de Aço"/>
      <sheetName val="82 - Parafuso Fenda"/>
      <sheetName val="83 - Parafuso Francês"/>
      <sheetName val="Correção MBUQ"/>
      <sheetName val="Correç.Fresagem"/>
      <sheetName val="Rec.MBUQ"/>
      <sheetName val="Transp.5m³"/>
      <sheetName val="Transp.10m³"/>
      <sheetName val="Transp.Especial"/>
      <sheetName val="Solo Remendo"/>
      <sheetName val="Rem.Manual"/>
      <sheetName val="Rem.Mec"/>
      <sheetName val="Boletim Medição"/>
      <sheetName val="Tabelas"/>
      <sheetName val="Resumo Geral Pav.Terr.e Drena"/>
      <sheetName val="ANEXO II-B PACOTE B"/>
      <sheetName val="Planilha II B"/>
      <sheetName val="DEFINIÇÕES"/>
      <sheetName val="Resumo total"/>
      <sheetName val="Calculo Serviços"/>
      <sheetName val="Calculo Equipamentos"/>
      <sheetName val="Informática"/>
      <sheetName val="Logística"/>
      <sheetName val="OBS sobre Proj."/>
      <sheetName val="TOTAL MENSAL"/>
      <sheetName val="M1"/>
      <sheetName val="M2"/>
      <sheetName val="M3"/>
      <sheetName val="M4"/>
      <sheetName val="M5"/>
      <sheetName val="M6"/>
      <sheetName val="M7"/>
      <sheetName val="M8"/>
      <sheetName val="M9"/>
      <sheetName val="M10"/>
      <sheetName val="M11"/>
      <sheetName val="M12"/>
      <sheetName val="Resumen"/>
      <sheetName val="USD-HH"/>
      <sheetName val="PASAJES"/>
      <sheetName val="EQUIPOS"/>
      <sheetName val="MANO-OBRA"/>
      <sheetName val="RES-FASES"/>
      <sheetName val="Fase"/>
      <sheetName val="IN01"/>
      <sheetName val="IN02"/>
      <sheetName val="OP01"/>
      <sheetName val="OP02"/>
      <sheetName val="OP03"/>
      <sheetName val="M01"/>
      <sheetName val="M02"/>
      <sheetName val="M03"/>
      <sheetName val="M04"/>
      <sheetName val="M05"/>
      <sheetName val="M07"/>
      <sheetName val="M08"/>
      <sheetName val="M09"/>
      <sheetName val="M13"/>
      <sheetName val="M14"/>
      <sheetName val="P01"/>
      <sheetName val="P02"/>
      <sheetName val="P03"/>
      <sheetName val="P04"/>
      <sheetName val="PPM01"/>
      <sheetName val="Detalle de Grúas"/>
      <sheetName val="Detalle de Personal"/>
      <sheetName val="Detalle de Rendimientos"/>
      <sheetName val="Detalle de Equipo"/>
      <sheetName val="caixapre"/>
      <sheetName val="EAP Off-Site"/>
      <sheetName val="REPLAN-RECEBIMENTO"/>
      <sheetName val="EAP CALCULADA"/>
      <sheetName val="Recebimento"/>
      <sheetName val="Gráf1"/>
      <sheetName val="Gráf2"/>
      <sheetName val="Recebimento (%)"/>
      <sheetName val="Curvas"/>
      <sheetName val="data"/>
      <sheetName val="data2"/>
      <sheetName val="data3"/>
      <sheetName val="data4"/>
      <sheetName val="nivelp"/>
      <sheetName val="ABB_Qtde"/>
      <sheetName val="TERC_Qt"/>
      <sheetName val="QuadroResumo"/>
      <sheetName val="DadosParaGráfico"/>
      <sheetName val="HistogramaConvertido1"/>
      <sheetName val="HistogramaConvertido"/>
      <sheetName val="1T"/>
      <sheetName val="2T"/>
      <sheetName val="3T"/>
      <sheetName val="4T"/>
      <sheetName val="5T"/>
      <sheetName val="6T"/>
      <sheetName val="1P"/>
      <sheetName val="2P"/>
      <sheetName val="3P"/>
      <sheetName val="4P"/>
      <sheetName val="5P"/>
      <sheetName val="6P(CANCELADO)"/>
      <sheetName val="7P"/>
      <sheetName val="8P"/>
      <sheetName val="9P"/>
      <sheetName val="1G(BM6)"/>
      <sheetName val="2G"/>
      <sheetName val="3G"/>
      <sheetName val="4G(BM6)"/>
      <sheetName val="5G(BM6)"/>
      <sheetName val="6G(BM6)"/>
      <sheetName val="7G(BM6)"/>
      <sheetName val="8G"/>
      <sheetName val="9G"/>
      <sheetName val="10G"/>
      <sheetName val="TQ-7307 BASE CONCRETO"/>
      <sheetName val="TQ-7307 FAB. MONT. DREN. SUCÇ"/>
      <sheetName val="TQ-7310A FAB. MONT PLAT. ESPM."/>
      <sheetName val="TQ-7303C FAB. TAM. TABULEIRO"/>
      <sheetName val="TQ-7307 FOR. TUBO Ø4&quot; ANEL RESF"/>
      <sheetName val="TQ-7310A FAB. MONT. LINHA ESPUM"/>
      <sheetName val="TQ-7307 FORN. CH FUNDO"/>
      <sheetName val="TQ-7307 CORTE REM. CH ANELAR"/>
      <sheetName val="TQ-7310A TUBO ACALMADOR"/>
      <sheetName val="TQ-7301B CORTE CH LENÇOL SUP."/>
      <sheetName val="TQ-7301B CORTE CH LENÇOL INFERI"/>
      <sheetName val="TQ-7304D MONT. LINHA RESFR."/>
      <sheetName val="TQ-7307 FAB PORTA LIMPEZA"/>
      <sheetName val="TQ-7307 FAB CH CAVALA"/>
      <sheetName val="TQ-7303A REM. MONT. PLAT"/>
      <sheetName val="TQ-7304D mont. anodo"/>
      <sheetName val="TQ-7304D SAPATAS E COLUNAS"/>
      <sheetName val="TQ-7301A ch teto (2)"/>
      <sheetName val="TQ-7301A_Perna"/>
      <sheetName val="TQ-7303B_sup_lin"/>
      <sheetName val="TQ-7302B bacia (2)"/>
      <sheetName val="PARADA_TQ-4305_21-04-07"/>
      <sheetName val="PARADA_TQ-4305_28-04-07"/>
      <sheetName val="PARADA_TQ-4305_05-05-07"/>
      <sheetName val="PARADA_TQ-4305_06-05-07"/>
      <sheetName val="PARADA_TQ-4305_12-05-07"/>
      <sheetName val="PARADA_TQ-4305_19-05-07"/>
      <sheetName val="PARADA_TQ-4305_20-05-07"/>
      <sheetName val="PARADA_TQ-4305_26-05-07"/>
      <sheetName val="PARADA_TQ-4305_27-05-07"/>
      <sheetName val="PARADA_TQ-4305_02-06-07"/>
      <sheetName val="PARADA_TQ-4305_03-06-07"/>
      <sheetName val="PARADA_TQ-4305_07-06-07"/>
      <sheetName val="RESUMO_GERAL"/>
      <sheetName val="EQUIP_TRANSPORTE"/>
      <sheetName val="composição de preço"/>
      <sheetName val="TOTAL_EQUIP_TRANSPORTE"/>
      <sheetName val="RESUMO_GERAL_rev_01"/>
      <sheetName val="RESUMO_GERAL_PAG"/>
      <sheetName val="GERAL_RESUMO_rev_01"/>
      <sheetName val="NOTAS 2007"/>
      <sheetName val="NOTAS 2007 (2)"/>
      <sheetName val="Plan1 (2)"/>
      <sheetName val="GERAL_RESUMO"/>
      <sheetName val="Plan1 (4)"/>
      <sheetName val="ITABUNA"/>
      <sheetName val="JEQUIÉ"/>
      <sheetName val="NF-22285"/>
      <sheetName val="NF-13186"/>
      <sheetName val="NF-167.367"/>
      <sheetName val="NF-22265"/>
      <sheetName val="NF-22219"/>
      <sheetName val="NF-3264"/>
      <sheetName val="NF-745"/>
      <sheetName val="NF-22195"/>
      <sheetName val="NF-00251"/>
      <sheetName val="NF-000612"/>
      <sheetName val="NF-167.670"/>
      <sheetName val="NF-005.597"/>
      <sheetName val="NF-135.348"/>
      <sheetName val="NF-611"/>
      <sheetName val="NESTOR"/>
      <sheetName val="MARIO"/>
      <sheetName val="RAEL"/>
      <sheetName val="Gráfico1"/>
      <sheetName val="PPU2"/>
      <sheetName val="SEM1 (3)"/>
      <sheetName val="MAIO_2005"/>
      <sheetName val="TQ-7301B_oficioso"/>
      <sheetName val="TQ-7301B_oficial"/>
      <sheetName val="DETALHADO"/>
      <sheetName val="FOLHA DETALHADA"/>
      <sheetName val="SAC"/>
      <sheetName val="TELAGRAF"/>
      <sheetName val="ABB_HH"/>
      <sheetName val="ABB_Custo"/>
      <sheetName val="TERC_HH"/>
      <sheetName val="TERC_Custo"/>
      <sheetName val="ResumoOutrosCustos"/>
      <sheetName val="GraficoHH"/>
      <sheetName val="GraficoCusto"/>
      <sheetName val="GraficoQtde"/>
      <sheetName val="GraficoRecurso"/>
      <sheetName val="GraficoCustoRec"/>
      <sheetName val="Frequencia"/>
      <sheetName val="HistogramaReal"/>
      <sheetName val="HistogramaConvertido2"/>
      <sheetName val="QtdePrevistoXReal"/>
      <sheetName val="HHPrevistoXReal"/>
      <sheetName val="Grafico_HH"/>
      <sheetName val="FreqRDO"/>
      <sheetName val="vida1"/>
      <sheetName val="FIXA"/>
      <sheetName val="PROPENO"/>
      <sheetName val="(03)"/>
      <sheetName val="(04)"/>
      <sheetName val="(05)"/>
      <sheetName val="(06)"/>
      <sheetName val="(07)"/>
      <sheetName val="(08)"/>
      <sheetName val="(0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BECAN"/>
      <sheetName val="BECAN (2)"/>
      <sheetName val="01-Tecarmo"/>
      <sheetName val="02-Tecarmo"/>
      <sheetName val="03-Tecarmo"/>
      <sheetName val="04-Scrapper"/>
      <sheetName val="05-Scrapper"/>
      <sheetName val="06-Tecarmo"/>
      <sheetName val="07-Tecarmo"/>
      <sheetName val="08-Tecarmo"/>
      <sheetName val="09-Tecarmo"/>
      <sheetName val="Resumo da Medição"/>
      <sheetName val="Resumo da Medição (Contin.)"/>
      <sheetName val="4"/>
      <sheetName val="DEZ. GLP"/>
      <sheetName val="DEZ. GLP (2)"/>
      <sheetName val="fev. glp"/>
      <sheetName val="GLP.MARC."/>
      <sheetName val="(Acompanhamento)"/>
      <sheetName val="(BM)"/>
      <sheetName val="(BM-EQPTO-Tecarmo)"/>
      <sheetName val="(BM-EQPTO-Temib)"/>
      <sheetName val="(BM-EQPTO-Incêndio)"/>
      <sheetName val="(BM-TANQUE 4302) "/>
      <sheetName val="(BM-GASEB)"/>
      <sheetName val="PPU"/>
      <sheetName val="018 PINT ANEL RESF  TQ-6361012 "/>
      <sheetName val="019-09 ACESSORIOS TQ-6361012"/>
      <sheetName val="020-9 PINT. EXTERNA 6361012"/>
      <sheetName val="021-09 PINT. EXTERNA 631104"/>
      <sheetName val="022-09  FORNEC. BALANCIM 012"/>
      <sheetName val="023-09  FORNEC. BALANCIM 04"/>
      <sheetName val=" MANUT. VÁL. PSV TQ-012"/>
      <sheetName val="024-09 MANUT. VÁL. TQ-631104"/>
      <sheetName val="025-09 Hh APO INSP. TQ-6361012"/>
      <sheetName val="026-09ANEL DEFL_PLUV_TQ-6361012"/>
      <sheetName val="027-09 MONTAG. VÁL. TQ-6361012 "/>
      <sheetName val="028-09BOMBEIO INTERNO 04"/>
      <sheetName val="029-09LIMPEZA INTERNA TQ 04"/>
      <sheetName val="LAVAG INT PISO-TET TQ 04 "/>
      <sheetName val="ENTANB DE PRODUT TQ 04"/>
      <sheetName val="030-09ABER BV TETO  TQ-631104"/>
      <sheetName val="031-09ABER PL TQ-6311004"/>
      <sheetName val="032-09 Hh APO INSP. TQ-6361012"/>
      <sheetName val="BM TQ-6361012"/>
      <sheetName val="BM TQ-6311004"/>
      <sheetName val="PPU Válida"/>
      <sheetName val="MC-000 TQ-41002"/>
      <sheetName val="MC-000 TQ-41002 (2)"/>
      <sheetName val="MC-000 TQ-41002 (3)"/>
      <sheetName val="MC-000 TQ-41002 (4)"/>
      <sheetName val="MC-000 TQ-41002 (5)"/>
      <sheetName val="MC-000 TQ-41002 (6)"/>
      <sheetName val="MC-000 TQ-41002 (7)"/>
      <sheetName val="MC-000 TQ-41002 (8)"/>
      <sheetName val="MC-000 TQ-41003"/>
      <sheetName val="MC-000 TQ-41003 (2)"/>
      <sheetName val="MC-000 TQ-41003 (3)"/>
      <sheetName val="MC-000 TQ-41003 (4)"/>
      <sheetName val="MC-000 TQ-41003 (5)"/>
      <sheetName val="MC-000 TQ-41003 (6)"/>
      <sheetName val="MC-000 TQ-41003 (7)"/>
      <sheetName val="MC-000 TQ-41003 (8)"/>
      <sheetName val="MC-000 TQ-41003 (9)"/>
      <sheetName val="MC-000 TQ-41007"/>
      <sheetName val="MC-000 TQ-41008"/>
      <sheetName val="MC-000 TQ-41008 (2)"/>
      <sheetName val="MC-043 TQ 41004"/>
      <sheetName val="MC-044 TQ 41004"/>
      <sheetName val="MC-045 TQ 41004"/>
      <sheetName val="MC-015 TQ 41002"/>
      <sheetName val="MC-016 TQ 41002"/>
      <sheetName val="MC-017 TQ 41002"/>
      <sheetName val="MC-018 TQ 41002"/>
      <sheetName val="MC-001 TQ 41003"/>
      <sheetName val="MC-008 TQ 41004 "/>
      <sheetName val="MC-009 TQ 41004"/>
      <sheetName val="MC-010 TQ 41004"/>
      <sheetName val="MC-001 Fab Pernas TQ-41003"/>
      <sheetName val="MC-002 Fab Pernas TQ-41003"/>
      <sheetName val="MC-004 TQ 41002"/>
      <sheetName val="MC-005 TQ 41002"/>
      <sheetName val="MC-006 TQ 41002"/>
      <sheetName val="MC-007 TQ 41002"/>
      <sheetName val="MC-008 TQ 41002"/>
      <sheetName val="MC-089 TQ 41002"/>
      <sheetName val="MC-090 TQ 41002"/>
      <sheetName val="MC-091 TQ 41002"/>
      <sheetName val="MC-092 TQ 41002"/>
      <sheetName val="MC-093 TQ 41002"/>
      <sheetName val="MC-094 TQ 41002"/>
      <sheetName val="MC-095 TQ 41002"/>
      <sheetName val="MC-096 TQ 41002"/>
      <sheetName val="MC-097 TQ 41002"/>
      <sheetName val="MC-098 TQ 41002"/>
      <sheetName val="MC-099 TQ 41002"/>
      <sheetName val="MC-100 TQ 41002"/>
      <sheetName val="MC-101 TQ 41002"/>
      <sheetName val="MC-102 TQ 41002"/>
      <sheetName val="MC-103 TQ 41002"/>
      <sheetName val="MC-104 TQ 41002"/>
      <sheetName val="MC-105 TQ 41002"/>
      <sheetName val="MC-106 TQ 41002"/>
      <sheetName val="MC-001 TQ 41007"/>
      <sheetName val="MC-052 TQ 41004"/>
      <sheetName val="MC-053 TQ 41004"/>
      <sheetName val="MC-0 95 TQ 41002"/>
      <sheetName val="MC-107 TQ 41002"/>
      <sheetName val="MC-106 TAMBORES"/>
      <sheetName val="MC-09 8 TQ 41002"/>
      <sheetName val="MC-108 TQ 41002"/>
      <sheetName val="MC-109 TQ 41002"/>
      <sheetName val="MC-0 TQ-41002"/>
      <sheetName val="MC-107 TQ-41002"/>
      <sheetName val="MC-108 TQ-41002"/>
      <sheetName val="MC-109 TQ-41002"/>
      <sheetName val="MC-110 TQ-41002"/>
      <sheetName val="MC-111 TQ-41002"/>
      <sheetName val="MC-0000 TQ-41002"/>
      <sheetName val="MC-003 TQ-41003"/>
      <sheetName val="MC-004 TQ-41003"/>
      <sheetName val="MC-005 TQ-41003"/>
      <sheetName val="MC-006 TQ-41003"/>
      <sheetName val="MC-007 TQ-41003"/>
      <sheetName val="MC-033 TQ-41003"/>
      <sheetName val="MC-034 TQ-41003"/>
      <sheetName val="MC-035 TQ-41003"/>
      <sheetName val="MC-002 TQ-41007"/>
      <sheetName val="MC-001 TQ-41008"/>
      <sheetName val="423-11 FORN PLAN 2B"/>
      <sheetName val="424-11 VÁLVULAS LR-002"/>
      <sheetName val="425-10 CABO DE FIBRA ÓTICA"/>
      <sheetName val="426-10 MOTO-BOMBAS"/>
      <sheetName val="427-11 ELETRODUTOS"/>
      <sheetName val="428-11 LR-002"/>
      <sheetName val="429-10 ELETRODUTOS"/>
      <sheetName val="430-11 XIS CANHÕES"/>
      <sheetName val="431-11 MÓDULO"/>
      <sheetName val="432-11 NÍVEL RADAR"/>
      <sheetName val="433-11 SISTEMA DE ESPUMA"/>
      <sheetName val="434-11 MONTAGEM PAINEL "/>
      <sheetName val="435-11 BICOS SPRAY"/>
      <sheetName val="436-11 PROJETORES"/>
      <sheetName val="437-11 SOFT-STARTER"/>
      <sheetName val="311-11 SELO DO TQ-631303"/>
      <sheetName val="417-11-MURETAS"/>
      <sheetName val="366-11 DORMENTES (2)"/>
      <sheetName val="MC-112 TQ-41002"/>
      <sheetName val="MC-002 TQ-41003"/>
      <sheetName val="MC-009 TQ-41003"/>
      <sheetName val="MC-010 TQ-41003"/>
      <sheetName val="MC-121 TQ-41002"/>
      <sheetName val="MC-122 TQ-41002"/>
      <sheetName val="MC-123 TQ-41002"/>
      <sheetName val="MC-005 TQ-41008"/>
      <sheetName val="MC-006 TQ-41008"/>
      <sheetName val="MC-007 TQ 41008"/>
      <sheetName val="MC-008 TQ-41008"/>
      <sheetName val="MC-009 TQ-41008"/>
      <sheetName val="MC-022 TQ 41003"/>
      <sheetName val="BMS FAFEN"/>
      <sheetName val="P-038-2006 104-J"/>
      <sheetName val="PELIR (1)"/>
      <sheetName val="PELIR (2)"/>
      <sheetName val="FORN_MAT_NM_ARACAJU"/>
      <sheetName val="Demonstrativo Pagamento Pelir"/>
      <sheetName val="premissas"/>
      <sheetName val="receita"/>
      <sheetName val="capex (mensal)"/>
      <sheetName val="capex"/>
      <sheetName val="short term CF"/>
      <sheetName val="apoio - controle cx BI"/>
      <sheetName val="opex"/>
      <sheetName val="tarifas"/>
      <sheetName val="financiamento"/>
      <sheetName val="statements"/>
      <sheetName val="project&amp;equity return"/>
      <sheetName val="custo FOB"/>
      <sheetName val="comparativo FOB"/>
      <sheetName val="fretes"/>
      <sheetName val="índices operacionais"/>
      <sheetName val="Equity Return break down"/>
      <sheetName val="old-Premissas"/>
      <sheetName val="Financiamento mensal"/>
      <sheetName val="Statements mensal"/>
      <sheetName val="Participações"/>
      <sheetName val="Painel Checklist"/>
      <sheetName val="lista"/>
      <sheetName val="MANCHA 20 - CIVIL"/>
      <sheetName val="EMOP0104"/>
      <sheetName val="VOLUMES"/>
      <sheetName val="FISICO FINANCEIRO"/>
      <sheetName val="CRONOGRAMA DE Mao de Obra"/>
      <sheetName val="Cronograma Sequencia Executiva"/>
      <sheetName val="ADMINISTRAÇÃO"/>
      <sheetName val="CRONOGRAMA EQUIPAMENTO "/>
      <sheetName val="Organograma"/>
      <sheetName val="composicoes"/>
      <sheetName val="composicoes (2)"/>
      <sheetName val="CASA DE FORCA"/>
      <sheetName val="BARRAGEM CCR"/>
      <sheetName val="ENSECADEIRAS"/>
      <sheetName val="CANAL DE DESVIO"/>
      <sheetName val="TOMADA D'AGUA"/>
      <sheetName val="JANELA INTERMEDIÁRIA"/>
      <sheetName val="CERCAS E PORTÕES"/>
      <sheetName val="TUNEL DE ACESSO"/>
      <sheetName val="TUNEL DE ADUCAO"/>
      <sheetName val="JANELA AUXILIAR"/>
      <sheetName val="CONDUTO FORÇADO"/>
      <sheetName val="CHAMINE DE EQUILIBRIO "/>
      <sheetName val="LEVANTAMENTO ESTRADAS"/>
      <sheetName val="UNIDADES"/>
      <sheetName val="quadro comparativo"/>
      <sheetName val="Macroeconômica"/>
      <sheetName val="Construção CNO "/>
      <sheetName val="Usos e Fontes (R$ MM)"/>
      <sheetName val="Capex, dívida e receita mensal"/>
      <sheetName val="Dívidas"/>
      <sheetName val="Cenários"/>
      <sheetName val="Fluxo de Caixa das Atividades"/>
      <sheetName val="gráficos"/>
      <sheetName val="Inflow &amp; Outflow"/>
      <sheetName val="Parcela Variável - SPE 1"/>
      <sheetName val="Lucro Presumido X Real - SPE 1"/>
      <sheetName val="IS SPE 1"/>
      <sheetName val="BS SPE 1"/>
      <sheetName val="CF SPE 1"/>
      <sheetName val="Parcela Fixa - SPE 2"/>
      <sheetName val="Lucro Presumido X Real - SPE 2"/>
      <sheetName val="IS SPE 2"/>
      <sheetName val="BS SPE 2"/>
      <sheetName val="CF SPE 2"/>
      <sheetName val="Fluxo de CPMF SPE 2"/>
      <sheetName val="Cash_Flow"/>
      <sheetName val="IS Pro forma"/>
      <sheetName val="BS Pro forma"/>
      <sheetName val="CF Pro forma"/>
      <sheetName val="Usos e Fontes (%)"/>
      <sheetName val="Depreciação"/>
      <sheetName val="Sens"/>
      <sheetName val="DebtLT"/>
      <sheetName val="DebtST"/>
      <sheetName val="Contraprestação mensal"/>
      <sheetName val="Q2 Cust Oper"/>
      <sheetName val="Q3 Desp Oper"/>
      <sheetName val="Q4 Imob Invest"/>
      <sheetName val="Q5 Capital Social"/>
      <sheetName val="Q6 Fin CEF"/>
      <sheetName val="Q6 UBB 1"/>
      <sheetName val="Q6 UBB 2"/>
      <sheetName val="Q6 Consolidado"/>
      <sheetName val="Q7 Rec. Financeira"/>
      <sheetName val="Q8 Desp. Financeira"/>
      <sheetName val="Q9 Dem. Resultado"/>
      <sheetName val="Q10 Fluxo Caixa"/>
      <sheetName val="Q11 Bal. Patrim"/>
      <sheetName val="Q12 DOAR"/>
      <sheetName val="Q13 Depr_Amort"/>
      <sheetName val="Q4 Imob Invest (suporte)"/>
      <sheetName val="CONSOL DRE por ue"/>
      <sheetName val="CONSOL DRE GERAL"/>
      <sheetName val="consol le mensal R$"/>
      <sheetName val="Consolidado Brasil"/>
      <sheetName val="Consol Exterior R$"/>
      <sheetName val="Principal"/>
      <sheetName val="AEN - Ent - Fluxo Caixa"/>
      <sheetName val="AEN - Ent - Balanco"/>
      <sheetName val="AEN - Ent - DRE"/>
      <sheetName val="AEN - Auxiliar"/>
      <sheetName val="AEN - Ent - Premissas"/>
      <sheetName val="AEN - Ent - Outros"/>
      <sheetName val="AEN - Rel - Alavancas de Valor"/>
      <sheetName val="AEN - Rel - Desempenho EF"/>
      <sheetName val="AEN - Rel - Outros"/>
      <sheetName val="AEN - Rel - Caixa"/>
      <sheetName val="AEN - Rel - Lucro Econ"/>
      <sheetName val="AEN - Rel - Valuation"/>
      <sheetName val="AEN - BP - Cash Flow"/>
      <sheetName val="AEN - BP - DRE"/>
      <sheetName val="Ferramenta - Portugal - 060426 "/>
      <sheetName val="DIF"/>
      <sheetName val="Resumo Sc"/>
      <sheetName val="Fluxo Sc"/>
      <sheetName val="Fluxo_UFG"/>
      <sheetName val="Fluxo_Reais"/>
      <sheetName val="PlanoContas"/>
      <sheetName val="Sensibilidade"/>
      <sheetName val="Gastos Passados"/>
      <sheetName val="Giro"/>
      <sheetName val="Fiscal"/>
      <sheetName val="Societario"/>
      <sheetName val="Societario Anual"/>
      <sheetName val="Impostos (Fiscal)"/>
      <sheetName val="Impostos (CVM)"/>
      <sheetName val="Saída GPS"/>
      <sheetName val="Mód.1"/>
      <sheetName val="Unidades Pernutadas"/>
      <sheetName val="CUSTO ORÇADO"/>
      <sheetName val="CHECAGEM"/>
      <sheetName val="LANÇAMENTO GERENCIAL"/>
      <sheetName val="Checagem Rateio"/>
      <sheetName val="LT_011011"/>
      <sheetName val="LT_12131415"/>
      <sheetName val="Balancete"/>
      <sheetName val="Balancete 102008"/>
      <sheetName val="Apuração"/>
      <sheetName val="Movimentação Provisões"/>
      <sheetName val="Agio dez"/>
      <sheetName val="Agio_jan"/>
      <sheetName val="Agio_fev"/>
      <sheetName val="Agio_mar"/>
      <sheetName val="Agio_abr"/>
      <sheetName val="Contabilização"/>
      <sheetName val="PAT "/>
      <sheetName val="Receita Bruta"/>
      <sheetName val="Aviso"/>
      <sheetName val="Cont"/>
      <sheetName val="Check"/>
      <sheetName val="Apres"/>
      <sheetName val="Casos"/>
      <sheetName val="Hip_C"/>
      <sheetName val="Hip_V"/>
      <sheetName val="Tempo"/>
      <sheetName val="Ops"/>
      <sheetName val="Cap Trab"/>
      <sheetName val="Fin"/>
      <sheetName val="Fin opex-capex"/>
      <sheetName val="Dep"/>
      <sheetName val="DRE"/>
      <sheetName val="CF"/>
      <sheetName val="Bal"/>
      <sheetName val="U&amp;F"/>
      <sheetName val="Análise"/>
      <sheetName val="NCia - Fin"/>
      <sheetName val="Ncia - Dep"/>
      <sheetName val="NCia -DRE"/>
      <sheetName val="Ncia - CF"/>
      <sheetName val="Ncia -Bal"/>
      <sheetName val="Ncia - U&amp;F"/>
      <sheetName val="Ncia - Análise"/>
      <sheetName val="Ativo OK"/>
      <sheetName val="resultado OK"/>
      <sheetName val="mut_pl"/>
      <sheetName val="mut_pl OK"/>
      <sheetName val="doar"/>
      <sheetName val="notas_explic(2) OK"/>
      <sheetName val="soc da organiz. (Imp) OK"/>
      <sheetName val="investimentos - % parent"/>
      <sheetName val="imobilizado OK"/>
      <sheetName val="IR e CS VER FISCAL OK"/>
      <sheetName val="nota_explic_IRCS FISCAL OK"/>
      <sheetName val="nota_explic_IRCS FISCAL (2)"/>
      <sheetName val="Cover"/>
      <sheetName val="Macroindicadores"/>
      <sheetName val="Valuation"/>
      <sheetName val="Empresas_Lumina"/>
      <sheetName val="Controle_Input_Lumina"/>
      <sheetName val="Empresas_Foz"/>
      <sheetName val="Controle_Input_Filhas"/>
      <sheetName val="Aux_Cons_Lumina"/>
      <sheetName val="Aux_Cons_Soma_Lumina"/>
      <sheetName val="Aux_Cons"/>
      <sheetName val="Aux_Cons_Soma"/>
      <sheetName val="PadraoLum"/>
      <sheetName val="Combinado_Lumina"/>
      <sheetName val="Eliminações_Lumina"/>
      <sheetName val="Lumina_Holding"/>
      <sheetName val="Inputs_Lumina_Holding"/>
      <sheetName val="Consolidado_Lumina"/>
      <sheetName val="Padrao"/>
      <sheetName val="Combinado"/>
      <sheetName val="Eliminações"/>
      <sheetName val="Foz_Holding"/>
      <sheetName val="Inputs_Foz_Holding"/>
      <sheetName val="Consolidado"/>
      <sheetName val="Abertura_Consolidado"/>
      <sheetName val="Macroeconomico"/>
      <sheetName val="Qualitativo"/>
      <sheetName val="DFs"/>
      <sheetName val="DFs 51%"/>
      <sheetName val="Log"/>
      <sheetName val="Engenharia"/>
      <sheetName val="Customizações"/>
      <sheetName val="Input DFs"/>
      <sheetName val="Input DFs Fiscais"/>
      <sheetName val="DFs Mensais"/>
      <sheetName val="DFs Anuais"/>
      <sheetName val="DFs Mensais - Fiscal"/>
      <sheetName val="DFs Anuais - Fiscal"/>
      <sheetName val="Macroeconomia"/>
      <sheetName val="Retorno"/>
      <sheetName val="Operação"/>
      <sheetName val="Custos"/>
      <sheetName val="Investimento"/>
      <sheetName val="Impostos"/>
      <sheetName val="Capital de Giro"/>
      <sheetName val="IFRIC"/>
      <sheetName val="Amortização IFRIC"/>
      <sheetName val="Dividendos IFRIC"/>
      <sheetName val="Dividendos"/>
      <sheetName val="AuxGraficos"/>
      <sheetName val="mercado "/>
      <sheetName val="Ata"/>
      <sheetName val="Cambio"/>
      <sheetName val="BS3 R$"/>
      <sheetName val="BS3 US$"/>
      <sheetName val="CRL R$"/>
      <sheetName val="CRL US$"/>
      <sheetName val="EM R$"/>
      <sheetName val="EM US$"/>
      <sheetName val="TT R$"/>
      <sheetName val="TT US$"/>
      <sheetName val="UM R$"/>
      <sheetName val="UT R$"/>
      <sheetName val="bndes US$"/>
      <sheetName val="bndes R$"/>
      <sheetName val="Inv"/>
      <sheetName val="Sensitivity Analysis"/>
      <sheetName val="Outputs"/>
      <sheetName val="Inputs"/>
      <sheetName val="Revenues"/>
      <sheetName val="Turbines Cronogram"/>
      <sheetName val="Op Expenses"/>
      <sheetName val="Eco Assump"/>
      <sheetName val="Investment(EPC) - Support"/>
      <sheetName val="Investments(EPC) Consortium"/>
      <sheetName val="Custos EPC SPC"/>
      <sheetName val="Cronograma Invest"/>
      <sheetName val="Op &amp; Inv Assump"/>
      <sheetName val="Bridge Loan"/>
      <sheetName val="BNDES_TJLP_A"/>
      <sheetName val="BNDES_TJLP_B"/>
      <sheetName val="BNDES_TJLP_IND_A"/>
      <sheetName val="BNDES_TJLP_IND_B"/>
      <sheetName val="BNDES_currency basket"/>
      <sheetName val="BNDES IPCA B"/>
      <sheetName val="BNDES IPCA IND"/>
      <sheetName val="BNDES IPCA IND B"/>
      <sheetName val="BNDES IPCA"/>
      <sheetName val="BID"/>
      <sheetName val="Debenture"/>
      <sheetName val="FIN 3"/>
      <sheetName val="FIN 3 velho"/>
      <sheetName val="FIN 4"/>
      <sheetName val="FDA"/>
      <sheetName val="FDA Nao usar"/>
      <sheetName val="Addit LT Debt"/>
      <sheetName val="P&amp;L"/>
      <sheetName val="Tabelas Apresentação (2)"/>
      <sheetName val="NPV &amp; IRR"/>
      <sheetName val="Mask"/>
      <sheetName val="Sources &amp; Uses"/>
      <sheetName val="Manual Input"/>
      <sheetName val="Appendix"/>
      <sheetName val="O&amp;M Consórcio"/>
      <sheetName val="PIS-COFINS"/>
      <sheetName val="Fixed Assets"/>
      <sheetName val="Fixed Assets IR"/>
      <sheetName val="Sheet1"/>
      <sheetName val="Sheet2"/>
      <sheetName val="Sheet3"/>
      <sheetName val="Graphs"/>
      <sheetName val="macroeco_estimado"/>
      <sheetName val="Costos AOM"/>
      <sheetName val="CRED NAFTA CONTROLE"/>
      <sheetName val="Fx_Caixa_semestre"/>
      <sheetName val="Fx_Caixa_mês"/>
      <sheetName val="Fx_Caixa_Acum"/>
      <sheetName val="Fx_Caixa_Acum 2004x2003"/>
      <sheetName val="nvOrigens_2004"/>
      <sheetName val="nvOrigens_2003"/>
      <sheetName val="nvOrigens_2002"/>
      <sheetName val="CCL_2002"/>
      <sheetName val="CCL_2003"/>
      <sheetName val="CCL_2004"/>
      <sheetName val="CCL_2004_casas"/>
      <sheetName val="CCL_2004_pefisa"/>
      <sheetName val="Balanço reunião"/>
      <sheetName val="Balanço mês a mês 2002"/>
      <sheetName val="Balanço Consolidado 2002"/>
      <sheetName val="Balanço Consolidado"/>
      <sheetName val="Origens_2003_modelo_Top"/>
      <sheetName val="BalançoALTSA_2002"/>
      <sheetName val="LEI_2002"/>
      <sheetName val="2002MÊS"/>
      <sheetName val="2003_BASE"/>
      <sheetName val="ORÇADO 2003"/>
      <sheetName val="BalançoPEFISA_2002"/>
      <sheetName val="saldo atual jan02 ago03"/>
      <sheetName val="base_mai03"/>
      <sheetName val="base_jun03"/>
      <sheetName val="base_jul03"/>
      <sheetName val="base_ago03"/>
      <sheetName val="base_set03"/>
      <sheetName val="base_out03"/>
      <sheetName val="base_nov03"/>
      <sheetName val="base_dez03"/>
      <sheetName val="2003_IMPUT"/>
      <sheetName val="Origens top"/>
      <sheetName val="2004_IMPUT"/>
      <sheetName val="BalançoALTSA"/>
      <sheetName val="DADOS_ESTATÍSTICOS-2002"/>
      <sheetName val="base_jan04"/>
      <sheetName val="base_fev04"/>
      <sheetName val="BalançoPEFISA"/>
      <sheetName val="RM_Pefisa_mês"/>
      <sheetName val="CXA_Pefisa"/>
      <sheetName val="CXA_Pefisa (2004)"/>
      <sheetName val="CXA_Pedis"/>
      <sheetName val="CXA_Pedis (2004)"/>
      <sheetName val="DO_Pedis"/>
      <sheetName val="RM_Pedis"/>
      <sheetName val="PF_Pedis"/>
      <sheetName val="PL_Pedis"/>
      <sheetName val="TAES_2002 del"/>
      <sheetName val="Ivaicana"/>
      <sheetName val="DOPEN"/>
      <sheetName val="TM_DRE_BP"/>
      <sheetName val="TM_WACC"/>
      <sheetName val="WACC"/>
      <sheetName val="TM_Sheet1"/>
      <sheetName val="US inflation"/>
      <sheetName val="Global_Risk 30_11"/>
      <sheetName val="Market premium"/>
      <sheetName val="Size premium"/>
      <sheetName val="TM_Damodaran US market"/>
      <sheetName val="Damodaran US market"/>
      <sheetName val="Damodaran emerging markets"/>
      <sheetName val="Demonstrativo"/>
      <sheetName val="Cledinor SA"/>
      <sheetName val="Colonia SA"/>
      <sheetName val="Frigorifico Tacuarembó SA"/>
      <sheetName val="Inaler SA"/>
      <sheetName val="QUADRO 1"/>
      <sheetName val="QUADRO 2"/>
      <sheetName val="QUADRO 3"/>
      <sheetName val="30-09-06"/>
      <sheetName val="31-10-06"/>
      <sheetName val="Limites 31-10"/>
      <sheetName val="Limites"/>
      <sheetName val="Swap"/>
      <sheetName val="Aplicação de Recursos"/>
      <sheetName val="Comparat Bonds"/>
      <sheetName val="30-11-06"/>
      <sheetName val="Amortizações"/>
      <sheetName val="Vencimentos"/>
      <sheetName val="ABN PPE"/>
      <sheetName val="ABN CG 1"/>
      <sheetName val="ABN CG 2"/>
      <sheetName val="BBM CG"/>
      <sheetName val="BNDES Exim Bradesco"/>
      <sheetName val="BNDES Exim Safra"/>
      <sheetName val="BNDES Finem"/>
      <sheetName val="BNDES Progeren"/>
      <sheetName val="BONDS"/>
      <sheetName val="Boston BI 1"/>
      <sheetName val="Boston BI 2"/>
      <sheetName val="Boston Leasing 1"/>
      <sheetName val="Boston Leasing 2"/>
      <sheetName val="Bradesco PPE 1"/>
      <sheetName val="Bradesco PPE 2"/>
      <sheetName val="Brasil CG 3"/>
      <sheetName val="Brasil CG 4"/>
      <sheetName val="Citibank BI"/>
      <sheetName val="Codorus FE 1"/>
      <sheetName val="Codorus FE 2"/>
      <sheetName val="CSI"/>
      <sheetName val="FINEP"/>
      <sheetName val="GE Leasing 1"/>
      <sheetName val="GE Leasing 2"/>
      <sheetName val="IIG PPE 1"/>
      <sheetName val="JSafra NCE"/>
      <sheetName val="Merrill Lynch Bridge - Loan"/>
      <sheetName val="Ativo_Passivo"/>
      <sheetName val="Resultado Acumulado"/>
      <sheetName val="Ebitda"/>
      <sheetName val="Aplicações"/>
      <sheetName val="Aging list"/>
      <sheetName val="Abertura Ativo"/>
      <sheetName val="Impostos a Recuperar"/>
      <sheetName val="Investimentos e Intangível"/>
      <sheetName val="Imobilizado"/>
      <sheetName val="Abertura Passivo"/>
      <sheetName val="Impostos taxas e contribuições"/>
      <sheetName val="Depreciação e Amortização"/>
      <sheetName val="Empréstimos"/>
      <sheetName val="Empréstimos Grupo"/>
      <sheetName val="Abertura Resultado"/>
      <sheetName val="Partes Relacionadas"/>
      <sheetName val="DMPL"/>
      <sheetName val="Receita Líquida"/>
      <sheetName val="Empréstimos Consol."/>
      <sheetName val="TD Aplicação"/>
      <sheetName val="Quadro para Aplicação"/>
      <sheetName val="Instrumentos Consol."/>
      <sheetName val="Aplicações Consol."/>
      <sheetName val="Posição Liquidez"/>
      <sheetName val="Vencimento Empréstimos"/>
      <sheetName val="Variables"/>
      <sheetName val="Summary"/>
      <sheetName val="Historical"/>
      <sheetName val="IS"/>
      <sheetName val="Debt"/>
      <sheetName val="Assump"/>
      <sheetName val="Acquisitions"/>
      <sheetName val="Ratios"/>
      <sheetName val="Returns"/>
      <sheetName val="FINAL"/>
      <sheetName val="FINAL_2"/>
      <sheetName val="BACKUP"/>
      <sheetName val="OBD"/>
      <sheetName val="Cenário A"/>
      <sheetName val="Cenário B"/>
      <sheetName val="Cenário 1"/>
      <sheetName val="Cenário 2"/>
      <sheetName val="Cenário 3"/>
      <sheetName val="Cenário 1-A"/>
      <sheetName val="Cenário A-B"/>
      <sheetName val="Cenário B-3"/>
      <sheetName val="Alterações"/>
      <sheetName val="Precificacao"/>
      <sheetName val="Opções Implícitas"/>
      <sheetName val="Retornos"/>
      <sheetName val="Dívida"/>
      <sheetName val="Calculo - Estrutura"/>
      <sheetName val="Set"/>
      <sheetName val="Oasso"/>
      <sheetName val="Wd"/>
      <sheetName val="Ndcpl"/>
      <sheetName val="Oepl"/>
      <sheetName val="Rsedpl(119)"/>
      <sheetName val="Rsedpl(120)"/>
      <sheetName val="MJ47,48"/>
      <sheetName val="Gupta"/>
      <sheetName val="Ocpl-53"/>
      <sheetName val="Opd"/>
      <sheetName val="Curvature"/>
      <sheetName val="Figures in"/>
      <sheetName val="project ratio"/>
      <sheetName val="ProfRatios"/>
      <sheetName val="CoP  &amp; MoF"/>
      <sheetName val="BalanceSheet"/>
      <sheetName val="Profitability"/>
      <sheetName val="ProjCashFlow"/>
      <sheetName val="Mul-Int"/>
      <sheetName val="int-mulcal"/>
      <sheetName val="Fan-Int"/>
      <sheetName val="Completed"/>
      <sheetName val="OngoingSpas&amp;sea"/>
      <sheetName val="SpasWork"/>
      <sheetName val="Ongoing-mul"/>
      <sheetName val="SpasCost"/>
      <sheetName val="Mul-Work"/>
      <sheetName val="SpasSale"/>
      <sheetName val="MulStatSale"/>
      <sheetName val="FanCost"/>
      <sheetName val="FanSale"/>
      <sheetName val="FanSaleII"/>
      <sheetName val="FanSaleI"/>
      <sheetName val="FanWorkII"/>
      <sheetName val="FanWorkI"/>
      <sheetName val="FAN stat."/>
      <sheetName val="Fantacy PRC"/>
      <sheetName val="PMD"/>
      <sheetName val="CMD"/>
      <sheetName val="Cash Flow - OMPL"/>
      <sheetName val="OMPL"/>
      <sheetName val="Hoja1"/>
      <sheetName val="P Y G (T1-T5) "/>
      <sheetName val="Balance"/>
      <sheetName val="Libro1"/>
      <sheetName val="Hipótesis"/>
      <sheetName val="DATOS"/>
      <sheetName val="CONTROL"/>
      <sheetName val="Construcción y Financiación"/>
      <sheetName val="Deuda (T1-T5)"/>
      <sheetName val="Threshold Table"/>
      <sheetName val="BD"/>
      <sheetName val="Entrada Dados - Relatório"/>
      <sheetName val="Entrada Dados - Planilha - A"/>
      <sheetName val="Resumo da Análise - B"/>
      <sheetName val="Orçamento - D"/>
      <sheetName val="Usos-e-Fontes - E"/>
      <sheetName val="Ocupação -Salas"/>
      <sheetName val="Ocupação - Alunos"/>
      <sheetName val="Receitas"/>
      <sheetName val="Risco do Projeto "/>
      <sheetName val="Proposto 1 - D"/>
      <sheetName val="Proposto 2 - D"/>
      <sheetName val="Proposto 3 - D"/>
      <sheetName val="Existente 1 - D"/>
      <sheetName val="Existente 2 - D"/>
      <sheetName val="Existente 3 - D"/>
      <sheetName val="Existente 4 - D"/>
      <sheetName val="Existente 5 - D"/>
      <sheetName val="Existente 6 - D"/>
      <sheetName val="Existente 7 - D"/>
      <sheetName val="Existente 8 - D"/>
      <sheetName val="Fluxos 1 2 3 C H I "/>
      <sheetName val="Capital de Giro - G"/>
      <sheetName val="Folha Rosto"/>
      <sheetName val="Conclusão SIM"/>
      <sheetName val="Portfólio"/>
      <sheetName val="Reposição Dívidas - F"/>
      <sheetName val="Acompanhamento - O"/>
      <sheetName val="Conclusão NÃO"/>
      <sheetName val="Nota Técnica - 1a Parte"/>
      <sheetName val="NT Dispensa - 1a Parte"/>
      <sheetName val="Risco Projeto"/>
      <sheetName val="PARÂMETROS DE RISCO"/>
      <sheetName val="Resumo Sermatec primeira rodada"/>
      <sheetName val="QUF"/>
      <sheetName val="Q-Usos e Fontes"/>
      <sheetName val="Memória de Calculo BNDES"/>
      <sheetName val="Resumo Sermatec reunião 26_07"/>
      <sheetName val="Desencaixe"/>
      <sheetName val="EntradaDadosResumo"/>
      <sheetName val="CAPEX AGRÍCOLA"/>
      <sheetName val="SG&amp;A &amp; CAPEX ADM"/>
      <sheetName val="CAPEX INDUSTRIAL I"/>
      <sheetName val="CAPEX INDUSTRIAL II"/>
      <sheetName val="Budget Planta 1"/>
      <sheetName val="Budget Planta 2"/>
      <sheetName val="Budget Planta 3"/>
      <sheetName val="Budget Planta 4"/>
      <sheetName val="PlantaAT_Novo Padrão"/>
      <sheetName val="PlantaMV_Novo Padrão"/>
      <sheetName val="PlantaCR_Novo Padrão"/>
      <sheetName val="PlantaAE_Novo Padrão"/>
      <sheetName val="CONSOLIDADO_Novo Padrão"/>
      <sheetName val="Output_Consolidado"/>
      <sheetName val="Output_Brenco Brasil"/>
      <sheetName val="Output_Água Emendada"/>
      <sheetName val="BNDES"/>
      <sheetName val="MODELO FCO"/>
      <sheetName val="Plantas GO"/>
      <sheetName val="Plantas GO (2)"/>
      <sheetName val="Plantas MT"/>
      <sheetName val="Plantas MT (2)"/>
      <sheetName val="Plantas MS"/>
      <sheetName val="Plantas MS (2)"/>
      <sheetName val="Distr $ FCO"/>
      <sheetName val="DISTÂNCIAS"/>
      <sheetName val="Outras Informações"/>
      <sheetName val="SOCIETÁRIO"/>
      <sheetName val="DADOS P.IMRESSAO,GRAFICO"/>
      <sheetName val="Competência"/>
      <sheetName val="Caixa"/>
      <sheetName val="Lista de Contas"/>
      <sheetName val="Lista de UAs"/>
      <sheetName val="1999-2000"/>
      <sheetName val="2001-2002"/>
      <sheetName val="2003-2004"/>
      <sheetName val="2005-2006"/>
      <sheetName val="2007-2008"/>
      <sheetName val="CP1"/>
      <sheetName val="CP2"/>
      <sheetName val="CP3"/>
      <sheetName val="CP4"/>
      <sheetName val="GERADOR"/>
      <sheetName val="TRAFOS"/>
      <sheetName val="CUBICULOS"/>
      <sheetName val="SISTEMA CONTROLE"/>
      <sheetName val="Calc_ISC"/>
      <sheetName val="Interface_ISC"/>
      <sheetName val="Risk Analysis ISC"/>
      <sheetName val="Cash Flow Input Data_ISC"/>
      <sheetName val="Cash Flow Chart_ISC"/>
      <sheetName val="Calc_SC"/>
      <sheetName val="Interface_SC"/>
      <sheetName val="Risk Analysis SC"/>
      <sheetName val="Cash Flow Input Data_SC"/>
      <sheetName val="Cash Flow Chart_SC"/>
      <sheetName val="GD"/>
      <sheetName val="Descrição e Revisões"/>
      <sheetName val="Horas ABS"/>
      <sheetName val="ROR"/>
      <sheetName val="EAS"/>
      <sheetName val="Fluxo de Caixa"/>
      <sheetName val="Curva do Fluxo de Caixa"/>
      <sheetName val="Sup Mont"/>
      <sheetName val="Custo GCB"/>
      <sheetName val="SAE Spare Part"/>
      <sheetName val="SAE_Transp-Qtde"/>
      <sheetName val="GCB_Transp"/>
      <sheetName val="Sobressalentes_Transp"/>
      <sheetName val="BT1"/>
      <sheetName val="A1"/>
      <sheetName val="D"/>
      <sheetName val="D1"/>
      <sheetName val="D2"/>
      <sheetName val="D2.1"/>
      <sheetName val="D2.1.1"/>
      <sheetName val="D2.2"/>
      <sheetName val="D2.3"/>
      <sheetName val="D2.4"/>
      <sheetName val="D2.5"/>
      <sheetName val="E"/>
      <sheetName val="E1.1.1"/>
      <sheetName val="F"/>
      <sheetName val="F1"/>
      <sheetName val="G"/>
      <sheetName val="G1"/>
      <sheetName val="H"/>
      <sheetName val="H1"/>
      <sheetName val="H2"/>
      <sheetName val="K"/>
      <sheetName val="K1"/>
      <sheetName val="K1.1"/>
      <sheetName val="K1.2"/>
      <sheetName val="BT2"/>
      <sheetName val="AA"/>
      <sheetName val="BB"/>
      <sheetName val="BB1"/>
      <sheetName val="CC1"/>
      <sheetName val="CC2"/>
      <sheetName val="CC2.1"/>
      <sheetName val="DD"/>
      <sheetName val="DD1"/>
      <sheetName val="DD1.1"/>
      <sheetName val="DD1.2"/>
      <sheetName val="DD1.3"/>
      <sheetName val="DD1.4"/>
      <sheetName val="DD1.5"/>
      <sheetName val="FF"/>
      <sheetName val="FF2"/>
      <sheetName val="JJ"/>
      <sheetName val="RR"/>
      <sheetName val="C1 (3 de 3)"/>
      <sheetName val="CC1.1"/>
      <sheetName val="RR (2)"/>
      <sheetName val="NFs sócios"/>
      <sheetName val="NFs Alubillets"/>
      <sheetName val="Consolidação"/>
      <sheetName val="Janeiro "/>
      <sheetName val="Junho"/>
      <sheetName val="Julho"/>
      <sheetName val="Agosto"/>
      <sheetName val="Setembro"/>
      <sheetName val="Outubro"/>
      <sheetName val="Novembro"/>
      <sheetName val="Dezembro"/>
      <sheetName val="Detail"/>
      <sheetName val="12 months"/>
      <sheetName val="G. Ledger"/>
      <sheetName val="Adiant. fornecedor"/>
      <sheetName val="Adiant. clientes"/>
      <sheetName val="contas a receber"/>
      <sheetName val="contas a pagar"/>
      <sheetName val="Adiant. fornecedores"/>
      <sheetName val="BT1 Índice"/>
      <sheetName val="A2"/>
      <sheetName val="A100"/>
      <sheetName val="B"/>
      <sheetName val="B1"/>
      <sheetName val="C20"/>
      <sheetName val="J"/>
      <sheetName val="J1"/>
      <sheetName val="J1.4"/>
      <sheetName val="L"/>
      <sheetName val="L1"/>
      <sheetName val="L 1.1"/>
      <sheetName val="L1.2"/>
      <sheetName val="L2"/>
      <sheetName val="BT2 Índice"/>
      <sheetName val="AA1"/>
      <sheetName val="BB1.2.1"/>
      <sheetName val="FF1"/>
      <sheetName val="LL"/>
      <sheetName val="LL1 (1 de 2)"/>
      <sheetName val="LL1 (2 de 2)"/>
      <sheetName val="PP1"/>
      <sheetName val="II1"/>
      <sheetName val="C4.3"/>
      <sheetName val="Céd. 4"/>
      <sheetName val="Depreciação dedutível"/>
      <sheetName val="Controle de área"/>
      <sheetName val="A (Disponib.)"/>
      <sheetName val="B (Aplic. Finan.)"/>
      <sheetName val="C (Clientes)"/>
      <sheetName val="C1.1"/>
      <sheetName val="C1.7"/>
      <sheetName val="C100"/>
      <sheetName val="D (Créd. Diversos)"/>
      <sheetName val="E (Estoques)"/>
      <sheetName val="F (Desp. Antec.)"/>
      <sheetName val="H (RLP)"/>
      <sheetName val="J (Invest.)"/>
      <sheetName val="K (Imobiliz.)"/>
      <sheetName val="L1.3"/>
      <sheetName val="L1.3 (2)"/>
      <sheetName val="K2 (Adição)"/>
      <sheetName val="AA1.1"/>
      <sheetName val="AA100"/>
      <sheetName val="DD (Obrig. Trib.)"/>
      <sheetName val="EE (Obrig. Div.)"/>
      <sheetName val="EE1.1"/>
      <sheetName val="EE 5"/>
      <sheetName val="JJ (ELP)"/>
      <sheetName val="PP (Patrim. Líq.)"/>
      <sheetName val="Resumo_MO"/>
      <sheetName val="Resumo_GGF"/>
      <sheetName val="Resumo_Rateio_PAO"/>
      <sheetName val="Resumo_Rateio_PAAG"/>
      <sheetName val="Resumo_Rateio_SA"/>
      <sheetName val="Embalagem"/>
      <sheetName val="Líquidos"/>
      <sheetName val="Manipulação"/>
      <sheetName val="Drageamento"/>
      <sheetName val="Compressão"/>
      <sheetName val="Instructions"/>
      <sheetName val="Sales"/>
      <sheetName val="Contracted Vol"/>
      <sheetName val="Summary Financials"/>
      <sheetName val="Debtors Analysis"/>
      <sheetName val="Working Capital"/>
      <sheetName val="C to S"/>
      <sheetName val="Cash Management"/>
      <sheetName val="EMS GM"/>
      <sheetName val="MOPS Sales &amp; Margin"/>
      <sheetName val="Price_Vol Trends"/>
      <sheetName val="Strategy_Update Sales"/>
      <sheetName val="Top 10"/>
      <sheetName val="STI Opex"/>
      <sheetName val="List of Names"/>
      <sheetName val="Início"/>
      <sheetName val="JS  VF"/>
      <sheetName val="JS N"/>
      <sheetName val="JS VP"/>
      <sheetName val="JS I"/>
      <sheetName val="DB VF"/>
      <sheetName val="DB VP"/>
      <sheetName val="DB N"/>
      <sheetName val="DB I"/>
      <sheetName val="JC VF"/>
      <sheetName val="JC VP"/>
      <sheetName val="JC N"/>
      <sheetName val="JC I"/>
      <sheetName val="SÉRIE PMT"/>
      <sheetName val="SÉRIE VF"/>
      <sheetName val="SÉRIE VP"/>
      <sheetName val="SÉRIE N"/>
      <sheetName val="SÉRIE I"/>
      <sheetName val="Ser-Price"/>
      <sheetName val="Ser-Sac"/>
      <sheetName val="Não Uniforme"/>
      <sheetName val="T Desiguais"/>
      <sheetName val="Continua"/>
      <sheetName val="MatFinanc"/>
      <sheetName val="Autor"/>
      <sheetName val="OutrasFunções"/>
      <sheetName val="Ideal x Contabilizado (3)"/>
      <sheetName val="2006 B (sem perd 2005) OFICIAL"/>
      <sheetName val="Ideal x Contabilizado (2)"/>
      <sheetName val="2006"/>
      <sheetName val="Controle Antecipações - CSLL"/>
      <sheetName val="Controle Antecipações - IRFF"/>
      <sheetName val="2006 (2)"/>
      <sheetName val="Ideal x Contabilizado"/>
      <sheetName val="JULY SUMMARY"/>
      <sheetName val="July"/>
      <sheetName val="AUG SUMMARY"/>
      <sheetName val="Aug"/>
      <sheetName val="SEPT SUMMARY"/>
      <sheetName val="Sept"/>
      <sheetName val="OCT SUMMARY"/>
      <sheetName val="Oct"/>
      <sheetName val="NOV SUMMARY"/>
      <sheetName val="Nov"/>
      <sheetName val="DEC SUMMARY"/>
      <sheetName val="Dec 2006"/>
      <sheetName val="DEPT LIST"/>
      <sheetName val="input"/>
      <sheetName val="Raz"/>
      <sheetName val="AP"/>
      <sheetName val="L&amp;P"/>
      <sheetName val="RESULTADO"/>
      <sheetName val="CSSL"/>
      <sheetName val="PAT"/>
      <sheetName val="Lucro Liquido"/>
      <sheetName val="Rec Liq Ativ"/>
      <sheetName val="Lucro Exploração"/>
      <sheetName val="Contas Lucro da explor."/>
      <sheetName val="Distr Isenção"/>
      <sheetName val="IRPJ"/>
      <sheetName val="IMPOSTO DIFERIDO"/>
      <sheetName val="VC TOTAL"/>
      <sheetName val="lalur"/>
      <sheetName val="INC"/>
      <sheetName val="LOper"/>
      <sheetName val="IRCSACU"/>
      <sheetName val="var cambial"/>
      <sheetName val="Moeda"/>
      <sheetName val="Matriz"/>
      <sheetName val="Combinações"/>
      <sheetName val="Indice Ativo"/>
      <sheetName val="BT 1"/>
      <sheetName val="A 1"/>
      <sheetName val="A 2"/>
      <sheetName val="A 3"/>
      <sheetName val="B1.1"/>
      <sheetName val="B1.2"/>
      <sheetName val="B1.3"/>
      <sheetName val="C-1"/>
      <sheetName val="C-1.1"/>
      <sheetName val="C-2"/>
      <sheetName val="C-3"/>
      <sheetName val="D-1"/>
      <sheetName val="E-1"/>
      <sheetName val="F-1"/>
      <sheetName val="G-1"/>
      <sheetName val="G-1.1"/>
      <sheetName val="H-1"/>
      <sheetName val="H-2"/>
      <sheetName val="H-3"/>
      <sheetName val="I"/>
      <sheetName val="I-1"/>
      <sheetName val="J-1"/>
      <sheetName val="K-1"/>
      <sheetName val="L-1"/>
      <sheetName val="M"/>
      <sheetName val="N"/>
      <sheetName val="O"/>
      <sheetName val="O-1"/>
      <sheetName val="P-1"/>
      <sheetName val="P-2"/>
      <sheetName val="Q"/>
      <sheetName val="Q-1"/>
      <sheetName val="Q-1.1"/>
      <sheetName val="Q-1.2"/>
      <sheetName val="R"/>
      <sheetName val="S"/>
      <sheetName val="Indice Passivo"/>
      <sheetName val="BT 2"/>
      <sheetName val="AA-1"/>
      <sheetName val="AA 1.1"/>
      <sheetName val="AA-2"/>
      <sheetName val="BB-1"/>
      <sheetName val="CC-1"/>
      <sheetName val="CC-2"/>
      <sheetName val="CC-3"/>
      <sheetName val="DD-1"/>
      <sheetName val="DD-2"/>
      <sheetName val="EE"/>
      <sheetName val="GG"/>
      <sheetName val="GG-1"/>
      <sheetName val="HH"/>
      <sheetName val="HH-1"/>
      <sheetName val="HH 1.1"/>
      <sheetName val="HH-2"/>
      <sheetName val="HH 2.1"/>
      <sheetName val="HH-3"/>
      <sheetName val="II"/>
      <sheetName val="JJ-1"/>
      <sheetName val="KK"/>
      <sheetName val="KK-1"/>
      <sheetName val="LL-1"/>
      <sheetName val="LL-2"/>
      <sheetName val="MM"/>
      <sheetName val="MM-1"/>
      <sheetName val="NN"/>
      <sheetName val="NN-1"/>
      <sheetName val="OO"/>
      <sheetName val="QQ"/>
      <sheetName val="BT3"/>
      <sheetName val="AA 1"/>
      <sheetName val="A3"/>
      <sheetName val="A3.1"/>
      <sheetName val="C1 "/>
      <sheetName val="L1.1"/>
      <sheetName val="RR 1"/>
      <sheetName val="Balancete anterior"/>
      <sheetName val="Balancete preliminar"/>
      <sheetName val="DESPESAS"/>
      <sheetName val="bal base"/>
      <sheetName val="% FINANC"/>
      <sheetName val="sazo"/>
      <sheetName val="Estoques"/>
      <sheetName val="DIVIDA"/>
      <sheetName val="DIVIDA (2)"/>
      <sheetName val="DIVIDA (3)"/>
      <sheetName val="Prem"/>
      <sheetName val="EXEC"/>
      <sheetName val="MARK UP"/>
      <sheetName val="Áreas"/>
      <sheetName val="imob"/>
      <sheetName val="det.invest."/>
      <sheetName val="CONCILIACAO"/>
      <sheetName val="Anexo"/>
      <sheetName val="Programa de Trabalho"/>
      <sheetName val="VR 1"/>
      <sheetName val="VR 2"/>
      <sheetName val="VR 3"/>
      <sheetName val="VR 4"/>
      <sheetName val="VR 5"/>
      <sheetName val="VR 6"/>
      <sheetName val="VR 7"/>
      <sheetName val="VR 8"/>
      <sheetName val="VR 9"/>
      <sheetName val="VR 10"/>
      <sheetName val="VR 11"/>
      <sheetName val="VR 12"/>
      <sheetName val="VR 13"/>
      <sheetName val="VR 14"/>
      <sheetName val="VR 15"/>
      <sheetName val="VR 16"/>
      <sheetName val=""/>
      <sheetName val="Exall - BT's e Folhas Mestras 0"/>
      <sheetName val="A 2.1"/>
      <sheetName val="A 4"/>
      <sheetName val="A 4.1"/>
      <sheetName val="K 1"/>
      <sheetName val="K 1.1"/>
      <sheetName val="K 1.2"/>
      <sheetName val="K 1.3"/>
      <sheetName val="K 1.4"/>
      <sheetName val="K 1.5"/>
      <sheetName val="K 1.6"/>
      <sheetName val="K 2"/>
      <sheetName val="K 2.1"/>
      <sheetName val="EE 1"/>
      <sheetName val="EE 1.1"/>
      <sheetName val="EE 1.2"/>
      <sheetName val="EE 2"/>
      <sheetName val="EE 2.1"/>
      <sheetName val="EE 2.2"/>
      <sheetName val="II 1"/>
      <sheetName val="A0011"/>
      <sheetName val="A0012"/>
      <sheetName val="A0021"/>
      <sheetName val="A0031"/>
      <sheetName val="A0051"/>
      <sheetName val="A0071"/>
      <sheetName val="A0091"/>
      <sheetName val="A0101"/>
      <sheetName val="A0102"/>
      <sheetName val="P0022 CPMF"/>
      <sheetName val="P0041"/>
      <sheetName val="P0051"/>
      <sheetName val="P0055"/>
      <sheetName val="P0061"/>
      <sheetName val="P0062"/>
      <sheetName val="P0071"/>
      <sheetName val="P0072"/>
      <sheetName val="CII01 - CII02 Total Integral"/>
      <sheetName val="DLP01"/>
      <sheetName val="RPL01"/>
      <sheetName val="Ativo"/>
      <sheetName val="Passivo"/>
      <sheetName val="REF01"/>
      <sheetName val="LPA01"/>
      <sheetName val="DLP02"/>
      <sheetName val="SS1 Pagamentos"/>
      <sheetName val="Relatorio Endividamento jul6"/>
      <sheetName val="MGI BR - Marges Brute Resumé"/>
      <sheetName val="Movto de Contas (2)"/>
      <sheetName val="Balanço Patrimonial Modelo"/>
      <sheetName val="RR  1_2"/>
      <sheetName val="RR 2_2"/>
      <sheetName val="RR1"/>
      <sheetName val="RR2"/>
      <sheetName val="mutuo - moru"/>
      <sheetName val="mutuo - moru (aplicação)"/>
      <sheetName val="Status"/>
      <sheetName val="Balanço_cons"/>
      <sheetName val="LP"/>
      <sheetName val="Práticas contábeis"/>
      <sheetName val="Financeiro (Gerencial)"/>
      <sheetName val="Disponível"/>
      <sheetName val="A-1"/>
      <sheetName val="Clientes"/>
      <sheetName val="Abertura 30-04"/>
      <sheetName val="Aging 30-04"/>
      <sheetName val="Receimentos pós 30-04"/>
      <sheetName val="B-2"/>
      <sheetName val="Anexo EV 30-04"/>
      <sheetName val="Acordos em andamento"/>
      <sheetName val="Duplicatas descontadas"/>
      <sheetName val="B-1"/>
      <sheetName val="Ranking de clientes"/>
      <sheetName val="B-3"/>
      <sheetName val="Posição de estoques - Abr 2010 "/>
      <sheetName val="C - 2"/>
      <sheetName val="Estoques obsoletos"/>
      <sheetName val="C - 3"/>
      <sheetName val="Impressoras em estoques"/>
      <sheetName val="Posição dos estoques - velho"/>
      <sheetName val="01-2010 - Val Estoque - velho"/>
      <sheetName val="Impres dentro do imob -  velho"/>
      <sheetName val="plan velho"/>
      <sheetName val="Resumo Andrea Relatório"/>
      <sheetName val="Teste Andréa"/>
      <sheetName val="Créditos diversos"/>
      <sheetName val="Despesas antecipadas"/>
      <sheetName val="realizável a longo prazo"/>
      <sheetName val="Mútuos"/>
      <sheetName val="Teste"/>
      <sheetName val="Investimentos"/>
      <sheetName val="N-1"/>
      <sheetName val="U-1"/>
      <sheetName val="UV-1"/>
      <sheetName val="Intangível"/>
      <sheetName val="X-1"/>
      <sheetName val="Empréstimos e financiamentos"/>
      <sheetName val="Leasing"/>
      <sheetName val="Leasing (2)"/>
      <sheetName val="Leasing a valor presente"/>
      <sheetName val="Real - 1412477"/>
      <sheetName val="Real - 1432192"/>
      <sheetName val="Bradesco - 1154156"/>
      <sheetName val="Banco do Brasil"/>
      <sheetName val="Itaú - 2912420"/>
      <sheetName val="Itaú - 29866811"/>
      <sheetName val="Itaú - 2992593"/>
      <sheetName val="Itaú - 3474093"/>
      <sheetName val="Itaú - 3498911"/>
      <sheetName val="Itaú - 3510677"/>
      <sheetName val="Itaú - 3522187"/>
      <sheetName val="Itaú - 4174458"/>
      <sheetName val="Itaú - 4012743"/>
      <sheetName val="Itaú - 4306554"/>
      <sheetName val="Itaú - 4294799"/>
      <sheetName val="Itaú - 4294849"/>
      <sheetName val="Itaú - 43560374"/>
      <sheetName val="Itaú - 44110617"/>
      <sheetName val="Itaú - 4475863-9"/>
      <sheetName val="Itaú - 45081353"/>
      <sheetName val="Abertura dos empréstimos"/>
      <sheetName val="Real 988996513"/>
      <sheetName val="Real 899926668"/>
      <sheetName val="Itaú 31705896-4"/>
      <sheetName val="Itaú 302359708"/>
      <sheetName val="Santander 330010000130069811"/>
      <sheetName val="Fornecedores"/>
      <sheetName val="Fornecedores 1"/>
      <sheetName val="fornecedores aberto"/>
      <sheetName val="Fornecedores (2)"/>
      <sheetName val="quadro mágico"/>
      <sheetName val="Extrato x razão"/>
      <sheetName val="KK (2)"/>
      <sheetName val="Anexo KK (2)"/>
      <sheetName val="Fornecedores - quebrado"/>
      <sheetName val="Fornecedores - quebrado (2)"/>
      <sheetName val="liquidados apb"/>
      <sheetName val="abertos "/>
      <sheetName val="BB-2"/>
      <sheetName val="Obrig. Trab"/>
      <sheetName val="Tributos Indiretos"/>
      <sheetName val="Tributos diretos"/>
      <sheetName val="FF-1"/>
      <sheetName val="EE-1"/>
      <sheetName val="Anexo KK"/>
      <sheetName val="Exigível a longo prazo"/>
      <sheetName val="Tributários"/>
      <sheetName val="Trabalhistas"/>
      <sheetName val="Cíveis"/>
      <sheetName val="patrimonio líquido"/>
      <sheetName val="SS-1"/>
      <sheetName val="Mutacoes"/>
      <sheetName val="Contrato Social"/>
      <sheetName val="Contas de compensação"/>
      <sheetName val="Ranking das remessas"/>
      <sheetName val="Imagemax"/>
      <sheetName val="Duplix"/>
      <sheetName val="SS 101"/>
      <sheetName val="Imagemax 2"/>
      <sheetName val="Duplix (2)"/>
      <sheetName val="Lixo"/>
      <sheetName val="Lixo 1"/>
      <sheetName val="Lixo 2"/>
      <sheetName val="Lixo3"/>
      <sheetName val="Lixo4"/>
      <sheetName val="QT-TIMI"/>
      <sheetName val="saldos razao"/>
      <sheetName val="Geral (2)"/>
      <sheetName val="A-2"/>
      <sheetName val="A-100"/>
      <sheetName val="C-100"/>
      <sheetName val="L-1.1"/>
      <sheetName val="L-2"/>
      <sheetName val="CC3"/>
      <sheetName val="CC4"/>
      <sheetName val="CC5"/>
      <sheetName val="CC60"/>
      <sheetName val="DD-1 A"/>
      <sheetName val="DD-1 B"/>
      <sheetName val="DD-1 C"/>
      <sheetName val="DD-1 D"/>
      <sheetName val="DD-1 E"/>
      <sheetName val="Memo_Parecer"/>
      <sheetName val="Ajustes Saldos"/>
      <sheetName val="COMPROT"/>
      <sheetName val="Processos"/>
      <sheetName val="Certidão"/>
      <sheetName val="Balancete 31-12-2007"/>
      <sheetName val="Selic"/>
      <sheetName val="P0022_CPMF"/>
      <sheetName val="CII01_-_CII02_Total_Integral"/>
      <sheetName val="serviços+terc"/>
      <sheetName val="Programação"/>
      <sheetName val="Programação (2)"/>
      <sheetName val="AA1.1 (1)"/>
      <sheetName val="AA1.1 (3)"/>
      <sheetName val="AA1.1 (2)"/>
      <sheetName val="AA1.1 (4)"/>
      <sheetName val="Forn. Intern 31"/>
      <sheetName val="Compte d'Exploitation"/>
      <sheetName val="Indirect"/>
      <sheetName val="TITRE"/>
      <sheetName val="SOMMAIRE"/>
      <sheetName val="1.1 Bis"/>
      <sheetName val="1.1 Bis Graph"/>
      <sheetName val="2.1_(01)"/>
      <sheetName val="2.1_(02)"/>
      <sheetName val="2.1_(03)"/>
      <sheetName val="2.2 BIS"/>
      <sheetName val="2.2 Bis Graph"/>
      <sheetName val="3.1.1"/>
      <sheetName val="3.2.1 Bis"/>
      <sheetName val="3.2.1.1"/>
      <sheetName val="3.2.2.Bis"/>
      <sheetName val="3.3"/>
      <sheetName val="3.4"/>
      <sheetName val="3.4 Bis"/>
      <sheetName val="3.5"/>
      <sheetName val="3.6"/>
      <sheetName val="3.7"/>
      <sheetName val="Annexe 1"/>
      <sheetName val="Annexe 2"/>
      <sheetName val="Outillage"/>
      <sheetName val="BASE CÁLCULO PIS "/>
      <sheetName val="CRÉDITOS PIS  "/>
      <sheetName val="BASE CÁLCULO COFINS "/>
      <sheetName val="CRÉDITOS COFINS  "/>
      <sheetName val="OUTRAS RECEITAS"/>
      <sheetName val="CAIXA DOLAR"/>
      <sheetName val="REAL"/>
      <sheetName val="UNIBANCO"/>
      <sheetName val="CONTAS A RECEBER CONTABIL"/>
      <sheetName val="DUPL. A RECEBER "/>
      <sheetName val="APLIC. UNIBANCO"/>
      <sheetName val="Diferença"/>
      <sheetName val="DUPLICATAS A RECEBER"/>
      <sheetName val="DUPLICATAS RECEBER"/>
      <sheetName val="OUTRAS C.RECEBER"/>
      <sheetName val="PDD"/>
      <sheetName val="Contabil"/>
      <sheetName val="ADTO. VIAGEM"/>
      <sheetName val="ADTO. VIAGEM - CARLOS SAMASSA"/>
      <sheetName val="ADTO. VIAGEM - MARCOS VALERIO"/>
      <sheetName val="ADTO. VIAGEM - EDUARDO FREITAS"/>
      <sheetName val="ADTO. VIAGEM - CINTIA CASELLA"/>
      <sheetName val="ADTO. VIAGEM - EMMANUEL OLIVEIR"/>
      <sheetName val="ADTO. VIAGEM - CARLOS FERREIRA"/>
      <sheetName val="ADTO. VIAGEM - FABIO ARRUDA"/>
      <sheetName val="ADTO VIAGEM CESAR GAZZOTTI"/>
      <sheetName val="ADTO VIAGEM VICTOR HUGO"/>
      <sheetName val="DANIELA LOPES LAUX"/>
      <sheetName val="EDSON PIMENTEL"/>
      <sheetName val="LEONARDO MENDES"/>
      <sheetName val="ADTO VIAGEM RAFAEL BAISEREDO"/>
      <sheetName val="ADTO VIAGEM FABIANO MAISTRELO"/>
      <sheetName val="ADTO VIAGEM FRANCISCO ALMEIDA"/>
      <sheetName val="RENATO JEROLA"/>
      <sheetName val="HELIO RODRIGUES"/>
      <sheetName val="CELSO BARBOSA DE OLIVEIRA"/>
      <sheetName val="JUCIMARA CARMONA PEREIRA"/>
      <sheetName val="HERBERT L. SILVA"/>
      <sheetName val="JULIO C. FAVERO"/>
      <sheetName val="LEANDRO PILATI"/>
      <sheetName val="RAJAT KAPOOR"/>
      <sheetName val="RODRIGO ESTACIO"/>
      <sheetName val="OUTRAS DESP.A REEMBOLSAR"/>
      <sheetName val="ADTO. SALÁRIO"/>
      <sheetName val="ADTO.  FÉRIAS"/>
      <sheetName val="ADTO. 13. SALÁRIO"/>
      <sheetName val="ADTO 13ºSALARIO"/>
      <sheetName val="EMPRESTIMO FUNCIONÁRIO"/>
      <sheetName val="ADTO IMOBILIZADO"/>
      <sheetName val="ADTO FORNECEDOR"/>
      <sheetName val="ADTO DE IMPORTAÇÃO"/>
      <sheetName val="IRRF APLIC"/>
      <sheetName val="PROV. OBSOLECENCIA"/>
      <sheetName val="DESP. ANT. ALUGUEL"/>
      <sheetName val="RATEIO DE SEGUROS "/>
      <sheetName val="IMP. CONS - 121110006"/>
      <sheetName val="GARANTIA"/>
      <sheetName val="DESPESAS JUDICIAIS"/>
      <sheetName val="IMOBILIZADO MOEDA 4"/>
      <sheetName val="FORNECEDORES INTERCOMPANY"/>
      <sheetName val="EMPRESTIMO"/>
      <sheetName val="Empréstimos - Real"/>
      <sheetName val="EMPRESTIMOS INTERCOMPANY"/>
      <sheetName val="ctas pagar fin"/>
      <sheetName val="CONTAS A PAGAR DVS"/>
      <sheetName val="PROVISOES DIVERSAS"/>
      <sheetName val="ADTO DE CLIENTES"/>
      <sheetName val="CSLL A REC"/>
      <sheetName val="ICMS"/>
      <sheetName val="PIS"/>
      <sheetName val="ICMS (2)"/>
      <sheetName val="COFINS"/>
      <sheetName val="ISS"/>
      <sheetName val="IPTU A REC"/>
      <sheetName val="IR SALARIO"/>
      <sheetName val="IRRF SVS"/>
      <sheetName val="CONTR.SINDICAL"/>
      <sheetName val="COFINS SERVICOS"/>
      <sheetName val="CSLL SERVICOS"/>
      <sheetName val="PIS SERVICOS"/>
      <sheetName val="ICMS S.ENTRADAS"/>
      <sheetName val="ICMS S.SAIDA"/>
      <sheetName val="PIS S.ENTRADAS"/>
      <sheetName val="COFINS S.ENTRADAS"/>
      <sheetName val="SALARIOS"/>
      <sheetName val="PROV FÉRIAS"/>
      <sheetName val="PROV 13 SALARIO"/>
      <sheetName val="INSS"/>
      <sheetName val="FGTS"/>
      <sheetName val="ENCARGOS FERIAS-13 SALARIO"/>
      <sheetName val="CAPITAL SOCIAL ESTRANG."/>
      <sheetName val="CAPITAL A INTEGR ESTRANG"/>
      <sheetName val="Requisitos"/>
      <sheetName val="Habilitação"/>
      <sheetName val="Posição na Estrutura"/>
      <sheetName val="Indiomas"/>
      <sheetName val="Relacionamento"/>
      <sheetName val="Julgamento"/>
      <sheetName val="Conciliação do Imposto Cons"/>
      <sheetName val="PACKAGE "/>
      <sheetName val="Conciliação do Imposto"/>
      <sheetName val="Conciliação do Imposto COIN"/>
      <sheetName val="LR COIN 2004"/>
      <sheetName val="LR COSR 2004"/>
      <sheetName val="LR TCHB 2004"/>
      <sheetName val="LR COML 2004"/>
      <sheetName val="Conciliação do Imposto COSR"/>
      <sheetName val="RESUMO COIN"/>
      <sheetName val="Receita Bruta COSR"/>
      <sheetName val="Receita Bruta COIN"/>
      <sheetName val="Composição Analítica-COSR"/>
      <sheetName val="COSR-NOV-2004"/>
      <sheetName val="CONSOLIDADO GER"/>
      <sheetName val="NEG.COEQ GER"/>
      <sheetName val="NEG.COPI GER"/>
      <sheetName val="Composição Analítica COIN"/>
      <sheetName val="APF-INDUSTRIAL_2004"/>
      <sheetName val="BAL-COIN"/>
      <sheetName val="Conciliação do Imposto Mensal"/>
      <sheetName val="DOCUMENTO FI"/>
      <sheetName val="PT-VI-3"/>
      <sheetName val="04_12_05"/>
      <sheetName val="blablp"/>
      <sheetName val="ff3"/>
      <sheetName val="ff4"/>
      <sheetName val="ff5"/>
      <sheetName val="ff6"/>
      <sheetName val="ff7"/>
      <sheetName val="ff8"/>
      <sheetName val="ff9"/>
      <sheetName val="ff9 (DIPJ)"/>
      <sheetName val="ff12"/>
      <sheetName val="ff13"/>
      <sheetName val="ff15"/>
      <sheetName val="ff16"/>
      <sheetName val="ff17"/>
      <sheetName val="ff18"/>
      <sheetName val="ff19"/>
      <sheetName val="ff20"/>
      <sheetName val="ff22"/>
      <sheetName val="ff23"/>
      <sheetName val="Ato. Salários a Empregados"/>
      <sheetName val="Ato. 13 Salario a Empregados."/>
      <sheetName val="Ato. Férias a Empregados"/>
      <sheetName val="Adto. a Fornecedor"/>
      <sheetName val="Cheques Pré"/>
      <sheetName val="Cheques Devolvidos"/>
      <sheetName val="Redecard  SETEMBRO"/>
      <sheetName val="VISANET SETEMBRO"/>
      <sheetName val="Plan 1"/>
      <sheetName val="Plan 2"/>
      <sheetName val="OK - Bradesco 475-8 "/>
      <sheetName val="Banco Real 8700173-1"/>
      <sheetName val="Bradesco 476-6"/>
      <sheetName val="Banco Banespa 13002335-6"/>
      <sheetName val="OK - Banco Banespa 13000208-9"/>
      <sheetName val="N. Caixa N. Banco 0400075-3"/>
      <sheetName val="Banco do Brasil 15000-2"/>
      <sheetName val="Banco Itaú Conta 00600-6"/>
      <sheetName val="Caixa Economica Federal 358-2"/>
      <sheetName val="Itaú 12286-0"/>
      <sheetName val="Gerencial_Ajustado"/>
      <sheetName val="Exall - BT'"/>
      <sheetName val="ff4_1"/>
      <sheetName val="ff7_1"/>
      <sheetName val="ff7_2"/>
      <sheetName val="ff9 (2)"/>
      <sheetName val="ff10"/>
      <sheetName val="ff11"/>
      <sheetName val="ff14"/>
      <sheetName val="RSA 04 07_2006"/>
      <sheetName val="RSA 04 12_2005 novo"/>
      <sheetName val="1.2 Balance sheet"/>
      <sheetName val="5.6 Income report(2005)"/>
      <sheetName val="5.6.1 Income report (2004)"/>
      <sheetName val="2.2 Cash report"/>
      <sheetName val="Cash report forecast"/>
      <sheetName val="Inputs - Básicos"/>
      <sheetName val="Mensal"/>
      <sheetName val="Premissas Macro"/>
      <sheetName val="CRDORGR"/>
      <sheetName val="EMPORGR"/>
      <sheetName val="Gastos_Org_Reg"/>
      <sheetName val="Empleo_Org_Reg"/>
      <sheetName val="Selección"/>
      <sheetName val="Inputs vista"/>
      <sheetName val="CCRR CdG"/>
      <sheetName val="Capex CdG"/>
      <sheetName val="Operativos"/>
      <sheetName val="FCF"/>
      <sheetName val="Mercado"/>
      <sheetName val="Visión Cliente"/>
      <sheetName val="Cta Márgenes"/>
      <sheetName val="Capex Capas"/>
      <sheetName val="KPIs"/>
      <sheetName val="essbase"/>
      <sheetName val="Incrementales_Agresivo"/>
      <sheetName val="Residencial"/>
      <sheetName val="Negocios"/>
      <sheetName val="Empresas"/>
      <sheetName val="Calculos modelo RED"/>
      <sheetName val="Operadores"/>
      <sheetName val="graf_comp"/>
      <sheetName val="Comparativo TEM"/>
      <sheetName val="Pres comparativo"/>
      <sheetName val="Pres_Esc_Base_segmentos"/>
      <sheetName val="MULTGLOBO"/>
      <sheetName val="ATUAL"/>
      <sheetName val="ACCOR"/>
      <sheetName val="MULTBR"/>
      <sheetName val="MULTB1"/>
      <sheetName val="multbanco"/>
      <sheetName val="4RODAS"/>
      <sheetName val="ESTADAO"/>
      <sheetName val="varig"/>
      <sheetName val="uniseg"/>
      <sheetName val="MULTGLOBO (2)"/>
      <sheetName val="b.antigaglobo"/>
      <sheetName val="todosbandeira"/>
      <sheetName val="EAP"/>
      <sheetName val="ANEXO IIA"/>
      <sheetName val="ANEXO IIB"/>
      <sheetName val="EAP (Avanço Fisico-semanal)"/>
      <sheetName val="CURVA MMR (MENSAL)"/>
      <sheetName val="CURVA FISICA (SEMANAL)"/>
      <sheetName val="ESCOPO- trunk line"/>
      <sheetName val="Modelo Curva S"/>
      <sheetName val="Analise Crit de Forn de Tubos"/>
      <sheetName val="Escopo dos Braços"/>
      <sheetName val="Ativ chuva para cronograma"/>
      <sheetName val="Planejamento"/>
      <sheetName val="PreReação"/>
      <sheetName val="PosReação"/>
      <sheetName val="Prioridade"/>
      <sheetName val="Resumo de Custos"/>
      <sheetName val="B M Pl04"/>
      <sheetName val="B M Pl03"/>
      <sheetName val="B M Pl02"/>
      <sheetName val="B M Pl01"/>
      <sheetName val="S. L. V.04"/>
      <sheetName val="S. L. V.03"/>
      <sheetName val="S. L. V.02"/>
      <sheetName val="S.L.V.01-2"/>
      <sheetName val="Paviment pl03-2"/>
      <sheetName val="Carta à C. E. F."/>
      <sheetName val="Listas"/>
      <sheetName val="Códigos"/>
      <sheetName val="MOBIL-CANT-MANUNT-DESM"/>
      <sheetName val="PQP(1)"/>
      <sheetName val="PQP (2)"/>
      <sheetName val="PQP (3)"/>
      <sheetName val="PQP (4)"/>
      <sheetName val="PQP (5)"/>
      <sheetName val="06-220-TRANS CV3"/>
      <sheetName val="PQP (7)"/>
      <sheetName val="PQP (8)"/>
      <sheetName val="PQP (9)"/>
      <sheetName val="10-260-SILO MIN"/>
      <sheetName val="PQP (11)"/>
      <sheetName val="12-330-MOA BASE"/>
      <sheetName val="PQP (13)"/>
      <sheetName val="PQP (14)"/>
      <sheetName val="PQP (15)"/>
      <sheetName val="PQP (16)"/>
      <sheetName val="PQP (17)"/>
      <sheetName val="PQP (18)"/>
      <sheetName val="PQP (19)"/>
      <sheetName val="PQP (20)"/>
      <sheetName val="PQP (21)"/>
      <sheetName val="PQP (22)"/>
      <sheetName val="PQP (23)"/>
      <sheetName val="PQP (24)"/>
      <sheetName val="PQP (25)"/>
      <sheetName val="PQP (26)"/>
      <sheetName val="PQP (27)"/>
      <sheetName val="PQP (28)"/>
      <sheetName val="PQP (29)"/>
      <sheetName val="PQP (30)"/>
      <sheetName val="PQP (31)"/>
      <sheetName val="PQP (32)"/>
      <sheetName val="PQP (33)"/>
      <sheetName val="PQP (34)"/>
      <sheetName val="PQP (35)"/>
      <sheetName val="PQP (36)"/>
      <sheetName val="39-612-SUB PLA"/>
      <sheetName val="40-613-SUBS LIX"/>
      <sheetName val="PQP (41)"/>
      <sheetName val="PQP (42)"/>
      <sheetName val="43-614-SUBS REJ"/>
      <sheetName val="44-614-SUBS  BOM"/>
      <sheetName val="45-614-SUBS CAP"/>
      <sheetName val="PQP (46)"/>
      <sheetName val="PQP (47)"/>
      <sheetName val="PQP (48)"/>
      <sheetName val="PQP (49)"/>
      <sheetName val="PQP (50)"/>
      <sheetName val="PQP (51)"/>
      <sheetName val="R$ Unit Produção (2)"/>
      <sheetName val="CRON. FISICO"/>
      <sheetName val="C.F.F "/>
      <sheetName val="Preço Unitário-MO"/>
      <sheetName val="Preço Unit. veículos e equip."/>
      <sheetName val="Adm local"/>
      <sheetName val="Mobilização-desmobiliz"/>
      <sheetName val="Manutenção do canteiro"/>
      <sheetName val="Encargos "/>
      <sheetName val="EPI's"/>
      <sheetName val="Desp Indir MO"/>
      <sheetName val="R$ Unit Serviço"/>
      <sheetName val="R$ Unit Produção"/>
      <sheetName val="histograma MO"/>
      <sheetName val="histograma Equipam"/>
      <sheetName val="B_M_Pl04"/>
      <sheetName val="B_M_Pl03"/>
      <sheetName val="B_M_Pl02"/>
      <sheetName val="B_M_Pl01"/>
      <sheetName val="S__L__V_04"/>
      <sheetName val="S__L__V_03"/>
      <sheetName val="S__L__V_02"/>
      <sheetName val="S_L_V_01-2"/>
      <sheetName val="Paviment_pl03-2"/>
      <sheetName val="Carta_à_C__E__F_"/>
      <sheetName val="Boletim_de_Medição"/>
      <sheetName val="Boletim de Medição.xls"/>
      <sheetName val="tutorial"/>
      <sheetName val="logomarca"/>
      <sheetName val="curvaABC"/>
      <sheetName val="plan orc"/>
      <sheetName val="Radier"/>
      <sheetName val="sapatas"/>
      <sheetName val="Viga Baldrame"/>
      <sheetName val="mat asfalt"/>
      <sheetName val="BDIS"/>
      <sheetName val="BDI-TCU"/>
      <sheetName val="BDIE"/>
      <sheetName val="fornec"/>
      <sheetName val="Analitica Sinapi"/>
      <sheetName val="INCC"/>
      <sheetName val="CONS_CORR"/>
      <sheetName val="eq"/>
      <sheetName val="mo"/>
      <sheetName val="comp_completa"/>
      <sheetName val="Alimentação"/>
      <sheetName val="Painel de controle"/>
      <sheetName val="equipa"/>
      <sheetName val="Insu"/>
      <sheetName val="FichaPadrao"/>
      <sheetName val="ParametrosGerais"/>
      <sheetName val="TabelaDivulgacao"/>
      <sheetName val="RelacionamentoAlpha"/>
      <sheetName val="Cronograma de desembolso"/>
      <sheetName val="COMP 01_Ruas até 350m"/>
      <sheetName val="COMP 02_R 350-1000m"/>
      <sheetName val="Pav e Contenção até 350m"/>
      <sheetName val="Pav e  Cont 350-700m"/>
      <sheetName val="Pav e Cont 700-1000m"/>
      <sheetName val="Pav e Cont MAIOR-1000m "/>
      <sheetName val="Escadaria 250m"/>
      <sheetName val="Esg-Abst Pequeno"/>
      <sheetName val="Esg-Abst Médio "/>
      <sheetName val="Esg-Abst Grande  "/>
      <sheetName val="Pontes e.ou Passagens 30m"/>
      <sheetName val="Desapropriação"/>
      <sheetName val="Setor maior 4.000m²"/>
      <sheetName val="Setor de 2.000 até 4.000m²"/>
      <sheetName val="Setor até 2.000m²"/>
      <sheetName val="MEM CAL INFRA E URBANIZAÇÃO"/>
      <sheetName val="VALOR MO DNIT"/>
      <sheetName val="Composições DNIT"/>
      <sheetName val="Composições SINA.COT"/>
      <sheetName val="PROJETO DE RUAS (2)"/>
      <sheetName val="COMP AUX"/>
      <sheetName val="Cotação mat gráf"/>
      <sheetName val="PLANILHA UNIFICADA"/>
      <sheetName val="LICON"/>
      <sheetName val="Dados da Obra"/>
      <sheetName val="Abc Insumos"/>
      <sheetName val="EPI"/>
      <sheetName val="Mobilização de Pessoal"/>
      <sheetName val="Baixadas"/>
      <sheetName val="Mobiliário"/>
      <sheetName val="Construções"/>
      <sheetName val="Perequidireto"/>
      <sheetName val="Diversos-Caixa"/>
      <sheetName val="Subempreiteiros"/>
      <sheetName val="Organograma da Obra"/>
      <sheetName val="CroPermMO"/>
      <sheetName val="CroPermEQ"/>
      <sheetName val="Custo Indireto"/>
      <sheetName val="PISTA FS4"/>
      <sheetName val="PISTA RBAM"/>
      <sheetName val="PGQ OUTUBRO - 13a MP"/>
      <sheetName val="PGQ%20OUTUBRO%20-%2013a%20MP"/>
      <sheetName val="1 _DOMICILIAR"/>
      <sheetName val="A Empresa"/>
      <sheetName val="Margem"/>
      <sheetName val="Desp"/>
      <sheetName val="Não Oper-Soc"/>
      <sheetName val="Cálculos"/>
      <sheetName val="Mut"/>
      <sheetName val="FL CX Dir"/>
      <sheetName val="FL CX Ind"/>
      <sheetName val="NCG"/>
      <sheetName val="Simulações"/>
      <sheetName val="Valor"/>
      <sheetName val="Notas"/>
      <sheetName val="REL_ACO"/>
      <sheetName val="MPO"/>
      <sheetName val="Gerencial - DRE e Caixa"/>
      <sheetName val="Outros Indicadores"/>
      <sheetName val="8"/>
      <sheetName val="9"/>
      <sheetName val="11.1"/>
      <sheetName val="12.A"/>
      <sheetName val="12.B"/>
      <sheetName val="12.0"/>
      <sheetName val="12.1 "/>
      <sheetName val="12.1.1"/>
      <sheetName val="12.2 "/>
      <sheetName val="12.3"/>
      <sheetName val="12.4"/>
      <sheetName val="12.5"/>
      <sheetName val="12.8"/>
      <sheetName val="12.10"/>
      <sheetName val="12.11A"/>
      <sheetName val="22.1"/>
      <sheetName val="29.0"/>
      <sheetName val="29.1"/>
      <sheetName val="29.1.1"/>
      <sheetName val="29.2"/>
      <sheetName val="29.3"/>
      <sheetName val="29.4"/>
      <sheetName val="29.5"/>
      <sheetName val="29.6"/>
      <sheetName val="32.1"/>
      <sheetName val="41.1"/>
      <sheetName val="43.1"/>
      <sheetName val="45.1"/>
      <sheetName val="55.0"/>
      <sheetName val="55.1"/>
      <sheetName val="57.1"/>
      <sheetName val="57.2"/>
      <sheetName val="57.3"/>
      <sheetName val="57.4"/>
      <sheetName val="57.5"/>
      <sheetName val="61.1"/>
      <sheetName val="61.2"/>
      <sheetName val="61.3"/>
      <sheetName val="63.1"/>
      <sheetName val="64-NOVO"/>
      <sheetName val="67-NOVO"/>
      <sheetName val="67.1"/>
      <sheetName val="67.2"/>
      <sheetName val="9antes"/>
      <sheetName val="12.1"/>
      <sheetName val="12.2"/>
      <sheetName val="12.6"/>
      <sheetName val="12.7"/>
      <sheetName val="12.9"/>
      <sheetName val="12.11"/>
      <sheetName val="12.10.1"/>
      <sheetName val="12.12"/>
      <sheetName val="12.13"/>
      <sheetName val="12.14"/>
      <sheetName val="12.15"/>
      <sheetName val="backup 16"/>
      <sheetName val="22.1 rasc"/>
      <sheetName val="60.1"/>
      <sheetName val="60.2"/>
      <sheetName val="A4"/>
      <sheetName val="Balancete25.03.2010"/>
      <sheetName val="Datas"/>
      <sheetName val="Balanço"/>
      <sheetName val="8.1"/>
      <sheetName val="12.C"/>
      <sheetName val="12.D"/>
      <sheetName val="14.1"/>
      <sheetName val="33.1"/>
      <sheetName val="54.1"/>
      <sheetName val="54.1.1"/>
      <sheetName val="54.2"/>
      <sheetName val="55.2"/>
      <sheetName val="57.0"/>
      <sheetName val="57.6"/>
      <sheetName val="57.7"/>
      <sheetName val="58.1"/>
      <sheetName val="59.1"/>
      <sheetName val="61.0"/>
      <sheetName val="XX"/>
      <sheetName val="3-ok"/>
      <sheetName val="4-ok"/>
      <sheetName val="5-ok"/>
      <sheetName val="7-ok"/>
      <sheetName val="8-ok"/>
      <sheetName val="9-ok"/>
      <sheetName val="10-Alterar"/>
      <sheetName val="11-ok"/>
      <sheetName val="11.1-ok"/>
      <sheetName val="12.A-ok"/>
      <sheetName val="12.B-ok"/>
      <sheetName val="12.0-ok"/>
      <sheetName val="12.1-ok"/>
      <sheetName val="12.2-ok"/>
      <sheetName val="12.3-ok"/>
      <sheetName val="12.5-ok"/>
      <sheetName val="12.6-ok"/>
      <sheetName val="12.7-ok"/>
      <sheetName val="12.8-ok"/>
      <sheetName val="12.9-ok"/>
      <sheetName val="12.10-ok"/>
      <sheetName val="12.11-ok"/>
      <sheetName val="12.12-ok"/>
      <sheetName val="12.13-ok"/>
      <sheetName val="12.14-Alterar"/>
      <sheetName val="12.15-ok"/>
      <sheetName val="12.16-Alterar"/>
      <sheetName val="13-ok"/>
      <sheetName val="14-ok"/>
      <sheetName val="15-OK"/>
      <sheetName val="16-ok"/>
      <sheetName val="17-ok"/>
      <sheetName val="18-ok"/>
      <sheetName val="19-ok"/>
      <sheetName val="20-ok"/>
      <sheetName val="21-ok"/>
      <sheetName val="22-ok"/>
      <sheetName val="23-ok"/>
      <sheetName val="24-nao"/>
      <sheetName val="25-ok"/>
      <sheetName val="26-ok"/>
      <sheetName val="27-ok"/>
      <sheetName val="28-ok"/>
      <sheetName val="29-ok"/>
      <sheetName val="29.0-ok"/>
      <sheetName val="29.1-ok"/>
      <sheetName val="29.2-ok"/>
      <sheetName val="29.3-ok"/>
      <sheetName val="29.4-ok"/>
      <sheetName val="29.5-ok"/>
      <sheetName val="30-ok"/>
      <sheetName val="31-ok"/>
      <sheetName val="32-ok"/>
      <sheetName val="33-ok"/>
      <sheetName val="34-ok"/>
      <sheetName val="35-ok"/>
      <sheetName val="36-ok"/>
      <sheetName val="37-ok"/>
      <sheetName val="38-ok"/>
      <sheetName val="39-ok"/>
      <sheetName val="40-ok"/>
      <sheetName val="41-ok"/>
      <sheetName val="42-ok"/>
      <sheetName val="43-ok"/>
      <sheetName val="43.1- ok"/>
      <sheetName val="44-ok"/>
      <sheetName val="45-ok"/>
      <sheetName val="45.1-ok"/>
      <sheetName val="46-ok"/>
      <sheetName val="49-ok"/>
      <sheetName val="50-ok"/>
      <sheetName val="51-ok"/>
      <sheetName val="52-Alterar"/>
      <sheetName val="53-ok"/>
      <sheetName val="54-ok"/>
      <sheetName val="55-ok"/>
      <sheetName val="56-ok"/>
      <sheetName val="57-ok"/>
      <sheetName val="59-ok"/>
      <sheetName val="60-ok"/>
      <sheetName val="61-ok"/>
      <sheetName val="66-ok"/>
      <sheetName val="Tickmarks"/>
      <sheetName val="11_1"/>
      <sheetName val="12_A"/>
      <sheetName val="12_B"/>
      <sheetName val="12_0"/>
      <sheetName val="12_1"/>
      <sheetName val="12_1_1"/>
      <sheetName val="12_2"/>
      <sheetName val="12_3"/>
      <sheetName val="12_4"/>
      <sheetName val="12_5"/>
      <sheetName val="12_6"/>
      <sheetName val="12_7"/>
      <sheetName val="12_8"/>
      <sheetName val="12_9"/>
      <sheetName val="12_10"/>
      <sheetName val="12_11"/>
      <sheetName val="12_12"/>
      <sheetName val="12_13"/>
      <sheetName val="12_14"/>
      <sheetName val="12_15"/>
      <sheetName val="22_1"/>
      <sheetName val="29_0"/>
      <sheetName val="29_1"/>
      <sheetName val="29_2"/>
      <sheetName val="29_3"/>
      <sheetName val="29_4"/>
      <sheetName val="29_5"/>
      <sheetName val="32_1"/>
      <sheetName val="41_1"/>
      <sheetName val="43_1"/>
      <sheetName val="45_1"/>
      <sheetName val="55_0"/>
      <sheetName val="55_1"/>
      <sheetName val="57_1"/>
      <sheetName val="57_2"/>
      <sheetName val="57_3"/>
      <sheetName val="57_4"/>
      <sheetName val="57_5"/>
      <sheetName val="61 _2_"/>
      <sheetName val="11638"/>
      <sheetName val="RESUMO B"/>
      <sheetName val="Dados de Entrada"/>
      <sheetName val="Análise Financeira"/>
      <sheetName val="Rural-EBRÁS - T1"/>
      <sheetName val="Rural-EBRÁS - T2"/>
      <sheetName val="Rural-EBRÁS - T3"/>
      <sheetName val="RURAL-EBRÁS - T4"/>
      <sheetName val="RURAL-EBRÁS - T5"/>
      <sheetName val="RURAL-EBRÁS - T6"/>
      <sheetName val="RURAL-GovEstado-T1"/>
      <sheetName val="RURAL-GovEstado-T2"/>
      <sheetName val="RURAL-GovEstado-T3"/>
      <sheetName val="Cálculo O&amp;M"/>
      <sheetName val="IPCA"/>
      <sheetName val="PLPT Final"/>
      <sheetName val="BITR"/>
      <sheetName val="Análise Pis Cofins e Icms"/>
      <sheetName val="Cálculo PIS COFINS"/>
      <sheetName val="Abertura MPEnovo"/>
      <sheetName val="Custo de Energianovo"/>
      <sheetName val="BITR ABRIL 11"/>
      <sheetName val="Bal MPE"/>
      <sheetName val="RES_2011 COELBA"/>
      <sheetName val="CL CUSTO"/>
      <sheetName val="NOTAS_DRE"/>
      <sheetName val="Quadros Comentario"/>
      <sheetName val="DRE MPE"/>
      <sheetName val="Margem MPE"/>
      <sheetName val="Resultado Ajustado Orçamento"/>
      <sheetName val="04Balancete_Abril_10"/>
      <sheetName val="CONSUM FATURADOS"/>
      <sheetName val="VENDA ENERGIA MÊS"/>
      <sheetName val="VENDA ENERGIA ACUMULADO"/>
      <sheetName val="COMPRA_ENERGIA"/>
      <sheetName val="IMPOSTOS CORRENTE"/>
      <sheetName val="IMPOSTOS DIFERIDOS"/>
      <sheetName val="COMPARATIVO TARIFAS"/>
      <sheetName val="DadosIndicadores"/>
      <sheetName val="MPE_CELPE"/>
      <sheetName val="DRE_SAP"/>
      <sheetName val="VENDA_ENERGIA"/>
      <sheetName val="por empresa"/>
      <sheetName val="Carteiras por Fundo"/>
      <sheetName val="carteiras"/>
      <sheetName val="Ent. Reforma"/>
      <sheetName val="Quadro Resumo"/>
      <sheetName val="Andam."/>
      <sheetName val="Progr."/>
      <sheetName val="Selec."/>
      <sheetName val="Penden."/>
      <sheetName val="Concl."/>
      <sheetName val="Excluído"/>
      <sheetName val="MACRO1"/>
      <sheetName val="M1_Mapa"/>
      <sheetName val="CELPE-média-mensal-99-04"/>
      <sheetName val="CELPE"/>
      <sheetName val="VPA"/>
      <sheetName val="LPA"/>
      <sheetName val="Lead"/>
      <sheetName val="Baixa Renda"/>
      <sheetName val="Links"/>
      <sheetName val="XREF"/>
      <sheetName val="Encargos debêntures "/>
      <sheetName val="Apuração 2009"/>
      <sheetName val="Apuração 2010"/>
      <sheetName val="Apuração 2011"/>
      <sheetName val="Excesso CELPOS"/>
      <sheetName val="PAT 2011"/>
      <sheetName val="Variação Cambial"/>
      <sheetName val="Intertemporais PIS e COFINS"/>
      <sheetName val="Intertemporais IRPJ e CSLL"/>
      <sheetName val="Intertemporais RTT"/>
      <sheetName val="Contab Inter RTT 2011"/>
      <sheetName val="Contab Inter RTT 2009 PL"/>
      <sheetName val="Contab Intert PIS e COFINS"/>
      <sheetName val="Contab Intert IRPJ e CSLL"/>
      <sheetName val="Contab IRPJ e CSLL"/>
      <sheetName val="Contab L. Exploração"/>
      <sheetName val="Análise Intert PIS e COFINS CP"/>
      <sheetName val="Análise Intert PIS COFINS LP"/>
      <sheetName val="Análise Intert IRPJ e CSLL CP"/>
      <sheetName val="Análise Intert IRPJ e CSLL CP-P"/>
      <sheetName val="Análise Intert IRPJ e CSLL LP"/>
      <sheetName val="Análise Intert IRPJ e CSLL LP-P"/>
      <sheetName val="Análise Incorrido"/>
      <sheetName val="Análise Prejuízo"/>
      <sheetName val="Análise Estimado"/>
      <sheetName val="Análise Incorrido (710)"/>
      <sheetName val="Análise Diferido (710)"/>
      <sheetName val="Análise Diferido RTT - CS (710)"/>
      <sheetName val="Análise Diferido RTT - CR (710)"/>
      <sheetName val="Análise Diferido RTT - CS PL"/>
      <sheetName val="Análise Diferido RTT - CS"/>
      <sheetName val="Análise Diferido RTT - CR"/>
      <sheetName val="SALDO ANÁLISES"/>
      <sheetName val="Contabilização Fiscal"/>
      <sheetName val="Contabilização CS"/>
      <sheetName val="Contabilização CR"/>
      <sheetName val="Log de alteração"/>
      <sheetName val="Adições"/>
      <sheetName val="Baixas"/>
      <sheetName val="Provisão de Juros"/>
      <sheetName val="PAS-Juros-R$"/>
      <sheetName val="PAS-Juros-US"/>
      <sheetName val="Mapa 31.08.02"/>
      <sheetName val="Debêntures"/>
      <sheetName val="PAS Variação"/>
      <sheetName val="Juros"/>
      <sheetName val="PAS Juros"/>
      <sheetName val="Taxas"/>
      <sheetName val="BP"/>
      <sheetName val="BP_WP"/>
      <sheetName val="RBPS_0315_V2"/>
      <sheetName val="BP ANÁLISE"/>
      <sheetName val="DRE_WP"/>
      <sheetName val="DRE ANÁLISE"/>
      <sheetName val="DRE_WP (2014)"/>
      <sheetName val="DRE (2014)"/>
      <sheetName val="RBPS"/>
      <sheetName val="GRP1"/>
      <sheetName val="CONTABILIDADE"/>
      <sheetName val="CSV_BPC"/>
      <sheetName val="RBPS_0316"/>
      <sheetName val="COELBA_2016 MWh"/>
      <sheetName val="COELBA MCP_2016-R$"/>
      <sheetName val="RESUMO COELBA"/>
      <sheetName val="Análise REALxPROV_JAN"/>
      <sheetName val="Análise REALxPROV_JAN_EXP"/>
      <sheetName val="Análise REALxPROV_FEV"/>
      <sheetName val="Análise REALxPROV_FEV_EXP"/>
      <sheetName val="Análise REALxPROV_ABR"/>
      <sheetName val="Análise REALxPROV_MAI"/>
      <sheetName val="Análise REALxPROV_JUN"/>
      <sheetName val="CONTABILIZAÇÕES"/>
      <sheetName val="Análise REALxPROV_MAR"/>
      <sheetName val="Descritivo SUM001.3Acronimos"/>
      <sheetName val="Manual"/>
      <sheetName val="Tarifários"/>
      <sheetName val="Fator X_Antiga"/>
      <sheetName val="Fator X"/>
      <sheetName val="REL_ACO_Neoenergia"/>
      <sheetName val="Impairment"/>
      <sheetName val="DRE - Distribuidoras"/>
      <sheetName val="DRE CELPE"/>
      <sheetName val="DRE COELBA"/>
      <sheetName val="DRE COSERN"/>
      <sheetName val="BAND TARIFARIAS"/>
      <sheetName val="Versão_Resumida (Cosern)"/>
      <sheetName val="Versão_Resumida"/>
      <sheetName val="Versão Atual 10"/>
      <sheetName val="Graf v10"/>
      <sheetName val="DRE (2)"/>
      <sheetName val="Resultados"/>
      <sheetName val="Receita líquida e consumo"/>
      <sheetName val="Custos e despesas gerenciéveis"/>
      <sheetName val="Custos e despesas ñ ger"/>
      <sheetName val="Contencioso"/>
      <sheetName val="Resultado Financeiro"/>
      <sheetName val="Balanço Patrimonial"/>
      <sheetName val="Ativos e Passivos Financeiros S"/>
      <sheetName val="Ativos e Passivos Financ_atual"/>
      <sheetName val="Dívida Bruta"/>
      <sheetName val="Dívida Líquida"/>
      <sheetName val="Aging Contas a receber"/>
      <sheetName val="Indicadores Gerenciais"/>
      <sheetName val="Serv. terceiros"/>
      <sheetName val="Contas serv. terc."/>
      <sheetName val="14 _OK"/>
      <sheetName val="14.1_OK"/>
      <sheetName val="15_OK"/>
      <sheetName val="16_OK"/>
      <sheetName val="18 "/>
      <sheetName val="PUBLICAÇÃO 4º ITR"/>
      <sheetName val="BALANÇO 3º ITR"/>
      <sheetName val="PUBLICAÇÃO 4ºITR"/>
      <sheetName val="RESULTADO_ACUMULADO"/>
      <sheetName val="RESULTADO_ACUMULADO 3ºITR"/>
      <sheetName val="PUBLICAÇÃO 3º"/>
      <sheetName val="DRE_ACUMULADO 2ºITR"/>
      <sheetName val="Contingência"/>
      <sheetName val="REL_ACO_Neo"/>
      <sheetName val="TR TESTE"/>
      <sheetName val="TR 30"/>
      <sheetName val="PTAX dia ant."/>
      <sheetName val="CDI"/>
      <sheetName val="SSD"/>
      <sheetName val="EURO"/>
      <sheetName val="IENE"/>
      <sheetName val="IGP-M"/>
      <sheetName val="DI over desde 86"/>
      <sheetName val="Const. Andam."/>
      <sheetName val="Saldo inicial"/>
      <sheetName val="Depreciação 31.12.01"/>
      <sheetName val="Sub-avaliação"/>
      <sheetName val="RESFINANCEIRO"/>
      <sheetName val="DADOS CONSOLIDADOS"/>
      <sheetName val="Porcentajes"/>
      <sheetName val="Tipos"/>
      <sheetName val="Cálculo dif. cambio"/>
      <sheetName val="benchmarking-DADOS"/>
      <sheetName val="RISCO x RETORNO(probabilidades)"/>
      <sheetName val="Plan2 (4)"/>
      <sheetName val="545_96_copia"/>
      <sheetName val="Plan1 (3)"/>
      <sheetName val="CAR1"/>
      <sheetName val="Plan21 (2)"/>
      <sheetName val="CAR1 (2)"/>
      <sheetName val="CAR2"/>
      <sheetName val="Plan1 (5)"/>
      <sheetName val="Plan1 (6)"/>
      <sheetName val="Plan1 (7)"/>
      <sheetName val="Plan5 "/>
      <sheetName val="Plan2 "/>
      <sheetName val="Plan2 (5)"/>
      <sheetName val="Plan2 (6)"/>
      <sheetName val="Plan2 (7)"/>
      <sheetName val="Plan2 (8)"/>
      <sheetName val="Plan2 (9)"/>
      <sheetName val="Plan2 (10)"/>
      <sheetName val="Plan2 (11)"/>
      <sheetName val="Plan2 (12)"/>
      <sheetName val="Plan2 (13)"/>
      <sheetName val="Plan2 (14)"/>
      <sheetName val="Plan2 (15)"/>
      <sheetName val="Plan2 (16)"/>
      <sheetName val="Plan2 (17)"/>
      <sheetName val="Plan2 (18)"/>
      <sheetName val="Plan2 (19)"/>
      <sheetName val="Plan2 (20)"/>
      <sheetName val="Plan2 (21)"/>
      <sheetName val="Plan2 (22)"/>
      <sheetName val="Plan2 (23)"/>
      <sheetName val="rbps 0716_V2"/>
      <sheetName val="RBPS v1"/>
      <sheetName val="AJUSTE BAL"/>
      <sheetName val="AJUSTE DRE"/>
      <sheetName val="NEOENERGIA PREJ FISCAL"/>
      <sheetName val="NEOENERGIA DIFERIDO"/>
      <sheetName val="Indicadores (2)"/>
      <sheetName val="Check-list Auditoria"/>
      <sheetName val="GeRoti"/>
      <sheetName val="RESUMO ER"/>
      <sheetName val="CODIGO-K"/>
      <sheetName val="TIP"/>
      <sheetName val="DADOS-CA"/>
      <sheetName val="DADOS-DIV"/>
      <sheetName val="pl atual"/>
      <sheetName val="Informe"/>
      <sheetName val="TermoPE"/>
      <sheetName val="ce"/>
      <sheetName val="premi96"/>
      <sheetName val="prebdg97"/>
      <sheetName val="mese"/>
      <sheetName val="pr_emessi"/>
      <sheetName val="premi_bdg_fcst"/>
      <sheetName val="comgest"/>
      <sheetName val="comgest_den"/>
      <sheetName val="PRE_COMP"/>
      <sheetName val="MENS_RPR"/>
      <sheetName val="n_cons"/>
      <sheetName val="Peso áreas e CPs"/>
      <sheetName val="E2.1-PCLD ANEEL 06-2006"/>
      <sheetName val="RIS_TECNICHE"/>
      <sheetName val="ANEEL"/>
      <sheetName val="PÇO"/>
      <sheetName val="SCG"/>
      <sheetName val="Infl"/>
      <sheetName val="Peso Liq."/>
      <sheetName val="Parameters"/>
      <sheetName val="E2_1_PCLD ANEEL 06_2006"/>
      <sheetName val="DISCOUNTS DDP"/>
      <sheetName val="NVision Detail"/>
      <sheetName val="Parcelamento_II_IPI"/>
      <sheetName val="Instituicoes2001_LP"/>
      <sheetName val="Sch9  Guarantees"/>
      <sheetName val="2004"/>
      <sheetName val="TABELLEN"/>
      <sheetName val="WORDTABLE"/>
      <sheetName val="P-CLOSED"/>
      <sheetName val="Tela"/>
      <sheetName val="Deckblatt"/>
      <sheetName val="DATA WP"/>
      <sheetName val="RESIDUAL"/>
      <sheetName val="vinc"/>
      <sheetName val="Period Week Lookup"/>
      <sheetName val="GERREAL"/>
      <sheetName val="Macro_2003"/>
      <sheetName val="PACU"/>
      <sheetName val="PH"/>
      <sheetName val="PHReex"/>
      <sheetName val="RAcu"/>
      <sheetName val="RH"/>
      <sheetName val="RRex"/>
      <sheetName val="MATERIAIS - BRG"/>
      <sheetName val="F5 - Saldo final Inventário"/>
      <sheetName val="ROs (12)"/>
      <sheetName val="ACT Input (2)"/>
      <sheetName val="CECO"/>
      <sheetName val="FORN"/>
      <sheetName val="INSSSTERCEIROS"/>
      <sheetName val="MOD 7 SIN"/>
      <sheetName val="P_Par"/>
      <sheetName val="P_Prt"/>
      <sheetName val="p&amp;l1298"/>
      <sheetName val="tar. media"/>
      <sheetName val="POCPAS"/>
      <sheetName val="INFO"/>
      <sheetName val="0201"/>
      <sheetName val="BASE_(2)"/>
      <sheetName val="Peso_áreas_e_CPs"/>
      <sheetName val="E2_1-PCLD_ANEEL_06-2006"/>
      <sheetName val="Peso_Liq_"/>
      <sheetName val="E2_1_PCLD_ANEEL_06_2006"/>
      <sheetName val="DATA_WP"/>
      <sheetName val="DISCOUNTS_DDP"/>
      <sheetName val="MATERIAIS_-_BRG"/>
      <sheetName val="F5_-_Saldo_final_Inventário"/>
      <sheetName val="Period_Week_Lookup"/>
      <sheetName val="NVision_Detail"/>
      <sheetName val="Sch9__Guarantees"/>
      <sheetName val="ROs_(12)"/>
      <sheetName val="ACT_Input_(2)"/>
      <sheetName val="CUSTO-0702"/>
      <sheetName val=" PAT"/>
      <sheetName val="p.5"/>
      <sheetName val="M2 - Analise MtM"/>
      <sheetName val="BASE_(2)1"/>
      <sheetName val="E2_1-PCLD_ANEEL_06-20061"/>
      <sheetName val="Peso_áreas_e_CPs1"/>
      <sheetName val="Peso_Liq_1"/>
      <sheetName val="E2_1_PCLD_ANEEL_06_20061"/>
      <sheetName val="DISCOUNTS_DDP1"/>
      <sheetName val="NVision_Detail1"/>
      <sheetName val="Period_Week_Lookup1"/>
      <sheetName val="Sch9__Guarantees1"/>
      <sheetName val="DATA_WP1"/>
      <sheetName val="MATERIAIS_-_BRG1"/>
      <sheetName val="F5_-_Saldo_final_Inventário1"/>
      <sheetName val="ROs_(12)1"/>
      <sheetName val="ACT_Input_(2)1"/>
      <sheetName val="MOD_7_SIN"/>
      <sheetName val="_PAT"/>
      <sheetName val="p_5"/>
      <sheetName val="M2_-_Analise_MtM"/>
      <sheetName val="tab1"/>
      <sheetName val="OUVE"/>
      <sheetName val="E 1.2 - Teste de VC"/>
      <sheetName val="FD 3 - Provisão OS  "/>
      <sheetName val="Control Sheet"/>
      <sheetName val="Res.Autor.Motivo"/>
      <sheetName val="Res.Devolv.Motivo"/>
      <sheetName val="den96"/>
      <sheetName val="Base Fiscal Cruzada"/>
      <sheetName val="WWINVQ297"/>
      <sheetName val="ce99"/>
      <sheetName val="DIVIN_ARAXA"/>
      <sheetName val="Start"/>
      <sheetName val="Tab.Translate"/>
      <sheetName val="ABRIL 2000"/>
      <sheetName val="Combo"/>
      <sheetName val="SERIES CDI E PTAX"/>
      <sheetName val="Bal032002"/>
      <sheetName val="Balanço de Abertura"/>
      <sheetName val="Parameter"/>
      <sheetName val="Lexikon"/>
      <sheetName val="MOD_7_SIN1"/>
      <sheetName val="tar__media"/>
      <sheetName val="Control_Sheet"/>
      <sheetName val="FD_3_-_Provisão_OS__"/>
      <sheetName val="Res_Autor_Motivo"/>
      <sheetName val="Res_Devolv_Motivo"/>
      <sheetName val="Base_Fiscal_Cruzada"/>
      <sheetName val="PRE0502"/>
      <sheetName val="BASE_(2)2"/>
      <sheetName val="Peso_áreas_e_CPs2"/>
      <sheetName val="E2_1-PCLD_ANEEL_06-20062"/>
      <sheetName val="Peso_Liq_2"/>
      <sheetName val="E2_1_PCLD_ANEEL_06_20062"/>
      <sheetName val="DISCOUNTS_DDP2"/>
      <sheetName val="Period_Week_Lookup2"/>
      <sheetName val="NVision_Detail2"/>
      <sheetName val="Sch9__Guarantees2"/>
      <sheetName val="DATA_WP2"/>
      <sheetName val="MATERIAIS_-_BRG2"/>
      <sheetName val="F5_-_Saldo_final_Inventário2"/>
      <sheetName val="ROs_(12)2"/>
      <sheetName val="ACT_Input_(2)2"/>
      <sheetName val="_PAT1"/>
      <sheetName val="p_51"/>
      <sheetName val="M2_-_Analise_MtM1"/>
      <sheetName val="tar__media1"/>
      <sheetName val="BASE_(2)3"/>
      <sheetName val="Peso_áreas_e_CPs3"/>
      <sheetName val="E2_1-PCLD_ANEEL_06-20063"/>
      <sheetName val="Peso_Liq_3"/>
      <sheetName val="E2_1_PCLD_ANEEL_06_20063"/>
      <sheetName val="DISCOUNTS_DDP3"/>
      <sheetName val="Period_Week_Lookup3"/>
      <sheetName val="NVision_Detail3"/>
      <sheetName val="Sch9__Guarantees3"/>
      <sheetName val="DATA_WP3"/>
      <sheetName val="MATERIAIS_-_BRG3"/>
      <sheetName val="F5_-_Saldo_final_Inventário3"/>
      <sheetName val="ROs_(12)3"/>
      <sheetName val="ACT_Input_(2)3"/>
      <sheetName val="MOD_7_SIN2"/>
      <sheetName val="_PAT2"/>
      <sheetName val="p_52"/>
      <sheetName val="M2_-_Analise_MtM2"/>
      <sheetName val="tar__media2"/>
      <sheetName val="Kontensalden"/>
      <sheetName val="INTELSAT"/>
      <sheetName val="PROTEUS"/>
      <sheetName val="3 B"/>
      <sheetName val="Aj. Sazon. N. Recor"/>
      <sheetName val="BASE_(2)4"/>
      <sheetName val="Peso_áreas_e_CPs4"/>
      <sheetName val="E2_1-PCLD_ANEEL_06-20064"/>
      <sheetName val="Peso_Liq_4"/>
      <sheetName val="DISCOUNTS_DDP4"/>
      <sheetName val="E2_1_PCLD_ANEEL_06_20064"/>
      <sheetName val="NVision_Detail4"/>
      <sheetName val="Sch9__Guarantees4"/>
      <sheetName val="Period_Week_Lookup4"/>
      <sheetName val="MOD_7_SIN3"/>
      <sheetName val="_PAT3"/>
      <sheetName val="p_53"/>
      <sheetName val="M2_-_Analise_MtM3"/>
      <sheetName val="DATA_WP4"/>
      <sheetName val="MATERIAIS_-_BRG4"/>
      <sheetName val="F5_-_Saldo_final_Inventário4"/>
      <sheetName val="ROs_(12)4"/>
      <sheetName val="ACT_Input_(2)4"/>
      <sheetName val="FD_3_-_Provisão_OS__1"/>
      <sheetName val="Control_Sheet1"/>
      <sheetName val="tar__media3"/>
      <sheetName val="Res_Autor_Motivo1"/>
      <sheetName val="Res_Devolv_Motivo1"/>
      <sheetName val="Base_Fiscal_Cruzada1"/>
      <sheetName val="E_1_2_-_Teste_de_VC"/>
      <sheetName val="Tab_Translate"/>
      <sheetName val="SERIES_CDI_E_PTAX"/>
      <sheetName val="ABRIL_2000"/>
      <sheetName val="fut_jurosanual"/>
      <sheetName val="fut_juros"/>
      <sheetName val="Swaps"/>
      <sheetName val="fut_dolar"/>
      <sheetName val="ñ faturado"/>
      <sheetName val="Spot"/>
      <sheetName val="Taxes"/>
      <sheetName val="Subtotal Dia"/>
      <sheetName val="ARACATI - CE"/>
      <sheetName val="PLANT MAINT -  OPER.COST"/>
      <sheetName val="CETIP"/>
      <sheetName val="PERMUTA "/>
      <sheetName val="OTHERS1"/>
      <sheetName val="OUT02.REPORT"/>
      <sheetName val="Art96.IV.RIPI"/>
      <sheetName val="Balanço_de_Abertura"/>
      <sheetName val="3_B"/>
      <sheetName val="Aj__Sazon__N__Recor"/>
      <sheetName val="BASE_(2)5"/>
      <sheetName val="E2_1-PCLD_ANEEL_06-20065"/>
      <sheetName val="Peso_áreas_e_CPs5"/>
      <sheetName val="Peso_Liq_5"/>
      <sheetName val="E2_1_PCLD_ANEEL_06_20065"/>
      <sheetName val="DISCOUNTS_DDP5"/>
      <sheetName val="NVision_Detail5"/>
      <sheetName val="Sch9__Guarantees5"/>
      <sheetName val="Period_Week_Lookup5"/>
      <sheetName val="DATA_WP5"/>
      <sheetName val="MATERIAIS_-_BRG5"/>
      <sheetName val="F5_-_Saldo_final_Inventário5"/>
      <sheetName val="ROs_(12)5"/>
      <sheetName val="MOD_7_SIN4"/>
      <sheetName val="ACT_Input_(2)5"/>
      <sheetName val="Control_Sheet2"/>
      <sheetName val="_PAT4"/>
      <sheetName val="p_54"/>
      <sheetName val="tar__media4"/>
      <sheetName val="M2_-_Analise_MtM4"/>
      <sheetName val="FD_3_-_Provisão_OS__2"/>
      <sheetName val="Res_Autor_Motivo2"/>
      <sheetName val="Res_Devolv_Motivo2"/>
      <sheetName val="Base_Fiscal_Cruzada2"/>
      <sheetName val="E_1_2_-_Teste_de_VC1"/>
      <sheetName val="Tab_Translate1"/>
      <sheetName val="ABRIL_20001"/>
      <sheetName val="SERIES_CDI_E_PTAX1"/>
      <sheetName val="ñ_faturado"/>
      <sheetName val="Subtotal_Dia"/>
      <sheetName val="ARACATI_-_CE"/>
      <sheetName val="Rec. Pillar (DRE Soc.)"/>
      <sheetName val="Emissão de Relatórios"/>
      <sheetName val="COMPPROD"/>
      <sheetName val="Premissas fixas"/>
      <sheetName val="Balanço_de_Abertura1"/>
      <sheetName val="Art96_IV_RIPI"/>
      <sheetName val="3_B1"/>
      <sheetName val="Aj__Sazon__N__Recor1"/>
      <sheetName val="PLANT_MAINT_-__OPER_COST"/>
      <sheetName val="PERMUTA_"/>
      <sheetName val="Sch15 Guarantees"/>
      <sheetName val="Patrimonial"/>
      <sheetName val="Rel.1"/>
      <sheetName val="Rel.2"/>
      <sheetName val="Rel.3"/>
      <sheetName val="Aux_1"/>
      <sheetName val="Aux_2"/>
      <sheetName val="Aux_3"/>
      <sheetName val="Aux_4"/>
      <sheetName val="Rel_3"/>
      <sheetName val="2º 3º pedidos"/>
      <sheetName val="Dados ISO 9001"/>
      <sheetName val="Dados Segurança"/>
      <sheetName val="Dados Faturamento"/>
      <sheetName val="Dados Clandestina"/>
      <sheetName val="Dados de relacionamento"/>
      <sheetName val="Dados Ouvidoria II"/>
      <sheetName val="Dados Perdas"/>
      <sheetName val="Dados Agencias"/>
      <sheetName val="Cálculo O&amp;M 2006"/>
      <sheetName val=" 2 O&amp;M com 2 segmentos Média"/>
      <sheetName val=" 2 O&amp;M com 2 segmentos Urbana"/>
      <sheetName val=" 2 O&amp;M com 2 segmentos RDP"/>
      <sheetName val=" 2 O&amp;M com 2 segmentos Rural"/>
      <sheetName val="Ativo da Cemig 31122002"/>
      <sheetName val="     "/>
      <sheetName val="1 Determinação da Curva de O&amp;Mm"/>
      <sheetName val="1 Determinação da Curva de O&amp;M"/>
      <sheetName val=" 2b O&amp;M com 2 segmentos de Reta"/>
      <sheetName val="5 Curva de O&amp;M cresc constante"/>
      <sheetName val=" 2 O&amp;M com 2 segmentos de reta"/>
      <sheetName val="O&amp;M rural anual 2004-2006"/>
      <sheetName val="O&amp;M rural mensal 2004-2006"/>
      <sheetName val="DOP 2004 atual 230704"/>
      <sheetName val="DOP 2004-2006 2003"/>
      <sheetName val="O&amp;M anual 2004-2006 Médio"/>
      <sheetName val="Cálculo O&amp;M 2004-2006"/>
      <sheetName val="O&amp;M Urbano anual 2004"/>
      <sheetName val="O&amp;M Urbano mensal 2004"/>
      <sheetName val="O&amp;M - Rede Urbana e Rural"/>
      <sheetName val="3 O&amp;M com 3 segmentos de reta"/>
      <sheetName val="FORMULÁRIO"/>
      <sheetName val="EVDRE_DATACACHE"/>
      <sheetName val="INICIO"/>
      <sheetName val="EV_##PARKEDGET##"/>
      <sheetName val="EV_##PARKEDCOM##"/>
      <sheetName val="EV_##PARKEDPROPS##"/>
      <sheetName val="VALIDACIONES"/>
      <sheetName val="1A"/>
      <sheetName val="3A"/>
      <sheetName val="4A"/>
      <sheetName val="6A"/>
      <sheetName val="8A"/>
      <sheetName val="12A"/>
      <sheetName val="Meta_Data"/>
      <sheetName val="Caixa e equivalente de caixa"/>
      <sheetName val="Aplicação"/>
      <sheetName val="Quadro aplicação"/>
      <sheetName val="Quadro aplicação v2"/>
      <sheetName val="Quadro taxas"/>
      <sheetName val="BP_DRE"/>
      <sheetName val="RES_MENSAL"/>
      <sheetName val="DIV_RECEBER"/>
      <sheetName val="DIV_PAGAR"/>
      <sheetName val="CONTAS_A_PAGAR"/>
      <sheetName val="EMPRÉST_COMISSÃO_ATIVO"/>
      <sheetName val="EMPRÉST_PASSIVO"/>
      <sheetName val="MOV_ÁGIO_DESÁGIO"/>
      <sheetName val="DMPL_R$"/>
      <sheetName val="DMPL_R$_MIL"/>
      <sheetName val="MOV_INVESTIMENTOS"/>
      <sheetName val="DESTINAÇÕES"/>
      <sheetName val="DE_PARA"/>
      <sheetName val="Ativos e Passivos Regulatórios"/>
      <sheetName val="CAM AMPLA 300905 compos 3mm"/>
      <sheetName val="cam em 031105"/>
      <sheetName val="cam em 311005"/>
      <sheetName val="AESMES"/>
      <sheetName val="AESMES (2)"/>
      <sheetName val="Botão 6"/>
      <sheetName val="Resumo RT"/>
      <sheetName val="TAP - SRT"/>
      <sheetName val="Title Page"/>
      <sheetName val="Curves"/>
      <sheetName val="GoSeven"/>
      <sheetName val="GoEight"/>
      <sheetName val="GrThree"/>
      <sheetName val="GrFour"/>
      <sheetName val="HOne"/>
      <sheetName val="HTwo"/>
      <sheetName val="JOne"/>
      <sheetName val="JTwo"/>
      <sheetName val="KOne"/>
      <sheetName val="MOne"/>
      <sheetName val="MTwo"/>
      <sheetName val="StartShut"/>
      <sheetName val="Inc. HR"/>
      <sheetName val="cscve"/>
      <sheetName val="PPA Tariff"/>
      <sheetName val="DEC FEC 02 BD"/>
      <sheetName val="PLAN MANUT"/>
      <sheetName val="Reforma Secundária"/>
      <sheetName val="DE PARA"/>
      <sheetName val="FLC.COMPL"/>
      <sheetName val="Lists"/>
      <sheetName val="Customer Lists"/>
      <sheetName val="RT RI"/>
      <sheetName val="Compra - MWh"/>
      <sheetName val="Campiche"/>
      <sheetName val="USS99"/>
      <sheetName val="Subsistemas Andres"/>
      <sheetName val="Ref. Materiales"/>
      <sheetName val="Subsistemas DPP"/>
      <sheetName val="Причины"/>
      <sheetName val="Demanda nova ou edição"/>
      <sheetName val="CA por Gerência"/>
      <sheetName val="Categ Valor _ Classe de custo"/>
      <sheetName val="Critérios priorização"/>
      <sheetName val="Processo_Subprocesso"/>
      <sheetName val="Cidade-Regional"/>
      <sheetName val="Centro de Planejamento"/>
      <sheetName val="Sup_Ger"/>
      <sheetName val="Centro de custo"/>
      <sheetName val="ParâmetrosGerais"/>
      <sheetName val="Centro de Custos e Classes"/>
      <sheetName val="Dashboard"/>
      <sheetName val="øYñf"/>
      <sheetName val="São Paulo"/>
      <sheetName val="Mapping"/>
      <sheetName val="Title_Page"/>
      <sheetName val="Inc__HR"/>
      <sheetName val="Customer_Lists"/>
      <sheetName val="DEC_FEC_02_BD"/>
      <sheetName val="FLC_COMPL"/>
      <sheetName val="PPA_Tariff"/>
      <sheetName val="PLAN_MANUT"/>
      <sheetName val="Reforma_Secundária"/>
      <sheetName val="Subsistemas_Andres"/>
      <sheetName val="Ref__Materiales"/>
      <sheetName val="Subsistemas_DPP"/>
      <sheetName val="RT_RI"/>
      <sheetName val="Compra_-_MWh"/>
      <sheetName val="99 cons YTD"/>
      <sheetName val="Returns USD"/>
      <sheetName val="AUT. TRSFT"/>
      <sheetName val="Tax"/>
      <sheetName val="Articles"/>
      <sheetName val="LUP"/>
      <sheetName val="RP-101.2.1."/>
      <sheetName val="OBRA VIAL S2"/>
      <sheetName val="CCMM Enap"/>
      <sheetName val="Inicio Análisis Cuentas"/>
      <sheetName val="General Data"/>
      <sheetName val="AMORT 2010"/>
      <sheetName val="Deducc"/>
      <sheetName val="Gtovta"/>
      <sheetName val="RLI (AII-1)"/>
      <sheetName val=" AnexoOpDiv99"/>
      <sheetName val="Repeticiones"/>
      <sheetName val="AII-0 "/>
      <sheetName val="Condicable"/>
      <sheetName val="Gen-2"/>
      <sheetName val="Index (2)"/>
      <sheetName val="IC_A"/>
      <sheetName val="ANEXOS"/>
      <sheetName val="ANEXO 1847"/>
      <sheetName val="aju10"/>
      <sheetName val="res10"/>
      <sheetName val="ANEXO 14"/>
      <sheetName val="Report 1"/>
      <sheetName val="LID-AR"/>
      <sheetName val="MES"/>
      <sheetName val="Title_Page1"/>
      <sheetName val="Inc__HR1"/>
      <sheetName val="DEC_FEC_02_BD1"/>
      <sheetName val="FLC_COMPL1"/>
      <sheetName val="PPA_Tariff1"/>
      <sheetName val="PLAN_MANUT1"/>
      <sheetName val="Reforma_Secundária1"/>
      <sheetName val="Customer_Lists1"/>
      <sheetName val="DE_PARA1"/>
      <sheetName val="Subsistemas_Andres1"/>
      <sheetName val="Ref__Materiales1"/>
      <sheetName val="Subsistemas_DPP1"/>
      <sheetName val="RT_RI1"/>
      <sheetName val="Compra_-_MWh1"/>
      <sheetName val="99_cons_YTD"/>
      <sheetName val="Returns_USD"/>
      <sheetName val="AUT__TRSFT"/>
      <sheetName val="BS_US"/>
      <sheetName val="IS_US"/>
      <sheetName val="CF_US"/>
      <sheetName val="Fixed_Assets"/>
      <sheetName val="ELETROPAULO capacidade nova"/>
      <sheetName val="Classes_Custos"/>
      <sheetName val="Neutralidade"/>
      <sheetName val="CA e atividade"/>
      <sheetName val="CVA_Projetada12meses"/>
      <sheetName val="Demanda_nova_ou_edição"/>
      <sheetName val="CA_por_Gerência"/>
      <sheetName val="Categ_Valor___Classe_de_custo"/>
      <sheetName val="Critérios_priorização"/>
      <sheetName val="Centro_de_Planejamento"/>
      <sheetName val="Centro_de_custo"/>
      <sheetName val="Centro_de_Custos_e_Classes"/>
      <sheetName val="São_Paulo"/>
      <sheetName val="Title_Page2"/>
      <sheetName val="Inc__HR2"/>
      <sheetName val="PPA_Tariff2"/>
      <sheetName val="DEC_FEC_02_BD2"/>
      <sheetName val="PLAN_MANUT2"/>
      <sheetName val="Reforma_Secundária2"/>
      <sheetName val="DE_PARA2"/>
      <sheetName val="FLC_COMPL2"/>
      <sheetName val="Customer_Lists2"/>
      <sheetName val="RT_RI2"/>
      <sheetName val="Compra_-_MWh2"/>
      <sheetName val="Subsistemas_Andres2"/>
      <sheetName val="Ref__Materiales2"/>
      <sheetName val="Subsistemas_DPP2"/>
      <sheetName val="99_cons_YTD1"/>
      <sheetName val="Returns_USD1"/>
      <sheetName val="AUT__TRSFT1"/>
      <sheetName val="RP-101_2_1_"/>
      <sheetName val="OBRA_VIAL_S2"/>
      <sheetName val="CCMM_Enap"/>
      <sheetName val="Inicio_Análisis_Cuentas"/>
      <sheetName val="General_Data"/>
      <sheetName val="AMORT_2010"/>
      <sheetName val="RLI_(AII-1)"/>
      <sheetName val="_AnexoOpDiv99"/>
      <sheetName val="AII-0_"/>
      <sheetName val="Index_(2)"/>
      <sheetName val="ANEXO_1847"/>
      <sheetName val="ANEXO_14"/>
      <sheetName val="Report_1"/>
      <sheetName val="ELETROPAULO_capacidade_nova"/>
      <sheetName val="2006-08"/>
      <sheetName val="2006-12"/>
      <sheetName val="2006-07"/>
      <sheetName val="2006-11"/>
      <sheetName val="2006-10"/>
      <sheetName val="2006-09"/>
      <sheetName val="Lookups"/>
      <sheetName val="dez99_dez01"/>
      <sheetName val="Dados de Entrada - Planejamento"/>
      <sheetName val="ENERINC"/>
      <sheetName val="0 &lt; VCM &lt; 1.350"/>
      <sheetName val="IREM"/>
      <sheetName val="BancoSegment"/>
      <sheetName val="Critérios"/>
      <sheetName val="FEV99"/>
      <sheetName val=" PIB Brasil ( R$ de 1996 )"/>
      <sheetName val="2000"/>
      <sheetName val="Form09"/>
      <sheetName val="Dados mensais"/>
      <sheetName val="DRA"/>
      <sheetName val="DRP"/>
      <sheetName val="1996"/>
      <sheetName val="INDIECO1"/>
      <sheetName val="Matriz de covariância"/>
      <sheetName val="_Pasta1"/>
      <sheetName val="Compra de Energia"/>
      <sheetName val="PAGAMENTO"/>
      <sheetName val="FLASH REN"/>
      <sheetName val="Parque Gerador"/>
      <sheetName val="2007-04"/>
      <sheetName val="2007-08"/>
      <sheetName val="2007-12"/>
      <sheetName val="2007-02"/>
      <sheetName val="2007-01"/>
      <sheetName val="2007-07"/>
      <sheetName val="2007-06"/>
      <sheetName val="2007-05"/>
      <sheetName val="2007-03"/>
      <sheetName val="2007-11"/>
      <sheetName val="2007-10"/>
      <sheetName val="2007-09"/>
      <sheetName val="Resumo detalhado"/>
      <sheetName val="MSO_Efic_Orc"/>
      <sheetName val="Ponte"/>
      <sheetName val="Curva eficiência - mensal"/>
      <sheetName val="Ponte_COELBA"/>
      <sheetName val="Ponte_ELEKTRO"/>
      <sheetName val="Ponte_CELPE"/>
      <sheetName val="Ponte_COSERN"/>
      <sheetName val="Ações"/>
      <sheetName val="DRE_orçado"/>
      <sheetName val="DRE_realizado"/>
      <sheetName val="CRITERIOS"/>
      <sheetName val="Painel"/>
      <sheetName val="Focos"/>
      <sheetName val="Metas "/>
      <sheetName val="Finanças"/>
      <sheetName val="Opex Capex M"/>
      <sheetName val="Opex Capex NE"/>
      <sheetName val="Análise Financeira_Opex"/>
      <sheetName val="Análise Financeira_Capex"/>
      <sheetName val="Dados Análise Financeira"/>
      <sheetName val="Análise Financeira NE"/>
      <sheetName val="Capitalização"/>
      <sheetName val="Capitalização NE"/>
      <sheetName val="F Perdas-Fraude M"/>
      <sheetName val="F Perdas-Fraude NE"/>
      <sheetName val="F Perdas-Clandestinas M"/>
      <sheetName val="F Perdas-Clandestinas Ranking"/>
      <sheetName val="F Perdas-Clandestinas NE"/>
      <sheetName val="F Rec-Faturamento M "/>
      <sheetName val="F Rec -Faturamento NE"/>
      <sheetName val="F Inad-Combate M "/>
      <sheetName val="F Inad-Combate NE"/>
      <sheetName val="EO"/>
      <sheetName val="EO Forn Contínuo M"/>
      <sheetName val="EO Forn Contínuo NE"/>
      <sheetName val="MA Qualidade"/>
      <sheetName val="MA Qualidade Call"/>
      <sheetName val="EO Reclamação-At. Emergência M"/>
      <sheetName val="EO Reclamação-At. Emergência NE"/>
      <sheetName val="EO Ex.Serv-Work M"/>
      <sheetName val="EO Ex.Serv-Work NE"/>
      <sheetName val="Satisfação Cliente"/>
      <sheetName val="SC At. Clientes Ag M"/>
      <sheetName val="SC At. Clientes Ag NE"/>
      <sheetName val="SC At. Ouvidoria M "/>
      <sheetName val="SC At. Ouvidoria NE"/>
      <sheetName val="SC At. Ouv Ranking TMR FMS FP"/>
      <sheetName val="SC At. Ouvidoria 2 Ped M  (2)"/>
      <sheetName val="SC At. Ouvidoria Reiteradas"/>
      <sheetName val="SC At. Ouv Reiteradas Ranking"/>
      <sheetName val="SC At. Ouvid 2o 3o Ranking"/>
      <sheetName val="Ranking 2º Pedidos"/>
      <sheetName val="SC At. Ouvidoria 2 Ped M "/>
      <sheetName val="ELPA GERAL"/>
      <sheetName val="Dados Ouvidoria"/>
      <sheetName val="SC At. Ouvidoria Call M"/>
      <sheetName val="SC At.Ouvidoria Call NE"/>
      <sheetName val="Dados Indicadores Comerciais"/>
      <sheetName val="SC Sol.Est-TME M"/>
      <sheetName val="SC Sol.Est-TME NE"/>
      <sheetName val="Ranking Comercial"/>
      <sheetName val="F Rec-Liga Nova M"/>
      <sheetName val="F Rec -Liga Nova NE"/>
      <sheetName val="F Rec-Religa 24h M"/>
      <sheetName val="F Rec -Religa 24h NE"/>
      <sheetName val="F Rec-Religa Urgência M"/>
      <sheetName val="F Rec -Religa Urgência NE"/>
      <sheetName val="Melhoria Aprend"/>
      <sheetName val="MA Segurança M"/>
      <sheetName val="MA Segurança M Publico"/>
      <sheetName val="MA Segurança NE"/>
      <sheetName val="(TAP) GTF"/>
      <sheetName val="Distribuição NG28 + 52"/>
      <sheetName val="275 "/>
      <sheetName val="Produção correção - estreito"/>
      <sheetName val="Orc "/>
      <sheetName val="N.F."/>
      <sheetName val="LISTA "/>
      <sheetName val="SERV. INICIAIS"/>
      <sheetName val="MOB-DES"/>
      <sheetName val="MEMÓRIA GERAL"/>
      <sheetName val="NEN, DREN. BARAUNA"/>
      <sheetName val="MEM. DE CÁL. DREN. SÃO B. E ARA"/>
      <sheetName val="MEM. CÁLC. CIDADE SATÉLITE"/>
      <sheetName val="MEM. DREN. JARDIM TROPICAL"/>
      <sheetName val="MEM. DREN. LAURA MOREIRA"/>
      <sheetName val=" TUBOS DE L. ARAC. E S. B"/>
      <sheetName val="TUBOS JARDIM TROPICAL"/>
      <sheetName val="TUBOS BARAUNA"/>
      <sheetName val="TUBOS CID. SATÉLITE"/>
      <sheetName val="TUBOS LAURA MOREIRA"/>
      <sheetName val="Compactação  manual"/>
      <sheetName val="Reaterro e compactação"/>
      <sheetName val="Escavação mecanica e reaterro"/>
      <sheetName val="Valeta VPC 01"/>
      <sheetName val="Valeta VPA 01"/>
      <sheetName val="Dreno DPS 01"/>
      <sheetName val="Dreno DPS 02"/>
      <sheetName val="Dreno DPS 07"/>
      <sheetName val="Dreno DPS 08"/>
      <sheetName val="Boca saída dreno BSD 01"/>
      <sheetName val="Boca saída dreno BSD 02"/>
      <sheetName val="Sarjeta STC 02"/>
      <sheetName val="Sarjeta SCT 03"/>
      <sheetName val="Meio fio MFC 01"/>
      <sheetName val="Cx. coletora CCS 01"/>
      <sheetName val="Cx. coletora CCS 02"/>
      <sheetName val="Cx. coletora CCS03"/>
      <sheetName val="Cx. coletora CCS06"/>
      <sheetName val="Cx. coletora CCS 07"/>
      <sheetName val="Cx. coletora CCS 10"/>
      <sheetName val="Cx. coletora CCT 02"/>
      <sheetName val="Cx. coletora CCT 03"/>
      <sheetName val="Descida dágua DAR 03"/>
      <sheetName val="Descida dágua DAD 02"/>
      <sheetName val="Descida dágua DAD 06"/>
      <sheetName val="Descida dágua DAD 14"/>
      <sheetName val="Descida dágua DAD 16"/>
      <sheetName val="Dissipador DEB 01"/>
      <sheetName val="Dissipador DEB 03"/>
      <sheetName val="Dissipador DEB 07"/>
      <sheetName val="Dissipador DEB 08"/>
      <sheetName val="CLP 16"/>
      <sheetName val="chamine CPV01"/>
      <sheetName val="Transposição sarjeta"/>
      <sheetName val="Enrocamento pedra jogada"/>
      <sheetName val="Alvenaria pedra argam"/>
      <sheetName val="restauração"/>
      <sheetName val="Demolição concreto simples"/>
      <sheetName val="Alvenaria tijolo"/>
      <sheetName val="AUXILIAR Dentes BDTC 1,00m "/>
      <sheetName val="AUXILIAR Dentes BDTC 1,20m "/>
      <sheetName val="AUXILIAR Dentes BSTC 0,60m"/>
      <sheetName val="AUXILIAR Dentes BSTC 0,80m "/>
      <sheetName val="AUXILIAR Dentes BSTC 1,00m "/>
      <sheetName val="AUXILIAR Dentes BSTC 1,20m  "/>
      <sheetName val="Usinagem CBUQ"/>
      <sheetName val="Forma comum"/>
      <sheetName val="Forma compensada resinada"/>
      <sheetName val="AUXILIAR Concreto magro"/>
      <sheetName val="AUXILIAR Concreto 10 MPa"/>
      <sheetName val="AUXILIAR Concreto 12 MPa"/>
      <sheetName val="AUXILIAR Concreto 15 MPa"/>
      <sheetName val="Concr. estr. 18 MPa Convencio"/>
      <sheetName val="AUXILIAR Concreto 22 MPa"/>
      <sheetName val="AUXILIAR Concreto 18 MPa"/>
      <sheetName val="AUXILIAR Ciclópico 12 MPa"/>
      <sheetName val="AUXILIAR Argamassa 1-3"/>
      <sheetName val="AUXILIAR Argamassa 1-4"/>
      <sheetName val="Fabricação balizador"/>
      <sheetName val="Concreto 18 MPa (mourão)"/>
      <sheetName val="Mourão esticador cerca"/>
      <sheetName val="Mourão suporte cerca"/>
      <sheetName val="AUXILIAR tubo perfurado"/>
      <sheetName val="AUXILIAR tubo poroso"/>
      <sheetName val="AUXILIAR tubo d=30cm"/>
      <sheetName val="AUXILIAR tubo d=60cm "/>
      <sheetName val="AUXILIAR tubo d=80cm"/>
      <sheetName val="AUXILIAR tubo d=1,0m "/>
      <sheetName val="AUXILIAR tubo d=1,20m"/>
      <sheetName val="Confecção Placa sinalização"/>
      <sheetName val="Confecção suporte placa sinal"/>
      <sheetName val="AUXILIAR lastro brita"/>
      <sheetName val="IDENTIFICAÇÃO"/>
      <sheetName val="Prod. Diária"/>
      <sheetName val="Calendário da Família"/>
      <sheetName val="LISTA DE RUAS_GERAL"/>
      <sheetName val="resumi"/>
      <sheetName val="MEM. DREN. REDE"/>
      <sheetName val="TUBOS DE LIG."/>
      <sheetName val="volume terrap"/>
      <sheetName val="ORÇAMENTO 312_2018-R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ow r="14">
          <cell r="D14" t="str">
            <v>INSTALAÇÕES INICIAIS DA OBRA</v>
          </cell>
        </row>
      </sheetData>
      <sheetData sheetId="530" refreshError="1"/>
      <sheetData sheetId="531" refreshError="1"/>
      <sheetData sheetId="532" refreshError="1"/>
      <sheetData sheetId="533">
        <row r="1">
          <cell r="A1" t="str">
            <v>DATA</v>
          </cell>
        </row>
      </sheetData>
      <sheetData sheetId="534">
        <row r="31">
          <cell r="Q31">
            <v>0</v>
          </cell>
        </row>
      </sheetData>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ow r="33">
          <cell r="P33">
            <v>6604186.4299999997</v>
          </cell>
        </row>
      </sheetData>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ow r="1">
          <cell r="A1" t="str">
            <v>PLACA</v>
          </cell>
        </row>
      </sheetData>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sheetData sheetId="694" refreshError="1"/>
      <sheetData sheetId="695" refreshError="1"/>
      <sheetData sheetId="696">
        <row r="21">
          <cell r="C21" t="str">
            <v>DOM</v>
          </cell>
        </row>
      </sheetData>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ow r="4">
          <cell r="B4" t="str">
            <v>CODIGO</v>
          </cell>
        </row>
      </sheetData>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ow r="2">
          <cell r="A2" t="str">
            <v>00450 - SÃO M. DO GUAMÁ/PA</v>
          </cell>
        </row>
      </sheetData>
      <sheetData sheetId="743" refreshError="1"/>
      <sheetData sheetId="744">
        <row r="5">
          <cell r="B5" t="str">
            <v>UT/19-00530/09</v>
          </cell>
        </row>
      </sheetData>
      <sheetData sheetId="745"/>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ow r="1">
          <cell r="A1" t="str">
            <v>DATA</v>
          </cell>
        </row>
      </sheetData>
      <sheetData sheetId="766" refreshError="1"/>
      <sheetData sheetId="767" refreshError="1"/>
      <sheetData sheetId="768" refreshError="1"/>
      <sheetData sheetId="769">
        <row r="1">
          <cell r="A1" t="str">
            <v>PLACA</v>
          </cell>
        </row>
      </sheetData>
      <sheetData sheetId="770">
        <row r="1">
          <cell r="A1" t="str">
            <v>PLACA</v>
          </cell>
        </row>
      </sheetData>
      <sheetData sheetId="771">
        <row r="1">
          <cell r="B1" t="str">
            <v>DELTA CONSTRUÇÕES S/A</v>
          </cell>
        </row>
      </sheetData>
      <sheetData sheetId="772">
        <row r="1">
          <cell r="A1" t="str">
            <v>PLACA</v>
          </cell>
        </row>
      </sheetData>
      <sheetData sheetId="773" refreshError="1"/>
      <sheetData sheetId="774">
        <row r="2">
          <cell r="A2" t="str">
            <v>00450 - SÃO M. DO GUAMÁ/PA</v>
          </cell>
        </row>
      </sheetData>
      <sheetData sheetId="775">
        <row r="1">
          <cell r="A1" t="str">
            <v>PLACA</v>
          </cell>
        </row>
      </sheetData>
      <sheetData sheetId="776" refreshError="1"/>
      <sheetData sheetId="777">
        <row r="1">
          <cell r="B1" t="str">
            <v>DELTA CONSTRUÇÕES S/A</v>
          </cell>
        </row>
      </sheetData>
      <sheetData sheetId="778">
        <row r="1">
          <cell r="A1" t="str">
            <v>PLACA</v>
          </cell>
        </row>
      </sheetData>
      <sheetData sheetId="779">
        <row r="1">
          <cell r="B1" t="str">
            <v>DELTA CONSTRUÇÕES S/A</v>
          </cell>
        </row>
      </sheetData>
      <sheetData sheetId="780">
        <row r="1">
          <cell r="A1" t="str">
            <v>PLACA</v>
          </cell>
        </row>
      </sheetData>
      <sheetData sheetId="781">
        <row r="1">
          <cell r="A1" t="str">
            <v>DATA</v>
          </cell>
        </row>
      </sheetData>
      <sheetData sheetId="782">
        <row r="1">
          <cell r="B1" t="str">
            <v>DELTA CONSTRUÇÕES S/A</v>
          </cell>
        </row>
      </sheetData>
      <sheetData sheetId="783">
        <row r="1">
          <cell r="A1" t="str">
            <v>PLACA</v>
          </cell>
        </row>
      </sheetData>
      <sheetData sheetId="784">
        <row r="1">
          <cell r="A1" t="str">
            <v>PLACA</v>
          </cell>
        </row>
      </sheetData>
      <sheetData sheetId="785">
        <row r="1">
          <cell r="A1" t="str">
            <v>DATA</v>
          </cell>
        </row>
      </sheetData>
      <sheetData sheetId="786">
        <row r="1">
          <cell r="A1" t="str">
            <v>PLACA</v>
          </cell>
        </row>
      </sheetData>
      <sheetData sheetId="787">
        <row r="1">
          <cell r="A1" t="str">
            <v>PLACA</v>
          </cell>
        </row>
      </sheetData>
      <sheetData sheetId="788">
        <row r="1">
          <cell r="A1" t="str">
            <v>PLACA</v>
          </cell>
        </row>
      </sheetData>
      <sheetData sheetId="789">
        <row r="1">
          <cell r="A1" t="str">
            <v>DATA</v>
          </cell>
        </row>
      </sheetData>
      <sheetData sheetId="790">
        <row r="1">
          <cell r="A1" t="str">
            <v>PLACA</v>
          </cell>
        </row>
      </sheetData>
      <sheetData sheetId="791" refreshError="1"/>
      <sheetData sheetId="792">
        <row r="1">
          <cell r="B1" t="str">
            <v>DELTA CONSTRUÇÕES S/A</v>
          </cell>
        </row>
      </sheetData>
      <sheetData sheetId="793">
        <row r="2">
          <cell r="C2">
            <v>2009</v>
          </cell>
        </row>
      </sheetData>
      <sheetData sheetId="794">
        <row r="1">
          <cell r="B1" t="str">
            <v>DELTA CONSTRUÇÕES S/A</v>
          </cell>
        </row>
      </sheetData>
      <sheetData sheetId="795">
        <row r="2">
          <cell r="A2" t="str">
            <v>00450 - SÃO M. DO GUAMÁ/PA</v>
          </cell>
        </row>
      </sheetData>
      <sheetData sheetId="796">
        <row r="1">
          <cell r="A1" t="str">
            <v>PLACA</v>
          </cell>
        </row>
      </sheetData>
      <sheetData sheetId="797">
        <row r="1">
          <cell r="A1" t="str">
            <v>PLACA</v>
          </cell>
        </row>
      </sheetData>
      <sheetData sheetId="798">
        <row r="1">
          <cell r="A1" t="str">
            <v>PLACA</v>
          </cell>
        </row>
      </sheetData>
      <sheetData sheetId="799">
        <row r="1">
          <cell r="B1" t="str">
            <v>DELTA CONSTRUÇÕES S/A</v>
          </cell>
        </row>
      </sheetData>
      <sheetData sheetId="800" refreshError="1"/>
      <sheetData sheetId="801">
        <row r="1">
          <cell r="A1" t="str">
            <v>DATA</v>
          </cell>
        </row>
      </sheetData>
      <sheetData sheetId="802">
        <row r="1">
          <cell r="B1" t="str">
            <v>DELTA CONSTRUÇÕES S/A</v>
          </cell>
        </row>
      </sheetData>
      <sheetData sheetId="803">
        <row r="1">
          <cell r="B1" t="str">
            <v>DELTA CONSTRUÇÕES S/A</v>
          </cell>
        </row>
      </sheetData>
      <sheetData sheetId="804">
        <row r="1">
          <cell r="A1" t="str">
            <v>DATA</v>
          </cell>
        </row>
      </sheetData>
      <sheetData sheetId="805">
        <row r="1">
          <cell r="A1" t="str">
            <v>DATA</v>
          </cell>
        </row>
      </sheetData>
      <sheetData sheetId="806">
        <row r="1">
          <cell r="B1" t="str">
            <v>DELTA CONSTRUÇÕES S/A</v>
          </cell>
        </row>
      </sheetData>
      <sheetData sheetId="807">
        <row r="1">
          <cell r="A1" t="str">
            <v>PLACA</v>
          </cell>
        </row>
      </sheetData>
      <sheetData sheetId="808">
        <row r="1">
          <cell r="B1" t="str">
            <v>DELTA CONSTRUÇÕES S/A</v>
          </cell>
        </row>
      </sheetData>
      <sheetData sheetId="809">
        <row r="1">
          <cell r="A1" t="str">
            <v>PLACA</v>
          </cell>
        </row>
      </sheetData>
      <sheetData sheetId="810">
        <row r="1">
          <cell r="A1" t="str">
            <v>PLACA</v>
          </cell>
        </row>
      </sheetData>
      <sheetData sheetId="811">
        <row r="1">
          <cell r="A1" t="str">
            <v>PLACA</v>
          </cell>
        </row>
      </sheetData>
      <sheetData sheetId="812">
        <row r="1">
          <cell r="A1" t="str">
            <v>PLACA</v>
          </cell>
        </row>
      </sheetData>
      <sheetData sheetId="813">
        <row r="1">
          <cell r="A1" t="str">
            <v>DATA</v>
          </cell>
        </row>
      </sheetData>
      <sheetData sheetId="814">
        <row r="1">
          <cell r="A1" t="str">
            <v>DATA</v>
          </cell>
        </row>
      </sheetData>
      <sheetData sheetId="815">
        <row r="1">
          <cell r="A1" t="str">
            <v>DATA</v>
          </cell>
        </row>
      </sheetData>
      <sheetData sheetId="816">
        <row r="1">
          <cell r="A1" t="str">
            <v>PLACA</v>
          </cell>
        </row>
      </sheetData>
      <sheetData sheetId="817">
        <row r="1">
          <cell r="A1" t="str">
            <v>DATA</v>
          </cell>
        </row>
      </sheetData>
      <sheetData sheetId="818">
        <row r="1">
          <cell r="A1" t="str">
            <v>PLACA</v>
          </cell>
        </row>
      </sheetData>
      <sheetData sheetId="819">
        <row r="1">
          <cell r="A1" t="str">
            <v>PLACA</v>
          </cell>
        </row>
      </sheetData>
      <sheetData sheetId="820">
        <row r="1">
          <cell r="A1" t="str">
            <v>DATA</v>
          </cell>
        </row>
      </sheetData>
      <sheetData sheetId="821">
        <row r="1">
          <cell r="A1" t="str">
            <v>PLACA</v>
          </cell>
        </row>
      </sheetData>
      <sheetData sheetId="822">
        <row r="1">
          <cell r="B1" t="str">
            <v>DELTA CONSTRUÇÕES S/A</v>
          </cell>
        </row>
      </sheetData>
      <sheetData sheetId="823" refreshError="1"/>
      <sheetData sheetId="824">
        <row r="1">
          <cell r="B1" t="str">
            <v>DELTA CONSTRUÇÕES S/A</v>
          </cell>
        </row>
      </sheetData>
      <sheetData sheetId="825" refreshError="1"/>
      <sheetData sheetId="826" refreshError="1"/>
      <sheetData sheetId="827" refreshError="1"/>
      <sheetData sheetId="828" refreshError="1"/>
      <sheetData sheetId="829" refreshError="1"/>
      <sheetData sheetId="830">
        <row r="1">
          <cell r="A1" t="str">
            <v>PLACA</v>
          </cell>
        </row>
      </sheetData>
      <sheetData sheetId="831">
        <row r="1">
          <cell r="A1" t="str">
            <v>DATA</v>
          </cell>
        </row>
      </sheetData>
      <sheetData sheetId="832">
        <row r="1">
          <cell r="A1" t="str">
            <v>PLACA</v>
          </cell>
        </row>
      </sheetData>
      <sheetData sheetId="833">
        <row r="1">
          <cell r="A1" t="str">
            <v>DATA</v>
          </cell>
        </row>
      </sheetData>
      <sheetData sheetId="834">
        <row r="1">
          <cell r="A1" t="str">
            <v>PLACA</v>
          </cell>
        </row>
      </sheetData>
      <sheetData sheetId="835">
        <row r="1">
          <cell r="A1" t="str">
            <v>DATA</v>
          </cell>
        </row>
      </sheetData>
      <sheetData sheetId="836">
        <row r="1">
          <cell r="A1" t="str">
            <v>PLACA</v>
          </cell>
        </row>
      </sheetData>
      <sheetData sheetId="837">
        <row r="1">
          <cell r="A1" t="str">
            <v>PLACA</v>
          </cell>
        </row>
      </sheetData>
      <sheetData sheetId="838">
        <row r="1">
          <cell r="A1" t="str">
            <v>PLACA</v>
          </cell>
        </row>
      </sheetData>
      <sheetData sheetId="839" refreshError="1"/>
      <sheetData sheetId="840">
        <row r="1">
          <cell r="B1" t="str">
            <v>DELTA CONSTRUÇÕES S/A</v>
          </cell>
        </row>
      </sheetData>
      <sheetData sheetId="841">
        <row r="1">
          <cell r="A1" t="str">
            <v>PLACA</v>
          </cell>
        </row>
      </sheetData>
      <sheetData sheetId="842">
        <row r="1">
          <cell r="B1" t="str">
            <v>DELTA CONSTRUÇÕES S/A</v>
          </cell>
        </row>
      </sheetData>
      <sheetData sheetId="843">
        <row r="1">
          <cell r="A1" t="str">
            <v>DATA</v>
          </cell>
        </row>
      </sheetData>
      <sheetData sheetId="844">
        <row r="1">
          <cell r="A1" t="str">
            <v>PLACA</v>
          </cell>
        </row>
      </sheetData>
      <sheetData sheetId="845">
        <row r="1">
          <cell r="A1" t="str">
            <v>DATA</v>
          </cell>
        </row>
      </sheetData>
      <sheetData sheetId="846">
        <row r="1">
          <cell r="A1" t="str">
            <v>DATA</v>
          </cell>
        </row>
      </sheetData>
      <sheetData sheetId="847">
        <row r="1">
          <cell r="A1" t="str">
            <v>DATA</v>
          </cell>
        </row>
      </sheetData>
      <sheetData sheetId="848">
        <row r="1">
          <cell r="A1" t="str">
            <v>DATA</v>
          </cell>
        </row>
      </sheetData>
      <sheetData sheetId="849">
        <row r="1">
          <cell r="A1" t="str">
            <v>PLACA</v>
          </cell>
        </row>
      </sheetData>
      <sheetData sheetId="850">
        <row r="1">
          <cell r="A1" t="str">
            <v>DATA</v>
          </cell>
        </row>
      </sheetData>
      <sheetData sheetId="851" refreshError="1"/>
      <sheetData sheetId="852" refreshError="1"/>
      <sheetData sheetId="853" refreshError="1"/>
      <sheetData sheetId="854" refreshError="1"/>
      <sheetData sheetId="855">
        <row r="1">
          <cell r="A1" t="str">
            <v>DATA</v>
          </cell>
        </row>
      </sheetData>
      <sheetData sheetId="856">
        <row r="1">
          <cell r="A1" t="str">
            <v>DATA</v>
          </cell>
        </row>
      </sheetData>
      <sheetData sheetId="857" refreshError="1"/>
      <sheetData sheetId="858">
        <row r="1">
          <cell r="A1" t="str">
            <v>PLACA</v>
          </cell>
        </row>
      </sheetData>
      <sheetData sheetId="859">
        <row r="1">
          <cell r="A1" t="str">
            <v>PLACA</v>
          </cell>
        </row>
      </sheetData>
      <sheetData sheetId="860">
        <row r="1">
          <cell r="A1" t="str">
            <v>DATA</v>
          </cell>
        </row>
      </sheetData>
      <sheetData sheetId="861">
        <row r="1">
          <cell r="A1" t="str">
            <v>PLACA</v>
          </cell>
        </row>
      </sheetData>
      <sheetData sheetId="862">
        <row r="1">
          <cell r="A1" t="str">
            <v>DATA</v>
          </cell>
        </row>
      </sheetData>
      <sheetData sheetId="863">
        <row r="1">
          <cell r="A1" t="str">
            <v>DATA</v>
          </cell>
        </row>
      </sheetData>
      <sheetData sheetId="864" refreshError="1"/>
      <sheetData sheetId="865" refreshError="1"/>
      <sheetData sheetId="866" refreshError="1"/>
      <sheetData sheetId="867" refreshError="1"/>
      <sheetData sheetId="868" refreshError="1"/>
      <sheetData sheetId="869" refreshError="1"/>
      <sheetData sheetId="870">
        <row r="1">
          <cell r="A1" t="str">
            <v>PLACA</v>
          </cell>
        </row>
      </sheetData>
      <sheetData sheetId="871" refreshError="1"/>
      <sheetData sheetId="872" refreshError="1"/>
      <sheetData sheetId="873" refreshError="1"/>
      <sheetData sheetId="874" refreshError="1"/>
      <sheetData sheetId="875" refreshError="1"/>
      <sheetData sheetId="876" refreshError="1"/>
      <sheetData sheetId="877" refreshError="1"/>
      <sheetData sheetId="878">
        <row r="1">
          <cell r="A1" t="str">
            <v>DATA</v>
          </cell>
        </row>
      </sheetData>
      <sheetData sheetId="879">
        <row r="1">
          <cell r="A1" t="str">
            <v>DATA</v>
          </cell>
        </row>
      </sheetData>
      <sheetData sheetId="880">
        <row r="1">
          <cell r="A1" t="str">
            <v>PLACA</v>
          </cell>
        </row>
      </sheetData>
      <sheetData sheetId="881">
        <row r="1">
          <cell r="A1" t="str">
            <v>DATA</v>
          </cell>
        </row>
      </sheetData>
      <sheetData sheetId="882">
        <row r="1">
          <cell r="B1" t="str">
            <v>DELTA CONSTRUÇÕES S/A</v>
          </cell>
        </row>
      </sheetData>
      <sheetData sheetId="883">
        <row r="1">
          <cell r="A1" t="str">
            <v>DATA</v>
          </cell>
        </row>
      </sheetData>
      <sheetData sheetId="884">
        <row r="1">
          <cell r="A1" t="str">
            <v>DATA</v>
          </cell>
        </row>
      </sheetData>
      <sheetData sheetId="885"/>
      <sheetData sheetId="886"/>
      <sheetData sheetId="887">
        <row r="2">
          <cell r="C2">
            <v>2009</v>
          </cell>
        </row>
      </sheetData>
      <sheetData sheetId="888">
        <row r="1">
          <cell r="B1" t="str">
            <v>DELTA CONSTRUÇÕES S/A</v>
          </cell>
        </row>
      </sheetData>
      <sheetData sheetId="889">
        <row r="1">
          <cell r="A1" t="str">
            <v>DATA</v>
          </cell>
        </row>
      </sheetData>
      <sheetData sheetId="890">
        <row r="1">
          <cell r="A1" t="str">
            <v>DATA</v>
          </cell>
        </row>
      </sheetData>
      <sheetData sheetId="891">
        <row r="1">
          <cell r="B1" t="str">
            <v>MARCA MOD.</v>
          </cell>
        </row>
      </sheetData>
      <sheetData sheetId="892">
        <row r="1">
          <cell r="B1" t="str">
            <v>MARCA MOD.</v>
          </cell>
        </row>
      </sheetData>
      <sheetData sheetId="893">
        <row r="1">
          <cell r="A1" t="str">
            <v>DATA</v>
          </cell>
        </row>
      </sheetData>
      <sheetData sheetId="894">
        <row r="1">
          <cell r="A1" t="str">
            <v>PLACA</v>
          </cell>
        </row>
      </sheetData>
      <sheetData sheetId="895">
        <row r="1">
          <cell r="B1" t="str">
            <v>DELTA CONSTRUÇÕES S/A</v>
          </cell>
        </row>
      </sheetData>
      <sheetData sheetId="896">
        <row r="1">
          <cell r="A1" t="str">
            <v>DATA</v>
          </cell>
        </row>
      </sheetData>
      <sheetData sheetId="897">
        <row r="1">
          <cell r="A1" t="str">
            <v>DATA</v>
          </cell>
        </row>
      </sheetData>
      <sheetData sheetId="898">
        <row r="1">
          <cell r="A1" t="str">
            <v>DATA</v>
          </cell>
        </row>
      </sheetData>
      <sheetData sheetId="899">
        <row r="1">
          <cell r="B1" t="str">
            <v>DELTA CONSTRUÇÕES S/A</v>
          </cell>
        </row>
      </sheetData>
      <sheetData sheetId="900">
        <row r="1">
          <cell r="B1" t="str">
            <v>DELTA CONSTRUÇÕES S/A</v>
          </cell>
        </row>
      </sheetData>
      <sheetData sheetId="901">
        <row r="1">
          <cell r="A1" t="str">
            <v>DATA</v>
          </cell>
        </row>
      </sheetData>
      <sheetData sheetId="902">
        <row r="1">
          <cell r="A1" t="str">
            <v>PLACA</v>
          </cell>
        </row>
      </sheetData>
      <sheetData sheetId="903">
        <row r="1">
          <cell r="A1" t="str">
            <v>DATA</v>
          </cell>
        </row>
      </sheetData>
      <sheetData sheetId="904" refreshError="1"/>
      <sheetData sheetId="905" refreshError="1"/>
      <sheetData sheetId="906">
        <row r="1">
          <cell r="A1" t="str">
            <v>PLACA</v>
          </cell>
        </row>
      </sheetData>
      <sheetData sheetId="907">
        <row r="1">
          <cell r="A1" t="str">
            <v>DATA</v>
          </cell>
        </row>
      </sheetData>
      <sheetData sheetId="908" refreshError="1"/>
      <sheetData sheetId="909" refreshError="1"/>
      <sheetData sheetId="910">
        <row r="1">
          <cell r="A1" t="str">
            <v>PLACA</v>
          </cell>
        </row>
      </sheetData>
      <sheetData sheetId="911">
        <row r="1">
          <cell r="A1" t="str">
            <v>DATA</v>
          </cell>
        </row>
      </sheetData>
      <sheetData sheetId="912">
        <row r="1">
          <cell r="A1" t="str">
            <v>PLACA</v>
          </cell>
        </row>
      </sheetData>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ow r="1">
          <cell r="B1" t="str">
            <v>DELTA CONSTRUÇÕES S/A</v>
          </cell>
        </row>
      </sheetData>
      <sheetData sheetId="926">
        <row r="1">
          <cell r="B1" t="str">
            <v>DELTA CONSTRUÇÕES S/A</v>
          </cell>
        </row>
      </sheetData>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ow r="1">
          <cell r="A1" t="str">
            <v>PLACA</v>
          </cell>
        </row>
      </sheetData>
      <sheetData sheetId="939">
        <row r="1">
          <cell r="B1" t="str">
            <v>DELTA CONSTRUÇÕES S/A</v>
          </cell>
        </row>
      </sheetData>
      <sheetData sheetId="940">
        <row r="1">
          <cell r="A1" t="str">
            <v>DATA</v>
          </cell>
        </row>
      </sheetData>
      <sheetData sheetId="941">
        <row r="3">
          <cell r="B3" t="str">
            <v>001</v>
          </cell>
        </row>
      </sheetData>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ow r="2">
          <cell r="C2">
            <v>2009</v>
          </cell>
        </row>
      </sheetData>
      <sheetData sheetId="951" refreshError="1"/>
      <sheetData sheetId="952" refreshError="1"/>
      <sheetData sheetId="953" refreshError="1"/>
      <sheetData sheetId="954" refreshError="1"/>
      <sheetData sheetId="955">
        <row r="1">
          <cell r="B1" t="str">
            <v>DELTA CONSTRUÇÕES S/A</v>
          </cell>
        </row>
      </sheetData>
      <sheetData sheetId="956" refreshError="1"/>
      <sheetData sheetId="957">
        <row r="1">
          <cell r="B1" t="str">
            <v>DELTA CONSTRUÇÕES S/A</v>
          </cell>
        </row>
      </sheetData>
      <sheetData sheetId="958">
        <row r="1">
          <cell r="A1" t="str">
            <v>PLACA</v>
          </cell>
        </row>
      </sheetData>
      <sheetData sheetId="959" refreshError="1"/>
      <sheetData sheetId="960" refreshError="1"/>
      <sheetData sheetId="961" refreshError="1"/>
      <sheetData sheetId="962" refreshError="1"/>
      <sheetData sheetId="963">
        <row r="1">
          <cell r="B1" t="str">
            <v>DELTA CONSTRUÇÕES S/A</v>
          </cell>
        </row>
      </sheetData>
      <sheetData sheetId="964">
        <row r="1">
          <cell r="B1" t="str">
            <v>DELTA CONSTRUÇÕES S/A</v>
          </cell>
        </row>
      </sheetData>
      <sheetData sheetId="965">
        <row r="1">
          <cell r="B1" t="str">
            <v>DELTA CONSTRUÇÕES S/A</v>
          </cell>
        </row>
      </sheetData>
      <sheetData sheetId="966">
        <row r="1">
          <cell r="B1" t="str">
            <v>DELTA CONSTRUÇÕES S/A</v>
          </cell>
        </row>
      </sheetData>
      <sheetData sheetId="967">
        <row r="1">
          <cell r="B1" t="str">
            <v>DELTA CONSTRUÇÕES S/A</v>
          </cell>
        </row>
      </sheetData>
      <sheetData sheetId="968" refreshError="1"/>
      <sheetData sheetId="969" refreshError="1"/>
      <sheetData sheetId="970" refreshError="1"/>
      <sheetData sheetId="971">
        <row r="11">
          <cell r="A11" t="str">
            <v>02.200.00</v>
          </cell>
        </row>
      </sheetData>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ow r="3">
          <cell r="A3">
            <v>1</v>
          </cell>
        </row>
      </sheetData>
      <sheetData sheetId="991">
        <row r="1">
          <cell r="B1" t="str">
            <v>DELTA CONSTRUÇÕES S/A</v>
          </cell>
        </row>
      </sheetData>
      <sheetData sheetId="992">
        <row r="1">
          <cell r="B1" t="str">
            <v>DELTA CONSTRUÇÕES S/A</v>
          </cell>
        </row>
      </sheetData>
      <sheetData sheetId="993">
        <row r="3">
          <cell r="A3">
            <v>1</v>
          </cell>
        </row>
      </sheetData>
      <sheetData sheetId="994">
        <row r="1">
          <cell r="A1" t="str">
            <v>PLACA</v>
          </cell>
        </row>
      </sheetData>
      <sheetData sheetId="995">
        <row r="3">
          <cell r="A3">
            <v>4.5</v>
          </cell>
        </row>
      </sheetData>
      <sheetData sheetId="996">
        <row r="1">
          <cell r="A1" t="str">
            <v>PLACA</v>
          </cell>
        </row>
      </sheetData>
      <sheetData sheetId="997">
        <row r="1">
          <cell r="B1" t="str">
            <v>DELTA CONSTRUÇÕES S/A</v>
          </cell>
        </row>
      </sheetData>
      <sheetData sheetId="998">
        <row r="1">
          <cell r="B1" t="str">
            <v>DELTA CONSTRUÇÕES S/A</v>
          </cell>
        </row>
      </sheetData>
      <sheetData sheetId="999">
        <row r="1">
          <cell r="B1" t="str">
            <v>DELTA CONSTRUÇÕES S/A</v>
          </cell>
        </row>
      </sheetData>
      <sheetData sheetId="1000">
        <row r="1">
          <cell r="A1" t="str">
            <v>DATA</v>
          </cell>
        </row>
      </sheetData>
      <sheetData sheetId="1001">
        <row r="1">
          <cell r="A1" t="str">
            <v>DATA</v>
          </cell>
        </row>
      </sheetData>
      <sheetData sheetId="1002">
        <row r="1">
          <cell r="A1" t="str">
            <v>DATA</v>
          </cell>
        </row>
      </sheetData>
      <sheetData sheetId="1003">
        <row r="1">
          <cell r="A1" t="str">
            <v>DATA</v>
          </cell>
        </row>
      </sheetData>
      <sheetData sheetId="1004">
        <row r="1">
          <cell r="B1" t="str">
            <v>DELTA CONSTRUÇÕES S/A</v>
          </cell>
        </row>
      </sheetData>
      <sheetData sheetId="1005">
        <row r="1">
          <cell r="B1" t="str">
            <v>DELTA CONSTRUÇÕES S/A</v>
          </cell>
        </row>
      </sheetData>
      <sheetData sheetId="1006">
        <row r="1">
          <cell r="B1" t="str">
            <v>DELTA CONSTRUÇÕES S/A</v>
          </cell>
        </row>
      </sheetData>
      <sheetData sheetId="1007">
        <row r="1">
          <cell r="B1" t="str">
            <v>DELTA CONSTRUÇÕES S/A</v>
          </cell>
        </row>
      </sheetData>
      <sheetData sheetId="1008">
        <row r="1">
          <cell r="B1" t="str">
            <v>DELTA CONSTRUÇÕES S/A</v>
          </cell>
        </row>
      </sheetData>
      <sheetData sheetId="1009">
        <row r="1">
          <cell r="B1" t="str">
            <v>DELTA CONSTRUÇÕES S/A</v>
          </cell>
        </row>
      </sheetData>
      <sheetData sheetId="1010">
        <row r="2">
          <cell r="C2" t="str">
            <v>_x000E_CONTROLE DE QUALIDADE DE CONCRETO ASFALTICO_x000E_</v>
          </cell>
        </row>
      </sheetData>
      <sheetData sheetId="1011">
        <row r="1">
          <cell r="B1" t="str">
            <v>DELTA CONSTRUÇÕES S/A</v>
          </cell>
        </row>
      </sheetData>
      <sheetData sheetId="1012">
        <row r="1">
          <cell r="B1" t="str">
            <v>DELTA CONSTRUÇÕES S/A</v>
          </cell>
        </row>
      </sheetData>
      <sheetData sheetId="1013">
        <row r="1">
          <cell r="B1" t="str">
            <v>DELTA CONSTRUÇÕES S/A</v>
          </cell>
        </row>
      </sheetData>
      <sheetData sheetId="1014">
        <row r="1">
          <cell r="B1" t="str">
            <v>DELTA CONSTRUÇÕES S/A</v>
          </cell>
        </row>
      </sheetData>
      <sheetData sheetId="1015">
        <row r="1">
          <cell r="A1" t="str">
            <v>PLACA</v>
          </cell>
        </row>
      </sheetData>
      <sheetData sheetId="1016"/>
      <sheetData sheetId="1017">
        <row r="3">
          <cell r="A3">
            <v>1</v>
          </cell>
        </row>
      </sheetData>
      <sheetData sheetId="1018">
        <row r="1">
          <cell r="A1" t="str">
            <v>DATA</v>
          </cell>
        </row>
      </sheetData>
      <sheetData sheetId="1019">
        <row r="1">
          <cell r="B1" t="str">
            <v>DELTA CONSTRUÇÕES S/A</v>
          </cell>
        </row>
      </sheetData>
      <sheetData sheetId="1020">
        <row r="1">
          <cell r="A1" t="str">
            <v>PLACA</v>
          </cell>
        </row>
      </sheetData>
      <sheetData sheetId="1021">
        <row r="3">
          <cell r="A3">
            <v>101</v>
          </cell>
        </row>
      </sheetData>
      <sheetData sheetId="1022">
        <row r="1">
          <cell r="B1" t="str">
            <v>DELTA CONSTRUÇÕES S/A</v>
          </cell>
        </row>
      </sheetData>
      <sheetData sheetId="1023">
        <row r="2">
          <cell r="C2">
            <v>2009</v>
          </cell>
        </row>
      </sheetData>
      <sheetData sheetId="1024" refreshError="1"/>
      <sheetData sheetId="1025">
        <row r="5">
          <cell r="B5" t="str">
            <v>005.037</v>
          </cell>
        </row>
      </sheetData>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sheetData sheetId="1044"/>
      <sheetData sheetId="1045"/>
      <sheetData sheetId="1046">
        <row r="3">
          <cell r="A3">
            <v>4</v>
          </cell>
        </row>
      </sheetData>
      <sheetData sheetId="1047">
        <row r="1">
          <cell r="A1" t="str">
            <v>PLACA</v>
          </cell>
        </row>
      </sheetData>
      <sheetData sheetId="1048"/>
      <sheetData sheetId="1049"/>
      <sheetData sheetId="1050">
        <row r="1">
          <cell r="A1" t="str">
            <v>DATA</v>
          </cell>
        </row>
      </sheetData>
      <sheetData sheetId="1051">
        <row r="1">
          <cell r="B1" t="str">
            <v>DELTA CONSTRUÇÕES S/A</v>
          </cell>
        </row>
      </sheetData>
      <sheetData sheetId="1052">
        <row r="1">
          <cell r="A1" t="str">
            <v>PLACA</v>
          </cell>
        </row>
      </sheetData>
      <sheetData sheetId="1053">
        <row r="3">
          <cell r="A3">
            <v>101</v>
          </cell>
        </row>
      </sheetData>
      <sheetData sheetId="1054">
        <row r="1">
          <cell r="B1" t="str">
            <v>DELTA CONSTRUÇÕES S/A</v>
          </cell>
        </row>
      </sheetData>
      <sheetData sheetId="1055">
        <row r="2">
          <cell r="C2">
            <v>2009</v>
          </cell>
        </row>
      </sheetData>
      <sheetData sheetId="1056">
        <row r="5">
          <cell r="B5" t="str">
            <v>005.037</v>
          </cell>
        </row>
      </sheetData>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ow r="1">
          <cell r="B1" t="str">
            <v>DELTA CONSTRUÇÕES S/A</v>
          </cell>
        </row>
      </sheetData>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ow r="1">
          <cell r="A1" t="str">
            <v>DATA</v>
          </cell>
        </row>
      </sheetData>
      <sheetData sheetId="1096" refreshError="1"/>
      <sheetData sheetId="1097" refreshError="1"/>
      <sheetData sheetId="1098" refreshError="1"/>
      <sheetData sheetId="1099">
        <row r="1">
          <cell r="A1" t="str">
            <v>DATA</v>
          </cell>
        </row>
      </sheetData>
      <sheetData sheetId="1100">
        <row r="1">
          <cell r="A1" t="str">
            <v>PLACA</v>
          </cell>
        </row>
      </sheetData>
      <sheetData sheetId="1101">
        <row r="1">
          <cell r="A1" t="str">
            <v>PLACA</v>
          </cell>
        </row>
      </sheetData>
      <sheetData sheetId="1102">
        <row r="1">
          <cell r="A1" t="str">
            <v>DATA</v>
          </cell>
        </row>
      </sheetData>
      <sheetData sheetId="1103">
        <row r="1">
          <cell r="B1" t="str">
            <v>DELTA CONSTRUÇÕES S/A</v>
          </cell>
        </row>
      </sheetData>
      <sheetData sheetId="1104">
        <row r="1">
          <cell r="A1" t="str">
            <v>DATA</v>
          </cell>
        </row>
      </sheetData>
      <sheetData sheetId="1105">
        <row r="1">
          <cell r="A1" t="str">
            <v>DATA</v>
          </cell>
        </row>
      </sheetData>
      <sheetData sheetId="1106">
        <row r="1">
          <cell r="A1" t="str">
            <v>PLACA</v>
          </cell>
        </row>
      </sheetData>
      <sheetData sheetId="1107">
        <row r="1">
          <cell r="A1" t="str">
            <v>PLACA</v>
          </cell>
        </row>
      </sheetData>
      <sheetData sheetId="1108">
        <row r="1">
          <cell r="A1" t="str">
            <v>PLACA</v>
          </cell>
        </row>
      </sheetData>
      <sheetData sheetId="1109">
        <row r="1">
          <cell r="B1" t="str">
            <v>DELTA CONSTRUÇÕES S/A</v>
          </cell>
        </row>
      </sheetData>
      <sheetData sheetId="1110">
        <row r="1">
          <cell r="A1" t="str">
            <v>PLACA</v>
          </cell>
        </row>
      </sheetData>
      <sheetData sheetId="1111">
        <row r="1">
          <cell r="A1" t="str">
            <v>DATA</v>
          </cell>
        </row>
      </sheetData>
      <sheetData sheetId="1112" refreshError="1"/>
      <sheetData sheetId="1113">
        <row r="1">
          <cell r="A1" t="str">
            <v>PLACA</v>
          </cell>
        </row>
      </sheetData>
      <sheetData sheetId="1114">
        <row r="1">
          <cell r="A1" t="str">
            <v>DATA</v>
          </cell>
        </row>
      </sheetData>
      <sheetData sheetId="1115">
        <row r="1">
          <cell r="A1" t="str">
            <v>DATA</v>
          </cell>
        </row>
      </sheetData>
      <sheetData sheetId="1116">
        <row r="1">
          <cell r="A1" t="str">
            <v>DATA</v>
          </cell>
        </row>
      </sheetData>
      <sheetData sheetId="1117">
        <row r="1">
          <cell r="A1" t="str">
            <v>DATA</v>
          </cell>
        </row>
      </sheetData>
      <sheetData sheetId="1118">
        <row r="1">
          <cell r="A1" t="str">
            <v>DATA</v>
          </cell>
        </row>
      </sheetData>
      <sheetData sheetId="1119">
        <row r="1">
          <cell r="A1" t="str">
            <v>PLACA</v>
          </cell>
        </row>
      </sheetData>
      <sheetData sheetId="1120">
        <row r="1">
          <cell r="A1" t="str">
            <v>DATA</v>
          </cell>
        </row>
      </sheetData>
      <sheetData sheetId="1121">
        <row r="1">
          <cell r="A1" t="str">
            <v>DATA</v>
          </cell>
        </row>
      </sheetData>
      <sheetData sheetId="1122">
        <row r="1">
          <cell r="A1" t="str">
            <v>DATA</v>
          </cell>
        </row>
      </sheetData>
      <sheetData sheetId="1123">
        <row r="1">
          <cell r="A1" t="str">
            <v>DATA</v>
          </cell>
        </row>
      </sheetData>
      <sheetData sheetId="1124" refreshError="1"/>
      <sheetData sheetId="1125" refreshError="1"/>
      <sheetData sheetId="1126" refreshError="1"/>
      <sheetData sheetId="1127" refreshError="1"/>
      <sheetData sheetId="1128" refreshError="1"/>
      <sheetData sheetId="1129">
        <row r="1">
          <cell r="B1" t="str">
            <v>DELTA CONSTRUÇÕES S/A</v>
          </cell>
        </row>
      </sheetData>
      <sheetData sheetId="1130">
        <row r="1">
          <cell r="B1" t="str">
            <v>DELTA CONSTRUÇÕES S/A</v>
          </cell>
        </row>
      </sheetData>
      <sheetData sheetId="1131">
        <row r="1">
          <cell r="B1" t="str">
            <v>DELTA CONSTRUÇÕES S/A</v>
          </cell>
        </row>
      </sheetData>
      <sheetData sheetId="1132">
        <row r="1">
          <cell r="B1" t="str">
            <v>DELTA CONSTRUÇÕES S/A</v>
          </cell>
        </row>
      </sheetData>
      <sheetData sheetId="1133">
        <row r="1">
          <cell r="A1" t="str">
            <v>DATA</v>
          </cell>
        </row>
      </sheetData>
      <sheetData sheetId="1134">
        <row r="1">
          <cell r="A1" t="str">
            <v>PLACA</v>
          </cell>
        </row>
      </sheetData>
      <sheetData sheetId="1135">
        <row r="1">
          <cell r="A1" t="str">
            <v>PLACA</v>
          </cell>
        </row>
      </sheetData>
      <sheetData sheetId="1136">
        <row r="1">
          <cell r="B1" t="str">
            <v>DELTA CONSTRUÇÕES S/A</v>
          </cell>
        </row>
      </sheetData>
      <sheetData sheetId="1137">
        <row r="1">
          <cell r="A1" t="str">
            <v>DATA</v>
          </cell>
        </row>
      </sheetData>
      <sheetData sheetId="1138"/>
      <sheetData sheetId="1139"/>
      <sheetData sheetId="1140"/>
      <sheetData sheetId="1141">
        <row r="1">
          <cell r="A1" t="str">
            <v>DATA</v>
          </cell>
        </row>
      </sheetData>
      <sheetData sheetId="1142">
        <row r="3">
          <cell r="A3">
            <v>4</v>
          </cell>
        </row>
      </sheetData>
      <sheetData sheetId="1143">
        <row r="1">
          <cell r="A1" t="str">
            <v>DATA</v>
          </cell>
        </row>
      </sheetData>
      <sheetData sheetId="1144">
        <row r="1">
          <cell r="A1" t="str">
            <v>PLACA</v>
          </cell>
        </row>
      </sheetData>
      <sheetData sheetId="1145"/>
      <sheetData sheetId="1146">
        <row r="3">
          <cell r="A3">
            <v>1</v>
          </cell>
        </row>
      </sheetData>
      <sheetData sheetId="1147">
        <row r="1">
          <cell r="A1" t="str">
            <v>PLACA</v>
          </cell>
        </row>
      </sheetData>
      <sheetData sheetId="1148">
        <row r="3">
          <cell r="A3">
            <v>4</v>
          </cell>
        </row>
      </sheetData>
      <sheetData sheetId="1149">
        <row r="1">
          <cell r="A1" t="str">
            <v>DATA</v>
          </cell>
        </row>
      </sheetData>
      <sheetData sheetId="1150">
        <row r="1">
          <cell r="A1" t="str">
            <v>PLACA</v>
          </cell>
        </row>
      </sheetData>
      <sheetData sheetId="1151">
        <row r="1">
          <cell r="A1" t="str">
            <v>DATA</v>
          </cell>
        </row>
      </sheetData>
      <sheetData sheetId="1152">
        <row r="1">
          <cell r="A1" t="str">
            <v>PLACA</v>
          </cell>
        </row>
      </sheetData>
      <sheetData sheetId="1153">
        <row r="1">
          <cell r="A1" t="str">
            <v>DATA</v>
          </cell>
        </row>
      </sheetData>
      <sheetData sheetId="1154">
        <row r="1">
          <cell r="B1" t="str">
            <v>DELTA CONSTRUÇÕES S/A</v>
          </cell>
        </row>
      </sheetData>
      <sheetData sheetId="1155" refreshError="1"/>
      <sheetData sheetId="1156">
        <row r="1">
          <cell r="A1" t="str">
            <v>PLACA</v>
          </cell>
        </row>
      </sheetData>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ow r="1">
          <cell r="A1" t="str">
            <v>PLACA</v>
          </cell>
        </row>
      </sheetData>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ow r="1">
          <cell r="A1" t="str">
            <v>DATA</v>
          </cell>
        </row>
      </sheetData>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ow r="1">
          <cell r="A1" t="str">
            <v>DATA</v>
          </cell>
        </row>
      </sheetData>
      <sheetData sheetId="1207">
        <row r="1">
          <cell r="B1" t="str">
            <v>DELTA CONSTRUÇÕES S/A</v>
          </cell>
        </row>
      </sheetData>
      <sheetData sheetId="1208">
        <row r="1">
          <cell r="A1" t="str">
            <v>PLACA</v>
          </cell>
        </row>
      </sheetData>
      <sheetData sheetId="1209">
        <row r="1">
          <cell r="A1" t="str">
            <v>DATA</v>
          </cell>
        </row>
      </sheetData>
      <sheetData sheetId="1210">
        <row r="1">
          <cell r="B1" t="str">
            <v>DELTA CONSTRUÇÕES S/A</v>
          </cell>
        </row>
      </sheetData>
      <sheetData sheetId="1211">
        <row r="1">
          <cell r="A1" t="str">
            <v>DATA</v>
          </cell>
        </row>
      </sheetData>
      <sheetData sheetId="1212">
        <row r="1">
          <cell r="A1" t="str">
            <v>DATA</v>
          </cell>
        </row>
      </sheetData>
      <sheetData sheetId="1213">
        <row r="1">
          <cell r="B1" t="str">
            <v>DELTA CONSTRUÇÕES S/A</v>
          </cell>
        </row>
      </sheetData>
      <sheetData sheetId="1214"/>
      <sheetData sheetId="1215">
        <row r="2">
          <cell r="C2">
            <v>2009</v>
          </cell>
        </row>
      </sheetData>
      <sheetData sheetId="1216">
        <row r="1">
          <cell r="B1" t="str">
            <v>DELTA CONSTRUÇÕES S/A</v>
          </cell>
        </row>
      </sheetData>
      <sheetData sheetId="1217">
        <row r="1">
          <cell r="A1" t="str">
            <v>DATA</v>
          </cell>
        </row>
      </sheetData>
      <sheetData sheetId="1218">
        <row r="1">
          <cell r="A1" t="str">
            <v>DATA</v>
          </cell>
        </row>
      </sheetData>
      <sheetData sheetId="1219">
        <row r="1">
          <cell r="A1" t="str">
            <v>PLACA</v>
          </cell>
        </row>
      </sheetData>
      <sheetData sheetId="1220">
        <row r="1">
          <cell r="A1" t="str">
            <v>PLACA</v>
          </cell>
        </row>
      </sheetData>
      <sheetData sheetId="1221">
        <row r="1">
          <cell r="B1" t="str">
            <v>DELTA CONSTRUÇÕES S/A</v>
          </cell>
        </row>
      </sheetData>
      <sheetData sheetId="1222">
        <row r="1">
          <cell r="A1" t="str">
            <v>PLACA</v>
          </cell>
        </row>
      </sheetData>
      <sheetData sheetId="1223">
        <row r="1">
          <cell r="B1" t="str">
            <v>DELTA CONSTRUÇÕES S/A</v>
          </cell>
        </row>
      </sheetData>
      <sheetData sheetId="1224">
        <row r="1">
          <cell r="A1" t="str">
            <v>PLACA</v>
          </cell>
        </row>
      </sheetData>
      <sheetData sheetId="1225">
        <row r="1">
          <cell r="A1" t="str">
            <v>PLACA</v>
          </cell>
        </row>
      </sheetData>
      <sheetData sheetId="1226">
        <row r="1">
          <cell r="A1" t="str">
            <v>PLACA</v>
          </cell>
        </row>
      </sheetData>
      <sheetData sheetId="1227">
        <row r="1">
          <cell r="A1" t="str">
            <v>DATA</v>
          </cell>
        </row>
      </sheetData>
      <sheetData sheetId="1228">
        <row r="1">
          <cell r="A1" t="str">
            <v>DATA</v>
          </cell>
        </row>
      </sheetData>
      <sheetData sheetId="1229">
        <row r="1">
          <cell r="A1" t="str">
            <v>PLACA</v>
          </cell>
        </row>
      </sheetData>
      <sheetData sheetId="1230">
        <row r="1">
          <cell r="A1" t="str">
            <v>DATA</v>
          </cell>
        </row>
      </sheetData>
      <sheetData sheetId="1231">
        <row r="1">
          <cell r="A1" t="str">
            <v>PLACA</v>
          </cell>
        </row>
      </sheetData>
      <sheetData sheetId="1232">
        <row r="1">
          <cell r="A1" t="str">
            <v>DATA</v>
          </cell>
        </row>
      </sheetData>
      <sheetData sheetId="1233">
        <row r="1">
          <cell r="A1" t="str">
            <v>PLACA</v>
          </cell>
        </row>
      </sheetData>
      <sheetData sheetId="1234">
        <row r="1">
          <cell r="A1" t="str">
            <v>PLACA</v>
          </cell>
        </row>
      </sheetData>
      <sheetData sheetId="1235">
        <row r="1">
          <cell r="A1" t="str">
            <v>PLACA</v>
          </cell>
        </row>
      </sheetData>
      <sheetData sheetId="1236">
        <row r="1">
          <cell r="A1" t="str">
            <v>PLACA</v>
          </cell>
        </row>
      </sheetData>
      <sheetData sheetId="1237">
        <row r="1">
          <cell r="A1" t="str">
            <v>PLACA</v>
          </cell>
        </row>
      </sheetData>
      <sheetData sheetId="1238">
        <row r="1">
          <cell r="A1" t="str">
            <v>PLACA</v>
          </cell>
        </row>
      </sheetData>
      <sheetData sheetId="1239">
        <row r="1">
          <cell r="A1" t="str">
            <v>DATA</v>
          </cell>
        </row>
      </sheetData>
      <sheetData sheetId="1240">
        <row r="1">
          <cell r="A1" t="str">
            <v>DATA</v>
          </cell>
        </row>
      </sheetData>
      <sheetData sheetId="1241">
        <row r="1">
          <cell r="A1" t="str">
            <v>DATA</v>
          </cell>
        </row>
      </sheetData>
      <sheetData sheetId="1242">
        <row r="1">
          <cell r="A1" t="str">
            <v>PLACA</v>
          </cell>
        </row>
      </sheetData>
      <sheetData sheetId="1243">
        <row r="1">
          <cell r="A1" t="str">
            <v>PLACA</v>
          </cell>
        </row>
      </sheetData>
      <sheetData sheetId="1244">
        <row r="1">
          <cell r="A1" t="str">
            <v>PLACA</v>
          </cell>
        </row>
      </sheetData>
      <sheetData sheetId="1245">
        <row r="1">
          <cell r="A1" t="str">
            <v>PLACA</v>
          </cell>
        </row>
      </sheetData>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refreshError="1"/>
      <sheetData sheetId="1267" refreshError="1"/>
      <sheetData sheetId="1268">
        <row r="1">
          <cell r="B1" t="str">
            <v>MARCA MOD.</v>
          </cell>
        </row>
      </sheetData>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ow r="1">
          <cell r="A1" t="str">
            <v>DATA</v>
          </cell>
        </row>
      </sheetData>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ow r="1">
          <cell r="B1" t="str">
            <v>DELTA CONSTRUÇÕES S/A</v>
          </cell>
        </row>
      </sheetData>
      <sheetData sheetId="1436">
        <row r="1">
          <cell r="A1" t="str">
            <v>PLACA</v>
          </cell>
        </row>
      </sheetData>
      <sheetData sheetId="1437">
        <row r="3">
          <cell r="A3">
            <v>1</v>
          </cell>
        </row>
      </sheetData>
      <sheetData sheetId="1438">
        <row r="1">
          <cell r="B1" t="str">
            <v>DELTA CONSTRUÇÕES S/A</v>
          </cell>
        </row>
      </sheetData>
      <sheetData sheetId="1439">
        <row r="1">
          <cell r="B1" t="str">
            <v>DELTA CONSTRUÇÕES S/A</v>
          </cell>
        </row>
      </sheetData>
      <sheetData sheetId="1440">
        <row r="1">
          <cell r="B1" t="str">
            <v>DELTA CONSTRUÇÕES S/A</v>
          </cell>
        </row>
      </sheetData>
      <sheetData sheetId="1441">
        <row r="1">
          <cell r="B1" t="str">
            <v>DELTA CONSTRUÇÕES S/A</v>
          </cell>
        </row>
      </sheetData>
      <sheetData sheetId="1442">
        <row r="1">
          <cell r="A1" t="str">
            <v>DATA</v>
          </cell>
        </row>
      </sheetData>
      <sheetData sheetId="1443">
        <row r="1">
          <cell r="B1" t="str">
            <v>DELTA CONSTRUÇÕES S/A</v>
          </cell>
        </row>
      </sheetData>
      <sheetData sheetId="1444">
        <row r="1">
          <cell r="B1" t="str">
            <v>DELTA CONSTRUÇÕES S/A</v>
          </cell>
        </row>
      </sheetData>
      <sheetData sheetId="1445">
        <row r="1">
          <cell r="B1" t="str">
            <v>DELTA CONSTRUÇÕES S/A</v>
          </cell>
        </row>
      </sheetData>
      <sheetData sheetId="1446">
        <row r="1">
          <cell r="B1" t="str">
            <v>DELTA CONSTRUÇÕES S/A</v>
          </cell>
        </row>
      </sheetData>
      <sheetData sheetId="1447">
        <row r="1">
          <cell r="B1" t="str">
            <v>DELTA CONSTRUÇÕES S/A</v>
          </cell>
        </row>
      </sheetData>
      <sheetData sheetId="1448"/>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ow r="1">
          <cell r="B1" t="str">
            <v>DELTA CONSTRUÇÕES S/A</v>
          </cell>
        </row>
      </sheetData>
      <sheetData sheetId="1487">
        <row r="1">
          <cell r="A1" t="str">
            <v>PLACA</v>
          </cell>
        </row>
      </sheetData>
      <sheetData sheetId="1488">
        <row r="1">
          <cell r="A1" t="str">
            <v>DATA</v>
          </cell>
        </row>
      </sheetData>
      <sheetData sheetId="1489">
        <row r="3">
          <cell r="A3">
            <v>1</v>
          </cell>
        </row>
      </sheetData>
      <sheetData sheetId="1490">
        <row r="1">
          <cell r="B1" t="str">
            <v>DELTA CONSTRUÇÕES S/A</v>
          </cell>
        </row>
      </sheetData>
      <sheetData sheetId="1491">
        <row r="1">
          <cell r="B1" t="str">
            <v>DELTA CONSTRUÇÕES S/A</v>
          </cell>
        </row>
      </sheetData>
      <sheetData sheetId="1492">
        <row r="1">
          <cell r="A1" t="str">
            <v>PLACA</v>
          </cell>
        </row>
      </sheetData>
      <sheetData sheetId="1493" refreshError="1"/>
      <sheetData sheetId="1494" refreshError="1"/>
      <sheetData sheetId="1495" refreshError="1"/>
      <sheetData sheetId="1496">
        <row r="1">
          <cell r="A1" t="str">
            <v>PLACA</v>
          </cell>
        </row>
      </sheetData>
      <sheetData sheetId="1497" refreshError="1"/>
      <sheetData sheetId="1498">
        <row r="4">
          <cell r="A4">
            <v>36678</v>
          </cell>
        </row>
      </sheetData>
      <sheetData sheetId="1499" refreshError="1"/>
      <sheetData sheetId="1500" refreshError="1"/>
      <sheetData sheetId="1501" refreshError="1"/>
      <sheetData sheetId="1502" refreshError="1"/>
      <sheetData sheetId="1503" refreshError="1"/>
      <sheetData sheetId="1504" refreshError="1"/>
      <sheetData sheetId="1505">
        <row r="50">
          <cell r="S50">
            <v>528.90000000000009</v>
          </cell>
        </row>
      </sheetData>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sheetData sheetId="1538" refreshError="1"/>
      <sheetData sheetId="1539" refreshError="1"/>
      <sheetData sheetId="1540"/>
      <sheetData sheetId="1541" refreshError="1"/>
      <sheetData sheetId="1542" refreshError="1"/>
      <sheetData sheetId="1543" refreshError="1"/>
      <sheetData sheetId="1544" refreshError="1"/>
      <sheetData sheetId="1545" refreshError="1"/>
      <sheetData sheetId="1546" refreshError="1"/>
      <sheetData sheetId="1547">
        <row r="26">
          <cell r="A26" t="str">
            <v>CBUQ</v>
          </cell>
        </row>
      </sheetData>
      <sheetData sheetId="1548">
        <row r="1">
          <cell r="A1" t="str">
            <v>DATA</v>
          </cell>
        </row>
      </sheetData>
      <sheetData sheetId="1549" refreshError="1"/>
      <sheetData sheetId="1550" refreshError="1"/>
      <sheetData sheetId="1551" refreshError="1"/>
      <sheetData sheetId="1552" refreshError="1"/>
      <sheetData sheetId="1553">
        <row r="1">
          <cell r="A1" t="str">
            <v>PLACA</v>
          </cell>
        </row>
      </sheetData>
      <sheetData sheetId="1554">
        <row r="3">
          <cell r="A3">
            <v>1</v>
          </cell>
        </row>
      </sheetData>
      <sheetData sheetId="1555">
        <row r="1">
          <cell r="A1" t="str">
            <v>DATA</v>
          </cell>
        </row>
      </sheetData>
      <sheetData sheetId="1556">
        <row r="1">
          <cell r="A1" t="str">
            <v>DATA</v>
          </cell>
        </row>
      </sheetData>
      <sheetData sheetId="1557"/>
      <sheetData sheetId="1558"/>
      <sheetData sheetId="1559"/>
      <sheetData sheetId="1560"/>
      <sheetData sheetId="1561"/>
      <sheetData sheetId="1562"/>
      <sheetData sheetId="1563">
        <row r="3">
          <cell r="A3">
            <v>4.5</v>
          </cell>
        </row>
      </sheetData>
      <sheetData sheetId="1564">
        <row r="5">
          <cell r="B5" t="str">
            <v>005.037</v>
          </cell>
        </row>
      </sheetData>
      <sheetData sheetId="1565"/>
      <sheetData sheetId="1566"/>
      <sheetData sheetId="1567"/>
      <sheetData sheetId="1568"/>
      <sheetData sheetId="1569"/>
      <sheetData sheetId="1570">
        <row r="26">
          <cell r="A26" t="str">
            <v>CBUQ</v>
          </cell>
        </row>
      </sheetData>
      <sheetData sheetId="1571">
        <row r="26">
          <cell r="A26" t="str">
            <v>CBUQ</v>
          </cell>
        </row>
      </sheetData>
      <sheetData sheetId="1572">
        <row r="26">
          <cell r="A26" t="str">
            <v>CBUQ</v>
          </cell>
        </row>
      </sheetData>
      <sheetData sheetId="1573"/>
      <sheetData sheetId="1574"/>
      <sheetData sheetId="1575"/>
      <sheetData sheetId="1576"/>
      <sheetData sheetId="1577"/>
      <sheetData sheetId="1578"/>
      <sheetData sheetId="1579"/>
      <sheetData sheetId="1580"/>
      <sheetData sheetId="1581">
        <row r="37">
          <cell r="L37">
            <v>0</v>
          </cell>
        </row>
      </sheetData>
      <sheetData sheetId="1582"/>
      <sheetData sheetId="1583"/>
      <sheetData sheetId="1584"/>
      <sheetData sheetId="1585"/>
      <sheetData sheetId="1586">
        <row r="3">
          <cell r="A3">
            <v>1</v>
          </cell>
        </row>
      </sheetData>
      <sheetData sheetId="1587">
        <row r="2">
          <cell r="C2">
            <v>2009</v>
          </cell>
        </row>
      </sheetData>
      <sheetData sheetId="1588">
        <row r="1">
          <cell r="A1" t="str">
            <v>PLACA</v>
          </cell>
        </row>
      </sheetData>
      <sheetData sheetId="1589">
        <row r="1">
          <cell r="B1" t="str">
            <v>DELTA CONSTRUÇÕES S/A</v>
          </cell>
        </row>
      </sheetData>
      <sheetData sheetId="1590">
        <row r="1">
          <cell r="A1" t="str">
            <v>PLACA</v>
          </cell>
        </row>
      </sheetData>
      <sheetData sheetId="1591">
        <row r="1">
          <cell r="A1" t="str">
            <v>DATA</v>
          </cell>
        </row>
      </sheetData>
      <sheetData sheetId="1592">
        <row r="1">
          <cell r="B1" t="str">
            <v>DELTA CONSTRUÇÕES S/A</v>
          </cell>
        </row>
      </sheetData>
      <sheetData sheetId="1593">
        <row r="1">
          <cell r="B1" t="str">
            <v>DELTA CONSTRUÇÕES S/A</v>
          </cell>
        </row>
      </sheetData>
      <sheetData sheetId="1594"/>
      <sheetData sheetId="1595">
        <row r="3">
          <cell r="A3">
            <v>4</v>
          </cell>
        </row>
      </sheetData>
      <sheetData sheetId="1596">
        <row r="3">
          <cell r="A3">
            <v>4</v>
          </cell>
        </row>
      </sheetData>
      <sheetData sheetId="1597">
        <row r="1">
          <cell r="A1" t="str">
            <v>DATA</v>
          </cell>
        </row>
      </sheetData>
      <sheetData sheetId="1598">
        <row r="3">
          <cell r="A3">
            <v>4</v>
          </cell>
        </row>
      </sheetData>
      <sheetData sheetId="1599">
        <row r="1">
          <cell r="A1" t="str">
            <v>DATA</v>
          </cell>
        </row>
      </sheetData>
      <sheetData sheetId="1600"/>
      <sheetData sheetId="1601">
        <row r="3">
          <cell r="A3">
            <v>4</v>
          </cell>
        </row>
      </sheetData>
      <sheetData sheetId="1602">
        <row r="3">
          <cell r="A3">
            <v>4</v>
          </cell>
        </row>
      </sheetData>
      <sheetData sheetId="1603">
        <row r="1">
          <cell r="B1" t="str">
            <v>DELTA CONSTRUÇÕES S/A</v>
          </cell>
        </row>
      </sheetData>
      <sheetData sheetId="1604">
        <row r="3">
          <cell r="A3">
            <v>4</v>
          </cell>
        </row>
      </sheetData>
      <sheetData sheetId="1605">
        <row r="1">
          <cell r="A1" t="str">
            <v>DATA</v>
          </cell>
        </row>
      </sheetData>
      <sheetData sheetId="1606">
        <row r="3">
          <cell r="A3">
            <v>4</v>
          </cell>
        </row>
      </sheetData>
      <sheetData sheetId="1607">
        <row r="1">
          <cell r="A1" t="str">
            <v>DATA</v>
          </cell>
        </row>
      </sheetData>
      <sheetData sheetId="1608"/>
      <sheetData sheetId="1609"/>
      <sheetData sheetId="1610">
        <row r="2">
          <cell r="A2" t="str">
            <v>CTRT 0001/2001</v>
          </cell>
        </row>
      </sheetData>
      <sheetData sheetId="1611"/>
      <sheetData sheetId="1612">
        <row r="3">
          <cell r="A3">
            <v>1</v>
          </cell>
        </row>
      </sheetData>
      <sheetData sheetId="1613"/>
      <sheetData sheetId="1614">
        <row r="6">
          <cell r="D6" t="str">
            <v>CAMG</v>
          </cell>
        </row>
      </sheetData>
      <sheetData sheetId="1615">
        <row r="1">
          <cell r="A1" t="str">
            <v>DATA</v>
          </cell>
        </row>
      </sheetData>
      <sheetData sheetId="1616">
        <row r="1">
          <cell r="A1" t="str">
            <v>PLACA</v>
          </cell>
        </row>
      </sheetData>
      <sheetData sheetId="1617">
        <row r="1">
          <cell r="A1" t="str">
            <v>PLACA</v>
          </cell>
        </row>
      </sheetData>
      <sheetData sheetId="1618">
        <row r="1">
          <cell r="A1" t="str">
            <v>DATA</v>
          </cell>
        </row>
      </sheetData>
      <sheetData sheetId="1619">
        <row r="1">
          <cell r="A1" t="str">
            <v>PLACA</v>
          </cell>
        </row>
      </sheetData>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sheetData sheetId="1635">
        <row r="25">
          <cell r="D25">
            <v>1</v>
          </cell>
        </row>
      </sheetData>
      <sheetData sheetId="1636">
        <row r="25">
          <cell r="D25">
            <v>1</v>
          </cell>
        </row>
      </sheetData>
      <sheetData sheetId="1637">
        <row r="1">
          <cell r="B1" t="str">
            <v>035/2004-08</v>
          </cell>
        </row>
      </sheetData>
      <sheetData sheetId="1638">
        <row r="1">
          <cell r="A1" t="str">
            <v>PLACA</v>
          </cell>
        </row>
      </sheetData>
      <sheetData sheetId="1639"/>
      <sheetData sheetId="1640"/>
      <sheetData sheetId="1641">
        <row r="25">
          <cell r="D25">
            <v>1</v>
          </cell>
        </row>
      </sheetData>
      <sheetData sheetId="1642">
        <row r="8">
          <cell r="F8">
            <v>1</v>
          </cell>
        </row>
      </sheetData>
      <sheetData sheetId="1643">
        <row r="1">
          <cell r="B1" t="str">
            <v>035/2004-08</v>
          </cell>
        </row>
      </sheetData>
      <sheetData sheetId="1644">
        <row r="1">
          <cell r="B1" t="str">
            <v>035/2004-08</v>
          </cell>
        </row>
      </sheetData>
      <sheetData sheetId="1645"/>
      <sheetData sheetId="1646"/>
      <sheetData sheetId="1647"/>
      <sheetData sheetId="1648">
        <row r="8">
          <cell r="F8">
            <v>1</v>
          </cell>
        </row>
      </sheetData>
      <sheetData sheetId="1649">
        <row r="8">
          <cell r="F8">
            <v>1</v>
          </cell>
        </row>
      </sheetData>
      <sheetData sheetId="1650"/>
      <sheetData sheetId="1651" refreshError="1"/>
      <sheetData sheetId="1652" refreshError="1"/>
      <sheetData sheetId="1653" refreshError="1"/>
      <sheetData sheetId="1654" refreshError="1"/>
      <sheetData sheetId="1655" refreshError="1"/>
      <sheetData sheetId="1656" refreshError="1"/>
      <sheetData sheetId="1657" refreshError="1"/>
      <sheetData sheetId="1658">
        <row r="4">
          <cell r="A4" t="str">
            <v>EDITAL: 102/2011</v>
          </cell>
        </row>
      </sheetData>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sheetData sheetId="1683"/>
      <sheetData sheetId="1684"/>
      <sheetData sheetId="1685"/>
      <sheetData sheetId="1686" refreshError="1"/>
      <sheetData sheetId="1687"/>
      <sheetData sheetId="1688">
        <row r="1">
          <cell r="B1" t="str">
            <v>MINISTÉRIO DOS TRANSPORTES</v>
          </cell>
        </row>
      </sheetData>
      <sheetData sheetId="1689">
        <row r="4">
          <cell r="B4" t="str">
            <v>BR-230/MA</v>
          </cell>
        </row>
      </sheetData>
      <sheetData sheetId="1690">
        <row r="1">
          <cell r="B1" t="str">
            <v>MINISTÉRIO DOS TRANSPORTES</v>
          </cell>
        </row>
      </sheetData>
      <sheetData sheetId="1691">
        <row r="1">
          <cell r="A1" t="str">
            <v>DATA</v>
          </cell>
        </row>
      </sheetData>
      <sheetData sheetId="1692">
        <row r="3">
          <cell r="A3">
            <v>4</v>
          </cell>
        </row>
      </sheetData>
      <sheetData sheetId="1693">
        <row r="2">
          <cell r="B2" t="str">
            <v>8 - ORÇAMENTO</v>
          </cell>
        </row>
      </sheetData>
      <sheetData sheetId="1694">
        <row r="6">
          <cell r="D6" t="str">
            <v>CAMG</v>
          </cell>
        </row>
      </sheetData>
      <sheetData sheetId="1695">
        <row r="50">
          <cell r="S50">
            <v>528.90000000000009</v>
          </cell>
        </row>
      </sheetData>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sheetData sheetId="1717"/>
      <sheetData sheetId="1718" refreshError="1"/>
      <sheetData sheetId="1719" refreshError="1"/>
      <sheetData sheetId="1720"/>
      <sheetData sheetId="1721">
        <row r="6">
          <cell r="D6" t="str">
            <v>CAMG</v>
          </cell>
        </row>
      </sheetData>
      <sheetData sheetId="1722">
        <row r="1">
          <cell r="A1" t="str">
            <v>DATA</v>
          </cell>
        </row>
      </sheetData>
      <sheetData sheetId="1723">
        <row r="1">
          <cell r="A1" t="str">
            <v>DATA</v>
          </cell>
        </row>
      </sheetData>
      <sheetData sheetId="1724">
        <row r="1">
          <cell r="A1" t="str">
            <v>PLACA</v>
          </cell>
        </row>
      </sheetData>
      <sheetData sheetId="1725">
        <row r="1">
          <cell r="A1" t="str">
            <v>PLACA</v>
          </cell>
        </row>
      </sheetData>
      <sheetData sheetId="1726">
        <row r="1">
          <cell r="A1" t="str">
            <v>PLACA</v>
          </cell>
        </row>
      </sheetData>
      <sheetData sheetId="1727">
        <row r="1">
          <cell r="A1" t="str">
            <v>PLACA</v>
          </cell>
        </row>
      </sheetData>
      <sheetData sheetId="1728">
        <row r="1">
          <cell r="B1" t="str">
            <v>DELTA CONSTRUÇÕES S/A</v>
          </cell>
        </row>
      </sheetData>
      <sheetData sheetId="1729">
        <row r="1">
          <cell r="A1" t="str">
            <v>PLACA</v>
          </cell>
        </row>
      </sheetData>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sheetData sheetId="1755">
        <row r="2">
          <cell r="C2" t="str">
            <v>_x000E_CONTROLE DE QUALIDADE DE CONCRETO ASFALTICO_x000E_</v>
          </cell>
        </row>
      </sheetData>
      <sheetData sheetId="1756"/>
      <sheetData sheetId="1757"/>
      <sheetData sheetId="1758"/>
      <sheetData sheetId="1759"/>
      <sheetData sheetId="1760"/>
      <sheetData sheetId="1761"/>
      <sheetData sheetId="1762">
        <row r="5">
          <cell r="E5" t="str">
            <v>ABR</v>
          </cell>
        </row>
      </sheetData>
      <sheetData sheetId="1763"/>
      <sheetData sheetId="1764">
        <row r="6">
          <cell r="D6" t="str">
            <v>CAMG</v>
          </cell>
        </row>
      </sheetData>
      <sheetData sheetId="1765"/>
      <sheetData sheetId="1766"/>
      <sheetData sheetId="1767"/>
      <sheetData sheetId="1768" refreshError="1"/>
      <sheetData sheetId="1769">
        <row r="5">
          <cell r="E5" t="str">
            <v>ABR</v>
          </cell>
        </row>
      </sheetData>
      <sheetData sheetId="1770"/>
      <sheetData sheetId="1771"/>
      <sheetData sheetId="1772"/>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sheetData sheetId="1885"/>
      <sheetData sheetId="1886">
        <row r="3">
          <cell r="A3">
            <v>4.5</v>
          </cell>
        </row>
      </sheetData>
      <sheetData sheetId="1887"/>
      <sheetData sheetId="1888"/>
      <sheetData sheetId="1889"/>
      <sheetData sheetId="1890"/>
      <sheetData sheetId="189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ow r="1">
          <cell r="B1" t="str">
            <v>MARCA MOD.</v>
          </cell>
        </row>
      </sheetData>
      <sheetData sheetId="1920"/>
      <sheetData sheetId="1921">
        <row r="1">
          <cell r="B1" t="str">
            <v>MARCA MOD.</v>
          </cell>
        </row>
      </sheetData>
      <sheetData sheetId="1922"/>
      <sheetData sheetId="1923" refreshError="1"/>
      <sheetData sheetId="1924"/>
      <sheetData sheetId="1925" refreshError="1"/>
      <sheetData sheetId="1926"/>
      <sheetData sheetId="1927"/>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ow r="1">
          <cell r="A1" t="str">
            <v>PLACA</v>
          </cell>
        </row>
      </sheetData>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ow r="1">
          <cell r="B1" t="str">
            <v>DELTA CONSTRUÇÕES S/A</v>
          </cell>
        </row>
      </sheetData>
      <sheetData sheetId="1952"/>
      <sheetData sheetId="1953">
        <row r="1">
          <cell r="A1" t="str">
            <v>PLACA</v>
          </cell>
        </row>
      </sheetData>
      <sheetData sheetId="1954"/>
      <sheetData sheetId="1955"/>
      <sheetData sheetId="1956"/>
      <sheetData sheetId="1957"/>
      <sheetData sheetId="1958"/>
      <sheetData sheetId="1959"/>
      <sheetData sheetId="1960"/>
      <sheetData sheetId="1961"/>
      <sheetData sheetId="1962">
        <row r="25">
          <cell r="D25">
            <v>1</v>
          </cell>
        </row>
      </sheetData>
      <sheetData sheetId="1963">
        <row r="1">
          <cell r="B1" t="str">
            <v>035/2004-08</v>
          </cell>
        </row>
      </sheetData>
      <sheetData sheetId="1964"/>
      <sheetData sheetId="1965"/>
      <sheetData sheetId="1966"/>
      <sheetData sheetId="1967">
        <row r="8">
          <cell r="F8">
            <v>1</v>
          </cell>
        </row>
      </sheetData>
      <sheetData sheetId="1968">
        <row r="4">
          <cell r="A4" t="str">
            <v>EDITAL: 102/2011</v>
          </cell>
        </row>
      </sheetData>
      <sheetData sheetId="1969">
        <row r="1">
          <cell r="A1" t="str">
            <v>DATA</v>
          </cell>
        </row>
      </sheetData>
      <sheetData sheetId="1970">
        <row r="1">
          <cell r="A1" t="str">
            <v>DATA</v>
          </cell>
        </row>
      </sheetData>
      <sheetData sheetId="1971">
        <row r="1">
          <cell r="A1" t="str">
            <v>PLACA</v>
          </cell>
        </row>
      </sheetData>
      <sheetData sheetId="1972">
        <row r="1">
          <cell r="A1" t="str">
            <v>PLACA</v>
          </cell>
        </row>
      </sheetData>
      <sheetData sheetId="1973">
        <row r="1">
          <cell r="B1" t="str">
            <v>DELTA CONSTRUÇÕES S/A</v>
          </cell>
        </row>
      </sheetData>
      <sheetData sheetId="1974">
        <row r="1">
          <cell r="A1" t="str">
            <v>PLACA</v>
          </cell>
        </row>
      </sheetData>
      <sheetData sheetId="1975" refreshError="1"/>
      <sheetData sheetId="1976"/>
      <sheetData sheetId="1977" refreshError="1"/>
      <sheetData sheetId="1978" refreshError="1"/>
      <sheetData sheetId="1979" refreshError="1"/>
      <sheetData sheetId="1980" refreshError="1"/>
      <sheetData sheetId="1981"/>
      <sheetData sheetId="1982" refreshError="1"/>
      <sheetData sheetId="1983" refreshError="1"/>
      <sheetData sheetId="1984" refreshError="1"/>
      <sheetData sheetId="1985" refreshError="1"/>
      <sheetData sheetId="1986" refreshError="1"/>
      <sheetData sheetId="1987" refreshError="1"/>
      <sheetData sheetId="1988"/>
      <sheetData sheetId="1989"/>
      <sheetData sheetId="1990" refreshError="1"/>
      <sheetData sheetId="1991"/>
      <sheetData sheetId="1992"/>
      <sheetData sheetId="1993"/>
      <sheetData sheetId="1994" refreshError="1"/>
      <sheetData sheetId="1995" refreshError="1"/>
      <sheetData sheetId="1996" refreshError="1"/>
      <sheetData sheetId="1997" refreshError="1"/>
      <sheetData sheetId="1998" refreshError="1"/>
      <sheetData sheetId="1999"/>
      <sheetData sheetId="2000"/>
      <sheetData sheetId="2001"/>
      <sheetData sheetId="2002"/>
      <sheetData sheetId="2003"/>
      <sheetData sheetId="2004"/>
      <sheetData sheetId="2005"/>
      <sheetData sheetId="2006"/>
      <sheetData sheetId="2007"/>
      <sheetData sheetId="2008"/>
      <sheetData sheetId="2009">
        <row r="1">
          <cell r="B1" t="str">
            <v>MARCA MOD.</v>
          </cell>
        </row>
      </sheetData>
      <sheetData sheetId="2010">
        <row r="1">
          <cell r="B1" t="str">
            <v>MARCA MOD.</v>
          </cell>
        </row>
      </sheetData>
      <sheetData sheetId="2011"/>
      <sheetData sheetId="2012">
        <row r="1">
          <cell r="B1" t="str">
            <v>MARCA MOD.</v>
          </cell>
        </row>
      </sheetData>
      <sheetData sheetId="2013"/>
      <sheetData sheetId="2014"/>
      <sheetData sheetId="2015"/>
      <sheetData sheetId="2016"/>
      <sheetData sheetId="2017">
        <row r="1">
          <cell r="A1" t="str">
            <v>PLACA</v>
          </cell>
        </row>
      </sheetData>
      <sheetData sheetId="2018"/>
      <sheetData sheetId="2019"/>
      <sheetData sheetId="2020"/>
      <sheetData sheetId="2021"/>
      <sheetData sheetId="2022">
        <row r="5">
          <cell r="E5" t="str">
            <v>ABR</v>
          </cell>
        </row>
      </sheetData>
      <sheetData sheetId="2023">
        <row r="25">
          <cell r="D25">
            <v>1</v>
          </cell>
        </row>
      </sheetData>
      <sheetData sheetId="2024">
        <row r="5">
          <cell r="E5" t="str">
            <v>ABR</v>
          </cell>
        </row>
      </sheetData>
      <sheetData sheetId="2025">
        <row r="1">
          <cell r="B1" t="str">
            <v>035/2004-08</v>
          </cell>
        </row>
      </sheetData>
      <sheetData sheetId="2026"/>
      <sheetData sheetId="2027"/>
      <sheetData sheetId="2028"/>
      <sheetData sheetId="2029">
        <row r="8">
          <cell r="F8">
            <v>1</v>
          </cell>
        </row>
      </sheetData>
      <sheetData sheetId="2030"/>
      <sheetData sheetId="2031">
        <row r="4">
          <cell r="B4" t="str">
            <v>BR-230/MA</v>
          </cell>
        </row>
      </sheetData>
      <sheetData sheetId="2032">
        <row r="1">
          <cell r="B1" t="str">
            <v>MINISTÉRIO DOS TRANSPORTES</v>
          </cell>
        </row>
      </sheetData>
      <sheetData sheetId="2033">
        <row r="1">
          <cell r="B1" t="str">
            <v>MINISTÉRIO DOS TRANSPORTES</v>
          </cell>
        </row>
      </sheetData>
      <sheetData sheetId="2034">
        <row r="4">
          <cell r="B4" t="str">
            <v>BR-230/MA</v>
          </cell>
        </row>
      </sheetData>
      <sheetData sheetId="2035">
        <row r="1">
          <cell r="B1" t="str">
            <v>MINISTÉRIO DOS TRANSPORTES</v>
          </cell>
        </row>
      </sheetData>
      <sheetData sheetId="2036"/>
      <sheetData sheetId="2037">
        <row r="6">
          <cell r="D6" t="str">
            <v>CAMG</v>
          </cell>
        </row>
      </sheetData>
      <sheetData sheetId="2038">
        <row r="6">
          <cell r="D6" t="str">
            <v>CAMG</v>
          </cell>
        </row>
      </sheetData>
      <sheetData sheetId="2039">
        <row r="6">
          <cell r="D6" t="str">
            <v>CAMG</v>
          </cell>
        </row>
      </sheetData>
      <sheetData sheetId="2040">
        <row r="50">
          <cell r="S50">
            <v>528.90000000000009</v>
          </cell>
        </row>
      </sheetData>
      <sheetData sheetId="2041">
        <row r="53">
          <cell r="H53">
            <v>0.64552099465240642</v>
          </cell>
        </row>
      </sheetData>
      <sheetData sheetId="2042">
        <row r="53">
          <cell r="H53">
            <v>0.64552099465240642</v>
          </cell>
        </row>
      </sheetData>
      <sheetData sheetId="2043"/>
      <sheetData sheetId="2044">
        <row r="53">
          <cell r="H53">
            <v>0.64552099465240642</v>
          </cell>
        </row>
      </sheetData>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row r="4">
          <cell r="B4" t="str">
            <v>BR-230/MA</v>
          </cell>
        </row>
      </sheetData>
      <sheetData sheetId="2069">
        <row r="1">
          <cell r="B1" t="str">
            <v>MINISTÉRIO DOS TRANSPORTES</v>
          </cell>
        </row>
      </sheetData>
      <sheetData sheetId="2070"/>
      <sheetData sheetId="2071"/>
      <sheetData sheetId="2072">
        <row r="6">
          <cell r="D6" t="str">
            <v>CAMG</v>
          </cell>
        </row>
      </sheetData>
      <sheetData sheetId="2073"/>
      <sheetData sheetId="2074">
        <row r="50">
          <cell r="S50">
            <v>528.90000000000009</v>
          </cell>
        </row>
      </sheetData>
      <sheetData sheetId="2075"/>
      <sheetData sheetId="2076"/>
      <sheetData sheetId="2077">
        <row r="4">
          <cell r="A4" t="str">
            <v>EDITAL: 102/2011</v>
          </cell>
        </row>
      </sheetData>
      <sheetData sheetId="2078">
        <row r="4">
          <cell r="A4" t="str">
            <v>EDITAL: 102/2011</v>
          </cell>
        </row>
      </sheetData>
      <sheetData sheetId="2079">
        <row r="4">
          <cell r="A4" t="str">
            <v>EDITAL: 102/2011</v>
          </cell>
        </row>
      </sheetData>
      <sheetData sheetId="2080"/>
      <sheetData sheetId="2081"/>
      <sheetData sheetId="2082"/>
      <sheetData sheetId="2083">
        <row r="4">
          <cell r="A4" t="str">
            <v>EDITAL: 102/2011</v>
          </cell>
        </row>
      </sheetData>
      <sheetData sheetId="2084">
        <row r="4">
          <cell r="A4" t="str">
            <v>EDITAL: 102/2011</v>
          </cell>
        </row>
      </sheetData>
      <sheetData sheetId="2085"/>
      <sheetData sheetId="2086"/>
      <sheetData sheetId="2087"/>
      <sheetData sheetId="2088"/>
      <sheetData sheetId="2089" refreshError="1"/>
      <sheetData sheetId="2090"/>
      <sheetData sheetId="2091">
        <row r="4">
          <cell r="B4" t="str">
            <v>BR-230/MA</v>
          </cell>
        </row>
      </sheetData>
      <sheetData sheetId="2092">
        <row r="1">
          <cell r="B1" t="str">
            <v>MINISTÉRIO DOS TRANSPORTES</v>
          </cell>
        </row>
      </sheetData>
      <sheetData sheetId="2093">
        <row r="1">
          <cell r="B1" t="str">
            <v>MINISTÉRIO DOS TRANSPORTES</v>
          </cell>
        </row>
      </sheetData>
      <sheetData sheetId="2094">
        <row r="4">
          <cell r="B4" t="str">
            <v>BR-230/MA</v>
          </cell>
        </row>
      </sheetData>
      <sheetData sheetId="2095">
        <row r="1">
          <cell r="B1" t="str">
            <v>MINISTÉRIO DOS TRANSPORTES</v>
          </cell>
        </row>
      </sheetData>
      <sheetData sheetId="2096">
        <row r="26">
          <cell r="A26" t="str">
            <v>CBUQ</v>
          </cell>
        </row>
      </sheetData>
      <sheetData sheetId="2097">
        <row r="50">
          <cell r="S50">
            <v>528.90000000000009</v>
          </cell>
        </row>
      </sheetData>
      <sheetData sheetId="2098">
        <row r="6">
          <cell r="D6" t="str">
            <v>CAMG</v>
          </cell>
        </row>
      </sheetData>
      <sheetData sheetId="2099"/>
      <sheetData sheetId="2100">
        <row r="53">
          <cell r="H53">
            <v>0.64552099465240642</v>
          </cell>
        </row>
      </sheetData>
      <sheetData sheetId="2101">
        <row r="53">
          <cell r="H53">
            <v>0.64552099465240642</v>
          </cell>
        </row>
      </sheetData>
      <sheetData sheetId="2102">
        <row r="53">
          <cell r="H53">
            <v>0.64552099465240642</v>
          </cell>
        </row>
      </sheetData>
      <sheetData sheetId="2103"/>
      <sheetData sheetId="2104"/>
      <sheetData sheetId="2105"/>
      <sheetData sheetId="2106"/>
      <sheetData sheetId="2107"/>
      <sheetData sheetId="2108">
        <row r="3">
          <cell r="A3">
            <v>1</v>
          </cell>
        </row>
      </sheetData>
      <sheetData sheetId="2109">
        <row r="3">
          <cell r="A3">
            <v>1</v>
          </cell>
        </row>
      </sheetData>
      <sheetData sheetId="2110">
        <row r="3">
          <cell r="A3">
            <v>1</v>
          </cell>
        </row>
      </sheetData>
      <sheetData sheetId="2111"/>
      <sheetData sheetId="2112"/>
      <sheetData sheetId="2113"/>
      <sheetData sheetId="2114"/>
      <sheetData sheetId="2115"/>
      <sheetData sheetId="2116"/>
      <sheetData sheetId="2117">
        <row r="3">
          <cell r="A3">
            <v>4</v>
          </cell>
        </row>
      </sheetData>
      <sheetData sheetId="2118">
        <row r="3">
          <cell r="A3">
            <v>4</v>
          </cell>
        </row>
      </sheetData>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sheetData sheetId="2173">
        <row r="8">
          <cell r="S8">
            <v>14965</v>
          </cell>
        </row>
      </sheetData>
      <sheetData sheetId="2174" refreshError="1"/>
      <sheetData sheetId="2175"/>
      <sheetData sheetId="2176" refreshError="1"/>
      <sheetData sheetId="2177"/>
      <sheetData sheetId="2178">
        <row r="56">
          <cell r="D56">
            <v>0.32679999999999998</v>
          </cell>
        </row>
      </sheetData>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refreshError="1"/>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refreshError="1"/>
      <sheetData sheetId="2267" refreshError="1"/>
      <sheetData sheetId="2268" refreshError="1"/>
      <sheetData sheetId="2269"/>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sheetData sheetId="2286" refreshError="1"/>
      <sheetData sheetId="2287"/>
      <sheetData sheetId="2288"/>
      <sheetData sheetId="2289"/>
      <sheetData sheetId="2290"/>
      <sheetData sheetId="2291"/>
      <sheetData sheetId="2292"/>
      <sheetData sheetId="2293" refreshError="1"/>
      <sheetData sheetId="2294"/>
      <sheetData sheetId="2295"/>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sheetData sheetId="2309"/>
      <sheetData sheetId="2310"/>
      <sheetData sheetId="2311"/>
      <sheetData sheetId="2312"/>
      <sheetData sheetId="2313" refreshError="1"/>
      <sheetData sheetId="2314"/>
      <sheetData sheetId="2315" refreshError="1"/>
      <sheetData sheetId="2316">
        <row r="2">
          <cell r="A2" t="str">
            <v>CTRT 0001/2001</v>
          </cell>
        </row>
      </sheetData>
      <sheetData sheetId="2317"/>
      <sheetData sheetId="2318"/>
      <sheetData sheetId="2319"/>
      <sheetData sheetId="2320"/>
      <sheetData sheetId="2321">
        <row r="2">
          <cell r="A2" t="str">
            <v>CTRT 0001/2001</v>
          </cell>
        </row>
      </sheetData>
      <sheetData sheetId="2322"/>
      <sheetData sheetId="2323"/>
      <sheetData sheetId="2324"/>
      <sheetData sheetId="2325"/>
      <sheetData sheetId="2326">
        <row r="3">
          <cell r="C3">
            <v>60.964134991383446</v>
          </cell>
        </row>
      </sheetData>
      <sheetData sheetId="2327"/>
      <sheetData sheetId="2328"/>
      <sheetData sheetId="2329"/>
      <sheetData sheetId="2330"/>
      <sheetData sheetId="2331"/>
      <sheetData sheetId="2332"/>
      <sheetData sheetId="2333"/>
      <sheetData sheetId="2334"/>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sheetData sheetId="2381"/>
      <sheetData sheetId="2382"/>
      <sheetData sheetId="2383"/>
      <sheetData sheetId="2384"/>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sheetData sheetId="2395" refreshError="1"/>
      <sheetData sheetId="2396" refreshError="1"/>
      <sheetData sheetId="2397"/>
      <sheetData sheetId="2398"/>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sheetData sheetId="2408" refreshError="1"/>
      <sheetData sheetId="2409" refreshError="1"/>
      <sheetData sheetId="2410"/>
      <sheetData sheetId="2411" refreshError="1"/>
      <sheetData sheetId="2412" refreshError="1"/>
      <sheetData sheetId="2413" refreshError="1"/>
      <sheetData sheetId="2414" refreshError="1"/>
      <sheetData sheetId="2415" refreshError="1"/>
      <sheetData sheetId="2416" refreshError="1"/>
      <sheetData sheetId="2417" refreshError="1"/>
      <sheetData sheetId="2418"/>
      <sheetData sheetId="2419" refreshError="1"/>
      <sheetData sheetId="2420" refreshError="1"/>
      <sheetData sheetId="2421" refreshError="1"/>
      <sheetData sheetId="2422">
        <row r="37">
          <cell r="L37">
            <v>0</v>
          </cell>
        </row>
      </sheetData>
      <sheetData sheetId="2423">
        <row r="37">
          <cell r="L37">
            <v>0</v>
          </cell>
        </row>
      </sheetData>
      <sheetData sheetId="2424">
        <row r="1">
          <cell r="B1" t="str">
            <v>MARCA MOD.</v>
          </cell>
        </row>
      </sheetData>
      <sheetData sheetId="2425"/>
      <sheetData sheetId="2426"/>
      <sheetData sheetId="2427"/>
      <sheetData sheetId="2428"/>
      <sheetData sheetId="2429"/>
      <sheetData sheetId="2430" refreshError="1"/>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ow r="1">
          <cell r="A1" t="str">
            <v>PLACA</v>
          </cell>
        </row>
      </sheetData>
      <sheetData sheetId="2507">
        <row r="1">
          <cell r="A1" t="str">
            <v>PLACA</v>
          </cell>
        </row>
      </sheetData>
      <sheetData sheetId="2508">
        <row r="1">
          <cell r="A1" t="str">
            <v>PLACA</v>
          </cell>
        </row>
      </sheetData>
      <sheetData sheetId="2509">
        <row r="1">
          <cell r="A1" t="str">
            <v>PLACA</v>
          </cell>
        </row>
      </sheetData>
      <sheetData sheetId="2510">
        <row r="1">
          <cell r="B1" t="str">
            <v>DELTA CONSTRUÇÕES S/A</v>
          </cell>
        </row>
      </sheetData>
      <sheetData sheetId="2511">
        <row r="1">
          <cell r="A1" t="str">
            <v>PLACA</v>
          </cell>
        </row>
      </sheetData>
      <sheetData sheetId="2512">
        <row r="1">
          <cell r="A1" t="str">
            <v>DATA</v>
          </cell>
        </row>
      </sheetData>
      <sheetData sheetId="2513">
        <row r="1">
          <cell r="A1" t="str">
            <v>PLACA</v>
          </cell>
        </row>
      </sheetData>
      <sheetData sheetId="2514">
        <row r="1">
          <cell r="A1" t="str">
            <v>DATA</v>
          </cell>
        </row>
      </sheetData>
      <sheetData sheetId="2515">
        <row r="1">
          <cell r="A1" t="str">
            <v>PLACA</v>
          </cell>
        </row>
      </sheetData>
      <sheetData sheetId="2516">
        <row r="1">
          <cell r="A1" t="str">
            <v>DATA</v>
          </cell>
        </row>
      </sheetData>
      <sheetData sheetId="2517">
        <row r="1">
          <cell r="B1" t="str">
            <v>DELTA CONSTRUÇÕES S/A</v>
          </cell>
        </row>
      </sheetData>
      <sheetData sheetId="2518" refreshError="1"/>
      <sheetData sheetId="2519">
        <row r="1">
          <cell r="A1" t="str">
            <v>PLACA</v>
          </cell>
        </row>
      </sheetData>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ow r="1">
          <cell r="A1" t="str">
            <v>DATA</v>
          </cell>
        </row>
      </sheetData>
      <sheetData sheetId="2535">
        <row r="1">
          <cell r="A1" t="str">
            <v>DATA</v>
          </cell>
        </row>
      </sheetData>
      <sheetData sheetId="2536">
        <row r="1">
          <cell r="A1" t="str">
            <v>PLACA</v>
          </cell>
        </row>
      </sheetData>
      <sheetData sheetId="2537">
        <row r="1">
          <cell r="A1" t="str">
            <v>PLACA</v>
          </cell>
        </row>
      </sheetData>
      <sheetData sheetId="2538">
        <row r="1">
          <cell r="A1" t="str">
            <v>PLACA</v>
          </cell>
        </row>
      </sheetData>
      <sheetData sheetId="2539">
        <row r="1">
          <cell r="A1" t="str">
            <v>PLACA</v>
          </cell>
        </row>
      </sheetData>
      <sheetData sheetId="2540">
        <row r="1">
          <cell r="A1" t="str">
            <v>PLACA</v>
          </cell>
        </row>
      </sheetData>
      <sheetData sheetId="2541">
        <row r="1">
          <cell r="A1" t="str">
            <v>PLACA</v>
          </cell>
        </row>
      </sheetData>
      <sheetData sheetId="2542">
        <row r="1">
          <cell r="A1" t="str">
            <v>PLACA</v>
          </cell>
        </row>
      </sheetData>
      <sheetData sheetId="2543">
        <row r="1">
          <cell r="A1" t="str">
            <v>PLACA</v>
          </cell>
        </row>
      </sheetData>
      <sheetData sheetId="2544">
        <row r="1">
          <cell r="A1" t="str">
            <v>PLACA</v>
          </cell>
        </row>
      </sheetData>
      <sheetData sheetId="2545">
        <row r="1">
          <cell r="A1" t="str">
            <v>PLACA</v>
          </cell>
        </row>
      </sheetData>
      <sheetData sheetId="2546">
        <row r="1">
          <cell r="A1" t="str">
            <v>PLACA</v>
          </cell>
        </row>
      </sheetData>
      <sheetData sheetId="2547">
        <row r="1">
          <cell r="A1" t="str">
            <v>PLACA</v>
          </cell>
        </row>
      </sheetData>
      <sheetData sheetId="2548">
        <row r="1">
          <cell r="B1" t="str">
            <v>DELTA CONSTRUÇÕES S/A</v>
          </cell>
        </row>
      </sheetData>
      <sheetData sheetId="2549">
        <row r="1">
          <cell r="A1" t="str">
            <v>PLACA</v>
          </cell>
        </row>
      </sheetData>
      <sheetData sheetId="2550">
        <row r="1">
          <cell r="A1" t="str">
            <v>DATA</v>
          </cell>
        </row>
      </sheetData>
      <sheetData sheetId="2551">
        <row r="1">
          <cell r="A1" t="str">
            <v>PLACA</v>
          </cell>
        </row>
      </sheetData>
      <sheetData sheetId="2552">
        <row r="1">
          <cell r="B1" t="str">
            <v>DELTA CONSTRUÇÕES S/A</v>
          </cell>
        </row>
      </sheetData>
      <sheetData sheetId="2553">
        <row r="1">
          <cell r="A1" t="str">
            <v>PLACA</v>
          </cell>
        </row>
      </sheetData>
      <sheetData sheetId="2554">
        <row r="1">
          <cell r="B1" t="str">
            <v>DELTA CONSTRUÇÕES S/A</v>
          </cell>
        </row>
      </sheetData>
      <sheetData sheetId="2555">
        <row r="1">
          <cell r="A1" t="str">
            <v>DATA</v>
          </cell>
        </row>
      </sheetData>
      <sheetData sheetId="2556">
        <row r="1">
          <cell r="B1" t="str">
            <v>DELTA CONSTRUÇÕES S/A</v>
          </cell>
        </row>
      </sheetData>
      <sheetData sheetId="2557">
        <row r="1">
          <cell r="A1" t="str">
            <v>DATA</v>
          </cell>
        </row>
      </sheetData>
      <sheetData sheetId="2558">
        <row r="1">
          <cell r="B1" t="str">
            <v>DELTA CONSTRUÇÕES S/A</v>
          </cell>
        </row>
      </sheetData>
      <sheetData sheetId="2559">
        <row r="1">
          <cell r="B1" t="str">
            <v>DELTA CONSTRUÇÕES S/A</v>
          </cell>
        </row>
      </sheetData>
      <sheetData sheetId="2560">
        <row r="1">
          <cell r="B1" t="str">
            <v>DELTA CONSTRUÇÕES S/A</v>
          </cell>
        </row>
      </sheetData>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sheetData sheetId="2593"/>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sheetData sheetId="2612" refreshError="1"/>
      <sheetData sheetId="2613" refreshError="1"/>
      <sheetData sheetId="2614" refreshError="1"/>
      <sheetData sheetId="2615"/>
      <sheetData sheetId="2616"/>
      <sheetData sheetId="2617" refreshError="1"/>
      <sheetData sheetId="2618" refreshError="1"/>
      <sheetData sheetId="2619"/>
      <sheetData sheetId="2620"/>
      <sheetData sheetId="2621"/>
      <sheetData sheetId="2622"/>
      <sheetData sheetId="2623"/>
      <sheetData sheetId="2624"/>
      <sheetData sheetId="2625"/>
      <sheetData sheetId="2626"/>
      <sheetData sheetId="2627"/>
      <sheetData sheetId="2628">
        <row r="25">
          <cell r="D25">
            <v>1</v>
          </cell>
        </row>
      </sheetData>
      <sheetData sheetId="2629">
        <row r="4">
          <cell r="A4" t="str">
            <v>EDITAL: 102/2011</v>
          </cell>
        </row>
      </sheetData>
      <sheetData sheetId="2630">
        <row r="1">
          <cell r="B1" t="str">
            <v>035/2004-08</v>
          </cell>
        </row>
      </sheetData>
      <sheetData sheetId="2631"/>
      <sheetData sheetId="2632"/>
      <sheetData sheetId="2633"/>
      <sheetData sheetId="2634"/>
      <sheetData sheetId="2635">
        <row r="4">
          <cell r="A4" t="str">
            <v>EDITAL: 102/2011</v>
          </cell>
        </row>
      </sheetData>
      <sheetData sheetId="2636">
        <row r="4">
          <cell r="A4" t="str">
            <v>EDITAL: 102/2011</v>
          </cell>
        </row>
      </sheetData>
      <sheetData sheetId="2637"/>
      <sheetData sheetId="2638"/>
      <sheetData sheetId="2639"/>
      <sheetData sheetId="2640"/>
      <sheetData sheetId="2641"/>
      <sheetData sheetId="2642"/>
      <sheetData sheetId="2643"/>
      <sheetData sheetId="2644"/>
      <sheetData sheetId="2645"/>
      <sheetData sheetId="2646"/>
      <sheetData sheetId="2647"/>
      <sheetData sheetId="2648">
        <row r="26">
          <cell r="A26" t="str">
            <v>CBUQ</v>
          </cell>
        </row>
      </sheetData>
      <sheetData sheetId="2649" refreshError="1"/>
      <sheetData sheetId="2650" refreshError="1"/>
      <sheetData sheetId="2651" refreshError="1"/>
      <sheetData sheetId="2652"/>
      <sheetData sheetId="2653"/>
      <sheetData sheetId="2654"/>
      <sheetData sheetId="2655"/>
      <sheetData sheetId="2656"/>
      <sheetData sheetId="2657"/>
      <sheetData sheetId="2658"/>
      <sheetData sheetId="2659"/>
      <sheetData sheetId="2660"/>
      <sheetData sheetId="2661">
        <row r="4">
          <cell r="B4" t="str">
            <v>CODIGO</v>
          </cell>
        </row>
      </sheetData>
      <sheetData sheetId="2662"/>
      <sheetData sheetId="2663"/>
      <sheetData sheetId="2664"/>
      <sheetData sheetId="2665"/>
      <sheetData sheetId="2666">
        <row r="4">
          <cell r="B4" t="str">
            <v>CODIGO</v>
          </cell>
        </row>
      </sheetData>
      <sheetData sheetId="2667" refreshError="1"/>
      <sheetData sheetId="2668" refreshError="1"/>
      <sheetData sheetId="2669"/>
      <sheetData sheetId="2670" refreshError="1"/>
      <sheetData sheetId="2671"/>
      <sheetData sheetId="2672" refreshError="1"/>
      <sheetData sheetId="2673"/>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sheetData sheetId="2710" refreshError="1"/>
      <sheetData sheetId="2711" refreshError="1"/>
      <sheetData sheetId="2712" refreshError="1"/>
      <sheetData sheetId="2713" refreshError="1"/>
      <sheetData sheetId="2714"/>
      <sheetData sheetId="2715"/>
      <sheetData sheetId="2716"/>
      <sheetData sheetId="2717"/>
      <sheetData sheetId="2718"/>
      <sheetData sheetId="2719"/>
      <sheetData sheetId="2720"/>
      <sheetData sheetId="2721"/>
      <sheetData sheetId="2722"/>
      <sheetData sheetId="2723">
        <row r="4">
          <cell r="A4">
            <v>36678</v>
          </cell>
        </row>
      </sheetData>
      <sheetData sheetId="2724">
        <row r="14">
          <cell r="B14">
            <v>4524</v>
          </cell>
        </row>
      </sheetData>
      <sheetData sheetId="2725"/>
      <sheetData sheetId="2726">
        <row r="4">
          <cell r="A4">
            <v>36678</v>
          </cell>
        </row>
      </sheetData>
      <sheetData sheetId="2727">
        <row r="14">
          <cell r="B14">
            <v>4524</v>
          </cell>
        </row>
      </sheetData>
      <sheetData sheetId="2728">
        <row r="4">
          <cell r="B4" t="str">
            <v>CODIGO</v>
          </cell>
        </row>
      </sheetData>
      <sheetData sheetId="2729"/>
      <sheetData sheetId="2730"/>
      <sheetData sheetId="2731"/>
      <sheetData sheetId="2732">
        <row r="33">
          <cell r="P33">
            <v>6604186.4299999997</v>
          </cell>
        </row>
      </sheetData>
      <sheetData sheetId="2733"/>
      <sheetData sheetId="2734"/>
      <sheetData sheetId="2735"/>
      <sheetData sheetId="2736"/>
      <sheetData sheetId="2737"/>
      <sheetData sheetId="2738"/>
      <sheetData sheetId="2739"/>
      <sheetData sheetId="2740">
        <row r="9">
          <cell r="L9">
            <v>1</v>
          </cell>
        </row>
      </sheetData>
      <sheetData sheetId="2741"/>
      <sheetData sheetId="2742"/>
      <sheetData sheetId="2743">
        <row r="31">
          <cell r="Q31">
            <v>0</v>
          </cell>
        </row>
      </sheetData>
      <sheetData sheetId="2744"/>
      <sheetData sheetId="2745">
        <row r="9">
          <cell r="L9">
            <v>1</v>
          </cell>
        </row>
      </sheetData>
      <sheetData sheetId="2746"/>
      <sheetData sheetId="2747" refreshError="1"/>
      <sheetData sheetId="2748">
        <row r="31">
          <cell r="Q31">
            <v>0</v>
          </cell>
        </row>
      </sheetData>
      <sheetData sheetId="2749"/>
      <sheetData sheetId="2750"/>
      <sheetData sheetId="2751">
        <row r="33">
          <cell r="P33">
            <v>6604186.4299999997</v>
          </cell>
        </row>
      </sheetData>
      <sheetData sheetId="2752"/>
      <sheetData sheetId="2753"/>
      <sheetData sheetId="2754"/>
      <sheetData sheetId="2755"/>
      <sheetData sheetId="2756">
        <row r="33">
          <cell r="P33">
            <v>6604186.4299999997</v>
          </cell>
        </row>
      </sheetData>
      <sheetData sheetId="2757"/>
      <sheetData sheetId="2758">
        <row r="33">
          <cell r="P33">
            <v>6604186.4299999997</v>
          </cell>
        </row>
      </sheetData>
      <sheetData sheetId="2759"/>
      <sheetData sheetId="2760"/>
      <sheetData sheetId="2761"/>
      <sheetData sheetId="2762">
        <row r="35">
          <cell r="AY35">
            <v>0</v>
          </cell>
        </row>
      </sheetData>
      <sheetData sheetId="2763"/>
      <sheetData sheetId="2764"/>
      <sheetData sheetId="2765"/>
      <sheetData sheetId="2766"/>
      <sheetData sheetId="2767">
        <row r="27">
          <cell r="U27">
            <v>0</v>
          </cell>
        </row>
      </sheetData>
      <sheetData sheetId="2768"/>
      <sheetData sheetId="2769">
        <row r="33">
          <cell r="P33">
            <v>6604186.4299999997</v>
          </cell>
        </row>
      </sheetData>
      <sheetData sheetId="2770"/>
      <sheetData sheetId="2771"/>
      <sheetData sheetId="2772">
        <row r="27">
          <cell r="U27">
            <v>0</v>
          </cell>
        </row>
      </sheetData>
      <sheetData sheetId="2773"/>
      <sheetData sheetId="2774">
        <row r="33">
          <cell r="P33">
            <v>6604186.4299999997</v>
          </cell>
        </row>
      </sheetData>
      <sheetData sheetId="2775"/>
      <sheetData sheetId="2776"/>
      <sheetData sheetId="2777"/>
      <sheetData sheetId="2778"/>
      <sheetData sheetId="2779">
        <row r="56">
          <cell r="D56">
            <v>0.32679999999999998</v>
          </cell>
        </row>
      </sheetData>
      <sheetData sheetId="2780">
        <row r="33">
          <cell r="P33">
            <v>6604186.4299999997</v>
          </cell>
        </row>
      </sheetData>
      <sheetData sheetId="2781" refreshError="1"/>
      <sheetData sheetId="2782"/>
      <sheetData sheetId="2783"/>
      <sheetData sheetId="2784">
        <row r="35">
          <cell r="AY35">
            <v>0</v>
          </cell>
        </row>
      </sheetData>
      <sheetData sheetId="2785"/>
      <sheetData sheetId="2786"/>
      <sheetData sheetId="2787"/>
      <sheetData sheetId="2788"/>
      <sheetData sheetId="2789">
        <row r="35">
          <cell r="AY35">
            <v>0</v>
          </cell>
        </row>
      </sheetData>
      <sheetData sheetId="2790"/>
      <sheetData sheetId="2791">
        <row r="31">
          <cell r="Q31">
            <v>0</v>
          </cell>
        </row>
      </sheetData>
      <sheetData sheetId="2792"/>
      <sheetData sheetId="2793"/>
      <sheetData sheetId="2794"/>
      <sheetData sheetId="2795"/>
      <sheetData sheetId="2796">
        <row r="31">
          <cell r="Q31">
            <v>0</v>
          </cell>
        </row>
      </sheetData>
      <sheetData sheetId="2797"/>
      <sheetData sheetId="2798"/>
      <sheetData sheetId="2799">
        <row r="33">
          <cell r="P33">
            <v>6604186.4299999997</v>
          </cell>
        </row>
      </sheetData>
      <sheetData sheetId="2800"/>
      <sheetData sheetId="2801"/>
      <sheetData sheetId="2802"/>
      <sheetData sheetId="2803"/>
      <sheetData sheetId="2804">
        <row r="33">
          <cell r="P33">
            <v>6604186.4299999997</v>
          </cell>
        </row>
      </sheetData>
      <sheetData sheetId="2805"/>
      <sheetData sheetId="2806"/>
      <sheetData sheetId="2807"/>
      <sheetData sheetId="2808">
        <row r="33">
          <cell r="P33">
            <v>6604186.4299999997</v>
          </cell>
        </row>
      </sheetData>
      <sheetData sheetId="2809" refreshError="1"/>
      <sheetData sheetId="2810" refreshError="1"/>
      <sheetData sheetId="2811" refreshError="1"/>
      <sheetData sheetId="2812"/>
      <sheetData sheetId="2813">
        <row r="35">
          <cell r="AY35">
            <v>0</v>
          </cell>
        </row>
      </sheetData>
      <sheetData sheetId="2814"/>
      <sheetData sheetId="2815"/>
      <sheetData sheetId="2816"/>
      <sheetData sheetId="2817">
        <row r="31">
          <cell r="Q31">
            <v>0</v>
          </cell>
        </row>
      </sheetData>
      <sheetData sheetId="2818"/>
      <sheetData sheetId="2819"/>
      <sheetData sheetId="2820"/>
      <sheetData sheetId="2821"/>
      <sheetData sheetId="2822"/>
      <sheetData sheetId="2823"/>
      <sheetData sheetId="2824"/>
      <sheetData sheetId="2825"/>
      <sheetData sheetId="2826"/>
      <sheetData sheetId="2827">
        <row r="35">
          <cell r="AY35">
            <v>0</v>
          </cell>
        </row>
      </sheetData>
      <sheetData sheetId="2828"/>
      <sheetData sheetId="2829" refreshError="1"/>
      <sheetData sheetId="2830" refreshError="1"/>
      <sheetData sheetId="2831" refreshError="1"/>
      <sheetData sheetId="2832" refreshError="1"/>
      <sheetData sheetId="2833"/>
      <sheetData sheetId="2834"/>
      <sheetData sheetId="2835">
        <row r="3">
          <cell r="C3">
            <v>60.964134991383446</v>
          </cell>
        </row>
      </sheetData>
      <sheetData sheetId="2836">
        <row r="35">
          <cell r="AY35">
            <v>0</v>
          </cell>
        </row>
      </sheetData>
      <sheetData sheetId="2837"/>
      <sheetData sheetId="2838"/>
      <sheetData sheetId="2839"/>
      <sheetData sheetId="2840"/>
      <sheetData sheetId="2841"/>
      <sheetData sheetId="2842"/>
      <sheetData sheetId="2843" refreshError="1"/>
      <sheetData sheetId="2844" refreshError="1"/>
      <sheetData sheetId="2845"/>
      <sheetData sheetId="2846" refreshError="1"/>
      <sheetData sheetId="2847" refreshError="1"/>
      <sheetData sheetId="2848" refreshError="1"/>
      <sheetData sheetId="2849" refreshError="1"/>
      <sheetData sheetId="2850" refreshError="1"/>
      <sheetData sheetId="2851" refreshError="1"/>
      <sheetData sheetId="2852"/>
      <sheetData sheetId="2853"/>
      <sheetData sheetId="2854"/>
      <sheetData sheetId="2855"/>
      <sheetData sheetId="2856"/>
      <sheetData sheetId="2857"/>
      <sheetData sheetId="2858"/>
      <sheetData sheetId="2859"/>
      <sheetData sheetId="2860"/>
      <sheetData sheetId="2861"/>
      <sheetData sheetId="2862">
        <row r="33">
          <cell r="P33">
            <v>6604186.4299999997</v>
          </cell>
        </row>
      </sheetData>
      <sheetData sheetId="2863"/>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ow r="7">
          <cell r="B7" t="str">
            <v>KM</v>
          </cell>
        </row>
      </sheetData>
      <sheetData sheetId="3013"/>
      <sheetData sheetId="3014"/>
      <sheetData sheetId="3015"/>
      <sheetData sheetId="3016"/>
      <sheetData sheetId="3017">
        <row r="7">
          <cell r="B7" t="str">
            <v>KM</v>
          </cell>
        </row>
      </sheetData>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ow r="23">
          <cell r="V23" t="str">
            <v>Eng° Luiz Tadeu Parisi</v>
          </cell>
        </row>
      </sheetData>
      <sheetData sheetId="3027"/>
      <sheetData sheetId="3028"/>
      <sheetData sheetId="3029"/>
      <sheetData sheetId="3030"/>
      <sheetData sheetId="3031"/>
      <sheetData sheetId="3032"/>
      <sheetData sheetId="3033"/>
      <sheetData sheetId="3034">
        <row r="1">
          <cell r="B1" t="str">
            <v>MINISTÉRIO DOS TRANSPORTES</v>
          </cell>
        </row>
      </sheetData>
      <sheetData sheetId="3035"/>
      <sheetData sheetId="3036"/>
      <sheetData sheetId="3037"/>
      <sheetData sheetId="3038" refreshError="1"/>
      <sheetData sheetId="3039">
        <row r="1">
          <cell r="B1" t="str">
            <v>MINISTÉRIO DOS TRANSPORTES</v>
          </cell>
        </row>
      </sheetData>
      <sheetData sheetId="3040"/>
      <sheetData sheetId="3041" refreshError="1"/>
      <sheetData sheetId="3042" refreshError="1"/>
      <sheetData sheetId="3043" refreshError="1"/>
      <sheetData sheetId="3044" refreshError="1"/>
      <sheetData sheetId="3045"/>
      <sheetData sheetId="3046"/>
      <sheetData sheetId="3047"/>
      <sheetData sheetId="3048"/>
      <sheetData sheetId="3049"/>
      <sheetData sheetId="3050">
        <row r="199">
          <cell r="J199">
            <v>1.4817</v>
          </cell>
        </row>
      </sheetData>
      <sheetData sheetId="3051"/>
      <sheetData sheetId="3052" refreshError="1"/>
      <sheetData sheetId="3053" refreshError="1"/>
      <sheetData sheetId="3054" refreshError="1"/>
      <sheetData sheetId="3055" refreshError="1"/>
      <sheetData sheetId="3056" refreshError="1"/>
      <sheetData sheetId="3057"/>
      <sheetData sheetId="3058" refreshError="1"/>
      <sheetData sheetId="3059" refreshError="1"/>
      <sheetData sheetId="3060"/>
      <sheetData sheetId="3061"/>
      <sheetData sheetId="3062"/>
      <sheetData sheetId="3063" refreshError="1"/>
      <sheetData sheetId="3064" refreshError="1"/>
      <sheetData sheetId="3065" refreshError="1"/>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row r="25">
          <cell r="J25">
            <v>126587.69</v>
          </cell>
        </row>
      </sheetData>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row r="35">
          <cell r="AY35">
            <v>0</v>
          </cell>
        </row>
      </sheetData>
      <sheetData sheetId="3132"/>
      <sheetData sheetId="3133"/>
      <sheetData sheetId="3134"/>
      <sheetData sheetId="3135"/>
      <sheetData sheetId="3136">
        <row r="35">
          <cell r="AY35">
            <v>0</v>
          </cell>
        </row>
      </sheetData>
      <sheetData sheetId="3137"/>
      <sheetData sheetId="3138"/>
      <sheetData sheetId="3139">
        <row r="26">
          <cell r="C26" t="str">
            <v>35,246 Km</v>
          </cell>
        </row>
      </sheetData>
      <sheetData sheetId="3140"/>
      <sheetData sheetId="3141"/>
      <sheetData sheetId="3142"/>
      <sheetData sheetId="3143">
        <row r="13">
          <cell r="C13" t="str">
            <v xml:space="preserve"> IMPLANTAÇAO E PAVIMENTAÇAO DE RODOVIA</v>
          </cell>
        </row>
      </sheetData>
      <sheetData sheetId="3144"/>
      <sheetData sheetId="3145"/>
      <sheetData sheetId="3146"/>
      <sheetData sheetId="3147"/>
      <sheetData sheetId="3148"/>
      <sheetData sheetId="3149"/>
      <sheetData sheetId="3150">
        <row r="23">
          <cell r="V23" t="str">
            <v>Eng° Luiz Tadeu Parisi</v>
          </cell>
        </row>
      </sheetData>
      <sheetData sheetId="3151"/>
      <sheetData sheetId="3152"/>
      <sheetData sheetId="3153"/>
      <sheetData sheetId="3154"/>
      <sheetData sheetId="3155">
        <row r="23">
          <cell r="V23" t="str">
            <v>Eng° Luiz Tadeu Parisi</v>
          </cell>
        </row>
      </sheetData>
      <sheetData sheetId="3156" refreshError="1"/>
      <sheetData sheetId="3157" refreshError="1"/>
      <sheetData sheetId="3158" refreshError="1"/>
      <sheetData sheetId="3159" refreshError="1"/>
      <sheetData sheetId="3160" refreshError="1"/>
      <sheetData sheetId="3161" refreshError="1"/>
      <sheetData sheetId="3162"/>
      <sheetData sheetId="3163"/>
      <sheetData sheetId="3164"/>
      <sheetData sheetId="3165">
        <row r="1">
          <cell r="B1" t="str">
            <v>MINISTÉRIO DOS TRANSPORTES</v>
          </cell>
        </row>
      </sheetData>
      <sheetData sheetId="3166"/>
      <sheetData sheetId="3167"/>
      <sheetData sheetId="3168"/>
      <sheetData sheetId="3169"/>
      <sheetData sheetId="3170">
        <row r="1">
          <cell r="B1" t="str">
            <v>MINISTÉRIO DOS TRANSPORTES</v>
          </cell>
        </row>
      </sheetData>
      <sheetData sheetId="317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sheetData sheetId="3334" refreshError="1"/>
      <sheetData sheetId="3335" refreshError="1"/>
      <sheetData sheetId="3336" refreshError="1"/>
      <sheetData sheetId="3337" refreshError="1"/>
      <sheetData sheetId="3338" refreshError="1"/>
      <sheetData sheetId="3339" refreshError="1"/>
      <sheetData sheetId="3340"/>
      <sheetData sheetId="3341" refreshError="1"/>
      <sheetData sheetId="3342"/>
      <sheetData sheetId="3343"/>
      <sheetData sheetId="3344"/>
      <sheetData sheetId="3345"/>
      <sheetData sheetId="3346"/>
      <sheetData sheetId="3347"/>
      <sheetData sheetId="3348"/>
      <sheetData sheetId="3349"/>
      <sheetData sheetId="3350"/>
      <sheetData sheetId="3351"/>
      <sheetData sheetId="3352"/>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sheetData sheetId="3366"/>
      <sheetData sheetId="3367" refreshError="1"/>
      <sheetData sheetId="3368"/>
      <sheetData sheetId="3369">
        <row r="199">
          <cell r="J199">
            <v>1.4817</v>
          </cell>
        </row>
      </sheetData>
      <sheetData sheetId="3370">
        <row r="23">
          <cell r="V23" t="str">
            <v>Eng° Luiz Tadeu Parisi</v>
          </cell>
        </row>
      </sheetData>
      <sheetData sheetId="3371"/>
      <sheetData sheetId="3372"/>
      <sheetData sheetId="3373"/>
      <sheetData sheetId="3374"/>
      <sheetData sheetId="3375"/>
      <sheetData sheetId="3376"/>
      <sheetData sheetId="3377"/>
      <sheetData sheetId="3378"/>
      <sheetData sheetId="3379"/>
      <sheetData sheetId="3380" refreshError="1"/>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sheetData sheetId="3406"/>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sheetData sheetId="3425"/>
      <sheetData sheetId="3426">
        <row r="25">
          <cell r="J25">
            <v>126587.69</v>
          </cell>
        </row>
      </sheetData>
      <sheetData sheetId="3427"/>
      <sheetData sheetId="3428" refreshError="1"/>
      <sheetData sheetId="3429" refreshError="1"/>
      <sheetData sheetId="3430">
        <row r="25">
          <cell r="J25">
            <v>126587.69</v>
          </cell>
        </row>
      </sheetData>
      <sheetData sheetId="3431"/>
      <sheetData sheetId="3432" refreshError="1"/>
      <sheetData sheetId="3433" refreshError="1"/>
      <sheetData sheetId="3434" refreshError="1"/>
      <sheetData sheetId="3435" refreshError="1"/>
      <sheetData sheetId="3436" refreshError="1"/>
      <sheetData sheetId="3437" refreshError="1"/>
      <sheetData sheetId="3438"/>
      <sheetData sheetId="3439"/>
      <sheetData sheetId="3440"/>
      <sheetData sheetId="3441"/>
      <sheetData sheetId="3442" refreshError="1"/>
      <sheetData sheetId="3443"/>
      <sheetData sheetId="3444"/>
      <sheetData sheetId="3445"/>
      <sheetData sheetId="3446"/>
      <sheetData sheetId="3447"/>
      <sheetData sheetId="3448"/>
      <sheetData sheetId="3449"/>
      <sheetData sheetId="3450"/>
      <sheetData sheetId="3451"/>
      <sheetData sheetId="3452">
        <row r="26">
          <cell r="C26" t="str">
            <v>35,246 Km</v>
          </cell>
        </row>
      </sheetData>
      <sheetData sheetId="3453"/>
      <sheetData sheetId="3454"/>
      <sheetData sheetId="3455"/>
      <sheetData sheetId="3456">
        <row r="13">
          <cell r="C13" t="str">
            <v xml:space="preserve"> IMPLANTAÇAO E PAVIMENTAÇAO DE RODOVIA</v>
          </cell>
        </row>
      </sheetData>
      <sheetData sheetId="3457">
        <row r="26">
          <cell r="C26" t="str">
            <v>35,246 Km</v>
          </cell>
        </row>
      </sheetData>
      <sheetData sheetId="3458" refreshError="1"/>
      <sheetData sheetId="3459" refreshError="1"/>
      <sheetData sheetId="3460" refreshError="1"/>
      <sheetData sheetId="3461">
        <row r="13">
          <cell r="C13" t="str">
            <v xml:space="preserve"> IMPLANTAÇAO E PAVIMENTAÇAO DE RODOVIA</v>
          </cell>
        </row>
      </sheetData>
      <sheetData sheetId="3462"/>
      <sheetData sheetId="3463"/>
      <sheetData sheetId="3464" refreshError="1"/>
      <sheetData sheetId="3465"/>
      <sheetData sheetId="3466"/>
      <sheetData sheetId="3467"/>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sheetData sheetId="3588"/>
      <sheetData sheetId="3589"/>
      <sheetData sheetId="3590" refreshError="1"/>
      <sheetData sheetId="3591" refreshError="1"/>
      <sheetData sheetId="3592" refreshError="1"/>
      <sheetData sheetId="3593" refreshError="1"/>
      <sheetData sheetId="3594" refreshError="1"/>
      <sheetData sheetId="3595"/>
      <sheetData sheetId="3596"/>
      <sheetData sheetId="3597" refreshError="1"/>
      <sheetData sheetId="3598" refreshError="1"/>
      <sheetData sheetId="3599" refreshError="1"/>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row r="7">
          <cell r="B7" t="str">
            <v>KM</v>
          </cell>
        </row>
      </sheetData>
      <sheetData sheetId="3622"/>
      <sheetData sheetId="3623"/>
      <sheetData sheetId="3624"/>
      <sheetData sheetId="3625"/>
      <sheetData sheetId="3626"/>
      <sheetData sheetId="3627"/>
      <sheetData sheetId="3628"/>
      <sheetData sheetId="3629">
        <row r="23">
          <cell r="V23" t="str">
            <v>Eng° Luiz Tadeu Parisi</v>
          </cell>
        </row>
      </sheetData>
      <sheetData sheetId="3630"/>
      <sheetData sheetId="3631"/>
      <sheetData sheetId="3632"/>
      <sheetData sheetId="3633"/>
      <sheetData sheetId="3634"/>
      <sheetData sheetId="3635"/>
      <sheetData sheetId="3636" refreshError="1"/>
      <sheetData sheetId="3637" refreshError="1"/>
      <sheetData sheetId="3638"/>
      <sheetData sheetId="3639"/>
      <sheetData sheetId="3640"/>
      <sheetData sheetId="3641"/>
      <sheetData sheetId="3642">
        <row r="1">
          <cell r="B1" t="str">
            <v>MINISTÉRIO DOS TRANSPORTES</v>
          </cell>
        </row>
      </sheetData>
      <sheetData sheetId="3643"/>
      <sheetData sheetId="3644"/>
      <sheetData sheetId="3645"/>
      <sheetData sheetId="3646"/>
      <sheetData sheetId="3647"/>
      <sheetData sheetId="3648"/>
      <sheetData sheetId="3649"/>
      <sheetData sheetId="3650"/>
      <sheetData sheetId="3651"/>
      <sheetData sheetId="3652"/>
      <sheetData sheetId="3653" refreshError="1"/>
      <sheetData sheetId="3654"/>
      <sheetData sheetId="3655"/>
      <sheetData sheetId="3656"/>
      <sheetData sheetId="3657"/>
      <sheetData sheetId="3658" refreshError="1"/>
      <sheetData sheetId="3659" refreshError="1"/>
      <sheetData sheetId="3660"/>
      <sheetData sheetId="366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sheetData sheetId="3749"/>
      <sheetData sheetId="3750"/>
      <sheetData sheetId="3751"/>
      <sheetData sheetId="3752"/>
      <sheetData sheetId="3753"/>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sheetData sheetId="3763"/>
      <sheetData sheetId="3764" refreshError="1"/>
      <sheetData sheetId="3765"/>
      <sheetData sheetId="3766" refreshError="1"/>
      <sheetData sheetId="3767"/>
      <sheetData sheetId="3768" refreshError="1"/>
      <sheetData sheetId="3769" refreshError="1"/>
      <sheetData sheetId="3770" refreshError="1"/>
      <sheetData sheetId="3771" refreshError="1"/>
      <sheetData sheetId="3772"/>
      <sheetData sheetId="3773"/>
      <sheetData sheetId="3774"/>
      <sheetData sheetId="3775"/>
      <sheetData sheetId="3776"/>
      <sheetData sheetId="3777"/>
      <sheetData sheetId="3778">
        <row r="12">
          <cell r="L12" t="str">
            <v>Firma: Encomind Engenharia Com e Ind Ltda</v>
          </cell>
        </row>
      </sheetData>
      <sheetData sheetId="3779"/>
      <sheetData sheetId="3780"/>
      <sheetData sheetId="3781"/>
      <sheetData sheetId="3782"/>
      <sheetData sheetId="3783">
        <row r="3">
          <cell r="A3" t="str">
            <v xml:space="preserve"> Obra: Pavimentação Asfáltica</v>
          </cell>
        </row>
      </sheetData>
      <sheetData sheetId="3784"/>
      <sheetData sheetId="3785"/>
      <sheetData sheetId="3786"/>
      <sheetData sheetId="3787"/>
      <sheetData sheetId="3788">
        <row r="3">
          <cell r="A3" t="str">
            <v xml:space="preserve"> Obra: Pavimentação Asfáltica</v>
          </cell>
        </row>
      </sheetData>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refreshError="1"/>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refreshError="1"/>
      <sheetData sheetId="3850" refreshError="1"/>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row r="1">
          <cell r="B1">
            <v>100</v>
          </cell>
        </row>
      </sheetData>
      <sheetData sheetId="3890"/>
      <sheetData sheetId="3891" refreshError="1"/>
      <sheetData sheetId="3892" refreshError="1"/>
      <sheetData sheetId="3893" refreshError="1"/>
      <sheetData sheetId="3894" refreshError="1"/>
      <sheetData sheetId="3895" refreshError="1"/>
      <sheetData sheetId="3896" refreshError="1"/>
      <sheetData sheetId="3897" refreshError="1"/>
      <sheetData sheetId="3898"/>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refreshError="1"/>
      <sheetData sheetId="3957"/>
      <sheetData sheetId="3958" refreshError="1"/>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sheetData sheetId="4001"/>
      <sheetData sheetId="4002"/>
      <sheetData sheetId="4003"/>
      <sheetData sheetId="4004"/>
      <sheetData sheetId="4005"/>
      <sheetData sheetId="4006"/>
      <sheetData sheetId="4007"/>
      <sheetData sheetId="4008"/>
      <sheetData sheetId="4009"/>
      <sheetData sheetId="4010"/>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refreshError="1"/>
      <sheetData sheetId="4059" refreshError="1"/>
      <sheetData sheetId="4060" refreshError="1"/>
      <sheetData sheetId="4061" refreshError="1"/>
      <sheetData sheetId="4062" refreshError="1"/>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sheetData sheetId="4326"/>
      <sheetData sheetId="4327"/>
      <sheetData sheetId="4328"/>
      <sheetData sheetId="4329"/>
      <sheetData sheetId="4330"/>
      <sheetData sheetId="4331"/>
      <sheetData sheetId="4332"/>
      <sheetData sheetId="4333" refreshError="1"/>
      <sheetData sheetId="4334">
        <row r="26">
          <cell r="A26" t="str">
            <v>CBUQ</v>
          </cell>
        </row>
      </sheetData>
      <sheetData sheetId="4335" refreshError="1"/>
      <sheetData sheetId="4336"/>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sheetData sheetId="4372"/>
      <sheetData sheetId="4373"/>
      <sheetData sheetId="4374"/>
      <sheetData sheetId="4375"/>
      <sheetData sheetId="4376"/>
      <sheetData sheetId="4377"/>
      <sheetData sheetId="4378"/>
      <sheetData sheetId="4379"/>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sheetData sheetId="4415"/>
      <sheetData sheetId="4416"/>
      <sheetData sheetId="4417"/>
      <sheetData sheetId="4418"/>
      <sheetData sheetId="4419"/>
      <sheetData sheetId="4420"/>
      <sheetData sheetId="4421"/>
      <sheetData sheetId="4422"/>
      <sheetData sheetId="4423"/>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sheetData sheetId="4455"/>
      <sheetData sheetId="4456"/>
      <sheetData sheetId="4457"/>
      <sheetData sheetId="4458"/>
      <sheetData sheetId="4459"/>
      <sheetData sheetId="4460"/>
      <sheetData sheetId="4461"/>
      <sheetData sheetId="4462"/>
      <sheetData sheetId="4463"/>
      <sheetData sheetId="4464" refreshError="1"/>
      <sheetData sheetId="4465" refreshError="1"/>
      <sheetData sheetId="4466" refreshError="1"/>
      <sheetData sheetId="4467" refreshError="1"/>
      <sheetData sheetId="4468"/>
      <sheetData sheetId="4469"/>
      <sheetData sheetId="4470"/>
      <sheetData sheetId="4471"/>
      <sheetData sheetId="4472"/>
      <sheetData sheetId="4473" refreshError="1"/>
      <sheetData sheetId="4474"/>
      <sheetData sheetId="4475"/>
      <sheetData sheetId="4476">
        <row r="9">
          <cell r="B9" t="str">
            <v>CIMENTO ASFÁLTICO DE PETRÓLEO - CAP-20</v>
          </cell>
        </row>
      </sheetData>
      <sheetData sheetId="4477"/>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refreshError="1"/>
      <sheetData sheetId="4494" refreshError="1"/>
      <sheetData sheetId="4495" refreshError="1"/>
      <sheetData sheetId="4496" refreshError="1"/>
      <sheetData sheetId="4497" refreshError="1"/>
      <sheetData sheetId="4498" refreshError="1"/>
      <sheetData sheetId="4499">
        <row r="26">
          <cell r="A26" t="str">
            <v>CBUQ</v>
          </cell>
        </row>
      </sheetData>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row r="3">
          <cell r="A3">
            <v>4</v>
          </cell>
        </row>
      </sheetData>
      <sheetData sheetId="4521">
        <row r="3">
          <cell r="A3">
            <v>4</v>
          </cell>
        </row>
      </sheetData>
      <sheetData sheetId="4522">
        <row r="3">
          <cell r="A3">
            <v>4</v>
          </cell>
        </row>
      </sheetData>
      <sheetData sheetId="4523"/>
      <sheetData sheetId="4524"/>
      <sheetData sheetId="4525"/>
      <sheetData sheetId="4526"/>
      <sheetData sheetId="4527"/>
      <sheetData sheetId="4528"/>
      <sheetData sheetId="4529"/>
      <sheetData sheetId="4530"/>
      <sheetData sheetId="4531">
        <row r="6">
          <cell r="D6" t="str">
            <v>CAMG</v>
          </cell>
        </row>
      </sheetData>
      <sheetData sheetId="4532">
        <row r="6">
          <cell r="D6" t="str">
            <v>CAMG</v>
          </cell>
        </row>
      </sheetData>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sheetData sheetId="4625" refreshError="1"/>
      <sheetData sheetId="4626" refreshError="1"/>
      <sheetData sheetId="4627" refreshError="1"/>
      <sheetData sheetId="4628" refreshError="1"/>
      <sheetData sheetId="4629"/>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sheetData sheetId="4642" refreshError="1"/>
      <sheetData sheetId="4643" refreshError="1"/>
      <sheetData sheetId="4644" refreshError="1"/>
      <sheetData sheetId="4645"/>
      <sheetData sheetId="4646"/>
      <sheetData sheetId="4647" refreshError="1"/>
      <sheetData sheetId="4648" refreshError="1"/>
      <sheetData sheetId="4649" refreshError="1"/>
      <sheetData sheetId="4650"/>
      <sheetData sheetId="4651" refreshError="1"/>
      <sheetData sheetId="4652" refreshError="1"/>
      <sheetData sheetId="4653" refreshError="1"/>
      <sheetData sheetId="4654"/>
      <sheetData sheetId="4655" refreshError="1"/>
      <sheetData sheetId="4656" refreshError="1"/>
      <sheetData sheetId="4657"/>
      <sheetData sheetId="4658" refreshError="1"/>
      <sheetData sheetId="4659"/>
      <sheetData sheetId="4660" refreshError="1"/>
      <sheetData sheetId="4661" refreshError="1"/>
      <sheetData sheetId="4662" refreshError="1"/>
      <sheetData sheetId="4663" refreshError="1"/>
      <sheetData sheetId="4664" refreshError="1"/>
      <sheetData sheetId="4665" refreshError="1"/>
      <sheetData sheetId="4666"/>
      <sheetData sheetId="4667"/>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ow r="2">
          <cell r="D2" t="str">
            <v>MÊS/ANO BÁSICO DE REFERÊNCIA: Mai / 2008   PA</v>
          </cell>
        </row>
      </sheetData>
      <sheetData sheetId="5001"/>
      <sheetData sheetId="5002">
        <row r="12">
          <cell r="H12">
            <v>40.1</v>
          </cell>
        </row>
      </sheetData>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refreshError="1"/>
      <sheetData sheetId="5022">
        <row r="96">
          <cell r="A96" t="str">
            <v>E001</v>
          </cell>
        </row>
      </sheetData>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sheetData sheetId="5210"/>
      <sheetData sheetId="5211"/>
      <sheetData sheetId="5212"/>
      <sheetData sheetId="5213"/>
      <sheetData sheetId="5214"/>
      <sheetData sheetId="5215"/>
      <sheetData sheetId="5216"/>
      <sheetData sheetId="5217" refreshError="1"/>
      <sheetData sheetId="5218"/>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sheetData sheetId="5488"/>
      <sheetData sheetId="5489"/>
      <sheetData sheetId="5490"/>
      <sheetData sheetId="5491"/>
      <sheetData sheetId="5492"/>
      <sheetData sheetId="5493"/>
      <sheetData sheetId="5494"/>
      <sheetData sheetId="5495">
        <row r="9">
          <cell r="F9">
            <v>0</v>
          </cell>
        </row>
      </sheetData>
      <sheetData sheetId="5496"/>
      <sheetData sheetId="5497"/>
      <sheetData sheetId="5498"/>
      <sheetData sheetId="5499"/>
      <sheetData sheetId="5500" refreshError="1"/>
      <sheetData sheetId="5501" refreshError="1"/>
      <sheetData sheetId="5502" refreshError="1"/>
      <sheetData sheetId="5503" refreshError="1"/>
      <sheetData sheetId="5504" refreshError="1"/>
      <sheetData sheetId="5505">
        <row r="1">
          <cell r="A1" t="str">
            <v>PLACA</v>
          </cell>
        </row>
      </sheetData>
      <sheetData sheetId="5506">
        <row r="1">
          <cell r="A1" t="str">
            <v>PLACA</v>
          </cell>
        </row>
      </sheetData>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ow r="1">
          <cell r="B1" t="str">
            <v>DELTA CONSTRUÇÕES S/A</v>
          </cell>
        </row>
      </sheetData>
      <sheetData sheetId="5516">
        <row r="1">
          <cell r="A1" t="str">
            <v>PLACA</v>
          </cell>
        </row>
      </sheetData>
      <sheetData sheetId="5517">
        <row r="1">
          <cell r="B1" t="str">
            <v>DELTA CONSTRUÇÕES S/A</v>
          </cell>
        </row>
      </sheetData>
      <sheetData sheetId="5518">
        <row r="1">
          <cell r="A1" t="str">
            <v>PLACA</v>
          </cell>
        </row>
      </sheetData>
      <sheetData sheetId="5519">
        <row r="1">
          <cell r="B1" t="str">
            <v>DELTA CONSTRUÇÕES S/A</v>
          </cell>
        </row>
      </sheetData>
      <sheetData sheetId="5520">
        <row r="1">
          <cell r="A1" t="str">
            <v>DATA</v>
          </cell>
        </row>
      </sheetData>
      <sheetData sheetId="5521">
        <row r="1">
          <cell r="B1" t="str">
            <v>DELTA CONSTRUÇÕES S/A</v>
          </cell>
        </row>
      </sheetData>
      <sheetData sheetId="5522">
        <row r="1">
          <cell r="A1" t="str">
            <v>DATA</v>
          </cell>
        </row>
      </sheetData>
      <sheetData sheetId="5523">
        <row r="1">
          <cell r="B1" t="str">
            <v>DELTA CONSTRUÇÕES S/A</v>
          </cell>
        </row>
      </sheetData>
      <sheetData sheetId="5524">
        <row r="1">
          <cell r="A1" t="str">
            <v>PLACA</v>
          </cell>
        </row>
      </sheetData>
      <sheetData sheetId="5525">
        <row r="1">
          <cell r="B1" t="str">
            <v>DELTA CONSTRUÇÕES S/A</v>
          </cell>
        </row>
      </sheetData>
      <sheetData sheetId="5526">
        <row r="56">
          <cell r="O56" t="str">
            <v>I1003</v>
          </cell>
        </row>
      </sheetData>
      <sheetData sheetId="5527"/>
      <sheetData sheetId="5528"/>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sheetData sheetId="5680">
        <row r="1">
          <cell r="B1">
            <v>0</v>
          </cell>
        </row>
      </sheetData>
      <sheetData sheetId="5681"/>
      <sheetData sheetId="5682"/>
      <sheetData sheetId="5683"/>
      <sheetData sheetId="5684">
        <row r="3">
          <cell r="D3" t="str">
            <v>DÉBITO</v>
          </cell>
        </row>
      </sheetData>
      <sheetData sheetId="5685">
        <row r="1">
          <cell r="B1" t="str">
            <v>Modelo Geral de Matemática Financeira</v>
          </cell>
        </row>
      </sheetData>
      <sheetData sheetId="5686"/>
      <sheetData sheetId="5687"/>
      <sheetData sheetId="5688"/>
      <sheetData sheetId="5689"/>
      <sheetData sheetId="5690"/>
      <sheetData sheetId="5691"/>
      <sheetData sheetId="5692"/>
      <sheetData sheetId="5693"/>
      <sheetData sheetId="5694"/>
      <sheetData sheetId="5695"/>
      <sheetData sheetId="5696"/>
      <sheetData sheetId="5697"/>
      <sheetData sheetId="5698"/>
      <sheetData sheetId="5699">
        <row r="3">
          <cell r="A3" t="str">
            <v>TEMPLATE CAPEX OK</v>
          </cell>
        </row>
      </sheetData>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ow r="2">
          <cell r="B2" t="str">
            <v>8 - ORÇAMENTO</v>
          </cell>
        </row>
      </sheetData>
      <sheetData sheetId="5727">
        <row r="2">
          <cell r="B2" t="str">
            <v>8 - ORÇAMENTO</v>
          </cell>
        </row>
      </sheetData>
      <sheetData sheetId="5728">
        <row r="1">
          <cell r="B1">
            <v>0</v>
          </cell>
        </row>
      </sheetData>
      <sheetData sheetId="5729">
        <row r="2">
          <cell r="B2" t="str">
            <v>8 - ORÇAMENTO</v>
          </cell>
        </row>
      </sheetData>
      <sheetData sheetId="5730">
        <row r="14">
          <cell r="I14">
            <v>0</v>
          </cell>
        </row>
      </sheetData>
      <sheetData sheetId="5731">
        <row r="1">
          <cell r="B1">
            <v>0</v>
          </cell>
        </row>
      </sheetData>
      <sheetData sheetId="5732">
        <row r="10">
          <cell r="E10">
            <v>2011</v>
          </cell>
        </row>
      </sheetData>
      <sheetData sheetId="5733">
        <row r="2">
          <cell r="B2" t="str">
            <v>8 - ORÇAMENTO</v>
          </cell>
        </row>
      </sheetData>
      <sheetData sheetId="5734">
        <row r="2">
          <cell r="B2" t="str">
            <v>8 - ORÇAMENTO</v>
          </cell>
        </row>
      </sheetData>
      <sheetData sheetId="5735">
        <row r="82">
          <cell r="I82">
            <v>0</v>
          </cell>
        </row>
      </sheetData>
      <sheetData sheetId="5736">
        <row r="1">
          <cell r="B1">
            <v>0</v>
          </cell>
        </row>
      </sheetData>
      <sheetData sheetId="5737">
        <row r="17">
          <cell r="D17" t="str">
            <v>Consolidado_Lumina</v>
          </cell>
        </row>
      </sheetData>
      <sheetData sheetId="5738">
        <row r="10">
          <cell r="E10">
            <v>2011</v>
          </cell>
        </row>
      </sheetData>
      <sheetData sheetId="5739">
        <row r="2">
          <cell r="B2" t="str">
            <v>8 - ORÇAMENTO</v>
          </cell>
        </row>
      </sheetData>
      <sheetData sheetId="5740">
        <row r="2">
          <cell r="B2" t="str">
            <v>8 - ORÇAMENTO</v>
          </cell>
        </row>
      </sheetData>
      <sheetData sheetId="5741">
        <row r="14">
          <cell r="I14">
            <v>0</v>
          </cell>
        </row>
      </sheetData>
      <sheetData sheetId="5742">
        <row r="1">
          <cell r="B1">
            <v>0</v>
          </cell>
        </row>
      </sheetData>
      <sheetData sheetId="5743">
        <row r="21">
          <cell r="E21">
            <v>39813</v>
          </cell>
        </row>
      </sheetData>
      <sheetData sheetId="5744">
        <row r="1">
          <cell r="C1" t="str">
            <v>Juros Compostos – Séries Uniformes</v>
          </cell>
        </row>
      </sheetData>
      <sheetData sheetId="5745">
        <row r="1">
          <cell r="B1">
            <v>0</v>
          </cell>
        </row>
      </sheetData>
      <sheetData sheetId="5746">
        <row r="1">
          <cell r="C1" t="str">
            <v>Juros Compostos – Séries Uniformes</v>
          </cell>
        </row>
      </sheetData>
      <sheetData sheetId="5747">
        <row r="1">
          <cell r="C1" t="str">
            <v>Juros Compostos – Séries Uniformes</v>
          </cell>
        </row>
      </sheetData>
      <sheetData sheetId="5748">
        <row r="1">
          <cell r="B1">
            <v>0</v>
          </cell>
        </row>
      </sheetData>
      <sheetData sheetId="5749">
        <row r="1">
          <cell r="B1">
            <v>0</v>
          </cell>
        </row>
      </sheetData>
      <sheetData sheetId="5750">
        <row r="2">
          <cell r="B2" t="str">
            <v>8 - ORÇAMENTO</v>
          </cell>
        </row>
      </sheetData>
      <sheetData sheetId="5751">
        <row r="14">
          <cell r="I14">
            <v>0</v>
          </cell>
        </row>
      </sheetData>
      <sheetData sheetId="5752">
        <row r="1">
          <cell r="B1">
            <v>0</v>
          </cell>
        </row>
      </sheetData>
      <sheetData sheetId="5753">
        <row r="2">
          <cell r="B2" t="str">
            <v>8 - ORÇAMENTO</v>
          </cell>
        </row>
      </sheetData>
      <sheetData sheetId="5754">
        <row r="1">
          <cell r="C1" t="str">
            <v>Juros Compostos – Séries Uniformes</v>
          </cell>
        </row>
      </sheetData>
      <sheetData sheetId="5755">
        <row r="2">
          <cell r="B2" t="str">
            <v>8 - ORÇAMENTO</v>
          </cell>
        </row>
      </sheetData>
      <sheetData sheetId="5756">
        <row r="2">
          <cell r="B2" t="str">
            <v>8 - ORÇAMENTO</v>
          </cell>
        </row>
      </sheetData>
      <sheetData sheetId="5757">
        <row r="6">
          <cell r="C6">
            <v>35461</v>
          </cell>
        </row>
      </sheetData>
      <sheetData sheetId="5758">
        <row r="1">
          <cell r="B1">
            <v>0</v>
          </cell>
        </row>
      </sheetData>
      <sheetData sheetId="5759">
        <row r="17">
          <cell r="D17" t="str">
            <v>Consolidado_Lumina</v>
          </cell>
        </row>
      </sheetData>
      <sheetData sheetId="5760">
        <row r="2">
          <cell r="B2" t="str">
            <v>8 - ORÇAMENTO</v>
          </cell>
        </row>
      </sheetData>
      <sheetData sheetId="5761">
        <row r="1">
          <cell r="C1" t="str">
            <v>Juros Compostos – Séries Uniformes</v>
          </cell>
        </row>
      </sheetData>
      <sheetData sheetId="5762">
        <row r="1">
          <cell r="B1">
            <v>0</v>
          </cell>
        </row>
      </sheetData>
      <sheetData sheetId="5763">
        <row r="1">
          <cell r="C1" t="str">
            <v>Juros Compostos – Séries Uniformes</v>
          </cell>
        </row>
      </sheetData>
      <sheetData sheetId="5764">
        <row r="1">
          <cell r="B1">
            <v>0</v>
          </cell>
        </row>
      </sheetData>
      <sheetData sheetId="5765">
        <row r="21">
          <cell r="E21">
            <v>39813</v>
          </cell>
        </row>
      </sheetData>
      <sheetData sheetId="5766">
        <row r="1">
          <cell r="B1">
            <v>0</v>
          </cell>
        </row>
      </sheetData>
      <sheetData sheetId="5767">
        <row r="2">
          <cell r="I2">
            <v>2008</v>
          </cell>
        </row>
      </sheetData>
      <sheetData sheetId="5768">
        <row r="2">
          <cell r="B2" t="str">
            <v>8 - ORÇAMENTO</v>
          </cell>
        </row>
      </sheetData>
      <sheetData sheetId="5769">
        <row r="1">
          <cell r="B1" t="str">
            <v>Modelo Geral de Matemática Financeira</v>
          </cell>
        </row>
      </sheetData>
      <sheetData sheetId="5770">
        <row r="1">
          <cell r="B1">
            <v>0</v>
          </cell>
        </row>
      </sheetData>
      <sheetData sheetId="5771">
        <row r="2">
          <cell r="B2" t="str">
            <v>Resumo de algumas fórmulas de matemática financeira</v>
          </cell>
        </row>
      </sheetData>
      <sheetData sheetId="5772">
        <row r="2">
          <cell r="B2" t="str">
            <v>8 - ORÇAMENTO</v>
          </cell>
        </row>
      </sheetData>
      <sheetData sheetId="5773">
        <row r="1">
          <cell r="B1">
            <v>0</v>
          </cell>
        </row>
      </sheetData>
      <sheetData sheetId="5774" refreshError="1"/>
      <sheetData sheetId="5775">
        <row r="14">
          <cell r="I14">
            <v>0</v>
          </cell>
        </row>
      </sheetData>
      <sheetData sheetId="5776">
        <row r="1">
          <cell r="B1">
            <v>0</v>
          </cell>
        </row>
      </sheetData>
      <sheetData sheetId="5777">
        <row r="2">
          <cell r="B2" t="str">
            <v>8 - ORÇAMENTO</v>
          </cell>
        </row>
      </sheetData>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ow r="1">
          <cell r="B1">
            <v>0</v>
          </cell>
        </row>
      </sheetData>
      <sheetData sheetId="5807" refreshError="1"/>
      <sheetData sheetId="5808" refreshError="1"/>
      <sheetData sheetId="5809" refreshError="1"/>
      <sheetData sheetId="5810">
        <row r="2">
          <cell r="B2" t="str">
            <v>8 - ORÇAMENTO</v>
          </cell>
        </row>
      </sheetData>
      <sheetData sheetId="5811">
        <row r="2">
          <cell r="I2">
            <v>2008</v>
          </cell>
        </row>
      </sheetData>
      <sheetData sheetId="5812">
        <row r="1">
          <cell r="B1">
            <v>0</v>
          </cell>
        </row>
      </sheetData>
      <sheetData sheetId="5813">
        <row r="66">
          <cell r="C66">
            <v>1</v>
          </cell>
        </row>
      </sheetData>
      <sheetData sheetId="5814">
        <row r="1">
          <cell r="C1" t="str">
            <v>Desconto Bancário</v>
          </cell>
        </row>
      </sheetData>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refreshError="1"/>
      <sheetData sheetId="5938" refreshError="1"/>
      <sheetData sheetId="5939"/>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ow r="274">
          <cell r="C274" t="str">
            <v>Maria Betânia F. Figueiró</v>
          </cell>
        </row>
      </sheetData>
      <sheetData sheetId="5981"/>
      <sheetData sheetId="5982">
        <row r="4">
          <cell r="A4" t="str">
            <v>Company</v>
          </cell>
        </row>
      </sheetData>
      <sheetData sheetId="5983">
        <row r="16">
          <cell r="T16" t="str">
            <v>On</v>
          </cell>
        </row>
      </sheetData>
      <sheetData sheetId="5984"/>
      <sheetData sheetId="5985">
        <row r="4">
          <cell r="A4" t="str">
            <v>Company</v>
          </cell>
        </row>
      </sheetData>
      <sheetData sheetId="5986">
        <row r="4">
          <cell r="A4" t="str">
            <v>Company</v>
          </cell>
        </row>
      </sheetData>
      <sheetData sheetId="5987">
        <row r="16">
          <cell r="T16" t="str">
            <v>On</v>
          </cell>
        </row>
      </sheetData>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sheetData sheetId="6022" refreshError="1"/>
      <sheetData sheetId="6023" refreshError="1"/>
      <sheetData sheetId="6024"/>
      <sheetData sheetId="6025">
        <row r="33">
          <cell r="A33" t="str">
            <v>Sim</v>
          </cell>
        </row>
      </sheetData>
      <sheetData sheetId="6026"/>
      <sheetData sheetId="6027"/>
      <sheetData sheetId="6028"/>
      <sheetData sheetId="6029"/>
      <sheetData sheetId="6030"/>
      <sheetData sheetId="6031"/>
      <sheetData sheetId="6032"/>
      <sheetData sheetId="6033">
        <row r="16">
          <cell r="T16" t="str">
            <v>On</v>
          </cell>
        </row>
      </sheetData>
      <sheetData sheetId="6034"/>
      <sheetData sheetId="6035"/>
      <sheetData sheetId="6036">
        <row r="26">
          <cell r="E26">
            <v>0.34</v>
          </cell>
        </row>
      </sheetData>
      <sheetData sheetId="6037"/>
      <sheetData sheetId="6038"/>
      <sheetData sheetId="6039"/>
      <sheetData sheetId="6040"/>
      <sheetData sheetId="6041"/>
      <sheetData sheetId="6042"/>
      <sheetData sheetId="6043"/>
      <sheetData sheetId="6044">
        <row r="4">
          <cell r="A4" t="str">
            <v>Company</v>
          </cell>
        </row>
      </sheetData>
      <sheetData sheetId="6045">
        <row r="16">
          <cell r="T16" t="str">
            <v>On</v>
          </cell>
        </row>
      </sheetData>
      <sheetData sheetId="6046"/>
      <sheetData sheetId="6047"/>
      <sheetData sheetId="6048">
        <row r="4">
          <cell r="A4" t="str">
            <v>Company</v>
          </cell>
        </row>
      </sheetData>
      <sheetData sheetId="6049">
        <row r="33">
          <cell r="D33">
            <v>0</v>
          </cell>
        </row>
      </sheetData>
      <sheetData sheetId="6050"/>
      <sheetData sheetId="6051">
        <row r="16">
          <cell r="T16" t="str">
            <v>On</v>
          </cell>
        </row>
      </sheetData>
      <sheetData sheetId="6052"/>
      <sheetData sheetId="6053"/>
      <sheetData sheetId="6054">
        <row r="4">
          <cell r="A4" t="str">
            <v>Company</v>
          </cell>
        </row>
      </sheetData>
      <sheetData sheetId="6055">
        <row r="16">
          <cell r="T16" t="str">
            <v>On</v>
          </cell>
        </row>
      </sheetData>
      <sheetData sheetId="6056">
        <row r="7">
          <cell r="Q7" t="str">
            <v>Cenário A</v>
          </cell>
        </row>
      </sheetData>
      <sheetData sheetId="6057"/>
      <sheetData sheetId="6058">
        <row r="4">
          <cell r="A4" t="str">
            <v>Company</v>
          </cell>
        </row>
      </sheetData>
      <sheetData sheetId="6059"/>
      <sheetData sheetId="6060"/>
      <sheetData sheetId="6061"/>
      <sheetData sheetId="6062"/>
      <sheetData sheetId="6063"/>
      <sheetData sheetId="6064">
        <row r="16">
          <cell r="T16" t="str">
            <v>On</v>
          </cell>
        </row>
      </sheetData>
      <sheetData sheetId="6065"/>
      <sheetData sheetId="6066"/>
      <sheetData sheetId="6067">
        <row r="4">
          <cell r="A4" t="str">
            <v>Company</v>
          </cell>
        </row>
      </sheetData>
      <sheetData sheetId="6068">
        <row r="33">
          <cell r="D33">
            <v>0</v>
          </cell>
        </row>
      </sheetData>
      <sheetData sheetId="6069">
        <row r="7">
          <cell r="Q7" t="str">
            <v>Cenário A</v>
          </cell>
        </row>
      </sheetData>
      <sheetData sheetId="6070"/>
      <sheetData sheetId="6071"/>
      <sheetData sheetId="6072">
        <row r="22">
          <cell r="H22">
            <v>0</v>
          </cell>
        </row>
      </sheetData>
      <sheetData sheetId="6073"/>
      <sheetData sheetId="6074"/>
      <sheetData sheetId="6075"/>
      <sheetData sheetId="6076"/>
      <sheetData sheetId="6077"/>
      <sheetData sheetId="6078"/>
      <sheetData sheetId="6079">
        <row r="7">
          <cell r="Q7" t="str">
            <v>Cenário A</v>
          </cell>
        </row>
      </sheetData>
      <sheetData sheetId="6080"/>
      <sheetData sheetId="6081"/>
      <sheetData sheetId="6082">
        <row r="22">
          <cell r="H22">
            <v>0</v>
          </cell>
        </row>
      </sheetData>
      <sheetData sheetId="6083"/>
      <sheetData sheetId="6084"/>
      <sheetData sheetId="6085"/>
      <sheetData sheetId="6086"/>
      <sheetData sheetId="6087"/>
      <sheetData sheetId="6088"/>
      <sheetData sheetId="6089"/>
      <sheetData sheetId="6090"/>
      <sheetData sheetId="6091"/>
      <sheetData sheetId="6092" refreshError="1"/>
      <sheetData sheetId="6093" refreshError="1"/>
      <sheetData sheetId="6094" refreshError="1"/>
      <sheetData sheetId="6095" refreshError="1"/>
      <sheetData sheetId="6096">
        <row r="16">
          <cell r="T16" t="str">
            <v>On</v>
          </cell>
        </row>
      </sheetData>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ow r="4">
          <cell r="A4" t="str">
            <v>Company</v>
          </cell>
        </row>
      </sheetData>
      <sheetData sheetId="6106">
        <row r="16">
          <cell r="T16" t="str">
            <v>On</v>
          </cell>
        </row>
      </sheetData>
      <sheetData sheetId="6107"/>
      <sheetData sheetId="6108"/>
      <sheetData sheetId="6109">
        <row r="4">
          <cell r="A4" t="str">
            <v>Company</v>
          </cell>
        </row>
      </sheetData>
      <sheetData sheetId="6110">
        <row r="33">
          <cell r="D33">
            <v>0</v>
          </cell>
        </row>
      </sheetData>
      <sheetData sheetId="611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refreshError="1"/>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ow r="1">
          <cell r="C1" t="str">
            <v>Desconto Bancário</v>
          </cell>
        </row>
      </sheetData>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ow r="1">
          <cell r="C1" t="str">
            <v>Juros Compostos</v>
          </cell>
        </row>
      </sheetData>
      <sheetData sheetId="6365">
        <row r="1">
          <cell r="C1" t="str">
            <v>Juros Compostos</v>
          </cell>
        </row>
      </sheetData>
      <sheetData sheetId="6366">
        <row r="1">
          <cell r="C1" t="str">
            <v>Juros Compostos</v>
          </cell>
        </row>
      </sheetData>
      <sheetData sheetId="6367">
        <row r="1">
          <cell r="C1" t="str">
            <v>Juros Compostos</v>
          </cell>
        </row>
      </sheetData>
      <sheetData sheetId="6368">
        <row r="1">
          <cell r="C1" t="str">
            <v>Juros Compostos – Séries Uniformes</v>
          </cell>
        </row>
      </sheetData>
      <sheetData sheetId="6369">
        <row r="1">
          <cell r="C1" t="str">
            <v>Juros Compostos – Séries Uniformes</v>
          </cell>
        </row>
      </sheetData>
      <sheetData sheetId="6370">
        <row r="1">
          <cell r="C1" t="str">
            <v>Juros Compostos</v>
          </cell>
        </row>
      </sheetData>
      <sheetData sheetId="6371">
        <row r="1">
          <cell r="C1" t="str">
            <v>Juros Compostos</v>
          </cell>
        </row>
      </sheetData>
      <sheetData sheetId="6372">
        <row r="1">
          <cell r="C1" t="str">
            <v>Juros Compostos</v>
          </cell>
        </row>
      </sheetData>
      <sheetData sheetId="6373">
        <row r="1">
          <cell r="C1" t="str">
            <v>Juros Compostos</v>
          </cell>
        </row>
      </sheetData>
      <sheetData sheetId="6374">
        <row r="1">
          <cell r="C1" t="str">
            <v>Juros Compostos – Séries Uniformes</v>
          </cell>
        </row>
      </sheetData>
      <sheetData sheetId="6375">
        <row r="1">
          <cell r="C1" t="str">
            <v>Juros Compostos – Séries Uniformes</v>
          </cell>
        </row>
      </sheetData>
      <sheetData sheetId="6376">
        <row r="1">
          <cell r="C1" t="str">
            <v>Juros Compostos – Séries Uniformes</v>
          </cell>
        </row>
      </sheetData>
      <sheetData sheetId="6377"/>
      <sheetData sheetId="6378">
        <row r="6">
          <cell r="D6" t="str">
            <v>DR REDDY´S FARMACEUTICA</v>
          </cell>
        </row>
      </sheetData>
      <sheetData sheetId="6379">
        <row r="1">
          <cell r="C1" t="str">
            <v>Juros Compostos</v>
          </cell>
        </row>
      </sheetData>
      <sheetData sheetId="6380">
        <row r="1">
          <cell r="C1" t="str">
            <v>Juros Compostos</v>
          </cell>
        </row>
      </sheetData>
      <sheetData sheetId="6381">
        <row r="1">
          <cell r="C1" t="str">
            <v>Desconto Bancário</v>
          </cell>
        </row>
      </sheetData>
      <sheetData sheetId="6382">
        <row r="1">
          <cell r="C1" t="str">
            <v>Desconto Bancário</v>
          </cell>
        </row>
      </sheetData>
      <sheetData sheetId="6383">
        <row r="1">
          <cell r="C1" t="str">
            <v>Juros Compostos – Séries Uniformes</v>
          </cell>
        </row>
      </sheetData>
      <sheetData sheetId="6384">
        <row r="1">
          <cell r="C1" t="str">
            <v>Desconto Bancário</v>
          </cell>
        </row>
      </sheetData>
      <sheetData sheetId="6385">
        <row r="1">
          <cell r="C1" t="str">
            <v>Juros Compostos</v>
          </cell>
        </row>
      </sheetData>
      <sheetData sheetId="6386">
        <row r="1">
          <cell r="C1" t="str">
            <v>Juros Compostos</v>
          </cell>
        </row>
      </sheetData>
      <sheetData sheetId="6387">
        <row r="1">
          <cell r="C1" t="str">
            <v>Juros Compostos</v>
          </cell>
        </row>
      </sheetData>
      <sheetData sheetId="6388">
        <row r="1">
          <cell r="C1" t="str">
            <v>Juros Compostos</v>
          </cell>
        </row>
      </sheetData>
      <sheetData sheetId="6389">
        <row r="1">
          <cell r="C1" t="str">
            <v>Juros Compostos</v>
          </cell>
        </row>
      </sheetData>
      <sheetData sheetId="6390">
        <row r="1">
          <cell r="C1" t="str">
            <v>Juros Compostos – Séries Uniformes</v>
          </cell>
        </row>
      </sheetData>
      <sheetData sheetId="6391">
        <row r="1">
          <cell r="C1" t="str">
            <v>Desconto Bancário</v>
          </cell>
        </row>
      </sheetData>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ow r="1">
          <cell r="C1" t="str">
            <v>Desconto Bancário</v>
          </cell>
        </row>
      </sheetData>
      <sheetData sheetId="6455">
        <row r="1">
          <cell r="C1" t="str">
            <v>Juros Compostos</v>
          </cell>
        </row>
      </sheetData>
      <sheetData sheetId="6456">
        <row r="1">
          <cell r="C1" t="str">
            <v>Juros Compostos</v>
          </cell>
        </row>
      </sheetData>
      <sheetData sheetId="6457">
        <row r="1">
          <cell r="C1" t="str">
            <v>Juros Compostos</v>
          </cell>
        </row>
      </sheetData>
      <sheetData sheetId="6458">
        <row r="1">
          <cell r="B1">
            <v>0</v>
          </cell>
        </row>
      </sheetData>
      <sheetData sheetId="6459">
        <row r="1">
          <cell r="C1" t="str">
            <v>Juros Compostos – Séries Uniformes</v>
          </cell>
        </row>
      </sheetData>
      <sheetData sheetId="6460">
        <row r="1">
          <cell r="C1" t="str">
            <v>Juros Compostos – Séries Uniformes</v>
          </cell>
        </row>
      </sheetData>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ow r="66">
          <cell r="C66">
            <v>1</v>
          </cell>
        </row>
      </sheetData>
      <sheetData sheetId="6496">
        <row r="2">
          <cell r="B2" t="str">
            <v>Outras funções financeiras disponíveis no Excel:</v>
          </cell>
        </row>
      </sheetData>
      <sheetData sheetId="6497">
        <row r="1">
          <cell r="F1" t="str">
            <v>ACCT</v>
          </cell>
        </row>
      </sheetData>
      <sheetData sheetId="6498">
        <row r="1">
          <cell r="F1" t="str">
            <v>ACCT</v>
          </cell>
        </row>
      </sheetData>
      <sheetData sheetId="6499">
        <row r="1">
          <cell r="F1" t="str">
            <v>ACCT</v>
          </cell>
        </row>
      </sheetData>
      <sheetData sheetId="6500">
        <row r="1">
          <cell r="F1" t="str">
            <v>ACCT</v>
          </cell>
        </row>
      </sheetData>
      <sheetData sheetId="6501">
        <row r="1">
          <cell r="F1" t="str">
            <v>ACCT</v>
          </cell>
        </row>
      </sheetData>
      <sheetData sheetId="6502" refreshError="1"/>
      <sheetData sheetId="6503" refreshError="1"/>
      <sheetData sheetId="6504" refreshError="1"/>
      <sheetData sheetId="6505" refreshError="1"/>
      <sheetData sheetId="6506" refreshError="1"/>
      <sheetData sheetId="6507" refreshError="1"/>
      <sheetData sheetId="6508" refreshError="1"/>
      <sheetData sheetId="6509" refreshError="1"/>
      <sheetData sheetId="6510" refreshError="1"/>
      <sheetData sheetId="6511" refreshError="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refreshError="1"/>
      <sheetData sheetId="6523" refreshError="1"/>
      <sheetData sheetId="6524" refreshError="1"/>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refreshError="1"/>
      <sheetData sheetId="6550" refreshError="1"/>
      <sheetData sheetId="6551" refreshError="1"/>
      <sheetData sheetId="6552" refreshError="1"/>
      <sheetData sheetId="6553" refreshError="1"/>
      <sheetData sheetId="6554" refreshError="1"/>
      <sheetData sheetId="6555" refreshError="1"/>
      <sheetData sheetId="6556" refreshError="1"/>
      <sheetData sheetId="6557" refreshError="1"/>
      <sheetData sheetId="6558" refreshError="1"/>
      <sheetData sheetId="6559" refreshError="1"/>
      <sheetData sheetId="6560" refreshError="1"/>
      <sheetData sheetId="6561" refreshError="1"/>
      <sheetData sheetId="6562" refreshError="1"/>
      <sheetData sheetId="6563" refreshError="1"/>
      <sheetData sheetId="6564" refreshError="1"/>
      <sheetData sheetId="6565" refreshError="1"/>
      <sheetData sheetId="6566" refreshError="1"/>
      <sheetData sheetId="6567" refreshError="1"/>
      <sheetData sheetId="6568" refreshError="1"/>
      <sheetData sheetId="6569" refreshError="1"/>
      <sheetData sheetId="6570" refreshError="1"/>
      <sheetData sheetId="6571" refreshError="1"/>
      <sheetData sheetId="6572" refreshError="1"/>
      <sheetData sheetId="6573" refreshError="1"/>
      <sheetData sheetId="6574" refreshError="1"/>
      <sheetData sheetId="6575" refreshError="1"/>
      <sheetData sheetId="6576" refreshError="1"/>
      <sheetData sheetId="6577" refreshError="1"/>
      <sheetData sheetId="6578" refreshError="1"/>
      <sheetData sheetId="6579" refreshError="1"/>
      <sheetData sheetId="6580" refreshError="1"/>
      <sheetData sheetId="6581" refreshError="1"/>
      <sheetData sheetId="6582" refreshError="1"/>
      <sheetData sheetId="6583" refreshError="1"/>
      <sheetData sheetId="6584"/>
      <sheetData sheetId="6585">
        <row r="6">
          <cell r="C6">
            <v>35461</v>
          </cell>
        </row>
      </sheetData>
      <sheetData sheetId="6586">
        <row r="5">
          <cell r="C5" t="str">
            <v>Data Imp.</v>
          </cell>
        </row>
      </sheetData>
      <sheetData sheetId="6587">
        <row r="6">
          <cell r="D6" t="str">
            <v>DR REDDY´S FARMACEUTICA</v>
          </cell>
        </row>
      </sheetData>
      <sheetData sheetId="6588"/>
      <sheetData sheetId="6589">
        <row r="1">
          <cell r="B1">
            <v>0</v>
          </cell>
        </row>
      </sheetData>
      <sheetData sheetId="6590">
        <row r="1">
          <cell r="B1">
            <v>0</v>
          </cell>
        </row>
      </sheetData>
      <sheetData sheetId="6591">
        <row r="1">
          <cell r="B1">
            <v>0</v>
          </cell>
        </row>
      </sheetData>
      <sheetData sheetId="6592">
        <row r="87">
          <cell r="E87" t="str">
            <v>constante</v>
          </cell>
        </row>
      </sheetData>
      <sheetData sheetId="6593">
        <row r="87">
          <cell r="E87" t="str">
            <v>constante</v>
          </cell>
        </row>
      </sheetData>
      <sheetData sheetId="6594"/>
      <sheetData sheetId="6595">
        <row r="1">
          <cell r="C1" t="str">
            <v>Juros Compostos – Séries Uniformes</v>
          </cell>
        </row>
      </sheetData>
      <sheetData sheetId="6596">
        <row r="1">
          <cell r="C1" t="str">
            <v>Juros Compostos – Séries Uniformes</v>
          </cell>
        </row>
      </sheetData>
      <sheetData sheetId="6597">
        <row r="1">
          <cell r="C1" t="str">
            <v>Juros Compostos – Séries Uniformes</v>
          </cell>
        </row>
      </sheetData>
      <sheetData sheetId="6598">
        <row r="97">
          <cell r="E97">
            <v>8.2000000000000007E-3</v>
          </cell>
        </row>
      </sheetData>
      <sheetData sheetId="6599"/>
      <sheetData sheetId="6600">
        <row r="6">
          <cell r="C6">
            <v>35461</v>
          </cell>
        </row>
      </sheetData>
      <sheetData sheetId="6601">
        <row r="5">
          <cell r="C5" t="str">
            <v>Data Imp.</v>
          </cell>
        </row>
      </sheetData>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refreshError="1"/>
      <sheetData sheetId="6611" refreshError="1"/>
      <sheetData sheetId="6612" refreshError="1"/>
      <sheetData sheetId="6613" refreshError="1"/>
      <sheetData sheetId="6614" refreshError="1"/>
      <sheetData sheetId="6615" refreshError="1"/>
      <sheetData sheetId="6616" refreshError="1"/>
      <sheetData sheetId="6617" refreshError="1"/>
      <sheetData sheetId="6618" refreshError="1"/>
      <sheetData sheetId="6619" refreshError="1"/>
      <sheetData sheetId="6620" refreshError="1"/>
      <sheetData sheetId="6621" refreshError="1"/>
      <sheetData sheetId="6622" refreshError="1"/>
      <sheetData sheetId="6623" refreshError="1"/>
      <sheetData sheetId="6624" refreshError="1"/>
      <sheetData sheetId="6625" refreshError="1"/>
      <sheetData sheetId="6626" refreshError="1"/>
      <sheetData sheetId="6627" refreshError="1"/>
      <sheetData sheetId="6628" refreshError="1"/>
      <sheetData sheetId="6629" refreshError="1"/>
      <sheetData sheetId="6630" refreshError="1"/>
      <sheetData sheetId="6631" refreshError="1"/>
      <sheetData sheetId="6632" refreshError="1"/>
      <sheetData sheetId="6633" refreshError="1"/>
      <sheetData sheetId="6634" refreshError="1"/>
      <sheetData sheetId="6635" refreshError="1"/>
      <sheetData sheetId="6636" refreshError="1"/>
      <sheetData sheetId="6637" refreshError="1"/>
      <sheetData sheetId="6638" refreshError="1"/>
      <sheetData sheetId="6639" refreshError="1"/>
      <sheetData sheetId="6640" refreshError="1"/>
      <sheetData sheetId="6641" refreshError="1"/>
      <sheetData sheetId="6642" refreshError="1"/>
      <sheetData sheetId="6643" refreshError="1"/>
      <sheetData sheetId="6644" refreshError="1"/>
      <sheetData sheetId="6645" refreshError="1"/>
      <sheetData sheetId="6646" refreshError="1"/>
      <sheetData sheetId="6647" refreshError="1"/>
      <sheetData sheetId="6648" refreshError="1"/>
      <sheetData sheetId="6649" refreshError="1"/>
      <sheetData sheetId="6650" refreshError="1"/>
      <sheetData sheetId="6651" refreshError="1"/>
      <sheetData sheetId="6652" refreshError="1"/>
      <sheetData sheetId="6653" refreshError="1"/>
      <sheetData sheetId="6654" refreshError="1"/>
      <sheetData sheetId="6655" refreshError="1"/>
      <sheetData sheetId="6656" refreshError="1"/>
      <sheetData sheetId="6657" refreshError="1"/>
      <sheetData sheetId="6658" refreshError="1"/>
      <sheetData sheetId="6659" refreshError="1"/>
      <sheetData sheetId="6660" refreshError="1"/>
      <sheetData sheetId="6661" refreshError="1"/>
      <sheetData sheetId="6662" refreshError="1"/>
      <sheetData sheetId="6663" refreshError="1"/>
      <sheetData sheetId="6664" refreshError="1"/>
      <sheetData sheetId="6665" refreshError="1"/>
      <sheetData sheetId="6666" refreshError="1"/>
      <sheetData sheetId="6667" refreshError="1"/>
      <sheetData sheetId="6668" refreshError="1"/>
      <sheetData sheetId="6669" refreshError="1"/>
      <sheetData sheetId="6670" refreshError="1"/>
      <sheetData sheetId="6671" refreshError="1"/>
      <sheetData sheetId="6672" refreshError="1"/>
      <sheetData sheetId="6673" refreshError="1"/>
      <sheetData sheetId="6674" refreshError="1"/>
      <sheetData sheetId="6675" refreshError="1"/>
      <sheetData sheetId="6676" refreshError="1"/>
      <sheetData sheetId="6677" refreshError="1"/>
      <sheetData sheetId="6678" refreshError="1"/>
      <sheetData sheetId="6679" refreshError="1"/>
      <sheetData sheetId="6680" refreshError="1"/>
      <sheetData sheetId="6681" refreshError="1"/>
      <sheetData sheetId="6682" refreshError="1"/>
      <sheetData sheetId="6683" refreshError="1"/>
      <sheetData sheetId="6684" refreshError="1"/>
      <sheetData sheetId="6685" refreshError="1"/>
      <sheetData sheetId="6686" refreshError="1"/>
      <sheetData sheetId="6687" refreshError="1"/>
      <sheetData sheetId="6688" refreshError="1"/>
      <sheetData sheetId="6689" refreshError="1"/>
      <sheetData sheetId="6690" refreshError="1"/>
      <sheetData sheetId="6691" refreshError="1"/>
      <sheetData sheetId="6692" refreshError="1"/>
      <sheetData sheetId="6693" refreshError="1"/>
      <sheetData sheetId="6694" refreshError="1"/>
      <sheetData sheetId="6695" refreshError="1"/>
      <sheetData sheetId="6696" refreshError="1"/>
      <sheetData sheetId="6697" refreshError="1"/>
      <sheetData sheetId="6698" refreshError="1"/>
      <sheetData sheetId="6699" refreshError="1"/>
      <sheetData sheetId="6700" refreshError="1"/>
      <sheetData sheetId="6701" refreshError="1"/>
      <sheetData sheetId="6702" refreshError="1"/>
      <sheetData sheetId="6703" refreshError="1"/>
      <sheetData sheetId="6704" refreshError="1"/>
      <sheetData sheetId="6705" refreshError="1"/>
      <sheetData sheetId="6706" refreshError="1"/>
      <sheetData sheetId="6707" refreshError="1"/>
      <sheetData sheetId="6708" refreshError="1"/>
      <sheetData sheetId="6709" refreshError="1"/>
      <sheetData sheetId="6710" refreshError="1"/>
      <sheetData sheetId="6711" refreshError="1"/>
      <sheetData sheetId="6712" refreshError="1"/>
      <sheetData sheetId="6713" refreshError="1"/>
      <sheetData sheetId="6714" refreshError="1"/>
      <sheetData sheetId="6715" refreshError="1"/>
      <sheetData sheetId="6716" refreshError="1"/>
      <sheetData sheetId="6717" refreshError="1"/>
      <sheetData sheetId="6718" refreshError="1"/>
      <sheetData sheetId="6719" refreshError="1"/>
      <sheetData sheetId="6720" refreshError="1"/>
      <sheetData sheetId="6721" refreshError="1"/>
      <sheetData sheetId="6722" refreshError="1"/>
      <sheetData sheetId="6723" refreshError="1"/>
      <sheetData sheetId="6724" refreshError="1"/>
      <sheetData sheetId="6725" refreshError="1"/>
      <sheetData sheetId="6726" refreshError="1"/>
      <sheetData sheetId="6727" refreshError="1"/>
      <sheetData sheetId="6728" refreshError="1"/>
      <sheetData sheetId="6729" refreshError="1"/>
      <sheetData sheetId="6730" refreshError="1"/>
      <sheetData sheetId="6731" refreshError="1"/>
      <sheetData sheetId="6732" refreshError="1"/>
      <sheetData sheetId="6733" refreshError="1"/>
      <sheetData sheetId="6734" refreshError="1"/>
      <sheetData sheetId="6735" refreshError="1"/>
      <sheetData sheetId="6736" refreshError="1"/>
      <sheetData sheetId="6737" refreshError="1"/>
      <sheetData sheetId="6738" refreshError="1"/>
      <sheetData sheetId="6739" refreshError="1"/>
      <sheetData sheetId="6740" refreshError="1"/>
      <sheetData sheetId="6741" refreshError="1"/>
      <sheetData sheetId="6742" refreshError="1"/>
      <sheetData sheetId="6743" refreshError="1"/>
      <sheetData sheetId="6744" refreshError="1"/>
      <sheetData sheetId="6745" refreshError="1"/>
      <sheetData sheetId="6746" refreshError="1"/>
      <sheetData sheetId="6747" refreshError="1"/>
      <sheetData sheetId="6748" refreshError="1"/>
      <sheetData sheetId="6749" refreshError="1"/>
      <sheetData sheetId="6750" refreshError="1"/>
      <sheetData sheetId="6751" refreshError="1"/>
      <sheetData sheetId="6752" refreshError="1"/>
      <sheetData sheetId="6753" refreshError="1"/>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efreshError="1"/>
      <sheetData sheetId="6785" refreshError="1"/>
      <sheetData sheetId="6786" refreshError="1"/>
      <sheetData sheetId="6787" refreshError="1"/>
      <sheetData sheetId="6788" refreshError="1"/>
      <sheetData sheetId="6789" refreshError="1"/>
      <sheetData sheetId="6790" refreshError="1"/>
      <sheetData sheetId="6791" refreshError="1"/>
      <sheetData sheetId="6792" refreshError="1"/>
      <sheetData sheetId="6793" refreshError="1"/>
      <sheetData sheetId="6794" refreshError="1"/>
      <sheetData sheetId="6795" refreshError="1"/>
      <sheetData sheetId="6796" refreshError="1"/>
      <sheetData sheetId="6797" refreshError="1"/>
      <sheetData sheetId="6798" refreshError="1"/>
      <sheetData sheetId="6799" refreshError="1"/>
      <sheetData sheetId="6800" refreshError="1"/>
      <sheetData sheetId="6801" refreshError="1"/>
      <sheetData sheetId="6802" refreshError="1"/>
      <sheetData sheetId="6803" refreshError="1"/>
      <sheetData sheetId="6804" refreshError="1"/>
      <sheetData sheetId="6805" refreshError="1"/>
      <sheetData sheetId="6806" refreshError="1"/>
      <sheetData sheetId="6807" refreshError="1"/>
      <sheetData sheetId="6808" refreshError="1"/>
      <sheetData sheetId="6809" refreshError="1"/>
      <sheetData sheetId="6810" refreshError="1"/>
      <sheetData sheetId="6811" refreshError="1"/>
      <sheetData sheetId="6812" refreshError="1"/>
      <sheetData sheetId="6813" refreshError="1"/>
      <sheetData sheetId="6814" refreshError="1"/>
      <sheetData sheetId="6815" refreshError="1"/>
      <sheetData sheetId="6816" refreshError="1"/>
      <sheetData sheetId="6817" refreshError="1"/>
      <sheetData sheetId="6818" refreshError="1"/>
      <sheetData sheetId="6819" refreshError="1"/>
      <sheetData sheetId="6820" refreshError="1"/>
      <sheetData sheetId="6821" refreshError="1"/>
      <sheetData sheetId="6822" refreshError="1"/>
      <sheetData sheetId="6823" refreshError="1"/>
      <sheetData sheetId="6824" refreshError="1"/>
      <sheetData sheetId="6825" refreshError="1"/>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refreshError="1"/>
      <sheetData sheetId="6841" refreshError="1"/>
      <sheetData sheetId="6842" refreshError="1"/>
      <sheetData sheetId="6843" refreshError="1"/>
      <sheetData sheetId="6844" refreshError="1"/>
      <sheetData sheetId="6845" refreshError="1"/>
      <sheetData sheetId="6846" refreshError="1"/>
      <sheetData sheetId="6847" refreshError="1"/>
      <sheetData sheetId="6848" refreshError="1"/>
      <sheetData sheetId="6849" refreshError="1"/>
      <sheetData sheetId="6850" refreshError="1"/>
      <sheetData sheetId="6851" refreshError="1"/>
      <sheetData sheetId="6852" refreshError="1"/>
      <sheetData sheetId="6853" refreshError="1"/>
      <sheetData sheetId="6854" refreshError="1"/>
      <sheetData sheetId="6855" refreshError="1"/>
      <sheetData sheetId="6856" refreshError="1"/>
      <sheetData sheetId="6857" refreshError="1"/>
      <sheetData sheetId="6858" refreshError="1"/>
      <sheetData sheetId="6859" refreshError="1"/>
      <sheetData sheetId="6860" refreshError="1"/>
      <sheetData sheetId="6861" refreshError="1"/>
      <sheetData sheetId="6862" refreshError="1"/>
      <sheetData sheetId="6863" refreshError="1"/>
      <sheetData sheetId="6864" refreshError="1"/>
      <sheetData sheetId="6865" refreshError="1"/>
      <sheetData sheetId="6866" refreshError="1"/>
      <sheetData sheetId="6867" refreshError="1"/>
      <sheetData sheetId="6868" refreshError="1"/>
      <sheetData sheetId="6869" refreshError="1"/>
      <sheetData sheetId="6870" refreshError="1"/>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sheetData sheetId="6906">
        <row r="3">
          <cell r="E3">
            <v>1</v>
          </cell>
        </row>
      </sheetData>
      <sheetData sheetId="6907">
        <row r="5">
          <cell r="A5" t="str">
            <v>A</v>
          </cell>
        </row>
      </sheetData>
      <sheetData sheetId="6908">
        <row r="5">
          <cell r="A5" t="str">
            <v>A</v>
          </cell>
        </row>
      </sheetData>
      <sheetData sheetId="6909">
        <row r="3">
          <cell r="A3" t="str">
            <v>A</v>
          </cell>
        </row>
      </sheetData>
      <sheetData sheetId="6910" refreshError="1"/>
      <sheetData sheetId="6911" refreshError="1"/>
      <sheetData sheetId="6912" refreshError="1"/>
      <sheetData sheetId="6913" refreshError="1"/>
      <sheetData sheetId="6914" refreshError="1"/>
      <sheetData sheetId="6915" refreshError="1"/>
      <sheetData sheetId="6916" refreshError="1"/>
      <sheetData sheetId="6917" refreshError="1"/>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refreshError="1"/>
      <sheetData sheetId="6937" refreshError="1"/>
      <sheetData sheetId="6938" refreshError="1"/>
      <sheetData sheetId="6939" refreshError="1"/>
      <sheetData sheetId="6940" refreshError="1"/>
      <sheetData sheetId="6941" refreshError="1"/>
      <sheetData sheetId="6942" refreshError="1"/>
      <sheetData sheetId="6943" refreshError="1"/>
      <sheetData sheetId="6944" refreshError="1"/>
      <sheetData sheetId="6945" refreshError="1"/>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sheetData sheetId="6955"/>
      <sheetData sheetId="6956"/>
      <sheetData sheetId="6957"/>
      <sheetData sheetId="6958"/>
      <sheetData sheetId="6959"/>
      <sheetData sheetId="6960"/>
      <sheetData sheetId="6961"/>
      <sheetData sheetId="6962"/>
      <sheetData sheetId="6963"/>
      <sheetData sheetId="6964" refreshError="1"/>
      <sheetData sheetId="6965" refreshError="1"/>
      <sheetData sheetId="6966" refreshError="1"/>
      <sheetData sheetId="6967" refreshError="1"/>
      <sheetData sheetId="6968" refreshError="1"/>
      <sheetData sheetId="6969" refreshError="1"/>
      <sheetData sheetId="6970" refreshError="1"/>
      <sheetData sheetId="6971" refreshError="1"/>
      <sheetData sheetId="6972" refreshError="1"/>
      <sheetData sheetId="6973" refreshError="1"/>
      <sheetData sheetId="6974">
        <row r="1">
          <cell r="A1" t="str">
            <v>FLOWSERVE DO BRASIL LTDA.</v>
          </cell>
        </row>
      </sheetData>
      <sheetData sheetId="6975" refreshError="1"/>
      <sheetData sheetId="6976"/>
      <sheetData sheetId="6977" refreshError="1"/>
      <sheetData sheetId="6978"/>
      <sheetData sheetId="6979"/>
      <sheetData sheetId="6980"/>
      <sheetData sheetId="6981"/>
      <sheetData sheetId="6982"/>
      <sheetData sheetId="6983" refreshError="1"/>
      <sheetData sheetId="6984" refreshError="1"/>
      <sheetData sheetId="6985" refreshError="1"/>
      <sheetData sheetId="6986" refreshError="1"/>
      <sheetData sheetId="6987" refreshError="1"/>
      <sheetData sheetId="6988" refreshError="1"/>
      <sheetData sheetId="6989" refreshError="1"/>
      <sheetData sheetId="6990" refreshError="1"/>
      <sheetData sheetId="6991" refreshError="1"/>
      <sheetData sheetId="6992" refreshError="1"/>
      <sheetData sheetId="6993" refreshError="1"/>
      <sheetData sheetId="6994" refreshError="1"/>
      <sheetData sheetId="6995" refreshError="1"/>
      <sheetData sheetId="6996" refreshError="1"/>
      <sheetData sheetId="6997" refreshError="1"/>
      <sheetData sheetId="6998" refreshError="1"/>
      <sheetData sheetId="6999" refreshError="1"/>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refreshError="1"/>
      <sheetData sheetId="7009" refreshError="1"/>
      <sheetData sheetId="7010" refreshError="1"/>
      <sheetData sheetId="7011" refreshError="1"/>
      <sheetData sheetId="7012" refreshError="1"/>
      <sheetData sheetId="7013" refreshError="1"/>
      <sheetData sheetId="7014" refreshError="1"/>
      <sheetData sheetId="7015" refreshError="1"/>
      <sheetData sheetId="7016"/>
      <sheetData sheetId="7017"/>
      <sheetData sheetId="7018"/>
      <sheetData sheetId="7019"/>
      <sheetData sheetId="7020"/>
      <sheetData sheetId="7021" refreshError="1"/>
      <sheetData sheetId="7022" refreshError="1"/>
      <sheetData sheetId="7023" refreshError="1"/>
      <sheetData sheetId="7024" refreshError="1"/>
      <sheetData sheetId="7025" refreshError="1"/>
      <sheetData sheetId="7026" refreshError="1"/>
      <sheetData sheetId="7027" refreshError="1"/>
      <sheetData sheetId="7028" refreshError="1"/>
      <sheetData sheetId="7029" refreshError="1"/>
      <sheetData sheetId="7030" refreshError="1"/>
      <sheetData sheetId="7031" refreshError="1"/>
      <sheetData sheetId="7032" refreshError="1"/>
      <sheetData sheetId="7033" refreshError="1"/>
      <sheetData sheetId="7034" refreshError="1"/>
      <sheetData sheetId="7035" refreshError="1"/>
      <sheetData sheetId="7036" refreshError="1"/>
      <sheetData sheetId="7037" refreshError="1"/>
      <sheetData sheetId="7038" refreshError="1"/>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efreshError="1"/>
      <sheetData sheetId="7048" refreshError="1"/>
      <sheetData sheetId="7049" refreshError="1"/>
      <sheetData sheetId="7050" refreshError="1"/>
      <sheetData sheetId="7051"/>
      <sheetData sheetId="7052"/>
      <sheetData sheetId="7053"/>
      <sheetData sheetId="7054"/>
      <sheetData sheetId="7055"/>
      <sheetData sheetId="7056"/>
      <sheetData sheetId="7057"/>
      <sheetData sheetId="7058"/>
      <sheetData sheetId="7059"/>
      <sheetData sheetId="7060"/>
      <sheetData sheetId="7061"/>
      <sheetData sheetId="7062"/>
      <sheetData sheetId="7063" refreshError="1"/>
      <sheetData sheetId="7064" refreshError="1"/>
      <sheetData sheetId="7065" refreshError="1"/>
      <sheetData sheetId="7066" refreshError="1"/>
      <sheetData sheetId="7067" refreshError="1"/>
      <sheetData sheetId="7068" refreshError="1"/>
      <sheetData sheetId="7069" refreshError="1"/>
      <sheetData sheetId="7070"/>
      <sheetData sheetId="7071" refreshError="1"/>
      <sheetData sheetId="7072" refreshError="1"/>
      <sheetData sheetId="7073" refreshError="1"/>
      <sheetData sheetId="7074"/>
      <sheetData sheetId="7075"/>
      <sheetData sheetId="7076"/>
      <sheetData sheetId="7077"/>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row r="5">
          <cell r="B5" t="str">
            <v>APLICAR PERCEN-</v>
          </cell>
        </row>
      </sheetData>
      <sheetData sheetId="7092"/>
      <sheetData sheetId="7093"/>
      <sheetData sheetId="7094"/>
      <sheetData sheetId="7095"/>
      <sheetData sheetId="7096"/>
      <sheetData sheetId="7097"/>
      <sheetData sheetId="7098"/>
      <sheetData sheetId="7099"/>
      <sheetData sheetId="7100"/>
      <sheetData sheetId="7101"/>
      <sheetData sheetId="7102"/>
      <sheetData sheetId="7103"/>
      <sheetData sheetId="7104"/>
      <sheetData sheetId="7105"/>
      <sheetData sheetId="7106"/>
      <sheetData sheetId="7107"/>
      <sheetData sheetId="7108"/>
      <sheetData sheetId="7109"/>
      <sheetData sheetId="7110"/>
      <sheetData sheetId="7111"/>
      <sheetData sheetId="7112"/>
      <sheetData sheetId="7113"/>
      <sheetData sheetId="7114"/>
      <sheetData sheetId="7115"/>
      <sheetData sheetId="7116"/>
      <sheetData sheetId="7117"/>
      <sheetData sheetId="7118"/>
      <sheetData sheetId="7119"/>
      <sheetData sheetId="7120"/>
      <sheetData sheetId="7121"/>
      <sheetData sheetId="7122"/>
      <sheetData sheetId="7123"/>
      <sheetData sheetId="7124"/>
      <sheetData sheetId="7125"/>
      <sheetData sheetId="7126"/>
      <sheetData sheetId="7127"/>
      <sheetData sheetId="7128"/>
      <sheetData sheetId="7129"/>
      <sheetData sheetId="7130"/>
      <sheetData sheetId="7131"/>
      <sheetData sheetId="7132"/>
      <sheetData sheetId="7133"/>
      <sheetData sheetId="7134"/>
      <sheetData sheetId="7135"/>
      <sheetData sheetId="7136"/>
      <sheetData sheetId="7137"/>
      <sheetData sheetId="7138"/>
      <sheetData sheetId="7139"/>
      <sheetData sheetId="7140"/>
      <sheetData sheetId="7141"/>
      <sheetData sheetId="7142"/>
      <sheetData sheetId="7143"/>
      <sheetData sheetId="7144"/>
      <sheetData sheetId="7145"/>
      <sheetData sheetId="7146"/>
      <sheetData sheetId="7147"/>
      <sheetData sheetId="7148"/>
      <sheetData sheetId="7149"/>
      <sheetData sheetId="7150"/>
      <sheetData sheetId="7151"/>
      <sheetData sheetId="7152"/>
      <sheetData sheetId="7153"/>
      <sheetData sheetId="7154"/>
      <sheetData sheetId="7155"/>
      <sheetData sheetId="7156" refreshError="1"/>
      <sheetData sheetId="7157" refreshError="1"/>
      <sheetData sheetId="7158" refreshError="1"/>
      <sheetData sheetId="7159" refreshError="1"/>
      <sheetData sheetId="7160" refreshError="1"/>
      <sheetData sheetId="7161" refreshError="1"/>
      <sheetData sheetId="7162" refreshError="1"/>
      <sheetData sheetId="7163" refreshError="1"/>
      <sheetData sheetId="7164" refreshError="1"/>
      <sheetData sheetId="7165" refreshError="1"/>
      <sheetData sheetId="7166" refreshError="1"/>
      <sheetData sheetId="7167" refreshError="1"/>
      <sheetData sheetId="7168"/>
      <sheetData sheetId="7169"/>
      <sheetData sheetId="7170"/>
      <sheetData sheetId="7171"/>
      <sheetData sheetId="7172"/>
      <sheetData sheetId="7173"/>
      <sheetData sheetId="7174"/>
      <sheetData sheetId="7175"/>
      <sheetData sheetId="7176"/>
      <sheetData sheetId="7177">
        <row r="12">
          <cell r="B12" t="str">
            <v>Para o tipo de obra "Construção de Edifícios" enquadram-se: a construção e reforma de: edifícios, unidades habitacionais, escolas, hospitais, hotéis, restaurantes, armazéns e depósitos, edifícios para uso agropecuário, estações para trens e metropolitanos, estádios esportivos e quadras cobertas, instalações para embarque e desembarque de passageiros (em aeroportos, rodoviárias, portos, etc.), penitenciárias e presídios, a construção de edifícios industriais (fábricas, oficinas, galpões industriais, etc.), conforme classificação 4120-4 do CNAE 2.0. Também enquadram-se pórticos, mirantes e outros edifícios de finalidade turística.</v>
          </cell>
        </row>
      </sheetData>
      <sheetData sheetId="7178"/>
      <sheetData sheetId="7179"/>
      <sheetData sheetId="7180"/>
      <sheetData sheetId="718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refreshError="1"/>
      <sheetData sheetId="7232" refreshError="1"/>
      <sheetData sheetId="7233" refreshError="1"/>
      <sheetData sheetId="7234" refreshError="1"/>
      <sheetData sheetId="7235" refreshError="1"/>
      <sheetData sheetId="7236"/>
      <sheetData sheetId="7237"/>
      <sheetData sheetId="7238" refreshError="1"/>
      <sheetData sheetId="7239" refreshError="1"/>
      <sheetData sheetId="7240" refreshError="1"/>
      <sheetData sheetId="7241" refreshError="1"/>
      <sheetData sheetId="7242" refreshError="1"/>
      <sheetData sheetId="7243" refreshError="1"/>
      <sheetData sheetId="7244" refreshError="1"/>
      <sheetData sheetId="7245" refreshError="1"/>
      <sheetData sheetId="7246" refreshError="1"/>
      <sheetData sheetId="7247" refreshError="1"/>
      <sheetData sheetId="7248" refreshError="1"/>
      <sheetData sheetId="7249" refreshError="1"/>
      <sheetData sheetId="7250" refreshError="1"/>
      <sheetData sheetId="7251" refreshError="1"/>
      <sheetData sheetId="7252" refreshError="1"/>
      <sheetData sheetId="7253" refreshError="1"/>
      <sheetData sheetId="7254">
        <row r="56">
          <cell r="O56" t="str">
            <v>I1101</v>
          </cell>
        </row>
      </sheetData>
      <sheetData sheetId="7255">
        <row r="56">
          <cell r="O56" t="str">
            <v>I1007</v>
          </cell>
        </row>
      </sheetData>
      <sheetData sheetId="7256"/>
      <sheetData sheetId="7257"/>
      <sheetData sheetId="7258"/>
      <sheetData sheetId="7259"/>
      <sheetData sheetId="7260"/>
      <sheetData sheetId="7261"/>
      <sheetData sheetId="7262"/>
      <sheetData sheetId="7263"/>
      <sheetData sheetId="7264"/>
      <sheetData sheetId="7265"/>
      <sheetData sheetId="7266"/>
      <sheetData sheetId="7267"/>
      <sheetData sheetId="7268"/>
      <sheetData sheetId="7269"/>
      <sheetData sheetId="7270"/>
      <sheetData sheetId="7271"/>
      <sheetData sheetId="7272"/>
      <sheetData sheetId="7273"/>
      <sheetData sheetId="7274"/>
      <sheetData sheetId="7275"/>
      <sheetData sheetId="7276"/>
      <sheetData sheetId="7277"/>
      <sheetData sheetId="7278"/>
      <sheetData sheetId="7279"/>
      <sheetData sheetId="7280"/>
      <sheetData sheetId="7281"/>
      <sheetData sheetId="7282"/>
      <sheetData sheetId="7283"/>
      <sheetData sheetId="7284"/>
      <sheetData sheetId="7285"/>
      <sheetData sheetId="7286" refreshError="1"/>
      <sheetData sheetId="7287"/>
      <sheetData sheetId="7288"/>
      <sheetData sheetId="7289"/>
      <sheetData sheetId="7290"/>
      <sheetData sheetId="7291"/>
      <sheetData sheetId="7292" refreshError="1"/>
      <sheetData sheetId="7293"/>
      <sheetData sheetId="7294"/>
      <sheetData sheetId="7295"/>
      <sheetData sheetId="7296"/>
      <sheetData sheetId="7297"/>
      <sheetData sheetId="7298"/>
      <sheetData sheetId="7299"/>
      <sheetData sheetId="7300"/>
      <sheetData sheetId="7301"/>
      <sheetData sheetId="7302"/>
      <sheetData sheetId="7303"/>
      <sheetData sheetId="7304"/>
      <sheetData sheetId="7305"/>
      <sheetData sheetId="7306"/>
      <sheetData sheetId="7307"/>
      <sheetData sheetId="7308"/>
      <sheetData sheetId="7309"/>
      <sheetData sheetId="7310"/>
      <sheetData sheetId="7311"/>
      <sheetData sheetId="7312"/>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refreshError="1"/>
      <sheetData sheetId="7324" refreshError="1"/>
      <sheetData sheetId="7325" refreshError="1"/>
      <sheetData sheetId="7326" refreshError="1"/>
      <sheetData sheetId="7327" refreshError="1"/>
      <sheetData sheetId="7328" refreshError="1"/>
      <sheetData sheetId="7329" refreshError="1"/>
      <sheetData sheetId="7330" refreshError="1"/>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efreshError="1"/>
      <sheetData sheetId="7345" refreshError="1"/>
      <sheetData sheetId="7346" refreshError="1"/>
      <sheetData sheetId="7347" refreshError="1"/>
      <sheetData sheetId="7348" refreshError="1"/>
      <sheetData sheetId="7349" refreshError="1"/>
      <sheetData sheetId="7350" refreshError="1"/>
      <sheetData sheetId="7351" refreshError="1"/>
      <sheetData sheetId="7352" refreshError="1"/>
      <sheetData sheetId="7353" refreshError="1"/>
      <sheetData sheetId="7354" refreshError="1"/>
      <sheetData sheetId="7355" refreshError="1"/>
      <sheetData sheetId="7356" refreshError="1"/>
      <sheetData sheetId="7357" refreshError="1"/>
      <sheetData sheetId="7358" refreshError="1"/>
      <sheetData sheetId="7359" refreshError="1"/>
      <sheetData sheetId="7360" refreshError="1"/>
      <sheetData sheetId="7361" refreshError="1"/>
      <sheetData sheetId="7362" refreshError="1"/>
      <sheetData sheetId="7363" refreshError="1"/>
      <sheetData sheetId="7364" refreshError="1"/>
      <sheetData sheetId="7365" refreshError="1"/>
      <sheetData sheetId="7366" refreshError="1"/>
      <sheetData sheetId="7367" refreshError="1"/>
      <sheetData sheetId="7368" refreshError="1"/>
      <sheetData sheetId="7369" refreshError="1"/>
      <sheetData sheetId="7370" refreshError="1"/>
      <sheetData sheetId="7371" refreshError="1"/>
      <sheetData sheetId="7372" refreshError="1"/>
      <sheetData sheetId="7373" refreshError="1"/>
      <sheetData sheetId="7374" refreshError="1"/>
      <sheetData sheetId="7375" refreshError="1"/>
      <sheetData sheetId="7376" refreshError="1"/>
      <sheetData sheetId="7377" refreshError="1"/>
      <sheetData sheetId="7378" refreshError="1"/>
      <sheetData sheetId="7379" refreshError="1"/>
      <sheetData sheetId="7380" refreshError="1"/>
      <sheetData sheetId="7381" refreshError="1"/>
      <sheetData sheetId="7382" refreshError="1"/>
      <sheetData sheetId="7383" refreshError="1"/>
      <sheetData sheetId="7384" refreshError="1"/>
      <sheetData sheetId="7385" refreshError="1"/>
      <sheetData sheetId="7386" refreshError="1"/>
      <sheetData sheetId="7387" refreshError="1"/>
      <sheetData sheetId="7388" refreshError="1"/>
      <sheetData sheetId="7389" refreshError="1"/>
      <sheetData sheetId="7390" refreshError="1"/>
      <sheetData sheetId="7391" refreshError="1"/>
      <sheetData sheetId="7392" refreshError="1"/>
      <sheetData sheetId="7393" refreshError="1"/>
      <sheetData sheetId="7394" refreshError="1"/>
      <sheetData sheetId="7395" refreshError="1"/>
      <sheetData sheetId="7396" refreshError="1"/>
      <sheetData sheetId="7397" refreshError="1"/>
      <sheetData sheetId="7398" refreshError="1"/>
      <sheetData sheetId="7399" refreshError="1"/>
      <sheetData sheetId="7400" refreshError="1"/>
      <sheetData sheetId="7401" refreshError="1"/>
      <sheetData sheetId="7402" refreshError="1"/>
      <sheetData sheetId="7403" refreshError="1"/>
      <sheetData sheetId="7404" refreshError="1"/>
      <sheetData sheetId="7405" refreshError="1"/>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refreshError="1"/>
      <sheetData sheetId="7415" refreshError="1"/>
      <sheetData sheetId="7416" refreshError="1"/>
      <sheetData sheetId="7417" refreshError="1"/>
      <sheetData sheetId="7418" refreshError="1"/>
      <sheetData sheetId="7419" refreshError="1"/>
      <sheetData sheetId="7420" refreshError="1"/>
      <sheetData sheetId="7421" refreshError="1"/>
      <sheetData sheetId="7422" refreshError="1"/>
      <sheetData sheetId="7423" refreshError="1"/>
      <sheetData sheetId="7424" refreshError="1"/>
      <sheetData sheetId="7425" refreshError="1"/>
      <sheetData sheetId="7426" refreshError="1"/>
      <sheetData sheetId="7427" refreshError="1"/>
      <sheetData sheetId="7428" refreshError="1"/>
      <sheetData sheetId="7429" refreshError="1"/>
      <sheetData sheetId="7430" refreshError="1"/>
      <sheetData sheetId="7431" refreshError="1"/>
      <sheetData sheetId="7432" refreshError="1"/>
      <sheetData sheetId="7433" refreshError="1"/>
      <sheetData sheetId="7434" refreshError="1"/>
      <sheetData sheetId="7435" refreshError="1"/>
      <sheetData sheetId="7436" refreshError="1"/>
      <sheetData sheetId="7437" refreshError="1"/>
      <sheetData sheetId="7438" refreshError="1"/>
      <sheetData sheetId="7439" refreshError="1"/>
      <sheetData sheetId="7440" refreshError="1"/>
      <sheetData sheetId="7441" refreshError="1"/>
      <sheetData sheetId="7442" refreshError="1"/>
      <sheetData sheetId="7443" refreshError="1"/>
      <sheetData sheetId="7444" refreshError="1"/>
      <sheetData sheetId="7445" refreshError="1"/>
      <sheetData sheetId="7446" refreshError="1"/>
      <sheetData sheetId="7447" refreshError="1"/>
      <sheetData sheetId="7448" refreshError="1"/>
      <sheetData sheetId="7449" refreshError="1"/>
      <sheetData sheetId="7450" refreshError="1"/>
      <sheetData sheetId="7451" refreshError="1"/>
      <sheetData sheetId="7452" refreshError="1"/>
      <sheetData sheetId="7453" refreshError="1"/>
      <sheetData sheetId="7454" refreshError="1"/>
      <sheetData sheetId="7455" refreshError="1"/>
      <sheetData sheetId="7456"/>
      <sheetData sheetId="7457"/>
      <sheetData sheetId="7458"/>
      <sheetData sheetId="7459"/>
      <sheetData sheetId="7460"/>
      <sheetData sheetId="7461"/>
      <sheetData sheetId="7462"/>
      <sheetData sheetId="7463"/>
      <sheetData sheetId="7464"/>
      <sheetData sheetId="7465"/>
      <sheetData sheetId="7466"/>
      <sheetData sheetId="7467"/>
      <sheetData sheetId="7468"/>
      <sheetData sheetId="7469"/>
      <sheetData sheetId="7470"/>
      <sheetData sheetId="7471" refreshError="1"/>
      <sheetData sheetId="7472" refreshError="1"/>
      <sheetData sheetId="7473" refreshError="1"/>
      <sheetData sheetId="7474" refreshError="1"/>
      <sheetData sheetId="7475" refreshError="1"/>
      <sheetData sheetId="7476" refreshError="1"/>
      <sheetData sheetId="7477" refreshError="1"/>
      <sheetData sheetId="7478" refreshError="1"/>
      <sheetData sheetId="7479" refreshError="1"/>
      <sheetData sheetId="7480"/>
      <sheetData sheetId="7481" refreshError="1"/>
      <sheetData sheetId="7482" refreshError="1"/>
      <sheetData sheetId="7483" refreshError="1"/>
      <sheetData sheetId="7484" refreshError="1"/>
      <sheetData sheetId="7485" refreshError="1"/>
      <sheetData sheetId="7486" refreshError="1"/>
      <sheetData sheetId="7487"/>
      <sheetData sheetId="7488" refreshError="1"/>
      <sheetData sheetId="7489" refreshError="1"/>
      <sheetData sheetId="7490" refreshError="1"/>
      <sheetData sheetId="7491" refreshError="1"/>
      <sheetData sheetId="7492" refreshError="1"/>
      <sheetData sheetId="7493" refreshError="1"/>
      <sheetData sheetId="7494" refreshError="1"/>
      <sheetData sheetId="7495" refreshError="1"/>
      <sheetData sheetId="7496" refreshError="1"/>
      <sheetData sheetId="7497"/>
      <sheetData sheetId="7498"/>
      <sheetData sheetId="7499"/>
      <sheetData sheetId="7500" refreshError="1"/>
      <sheetData sheetId="7501" refreshError="1"/>
      <sheetData sheetId="7502" refreshError="1"/>
      <sheetData sheetId="7503" refreshError="1"/>
      <sheetData sheetId="7504" refreshError="1"/>
      <sheetData sheetId="7505" refreshError="1"/>
      <sheetData sheetId="7506" refreshError="1"/>
      <sheetData sheetId="7507" refreshError="1"/>
      <sheetData sheetId="7508"/>
      <sheetData sheetId="7509"/>
      <sheetData sheetId="7510" refreshError="1"/>
      <sheetData sheetId="7511" refreshError="1"/>
      <sheetData sheetId="7512" refreshError="1"/>
      <sheetData sheetId="7513" refreshError="1"/>
      <sheetData sheetId="7514" refreshError="1"/>
      <sheetData sheetId="7515" refreshError="1"/>
      <sheetData sheetId="7516" refreshError="1"/>
      <sheetData sheetId="7517" refreshError="1"/>
      <sheetData sheetId="7518" refreshError="1"/>
      <sheetData sheetId="7519" refreshError="1"/>
      <sheetData sheetId="7520" refreshError="1"/>
      <sheetData sheetId="7521" refreshError="1"/>
      <sheetData sheetId="7522" refreshError="1"/>
      <sheetData sheetId="7523" refreshError="1"/>
      <sheetData sheetId="7524" refreshError="1"/>
      <sheetData sheetId="7525" refreshError="1"/>
      <sheetData sheetId="7526" refreshError="1"/>
      <sheetData sheetId="7527" refreshError="1"/>
      <sheetData sheetId="7528" refreshError="1"/>
      <sheetData sheetId="7529" refreshError="1"/>
      <sheetData sheetId="7530" refreshError="1"/>
      <sheetData sheetId="7531" refreshError="1"/>
      <sheetData sheetId="7532" refreshError="1"/>
      <sheetData sheetId="7533" refreshError="1"/>
      <sheetData sheetId="7534" refreshError="1"/>
      <sheetData sheetId="7535" refreshError="1"/>
      <sheetData sheetId="7536" refreshError="1"/>
      <sheetData sheetId="7537" refreshError="1"/>
      <sheetData sheetId="7538" refreshError="1"/>
      <sheetData sheetId="7539" refreshError="1"/>
      <sheetData sheetId="7540" refreshError="1"/>
      <sheetData sheetId="7541" refreshError="1"/>
      <sheetData sheetId="7542" refreshError="1"/>
      <sheetData sheetId="7543" refreshError="1"/>
      <sheetData sheetId="7544" refreshError="1"/>
      <sheetData sheetId="7545" refreshError="1"/>
      <sheetData sheetId="7546" refreshError="1"/>
      <sheetData sheetId="7547" refreshError="1"/>
      <sheetData sheetId="7548" refreshError="1"/>
      <sheetData sheetId="7549" refreshError="1"/>
      <sheetData sheetId="7550" refreshError="1"/>
      <sheetData sheetId="7551" refreshError="1"/>
      <sheetData sheetId="7552" refreshError="1"/>
      <sheetData sheetId="7553" refreshError="1"/>
      <sheetData sheetId="7554" refreshError="1"/>
      <sheetData sheetId="7555" refreshError="1"/>
      <sheetData sheetId="7556" refreshError="1"/>
      <sheetData sheetId="7557" refreshError="1"/>
      <sheetData sheetId="7558" refreshError="1"/>
      <sheetData sheetId="7559" refreshError="1"/>
      <sheetData sheetId="7560" refreshError="1"/>
      <sheetData sheetId="7561" refreshError="1"/>
      <sheetData sheetId="7562" refreshError="1"/>
      <sheetData sheetId="7563" refreshError="1"/>
      <sheetData sheetId="7564" refreshError="1"/>
      <sheetData sheetId="7565" refreshError="1"/>
      <sheetData sheetId="7566" refreshError="1"/>
      <sheetData sheetId="7567" refreshError="1"/>
      <sheetData sheetId="7568" refreshError="1"/>
      <sheetData sheetId="7569" refreshError="1"/>
      <sheetData sheetId="7570" refreshError="1"/>
      <sheetData sheetId="7571" refreshError="1"/>
      <sheetData sheetId="7572" refreshError="1"/>
      <sheetData sheetId="7573" refreshError="1"/>
      <sheetData sheetId="7574" refreshError="1"/>
      <sheetData sheetId="7575" refreshError="1"/>
      <sheetData sheetId="7576" refreshError="1"/>
      <sheetData sheetId="7577" refreshError="1"/>
      <sheetData sheetId="7578" refreshError="1"/>
      <sheetData sheetId="7579" refreshError="1"/>
      <sheetData sheetId="7580" refreshError="1"/>
      <sheetData sheetId="7581" refreshError="1"/>
      <sheetData sheetId="7582" refreshError="1"/>
      <sheetData sheetId="7583" refreshError="1"/>
      <sheetData sheetId="7584" refreshError="1"/>
      <sheetData sheetId="7585" refreshError="1"/>
      <sheetData sheetId="7586" refreshError="1"/>
      <sheetData sheetId="7587" refreshError="1"/>
      <sheetData sheetId="7588" refreshError="1"/>
      <sheetData sheetId="7589" refreshError="1"/>
      <sheetData sheetId="7590" refreshError="1"/>
      <sheetData sheetId="7591" refreshError="1"/>
      <sheetData sheetId="7592" refreshError="1"/>
      <sheetData sheetId="7593" refreshError="1"/>
      <sheetData sheetId="7594" refreshError="1"/>
      <sheetData sheetId="7595" refreshError="1"/>
      <sheetData sheetId="7596" refreshError="1"/>
      <sheetData sheetId="7597" refreshError="1"/>
      <sheetData sheetId="7598" refreshError="1"/>
      <sheetData sheetId="7599" refreshError="1"/>
      <sheetData sheetId="7600" refreshError="1"/>
      <sheetData sheetId="7601" refreshError="1"/>
      <sheetData sheetId="7602" refreshError="1"/>
      <sheetData sheetId="7603" refreshError="1"/>
      <sheetData sheetId="7604" refreshError="1"/>
      <sheetData sheetId="7605" refreshError="1"/>
      <sheetData sheetId="7606" refreshError="1"/>
      <sheetData sheetId="7607" refreshError="1"/>
      <sheetData sheetId="7608" refreshError="1"/>
      <sheetData sheetId="7609" refreshError="1"/>
      <sheetData sheetId="7610" refreshError="1"/>
      <sheetData sheetId="7611" refreshError="1"/>
      <sheetData sheetId="7612" refreshError="1"/>
      <sheetData sheetId="7613" refreshError="1"/>
      <sheetData sheetId="7614" refreshError="1"/>
      <sheetData sheetId="7615" refreshError="1"/>
      <sheetData sheetId="7616" refreshError="1"/>
      <sheetData sheetId="7617" refreshError="1"/>
      <sheetData sheetId="7618" refreshError="1"/>
      <sheetData sheetId="7619" refreshError="1"/>
      <sheetData sheetId="7620" refreshError="1"/>
      <sheetData sheetId="7621" refreshError="1"/>
      <sheetData sheetId="7622" refreshError="1"/>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refreshError="1"/>
      <sheetData sheetId="7650" refreshError="1"/>
      <sheetData sheetId="7651" refreshError="1"/>
      <sheetData sheetId="7652" refreshError="1"/>
      <sheetData sheetId="7653" refreshError="1"/>
      <sheetData sheetId="7654" refreshError="1"/>
      <sheetData sheetId="7655" refreshError="1"/>
      <sheetData sheetId="7656" refreshError="1"/>
      <sheetData sheetId="7657" refreshError="1"/>
      <sheetData sheetId="7658" refreshError="1"/>
      <sheetData sheetId="7659" refreshError="1"/>
      <sheetData sheetId="7660" refreshError="1"/>
      <sheetData sheetId="7661" refreshError="1"/>
      <sheetData sheetId="7662" refreshError="1"/>
      <sheetData sheetId="7663" refreshError="1"/>
      <sheetData sheetId="7664" refreshError="1"/>
      <sheetData sheetId="7665" refreshError="1"/>
      <sheetData sheetId="7666" refreshError="1"/>
      <sheetData sheetId="7667" refreshError="1"/>
      <sheetData sheetId="7668" refreshError="1"/>
      <sheetData sheetId="7669" refreshError="1"/>
      <sheetData sheetId="7670" refreshError="1"/>
      <sheetData sheetId="7671" refreshError="1"/>
      <sheetData sheetId="7672" refreshError="1"/>
      <sheetData sheetId="7673" refreshError="1"/>
      <sheetData sheetId="7674" refreshError="1"/>
      <sheetData sheetId="7675" refreshError="1"/>
      <sheetData sheetId="7676" refreshError="1"/>
      <sheetData sheetId="7677" refreshError="1"/>
      <sheetData sheetId="7678" refreshError="1"/>
      <sheetData sheetId="7679" refreshError="1"/>
      <sheetData sheetId="7680" refreshError="1"/>
      <sheetData sheetId="7681" refreshError="1"/>
      <sheetData sheetId="7682" refreshError="1"/>
      <sheetData sheetId="7683" refreshError="1"/>
      <sheetData sheetId="7684" refreshError="1"/>
      <sheetData sheetId="7685" refreshError="1"/>
      <sheetData sheetId="7686" refreshError="1"/>
      <sheetData sheetId="7687" refreshError="1"/>
      <sheetData sheetId="7688" refreshError="1"/>
      <sheetData sheetId="7689"/>
      <sheetData sheetId="7690" refreshError="1"/>
      <sheetData sheetId="7691" refreshError="1"/>
      <sheetData sheetId="7692" refreshError="1"/>
      <sheetData sheetId="7693" refreshError="1"/>
      <sheetData sheetId="7694">
        <row r="1">
          <cell r="A1" t="str">
            <v>codmun</v>
          </cell>
        </row>
      </sheetData>
      <sheetData sheetId="7695"/>
      <sheetData sheetId="7696"/>
      <sheetData sheetId="7697" refreshError="1"/>
      <sheetData sheetId="7698" refreshError="1"/>
      <sheetData sheetId="7699" refreshError="1"/>
      <sheetData sheetId="7700" refreshError="1"/>
      <sheetData sheetId="7701" refreshError="1"/>
      <sheetData sheetId="7702">
        <row r="1">
          <cell r="A1" t="str">
            <v>codmun</v>
          </cell>
        </row>
      </sheetData>
      <sheetData sheetId="7703" refreshError="1"/>
      <sheetData sheetId="7704" refreshError="1"/>
      <sheetData sheetId="7705" refreshError="1"/>
      <sheetData sheetId="7706" refreshError="1"/>
      <sheetData sheetId="7707" refreshError="1"/>
      <sheetData sheetId="7708" refreshError="1"/>
      <sheetData sheetId="7709" refreshError="1"/>
      <sheetData sheetId="7710" refreshError="1"/>
      <sheetData sheetId="7711" refreshError="1"/>
      <sheetData sheetId="7712" refreshError="1"/>
      <sheetData sheetId="7713" refreshError="1"/>
      <sheetData sheetId="7714" refreshError="1"/>
      <sheetData sheetId="7715" refreshError="1"/>
      <sheetData sheetId="7716" refreshError="1"/>
      <sheetData sheetId="7717" refreshError="1"/>
      <sheetData sheetId="7718" refreshError="1"/>
      <sheetData sheetId="7719" refreshError="1"/>
      <sheetData sheetId="7720" refreshError="1"/>
      <sheetData sheetId="7721" refreshError="1"/>
      <sheetData sheetId="7722" refreshError="1"/>
      <sheetData sheetId="7723" refreshError="1"/>
      <sheetData sheetId="7724" refreshError="1"/>
      <sheetData sheetId="7725" refreshError="1"/>
      <sheetData sheetId="7726" refreshError="1"/>
      <sheetData sheetId="7727" refreshError="1"/>
      <sheetData sheetId="7728" refreshError="1"/>
      <sheetData sheetId="7729" refreshError="1"/>
      <sheetData sheetId="7730" refreshError="1"/>
      <sheetData sheetId="7731" refreshError="1"/>
      <sheetData sheetId="7732" refreshError="1"/>
      <sheetData sheetId="7733" refreshError="1"/>
      <sheetData sheetId="7734" refreshError="1"/>
      <sheetData sheetId="7735" refreshError="1"/>
      <sheetData sheetId="7736" refreshError="1"/>
      <sheetData sheetId="7737" refreshError="1"/>
      <sheetData sheetId="7738" refreshError="1"/>
      <sheetData sheetId="7739" refreshError="1"/>
      <sheetData sheetId="7740" refreshError="1"/>
      <sheetData sheetId="7741" refreshError="1"/>
      <sheetData sheetId="7742" refreshError="1"/>
      <sheetData sheetId="7743" refreshError="1"/>
      <sheetData sheetId="7744" refreshError="1"/>
      <sheetData sheetId="7745" refreshError="1"/>
      <sheetData sheetId="7746" refreshError="1"/>
      <sheetData sheetId="7747" refreshError="1"/>
      <sheetData sheetId="7748" refreshError="1"/>
      <sheetData sheetId="7749" refreshError="1"/>
      <sheetData sheetId="7750" refreshError="1"/>
      <sheetData sheetId="7751" refreshError="1"/>
      <sheetData sheetId="7752" refreshError="1"/>
      <sheetData sheetId="7753" refreshError="1"/>
      <sheetData sheetId="7754" refreshError="1"/>
      <sheetData sheetId="7755" refreshError="1"/>
      <sheetData sheetId="7756" refreshError="1"/>
      <sheetData sheetId="7757" refreshError="1"/>
      <sheetData sheetId="7758" refreshError="1"/>
      <sheetData sheetId="7759" refreshError="1"/>
      <sheetData sheetId="7760" refreshError="1"/>
      <sheetData sheetId="7761" refreshError="1"/>
      <sheetData sheetId="7762" refreshError="1"/>
      <sheetData sheetId="7763" refreshError="1"/>
      <sheetData sheetId="7764" refreshError="1"/>
      <sheetData sheetId="7765" refreshError="1"/>
      <sheetData sheetId="7766" refreshError="1"/>
      <sheetData sheetId="7767" refreshError="1"/>
      <sheetData sheetId="7768" refreshError="1"/>
      <sheetData sheetId="7769" refreshError="1"/>
      <sheetData sheetId="7770" refreshError="1"/>
      <sheetData sheetId="7771" refreshError="1"/>
      <sheetData sheetId="7772" refreshError="1"/>
      <sheetData sheetId="7773" refreshError="1"/>
      <sheetData sheetId="7774" refreshError="1"/>
      <sheetData sheetId="7775" refreshError="1"/>
      <sheetData sheetId="7776" refreshError="1"/>
      <sheetData sheetId="7777" refreshError="1"/>
      <sheetData sheetId="7778" refreshError="1"/>
      <sheetData sheetId="7779" refreshError="1"/>
      <sheetData sheetId="7780" refreshError="1"/>
      <sheetData sheetId="7781" refreshError="1"/>
      <sheetData sheetId="7782" refreshError="1"/>
      <sheetData sheetId="7783" refreshError="1"/>
      <sheetData sheetId="7784" refreshError="1"/>
      <sheetData sheetId="7785" refreshError="1"/>
      <sheetData sheetId="7786" refreshError="1"/>
      <sheetData sheetId="7787" refreshError="1"/>
      <sheetData sheetId="7788" refreshError="1"/>
      <sheetData sheetId="7789" refreshError="1"/>
      <sheetData sheetId="7790" refreshError="1"/>
      <sheetData sheetId="7791" refreshError="1"/>
      <sheetData sheetId="7792" refreshError="1"/>
      <sheetData sheetId="7793" refreshError="1"/>
      <sheetData sheetId="7794" refreshError="1"/>
      <sheetData sheetId="7795" refreshError="1"/>
      <sheetData sheetId="7796" refreshError="1"/>
      <sheetData sheetId="7797" refreshError="1"/>
      <sheetData sheetId="7798" refreshError="1"/>
      <sheetData sheetId="7799" refreshError="1"/>
      <sheetData sheetId="7800" refreshError="1"/>
      <sheetData sheetId="7801" refreshError="1"/>
      <sheetData sheetId="7802" refreshError="1"/>
      <sheetData sheetId="7803" refreshError="1"/>
      <sheetData sheetId="7804" refreshError="1"/>
      <sheetData sheetId="7805" refreshError="1"/>
      <sheetData sheetId="7806" refreshError="1"/>
      <sheetData sheetId="7807" refreshError="1"/>
      <sheetData sheetId="7808" refreshError="1"/>
      <sheetData sheetId="7809" refreshError="1"/>
      <sheetData sheetId="7810" refreshError="1"/>
      <sheetData sheetId="7811" refreshError="1"/>
      <sheetData sheetId="7812" refreshError="1"/>
      <sheetData sheetId="7813" refreshError="1"/>
      <sheetData sheetId="7814" refreshError="1"/>
      <sheetData sheetId="7815" refreshError="1"/>
      <sheetData sheetId="7816" refreshError="1"/>
      <sheetData sheetId="7817" refreshError="1"/>
      <sheetData sheetId="7818" refreshError="1"/>
      <sheetData sheetId="7819" refreshError="1"/>
      <sheetData sheetId="7820" refreshError="1"/>
      <sheetData sheetId="7821" refreshError="1"/>
      <sheetData sheetId="7822" refreshError="1"/>
      <sheetData sheetId="7823" refreshError="1"/>
      <sheetData sheetId="7824" refreshError="1"/>
      <sheetData sheetId="7825" refreshError="1"/>
      <sheetData sheetId="7826" refreshError="1"/>
      <sheetData sheetId="7827" refreshError="1"/>
      <sheetData sheetId="7828" refreshError="1"/>
      <sheetData sheetId="7829" refreshError="1"/>
      <sheetData sheetId="7830" refreshError="1"/>
      <sheetData sheetId="7831" refreshError="1"/>
      <sheetData sheetId="7832" refreshError="1"/>
      <sheetData sheetId="7833" refreshError="1"/>
      <sheetData sheetId="7834" refreshError="1"/>
      <sheetData sheetId="7835" refreshError="1"/>
      <sheetData sheetId="7836" refreshError="1"/>
      <sheetData sheetId="7837" refreshError="1"/>
      <sheetData sheetId="7838" refreshError="1"/>
      <sheetData sheetId="7839" refreshError="1"/>
      <sheetData sheetId="7840" refreshError="1"/>
      <sheetData sheetId="7841" refreshError="1"/>
      <sheetData sheetId="7842" refreshError="1"/>
      <sheetData sheetId="7843" refreshError="1"/>
      <sheetData sheetId="7844" refreshError="1"/>
      <sheetData sheetId="7845" refreshError="1"/>
      <sheetData sheetId="7846" refreshError="1"/>
      <sheetData sheetId="7847" refreshError="1"/>
      <sheetData sheetId="7848" refreshError="1"/>
      <sheetData sheetId="7849" refreshError="1"/>
      <sheetData sheetId="7850" refreshError="1"/>
      <sheetData sheetId="7851" refreshError="1"/>
      <sheetData sheetId="7852" refreshError="1"/>
      <sheetData sheetId="7853" refreshError="1"/>
      <sheetData sheetId="7854" refreshError="1"/>
      <sheetData sheetId="7855" refreshError="1"/>
      <sheetData sheetId="7856" refreshError="1"/>
      <sheetData sheetId="7857" refreshError="1"/>
      <sheetData sheetId="7858" refreshError="1"/>
      <sheetData sheetId="7859" refreshError="1"/>
      <sheetData sheetId="7860" refreshError="1"/>
      <sheetData sheetId="7861" refreshError="1"/>
      <sheetData sheetId="7862" refreshError="1"/>
      <sheetData sheetId="7863" refreshError="1"/>
      <sheetData sheetId="7864" refreshError="1"/>
      <sheetData sheetId="7865" refreshError="1"/>
      <sheetData sheetId="7866" refreshError="1"/>
      <sheetData sheetId="7867" refreshError="1"/>
      <sheetData sheetId="7868" refreshError="1"/>
      <sheetData sheetId="7869" refreshError="1"/>
      <sheetData sheetId="7870" refreshError="1"/>
      <sheetData sheetId="7871" refreshError="1"/>
      <sheetData sheetId="7872" refreshError="1"/>
      <sheetData sheetId="7873" refreshError="1"/>
      <sheetData sheetId="7874" refreshError="1"/>
      <sheetData sheetId="7875" refreshError="1"/>
      <sheetData sheetId="7876" refreshError="1"/>
      <sheetData sheetId="7877" refreshError="1"/>
      <sheetData sheetId="7878" refreshError="1"/>
      <sheetData sheetId="7879" refreshError="1"/>
      <sheetData sheetId="7880" refreshError="1"/>
      <sheetData sheetId="7881" refreshError="1"/>
      <sheetData sheetId="7882" refreshError="1"/>
      <sheetData sheetId="7883" refreshError="1"/>
      <sheetData sheetId="7884" refreshError="1"/>
      <sheetData sheetId="7885" refreshError="1"/>
      <sheetData sheetId="7886" refreshError="1"/>
      <sheetData sheetId="7887" refreshError="1"/>
      <sheetData sheetId="7888" refreshError="1"/>
      <sheetData sheetId="7889" refreshError="1"/>
      <sheetData sheetId="7890" refreshError="1"/>
      <sheetData sheetId="7891" refreshError="1"/>
      <sheetData sheetId="7892" refreshError="1"/>
      <sheetData sheetId="7893" refreshError="1"/>
      <sheetData sheetId="7894" refreshError="1"/>
      <sheetData sheetId="7895" refreshError="1"/>
      <sheetData sheetId="7896" refreshError="1"/>
      <sheetData sheetId="7897" refreshError="1"/>
      <sheetData sheetId="7898" refreshError="1"/>
      <sheetData sheetId="7899" refreshError="1"/>
      <sheetData sheetId="7900" refreshError="1"/>
      <sheetData sheetId="7901" refreshError="1"/>
      <sheetData sheetId="7902" refreshError="1"/>
      <sheetData sheetId="7903" refreshError="1"/>
      <sheetData sheetId="7904" refreshError="1"/>
      <sheetData sheetId="7905" refreshError="1"/>
      <sheetData sheetId="7906" refreshError="1"/>
      <sheetData sheetId="7907" refreshError="1"/>
      <sheetData sheetId="7908" refreshError="1"/>
      <sheetData sheetId="7909" refreshError="1"/>
      <sheetData sheetId="7910" refreshError="1"/>
      <sheetData sheetId="7911" refreshError="1"/>
      <sheetData sheetId="7912" refreshError="1"/>
      <sheetData sheetId="7913" refreshError="1"/>
      <sheetData sheetId="7914"/>
      <sheetData sheetId="7915"/>
      <sheetData sheetId="7916"/>
      <sheetData sheetId="7917"/>
      <sheetData sheetId="7918"/>
      <sheetData sheetId="7919"/>
      <sheetData sheetId="7920"/>
      <sheetData sheetId="7921"/>
      <sheetData sheetId="7922"/>
      <sheetData sheetId="7923"/>
      <sheetData sheetId="7924"/>
      <sheetData sheetId="7925"/>
      <sheetData sheetId="7926"/>
      <sheetData sheetId="7927"/>
      <sheetData sheetId="7928"/>
      <sheetData sheetId="7929"/>
      <sheetData sheetId="7930"/>
      <sheetData sheetId="7931"/>
      <sheetData sheetId="7932"/>
      <sheetData sheetId="7933"/>
      <sheetData sheetId="7934"/>
      <sheetData sheetId="7935"/>
      <sheetData sheetId="7936"/>
      <sheetData sheetId="7937"/>
      <sheetData sheetId="7938"/>
      <sheetData sheetId="7939"/>
      <sheetData sheetId="7940"/>
      <sheetData sheetId="7941"/>
      <sheetData sheetId="7942"/>
      <sheetData sheetId="7943"/>
      <sheetData sheetId="7944"/>
      <sheetData sheetId="7945"/>
      <sheetData sheetId="7946"/>
      <sheetData sheetId="7947"/>
      <sheetData sheetId="7948" refreshError="1"/>
      <sheetData sheetId="7949" refreshError="1"/>
      <sheetData sheetId="7950" refreshError="1"/>
      <sheetData sheetId="7951" refreshError="1"/>
      <sheetData sheetId="7952"/>
      <sheetData sheetId="7953"/>
      <sheetData sheetId="7954"/>
      <sheetData sheetId="7955"/>
      <sheetData sheetId="7956"/>
      <sheetData sheetId="7957"/>
      <sheetData sheetId="7958" refreshError="1"/>
      <sheetData sheetId="7959" refreshError="1"/>
      <sheetData sheetId="7960" refreshError="1"/>
      <sheetData sheetId="7961" refreshError="1"/>
      <sheetData sheetId="7962" refreshError="1"/>
      <sheetData sheetId="7963" refreshError="1"/>
      <sheetData sheetId="7964" refreshError="1"/>
      <sheetData sheetId="7965" refreshError="1"/>
      <sheetData sheetId="7966" refreshError="1"/>
      <sheetData sheetId="7967" refreshError="1"/>
      <sheetData sheetId="7968" refreshError="1"/>
      <sheetData sheetId="7969" refreshError="1"/>
      <sheetData sheetId="7970" refreshError="1"/>
      <sheetData sheetId="7971" refreshError="1"/>
      <sheetData sheetId="7972" refreshError="1"/>
      <sheetData sheetId="7973" refreshError="1"/>
      <sheetData sheetId="7974" refreshError="1"/>
      <sheetData sheetId="7975" refreshError="1"/>
      <sheetData sheetId="7976" refreshError="1"/>
      <sheetData sheetId="7977" refreshError="1"/>
      <sheetData sheetId="7978" refreshError="1"/>
      <sheetData sheetId="7979" refreshError="1"/>
      <sheetData sheetId="7980" refreshError="1"/>
      <sheetData sheetId="7981" refreshError="1"/>
      <sheetData sheetId="7982" refreshError="1"/>
      <sheetData sheetId="7983" refreshError="1"/>
      <sheetData sheetId="7984" refreshError="1"/>
      <sheetData sheetId="7985" refreshError="1"/>
      <sheetData sheetId="7986" refreshError="1"/>
      <sheetData sheetId="7987" refreshError="1"/>
      <sheetData sheetId="7988" refreshError="1"/>
      <sheetData sheetId="7989" refreshError="1"/>
      <sheetData sheetId="7990" refreshError="1"/>
      <sheetData sheetId="7991" refreshError="1"/>
      <sheetData sheetId="7992" refreshError="1"/>
      <sheetData sheetId="7993" refreshError="1"/>
      <sheetData sheetId="7994" refreshError="1"/>
      <sheetData sheetId="7995" refreshError="1"/>
      <sheetData sheetId="7996" refreshError="1"/>
      <sheetData sheetId="7997" refreshError="1"/>
      <sheetData sheetId="7998" refreshError="1"/>
      <sheetData sheetId="7999" refreshError="1"/>
      <sheetData sheetId="8000"/>
      <sheetData sheetId="8001"/>
      <sheetData sheetId="8002"/>
      <sheetData sheetId="8003"/>
      <sheetData sheetId="8004"/>
      <sheetData sheetId="8005"/>
      <sheetData sheetId="8006">
        <row r="10">
          <cell r="F10" t="str">
            <v>2010.SEP</v>
          </cell>
        </row>
      </sheetData>
      <sheetData sheetId="8007">
        <row r="8">
          <cell r="I8" t="str">
            <v>2010.SEP</v>
          </cell>
        </row>
      </sheetData>
      <sheetData sheetId="8008">
        <row r="56">
          <cell r="O56" t="str">
            <v>I1001</v>
          </cell>
        </row>
      </sheetData>
      <sheetData sheetId="8009">
        <row r="56">
          <cell r="O56" t="str">
            <v>I1001</v>
          </cell>
        </row>
      </sheetData>
      <sheetData sheetId="8010"/>
      <sheetData sheetId="8011"/>
      <sheetData sheetId="8012">
        <row r="45">
          <cell r="F45">
            <v>0</v>
          </cell>
        </row>
      </sheetData>
      <sheetData sheetId="8013" refreshError="1"/>
      <sheetData sheetId="8014" refreshError="1"/>
      <sheetData sheetId="8015" refreshError="1"/>
      <sheetData sheetId="8016"/>
      <sheetData sheetId="8017"/>
      <sheetData sheetId="8018"/>
      <sheetData sheetId="8019"/>
      <sheetData sheetId="8020"/>
      <sheetData sheetId="8021"/>
      <sheetData sheetId="8022"/>
      <sheetData sheetId="8023"/>
      <sheetData sheetId="8024"/>
      <sheetData sheetId="8025"/>
      <sheetData sheetId="8026"/>
      <sheetData sheetId="8027"/>
      <sheetData sheetId="8028"/>
      <sheetData sheetId="8029"/>
      <sheetData sheetId="8030"/>
      <sheetData sheetId="8031" refreshError="1"/>
      <sheetData sheetId="8032" refreshError="1"/>
      <sheetData sheetId="8033" refreshError="1"/>
      <sheetData sheetId="8034" refreshError="1"/>
      <sheetData sheetId="8035" refreshError="1"/>
      <sheetData sheetId="8036" refreshError="1"/>
      <sheetData sheetId="8037" refreshError="1"/>
      <sheetData sheetId="8038" refreshError="1"/>
      <sheetData sheetId="8039" refreshError="1"/>
      <sheetData sheetId="8040" refreshError="1"/>
      <sheetData sheetId="8041" refreshError="1"/>
      <sheetData sheetId="8042" refreshError="1"/>
      <sheetData sheetId="8043" refreshError="1"/>
      <sheetData sheetId="8044" refreshError="1"/>
      <sheetData sheetId="8045" refreshError="1"/>
      <sheetData sheetId="8046" refreshError="1"/>
      <sheetData sheetId="8047" refreshError="1"/>
      <sheetData sheetId="8048" refreshError="1"/>
      <sheetData sheetId="8049" refreshError="1"/>
      <sheetData sheetId="8050" refreshError="1"/>
      <sheetData sheetId="8051" refreshError="1"/>
      <sheetData sheetId="8052" refreshError="1"/>
      <sheetData sheetId="8053" refreshError="1"/>
      <sheetData sheetId="8054" refreshError="1"/>
      <sheetData sheetId="8055" refreshError="1"/>
      <sheetData sheetId="8056" refreshError="1"/>
      <sheetData sheetId="8057" refreshError="1"/>
      <sheetData sheetId="8058" refreshError="1"/>
      <sheetData sheetId="8059" refreshError="1"/>
      <sheetData sheetId="8060" refreshError="1"/>
      <sheetData sheetId="8061" refreshError="1"/>
      <sheetData sheetId="8062" refreshError="1"/>
      <sheetData sheetId="8063" refreshError="1"/>
      <sheetData sheetId="8064" refreshError="1"/>
      <sheetData sheetId="8065" refreshError="1"/>
      <sheetData sheetId="8066" refreshError="1"/>
      <sheetData sheetId="8067" refreshError="1"/>
      <sheetData sheetId="8068" refreshError="1"/>
      <sheetData sheetId="8069" refreshError="1"/>
      <sheetData sheetId="8070" refreshError="1"/>
      <sheetData sheetId="8071" refreshError="1"/>
      <sheetData sheetId="8072" refreshError="1"/>
      <sheetData sheetId="8073" refreshError="1"/>
      <sheetData sheetId="8074" refreshError="1"/>
      <sheetData sheetId="8075" refreshError="1"/>
      <sheetData sheetId="8076" refreshError="1"/>
      <sheetData sheetId="8077" refreshError="1"/>
      <sheetData sheetId="8078" refreshError="1"/>
      <sheetData sheetId="8079" refreshError="1"/>
      <sheetData sheetId="8080" refreshError="1"/>
      <sheetData sheetId="8081" refreshError="1"/>
      <sheetData sheetId="8082" refreshError="1"/>
      <sheetData sheetId="8083" refreshError="1"/>
      <sheetData sheetId="8084" refreshError="1"/>
      <sheetData sheetId="8085" refreshError="1"/>
      <sheetData sheetId="8086" refreshError="1"/>
      <sheetData sheetId="8087" refreshError="1"/>
      <sheetData sheetId="8088" refreshError="1"/>
      <sheetData sheetId="8089" refreshError="1"/>
      <sheetData sheetId="8090" refreshError="1"/>
      <sheetData sheetId="8091" refreshError="1"/>
      <sheetData sheetId="8092" refreshError="1"/>
      <sheetData sheetId="8093" refreshError="1"/>
      <sheetData sheetId="8094" refreshError="1"/>
      <sheetData sheetId="8095" refreshError="1"/>
      <sheetData sheetId="8096" refreshError="1"/>
      <sheetData sheetId="8097" refreshError="1"/>
      <sheetData sheetId="8098" refreshError="1"/>
      <sheetData sheetId="8099" refreshError="1"/>
      <sheetData sheetId="8100" refreshError="1"/>
      <sheetData sheetId="8101" refreshError="1"/>
      <sheetData sheetId="8102" refreshError="1"/>
      <sheetData sheetId="8103" refreshError="1"/>
      <sheetData sheetId="8104" refreshError="1"/>
      <sheetData sheetId="8105" refreshError="1"/>
      <sheetData sheetId="8106" refreshError="1"/>
      <sheetData sheetId="8107" refreshError="1"/>
      <sheetData sheetId="8108" refreshError="1"/>
      <sheetData sheetId="8109" refreshError="1"/>
      <sheetData sheetId="8110" refreshError="1"/>
      <sheetData sheetId="8111" refreshError="1"/>
      <sheetData sheetId="8112" refreshError="1"/>
      <sheetData sheetId="8113" refreshError="1"/>
      <sheetData sheetId="8114" refreshError="1"/>
      <sheetData sheetId="8115" refreshError="1"/>
      <sheetData sheetId="8116" refreshError="1"/>
      <sheetData sheetId="8117" refreshError="1"/>
      <sheetData sheetId="8118" refreshError="1"/>
      <sheetData sheetId="8119" refreshError="1"/>
      <sheetData sheetId="8120" refreshError="1"/>
      <sheetData sheetId="8121" refreshError="1"/>
      <sheetData sheetId="8122" refreshError="1"/>
      <sheetData sheetId="8123" refreshError="1"/>
      <sheetData sheetId="8124" refreshError="1"/>
      <sheetData sheetId="8125" refreshError="1"/>
      <sheetData sheetId="8126" refreshError="1"/>
      <sheetData sheetId="8127" refreshError="1"/>
      <sheetData sheetId="8128" refreshError="1"/>
      <sheetData sheetId="8129" refreshError="1"/>
      <sheetData sheetId="8130"/>
      <sheetData sheetId="8131"/>
      <sheetData sheetId="8132"/>
      <sheetData sheetId="8133"/>
      <sheetData sheetId="8134"/>
      <sheetData sheetId="8135"/>
      <sheetData sheetId="8136"/>
      <sheetData sheetId="8137"/>
      <sheetData sheetId="8138"/>
      <sheetData sheetId="8139"/>
      <sheetData sheetId="8140"/>
      <sheetData sheetId="8141"/>
      <sheetData sheetId="8142"/>
      <sheetData sheetId="8143"/>
      <sheetData sheetId="8144"/>
      <sheetData sheetId="8145"/>
      <sheetData sheetId="8146"/>
      <sheetData sheetId="8147" refreshError="1"/>
      <sheetData sheetId="8148" refreshError="1"/>
      <sheetData sheetId="8149" refreshError="1"/>
      <sheetData sheetId="8150" refreshError="1"/>
      <sheetData sheetId="8151" refreshError="1"/>
      <sheetData sheetId="8152" refreshError="1"/>
      <sheetData sheetId="8153" refreshError="1"/>
      <sheetData sheetId="8154" refreshError="1"/>
      <sheetData sheetId="8155" refreshError="1"/>
      <sheetData sheetId="8156"/>
      <sheetData sheetId="8157"/>
      <sheetData sheetId="8158"/>
      <sheetData sheetId="8159"/>
      <sheetData sheetId="8160"/>
      <sheetData sheetId="8161"/>
      <sheetData sheetId="8162"/>
      <sheetData sheetId="8163"/>
      <sheetData sheetId="8164"/>
      <sheetData sheetId="8165"/>
      <sheetData sheetId="8166"/>
      <sheetData sheetId="8167"/>
      <sheetData sheetId="8168"/>
      <sheetData sheetId="8169"/>
      <sheetData sheetId="8170"/>
      <sheetData sheetId="8171"/>
      <sheetData sheetId="8172"/>
      <sheetData sheetId="8173"/>
      <sheetData sheetId="8174"/>
      <sheetData sheetId="8175"/>
      <sheetData sheetId="8176"/>
      <sheetData sheetId="8177"/>
      <sheetData sheetId="8178"/>
      <sheetData sheetId="8179"/>
      <sheetData sheetId="8180"/>
      <sheetData sheetId="8181"/>
      <sheetData sheetId="8182"/>
      <sheetData sheetId="8183"/>
      <sheetData sheetId="8184"/>
      <sheetData sheetId="8185"/>
      <sheetData sheetId="8186"/>
      <sheetData sheetId="8187"/>
      <sheetData sheetId="8188"/>
      <sheetData sheetId="8189"/>
      <sheetData sheetId="8190"/>
      <sheetData sheetId="8191"/>
      <sheetData sheetId="8192"/>
      <sheetData sheetId="8193"/>
      <sheetData sheetId="8194"/>
      <sheetData sheetId="8195" refreshError="1"/>
      <sheetData sheetId="8196" refreshError="1"/>
      <sheetData sheetId="8197" refreshError="1"/>
      <sheetData sheetId="8198" refreshError="1"/>
      <sheetData sheetId="8199" refreshError="1"/>
      <sheetData sheetId="8200" refreshError="1"/>
      <sheetData sheetId="8201" refreshError="1"/>
      <sheetData sheetId="8202" refreshError="1"/>
      <sheetData sheetId="8203" refreshError="1"/>
      <sheetData sheetId="8204" refreshError="1"/>
      <sheetData sheetId="8205" refreshError="1"/>
      <sheetData sheetId="8206" refreshError="1"/>
      <sheetData sheetId="8207" refreshError="1"/>
      <sheetData sheetId="8208" refreshError="1"/>
      <sheetData sheetId="8209" refreshError="1"/>
      <sheetData sheetId="8210" refreshError="1"/>
      <sheetData sheetId="8211" refreshError="1"/>
      <sheetData sheetId="8212" refreshError="1"/>
      <sheetData sheetId="8213" refreshError="1"/>
      <sheetData sheetId="8214" refreshError="1"/>
      <sheetData sheetId="8215" refreshError="1"/>
      <sheetData sheetId="8216" refreshError="1"/>
      <sheetData sheetId="8217" refreshError="1"/>
      <sheetData sheetId="8218" refreshError="1"/>
      <sheetData sheetId="8219" refreshError="1"/>
      <sheetData sheetId="8220" refreshError="1"/>
      <sheetData sheetId="8221" refreshError="1"/>
      <sheetData sheetId="8222" refreshError="1"/>
      <sheetData sheetId="8223" refreshError="1"/>
      <sheetData sheetId="8224" refreshError="1"/>
      <sheetData sheetId="8225" refreshError="1"/>
      <sheetData sheetId="8226" refreshError="1"/>
      <sheetData sheetId="8227" refreshError="1"/>
      <sheetData sheetId="8228" refreshError="1"/>
      <sheetData sheetId="8229" refreshError="1"/>
      <sheetData sheetId="8230" refreshError="1"/>
      <sheetData sheetId="8231" refreshError="1"/>
      <sheetData sheetId="8232" refreshError="1"/>
      <sheetData sheetId="8233" refreshError="1"/>
      <sheetData sheetId="8234" refreshError="1"/>
      <sheetData sheetId="8235" refreshError="1"/>
      <sheetData sheetId="8236" refreshError="1"/>
      <sheetData sheetId="8237">
        <row r="9">
          <cell r="AB9">
            <v>-4.71</v>
          </cell>
        </row>
      </sheetData>
      <sheetData sheetId="8238"/>
      <sheetData sheetId="8239">
        <row r="46">
          <cell r="C46">
            <v>0.14855498995412106</v>
          </cell>
        </row>
      </sheetData>
      <sheetData sheetId="8240"/>
      <sheetData sheetId="8241"/>
      <sheetData sheetId="8242"/>
      <sheetData sheetId="8243"/>
      <sheetData sheetId="8244"/>
      <sheetData sheetId="8245" refreshError="1"/>
      <sheetData sheetId="8246" refreshError="1"/>
      <sheetData sheetId="8247" refreshError="1"/>
      <sheetData sheetId="8248" refreshError="1"/>
      <sheetData sheetId="8249" refreshError="1"/>
      <sheetData sheetId="8250" refreshError="1"/>
      <sheetData sheetId="8251" refreshError="1"/>
      <sheetData sheetId="8252" refreshError="1"/>
      <sheetData sheetId="8253" refreshError="1"/>
      <sheetData sheetId="8254" refreshError="1"/>
      <sheetData sheetId="8255" refreshError="1"/>
      <sheetData sheetId="8256" refreshError="1"/>
      <sheetData sheetId="8257" refreshError="1"/>
      <sheetData sheetId="8258" refreshError="1"/>
      <sheetData sheetId="8259" refreshError="1"/>
      <sheetData sheetId="8260" refreshError="1"/>
      <sheetData sheetId="8261" refreshError="1"/>
      <sheetData sheetId="8262" refreshError="1"/>
      <sheetData sheetId="8263" refreshError="1"/>
      <sheetData sheetId="8264" refreshError="1"/>
      <sheetData sheetId="8265" refreshError="1"/>
      <sheetData sheetId="8266" refreshError="1"/>
      <sheetData sheetId="8267" refreshError="1"/>
      <sheetData sheetId="8268" refreshError="1"/>
      <sheetData sheetId="8269" refreshError="1"/>
      <sheetData sheetId="8270" refreshError="1"/>
      <sheetData sheetId="8271" refreshError="1"/>
      <sheetData sheetId="8272" refreshError="1"/>
      <sheetData sheetId="8273" refreshError="1"/>
      <sheetData sheetId="8274" refreshError="1"/>
      <sheetData sheetId="8275" refreshError="1"/>
      <sheetData sheetId="8276" refreshError="1"/>
      <sheetData sheetId="8277" refreshError="1"/>
      <sheetData sheetId="8278" refreshError="1"/>
      <sheetData sheetId="8279" refreshError="1"/>
      <sheetData sheetId="8280" refreshError="1"/>
      <sheetData sheetId="8281" refreshError="1"/>
      <sheetData sheetId="8282" refreshError="1"/>
      <sheetData sheetId="8283" refreshError="1"/>
      <sheetData sheetId="8284" refreshError="1"/>
      <sheetData sheetId="8285" refreshError="1"/>
      <sheetData sheetId="8286" refreshError="1"/>
      <sheetData sheetId="8287" refreshError="1"/>
      <sheetData sheetId="8288" refreshError="1"/>
      <sheetData sheetId="8289" refreshError="1"/>
      <sheetData sheetId="8290" refreshError="1"/>
      <sheetData sheetId="8291" refreshError="1"/>
      <sheetData sheetId="8292" refreshError="1"/>
      <sheetData sheetId="8293" refreshError="1"/>
      <sheetData sheetId="8294" refreshError="1"/>
      <sheetData sheetId="8295" refreshError="1"/>
      <sheetData sheetId="8296" refreshError="1"/>
      <sheetData sheetId="8297" refreshError="1"/>
      <sheetData sheetId="8298" refreshError="1"/>
      <sheetData sheetId="8299" refreshError="1"/>
      <sheetData sheetId="8300" refreshError="1"/>
      <sheetData sheetId="8301" refreshError="1"/>
      <sheetData sheetId="8302" refreshError="1"/>
      <sheetData sheetId="8303" refreshError="1"/>
      <sheetData sheetId="8304" refreshError="1"/>
      <sheetData sheetId="8305" refreshError="1"/>
      <sheetData sheetId="8306" refreshError="1"/>
      <sheetData sheetId="8307" refreshError="1"/>
      <sheetData sheetId="8308" refreshError="1"/>
      <sheetData sheetId="8309" refreshError="1"/>
      <sheetData sheetId="8310" refreshError="1"/>
      <sheetData sheetId="8311" refreshError="1"/>
      <sheetData sheetId="8312" refreshError="1"/>
      <sheetData sheetId="8313"/>
      <sheetData sheetId="8314"/>
      <sheetData sheetId="8315"/>
      <sheetData sheetId="8316"/>
      <sheetData sheetId="8317"/>
      <sheetData sheetId="8318"/>
      <sheetData sheetId="8319"/>
      <sheetData sheetId="8320"/>
      <sheetData sheetId="8321"/>
      <sheetData sheetId="8322"/>
      <sheetData sheetId="8323"/>
      <sheetData sheetId="8324"/>
      <sheetData sheetId="8325"/>
      <sheetData sheetId="8326"/>
      <sheetData sheetId="8327"/>
      <sheetData sheetId="8328" refreshError="1"/>
      <sheetData sheetId="8329" refreshError="1"/>
      <sheetData sheetId="8330" refreshError="1"/>
      <sheetData sheetId="8331" refreshError="1"/>
      <sheetData sheetId="8332" refreshError="1"/>
      <sheetData sheetId="8333" refreshError="1"/>
      <sheetData sheetId="8334" refreshError="1"/>
      <sheetData sheetId="8335" refreshError="1"/>
      <sheetData sheetId="8336" refreshError="1"/>
      <sheetData sheetId="8337" refreshError="1"/>
      <sheetData sheetId="8338" refreshError="1"/>
      <sheetData sheetId="8339" refreshError="1"/>
      <sheetData sheetId="8340" refreshError="1"/>
      <sheetData sheetId="8341" refreshError="1"/>
      <sheetData sheetId="8342" refreshError="1"/>
      <sheetData sheetId="8343" refreshError="1"/>
      <sheetData sheetId="8344" refreshError="1"/>
      <sheetData sheetId="8345" refreshError="1"/>
      <sheetData sheetId="8346" refreshError="1"/>
      <sheetData sheetId="8347" refreshError="1"/>
      <sheetData sheetId="8348" refreshError="1"/>
      <sheetData sheetId="8349" refreshError="1"/>
      <sheetData sheetId="8350" refreshError="1"/>
      <sheetData sheetId="8351" refreshError="1"/>
      <sheetData sheetId="8352" refreshError="1"/>
      <sheetData sheetId="8353" refreshError="1"/>
      <sheetData sheetId="8354" refreshError="1"/>
      <sheetData sheetId="8355" refreshError="1"/>
      <sheetData sheetId="8356" refreshError="1"/>
      <sheetData sheetId="8357" refreshError="1"/>
      <sheetData sheetId="8358" refreshError="1"/>
      <sheetData sheetId="8359" refreshError="1"/>
      <sheetData sheetId="8360" refreshError="1"/>
      <sheetData sheetId="8361" refreshError="1"/>
      <sheetData sheetId="8362" refreshError="1"/>
      <sheetData sheetId="8363" refreshError="1"/>
      <sheetData sheetId="8364" refreshError="1"/>
      <sheetData sheetId="8365" refreshError="1"/>
      <sheetData sheetId="8366" refreshError="1"/>
      <sheetData sheetId="8367" refreshError="1"/>
      <sheetData sheetId="8368" refreshError="1"/>
      <sheetData sheetId="8369" refreshError="1"/>
      <sheetData sheetId="8370" refreshError="1"/>
      <sheetData sheetId="8371" refreshError="1"/>
      <sheetData sheetId="8372" refreshError="1"/>
      <sheetData sheetId="8373" refreshError="1"/>
      <sheetData sheetId="8374" refreshError="1"/>
      <sheetData sheetId="8375" refreshError="1"/>
      <sheetData sheetId="8376" refreshError="1"/>
      <sheetData sheetId="8377" refreshError="1"/>
      <sheetData sheetId="8378" refreshError="1"/>
      <sheetData sheetId="8379" refreshError="1"/>
      <sheetData sheetId="8380" refreshError="1"/>
      <sheetData sheetId="8381" refreshError="1"/>
      <sheetData sheetId="8382" refreshError="1"/>
      <sheetData sheetId="8383" refreshError="1"/>
      <sheetData sheetId="8384" refreshError="1"/>
      <sheetData sheetId="8385" refreshError="1"/>
      <sheetData sheetId="8386" refreshError="1"/>
      <sheetData sheetId="8387" refreshError="1"/>
      <sheetData sheetId="8388" refreshError="1"/>
      <sheetData sheetId="8389" refreshError="1"/>
      <sheetData sheetId="8390" refreshError="1"/>
      <sheetData sheetId="8391" refreshError="1"/>
      <sheetData sheetId="8392" refreshError="1"/>
      <sheetData sheetId="8393" refreshError="1"/>
      <sheetData sheetId="8394" refreshError="1"/>
      <sheetData sheetId="8395" refreshError="1"/>
      <sheetData sheetId="8396" refreshError="1"/>
      <sheetData sheetId="8397" refreshError="1"/>
      <sheetData sheetId="8398" refreshError="1"/>
      <sheetData sheetId="8399" refreshError="1"/>
      <sheetData sheetId="8400" refreshError="1"/>
      <sheetData sheetId="8401" refreshError="1"/>
      <sheetData sheetId="8402" refreshError="1"/>
      <sheetData sheetId="8403"/>
      <sheetData sheetId="8404"/>
      <sheetData sheetId="8405"/>
      <sheetData sheetId="8406"/>
      <sheetData sheetId="8407"/>
      <sheetData sheetId="8408"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osta - Global .."/>
      <sheetName val="Plan1"/>
      <sheetName val="Plan. Equipamentos"/>
      <sheetName val="pessoal"/>
      <sheetName val="salários"/>
      <sheetName val="dinâmica"/>
      <sheetName val="estática"/>
      <sheetName val="corretiva - emenda"/>
      <sheetName val="infra"/>
      <sheetName val="administ. - supervisão"/>
      <sheetName val="dados fluxo"/>
      <sheetName val="ANEXO IV"/>
      <sheetName val="e.p.i."/>
      <sheetName val="equipamentos"/>
      <sheetName val="CUSTO (REF dvs) "/>
      <sheetName val="PROJETO"/>
      <sheetName val="BDI "/>
      <sheetName val="FLUXO - EXECUÇÃO PRÓPRIA"/>
      <sheetName val="FLUXO - FAT-DIRETO"/>
      <sheetName val="RES-FIN"/>
      <sheetName val="DEFIN"/>
      <sheetName val="RESUMO"/>
      <sheetName val="CONSIDERAÇÕES"/>
      <sheetName val="CAPA"/>
      <sheetName val="conferencia"/>
      <sheetName val="CUSTO TRANSPORTE (2)"/>
      <sheetName val="memoria eletrica"/>
      <sheetName val="TRANSP_ 10m3"/>
      <sheetName val="CRONOGRAMA GERAL"/>
      <sheetName val="PLANILHA DEFINITIVA"/>
      <sheetName val="MEMORIA - URBANIZAÇÃO"/>
      <sheetName val="MEMO-PAV. (2)"/>
      <sheetName val="Pavimentação"/>
      <sheetName val="CROQUIS"/>
      <sheetName val="BANCO"/>
      <sheetName val="CPS-1  "/>
      <sheetName val="Índices de Reajustamento"/>
      <sheetName val="Planilha"/>
      <sheetName val="Acomp. Medição"/>
      <sheetName val="Planilha com Reajustamento"/>
      <sheetName val="Planilha Comparativa - Custo"/>
      <sheetName val="S Trecho KM 166 - KM 370"/>
      <sheetName val="VALE "/>
      <sheetName val="JANEIRO"/>
      <sheetName val="FEVEREIRO"/>
      <sheetName val="MARÇO"/>
      <sheetName val="ABRIL"/>
      <sheetName val="MAIO"/>
      <sheetName val="Memória_LAURA P. MAIA"/>
      <sheetName val="Memória_ABRAHÃO FELIX"/>
      <sheetName val="Memória_diversas jóquei"/>
      <sheetName val="Memória_diversas caçari"/>
      <sheetName val="Memória_CORCEL NEGRO"/>
      <sheetName val="Laura Pinheiro"/>
      <sheetName val="Corcel Negro"/>
      <sheetName val="Abraão Félix"/>
      <sheetName val="Conversão"/>
      <sheetName val="Índice"/>
      <sheetName val="FolhasRosto"/>
      <sheetName val="ORÇAMENTO"/>
      <sheetName val="QTDES"/>
      <sheetName val="CRONO"/>
      <sheetName val="TCCARR NPAV"/>
      <sheetName val="MOB02"/>
      <sheetName val="MOBILIZAÇÃO I"/>
      <sheetName val="MOBILIZAÇÃO II"/>
      <sheetName val="DIAGRAMA2"/>
      <sheetName val="GRÁF PONTE NOVO"/>
      <sheetName val="EST"/>
      <sheetName val="TRANSV"/>
      <sheetName val="BALAN"/>
      <sheetName val="LONG"/>
      <sheetName val="ALA"/>
      <sheetName val="GRODA"/>
      <sheetName val="LDÁGUA"/>
      <sheetName val="MFRANC"/>
      <sheetName val="CONTRAV"/>
      <sheetName val="PRANC"/>
      <sheetName val="DESL"/>
      <sheetName val="GCORPO"/>
      <sheetName val="FERRAG_"/>
      <sheetName val="PINT"/>
      <sheetName val="GRÁFICO _2_"/>
      <sheetName val="CAVMEC"/>
      <sheetName val="DADOS"/>
      <sheetName val="TransComerc_Basc10m³"/>
      <sheetName val="TapaBuraco"/>
      <sheetName val="1º ANO_qtd_dner"/>
      <sheetName val="2º ANO_qtd_dner"/>
      <sheetName val="3º ANO_qtd_dner"/>
      <sheetName val="4º ANO_qtd_dner"/>
      <sheetName val="5º ANO_qtd_dner"/>
      <sheetName val="Conv.Resumo1"/>
      <sheetName val="Referencia"/>
      <sheetName val="AUXILIAR"/>
      <sheetName val="TERRAPLENAGEM"/>
      <sheetName val="DRENAGEM E OAC"/>
      <sheetName val="OB. COMPLEM."/>
      <sheetName val="PROT. CORPO EST."/>
      <sheetName val="PROT. AMBIENTAL"/>
      <sheetName val="OAE"/>
      <sheetName val="PRO EQ. - AUX"/>
      <sheetName val="PRO EQ. - TERRAPL"/>
      <sheetName val="PRO EQ. - PAVIM"/>
      <sheetName val="PLA_ORÇAM _BR-319"/>
      <sheetName val="CRONOG"/>
      <sheetName val="PLA_EDITAL _BR-319"/>
      <sheetName val="Materiais"/>
      <sheetName val="Materiais-quantidade"/>
      <sheetName val="Mao de Obra"/>
      <sheetName val="BDI"/>
      <sheetName val="Calculo de eqpto."/>
      <sheetName val="Orçamentária"/>
      <sheetName val="TB"/>
      <sheetName val="TB _BG_"/>
      <sheetName val="RemProf"/>
      <sheetName val="PATO"/>
      <sheetName val="PONTE MADEIRA"/>
      <sheetName val="gráfico"/>
      <sheetName val="abc"/>
      <sheetName val="QUANT E CUSTOS"/>
      <sheetName val="plan.preçounit."/>
      <sheetName val="cron.físico"/>
      <sheetName val="qd transp"/>
      <sheetName val="mist.bet.usin.frio"/>
      <sheetName val="Aqui. bet. mist. a frio"/>
      <sheetName val="Transp. mat. bet. usinado a f"/>
      <sheetName val="Rec. do rev. com MBUF"/>
      <sheetName val="Transporte RR-1C"/>
      <sheetName val="rem.prof.dem.manual"/>
      <sheetName val="Rec. man aterro"/>
      <sheetName val="Remoc.CG"/>
      <sheetName val="Limp. vala"/>
      <sheetName val="Limp. bueiro"/>
      <sheetName val="Desob.bueiro"/>
      <sheetName val="caiação"/>
      <sheetName val="Rem. Barreira"/>
      <sheetName val="Roç. colonião"/>
      <sheetName val="veículo até 100hp"/>
      <sheetName val="Trans_Carr_Pav (cercas)"/>
      <sheetName val="SBRP"/>
      <sheetName val="Mobilização"/>
      <sheetName val="LAYOUT_CANTEIRO"/>
      <sheetName val="Prancha"/>
      <sheetName val="sinapi"/>
      <sheetName val="custo_trans_betum"/>
      <sheetName val="QTT  BETUM"/>
      <sheetName val="OFICIO"/>
      <sheetName val="BOLETIM"/>
      <sheetName val="RELATORIO 1"/>
      <sheetName val="RELATORIO 2"/>
      <sheetName val="PLUVIOMETRIA 2ª"/>
      <sheetName val="F_MEDIÇÃO(pato)5ªMP"/>
      <sheetName val="TAPA BUR MBUF MAN 5ª MP "/>
      <sheetName val="TAPA BUR MBUF REC 5ª MP"/>
      <sheetName val="REMENDO PROF MAN 3ª MP"/>
      <sheetName val="REM. PROF REC MBUF 5ª MP"/>
      <sheetName val="REMENDO PROF.MBUQ 5ª MP"/>
      <sheetName val="REC.com MBUF MAN 3ª"/>
      <sheetName val="REC.com MBUF REC 3ª "/>
      <sheetName val="FRESA MAN"/>
      <sheetName val="CORREÇÃO "/>
      <sheetName val=" CONCRETO CIM 5ªMP "/>
      <sheetName val=" FORMA5ª "/>
      <sheetName val=" GUARDA CORPO"/>
      <sheetName val="ESCAVAÇÃO"/>
      <sheetName val="ESCAV MECAN"/>
      <sheetName val="RECOMPOSIÇÃO MEC. ATERRO 5ª MP"/>
      <sheetName val="ENROCAMENTO 5ª"/>
      <sheetName val="LIMP SARJ M FIO (5ª)"/>
      <sheetName val="LIMP DESC. ÁGUA 5ª "/>
      <sheetName val="LIMP DE PONTE "/>
      <sheetName val=" LIMP DE VALA DE DREN."/>
      <sheetName val="DESOBSTRUÇÃO DE BUEIRO "/>
      <sheetName val="LIMP PLACA"/>
      <sheetName val=" RECOMP PLACA"/>
      <sheetName val=" REMOÇÃO DE MAN. DE BARREIRA "/>
      <sheetName val=" REM DE MAN. DE mat bet"/>
      <sheetName val=" REM DE MEC. DE mat bet "/>
      <sheetName val=" ROÇ MAN (5ª)"/>
      <sheetName val=" ROÇ COL (5ª)"/>
      <sheetName val=" ROÇ MEC(4ª)"/>
      <sheetName val="CAPINA (estourou)"/>
      <sheetName val=" CAIAÇÃO"/>
      <sheetName val="QUANT SERV MAN (4ª)"/>
      <sheetName val="QUANT SERV REC I(5ª)"/>
      <sheetName val="mom. total "/>
      <sheetName val=" TRANSPORTE MAN 5ª"/>
      <sheetName val="CORREÇÃO DA TERCEIRA MEDIÇÃO"/>
      <sheetName val=" TRANSPORTE REC(5ª)"/>
      <sheetName val="FRESAGEM (REL)58"/>
      <sheetName val="CORR.DEF.MBUF MAN(REL)"/>
      <sheetName val="RECOMPOS. REV.CBUF(rel) MAN"/>
      <sheetName val="RECOMPOS. REV.CBUF(rel)REC 3ª"/>
      <sheetName val="TAPA BUR MBUF(rel) 5ªman"/>
      <sheetName val="TAPA BUR MBUF(rel) 3ªrec"/>
      <sheetName val="REM.PROF Q REC(rel) OK"/>
      <sheetName val="REM.PROF FRIO REC(rel)"/>
      <sheetName val="CORR DEF MBUQ(rel)"/>
      <sheetName val="CAIAÇÃO (rel)"/>
      <sheetName val="ESCAVAÇÃO(II)"/>
      <sheetName val="GUARDA CORPO (rel)n"/>
      <sheetName val="RECOMPOS. REV.CBUQ(relat)"/>
      <sheetName val="CONCR CIM (rel) 5ª"/>
      <sheetName val="FORMA (rel) 5ª"/>
      <sheetName val="RECOMPOSIÇÃO DE ATERRO"/>
      <sheetName val="LIMP DE VALA DE DREN. (rel)N"/>
      <sheetName val="LIMP DE DESCIDA REL  "/>
      <sheetName val="DESOBSTRUÇÃO DE BUEIRO (REL)"/>
      <sheetName val="LIMP DE PONTE"/>
      <sheetName val="ROÇ MAN (rel)5ª"/>
      <sheetName val="ROÇ COL (rel)4ª"/>
      <sheetName val="REGMECFAIXA(rel)4ª"/>
      <sheetName val="CAPINA(rel)N"/>
      <sheetName val="LIMPPLACA(rel)ok"/>
      <sheetName val="RECOMPPLACA(rel)ok"/>
      <sheetName val="LIMP SARJ M FIO(rel)"/>
      <sheetName val="DRENAGEM"/>
      <sheetName val="REM. PROF.MBUF MAN(rel)"/>
      <sheetName val="REM. PROF.MBUF REC(rel) "/>
      <sheetName val="REC FAIXA DOM(4ª)"/>
      <sheetName val="PLUVIOMETRIA"/>
      <sheetName val="F_MEDIÇÃO(pato)"/>
      <sheetName val="F_MEDIÇÃO(apres. ary) "/>
      <sheetName val="Resumo apresent 57 patoary"/>
      <sheetName val="TAPA BUR MBUQ MAN"/>
      <sheetName val="TAPA BUR MBUF MAN"/>
      <sheetName val="TAPA BUR MBUF REC "/>
      <sheetName val="TAPA BUR MBUQ REC"/>
      <sheetName val="RECOMP. MAN MBUQ"/>
      <sheetName val="RECOMP. REC MBUQ OK"/>
      <sheetName val="FRESAGEM MAN"/>
      <sheetName val="FRESAGEM REC"/>
      <sheetName val="REMENDO MBUQ MAN"/>
      <sheetName val="REMENDO MBUQ REC"/>
      <sheetName val="REMENDO MBUF MAN "/>
      <sheetName val="REMENDO MBUF REC"/>
      <sheetName val="CORR MBUQ MAN"/>
      <sheetName val="CORR MBUF MAN"/>
      <sheetName val="CORR MBUQ REC"/>
      <sheetName val="CORR MBUF REC"/>
      <sheetName val="REC FAIXA DOM"/>
      <sheetName val=" CONCRETO CIM"/>
      <sheetName val=" FORMA"/>
      <sheetName val="LIMP SARJ M FIO"/>
      <sheetName val="LIMP DESC DAGUA"/>
      <sheetName val="LIMP DE VALA DE DREN."/>
      <sheetName val="RECOMP PLACA"/>
      <sheetName val="(ok) ROÇ MAN"/>
      <sheetName val="ROÇ COL"/>
      <sheetName val="CAPINA"/>
      <sheetName val="QUANT SERV MAN i"/>
      <sheetName val="QUANT SERV REC I"/>
      <sheetName val=" TRANSPORTE MAN"/>
      <sheetName val="TRANSPORTE REC"/>
      <sheetName val="(ok)TRANSPORTE PIL"/>
      <sheetName val="FRESAGEM MAN rel"/>
      <sheetName val="FRESAGEM REC rel"/>
      <sheetName val="FRESAGEM rel (JOÃO)"/>
      <sheetName val="RECOMPOS. REV.CBUQ(rel)"/>
      <sheetName val="TAPA BUR MBUQ MAN(rel)"/>
      <sheetName val="TAPA BUR MBUF MAN(rel)"/>
      <sheetName val="TAPA BUR MBUQ REC(rel)"/>
      <sheetName val="TAPA BUR MBUF REC(rel)"/>
      <sheetName val="REM.PROF Q MAN(rel) OK"/>
      <sheetName val="REMENDO PROF F MAN (rel)"/>
      <sheetName val="REMENDO PROF F REC (rel) "/>
      <sheetName val="CORR  MBUQ MAN(rel)"/>
      <sheetName val="CORR  MBUF MAN(rel)"/>
      <sheetName val="CORR  MBUQ REC(rel)"/>
      <sheetName val="CORR  MBUF REC(rel)"/>
      <sheetName val="CAIAÇÃO (rel)ok"/>
      <sheetName val="GUARDA CORPO (rel)"/>
      <sheetName val="CONCR CIM (rel)ok"/>
      <sheetName val="ESCAVAÇÃO(rel)ok"/>
      <sheetName val="ESC MEC DE VALA(rel)"/>
      <sheetName val="FORMA (rel)"/>
      <sheetName val="LIMP DE VALA DE DREN. (rel)"/>
      <sheetName val="LIMP DE DESCIDA D AGUA (rel)ok"/>
      <sheetName val="ROÇ MAN (rel)ok"/>
      <sheetName val="ROÇ COL (rel)ok"/>
      <sheetName val="REGMECFAIXA(rel)ok"/>
      <sheetName val="CAPINA(rel)ok"/>
      <sheetName val="LIMP SARJ M FIO(rel)ok"/>
      <sheetName val="F_MEDIÇÃO_pato_"/>
      <sheetName val="RECOMP_ MAN MBUQ"/>
      <sheetName val="RECOMP_ REC MBUQ OK"/>
      <sheetName val="Desempenho"/>
      <sheetName val="Ofício"/>
      <sheetName val="RESUMO-SINFRA"/>
      <sheetName val="cronfisico"/>
      <sheetName val="Crono Físico-Financeiro "/>
      <sheetName val="Folha 1"/>
      <sheetName val="Folha 2-1"/>
      <sheetName val="Folha 2-2"/>
      <sheetName val="Folha 2-3"/>
      <sheetName val="CronFIFI"/>
      <sheetName val="Plan2"/>
      <sheetName val="Plan3"/>
      <sheetName val="Plan4"/>
      <sheetName val="Plan5"/>
      <sheetName val="Plan6"/>
      <sheetName val="Plan7"/>
      <sheetName val="geral"/>
      <sheetName val="FRESAGEM (I)"/>
      <sheetName val="RECOMPOS. REV.CBUQ(XIV)"/>
      <sheetName val="SINAL HORIZ"/>
      <sheetName val="ESCAVAÇÃO(II)ok"/>
      <sheetName val="ESC MEC DE VALA(VI)"/>
      <sheetName val="CONCR CICL 01"/>
      <sheetName val="ARGAMASSA 02"/>
      <sheetName val="ENROC JOG 03"/>
      <sheetName val="ENROC ARRUM 04"/>
      <sheetName val="CONCR CIM (XII)"/>
      <sheetName val="FORMA (IV)"/>
      <sheetName val="LIMP PONTE"/>
      <sheetName val="LIMP DE VALA DE DRENAGEM 07"/>
      <sheetName val="LIMP DE DESCIDA D AGUA (V)"/>
      <sheetName val="GUARDA CORPO (III)"/>
      <sheetName val="RECOMP MAN ATERRO 09"/>
      <sheetName val="REMOÇÃO DE MAN DE BARREIRA 10"/>
      <sheetName val="RECOMP MEC ATERRO 11"/>
      <sheetName val="ROÇ MAN (IX)"/>
      <sheetName val="ROÇ COL (X)"/>
      <sheetName val="REGMECFAIXA(I)OK"/>
      <sheetName val="CAPINA(XI)"/>
      <sheetName val="CAIAÇÃO (VIII)"/>
      <sheetName val="LIMPPLACA(VI)"/>
      <sheetName val="RECOMPPLACA(VII)"/>
      <sheetName val="LIMP SARJ M FIO((IV)"/>
      <sheetName val="LIMP BUEIRO"/>
      <sheetName val="TAPA BURACO"/>
      <sheetName val="REMENDO PRO FRIO"/>
      <sheetName val="REMENDO PROF PIL"/>
      <sheetName val="CORR DEF MAN FRIO"/>
      <sheetName val="CORR DEF MBUQ(XIII)"/>
      <sheetName val="CHUVA"/>
      <sheetName val="Medição"/>
      <sheetName val="Desem."/>
      <sheetName val="Resumo 1"/>
      <sheetName val="C. Físico-Finan"/>
      <sheetName val="Fisico Sangue 2"/>
      <sheetName val="Trans Med."/>
      <sheetName val="Folha 4.1"/>
      <sheetName val="Tubul.  2"/>
      <sheetName val="Tub. 3 "/>
      <sheetName val="Tub. 4"/>
      <sheetName val="Folha 6"/>
      <sheetName val="Folha 7"/>
      <sheetName val="Físico Sangue 1"/>
      <sheetName val="TAPA BUR MBUQ MAN 1ª MP"/>
      <sheetName val="TAPA BUR MBUF MAN 1ªMP"/>
      <sheetName val="TAPA BUR MBUF REC ok "/>
      <sheetName val="TAPA BUR MBUQ REC 1ª MP"/>
      <sheetName val="RECOMP. MAN 1ª MP"/>
      <sheetName val="RECOMP. REC MBUQ 1ªMP"/>
      <sheetName val="RECOMP. REC MBUF 1ª MP"/>
      <sheetName val="Micro Revest MAN"/>
      <sheetName val="Micro Revest REC 1ªMP"/>
      <sheetName val="FRESAGEM REC 1ªMP"/>
      <sheetName val="FRESAGEM MAN 1ªMP"/>
      <sheetName val="REM.MEC MAT.BET.MAN"/>
      <sheetName val="REMENDO MBUQ MAN 1ªmp"/>
      <sheetName val="CORR MBUQ MAN 1ª MP"/>
      <sheetName val="CORR MBUF MAN 1ª MP"/>
      <sheetName val="CORR MBUQ REC 1ª MP"/>
      <sheetName val="CORR MBUF REC 1ª MP"/>
      <sheetName val="REC FAIXA DOM 1ª MP "/>
      <sheetName val="ROÇ MAN"/>
      <sheetName val="MICRO MAN rel "/>
      <sheetName val="MICRO total simulação"/>
      <sheetName val="MICRO REC rel "/>
      <sheetName val="REM. MEC. DE REV.BET.REC"/>
      <sheetName val="Plan8"/>
      <sheetName val="Plan9"/>
      <sheetName val="Plan10"/>
      <sheetName val="Plan11"/>
      <sheetName val="Plan12"/>
      <sheetName val="Plan13"/>
      <sheetName val="Plan14"/>
      <sheetName val="Plan15"/>
      <sheetName val="Plan16"/>
      <sheetName val="Plan17"/>
      <sheetName val="Plan18"/>
      <sheetName val="Plan19"/>
      <sheetName val="Plan20"/>
      <sheetName val="Plan21"/>
      <sheetName val="Plan22"/>
      <sheetName val="Plan23"/>
      <sheetName val="Plan24"/>
      <sheetName val="Plan25"/>
      <sheetName val="Plan26"/>
      <sheetName val="Plan27"/>
      <sheetName val="Plan28"/>
      <sheetName val="FRESAGEM"/>
      <sheetName val="REMENDO PRO"/>
      <sheetName val="CPU-LOTE 30"/>
      <sheetName val="CPU-Lote 30-básico"/>
      <sheetName val="Cpu"/>
      <sheetName val="CHE"/>
      <sheetName val="MObra"/>
      <sheetName val="EncSoc"/>
      <sheetName val="Cadastros"/>
      <sheetName val="QTR"/>
      <sheetName val="TABELA"/>
      <sheetName val="Ind. Físicos"/>
      <sheetName val="Fh. Medição"/>
      <sheetName val="Reaj"/>
      <sheetName val="sub-base"/>
      <sheetName val="base"/>
      <sheetName val="imprimação"/>
      <sheetName val="tsd"/>
      <sheetName val="tss"/>
      <sheetName val="cm-30"/>
      <sheetName val="rr 2c"/>
      <sheetName val="escav. manual 1ª cat"/>
      <sheetName val="escav. mecânica 1ª cat"/>
      <sheetName val="DPS-02"/>
      <sheetName val="enrocamento"/>
      <sheetName val="Serviços"/>
      <sheetName val="Transp. med."/>
      <sheetName val="Trans Licit."/>
      <sheetName val="Teor"/>
      <sheetName val="SOLO P BASE REM PROF_"/>
      <sheetName val="M_A_A_U_Q_ _  02_521_00"/>
      <sheetName val="M_B_U_Q_ _ 02_540_00"/>
      <sheetName val="Castanho - Igapó Açu"/>
      <sheetName val="QUANTIDADES"/>
      <sheetName val="QUANTIDADES (02 ANOS)"/>
      <sheetName val="Cronograma (02 ANOS)"/>
      <sheetName val="Caminhão 5m3"/>
      <sheetName val="Local para Remendos"/>
      <sheetName val="Transp. Carroceria 4t"/>
      <sheetName val="Quantit. de Mat. Betum."/>
      <sheetName val="Transporte de Mat. Betum."/>
      <sheetName val="M.A.A.U.Q. -  02.521.00"/>
      <sheetName val="M.B.U.Q. - 02.540.00"/>
      <sheetName val="Camada Granular - 02.200.01"/>
      <sheetName val="Solo Ministurado 02.241.00"/>
      <sheetName val="Formas de Madeira - 03.370.00"/>
      <sheetName val="Concreto Cimento - 13.329.01"/>
      <sheetName val="C378 Distribuicao de Massas Lot"/>
      <sheetName val="Cortes"/>
      <sheetName val="Aterros"/>
      <sheetName val="QTDE"/>
      <sheetName val="CRON FÍSICO"/>
      <sheetName val="TCC RÑP"/>
      <sheetName val="TCC RP"/>
      <sheetName val="TCB RÑP"/>
      <sheetName val="TLB RÑP"/>
      <sheetName val="MEDESM"/>
      <sheetName val="CAV MEC"/>
      <sheetName val="INST CANT"/>
      <sheetName val="Layout Canteiro"/>
      <sheetName val="G REV PRIM"/>
      <sheetName val="G MADEIRA"/>
      <sheetName val="G CHAPA"/>
      <sheetName val="_Estaca"/>
      <sheetName val="_Transversina"/>
      <sheetName val="_Balancin"/>
      <sheetName val="_Longarina"/>
      <sheetName val="_Ala"/>
      <sheetName val="_Guarda Rodas"/>
      <sheetName val="_Linha d'água"/>
      <sheetName val="_Mão Francesa"/>
      <sheetName val="_Contraventamento"/>
      <sheetName val="_Prancheta"/>
      <sheetName val="_Deslizante"/>
      <sheetName val="_Guarda Corpo"/>
      <sheetName val="_Ferragem"/>
      <sheetName val="_Pintura"/>
      <sheetName val="Mat Bet"/>
      <sheetName val="Consumo Pintura"/>
      <sheetName val="Cons Ferragem"/>
      <sheetName val="DEMOLIÇÃO DE PONTE"/>
      <sheetName val="NOVO PARAÍSO - CARACARAÍ"/>
      <sheetName val="Cronograma Físico"/>
      <sheetName val="TRANSP. COMERC. 5M3"/>
      <sheetName val="TRANSP. LOCAL REMENDOS"/>
      <sheetName val="TRANSP. LOCAL 4T"/>
      <sheetName val="QUANT. MAT. BETUME"/>
      <sheetName val="GRÁFICO (2)"/>
      <sheetName val="Ind. Fis."/>
      <sheetName val="Desemp."/>
      <sheetName val="M.P."/>
      <sheetName val="RECOMP. DO REVEST. PRIMÁRIO."/>
      <sheetName val="RECONFORMAÇÃO DA PLATAFORMA"/>
      <sheetName val="RECOMP. MEC. ATERRO"/>
      <sheetName val="Saldo Antes Aditivo"/>
      <sheetName val="Saldo Após Aditivo"/>
      <sheetName val="QUANTITATIVOS"/>
      <sheetName val="T_ LOCAL 10m3"/>
      <sheetName val="TRANSP. LOCAL EM BASCULANTE"/>
      <sheetName val="DESMAT. DESTOCAM. E LIMP."/>
      <sheetName val="EXECUÇÃO DE PONTE"/>
      <sheetName val="ESC. MECÂNICA 1ª CAT."/>
      <sheetName val="CORPO DE BSTC D=1,20 m"/>
      <sheetName val="BOCA DE BSTC D=1,20 m"/>
      <sheetName val="CORPO DE BDTC D=1,20 m"/>
      <sheetName val="BOCA DE BDTC D=1,20 m"/>
      <sheetName val="REATERRO E COMP. P BUEIRO"/>
      <sheetName val="T_ COMERC_ CARR_"/>
      <sheetName val="TRANSP. COMERCIAL CARROCERIA"/>
      <sheetName val="TRANSP. COMERCIAL EM BASCULANTE"/>
      <sheetName val="VEÍCULO LEVE"/>
      <sheetName val="T_ COMERCIAL 10m3"/>
      <sheetName val="Capa (2)"/>
      <sheetName val="CUSTO BALSA"/>
      <sheetName val="QTD BALSA"/>
      <sheetName val="TL REM"/>
      <sheetName val="TCB RP"/>
      <sheetName val="TLB RP"/>
      <sheetName val="TLC RP"/>
      <sheetName val="AQ MATBET"/>
      <sheetName val="TMAT BET"/>
      <sheetName val="MOBIL E DESMOBIL EQUIP"/>
      <sheetName val="LINEAR"/>
      <sheetName val="RASCUNHO_Ñ Imprimir"/>
      <sheetName val="GRAF MATERIAL DE PV"/>
      <sheetName val="GRAF JAZ"/>
      <sheetName val="GRAF EROSÕES"/>
      <sheetName val="VOLUMES 01"/>
      <sheetName val="VOLUMES 02"/>
      <sheetName val="VOLUMES 03"/>
      <sheetName val="VOLUMES 04"/>
      <sheetName val="VOLUMES 05"/>
      <sheetName val="VOLUMES 06"/>
      <sheetName val="VOLUMES 07"/>
      <sheetName val="DIV GRAF OCORR_2"/>
      <sheetName val="Planilha Orcamentaria"/>
      <sheetName val="CRONOGRAMA FÍSICO-FINANCEIRO"/>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DADOS"/>
      <sheetName val="NOVO"/>
      <sheetName val="BDI"/>
      <sheetName val="ORÇAMENTO"/>
      <sheetName val="CÁLCULO"/>
      <sheetName val="EVENTOS"/>
      <sheetName val="CRONO"/>
      <sheetName val="CRONOPLE"/>
      <sheetName val="PLE"/>
      <sheetName val="QCI"/>
      <sheetName val="BM"/>
      <sheetName val="RRE"/>
      <sheetName val="OFÍCIO"/>
      <sheetName val="PLANILHA MÚLTIPLA MERCADO 01072"/>
      <sheetName val="FLUXO - EXECUÇÃO PRÓPR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s de Reajustamento"/>
      <sheetName val="Planilha"/>
      <sheetName val="Acomp. Medição"/>
      <sheetName val="Planilha com Reajustamento"/>
      <sheetName val="Planilha Comparativa - Custo"/>
      <sheetName val="S Trecho KM 166 - KM 370"/>
      <sheetName val="DADOS"/>
      <sheetName val="ORÇAMENTO"/>
      <sheetName val="QCI"/>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s de Reajustamento"/>
      <sheetName val="Planilha"/>
      <sheetName val="Acomp. Medição"/>
      <sheetName val="Planilha com Reajustamento"/>
      <sheetName val="Planilha Comparativa - Custo"/>
      <sheetName val="S Trecho KM 166 - KM 370"/>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s de Reajustamento"/>
      <sheetName val="Planilha"/>
      <sheetName val="Acomp. Medição"/>
      <sheetName val="Planilha com Reajustamento"/>
      <sheetName val="Planilha Comparativa - Custo"/>
      <sheetName val="S Trecho KM 166 - KM 370"/>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s de Reajustamento"/>
    </sheetNames>
    <sheetDataSet>
      <sheetData sheetId="0"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s de Reajustamento"/>
    </sheetNames>
    <sheetDataSet>
      <sheetData sheetId="0"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or Out. 2001 - BDI=20% Ajust"/>
      <sheetName val="Biblioteca Out. 2001 - BDI=20%"/>
      <sheetName val=" Salas OUT 2001 COM BDI 20%"/>
      <sheetName val="Lab cienc nat BRASILIA"/>
      <sheetName val="CRONOGRAMA - 120 Dias"/>
      <sheetName val="Refor Out_ 2001 _ BDI_20_ Ajust"/>
      <sheetName val="Refor_Out__2001_-_BDI=20%_Ajust"/>
      <sheetName val="Biblioteca_Out__2001_-_BDI=20%"/>
      <sheetName val="_Salas_OUT_2001_COM_BDI_20%"/>
      <sheetName val="Lab_cienc_nat_BRASILIA"/>
      <sheetName val="CRONOGRAMA_-_120_Dias"/>
      <sheetName val="Refor_Out__2001___BDI_20__Ajust"/>
      <sheetName val="DESMATAMENTO"/>
      <sheetName val="Índices de Reajustamen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I (EDITAL 2)"/>
      <sheetName val="Rel Forn-Med01"/>
      <sheetName val="REF.-Med01"/>
      <sheetName val="RRE-Tomador-Med01"/>
      <sheetName val="3 - A REPASSE"/>
      <sheetName val="3 - B CONTRAPARTIDA"/>
      <sheetName val="CONSOLIDADA"/>
      <sheetName val="MED A"/>
      <sheetName val="MEMORIA CÁLC A"/>
      <sheetName val="MED B"/>
      <sheetName val="MEMORIA CÁLC B"/>
      <sheetName val="TRECHOS MED 01"/>
      <sheetName val="TRECHOS"/>
      <sheetName val="Refor Out. 2001 - BDI=20% Aju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I (EDITAL 2)"/>
      <sheetName val="Rel Forn-Med01"/>
      <sheetName val="REF.-Med01"/>
      <sheetName val="RRE-Tomador-Med01"/>
      <sheetName val="3 - A REPASSE"/>
      <sheetName val="3 - B CONTRAPARTIDA"/>
      <sheetName val="CONSOLIDADA"/>
      <sheetName val="MED A"/>
      <sheetName val="MEMORIA CÁLC A"/>
      <sheetName val="MED B"/>
      <sheetName val="MEMORIA CÁLC B"/>
      <sheetName val="TRECHOS MED 01"/>
      <sheetName val="TRECH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Pasta2"/>
      <sheetName val="Teor"/>
      <sheetName val="Equipamentos"/>
      <sheetName val="BDI (EDITAL 2)"/>
    </sheetNames>
    <definedNames>
      <definedName name="MO"/>
    </definedNames>
    <sheetDataSet>
      <sheetData sheetId="0" refreshError="1"/>
      <sheetData sheetId="1" refreshError="1"/>
      <sheetData sheetId="2" refreshError="1"/>
      <sheetData sheetId="3" refreshError="1"/>
      <sheetData sheetId="4"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Pasta2"/>
      <sheetName val="Teor"/>
      <sheetName val="Equipamentos"/>
    </sheetNames>
    <definedNames>
      <definedName name="MO"/>
    </definedNames>
    <sheetDataSet>
      <sheetData sheetId="0" refreshError="1"/>
      <sheetData sheetId="1" refreshError="1"/>
      <sheetData sheetId="2" refreshError="1"/>
      <sheetData sheetId="3"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ções"/>
      <sheetName val="Menu"/>
      <sheetName val="DadosBásicos"/>
      <sheetName val="Tabelas"/>
      <sheetName val="Taxas"/>
      <sheetName val="PAC"/>
      <sheetName val="Origens BID"/>
      <sheetName val="OrigensContaVinc"/>
      <sheetName val="OrigensRendAF"/>
      <sheetName val="Pagamentos"/>
      <sheetName val="Datas"/>
      <sheetName val="Extrato"/>
      <sheetName val="FRotativo"/>
      <sheetName val="Notas "/>
      <sheetName val="Acomp Componente "/>
      <sheetName val="Acomp Item"/>
      <sheetName val="Pagtos - Tabela"/>
      <sheetName val="Rel Forn-Med01"/>
      <sheetName val="REF.-Med01"/>
      <sheetName val="RRE-Tomador-Med01"/>
      <sheetName val="3 - A REPASSE"/>
      <sheetName val="3 - B CONTRAPARTIDA"/>
      <sheetName val="CONSOLIDADA"/>
      <sheetName val="MED A"/>
      <sheetName val="MEMORIA CÁLC A"/>
      <sheetName val="MED B"/>
      <sheetName val="MEMORIA CÁLC B"/>
      <sheetName val="TRECHOS MED 01"/>
      <sheetName val="TRECH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os PGQ"/>
      <sheetName val="Equipamentos"/>
      <sheetName val="Teor"/>
      <sheetName val="PROJETO"/>
      <sheetName val="QuQuant"/>
      <sheetName val="Tabela Abril 2000"/>
      <sheetName val="TABELA"/>
      <sheetName val="PSCEGERAL"/>
      <sheetName val="Dados"/>
      <sheetName val="Planilha"/>
      <sheetName val="PQ"/>
      <sheetName val="qorcamentodnerL1"/>
      <sheetName val="Page 1"/>
      <sheetName val="INVENTÁRIO"/>
      <sheetName val="8ª MP_BR_459"/>
      <sheetName val="CRECHES"/>
      <sheetName val="MOBILIZ-CANTEIRO"/>
      <sheetName val="Medição"/>
      <sheetName val="Mão de Obra"/>
      <sheetName val="DRANPX14"/>
      <sheetName val="Resumo"/>
      <sheetName val="DG"/>
      <sheetName val="PT"/>
      <sheetName val="RESUMO_AUT1"/>
      <sheetName val="Quadro Geral"/>
      <sheetName val="REAJU"/>
      <sheetName val="Plan1"/>
      <sheetName val="alphaville"/>
      <sheetName val="COMPOS1"/>
      <sheetName val="Tabelas"/>
      <sheetName val="Tax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os PGQ"/>
      <sheetName val="Equipamentos"/>
      <sheetName val="Teor"/>
      <sheetName val="PROJETO"/>
      <sheetName val="QuQuant"/>
      <sheetName val="Tabela Abril 2000"/>
      <sheetName val="TABELA"/>
      <sheetName val="PSCEGERAL"/>
      <sheetName val="Dados"/>
      <sheetName val="Planilha"/>
      <sheetName val="PQ"/>
      <sheetName val="qorcamentodnerL1"/>
      <sheetName val="Page 1"/>
      <sheetName val="INVENTÁRIO"/>
      <sheetName val="8ª MP_BR_459"/>
      <sheetName val="CRECHES"/>
      <sheetName val="MOBILIZ-CANTEIRO"/>
      <sheetName val="Medição"/>
      <sheetName val="Mão de Obra"/>
      <sheetName val="DRANPX14"/>
      <sheetName val="Resumo"/>
      <sheetName val="DG"/>
      <sheetName val="PT"/>
      <sheetName val="RESUMO_AUT1"/>
      <sheetName val="Quadro Geral"/>
      <sheetName val="REAJU"/>
      <sheetName val="Plan1"/>
      <sheetName val="alphaville"/>
      <sheetName val="COMPOS1"/>
      <sheetName val="Tabelas"/>
      <sheetName val="Tax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ENTÁRIOS"/>
      <sheetName val="Dados"/>
      <sheetName val="IndReaj"/>
      <sheetName val="Periodos"/>
      <sheetName val="Indices"/>
      <sheetName val="Reajustamentos"/>
      <sheetName val="Pluviometria"/>
      <sheetName val="Indice Fisico"/>
      <sheetName val="Desempenho"/>
      <sheetName val="Resumo"/>
      <sheetName val="Fatura-GOV"/>
      <sheetName val="Boletim de Medição"/>
      <sheetName val="Ficha Qtde"/>
      <sheetName val="1.1"/>
      <sheetName val="1.1 (Detalhada)"/>
      <sheetName val="1.2"/>
      <sheetName val="1.2 (Detalhada)"/>
      <sheetName val="2.1"/>
      <sheetName val="2.2"/>
      <sheetName val="2.3"/>
      <sheetName val="2.4.1"/>
      <sheetName val="2.4.2"/>
      <sheetName val="2.4.3"/>
      <sheetName val="2.4.4"/>
      <sheetName val="2.4.5"/>
      <sheetName val="2.4.6"/>
      <sheetName val="2.4.7"/>
      <sheetName val="2.4.9"/>
      <sheetName val="2.4.11"/>
      <sheetName val="2.4.12"/>
      <sheetName val="2.4.13"/>
      <sheetName val="2.5.1"/>
      <sheetName val="2.5.2"/>
      <sheetName val="2.5.3"/>
      <sheetName val="2.5.4"/>
      <sheetName val="2.5.5"/>
      <sheetName val="2.6"/>
      <sheetName val="2.7"/>
      <sheetName val="2.8"/>
      <sheetName val="3.1.3"/>
      <sheetName val="3.1.4"/>
      <sheetName val="3.1.5"/>
      <sheetName val="3.1.6.3"/>
      <sheetName val="3.1.6.4"/>
      <sheetName val="3.1.7.3"/>
      <sheetName val="3.1.7.4"/>
      <sheetName val="3.2.4"/>
      <sheetName val="3.2.5"/>
      <sheetName val="3.2.9"/>
      <sheetName val="3.2.10"/>
      <sheetName val="3.2.11.3"/>
      <sheetName val="3.2.12.3"/>
      <sheetName val="3.4.2"/>
      <sheetName val="3.4.3"/>
      <sheetName val="3.4.7"/>
      <sheetName val="3.4.8"/>
      <sheetName val="3.4.10"/>
      <sheetName val="3.4.11"/>
      <sheetName val="3.4.13.2"/>
      <sheetName val="3.4.14.2"/>
      <sheetName val="4.3"/>
      <sheetName val="4.4"/>
      <sheetName val="4.5"/>
      <sheetName val="4.6"/>
      <sheetName val="4.7"/>
      <sheetName val="4.8"/>
      <sheetName val="4.9"/>
      <sheetName val="4.13"/>
      <sheetName val="4.14"/>
      <sheetName val="4.21"/>
      <sheetName val="4.23"/>
      <sheetName val="4.27"/>
      <sheetName val="4.28"/>
      <sheetName val="4.29"/>
      <sheetName val="4.33"/>
      <sheetName val="4.68"/>
      <sheetName val="4.69"/>
      <sheetName val="4.70"/>
      <sheetName val="4.72"/>
      <sheetName val="4.73"/>
      <sheetName val="4.75"/>
      <sheetName val="4.76"/>
      <sheetName val="4.77"/>
      <sheetName val="6.2"/>
      <sheetName val="Camada Drenante"/>
      <sheetName val="Equipamen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ENTÁRIOS"/>
      <sheetName val="Dados"/>
      <sheetName val="IndReaj"/>
      <sheetName val="Periodos"/>
      <sheetName val="Indices"/>
      <sheetName val="Reajustamentos"/>
      <sheetName val="Pluviometria"/>
      <sheetName val="Indice Fisico"/>
      <sheetName val="Desempenho"/>
      <sheetName val="Resumo"/>
      <sheetName val="Fatura-GOV"/>
      <sheetName val="Boletim de Medição"/>
      <sheetName val="Ficha Qtde"/>
      <sheetName val="1.1"/>
      <sheetName val="1.1 (Detalhada)"/>
      <sheetName val="1.2"/>
      <sheetName val="1.2 (Detalhada)"/>
      <sheetName val="2.1"/>
      <sheetName val="2.2"/>
      <sheetName val="2.3"/>
      <sheetName val="2.4.1"/>
      <sheetName val="2.4.2"/>
      <sheetName val="2.4.3"/>
      <sheetName val="2.4.4"/>
      <sheetName val="2.4.5"/>
      <sheetName val="2.4.6"/>
      <sheetName val="2.4.7"/>
      <sheetName val="2.4.9"/>
      <sheetName val="2.4.11"/>
      <sheetName val="2.4.12"/>
      <sheetName val="2.4.13"/>
      <sheetName val="2.5.1"/>
      <sheetName val="2.5.2"/>
      <sheetName val="2.5.3"/>
      <sheetName val="2.5.4"/>
      <sheetName val="2.5.5"/>
      <sheetName val="2.6"/>
      <sheetName val="2.7"/>
      <sheetName val="2.8"/>
      <sheetName val="3.1.3"/>
      <sheetName val="3.1.4"/>
      <sheetName val="3.1.5"/>
      <sheetName val="3.1.6.3"/>
      <sheetName val="3.1.6.4"/>
      <sheetName val="3.1.7.3"/>
      <sheetName val="3.1.7.4"/>
      <sheetName val="3.2.4"/>
      <sheetName val="3.2.5"/>
      <sheetName val="3.2.9"/>
      <sheetName val="3.2.10"/>
      <sheetName val="3.2.11.3"/>
      <sheetName val="3.2.12.3"/>
      <sheetName val="3.4.2"/>
      <sheetName val="3.4.3"/>
      <sheetName val="3.4.7"/>
      <sheetName val="3.4.8"/>
      <sheetName val="3.4.10"/>
      <sheetName val="3.4.11"/>
      <sheetName val="3.4.13.2"/>
      <sheetName val="3.4.14.2"/>
      <sheetName val="4.3"/>
      <sheetName val="4.4"/>
      <sheetName val="4.5"/>
      <sheetName val="4.6"/>
      <sheetName val="4.7"/>
      <sheetName val="4.8"/>
      <sheetName val="4.9"/>
      <sheetName val="4.13"/>
      <sheetName val="4.14"/>
      <sheetName val="4.21"/>
      <sheetName val="4.23"/>
      <sheetName val="4.27"/>
      <sheetName val="4.28"/>
      <sheetName val="4.29"/>
      <sheetName val="4.33"/>
      <sheetName val="4.68"/>
      <sheetName val="4.69"/>
      <sheetName val="4.70"/>
      <sheetName val="4.72"/>
      <sheetName val="4.73"/>
      <sheetName val="4.75"/>
      <sheetName val="4.76"/>
      <sheetName val="4.77"/>
      <sheetName val="6.2"/>
      <sheetName val="Camada Drenante"/>
      <sheetName val="Equipamentos"/>
      <sheetName val="Tabel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1.DADOS"/>
      <sheetName val="1.1.INSTRUÇÃO"/>
      <sheetName val="2.BDI_ADOT"/>
      <sheetName val="3.MC_ADOT"/>
      <sheetName val="4.PO"/>
      <sheetName val="5.1.CRO_ADOT"/>
      <sheetName val="5.2.CRO_PROP"/>
      <sheetName val="6.QCI"/>
      <sheetName val="7.COMP"/>
      <sheetName val="6.COT"/>
      <sheetName val="7. RF_PRÉ"/>
      <sheetName val="10.1.BM1"/>
      <sheetName val="10.2.MC_BM1"/>
      <sheetName val="10.3.RF_BM1"/>
      <sheetName val="11.REP_ADIT"/>
      <sheetName val="LISTAS"/>
      <sheetName val="MEMORIA DE CÁLCULO"/>
      <sheetName val="Dados"/>
      <sheetName val="FR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dro Áreas"/>
      <sheetName val="Espec.HB fl. 01"/>
      <sheetName val="Espec.HB fl. 02"/>
      <sheetName val="Espec.HB fl. 03"/>
      <sheetName val="Espec.HB fl. 04"/>
      <sheetName val="QCI"/>
      <sheetName val="FRE "/>
      <sheetName val="Especificação CASAS"/>
      <sheetName val="Espelho-Hab 61 (T+1B)"/>
      <sheetName val="Habitaçao Unit (T+1B)"/>
      <sheetName val="Compo. Anexo I"/>
      <sheetName val="Orç.Hab. Unit (T+1B)"/>
      <sheetName val="Orç.Hab. Total (T+1B)"/>
      <sheetName val="Espelho-Admini (T+1B)"/>
      <sheetName val="Admin Local (T+1B)"/>
      <sheetName val="Espelho-Infra"/>
      <sheetName val="Orç. Infra estrutura"/>
      <sheetName val="Mem Infra Manacá"/>
      <sheetName val="Composição BDI 01"/>
      <sheetName val="Cronog-hab"/>
      <sheetName val="Cronog-infra estrutura"/>
      <sheetName val="Cronog-Global"/>
      <sheetName val="RAE-CASA 01"/>
      <sheetName val="PLS-CASA"/>
      <sheetName val="PLS-INFRA"/>
      <sheetName val="Medição-GLOBAL-PAR"/>
      <sheetName val="RAE-CASA 02"/>
      <sheetName val="RAE-EQ-INFRA"/>
      <sheetName val="RAE-FOTOS"/>
      <sheetName val="Dados"/>
      <sheetName val="Equipamentos"/>
      <sheetName val="Te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RESUMO"/>
      <sheetName val="PLANILHA APRESENTAÇÃO"/>
      <sheetName val="CRONOGRAMA FÍSICO-FINANCEIRO"/>
      <sheetName val="FRE "/>
    </sheetNames>
    <sheetDataSet>
      <sheetData sheetId="0" refreshError="1"/>
      <sheetData sheetId="1" refreshError="1"/>
      <sheetData sheetId="2" refreshError="1"/>
      <sheetData sheetId="3"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RESUMO"/>
      <sheetName val="PLANILHA APRESENTAÇÃO"/>
      <sheetName val="CRONOGRAMA FÍSICO-FINANCEIRO"/>
      <sheetName val="FRE "/>
      <sheetName val="MENU"/>
    </sheetNames>
    <sheetDataSet>
      <sheetData sheetId="0" refreshError="1"/>
      <sheetData sheetId="1" refreshError="1"/>
      <sheetData sheetId="2" refreshError="1"/>
      <sheetData sheetId="3" refreshError="1"/>
      <sheetData sheetId="4"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960887"/>
      <sheetName val="PROJETO"/>
      <sheetName val="Capa"/>
      <sheetName val="Sumário"/>
      <sheetName val="Capa Apres"/>
      <sheetName val="Apres"/>
      <sheetName val="Capa Mapa"/>
      <sheetName val="Mapa"/>
      <sheetName val="Capa Premissas"/>
      <sheetName val="Premissas"/>
      <sheetName val="Capa Caract. Seg."/>
      <sheetName val="Áreas gramadas"/>
      <sheetName val="OAE"/>
      <sheetName val="Drenagem"/>
      <sheetName val="Capa Memória de Calc"/>
      <sheetName val="Características"/>
      <sheetName val="Percentual"/>
      <sheetName val="M2"/>
      <sheetName val="Quantitativos"/>
      <sheetName val="CMB"/>
      <sheetName val="ESP"/>
      <sheetName val="Fresagem"/>
      <sheetName val="Capa Resumo"/>
      <sheetName val="Unifilar"/>
      <sheetName val="Orçamento Total"/>
      <sheetName val="Crono. Financ. (kmf) (2)"/>
      <sheetName val="Orçamento por Kmf"/>
      <sheetName val="Orçamento por solução"/>
      <sheetName val="Orçamento Kmf"/>
      <sheetName val="Orçam. Resumo"/>
      <sheetName val="Crono. Financ."/>
      <sheetName val="Canteiro"/>
      <sheetName val="Capa Documentação"/>
      <sheetName val="Capa Anexo I"/>
      <sheetName val="LVC"/>
      <sheetName val="Capa Anexo II"/>
      <sheetName val="Capa Anexo III"/>
      <sheetName val="Capa Anexo IV"/>
      <sheetName val="AVS"/>
      <sheetName val="Ctr."/>
      <sheetName val="QuQuant"/>
      <sheetName val="DADOS"/>
      <sheetName val="Orçamentária"/>
      <sheetName val="Orçamento"/>
      <sheetName val="TLMB"/>
      <sheetName val="SERVIÇOS"/>
      <sheetName val="Materiais Betuminosos"/>
      <sheetName val="OR960887.XLS"/>
      <sheetName val="DG"/>
      <sheetName val="comp1"/>
      <sheetName val="SIIG 2010-Jun"/>
      <sheetName val="Estimativa"/>
      <sheetName val="Qd05 Preço"/>
      <sheetName val="Qd06"/>
      <sheetName val="LOTE 6"/>
      <sheetName val="Acumulado"/>
      <sheetName val="BR-267_TR01"/>
      <sheetName val="BR-267_TR02"/>
      <sheetName val="BR-267_TR03"/>
      <sheetName val="BR-376"/>
      <sheetName val="BR-463"/>
      <sheetName val="BR-487"/>
      <sheetName val="[OR960887.XLS][OR960887.XLS][OR"/>
      <sheetName val="Plan1"/>
      <sheetName val="Plan2"/>
      <sheetName val="Plan3"/>
      <sheetName val="PLANILHA APRESENTAÇÃO"/>
      <sheetName val="MENU"/>
    </sheetNames>
    <definedNames>
      <definedName name="PassaExtenso"/>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Quant-Vol1 (2)"/>
      <sheetName val="QQegesa"/>
      <sheetName val="QQuant-Vol1"/>
      <sheetName val="Licitação"/>
      <sheetName val="QQegesa-ant"/>
      <sheetName val="QQUANT"/>
      <sheetName val="QQder"/>
      <sheetName val="NumerN"/>
      <sheetName val="BS"/>
      <sheetName val="FR"/>
      <sheetName val="Dimens"/>
      <sheetName val="QuantPav"/>
      <sheetName val="QuQuant"/>
      <sheetName val="NumerN (2)"/>
      <sheetName val="Dimens (2)"/>
      <sheetName val="QuantPav (2)"/>
      <sheetName val="Plan2"/>
      <sheetName val="Plan3"/>
      <sheetName val="Plan4"/>
      <sheetName val="Plan5"/>
      <sheetName val="Plan6"/>
      <sheetName val="Plan7"/>
      <sheetName val="Plan8"/>
      <sheetName val="Plan9"/>
      <sheetName val="Plan10"/>
      <sheetName val="Plan11"/>
      <sheetName val="Plan12"/>
      <sheetName val="Plan13"/>
      <sheetName val="Plan14"/>
      <sheetName val="Plan15"/>
      <sheetName val="Plan16"/>
      <sheetName val="CANAA"/>
      <sheetName val="PATO"/>
      <sheetName val="Medição"/>
      <sheetName val="Medição Completa"/>
      <sheetName val="CAPACIDADES"/>
      <sheetName val="RECOMPOSIÇÃO MAN"/>
      <sheetName val="QQuant-Vol1_(2)"/>
      <sheetName val="FRE "/>
      <sheetName val="PLANILHA APRESENTAÇÃ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TO"/>
      <sheetName val="VALE "/>
      <sheetName val="JANEIRO"/>
      <sheetName val="FEVEREIRO"/>
      <sheetName val="MARÇO"/>
      <sheetName val="ABRIL"/>
      <sheetName val="MAIO"/>
      <sheetName val="QuQuant"/>
      <sheetName val="PLANILHA APRESENTAÇÃ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TO"/>
      <sheetName val="VALE "/>
      <sheetName val="JANEIRO"/>
      <sheetName val="FEVEREIRO"/>
      <sheetName val="MARÇO"/>
      <sheetName val="ABRIL"/>
      <sheetName val="MAIO"/>
      <sheetName val="QuQu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TO"/>
      <sheetName val="VALE "/>
      <sheetName val="JANEIRO"/>
      <sheetName val="FEVEREIRO"/>
      <sheetName val="MARÇO"/>
      <sheetName val="ABRIL"/>
      <sheetName val="MAIO"/>
      <sheetName val="QuQu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TO"/>
    </sheetNames>
    <sheetDataSet>
      <sheetData sheetId="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TO"/>
      <sheetName val="QuQuant"/>
    </sheetNames>
    <sheetDataSet>
      <sheetData sheetId="0" refreshError="1"/>
      <sheetData sheetId="1"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os PGQ"/>
      <sheetName val="Equipamentos"/>
      <sheetName val="Teor"/>
      <sheetName val="QuQuant"/>
      <sheetName val="Tabela Abril 2000"/>
      <sheetName val="TABELA"/>
      <sheetName val="PSCEGERAL"/>
      <sheetName val="Dados"/>
      <sheetName val="Planilha"/>
      <sheetName val="PQ"/>
      <sheetName val="PROJETO"/>
      <sheetName val="qorcamentodnerL1"/>
      <sheetName val="Page 1"/>
      <sheetName val="INVENTÁRIO"/>
      <sheetName val="8ª MP_BR_459"/>
      <sheetName val="CRECHES"/>
      <sheetName val="MOBILIZ-CANTEIRO"/>
      <sheetName val="Medição"/>
      <sheetName val="Mão de Obra"/>
      <sheetName val="DRANPX14"/>
      <sheetName val="Resumo"/>
      <sheetName val="DG"/>
      <sheetName val="PT"/>
      <sheetName val="RESUMO_AUT1"/>
      <sheetName val="Quadro Geral"/>
      <sheetName val="REAJU"/>
      <sheetName val="Plan1"/>
      <sheetName val="alphaville"/>
      <sheetName val="COMPOS1"/>
      <sheetName val="Tabelas"/>
      <sheetName val="Tax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OS1"/>
      <sheetName val="COMPOS2"/>
      <sheetName val="COMPOS3"/>
      <sheetName val="1- QUADRO DE QUANTIDADE (2)"/>
      <sheetName val="Pato"/>
      <sheetName val="Transporte 5m³"/>
      <sheetName val="Transporte 4m³"/>
      <sheetName val="Transporte 4t"/>
      <sheetName val="Transporte Mat. Frio"/>
      <sheetName val="Cronograma (2)"/>
      <sheetName val="ESTUDO PREÇ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OS1"/>
      <sheetName val="COMPOS2"/>
      <sheetName val="COMPOS3"/>
      <sheetName val="1- QUADRO DE QUANTIDADE (2)"/>
      <sheetName val="Pato"/>
      <sheetName val="Transporte 5m³"/>
      <sheetName val="Transporte 4m³"/>
      <sheetName val="Transporte 4t"/>
      <sheetName val="Transporte Mat. Frio"/>
      <sheetName val="Cronograma (2)"/>
      <sheetName val="ESTUDO PREÇOS"/>
      <sheetName val="Teor"/>
      <sheetName val="Equipamen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eriais"/>
      <sheetName val="equipamento pai"/>
      <sheetName val="Equipamento filho 1"/>
      <sheetName val="Equipamento filho 2"/>
      <sheetName val="Análise Comparativa"/>
      <sheetName val="Plan1"/>
      <sheetName val="Banco"/>
      <sheetName val="Relatórios"/>
      <sheetName val="COMPOS1"/>
      <sheetName val="Serviç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ços"/>
      <sheetName val="RESUMO GERAL"/>
      <sheetName val="TERRAPLENAGEM"/>
      <sheetName val="Transporte"/>
      <sheetName val="DRENAGEM I"/>
      <sheetName val="DRENAGEM"/>
      <sheetName val="DRENAGEM II"/>
      <sheetName val="DRENAGEM (2)"/>
      <sheetName val="DRENAGEM (3)"/>
      <sheetName val="PAVIMENTAÇÃO"/>
      <sheetName val="PAVIMENTAÇÃO (2)"/>
      <sheetName val="PAVIMENTAÇÃO (3)"/>
      <sheetName val="SINALIZAÇÃO"/>
      <sheetName val="MEIO AMBIENTE"/>
      <sheetName val="Plan2"/>
      <sheetName val="Teor"/>
      <sheetName val="Equipamentos"/>
      <sheetName val="COMPO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ços"/>
      <sheetName val="RESUMO GERAL"/>
      <sheetName val="TERRAPLENAGEM"/>
      <sheetName val="Transporte"/>
      <sheetName val="DRENAGEM I"/>
      <sheetName val="DRENAGEM"/>
      <sheetName val="DRENAGEM II"/>
      <sheetName val="DRENAGEM (2)"/>
      <sheetName val="DRENAGEM (3)"/>
      <sheetName val="PAVIMENTAÇÃO"/>
      <sheetName val="PAVIMENTAÇÃO (2)"/>
      <sheetName val="PAVIMENTAÇÃO (3)"/>
      <sheetName val="SINALIZAÇÃO"/>
      <sheetName val="MEIO AMBIENTE"/>
      <sheetName val="Plan2"/>
      <sheetName val="Teor"/>
      <sheetName val="Equipamentos"/>
      <sheetName val="COMPOS1"/>
      <sheetName val="PROJE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
      <sheetName val="Ins Bas"/>
      <sheetName val="Ins Hidro"/>
      <sheetName val="Ins"/>
      <sheetName val="Ins Acab"/>
      <sheetName val="Ins Elet"/>
      <sheetName val="Resumo"/>
      <sheetName val="Módulo1"/>
      <sheetName val="Módulo2"/>
      <sheetName val="Geral"/>
      <sheetName val="GERAL I"/>
      <sheetName val="Estacas Escavadas "/>
      <sheetName val="Calcinacao"/>
      <sheetName val="Estacas Pre-Moldadas"/>
      <sheetName val="PROJETO"/>
      <sheetName val="DADOS"/>
      <sheetName val="ORÇAMENTO"/>
      <sheetName val="QCI"/>
      <sheetName val="MENU"/>
      <sheetName val="materia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CRO"/>
      <sheetName val="CustoHorário"/>
      <sheetName val="COMBUSTÍVEL"/>
      <sheetName val="FATOR"/>
      <sheetName val="Serviços"/>
      <sheetName val="COMPOS1"/>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DADOS"/>
      <sheetName val="NOVO"/>
      <sheetName val="BDI"/>
      <sheetName val="EVENTOS"/>
      <sheetName val="CRONOPLE"/>
      <sheetName val="PLE"/>
      <sheetName val="BM"/>
      <sheetName val="Planilha1"/>
      <sheetName val="RRE"/>
      <sheetName val="OFÍCIO"/>
      <sheetName val="ORÇAMENTO"/>
      <sheetName val="CÁLCULO"/>
      <sheetName val="QCI"/>
      <sheetName val="CRONO"/>
      <sheetName val="SICRO"/>
      <sheetName val="Serviç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
      <sheetName val="Canteiro Principal"/>
      <sheetName val="Canteiros Avançados"/>
      <sheetName val="Mobilização "/>
      <sheetName val="DADOS"/>
      <sheetName val="Tabela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
      <sheetName val="Canteiro Principal"/>
      <sheetName val="Canteiros Avançados"/>
      <sheetName val="Mobilização "/>
      <sheetName val="DADOS"/>
      <sheetName val="Tabelas"/>
      <sheetName val="Comp"/>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os PGQ"/>
      <sheetName val="Equipamentos"/>
      <sheetName val="Teor"/>
      <sheetName val="PROJETO"/>
    </sheet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8.bin"/><Relationship Id="rId6" Type="http://schemas.openxmlformats.org/officeDocument/2006/relationships/ctrlProp" Target="../ctrlProps/ctrlProp1.xml"/><Relationship Id="rId5" Type="http://schemas.openxmlformats.org/officeDocument/2006/relationships/image" Target="../media/image4.emf"/><Relationship Id="rId4" Type="http://schemas.openxmlformats.org/officeDocument/2006/relationships/control" Target="../activeX/activeX1.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9.bin"/><Relationship Id="rId6" Type="http://schemas.openxmlformats.org/officeDocument/2006/relationships/ctrlProp" Target="../ctrlProps/ctrlProp2.xml"/><Relationship Id="rId5" Type="http://schemas.openxmlformats.org/officeDocument/2006/relationships/image" Target="../media/image9.emf"/><Relationship Id="rId4" Type="http://schemas.openxmlformats.org/officeDocument/2006/relationships/control" Target="../activeX/activeX2.xml"/></Relationships>
</file>

<file path=xl/worksheets/_rels/sheet10.xml.rels><?xml version="1.0" encoding="UTF-8" standalone="yes"?>
<Relationships xmlns="http://schemas.openxmlformats.org/package/2006/relationships"><Relationship Id="rId8" Type="http://schemas.openxmlformats.org/officeDocument/2006/relationships/image" Target="../media/image10.emf"/><Relationship Id="rId3" Type="http://schemas.openxmlformats.org/officeDocument/2006/relationships/hyperlink" Target="https://www.leroymerlin.com.br/eletrocalhaperfuradatipou50x50x3000mmnum24aco-zincado-seb-brasil_1570422336?region=outros&amp;gad_source=1&amp;gad_campaignid=23037770349&amp;gbraid=0AAAAADkzLZ4p60B4hyxZOoXF4KHrkG6ED&amp;gclid=CjwKCAjwyMnNBhBNEiwA-Kcgu3GIhPD_RXbNYfm5E92t85r6i4Ng6o08Ogr6fKz1q2NpLNga_RX4vhoCeWkQAvD_BwE" TargetMode="External"/><Relationship Id="rId7" Type="http://schemas.openxmlformats.org/officeDocument/2006/relationships/control" Target="../activeX/activeX3.xml"/><Relationship Id="rId2" Type="http://schemas.openxmlformats.org/officeDocument/2006/relationships/hyperlink" Target="https://www.dimensional.com.br/eletrocalha-perfurada-sem-virola-100mm-50mm-3000mm-ch22-msg-pre-galvanizado-0-dispan/p?idsku=100945&amp;gad_source=1&amp;gad_campaignid=22665017757&amp;gbraid=0AAAAADgOTvupuTrzPiEQ0DnMGEWo8nJbi&amp;gclid=CjwKCAjwyMnNBhBNEiwA-Kcgu9NV-wTVFPKDBed4NO6ekoHKei0eWvWKzBG5db_HyF7LdiiZoiJXTxoCXNcQAvD_BwE" TargetMode="External"/><Relationship Id="rId1" Type="http://schemas.openxmlformats.org/officeDocument/2006/relationships/hyperlink" Target="https://www.madeiramadeira.com.br/eletrocalha-perfurada-tipo-u-50x50x3000mm-24-cor-preta-seb-brasil-108913682.html?origem=pla-108913682&amp;utm_source=google&amp;utm_medium=cpc&amp;utm_content=inversor-de-frequencia-4175&amp;utm_term=&amp;utm_id=22811606548&amp;gad_source=1&amp;gad_campaignid=22811606548&amp;gbraid=0AAAAADr4g_GS9tXlNUb9AAG_kX-j7q6GS&amp;gclid=CjwKCAjwyMnNBhBNEiwA-Kcgu2W-hVqDzM4wGio5-M1vRdJhxpgTOccsaid7Ow5YiH0Roa2wRQ66GRoCfBMQAvD_BwE" TargetMode="External"/><Relationship Id="rId6" Type="http://schemas.openxmlformats.org/officeDocument/2006/relationships/vmlDrawing" Target="../drawings/vmlDrawing4.vml"/><Relationship Id="rId5" Type="http://schemas.openxmlformats.org/officeDocument/2006/relationships/drawing" Target="../drawings/drawing9.xml"/><Relationship Id="rId4" Type="http://schemas.openxmlformats.org/officeDocument/2006/relationships/printerSettings" Target="../printerSettings/printerSettings10.bin"/><Relationship Id="rId9" Type="http://schemas.openxmlformats.org/officeDocument/2006/relationships/ctrlProp" Target="../ctrlProps/ctrlProp3.xml"/></Relationships>
</file>

<file path=xl/worksheets/_rels/sheet11.xml.rels><?xml version="1.0" encoding="UTF-8" standalone="yes"?>
<Relationships xmlns="http://schemas.openxmlformats.org/package/2006/relationships"><Relationship Id="rId8" Type="http://schemas.openxmlformats.org/officeDocument/2006/relationships/image" Target="../media/image14.emf"/><Relationship Id="rId3" Type="http://schemas.openxmlformats.org/officeDocument/2006/relationships/hyperlink" Target="https://lojasebbrasil.com.br/produtos/eletrocalha-perfurada-tipo-u-100x50x3000mm-24-pz/?variant=797226373&amp;pf=mc&amp;srsltid=AfmBOoqhkAXC3he8LLrLJSp38kNHaBX-6ikWpvmj0VefvizecrRCS9F9RIY" TargetMode="External"/><Relationship Id="rId7" Type="http://schemas.openxmlformats.org/officeDocument/2006/relationships/control" Target="../activeX/activeX4.xml"/><Relationship Id="rId2" Type="http://schemas.openxmlformats.org/officeDocument/2006/relationships/hyperlink" Target="https://www.dimensional.com.br/eletrocalha-perfurada-sem-virola-100mm-50mm-3000mm-ch22-msg-pre-galvanizado-0-dispan/p?idsku=100945&amp;srsltid=AfmBOori2z9t9CAE3vtXgWzZe83hchiA4WOeWNUKZGQbIe_r0u0VFlVjDD8" TargetMode="External"/><Relationship Id="rId1" Type="http://schemas.openxmlformats.org/officeDocument/2006/relationships/hyperlink" Target="https://www.leroymerlin.com.br/eletrocalhaperfuradatipou100x50x3000mmnum24aco-zincado-seb-brasil_1570422345?gad_campaignid=23037770349&amp;gbraid=0AAAAADkzLZ4p60B4hyxZOoXF4KHrkG6ED" TargetMode="External"/><Relationship Id="rId6" Type="http://schemas.openxmlformats.org/officeDocument/2006/relationships/vmlDrawing" Target="../drawings/vmlDrawing5.vml"/><Relationship Id="rId5" Type="http://schemas.openxmlformats.org/officeDocument/2006/relationships/drawing" Target="../drawings/drawing10.xml"/><Relationship Id="rId4" Type="http://schemas.openxmlformats.org/officeDocument/2006/relationships/printerSettings" Target="../printerSettings/printerSettings11.bin"/><Relationship Id="rId9" Type="http://schemas.openxmlformats.org/officeDocument/2006/relationships/ctrlProp" Target="../ctrlProps/ctrlProp4.xml"/></Relationships>
</file>

<file path=xl/worksheets/_rels/sheet12.xml.rels><?xml version="1.0" encoding="UTF-8" standalone="yes"?>
<Relationships xmlns="http://schemas.openxmlformats.org/package/2006/relationships"><Relationship Id="rId8" Type="http://schemas.openxmlformats.org/officeDocument/2006/relationships/image" Target="../media/image18.emf"/><Relationship Id="rId3" Type="http://schemas.openxmlformats.org/officeDocument/2006/relationships/hyperlink" Target="https://www.benluz.com.br/luminaria-plafon-36w-led-40x40-quadrado-embutir-branco-frio?parceiro=1&amp;srsltid=AfmBOop4Womcho1JkEQ3snXe1i7bup9Xomtzd_iybvcJznYTRrX5VRpJrV8" TargetMode="External"/><Relationship Id="rId7" Type="http://schemas.openxmlformats.org/officeDocument/2006/relationships/control" Target="../activeX/activeX5.xml"/><Relationship Id="rId2" Type="http://schemas.openxmlformats.org/officeDocument/2006/relationships/hyperlink" Target="https://www.ecosoli.com.br/painel-led-18w-embutir-quadrado-branco-frio-6000k-bivolt-ecosoli?parceiro=2730&amp;utm_source=google&amp;utm_medium=cpc&amp;utm_campaign=pareto.in.pmax.led&amp;gad_source=1&amp;gad_campaignid=23262795998&amp;gbraid=0AAAAADGb0SCpiHPzt7M5nYjnV8MUyonna&amp;gclid=CjwKCAjwyMnNBhBNEiwA-Kcgu7I0tfFmnfM-ngJ-odhM0ADnwS6OJo3n4v9uFQleZL--tUS7myxmXRoCwm8QAvD_BwE" TargetMode="External"/><Relationship Id="rId1" Type="http://schemas.openxmlformats.org/officeDocument/2006/relationships/hyperlink" Target="https://www.sustentaled.com.br/luminaria-plafon-led-36w-40x40-quadrado-embutir-branco-frio-6000k?srsltid=AfmBOooUsac27JsEeTz0shw-CUTQk2biiV-_BMOa72gaegUtc97umUZc" TargetMode="External"/><Relationship Id="rId6" Type="http://schemas.openxmlformats.org/officeDocument/2006/relationships/vmlDrawing" Target="../drawings/vmlDrawing6.vml"/><Relationship Id="rId5" Type="http://schemas.openxmlformats.org/officeDocument/2006/relationships/drawing" Target="../drawings/drawing11.xml"/><Relationship Id="rId4" Type="http://schemas.openxmlformats.org/officeDocument/2006/relationships/printerSettings" Target="../printerSettings/printerSettings12.bin"/><Relationship Id="rId9" Type="http://schemas.openxmlformats.org/officeDocument/2006/relationships/ctrlProp" Target="../ctrlProps/ctrlProp5.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9"/>
  <sheetViews>
    <sheetView tabSelected="1" showOutlineSymbols="0" showWhiteSpace="0" view="pageBreakPreview" zoomScale="85" zoomScaleNormal="100" zoomScaleSheetLayoutView="85" workbookViewId="0">
      <selection activeCell="L27" sqref="L27"/>
    </sheetView>
  </sheetViews>
  <sheetFormatPr defaultColWidth="9" defaultRowHeight="14.25"/>
  <cols>
    <col min="1" max="2" width="10" customWidth="1"/>
    <col min="4" max="4" width="60" customWidth="1"/>
    <col min="5" max="5" width="30" customWidth="1"/>
    <col min="6" max="6" width="5" customWidth="1"/>
    <col min="7" max="8" width="10" customWidth="1"/>
    <col min="9" max="9" width="12" bestFit="1" customWidth="1"/>
    <col min="10" max="10" width="10" customWidth="1"/>
  </cols>
  <sheetData>
    <row r="1" spans="1:11" ht="15">
      <c r="A1" s="87"/>
      <c r="B1" s="87"/>
      <c r="C1" s="87"/>
      <c r="D1" s="87" t="s">
        <v>0</v>
      </c>
      <c r="E1" s="87" t="s">
        <v>1</v>
      </c>
      <c r="F1" s="446" t="s">
        <v>2</v>
      </c>
      <c r="G1" s="446"/>
      <c r="H1" s="446"/>
      <c r="I1" s="446" t="s">
        <v>3</v>
      </c>
      <c r="J1" s="446"/>
      <c r="K1" s="446"/>
    </row>
    <row r="2" spans="1:11" ht="57" customHeight="1">
      <c r="A2" s="88"/>
      <c r="B2" s="88"/>
      <c r="C2" s="88"/>
      <c r="D2" s="88" t="s">
        <v>4</v>
      </c>
      <c r="E2" s="380" t="s">
        <v>23127</v>
      </c>
      <c r="F2" s="443" t="s">
        <v>6</v>
      </c>
      <c r="G2" s="443"/>
      <c r="H2" s="443"/>
      <c r="I2" s="443" t="s">
        <v>7</v>
      </c>
      <c r="J2" s="443"/>
      <c r="K2" s="443"/>
    </row>
    <row r="3" spans="1:11" ht="15">
      <c r="A3" s="447" t="s">
        <v>8</v>
      </c>
      <c r="B3" s="447"/>
      <c r="C3" s="447"/>
      <c r="D3" s="447"/>
      <c r="E3" s="447"/>
      <c r="F3" s="447"/>
      <c r="G3" s="447"/>
      <c r="H3" s="447"/>
      <c r="I3" s="447"/>
      <c r="J3" s="447"/>
      <c r="K3" s="447"/>
    </row>
    <row r="4" spans="1:11" ht="30" customHeight="1">
      <c r="A4" s="445" t="s">
        <v>9</v>
      </c>
      <c r="B4" s="445"/>
      <c r="C4" s="445"/>
      <c r="D4" s="445" t="s">
        <v>10</v>
      </c>
      <c r="E4" s="445"/>
      <c r="F4" s="445"/>
      <c r="G4" s="445"/>
      <c r="H4" s="445"/>
      <c r="I4" s="89" t="s">
        <v>11</v>
      </c>
      <c r="J4" s="89" t="s">
        <v>12</v>
      </c>
    </row>
    <row r="5" spans="1:11" ht="24" customHeight="1">
      <c r="A5" s="403" t="s">
        <v>22351</v>
      </c>
      <c r="B5" s="236"/>
      <c r="C5" s="236"/>
      <c r="D5" s="236" t="s">
        <v>22348</v>
      </c>
      <c r="E5" s="236"/>
      <c r="F5" s="181"/>
      <c r="G5" s="236">
        <v>1</v>
      </c>
      <c r="H5" s="236"/>
      <c r="I5" s="188">
        <f>VLOOKUP(D5,'Orçamento Sintético'!$D$5:$J$417,6,FALSE)</f>
        <v>6780.6500000000005</v>
      </c>
      <c r="J5" s="191">
        <f>I5/$I$26</f>
        <v>9.5295578568624557E-4</v>
      </c>
    </row>
    <row r="6" spans="1:11" ht="24" customHeight="1">
      <c r="A6" s="403" t="s">
        <v>13</v>
      </c>
      <c r="B6" s="180"/>
      <c r="C6" s="180"/>
      <c r="D6" s="180" t="s">
        <v>14</v>
      </c>
      <c r="E6" s="180"/>
      <c r="F6" s="181"/>
      <c r="G6" s="180">
        <v>1</v>
      </c>
      <c r="H6" s="180"/>
      <c r="I6" s="188">
        <f>VLOOKUP(D6,'Orçamento Sintético'!$D$5:$J$417,6,FALSE)</f>
        <v>2542.21</v>
      </c>
      <c r="J6" s="191">
        <f t="shared" ref="J6:J23" si="0">I6/$I$26</f>
        <v>3.5728340615271841E-4</v>
      </c>
    </row>
    <row r="7" spans="1:11" ht="24" customHeight="1">
      <c r="A7" s="403" t="s">
        <v>15</v>
      </c>
      <c r="B7" s="180"/>
      <c r="C7" s="180"/>
      <c r="D7" s="180" t="s">
        <v>16</v>
      </c>
      <c r="E7" s="180"/>
      <c r="F7" s="181"/>
      <c r="G7" s="180">
        <v>1</v>
      </c>
      <c r="H7" s="180"/>
      <c r="I7" s="188">
        <f>VLOOKUP(D7,'Orçamento Sintético'!$D$5:$J$417,6,FALSE)</f>
        <v>84619.38</v>
      </c>
      <c r="J7" s="191">
        <f t="shared" si="0"/>
        <v>1.1892448032590234E-2</v>
      </c>
    </row>
    <row r="8" spans="1:11" ht="24" customHeight="1">
      <c r="A8" s="403" t="s">
        <v>17</v>
      </c>
      <c r="B8" s="180"/>
      <c r="C8" s="180"/>
      <c r="D8" s="180" t="s">
        <v>18</v>
      </c>
      <c r="E8" s="180"/>
      <c r="F8" s="181"/>
      <c r="G8" s="180">
        <v>1</v>
      </c>
      <c r="H8" s="180"/>
      <c r="I8" s="188">
        <f>VLOOKUP(D8,'Orçamento Sintético'!$D$5:$J$417,6,FALSE)</f>
        <v>494716.37000000005</v>
      </c>
      <c r="J8" s="191">
        <f t="shared" si="0"/>
        <v>6.9527674642578127E-2</v>
      </c>
    </row>
    <row r="9" spans="1:11" ht="24" customHeight="1">
      <c r="A9" s="403" t="s">
        <v>19</v>
      </c>
      <c r="B9" s="180"/>
      <c r="C9" s="180"/>
      <c r="D9" s="180" t="s">
        <v>20</v>
      </c>
      <c r="E9" s="180"/>
      <c r="F9" s="181"/>
      <c r="G9" s="180">
        <v>1</v>
      </c>
      <c r="H9" s="180"/>
      <c r="I9" s="188">
        <f>VLOOKUP(D9,'Orçamento Sintético'!$D$5:$J$417,6,FALSE)</f>
        <v>2240065.81</v>
      </c>
      <c r="J9" s="191">
        <f t="shared" si="0"/>
        <v>0.31481991755325017</v>
      </c>
    </row>
    <row r="10" spans="1:11" ht="24" customHeight="1">
      <c r="A10" s="403" t="s">
        <v>21</v>
      </c>
      <c r="B10" s="180"/>
      <c r="C10" s="180"/>
      <c r="D10" s="180" t="s">
        <v>22</v>
      </c>
      <c r="E10" s="180"/>
      <c r="F10" s="181"/>
      <c r="G10" s="180">
        <v>1</v>
      </c>
      <c r="H10" s="180"/>
      <c r="I10" s="188">
        <f>VLOOKUP(D10,'Orçamento Sintético'!$D$5:$J$417,6,FALSE)</f>
        <v>555245.65</v>
      </c>
      <c r="J10" s="191">
        <f t="shared" si="0"/>
        <v>7.8034488529067289E-2</v>
      </c>
    </row>
    <row r="11" spans="1:11" ht="24" customHeight="1">
      <c r="A11" s="403" t="s">
        <v>23</v>
      </c>
      <c r="B11" s="180"/>
      <c r="C11" s="180"/>
      <c r="D11" s="180" t="s">
        <v>24</v>
      </c>
      <c r="E11" s="180"/>
      <c r="F11" s="181"/>
      <c r="G11" s="180">
        <v>1</v>
      </c>
      <c r="H11" s="180"/>
      <c r="I11" s="188">
        <f>VLOOKUP(D11,'Orçamento Sintético'!$D$5:$J$417,6,FALSE)</f>
        <v>289143.44</v>
      </c>
      <c r="J11" s="191">
        <f t="shared" si="0"/>
        <v>4.0636356992504223E-2</v>
      </c>
    </row>
    <row r="12" spans="1:11" ht="24" customHeight="1">
      <c r="A12" s="403" t="s">
        <v>25</v>
      </c>
      <c r="B12" s="180"/>
      <c r="C12" s="180"/>
      <c r="D12" s="180" t="s">
        <v>26</v>
      </c>
      <c r="E12" s="180"/>
      <c r="F12" s="181"/>
      <c r="G12" s="180">
        <v>1</v>
      </c>
      <c r="H12" s="180"/>
      <c r="I12" s="188">
        <f>VLOOKUP(D12,'Orçamento Sintético'!$D$5:$J$417,6,FALSE)</f>
        <v>30850.399999999998</v>
      </c>
      <c r="J12" s="191">
        <f t="shared" si="0"/>
        <v>4.3357299330794167E-3</v>
      </c>
    </row>
    <row r="13" spans="1:11" ht="24" customHeight="1">
      <c r="A13" s="403" t="s">
        <v>27</v>
      </c>
      <c r="B13" s="180"/>
      <c r="C13" s="180"/>
      <c r="D13" s="180" t="s">
        <v>28</v>
      </c>
      <c r="E13" s="180"/>
      <c r="F13" s="181"/>
      <c r="G13" s="180">
        <v>1</v>
      </c>
      <c r="H13" s="180"/>
      <c r="I13" s="188">
        <f>VLOOKUP(D13,'Orçamento Sintético'!$D$5:$J$417,6,FALSE)</f>
        <v>59469.93</v>
      </c>
      <c r="J13" s="191">
        <f t="shared" si="0"/>
        <v>8.3579323321298134E-3</v>
      </c>
    </row>
    <row r="14" spans="1:11" ht="24" customHeight="1">
      <c r="A14" s="403" t="s">
        <v>29</v>
      </c>
      <c r="B14" s="180"/>
      <c r="C14" s="180"/>
      <c r="D14" s="180" t="s">
        <v>30</v>
      </c>
      <c r="E14" s="180"/>
      <c r="F14" s="181"/>
      <c r="G14" s="180">
        <v>1</v>
      </c>
      <c r="H14" s="180"/>
      <c r="I14" s="188">
        <f>VLOOKUP(D14,'Orçamento Sintético'!$D$5:$J$417,6,FALSE)</f>
        <v>610152.66</v>
      </c>
      <c r="J14" s="191">
        <f t="shared" si="0"/>
        <v>8.575114590767148E-2</v>
      </c>
    </row>
    <row r="15" spans="1:11" ht="24" customHeight="1">
      <c r="A15" s="403" t="s">
        <v>31</v>
      </c>
      <c r="B15" s="180"/>
      <c r="C15" s="180"/>
      <c r="D15" s="180" t="s">
        <v>32</v>
      </c>
      <c r="E15" s="180"/>
      <c r="F15" s="181"/>
      <c r="G15" s="180">
        <v>1</v>
      </c>
      <c r="H15" s="180"/>
      <c r="I15" s="188">
        <f>VLOOKUP(D15,'Orçamento Sintético'!$D$5:$J$417,6,FALSE)</f>
        <v>212813.86</v>
      </c>
      <c r="J15" s="191">
        <f t="shared" si="0"/>
        <v>2.9908961406535161E-2</v>
      </c>
    </row>
    <row r="16" spans="1:11" ht="24" customHeight="1">
      <c r="A16" s="403" t="s">
        <v>33</v>
      </c>
      <c r="B16" s="180"/>
      <c r="C16" s="180"/>
      <c r="D16" s="180" t="s">
        <v>34</v>
      </c>
      <c r="E16" s="180"/>
      <c r="F16" s="181"/>
      <c r="G16" s="180">
        <v>1</v>
      </c>
      <c r="H16" s="180"/>
      <c r="I16" s="188">
        <f>VLOOKUP(D16,'Orçamento Sintético'!$D$5:$J$417,6,FALSE)</f>
        <v>331108.27999999997</v>
      </c>
      <c r="J16" s="191">
        <f t="shared" si="0"/>
        <v>4.6534115625289807E-2</v>
      </c>
    </row>
    <row r="17" spans="1:17" ht="24" customHeight="1">
      <c r="A17" s="403" t="s">
        <v>35</v>
      </c>
      <c r="B17" s="180"/>
      <c r="C17" s="180"/>
      <c r="D17" s="180" t="s">
        <v>36</v>
      </c>
      <c r="E17" s="180"/>
      <c r="F17" s="181"/>
      <c r="G17" s="180">
        <v>1</v>
      </c>
      <c r="H17" s="180"/>
      <c r="I17" s="188">
        <f>VLOOKUP(D17,'Orçamento Sintético'!$D$5:$J$417,6,FALSE)</f>
        <v>273809.64</v>
      </c>
      <c r="J17" s="191">
        <f t="shared" si="0"/>
        <v>3.8481337425566579E-2</v>
      </c>
    </row>
    <row r="18" spans="1:17" ht="24" customHeight="1">
      <c r="A18" s="403" t="s">
        <v>37</v>
      </c>
      <c r="B18" s="180"/>
      <c r="C18" s="180"/>
      <c r="D18" s="180" t="s">
        <v>38</v>
      </c>
      <c r="E18" s="180"/>
      <c r="F18" s="181"/>
      <c r="G18" s="180">
        <v>1</v>
      </c>
      <c r="H18" s="180"/>
      <c r="I18" s="188">
        <f>VLOOKUP(D18,'Orçamento Sintético'!$D$5:$J$417,6,FALSE)</f>
        <v>87086.989999999976</v>
      </c>
      <c r="J18" s="191">
        <f t="shared" si="0"/>
        <v>1.2239247119155269E-2</v>
      </c>
    </row>
    <row r="19" spans="1:17" ht="24" customHeight="1">
      <c r="A19" s="403" t="s">
        <v>39</v>
      </c>
      <c r="B19" s="180"/>
      <c r="C19" s="180"/>
      <c r="D19" s="180" t="s">
        <v>40</v>
      </c>
      <c r="E19" s="180"/>
      <c r="F19" s="181"/>
      <c r="G19" s="180">
        <v>1</v>
      </c>
      <c r="H19" s="180"/>
      <c r="I19" s="188">
        <f>VLOOKUP(D19,'Orçamento Sintético'!$D$5:$J$417,6,FALSE)</f>
        <v>558710.54999999993</v>
      </c>
      <c r="J19" s="191">
        <f t="shared" si="0"/>
        <v>7.8521447227986138E-2</v>
      </c>
    </row>
    <row r="20" spans="1:17" ht="24" customHeight="1">
      <c r="A20" s="403" t="s">
        <v>41</v>
      </c>
      <c r="B20" s="180"/>
      <c r="C20" s="236"/>
      <c r="D20" s="180" t="s">
        <v>42</v>
      </c>
      <c r="E20" s="180"/>
      <c r="F20" s="181"/>
      <c r="G20" s="180">
        <v>1</v>
      </c>
      <c r="H20" s="180"/>
      <c r="I20" s="188">
        <f>VLOOKUP(D20,'Orçamento Sintético'!$D$5:$J$417,6,FALSE)</f>
        <v>673001.6100000001</v>
      </c>
      <c r="J20" s="191">
        <f t="shared" si="0"/>
        <v>9.4583967322551407E-2</v>
      </c>
    </row>
    <row r="21" spans="1:17" ht="24" customHeight="1">
      <c r="A21" s="403" t="s">
        <v>43</v>
      </c>
      <c r="B21" s="236"/>
      <c r="C21" s="236"/>
      <c r="D21" s="236" t="s">
        <v>22350</v>
      </c>
      <c r="E21" s="236"/>
      <c r="F21" s="181"/>
      <c r="G21" s="236">
        <v>1</v>
      </c>
      <c r="H21" s="236"/>
      <c r="I21" s="188">
        <f>VLOOKUP(D21,'Orçamento Sintético'!$D$5:$J$417,6,FALSE)</f>
        <v>106091.44999999998</v>
      </c>
      <c r="J21" s="191">
        <f t="shared" ref="J21" si="1">I21/$I$26</f>
        <v>1.4910142993568907E-2</v>
      </c>
    </row>
    <row r="22" spans="1:17" ht="24" customHeight="1">
      <c r="A22" s="403" t="s">
        <v>45</v>
      </c>
      <c r="B22" s="180"/>
      <c r="C22" s="180"/>
      <c r="D22" s="180" t="s">
        <v>44</v>
      </c>
      <c r="E22" s="180"/>
      <c r="F22" s="181"/>
      <c r="G22" s="180">
        <v>1</v>
      </c>
      <c r="H22" s="180"/>
      <c r="I22" s="188">
        <f>VLOOKUP(D22,'Orçamento Sintético'!$D$5:$J$417,6,FALSE)</f>
        <v>3367.46</v>
      </c>
      <c r="J22" s="191">
        <f t="shared" si="0"/>
        <v>4.7326443483545149E-4</v>
      </c>
    </row>
    <row r="23" spans="1:17" ht="24" customHeight="1">
      <c r="A23" s="403" t="s">
        <v>22349</v>
      </c>
      <c r="B23" s="180"/>
      <c r="C23" s="180"/>
      <c r="D23" s="180" t="s">
        <v>46</v>
      </c>
      <c r="E23" s="180"/>
      <c r="F23" s="181"/>
      <c r="G23" s="180">
        <v>1</v>
      </c>
      <c r="H23" s="180"/>
      <c r="I23" s="188">
        <f>VLOOKUP(D23,'Orçamento Sintético'!$D$5:$J$417,6,FALSE)</f>
        <v>495811.49</v>
      </c>
      <c r="J23" s="191">
        <f t="shared" si="0"/>
        <v>6.9681583329801428E-2</v>
      </c>
    </row>
    <row r="24" spans="1:17">
      <c r="A24" s="104"/>
      <c r="B24" s="104"/>
      <c r="C24" s="104"/>
      <c r="D24" s="104"/>
      <c r="E24" s="104"/>
      <c r="F24" s="104"/>
      <c r="G24" s="104"/>
      <c r="H24" s="104"/>
      <c r="I24" s="104"/>
      <c r="J24" s="104"/>
      <c r="K24" s="104"/>
    </row>
    <row r="25" spans="1:17">
      <c r="A25" s="442"/>
      <c r="B25" s="442"/>
      <c r="C25" s="442"/>
      <c r="D25" s="107"/>
      <c r="E25" s="106"/>
      <c r="F25" s="106"/>
      <c r="G25" s="443"/>
      <c r="H25" s="442"/>
      <c r="I25" s="444"/>
      <c r="J25" s="442"/>
      <c r="K25" s="442"/>
    </row>
    <row r="26" spans="1:17">
      <c r="A26" s="442"/>
      <c r="B26" s="442"/>
      <c r="C26" s="442"/>
      <c r="D26" s="107"/>
      <c r="E26" s="106"/>
      <c r="F26" s="106"/>
      <c r="G26" s="443" t="s">
        <v>49</v>
      </c>
      <c r="H26" s="442"/>
      <c r="I26" s="444">
        <f>'Orçamento Sintético'!H420</f>
        <v>7115387.830000001</v>
      </c>
      <c r="J26" s="442"/>
      <c r="K26" s="442"/>
    </row>
    <row r="27" spans="1:17">
      <c r="A27" s="442"/>
      <c r="B27" s="442"/>
      <c r="C27" s="442"/>
      <c r="D27" s="107"/>
      <c r="E27" s="106"/>
      <c r="F27" s="106"/>
      <c r="Q27" s="230"/>
    </row>
    <row r="28" spans="1:17" ht="27.95" customHeight="1">
      <c r="A28" s="108"/>
      <c r="B28" s="108"/>
      <c r="C28" s="108"/>
      <c r="D28" s="108"/>
      <c r="E28" s="108"/>
      <c r="F28" s="108"/>
      <c r="G28" s="108"/>
      <c r="H28" s="108"/>
      <c r="I28" s="108"/>
      <c r="J28" s="108"/>
      <c r="K28" s="108"/>
    </row>
    <row r="29" spans="1:17" ht="69.95" customHeight="1">
      <c r="A29" s="441"/>
      <c r="B29" s="441"/>
      <c r="C29" s="441"/>
      <c r="D29" s="441"/>
      <c r="E29" s="441"/>
      <c r="F29" s="441"/>
      <c r="G29" s="441"/>
      <c r="H29" s="441"/>
      <c r="I29" s="441"/>
      <c r="J29" s="441"/>
      <c r="K29" s="441"/>
    </row>
  </sheetData>
  <mergeCells count="15">
    <mergeCell ref="F1:H1"/>
    <mergeCell ref="I1:K1"/>
    <mergeCell ref="F2:H2"/>
    <mergeCell ref="I2:K2"/>
    <mergeCell ref="A3:K3"/>
    <mergeCell ref="A4:C4"/>
    <mergeCell ref="D4:H4"/>
    <mergeCell ref="A25:C25"/>
    <mergeCell ref="G25:H25"/>
    <mergeCell ref="I25:K25"/>
    <mergeCell ref="A29:K29"/>
    <mergeCell ref="A26:C26"/>
    <mergeCell ref="A27:C27"/>
    <mergeCell ref="G26:H26"/>
    <mergeCell ref="I26:K26"/>
  </mergeCells>
  <phoneticPr fontId="25" type="noConversion"/>
  <pageMargins left="0.5" right="0.5" top="1" bottom="1" header="0.5" footer="0.5"/>
  <pageSetup paperSize="9" scale="6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423"/>
  <sheetViews>
    <sheetView showOutlineSymbols="0" showWhiteSpace="0" view="pageBreakPreview" topLeftCell="A402" zoomScale="85" zoomScaleNormal="85" zoomScaleSheetLayoutView="85" workbookViewId="0">
      <selection activeCell="K420" sqref="K420"/>
    </sheetView>
  </sheetViews>
  <sheetFormatPr defaultColWidth="9" defaultRowHeight="14.25" outlineLevelRow="3"/>
  <cols>
    <col min="1" max="2" width="10" style="86" customWidth="1"/>
    <col min="3" max="3" width="13.25" style="86" customWidth="1"/>
    <col min="4" max="4" width="60" style="86" customWidth="1"/>
    <col min="5" max="5" width="8" style="86" customWidth="1"/>
    <col min="6" max="7" width="13" style="86" customWidth="1"/>
    <col min="8" max="8" width="15" style="86" customWidth="1"/>
    <col min="9" max="10" width="13" style="86" customWidth="1"/>
    <col min="11" max="11" width="9" style="86"/>
    <col min="12" max="12" width="16.625" style="86" customWidth="1"/>
    <col min="13" max="13" width="25.375" style="86" customWidth="1"/>
    <col min="14" max="16384" width="9" style="86"/>
  </cols>
  <sheetData>
    <row r="1" spans="1:13" ht="15">
      <c r="A1" s="87"/>
      <c r="B1" s="87"/>
      <c r="C1" s="87"/>
      <c r="D1" s="87" t="s">
        <v>0</v>
      </c>
      <c r="E1" s="446" t="s">
        <v>1</v>
      </c>
      <c r="F1" s="446"/>
      <c r="G1" s="446" t="s">
        <v>2</v>
      </c>
      <c r="H1" s="446"/>
      <c r="I1" s="446" t="s">
        <v>3</v>
      </c>
      <c r="J1" s="446"/>
      <c r="L1" s="383"/>
      <c r="M1" s="383"/>
    </row>
    <row r="2" spans="1:13" ht="80.099999999999994" customHeight="1">
      <c r="A2" s="88"/>
      <c r="B2" s="88"/>
      <c r="C2" s="88"/>
      <c r="D2" s="88" t="s">
        <v>4</v>
      </c>
      <c r="E2" s="443" t="s">
        <v>23127</v>
      </c>
      <c r="F2" s="443"/>
      <c r="G2" s="443" t="s">
        <v>6</v>
      </c>
      <c r="H2" s="443"/>
      <c r="I2" s="443" t="s">
        <v>7</v>
      </c>
      <c r="J2" s="443"/>
      <c r="L2" s="383"/>
      <c r="M2" s="383"/>
    </row>
    <row r="3" spans="1:13" ht="15">
      <c r="A3" s="447" t="s">
        <v>51</v>
      </c>
      <c r="B3" s="447"/>
      <c r="C3" s="447"/>
      <c r="D3" s="447"/>
      <c r="E3" s="447"/>
      <c r="F3" s="447"/>
      <c r="G3" s="447"/>
      <c r="H3" s="447"/>
      <c r="I3" s="447"/>
      <c r="J3" s="447"/>
      <c r="L3" s="383"/>
      <c r="M3" s="383"/>
    </row>
    <row r="4" spans="1:13" ht="30" customHeight="1">
      <c r="A4" s="90" t="s">
        <v>9</v>
      </c>
      <c r="B4" s="89" t="s">
        <v>52</v>
      </c>
      <c r="C4" s="90" t="s">
        <v>53</v>
      </c>
      <c r="D4" s="90" t="s">
        <v>10</v>
      </c>
      <c r="E4" s="91" t="s">
        <v>54</v>
      </c>
      <c r="F4" s="89" t="s">
        <v>55</v>
      </c>
      <c r="G4" s="89" t="s">
        <v>56</v>
      </c>
      <c r="H4" s="89" t="s">
        <v>57</v>
      </c>
      <c r="I4" s="89" t="s">
        <v>11</v>
      </c>
      <c r="J4" s="89" t="s">
        <v>12</v>
      </c>
      <c r="L4" s="383"/>
      <c r="M4" s="383"/>
    </row>
    <row r="5" spans="1:13" ht="24" customHeight="1">
      <c r="A5" s="236" t="s">
        <v>22352</v>
      </c>
      <c r="B5" s="236" t="s">
        <v>22356</v>
      </c>
      <c r="C5" s="236"/>
      <c r="D5" s="236" t="s">
        <v>22348</v>
      </c>
      <c r="E5" s="190"/>
      <c r="F5" s="181">
        <v>1</v>
      </c>
      <c r="G5" s="181" t="s">
        <v>58</v>
      </c>
      <c r="H5" s="188"/>
      <c r="I5" s="188">
        <f>SUM(I6:I8)</f>
        <v>6780.6500000000005</v>
      </c>
      <c r="J5" s="191">
        <f t="shared" ref="J5:J10" si="0">I5/$H$420</f>
        <v>9.5295578568624557E-4</v>
      </c>
      <c r="L5" s="383"/>
      <c r="M5" s="383"/>
    </row>
    <row r="6" spans="1:13" s="401" customFormat="1" ht="39" customHeight="1" outlineLevel="3">
      <c r="A6" s="237" t="s">
        <v>22353</v>
      </c>
      <c r="B6" s="237">
        <v>90778</v>
      </c>
      <c r="C6" s="237" t="s">
        <v>66</v>
      </c>
      <c r="D6" s="237" t="s">
        <v>11958</v>
      </c>
      <c r="E6" s="184" t="s">
        <v>884</v>
      </c>
      <c r="F6" s="183">
        <v>15</v>
      </c>
      <c r="G6" s="189">
        <f>VLOOKUP(B6,'Orçamento Analítico'!$B$6:$I$2743,7,FALSE)</f>
        <v>146.61000000000001</v>
      </c>
      <c r="H6" s="189">
        <f>G6*(1+$G$2)</f>
        <v>180.447588</v>
      </c>
      <c r="I6" s="189">
        <f>TRUNC(H6*F6,2)</f>
        <v>2706.71</v>
      </c>
      <c r="J6" s="192">
        <f t="shared" si="0"/>
        <v>3.8040231462688938E-4</v>
      </c>
    </row>
    <row r="7" spans="1:13" s="401" customFormat="1" ht="39" customHeight="1" outlineLevel="3">
      <c r="A7" s="237" t="s">
        <v>22354</v>
      </c>
      <c r="B7" s="378">
        <v>90769</v>
      </c>
      <c r="C7" s="237" t="s">
        <v>66</v>
      </c>
      <c r="D7" s="237" t="s">
        <v>11746</v>
      </c>
      <c r="E7" s="184" t="s">
        <v>884</v>
      </c>
      <c r="F7" s="183">
        <v>20</v>
      </c>
      <c r="G7" s="189">
        <f>VLOOKUP(B7,'Orçamento Analítico'!$B$6:$I$2743,7,FALSE)</f>
        <v>144.36000000000001</v>
      </c>
      <c r="H7" s="189">
        <f>G7*(1+$G$2)</f>
        <v>177.67828800000001</v>
      </c>
      <c r="I7" s="189">
        <f>TRUNC(H7*F7,2)</f>
        <v>3553.56</v>
      </c>
      <c r="J7" s="192">
        <f t="shared" si="0"/>
        <v>4.9941901761382974E-4</v>
      </c>
    </row>
    <row r="8" spans="1:13" ht="39" customHeight="1" outlineLevel="3">
      <c r="A8" s="237" t="s">
        <v>22355</v>
      </c>
      <c r="B8" s="378">
        <v>90775</v>
      </c>
      <c r="C8" s="182" t="s">
        <v>66</v>
      </c>
      <c r="D8" s="182" t="s">
        <v>11955</v>
      </c>
      <c r="E8" s="184" t="s">
        <v>884</v>
      </c>
      <c r="F8" s="183">
        <v>20</v>
      </c>
      <c r="G8" s="189">
        <f>VLOOKUP(B8,'Orçamento Analítico'!$B$6:$I$2743,7,FALSE)</f>
        <v>21.139999999999997</v>
      </c>
      <c r="H8" s="189">
        <f>G8*(1+$G$2)</f>
        <v>26.019111999999993</v>
      </c>
      <c r="I8" s="189">
        <f>TRUNC(H8*F8,2)</f>
        <v>520.38</v>
      </c>
      <c r="J8" s="192">
        <f t="shared" si="0"/>
        <v>7.3134453445526375E-5</v>
      </c>
      <c r="L8" s="383"/>
      <c r="M8" s="383"/>
    </row>
    <row r="9" spans="1:13" s="401" customFormat="1" ht="24" customHeight="1">
      <c r="A9" s="236" t="s">
        <v>13</v>
      </c>
      <c r="B9" s="236" t="s">
        <v>58</v>
      </c>
      <c r="C9" s="236"/>
      <c r="D9" s="236" t="s">
        <v>14</v>
      </c>
      <c r="E9" s="190"/>
      <c r="F9" s="181">
        <v>1</v>
      </c>
      <c r="G9" s="181" t="s">
        <v>58</v>
      </c>
      <c r="H9" s="188"/>
      <c r="I9" s="188">
        <f>SUM(I10)</f>
        <v>2542.21</v>
      </c>
      <c r="J9" s="191">
        <f t="shared" si="0"/>
        <v>3.5728340615271841E-4</v>
      </c>
    </row>
    <row r="10" spans="1:13" s="401" customFormat="1" ht="39" customHeight="1">
      <c r="A10" s="237" t="s">
        <v>59</v>
      </c>
      <c r="B10" s="237" t="s">
        <v>60</v>
      </c>
      <c r="C10" s="237" t="s">
        <v>61</v>
      </c>
      <c r="D10" s="237" t="s">
        <v>62</v>
      </c>
      <c r="E10" s="184" t="s">
        <v>63</v>
      </c>
      <c r="F10" s="183">
        <v>1</v>
      </c>
      <c r="G10" s="189">
        <f>VLOOKUP(B10,'Orçamento Analítico'!$B$6:$I$2743,7,FALSE)</f>
        <v>2065.5</v>
      </c>
      <c r="H10" s="189">
        <f>G10*(1+$G$2)</f>
        <v>2542.2174</v>
      </c>
      <c r="I10" s="189">
        <f>TRUNC(H10*F10,2)</f>
        <v>2542.21</v>
      </c>
      <c r="J10" s="192">
        <f t="shared" si="0"/>
        <v>3.5728340615271841E-4</v>
      </c>
    </row>
    <row r="11" spans="1:13" ht="24" customHeight="1">
      <c r="A11" s="236" t="s">
        <v>15</v>
      </c>
      <c r="B11" s="236" t="s">
        <v>58</v>
      </c>
      <c r="C11" s="236"/>
      <c r="D11" s="236" t="s">
        <v>16</v>
      </c>
      <c r="E11" s="190"/>
      <c r="F11" s="181">
        <v>1</v>
      </c>
      <c r="G11" s="181" t="s">
        <v>58</v>
      </c>
      <c r="H11" s="188"/>
      <c r="I11" s="188">
        <f>SUM(I12:I15)</f>
        <v>84619.38</v>
      </c>
      <c r="J11" s="191">
        <f t="shared" ref="J11:J73" si="1">I11/$H$420</f>
        <v>1.1892448032590234E-2</v>
      </c>
      <c r="L11" s="383"/>
      <c r="M11" s="383"/>
    </row>
    <row r="12" spans="1:13" ht="26.1" customHeight="1">
      <c r="A12" s="194" t="s">
        <v>64</v>
      </c>
      <c r="B12" s="378" t="s">
        <v>22332</v>
      </c>
      <c r="C12" s="194" t="s">
        <v>66</v>
      </c>
      <c r="D12" s="194" t="s">
        <v>67</v>
      </c>
      <c r="E12" s="184" t="s">
        <v>68</v>
      </c>
      <c r="F12" s="183">
        <v>1285</v>
      </c>
      <c r="G12" s="189">
        <f>VLOOKUP(B12,'Orçamento Analítico'!$B$6:$I$2743,7,FALSE)</f>
        <v>1.87</v>
      </c>
      <c r="H12" s="189">
        <f>G12*(1+$G$2)</f>
        <v>2.301596</v>
      </c>
      <c r="I12" s="189">
        <f t="shared" ref="I12:I74" si="2">TRUNC(H12*F12,2)</f>
        <v>2957.55</v>
      </c>
      <c r="J12" s="192">
        <f t="shared" si="1"/>
        <v>4.1565548788926655E-4</v>
      </c>
      <c r="L12" s="383"/>
      <c r="M12" s="383"/>
    </row>
    <row r="13" spans="1:13" ht="51.95" customHeight="1">
      <c r="A13" s="194" t="s">
        <v>69</v>
      </c>
      <c r="B13" s="378">
        <v>96386</v>
      </c>
      <c r="C13" s="194" t="s">
        <v>66</v>
      </c>
      <c r="D13" s="194" t="s">
        <v>71</v>
      </c>
      <c r="E13" s="184" t="s">
        <v>72</v>
      </c>
      <c r="F13" s="183">
        <v>1582.64</v>
      </c>
      <c r="G13" s="189">
        <f>VLOOKUP(B13,'Orçamento Analítico'!$B$6:$I$2743,7,FALSE)</f>
        <v>6.5200000000000005</v>
      </c>
      <c r="H13" s="189">
        <f>G13*(1+$G$2)</f>
        <v>8.0248159999999995</v>
      </c>
      <c r="I13" s="189">
        <f t="shared" si="2"/>
        <v>12700.39</v>
      </c>
      <c r="J13" s="192">
        <f t="shared" si="1"/>
        <v>1.7849188692782749E-3</v>
      </c>
      <c r="L13" s="383"/>
      <c r="M13" s="383"/>
    </row>
    <row r="14" spans="1:13" ht="51.95" customHeight="1">
      <c r="A14" s="194" t="s">
        <v>73</v>
      </c>
      <c r="B14" s="378">
        <v>100979</v>
      </c>
      <c r="C14" s="194" t="s">
        <v>66</v>
      </c>
      <c r="D14" s="194" t="s">
        <v>75</v>
      </c>
      <c r="E14" s="184" t="s">
        <v>72</v>
      </c>
      <c r="F14" s="183">
        <v>2198.11</v>
      </c>
      <c r="G14" s="189">
        <f>VLOOKUP(B14,'Orçamento Analítico'!$B$6:$I$2743,7,FALSE)</f>
        <v>6.77</v>
      </c>
      <c r="H14" s="189">
        <f>G14*(1+$G$2)</f>
        <v>8.3325159999999983</v>
      </c>
      <c r="I14" s="189">
        <f t="shared" si="2"/>
        <v>18315.78</v>
      </c>
      <c r="J14" s="192">
        <f t="shared" si="1"/>
        <v>2.5741084586811619E-3</v>
      </c>
      <c r="L14" s="383"/>
      <c r="M14" s="383"/>
    </row>
    <row r="15" spans="1:13" ht="39" customHeight="1">
      <c r="A15" s="182" t="s">
        <v>76</v>
      </c>
      <c r="B15" s="378">
        <v>95876</v>
      </c>
      <c r="C15" s="182" t="s">
        <v>66</v>
      </c>
      <c r="D15" s="182" t="s">
        <v>78</v>
      </c>
      <c r="E15" s="184" t="s">
        <v>79</v>
      </c>
      <c r="F15" s="183">
        <v>17584.86</v>
      </c>
      <c r="G15" s="189">
        <f>VLOOKUP(B15,'Orçamento Analítico'!$B$6:$I$2743,7,FALSE)</f>
        <v>2.3400000000000003</v>
      </c>
      <c r="H15" s="189">
        <f>G15*(1+$G$2)</f>
        <v>2.8800720000000002</v>
      </c>
      <c r="I15" s="189">
        <f t="shared" si="2"/>
        <v>50645.66</v>
      </c>
      <c r="J15" s="192">
        <f t="shared" si="1"/>
        <v>7.11776521674153E-3</v>
      </c>
      <c r="L15" s="383"/>
      <c r="M15" s="383"/>
    </row>
    <row r="16" spans="1:13" ht="24" customHeight="1">
      <c r="A16" s="236" t="s">
        <v>17</v>
      </c>
      <c r="B16" s="236" t="s">
        <v>58</v>
      </c>
      <c r="C16" s="236"/>
      <c r="D16" s="236" t="s">
        <v>18</v>
      </c>
      <c r="E16" s="190"/>
      <c r="F16" s="181">
        <v>1</v>
      </c>
      <c r="G16" s="181" t="s">
        <v>58</v>
      </c>
      <c r="H16" s="188"/>
      <c r="I16" s="188">
        <f>SUM(I17:I34)</f>
        <v>494716.37000000005</v>
      </c>
      <c r="J16" s="191">
        <f t="shared" si="1"/>
        <v>6.9527674642578127E-2</v>
      </c>
      <c r="L16" s="383"/>
      <c r="M16" s="383"/>
    </row>
    <row r="17" spans="1:17" ht="39" customHeight="1">
      <c r="A17" s="194" t="s">
        <v>80</v>
      </c>
      <c r="B17" s="378">
        <v>96523</v>
      </c>
      <c r="C17" s="194" t="s">
        <v>66</v>
      </c>
      <c r="D17" s="194" t="s">
        <v>82</v>
      </c>
      <c r="E17" s="184" t="s">
        <v>72</v>
      </c>
      <c r="F17" s="183">
        <v>22.5</v>
      </c>
      <c r="G17" s="189">
        <f>VLOOKUP(B17,'Orçamento Analítico'!$B$6:$I$2743,7,FALSE)</f>
        <v>93.28</v>
      </c>
      <c r="H17" s="189">
        <f t="shared" ref="H17:H34" si="3">G17*(1+$G$2)</f>
        <v>114.80902399999999</v>
      </c>
      <c r="I17" s="189">
        <f t="shared" si="2"/>
        <v>2583.1999999999998</v>
      </c>
      <c r="J17" s="192">
        <f t="shared" si="1"/>
        <v>3.6304416030685983E-4</v>
      </c>
      <c r="L17" s="383"/>
      <c r="M17" s="383"/>
    </row>
    <row r="18" spans="1:17" ht="39" customHeight="1">
      <c r="A18" s="182" t="s">
        <v>83</v>
      </c>
      <c r="B18" s="378">
        <v>96527</v>
      </c>
      <c r="C18" s="182" t="s">
        <v>66</v>
      </c>
      <c r="D18" s="182" t="s">
        <v>85</v>
      </c>
      <c r="E18" s="184" t="s">
        <v>72</v>
      </c>
      <c r="F18" s="183">
        <v>5.13</v>
      </c>
      <c r="G18" s="189">
        <f>VLOOKUP(B18,'Orçamento Analítico'!$B$6:$I$2743,7,FALSE)</f>
        <v>102.62</v>
      </c>
      <c r="H18" s="189">
        <f t="shared" si="3"/>
        <v>126.30469599999999</v>
      </c>
      <c r="I18" s="189">
        <f t="shared" si="2"/>
        <v>647.94000000000005</v>
      </c>
      <c r="J18" s="192">
        <f t="shared" si="1"/>
        <v>9.1061796697594765E-5</v>
      </c>
      <c r="L18" s="383"/>
      <c r="M18" s="383"/>
    </row>
    <row r="19" spans="1:17" ht="39" customHeight="1">
      <c r="A19" s="194" t="s">
        <v>86</v>
      </c>
      <c r="B19" s="378">
        <v>96619</v>
      </c>
      <c r="C19" s="194" t="s">
        <v>66</v>
      </c>
      <c r="D19" s="194" t="s">
        <v>88</v>
      </c>
      <c r="E19" s="184" t="s">
        <v>68</v>
      </c>
      <c r="F19" s="183">
        <v>9</v>
      </c>
      <c r="G19" s="189">
        <f>VLOOKUP(B19,'Orçamento Analítico'!$B$6:$I$2743,7,FALSE)</f>
        <v>54.62</v>
      </c>
      <c r="H19" s="189">
        <f t="shared" si="3"/>
        <v>67.226295999999991</v>
      </c>
      <c r="I19" s="189">
        <f t="shared" si="2"/>
        <v>605.03</v>
      </c>
      <c r="J19" s="192">
        <f t="shared" si="1"/>
        <v>8.5031204827523777E-5</v>
      </c>
      <c r="L19" s="383"/>
      <c r="M19" s="383"/>
    </row>
    <row r="20" spans="1:17" ht="39" customHeight="1">
      <c r="A20" s="182" t="s">
        <v>89</v>
      </c>
      <c r="B20" s="378">
        <v>96541</v>
      </c>
      <c r="C20" s="182" t="s">
        <v>66</v>
      </c>
      <c r="D20" s="182" t="s">
        <v>91</v>
      </c>
      <c r="E20" s="184" t="s">
        <v>68</v>
      </c>
      <c r="F20" s="183">
        <v>14.4</v>
      </c>
      <c r="G20" s="189">
        <f>VLOOKUP(B20,'Orçamento Analítico'!$B$6:$I$2743,7,FALSE)</f>
        <v>185.49</v>
      </c>
      <c r="H20" s="189">
        <f t="shared" si="3"/>
        <v>228.30109199999998</v>
      </c>
      <c r="I20" s="189">
        <f t="shared" si="2"/>
        <v>3287.53</v>
      </c>
      <c r="J20" s="192">
        <f t="shared" si="1"/>
        <v>4.6203103450511421E-4</v>
      </c>
      <c r="L20" s="383"/>
      <c r="M20" s="383"/>
    </row>
    <row r="21" spans="1:17" ht="39" customHeight="1">
      <c r="A21" s="194" t="s">
        <v>92</v>
      </c>
      <c r="B21" s="378">
        <v>96542</v>
      </c>
      <c r="C21" s="194" t="s">
        <v>66</v>
      </c>
      <c r="D21" s="194" t="s">
        <v>94</v>
      </c>
      <c r="E21" s="184" t="s">
        <v>68</v>
      </c>
      <c r="F21" s="183">
        <v>545.97</v>
      </c>
      <c r="G21" s="189">
        <f>VLOOKUP(B21,'Orçamento Analítico'!$B$6:$I$2743,7,FALSE)</f>
        <v>100.78000000000002</v>
      </c>
      <c r="H21" s="189">
        <f t="shared" si="3"/>
        <v>124.040024</v>
      </c>
      <c r="I21" s="189">
        <f t="shared" si="2"/>
        <v>67722.13</v>
      </c>
      <c r="J21" s="192">
        <f t="shared" si="1"/>
        <v>9.5177004568140315E-3</v>
      </c>
      <c r="L21" s="383"/>
      <c r="M21" s="383"/>
    </row>
    <row r="22" spans="1:17" ht="51.95" customHeight="1">
      <c r="A22" s="237" t="s">
        <v>95</v>
      </c>
      <c r="B22" s="378">
        <v>92419</v>
      </c>
      <c r="C22" s="237" t="s">
        <v>66</v>
      </c>
      <c r="D22" s="237" t="s">
        <v>97</v>
      </c>
      <c r="E22" s="184" t="s">
        <v>68</v>
      </c>
      <c r="F22" s="183">
        <v>24.21</v>
      </c>
      <c r="G22" s="189">
        <f>VLOOKUP(B22,'Orçamento Analítico'!$B$6:$I$2743,7,FALSE)</f>
        <v>96.99</v>
      </c>
      <c r="H22" s="189">
        <f t="shared" si="3"/>
        <v>119.37529199999999</v>
      </c>
      <c r="I22" s="189">
        <f t="shared" si="2"/>
        <v>2890.07</v>
      </c>
      <c r="J22" s="192">
        <f t="shared" si="1"/>
        <v>4.0617181649815987E-4</v>
      </c>
      <c r="L22" s="392"/>
      <c r="M22" s="392"/>
      <c r="N22" s="392"/>
      <c r="O22" s="392"/>
      <c r="P22" s="392"/>
    </row>
    <row r="23" spans="1:17" ht="39" customHeight="1">
      <c r="A23" s="182" t="s">
        <v>98</v>
      </c>
      <c r="B23" s="378">
        <v>104916</v>
      </c>
      <c r="C23" s="182" t="s">
        <v>66</v>
      </c>
      <c r="D23" s="182" t="s">
        <v>100</v>
      </c>
      <c r="E23" s="184" t="s">
        <v>101</v>
      </c>
      <c r="F23" s="183">
        <v>100</v>
      </c>
      <c r="G23" s="189">
        <f>VLOOKUP(B23,'Orçamento Analítico'!$B$6:$I$2743,7,FALSE)</f>
        <v>17.650000000000002</v>
      </c>
      <c r="H23" s="189">
        <f t="shared" si="3"/>
        <v>21.72362</v>
      </c>
      <c r="I23" s="189">
        <f t="shared" si="2"/>
        <v>2172.36</v>
      </c>
      <c r="J23" s="192">
        <f t="shared" si="1"/>
        <v>3.0530451071702157E-4</v>
      </c>
      <c r="L23" s="392"/>
      <c r="M23" s="392"/>
      <c r="N23" s="392"/>
      <c r="O23" s="392"/>
      <c r="P23" s="392"/>
    </row>
    <row r="24" spans="1:17" ht="39" customHeight="1">
      <c r="A24" s="182" t="s">
        <v>102</v>
      </c>
      <c r="B24" s="378">
        <v>104918</v>
      </c>
      <c r="C24" s="182" t="s">
        <v>66</v>
      </c>
      <c r="D24" s="182" t="s">
        <v>104</v>
      </c>
      <c r="E24" s="184" t="s">
        <v>101</v>
      </c>
      <c r="F24" s="183">
        <v>120</v>
      </c>
      <c r="G24" s="189">
        <f>VLOOKUP(B24,'Orçamento Analítico'!$B$6:$I$2743,7,FALSE)</f>
        <v>15.42</v>
      </c>
      <c r="H24" s="189">
        <f t="shared" si="3"/>
        <v>18.978935999999997</v>
      </c>
      <c r="I24" s="189">
        <f t="shared" si="2"/>
        <v>2277.4699999999998</v>
      </c>
      <c r="J24" s="192">
        <f t="shared" si="1"/>
        <v>3.2007672025939301E-4</v>
      </c>
      <c r="L24" s="392"/>
      <c r="M24" s="392"/>
      <c r="N24" s="392"/>
      <c r="O24" s="392"/>
      <c r="P24" s="392"/>
    </row>
    <row r="25" spans="1:17" ht="39" customHeight="1">
      <c r="A25" s="194" t="s">
        <v>105</v>
      </c>
      <c r="B25" s="378">
        <v>104919</v>
      </c>
      <c r="C25" s="194" t="s">
        <v>66</v>
      </c>
      <c r="D25" s="194" t="s">
        <v>107</v>
      </c>
      <c r="E25" s="184" t="s">
        <v>101</v>
      </c>
      <c r="F25" s="183">
        <v>190</v>
      </c>
      <c r="G25" s="189">
        <f>VLOOKUP(B25,'Orçamento Analítico'!$B$6:$I$2743,7,FALSE)</f>
        <v>13.780000000000001</v>
      </c>
      <c r="H25" s="189">
        <f t="shared" si="3"/>
        <v>16.960424</v>
      </c>
      <c r="I25" s="189">
        <f t="shared" si="2"/>
        <v>3222.48</v>
      </c>
      <c r="J25" s="192">
        <f t="shared" si="1"/>
        <v>4.5288887647323078E-4</v>
      </c>
      <c r="L25" s="392"/>
      <c r="M25" s="392"/>
      <c r="N25" s="392"/>
      <c r="O25" s="392"/>
      <c r="P25" s="392"/>
    </row>
    <row r="26" spans="1:17" ht="39" customHeight="1">
      <c r="A26" s="182" t="s">
        <v>108</v>
      </c>
      <c r="B26" s="378">
        <v>104920</v>
      </c>
      <c r="C26" s="182" t="s">
        <v>66</v>
      </c>
      <c r="D26" s="182" t="s">
        <v>110</v>
      </c>
      <c r="E26" s="184" t="s">
        <v>101</v>
      </c>
      <c r="F26" s="183">
        <v>50</v>
      </c>
      <c r="G26" s="189">
        <f>VLOOKUP(B26,'Orçamento Analítico'!$B$6:$I$2743,7,FALSE)</f>
        <v>11.72</v>
      </c>
      <c r="H26" s="189">
        <f t="shared" si="3"/>
        <v>14.424975999999999</v>
      </c>
      <c r="I26" s="189">
        <f t="shared" si="2"/>
        <v>721.24</v>
      </c>
      <c r="J26" s="192">
        <f t="shared" si="1"/>
        <v>1.0136341366511288E-4</v>
      </c>
      <c r="L26" s="392"/>
      <c r="M26" s="392"/>
      <c r="N26" s="392"/>
      <c r="O26" s="392"/>
      <c r="P26" s="392"/>
    </row>
    <row r="27" spans="1:17" ht="39" customHeight="1">
      <c r="A27" s="237" t="s">
        <v>111</v>
      </c>
      <c r="B27" s="378">
        <v>96558</v>
      </c>
      <c r="C27" s="237" t="s">
        <v>66</v>
      </c>
      <c r="D27" s="237" t="s">
        <v>113</v>
      </c>
      <c r="E27" s="184" t="s">
        <v>72</v>
      </c>
      <c r="F27" s="183">
        <v>4.68</v>
      </c>
      <c r="G27" s="189">
        <f>VLOOKUP(B27,'Orçamento Analítico'!$B$6:$I$2743,7,FALSE)</f>
        <v>1221.51</v>
      </c>
      <c r="H27" s="189">
        <f t="shared" si="3"/>
        <v>1503.4345079999998</v>
      </c>
      <c r="I27" s="189">
        <f t="shared" si="2"/>
        <v>7036.07</v>
      </c>
      <c r="J27" s="192">
        <f t="shared" si="1"/>
        <v>9.8885263433349624E-4</v>
      </c>
      <c r="L27" s="397"/>
      <c r="M27" s="383"/>
    </row>
    <row r="28" spans="1:17" ht="39" customHeight="1">
      <c r="A28" s="237" t="s">
        <v>114</v>
      </c>
      <c r="B28" s="378">
        <v>96557</v>
      </c>
      <c r="C28" s="237" t="s">
        <v>66</v>
      </c>
      <c r="D28" s="237" t="s">
        <v>9016</v>
      </c>
      <c r="E28" s="184" t="s">
        <v>72</v>
      </c>
      <c r="F28" s="183">
        <v>52.86</v>
      </c>
      <c r="G28" s="189">
        <f>VLOOKUP(B28,'Orçamento Analítico'!$B$6:$I$2743,7,FALSE)</f>
        <v>1178.06</v>
      </c>
      <c r="H28" s="189">
        <f t="shared" si="3"/>
        <v>1449.9562479999997</v>
      </c>
      <c r="I28" s="189">
        <f t="shared" si="2"/>
        <v>76644.679999999993</v>
      </c>
      <c r="J28" s="192">
        <f>I28/$H$420</f>
        <v>1.0771679890286455E-2</v>
      </c>
      <c r="L28" s="397"/>
      <c r="M28" s="383"/>
    </row>
    <row r="29" spans="1:17" ht="26.1" customHeight="1">
      <c r="A29" s="182" t="s">
        <v>117</v>
      </c>
      <c r="B29" s="378">
        <v>98557</v>
      </c>
      <c r="C29" s="182" t="s">
        <v>66</v>
      </c>
      <c r="D29" s="182" t="s">
        <v>119</v>
      </c>
      <c r="E29" s="184" t="s">
        <v>68</v>
      </c>
      <c r="F29" s="183">
        <v>545.97</v>
      </c>
      <c r="G29" s="189">
        <f>VLOOKUP(B29,'Orçamento Analítico'!$B$6:$I$2743,7,FALSE)</f>
        <v>50.099999999999994</v>
      </c>
      <c r="H29" s="189">
        <f t="shared" si="3"/>
        <v>61.663079999999987</v>
      </c>
      <c r="I29" s="189">
        <f t="shared" si="2"/>
        <v>33666.19</v>
      </c>
      <c r="J29" s="192">
        <f t="shared" si="1"/>
        <v>4.7314624029425531E-3</v>
      </c>
      <c r="L29" s="383"/>
      <c r="M29" s="383"/>
      <c r="Q29" s="227"/>
    </row>
    <row r="30" spans="1:17" ht="26.1" customHeight="1">
      <c r="A30" s="182" t="s">
        <v>120</v>
      </c>
      <c r="B30" s="182" t="s">
        <v>121</v>
      </c>
      <c r="C30" s="182" t="s">
        <v>61</v>
      </c>
      <c r="D30" s="182" t="s">
        <v>122</v>
      </c>
      <c r="E30" s="184" t="s">
        <v>123</v>
      </c>
      <c r="F30" s="183">
        <v>1130</v>
      </c>
      <c r="G30" s="189">
        <f>VLOOKUP(B30,'Orçamento Analítico'!$B$6:$I$2743,7,FALSE)</f>
        <v>53.21</v>
      </c>
      <c r="H30" s="189">
        <f t="shared" si="3"/>
        <v>65.490867999999992</v>
      </c>
      <c r="I30" s="189">
        <f t="shared" si="2"/>
        <v>74004.679999999993</v>
      </c>
      <c r="J30" s="192">
        <f t="shared" si="1"/>
        <v>1.0400653030883347E-2</v>
      </c>
      <c r="L30" s="383"/>
      <c r="M30" s="383"/>
    </row>
    <row r="31" spans="1:17" ht="39" customHeight="1">
      <c r="A31" s="194" t="s">
        <v>124</v>
      </c>
      <c r="B31" s="194" t="s">
        <v>125</v>
      </c>
      <c r="C31" s="194" t="s">
        <v>61</v>
      </c>
      <c r="D31" s="194" t="s">
        <v>126</v>
      </c>
      <c r="E31" s="184" t="s">
        <v>123</v>
      </c>
      <c r="F31" s="183">
        <v>120.5</v>
      </c>
      <c r="G31" s="189">
        <f>VLOOKUP(B31,'Orçamento Analítico'!$B$6:$I$2743,7,FALSE)</f>
        <v>321.81</v>
      </c>
      <c r="H31" s="189">
        <f t="shared" si="3"/>
        <v>396.08374799999996</v>
      </c>
      <c r="I31" s="189">
        <f t="shared" si="2"/>
        <v>47728.09</v>
      </c>
      <c r="J31" s="192">
        <f t="shared" si="1"/>
        <v>6.7077285371245866E-3</v>
      </c>
      <c r="L31" s="383"/>
      <c r="M31" s="383"/>
    </row>
    <row r="32" spans="1:17" ht="39" customHeight="1">
      <c r="A32" s="182" t="s">
        <v>127</v>
      </c>
      <c r="B32" s="378">
        <v>97087</v>
      </c>
      <c r="C32" s="182" t="s">
        <v>66</v>
      </c>
      <c r="D32" s="182" t="s">
        <v>129</v>
      </c>
      <c r="E32" s="184" t="s">
        <v>68</v>
      </c>
      <c r="F32" s="183">
        <v>1000</v>
      </c>
      <c r="G32" s="189">
        <f>VLOOKUP(B32,'Orçamento Analítico'!$B$6:$I$2743,7,FALSE)</f>
        <v>2.4699999999999998</v>
      </c>
      <c r="H32" s="189">
        <f t="shared" si="3"/>
        <v>3.0400759999999996</v>
      </c>
      <c r="I32" s="189">
        <f t="shared" si="2"/>
        <v>3040.07</v>
      </c>
      <c r="J32" s="192">
        <f t="shared" si="1"/>
        <v>4.2725288805515462E-4</v>
      </c>
      <c r="L32" s="383"/>
      <c r="M32" s="383"/>
    </row>
    <row r="33" spans="1:13" ht="39" customHeight="1">
      <c r="A33" s="182" t="s">
        <v>130</v>
      </c>
      <c r="B33" s="378">
        <v>92768</v>
      </c>
      <c r="C33" s="182" t="s">
        <v>66</v>
      </c>
      <c r="D33" s="182" t="s">
        <v>132</v>
      </c>
      <c r="E33" s="184" t="s">
        <v>101</v>
      </c>
      <c r="F33" s="183">
        <v>1751.98</v>
      </c>
      <c r="G33" s="189">
        <f>VLOOKUP(B33,'Orçamento Analítico'!$B$6:$I$2743,7,FALSE)</f>
        <v>14.49</v>
      </c>
      <c r="H33" s="189">
        <f t="shared" si="3"/>
        <v>17.834291999999998</v>
      </c>
      <c r="I33" s="189">
        <f t="shared" si="2"/>
        <v>31245.32</v>
      </c>
      <c r="J33" s="192">
        <f t="shared" si="1"/>
        <v>4.3912321782746729E-3</v>
      </c>
      <c r="L33" s="383"/>
      <c r="M33" s="383"/>
    </row>
    <row r="34" spans="1:13" ht="39" customHeight="1">
      <c r="A34" s="237" t="s">
        <v>133</v>
      </c>
      <c r="B34" s="378" t="s">
        <v>22336</v>
      </c>
      <c r="C34" s="237" t="s">
        <v>66</v>
      </c>
      <c r="D34" s="237" t="s">
        <v>22337</v>
      </c>
      <c r="E34" s="184" t="s">
        <v>72</v>
      </c>
      <c r="F34" s="183">
        <v>111.16</v>
      </c>
      <c r="G34" s="189">
        <f>VLOOKUP(B34,'Orçamento Analítico'!$B$6:$I$2743,7,FALSE)</f>
        <v>988.34999999999991</v>
      </c>
      <c r="H34" s="189">
        <f t="shared" si="3"/>
        <v>1216.4611799999998</v>
      </c>
      <c r="I34" s="189">
        <f>TRUNC(H34*F34,2)</f>
        <v>135221.82</v>
      </c>
      <c r="J34" s="192">
        <f t="shared" si="1"/>
        <v>1.9004139089913809E-2</v>
      </c>
      <c r="L34" s="397"/>
      <c r="M34" s="383"/>
    </row>
    <row r="35" spans="1:13" ht="24" customHeight="1">
      <c r="A35" s="236" t="s">
        <v>19</v>
      </c>
      <c r="B35" s="236" t="s">
        <v>58</v>
      </c>
      <c r="C35" s="236"/>
      <c r="D35" s="236" t="s">
        <v>20</v>
      </c>
      <c r="E35" s="190"/>
      <c r="F35" s="181">
        <v>1</v>
      </c>
      <c r="G35" s="181" t="s">
        <v>58</v>
      </c>
      <c r="H35" s="188"/>
      <c r="I35" s="188">
        <f>SUM(I36:I53)</f>
        <v>2240065.81</v>
      </c>
      <c r="J35" s="191">
        <f t="shared" si="1"/>
        <v>0.31481991755325017</v>
      </c>
      <c r="L35" s="383"/>
      <c r="M35" s="383"/>
    </row>
    <row r="36" spans="1:13" ht="65.099999999999994" customHeight="1">
      <c r="A36" s="182" t="s">
        <v>136</v>
      </c>
      <c r="B36" s="182" t="s">
        <v>137</v>
      </c>
      <c r="C36" s="182" t="s">
        <v>61</v>
      </c>
      <c r="D36" s="182" t="s">
        <v>138</v>
      </c>
      <c r="E36" s="184" t="s">
        <v>101</v>
      </c>
      <c r="F36" s="183">
        <v>18976</v>
      </c>
      <c r="G36" s="189">
        <f>VLOOKUP(B36,'Orçamento Analítico'!$B$6:$I$2743,7,FALSE)</f>
        <v>14.05</v>
      </c>
      <c r="H36" s="189">
        <f t="shared" ref="H36:H53" si="4">G36*(1+$G$2)</f>
        <v>17.292739999999998</v>
      </c>
      <c r="I36" s="189">
        <f t="shared" si="2"/>
        <v>328147.03000000003</v>
      </c>
      <c r="J36" s="192">
        <f t="shared" si="1"/>
        <v>4.6117940137635476E-2</v>
      </c>
      <c r="L36" s="383"/>
      <c r="M36" s="383"/>
    </row>
    <row r="37" spans="1:13" ht="65.099999999999994" customHeight="1">
      <c r="A37" s="182" t="s">
        <v>139</v>
      </c>
      <c r="B37" s="182" t="s">
        <v>140</v>
      </c>
      <c r="C37" s="182" t="s">
        <v>61</v>
      </c>
      <c r="D37" s="182" t="s">
        <v>141</v>
      </c>
      <c r="E37" s="184" t="s">
        <v>101</v>
      </c>
      <c r="F37" s="183">
        <v>8019</v>
      </c>
      <c r="G37" s="189">
        <f>VLOOKUP(B37,'Orçamento Analítico'!$B$6:$I$2743,7,FALSE)</f>
        <v>14.05</v>
      </c>
      <c r="H37" s="189">
        <f t="shared" si="4"/>
        <v>17.292739999999998</v>
      </c>
      <c r="I37" s="189">
        <f t="shared" si="2"/>
        <v>138670.48000000001</v>
      </c>
      <c r="J37" s="192">
        <f t="shared" si="1"/>
        <v>1.9488815411485446E-2</v>
      </c>
      <c r="L37" s="383"/>
      <c r="M37" s="383"/>
    </row>
    <row r="38" spans="1:13" ht="65.099999999999994" customHeight="1">
      <c r="A38" s="182" t="s">
        <v>142</v>
      </c>
      <c r="B38" s="182" t="s">
        <v>143</v>
      </c>
      <c r="C38" s="182" t="s">
        <v>61</v>
      </c>
      <c r="D38" s="182" t="s">
        <v>144</v>
      </c>
      <c r="E38" s="184" t="s">
        <v>101</v>
      </c>
      <c r="F38" s="183">
        <v>5892</v>
      </c>
      <c r="G38" s="189">
        <f>VLOOKUP(B38,'Orçamento Analítico'!$B$6:$I$2743,7,FALSE)</f>
        <v>14.05</v>
      </c>
      <c r="H38" s="189">
        <f t="shared" si="4"/>
        <v>17.292739999999998</v>
      </c>
      <c r="I38" s="189">
        <f t="shared" si="2"/>
        <v>101888.82</v>
      </c>
      <c r="J38" s="192">
        <f t="shared" si="1"/>
        <v>1.4319503368518423E-2</v>
      </c>
      <c r="L38" s="383"/>
      <c r="M38" s="383"/>
    </row>
    <row r="39" spans="1:13" ht="65.099999999999994" customHeight="1">
      <c r="A39" s="182" t="s">
        <v>145</v>
      </c>
      <c r="B39" s="182" t="s">
        <v>146</v>
      </c>
      <c r="C39" s="182" t="s">
        <v>61</v>
      </c>
      <c r="D39" s="182" t="s">
        <v>147</v>
      </c>
      <c r="E39" s="184" t="s">
        <v>101</v>
      </c>
      <c r="F39" s="183">
        <v>1994.9</v>
      </c>
      <c r="G39" s="189">
        <f>VLOOKUP(B39,'Orçamento Analítico'!$B$6:$I$2743,7,FALSE)</f>
        <v>14.050000000000002</v>
      </c>
      <c r="H39" s="189">
        <f t="shared" si="4"/>
        <v>17.292740000000002</v>
      </c>
      <c r="I39" s="189">
        <f t="shared" si="2"/>
        <v>34497.279999999999</v>
      </c>
      <c r="J39" s="192">
        <f t="shared" si="1"/>
        <v>4.8482641880112382E-3</v>
      </c>
      <c r="L39" s="383"/>
      <c r="M39" s="383"/>
    </row>
    <row r="40" spans="1:13" ht="65.099999999999994" customHeight="1">
      <c r="A40" s="182" t="s">
        <v>148</v>
      </c>
      <c r="B40" s="182" t="s">
        <v>149</v>
      </c>
      <c r="C40" s="182" t="s">
        <v>61</v>
      </c>
      <c r="D40" s="182" t="s">
        <v>150</v>
      </c>
      <c r="E40" s="184" t="s">
        <v>101</v>
      </c>
      <c r="F40" s="183">
        <v>522.6</v>
      </c>
      <c r="G40" s="189">
        <f>VLOOKUP(B40,'Orçamento Analítico'!$B$6:$I$2743,7,FALSE)</f>
        <v>14.05</v>
      </c>
      <c r="H40" s="189">
        <f t="shared" si="4"/>
        <v>17.292739999999998</v>
      </c>
      <c r="I40" s="189">
        <f t="shared" si="2"/>
        <v>9037.18</v>
      </c>
      <c r="J40" s="192">
        <f t="shared" si="1"/>
        <v>1.270089588356282E-3</v>
      </c>
      <c r="L40" s="383"/>
      <c r="M40" s="383"/>
    </row>
    <row r="41" spans="1:13" ht="65.099999999999994" customHeight="1">
      <c r="A41" s="194" t="s">
        <v>151</v>
      </c>
      <c r="B41" s="194" t="s">
        <v>152</v>
      </c>
      <c r="C41" s="194" t="s">
        <v>61</v>
      </c>
      <c r="D41" s="194" t="s">
        <v>153</v>
      </c>
      <c r="E41" s="184" t="s">
        <v>101</v>
      </c>
      <c r="F41" s="183">
        <v>15735.9</v>
      </c>
      <c r="G41" s="189">
        <f>VLOOKUP(B41,'Orçamento Analítico'!$B$6:$I$2743,7,FALSE)</f>
        <v>14.05</v>
      </c>
      <c r="H41" s="189">
        <f t="shared" si="4"/>
        <v>17.292739999999998</v>
      </c>
      <c r="I41" s="189">
        <f t="shared" si="2"/>
        <v>272116.82</v>
      </c>
      <c r="J41" s="192">
        <f t="shared" si="1"/>
        <v>3.8243427695212502E-2</v>
      </c>
      <c r="L41" s="383"/>
      <c r="M41" s="383"/>
    </row>
    <row r="42" spans="1:13" ht="65.099999999999994" customHeight="1">
      <c r="A42" s="182" t="s">
        <v>154</v>
      </c>
      <c r="B42" s="182" t="s">
        <v>155</v>
      </c>
      <c r="C42" s="182" t="s">
        <v>61</v>
      </c>
      <c r="D42" s="182" t="s">
        <v>156</v>
      </c>
      <c r="E42" s="184" t="s">
        <v>101</v>
      </c>
      <c r="F42" s="183">
        <v>6878.5</v>
      </c>
      <c r="G42" s="189">
        <f>VLOOKUP(B42,'Orçamento Analítico'!$B$6:$I$2743,7,FALSE)</f>
        <v>14.05</v>
      </c>
      <c r="H42" s="189">
        <f t="shared" si="4"/>
        <v>17.292739999999998</v>
      </c>
      <c r="I42" s="189">
        <f t="shared" si="2"/>
        <v>118948.11</v>
      </c>
      <c r="J42" s="192">
        <f t="shared" si="1"/>
        <v>1.671702412319526E-2</v>
      </c>
      <c r="L42" s="383"/>
      <c r="M42" s="383"/>
    </row>
    <row r="43" spans="1:13" ht="65.099999999999994" customHeight="1">
      <c r="A43" s="182" t="s">
        <v>157</v>
      </c>
      <c r="B43" s="182" t="s">
        <v>158</v>
      </c>
      <c r="C43" s="182" t="s">
        <v>61</v>
      </c>
      <c r="D43" s="182" t="s">
        <v>159</v>
      </c>
      <c r="E43" s="184" t="s">
        <v>101</v>
      </c>
      <c r="F43" s="183">
        <v>10058.799999999999</v>
      </c>
      <c r="G43" s="189">
        <f>VLOOKUP(B43,'Orçamento Analítico'!$B$6:$I$2743,7,FALSE)</f>
        <v>14.049999999999999</v>
      </c>
      <c r="H43" s="189">
        <f t="shared" si="4"/>
        <v>17.292739999999998</v>
      </c>
      <c r="I43" s="189">
        <f t="shared" si="2"/>
        <v>173944.21</v>
      </c>
      <c r="J43" s="192">
        <f t="shared" si="1"/>
        <v>2.4446202252899538E-2</v>
      </c>
      <c r="L43" s="383"/>
      <c r="M43" s="383"/>
    </row>
    <row r="44" spans="1:13" ht="65.099999999999994" customHeight="1">
      <c r="A44" s="182" t="s">
        <v>160</v>
      </c>
      <c r="B44" s="182" t="s">
        <v>161</v>
      </c>
      <c r="C44" s="182" t="s">
        <v>61</v>
      </c>
      <c r="D44" s="182" t="s">
        <v>162</v>
      </c>
      <c r="E44" s="184" t="s">
        <v>101</v>
      </c>
      <c r="F44" s="183">
        <v>4383</v>
      </c>
      <c r="G44" s="189">
        <f>VLOOKUP(B44,'Orçamento Analítico'!$B$6:$I$2743,7,FALSE)</f>
        <v>14.05</v>
      </c>
      <c r="H44" s="189">
        <f t="shared" si="4"/>
        <v>17.292739999999998</v>
      </c>
      <c r="I44" s="189">
        <f t="shared" si="2"/>
        <v>75794.070000000007</v>
      </c>
      <c r="J44" s="192">
        <f t="shared" si="1"/>
        <v>1.0652134755105822E-2</v>
      </c>
      <c r="L44" s="383"/>
      <c r="M44" s="383"/>
    </row>
    <row r="45" spans="1:13" ht="65.099999999999994" customHeight="1">
      <c r="A45" s="182" t="s">
        <v>163</v>
      </c>
      <c r="B45" s="182" t="s">
        <v>164</v>
      </c>
      <c r="C45" s="182" t="s">
        <v>61</v>
      </c>
      <c r="D45" s="182" t="s">
        <v>165</v>
      </c>
      <c r="E45" s="184" t="s">
        <v>101</v>
      </c>
      <c r="F45" s="183">
        <v>87.9</v>
      </c>
      <c r="G45" s="189">
        <f>VLOOKUP(B45,'Orçamento Analítico'!$B$6:$I$2743,7,FALSE)</f>
        <v>16.07</v>
      </c>
      <c r="H45" s="189">
        <f t="shared" si="4"/>
        <v>19.778955999999997</v>
      </c>
      <c r="I45" s="189">
        <f t="shared" si="2"/>
        <v>1738.57</v>
      </c>
      <c r="J45" s="192">
        <f t="shared" si="1"/>
        <v>2.4433945717896303E-4</v>
      </c>
      <c r="L45" s="383"/>
      <c r="M45" s="383"/>
    </row>
    <row r="46" spans="1:13" ht="65.099999999999994" customHeight="1">
      <c r="A46" s="182" t="s">
        <v>166</v>
      </c>
      <c r="B46" s="182" t="s">
        <v>167</v>
      </c>
      <c r="C46" s="182" t="s">
        <v>61</v>
      </c>
      <c r="D46" s="182" t="s">
        <v>168</v>
      </c>
      <c r="E46" s="184" t="s">
        <v>101</v>
      </c>
      <c r="F46" s="183">
        <v>5184</v>
      </c>
      <c r="G46" s="189">
        <f>VLOOKUP(B46,'Orçamento Analítico'!$B$6:$I$2743,7,FALSE)</f>
        <v>14.050000000000002</v>
      </c>
      <c r="H46" s="189">
        <f t="shared" si="4"/>
        <v>17.292740000000002</v>
      </c>
      <c r="I46" s="189">
        <f t="shared" si="2"/>
        <v>89645.56</v>
      </c>
      <c r="J46" s="192">
        <f t="shared" si="1"/>
        <v>1.2598829767512474E-2</v>
      </c>
      <c r="L46" s="383"/>
      <c r="M46" s="383"/>
    </row>
    <row r="47" spans="1:13" ht="65.099999999999994" customHeight="1">
      <c r="A47" s="182" t="s">
        <v>169</v>
      </c>
      <c r="B47" s="182" t="s">
        <v>170</v>
      </c>
      <c r="C47" s="182" t="s">
        <v>61</v>
      </c>
      <c r="D47" s="182" t="s">
        <v>171</v>
      </c>
      <c r="E47" s="184" t="s">
        <v>101</v>
      </c>
      <c r="F47" s="183">
        <v>1564</v>
      </c>
      <c r="G47" s="189">
        <f>VLOOKUP(B47,'Orçamento Analítico'!$B$6:$I$2743,7,FALSE)</f>
        <v>14.049999999999999</v>
      </c>
      <c r="H47" s="189">
        <f t="shared" si="4"/>
        <v>17.292739999999998</v>
      </c>
      <c r="I47" s="189">
        <f t="shared" si="2"/>
        <v>27045.84</v>
      </c>
      <c r="J47" s="192">
        <f t="shared" si="1"/>
        <v>3.8010352557268823E-3</v>
      </c>
      <c r="L47" s="383"/>
      <c r="M47" s="383"/>
    </row>
    <row r="48" spans="1:13" ht="65.099999999999994" customHeight="1">
      <c r="A48" s="182" t="s">
        <v>172</v>
      </c>
      <c r="B48" s="182" t="s">
        <v>173</v>
      </c>
      <c r="C48" s="182" t="s">
        <v>61</v>
      </c>
      <c r="D48" s="182" t="s">
        <v>174</v>
      </c>
      <c r="E48" s="184" t="s">
        <v>101</v>
      </c>
      <c r="F48" s="183">
        <v>96.5</v>
      </c>
      <c r="G48" s="189">
        <f>VLOOKUP(B48,'Orçamento Analítico'!$B$6:$I$2743,7,FALSE)</f>
        <v>12.180000000000001</v>
      </c>
      <c r="H48" s="189">
        <f t="shared" si="4"/>
        <v>14.991144</v>
      </c>
      <c r="I48" s="189">
        <f t="shared" si="2"/>
        <v>1446.64</v>
      </c>
      <c r="J48" s="192">
        <f t="shared" si="1"/>
        <v>2.0331147571473975E-4</v>
      </c>
      <c r="L48" s="383"/>
      <c r="M48" s="383"/>
    </row>
    <row r="49" spans="1:13" ht="65.099999999999994" customHeight="1">
      <c r="A49" s="182" t="s">
        <v>175</v>
      </c>
      <c r="B49" s="182" t="s">
        <v>176</v>
      </c>
      <c r="C49" s="182" t="s">
        <v>61</v>
      </c>
      <c r="D49" s="182" t="s">
        <v>177</v>
      </c>
      <c r="E49" s="184" t="s">
        <v>101</v>
      </c>
      <c r="F49" s="183">
        <v>466.7</v>
      </c>
      <c r="G49" s="189">
        <f>VLOOKUP(B49,'Orçamento Analítico'!$B$6:$I$2743,7,FALSE)</f>
        <v>13.81</v>
      </c>
      <c r="H49" s="189">
        <f t="shared" si="4"/>
        <v>16.997347999999999</v>
      </c>
      <c r="I49" s="189">
        <f t="shared" si="2"/>
        <v>7932.66</v>
      </c>
      <c r="J49" s="192">
        <f t="shared" si="1"/>
        <v>1.114859820648736E-3</v>
      </c>
      <c r="L49" s="383"/>
      <c r="M49" s="383"/>
    </row>
    <row r="50" spans="1:13" ht="65.099999999999994" customHeight="1">
      <c r="A50" s="182" t="s">
        <v>178</v>
      </c>
      <c r="B50" s="182" t="s">
        <v>179</v>
      </c>
      <c r="C50" s="182" t="s">
        <v>61</v>
      </c>
      <c r="D50" s="182" t="s">
        <v>180</v>
      </c>
      <c r="E50" s="184" t="s">
        <v>101</v>
      </c>
      <c r="F50" s="183">
        <v>725.1</v>
      </c>
      <c r="G50" s="189">
        <f>VLOOKUP(B50,'Orçamento Analítico'!$B$6:$I$2743,7,FALSE)</f>
        <v>12.370000000000001</v>
      </c>
      <c r="H50" s="189">
        <f t="shared" si="4"/>
        <v>15.224995999999999</v>
      </c>
      <c r="I50" s="189">
        <f t="shared" si="2"/>
        <v>11039.64</v>
      </c>
      <c r="J50" s="192">
        <f t="shared" si="1"/>
        <v>1.5515162720230807E-3</v>
      </c>
      <c r="L50" s="383"/>
      <c r="M50" s="383"/>
    </row>
    <row r="51" spans="1:13" ht="65.099999999999994" customHeight="1">
      <c r="A51" s="182" t="s">
        <v>181</v>
      </c>
      <c r="B51" s="182" t="s">
        <v>182</v>
      </c>
      <c r="C51" s="182" t="s">
        <v>61</v>
      </c>
      <c r="D51" s="182" t="s">
        <v>183</v>
      </c>
      <c r="E51" s="184" t="s">
        <v>101</v>
      </c>
      <c r="F51" s="183">
        <v>8462.7999999999993</v>
      </c>
      <c r="G51" s="189">
        <f>VLOOKUP(B51,'Orçamento Analítico'!$B$6:$I$2743,7,FALSE)</f>
        <v>12.05</v>
      </c>
      <c r="H51" s="189">
        <f t="shared" si="4"/>
        <v>14.83114</v>
      </c>
      <c r="I51" s="189">
        <f t="shared" si="2"/>
        <v>125512.97</v>
      </c>
      <c r="J51" s="192">
        <f t="shared" si="1"/>
        <v>1.7639652679339615E-2</v>
      </c>
      <c r="L51" s="383"/>
      <c r="M51" s="383"/>
    </row>
    <row r="52" spans="1:13" ht="51.95" customHeight="1">
      <c r="A52" s="194" t="s">
        <v>184</v>
      </c>
      <c r="B52" s="194" t="s">
        <v>185</v>
      </c>
      <c r="C52" s="237" t="s">
        <v>61</v>
      </c>
      <c r="D52" s="237" t="s">
        <v>186</v>
      </c>
      <c r="E52" s="184" t="s">
        <v>123</v>
      </c>
      <c r="F52" s="183">
        <v>2036.1</v>
      </c>
      <c r="G52" s="189">
        <f>VLOOKUP(B52,'Orçamento Analítico'!$B$6:$I$2743,7,FALSE)</f>
        <v>284.84000000000003</v>
      </c>
      <c r="H52" s="189">
        <f t="shared" si="4"/>
        <v>350.58107200000001</v>
      </c>
      <c r="I52" s="189">
        <f t="shared" si="2"/>
        <v>713818.12</v>
      </c>
      <c r="J52" s="192">
        <f t="shared" si="1"/>
        <v>0.10032033910933003</v>
      </c>
      <c r="L52" s="383"/>
      <c r="M52" s="383"/>
    </row>
    <row r="53" spans="1:13" ht="39" customHeight="1">
      <c r="A53" s="182" t="s">
        <v>187</v>
      </c>
      <c r="B53" s="378">
        <v>102074</v>
      </c>
      <c r="C53" s="182" t="s">
        <v>66</v>
      </c>
      <c r="D53" s="182" t="s">
        <v>189</v>
      </c>
      <c r="E53" s="184" t="s">
        <v>72</v>
      </c>
      <c r="F53" s="183">
        <v>1.4</v>
      </c>
      <c r="G53" s="189">
        <f>VLOOKUP(B53,'Orçamento Analítico'!$B$6:$I$2743,7,FALSE)</f>
        <v>5131.2800000000007</v>
      </c>
      <c r="H53" s="189">
        <f t="shared" si="4"/>
        <v>6315.5794240000005</v>
      </c>
      <c r="I53" s="189">
        <f t="shared" si="2"/>
        <v>8841.81</v>
      </c>
      <c r="J53" s="192">
        <f t="shared" si="1"/>
        <v>1.2426321953556815E-3</v>
      </c>
      <c r="L53" s="383"/>
      <c r="M53" s="383"/>
    </row>
    <row r="54" spans="1:13" ht="24" customHeight="1">
      <c r="A54" s="236" t="s">
        <v>21</v>
      </c>
      <c r="B54" s="236" t="s">
        <v>58</v>
      </c>
      <c r="C54" s="236"/>
      <c r="D54" s="236" t="s">
        <v>22</v>
      </c>
      <c r="E54" s="190"/>
      <c r="F54" s="181">
        <v>1</v>
      </c>
      <c r="G54" s="181" t="s">
        <v>58</v>
      </c>
      <c r="H54" s="188"/>
      <c r="I54" s="188">
        <f>SUM(I55:I61)</f>
        <v>555245.65</v>
      </c>
      <c r="J54" s="191">
        <f t="shared" si="1"/>
        <v>7.8034488529067289E-2</v>
      </c>
      <c r="L54" s="383"/>
      <c r="M54" s="383"/>
    </row>
    <row r="55" spans="1:13" ht="51.95" customHeight="1">
      <c r="A55" s="182" t="s">
        <v>190</v>
      </c>
      <c r="B55" s="378">
        <v>96358</v>
      </c>
      <c r="C55" s="182" t="s">
        <v>66</v>
      </c>
      <c r="D55" s="182" t="s">
        <v>192</v>
      </c>
      <c r="E55" s="184" t="s">
        <v>68</v>
      </c>
      <c r="F55" s="183">
        <v>454.85</v>
      </c>
      <c r="G55" s="189">
        <f>VLOOKUP(B55,'Orçamento Analítico'!$B$6:$I$2743,7,FALSE)</f>
        <v>101.27000000000001</v>
      </c>
      <c r="H55" s="189">
        <f t="shared" ref="H55:H61" si="5">G55*(1+$G$2)</f>
        <v>124.64311600000001</v>
      </c>
      <c r="I55" s="189">
        <f t="shared" si="2"/>
        <v>56693.919999999998</v>
      </c>
      <c r="J55" s="192">
        <f t="shared" si="1"/>
        <v>7.9677905624435923E-3</v>
      </c>
      <c r="L55" s="383"/>
      <c r="M55" s="383"/>
    </row>
    <row r="56" spans="1:13" ht="65.099999999999994" customHeight="1">
      <c r="A56" s="182" t="s">
        <v>193</v>
      </c>
      <c r="B56" s="378">
        <v>96359</v>
      </c>
      <c r="C56" s="182" t="s">
        <v>66</v>
      </c>
      <c r="D56" s="182" t="s">
        <v>195</v>
      </c>
      <c r="E56" s="184" t="s">
        <v>68</v>
      </c>
      <c r="F56" s="183">
        <v>986.86</v>
      </c>
      <c r="G56" s="189">
        <f>VLOOKUP(B56,'Orçamento Analítico'!$B$6:$I$2743,7,FALSE)</f>
        <v>114.39</v>
      </c>
      <c r="H56" s="189">
        <f t="shared" si="5"/>
        <v>140.791212</v>
      </c>
      <c r="I56" s="189">
        <f t="shared" si="2"/>
        <v>138941.21</v>
      </c>
      <c r="J56" s="192">
        <f t="shared" si="1"/>
        <v>1.952686393483628E-2</v>
      </c>
      <c r="L56" s="383"/>
      <c r="M56" s="383"/>
    </row>
    <row r="57" spans="1:13" ht="65.099999999999994" customHeight="1">
      <c r="A57" s="182" t="s">
        <v>196</v>
      </c>
      <c r="B57" s="182" t="s">
        <v>197</v>
      </c>
      <c r="C57" s="182" t="s">
        <v>61</v>
      </c>
      <c r="D57" s="182" t="s">
        <v>198</v>
      </c>
      <c r="E57" s="184" t="s">
        <v>123</v>
      </c>
      <c r="F57" s="183">
        <v>1303.1099999999999</v>
      </c>
      <c r="G57" s="189">
        <f>VLOOKUP(B57,'Orçamento Analítico'!$B$6:$I$2743,7,FALSE)</f>
        <v>185.92</v>
      </c>
      <c r="H57" s="189">
        <f t="shared" si="5"/>
        <v>228.83033599999996</v>
      </c>
      <c r="I57" s="189">
        <f t="shared" si="2"/>
        <v>298191.09000000003</v>
      </c>
      <c r="J57" s="192">
        <f t="shared" si="1"/>
        <v>4.1907918039655191E-2</v>
      </c>
      <c r="L57" s="383"/>
      <c r="M57" s="383"/>
    </row>
    <row r="58" spans="1:13" ht="26.1" customHeight="1">
      <c r="A58" s="194" t="s">
        <v>199</v>
      </c>
      <c r="B58" s="378">
        <v>96373</v>
      </c>
      <c r="C58" s="194" t="s">
        <v>66</v>
      </c>
      <c r="D58" s="194" t="s">
        <v>201</v>
      </c>
      <c r="E58" s="184" t="s">
        <v>202</v>
      </c>
      <c r="F58" s="183">
        <v>250</v>
      </c>
      <c r="G58" s="189">
        <f>VLOOKUP(B58,'Orçamento Analítico'!$B$6:$I$2743,7,FALSE)</f>
        <v>13.530000000000001</v>
      </c>
      <c r="H58" s="189">
        <f t="shared" si="5"/>
        <v>16.652723999999999</v>
      </c>
      <c r="I58" s="189">
        <f t="shared" si="2"/>
        <v>4163.18</v>
      </c>
      <c r="J58" s="192">
        <f t="shared" si="1"/>
        <v>5.850953032309976E-4</v>
      </c>
      <c r="L58" s="383"/>
      <c r="M58" s="383"/>
    </row>
    <row r="59" spans="1:13" ht="39" customHeight="1">
      <c r="A59" s="182" t="s">
        <v>203</v>
      </c>
      <c r="B59" s="378">
        <v>102253</v>
      </c>
      <c r="C59" s="182" t="s">
        <v>66</v>
      </c>
      <c r="D59" s="182" t="s">
        <v>205</v>
      </c>
      <c r="E59" s="184" t="s">
        <v>68</v>
      </c>
      <c r="F59" s="183">
        <v>35.28</v>
      </c>
      <c r="G59" s="189">
        <f>VLOOKUP(B59,'Orçamento Analítico'!$B$6:$I$2743,7,FALSE)</f>
        <v>1223.29</v>
      </c>
      <c r="H59" s="189">
        <f t="shared" si="5"/>
        <v>1505.6253319999998</v>
      </c>
      <c r="I59" s="189">
        <f t="shared" si="2"/>
        <v>53118.46</v>
      </c>
      <c r="J59" s="192">
        <f t="shared" si="1"/>
        <v>7.4652937083824417E-3</v>
      </c>
      <c r="L59" s="383"/>
      <c r="M59" s="383"/>
    </row>
    <row r="60" spans="1:13" ht="39" customHeight="1">
      <c r="A60" s="182" t="s">
        <v>206</v>
      </c>
      <c r="B60" s="378">
        <v>102255</v>
      </c>
      <c r="C60" s="182" t="s">
        <v>66</v>
      </c>
      <c r="D60" s="182" t="s">
        <v>208</v>
      </c>
      <c r="E60" s="184" t="s">
        <v>68</v>
      </c>
      <c r="F60" s="183">
        <v>2.08</v>
      </c>
      <c r="G60" s="189">
        <f>VLOOKUP(B60,'Orçamento Analítico'!$B$6:$I$2743,7,FALSE)</f>
        <v>1213.07</v>
      </c>
      <c r="H60" s="189">
        <f t="shared" si="5"/>
        <v>1493.0465559999998</v>
      </c>
      <c r="I60" s="189">
        <f t="shared" si="2"/>
        <v>3105.53</v>
      </c>
      <c r="J60" s="192">
        <f t="shared" si="1"/>
        <v>4.3645266768262717E-4</v>
      </c>
      <c r="L60" s="383"/>
      <c r="M60" s="383"/>
    </row>
    <row r="61" spans="1:13" ht="26.1" customHeight="1">
      <c r="A61" s="182" t="s">
        <v>209</v>
      </c>
      <c r="B61" s="378">
        <v>99857</v>
      </c>
      <c r="C61" s="182" t="s">
        <v>66</v>
      </c>
      <c r="D61" s="182" t="s">
        <v>211</v>
      </c>
      <c r="E61" s="184" t="s">
        <v>202</v>
      </c>
      <c r="F61" s="183">
        <v>13.3</v>
      </c>
      <c r="G61" s="189">
        <f>VLOOKUP(B61,'Orçamento Analítico'!$B$6:$I$2743,7,FALSE)</f>
        <v>63.06</v>
      </c>
      <c r="H61" s="189">
        <f t="shared" si="5"/>
        <v>77.614247999999989</v>
      </c>
      <c r="I61" s="189">
        <f t="shared" si="2"/>
        <v>1032.26</v>
      </c>
      <c r="J61" s="192">
        <f t="shared" si="1"/>
        <v>1.4507431283615637E-4</v>
      </c>
      <c r="L61" s="383"/>
      <c r="M61" s="383"/>
    </row>
    <row r="62" spans="1:13" ht="24" customHeight="1">
      <c r="A62" s="236" t="s">
        <v>23</v>
      </c>
      <c r="B62" s="236" t="s">
        <v>58</v>
      </c>
      <c r="C62" s="236"/>
      <c r="D62" s="236" t="s">
        <v>24</v>
      </c>
      <c r="E62" s="190"/>
      <c r="F62" s="181">
        <v>1</v>
      </c>
      <c r="G62" s="181"/>
      <c r="H62" s="188"/>
      <c r="I62" s="188">
        <f>SUM(I63:I67)</f>
        <v>289143.44</v>
      </c>
      <c r="J62" s="191">
        <f t="shared" si="1"/>
        <v>4.0636356992504223E-2</v>
      </c>
      <c r="L62" s="383"/>
      <c r="M62" s="383"/>
    </row>
    <row r="63" spans="1:13" ht="26.1" customHeight="1">
      <c r="A63" s="194" t="s">
        <v>212</v>
      </c>
      <c r="B63" s="378">
        <v>98555</v>
      </c>
      <c r="C63" s="194" t="s">
        <v>66</v>
      </c>
      <c r="D63" s="194" t="s">
        <v>214</v>
      </c>
      <c r="E63" s="184" t="s">
        <v>68</v>
      </c>
      <c r="F63" s="183">
        <v>99.88</v>
      </c>
      <c r="G63" s="189">
        <f>VLOOKUP(B63,'Orçamento Analítico'!$B$6:$I$2743,7,FALSE)</f>
        <v>32.5</v>
      </c>
      <c r="H63" s="189">
        <f t="shared" ref="H63:H67" si="6">G63*(1+$G$2)</f>
        <v>40.000999999999998</v>
      </c>
      <c r="I63" s="189">
        <f t="shared" si="2"/>
        <v>3995.29</v>
      </c>
      <c r="J63" s="192">
        <f t="shared" si="1"/>
        <v>5.6149996253963851E-4</v>
      </c>
      <c r="L63" s="383"/>
      <c r="M63" s="383"/>
    </row>
    <row r="64" spans="1:13" ht="39" customHeight="1">
      <c r="A64" s="182" t="s">
        <v>215</v>
      </c>
      <c r="B64" s="378">
        <v>98558</v>
      </c>
      <c r="C64" s="182" t="s">
        <v>66</v>
      </c>
      <c r="D64" s="182" t="s">
        <v>217</v>
      </c>
      <c r="E64" s="184" t="s">
        <v>63</v>
      </c>
      <c r="F64" s="183">
        <v>4</v>
      </c>
      <c r="G64" s="189">
        <f>VLOOKUP(B64,'Orçamento Analítico'!$B$6:$I$2743,7,FALSE)</f>
        <v>10.47</v>
      </c>
      <c r="H64" s="189">
        <f t="shared" si="6"/>
        <v>12.886476</v>
      </c>
      <c r="I64" s="189">
        <f t="shared" si="2"/>
        <v>51.54</v>
      </c>
      <c r="J64" s="192">
        <f t="shared" si="1"/>
        <v>7.2434561869834149E-6</v>
      </c>
      <c r="L64" s="383"/>
      <c r="M64" s="383"/>
    </row>
    <row r="65" spans="1:13" ht="26.1" customHeight="1">
      <c r="A65" s="182" t="s">
        <v>218</v>
      </c>
      <c r="B65" s="378">
        <v>98559</v>
      </c>
      <c r="C65" s="182" t="s">
        <v>66</v>
      </c>
      <c r="D65" s="182" t="s">
        <v>220</v>
      </c>
      <c r="E65" s="184" t="s">
        <v>202</v>
      </c>
      <c r="F65" s="183">
        <v>1663.5</v>
      </c>
      <c r="G65" s="189">
        <f>VLOOKUP(B65,'Orçamento Analítico'!$B$6:$I$2743,7,FALSE)</f>
        <v>5.74</v>
      </c>
      <c r="H65" s="189">
        <f t="shared" si="6"/>
        <v>7.0647919999999997</v>
      </c>
      <c r="I65" s="189">
        <f t="shared" si="2"/>
        <v>11752.28</v>
      </c>
      <c r="J65" s="192">
        <f t="shared" si="1"/>
        <v>1.6516710375855928E-3</v>
      </c>
      <c r="L65" s="383"/>
      <c r="M65" s="383"/>
    </row>
    <row r="66" spans="1:13" ht="39" customHeight="1">
      <c r="A66" s="182" t="s">
        <v>221</v>
      </c>
      <c r="B66" s="378">
        <v>98546</v>
      </c>
      <c r="C66" s="182" t="s">
        <v>66</v>
      </c>
      <c r="D66" s="182" t="s">
        <v>223</v>
      </c>
      <c r="E66" s="184" t="s">
        <v>68</v>
      </c>
      <c r="F66" s="183">
        <v>1046</v>
      </c>
      <c r="G66" s="189">
        <f>VLOOKUP(B66,'Orçamento Analítico'!$B$6:$I$2743,7,FALSE)</f>
        <v>149.35999999999999</v>
      </c>
      <c r="H66" s="189">
        <f t="shared" si="6"/>
        <v>183.83228799999998</v>
      </c>
      <c r="I66" s="189">
        <f t="shared" si="2"/>
        <v>192288.57</v>
      </c>
      <c r="J66" s="192">
        <f t="shared" si="1"/>
        <v>2.7024327358414698E-2</v>
      </c>
      <c r="L66" s="383"/>
      <c r="M66" s="383"/>
    </row>
    <row r="67" spans="1:13" ht="39" customHeight="1">
      <c r="A67" s="182" t="s">
        <v>224</v>
      </c>
      <c r="B67" s="378">
        <v>98565</v>
      </c>
      <c r="C67" s="182" t="s">
        <v>66</v>
      </c>
      <c r="D67" s="182" t="s">
        <v>226</v>
      </c>
      <c r="E67" s="184" t="s">
        <v>68</v>
      </c>
      <c r="F67" s="183">
        <v>1046</v>
      </c>
      <c r="G67" s="189">
        <f>VLOOKUP(B67,'Orçamento Analítico'!$B$6:$I$2743,7,FALSE)</f>
        <v>62.959999999999994</v>
      </c>
      <c r="H67" s="189">
        <f t="shared" si="6"/>
        <v>77.491167999999988</v>
      </c>
      <c r="I67" s="189">
        <f t="shared" si="2"/>
        <v>81055.759999999995</v>
      </c>
      <c r="J67" s="192">
        <f t="shared" si="1"/>
        <v>1.1391615177777313E-2</v>
      </c>
      <c r="L67" s="383"/>
      <c r="M67" s="383"/>
    </row>
    <row r="68" spans="1:13" ht="24" customHeight="1">
      <c r="A68" s="236" t="s">
        <v>25</v>
      </c>
      <c r="B68" s="236" t="s">
        <v>58</v>
      </c>
      <c r="C68" s="236"/>
      <c r="D68" s="236" t="s">
        <v>26</v>
      </c>
      <c r="E68" s="190"/>
      <c r="F68" s="181">
        <v>1</v>
      </c>
      <c r="G68" s="181"/>
      <c r="H68" s="188"/>
      <c r="I68" s="188">
        <f>SUM(I69:I70)</f>
        <v>30850.399999999998</v>
      </c>
      <c r="J68" s="191">
        <f t="shared" si="1"/>
        <v>4.3357299330794167E-3</v>
      </c>
      <c r="L68" s="383"/>
      <c r="M68" s="383"/>
    </row>
    <row r="69" spans="1:13" ht="39" customHeight="1">
      <c r="A69" s="194" t="s">
        <v>227</v>
      </c>
      <c r="B69" s="378">
        <v>101965</v>
      </c>
      <c r="C69" s="194" t="s">
        <v>66</v>
      </c>
      <c r="D69" s="194" t="s">
        <v>229</v>
      </c>
      <c r="E69" s="184" t="s">
        <v>202</v>
      </c>
      <c r="F69" s="183">
        <v>115.25</v>
      </c>
      <c r="G69" s="189">
        <f>VLOOKUP(B69,'Orçamento Analítico'!$B$6:$I$2743,7,FALSE)</f>
        <v>166.70999999999998</v>
      </c>
      <c r="H69" s="189">
        <f t="shared" ref="H69:H70" si="7">G69*(1+$G$2)</f>
        <v>205.18666799999997</v>
      </c>
      <c r="I69" s="189">
        <f t="shared" si="2"/>
        <v>23647.759999999998</v>
      </c>
      <c r="J69" s="192">
        <f t="shared" si="1"/>
        <v>3.3234674714842627E-3</v>
      </c>
      <c r="L69" s="383"/>
      <c r="M69" s="383"/>
    </row>
    <row r="70" spans="1:13" ht="26.1" customHeight="1">
      <c r="A70" s="182" t="s">
        <v>230</v>
      </c>
      <c r="B70" s="378">
        <v>101979</v>
      </c>
      <c r="C70" s="182" t="s">
        <v>66</v>
      </c>
      <c r="D70" s="182" t="s">
        <v>232</v>
      </c>
      <c r="E70" s="184" t="s">
        <v>202</v>
      </c>
      <c r="F70" s="183">
        <v>140</v>
      </c>
      <c r="G70" s="189">
        <f>VLOOKUP(B70,'Orçamento Analítico'!$B$6:$I$2743,7,FALSE)</f>
        <v>41.8</v>
      </c>
      <c r="H70" s="189">
        <f t="shared" si="7"/>
        <v>51.447439999999993</v>
      </c>
      <c r="I70" s="189">
        <f t="shared" si="2"/>
        <v>7202.64</v>
      </c>
      <c r="J70" s="192">
        <f t="shared" si="1"/>
        <v>1.0122624615951537E-3</v>
      </c>
      <c r="L70" s="383"/>
      <c r="M70" s="383"/>
    </row>
    <row r="71" spans="1:13" ht="24" customHeight="1">
      <c r="A71" s="236" t="s">
        <v>27</v>
      </c>
      <c r="B71" s="236" t="s">
        <v>58</v>
      </c>
      <c r="C71" s="236"/>
      <c r="D71" s="236" t="s">
        <v>28</v>
      </c>
      <c r="E71" s="190"/>
      <c r="F71" s="181">
        <v>1</v>
      </c>
      <c r="G71" s="181"/>
      <c r="H71" s="188"/>
      <c r="I71" s="188">
        <f>SUM(I72:I75)</f>
        <v>59469.93</v>
      </c>
      <c r="J71" s="191">
        <f t="shared" si="1"/>
        <v>8.3579323321298134E-3</v>
      </c>
      <c r="L71" s="383"/>
      <c r="M71" s="383"/>
    </row>
    <row r="72" spans="1:13" ht="51.95" customHeight="1">
      <c r="A72" s="194" t="s">
        <v>233</v>
      </c>
      <c r="B72" s="378">
        <v>87894</v>
      </c>
      <c r="C72" s="194" t="s">
        <v>66</v>
      </c>
      <c r="D72" s="194" t="s">
        <v>235</v>
      </c>
      <c r="E72" s="184" t="s">
        <v>68</v>
      </c>
      <c r="F72" s="183">
        <v>150</v>
      </c>
      <c r="G72" s="189">
        <f>VLOOKUP(B72,'Orçamento Analítico'!$B$6:$I$2743,7,FALSE)</f>
        <v>7.49</v>
      </c>
      <c r="H72" s="189">
        <f t="shared" ref="H72:H75" si="8">G72*(1+$G$2)</f>
        <v>9.218691999999999</v>
      </c>
      <c r="I72" s="189">
        <f t="shared" si="2"/>
        <v>1382.8</v>
      </c>
      <c r="J72" s="192">
        <f t="shared" si="1"/>
        <v>1.9433937166008275E-4</v>
      </c>
      <c r="L72" s="383"/>
      <c r="M72" s="383"/>
    </row>
    <row r="73" spans="1:13" ht="51.95" customHeight="1">
      <c r="A73" s="182" t="s">
        <v>236</v>
      </c>
      <c r="B73" s="378">
        <v>87792</v>
      </c>
      <c r="C73" s="182" t="s">
        <v>66</v>
      </c>
      <c r="D73" s="182" t="s">
        <v>238</v>
      </c>
      <c r="E73" s="184" t="s">
        <v>68</v>
      </c>
      <c r="F73" s="183">
        <v>75</v>
      </c>
      <c r="G73" s="189">
        <f>VLOOKUP(B73,'Orçamento Analítico'!$B$6:$I$2743,7,FALSE)</f>
        <v>43.39</v>
      </c>
      <c r="H73" s="189">
        <f t="shared" si="8"/>
        <v>53.404411999999994</v>
      </c>
      <c r="I73" s="189">
        <f t="shared" si="2"/>
        <v>4005.33</v>
      </c>
      <c r="J73" s="192">
        <f t="shared" si="1"/>
        <v>5.629109889291866E-4</v>
      </c>
      <c r="L73" s="383"/>
      <c r="M73" s="383"/>
    </row>
    <row r="74" spans="1:13" ht="39" customHeight="1">
      <c r="A74" s="182" t="s">
        <v>239</v>
      </c>
      <c r="B74" s="378">
        <v>87265</v>
      </c>
      <c r="C74" s="182" t="s">
        <v>66</v>
      </c>
      <c r="D74" s="182" t="s">
        <v>241</v>
      </c>
      <c r="E74" s="184" t="s">
        <v>68</v>
      </c>
      <c r="F74" s="183">
        <v>337.42</v>
      </c>
      <c r="G74" s="189">
        <f>VLOOKUP(B74,'Orçamento Analítico'!$B$6:$I$2743,7,FALSE)</f>
        <v>73.12</v>
      </c>
      <c r="H74" s="189">
        <f t="shared" si="8"/>
        <v>89.996095999999994</v>
      </c>
      <c r="I74" s="189">
        <f t="shared" si="2"/>
        <v>30366.48</v>
      </c>
      <c r="J74" s="192">
        <f t="shared" ref="J74:J137" si="9">I74/$H$420</f>
        <v>4.2677195854270104E-3</v>
      </c>
      <c r="L74" s="383"/>
      <c r="M74" s="383"/>
    </row>
    <row r="75" spans="1:13" ht="26.1" customHeight="1">
      <c r="A75" s="182" t="s">
        <v>242</v>
      </c>
      <c r="B75" s="378">
        <v>88650</v>
      </c>
      <c r="C75" s="182" t="s">
        <v>66</v>
      </c>
      <c r="D75" s="182" t="s">
        <v>244</v>
      </c>
      <c r="E75" s="184" t="s">
        <v>202</v>
      </c>
      <c r="F75" s="183">
        <v>1300.1500000000001</v>
      </c>
      <c r="G75" s="189">
        <f>VLOOKUP(B75,'Orçamento Analítico'!$B$6:$I$2743,7,FALSE)</f>
        <v>14.82</v>
      </c>
      <c r="H75" s="189">
        <f t="shared" si="8"/>
        <v>18.240455999999998</v>
      </c>
      <c r="I75" s="189">
        <f t="shared" ref="I75:I138" si="10">TRUNC(H75*F75,2)</f>
        <v>23715.32</v>
      </c>
      <c r="J75" s="192">
        <f t="shared" si="9"/>
        <v>3.3329623861135336E-3</v>
      </c>
      <c r="L75" s="383"/>
      <c r="M75" s="383"/>
    </row>
    <row r="76" spans="1:13" ht="24" customHeight="1">
      <c r="A76" s="236" t="s">
        <v>29</v>
      </c>
      <c r="B76" s="236" t="s">
        <v>58</v>
      </c>
      <c r="C76" s="236"/>
      <c r="D76" s="236" t="s">
        <v>30</v>
      </c>
      <c r="E76" s="190"/>
      <c r="F76" s="181">
        <v>1</v>
      </c>
      <c r="G76" s="181"/>
      <c r="H76" s="188">
        <v>570391.18000000005</v>
      </c>
      <c r="I76" s="188">
        <f>SUM(I77:I82)</f>
        <v>610152.66</v>
      </c>
      <c r="J76" s="191">
        <f t="shared" si="9"/>
        <v>8.575114590767148E-2</v>
      </c>
      <c r="L76" s="383"/>
      <c r="M76" s="383"/>
    </row>
    <row r="77" spans="1:13" ht="51.95" customHeight="1">
      <c r="A77" s="182" t="s">
        <v>245</v>
      </c>
      <c r="B77" s="378">
        <v>87630</v>
      </c>
      <c r="C77" s="182" t="s">
        <v>66</v>
      </c>
      <c r="D77" s="182" t="s">
        <v>247</v>
      </c>
      <c r="E77" s="184" t="s">
        <v>68</v>
      </c>
      <c r="F77" s="183">
        <v>1916.83</v>
      </c>
      <c r="G77" s="189">
        <f>VLOOKUP(B77,'Orçamento Analítico'!$B$6:$I$2743,7,FALSE)</f>
        <v>49.69</v>
      </c>
      <c r="H77" s="189">
        <f t="shared" ref="H77:H82" si="11">G77*(1+$G$2)</f>
        <v>61.15845199999999</v>
      </c>
      <c r="I77" s="189">
        <f t="shared" si="10"/>
        <v>117230.35</v>
      </c>
      <c r="J77" s="192">
        <f t="shared" si="9"/>
        <v>1.6475609313343638E-2</v>
      </c>
      <c r="L77" s="383"/>
      <c r="M77" s="383"/>
    </row>
    <row r="78" spans="1:13" ht="39" customHeight="1">
      <c r="A78" s="182" t="s">
        <v>248</v>
      </c>
      <c r="B78" s="378">
        <v>87263</v>
      </c>
      <c r="C78" s="182" t="s">
        <v>66</v>
      </c>
      <c r="D78" s="182" t="s">
        <v>250</v>
      </c>
      <c r="E78" s="184" t="s">
        <v>68</v>
      </c>
      <c r="F78" s="183">
        <v>1739.96</v>
      </c>
      <c r="G78" s="189">
        <f>VLOOKUP(B78,'Orçamento Analítico'!$B$6:$I$2743,7,FALSE)</f>
        <v>146.94</v>
      </c>
      <c r="H78" s="189">
        <f t="shared" si="11"/>
        <v>180.85375199999999</v>
      </c>
      <c r="I78" s="189">
        <f t="shared" si="10"/>
        <v>314678.28999999998</v>
      </c>
      <c r="J78" s="192">
        <f t="shared" si="9"/>
        <v>4.4225036992818413E-2</v>
      </c>
      <c r="L78" s="383"/>
      <c r="M78" s="383"/>
    </row>
    <row r="79" spans="1:13" ht="26.1" customHeight="1">
      <c r="A79" s="182" t="s">
        <v>251</v>
      </c>
      <c r="B79" s="378">
        <v>98689</v>
      </c>
      <c r="C79" s="182" t="s">
        <v>66</v>
      </c>
      <c r="D79" s="182" t="s">
        <v>253</v>
      </c>
      <c r="E79" s="184" t="s">
        <v>202</v>
      </c>
      <c r="F79" s="183">
        <v>57.1</v>
      </c>
      <c r="G79" s="189">
        <f>VLOOKUP(B79,'Orçamento Analítico'!$B$6:$I$2743,7,FALSE)</f>
        <v>165.23</v>
      </c>
      <c r="H79" s="189">
        <f t="shared" si="11"/>
        <v>203.36508399999997</v>
      </c>
      <c r="I79" s="189">
        <f t="shared" si="10"/>
        <v>11612.14</v>
      </c>
      <c r="J79" s="192">
        <f t="shared" si="9"/>
        <v>1.6319756951322776E-3</v>
      </c>
      <c r="L79" s="383"/>
      <c r="M79" s="383"/>
    </row>
    <row r="80" spans="1:13" ht="26.1" customHeight="1">
      <c r="A80" s="237" t="s">
        <v>254</v>
      </c>
      <c r="B80" s="378">
        <v>10709</v>
      </c>
      <c r="C80" s="237" t="s">
        <v>66</v>
      </c>
      <c r="D80" s="237" t="s">
        <v>256</v>
      </c>
      <c r="E80" s="184" t="s">
        <v>123</v>
      </c>
      <c r="F80" s="183">
        <v>180.2</v>
      </c>
      <c r="G80" s="189">
        <f>VLOOKUP(B80,'Orçamento Analítico'!$B$6:$I$2743,7,FALSE)</f>
        <v>230.97</v>
      </c>
      <c r="H80" s="189">
        <f t="shared" si="11"/>
        <v>284.27787599999999</v>
      </c>
      <c r="I80" s="189">
        <f t="shared" si="10"/>
        <v>51226.87</v>
      </c>
      <c r="J80" s="192">
        <f t="shared" si="9"/>
        <v>7.1994487474058028E-3</v>
      </c>
      <c r="L80" s="383"/>
      <c r="M80" s="383"/>
    </row>
    <row r="81" spans="1:13" ht="39" customHeight="1">
      <c r="A81" s="194" t="s">
        <v>257</v>
      </c>
      <c r="B81" s="378">
        <v>94990</v>
      </c>
      <c r="C81" s="194" t="s">
        <v>66</v>
      </c>
      <c r="D81" s="194" t="s">
        <v>259</v>
      </c>
      <c r="E81" s="184" t="s">
        <v>72</v>
      </c>
      <c r="F81" s="183">
        <v>51.52</v>
      </c>
      <c r="G81" s="189">
        <f>VLOOKUP(B81,'Orçamento Analítico'!$B$6:$I$2743,7,FALSE)</f>
        <v>1094.19</v>
      </c>
      <c r="H81" s="189">
        <f t="shared" si="11"/>
        <v>1346.7290519999999</v>
      </c>
      <c r="I81" s="189">
        <f t="shared" si="10"/>
        <v>69383.48</v>
      </c>
      <c r="J81" s="192">
        <f t="shared" si="9"/>
        <v>9.7511873783554508E-3</v>
      </c>
      <c r="L81" s="383"/>
      <c r="M81" s="383"/>
    </row>
    <row r="82" spans="1:13" ht="26.1" customHeight="1">
      <c r="A82" s="182" t="s">
        <v>260</v>
      </c>
      <c r="B82" s="378">
        <v>101094</v>
      </c>
      <c r="C82" s="182" t="s">
        <v>66</v>
      </c>
      <c r="D82" s="182" t="s">
        <v>262</v>
      </c>
      <c r="E82" s="184" t="s">
        <v>202</v>
      </c>
      <c r="F82" s="183">
        <v>194</v>
      </c>
      <c r="G82" s="189">
        <f>VLOOKUP(B82,'Orçamento Analítico'!$B$6:$I$2743,7,FALSE)</f>
        <v>192.74</v>
      </c>
      <c r="H82" s="189">
        <f t="shared" si="11"/>
        <v>237.22439199999999</v>
      </c>
      <c r="I82" s="189">
        <f t="shared" si="10"/>
        <v>46021.53</v>
      </c>
      <c r="J82" s="192">
        <f t="shared" si="9"/>
        <v>6.4678877806158873E-3</v>
      </c>
      <c r="L82" s="383"/>
      <c r="M82" s="383"/>
    </row>
    <row r="83" spans="1:13" ht="24" customHeight="1">
      <c r="A83" s="236" t="s">
        <v>31</v>
      </c>
      <c r="B83" s="236" t="s">
        <v>58</v>
      </c>
      <c r="C83" s="236"/>
      <c r="D83" s="236" t="s">
        <v>32</v>
      </c>
      <c r="E83" s="190"/>
      <c r="F83" s="181">
        <v>1</v>
      </c>
      <c r="G83" s="181"/>
      <c r="H83" s="188"/>
      <c r="I83" s="188">
        <f>I84+I130+I160</f>
        <v>212813.86</v>
      </c>
      <c r="J83" s="191">
        <f t="shared" si="9"/>
        <v>2.9908961406535161E-2</v>
      </c>
      <c r="L83" s="383"/>
      <c r="M83" s="383"/>
    </row>
    <row r="84" spans="1:13" ht="24" customHeight="1">
      <c r="A84" s="236" t="s">
        <v>263</v>
      </c>
      <c r="B84" s="236" t="s">
        <v>58</v>
      </c>
      <c r="C84" s="236"/>
      <c r="D84" s="236" t="s">
        <v>264</v>
      </c>
      <c r="E84" s="190"/>
      <c r="F84" s="181">
        <v>1</v>
      </c>
      <c r="G84" s="181"/>
      <c r="H84" s="188"/>
      <c r="I84" s="188">
        <f>SUM(I85:I129)</f>
        <v>19952.349999999999</v>
      </c>
      <c r="J84" s="191">
        <f t="shared" si="9"/>
        <v>2.8041127872013684E-3</v>
      </c>
      <c r="L84" s="383"/>
      <c r="M84" s="383"/>
    </row>
    <row r="85" spans="1:13" ht="26.1" customHeight="1">
      <c r="A85" s="194" t="s">
        <v>265</v>
      </c>
      <c r="B85" s="378">
        <v>103036</v>
      </c>
      <c r="C85" s="194" t="s">
        <v>66</v>
      </c>
      <c r="D85" s="194" t="s">
        <v>267</v>
      </c>
      <c r="E85" s="184" t="s">
        <v>63</v>
      </c>
      <c r="F85" s="183">
        <v>1</v>
      </c>
      <c r="G85" s="189">
        <f>VLOOKUP(B85,'Orçamento Analítico'!$B$6:$I$2743,7,FALSE)</f>
        <v>23.79</v>
      </c>
      <c r="H85" s="189">
        <f t="shared" ref="H85:H129" si="12">G85*(1+$G$2)</f>
        <v>29.280731999999997</v>
      </c>
      <c r="I85" s="189">
        <f t="shared" si="10"/>
        <v>29.28</v>
      </c>
      <c r="J85" s="192">
        <f t="shared" si="9"/>
        <v>4.1150251679253859E-6</v>
      </c>
      <c r="L85" s="383"/>
      <c r="M85" s="383"/>
    </row>
    <row r="86" spans="1:13" ht="39" customHeight="1">
      <c r="A86" s="182" t="s">
        <v>268</v>
      </c>
      <c r="B86" s="378">
        <v>89987</v>
      </c>
      <c r="C86" s="182" t="s">
        <v>66</v>
      </c>
      <c r="D86" s="182" t="s">
        <v>270</v>
      </c>
      <c r="E86" s="184" t="s">
        <v>63</v>
      </c>
      <c r="F86" s="183">
        <v>15</v>
      </c>
      <c r="G86" s="189">
        <f>VLOOKUP(B86,'Orçamento Analítico'!$B$6:$I$2743,7,FALSE)</f>
        <v>100.21000000000001</v>
      </c>
      <c r="H86" s="189">
        <f t="shared" si="12"/>
        <v>123.33846800000001</v>
      </c>
      <c r="I86" s="189">
        <f t="shared" si="10"/>
        <v>1850.07</v>
      </c>
      <c r="J86" s="192">
        <f t="shared" si="9"/>
        <v>2.6000972036966248E-4</v>
      </c>
      <c r="L86" s="383"/>
      <c r="M86" s="383"/>
    </row>
    <row r="87" spans="1:13" ht="39" customHeight="1">
      <c r="A87" s="182" t="s">
        <v>271</v>
      </c>
      <c r="B87" s="378">
        <v>89985</v>
      </c>
      <c r="C87" s="182" t="s">
        <v>66</v>
      </c>
      <c r="D87" s="182" t="s">
        <v>273</v>
      </c>
      <c r="E87" s="184" t="s">
        <v>63</v>
      </c>
      <c r="F87" s="183">
        <v>8</v>
      </c>
      <c r="G87" s="189">
        <f>VLOOKUP(B87,'Orçamento Analítico'!$B$6:$I$2743,7,FALSE)</f>
        <v>95.15</v>
      </c>
      <c r="H87" s="189">
        <f t="shared" si="12"/>
        <v>117.11062</v>
      </c>
      <c r="I87" s="189">
        <f t="shared" si="10"/>
        <v>936.88</v>
      </c>
      <c r="J87" s="192">
        <f t="shared" si="9"/>
        <v>1.3166956213544863E-4</v>
      </c>
      <c r="L87" s="383"/>
      <c r="M87" s="383"/>
    </row>
    <row r="88" spans="1:13" ht="26.1" customHeight="1">
      <c r="A88" s="182" t="s">
        <v>274</v>
      </c>
      <c r="B88" s="378">
        <v>103041</v>
      </c>
      <c r="C88" s="182" t="s">
        <v>66</v>
      </c>
      <c r="D88" s="182" t="s">
        <v>276</v>
      </c>
      <c r="E88" s="184" t="s">
        <v>63</v>
      </c>
      <c r="F88" s="183">
        <v>1</v>
      </c>
      <c r="G88" s="189">
        <f>VLOOKUP(B88,'Orçamento Analítico'!$B$6:$I$2743,7,FALSE)</f>
        <v>19.880000000000003</v>
      </c>
      <c r="H88" s="189">
        <f t="shared" si="12"/>
        <v>24.468304</v>
      </c>
      <c r="I88" s="189">
        <f t="shared" si="10"/>
        <v>24.46</v>
      </c>
      <c r="J88" s="192">
        <f t="shared" si="9"/>
        <v>3.4376200685606196E-6</v>
      </c>
      <c r="L88" s="383"/>
      <c r="M88" s="383"/>
    </row>
    <row r="89" spans="1:13" ht="39" customHeight="1">
      <c r="A89" s="182" t="s">
        <v>277</v>
      </c>
      <c r="B89" s="378">
        <v>89986</v>
      </c>
      <c r="C89" s="182" t="s">
        <v>66</v>
      </c>
      <c r="D89" s="182" t="s">
        <v>279</v>
      </c>
      <c r="E89" s="184" t="s">
        <v>63</v>
      </c>
      <c r="F89" s="183">
        <v>15</v>
      </c>
      <c r="G89" s="189">
        <f>VLOOKUP(B89,'Orçamento Analítico'!$B$6:$I$2743,7,FALSE)</f>
        <v>88.15</v>
      </c>
      <c r="H89" s="189">
        <f t="shared" si="12"/>
        <v>108.49502</v>
      </c>
      <c r="I89" s="189">
        <f t="shared" si="10"/>
        <v>1627.42</v>
      </c>
      <c r="J89" s="192">
        <f t="shared" si="9"/>
        <v>2.2871838315522989E-4</v>
      </c>
      <c r="L89" s="383"/>
      <c r="M89" s="383"/>
    </row>
    <row r="90" spans="1:13" ht="39" customHeight="1">
      <c r="A90" s="182" t="s">
        <v>280</v>
      </c>
      <c r="B90" s="378">
        <v>94793</v>
      </c>
      <c r="C90" s="182" t="s">
        <v>66</v>
      </c>
      <c r="D90" s="182" t="s">
        <v>282</v>
      </c>
      <c r="E90" s="184" t="s">
        <v>63</v>
      </c>
      <c r="F90" s="183">
        <v>2</v>
      </c>
      <c r="G90" s="189">
        <f>VLOOKUP(B90,'Orçamento Analítico'!$B$6:$I$2743,7,FALSE)</f>
        <v>167.37</v>
      </c>
      <c r="H90" s="189">
        <f t="shared" si="12"/>
        <v>205.99899599999998</v>
      </c>
      <c r="I90" s="189">
        <f t="shared" si="10"/>
        <v>411.99</v>
      </c>
      <c r="J90" s="192">
        <f t="shared" si="9"/>
        <v>5.7901271138441933E-5</v>
      </c>
      <c r="L90" s="383"/>
      <c r="M90" s="383"/>
    </row>
    <row r="91" spans="1:13" ht="26.1" customHeight="1">
      <c r="A91" s="182" t="s">
        <v>283</v>
      </c>
      <c r="B91" s="378">
        <v>86886</v>
      </c>
      <c r="C91" s="182" t="s">
        <v>66</v>
      </c>
      <c r="D91" s="182" t="s">
        <v>285</v>
      </c>
      <c r="E91" s="184" t="s">
        <v>63</v>
      </c>
      <c r="F91" s="183">
        <v>16</v>
      </c>
      <c r="G91" s="189">
        <f>VLOOKUP(B91,'Orçamento Analítico'!$B$6:$I$2743,7,FALSE)</f>
        <v>59.29</v>
      </c>
      <c r="H91" s="189">
        <f t="shared" si="12"/>
        <v>72.974131999999997</v>
      </c>
      <c r="I91" s="189">
        <f t="shared" si="10"/>
        <v>1167.58</v>
      </c>
      <c r="J91" s="192">
        <f t="shared" si="9"/>
        <v>1.640922501901066E-4</v>
      </c>
      <c r="L91" s="383"/>
      <c r="M91" s="383"/>
    </row>
    <row r="92" spans="1:13" ht="26.1" customHeight="1">
      <c r="A92" s="182" t="s">
        <v>286</v>
      </c>
      <c r="B92" s="378">
        <v>86884</v>
      </c>
      <c r="C92" s="182" t="s">
        <v>66</v>
      </c>
      <c r="D92" s="182" t="s">
        <v>288</v>
      </c>
      <c r="E92" s="184" t="s">
        <v>63</v>
      </c>
      <c r="F92" s="183">
        <v>17</v>
      </c>
      <c r="G92" s="189">
        <f>VLOOKUP(B92,'Orçamento Analítico'!$B$6:$I$2743,7,FALSE)</f>
        <v>11.809999999999999</v>
      </c>
      <c r="H92" s="189">
        <f t="shared" si="12"/>
        <v>14.535747999999996</v>
      </c>
      <c r="I92" s="189">
        <f t="shared" si="10"/>
        <v>247.1</v>
      </c>
      <c r="J92" s="192">
        <f t="shared" si="9"/>
        <v>3.4727551878222776E-5</v>
      </c>
      <c r="L92" s="383"/>
      <c r="M92" s="383"/>
    </row>
    <row r="93" spans="1:13" ht="39" customHeight="1">
      <c r="A93" s="182" t="s">
        <v>289</v>
      </c>
      <c r="B93" s="378">
        <v>104031</v>
      </c>
      <c r="C93" s="182" t="s">
        <v>66</v>
      </c>
      <c r="D93" s="182" t="s">
        <v>291</v>
      </c>
      <c r="E93" s="184" t="s">
        <v>63</v>
      </c>
      <c r="F93" s="183">
        <v>1</v>
      </c>
      <c r="G93" s="189">
        <f>VLOOKUP(B93,'Orçamento Analítico'!$B$6:$I$2743,7,FALSE)</f>
        <v>16.75</v>
      </c>
      <c r="H93" s="189">
        <f t="shared" si="12"/>
        <v>20.6159</v>
      </c>
      <c r="I93" s="189">
        <f t="shared" si="10"/>
        <v>20.61</v>
      </c>
      <c r="J93" s="192">
        <f t="shared" si="9"/>
        <v>2.896539231931086E-6</v>
      </c>
      <c r="L93" s="383"/>
      <c r="M93" s="383"/>
    </row>
    <row r="94" spans="1:13" ht="39" customHeight="1">
      <c r="A94" s="182" t="s">
        <v>292</v>
      </c>
      <c r="B94" s="378">
        <v>89378</v>
      </c>
      <c r="C94" s="182" t="s">
        <v>66</v>
      </c>
      <c r="D94" s="182" t="s">
        <v>294</v>
      </c>
      <c r="E94" s="184" t="s">
        <v>63</v>
      </c>
      <c r="F94" s="183">
        <v>1</v>
      </c>
      <c r="G94" s="189">
        <f>VLOOKUP(B94,'Orçamento Analítico'!$B$6:$I$2743,7,FALSE)</f>
        <v>7.06</v>
      </c>
      <c r="H94" s="189">
        <f t="shared" si="12"/>
        <v>8.6894479999999987</v>
      </c>
      <c r="I94" s="189">
        <f t="shared" si="10"/>
        <v>8.68</v>
      </c>
      <c r="J94" s="192">
        <f t="shared" si="9"/>
        <v>1.219891340764766E-6</v>
      </c>
      <c r="L94" s="383"/>
      <c r="M94" s="383"/>
    </row>
    <row r="95" spans="1:13" ht="39" customHeight="1">
      <c r="A95" s="182" t="s">
        <v>295</v>
      </c>
      <c r="B95" s="378">
        <v>89372</v>
      </c>
      <c r="C95" s="182" t="s">
        <v>66</v>
      </c>
      <c r="D95" s="182" t="s">
        <v>297</v>
      </c>
      <c r="E95" s="184" t="s">
        <v>63</v>
      </c>
      <c r="F95" s="183">
        <v>1</v>
      </c>
      <c r="G95" s="189">
        <f>VLOOKUP(B95,'Orçamento Analítico'!$B$6:$I$2743,7,FALSE)</f>
        <v>15.64</v>
      </c>
      <c r="H95" s="189">
        <f t="shared" si="12"/>
        <v>19.249711999999999</v>
      </c>
      <c r="I95" s="189">
        <f t="shared" si="10"/>
        <v>19.239999999999998</v>
      </c>
      <c r="J95" s="192">
        <f t="shared" si="9"/>
        <v>2.7039987783772002E-6</v>
      </c>
      <c r="L95" s="383"/>
      <c r="M95" s="383"/>
    </row>
    <row r="96" spans="1:13" ht="39" customHeight="1">
      <c r="A96" s="182" t="s">
        <v>298</v>
      </c>
      <c r="B96" s="378">
        <v>89379</v>
      </c>
      <c r="C96" s="182" t="s">
        <v>66</v>
      </c>
      <c r="D96" s="182" t="s">
        <v>300</v>
      </c>
      <c r="E96" s="184" t="s">
        <v>63</v>
      </c>
      <c r="F96" s="183">
        <v>2</v>
      </c>
      <c r="G96" s="189">
        <f>VLOOKUP(B96,'Orçamento Analítico'!$B$6:$I$2743,7,FALSE)</f>
        <v>18.38</v>
      </c>
      <c r="H96" s="189">
        <f t="shared" si="12"/>
        <v>22.622103999999997</v>
      </c>
      <c r="I96" s="189">
        <f t="shared" si="10"/>
        <v>45.24</v>
      </c>
      <c r="J96" s="192">
        <f t="shared" si="9"/>
        <v>6.3580511815896332E-6</v>
      </c>
      <c r="L96" s="383"/>
      <c r="M96" s="383"/>
    </row>
    <row r="97" spans="1:13" ht="39" customHeight="1">
      <c r="A97" s="182" t="s">
        <v>301</v>
      </c>
      <c r="B97" s="378">
        <v>89387</v>
      </c>
      <c r="C97" s="182" t="s">
        <v>66</v>
      </c>
      <c r="D97" s="182" t="s">
        <v>303</v>
      </c>
      <c r="E97" s="184" t="s">
        <v>63</v>
      </c>
      <c r="F97" s="183">
        <v>3</v>
      </c>
      <c r="G97" s="189">
        <f>VLOOKUP(B97,'Orçamento Analítico'!$B$6:$I$2743,7,FALSE)</f>
        <v>29.169999999999995</v>
      </c>
      <c r="H97" s="189">
        <f t="shared" si="12"/>
        <v>35.902435999999987</v>
      </c>
      <c r="I97" s="189">
        <f t="shared" si="10"/>
        <v>107.7</v>
      </c>
      <c r="J97" s="192">
        <f t="shared" si="9"/>
        <v>1.5136209377922269E-5</v>
      </c>
      <c r="L97" s="383"/>
      <c r="M97" s="383"/>
    </row>
    <row r="98" spans="1:13" ht="26.1" customHeight="1">
      <c r="A98" s="182" t="s">
        <v>304</v>
      </c>
      <c r="B98" s="378">
        <v>89558</v>
      </c>
      <c r="C98" s="182" t="s">
        <v>66</v>
      </c>
      <c r="D98" s="182" t="s">
        <v>306</v>
      </c>
      <c r="E98" s="184" t="s">
        <v>63</v>
      </c>
      <c r="F98" s="183">
        <v>1</v>
      </c>
      <c r="G98" s="189">
        <f>VLOOKUP(B98,'Orçamento Analítico'!$B$6:$I$2743,7,FALSE)</f>
        <v>9.6199999999999974</v>
      </c>
      <c r="H98" s="189">
        <f t="shared" si="12"/>
        <v>11.840295999999995</v>
      </c>
      <c r="I98" s="189">
        <f t="shared" si="10"/>
        <v>11.84</v>
      </c>
      <c r="J98" s="192">
        <f t="shared" si="9"/>
        <v>1.6639992482321231E-6</v>
      </c>
      <c r="L98" s="383"/>
      <c r="M98" s="383"/>
    </row>
    <row r="99" spans="1:13" ht="39" customHeight="1">
      <c r="A99" s="182" t="s">
        <v>307</v>
      </c>
      <c r="B99" s="378">
        <v>89380</v>
      </c>
      <c r="C99" s="182" t="s">
        <v>66</v>
      </c>
      <c r="D99" s="182" t="s">
        <v>309</v>
      </c>
      <c r="E99" s="184" t="s">
        <v>63</v>
      </c>
      <c r="F99" s="183">
        <v>1</v>
      </c>
      <c r="G99" s="189">
        <f>VLOOKUP(B99,'Orçamento Analítico'!$B$6:$I$2743,7,FALSE)</f>
        <v>10.01</v>
      </c>
      <c r="H99" s="189">
        <f t="shared" si="12"/>
        <v>12.320307999999999</v>
      </c>
      <c r="I99" s="189">
        <f t="shared" si="10"/>
        <v>12.32</v>
      </c>
      <c r="J99" s="192">
        <f t="shared" si="9"/>
        <v>1.7314586772145066E-6</v>
      </c>
      <c r="L99" s="383"/>
      <c r="M99" s="383"/>
    </row>
    <row r="100" spans="1:13" ht="51.95" customHeight="1">
      <c r="A100" s="182" t="s">
        <v>310</v>
      </c>
      <c r="B100" s="378">
        <v>89376</v>
      </c>
      <c r="C100" s="182" t="s">
        <v>66</v>
      </c>
      <c r="D100" s="182" t="s">
        <v>312</v>
      </c>
      <c r="E100" s="184" t="s">
        <v>63</v>
      </c>
      <c r="F100" s="183">
        <v>5</v>
      </c>
      <c r="G100" s="189">
        <f>VLOOKUP(B100,'Orçamento Analítico'!$B$6:$I$2743,7,FALSE)</f>
        <v>5.6799999999999988</v>
      </c>
      <c r="H100" s="189">
        <f t="shared" si="12"/>
        <v>6.990943999999998</v>
      </c>
      <c r="I100" s="189">
        <f t="shared" si="10"/>
        <v>34.950000000000003</v>
      </c>
      <c r="J100" s="192">
        <f t="shared" si="9"/>
        <v>4.9118896727797897E-6</v>
      </c>
      <c r="L100" s="383"/>
      <c r="M100" s="383"/>
    </row>
    <row r="101" spans="1:13" ht="51.95" customHeight="1">
      <c r="A101" s="182" t="s">
        <v>313</v>
      </c>
      <c r="B101" s="378">
        <v>89383</v>
      </c>
      <c r="C101" s="182" t="s">
        <v>66</v>
      </c>
      <c r="D101" s="182" t="s">
        <v>315</v>
      </c>
      <c r="E101" s="184" t="s">
        <v>63</v>
      </c>
      <c r="F101" s="183">
        <v>15</v>
      </c>
      <c r="G101" s="189">
        <f>VLOOKUP(B101,'Orçamento Analítico'!$B$6:$I$2743,7,FALSE)</f>
        <v>6.6099999999999994</v>
      </c>
      <c r="H101" s="189">
        <f t="shared" si="12"/>
        <v>8.1355879999999985</v>
      </c>
      <c r="I101" s="189">
        <f t="shared" si="10"/>
        <v>122.03</v>
      </c>
      <c r="J101" s="192">
        <f t="shared" si="9"/>
        <v>1.7150154414000507E-5</v>
      </c>
      <c r="L101" s="383"/>
      <c r="M101" s="383"/>
    </row>
    <row r="102" spans="1:13" ht="51.95" customHeight="1">
      <c r="A102" s="182" t="s">
        <v>316</v>
      </c>
      <c r="B102" s="378">
        <v>89572</v>
      </c>
      <c r="C102" s="182" t="s">
        <v>66</v>
      </c>
      <c r="D102" s="182" t="s">
        <v>318</v>
      </c>
      <c r="E102" s="184" t="s">
        <v>63</v>
      </c>
      <c r="F102" s="183">
        <v>4</v>
      </c>
      <c r="G102" s="189">
        <f>VLOOKUP(B102,'Orçamento Analítico'!$B$6:$I$2743,7,FALSE)</f>
        <v>8.58</v>
      </c>
      <c r="H102" s="189">
        <f t="shared" si="12"/>
        <v>10.560263999999998</v>
      </c>
      <c r="I102" s="189">
        <f t="shared" si="10"/>
        <v>42.24</v>
      </c>
      <c r="J102" s="192">
        <f t="shared" si="9"/>
        <v>5.9364297504497374E-6</v>
      </c>
      <c r="L102" s="383"/>
      <c r="M102" s="383"/>
    </row>
    <row r="103" spans="1:13" ht="51.95" customHeight="1">
      <c r="A103" s="182" t="s">
        <v>319</v>
      </c>
      <c r="B103" s="378">
        <v>94783</v>
      </c>
      <c r="C103" s="182" t="s">
        <v>66</v>
      </c>
      <c r="D103" s="182" t="s">
        <v>321</v>
      </c>
      <c r="E103" s="184" t="s">
        <v>63</v>
      </c>
      <c r="F103" s="183">
        <v>2</v>
      </c>
      <c r="G103" s="189">
        <f>VLOOKUP(B103,'Orçamento Analítico'!$B$6:$I$2743,7,FALSE)</f>
        <v>18.09</v>
      </c>
      <c r="H103" s="189">
        <f t="shared" si="12"/>
        <v>22.265171999999996</v>
      </c>
      <c r="I103" s="189">
        <f t="shared" si="10"/>
        <v>44.53</v>
      </c>
      <c r="J103" s="192">
        <f t="shared" si="9"/>
        <v>6.2582674428865243E-6</v>
      </c>
      <c r="L103" s="383"/>
      <c r="M103" s="383"/>
    </row>
    <row r="104" spans="1:13" ht="39" customHeight="1">
      <c r="A104" s="182" t="s">
        <v>322</v>
      </c>
      <c r="B104" s="378">
        <v>103993</v>
      </c>
      <c r="C104" s="182" t="s">
        <v>66</v>
      </c>
      <c r="D104" s="182" t="s">
        <v>324</v>
      </c>
      <c r="E104" s="184" t="s">
        <v>63</v>
      </c>
      <c r="F104" s="183">
        <v>4</v>
      </c>
      <c r="G104" s="189">
        <f>VLOOKUP(B104,'Orçamento Analítico'!$B$6:$I$2743,7,FALSE)</f>
        <v>9.7800000000000011</v>
      </c>
      <c r="H104" s="189">
        <f t="shared" si="12"/>
        <v>12.037224</v>
      </c>
      <c r="I104" s="189">
        <f t="shared" si="10"/>
        <v>48.14</v>
      </c>
      <c r="J104" s="192">
        <f t="shared" si="9"/>
        <v>6.7656185650248659E-6</v>
      </c>
      <c r="L104" s="383"/>
      <c r="M104" s="383"/>
    </row>
    <row r="105" spans="1:13" ht="39" customHeight="1">
      <c r="A105" s="182" t="s">
        <v>325</v>
      </c>
      <c r="B105" s="378">
        <v>103948</v>
      </c>
      <c r="C105" s="182" t="s">
        <v>66</v>
      </c>
      <c r="D105" s="182" t="s">
        <v>327</v>
      </c>
      <c r="E105" s="184" t="s">
        <v>63</v>
      </c>
      <c r="F105" s="183">
        <v>1</v>
      </c>
      <c r="G105" s="189">
        <f>VLOOKUP(B105,'Orçamento Analítico'!$B$6:$I$2743,7,FALSE)</f>
        <v>7.9</v>
      </c>
      <c r="H105" s="189">
        <f t="shared" si="12"/>
        <v>9.7233199999999993</v>
      </c>
      <c r="I105" s="189">
        <f t="shared" si="10"/>
        <v>9.7200000000000006</v>
      </c>
      <c r="J105" s="192">
        <f t="shared" si="9"/>
        <v>1.3660534368932634E-6</v>
      </c>
      <c r="L105" s="383"/>
      <c r="M105" s="383"/>
    </row>
    <row r="106" spans="1:13" ht="39" customHeight="1">
      <c r="A106" s="182" t="s">
        <v>328</v>
      </c>
      <c r="B106" s="378">
        <v>89360</v>
      </c>
      <c r="C106" s="182" t="s">
        <v>66</v>
      </c>
      <c r="D106" s="182" t="s">
        <v>330</v>
      </c>
      <c r="E106" s="184" t="s">
        <v>63</v>
      </c>
      <c r="F106" s="183">
        <v>5</v>
      </c>
      <c r="G106" s="189">
        <f>VLOOKUP(B106,'Orçamento Analítico'!$B$6:$I$2743,7,FALSE)</f>
        <v>9.48</v>
      </c>
      <c r="H106" s="189">
        <f t="shared" si="12"/>
        <v>11.667983999999999</v>
      </c>
      <c r="I106" s="189">
        <f t="shared" si="10"/>
        <v>58.33</v>
      </c>
      <c r="J106" s="192">
        <f t="shared" si="9"/>
        <v>8.1977260261300454E-6</v>
      </c>
      <c r="L106" s="383"/>
      <c r="M106" s="383"/>
    </row>
    <row r="107" spans="1:13" ht="39" customHeight="1">
      <c r="A107" s="182" t="s">
        <v>331</v>
      </c>
      <c r="B107" s="378">
        <v>89361</v>
      </c>
      <c r="C107" s="182" t="s">
        <v>66</v>
      </c>
      <c r="D107" s="182" t="s">
        <v>333</v>
      </c>
      <c r="E107" s="184" t="s">
        <v>63</v>
      </c>
      <c r="F107" s="183">
        <v>1</v>
      </c>
      <c r="G107" s="189">
        <f>VLOOKUP(B107,'Orçamento Analítico'!$B$6:$I$2743,7,FALSE)</f>
        <v>9.56</v>
      </c>
      <c r="H107" s="189">
        <f t="shared" si="12"/>
        <v>11.766448</v>
      </c>
      <c r="I107" s="189">
        <f t="shared" si="10"/>
        <v>11.76</v>
      </c>
      <c r="J107" s="192">
        <f t="shared" si="9"/>
        <v>1.6527560100683926E-6</v>
      </c>
      <c r="L107" s="383"/>
      <c r="M107" s="383"/>
    </row>
    <row r="108" spans="1:13" ht="39" customHeight="1">
      <c r="A108" s="182" t="s">
        <v>334</v>
      </c>
      <c r="B108" s="378">
        <v>89364</v>
      </c>
      <c r="C108" s="182" t="s">
        <v>66</v>
      </c>
      <c r="D108" s="182" t="s">
        <v>336</v>
      </c>
      <c r="E108" s="184" t="s">
        <v>63</v>
      </c>
      <c r="F108" s="183">
        <v>2</v>
      </c>
      <c r="G108" s="189">
        <f>VLOOKUP(B108,'Orçamento Analítico'!$B$6:$I$2743,7,FALSE)</f>
        <v>11.72</v>
      </c>
      <c r="H108" s="189">
        <f t="shared" si="12"/>
        <v>14.424975999999999</v>
      </c>
      <c r="I108" s="189">
        <f t="shared" si="10"/>
        <v>28.84</v>
      </c>
      <c r="J108" s="192">
        <f t="shared" si="9"/>
        <v>4.0531873580248677E-6</v>
      </c>
      <c r="L108" s="383"/>
      <c r="M108" s="383"/>
    </row>
    <row r="109" spans="1:13" ht="39" customHeight="1">
      <c r="A109" s="182" t="s">
        <v>337</v>
      </c>
      <c r="B109" s="378">
        <v>89369</v>
      </c>
      <c r="C109" s="182" t="s">
        <v>66</v>
      </c>
      <c r="D109" s="182" t="s">
        <v>339</v>
      </c>
      <c r="E109" s="184" t="s">
        <v>63</v>
      </c>
      <c r="F109" s="183">
        <v>2</v>
      </c>
      <c r="G109" s="189">
        <f>VLOOKUP(B109,'Orçamento Analítico'!$B$6:$I$2743,7,FALSE)</f>
        <v>17.010000000000002</v>
      </c>
      <c r="H109" s="189">
        <f t="shared" si="12"/>
        <v>20.935908000000001</v>
      </c>
      <c r="I109" s="189">
        <f t="shared" si="10"/>
        <v>41.87</v>
      </c>
      <c r="J109" s="192">
        <f t="shared" si="9"/>
        <v>5.8844297739424828E-6</v>
      </c>
      <c r="L109" s="383"/>
      <c r="M109" s="383"/>
    </row>
    <row r="110" spans="1:13" ht="39" customHeight="1">
      <c r="A110" s="182" t="s">
        <v>340</v>
      </c>
      <c r="B110" s="378">
        <v>103982</v>
      </c>
      <c r="C110" s="182" t="s">
        <v>66</v>
      </c>
      <c r="D110" s="182" t="s">
        <v>342</v>
      </c>
      <c r="E110" s="184" t="s">
        <v>63</v>
      </c>
      <c r="F110" s="183">
        <v>5</v>
      </c>
      <c r="G110" s="189">
        <f>VLOOKUP(B110,'Orçamento Analítico'!$B$6:$I$2743,7,FALSE)</f>
        <v>23.43</v>
      </c>
      <c r="H110" s="189">
        <f t="shared" si="12"/>
        <v>28.837643999999997</v>
      </c>
      <c r="I110" s="189">
        <f t="shared" si="10"/>
        <v>144.18</v>
      </c>
      <c r="J110" s="192">
        <f t="shared" si="9"/>
        <v>2.0263125980583406E-5</v>
      </c>
      <c r="L110" s="383"/>
      <c r="M110" s="383"/>
    </row>
    <row r="111" spans="1:13" ht="39" customHeight="1">
      <c r="A111" s="182" t="s">
        <v>343</v>
      </c>
      <c r="B111" s="378">
        <v>89366</v>
      </c>
      <c r="C111" s="182" t="s">
        <v>66</v>
      </c>
      <c r="D111" s="182" t="s">
        <v>345</v>
      </c>
      <c r="E111" s="184" t="s">
        <v>63</v>
      </c>
      <c r="F111" s="183">
        <v>2</v>
      </c>
      <c r="G111" s="189">
        <f>VLOOKUP(B111,'Orçamento Analítico'!$B$6:$I$2743,7,FALSE)</f>
        <v>16.02</v>
      </c>
      <c r="H111" s="189">
        <f t="shared" si="12"/>
        <v>19.717415999999997</v>
      </c>
      <c r="I111" s="189">
        <f t="shared" si="10"/>
        <v>39.43</v>
      </c>
      <c r="J111" s="192">
        <f t="shared" si="9"/>
        <v>5.5415110099487004E-6</v>
      </c>
      <c r="L111" s="383"/>
      <c r="M111" s="383"/>
    </row>
    <row r="112" spans="1:13" ht="39" customHeight="1">
      <c r="A112" s="182" t="s">
        <v>346</v>
      </c>
      <c r="B112" s="378">
        <v>89358</v>
      </c>
      <c r="C112" s="182" t="s">
        <v>66</v>
      </c>
      <c r="D112" s="182" t="s">
        <v>348</v>
      </c>
      <c r="E112" s="184" t="s">
        <v>63</v>
      </c>
      <c r="F112" s="183">
        <v>7</v>
      </c>
      <c r="G112" s="189">
        <f>VLOOKUP(B112,'Orçamento Analítico'!$B$6:$I$2743,7,FALSE)</f>
        <v>7.9899999999999993</v>
      </c>
      <c r="H112" s="189">
        <f t="shared" si="12"/>
        <v>9.8340919999999983</v>
      </c>
      <c r="I112" s="189">
        <f t="shared" si="10"/>
        <v>68.83</v>
      </c>
      <c r="J112" s="192">
        <f t="shared" si="9"/>
        <v>9.6734010351196824E-6</v>
      </c>
      <c r="L112" s="383"/>
      <c r="M112" s="383"/>
    </row>
    <row r="113" spans="1:13" ht="39" customHeight="1">
      <c r="A113" s="182" t="s">
        <v>349</v>
      </c>
      <c r="B113" s="378">
        <v>89362</v>
      </c>
      <c r="C113" s="182" t="s">
        <v>66</v>
      </c>
      <c r="D113" s="182" t="s">
        <v>351</v>
      </c>
      <c r="E113" s="184" t="s">
        <v>63</v>
      </c>
      <c r="F113" s="183">
        <v>19</v>
      </c>
      <c r="G113" s="189">
        <f>VLOOKUP(B113,'Orçamento Analítico'!$B$6:$I$2743,7,FALSE)</f>
        <v>9.5</v>
      </c>
      <c r="H113" s="189">
        <f t="shared" si="12"/>
        <v>11.692599999999999</v>
      </c>
      <c r="I113" s="189">
        <f t="shared" si="10"/>
        <v>222.15</v>
      </c>
      <c r="J113" s="192">
        <f t="shared" si="9"/>
        <v>3.1221066975909307E-5</v>
      </c>
      <c r="L113" s="383"/>
      <c r="M113" s="383"/>
    </row>
    <row r="114" spans="1:13" ht="39" customHeight="1">
      <c r="A114" s="182" t="s">
        <v>352</v>
      </c>
      <c r="B114" s="378">
        <v>89367</v>
      </c>
      <c r="C114" s="182" t="s">
        <v>66</v>
      </c>
      <c r="D114" s="182" t="s">
        <v>354</v>
      </c>
      <c r="E114" s="184" t="s">
        <v>63</v>
      </c>
      <c r="F114" s="183">
        <v>18</v>
      </c>
      <c r="G114" s="189">
        <f>VLOOKUP(B114,'Orçamento Analítico'!$B$6:$I$2743,7,FALSE)</f>
        <v>13.05</v>
      </c>
      <c r="H114" s="189">
        <f t="shared" si="12"/>
        <v>16.06194</v>
      </c>
      <c r="I114" s="189">
        <f t="shared" si="10"/>
        <v>289.11</v>
      </c>
      <c r="J114" s="192">
        <f t="shared" si="9"/>
        <v>4.0631657318951789E-5</v>
      </c>
      <c r="L114" s="383"/>
      <c r="M114" s="383"/>
    </row>
    <row r="115" spans="1:13" ht="39" customHeight="1">
      <c r="A115" s="182" t="s">
        <v>355</v>
      </c>
      <c r="B115" s="378">
        <v>103980</v>
      </c>
      <c r="C115" s="182" t="s">
        <v>66</v>
      </c>
      <c r="D115" s="182" t="s">
        <v>357</v>
      </c>
      <c r="E115" s="184" t="s">
        <v>63</v>
      </c>
      <c r="F115" s="183">
        <v>3</v>
      </c>
      <c r="G115" s="189">
        <f>VLOOKUP(B115,'Orçamento Analítico'!$B$6:$I$2743,7,FALSE)</f>
        <v>17.419999999999998</v>
      </c>
      <c r="H115" s="189">
        <f t="shared" si="12"/>
        <v>21.440535999999994</v>
      </c>
      <c r="I115" s="189">
        <f t="shared" si="10"/>
        <v>64.319999999999993</v>
      </c>
      <c r="J115" s="192">
        <f t="shared" si="9"/>
        <v>9.0395634836393714E-6</v>
      </c>
      <c r="L115" s="383"/>
      <c r="M115" s="383"/>
    </row>
    <row r="116" spans="1:13" ht="39" customHeight="1">
      <c r="A116" s="182" t="s">
        <v>358</v>
      </c>
      <c r="B116" s="378">
        <v>103951</v>
      </c>
      <c r="C116" s="182" t="s">
        <v>66</v>
      </c>
      <c r="D116" s="182" t="s">
        <v>360</v>
      </c>
      <c r="E116" s="184" t="s">
        <v>63</v>
      </c>
      <c r="F116" s="183">
        <v>3</v>
      </c>
      <c r="G116" s="189">
        <f>VLOOKUP(B116,'Orçamento Analítico'!$B$6:$I$2743,7,FALSE)</f>
        <v>14.82</v>
      </c>
      <c r="H116" s="189">
        <f t="shared" si="12"/>
        <v>18.240455999999998</v>
      </c>
      <c r="I116" s="189">
        <f t="shared" si="10"/>
        <v>54.72</v>
      </c>
      <c r="J116" s="192">
        <f t="shared" si="9"/>
        <v>7.6903749039917039E-6</v>
      </c>
      <c r="L116" s="383"/>
      <c r="M116" s="383"/>
    </row>
    <row r="117" spans="1:13" ht="39" customHeight="1">
      <c r="A117" s="182" t="s">
        <v>361</v>
      </c>
      <c r="B117" s="378">
        <v>103950</v>
      </c>
      <c r="C117" s="182" t="s">
        <v>66</v>
      </c>
      <c r="D117" s="182" t="s">
        <v>363</v>
      </c>
      <c r="E117" s="184" t="s">
        <v>63</v>
      </c>
      <c r="F117" s="183">
        <v>16</v>
      </c>
      <c r="G117" s="189">
        <f>VLOOKUP(B117,'Orçamento Analítico'!$B$6:$I$2743,7,FALSE)</f>
        <v>10.790000000000001</v>
      </c>
      <c r="H117" s="189">
        <f t="shared" si="12"/>
        <v>13.280332</v>
      </c>
      <c r="I117" s="189">
        <f t="shared" si="10"/>
        <v>212.48</v>
      </c>
      <c r="J117" s="192">
        <f t="shared" si="9"/>
        <v>2.9862040562868372E-5</v>
      </c>
      <c r="L117" s="383"/>
      <c r="M117" s="383"/>
    </row>
    <row r="118" spans="1:13" ht="39" customHeight="1">
      <c r="A118" s="182" t="s">
        <v>364</v>
      </c>
      <c r="B118" s="378">
        <v>90373</v>
      </c>
      <c r="C118" s="182" t="s">
        <v>66</v>
      </c>
      <c r="D118" s="182" t="s">
        <v>366</v>
      </c>
      <c r="E118" s="184" t="s">
        <v>63</v>
      </c>
      <c r="F118" s="183">
        <v>27</v>
      </c>
      <c r="G118" s="189">
        <f>VLOOKUP(B118,'Orçamento Analítico'!$B$6:$I$2743,7,FALSE)</f>
        <v>12.84</v>
      </c>
      <c r="H118" s="189">
        <f t="shared" si="12"/>
        <v>15.803471999999999</v>
      </c>
      <c r="I118" s="189">
        <f t="shared" si="10"/>
        <v>426.69</v>
      </c>
      <c r="J118" s="192">
        <f t="shared" si="9"/>
        <v>5.9967216151027419E-5</v>
      </c>
      <c r="L118" s="383"/>
      <c r="M118" s="383"/>
    </row>
    <row r="119" spans="1:13" ht="39" customHeight="1">
      <c r="A119" s="182" t="s">
        <v>367</v>
      </c>
      <c r="B119" s="378">
        <v>89359</v>
      </c>
      <c r="C119" s="182" t="s">
        <v>66</v>
      </c>
      <c r="D119" s="182" t="s">
        <v>369</v>
      </c>
      <c r="E119" s="184" t="s">
        <v>63</v>
      </c>
      <c r="F119" s="183">
        <v>1</v>
      </c>
      <c r="G119" s="189">
        <f>VLOOKUP(B119,'Orçamento Analítico'!$B$6:$I$2743,7,FALSE)</f>
        <v>8.52</v>
      </c>
      <c r="H119" s="189">
        <f t="shared" si="12"/>
        <v>10.486415999999998</v>
      </c>
      <c r="I119" s="189">
        <f t="shared" si="10"/>
        <v>10.48</v>
      </c>
      <c r="J119" s="192">
        <f t="shared" si="9"/>
        <v>1.4728641994487036E-6</v>
      </c>
      <c r="L119" s="383"/>
      <c r="M119" s="383"/>
    </row>
    <row r="120" spans="1:13" ht="39" customHeight="1">
      <c r="A120" s="182" t="s">
        <v>370</v>
      </c>
      <c r="B120" s="378">
        <v>89498</v>
      </c>
      <c r="C120" s="182" t="s">
        <v>66</v>
      </c>
      <c r="D120" s="182" t="s">
        <v>372</v>
      </c>
      <c r="E120" s="184" t="s">
        <v>63</v>
      </c>
      <c r="F120" s="183">
        <v>1</v>
      </c>
      <c r="G120" s="189">
        <f>VLOOKUP(B120,'Orçamento Analítico'!$B$6:$I$2743,7,FALSE)</f>
        <v>13.049999999999999</v>
      </c>
      <c r="H120" s="189">
        <f t="shared" si="12"/>
        <v>16.061939999999996</v>
      </c>
      <c r="I120" s="189">
        <f t="shared" si="10"/>
        <v>16.059999999999999</v>
      </c>
      <c r="J120" s="192">
        <f t="shared" si="9"/>
        <v>2.2570800613689103E-6</v>
      </c>
      <c r="L120" s="383"/>
      <c r="M120" s="383"/>
    </row>
    <row r="121" spans="1:13" ht="39" customHeight="1">
      <c r="A121" s="182" t="s">
        <v>373</v>
      </c>
      <c r="B121" s="378">
        <v>89440</v>
      </c>
      <c r="C121" s="182" t="s">
        <v>66</v>
      </c>
      <c r="D121" s="182" t="s">
        <v>375</v>
      </c>
      <c r="E121" s="184" t="s">
        <v>63</v>
      </c>
      <c r="F121" s="183">
        <v>39</v>
      </c>
      <c r="G121" s="189">
        <f>VLOOKUP(B121,'Orçamento Analítico'!$B$6:$I$2743,7,FALSE)</f>
        <v>12.030000000000001</v>
      </c>
      <c r="H121" s="189">
        <f t="shared" si="12"/>
        <v>14.806524</v>
      </c>
      <c r="I121" s="189">
        <f t="shared" si="10"/>
        <v>577.45000000000005</v>
      </c>
      <c r="J121" s="192">
        <f t="shared" si="9"/>
        <v>8.1155098470577671E-5</v>
      </c>
      <c r="L121" s="383"/>
      <c r="M121" s="383"/>
    </row>
    <row r="122" spans="1:13" ht="39" customHeight="1">
      <c r="A122" s="182" t="s">
        <v>376</v>
      </c>
      <c r="B122" s="378">
        <v>89393</v>
      </c>
      <c r="C122" s="182" t="s">
        <v>66</v>
      </c>
      <c r="D122" s="182" t="s">
        <v>378</v>
      </c>
      <c r="E122" s="184" t="s">
        <v>63</v>
      </c>
      <c r="F122" s="183">
        <v>2</v>
      </c>
      <c r="G122" s="189">
        <f>VLOOKUP(B122,'Orçamento Analítico'!$B$6:$I$2743,7,FALSE)</f>
        <v>11.08</v>
      </c>
      <c r="H122" s="189">
        <f t="shared" si="12"/>
        <v>13.637263999999998</v>
      </c>
      <c r="I122" s="189">
        <f t="shared" si="10"/>
        <v>27.27</v>
      </c>
      <c r="J122" s="192">
        <f t="shared" si="9"/>
        <v>3.8325388090616553E-6</v>
      </c>
      <c r="L122" s="383"/>
      <c r="M122" s="383"/>
    </row>
    <row r="123" spans="1:13" ht="39" customHeight="1">
      <c r="A123" s="182" t="s">
        <v>379</v>
      </c>
      <c r="B123" s="378">
        <v>89398</v>
      </c>
      <c r="C123" s="182" t="s">
        <v>66</v>
      </c>
      <c r="D123" s="182" t="s">
        <v>381</v>
      </c>
      <c r="E123" s="184" t="s">
        <v>63</v>
      </c>
      <c r="F123" s="183">
        <v>6</v>
      </c>
      <c r="G123" s="189">
        <f>VLOOKUP(B123,'Orçamento Analítico'!$B$6:$I$2743,7,FALSE)</f>
        <v>18.220000000000002</v>
      </c>
      <c r="H123" s="189">
        <f t="shared" si="12"/>
        <v>22.425176</v>
      </c>
      <c r="I123" s="189">
        <f t="shared" si="10"/>
        <v>134.55000000000001</v>
      </c>
      <c r="J123" s="192">
        <f t="shared" si="9"/>
        <v>1.890972118662434E-5</v>
      </c>
      <c r="L123" s="383"/>
      <c r="M123" s="383"/>
    </row>
    <row r="124" spans="1:13" ht="26.1" customHeight="1">
      <c r="A124" s="182" t="s">
        <v>382</v>
      </c>
      <c r="B124" s="378">
        <v>89623</v>
      </c>
      <c r="C124" s="182" t="s">
        <v>66</v>
      </c>
      <c r="D124" s="182" t="s">
        <v>384</v>
      </c>
      <c r="E124" s="184" t="s">
        <v>63</v>
      </c>
      <c r="F124" s="183">
        <v>4</v>
      </c>
      <c r="G124" s="189">
        <f>VLOOKUP(B124,'Orçamento Analítico'!$B$6:$I$2743,7,FALSE)</f>
        <v>19.04</v>
      </c>
      <c r="H124" s="189">
        <f t="shared" si="12"/>
        <v>23.434431999999997</v>
      </c>
      <c r="I124" s="189">
        <f t="shared" si="10"/>
        <v>93.73</v>
      </c>
      <c r="J124" s="192">
        <f t="shared" si="9"/>
        <v>1.317285891358082E-5</v>
      </c>
      <c r="L124" s="383"/>
      <c r="M124" s="383"/>
    </row>
    <row r="125" spans="1:13" ht="51.95" customHeight="1">
      <c r="A125" s="182" t="s">
        <v>385</v>
      </c>
      <c r="B125" s="378">
        <v>89439</v>
      </c>
      <c r="C125" s="182" t="s">
        <v>66</v>
      </c>
      <c r="D125" s="182" t="s">
        <v>387</v>
      </c>
      <c r="E125" s="184" t="s">
        <v>63</v>
      </c>
      <c r="F125" s="183">
        <v>1</v>
      </c>
      <c r="G125" s="189">
        <f>VLOOKUP(B125,'Orçamento Analítico'!$B$6:$I$2743,7,FALSE)</f>
        <v>11.59</v>
      </c>
      <c r="H125" s="189">
        <f t="shared" si="12"/>
        <v>14.264971999999998</v>
      </c>
      <c r="I125" s="189">
        <f t="shared" si="10"/>
        <v>14.26</v>
      </c>
      <c r="J125" s="192">
        <f t="shared" si="9"/>
        <v>2.0041072026849728E-6</v>
      </c>
      <c r="L125" s="383"/>
      <c r="M125" s="383"/>
    </row>
    <row r="126" spans="1:13" ht="39" customHeight="1">
      <c r="A126" s="182" t="s">
        <v>388</v>
      </c>
      <c r="B126" s="378">
        <v>89401</v>
      </c>
      <c r="C126" s="182" t="s">
        <v>66</v>
      </c>
      <c r="D126" s="182" t="s">
        <v>390</v>
      </c>
      <c r="E126" s="184" t="s">
        <v>202</v>
      </c>
      <c r="F126" s="183">
        <v>81.14</v>
      </c>
      <c r="G126" s="189">
        <f>VLOOKUP(B126,'Orçamento Analítico'!$B$6:$I$2743,7,FALSE)</f>
        <v>10.67</v>
      </c>
      <c r="H126" s="189">
        <f t="shared" si="12"/>
        <v>13.132635999999998</v>
      </c>
      <c r="I126" s="189">
        <f t="shared" si="10"/>
        <v>1065.58</v>
      </c>
      <c r="J126" s="192">
        <f t="shared" si="9"/>
        <v>1.4975712153135015E-4</v>
      </c>
      <c r="L126" s="383"/>
      <c r="M126" s="383"/>
    </row>
    <row r="127" spans="1:13" ht="39" customHeight="1">
      <c r="A127" s="182" t="s">
        <v>391</v>
      </c>
      <c r="B127" s="378">
        <v>89402</v>
      </c>
      <c r="C127" s="182" t="s">
        <v>66</v>
      </c>
      <c r="D127" s="182" t="s">
        <v>393</v>
      </c>
      <c r="E127" s="184" t="s">
        <v>202</v>
      </c>
      <c r="F127" s="183">
        <v>105.12</v>
      </c>
      <c r="G127" s="189">
        <f>VLOOKUP(B127,'Orçamento Analítico'!$B$6:$I$2743,7,FALSE)</f>
        <v>12.27</v>
      </c>
      <c r="H127" s="189">
        <f t="shared" si="12"/>
        <v>15.101915999999997</v>
      </c>
      <c r="I127" s="189">
        <f t="shared" si="10"/>
        <v>1587.51</v>
      </c>
      <c r="J127" s="192">
        <f t="shared" si="9"/>
        <v>2.2310941271629881E-4</v>
      </c>
      <c r="L127" s="383"/>
      <c r="M127" s="383"/>
    </row>
    <row r="128" spans="1:13" ht="39" customHeight="1">
      <c r="A128" s="182" t="s">
        <v>394</v>
      </c>
      <c r="B128" s="378">
        <v>89403</v>
      </c>
      <c r="C128" s="182" t="s">
        <v>66</v>
      </c>
      <c r="D128" s="182" t="s">
        <v>396</v>
      </c>
      <c r="E128" s="184" t="s">
        <v>202</v>
      </c>
      <c r="F128" s="183">
        <v>288.83999999999997</v>
      </c>
      <c r="G128" s="189">
        <f>VLOOKUP(B128,'Orçamento Analítico'!$B$6:$I$2743,7,FALSE)</f>
        <v>18.759999999999998</v>
      </c>
      <c r="H128" s="189">
        <f t="shared" si="12"/>
        <v>23.089807999999994</v>
      </c>
      <c r="I128" s="189">
        <f t="shared" si="10"/>
        <v>6669.26</v>
      </c>
      <c r="J128" s="192">
        <f t="shared" si="9"/>
        <v>9.3730098194802112E-4</v>
      </c>
      <c r="L128" s="383"/>
      <c r="M128" s="383"/>
    </row>
    <row r="129" spans="1:13" ht="26.1" customHeight="1">
      <c r="A129" s="182" t="s">
        <v>397</v>
      </c>
      <c r="B129" s="378">
        <v>89448</v>
      </c>
      <c r="C129" s="182" t="s">
        <v>66</v>
      </c>
      <c r="D129" s="182" t="s">
        <v>399</v>
      </c>
      <c r="E129" s="184" t="s">
        <v>202</v>
      </c>
      <c r="F129" s="183">
        <v>64.89</v>
      </c>
      <c r="G129" s="189">
        <f>VLOOKUP(B129,'Orçamento Analítico'!$B$6:$I$2743,7,FALSE)</f>
        <v>15.92</v>
      </c>
      <c r="H129" s="189">
        <f t="shared" si="12"/>
        <v>19.594335999999998</v>
      </c>
      <c r="I129" s="189">
        <f t="shared" si="10"/>
        <v>1271.47</v>
      </c>
      <c r="J129" s="192">
        <f t="shared" si="9"/>
        <v>1.7869300035048123E-4</v>
      </c>
      <c r="L129" s="383"/>
      <c r="M129" s="383"/>
    </row>
    <row r="130" spans="1:13" ht="24" customHeight="1">
      <c r="A130" s="236" t="s">
        <v>400</v>
      </c>
      <c r="B130" s="236" t="s">
        <v>58</v>
      </c>
      <c r="C130" s="236"/>
      <c r="D130" s="236" t="s">
        <v>401</v>
      </c>
      <c r="E130" s="190"/>
      <c r="F130" s="181">
        <v>1</v>
      </c>
      <c r="G130" s="181"/>
      <c r="H130" s="188"/>
      <c r="I130" s="188">
        <f>SUM(I131:I159)</f>
        <v>23412.48</v>
      </c>
      <c r="J130" s="191">
        <f t="shared" si="9"/>
        <v>3.2904011080447312E-3</v>
      </c>
      <c r="L130" s="383"/>
      <c r="M130" s="383"/>
    </row>
    <row r="131" spans="1:13" ht="51.95" customHeight="1">
      <c r="A131" s="182" t="s">
        <v>402</v>
      </c>
      <c r="B131" s="378">
        <v>104345</v>
      </c>
      <c r="C131" s="182" t="s">
        <v>66</v>
      </c>
      <c r="D131" s="182" t="s">
        <v>404</v>
      </c>
      <c r="E131" s="184" t="s">
        <v>63</v>
      </c>
      <c r="F131" s="183">
        <v>8</v>
      </c>
      <c r="G131" s="189">
        <f>VLOOKUP(B131,'Orçamento Analítico'!$B$6:$I$2743,7,FALSE)</f>
        <v>40.909999999999997</v>
      </c>
      <c r="H131" s="189">
        <f t="shared" ref="H131:H159" si="13">G131*(1+$G$2)</f>
        <v>50.35202799999999</v>
      </c>
      <c r="I131" s="189">
        <f t="shared" si="10"/>
        <v>402.81</v>
      </c>
      <c r="J131" s="192">
        <f t="shared" si="9"/>
        <v>5.6611109559153847E-5</v>
      </c>
      <c r="L131" s="383"/>
      <c r="M131" s="383"/>
    </row>
    <row r="132" spans="1:13" ht="51.95" customHeight="1">
      <c r="A132" s="182" t="s">
        <v>405</v>
      </c>
      <c r="B132" s="378">
        <v>89785</v>
      </c>
      <c r="C132" s="182" t="s">
        <v>66</v>
      </c>
      <c r="D132" s="182" t="s">
        <v>407</v>
      </c>
      <c r="E132" s="184" t="s">
        <v>63</v>
      </c>
      <c r="F132" s="183">
        <v>12</v>
      </c>
      <c r="G132" s="189">
        <f>VLOOKUP(B132,'Orçamento Analítico'!$B$6:$I$2743,7,FALSE)</f>
        <v>25.89</v>
      </c>
      <c r="H132" s="189">
        <f t="shared" si="13"/>
        <v>31.865411999999999</v>
      </c>
      <c r="I132" s="189">
        <f t="shared" si="10"/>
        <v>382.38</v>
      </c>
      <c r="J132" s="192">
        <f t="shared" si="9"/>
        <v>5.3739867613091155E-5</v>
      </c>
      <c r="L132" s="383"/>
      <c r="M132" s="383"/>
    </row>
    <row r="133" spans="1:13" ht="51.95" customHeight="1">
      <c r="A133" s="182" t="s">
        <v>408</v>
      </c>
      <c r="B133" s="378">
        <v>89783</v>
      </c>
      <c r="C133" s="182" t="s">
        <v>66</v>
      </c>
      <c r="D133" s="182" t="s">
        <v>410</v>
      </c>
      <c r="E133" s="184" t="s">
        <v>63</v>
      </c>
      <c r="F133" s="183">
        <v>8</v>
      </c>
      <c r="G133" s="189">
        <f>VLOOKUP(B133,'Orçamento Analítico'!$B$6:$I$2743,7,FALSE)</f>
        <v>14.3</v>
      </c>
      <c r="H133" s="189">
        <f t="shared" si="13"/>
        <v>17.600439999999999</v>
      </c>
      <c r="I133" s="189">
        <f t="shared" si="10"/>
        <v>140.80000000000001</v>
      </c>
      <c r="J133" s="192">
        <f t="shared" si="9"/>
        <v>1.978809916816579E-5</v>
      </c>
      <c r="L133" s="383"/>
      <c r="M133" s="383"/>
    </row>
    <row r="134" spans="1:13" ht="51.95" customHeight="1">
      <c r="A134" s="182" t="s">
        <v>411</v>
      </c>
      <c r="B134" s="378">
        <v>89797</v>
      </c>
      <c r="C134" s="182" t="s">
        <v>66</v>
      </c>
      <c r="D134" s="182" t="s">
        <v>413</v>
      </c>
      <c r="E134" s="184" t="s">
        <v>63</v>
      </c>
      <c r="F134" s="183">
        <v>8</v>
      </c>
      <c r="G134" s="189">
        <f>VLOOKUP(B134,'Orçamento Analítico'!$B$6:$I$2743,7,FALSE)</f>
        <v>48.7</v>
      </c>
      <c r="H134" s="189">
        <f t="shared" si="13"/>
        <v>59.939959999999999</v>
      </c>
      <c r="I134" s="189">
        <f t="shared" si="10"/>
        <v>479.51</v>
      </c>
      <c r="J134" s="192">
        <f t="shared" si="9"/>
        <v>6.7390564148630524E-5</v>
      </c>
      <c r="L134" s="383"/>
      <c r="M134" s="383"/>
    </row>
    <row r="135" spans="1:13" ht="51.95" customHeight="1">
      <c r="A135" s="182" t="s">
        <v>414</v>
      </c>
      <c r="B135" s="378">
        <v>89733</v>
      </c>
      <c r="C135" s="182" t="s">
        <v>66</v>
      </c>
      <c r="D135" s="182" t="s">
        <v>416</v>
      </c>
      <c r="E135" s="184" t="s">
        <v>63</v>
      </c>
      <c r="F135" s="183">
        <v>6</v>
      </c>
      <c r="G135" s="189">
        <f>VLOOKUP(B135,'Orçamento Analítico'!$B$6:$I$2743,7,FALSE)</f>
        <v>21.87</v>
      </c>
      <c r="H135" s="189">
        <f t="shared" si="13"/>
        <v>26.917596</v>
      </c>
      <c r="I135" s="189">
        <f t="shared" si="10"/>
        <v>161.5</v>
      </c>
      <c r="J135" s="192">
        <f t="shared" si="9"/>
        <v>2.2697287043031071E-5</v>
      </c>
      <c r="L135" s="383"/>
      <c r="M135" s="383"/>
    </row>
    <row r="136" spans="1:13" ht="51.95" customHeight="1">
      <c r="A136" s="182" t="s">
        <v>417</v>
      </c>
      <c r="B136" s="378">
        <v>89810</v>
      </c>
      <c r="C136" s="182" t="s">
        <v>66</v>
      </c>
      <c r="D136" s="182" t="s">
        <v>419</v>
      </c>
      <c r="E136" s="184" t="s">
        <v>63</v>
      </c>
      <c r="F136" s="183">
        <v>2</v>
      </c>
      <c r="G136" s="189">
        <f>VLOOKUP(B136,'Orçamento Analítico'!$B$6:$I$2743,7,FALSE)</f>
        <v>29.380000000000003</v>
      </c>
      <c r="H136" s="189">
        <f t="shared" si="13"/>
        <v>36.160904000000002</v>
      </c>
      <c r="I136" s="189">
        <f t="shared" si="10"/>
        <v>72.319999999999993</v>
      </c>
      <c r="J136" s="192">
        <f t="shared" si="9"/>
        <v>1.0163887300012428E-5</v>
      </c>
      <c r="L136" s="383"/>
      <c r="M136" s="383"/>
    </row>
    <row r="137" spans="1:13" ht="51.95" customHeight="1">
      <c r="A137" s="182" t="s">
        <v>420</v>
      </c>
      <c r="B137" s="378">
        <v>89802</v>
      </c>
      <c r="C137" s="182" t="s">
        <v>66</v>
      </c>
      <c r="D137" s="182" t="s">
        <v>422</v>
      </c>
      <c r="E137" s="184" t="s">
        <v>63</v>
      </c>
      <c r="F137" s="183">
        <v>20</v>
      </c>
      <c r="G137" s="189">
        <f>VLOOKUP(B137,'Orçamento Analítico'!$B$6:$I$2743,7,FALSE)</f>
        <v>10.64</v>
      </c>
      <c r="H137" s="189">
        <f t="shared" si="13"/>
        <v>13.095711999999999</v>
      </c>
      <c r="I137" s="189">
        <f t="shared" si="10"/>
        <v>261.91000000000003</v>
      </c>
      <c r="J137" s="192">
        <f t="shared" si="9"/>
        <v>3.6808956343283398E-5</v>
      </c>
      <c r="L137" s="383"/>
      <c r="M137" s="383"/>
    </row>
    <row r="138" spans="1:13" ht="51.95" customHeight="1">
      <c r="A138" s="182" t="s">
        <v>423</v>
      </c>
      <c r="B138" s="378">
        <v>89728</v>
      </c>
      <c r="C138" s="182" t="s">
        <v>66</v>
      </c>
      <c r="D138" s="182" t="s">
        <v>425</v>
      </c>
      <c r="E138" s="184" t="s">
        <v>63</v>
      </c>
      <c r="F138" s="183">
        <v>17</v>
      </c>
      <c r="G138" s="189">
        <f>VLOOKUP(B138,'Orçamento Analítico'!$B$6:$I$2743,7,FALSE)</f>
        <v>12.189999999999998</v>
      </c>
      <c r="H138" s="189">
        <f t="shared" si="13"/>
        <v>15.003451999999996</v>
      </c>
      <c r="I138" s="189">
        <f t="shared" si="10"/>
        <v>255.05</v>
      </c>
      <c r="J138" s="192">
        <f t="shared" ref="J138:J201" si="14">I138/$H$420</f>
        <v>3.5844848670743501E-5</v>
      </c>
      <c r="L138" s="383"/>
      <c r="M138" s="383"/>
    </row>
    <row r="139" spans="1:13" ht="51.95" customHeight="1">
      <c r="A139" s="182" t="s">
        <v>426</v>
      </c>
      <c r="B139" s="378">
        <v>89748</v>
      </c>
      <c r="C139" s="182" t="s">
        <v>66</v>
      </c>
      <c r="D139" s="182" t="s">
        <v>428</v>
      </c>
      <c r="E139" s="184" t="s">
        <v>63</v>
      </c>
      <c r="F139" s="183">
        <v>9</v>
      </c>
      <c r="G139" s="189">
        <f>VLOOKUP(B139,'Orçamento Analítico'!$B$6:$I$2743,7,FALSE)</f>
        <v>39.260000000000005</v>
      </c>
      <c r="H139" s="189">
        <f t="shared" si="13"/>
        <v>48.321207999999999</v>
      </c>
      <c r="I139" s="189">
        <f t="shared" ref="I139:I202" si="15">TRUNC(H139*F139,2)</f>
        <v>434.89</v>
      </c>
      <c r="J139" s="192">
        <f t="shared" si="14"/>
        <v>6.1119648062809805E-5</v>
      </c>
      <c r="L139" s="383"/>
      <c r="M139" s="383"/>
    </row>
    <row r="140" spans="1:13" ht="51.95" customHeight="1">
      <c r="A140" s="182" t="s">
        <v>429</v>
      </c>
      <c r="B140" s="378">
        <v>89812</v>
      </c>
      <c r="C140" s="182" t="s">
        <v>66</v>
      </c>
      <c r="D140" s="182" t="s">
        <v>431</v>
      </c>
      <c r="E140" s="184" t="s">
        <v>63</v>
      </c>
      <c r="F140" s="183">
        <v>1</v>
      </c>
      <c r="G140" s="189">
        <f>VLOOKUP(B140,'Orçamento Analítico'!$B$6:$I$2743,7,FALSE)</f>
        <v>67.86</v>
      </c>
      <c r="H140" s="189">
        <f t="shared" si="13"/>
        <v>83.522087999999997</v>
      </c>
      <c r="I140" s="189">
        <f t="shared" si="15"/>
        <v>83.52</v>
      </c>
      <c r="J140" s="192">
        <f t="shared" si="14"/>
        <v>1.1737940642934707E-5</v>
      </c>
      <c r="L140" s="383"/>
      <c r="M140" s="383"/>
    </row>
    <row r="141" spans="1:13" ht="51.95" customHeight="1">
      <c r="A141" s="182" t="s">
        <v>432</v>
      </c>
      <c r="B141" s="378">
        <v>89724</v>
      </c>
      <c r="C141" s="182" t="s">
        <v>66</v>
      </c>
      <c r="D141" s="182" t="s">
        <v>434</v>
      </c>
      <c r="E141" s="184" t="s">
        <v>63</v>
      </c>
      <c r="F141" s="183">
        <v>18</v>
      </c>
      <c r="G141" s="189">
        <f>VLOOKUP(B141,'Orçamento Analítico'!$B$6:$I$2743,7,FALSE)</f>
        <v>9.9099999999999984</v>
      </c>
      <c r="H141" s="189">
        <f t="shared" si="13"/>
        <v>12.197227999999997</v>
      </c>
      <c r="I141" s="189">
        <f t="shared" si="15"/>
        <v>219.55</v>
      </c>
      <c r="J141" s="192">
        <f t="shared" si="14"/>
        <v>3.085566173558806E-5</v>
      </c>
      <c r="L141" s="383"/>
      <c r="M141" s="383"/>
    </row>
    <row r="142" spans="1:13" ht="51.95" customHeight="1">
      <c r="A142" s="182" t="s">
        <v>435</v>
      </c>
      <c r="B142" s="378">
        <v>89731</v>
      </c>
      <c r="C142" s="182" t="s">
        <v>66</v>
      </c>
      <c r="D142" s="182" t="s">
        <v>437</v>
      </c>
      <c r="E142" s="184" t="s">
        <v>63</v>
      </c>
      <c r="F142" s="183">
        <v>12</v>
      </c>
      <c r="G142" s="189">
        <f>VLOOKUP(B142,'Orçamento Analítico'!$B$6:$I$2743,7,FALSE)</f>
        <v>15.260000000000002</v>
      </c>
      <c r="H142" s="189">
        <f t="shared" si="13"/>
        <v>18.782008000000001</v>
      </c>
      <c r="I142" s="189">
        <f t="shared" si="15"/>
        <v>225.38</v>
      </c>
      <c r="J142" s="192">
        <f t="shared" si="14"/>
        <v>3.1675012716769922E-5</v>
      </c>
      <c r="L142" s="383"/>
      <c r="M142" s="383"/>
    </row>
    <row r="143" spans="1:13" ht="51.95" customHeight="1">
      <c r="A143" s="182" t="s">
        <v>438</v>
      </c>
      <c r="B143" s="378">
        <v>89744</v>
      </c>
      <c r="C143" s="182" t="s">
        <v>66</v>
      </c>
      <c r="D143" s="182" t="s">
        <v>440</v>
      </c>
      <c r="E143" s="184" t="s">
        <v>63</v>
      </c>
      <c r="F143" s="183">
        <v>8</v>
      </c>
      <c r="G143" s="189">
        <f>VLOOKUP(B143,'Orçamento Analítico'!$B$6:$I$2743,7,FALSE)</f>
        <v>27.5</v>
      </c>
      <c r="H143" s="189">
        <f t="shared" si="13"/>
        <v>33.846999999999994</v>
      </c>
      <c r="I143" s="189">
        <f t="shared" si="15"/>
        <v>270.77</v>
      </c>
      <c r="J143" s="192">
        <f t="shared" si="14"/>
        <v>3.8054144969916549E-5</v>
      </c>
      <c r="L143" s="383"/>
      <c r="M143" s="383"/>
    </row>
    <row r="144" spans="1:13" ht="51.95" customHeight="1">
      <c r="A144" s="182" t="s">
        <v>441</v>
      </c>
      <c r="B144" s="378">
        <v>89726</v>
      </c>
      <c r="C144" s="182" t="s">
        <v>66</v>
      </c>
      <c r="D144" s="182" t="s">
        <v>443</v>
      </c>
      <c r="E144" s="184" t="s">
        <v>63</v>
      </c>
      <c r="F144" s="183">
        <v>4</v>
      </c>
      <c r="G144" s="189">
        <f>VLOOKUP(B144,'Orçamento Analítico'!$B$6:$I$2743,7,FALSE)</f>
        <v>10.089999999999998</v>
      </c>
      <c r="H144" s="189">
        <f t="shared" si="13"/>
        <v>12.418771999999997</v>
      </c>
      <c r="I144" s="189">
        <f t="shared" si="15"/>
        <v>49.67</v>
      </c>
      <c r="J144" s="192">
        <f t="shared" si="14"/>
        <v>6.9806454949062132E-6</v>
      </c>
      <c r="L144" s="383"/>
      <c r="M144" s="383"/>
    </row>
    <row r="145" spans="1:13" ht="39" customHeight="1">
      <c r="A145" s="182" t="s">
        <v>444</v>
      </c>
      <c r="B145" s="378">
        <v>89711</v>
      </c>
      <c r="C145" s="182" t="s">
        <v>66</v>
      </c>
      <c r="D145" s="182" t="s">
        <v>446</v>
      </c>
      <c r="E145" s="184" t="s">
        <v>202</v>
      </c>
      <c r="F145" s="183">
        <v>64.510000000000005</v>
      </c>
      <c r="G145" s="189">
        <f>VLOOKUP(B145,'Orçamento Analítico'!$B$6:$I$2743,7,FALSE)</f>
        <v>20.05</v>
      </c>
      <c r="H145" s="189">
        <f t="shared" si="13"/>
        <v>24.67754</v>
      </c>
      <c r="I145" s="189">
        <f t="shared" si="15"/>
        <v>1591.94</v>
      </c>
      <c r="J145" s="192">
        <f t="shared" si="14"/>
        <v>2.2373200702961539E-4</v>
      </c>
      <c r="L145" s="383"/>
      <c r="M145" s="383"/>
    </row>
    <row r="146" spans="1:13" ht="39" customHeight="1">
      <c r="A146" s="182" t="s">
        <v>447</v>
      </c>
      <c r="B146" s="378">
        <v>89712</v>
      </c>
      <c r="C146" s="182" t="s">
        <v>66</v>
      </c>
      <c r="D146" s="182" t="s">
        <v>449</v>
      </c>
      <c r="E146" s="184" t="s">
        <v>202</v>
      </c>
      <c r="F146" s="183">
        <v>45.9</v>
      </c>
      <c r="G146" s="189">
        <f>VLOOKUP(B146,'Orçamento Analítico'!$B$6:$I$2743,7,FALSE)</f>
        <v>24.82</v>
      </c>
      <c r="H146" s="189">
        <f t="shared" si="13"/>
        <v>30.548455999999998</v>
      </c>
      <c r="I146" s="189">
        <f t="shared" si="15"/>
        <v>1402.17</v>
      </c>
      <c r="J146" s="192">
        <f t="shared" si="14"/>
        <v>1.9706164070047605E-4</v>
      </c>
      <c r="L146" s="383"/>
      <c r="M146" s="383"/>
    </row>
    <row r="147" spans="1:13" ht="39" customHeight="1">
      <c r="A147" s="182" t="s">
        <v>450</v>
      </c>
      <c r="B147" s="378">
        <v>89713</v>
      </c>
      <c r="C147" s="182" t="s">
        <v>66</v>
      </c>
      <c r="D147" s="182" t="s">
        <v>452</v>
      </c>
      <c r="E147" s="184" t="s">
        <v>202</v>
      </c>
      <c r="F147" s="183">
        <v>0.83</v>
      </c>
      <c r="G147" s="189">
        <f>VLOOKUP(B147,'Orçamento Analítico'!$B$6:$I$2743,7,FALSE)</f>
        <v>30.75</v>
      </c>
      <c r="H147" s="189">
        <f t="shared" si="13"/>
        <v>37.847099999999998</v>
      </c>
      <c r="I147" s="189">
        <f t="shared" si="15"/>
        <v>31.41</v>
      </c>
      <c r="J147" s="192">
        <f t="shared" si="14"/>
        <v>4.4143763840347118E-6</v>
      </c>
      <c r="L147" s="383"/>
      <c r="M147" s="383"/>
    </row>
    <row r="148" spans="1:13" ht="39" customHeight="1">
      <c r="A148" s="182" t="s">
        <v>453</v>
      </c>
      <c r="B148" s="378">
        <v>89714</v>
      </c>
      <c r="C148" s="182" t="s">
        <v>66</v>
      </c>
      <c r="D148" s="182" t="s">
        <v>455</v>
      </c>
      <c r="E148" s="184" t="s">
        <v>202</v>
      </c>
      <c r="F148" s="183">
        <v>216.07</v>
      </c>
      <c r="G148" s="189">
        <f>VLOOKUP(B148,'Orçamento Analítico'!$B$6:$I$2743,7,FALSE)</f>
        <v>34.57</v>
      </c>
      <c r="H148" s="189">
        <f t="shared" si="13"/>
        <v>42.548755999999997</v>
      </c>
      <c r="I148" s="189">
        <f t="shared" si="15"/>
        <v>9193.5</v>
      </c>
      <c r="J148" s="192">
        <f t="shared" si="14"/>
        <v>1.2920588757282115E-3</v>
      </c>
      <c r="L148" s="383"/>
      <c r="M148" s="383"/>
    </row>
    <row r="149" spans="1:13" ht="51.95" customHeight="1">
      <c r="A149" s="194" t="s">
        <v>456</v>
      </c>
      <c r="B149" s="378">
        <v>104341</v>
      </c>
      <c r="C149" s="194" t="s">
        <v>66</v>
      </c>
      <c r="D149" s="194" t="s">
        <v>458</v>
      </c>
      <c r="E149" s="184" t="s">
        <v>63</v>
      </c>
      <c r="F149" s="183">
        <v>6</v>
      </c>
      <c r="G149" s="189">
        <f>VLOOKUP(B149,'Orçamento Analítico'!$B$6:$I$2743,7,FALSE)</f>
        <v>10.76</v>
      </c>
      <c r="H149" s="189">
        <f t="shared" si="13"/>
        <v>13.243407999999999</v>
      </c>
      <c r="I149" s="189">
        <f t="shared" si="15"/>
        <v>79.459999999999994</v>
      </c>
      <c r="J149" s="192">
        <f t="shared" si="14"/>
        <v>1.1167346306125379E-5</v>
      </c>
      <c r="L149" s="383"/>
      <c r="M149" s="383"/>
    </row>
    <row r="150" spans="1:13" ht="51.95" customHeight="1">
      <c r="A150" s="182" t="s">
        <v>459</v>
      </c>
      <c r="B150" s="378">
        <v>89796</v>
      </c>
      <c r="C150" s="182" t="s">
        <v>66</v>
      </c>
      <c r="D150" s="182" t="s">
        <v>461</v>
      </c>
      <c r="E150" s="184" t="s">
        <v>63</v>
      </c>
      <c r="F150" s="183">
        <v>3</v>
      </c>
      <c r="G150" s="189">
        <f>VLOOKUP(B150,'Orçamento Analítico'!$B$6:$I$2743,7,FALSE)</f>
        <v>42.41</v>
      </c>
      <c r="H150" s="189">
        <f t="shared" si="13"/>
        <v>52.198227999999993</v>
      </c>
      <c r="I150" s="189">
        <f t="shared" si="15"/>
        <v>156.59</v>
      </c>
      <c r="J150" s="192">
        <f t="shared" si="14"/>
        <v>2.2007233300732111E-5</v>
      </c>
      <c r="L150" s="383"/>
      <c r="M150" s="383"/>
    </row>
    <row r="151" spans="1:13" ht="51.95" customHeight="1">
      <c r="A151" s="182" t="s">
        <v>462</v>
      </c>
      <c r="B151" s="378">
        <v>89746</v>
      </c>
      <c r="C151" s="182" t="s">
        <v>66</v>
      </c>
      <c r="D151" s="182" t="s">
        <v>464</v>
      </c>
      <c r="E151" s="184" t="s">
        <v>63</v>
      </c>
      <c r="F151" s="183">
        <v>2</v>
      </c>
      <c r="G151" s="189">
        <f>VLOOKUP(B151,'Orçamento Analítico'!$B$6:$I$2743,7,FALSE)</f>
        <v>28.16</v>
      </c>
      <c r="H151" s="189">
        <f t="shared" si="13"/>
        <v>34.659327999999995</v>
      </c>
      <c r="I151" s="189">
        <f t="shared" si="15"/>
        <v>69.31</v>
      </c>
      <c r="J151" s="192">
        <f t="shared" si="14"/>
        <v>9.7408604641020666E-6</v>
      </c>
      <c r="L151" s="383"/>
      <c r="M151" s="383"/>
    </row>
    <row r="152" spans="1:13" ht="51.95" customHeight="1">
      <c r="A152" s="182" t="s">
        <v>465</v>
      </c>
      <c r="B152" s="378">
        <v>89801</v>
      </c>
      <c r="C152" s="182" t="s">
        <v>66</v>
      </c>
      <c r="D152" s="182" t="s">
        <v>467</v>
      </c>
      <c r="E152" s="184" t="s">
        <v>63</v>
      </c>
      <c r="F152" s="183">
        <v>10</v>
      </c>
      <c r="G152" s="189">
        <f>VLOOKUP(B152,'Orçamento Analítico'!$B$6:$I$2743,7,FALSE)</f>
        <v>10.07</v>
      </c>
      <c r="H152" s="189">
        <f t="shared" si="13"/>
        <v>12.394155999999999</v>
      </c>
      <c r="I152" s="189">
        <f t="shared" si="15"/>
        <v>123.94</v>
      </c>
      <c r="J152" s="192">
        <f t="shared" si="14"/>
        <v>1.7418586725159571E-5</v>
      </c>
      <c r="L152" s="383"/>
      <c r="M152" s="383"/>
    </row>
    <row r="153" spans="1:13" ht="51.95" customHeight="1">
      <c r="A153" s="182" t="s">
        <v>468</v>
      </c>
      <c r="B153" s="378">
        <v>89827</v>
      </c>
      <c r="C153" s="182" t="s">
        <v>66</v>
      </c>
      <c r="D153" s="182" t="s">
        <v>470</v>
      </c>
      <c r="E153" s="184" t="s">
        <v>63</v>
      </c>
      <c r="F153" s="183">
        <v>5</v>
      </c>
      <c r="G153" s="189">
        <f>VLOOKUP(B153,'Orçamento Analítico'!$B$6:$I$2743,7,FALSE)</f>
        <v>18.98</v>
      </c>
      <c r="H153" s="189">
        <f t="shared" si="13"/>
        <v>23.360583999999999</v>
      </c>
      <c r="I153" s="189">
        <f t="shared" si="15"/>
        <v>116.8</v>
      </c>
      <c r="J153" s="192">
        <f t="shared" si="14"/>
        <v>1.641512771904662E-5</v>
      </c>
      <c r="L153" s="383"/>
      <c r="M153" s="383"/>
    </row>
    <row r="154" spans="1:13" ht="51.95" customHeight="1">
      <c r="A154" s="182" t="s">
        <v>471</v>
      </c>
      <c r="B154" s="378">
        <v>89801</v>
      </c>
      <c r="C154" s="182" t="s">
        <v>66</v>
      </c>
      <c r="D154" s="182" t="s">
        <v>467</v>
      </c>
      <c r="E154" s="184" t="s">
        <v>63</v>
      </c>
      <c r="F154" s="183">
        <v>1</v>
      </c>
      <c r="G154" s="189">
        <f>VLOOKUP(B154,'Orçamento Analítico'!$B$6:$I$2743,7,FALSE)</f>
        <v>10.07</v>
      </c>
      <c r="H154" s="189">
        <f t="shared" si="13"/>
        <v>12.394155999999999</v>
      </c>
      <c r="I154" s="189">
        <f t="shared" si="15"/>
        <v>12.39</v>
      </c>
      <c r="J154" s="192">
        <f t="shared" si="14"/>
        <v>1.7412965106077709E-6</v>
      </c>
      <c r="L154" s="383"/>
      <c r="M154" s="383"/>
    </row>
    <row r="155" spans="1:13" ht="51.95" customHeight="1">
      <c r="A155" s="182" t="s">
        <v>472</v>
      </c>
      <c r="B155" s="378">
        <v>89802</v>
      </c>
      <c r="C155" s="182" t="s">
        <v>66</v>
      </c>
      <c r="D155" s="182" t="s">
        <v>422</v>
      </c>
      <c r="E155" s="184" t="s">
        <v>63</v>
      </c>
      <c r="F155" s="183">
        <v>1</v>
      </c>
      <c r="G155" s="189">
        <f>VLOOKUP(B155,'Orçamento Analítico'!$B$6:$I$2743,7,FALSE)</f>
        <v>10.64</v>
      </c>
      <c r="H155" s="189">
        <f t="shared" si="13"/>
        <v>13.095711999999999</v>
      </c>
      <c r="I155" s="189">
        <f t="shared" si="15"/>
        <v>13.09</v>
      </c>
      <c r="J155" s="192">
        <f t="shared" si="14"/>
        <v>1.8396748445404131E-6</v>
      </c>
      <c r="L155" s="383"/>
      <c r="M155" s="383"/>
    </row>
    <row r="156" spans="1:13" ht="39" customHeight="1">
      <c r="A156" s="182" t="s">
        <v>473</v>
      </c>
      <c r="B156" s="378">
        <v>89798</v>
      </c>
      <c r="C156" s="182" t="s">
        <v>66</v>
      </c>
      <c r="D156" s="182" t="s">
        <v>475</v>
      </c>
      <c r="E156" s="184" t="s">
        <v>202</v>
      </c>
      <c r="F156" s="183">
        <v>40</v>
      </c>
      <c r="G156" s="189">
        <f>VLOOKUP(B156,'Orçamento Analítico'!$B$6:$I$2743,7,FALSE)</f>
        <v>10.990000000000002</v>
      </c>
      <c r="H156" s="189">
        <f t="shared" si="13"/>
        <v>13.526492000000001</v>
      </c>
      <c r="I156" s="189">
        <f t="shared" si="15"/>
        <v>541.04999999999995</v>
      </c>
      <c r="J156" s="192">
        <f t="shared" si="14"/>
        <v>7.6039425106080256E-5</v>
      </c>
      <c r="L156" s="383"/>
      <c r="M156" s="383"/>
    </row>
    <row r="157" spans="1:13" ht="39" customHeight="1">
      <c r="A157" s="182" t="s">
        <v>476</v>
      </c>
      <c r="B157" s="378">
        <v>89800</v>
      </c>
      <c r="C157" s="182" t="s">
        <v>66</v>
      </c>
      <c r="D157" s="182" t="s">
        <v>478</v>
      </c>
      <c r="E157" s="184" t="s">
        <v>202</v>
      </c>
      <c r="F157" s="183">
        <v>50</v>
      </c>
      <c r="G157" s="189">
        <f>VLOOKUP(B157,'Orçamento Analítico'!$B$6:$I$2743,7,FALSE)</f>
        <v>25.48</v>
      </c>
      <c r="H157" s="189">
        <f t="shared" si="13"/>
        <v>31.360783999999999</v>
      </c>
      <c r="I157" s="189">
        <f t="shared" si="15"/>
        <v>1568.03</v>
      </c>
      <c r="J157" s="192">
        <f t="shared" si="14"/>
        <v>2.203716842234304E-4</v>
      </c>
      <c r="L157" s="383"/>
      <c r="M157" s="383"/>
    </row>
    <row r="158" spans="1:13" ht="51.95" customHeight="1">
      <c r="A158" s="182" t="s">
        <v>479</v>
      </c>
      <c r="B158" s="378">
        <v>104356</v>
      </c>
      <c r="C158" s="182" t="s">
        <v>66</v>
      </c>
      <c r="D158" s="182" t="s">
        <v>481</v>
      </c>
      <c r="E158" s="184" t="s">
        <v>63</v>
      </c>
      <c r="F158" s="183">
        <v>10</v>
      </c>
      <c r="G158" s="189">
        <f>VLOOKUP(B158,'Orçamento Analítico'!$B$6:$I$2743,7,FALSE)</f>
        <v>25.75</v>
      </c>
      <c r="H158" s="189">
        <f t="shared" si="13"/>
        <v>31.693099999999998</v>
      </c>
      <c r="I158" s="189">
        <f t="shared" si="15"/>
        <v>316.93</v>
      </c>
      <c r="J158" s="192">
        <f t="shared" si="14"/>
        <v>4.4541493390389091E-5</v>
      </c>
      <c r="L158" s="383"/>
      <c r="M158" s="383"/>
    </row>
    <row r="159" spans="1:13" ht="24" customHeight="1">
      <c r="A159" s="182" t="s">
        <v>482</v>
      </c>
      <c r="B159" s="378">
        <v>93358</v>
      </c>
      <c r="C159" s="182" t="s">
        <v>66</v>
      </c>
      <c r="D159" s="182" t="s">
        <v>484</v>
      </c>
      <c r="E159" s="184" t="s">
        <v>72</v>
      </c>
      <c r="F159" s="183">
        <v>45.82</v>
      </c>
      <c r="G159" s="189">
        <f>VLOOKUP(B159,'Orçamento Analítico'!$B$6:$I$2743,7,FALSE)</f>
        <v>84.33</v>
      </c>
      <c r="H159" s="189">
        <f t="shared" si="13"/>
        <v>103.79336399999998</v>
      </c>
      <c r="I159" s="189">
        <f t="shared" si="15"/>
        <v>4755.8100000000004</v>
      </c>
      <c r="J159" s="192">
        <f t="shared" si="14"/>
        <v>6.6838380614314306E-4</v>
      </c>
      <c r="L159" s="383"/>
      <c r="M159" s="383"/>
    </row>
    <row r="160" spans="1:13" ht="24" customHeight="1">
      <c r="A160" s="236" t="s">
        <v>485</v>
      </c>
      <c r="B160" s="236" t="s">
        <v>58</v>
      </c>
      <c r="C160" s="236"/>
      <c r="D160" s="236" t="s">
        <v>486</v>
      </c>
      <c r="E160" s="190"/>
      <c r="F160" s="181">
        <v>1</v>
      </c>
      <c r="G160" s="181"/>
      <c r="H160" s="188"/>
      <c r="I160" s="188">
        <f>SUM(I161:I188)</f>
        <v>169449.03</v>
      </c>
      <c r="J160" s="191">
        <f t="shared" si="14"/>
        <v>2.3814447511289062E-2</v>
      </c>
      <c r="L160" s="383"/>
      <c r="M160" s="383"/>
    </row>
    <row r="161" spans="1:13" ht="26.1" customHeight="1">
      <c r="A161" s="182" t="s">
        <v>487</v>
      </c>
      <c r="B161" s="378">
        <v>100860</v>
      </c>
      <c r="C161" s="182" t="s">
        <v>66</v>
      </c>
      <c r="D161" s="182" t="s">
        <v>489</v>
      </c>
      <c r="E161" s="184" t="s">
        <v>63</v>
      </c>
      <c r="F161" s="183">
        <v>1</v>
      </c>
      <c r="G161" s="189">
        <f>VLOOKUP(B161,'Orçamento Analítico'!$B$6:$I$2743,7,FALSE)</f>
        <v>131.65</v>
      </c>
      <c r="H161" s="189">
        <f t="shared" ref="H161:H188" si="16">G161*(1+$G$2)</f>
        <v>162.03482</v>
      </c>
      <c r="I161" s="189">
        <f t="shared" si="15"/>
        <v>162.03</v>
      </c>
      <c r="J161" s="192">
        <f t="shared" si="14"/>
        <v>2.2771773495865787E-5</v>
      </c>
      <c r="L161" s="383"/>
      <c r="M161" s="383"/>
    </row>
    <row r="162" spans="1:13" ht="26.1" customHeight="1">
      <c r="A162" s="182" t="s">
        <v>490</v>
      </c>
      <c r="B162" s="378">
        <v>100858</v>
      </c>
      <c r="C162" s="182" t="s">
        <v>66</v>
      </c>
      <c r="D162" s="182" t="s">
        <v>492</v>
      </c>
      <c r="E162" s="184" t="s">
        <v>63</v>
      </c>
      <c r="F162" s="183">
        <v>6</v>
      </c>
      <c r="G162" s="189">
        <f>VLOOKUP(B162,'Orçamento Analítico'!$B$6:$I$2743,7,FALSE)</f>
        <v>729.52999999999986</v>
      </c>
      <c r="H162" s="189">
        <f t="shared" si="16"/>
        <v>897.90552399999979</v>
      </c>
      <c r="I162" s="189">
        <f t="shared" si="15"/>
        <v>5387.43</v>
      </c>
      <c r="J162" s="192">
        <f t="shared" si="14"/>
        <v>7.5715198225533682E-4</v>
      </c>
      <c r="L162" s="383"/>
      <c r="M162" s="383"/>
    </row>
    <row r="163" spans="1:13" ht="39" customHeight="1">
      <c r="A163" s="182" t="s">
        <v>493</v>
      </c>
      <c r="B163" s="378">
        <v>86909</v>
      </c>
      <c r="C163" s="182" t="s">
        <v>66</v>
      </c>
      <c r="D163" s="182" t="s">
        <v>495</v>
      </c>
      <c r="E163" s="184" t="s">
        <v>63</v>
      </c>
      <c r="F163" s="183">
        <v>3</v>
      </c>
      <c r="G163" s="189">
        <f>VLOOKUP(B163,'Orçamento Analítico'!$B$6:$I$2743,7,FALSE)</f>
        <v>248.91</v>
      </c>
      <c r="H163" s="189">
        <f t="shared" si="16"/>
        <v>306.35842799999995</v>
      </c>
      <c r="I163" s="189">
        <f t="shared" si="15"/>
        <v>919.07</v>
      </c>
      <c r="J163" s="192">
        <f t="shared" si="14"/>
        <v>1.291665362392481E-4</v>
      </c>
      <c r="L163" s="383"/>
      <c r="M163" s="383"/>
    </row>
    <row r="164" spans="1:13" ht="39" customHeight="1">
      <c r="A164" s="182" t="s">
        <v>496</v>
      </c>
      <c r="B164" s="378">
        <v>86915</v>
      </c>
      <c r="C164" s="182" t="s">
        <v>66</v>
      </c>
      <c r="D164" s="182" t="s">
        <v>498</v>
      </c>
      <c r="E164" s="184" t="s">
        <v>63</v>
      </c>
      <c r="F164" s="183">
        <v>14</v>
      </c>
      <c r="G164" s="189">
        <f>VLOOKUP(B164,'Orçamento Analítico'!$B$6:$I$2743,7,FALSE)</f>
        <v>276.33</v>
      </c>
      <c r="H164" s="189">
        <f t="shared" si="16"/>
        <v>340.10696399999995</v>
      </c>
      <c r="I164" s="189">
        <f t="shared" si="15"/>
        <v>4761.49</v>
      </c>
      <c r="J164" s="192">
        <f t="shared" si="14"/>
        <v>6.6918207605276786E-4</v>
      </c>
      <c r="L164" s="383"/>
      <c r="M164" s="383"/>
    </row>
    <row r="165" spans="1:13" ht="26.1" customHeight="1">
      <c r="A165" s="182" t="s">
        <v>499</v>
      </c>
      <c r="B165" s="378">
        <v>86888</v>
      </c>
      <c r="C165" s="182" t="s">
        <v>66</v>
      </c>
      <c r="D165" s="182" t="s">
        <v>501</v>
      </c>
      <c r="E165" s="184" t="s">
        <v>63</v>
      </c>
      <c r="F165" s="183">
        <v>15</v>
      </c>
      <c r="G165" s="189">
        <f>VLOOKUP(B165,'Orçamento Analítico'!$B$6:$I$2743,7,FALSE)</f>
        <v>449.84</v>
      </c>
      <c r="H165" s="189">
        <f t="shared" si="16"/>
        <v>553.66307199999994</v>
      </c>
      <c r="I165" s="189">
        <f t="shared" si="15"/>
        <v>8304.94</v>
      </c>
      <c r="J165" s="192">
        <f t="shared" si="14"/>
        <v>1.1671802294436562E-3</v>
      </c>
      <c r="L165" s="383"/>
      <c r="M165" s="383"/>
    </row>
    <row r="166" spans="1:13" ht="39" customHeight="1">
      <c r="A166" s="182" t="s">
        <v>502</v>
      </c>
      <c r="B166" s="378">
        <v>95471</v>
      </c>
      <c r="C166" s="182" t="s">
        <v>66</v>
      </c>
      <c r="D166" s="182" t="s">
        <v>504</v>
      </c>
      <c r="E166" s="184" t="s">
        <v>63</v>
      </c>
      <c r="F166" s="183">
        <v>1</v>
      </c>
      <c r="G166" s="189">
        <f>VLOOKUP(B166,'Orçamento Analítico'!$B$6:$I$2743,7,FALSE)</f>
        <v>713.71999999999991</v>
      </c>
      <c r="H166" s="189">
        <f t="shared" si="16"/>
        <v>878.44657599999982</v>
      </c>
      <c r="I166" s="189">
        <f t="shared" si="15"/>
        <v>878.44</v>
      </c>
      <c r="J166" s="192">
        <f t="shared" si="14"/>
        <v>1.2345637665684344E-4</v>
      </c>
      <c r="L166" s="383"/>
      <c r="M166" s="383"/>
    </row>
    <row r="167" spans="1:13" ht="39" customHeight="1">
      <c r="A167" s="182" t="s">
        <v>505</v>
      </c>
      <c r="B167" s="378">
        <v>102617</v>
      </c>
      <c r="C167" s="182" t="s">
        <v>66</v>
      </c>
      <c r="D167" s="182" t="s">
        <v>507</v>
      </c>
      <c r="E167" s="184" t="s">
        <v>63</v>
      </c>
      <c r="F167" s="183">
        <v>2</v>
      </c>
      <c r="G167" s="189">
        <f>VLOOKUP(B167,'Orçamento Analítico'!$B$6:$I$2743,7,FALSE)</f>
        <v>3332.3</v>
      </c>
      <c r="H167" s="189">
        <f t="shared" si="16"/>
        <v>4101.3948399999999</v>
      </c>
      <c r="I167" s="189">
        <f t="shared" si="15"/>
        <v>8202.7800000000007</v>
      </c>
      <c r="J167" s="192">
        <f t="shared" si="14"/>
        <v>1.1528226143085723E-3</v>
      </c>
      <c r="L167" s="383"/>
      <c r="M167" s="383"/>
    </row>
    <row r="168" spans="1:13" ht="39" customHeight="1">
      <c r="A168" s="182" t="s">
        <v>508</v>
      </c>
      <c r="B168" s="378">
        <v>101801</v>
      </c>
      <c r="C168" s="182" t="s">
        <v>66</v>
      </c>
      <c r="D168" s="182" t="s">
        <v>510</v>
      </c>
      <c r="E168" s="184" t="s">
        <v>63</v>
      </c>
      <c r="F168" s="183">
        <v>7</v>
      </c>
      <c r="G168" s="189">
        <f>VLOOKUP(B168,'Orçamento Analítico'!$B$6:$I$2743,7,FALSE)</f>
        <v>1139.1199999999999</v>
      </c>
      <c r="H168" s="189">
        <f t="shared" si="16"/>
        <v>1402.0288959999998</v>
      </c>
      <c r="I168" s="189">
        <f t="shared" si="15"/>
        <v>9814.2000000000007</v>
      </c>
      <c r="J168" s="192">
        <f t="shared" si="14"/>
        <v>1.3792923498310561E-3</v>
      </c>
      <c r="L168" s="383"/>
      <c r="M168" s="383"/>
    </row>
    <row r="169" spans="1:13" ht="39" customHeight="1">
      <c r="A169" s="182" t="s">
        <v>511</v>
      </c>
      <c r="B169" s="378">
        <v>97906</v>
      </c>
      <c r="C169" s="182" t="s">
        <v>66</v>
      </c>
      <c r="D169" s="182" t="s">
        <v>513</v>
      </c>
      <c r="E169" s="184" t="s">
        <v>63</v>
      </c>
      <c r="F169" s="183">
        <v>7</v>
      </c>
      <c r="G169" s="189">
        <f>VLOOKUP(B169,'Orçamento Analítico'!$B$6:$I$2743,7,FALSE)</f>
        <v>505.24</v>
      </c>
      <c r="H169" s="189">
        <f t="shared" si="16"/>
        <v>621.84939199999997</v>
      </c>
      <c r="I169" s="189">
        <f t="shared" si="15"/>
        <v>4352.9399999999996</v>
      </c>
      <c r="J169" s="192">
        <f t="shared" si="14"/>
        <v>6.117642641553663E-4</v>
      </c>
      <c r="L169" s="383"/>
      <c r="M169" s="383"/>
    </row>
    <row r="170" spans="1:13" ht="51.95" customHeight="1">
      <c r="A170" s="182" t="s">
        <v>514</v>
      </c>
      <c r="B170" s="378">
        <v>104329</v>
      </c>
      <c r="C170" s="182" t="s">
        <v>66</v>
      </c>
      <c r="D170" s="182" t="s">
        <v>516</v>
      </c>
      <c r="E170" s="184" t="s">
        <v>63</v>
      </c>
      <c r="F170" s="183">
        <v>8</v>
      </c>
      <c r="G170" s="189">
        <f>VLOOKUP(B170,'Orçamento Analítico'!$B$6:$I$2743,7,FALSE)</f>
        <v>94.63</v>
      </c>
      <c r="H170" s="189">
        <f t="shared" si="16"/>
        <v>116.47060399999998</v>
      </c>
      <c r="I170" s="189">
        <f t="shared" si="15"/>
        <v>931.76</v>
      </c>
      <c r="J170" s="192">
        <f t="shared" si="14"/>
        <v>1.3094999489296984E-4</v>
      </c>
      <c r="L170" s="383"/>
      <c r="M170" s="383"/>
    </row>
    <row r="171" spans="1:13" ht="39" customHeight="1">
      <c r="A171" s="182" t="s">
        <v>517</v>
      </c>
      <c r="B171" s="378">
        <v>89709</v>
      </c>
      <c r="C171" s="182" t="s">
        <v>66</v>
      </c>
      <c r="D171" s="182" t="s">
        <v>519</v>
      </c>
      <c r="E171" s="184" t="s">
        <v>63</v>
      </c>
      <c r="F171" s="183">
        <v>1</v>
      </c>
      <c r="G171" s="189">
        <f>VLOOKUP(B171,'Orçamento Analítico'!$B$6:$I$2743,7,FALSE)</f>
        <v>24.36</v>
      </c>
      <c r="H171" s="189">
        <f t="shared" si="16"/>
        <v>29.982287999999997</v>
      </c>
      <c r="I171" s="189">
        <f t="shared" si="15"/>
        <v>29.98</v>
      </c>
      <c r="J171" s="192">
        <f t="shared" si="14"/>
        <v>4.2134035018580284E-6</v>
      </c>
      <c r="L171" s="383"/>
      <c r="M171" s="383"/>
    </row>
    <row r="172" spans="1:13" ht="39" customHeight="1">
      <c r="A172" s="182" t="s">
        <v>520</v>
      </c>
      <c r="B172" s="378">
        <v>86889</v>
      </c>
      <c r="C172" s="182" t="s">
        <v>66</v>
      </c>
      <c r="D172" s="182" t="s">
        <v>522</v>
      </c>
      <c r="E172" s="184" t="s">
        <v>63</v>
      </c>
      <c r="F172" s="183">
        <v>3</v>
      </c>
      <c r="G172" s="189">
        <f>VLOOKUP(B172,'Orçamento Analítico'!$B$6:$I$2743,7,FALSE)</f>
        <v>1053.73</v>
      </c>
      <c r="H172" s="189">
        <f t="shared" si="16"/>
        <v>1296.9308839999999</v>
      </c>
      <c r="I172" s="189">
        <f t="shared" si="15"/>
        <v>3890.79</v>
      </c>
      <c r="J172" s="192">
        <f t="shared" si="14"/>
        <v>5.4681348268826539E-4</v>
      </c>
      <c r="L172" s="383"/>
      <c r="M172" s="383"/>
    </row>
    <row r="173" spans="1:13" ht="39" customHeight="1">
      <c r="A173" s="182" t="s">
        <v>523</v>
      </c>
      <c r="B173" s="378">
        <v>86936</v>
      </c>
      <c r="C173" s="182" t="s">
        <v>66</v>
      </c>
      <c r="D173" s="182" t="s">
        <v>525</v>
      </c>
      <c r="E173" s="184" t="s">
        <v>63</v>
      </c>
      <c r="F173" s="183">
        <v>3</v>
      </c>
      <c r="G173" s="189">
        <f>VLOOKUP(B173,'Orçamento Analítico'!$B$6:$I$2743,7,FALSE)</f>
        <v>579.12</v>
      </c>
      <c r="H173" s="189">
        <f t="shared" si="16"/>
        <v>712.78089599999998</v>
      </c>
      <c r="I173" s="189">
        <f t="shared" si="15"/>
        <v>2138.34</v>
      </c>
      <c r="J173" s="192">
        <f t="shared" si="14"/>
        <v>3.0052332368789514E-4</v>
      </c>
      <c r="L173" s="383"/>
      <c r="M173" s="383"/>
    </row>
    <row r="174" spans="1:13" ht="39" customHeight="1">
      <c r="A174" s="182" t="s">
        <v>526</v>
      </c>
      <c r="B174" s="378">
        <v>86895</v>
      </c>
      <c r="C174" s="182" t="s">
        <v>66</v>
      </c>
      <c r="D174" s="182" t="s">
        <v>528</v>
      </c>
      <c r="E174" s="184" t="s">
        <v>63</v>
      </c>
      <c r="F174" s="183">
        <v>14</v>
      </c>
      <c r="G174" s="189">
        <f>VLOOKUP(B174,'Orçamento Analítico'!$B$6:$I$2743,7,FALSE)</f>
        <v>446.08</v>
      </c>
      <c r="H174" s="189">
        <f t="shared" si="16"/>
        <v>549.03526399999998</v>
      </c>
      <c r="I174" s="189">
        <f t="shared" si="15"/>
        <v>7686.49</v>
      </c>
      <c r="J174" s="192">
        <f t="shared" si="14"/>
        <v>1.0802629714141666E-3</v>
      </c>
      <c r="L174" s="383"/>
      <c r="M174" s="383"/>
    </row>
    <row r="175" spans="1:13" ht="51.95" customHeight="1">
      <c r="A175" s="182" t="s">
        <v>529</v>
      </c>
      <c r="B175" s="378">
        <v>86937</v>
      </c>
      <c r="C175" s="182" t="s">
        <v>66</v>
      </c>
      <c r="D175" s="182" t="s">
        <v>531</v>
      </c>
      <c r="E175" s="184" t="s">
        <v>63</v>
      </c>
      <c r="F175" s="183">
        <v>14</v>
      </c>
      <c r="G175" s="189">
        <f>VLOOKUP(B175,'Orçamento Analítico'!$B$6:$I$2743,7,FALSE)</f>
        <v>225.14</v>
      </c>
      <c r="H175" s="189">
        <f t="shared" si="16"/>
        <v>277.10231199999998</v>
      </c>
      <c r="I175" s="189">
        <f t="shared" si="15"/>
        <v>3879.43</v>
      </c>
      <c r="J175" s="192">
        <f t="shared" si="14"/>
        <v>5.4521694286901567E-4</v>
      </c>
      <c r="L175" s="383"/>
      <c r="M175" s="383"/>
    </row>
    <row r="176" spans="1:13" ht="51.95" customHeight="1">
      <c r="A176" s="182" t="s">
        <v>532</v>
      </c>
      <c r="B176" s="378">
        <v>86922</v>
      </c>
      <c r="C176" s="182" t="s">
        <v>66</v>
      </c>
      <c r="D176" s="182" t="s">
        <v>534</v>
      </c>
      <c r="E176" s="184" t="s">
        <v>63</v>
      </c>
      <c r="F176" s="183">
        <v>2</v>
      </c>
      <c r="G176" s="189">
        <f>VLOOKUP(B176,'Orçamento Analítico'!$B$6:$I$2743,7,FALSE)</f>
        <v>980.93000000000006</v>
      </c>
      <c r="H176" s="189">
        <f t="shared" si="16"/>
        <v>1207.3286439999999</v>
      </c>
      <c r="I176" s="189">
        <f t="shared" si="15"/>
        <v>2414.65</v>
      </c>
      <c r="J176" s="192">
        <f t="shared" si="14"/>
        <v>3.3935606290065004E-4</v>
      </c>
      <c r="L176" s="383"/>
      <c r="M176" s="383"/>
    </row>
    <row r="177" spans="1:13" ht="26.1" customHeight="1">
      <c r="A177" s="182" t="s">
        <v>535</v>
      </c>
      <c r="B177" s="378">
        <v>95546</v>
      </c>
      <c r="C177" s="182" t="s">
        <v>66</v>
      </c>
      <c r="D177" s="182" t="s">
        <v>537</v>
      </c>
      <c r="E177" s="184" t="s">
        <v>63</v>
      </c>
      <c r="F177" s="183">
        <v>5</v>
      </c>
      <c r="G177" s="189">
        <f>VLOOKUP(B177,'Orçamento Analítico'!$B$6:$I$2743,7,FALSE)</f>
        <v>237.54</v>
      </c>
      <c r="H177" s="189">
        <f t="shared" si="16"/>
        <v>292.36423199999996</v>
      </c>
      <c r="I177" s="189">
        <f t="shared" si="15"/>
        <v>1461.82</v>
      </c>
      <c r="J177" s="192">
        <f t="shared" si="14"/>
        <v>2.0544488015630761E-4</v>
      </c>
      <c r="L177" s="383"/>
      <c r="M177" s="383"/>
    </row>
    <row r="178" spans="1:13" ht="26.1" customHeight="1">
      <c r="A178" s="182" t="s">
        <v>538</v>
      </c>
      <c r="B178" s="378">
        <v>100849</v>
      </c>
      <c r="C178" s="182" t="s">
        <v>66</v>
      </c>
      <c r="D178" s="182" t="s">
        <v>540</v>
      </c>
      <c r="E178" s="184" t="s">
        <v>63</v>
      </c>
      <c r="F178" s="183">
        <v>16</v>
      </c>
      <c r="G178" s="189">
        <f>VLOOKUP(B178,'Orçamento Analítico'!$B$6:$I$2743,7,FALSE)</f>
        <v>39</v>
      </c>
      <c r="H178" s="189">
        <f t="shared" si="16"/>
        <v>48.001199999999997</v>
      </c>
      <c r="I178" s="189">
        <f t="shared" si="15"/>
        <v>768.01</v>
      </c>
      <c r="J178" s="192">
        <f t="shared" si="14"/>
        <v>1.0793649177658386E-4</v>
      </c>
      <c r="L178" s="383"/>
      <c r="M178" s="383"/>
    </row>
    <row r="179" spans="1:13" ht="39" customHeight="1">
      <c r="A179" s="182" t="s">
        <v>541</v>
      </c>
      <c r="B179" s="378">
        <v>100868</v>
      </c>
      <c r="C179" s="182" t="s">
        <v>66</v>
      </c>
      <c r="D179" s="182" t="s">
        <v>543</v>
      </c>
      <c r="E179" s="184" t="s">
        <v>63</v>
      </c>
      <c r="F179" s="183">
        <v>3</v>
      </c>
      <c r="G179" s="189">
        <f>VLOOKUP(B179,'Orçamento Analítico'!$B$6:$I$2743,7,FALSE)</f>
        <v>439.74</v>
      </c>
      <c r="H179" s="189">
        <f t="shared" si="16"/>
        <v>541.23199199999999</v>
      </c>
      <c r="I179" s="189">
        <f t="shared" si="15"/>
        <v>1623.69</v>
      </c>
      <c r="J179" s="192">
        <f t="shared" si="14"/>
        <v>2.2819416717584595E-4</v>
      </c>
      <c r="L179" s="383"/>
      <c r="M179" s="383"/>
    </row>
    <row r="180" spans="1:13" ht="26.1" customHeight="1">
      <c r="A180" s="182" t="s">
        <v>544</v>
      </c>
      <c r="B180" s="378">
        <v>100874</v>
      </c>
      <c r="C180" s="182" t="s">
        <v>66</v>
      </c>
      <c r="D180" s="182" t="s">
        <v>546</v>
      </c>
      <c r="E180" s="184" t="s">
        <v>63</v>
      </c>
      <c r="F180" s="183">
        <v>2</v>
      </c>
      <c r="G180" s="189">
        <f>VLOOKUP(B180,'Orçamento Analítico'!$B$6:$I$2743,7,FALSE)</f>
        <v>398.37</v>
      </c>
      <c r="H180" s="189">
        <f t="shared" si="16"/>
        <v>490.31379599999997</v>
      </c>
      <c r="I180" s="189">
        <f t="shared" si="15"/>
        <v>980.62</v>
      </c>
      <c r="J180" s="192">
        <f t="shared" si="14"/>
        <v>1.378168026014683E-4</v>
      </c>
      <c r="L180" s="383"/>
      <c r="M180" s="383"/>
    </row>
    <row r="181" spans="1:13" ht="26.1" customHeight="1">
      <c r="A181" s="237" t="s">
        <v>547</v>
      </c>
      <c r="B181" s="378">
        <v>98110</v>
      </c>
      <c r="C181" s="237" t="s">
        <v>66</v>
      </c>
      <c r="D181" s="237" t="s">
        <v>549</v>
      </c>
      <c r="E181" s="184" t="s">
        <v>63</v>
      </c>
      <c r="F181" s="183">
        <v>2</v>
      </c>
      <c r="G181" s="189">
        <f>VLOOKUP(B181,'Orçamento Analítico'!$B$6:$I$2743,7,FALSE)</f>
        <v>491.74</v>
      </c>
      <c r="H181" s="189">
        <f t="shared" si="16"/>
        <v>605.23359199999993</v>
      </c>
      <c r="I181" s="189">
        <f t="shared" si="15"/>
        <v>1210.46</v>
      </c>
      <c r="J181" s="192">
        <f t="shared" si="14"/>
        <v>1.7011862584586621E-4</v>
      </c>
      <c r="L181" s="397"/>
      <c r="M181" s="383"/>
    </row>
    <row r="182" spans="1:13" ht="39" customHeight="1">
      <c r="A182" s="182" t="s">
        <v>550</v>
      </c>
      <c r="B182" s="378">
        <v>97908</v>
      </c>
      <c r="C182" s="182" t="s">
        <v>66</v>
      </c>
      <c r="D182" s="182" t="s">
        <v>552</v>
      </c>
      <c r="E182" s="184" t="s">
        <v>63</v>
      </c>
      <c r="F182" s="183">
        <v>8</v>
      </c>
      <c r="G182" s="189">
        <f>VLOOKUP(B182,'Orçamento Analítico'!$B$6:$I$2743,7,FALSE)</f>
        <v>868.1099999999999</v>
      </c>
      <c r="H182" s="189">
        <f t="shared" si="16"/>
        <v>1068.4697879999999</v>
      </c>
      <c r="I182" s="189">
        <f t="shared" si="15"/>
        <v>8547.75</v>
      </c>
      <c r="J182" s="192">
        <f t="shared" si="14"/>
        <v>1.201304862675349E-3</v>
      </c>
      <c r="L182" s="383"/>
      <c r="M182" s="383"/>
    </row>
    <row r="183" spans="1:13" ht="39" customHeight="1">
      <c r="A183" s="182" t="s">
        <v>553</v>
      </c>
      <c r="B183" s="378">
        <v>95635</v>
      </c>
      <c r="C183" s="182" t="s">
        <v>66</v>
      </c>
      <c r="D183" s="182" t="s">
        <v>555</v>
      </c>
      <c r="E183" s="184" t="s">
        <v>63</v>
      </c>
      <c r="F183" s="183">
        <v>1</v>
      </c>
      <c r="G183" s="189">
        <f>VLOOKUP(B183,'Orçamento Analítico'!$B$6:$I$2743,7,FALSE)</f>
        <v>212.59</v>
      </c>
      <c r="H183" s="189">
        <f t="shared" si="16"/>
        <v>261.65577199999996</v>
      </c>
      <c r="I183" s="189">
        <f t="shared" si="15"/>
        <v>261.64999999999998</v>
      </c>
      <c r="J183" s="192">
        <f t="shared" si="14"/>
        <v>3.6772415819251264E-5</v>
      </c>
      <c r="L183" s="383"/>
      <c r="M183" s="383"/>
    </row>
    <row r="184" spans="1:13" ht="39" customHeight="1">
      <c r="A184" s="182" t="s">
        <v>556</v>
      </c>
      <c r="B184" s="378">
        <v>95676</v>
      </c>
      <c r="C184" s="182" t="s">
        <v>66</v>
      </c>
      <c r="D184" s="182" t="s">
        <v>558</v>
      </c>
      <c r="E184" s="184" t="s">
        <v>63</v>
      </c>
      <c r="F184" s="183">
        <v>1</v>
      </c>
      <c r="G184" s="189">
        <f>VLOOKUP(B184,'Orçamento Analítico'!$B$6:$I$2743,7,FALSE)</f>
        <v>150.47</v>
      </c>
      <c r="H184" s="189">
        <f t="shared" si="16"/>
        <v>185.19847599999997</v>
      </c>
      <c r="I184" s="189">
        <f t="shared" si="15"/>
        <v>185.19</v>
      </c>
      <c r="J184" s="192">
        <f t="shared" si="14"/>
        <v>2.6026690944265786E-5</v>
      </c>
      <c r="L184" s="383"/>
      <c r="M184" s="383"/>
    </row>
    <row r="185" spans="1:13" ht="51.95" customHeight="1">
      <c r="A185" s="182" t="s">
        <v>559</v>
      </c>
      <c r="B185" s="378">
        <v>98087</v>
      </c>
      <c r="C185" s="182" t="s">
        <v>66</v>
      </c>
      <c r="D185" s="182" t="s">
        <v>561</v>
      </c>
      <c r="E185" s="184" t="s">
        <v>63</v>
      </c>
      <c r="F185" s="183">
        <v>1</v>
      </c>
      <c r="G185" s="189">
        <f>VLOOKUP(B185,'Orçamento Analítico'!$B$6:$I$2743,7,FALSE)</f>
        <v>12927.33</v>
      </c>
      <c r="H185" s="189">
        <f t="shared" si="16"/>
        <v>15910.957763999999</v>
      </c>
      <c r="I185" s="189">
        <f t="shared" si="15"/>
        <v>15910.95</v>
      </c>
      <c r="J185" s="192">
        <f t="shared" si="14"/>
        <v>2.2361325032651098E-3</v>
      </c>
      <c r="L185" s="383"/>
      <c r="M185" s="383"/>
    </row>
    <row r="186" spans="1:13" ht="51.95" customHeight="1">
      <c r="A186" s="182" t="s">
        <v>562</v>
      </c>
      <c r="B186" s="378">
        <v>98093</v>
      </c>
      <c r="C186" s="182" t="s">
        <v>66</v>
      </c>
      <c r="D186" s="182" t="s">
        <v>564</v>
      </c>
      <c r="E186" s="184" t="s">
        <v>63</v>
      </c>
      <c r="F186" s="183">
        <v>1</v>
      </c>
      <c r="G186" s="189">
        <f>VLOOKUP(B186,'Orçamento Analítico'!$B$6:$I$2743,7,FALSE)</f>
        <v>17986.889999999996</v>
      </c>
      <c r="H186" s="189">
        <f t="shared" si="16"/>
        <v>22138.264211999995</v>
      </c>
      <c r="I186" s="189">
        <f t="shared" si="15"/>
        <v>22138.26</v>
      </c>
      <c r="J186" s="192">
        <f t="shared" si="14"/>
        <v>3.1113216213823716E-3</v>
      </c>
      <c r="L186" s="383"/>
      <c r="M186" s="383"/>
    </row>
    <row r="187" spans="1:13" ht="51.95" customHeight="1">
      <c r="A187" s="182" t="s">
        <v>565</v>
      </c>
      <c r="B187" s="378">
        <v>98101</v>
      </c>
      <c r="C187" s="182" t="s">
        <v>66</v>
      </c>
      <c r="D187" s="182" t="s">
        <v>567</v>
      </c>
      <c r="E187" s="184" t="s">
        <v>63</v>
      </c>
      <c r="F187" s="183">
        <v>4</v>
      </c>
      <c r="G187" s="189">
        <f>VLOOKUP(B187,'Orçamento Analítico'!$B$6:$I$2743,7,FALSE)</f>
        <v>10481.209999999997</v>
      </c>
      <c r="H187" s="189">
        <f t="shared" si="16"/>
        <v>12900.273267999995</v>
      </c>
      <c r="I187" s="189">
        <f t="shared" si="15"/>
        <v>51601.09</v>
      </c>
      <c r="J187" s="192">
        <f t="shared" si="14"/>
        <v>7.2520418047261927E-3</v>
      </c>
      <c r="L187" s="383"/>
      <c r="M187" s="383"/>
    </row>
    <row r="188" spans="1:13" ht="65.099999999999994" customHeight="1">
      <c r="A188" s="182" t="s">
        <v>568</v>
      </c>
      <c r="B188" s="378">
        <v>102281</v>
      </c>
      <c r="C188" s="182" t="s">
        <v>66</v>
      </c>
      <c r="D188" s="182" t="s">
        <v>570</v>
      </c>
      <c r="E188" s="184" t="s">
        <v>72</v>
      </c>
      <c r="F188" s="183">
        <v>143.97999999999999</v>
      </c>
      <c r="G188" s="189">
        <f>VLOOKUP(B188,'Orçamento Analítico'!$B$6:$I$2743,7,FALSE)</f>
        <v>5.67</v>
      </c>
      <c r="H188" s="189">
        <f t="shared" si="16"/>
        <v>6.978635999999999</v>
      </c>
      <c r="I188" s="189">
        <f t="shared" si="15"/>
        <v>1004.78</v>
      </c>
      <c r="J188" s="192">
        <f t="shared" si="14"/>
        <v>1.4121226052691492E-4</v>
      </c>
      <c r="L188" s="383"/>
      <c r="M188" s="383"/>
    </row>
    <row r="189" spans="1:13" ht="24" customHeight="1">
      <c r="A189" s="236" t="s">
        <v>33</v>
      </c>
      <c r="B189" s="236" t="s">
        <v>58</v>
      </c>
      <c r="C189" s="236"/>
      <c r="D189" s="236" t="s">
        <v>34</v>
      </c>
      <c r="E189" s="190"/>
      <c r="F189" s="181">
        <v>1</v>
      </c>
      <c r="G189" s="181"/>
      <c r="H189" s="188"/>
      <c r="I189" s="188">
        <f>I190+I228</f>
        <v>331108.27999999997</v>
      </c>
      <c r="J189" s="191">
        <f t="shared" si="14"/>
        <v>4.6534115625289807E-2</v>
      </c>
      <c r="L189" s="383"/>
      <c r="M189" s="383"/>
    </row>
    <row r="190" spans="1:13" ht="24" customHeight="1">
      <c r="A190" s="236" t="s">
        <v>571</v>
      </c>
      <c r="B190" s="236" t="s">
        <v>58</v>
      </c>
      <c r="C190" s="236"/>
      <c r="D190" s="236" t="s">
        <v>572</v>
      </c>
      <c r="E190" s="190"/>
      <c r="F190" s="181">
        <v>1</v>
      </c>
      <c r="G190" s="181"/>
      <c r="H190" s="188"/>
      <c r="I190" s="188">
        <f>SUM(I191:I227)</f>
        <v>280955.34999999998</v>
      </c>
      <c r="J190" s="191">
        <f t="shared" si="14"/>
        <v>3.9485598917803462E-2</v>
      </c>
      <c r="L190" s="383"/>
      <c r="M190" s="383"/>
    </row>
    <row r="191" spans="1:13" ht="39" customHeight="1">
      <c r="A191" s="182" t="s">
        <v>573</v>
      </c>
      <c r="B191" s="182" t="s">
        <v>574</v>
      </c>
      <c r="C191" s="182" t="s">
        <v>61</v>
      </c>
      <c r="D191" s="182" t="s">
        <v>575</v>
      </c>
      <c r="E191" s="184" t="s">
        <v>202</v>
      </c>
      <c r="F191" s="183">
        <v>585</v>
      </c>
      <c r="G191" s="189">
        <f>VLOOKUP(B191,'Orçamento Analítico'!$B$6:$I$2743,7,FALSE)</f>
        <v>65.08</v>
      </c>
      <c r="H191" s="189">
        <f t="shared" ref="H191:H227" si="17">G191*(1+$G$2)</f>
        <v>80.100463999999988</v>
      </c>
      <c r="I191" s="189">
        <f t="shared" si="15"/>
        <v>46858.77</v>
      </c>
      <c r="J191" s="192">
        <f t="shared" si="14"/>
        <v>6.5855538896184085E-3</v>
      </c>
      <c r="L191" s="383"/>
      <c r="M191" s="383"/>
    </row>
    <row r="192" spans="1:13" ht="39" customHeight="1">
      <c r="A192" s="182" t="s">
        <v>576</v>
      </c>
      <c r="B192" s="182" t="s">
        <v>577</v>
      </c>
      <c r="C192" s="182" t="s">
        <v>61</v>
      </c>
      <c r="D192" s="182" t="s">
        <v>578</v>
      </c>
      <c r="E192" s="184" t="s">
        <v>202</v>
      </c>
      <c r="F192" s="183">
        <v>201</v>
      </c>
      <c r="G192" s="189">
        <f>VLOOKUP(B192,'Orçamento Analítico'!$B$6:$I$2743,7,FALSE)</f>
        <v>68.809999999999988</v>
      </c>
      <c r="H192" s="189">
        <f t="shared" si="17"/>
        <v>84.691347999999977</v>
      </c>
      <c r="I192" s="189">
        <f t="shared" si="15"/>
        <v>17022.96</v>
      </c>
      <c r="J192" s="192">
        <f t="shared" si="14"/>
        <v>2.392414919145735E-3</v>
      </c>
      <c r="L192" s="383"/>
      <c r="M192" s="383"/>
    </row>
    <row r="193" spans="1:13" ht="39" customHeight="1">
      <c r="A193" s="182" t="s">
        <v>579</v>
      </c>
      <c r="B193" s="378">
        <v>91854</v>
      </c>
      <c r="C193" s="182" t="s">
        <v>66</v>
      </c>
      <c r="D193" s="182" t="s">
        <v>581</v>
      </c>
      <c r="E193" s="184" t="s">
        <v>202</v>
      </c>
      <c r="F193" s="183">
        <v>972.5</v>
      </c>
      <c r="G193" s="189">
        <f>VLOOKUP(B193,'Orçamento Analítico'!$B$6:$I$2743,7,FALSE)</f>
        <v>10.29</v>
      </c>
      <c r="H193" s="189">
        <f t="shared" si="17"/>
        <v>12.664931999999999</v>
      </c>
      <c r="I193" s="189">
        <f t="shared" si="15"/>
        <v>12316.64</v>
      </c>
      <c r="J193" s="192">
        <f t="shared" si="14"/>
        <v>1.7309864612116298E-3</v>
      </c>
      <c r="L193" s="383"/>
      <c r="M193" s="383"/>
    </row>
    <row r="194" spans="1:13" ht="39" customHeight="1">
      <c r="A194" s="182" t="s">
        <v>582</v>
      </c>
      <c r="B194" s="378">
        <v>91926</v>
      </c>
      <c r="C194" s="182" t="s">
        <v>66</v>
      </c>
      <c r="D194" s="182" t="s">
        <v>584</v>
      </c>
      <c r="E194" s="184" t="s">
        <v>202</v>
      </c>
      <c r="F194" s="183">
        <v>8181.56</v>
      </c>
      <c r="G194" s="189">
        <f>VLOOKUP(B194,'Orçamento Analítico'!$B$6:$I$2743,7,FALSE)</f>
        <v>4.99</v>
      </c>
      <c r="H194" s="189">
        <f t="shared" si="17"/>
        <v>6.1416919999999999</v>
      </c>
      <c r="I194" s="189">
        <f t="shared" si="15"/>
        <v>50248.62</v>
      </c>
      <c r="J194" s="192">
        <f t="shared" si="14"/>
        <v>7.0619650257349349E-3</v>
      </c>
      <c r="L194" s="383"/>
      <c r="M194" s="383"/>
    </row>
    <row r="195" spans="1:13" ht="39" customHeight="1">
      <c r="A195" s="182" t="s">
        <v>585</v>
      </c>
      <c r="B195" s="378">
        <v>91928</v>
      </c>
      <c r="C195" s="182" t="s">
        <v>66</v>
      </c>
      <c r="D195" s="182" t="s">
        <v>587</v>
      </c>
      <c r="E195" s="184" t="s">
        <v>202</v>
      </c>
      <c r="F195" s="183">
        <v>2346.06</v>
      </c>
      <c r="G195" s="189">
        <f>VLOOKUP(B195,'Orçamento Analítico'!$B$6:$I$2743,7,FALSE)</f>
        <v>7.78</v>
      </c>
      <c r="H195" s="189">
        <f t="shared" si="17"/>
        <v>9.5756239999999995</v>
      </c>
      <c r="I195" s="189">
        <f t="shared" si="15"/>
        <v>22464.98</v>
      </c>
      <c r="J195" s="192">
        <f t="shared" si="14"/>
        <v>3.1572390060430476E-3</v>
      </c>
      <c r="L195" s="383"/>
      <c r="M195" s="383"/>
    </row>
    <row r="196" spans="1:13" ht="39" customHeight="1">
      <c r="A196" s="182" t="s">
        <v>588</v>
      </c>
      <c r="B196" s="378">
        <v>101886</v>
      </c>
      <c r="C196" s="182" t="s">
        <v>66</v>
      </c>
      <c r="D196" s="182" t="s">
        <v>590</v>
      </c>
      <c r="E196" s="184" t="s">
        <v>202</v>
      </c>
      <c r="F196" s="183">
        <v>266.89999999999998</v>
      </c>
      <c r="G196" s="189">
        <f>VLOOKUP(B196,'Orçamento Analítico'!$B$6:$I$2743,7,FALSE)</f>
        <v>18.939999999999998</v>
      </c>
      <c r="H196" s="189">
        <f t="shared" si="17"/>
        <v>23.311351999999996</v>
      </c>
      <c r="I196" s="189">
        <f t="shared" si="15"/>
        <v>6221.79</v>
      </c>
      <c r="J196" s="192">
        <f t="shared" si="14"/>
        <v>8.7441333468396467E-4</v>
      </c>
      <c r="L196" s="383"/>
      <c r="M196" s="383"/>
    </row>
    <row r="197" spans="1:13" ht="51.95" customHeight="1">
      <c r="A197" s="182" t="s">
        <v>591</v>
      </c>
      <c r="B197" s="378">
        <v>92986</v>
      </c>
      <c r="C197" s="182" t="s">
        <v>66</v>
      </c>
      <c r="D197" s="182" t="s">
        <v>593</v>
      </c>
      <c r="E197" s="184" t="s">
        <v>202</v>
      </c>
      <c r="F197" s="183">
        <v>111.6</v>
      </c>
      <c r="G197" s="189">
        <f>VLOOKUP(B197,'Orçamento Analítico'!$B$6:$I$2743,7,FALSE)</f>
        <v>46.34</v>
      </c>
      <c r="H197" s="189">
        <f t="shared" si="17"/>
        <v>57.035271999999999</v>
      </c>
      <c r="I197" s="189">
        <f t="shared" si="15"/>
        <v>6365.13</v>
      </c>
      <c r="J197" s="192">
        <f t="shared" si="14"/>
        <v>8.9455840666382896E-4</v>
      </c>
      <c r="L197" s="383"/>
      <c r="M197" s="383"/>
    </row>
    <row r="198" spans="1:13" ht="39" customHeight="1">
      <c r="A198" s="182" t="s">
        <v>594</v>
      </c>
      <c r="B198" s="378">
        <v>91953</v>
      </c>
      <c r="C198" s="182" t="s">
        <v>66</v>
      </c>
      <c r="D198" s="182" t="s">
        <v>596</v>
      </c>
      <c r="E198" s="184" t="s">
        <v>63</v>
      </c>
      <c r="F198" s="183">
        <v>37</v>
      </c>
      <c r="G198" s="189">
        <f>VLOOKUP(B198,'Orçamento Analítico'!$B$6:$I$2743,7,FALSE)</f>
        <v>32.909999999999997</v>
      </c>
      <c r="H198" s="189">
        <f t="shared" si="17"/>
        <v>40.505627999999994</v>
      </c>
      <c r="I198" s="189">
        <f t="shared" si="15"/>
        <v>1498.7</v>
      </c>
      <c r="J198" s="192">
        <f t="shared" si="14"/>
        <v>2.1062801294978743E-4</v>
      </c>
      <c r="L198" s="383"/>
      <c r="M198" s="383"/>
    </row>
    <row r="199" spans="1:13" ht="39" customHeight="1">
      <c r="A199" s="182" t="s">
        <v>597</v>
      </c>
      <c r="B199" s="378">
        <v>91955</v>
      </c>
      <c r="C199" s="182" t="s">
        <v>66</v>
      </c>
      <c r="D199" s="182" t="s">
        <v>599</v>
      </c>
      <c r="E199" s="184" t="s">
        <v>63</v>
      </c>
      <c r="F199" s="183">
        <v>6</v>
      </c>
      <c r="G199" s="189">
        <f>VLOOKUP(B199,'Orçamento Analítico'!$B$6:$I$2743,7,FALSE)</f>
        <v>39.96</v>
      </c>
      <c r="H199" s="189">
        <f t="shared" si="17"/>
        <v>49.182767999999996</v>
      </c>
      <c r="I199" s="189">
        <f t="shared" si="15"/>
        <v>295.08999999999997</v>
      </c>
      <c r="J199" s="192">
        <f t="shared" si="14"/>
        <v>4.1472089371690643E-5</v>
      </c>
      <c r="L199" s="383"/>
      <c r="M199" s="383"/>
    </row>
    <row r="200" spans="1:13" ht="39" customHeight="1">
      <c r="A200" s="182" t="s">
        <v>600</v>
      </c>
      <c r="B200" s="378">
        <v>91959</v>
      </c>
      <c r="C200" s="182" t="s">
        <v>66</v>
      </c>
      <c r="D200" s="182" t="s">
        <v>602</v>
      </c>
      <c r="E200" s="184" t="s">
        <v>63</v>
      </c>
      <c r="F200" s="183">
        <v>18</v>
      </c>
      <c r="G200" s="189">
        <f>VLOOKUP(B200,'Orçamento Analítico'!$B$6:$I$2743,7,FALSE)</f>
        <v>50.4</v>
      </c>
      <c r="H200" s="189">
        <f t="shared" si="17"/>
        <v>62.032319999999991</v>
      </c>
      <c r="I200" s="189">
        <f t="shared" si="15"/>
        <v>1116.58</v>
      </c>
      <c r="J200" s="192">
        <f t="shared" si="14"/>
        <v>1.5692468586072839E-4</v>
      </c>
      <c r="L200" s="383"/>
      <c r="M200" s="383"/>
    </row>
    <row r="201" spans="1:13" ht="39" customHeight="1">
      <c r="A201" s="182" t="s">
        <v>603</v>
      </c>
      <c r="B201" s="378">
        <v>91969</v>
      </c>
      <c r="C201" s="182" t="s">
        <v>66</v>
      </c>
      <c r="D201" s="182" t="s">
        <v>605</v>
      </c>
      <c r="E201" s="184" t="s">
        <v>63</v>
      </c>
      <c r="F201" s="183">
        <v>2</v>
      </c>
      <c r="G201" s="189">
        <f>VLOOKUP(B201,'Orçamento Analítico'!$B$6:$I$2743,7,FALSE)</f>
        <v>88.960000000000008</v>
      </c>
      <c r="H201" s="189">
        <f t="shared" si="17"/>
        <v>109.491968</v>
      </c>
      <c r="I201" s="189">
        <f t="shared" si="15"/>
        <v>218.98</v>
      </c>
      <c r="J201" s="192">
        <f t="shared" si="14"/>
        <v>3.0775553663671478E-5</v>
      </c>
      <c r="L201" s="383"/>
      <c r="M201" s="383"/>
    </row>
    <row r="202" spans="1:13" ht="39" customHeight="1">
      <c r="A202" s="182" t="s">
        <v>606</v>
      </c>
      <c r="B202" s="378">
        <v>91967</v>
      </c>
      <c r="C202" s="182" t="s">
        <v>66</v>
      </c>
      <c r="D202" s="182" t="s">
        <v>608</v>
      </c>
      <c r="E202" s="184" t="s">
        <v>63</v>
      </c>
      <c r="F202" s="183">
        <v>4</v>
      </c>
      <c r="G202" s="189">
        <f>VLOOKUP(B202,'Orçamento Analítico'!$B$6:$I$2743,7,FALSE)</f>
        <v>67.89</v>
      </c>
      <c r="H202" s="189">
        <f t="shared" si="17"/>
        <v>83.559011999999996</v>
      </c>
      <c r="I202" s="189">
        <f t="shared" si="15"/>
        <v>334.23</v>
      </c>
      <c r="J202" s="192">
        <f t="shared" ref="J202:J265" si="18">I202/$H$420</f>
        <v>4.6972843643295824E-5</v>
      </c>
      <c r="L202" s="383"/>
      <c r="M202" s="383"/>
    </row>
    <row r="203" spans="1:13" ht="39" customHeight="1">
      <c r="A203" s="182" t="s">
        <v>609</v>
      </c>
      <c r="B203" s="378">
        <v>91996</v>
      </c>
      <c r="C203" s="182" t="s">
        <v>66</v>
      </c>
      <c r="D203" s="182" t="s">
        <v>611</v>
      </c>
      <c r="E203" s="184" t="s">
        <v>63</v>
      </c>
      <c r="F203" s="183">
        <v>66</v>
      </c>
      <c r="G203" s="189">
        <f>VLOOKUP(B203,'Orçamento Analítico'!$B$6:$I$2743,7,FALSE)</f>
        <v>38.54</v>
      </c>
      <c r="H203" s="189">
        <f t="shared" si="17"/>
        <v>47.435031999999993</v>
      </c>
      <c r="I203" s="189">
        <f t="shared" ref="I203:I266" si="19">TRUNC(H203*F203,2)</f>
        <v>3130.71</v>
      </c>
      <c r="J203" s="192">
        <f t="shared" si="18"/>
        <v>4.3999147689466133E-4</v>
      </c>
      <c r="L203" s="383"/>
      <c r="M203" s="383"/>
    </row>
    <row r="204" spans="1:13" ht="39" customHeight="1">
      <c r="A204" s="182" t="s">
        <v>612</v>
      </c>
      <c r="B204" s="378">
        <v>92000</v>
      </c>
      <c r="C204" s="182" t="s">
        <v>66</v>
      </c>
      <c r="D204" s="182" t="s">
        <v>614</v>
      </c>
      <c r="E204" s="184" t="s">
        <v>63</v>
      </c>
      <c r="F204" s="183">
        <v>69</v>
      </c>
      <c r="G204" s="189">
        <f>VLOOKUP(B204,'Orçamento Analítico'!$B$6:$I$2743,7,FALSE)</f>
        <v>34.64</v>
      </c>
      <c r="H204" s="189">
        <f t="shared" si="17"/>
        <v>42.634912</v>
      </c>
      <c r="I204" s="189">
        <f t="shared" si="19"/>
        <v>2941.8</v>
      </c>
      <c r="J204" s="192">
        <f t="shared" si="18"/>
        <v>4.1344197537578211E-4</v>
      </c>
      <c r="L204" s="383"/>
      <c r="M204" s="383"/>
    </row>
    <row r="205" spans="1:13" ht="39" customHeight="1">
      <c r="A205" s="182" t="s">
        <v>615</v>
      </c>
      <c r="B205" s="378">
        <v>92004</v>
      </c>
      <c r="C205" s="182" t="s">
        <v>66</v>
      </c>
      <c r="D205" s="182" t="s">
        <v>617</v>
      </c>
      <c r="E205" s="184" t="s">
        <v>63</v>
      </c>
      <c r="F205" s="183">
        <v>76</v>
      </c>
      <c r="G205" s="189">
        <f>VLOOKUP(B205,'Orçamento Analítico'!$B$6:$I$2743,7,FALSE)</f>
        <v>61.65</v>
      </c>
      <c r="H205" s="189">
        <f t="shared" si="17"/>
        <v>75.87881999999999</v>
      </c>
      <c r="I205" s="189">
        <f t="shared" si="19"/>
        <v>5766.79</v>
      </c>
      <c r="J205" s="192">
        <f t="shared" si="18"/>
        <v>8.104674176277471E-4</v>
      </c>
      <c r="L205" s="383"/>
      <c r="M205" s="383"/>
    </row>
    <row r="206" spans="1:13" ht="39" customHeight="1">
      <c r="A206" s="182" t="s">
        <v>618</v>
      </c>
      <c r="B206" s="378">
        <v>92008</v>
      </c>
      <c r="C206" s="182" t="s">
        <v>66</v>
      </c>
      <c r="D206" s="182" t="s">
        <v>620</v>
      </c>
      <c r="E206" s="184" t="s">
        <v>63</v>
      </c>
      <c r="F206" s="183">
        <v>81</v>
      </c>
      <c r="G206" s="189">
        <f>VLOOKUP(B206,'Orçamento Analítico'!$B$6:$I$2743,7,FALSE)</f>
        <v>53.79</v>
      </c>
      <c r="H206" s="189">
        <f t="shared" si="17"/>
        <v>66.204731999999993</v>
      </c>
      <c r="I206" s="189">
        <f t="shared" si="19"/>
        <v>5362.58</v>
      </c>
      <c r="J206" s="192">
        <f t="shared" si="18"/>
        <v>7.5365955140072798E-4</v>
      </c>
      <c r="L206" s="383"/>
      <c r="M206" s="383"/>
    </row>
    <row r="207" spans="1:13" ht="51.95" customHeight="1">
      <c r="A207" s="182" t="s">
        <v>621</v>
      </c>
      <c r="B207" s="378">
        <v>101880</v>
      </c>
      <c r="C207" s="182" t="s">
        <v>66</v>
      </c>
      <c r="D207" s="182" t="s">
        <v>623</v>
      </c>
      <c r="E207" s="184" t="s">
        <v>63</v>
      </c>
      <c r="F207" s="183">
        <v>2</v>
      </c>
      <c r="G207" s="189">
        <f>VLOOKUP(B207,'Orçamento Analítico'!$B$6:$I$2743,7,FALSE)</f>
        <v>691.78</v>
      </c>
      <c r="H207" s="189">
        <f t="shared" si="17"/>
        <v>851.44282399999986</v>
      </c>
      <c r="I207" s="189">
        <f t="shared" si="19"/>
        <v>1702.88</v>
      </c>
      <c r="J207" s="192">
        <f t="shared" si="18"/>
        <v>2.3932356755316877E-4</v>
      </c>
      <c r="L207" s="383"/>
      <c r="M207" s="383"/>
    </row>
    <row r="208" spans="1:13" ht="51.95" customHeight="1">
      <c r="A208" s="182" t="s">
        <v>624</v>
      </c>
      <c r="B208" s="378">
        <v>101882</v>
      </c>
      <c r="C208" s="182" t="s">
        <v>66</v>
      </c>
      <c r="D208" s="182" t="s">
        <v>626</v>
      </c>
      <c r="E208" s="184" t="s">
        <v>63</v>
      </c>
      <c r="F208" s="183">
        <v>2</v>
      </c>
      <c r="G208" s="189">
        <f>VLOOKUP(B208,'Orçamento Analítico'!$B$6:$I$2743,7,FALSE)</f>
        <v>1324.62</v>
      </c>
      <c r="H208" s="189">
        <f t="shared" si="17"/>
        <v>1630.3422959999998</v>
      </c>
      <c r="I208" s="189">
        <f t="shared" si="19"/>
        <v>3260.68</v>
      </c>
      <c r="J208" s="192">
        <f t="shared" si="18"/>
        <v>4.5825752269641209E-4</v>
      </c>
      <c r="L208" s="383"/>
      <c r="M208" s="383"/>
    </row>
    <row r="209" spans="1:13" ht="26.1" customHeight="1">
      <c r="A209" s="182" t="s">
        <v>627</v>
      </c>
      <c r="B209" s="378">
        <v>93654</v>
      </c>
      <c r="C209" s="182" t="s">
        <v>66</v>
      </c>
      <c r="D209" s="182" t="s">
        <v>629</v>
      </c>
      <c r="E209" s="184" t="s">
        <v>63</v>
      </c>
      <c r="F209" s="183">
        <v>31</v>
      </c>
      <c r="G209" s="189">
        <f>VLOOKUP(B209,'Orçamento Analítico'!$B$6:$I$2743,7,FALSE)</f>
        <v>12.04</v>
      </c>
      <c r="H209" s="189">
        <f t="shared" si="17"/>
        <v>14.818831999999997</v>
      </c>
      <c r="I209" s="189">
        <f t="shared" si="19"/>
        <v>459.38</v>
      </c>
      <c r="J209" s="192">
        <f t="shared" si="18"/>
        <v>6.4561484345681814E-5</v>
      </c>
      <c r="L209" s="383"/>
      <c r="M209" s="383"/>
    </row>
    <row r="210" spans="1:13" ht="26.1" customHeight="1">
      <c r="A210" s="182" t="s">
        <v>630</v>
      </c>
      <c r="B210" s="378">
        <v>93655</v>
      </c>
      <c r="C210" s="182" t="s">
        <v>66</v>
      </c>
      <c r="D210" s="182" t="s">
        <v>632</v>
      </c>
      <c r="E210" s="184" t="s">
        <v>63</v>
      </c>
      <c r="F210" s="183">
        <v>8</v>
      </c>
      <c r="G210" s="189">
        <f>VLOOKUP(B210,'Orçamento Analítico'!$B$6:$I$2743,7,FALSE)</f>
        <v>13</v>
      </c>
      <c r="H210" s="189">
        <f t="shared" si="17"/>
        <v>16.000399999999999</v>
      </c>
      <c r="I210" s="189">
        <f t="shared" si="19"/>
        <v>128</v>
      </c>
      <c r="J210" s="192">
        <f t="shared" si="18"/>
        <v>1.7989181061968898E-5</v>
      </c>
      <c r="L210" s="383"/>
      <c r="M210" s="383"/>
    </row>
    <row r="211" spans="1:13" ht="26.1" customHeight="1">
      <c r="A211" s="182" t="s">
        <v>633</v>
      </c>
      <c r="B211" s="378">
        <v>93656</v>
      </c>
      <c r="C211" s="182" t="s">
        <v>66</v>
      </c>
      <c r="D211" s="182" t="s">
        <v>635</v>
      </c>
      <c r="E211" s="184" t="s">
        <v>63</v>
      </c>
      <c r="F211" s="183">
        <v>4</v>
      </c>
      <c r="G211" s="189">
        <f>VLOOKUP(B211,'Orçamento Analítico'!$B$6:$I$2743,7,FALSE)</f>
        <v>13.89</v>
      </c>
      <c r="H211" s="189">
        <f t="shared" si="17"/>
        <v>17.095811999999999</v>
      </c>
      <c r="I211" s="189">
        <f t="shared" si="19"/>
        <v>68.38</v>
      </c>
      <c r="J211" s="192">
        <f t="shared" si="18"/>
        <v>9.6101578204486969E-6</v>
      </c>
      <c r="L211" s="383"/>
      <c r="M211" s="383"/>
    </row>
    <row r="212" spans="1:13" ht="26.1" customHeight="1">
      <c r="A212" s="182" t="s">
        <v>636</v>
      </c>
      <c r="B212" s="378">
        <v>93657</v>
      </c>
      <c r="C212" s="182" t="s">
        <v>66</v>
      </c>
      <c r="D212" s="182" t="s">
        <v>638</v>
      </c>
      <c r="E212" s="184" t="s">
        <v>63</v>
      </c>
      <c r="F212" s="183">
        <v>1</v>
      </c>
      <c r="G212" s="189">
        <f>VLOOKUP(B212,'Orçamento Analítico'!$B$6:$I$2743,7,FALSE)</f>
        <v>15.43</v>
      </c>
      <c r="H212" s="189">
        <f t="shared" si="17"/>
        <v>18.991243999999998</v>
      </c>
      <c r="I212" s="189">
        <f t="shared" si="19"/>
        <v>18.989999999999998</v>
      </c>
      <c r="J212" s="192">
        <f t="shared" si="18"/>
        <v>2.668863659115542E-6</v>
      </c>
      <c r="L212" s="383"/>
      <c r="M212" s="383"/>
    </row>
    <row r="213" spans="1:13" ht="26.1" customHeight="1">
      <c r="A213" s="182" t="s">
        <v>639</v>
      </c>
      <c r="B213" s="378">
        <v>93673</v>
      </c>
      <c r="C213" s="182" t="s">
        <v>66</v>
      </c>
      <c r="D213" s="182" t="s">
        <v>641</v>
      </c>
      <c r="E213" s="184" t="s">
        <v>63</v>
      </c>
      <c r="F213" s="183">
        <v>2</v>
      </c>
      <c r="G213" s="189">
        <f>VLOOKUP(B213,'Orçamento Analítico'!$B$6:$I$2743,7,FALSE)</f>
        <v>98.08</v>
      </c>
      <c r="H213" s="189">
        <f t="shared" si="17"/>
        <v>120.71686399999999</v>
      </c>
      <c r="I213" s="189">
        <f t="shared" si="19"/>
        <v>241.43</v>
      </c>
      <c r="J213" s="192">
        <f t="shared" si="18"/>
        <v>3.393068737336837E-5</v>
      </c>
      <c r="L213" s="383"/>
      <c r="M213" s="383"/>
    </row>
    <row r="214" spans="1:13" ht="39" customHeight="1">
      <c r="A214" s="182" t="s">
        <v>642</v>
      </c>
      <c r="B214" s="378">
        <v>101895</v>
      </c>
      <c r="C214" s="182" t="s">
        <v>66</v>
      </c>
      <c r="D214" s="182" t="s">
        <v>644</v>
      </c>
      <c r="E214" s="184" t="s">
        <v>63</v>
      </c>
      <c r="F214" s="183">
        <v>1</v>
      </c>
      <c r="G214" s="189">
        <f>VLOOKUP(B214,'Orçamento Analítico'!$B$6:$I$2743,7,FALSE)</f>
        <v>428.81</v>
      </c>
      <c r="H214" s="189">
        <f t="shared" si="17"/>
        <v>527.77934799999991</v>
      </c>
      <c r="I214" s="189">
        <f t="shared" si="19"/>
        <v>527.77</v>
      </c>
      <c r="J214" s="192">
        <f t="shared" si="18"/>
        <v>7.4173047570900977E-5</v>
      </c>
      <c r="L214" s="383"/>
      <c r="M214" s="383"/>
    </row>
    <row r="215" spans="1:13" ht="39" customHeight="1">
      <c r="A215" s="182" t="s">
        <v>645</v>
      </c>
      <c r="B215" s="378">
        <v>101946</v>
      </c>
      <c r="C215" s="182" t="s">
        <v>66</v>
      </c>
      <c r="D215" s="182" t="s">
        <v>647</v>
      </c>
      <c r="E215" s="184" t="s">
        <v>63</v>
      </c>
      <c r="F215" s="183">
        <v>1</v>
      </c>
      <c r="G215" s="189">
        <f>VLOOKUP(B215,'Orçamento Analítico'!$B$6:$I$2743,7,FALSE)</f>
        <v>122.89999999999999</v>
      </c>
      <c r="H215" s="189">
        <f t="shared" si="17"/>
        <v>151.26531999999997</v>
      </c>
      <c r="I215" s="189">
        <f t="shared" si="19"/>
        <v>151.26</v>
      </c>
      <c r="J215" s="192">
        <f t="shared" si="18"/>
        <v>2.1258152558073557E-5</v>
      </c>
      <c r="L215" s="383"/>
      <c r="M215" s="383"/>
    </row>
    <row r="216" spans="1:13" ht="26.1" customHeight="1">
      <c r="A216" s="182" t="s">
        <v>648</v>
      </c>
      <c r="B216" s="237" t="s">
        <v>649</v>
      </c>
      <c r="C216" s="237" t="s">
        <v>61</v>
      </c>
      <c r="D216" s="237" t="s">
        <v>650</v>
      </c>
      <c r="E216" s="184" t="s">
        <v>63</v>
      </c>
      <c r="F216" s="183">
        <v>320</v>
      </c>
      <c r="G216" s="189">
        <f>VLOOKUP(B216,'Orçamento Analítico'!$B$6:$I$2743,7,FALSE)</f>
        <v>90.5</v>
      </c>
      <c r="H216" s="189">
        <f t="shared" si="17"/>
        <v>111.38739999999999</v>
      </c>
      <c r="I216" s="189">
        <f t="shared" si="19"/>
        <v>35643.96</v>
      </c>
      <c r="J216" s="192">
        <f t="shared" si="18"/>
        <v>5.00941914223107E-3</v>
      </c>
      <c r="L216" s="383"/>
      <c r="M216" s="383"/>
    </row>
    <row r="217" spans="1:13" ht="51.95" customHeight="1">
      <c r="A217" s="182" t="s">
        <v>651</v>
      </c>
      <c r="B217" s="378">
        <v>101532</v>
      </c>
      <c r="C217" s="182" t="s">
        <v>66</v>
      </c>
      <c r="D217" s="182" t="s">
        <v>653</v>
      </c>
      <c r="E217" s="184" t="s">
        <v>63</v>
      </c>
      <c r="F217" s="183">
        <v>1</v>
      </c>
      <c r="G217" s="189">
        <f>VLOOKUP(B217,'Orçamento Analítico'!$B$6:$I$2743,7,FALSE)</f>
        <v>2050.33</v>
      </c>
      <c r="H217" s="189">
        <f t="shared" si="17"/>
        <v>2523.5461639999999</v>
      </c>
      <c r="I217" s="189">
        <f t="shared" si="19"/>
        <v>2523.54</v>
      </c>
      <c r="J217" s="192">
        <f t="shared" si="18"/>
        <v>3.5465951544625779E-4</v>
      </c>
      <c r="L217" s="383"/>
      <c r="M217" s="383"/>
    </row>
    <row r="218" spans="1:13" ht="51.95" customHeight="1">
      <c r="A218" s="182" t="s">
        <v>654</v>
      </c>
      <c r="B218" s="378">
        <v>93008</v>
      </c>
      <c r="C218" s="182" t="s">
        <v>66</v>
      </c>
      <c r="D218" s="182" t="s">
        <v>656</v>
      </c>
      <c r="E218" s="184" t="s">
        <v>202</v>
      </c>
      <c r="F218" s="183">
        <v>3</v>
      </c>
      <c r="G218" s="189">
        <f>VLOOKUP(B218,'Orçamento Analítico'!$B$6:$I$2743,7,FALSE)</f>
        <v>21.490000000000002</v>
      </c>
      <c r="H218" s="189">
        <f t="shared" si="17"/>
        <v>26.449891999999998</v>
      </c>
      <c r="I218" s="189">
        <f t="shared" si="19"/>
        <v>79.34</v>
      </c>
      <c r="J218" s="192">
        <f t="shared" si="18"/>
        <v>1.1150481448879785E-5</v>
      </c>
      <c r="L218" s="383"/>
      <c r="M218" s="383"/>
    </row>
    <row r="219" spans="1:13" ht="39" customHeight="1">
      <c r="A219" s="182" t="s">
        <v>657</v>
      </c>
      <c r="B219" s="378">
        <v>93009</v>
      </c>
      <c r="C219" s="182" t="s">
        <v>66</v>
      </c>
      <c r="D219" s="182" t="s">
        <v>659</v>
      </c>
      <c r="E219" s="184" t="s">
        <v>202</v>
      </c>
      <c r="F219" s="183">
        <v>30</v>
      </c>
      <c r="G219" s="189">
        <f>VLOOKUP(B219,'Orçamento Analítico'!$B$6:$I$2743,7,FALSE)</f>
        <v>32.29</v>
      </c>
      <c r="H219" s="189">
        <f t="shared" si="17"/>
        <v>39.742531999999997</v>
      </c>
      <c r="I219" s="189">
        <f t="shared" si="19"/>
        <v>1192.27</v>
      </c>
      <c r="J219" s="192">
        <f t="shared" si="18"/>
        <v>1.6756219456838796E-4</v>
      </c>
      <c r="L219" s="383"/>
      <c r="M219" s="383"/>
    </row>
    <row r="220" spans="1:13" ht="51.95" customHeight="1">
      <c r="A220" s="182" t="s">
        <v>660</v>
      </c>
      <c r="B220" s="378">
        <v>93010</v>
      </c>
      <c r="C220" s="182" t="s">
        <v>66</v>
      </c>
      <c r="D220" s="182" t="s">
        <v>662</v>
      </c>
      <c r="E220" s="184" t="s">
        <v>202</v>
      </c>
      <c r="F220" s="183">
        <v>70</v>
      </c>
      <c r="G220" s="189">
        <f>VLOOKUP(B220,'Orçamento Analítico'!$B$6:$I$2743,7,FALSE)</f>
        <v>45.339999999999996</v>
      </c>
      <c r="H220" s="189">
        <f t="shared" si="17"/>
        <v>55.80447199999999</v>
      </c>
      <c r="I220" s="189">
        <f t="shared" si="19"/>
        <v>3906.31</v>
      </c>
      <c r="J220" s="192">
        <f t="shared" si="18"/>
        <v>5.4899467089202913E-4</v>
      </c>
      <c r="L220" s="383"/>
      <c r="M220" s="383"/>
    </row>
    <row r="221" spans="1:13" ht="39" customHeight="1">
      <c r="A221" s="182" t="s">
        <v>663</v>
      </c>
      <c r="B221" s="378">
        <v>97607</v>
      </c>
      <c r="C221" s="182" t="s">
        <v>66</v>
      </c>
      <c r="D221" s="182" t="s">
        <v>665</v>
      </c>
      <c r="E221" s="184" t="s">
        <v>63</v>
      </c>
      <c r="F221" s="183">
        <v>14</v>
      </c>
      <c r="G221" s="189">
        <f>VLOOKUP(B221,'Orçamento Analítico'!$B$6:$I$2743,7,FALSE)</f>
        <v>92.45</v>
      </c>
      <c r="H221" s="189">
        <f t="shared" si="17"/>
        <v>113.78746</v>
      </c>
      <c r="I221" s="189">
        <f t="shared" si="19"/>
        <v>1593.02</v>
      </c>
      <c r="J221" s="192">
        <f t="shared" si="18"/>
        <v>2.2388379074482574E-4</v>
      </c>
      <c r="L221" s="383"/>
      <c r="M221" s="383"/>
    </row>
    <row r="222" spans="1:13" ht="39" customHeight="1">
      <c r="A222" s="182" t="s">
        <v>666</v>
      </c>
      <c r="B222" s="378">
        <v>100619</v>
      </c>
      <c r="C222" s="182" t="s">
        <v>66</v>
      </c>
      <c r="D222" s="182" t="s">
        <v>668</v>
      </c>
      <c r="E222" s="184" t="s">
        <v>63</v>
      </c>
      <c r="F222" s="183">
        <v>10</v>
      </c>
      <c r="G222" s="189">
        <f>VLOOKUP(B222,'Orçamento Analítico'!$B$6:$I$2743,7,FALSE)</f>
        <v>633.16999999999996</v>
      </c>
      <c r="H222" s="189">
        <f t="shared" si="17"/>
        <v>779.30563599999994</v>
      </c>
      <c r="I222" s="189">
        <f t="shared" si="19"/>
        <v>7793.05</v>
      </c>
      <c r="J222" s="192">
        <f t="shared" si="18"/>
        <v>1.0952389646482557E-3</v>
      </c>
      <c r="L222" s="383"/>
      <c r="M222" s="383"/>
    </row>
    <row r="223" spans="1:13" ht="26.1" customHeight="1">
      <c r="A223" s="182" t="s">
        <v>669</v>
      </c>
      <c r="B223" s="378">
        <v>101654</v>
      </c>
      <c r="C223" s="182" t="s">
        <v>66</v>
      </c>
      <c r="D223" s="182" t="s">
        <v>671</v>
      </c>
      <c r="E223" s="184" t="s">
        <v>63</v>
      </c>
      <c r="F223" s="183">
        <v>10</v>
      </c>
      <c r="G223" s="189">
        <f>VLOOKUP(B223,'Orçamento Analítico'!$B$6:$I$2743,7,FALSE)</f>
        <v>227.79000000000002</v>
      </c>
      <c r="H223" s="189">
        <f t="shared" si="17"/>
        <v>280.36393199999998</v>
      </c>
      <c r="I223" s="189">
        <f t="shared" si="19"/>
        <v>2803.63</v>
      </c>
      <c r="J223" s="192">
        <f t="shared" si="18"/>
        <v>3.9402349766224894E-4</v>
      </c>
      <c r="L223" s="383"/>
      <c r="M223" s="383"/>
    </row>
    <row r="224" spans="1:13" ht="39" customHeight="1">
      <c r="A224" s="182" t="s">
        <v>672</v>
      </c>
      <c r="B224" s="378">
        <v>97891</v>
      </c>
      <c r="C224" s="182" t="s">
        <v>66</v>
      </c>
      <c r="D224" s="182" t="s">
        <v>674</v>
      </c>
      <c r="E224" s="184" t="s">
        <v>63</v>
      </c>
      <c r="F224" s="183">
        <v>15</v>
      </c>
      <c r="G224" s="189">
        <f>VLOOKUP(B224,'Orçamento Analítico'!$B$6:$I$2743,7,FALSE)</f>
        <v>233.78000000000003</v>
      </c>
      <c r="H224" s="189">
        <f t="shared" si="17"/>
        <v>287.736424</v>
      </c>
      <c r="I224" s="189">
        <f t="shared" si="19"/>
        <v>4316.04</v>
      </c>
      <c r="J224" s="192">
        <f t="shared" si="18"/>
        <v>6.0657832055234571E-4</v>
      </c>
      <c r="L224" s="383"/>
      <c r="M224" s="383"/>
    </row>
    <row r="225" spans="1:13" ht="39" customHeight="1">
      <c r="A225" s="182" t="s">
        <v>675</v>
      </c>
      <c r="B225" s="378">
        <v>91836</v>
      </c>
      <c r="C225" s="182" t="s">
        <v>66</v>
      </c>
      <c r="D225" s="182" t="s">
        <v>677</v>
      </c>
      <c r="E225" s="184" t="s">
        <v>202</v>
      </c>
      <c r="F225" s="183">
        <v>420</v>
      </c>
      <c r="G225" s="189">
        <f>VLOOKUP(B225,'Orçamento Analítico'!$B$6:$I$2743,7,FALSE)</f>
        <v>22.96</v>
      </c>
      <c r="H225" s="189">
        <f t="shared" si="17"/>
        <v>28.259167999999999</v>
      </c>
      <c r="I225" s="189">
        <f t="shared" si="19"/>
        <v>11868.85</v>
      </c>
      <c r="J225" s="192">
        <f t="shared" si="18"/>
        <v>1.6680538409949185E-3</v>
      </c>
      <c r="L225" s="383"/>
      <c r="M225" s="383"/>
    </row>
    <row r="226" spans="1:13" ht="39" customHeight="1">
      <c r="A226" s="182" t="s">
        <v>678</v>
      </c>
      <c r="B226" s="378">
        <v>91940</v>
      </c>
      <c r="C226" s="182" t="s">
        <v>66</v>
      </c>
      <c r="D226" s="182" t="s">
        <v>680</v>
      </c>
      <c r="E226" s="184" t="s">
        <v>63</v>
      </c>
      <c r="F226" s="183">
        <v>358</v>
      </c>
      <c r="G226" s="189">
        <f>VLOOKUP(B226,'Orçamento Analítico'!$B$6:$I$2743,7,FALSE)</f>
        <v>19.3</v>
      </c>
      <c r="H226" s="189">
        <f t="shared" si="17"/>
        <v>23.754439999999999</v>
      </c>
      <c r="I226" s="189">
        <f t="shared" si="19"/>
        <v>8504.08</v>
      </c>
      <c r="J226" s="192">
        <f t="shared" si="18"/>
        <v>1.1951674600427225E-3</v>
      </c>
      <c r="L226" s="383"/>
      <c r="M226" s="383"/>
    </row>
    <row r="227" spans="1:13" ht="104.1" customHeight="1">
      <c r="A227" s="182" t="s">
        <v>681</v>
      </c>
      <c r="B227" s="182" t="s">
        <v>682</v>
      </c>
      <c r="C227" s="182" t="s">
        <v>61</v>
      </c>
      <c r="D227" s="182" t="s">
        <v>683</v>
      </c>
      <c r="E227" s="184" t="s">
        <v>63</v>
      </c>
      <c r="F227" s="183">
        <v>169</v>
      </c>
      <c r="G227" s="189">
        <f>VLOOKUP(B227,'Orçamento Analítico'!$B$6:$I$2743,7,FALSE)</f>
        <v>57.730000000000004</v>
      </c>
      <c r="H227" s="189">
        <f t="shared" si="17"/>
        <v>71.054084000000003</v>
      </c>
      <c r="I227" s="189">
        <f t="shared" si="19"/>
        <v>12008.14</v>
      </c>
      <c r="J227" s="192">
        <f t="shared" si="18"/>
        <v>1.6876297240427439E-3</v>
      </c>
      <c r="L227" s="383"/>
      <c r="M227" s="383"/>
    </row>
    <row r="228" spans="1:13" ht="24" customHeight="1">
      <c r="A228" s="236" t="s">
        <v>684</v>
      </c>
      <c r="B228" s="236" t="s">
        <v>58</v>
      </c>
      <c r="C228" s="236"/>
      <c r="D228" s="236" t="s">
        <v>685</v>
      </c>
      <c r="E228" s="190"/>
      <c r="F228" s="181">
        <v>1</v>
      </c>
      <c r="G228" s="181"/>
      <c r="H228" s="188"/>
      <c r="I228" s="188">
        <f>SUM(I229:I236)</f>
        <v>50152.93</v>
      </c>
      <c r="J228" s="191">
        <f t="shared" si="18"/>
        <v>7.0485167074863424E-3</v>
      </c>
      <c r="L228" s="383"/>
      <c r="M228" s="383"/>
    </row>
    <row r="229" spans="1:13" ht="26.1" customHeight="1">
      <c r="A229" s="182" t="s">
        <v>686</v>
      </c>
      <c r="B229" s="378">
        <v>96973</v>
      </c>
      <c r="C229" s="182" t="s">
        <v>66</v>
      </c>
      <c r="D229" s="182" t="s">
        <v>688</v>
      </c>
      <c r="E229" s="184" t="s">
        <v>202</v>
      </c>
      <c r="F229" s="183">
        <v>280</v>
      </c>
      <c r="G229" s="189">
        <f>VLOOKUP(B229,'Orçamento Analítico'!$B$6:$I$2743,7,FALSE)</f>
        <v>78.22</v>
      </c>
      <c r="H229" s="189">
        <f t="shared" ref="H229:H236" si="20">G229*(1+$G$2)</f>
        <v>96.273175999999992</v>
      </c>
      <c r="I229" s="189">
        <f t="shared" si="19"/>
        <v>26956.48</v>
      </c>
      <c r="J229" s="192">
        <f t="shared" si="18"/>
        <v>3.7884765586979952E-3</v>
      </c>
      <c r="L229" s="383"/>
      <c r="M229" s="383"/>
    </row>
    <row r="230" spans="1:13" ht="26.1" customHeight="1">
      <c r="A230" s="182" t="s">
        <v>689</v>
      </c>
      <c r="B230" s="378">
        <v>96977</v>
      </c>
      <c r="C230" s="182" t="s">
        <v>66</v>
      </c>
      <c r="D230" s="182" t="s">
        <v>691</v>
      </c>
      <c r="E230" s="184" t="s">
        <v>202</v>
      </c>
      <c r="F230" s="183">
        <v>180</v>
      </c>
      <c r="G230" s="189">
        <f>VLOOKUP(B230,'Orçamento Analítico'!$B$6:$I$2743,7,FALSE)</f>
        <v>70.34</v>
      </c>
      <c r="H230" s="189">
        <f t="shared" si="20"/>
        <v>86.574472</v>
      </c>
      <c r="I230" s="189">
        <f t="shared" si="19"/>
        <v>15583.4</v>
      </c>
      <c r="J230" s="192">
        <f t="shared" si="18"/>
        <v>2.1900984700084854E-3</v>
      </c>
      <c r="L230" s="383"/>
      <c r="M230" s="383"/>
    </row>
    <row r="231" spans="1:13" ht="39" customHeight="1">
      <c r="A231" s="182" t="s">
        <v>692</v>
      </c>
      <c r="B231" s="378">
        <v>96984</v>
      </c>
      <c r="C231" s="182" t="s">
        <v>66</v>
      </c>
      <c r="D231" s="182" t="s">
        <v>694</v>
      </c>
      <c r="E231" s="184" t="s">
        <v>63</v>
      </c>
      <c r="F231" s="183">
        <v>40</v>
      </c>
      <c r="G231" s="189">
        <f>VLOOKUP(B231,'Orçamento Analítico'!$B$6:$I$2743,7,FALSE)</f>
        <v>62.21</v>
      </c>
      <c r="H231" s="189">
        <f t="shared" si="20"/>
        <v>76.568067999999997</v>
      </c>
      <c r="I231" s="189">
        <f t="shared" si="19"/>
        <v>3062.72</v>
      </c>
      <c r="J231" s="192">
        <f t="shared" si="18"/>
        <v>4.3043612986026081E-4</v>
      </c>
      <c r="L231" s="383"/>
      <c r="M231" s="383"/>
    </row>
    <row r="232" spans="1:13" ht="26.1" customHeight="1">
      <c r="A232" s="182" t="s">
        <v>695</v>
      </c>
      <c r="B232" s="378">
        <v>96985</v>
      </c>
      <c r="C232" s="182" t="s">
        <v>66</v>
      </c>
      <c r="D232" s="182" t="s">
        <v>697</v>
      </c>
      <c r="E232" s="184" t="s">
        <v>63</v>
      </c>
      <c r="F232" s="183">
        <v>16</v>
      </c>
      <c r="G232" s="189">
        <f>VLOOKUP(B232,'Orçamento Analítico'!$B$6:$I$2743,7,FALSE)</f>
        <v>86.56</v>
      </c>
      <c r="H232" s="189">
        <f t="shared" si="20"/>
        <v>106.53804799999999</v>
      </c>
      <c r="I232" s="189">
        <f t="shared" si="19"/>
        <v>1704.6</v>
      </c>
      <c r="J232" s="192">
        <f t="shared" si="18"/>
        <v>2.3956529717368894E-4</v>
      </c>
      <c r="L232" s="383"/>
      <c r="M232" s="383"/>
    </row>
    <row r="233" spans="1:13" ht="26.1" customHeight="1">
      <c r="A233" s="182" t="s">
        <v>698</v>
      </c>
      <c r="B233" s="378">
        <v>96987</v>
      </c>
      <c r="C233" s="182" t="s">
        <v>66</v>
      </c>
      <c r="D233" s="182" t="s">
        <v>700</v>
      </c>
      <c r="E233" s="184" t="s">
        <v>63</v>
      </c>
      <c r="F233" s="183">
        <v>3</v>
      </c>
      <c r="G233" s="189">
        <f>VLOOKUP(B233,'Orçamento Analítico'!$B$6:$I$2743,7,FALSE)</f>
        <v>121.91</v>
      </c>
      <c r="H233" s="189">
        <f t="shared" si="20"/>
        <v>150.04682799999998</v>
      </c>
      <c r="I233" s="189">
        <f t="shared" si="19"/>
        <v>450.14</v>
      </c>
      <c r="J233" s="192">
        <f t="shared" si="18"/>
        <v>6.3262890337770935E-5</v>
      </c>
      <c r="L233" s="383"/>
      <c r="M233" s="383"/>
    </row>
    <row r="234" spans="1:13" ht="26.1" customHeight="1">
      <c r="A234" s="182" t="s">
        <v>701</v>
      </c>
      <c r="B234" s="378">
        <v>96988</v>
      </c>
      <c r="C234" s="182" t="s">
        <v>66</v>
      </c>
      <c r="D234" s="182" t="s">
        <v>703</v>
      </c>
      <c r="E234" s="184" t="s">
        <v>63</v>
      </c>
      <c r="F234" s="183">
        <v>3</v>
      </c>
      <c r="G234" s="189">
        <f>VLOOKUP(B234,'Orçamento Analítico'!$B$6:$I$2743,7,FALSE)</f>
        <v>164.84</v>
      </c>
      <c r="H234" s="189">
        <f t="shared" si="20"/>
        <v>202.88507199999998</v>
      </c>
      <c r="I234" s="189">
        <f t="shared" si="19"/>
        <v>608.65</v>
      </c>
      <c r="J234" s="192">
        <f t="shared" si="18"/>
        <v>8.5539961354432579E-5</v>
      </c>
      <c r="L234" s="383"/>
      <c r="M234" s="383"/>
    </row>
    <row r="235" spans="1:13" ht="26.1" customHeight="1">
      <c r="A235" s="182" t="s">
        <v>704</v>
      </c>
      <c r="B235" s="378">
        <v>96989</v>
      </c>
      <c r="C235" s="182" t="s">
        <v>66</v>
      </c>
      <c r="D235" s="182" t="s">
        <v>706</v>
      </c>
      <c r="E235" s="184" t="s">
        <v>63</v>
      </c>
      <c r="F235" s="183">
        <v>3</v>
      </c>
      <c r="G235" s="189">
        <f>VLOOKUP(B235,'Orçamento Analítico'!$B$6:$I$2743,7,FALSE)</f>
        <v>137.98000000000002</v>
      </c>
      <c r="H235" s="189">
        <f t="shared" si="20"/>
        <v>169.825784</v>
      </c>
      <c r="I235" s="189">
        <f t="shared" si="19"/>
        <v>509.47</v>
      </c>
      <c r="J235" s="192">
        <f t="shared" si="18"/>
        <v>7.1601156840947627E-5</v>
      </c>
      <c r="L235" s="383"/>
      <c r="M235" s="383"/>
    </row>
    <row r="236" spans="1:13" ht="26.1" customHeight="1">
      <c r="A236" s="182" t="s">
        <v>707</v>
      </c>
      <c r="B236" s="378">
        <v>98111</v>
      </c>
      <c r="C236" s="182" t="s">
        <v>66</v>
      </c>
      <c r="D236" s="182" t="s">
        <v>709</v>
      </c>
      <c r="E236" s="184" t="s">
        <v>63</v>
      </c>
      <c r="F236" s="183">
        <v>16</v>
      </c>
      <c r="G236" s="189">
        <f>VLOOKUP(B236,'Orçamento Analítico'!$B$6:$I$2743,7,FALSE)</f>
        <v>64.87</v>
      </c>
      <c r="H236" s="189">
        <f t="shared" si="20"/>
        <v>79.841995999999995</v>
      </c>
      <c r="I236" s="189">
        <f t="shared" si="19"/>
        <v>1277.47</v>
      </c>
      <c r="J236" s="192">
        <f t="shared" si="18"/>
        <v>1.7953624321276102E-4</v>
      </c>
      <c r="L236" s="383"/>
      <c r="M236" s="383"/>
    </row>
    <row r="237" spans="1:13" ht="24" customHeight="1">
      <c r="A237" s="236" t="s">
        <v>35</v>
      </c>
      <c r="B237" s="236" t="s">
        <v>58</v>
      </c>
      <c r="C237" s="236"/>
      <c r="D237" s="236" t="s">
        <v>36</v>
      </c>
      <c r="E237" s="190"/>
      <c r="F237" s="181">
        <v>1</v>
      </c>
      <c r="G237" s="181"/>
      <c r="H237" s="188"/>
      <c r="I237" s="188">
        <f>SUM(I238:I249)</f>
        <v>273809.64</v>
      </c>
      <c r="J237" s="191">
        <f t="shared" si="18"/>
        <v>3.8481337425566579E-2</v>
      </c>
      <c r="L237" s="383"/>
      <c r="M237" s="383"/>
    </row>
    <row r="238" spans="1:13" ht="65.099999999999994" customHeight="1">
      <c r="A238" s="182" t="s">
        <v>710</v>
      </c>
      <c r="B238" s="182" t="s">
        <v>711</v>
      </c>
      <c r="C238" s="182" t="s">
        <v>61</v>
      </c>
      <c r="D238" s="182" t="s">
        <v>712</v>
      </c>
      <c r="E238" s="184" t="s">
        <v>63</v>
      </c>
      <c r="F238" s="183">
        <v>49</v>
      </c>
      <c r="G238" s="189">
        <f>VLOOKUP(B238,'Orçamento Analítico'!$B$6:$I$2743,7,FALSE)</f>
        <v>1109.26</v>
      </c>
      <c r="H238" s="189">
        <f t="shared" ref="H238:H249" si="21">G238*(1+$G$2)</f>
        <v>1365.277208</v>
      </c>
      <c r="I238" s="189">
        <f t="shared" si="19"/>
        <v>66898.58</v>
      </c>
      <c r="J238" s="192">
        <f t="shared" si="18"/>
        <v>9.4019583469422772E-3</v>
      </c>
      <c r="L238" s="383"/>
      <c r="M238" s="383"/>
    </row>
    <row r="239" spans="1:13" ht="65.099999999999994" customHeight="1">
      <c r="A239" s="182" t="s">
        <v>713</v>
      </c>
      <c r="B239" s="378">
        <v>90844</v>
      </c>
      <c r="C239" s="182" t="s">
        <v>66</v>
      </c>
      <c r="D239" s="182" t="s">
        <v>715</v>
      </c>
      <c r="E239" s="184" t="s">
        <v>63</v>
      </c>
      <c r="F239" s="183">
        <v>7</v>
      </c>
      <c r="G239" s="189">
        <f>VLOOKUP(B239,'Orçamento Analítico'!$B$6:$I$2743,7,FALSE)</f>
        <v>1215.27</v>
      </c>
      <c r="H239" s="189">
        <f t="shared" si="21"/>
        <v>1495.7543159999998</v>
      </c>
      <c r="I239" s="189">
        <f t="shared" si="19"/>
        <v>10470.280000000001</v>
      </c>
      <c r="J239" s="192">
        <f t="shared" si="18"/>
        <v>1.4714981460118104E-3</v>
      </c>
      <c r="L239" s="383"/>
      <c r="M239" s="383"/>
    </row>
    <row r="240" spans="1:13" ht="39" customHeight="1">
      <c r="A240" s="182" t="s">
        <v>716</v>
      </c>
      <c r="B240" s="378">
        <v>100700</v>
      </c>
      <c r="C240" s="182" t="s">
        <v>66</v>
      </c>
      <c r="D240" s="182" t="s">
        <v>718</v>
      </c>
      <c r="E240" s="184" t="s">
        <v>63</v>
      </c>
      <c r="F240" s="183">
        <v>3</v>
      </c>
      <c r="G240" s="189">
        <f>VLOOKUP(B240,'Orçamento Analítico'!$B$6:$I$2743,7,FALSE)</f>
        <v>897.21999999999991</v>
      </c>
      <c r="H240" s="189">
        <f t="shared" si="21"/>
        <v>1104.2983759999997</v>
      </c>
      <c r="I240" s="189">
        <f t="shared" si="19"/>
        <v>3312.89</v>
      </c>
      <c r="J240" s="192">
        <f t="shared" si="18"/>
        <v>4.6559514100301673E-4</v>
      </c>
      <c r="L240" s="383"/>
      <c r="M240" s="383"/>
    </row>
    <row r="241" spans="1:13" ht="39" customHeight="1">
      <c r="A241" s="182" t="s">
        <v>719</v>
      </c>
      <c r="B241" s="378">
        <v>100702</v>
      </c>
      <c r="C241" s="182" t="s">
        <v>66</v>
      </c>
      <c r="D241" s="182" t="s">
        <v>721</v>
      </c>
      <c r="E241" s="184" t="s">
        <v>68</v>
      </c>
      <c r="F241" s="183">
        <v>6.72</v>
      </c>
      <c r="G241" s="189">
        <f>VLOOKUP(B241,'Orçamento Analítico'!$B$6:$I$2743,7,FALSE)</f>
        <v>507.85</v>
      </c>
      <c r="H241" s="189">
        <f t="shared" si="21"/>
        <v>625.06178</v>
      </c>
      <c r="I241" s="189">
        <f t="shared" si="19"/>
        <v>4200.41</v>
      </c>
      <c r="J241" s="192">
        <f t="shared" si="18"/>
        <v>5.9032762519144362E-4</v>
      </c>
      <c r="L241" s="383"/>
      <c r="M241" s="383"/>
    </row>
    <row r="242" spans="1:13" ht="39" customHeight="1">
      <c r="A242" s="182" t="s">
        <v>722</v>
      </c>
      <c r="B242" s="378">
        <v>91341</v>
      </c>
      <c r="C242" s="182" t="s">
        <v>66</v>
      </c>
      <c r="D242" s="182" t="s">
        <v>724</v>
      </c>
      <c r="E242" s="184" t="s">
        <v>68</v>
      </c>
      <c r="F242" s="183">
        <v>20.58</v>
      </c>
      <c r="G242" s="189">
        <f>VLOOKUP(B242,'Orçamento Analítico'!$B$6:$I$2743,7,FALSE)</f>
        <v>708.06</v>
      </c>
      <c r="H242" s="189">
        <f t="shared" si="21"/>
        <v>871.48024799999985</v>
      </c>
      <c r="I242" s="189">
        <f t="shared" si="19"/>
        <v>17935.060000000001</v>
      </c>
      <c r="J242" s="192">
        <f t="shared" si="18"/>
        <v>2.5206018882599685E-3</v>
      </c>
      <c r="L242" s="383"/>
      <c r="M242" s="383"/>
    </row>
    <row r="243" spans="1:13" ht="26.1" customHeight="1">
      <c r="A243" s="182" t="s">
        <v>725</v>
      </c>
      <c r="B243" s="378">
        <v>100701</v>
      </c>
      <c r="C243" s="182" t="s">
        <v>66</v>
      </c>
      <c r="D243" s="182" t="s">
        <v>727</v>
      </c>
      <c r="E243" s="184" t="s">
        <v>68</v>
      </c>
      <c r="F243" s="183">
        <v>11</v>
      </c>
      <c r="G243" s="189">
        <f>VLOOKUP(B243,'Orçamento Analítico'!$B$6:$I$2743,7,FALSE)</f>
        <v>684.65</v>
      </c>
      <c r="H243" s="189">
        <f t="shared" si="21"/>
        <v>842.66721999999993</v>
      </c>
      <c r="I243" s="189">
        <f t="shared" si="19"/>
        <v>9269.33</v>
      </c>
      <c r="J243" s="192">
        <f t="shared" si="18"/>
        <v>1.3027160601026576E-3</v>
      </c>
      <c r="L243" s="383"/>
      <c r="M243" s="383"/>
    </row>
    <row r="244" spans="1:13" ht="51.95" customHeight="1">
      <c r="A244" s="182" t="s">
        <v>728</v>
      </c>
      <c r="B244" s="378">
        <v>94569</v>
      </c>
      <c r="C244" s="182" t="s">
        <v>66</v>
      </c>
      <c r="D244" s="182" t="s">
        <v>730</v>
      </c>
      <c r="E244" s="184" t="s">
        <v>68</v>
      </c>
      <c r="F244" s="183">
        <v>7.44</v>
      </c>
      <c r="G244" s="189">
        <f>VLOOKUP(B244,'Orçamento Analítico'!$B$6:$I$2743,7,FALSE)</f>
        <v>657.16</v>
      </c>
      <c r="H244" s="189">
        <f t="shared" si="21"/>
        <v>808.83252799999991</v>
      </c>
      <c r="I244" s="189">
        <f t="shared" si="19"/>
        <v>6017.71</v>
      </c>
      <c r="J244" s="192">
        <f t="shared" si="18"/>
        <v>8.4573183412828799E-4</v>
      </c>
      <c r="L244" s="383"/>
      <c r="M244" s="383"/>
    </row>
    <row r="245" spans="1:13" ht="65.099999999999994" customHeight="1">
      <c r="A245" s="182" t="s">
        <v>731</v>
      </c>
      <c r="B245" s="378">
        <v>94570</v>
      </c>
      <c r="C245" s="182" t="s">
        <v>66</v>
      </c>
      <c r="D245" s="182" t="s">
        <v>733</v>
      </c>
      <c r="E245" s="184" t="s">
        <v>68</v>
      </c>
      <c r="F245" s="183">
        <v>60.15</v>
      </c>
      <c r="G245" s="189">
        <f>VLOOKUP(B245,'Orçamento Analítico'!$B$6:$I$2743,7,FALSE)</f>
        <v>347.76</v>
      </c>
      <c r="H245" s="189">
        <f t="shared" si="21"/>
        <v>428.02300799999995</v>
      </c>
      <c r="I245" s="189">
        <f t="shared" si="19"/>
        <v>25745.58</v>
      </c>
      <c r="J245" s="192">
        <f t="shared" si="18"/>
        <v>3.6182960950422289E-3</v>
      </c>
      <c r="L245" s="383"/>
      <c r="M245" s="383"/>
    </row>
    <row r="246" spans="1:13" ht="26.1" customHeight="1">
      <c r="A246" s="182" t="s">
        <v>734</v>
      </c>
      <c r="B246" s="378">
        <v>102176</v>
      </c>
      <c r="C246" s="182" t="s">
        <v>66</v>
      </c>
      <c r="D246" s="182" t="s">
        <v>736</v>
      </c>
      <c r="E246" s="184" t="s">
        <v>68</v>
      </c>
      <c r="F246" s="183">
        <v>56.12</v>
      </c>
      <c r="G246" s="189">
        <f>VLOOKUP(B246,'Orçamento Analítico'!$B$6:$I$2743,7,FALSE)</f>
        <v>1466.4399999999998</v>
      </c>
      <c r="H246" s="189">
        <f t="shared" si="21"/>
        <v>1804.8943519999996</v>
      </c>
      <c r="I246" s="189">
        <f t="shared" si="19"/>
        <v>101290.67</v>
      </c>
      <c r="J246" s="192">
        <f t="shared" si="18"/>
        <v>1.4235439082172979E-2</v>
      </c>
      <c r="L246" s="383"/>
      <c r="M246" s="383"/>
    </row>
    <row r="247" spans="1:13" ht="26.1" customHeight="1">
      <c r="A247" s="182" t="s">
        <v>737</v>
      </c>
      <c r="B247" s="378">
        <v>94590</v>
      </c>
      <c r="C247" s="182" t="s">
        <v>66</v>
      </c>
      <c r="D247" s="182" t="s">
        <v>739</v>
      </c>
      <c r="E247" s="184" t="s">
        <v>202</v>
      </c>
      <c r="F247" s="183">
        <v>220.7</v>
      </c>
      <c r="G247" s="189">
        <f>VLOOKUP(B247,'Orçamento Analítico'!$B$6:$I$2743,7,FALSE)</f>
        <v>27.569999999999997</v>
      </c>
      <c r="H247" s="189">
        <f t="shared" si="21"/>
        <v>33.93315599999999</v>
      </c>
      <c r="I247" s="189">
        <f t="shared" si="19"/>
        <v>7489.04</v>
      </c>
      <c r="J247" s="192">
        <f t="shared" si="18"/>
        <v>1.0525132542213091E-3</v>
      </c>
      <c r="L247" s="383"/>
      <c r="M247" s="383"/>
    </row>
    <row r="248" spans="1:13" ht="39" customHeight="1">
      <c r="A248" s="182" t="s">
        <v>740</v>
      </c>
      <c r="B248" s="378">
        <v>102163</v>
      </c>
      <c r="C248" s="182" t="s">
        <v>66</v>
      </c>
      <c r="D248" s="182" t="s">
        <v>742</v>
      </c>
      <c r="E248" s="184" t="s">
        <v>68</v>
      </c>
      <c r="F248" s="183">
        <v>24</v>
      </c>
      <c r="G248" s="189">
        <f>VLOOKUP(B248,'Orçamento Analítico'!$B$6:$I$2743,7,FALSE)</f>
        <v>508.63</v>
      </c>
      <c r="H248" s="189">
        <f t="shared" si="21"/>
        <v>626.02180399999997</v>
      </c>
      <c r="I248" s="189">
        <f t="shared" si="19"/>
        <v>15024.52</v>
      </c>
      <c r="J248" s="192">
        <f t="shared" si="18"/>
        <v>2.1115532081966639E-3</v>
      </c>
      <c r="L248" s="383"/>
      <c r="M248" s="383"/>
    </row>
    <row r="249" spans="1:13" ht="39" customHeight="1">
      <c r="A249" s="182" t="s">
        <v>743</v>
      </c>
      <c r="B249" s="378">
        <v>102185</v>
      </c>
      <c r="C249" s="182" t="s">
        <v>66</v>
      </c>
      <c r="D249" s="182" t="s">
        <v>745</v>
      </c>
      <c r="E249" s="184" t="s">
        <v>63</v>
      </c>
      <c r="F249" s="183">
        <v>1</v>
      </c>
      <c r="G249" s="189">
        <f>VLOOKUP(B249,'Orçamento Analítico'!$B$6:$I$2743,7,FALSE)</f>
        <v>5001.2800000000007</v>
      </c>
      <c r="H249" s="189">
        <f t="shared" si="21"/>
        <v>6155.5754240000006</v>
      </c>
      <c r="I249" s="189">
        <f t="shared" si="19"/>
        <v>6155.57</v>
      </c>
      <c r="J249" s="192">
        <f t="shared" si="18"/>
        <v>8.6510674429393663E-4</v>
      </c>
      <c r="L249" s="383"/>
      <c r="M249" s="383"/>
    </row>
    <row r="250" spans="1:13" ht="24" customHeight="1">
      <c r="A250" s="236" t="s">
        <v>37</v>
      </c>
      <c r="B250" s="236" t="s">
        <v>58</v>
      </c>
      <c r="C250" s="236"/>
      <c r="D250" s="236" t="s">
        <v>38</v>
      </c>
      <c r="E250" s="190"/>
      <c r="F250" s="181">
        <v>1</v>
      </c>
      <c r="G250" s="181"/>
      <c r="H250" s="188"/>
      <c r="I250" s="188">
        <f>SUM(I251:I271)</f>
        <v>87086.989999999976</v>
      </c>
      <c r="J250" s="191">
        <f t="shared" si="18"/>
        <v>1.2239247119155269E-2</v>
      </c>
      <c r="L250" s="383"/>
      <c r="M250" s="383"/>
    </row>
    <row r="251" spans="1:13" ht="26.1" customHeight="1">
      <c r="A251" s="182" t="s">
        <v>746</v>
      </c>
      <c r="B251" s="182" t="s">
        <v>747</v>
      </c>
      <c r="C251" s="182" t="s">
        <v>61</v>
      </c>
      <c r="D251" s="182" t="s">
        <v>748</v>
      </c>
      <c r="E251" s="184" t="s">
        <v>63</v>
      </c>
      <c r="F251" s="183">
        <v>99</v>
      </c>
      <c r="G251" s="189">
        <f>VLOOKUP(B251,'Orçamento Analítico'!$B$6:$I$2743,7,FALSE)</f>
        <v>147.37</v>
      </c>
      <c r="H251" s="189">
        <f t="shared" ref="H251:H271" si="22">G251*(1+$G$2)</f>
        <v>181.38299599999999</v>
      </c>
      <c r="I251" s="189">
        <f t="shared" si="19"/>
        <v>17956.91</v>
      </c>
      <c r="J251" s="192">
        <f t="shared" si="18"/>
        <v>2.5236726976834369E-3</v>
      </c>
      <c r="L251" s="383"/>
      <c r="M251" s="383"/>
    </row>
    <row r="252" spans="1:13" ht="39" customHeight="1">
      <c r="A252" s="182" t="s">
        <v>749</v>
      </c>
      <c r="B252" s="378">
        <v>97599</v>
      </c>
      <c r="C252" s="182" t="s">
        <v>66</v>
      </c>
      <c r="D252" s="182" t="s">
        <v>751</v>
      </c>
      <c r="E252" s="184" t="s">
        <v>63</v>
      </c>
      <c r="F252" s="183">
        <v>88</v>
      </c>
      <c r="G252" s="189">
        <f>VLOOKUP(B252,'Orçamento Analítico'!$B$6:$I$2743,7,FALSE)</f>
        <v>21.34</v>
      </c>
      <c r="H252" s="189">
        <f t="shared" si="22"/>
        <v>26.265271999999996</v>
      </c>
      <c r="I252" s="189">
        <f t="shared" si="19"/>
        <v>2311.34</v>
      </c>
      <c r="J252" s="192">
        <f t="shared" si="18"/>
        <v>3.2483682621696247E-4</v>
      </c>
      <c r="L252" s="383"/>
      <c r="M252" s="383"/>
    </row>
    <row r="253" spans="1:13" ht="39" customHeight="1">
      <c r="A253" s="182" t="s">
        <v>752</v>
      </c>
      <c r="B253" s="378">
        <v>101909</v>
      </c>
      <c r="C253" s="182" t="s">
        <v>66</v>
      </c>
      <c r="D253" s="182" t="s">
        <v>754</v>
      </c>
      <c r="E253" s="184" t="s">
        <v>63</v>
      </c>
      <c r="F253" s="183">
        <v>9</v>
      </c>
      <c r="G253" s="189">
        <f>VLOOKUP(B253,'Orçamento Analítico'!$B$6:$I$2743,7,FALSE)</f>
        <v>498.25</v>
      </c>
      <c r="H253" s="189">
        <f t="shared" si="22"/>
        <v>613.24609999999996</v>
      </c>
      <c r="I253" s="189">
        <f t="shared" si="19"/>
        <v>5519.21</v>
      </c>
      <c r="J253" s="192">
        <f t="shared" si="18"/>
        <v>7.7567240632054192E-4</v>
      </c>
      <c r="L253" s="383"/>
      <c r="M253" s="383"/>
    </row>
    <row r="254" spans="1:13" ht="39" customHeight="1">
      <c r="A254" s="182" t="s">
        <v>755</v>
      </c>
      <c r="B254" s="182" t="s">
        <v>756</v>
      </c>
      <c r="C254" s="182" t="s">
        <v>61</v>
      </c>
      <c r="D254" s="182" t="s">
        <v>757</v>
      </c>
      <c r="E254" s="184" t="s">
        <v>63</v>
      </c>
      <c r="F254" s="183">
        <v>97</v>
      </c>
      <c r="G254" s="189">
        <f>VLOOKUP(B254,'Orçamento Analítico'!$B$6:$I$2743,7,FALSE)</f>
        <v>57.74</v>
      </c>
      <c r="H254" s="189">
        <f t="shared" si="22"/>
        <v>71.066391999999993</v>
      </c>
      <c r="I254" s="189">
        <f t="shared" si="19"/>
        <v>6893.44</v>
      </c>
      <c r="J254" s="192">
        <f t="shared" si="18"/>
        <v>9.6880734609233504E-4</v>
      </c>
      <c r="L254" s="383"/>
      <c r="M254" s="383"/>
    </row>
    <row r="255" spans="1:13" ht="39" customHeight="1">
      <c r="A255" s="182" t="s">
        <v>758</v>
      </c>
      <c r="B255" s="182" t="s">
        <v>759</v>
      </c>
      <c r="C255" s="182" t="s">
        <v>61</v>
      </c>
      <c r="D255" s="182" t="s">
        <v>760</v>
      </c>
      <c r="E255" s="184" t="s">
        <v>63</v>
      </c>
      <c r="F255" s="183">
        <v>1</v>
      </c>
      <c r="G255" s="189">
        <f>VLOOKUP(B255,'Orçamento Analítico'!$B$6:$I$2743,7,FALSE)</f>
        <v>17820.82</v>
      </c>
      <c r="H255" s="189">
        <f t="shared" si="22"/>
        <v>21933.865255999997</v>
      </c>
      <c r="I255" s="189">
        <f t="shared" si="19"/>
        <v>21933.86</v>
      </c>
      <c r="J255" s="192">
        <f t="shared" si="18"/>
        <v>3.0825951478740403E-3</v>
      </c>
      <c r="L255" s="383"/>
      <c r="M255" s="383"/>
    </row>
    <row r="256" spans="1:13" ht="51.95" customHeight="1">
      <c r="A256" s="182" t="s">
        <v>761</v>
      </c>
      <c r="B256" s="378">
        <v>94463</v>
      </c>
      <c r="C256" s="182" t="s">
        <v>66</v>
      </c>
      <c r="D256" s="182" t="s">
        <v>763</v>
      </c>
      <c r="E256" s="184" t="s">
        <v>202</v>
      </c>
      <c r="F256" s="183">
        <v>76</v>
      </c>
      <c r="G256" s="189">
        <f>VLOOKUP(B256,'Orçamento Analítico'!$B$6:$I$2743,7,FALSE)</f>
        <v>117.54</v>
      </c>
      <c r="H256" s="189">
        <f t="shared" si="22"/>
        <v>144.66823199999999</v>
      </c>
      <c r="I256" s="189">
        <f t="shared" si="19"/>
        <v>10994.78</v>
      </c>
      <c r="J256" s="192">
        <f t="shared" si="18"/>
        <v>1.5452116262227691E-3</v>
      </c>
      <c r="L256" s="383"/>
      <c r="M256" s="383"/>
    </row>
    <row r="257" spans="1:13" ht="51.95" customHeight="1">
      <c r="A257" s="182" t="s">
        <v>764</v>
      </c>
      <c r="B257" s="378">
        <v>94464</v>
      </c>
      <c r="C257" s="182" t="s">
        <v>66</v>
      </c>
      <c r="D257" s="182" t="s">
        <v>766</v>
      </c>
      <c r="E257" s="184" t="s">
        <v>202</v>
      </c>
      <c r="F257" s="183">
        <v>12</v>
      </c>
      <c r="G257" s="189">
        <f>VLOOKUP(B257,'Orçamento Analítico'!$B$6:$I$2743,7,FALSE)</f>
        <v>154.51999999999998</v>
      </c>
      <c r="H257" s="189">
        <f t="shared" si="22"/>
        <v>190.18321599999996</v>
      </c>
      <c r="I257" s="189">
        <f t="shared" si="19"/>
        <v>2282.19</v>
      </c>
      <c r="J257" s="192">
        <f t="shared" si="18"/>
        <v>3.2074007131105317E-4</v>
      </c>
      <c r="L257" s="383"/>
      <c r="M257" s="383"/>
    </row>
    <row r="258" spans="1:13" ht="39" customHeight="1">
      <c r="A258" s="182" t="s">
        <v>767</v>
      </c>
      <c r="B258" s="378">
        <v>94470</v>
      </c>
      <c r="C258" s="182" t="s">
        <v>66</v>
      </c>
      <c r="D258" s="182" t="s">
        <v>769</v>
      </c>
      <c r="E258" s="184" t="s">
        <v>63</v>
      </c>
      <c r="F258" s="183">
        <v>6</v>
      </c>
      <c r="G258" s="189">
        <f>VLOOKUP(B258,'Orçamento Analítico'!$B$6:$I$2743,7,FALSE)</f>
        <v>113.67</v>
      </c>
      <c r="H258" s="189">
        <f t="shared" si="22"/>
        <v>139.905036</v>
      </c>
      <c r="I258" s="189">
        <f t="shared" si="19"/>
        <v>839.43</v>
      </c>
      <c r="J258" s="192">
        <f t="shared" si="18"/>
        <v>1.1797389264725431E-4</v>
      </c>
      <c r="L258" s="383"/>
      <c r="M258" s="383"/>
    </row>
    <row r="259" spans="1:13" ht="51.95" customHeight="1">
      <c r="A259" s="182" t="s">
        <v>770</v>
      </c>
      <c r="B259" s="378">
        <v>94468</v>
      </c>
      <c r="C259" s="182" t="s">
        <v>66</v>
      </c>
      <c r="D259" s="182" t="s">
        <v>772</v>
      </c>
      <c r="E259" s="184" t="s">
        <v>63</v>
      </c>
      <c r="F259" s="183">
        <v>9</v>
      </c>
      <c r="G259" s="189">
        <f>VLOOKUP(B259,'Orçamento Analítico'!$B$6:$I$2743,7,FALSE)</f>
        <v>75.09</v>
      </c>
      <c r="H259" s="189">
        <f t="shared" si="22"/>
        <v>92.420771999999999</v>
      </c>
      <c r="I259" s="189">
        <f t="shared" si="19"/>
        <v>831.78</v>
      </c>
      <c r="J259" s="192">
        <f t="shared" si="18"/>
        <v>1.1689875799784759E-4</v>
      </c>
      <c r="L259" s="383"/>
      <c r="M259" s="383"/>
    </row>
    <row r="260" spans="1:13" ht="51.95" customHeight="1">
      <c r="A260" s="182" t="s">
        <v>773</v>
      </c>
      <c r="B260" s="378">
        <v>94475</v>
      </c>
      <c r="C260" s="182" t="s">
        <v>66</v>
      </c>
      <c r="D260" s="182" t="s">
        <v>775</v>
      </c>
      <c r="E260" s="184" t="s">
        <v>63</v>
      </c>
      <c r="F260" s="183">
        <v>1</v>
      </c>
      <c r="G260" s="189">
        <f>VLOOKUP(B260,'Orçamento Analítico'!$B$6:$I$2743,7,FALSE)</f>
        <v>166.74999999999997</v>
      </c>
      <c r="H260" s="189">
        <f t="shared" si="22"/>
        <v>205.23589999999996</v>
      </c>
      <c r="I260" s="189">
        <f t="shared" si="19"/>
        <v>205.23</v>
      </c>
      <c r="J260" s="192">
        <f t="shared" si="18"/>
        <v>2.8843122104280288E-5</v>
      </c>
      <c r="L260" s="383"/>
      <c r="M260" s="383"/>
    </row>
    <row r="261" spans="1:13" ht="39" customHeight="1">
      <c r="A261" s="182" t="s">
        <v>776</v>
      </c>
      <c r="B261" s="378">
        <v>94478</v>
      </c>
      <c r="C261" s="182" t="s">
        <v>66</v>
      </c>
      <c r="D261" s="182" t="s">
        <v>778</v>
      </c>
      <c r="E261" s="184" t="s">
        <v>63</v>
      </c>
      <c r="F261" s="183">
        <v>6</v>
      </c>
      <c r="G261" s="189">
        <f>VLOOKUP(B261,'Orçamento Analítico'!$B$6:$I$2743,7,FALSE)</f>
        <v>168.99</v>
      </c>
      <c r="H261" s="189">
        <f t="shared" si="22"/>
        <v>207.99289199999998</v>
      </c>
      <c r="I261" s="189">
        <f t="shared" si="19"/>
        <v>1247.95</v>
      </c>
      <c r="J261" s="192">
        <f t="shared" si="18"/>
        <v>1.7538748833034444E-4</v>
      </c>
      <c r="L261" s="383"/>
      <c r="M261" s="383"/>
    </row>
    <row r="262" spans="1:13" ht="39" customHeight="1">
      <c r="A262" s="182" t="s">
        <v>779</v>
      </c>
      <c r="B262" s="378">
        <v>94479</v>
      </c>
      <c r="C262" s="182" t="s">
        <v>66</v>
      </c>
      <c r="D262" s="182" t="s">
        <v>781</v>
      </c>
      <c r="E262" s="184" t="s">
        <v>63</v>
      </c>
      <c r="F262" s="183">
        <v>2</v>
      </c>
      <c r="G262" s="189">
        <f>VLOOKUP(B262,'Orçamento Analítico'!$B$6:$I$2743,7,FALSE)</f>
        <v>220.32000000000002</v>
      </c>
      <c r="H262" s="189">
        <f t="shared" si="22"/>
        <v>271.16985599999998</v>
      </c>
      <c r="I262" s="189">
        <f t="shared" si="19"/>
        <v>542.33000000000004</v>
      </c>
      <c r="J262" s="192">
        <f t="shared" si="18"/>
        <v>7.6219316916699951E-5</v>
      </c>
      <c r="L262" s="383"/>
      <c r="M262" s="383"/>
    </row>
    <row r="263" spans="1:13" ht="51.95" customHeight="1">
      <c r="A263" s="182" t="s">
        <v>782</v>
      </c>
      <c r="B263" s="378">
        <v>94483</v>
      </c>
      <c r="C263" s="182" t="s">
        <v>66</v>
      </c>
      <c r="D263" s="182" t="s">
        <v>784</v>
      </c>
      <c r="E263" s="184" t="s">
        <v>63</v>
      </c>
      <c r="F263" s="183">
        <v>1</v>
      </c>
      <c r="G263" s="189">
        <f>VLOOKUP(B263,'Orçamento Analítico'!$B$6:$I$2743,7,FALSE)</f>
        <v>1366.84</v>
      </c>
      <c r="H263" s="189">
        <f t="shared" si="22"/>
        <v>1682.3066719999997</v>
      </c>
      <c r="I263" s="189">
        <f t="shared" si="19"/>
        <v>1682.3</v>
      </c>
      <c r="J263" s="192">
        <f t="shared" si="18"/>
        <v>2.3643124453554906E-4</v>
      </c>
      <c r="L263" s="383"/>
      <c r="M263" s="383"/>
    </row>
    <row r="264" spans="1:13" ht="39" customHeight="1">
      <c r="A264" s="182" t="s">
        <v>785</v>
      </c>
      <c r="B264" s="378">
        <v>97436</v>
      </c>
      <c r="C264" s="182" t="s">
        <v>66</v>
      </c>
      <c r="D264" s="182" t="s">
        <v>787</v>
      </c>
      <c r="E264" s="184" t="s">
        <v>63</v>
      </c>
      <c r="F264" s="183">
        <v>14</v>
      </c>
      <c r="G264" s="189">
        <f>VLOOKUP(B264,'Orçamento Analítico'!$B$6:$I$2743,7,FALSE)</f>
        <v>111.25</v>
      </c>
      <c r="H264" s="189">
        <f t="shared" si="22"/>
        <v>136.92649999999998</v>
      </c>
      <c r="I264" s="189">
        <f t="shared" si="19"/>
        <v>1916.97</v>
      </c>
      <c r="J264" s="192">
        <f t="shared" si="18"/>
        <v>2.6941187828408218E-4</v>
      </c>
      <c r="L264" s="383"/>
      <c r="M264" s="383"/>
    </row>
    <row r="265" spans="1:13" ht="39" customHeight="1">
      <c r="A265" s="182" t="s">
        <v>788</v>
      </c>
      <c r="B265" s="378">
        <v>97438</v>
      </c>
      <c r="C265" s="182" t="s">
        <v>66</v>
      </c>
      <c r="D265" s="182" t="s">
        <v>790</v>
      </c>
      <c r="E265" s="184" t="s">
        <v>63</v>
      </c>
      <c r="F265" s="183">
        <v>5</v>
      </c>
      <c r="G265" s="189">
        <f>VLOOKUP(B265,'Orçamento Analítico'!$B$6:$I$2743,7,FALSE)</f>
        <v>124.01</v>
      </c>
      <c r="H265" s="189">
        <f t="shared" si="22"/>
        <v>152.631508</v>
      </c>
      <c r="I265" s="189">
        <f t="shared" si="19"/>
        <v>763.15</v>
      </c>
      <c r="J265" s="192">
        <f t="shared" si="18"/>
        <v>1.0725346505813722E-4</v>
      </c>
      <c r="L265" s="383"/>
      <c r="M265" s="383"/>
    </row>
    <row r="266" spans="1:13" ht="65.099999999999994" customHeight="1">
      <c r="A266" s="182" t="s">
        <v>791</v>
      </c>
      <c r="B266" s="378">
        <v>96765</v>
      </c>
      <c r="C266" s="182" t="s">
        <v>66</v>
      </c>
      <c r="D266" s="182" t="s">
        <v>793</v>
      </c>
      <c r="E266" s="184" t="s">
        <v>63</v>
      </c>
      <c r="F266" s="183">
        <v>1</v>
      </c>
      <c r="G266" s="189">
        <f>VLOOKUP(B266,'Orçamento Analítico'!$B$6:$I$2743,7,FALSE)</f>
        <v>2358.56</v>
      </c>
      <c r="H266" s="189">
        <f t="shared" si="22"/>
        <v>2902.9156479999997</v>
      </c>
      <c r="I266" s="189">
        <f t="shared" si="19"/>
        <v>2902.91</v>
      </c>
      <c r="J266" s="192">
        <f t="shared" ref="J266:J297" si="23">I266/$H$420</f>
        <v>4.0797635622343855E-4</v>
      </c>
      <c r="L266" s="383"/>
      <c r="M266" s="383"/>
    </row>
    <row r="267" spans="1:13" ht="39" customHeight="1">
      <c r="A267" s="182" t="s">
        <v>794</v>
      </c>
      <c r="B267" s="378">
        <v>101916</v>
      </c>
      <c r="C267" s="182" t="s">
        <v>66</v>
      </c>
      <c r="D267" s="182" t="s">
        <v>796</v>
      </c>
      <c r="E267" s="184" t="s">
        <v>63</v>
      </c>
      <c r="F267" s="183">
        <v>1</v>
      </c>
      <c r="G267" s="189">
        <f>VLOOKUP(B267,'Orçamento Analítico'!$B$6:$I$2743,7,FALSE)</f>
        <v>3558.79</v>
      </c>
      <c r="H267" s="189">
        <f t="shared" si="22"/>
        <v>4380.1587319999999</v>
      </c>
      <c r="I267" s="189">
        <f t="shared" ref="I267:I294" si="24">TRUNC(H267*F267,2)</f>
        <v>4380.1499999999996</v>
      </c>
      <c r="J267" s="192">
        <f t="shared" si="23"/>
        <v>6.1558837053580519E-4</v>
      </c>
      <c r="L267" s="383"/>
      <c r="M267" s="383"/>
    </row>
    <row r="268" spans="1:13" ht="26.1" customHeight="1">
      <c r="A268" s="182" t="s">
        <v>797</v>
      </c>
      <c r="B268" s="378">
        <v>94499</v>
      </c>
      <c r="C268" s="182" t="s">
        <v>66</v>
      </c>
      <c r="D268" s="182" t="s">
        <v>799</v>
      </c>
      <c r="E268" s="184" t="s">
        <v>63</v>
      </c>
      <c r="F268" s="183">
        <v>3</v>
      </c>
      <c r="G268" s="189">
        <f>VLOOKUP(B268,'Orçamento Analítico'!$B$6:$I$2743,7,FALSE)</f>
        <v>309.39999999999998</v>
      </c>
      <c r="H268" s="189">
        <f t="shared" si="22"/>
        <v>380.80951999999996</v>
      </c>
      <c r="I268" s="189">
        <f t="shared" si="24"/>
        <v>1142.42</v>
      </c>
      <c r="J268" s="192">
        <f t="shared" si="23"/>
        <v>1.6055625178761337E-4</v>
      </c>
      <c r="L268" s="383"/>
      <c r="M268" s="383"/>
    </row>
    <row r="269" spans="1:13" ht="26.1" customHeight="1">
      <c r="A269" s="182" t="s">
        <v>800</v>
      </c>
      <c r="B269" s="378">
        <v>94500</v>
      </c>
      <c r="C269" s="182" t="s">
        <v>66</v>
      </c>
      <c r="D269" s="182" t="s">
        <v>802</v>
      </c>
      <c r="E269" s="184" t="s">
        <v>63</v>
      </c>
      <c r="F269" s="183">
        <v>3</v>
      </c>
      <c r="G269" s="189">
        <f>VLOOKUP(B269,'Orçamento Analítico'!$B$6:$I$2743,7,FALSE)</f>
        <v>375.53000000000003</v>
      </c>
      <c r="H269" s="189">
        <f t="shared" si="22"/>
        <v>462.20232399999998</v>
      </c>
      <c r="I269" s="189">
        <f t="shared" si="24"/>
        <v>1386.6</v>
      </c>
      <c r="J269" s="192">
        <f t="shared" si="23"/>
        <v>1.9487342547285996E-4</v>
      </c>
      <c r="L269" s="383"/>
      <c r="M269" s="383"/>
    </row>
    <row r="270" spans="1:13" ht="39" customHeight="1">
      <c r="A270" s="182" t="s">
        <v>803</v>
      </c>
      <c r="B270" s="378">
        <v>103009</v>
      </c>
      <c r="C270" s="182" t="s">
        <v>66</v>
      </c>
      <c r="D270" s="182" t="s">
        <v>805</v>
      </c>
      <c r="E270" s="184" t="s">
        <v>63</v>
      </c>
      <c r="F270" s="183">
        <v>2</v>
      </c>
      <c r="G270" s="189">
        <f>VLOOKUP(B270,'Orçamento Analítico'!$B$6:$I$2743,7,FALSE)</f>
        <v>459.18</v>
      </c>
      <c r="H270" s="189">
        <f t="shared" si="22"/>
        <v>565.15874399999996</v>
      </c>
      <c r="I270" s="189">
        <f t="shared" si="24"/>
        <v>1130.31</v>
      </c>
      <c r="J270" s="192">
        <f t="shared" si="23"/>
        <v>1.5885430661057864E-4</v>
      </c>
      <c r="L270" s="383"/>
      <c r="M270" s="383"/>
    </row>
    <row r="271" spans="1:13" ht="26.1" customHeight="1">
      <c r="A271" s="182" t="s">
        <v>806</v>
      </c>
      <c r="B271" s="378">
        <v>101917</v>
      </c>
      <c r="C271" s="182" t="s">
        <v>66</v>
      </c>
      <c r="D271" s="182" t="s">
        <v>808</v>
      </c>
      <c r="E271" s="184" t="s">
        <v>63</v>
      </c>
      <c r="F271" s="183">
        <v>1</v>
      </c>
      <c r="G271" s="189">
        <f>VLOOKUP(B271,'Orçamento Analítico'!$B$6:$I$2743,7,FALSE)</f>
        <v>181.78000000000003</v>
      </c>
      <c r="H271" s="189">
        <f t="shared" si="22"/>
        <v>223.734824</v>
      </c>
      <c r="I271" s="189">
        <f t="shared" si="24"/>
        <v>223.73</v>
      </c>
      <c r="J271" s="192">
        <f t="shared" si="23"/>
        <v>3.1443120929642985E-5</v>
      </c>
      <c r="L271" s="383"/>
      <c r="M271" s="383"/>
    </row>
    <row r="272" spans="1:13" ht="24" customHeight="1">
      <c r="A272" s="236" t="s">
        <v>39</v>
      </c>
      <c r="B272" s="236" t="s">
        <v>58</v>
      </c>
      <c r="C272" s="236"/>
      <c r="D272" s="236" t="s">
        <v>40</v>
      </c>
      <c r="E272" s="190"/>
      <c r="F272" s="181">
        <v>1</v>
      </c>
      <c r="G272" s="181"/>
      <c r="H272" s="188"/>
      <c r="I272" s="188">
        <f>SUM(I273:I288)</f>
        <v>558710.54999999993</v>
      </c>
      <c r="J272" s="191">
        <f t="shared" si="23"/>
        <v>7.8521447227986138E-2</v>
      </c>
      <c r="L272" s="383"/>
      <c r="M272" s="383"/>
    </row>
    <row r="273" spans="1:13" ht="39" customHeight="1">
      <c r="A273" s="182" t="s">
        <v>809</v>
      </c>
      <c r="B273" s="378">
        <v>96114</v>
      </c>
      <c r="C273" s="182" t="s">
        <v>66</v>
      </c>
      <c r="D273" s="182" t="s">
        <v>811</v>
      </c>
      <c r="E273" s="184" t="s">
        <v>68</v>
      </c>
      <c r="F273" s="183">
        <v>1962.73</v>
      </c>
      <c r="G273" s="189">
        <f>VLOOKUP(B273,'Orçamento Analítico'!$B$6:$I$2743,7,FALSE)</f>
        <v>82.17</v>
      </c>
      <c r="H273" s="189">
        <f t="shared" ref="H273:H288" si="25">G273*(1+$G$2)</f>
        <v>101.13483599999999</v>
      </c>
      <c r="I273" s="189">
        <f t="shared" si="24"/>
        <v>198500.37</v>
      </c>
      <c r="J273" s="192">
        <f t="shared" si="23"/>
        <v>2.7897336693732965E-2</v>
      </c>
      <c r="L273" s="383"/>
      <c r="M273" s="383"/>
    </row>
    <row r="274" spans="1:13" ht="26.1" customHeight="1">
      <c r="A274" s="182" t="s">
        <v>812</v>
      </c>
      <c r="B274" s="378">
        <v>96123</v>
      </c>
      <c r="C274" s="182" t="s">
        <v>66</v>
      </c>
      <c r="D274" s="182" t="s">
        <v>814</v>
      </c>
      <c r="E274" s="184" t="s">
        <v>202</v>
      </c>
      <c r="F274" s="183">
        <v>1663.5</v>
      </c>
      <c r="G274" s="189">
        <f>VLOOKUP(B274,'Orçamento Analítico'!$B$6:$I$2743,7,FALSE)</f>
        <v>32.14</v>
      </c>
      <c r="H274" s="189">
        <f t="shared" si="25"/>
        <v>39.557911999999995</v>
      </c>
      <c r="I274" s="189">
        <f t="shared" si="24"/>
        <v>65804.58</v>
      </c>
      <c r="J274" s="192">
        <f t="shared" si="23"/>
        <v>9.248207065053261E-3</v>
      </c>
      <c r="L274" s="383"/>
      <c r="M274" s="383"/>
    </row>
    <row r="275" spans="1:13" ht="39" customHeight="1">
      <c r="A275" s="182" t="s">
        <v>815</v>
      </c>
      <c r="B275" s="378">
        <v>88411</v>
      </c>
      <c r="C275" s="182" t="s">
        <v>66</v>
      </c>
      <c r="D275" s="182" t="s">
        <v>817</v>
      </c>
      <c r="E275" s="184" t="s">
        <v>68</v>
      </c>
      <c r="F275" s="183">
        <v>1095.6300000000001</v>
      </c>
      <c r="G275" s="189">
        <f>VLOOKUP(B275,'Orçamento Analítico'!$B$6:$I$2743,7,FALSE)</f>
        <v>3.54</v>
      </c>
      <c r="H275" s="189">
        <f t="shared" si="25"/>
        <v>4.3570319999999993</v>
      </c>
      <c r="I275" s="189">
        <f t="shared" si="24"/>
        <v>4773.6899999999996</v>
      </c>
      <c r="J275" s="192">
        <f t="shared" si="23"/>
        <v>6.7089666987273674E-4</v>
      </c>
      <c r="L275" s="383"/>
      <c r="M275" s="383"/>
    </row>
    <row r="276" spans="1:13" ht="39" customHeight="1">
      <c r="A276" s="237" t="s">
        <v>818</v>
      </c>
      <c r="B276" s="378">
        <v>96126</v>
      </c>
      <c r="C276" s="237" t="s">
        <v>66</v>
      </c>
      <c r="D276" s="237" t="s">
        <v>820</v>
      </c>
      <c r="E276" s="184" t="s">
        <v>68</v>
      </c>
      <c r="F276" s="183">
        <v>1095.6300000000001</v>
      </c>
      <c r="G276" s="189">
        <f>VLOOKUP(B276,'Orçamento Analítico'!$B$6:$I$2743,7,FALSE)</f>
        <v>16.28</v>
      </c>
      <c r="H276" s="189">
        <f t="shared" si="25"/>
        <v>20.037423999999998</v>
      </c>
      <c r="I276" s="189">
        <f t="shared" si="24"/>
        <v>21953.599999999999</v>
      </c>
      <c r="J276" s="192">
        <f t="shared" si="23"/>
        <v>3.0853694168909407E-3</v>
      </c>
      <c r="L276" s="383"/>
      <c r="M276" s="383"/>
    </row>
    <row r="277" spans="1:13" ht="39" customHeight="1">
      <c r="A277" s="237" t="s">
        <v>821</v>
      </c>
      <c r="B277" s="378">
        <v>88416</v>
      </c>
      <c r="C277" s="237" t="s">
        <v>66</v>
      </c>
      <c r="D277" s="237" t="s">
        <v>823</v>
      </c>
      <c r="E277" s="184" t="s">
        <v>68</v>
      </c>
      <c r="F277" s="183">
        <v>1095.6300000000001</v>
      </c>
      <c r="G277" s="189">
        <f>VLOOKUP(B277,'Orçamento Analítico'!$B$6:$I$2743,7,FALSE)</f>
        <v>23.340000000000003</v>
      </c>
      <c r="H277" s="189">
        <f t="shared" si="25"/>
        <v>28.726872</v>
      </c>
      <c r="I277" s="189">
        <f t="shared" si="24"/>
        <v>31474.02</v>
      </c>
      <c r="J277" s="192">
        <f t="shared" si="23"/>
        <v>4.4233737853752375E-3</v>
      </c>
      <c r="L277" s="383"/>
      <c r="M277" s="383"/>
    </row>
    <row r="278" spans="1:13" ht="26.1" customHeight="1">
      <c r="A278" s="237" t="s">
        <v>824</v>
      </c>
      <c r="B278" s="378">
        <v>88484</v>
      </c>
      <c r="C278" s="237" t="s">
        <v>66</v>
      </c>
      <c r="D278" s="237" t="s">
        <v>826</v>
      </c>
      <c r="E278" s="184" t="s">
        <v>68</v>
      </c>
      <c r="F278" s="183">
        <v>1962.73</v>
      </c>
      <c r="G278" s="189">
        <f>VLOOKUP(B278,'Orçamento Analítico'!$B$6:$I$2743,7,FALSE)</f>
        <v>4.38</v>
      </c>
      <c r="H278" s="189">
        <f t="shared" si="25"/>
        <v>5.390903999999999</v>
      </c>
      <c r="I278" s="189">
        <f t="shared" si="24"/>
        <v>10580.88</v>
      </c>
      <c r="J278" s="192">
        <f t="shared" si="23"/>
        <v>1.4870419227731677E-3</v>
      </c>
      <c r="L278" s="383"/>
      <c r="M278" s="383"/>
    </row>
    <row r="279" spans="1:13" ht="26.1" customHeight="1">
      <c r="A279" s="237" t="s">
        <v>827</v>
      </c>
      <c r="B279" s="378">
        <v>88485</v>
      </c>
      <c r="C279" s="237" t="s">
        <v>66</v>
      </c>
      <c r="D279" s="237" t="s">
        <v>829</v>
      </c>
      <c r="E279" s="184" t="s">
        <v>68</v>
      </c>
      <c r="F279" s="183">
        <v>3501.35</v>
      </c>
      <c r="G279" s="189">
        <f>VLOOKUP(B279,'Orçamento Analítico'!$B$6:$I$2743,7,FALSE)</f>
        <v>3.4400000000000004</v>
      </c>
      <c r="H279" s="189">
        <f t="shared" si="25"/>
        <v>4.2339520000000004</v>
      </c>
      <c r="I279" s="189">
        <f t="shared" si="24"/>
        <v>14824.54</v>
      </c>
      <c r="J279" s="192">
        <f t="shared" si="23"/>
        <v>2.0834479235968787E-3</v>
      </c>
      <c r="L279" s="383"/>
      <c r="M279" s="383"/>
    </row>
    <row r="280" spans="1:13" ht="26.1" customHeight="1">
      <c r="A280" s="237" t="s">
        <v>830</v>
      </c>
      <c r="B280" s="378">
        <v>88494</v>
      </c>
      <c r="C280" s="237" t="s">
        <v>66</v>
      </c>
      <c r="D280" s="237" t="s">
        <v>832</v>
      </c>
      <c r="E280" s="184" t="s">
        <v>68</v>
      </c>
      <c r="F280" s="183">
        <v>1962.73</v>
      </c>
      <c r="G280" s="189">
        <f>VLOOKUP(B280,'Orçamento Analítico'!$B$6:$I$2743,7,FALSE)</f>
        <v>20.3</v>
      </c>
      <c r="H280" s="189">
        <f t="shared" si="25"/>
        <v>24.985239999999997</v>
      </c>
      <c r="I280" s="189">
        <f t="shared" si="24"/>
        <v>49039.28</v>
      </c>
      <c r="J280" s="192">
        <f t="shared" si="23"/>
        <v>6.8920038052233609E-3</v>
      </c>
      <c r="L280" s="383"/>
      <c r="M280" s="383"/>
    </row>
    <row r="281" spans="1:13" ht="26.1" customHeight="1">
      <c r="A281" s="237" t="s">
        <v>833</v>
      </c>
      <c r="B281" s="378">
        <v>88495</v>
      </c>
      <c r="C281" s="237" t="s">
        <v>66</v>
      </c>
      <c r="D281" s="237" t="s">
        <v>835</v>
      </c>
      <c r="E281" s="184" t="s">
        <v>68</v>
      </c>
      <c r="F281" s="183">
        <v>3501.35</v>
      </c>
      <c r="G281" s="189">
        <f>VLOOKUP(B281,'Orçamento Analítico'!$B$6:$I$2743,7,FALSE)</f>
        <v>10.879999999999999</v>
      </c>
      <c r="H281" s="189">
        <f t="shared" si="25"/>
        <v>13.391103999999997</v>
      </c>
      <c r="I281" s="189">
        <f t="shared" si="24"/>
        <v>46886.94</v>
      </c>
      <c r="J281" s="192">
        <f t="shared" si="23"/>
        <v>6.5895129148568132E-3</v>
      </c>
      <c r="L281" s="383"/>
      <c r="M281" s="383"/>
    </row>
    <row r="282" spans="1:13" ht="26.1" customHeight="1">
      <c r="A282" s="237" t="s">
        <v>836</v>
      </c>
      <c r="B282" s="378">
        <v>88488</v>
      </c>
      <c r="C282" s="237" t="s">
        <v>66</v>
      </c>
      <c r="D282" s="237" t="s">
        <v>838</v>
      </c>
      <c r="E282" s="184" t="s">
        <v>68</v>
      </c>
      <c r="F282" s="183">
        <v>1962.73</v>
      </c>
      <c r="G282" s="189">
        <f>VLOOKUP(B282,'Orçamento Analítico'!$B$6:$I$2743,7,FALSE)</f>
        <v>15.97</v>
      </c>
      <c r="H282" s="189">
        <f t="shared" si="25"/>
        <v>19.655875999999999</v>
      </c>
      <c r="I282" s="189">
        <f t="shared" si="24"/>
        <v>38579.17</v>
      </c>
      <c r="J282" s="192">
        <f t="shared" si="23"/>
        <v>5.421934955863115E-3</v>
      </c>
      <c r="L282" s="383"/>
      <c r="M282" s="383"/>
    </row>
    <row r="283" spans="1:13" ht="26.1" customHeight="1">
      <c r="A283" s="237" t="s">
        <v>839</v>
      </c>
      <c r="B283" s="378">
        <v>88489</v>
      </c>
      <c r="C283" s="237" t="s">
        <v>66</v>
      </c>
      <c r="D283" s="237" t="s">
        <v>841</v>
      </c>
      <c r="E283" s="184" t="s">
        <v>68</v>
      </c>
      <c r="F283" s="183">
        <v>3501.35</v>
      </c>
      <c r="G283" s="189">
        <f>VLOOKUP(B283,'Orçamento Analítico'!$B$6:$I$2743,7,FALSE)</f>
        <v>13.64</v>
      </c>
      <c r="H283" s="189">
        <f t="shared" si="25"/>
        <v>16.788111999999998</v>
      </c>
      <c r="I283" s="189">
        <f t="shared" si="24"/>
        <v>58781.05</v>
      </c>
      <c r="J283" s="192">
        <f t="shared" si="23"/>
        <v>8.2611168083019295E-3</v>
      </c>
      <c r="L283" s="383"/>
      <c r="M283" s="383"/>
    </row>
    <row r="284" spans="1:13" ht="26.1" customHeight="1">
      <c r="A284" s="237" t="s">
        <v>842</v>
      </c>
      <c r="B284" s="378">
        <v>102197</v>
      </c>
      <c r="C284" s="237" t="s">
        <v>66</v>
      </c>
      <c r="D284" s="237" t="s">
        <v>844</v>
      </c>
      <c r="E284" s="184" t="s">
        <v>68</v>
      </c>
      <c r="F284" s="183">
        <v>237.16</v>
      </c>
      <c r="G284" s="189">
        <f>VLOOKUP(B284,'Orçamento Analítico'!$B$6:$I$2743,7,FALSE)</f>
        <v>22.13</v>
      </c>
      <c r="H284" s="189">
        <f t="shared" si="25"/>
        <v>27.237603999999997</v>
      </c>
      <c r="I284" s="189">
        <f t="shared" si="24"/>
        <v>6459.67</v>
      </c>
      <c r="J284" s="192">
        <f t="shared" si="23"/>
        <v>9.0784510336381751E-4</v>
      </c>
      <c r="L284" s="383"/>
      <c r="M284" s="383"/>
    </row>
    <row r="285" spans="1:13" ht="39" customHeight="1">
      <c r="A285" s="237" t="s">
        <v>845</v>
      </c>
      <c r="B285" s="378">
        <v>102200</v>
      </c>
      <c r="C285" s="237" t="s">
        <v>66</v>
      </c>
      <c r="D285" s="237" t="s">
        <v>847</v>
      </c>
      <c r="E285" s="184" t="s">
        <v>68</v>
      </c>
      <c r="F285" s="183">
        <v>237.16</v>
      </c>
      <c r="G285" s="189">
        <f>VLOOKUP(B285,'Orçamento Analítico'!$B$6:$I$2743,7,FALSE)</f>
        <v>18.3</v>
      </c>
      <c r="H285" s="189">
        <f t="shared" si="25"/>
        <v>22.52364</v>
      </c>
      <c r="I285" s="189">
        <f t="shared" si="24"/>
        <v>5341.7</v>
      </c>
      <c r="J285" s="192">
        <f t="shared" si="23"/>
        <v>7.5072506623999422E-4</v>
      </c>
      <c r="L285" s="383"/>
      <c r="M285" s="383"/>
    </row>
    <row r="286" spans="1:13" ht="26.1" customHeight="1">
      <c r="A286" s="237" t="s">
        <v>848</v>
      </c>
      <c r="B286" s="378">
        <v>102218</v>
      </c>
      <c r="C286" s="237" t="s">
        <v>66</v>
      </c>
      <c r="D286" s="237" t="s">
        <v>850</v>
      </c>
      <c r="E286" s="184" t="s">
        <v>68</v>
      </c>
      <c r="F286" s="183">
        <v>237.16</v>
      </c>
      <c r="G286" s="189">
        <f>VLOOKUP(B286,'Orçamento Analítico'!$B$6:$I$2743,7,FALSE)</f>
        <v>15.91</v>
      </c>
      <c r="H286" s="189">
        <f t="shared" si="25"/>
        <v>19.582027999999998</v>
      </c>
      <c r="I286" s="189">
        <f t="shared" si="24"/>
        <v>4644.07</v>
      </c>
      <c r="J286" s="192">
        <f t="shared" si="23"/>
        <v>6.5267981323795232E-4</v>
      </c>
      <c r="L286" s="383"/>
      <c r="M286" s="383"/>
    </row>
    <row r="287" spans="1:13" ht="51.95" customHeight="1">
      <c r="A287" s="237" t="s">
        <v>851</v>
      </c>
      <c r="B287" s="378">
        <v>100725</v>
      </c>
      <c r="C287" s="237" t="s">
        <v>66</v>
      </c>
      <c r="D287" s="237" t="s">
        <v>853</v>
      </c>
      <c r="E287" s="184" t="s">
        <v>68</v>
      </c>
      <c r="F287" s="183">
        <v>22</v>
      </c>
      <c r="G287" s="189">
        <f>VLOOKUP(B287,'Orçamento Analítico'!$B$6:$I$2743,7,FALSE)</f>
        <v>24.61</v>
      </c>
      <c r="H287" s="189">
        <f t="shared" si="25"/>
        <v>30.289987999999997</v>
      </c>
      <c r="I287" s="189">
        <f t="shared" si="24"/>
        <v>666.37</v>
      </c>
      <c r="J287" s="192">
        <f t="shared" si="23"/>
        <v>9.3651957689564182E-5</v>
      </c>
      <c r="L287" s="383"/>
      <c r="M287" s="383"/>
    </row>
    <row r="288" spans="1:13" ht="26.1" customHeight="1">
      <c r="A288" s="237" t="s">
        <v>854</v>
      </c>
      <c r="B288" s="378">
        <v>102507</v>
      </c>
      <c r="C288" s="237" t="s">
        <v>66</v>
      </c>
      <c r="D288" s="237" t="s">
        <v>856</v>
      </c>
      <c r="E288" s="184" t="s">
        <v>202</v>
      </c>
      <c r="F288" s="183">
        <v>52.5</v>
      </c>
      <c r="G288" s="189">
        <f>VLOOKUP(B288,'Orçamento Analítico'!$B$6:$I$2743,7,FALSE)</f>
        <v>6.2</v>
      </c>
      <c r="H288" s="189">
        <f t="shared" si="25"/>
        <v>7.63096</v>
      </c>
      <c r="I288" s="189">
        <f t="shared" si="24"/>
        <v>400.62</v>
      </c>
      <c r="J288" s="192">
        <f t="shared" si="23"/>
        <v>5.6303325914421725E-5</v>
      </c>
      <c r="L288" s="383"/>
      <c r="M288" s="383"/>
    </row>
    <row r="289" spans="1:13" ht="24" customHeight="1">
      <c r="A289" s="193" t="s">
        <v>41</v>
      </c>
      <c r="B289" s="193" t="s">
        <v>58</v>
      </c>
      <c r="C289" s="193"/>
      <c r="D289" s="193" t="s">
        <v>42</v>
      </c>
      <c r="E289" s="190"/>
      <c r="F289" s="181">
        <v>1</v>
      </c>
      <c r="G289" s="181"/>
      <c r="H289" s="188"/>
      <c r="I289" s="188">
        <f>SUM(I290:I294)</f>
        <v>673001.6100000001</v>
      </c>
      <c r="J289" s="191">
        <f t="shared" si="23"/>
        <v>9.4583967322551407E-2</v>
      </c>
      <c r="L289" s="383"/>
      <c r="M289" s="383"/>
    </row>
    <row r="290" spans="1:13" ht="39" customHeight="1">
      <c r="A290" s="237" t="s">
        <v>857</v>
      </c>
      <c r="B290" s="378">
        <v>92398</v>
      </c>
      <c r="C290" s="237" t="s">
        <v>66</v>
      </c>
      <c r="D290" s="237" t="s">
        <v>859</v>
      </c>
      <c r="E290" s="184" t="s">
        <v>68</v>
      </c>
      <c r="F290" s="183">
        <v>4000</v>
      </c>
      <c r="G290" s="189">
        <f>VLOOKUP(B290,'Orçamento Analítico'!$B$6:$I$2743,7,FALSE)</f>
        <v>119.13</v>
      </c>
      <c r="H290" s="189">
        <f t="shared" ref="H290:H294" si="26">G290*(1+$G$2)</f>
        <v>146.62520399999997</v>
      </c>
      <c r="I290" s="189">
        <f t="shared" si="24"/>
        <v>586500.81000000006</v>
      </c>
      <c r="J290" s="192">
        <f t="shared" si="23"/>
        <v>8.24271036256361E-2</v>
      </c>
      <c r="L290" s="383"/>
      <c r="M290" s="383"/>
    </row>
    <row r="291" spans="1:13" ht="51.95" customHeight="1">
      <c r="A291" s="237" t="s">
        <v>860</v>
      </c>
      <c r="B291" s="378">
        <v>94273</v>
      </c>
      <c r="C291" s="237" t="s">
        <v>66</v>
      </c>
      <c r="D291" s="237" t="s">
        <v>862</v>
      </c>
      <c r="E291" s="184" t="s">
        <v>202</v>
      </c>
      <c r="F291" s="183">
        <v>350</v>
      </c>
      <c r="G291" s="189">
        <f>VLOOKUP(B291,'Orçamento Analítico'!$B$6:$I$2743,7,FALSE)</f>
        <v>60.45</v>
      </c>
      <c r="H291" s="189">
        <f t="shared" si="26"/>
        <v>74.401859999999999</v>
      </c>
      <c r="I291" s="189">
        <f t="shared" si="24"/>
        <v>26040.65</v>
      </c>
      <c r="J291" s="192">
        <f t="shared" si="23"/>
        <v>3.6597653736043785E-3</v>
      </c>
      <c r="L291" s="383"/>
      <c r="M291" s="383"/>
    </row>
    <row r="292" spans="1:13" ht="26.1" customHeight="1">
      <c r="A292" s="237" t="s">
        <v>863</v>
      </c>
      <c r="B292" s="378">
        <v>103946</v>
      </c>
      <c r="C292" s="237" t="s">
        <v>66</v>
      </c>
      <c r="D292" s="237" t="s">
        <v>865</v>
      </c>
      <c r="E292" s="184" t="s">
        <v>68</v>
      </c>
      <c r="F292" s="183">
        <v>100</v>
      </c>
      <c r="G292" s="189">
        <f>VLOOKUP(B292,'Orçamento Analítico'!$B$6:$I$2743,7,FALSE)</f>
        <v>21.54</v>
      </c>
      <c r="H292" s="189">
        <f t="shared" si="26"/>
        <v>26.511431999999996</v>
      </c>
      <c r="I292" s="189">
        <f t="shared" si="24"/>
        <v>2651.14</v>
      </c>
      <c r="J292" s="192">
        <f t="shared" si="23"/>
        <v>3.7259248031740801E-4</v>
      </c>
      <c r="L292" s="383"/>
      <c r="M292" s="383"/>
    </row>
    <row r="293" spans="1:13" ht="51.95" customHeight="1">
      <c r="A293" s="237" t="s">
        <v>866</v>
      </c>
      <c r="B293" s="378">
        <v>103307</v>
      </c>
      <c r="C293" s="237" t="s">
        <v>66</v>
      </c>
      <c r="D293" s="237" t="s">
        <v>868</v>
      </c>
      <c r="E293" s="184" t="s">
        <v>63</v>
      </c>
      <c r="F293" s="183">
        <v>5</v>
      </c>
      <c r="G293" s="189">
        <f>VLOOKUP(B293,'Orçamento Analítico'!$B$6:$I$2743,7,FALSE)</f>
        <v>1337.73</v>
      </c>
      <c r="H293" s="189">
        <f t="shared" si="26"/>
        <v>1646.4780839999999</v>
      </c>
      <c r="I293" s="189">
        <f t="shared" si="24"/>
        <v>8232.39</v>
      </c>
      <c r="J293" s="192">
        <f t="shared" si="23"/>
        <v>1.1569840178339229E-3</v>
      </c>
      <c r="L293" s="383"/>
      <c r="M293" s="383"/>
    </row>
    <row r="294" spans="1:13" ht="39" customHeight="1">
      <c r="A294" s="237" t="s">
        <v>869</v>
      </c>
      <c r="B294" s="378">
        <v>98522</v>
      </c>
      <c r="C294" s="237" t="s">
        <v>66</v>
      </c>
      <c r="D294" s="237" t="s">
        <v>871</v>
      </c>
      <c r="E294" s="184" t="s">
        <v>202</v>
      </c>
      <c r="F294" s="183">
        <v>200</v>
      </c>
      <c r="G294" s="189">
        <f>VLOOKUP(B294,'Orçamento Analítico'!$B$6:$I$2743,7,FALSE)</f>
        <v>201.4</v>
      </c>
      <c r="H294" s="189">
        <f t="shared" si="26"/>
        <v>247.88311999999999</v>
      </c>
      <c r="I294" s="189">
        <f t="shared" si="24"/>
        <v>49576.62</v>
      </c>
      <c r="J294" s="192">
        <f t="shared" si="23"/>
        <v>6.9675218251595986E-3</v>
      </c>
      <c r="L294" s="383"/>
      <c r="M294" s="383"/>
    </row>
    <row r="295" spans="1:13" s="402" customFormat="1" ht="24" customHeight="1">
      <c r="A295" s="236">
        <v>16</v>
      </c>
      <c r="B295" s="236" t="s">
        <v>22356</v>
      </c>
      <c r="C295" s="236"/>
      <c r="D295" s="236" t="s">
        <v>22350</v>
      </c>
      <c r="E295" s="190"/>
      <c r="F295" s="181">
        <v>1</v>
      </c>
      <c r="G295" s="181"/>
      <c r="H295" s="188"/>
      <c r="I295" s="188">
        <f>I296+I299+I303+I309+I316+I320+I325+I331+I334+I338+I341+I344+I348+I354+I356+I361+I367+I370+I372+I379+I382+I386+I389+I394+I399+I403+I409</f>
        <v>106091.44999999998</v>
      </c>
      <c r="J295" s="191">
        <f t="shared" si="23"/>
        <v>1.4910142993568907E-2</v>
      </c>
    </row>
    <row r="296" spans="1:13" s="402" customFormat="1" ht="24" customHeight="1">
      <c r="A296" s="236" t="s">
        <v>872</v>
      </c>
      <c r="B296" s="236" t="s">
        <v>22356</v>
      </c>
      <c r="C296" s="236"/>
      <c r="D296" s="236" t="s">
        <v>22389</v>
      </c>
      <c r="E296" s="190"/>
      <c r="F296" s="181">
        <v>1</v>
      </c>
      <c r="G296" s="181"/>
      <c r="H296" s="188"/>
      <c r="I296" s="188">
        <f>SUM(I297:I298)</f>
        <v>1538.6599999999999</v>
      </c>
      <c r="J296" s="191">
        <f t="shared" si="23"/>
        <v>2.162440104125708E-4</v>
      </c>
    </row>
    <row r="297" spans="1:13" s="402" customFormat="1" ht="39" customHeight="1">
      <c r="A297" s="237" t="s">
        <v>22402</v>
      </c>
      <c r="B297" s="378">
        <v>17034</v>
      </c>
      <c r="C297" s="237" t="s">
        <v>22372</v>
      </c>
      <c r="D297" s="237" t="s">
        <v>22390</v>
      </c>
      <c r="E297" s="184" t="s">
        <v>948</v>
      </c>
      <c r="F297" s="183">
        <v>1</v>
      </c>
      <c r="G297" s="189">
        <f>VLOOKUP(B297,'Orçamento Analítico'!$B$6:$I$2743,7,FALSE)</f>
        <v>698.94</v>
      </c>
      <c r="H297" s="189">
        <f t="shared" ref="H297:H298" si="27">G297*(1+$G$2)</f>
        <v>860.25535200000002</v>
      </c>
      <c r="I297" s="189">
        <f t="shared" ref="I297:I298" si="28">TRUNC(H297*F297,2)</f>
        <v>860.25</v>
      </c>
      <c r="J297" s="192">
        <f t="shared" si="23"/>
        <v>1.208999453793652E-4</v>
      </c>
    </row>
    <row r="298" spans="1:13" s="402" customFormat="1" ht="39" customHeight="1">
      <c r="A298" s="237" t="s">
        <v>22403</v>
      </c>
      <c r="B298" s="378">
        <v>17360</v>
      </c>
      <c r="C298" s="237" t="s">
        <v>22372</v>
      </c>
      <c r="D298" s="237" t="s">
        <v>22391</v>
      </c>
      <c r="E298" s="184" t="s">
        <v>68</v>
      </c>
      <c r="F298" s="183">
        <v>16</v>
      </c>
      <c r="G298" s="189">
        <f>VLOOKUP(B298,'Orçamento Analítico'!$B$6:$I$2743,7,FALSE)</f>
        <v>34.450000000000003</v>
      </c>
      <c r="H298" s="189">
        <f t="shared" si="27"/>
        <v>42.401060000000001</v>
      </c>
      <c r="I298" s="189">
        <f t="shared" si="28"/>
        <v>678.41</v>
      </c>
      <c r="J298" s="192">
        <f t="shared" ref="J298:J329" si="29">I298/$H$420</f>
        <v>9.5344065033205628E-5</v>
      </c>
    </row>
    <row r="299" spans="1:13" s="402" customFormat="1" ht="24" customHeight="1">
      <c r="A299" s="236" t="s">
        <v>22404</v>
      </c>
      <c r="B299" s="236" t="s">
        <v>22356</v>
      </c>
      <c r="C299" s="236"/>
      <c r="D299" s="236" t="s">
        <v>22392</v>
      </c>
      <c r="E299" s="190"/>
      <c r="F299" s="181">
        <v>1</v>
      </c>
      <c r="G299" s="181"/>
      <c r="H299" s="188"/>
      <c r="I299" s="188">
        <f>SUM(I300:I302)</f>
        <v>424.52000000000004</v>
      </c>
      <c r="J299" s="191">
        <f t="shared" si="29"/>
        <v>5.9662243315836235E-5</v>
      </c>
    </row>
    <row r="300" spans="1:13" s="402" customFormat="1" ht="39" customHeight="1">
      <c r="A300" s="237" t="s">
        <v>22405</v>
      </c>
      <c r="B300" s="378">
        <v>96523</v>
      </c>
      <c r="C300" s="237" t="s">
        <v>66</v>
      </c>
      <c r="D300" s="237" t="s">
        <v>82</v>
      </c>
      <c r="E300" s="184" t="s">
        <v>72</v>
      </c>
      <c r="F300" s="183">
        <v>2.7</v>
      </c>
      <c r="G300" s="189">
        <f>VLOOKUP(B300,'Orçamento Analítico'!$B$6:$I$2743,7,FALSE)</f>
        <v>93.28</v>
      </c>
      <c r="H300" s="189">
        <f t="shared" ref="H300:H302" si="30">G300*(1+$G$2)</f>
        <v>114.80902399999999</v>
      </c>
      <c r="I300" s="189">
        <f>TRUNC(H300*F300,2)</f>
        <v>309.98</v>
      </c>
      <c r="J300" s="192">
        <f t="shared" si="29"/>
        <v>4.3564737074914997E-5</v>
      </c>
    </row>
    <row r="301" spans="1:13" s="402" customFormat="1" ht="39" customHeight="1">
      <c r="A301" s="237" t="s">
        <v>22406</v>
      </c>
      <c r="B301" s="378">
        <v>93382</v>
      </c>
      <c r="C301" s="237" t="s">
        <v>66</v>
      </c>
      <c r="D301" s="237" t="s">
        <v>5747</v>
      </c>
      <c r="E301" s="184" t="s">
        <v>72</v>
      </c>
      <c r="F301" s="183">
        <v>2.09</v>
      </c>
      <c r="G301" s="189">
        <f>VLOOKUP(B301,'Orçamento Analítico'!$B$6:$I$2743,7,FALSE)</f>
        <v>27.43</v>
      </c>
      <c r="H301" s="189">
        <f t="shared" si="30"/>
        <v>33.760843999999999</v>
      </c>
      <c r="I301" s="189">
        <f t="shared" ref="I301:I302" si="31">TRUNC(H301*F301,2)</f>
        <v>70.56</v>
      </c>
      <c r="J301" s="192">
        <f t="shared" si="29"/>
        <v>9.9165360604103567E-6</v>
      </c>
    </row>
    <row r="302" spans="1:13" s="402" customFormat="1" ht="39" customHeight="1">
      <c r="A302" s="237" t="s">
        <v>22407</v>
      </c>
      <c r="B302" s="378">
        <v>105559</v>
      </c>
      <c r="C302" s="237" t="s">
        <v>66</v>
      </c>
      <c r="D302" s="237" t="s">
        <v>5890</v>
      </c>
      <c r="E302" s="184" t="s">
        <v>72</v>
      </c>
      <c r="F302" s="183">
        <v>3.5</v>
      </c>
      <c r="G302" s="189">
        <f>VLOOKUP(B302,'Orçamento Analítico'!$B$6:$I$2743,7,FALSE)</f>
        <v>10.209999999999999</v>
      </c>
      <c r="H302" s="189">
        <f t="shared" si="30"/>
        <v>12.566467999999999</v>
      </c>
      <c r="I302" s="189">
        <f t="shared" si="31"/>
        <v>43.98</v>
      </c>
      <c r="J302" s="192">
        <f t="shared" si="29"/>
        <v>6.1809701805108757E-6</v>
      </c>
    </row>
    <row r="303" spans="1:13" s="402" customFormat="1" ht="24" customHeight="1">
      <c r="A303" s="236" t="s">
        <v>22408</v>
      </c>
      <c r="B303" s="236" t="s">
        <v>22356</v>
      </c>
      <c r="C303" s="236"/>
      <c r="D303" s="236" t="s">
        <v>22393</v>
      </c>
      <c r="E303" s="190"/>
      <c r="F303" s="181">
        <v>1</v>
      </c>
      <c r="G303" s="181"/>
      <c r="H303" s="188"/>
      <c r="I303" s="188">
        <f>SUM(I304:I308)</f>
        <v>9488.0299999999988</v>
      </c>
      <c r="J303" s="191">
        <f t="shared" si="29"/>
        <v>1.3334522624327558E-3</v>
      </c>
    </row>
    <row r="304" spans="1:13" s="402" customFormat="1" ht="39" customHeight="1">
      <c r="A304" s="237" t="s">
        <v>22409</v>
      </c>
      <c r="B304" s="378">
        <v>96616</v>
      </c>
      <c r="C304" s="237" t="s">
        <v>66</v>
      </c>
      <c r="D304" s="237" t="s">
        <v>11661</v>
      </c>
      <c r="E304" s="184" t="s">
        <v>72</v>
      </c>
      <c r="F304" s="183">
        <v>0.18</v>
      </c>
      <c r="G304" s="189">
        <f>VLOOKUP(B304,'Orçamento Analítico'!$B$6:$I$2743,7,FALSE)</f>
        <v>1092.52</v>
      </c>
      <c r="H304" s="189">
        <f t="shared" ref="H304:H306" si="32">G304*(1+$G$2)</f>
        <v>1344.6736159999998</v>
      </c>
      <c r="I304" s="189">
        <f t="shared" ref="I304:I306" si="33">TRUNC(H304*F304,2)</f>
        <v>242.04</v>
      </c>
      <c r="J304" s="192">
        <f t="shared" si="29"/>
        <v>3.4016417064366815E-5</v>
      </c>
    </row>
    <row r="305" spans="1:10" s="402" customFormat="1" ht="39" customHeight="1">
      <c r="A305" s="237" t="s">
        <v>22410</v>
      </c>
      <c r="B305" s="378">
        <v>96541</v>
      </c>
      <c r="C305" s="237" t="s">
        <v>66</v>
      </c>
      <c r="D305" s="237" t="s">
        <v>91</v>
      </c>
      <c r="E305" s="184" t="s">
        <v>68</v>
      </c>
      <c r="F305" s="183">
        <v>22</v>
      </c>
      <c r="G305" s="189">
        <f>VLOOKUP(B305,'Orçamento Analítico'!$B$6:$I$2743,7,FALSE)</f>
        <v>185.49</v>
      </c>
      <c r="H305" s="189">
        <f t="shared" si="32"/>
        <v>228.30109199999998</v>
      </c>
      <c r="I305" s="189">
        <f t="shared" si="33"/>
        <v>5022.62</v>
      </c>
      <c r="J305" s="192">
        <f t="shared" si="29"/>
        <v>7.0588141082395493E-4</v>
      </c>
    </row>
    <row r="306" spans="1:10" s="402" customFormat="1" ht="39" customHeight="1">
      <c r="A306" s="237" t="s">
        <v>22411</v>
      </c>
      <c r="B306" s="378">
        <v>104918</v>
      </c>
      <c r="C306" s="237" t="s">
        <v>66</v>
      </c>
      <c r="D306" s="237" t="s">
        <v>104</v>
      </c>
      <c r="E306" s="184" t="s">
        <v>101</v>
      </c>
      <c r="F306" s="183">
        <v>80</v>
      </c>
      <c r="G306" s="189">
        <f>VLOOKUP(B306,'Orçamento Analítico'!$B$6:$I$2743,7,FALSE)</f>
        <v>15.42</v>
      </c>
      <c r="H306" s="189">
        <f t="shared" si="32"/>
        <v>18.978935999999997</v>
      </c>
      <c r="I306" s="189">
        <f t="shared" si="33"/>
        <v>1518.31</v>
      </c>
      <c r="J306" s="192">
        <f t="shared" si="29"/>
        <v>2.1338401170467187E-4</v>
      </c>
    </row>
    <row r="307" spans="1:10" s="402" customFormat="1" ht="39" customHeight="1">
      <c r="A307" s="237" t="s">
        <v>22412</v>
      </c>
      <c r="B307" s="378">
        <v>104916</v>
      </c>
      <c r="C307" s="237" t="s">
        <v>66</v>
      </c>
      <c r="D307" s="237" t="s">
        <v>100</v>
      </c>
      <c r="E307" s="184" t="s">
        <v>101</v>
      </c>
      <c r="F307" s="183">
        <v>17</v>
      </c>
      <c r="G307" s="189">
        <f>VLOOKUP(B307,'Orçamento Analítico'!$B$6:$I$2743,7,FALSE)</f>
        <v>17.650000000000002</v>
      </c>
      <c r="H307" s="189">
        <f t="shared" ref="H307:H308" si="34">G307*(1+$G$2)</f>
        <v>21.72362</v>
      </c>
      <c r="I307" s="189">
        <f t="shared" ref="I307:I308" si="35">TRUNC(H307*F307,2)</f>
        <v>369.3</v>
      </c>
      <c r="J307" s="192">
        <f t="shared" si="29"/>
        <v>5.1901598173321209E-5</v>
      </c>
    </row>
    <row r="308" spans="1:10" s="402" customFormat="1" ht="39" customHeight="1">
      <c r="A308" s="237" t="s">
        <v>22413</v>
      </c>
      <c r="B308" s="378" t="s">
        <v>22394</v>
      </c>
      <c r="C308" s="237" t="s">
        <v>61</v>
      </c>
      <c r="D308" s="237" t="s">
        <v>22395</v>
      </c>
      <c r="E308" s="184" t="s">
        <v>72</v>
      </c>
      <c r="F308" s="183">
        <v>1.6</v>
      </c>
      <c r="G308" s="189">
        <f>VLOOKUP(B308,'Orçamento Analítico'!$B$6:$I$2743,7,FALSE)</f>
        <v>1186.0999999999999</v>
      </c>
      <c r="H308" s="189">
        <f t="shared" si="34"/>
        <v>1459.8518799999997</v>
      </c>
      <c r="I308" s="189">
        <f t="shared" si="35"/>
        <v>2335.7600000000002</v>
      </c>
      <c r="J308" s="192">
        <f t="shared" si="29"/>
        <v>3.2826882466644125E-4</v>
      </c>
    </row>
    <row r="309" spans="1:10" s="402" customFormat="1" ht="24" customHeight="1">
      <c r="A309" s="236" t="s">
        <v>22414</v>
      </c>
      <c r="B309" s="236" t="s">
        <v>22356</v>
      </c>
      <c r="C309" s="236"/>
      <c r="D309" s="236" t="s">
        <v>20</v>
      </c>
      <c r="E309" s="190"/>
      <c r="F309" s="181">
        <v>1</v>
      </c>
      <c r="G309" s="181"/>
      <c r="H309" s="188"/>
      <c r="I309" s="188">
        <f>SUM(I310:I315)</f>
        <v>30214.21</v>
      </c>
      <c r="J309" s="191">
        <f t="shared" si="29"/>
        <v>4.24631948698712E-3</v>
      </c>
    </row>
    <row r="310" spans="1:10" s="402" customFormat="1" ht="39" customHeight="1">
      <c r="A310" s="237" t="s">
        <v>22415</v>
      </c>
      <c r="B310" s="378">
        <v>92265</v>
      </c>
      <c r="C310" s="237" t="s">
        <v>66</v>
      </c>
      <c r="D310" s="237" t="s">
        <v>9060</v>
      </c>
      <c r="E310" s="184" t="s">
        <v>68</v>
      </c>
      <c r="F310" s="183">
        <v>85</v>
      </c>
      <c r="G310" s="189">
        <f>VLOOKUP(B310,'Orçamento Analítico'!$B$6:$I$2743,7,FALSE)</f>
        <v>139.71</v>
      </c>
      <c r="H310" s="189">
        <f t="shared" ref="H310:H314" si="36">G310*(1+$G$2)</f>
        <v>171.95506799999998</v>
      </c>
      <c r="I310" s="189">
        <f t="shared" ref="I310:I314" si="37">TRUNC(H310*F310,2)</f>
        <v>14616.18</v>
      </c>
      <c r="J310" s="192">
        <f t="shared" si="29"/>
        <v>2.0541649097994422E-3</v>
      </c>
    </row>
    <row r="311" spans="1:10" s="402" customFormat="1" ht="39" customHeight="1">
      <c r="A311" s="237" t="s">
        <v>22416</v>
      </c>
      <c r="B311" s="378">
        <v>92761</v>
      </c>
      <c r="C311" s="237" t="s">
        <v>66</v>
      </c>
      <c r="D311" s="237" t="s">
        <v>5313</v>
      </c>
      <c r="E311" s="184" t="s">
        <v>101</v>
      </c>
      <c r="F311" s="183">
        <v>145.9</v>
      </c>
      <c r="G311" s="189">
        <f>VLOOKUP(B311,'Orçamento Analítico'!$B$6:$I$2743,7,FALSE)</f>
        <v>13.51</v>
      </c>
      <c r="H311" s="189">
        <f t="shared" si="36"/>
        <v>16.628107999999997</v>
      </c>
      <c r="I311" s="189">
        <f t="shared" si="37"/>
        <v>2426.04</v>
      </c>
      <c r="J311" s="192">
        <f t="shared" si="29"/>
        <v>3.4095681893421114E-4</v>
      </c>
    </row>
    <row r="312" spans="1:10" s="402" customFormat="1" ht="39" customHeight="1">
      <c r="A312" s="237" t="s">
        <v>22417</v>
      </c>
      <c r="B312" s="378">
        <v>92762</v>
      </c>
      <c r="C312" s="237" t="s">
        <v>66</v>
      </c>
      <c r="D312" s="237" t="s">
        <v>5306</v>
      </c>
      <c r="E312" s="184" t="s">
        <v>101</v>
      </c>
      <c r="F312" s="183">
        <v>50.2</v>
      </c>
      <c r="G312" s="189">
        <f>VLOOKUP(B312,'Orçamento Analítico'!$B$6:$I$2743,7,FALSE)</f>
        <v>12.089999999999998</v>
      </c>
      <c r="H312" s="189">
        <f t="shared" si="36"/>
        <v>14.880371999999996</v>
      </c>
      <c r="I312" s="189">
        <f t="shared" si="37"/>
        <v>746.99</v>
      </c>
      <c r="J312" s="192">
        <f t="shared" si="29"/>
        <v>1.0498233094906366E-4</v>
      </c>
    </row>
    <row r="313" spans="1:10" s="402" customFormat="1" ht="39" customHeight="1">
      <c r="A313" s="237" t="s">
        <v>22418</v>
      </c>
      <c r="B313" s="378">
        <v>92759</v>
      </c>
      <c r="C313" s="237" t="s">
        <v>66</v>
      </c>
      <c r="D313" s="237" t="s">
        <v>5314</v>
      </c>
      <c r="E313" s="184" t="s">
        <v>101</v>
      </c>
      <c r="F313" s="183">
        <v>218</v>
      </c>
      <c r="G313" s="189">
        <f>VLOOKUP(B313,'Orçamento Analítico'!$B$6:$I$2743,7,FALSE)</f>
        <v>15.02</v>
      </c>
      <c r="H313" s="189">
        <f t="shared" si="36"/>
        <v>18.486615999999998</v>
      </c>
      <c r="I313" s="189">
        <f t="shared" si="37"/>
        <v>4030.08</v>
      </c>
      <c r="J313" s="192">
        <f t="shared" si="29"/>
        <v>5.6638936573609076E-4</v>
      </c>
    </row>
    <row r="314" spans="1:10" s="402" customFormat="1" ht="39" customHeight="1">
      <c r="A314" s="237" t="s">
        <v>22419</v>
      </c>
      <c r="B314" s="378">
        <v>40338</v>
      </c>
      <c r="C314" s="237" t="s">
        <v>22372</v>
      </c>
      <c r="D314" s="237" t="s">
        <v>22396</v>
      </c>
      <c r="E314" s="184" t="s">
        <v>22397</v>
      </c>
      <c r="F314" s="183">
        <v>44</v>
      </c>
      <c r="G314" s="189">
        <f>VLOOKUP(B314,'Orçamento Analítico'!$B$6:$I$2743,7,FALSE)</f>
        <v>23.950000000000003</v>
      </c>
      <c r="H314" s="189">
        <f t="shared" si="36"/>
        <v>29.47766</v>
      </c>
      <c r="I314" s="189">
        <f t="shared" si="37"/>
        <v>1297.01</v>
      </c>
      <c r="J314" s="192">
        <f t="shared" si="29"/>
        <v>1.8228240413425221E-4</v>
      </c>
    </row>
    <row r="315" spans="1:10" s="402" customFormat="1" ht="39" customHeight="1">
      <c r="A315" s="237" t="s">
        <v>22420</v>
      </c>
      <c r="B315" s="378">
        <v>103672</v>
      </c>
      <c r="C315" s="237" t="s">
        <v>66</v>
      </c>
      <c r="D315" s="237" t="s">
        <v>6318</v>
      </c>
      <c r="E315" s="184" t="s">
        <v>72</v>
      </c>
      <c r="F315" s="183">
        <v>5.5</v>
      </c>
      <c r="G315" s="189">
        <f>VLOOKUP(B315,'Orçamento Analítico'!$B$6:$I$2743,7,FALSE)</f>
        <v>1048.53</v>
      </c>
      <c r="H315" s="189">
        <f t="shared" ref="H315" si="38">G315*(1+$G$2)</f>
        <v>1290.530724</v>
      </c>
      <c r="I315" s="189">
        <f t="shared" ref="I315" si="39">TRUNC(H315*F315,2)</f>
        <v>7097.91</v>
      </c>
      <c r="J315" s="192">
        <f t="shared" si="29"/>
        <v>9.9754365743405992E-4</v>
      </c>
    </row>
    <row r="316" spans="1:10" s="402" customFormat="1" ht="24" customHeight="1">
      <c r="A316" s="236" t="s">
        <v>22421</v>
      </c>
      <c r="B316" s="236" t="s">
        <v>22356</v>
      </c>
      <c r="C316" s="236"/>
      <c r="D316" s="236" t="s">
        <v>22398</v>
      </c>
      <c r="E316" s="190"/>
      <c r="F316" s="181">
        <v>1</v>
      </c>
      <c r="G316" s="181"/>
      <c r="H316" s="188"/>
      <c r="I316" s="188">
        <f>SUM(I317:I319)</f>
        <v>284.93</v>
      </c>
      <c r="J316" s="191">
        <f>I316/$H$420</f>
        <v>4.0044198124896865E-5</v>
      </c>
    </row>
    <row r="317" spans="1:10" s="402" customFormat="1" ht="39" customHeight="1">
      <c r="A317" s="237" t="s">
        <v>22422</v>
      </c>
      <c r="B317" s="378">
        <v>89987</v>
      </c>
      <c r="C317" s="237" t="s">
        <v>66</v>
      </c>
      <c r="D317" s="237" t="s">
        <v>270</v>
      </c>
      <c r="E317" s="184" t="s">
        <v>63</v>
      </c>
      <c r="F317" s="183">
        <v>1</v>
      </c>
      <c r="G317" s="189">
        <f>VLOOKUP(B317,'Orçamento Analítico'!$B$6:$I$2743,7,FALSE)</f>
        <v>100.21000000000001</v>
      </c>
      <c r="H317" s="189">
        <f t="shared" ref="H317:H319" si="40">G317*(1+$G$2)</f>
        <v>123.33846800000001</v>
      </c>
      <c r="I317" s="189">
        <f t="shared" ref="I317:I319" si="41">TRUNC(H317*F317,2)</f>
        <v>123.33</v>
      </c>
      <c r="J317" s="192">
        <f t="shared" si="29"/>
        <v>1.7332857034161127E-5</v>
      </c>
    </row>
    <row r="318" spans="1:10" s="402" customFormat="1" ht="39" customHeight="1">
      <c r="A318" s="237" t="s">
        <v>22423</v>
      </c>
      <c r="B318" s="378">
        <v>89355</v>
      </c>
      <c r="C318" s="237" t="s">
        <v>66</v>
      </c>
      <c r="D318" s="237" t="s">
        <v>10595</v>
      </c>
      <c r="E318" s="184" t="s">
        <v>202</v>
      </c>
      <c r="F318" s="183">
        <v>3</v>
      </c>
      <c r="G318" s="189">
        <f>VLOOKUP(B318,'Orçamento Analítico'!$B$6:$I$2743,7,FALSE)</f>
        <v>20.32</v>
      </c>
      <c r="H318" s="189">
        <f t="shared" si="40"/>
        <v>25.009855999999999</v>
      </c>
      <c r="I318" s="189">
        <f t="shared" si="41"/>
        <v>75.02</v>
      </c>
      <c r="J318" s="192">
        <f t="shared" si="29"/>
        <v>1.0543346588038335E-5</v>
      </c>
    </row>
    <row r="319" spans="1:10" s="402" customFormat="1" ht="39" customHeight="1">
      <c r="A319" s="237" t="s">
        <v>22424</v>
      </c>
      <c r="B319" s="378">
        <v>89356</v>
      </c>
      <c r="C319" s="237" t="s">
        <v>66</v>
      </c>
      <c r="D319" s="237" t="s">
        <v>10597</v>
      </c>
      <c r="E319" s="184" t="s">
        <v>202</v>
      </c>
      <c r="F319" s="183">
        <v>3</v>
      </c>
      <c r="G319" s="189">
        <f>VLOOKUP(B319,'Orçamento Analítico'!$B$6:$I$2743,7,FALSE)</f>
        <v>23.450000000000003</v>
      </c>
      <c r="H319" s="189">
        <f t="shared" si="40"/>
        <v>28.862260000000003</v>
      </c>
      <c r="I319" s="189">
        <f t="shared" si="41"/>
        <v>86.58</v>
      </c>
      <c r="J319" s="192">
        <f t="shared" si="29"/>
        <v>1.2167994502697401E-5</v>
      </c>
    </row>
    <row r="320" spans="1:10" s="402" customFormat="1" ht="24" customHeight="1">
      <c r="A320" s="236" t="s">
        <v>22425</v>
      </c>
      <c r="B320" s="236" t="s">
        <v>22356</v>
      </c>
      <c r="C320" s="236"/>
      <c r="D320" s="236" t="s">
        <v>22399</v>
      </c>
      <c r="E320" s="190"/>
      <c r="F320" s="181">
        <v>1</v>
      </c>
      <c r="G320" s="181"/>
      <c r="H320" s="188"/>
      <c r="I320" s="188">
        <f>SUM(I321:I324)</f>
        <v>396.12</v>
      </c>
      <c r="J320" s="191">
        <f t="shared" si="29"/>
        <v>5.567089376771188E-5</v>
      </c>
    </row>
    <row r="321" spans="1:10" s="402" customFormat="1" ht="39" customHeight="1">
      <c r="A321" s="237" t="s">
        <v>22426</v>
      </c>
      <c r="B321" s="378">
        <v>89709</v>
      </c>
      <c r="C321" s="237" t="s">
        <v>66</v>
      </c>
      <c r="D321" s="237" t="s">
        <v>519</v>
      </c>
      <c r="E321" s="184" t="s">
        <v>63</v>
      </c>
      <c r="F321" s="183">
        <v>1</v>
      </c>
      <c r="G321" s="189">
        <f>VLOOKUP(B321,'Orçamento Analítico'!$B$6:$I$2743,7,FALSE)</f>
        <v>24.36</v>
      </c>
      <c r="H321" s="189">
        <f t="shared" ref="H321:H324" si="42">G321*(1+$G$2)</f>
        <v>29.982287999999997</v>
      </c>
      <c r="I321" s="189">
        <f t="shared" ref="I321:I324" si="43">TRUNC(H321*F321,2)</f>
        <v>29.98</v>
      </c>
      <c r="J321" s="192">
        <f t="shared" si="29"/>
        <v>4.2134035018580284E-6</v>
      </c>
    </row>
    <row r="322" spans="1:10" s="402" customFormat="1" ht="39" customHeight="1">
      <c r="A322" s="237" t="s">
        <v>22427</v>
      </c>
      <c r="B322" s="378">
        <v>89711</v>
      </c>
      <c r="C322" s="237" t="s">
        <v>66</v>
      </c>
      <c r="D322" s="237" t="s">
        <v>446</v>
      </c>
      <c r="E322" s="184" t="s">
        <v>202</v>
      </c>
      <c r="F322" s="183">
        <v>1</v>
      </c>
      <c r="G322" s="189">
        <f>VLOOKUP(B322,'Orçamento Analítico'!$B$6:$I$2743,7,FALSE)</f>
        <v>20.05</v>
      </c>
      <c r="H322" s="189">
        <f t="shared" si="42"/>
        <v>24.67754</v>
      </c>
      <c r="I322" s="189">
        <f t="shared" si="43"/>
        <v>24.67</v>
      </c>
      <c r="J322" s="192">
        <f t="shared" si="29"/>
        <v>3.4671335687404123E-6</v>
      </c>
    </row>
    <row r="323" spans="1:10" s="402" customFormat="1" ht="39" customHeight="1">
      <c r="A323" s="237" t="s">
        <v>22428</v>
      </c>
      <c r="B323" s="378">
        <v>89712</v>
      </c>
      <c r="C323" s="237" t="s">
        <v>66</v>
      </c>
      <c r="D323" s="237" t="s">
        <v>449</v>
      </c>
      <c r="E323" s="184" t="s">
        <v>202</v>
      </c>
      <c r="F323" s="183">
        <v>7</v>
      </c>
      <c r="G323" s="189">
        <f>VLOOKUP(B323,'Orçamento Analítico'!$B$6:$I$2743,7,FALSE)</f>
        <v>24.82</v>
      </c>
      <c r="H323" s="189">
        <f t="shared" si="42"/>
        <v>30.548455999999998</v>
      </c>
      <c r="I323" s="189">
        <f t="shared" si="43"/>
        <v>213.83</v>
      </c>
      <c r="J323" s="192">
        <f t="shared" si="29"/>
        <v>3.0051770206881326E-5</v>
      </c>
    </row>
    <row r="324" spans="1:10" s="402" customFormat="1" ht="39" customHeight="1">
      <c r="A324" s="237" t="s">
        <v>22429</v>
      </c>
      <c r="B324" s="378">
        <v>89714</v>
      </c>
      <c r="C324" s="237" t="s">
        <v>66</v>
      </c>
      <c r="D324" s="237" t="s">
        <v>455</v>
      </c>
      <c r="E324" s="184" t="s">
        <v>202</v>
      </c>
      <c r="F324" s="183">
        <v>3</v>
      </c>
      <c r="G324" s="189">
        <f>VLOOKUP(B324,'Orçamento Analítico'!$B$6:$I$2743,7,FALSE)</f>
        <v>34.57</v>
      </c>
      <c r="H324" s="189">
        <f t="shared" si="42"/>
        <v>42.548755999999997</v>
      </c>
      <c r="I324" s="189">
        <f t="shared" si="43"/>
        <v>127.64</v>
      </c>
      <c r="J324" s="192">
        <f t="shared" si="29"/>
        <v>1.7938586490232112E-5</v>
      </c>
    </row>
    <row r="325" spans="1:10" s="402" customFormat="1" ht="24" customHeight="1">
      <c r="A325" s="236" t="s">
        <v>22430</v>
      </c>
      <c r="B325" s="236" t="s">
        <v>22356</v>
      </c>
      <c r="C325" s="236"/>
      <c r="D325" s="236" t="s">
        <v>22400</v>
      </c>
      <c r="E325" s="190"/>
      <c r="F325" s="181">
        <v>1</v>
      </c>
      <c r="G325" s="181"/>
      <c r="H325" s="188"/>
      <c r="I325" s="188">
        <f>SUM(I326:I330)</f>
        <v>3304.2899999999995</v>
      </c>
      <c r="J325" s="191">
        <f t="shared" si="29"/>
        <v>4.6438649290041564E-4</v>
      </c>
    </row>
    <row r="326" spans="1:10" s="402" customFormat="1" ht="39" customHeight="1">
      <c r="A326" s="237" t="s">
        <v>22431</v>
      </c>
      <c r="B326" s="378">
        <v>54046</v>
      </c>
      <c r="C326" s="237" t="s">
        <v>22372</v>
      </c>
      <c r="D326" s="237" t="s">
        <v>22401</v>
      </c>
      <c r="E326" s="184" t="s">
        <v>63</v>
      </c>
      <c r="F326" s="183">
        <v>1</v>
      </c>
      <c r="G326" s="189">
        <f>VLOOKUP(B326,'Orçamento Analítico'!$B$6:$I$2743,7,FALSE)</f>
        <v>50.03</v>
      </c>
      <c r="H326" s="189">
        <f t="shared" ref="H326:H329" si="44">G326*(1+$G$2)</f>
        <v>61.576923999999998</v>
      </c>
      <c r="I326" s="189">
        <f t="shared" ref="I326:I329" si="45">TRUNC(H326*F326,2)</f>
        <v>61.57</v>
      </c>
      <c r="J326" s="192">
        <f t="shared" si="29"/>
        <v>8.6530771717611333E-6</v>
      </c>
    </row>
    <row r="327" spans="1:10" s="402" customFormat="1" ht="39" customHeight="1">
      <c r="A327" s="237" t="s">
        <v>22432</v>
      </c>
      <c r="B327" s="378">
        <v>89578</v>
      </c>
      <c r="C327" s="237" t="s">
        <v>66</v>
      </c>
      <c r="D327" s="237" t="s">
        <v>10836</v>
      </c>
      <c r="E327" s="184" t="s">
        <v>202</v>
      </c>
      <c r="F327" s="183">
        <v>5</v>
      </c>
      <c r="G327" s="189">
        <f>VLOOKUP(B327,'Orçamento Analítico'!$B$6:$I$2743,7,FALSE)</f>
        <v>26.599999999999998</v>
      </c>
      <c r="H327" s="189">
        <f t="shared" si="44"/>
        <v>32.739279999999994</v>
      </c>
      <c r="I327" s="189">
        <f t="shared" si="45"/>
        <v>163.69</v>
      </c>
      <c r="J327" s="192">
        <f t="shared" si="29"/>
        <v>2.3005070687763196E-5</v>
      </c>
    </row>
    <row r="328" spans="1:10" s="402" customFormat="1" ht="39" customHeight="1">
      <c r="A328" s="237" t="s">
        <v>22433</v>
      </c>
      <c r="B328" s="378">
        <v>101802</v>
      </c>
      <c r="C328" s="237" t="s">
        <v>66</v>
      </c>
      <c r="D328" s="237" t="s">
        <v>6149</v>
      </c>
      <c r="E328" s="184" t="s">
        <v>63</v>
      </c>
      <c r="F328" s="183">
        <v>1</v>
      </c>
      <c r="G328" s="189">
        <f>VLOOKUP(B328,'Orçamento Analítico'!$B$6:$I$2743,7,FALSE)</f>
        <v>1982.7099999999996</v>
      </c>
      <c r="H328" s="189">
        <f t="shared" si="44"/>
        <v>2440.3194679999992</v>
      </c>
      <c r="I328" s="189">
        <f t="shared" si="45"/>
        <v>2440.31</v>
      </c>
      <c r="J328" s="192">
        <f t="shared" si="29"/>
        <v>3.4296233154166661E-4</v>
      </c>
    </row>
    <row r="329" spans="1:10" s="402" customFormat="1" ht="39" customHeight="1">
      <c r="A329" s="237" t="s">
        <v>22434</v>
      </c>
      <c r="B329" s="378">
        <v>101918</v>
      </c>
      <c r="C329" s="237" t="s">
        <v>66</v>
      </c>
      <c r="D329" s="237" t="s">
        <v>11112</v>
      </c>
      <c r="E329" s="184" t="s">
        <v>202</v>
      </c>
      <c r="F329" s="183">
        <v>1.8</v>
      </c>
      <c r="G329" s="189">
        <f>VLOOKUP(B329,'Orçamento Analítico'!$B$6:$I$2743,7,FALSE)</f>
        <v>206.71</v>
      </c>
      <c r="H329" s="189">
        <f t="shared" si="44"/>
        <v>254.418668</v>
      </c>
      <c r="I329" s="189">
        <f t="shared" si="45"/>
        <v>457.95</v>
      </c>
      <c r="J329" s="192">
        <f t="shared" si="29"/>
        <v>6.4360511463505134E-5</v>
      </c>
    </row>
    <row r="330" spans="1:10" customFormat="1" ht="26.1" customHeight="1">
      <c r="A330" s="404" t="s">
        <v>22435</v>
      </c>
      <c r="B330" s="787">
        <v>5086</v>
      </c>
      <c r="C330" s="404" t="s">
        <v>66</v>
      </c>
      <c r="D330" s="404" t="s">
        <v>1607</v>
      </c>
      <c r="E330" s="405" t="s">
        <v>101</v>
      </c>
      <c r="F330" s="406">
        <v>4.5</v>
      </c>
      <c r="G330" s="407">
        <f>VLOOKUP(B330,'Orçamento Analítico'!$B$6:$I$2743,7,FALSE)</f>
        <v>32.64</v>
      </c>
      <c r="H330" s="407">
        <f>G330*(1+$G$2)</f>
        <v>40.173311999999996</v>
      </c>
      <c r="I330" s="407">
        <f>TRUNC(H330*F330,2)</f>
        <v>180.77</v>
      </c>
      <c r="J330" s="408">
        <f t="shared" ref="J330:J338" si="46">I330/$H$420</f>
        <v>2.5405502035719672E-5</v>
      </c>
    </row>
    <row r="331" spans="1:10" customFormat="1" ht="24" customHeight="1">
      <c r="A331" s="236" t="s">
        <v>22436</v>
      </c>
      <c r="B331" s="236" t="s">
        <v>22356</v>
      </c>
      <c r="C331" s="236"/>
      <c r="D331" s="236" t="s">
        <v>22357</v>
      </c>
      <c r="E331" s="190"/>
      <c r="F331" s="181">
        <v>1</v>
      </c>
      <c r="G331" s="181" t="s">
        <v>58</v>
      </c>
      <c r="H331" s="188"/>
      <c r="I331" s="188">
        <f>SUM(I332:I333)</f>
        <v>2322.66</v>
      </c>
      <c r="J331" s="191">
        <f t="shared" si="46"/>
        <v>3.2642774441713033E-4</v>
      </c>
    </row>
    <row r="332" spans="1:10" customFormat="1" ht="39" customHeight="1">
      <c r="A332" s="237" t="s">
        <v>22437</v>
      </c>
      <c r="B332" s="378">
        <v>101907</v>
      </c>
      <c r="C332" s="237" t="s">
        <v>66</v>
      </c>
      <c r="D332" s="237" t="s">
        <v>10933</v>
      </c>
      <c r="E332" s="184" t="s">
        <v>63</v>
      </c>
      <c r="F332" s="183">
        <v>1</v>
      </c>
      <c r="G332" s="189">
        <f>VLOOKUP(B332,'Orçamento Analítico'!$B$6:$I$2743,7,FALSE)</f>
        <v>1448.25</v>
      </c>
      <c r="H332" s="189">
        <f t="shared" ref="H332:H333" si="47">G332*(1+$G$2)</f>
        <v>1782.5060999999998</v>
      </c>
      <c r="I332" s="189">
        <f t="shared" ref="I332:I333" si="48">TRUNC(H332*F332,2)</f>
        <v>1782.5</v>
      </c>
      <c r="J332" s="192">
        <f t="shared" si="46"/>
        <v>2.5051340033562159E-4</v>
      </c>
    </row>
    <row r="333" spans="1:10" customFormat="1" ht="39" customHeight="1">
      <c r="A333" s="237" t="s">
        <v>22438</v>
      </c>
      <c r="B333" s="378">
        <v>101905</v>
      </c>
      <c r="C333" s="237" t="s">
        <v>66</v>
      </c>
      <c r="D333" s="237" t="s">
        <v>10938</v>
      </c>
      <c r="E333" s="184" t="s">
        <v>63</v>
      </c>
      <c r="F333" s="183">
        <v>1</v>
      </c>
      <c r="G333" s="189">
        <f>VLOOKUP(B333,'Orçamento Analítico'!$B$6:$I$2743,7,FALSE)</f>
        <v>438.87</v>
      </c>
      <c r="H333" s="189">
        <f t="shared" si="47"/>
        <v>540.1611959999999</v>
      </c>
      <c r="I333" s="189">
        <f t="shared" si="48"/>
        <v>540.16</v>
      </c>
      <c r="J333" s="192">
        <f t="shared" si="46"/>
        <v>7.5914344081508747E-5</v>
      </c>
    </row>
    <row r="334" spans="1:10" customFormat="1" ht="24" customHeight="1">
      <c r="A334" s="236" t="s">
        <v>22439</v>
      </c>
      <c r="B334" s="236" t="s">
        <v>22356</v>
      </c>
      <c r="C334" s="236"/>
      <c r="D334" s="236" t="s">
        <v>22358</v>
      </c>
      <c r="E334" s="190"/>
      <c r="F334" s="181">
        <v>1</v>
      </c>
      <c r="G334" s="181" t="s">
        <v>58</v>
      </c>
      <c r="H334" s="188"/>
      <c r="I334" s="188">
        <f>SUM(I335:I337)</f>
        <v>287.54000000000002</v>
      </c>
      <c r="J334" s="191">
        <f t="shared" si="46"/>
        <v>4.0411008769988577E-5</v>
      </c>
    </row>
    <row r="335" spans="1:10" customFormat="1" ht="26.1" customHeight="1">
      <c r="A335" s="237" t="s">
        <v>22440</v>
      </c>
      <c r="B335" s="378">
        <v>98307</v>
      </c>
      <c r="C335" s="237" t="s">
        <v>66</v>
      </c>
      <c r="D335" s="237" t="s">
        <v>13491</v>
      </c>
      <c r="E335" s="184" t="s">
        <v>63</v>
      </c>
      <c r="F335" s="183">
        <v>1</v>
      </c>
      <c r="G335" s="189">
        <f>VLOOKUP(B335,'Orçamento Analítico'!$B$6:$I$2743,7,FALSE)</f>
        <v>64.84</v>
      </c>
      <c r="H335" s="189">
        <f t="shared" ref="H335:H336" si="49">G335*(1+$G$2)</f>
        <v>79.805071999999996</v>
      </c>
      <c r="I335" s="189">
        <f t="shared" ref="I335:I336" si="50">TRUNC(H335*F335,2)</f>
        <v>79.8</v>
      </c>
      <c r="J335" s="192">
        <f t="shared" si="46"/>
        <v>1.1215130068321235E-5</v>
      </c>
    </row>
    <row r="336" spans="1:10" customFormat="1" ht="39" customHeight="1">
      <c r="A336" s="237" t="s">
        <v>22441</v>
      </c>
      <c r="B336" s="378">
        <v>91854</v>
      </c>
      <c r="C336" s="237" t="s">
        <v>66</v>
      </c>
      <c r="D336" s="237" t="s">
        <v>581</v>
      </c>
      <c r="E336" s="184" t="s">
        <v>202</v>
      </c>
      <c r="F336" s="183">
        <v>1</v>
      </c>
      <c r="G336" s="189">
        <f>VLOOKUP(B336,'Orçamento Analítico'!$B$6:$I$2743,7,FALSE)</f>
        <v>10.29</v>
      </c>
      <c r="H336" s="189">
        <f t="shared" si="49"/>
        <v>12.664931999999999</v>
      </c>
      <c r="I336" s="189">
        <f t="shared" si="50"/>
        <v>12.66</v>
      </c>
      <c r="J336" s="192">
        <f t="shared" si="46"/>
        <v>1.7792424394103616E-6</v>
      </c>
    </row>
    <row r="337" spans="1:10" customFormat="1" ht="39" customHeight="1">
      <c r="A337" s="237" t="s">
        <v>22442</v>
      </c>
      <c r="B337" s="378">
        <v>98299</v>
      </c>
      <c r="C337" s="237" t="s">
        <v>66</v>
      </c>
      <c r="D337" s="237" t="s">
        <v>13432</v>
      </c>
      <c r="E337" s="184" t="s">
        <v>202</v>
      </c>
      <c r="F337" s="183">
        <v>10</v>
      </c>
      <c r="G337" s="189">
        <f>VLOOKUP(B337,'Orçamento Analítico'!$B$6:$I$2743,7,FALSE)</f>
        <v>15.85</v>
      </c>
      <c r="H337" s="189">
        <f t="shared" ref="H337" si="51">G337*(1+$G$2)</f>
        <v>19.508179999999999</v>
      </c>
      <c r="I337" s="189">
        <f t="shared" ref="I337" si="52">TRUNC(H337*F337,2)</f>
        <v>195.08</v>
      </c>
      <c r="J337" s="192">
        <f t="shared" si="46"/>
        <v>2.7416636262256979E-5</v>
      </c>
    </row>
    <row r="338" spans="1:10" customFormat="1" ht="24" customHeight="1">
      <c r="A338" s="236" t="s">
        <v>22443</v>
      </c>
      <c r="B338" s="236" t="s">
        <v>22356</v>
      </c>
      <c r="C338" s="236"/>
      <c r="D338" s="236" t="s">
        <v>22359</v>
      </c>
      <c r="E338" s="190"/>
      <c r="F338" s="181">
        <v>1</v>
      </c>
      <c r="G338" s="181" t="s">
        <v>58</v>
      </c>
      <c r="H338" s="188"/>
      <c r="I338" s="188">
        <f>SUM(I339:I340)</f>
        <v>1308.01</v>
      </c>
      <c r="J338" s="191">
        <f t="shared" si="46"/>
        <v>1.8382834938176517E-4</v>
      </c>
    </row>
    <row r="339" spans="1:10" customFormat="1" ht="24" customHeight="1">
      <c r="A339" s="237" t="s">
        <v>22444</v>
      </c>
      <c r="B339" s="378">
        <v>93358</v>
      </c>
      <c r="C339" s="237" t="s">
        <v>66</v>
      </c>
      <c r="D339" s="237" t="s">
        <v>484</v>
      </c>
      <c r="E339" s="184" t="s">
        <v>72</v>
      </c>
      <c r="F339" s="183">
        <v>10</v>
      </c>
      <c r="G339" s="189">
        <f>VLOOKUP(B339,'Orçamento Analítico'!$B$6:$I$2743,7,FALSE)</f>
        <v>84.33</v>
      </c>
      <c r="H339" s="189">
        <f t="shared" ref="H339:H340" si="53">G339*(1+$G$2)</f>
        <v>103.79336399999998</v>
      </c>
      <c r="I339" s="189">
        <f t="shared" ref="I339:I340" si="54">TRUNC(H339*F339,2)</f>
        <v>1037.93</v>
      </c>
      <c r="J339" s="192">
        <f t="shared" ref="J339:J340" si="55">I339/$H$420</f>
        <v>1.458711773410108E-4</v>
      </c>
    </row>
    <row r="340" spans="1:10" customFormat="1" ht="26.1" customHeight="1">
      <c r="A340" s="237" t="s">
        <v>22445</v>
      </c>
      <c r="B340" s="378">
        <v>93382</v>
      </c>
      <c r="C340" s="237" t="s">
        <v>66</v>
      </c>
      <c r="D340" s="237" t="s">
        <v>5747</v>
      </c>
      <c r="E340" s="184" t="s">
        <v>72</v>
      </c>
      <c r="F340" s="183">
        <v>8</v>
      </c>
      <c r="G340" s="189">
        <f>VLOOKUP(B340,'Orçamento Analítico'!$B$6:$I$2743,7,FALSE)</f>
        <v>27.43</v>
      </c>
      <c r="H340" s="189">
        <f t="shared" si="53"/>
        <v>33.760843999999999</v>
      </c>
      <c r="I340" s="189">
        <f t="shared" si="54"/>
        <v>270.08</v>
      </c>
      <c r="J340" s="192">
        <f t="shared" si="55"/>
        <v>3.7957172040754373E-5</v>
      </c>
    </row>
    <row r="341" spans="1:10" customFormat="1" ht="24" customHeight="1">
      <c r="A341" s="236" t="s">
        <v>22446</v>
      </c>
      <c r="B341" s="236" t="s">
        <v>22356</v>
      </c>
      <c r="C341" s="236"/>
      <c r="D341" s="236" t="s">
        <v>22360</v>
      </c>
      <c r="E341" s="190"/>
      <c r="F341" s="181">
        <v>1</v>
      </c>
      <c r="G341" s="181" t="s">
        <v>58</v>
      </c>
      <c r="H341" s="188"/>
      <c r="I341" s="188">
        <f>SUM(I342:I343)</f>
        <v>798.41000000000008</v>
      </c>
      <c r="J341" s="191">
        <f>I341/$H$420</f>
        <v>1.1220892227880149E-4</v>
      </c>
    </row>
    <row r="342" spans="1:10" customFormat="1" ht="26.1" customHeight="1">
      <c r="A342" s="237" t="s">
        <v>22447</v>
      </c>
      <c r="B342" s="237" t="s">
        <v>22361</v>
      </c>
      <c r="C342" s="237" t="s">
        <v>61</v>
      </c>
      <c r="D342" s="237" t="s">
        <v>650</v>
      </c>
      <c r="E342" s="184" t="s">
        <v>63</v>
      </c>
      <c r="F342" s="183">
        <v>6</v>
      </c>
      <c r="G342" s="189">
        <f>VLOOKUP(B342,'Orçamento Analítico'!$B$6:$I$2743,7,FALSE)</f>
        <v>90.5</v>
      </c>
      <c r="H342" s="189">
        <f t="shared" ref="H342:H343" si="56">G342*(1+$G$2)</f>
        <v>111.38739999999999</v>
      </c>
      <c r="I342" s="189">
        <f t="shared" ref="I342:I343" si="57">TRUNC(H342*F342,2)</f>
        <v>668.32</v>
      </c>
      <c r="J342" s="192">
        <f t="shared" ref="J342:J343" si="58">I342/$H$420</f>
        <v>9.3926011619805129E-5</v>
      </c>
    </row>
    <row r="343" spans="1:10" customFormat="1" ht="39" customHeight="1">
      <c r="A343" s="237" t="s">
        <v>22448</v>
      </c>
      <c r="B343" s="378">
        <v>101537</v>
      </c>
      <c r="C343" s="237" t="s">
        <v>66</v>
      </c>
      <c r="D343" s="237" t="s">
        <v>9730</v>
      </c>
      <c r="E343" s="184" t="s">
        <v>63</v>
      </c>
      <c r="F343" s="183">
        <v>1</v>
      </c>
      <c r="G343" s="189">
        <f>VLOOKUP(B343,'Orçamento Analítico'!$B$6:$I$2743,7,FALSE)</f>
        <v>105.7</v>
      </c>
      <c r="H343" s="189">
        <f t="shared" si="56"/>
        <v>130.09556000000001</v>
      </c>
      <c r="I343" s="189">
        <f t="shared" si="57"/>
        <v>130.09</v>
      </c>
      <c r="J343" s="192">
        <f t="shared" si="58"/>
        <v>1.8282910658996361E-5</v>
      </c>
    </row>
    <row r="344" spans="1:10" customFormat="1" ht="26.1" customHeight="1">
      <c r="A344" s="236" t="s">
        <v>22449</v>
      </c>
      <c r="B344" s="236" t="s">
        <v>22356</v>
      </c>
      <c r="C344" s="236"/>
      <c r="D344" s="236" t="s">
        <v>22362</v>
      </c>
      <c r="E344" s="190"/>
      <c r="F344" s="181">
        <v>1</v>
      </c>
      <c r="G344" s="181" t="s">
        <v>58</v>
      </c>
      <c r="H344" s="188"/>
      <c r="I344" s="188">
        <f>SUM(I345:I347)</f>
        <v>640.19000000000005</v>
      </c>
      <c r="J344" s="191">
        <f>I344/$H$420</f>
        <v>8.9972608000483359E-5</v>
      </c>
    </row>
    <row r="345" spans="1:10" customFormat="1" ht="39" customHeight="1">
      <c r="A345" s="237" t="s">
        <v>22483</v>
      </c>
      <c r="B345" s="378">
        <v>91863</v>
      </c>
      <c r="C345" s="237" t="s">
        <v>66</v>
      </c>
      <c r="D345" s="237" t="s">
        <v>9456</v>
      </c>
      <c r="E345" s="184" t="s">
        <v>202</v>
      </c>
      <c r="F345" s="183">
        <v>15</v>
      </c>
      <c r="G345" s="189">
        <f>VLOOKUP(B345,'Orçamento Analítico'!$B$6:$I$2743,7,FALSE)</f>
        <v>12.5</v>
      </c>
      <c r="H345" s="189">
        <f t="shared" ref="H345:H347" si="59">G345*(1+$G$2)</f>
        <v>15.384999999999998</v>
      </c>
      <c r="I345" s="189">
        <f t="shared" ref="I345:I347" si="60">TRUNC(H345*F345,2)</f>
        <v>230.77</v>
      </c>
      <c r="J345" s="192">
        <f t="shared" ref="J345:J347" si="61">I345/$H$420</f>
        <v>3.2432525888051277E-5</v>
      </c>
    </row>
    <row r="346" spans="1:10" customFormat="1" ht="39" customHeight="1">
      <c r="A346" s="237" t="s">
        <v>22450</v>
      </c>
      <c r="B346" s="378">
        <v>91864</v>
      </c>
      <c r="C346" s="237" t="s">
        <v>66</v>
      </c>
      <c r="D346" s="237" t="s">
        <v>9459</v>
      </c>
      <c r="E346" s="184" t="s">
        <v>202</v>
      </c>
      <c r="F346" s="183">
        <v>10</v>
      </c>
      <c r="G346" s="189">
        <f>VLOOKUP(B346,'Orçamento Analítico'!$B$6:$I$2743,7,FALSE)</f>
        <v>17.12</v>
      </c>
      <c r="H346" s="189">
        <f t="shared" si="59"/>
        <v>21.071296</v>
      </c>
      <c r="I346" s="189">
        <f t="shared" si="60"/>
        <v>210.71</v>
      </c>
      <c r="J346" s="192">
        <f t="shared" si="61"/>
        <v>2.9613283918495836E-5</v>
      </c>
    </row>
    <row r="347" spans="1:10" customFormat="1" ht="39" customHeight="1">
      <c r="A347" s="237" t="s">
        <v>22451</v>
      </c>
      <c r="B347" s="378">
        <v>93009</v>
      </c>
      <c r="C347" s="237" t="s">
        <v>66</v>
      </c>
      <c r="D347" s="237" t="s">
        <v>659</v>
      </c>
      <c r="E347" s="184" t="s">
        <v>202</v>
      </c>
      <c r="F347" s="183">
        <v>5</v>
      </c>
      <c r="G347" s="189">
        <f>VLOOKUP(B347,'Orçamento Analítico'!$B$6:$I$2743,7,FALSE)</f>
        <v>32.29</v>
      </c>
      <c r="H347" s="189">
        <f t="shared" si="59"/>
        <v>39.742531999999997</v>
      </c>
      <c r="I347" s="189">
        <f t="shared" si="60"/>
        <v>198.71</v>
      </c>
      <c r="J347" s="192">
        <f t="shared" si="61"/>
        <v>2.792679819393625E-5</v>
      </c>
    </row>
    <row r="348" spans="1:10" customFormat="1" ht="26.1" customHeight="1">
      <c r="A348" s="236" t="s">
        <v>22452</v>
      </c>
      <c r="B348" s="236" t="s">
        <v>22356</v>
      </c>
      <c r="C348" s="236"/>
      <c r="D348" s="236" t="s">
        <v>22363</v>
      </c>
      <c r="E348" s="190"/>
      <c r="F348" s="181">
        <v>1</v>
      </c>
      <c r="G348" s="181" t="s">
        <v>58</v>
      </c>
      <c r="H348" s="188"/>
      <c r="I348" s="188">
        <f>SUM(I349:I353)</f>
        <v>2207.06</v>
      </c>
      <c r="J348" s="191">
        <f>I348/$H$420</f>
        <v>3.1018126527053967E-4</v>
      </c>
    </row>
    <row r="349" spans="1:10" customFormat="1" ht="39" customHeight="1">
      <c r="A349" s="237" t="s">
        <v>22453</v>
      </c>
      <c r="B349" s="378">
        <v>92000</v>
      </c>
      <c r="C349" s="237" t="s">
        <v>66</v>
      </c>
      <c r="D349" s="237" t="s">
        <v>614</v>
      </c>
      <c r="E349" s="184" t="s">
        <v>63</v>
      </c>
      <c r="F349" s="183">
        <v>2</v>
      </c>
      <c r="G349" s="189">
        <f>VLOOKUP(B349,'Orçamento Analítico'!$B$6:$I$2743,7,FALSE)</f>
        <v>34.64</v>
      </c>
      <c r="H349" s="189">
        <f t="shared" ref="H349:H353" si="62">G349*(1+$G$2)</f>
        <v>42.634912</v>
      </c>
      <c r="I349" s="189">
        <f t="shared" ref="I349:I353" si="63">TRUNC(H349*F349,2)</f>
        <v>85.26</v>
      </c>
      <c r="J349" s="192">
        <f t="shared" ref="J349:J353" si="64">I349/$H$420</f>
        <v>1.1982481072995846E-5</v>
      </c>
    </row>
    <row r="350" spans="1:10" customFormat="1" ht="39" customHeight="1">
      <c r="A350" s="237" t="s">
        <v>22454</v>
      </c>
      <c r="B350" s="378">
        <v>91953</v>
      </c>
      <c r="C350" s="237" t="s">
        <v>66</v>
      </c>
      <c r="D350" s="237" t="s">
        <v>596</v>
      </c>
      <c r="E350" s="184" t="s">
        <v>63</v>
      </c>
      <c r="F350" s="183">
        <v>2</v>
      </c>
      <c r="G350" s="189">
        <f>VLOOKUP(B350,'Orçamento Analítico'!$B$6:$I$2743,7,FALSE)</f>
        <v>32.909999999999997</v>
      </c>
      <c r="H350" s="189">
        <f t="shared" si="62"/>
        <v>40.505627999999994</v>
      </c>
      <c r="I350" s="189">
        <f t="shared" si="63"/>
        <v>81.010000000000005</v>
      </c>
      <c r="J350" s="192">
        <f t="shared" si="64"/>
        <v>1.138518404554766E-5</v>
      </c>
    </row>
    <row r="351" spans="1:10" customFormat="1" ht="39" customHeight="1">
      <c r="A351" s="237" t="s">
        <v>22455</v>
      </c>
      <c r="B351" s="378">
        <v>91959</v>
      </c>
      <c r="C351" s="237" t="s">
        <v>66</v>
      </c>
      <c r="D351" s="237" t="s">
        <v>602</v>
      </c>
      <c r="E351" s="184" t="s">
        <v>63</v>
      </c>
      <c r="F351" s="183">
        <v>1</v>
      </c>
      <c r="G351" s="189">
        <f>VLOOKUP(B351,'Orçamento Analítico'!$B$6:$I$2743,7,FALSE)</f>
        <v>50.4</v>
      </c>
      <c r="H351" s="189">
        <f t="shared" si="62"/>
        <v>62.032319999999991</v>
      </c>
      <c r="I351" s="189">
        <f t="shared" si="63"/>
        <v>62.03</v>
      </c>
      <c r="J351" s="192">
        <f t="shared" si="64"/>
        <v>8.7177257912025845E-6</v>
      </c>
    </row>
    <row r="352" spans="1:10" customFormat="1" ht="39" customHeight="1">
      <c r="A352" s="237" t="s">
        <v>22456</v>
      </c>
      <c r="B352" s="378">
        <v>97891</v>
      </c>
      <c r="C352" s="237" t="s">
        <v>66</v>
      </c>
      <c r="D352" s="237" t="s">
        <v>674</v>
      </c>
      <c r="E352" s="184" t="s">
        <v>63</v>
      </c>
      <c r="F352" s="183">
        <v>5</v>
      </c>
      <c r="G352" s="189">
        <f>VLOOKUP(B352,'Orçamento Analítico'!$B$6:$I$2743,7,FALSE)</f>
        <v>233.78000000000003</v>
      </c>
      <c r="H352" s="189">
        <f t="shared" si="62"/>
        <v>287.736424</v>
      </c>
      <c r="I352" s="189">
        <f t="shared" si="63"/>
        <v>1438.68</v>
      </c>
      <c r="J352" s="192">
        <f t="shared" si="64"/>
        <v>2.0219277351744857E-4</v>
      </c>
    </row>
    <row r="353" spans="1:10" customFormat="1" ht="39" customHeight="1">
      <c r="A353" s="237" t="s">
        <v>22457</v>
      </c>
      <c r="B353" s="378">
        <v>97892</v>
      </c>
      <c r="C353" s="237" t="s">
        <v>66</v>
      </c>
      <c r="D353" s="237" t="s">
        <v>6112</v>
      </c>
      <c r="E353" s="184" t="s">
        <v>63</v>
      </c>
      <c r="F353" s="183">
        <v>1</v>
      </c>
      <c r="G353" s="189">
        <f>VLOOKUP(B353,'Orçamento Analítico'!$B$6:$I$2743,7,FALSE)</f>
        <v>438.80999999999995</v>
      </c>
      <c r="H353" s="189">
        <f t="shared" si="62"/>
        <v>540.08734799999991</v>
      </c>
      <c r="I353" s="189">
        <f t="shared" si="63"/>
        <v>540.08000000000004</v>
      </c>
      <c r="J353" s="192">
        <f t="shared" si="64"/>
        <v>7.5903100843345035E-5</v>
      </c>
    </row>
    <row r="354" spans="1:10" customFormat="1" ht="24" customHeight="1">
      <c r="A354" s="236" t="s">
        <v>22458</v>
      </c>
      <c r="B354" s="236" t="s">
        <v>22356</v>
      </c>
      <c r="C354" s="236"/>
      <c r="D354" s="236" t="s">
        <v>22364</v>
      </c>
      <c r="E354" s="190"/>
      <c r="F354" s="181">
        <v>1</v>
      </c>
      <c r="G354" s="181" t="s">
        <v>58</v>
      </c>
      <c r="H354" s="188"/>
      <c r="I354" s="188">
        <f>SUM(I355)</f>
        <v>1535.42</v>
      </c>
      <c r="J354" s="191">
        <f>I354/$H$420</f>
        <v>2.1578865926693975E-4</v>
      </c>
    </row>
    <row r="355" spans="1:10" customFormat="1" ht="39" customHeight="1">
      <c r="A355" s="237" t="s">
        <v>22459</v>
      </c>
      <c r="B355" s="378">
        <v>91926</v>
      </c>
      <c r="C355" s="237" t="s">
        <v>66</v>
      </c>
      <c r="D355" s="237" t="s">
        <v>584</v>
      </c>
      <c r="E355" s="184" t="s">
        <v>202</v>
      </c>
      <c r="F355" s="183">
        <v>250</v>
      </c>
      <c r="G355" s="189">
        <f>VLOOKUP(B355,'Orçamento Analítico'!$B$6:$I$2743,7,FALSE)</f>
        <v>4.99</v>
      </c>
      <c r="H355" s="189">
        <f t="shared" ref="H355" si="65">G355*(1+$G$2)</f>
        <v>6.1416919999999999</v>
      </c>
      <c r="I355" s="189">
        <f t="shared" ref="I355" si="66">TRUNC(H355*F355,2)</f>
        <v>1535.42</v>
      </c>
      <c r="J355" s="192">
        <f>I355/$H$420</f>
        <v>2.1578865926693975E-4</v>
      </c>
    </row>
    <row r="356" spans="1:10" customFormat="1" ht="24" customHeight="1">
      <c r="A356" s="236" t="s">
        <v>22460</v>
      </c>
      <c r="B356" s="236" t="s">
        <v>22356</v>
      </c>
      <c r="C356" s="236"/>
      <c r="D356" s="236" t="s">
        <v>22365</v>
      </c>
      <c r="E356" s="190"/>
      <c r="F356" s="181">
        <v>1</v>
      </c>
      <c r="G356" s="181" t="s">
        <v>58</v>
      </c>
      <c r="H356" s="188"/>
      <c r="I356" s="188">
        <f>SUM(I357:I360)</f>
        <v>1298.6300000000001</v>
      </c>
      <c r="J356" s="191">
        <f>I356/$H$420</f>
        <v>1.8251007970706775E-4</v>
      </c>
    </row>
    <row r="357" spans="1:10" customFormat="1" ht="51.95" customHeight="1">
      <c r="A357" s="237" t="s">
        <v>22461</v>
      </c>
      <c r="B357" s="378">
        <v>101879</v>
      </c>
      <c r="C357" s="237" t="s">
        <v>66</v>
      </c>
      <c r="D357" s="237" t="s">
        <v>9704</v>
      </c>
      <c r="E357" s="184" t="s">
        <v>63</v>
      </c>
      <c r="F357" s="183">
        <v>1</v>
      </c>
      <c r="G357" s="189">
        <f>VLOOKUP(B357,'Orçamento Analítico'!$B$6:$I$2743,7,FALSE)</f>
        <v>594.97</v>
      </c>
      <c r="H357" s="189">
        <f t="shared" ref="H357:H360" si="67">G357*(1+$G$2)</f>
        <v>732.28907600000002</v>
      </c>
      <c r="I357" s="189">
        <f t="shared" ref="I357:I360" si="68">TRUNC(H357*F357,2)</f>
        <v>732.28</v>
      </c>
      <c r="J357" s="192">
        <f t="shared" ref="J357:J360" si="69">I357/$H$420</f>
        <v>1.0291498053170769E-4</v>
      </c>
    </row>
    <row r="358" spans="1:10" customFormat="1" ht="26.1" customHeight="1">
      <c r="A358" s="237" t="s">
        <v>22462</v>
      </c>
      <c r="B358" s="378">
        <v>93672</v>
      </c>
      <c r="C358" s="237" t="s">
        <v>66</v>
      </c>
      <c r="D358" s="237" t="s">
        <v>9684</v>
      </c>
      <c r="E358" s="184" t="s">
        <v>63</v>
      </c>
      <c r="F358" s="183">
        <v>1</v>
      </c>
      <c r="G358" s="189">
        <f>VLOOKUP(B358,'Orçamento Analítico'!$B$6:$I$2743,7,FALSE)</f>
        <v>89.22</v>
      </c>
      <c r="H358" s="189">
        <f t="shared" si="67"/>
        <v>109.81197599999999</v>
      </c>
      <c r="I358" s="189">
        <f t="shared" si="68"/>
        <v>109.81</v>
      </c>
      <c r="J358" s="192">
        <f t="shared" si="69"/>
        <v>1.5432749784490663E-5</v>
      </c>
    </row>
    <row r="359" spans="1:10" customFormat="1" ht="26.1" customHeight="1">
      <c r="A359" s="237" t="s">
        <v>22463</v>
      </c>
      <c r="B359" s="378">
        <v>93660</v>
      </c>
      <c r="C359" s="237" t="s">
        <v>66</v>
      </c>
      <c r="D359" s="237" t="s">
        <v>9651</v>
      </c>
      <c r="E359" s="184" t="s">
        <v>63</v>
      </c>
      <c r="F359" s="183">
        <v>6</v>
      </c>
      <c r="G359" s="189">
        <f>VLOOKUP(B359,'Orçamento Analítico'!$B$6:$I$2743,7,FALSE)</f>
        <v>57.81</v>
      </c>
      <c r="H359" s="189">
        <f t="shared" si="67"/>
        <v>71.152547999999996</v>
      </c>
      <c r="I359" s="189">
        <f t="shared" si="68"/>
        <v>426.91</v>
      </c>
      <c r="J359" s="192">
        <f t="shared" si="69"/>
        <v>5.9998135055977683E-5</v>
      </c>
    </row>
    <row r="360" spans="1:10" customFormat="1" ht="26.1" customHeight="1">
      <c r="A360" s="237" t="s">
        <v>22464</v>
      </c>
      <c r="B360" s="378">
        <v>93653</v>
      </c>
      <c r="C360" s="237" t="s">
        <v>66</v>
      </c>
      <c r="D360" s="237" t="s">
        <v>9661</v>
      </c>
      <c r="E360" s="184" t="s">
        <v>63</v>
      </c>
      <c r="F360" s="183">
        <v>2</v>
      </c>
      <c r="G360" s="189">
        <f>VLOOKUP(B360,'Orçamento Analítico'!$B$6:$I$2743,7,FALSE)</f>
        <v>12.04</v>
      </c>
      <c r="H360" s="189">
        <f t="shared" si="67"/>
        <v>14.818831999999997</v>
      </c>
      <c r="I360" s="189">
        <f t="shared" si="68"/>
        <v>29.63</v>
      </c>
      <c r="J360" s="192">
        <f t="shared" si="69"/>
        <v>4.1642143348917067E-6</v>
      </c>
    </row>
    <row r="361" spans="1:10" customFormat="1" ht="24" customHeight="1">
      <c r="A361" s="236" t="s">
        <v>22465</v>
      </c>
      <c r="B361" s="236" t="s">
        <v>22356</v>
      </c>
      <c r="C361" s="236"/>
      <c r="D361" s="236" t="s">
        <v>22366</v>
      </c>
      <c r="E361" s="190"/>
      <c r="F361" s="181">
        <v>1</v>
      </c>
      <c r="G361" s="181" t="s">
        <v>58</v>
      </c>
      <c r="H361" s="188"/>
      <c r="I361" s="188">
        <f>SUM(I362:I366)</f>
        <v>2131.66</v>
      </c>
      <c r="J361" s="191">
        <f>I361/$H$420</f>
        <v>2.9958451330122361E-4</v>
      </c>
    </row>
    <row r="362" spans="1:10" customFormat="1" ht="24" customHeight="1">
      <c r="A362" s="237" t="s">
        <v>22466</v>
      </c>
      <c r="B362" s="378">
        <v>93358</v>
      </c>
      <c r="C362" s="237" t="s">
        <v>66</v>
      </c>
      <c r="D362" s="237" t="s">
        <v>484</v>
      </c>
      <c r="E362" s="184" t="s">
        <v>72</v>
      </c>
      <c r="F362" s="183">
        <v>1.8</v>
      </c>
      <c r="G362" s="189">
        <f>VLOOKUP(B362,'Orçamento Analítico'!$B$6:$I$2743,7,FALSE)</f>
        <v>84.33</v>
      </c>
      <c r="H362" s="189">
        <f t="shared" ref="H362:H366" si="70">G362*(1+$G$2)</f>
        <v>103.79336399999998</v>
      </c>
      <c r="I362" s="189">
        <f t="shared" ref="I362:I366" si="71">TRUNC(H362*F362,2)</f>
        <v>186.82</v>
      </c>
      <c r="J362" s="192">
        <f t="shared" ref="J362:J366" si="72">I362/$H$420</f>
        <v>2.6255771921851795E-5</v>
      </c>
    </row>
    <row r="363" spans="1:10" customFormat="1" ht="26.1" customHeight="1">
      <c r="A363" s="237" t="s">
        <v>22467</v>
      </c>
      <c r="B363" s="378">
        <v>98111</v>
      </c>
      <c r="C363" s="237" t="s">
        <v>66</v>
      </c>
      <c r="D363" s="237" t="s">
        <v>709</v>
      </c>
      <c r="E363" s="184" t="s">
        <v>63</v>
      </c>
      <c r="F363" s="183">
        <v>3</v>
      </c>
      <c r="G363" s="189">
        <f>VLOOKUP(B363,'Orçamento Analítico'!$B$6:$I$2743,7,FALSE)</f>
        <v>64.87</v>
      </c>
      <c r="H363" s="189">
        <f t="shared" si="70"/>
        <v>79.841995999999995</v>
      </c>
      <c r="I363" s="189">
        <f t="shared" si="71"/>
        <v>239.52</v>
      </c>
      <c r="J363" s="192">
        <f t="shared" si="72"/>
        <v>3.3662255062209306E-5</v>
      </c>
    </row>
    <row r="364" spans="1:10" customFormat="1" ht="26.1" customHeight="1">
      <c r="A364" s="237" t="s">
        <v>22468</v>
      </c>
      <c r="B364" s="378">
        <v>96985</v>
      </c>
      <c r="C364" s="237" t="s">
        <v>66</v>
      </c>
      <c r="D364" s="237" t="s">
        <v>697</v>
      </c>
      <c r="E364" s="184" t="s">
        <v>63</v>
      </c>
      <c r="F364" s="183">
        <v>3</v>
      </c>
      <c r="G364" s="189">
        <f>VLOOKUP(B364,'Orçamento Analítico'!$B$6:$I$2743,7,FALSE)</f>
        <v>86.56</v>
      </c>
      <c r="H364" s="189">
        <f t="shared" si="70"/>
        <v>106.53804799999999</v>
      </c>
      <c r="I364" s="189">
        <f t="shared" si="71"/>
        <v>319.61</v>
      </c>
      <c r="J364" s="192">
        <f t="shared" si="72"/>
        <v>4.4918141868874063E-5</v>
      </c>
    </row>
    <row r="365" spans="1:10" customFormat="1" ht="26.1" customHeight="1">
      <c r="A365" s="237" t="s">
        <v>22469</v>
      </c>
      <c r="B365" s="790" t="s">
        <v>23134</v>
      </c>
      <c r="C365" s="374" t="s">
        <v>66</v>
      </c>
      <c r="D365" s="237" t="s">
        <v>13800</v>
      </c>
      <c r="E365" s="184" t="s">
        <v>63</v>
      </c>
      <c r="F365" s="183">
        <v>3</v>
      </c>
      <c r="G365" s="189">
        <f>VLOOKUP(B365,'Orçamento Analítico'!$B$6:$I$2743,7,FALSE)</f>
        <v>62.410000000000004</v>
      </c>
      <c r="H365" s="189">
        <f t="shared" si="70"/>
        <v>76.814228</v>
      </c>
      <c r="I365" s="189">
        <f t="shared" si="71"/>
        <v>230.44</v>
      </c>
      <c r="J365" s="192">
        <f t="shared" si="72"/>
        <v>3.2386147530625884E-5</v>
      </c>
    </row>
    <row r="366" spans="1:10" customFormat="1" ht="26.1" customHeight="1">
      <c r="A366" s="237" t="s">
        <v>22470</v>
      </c>
      <c r="B366" s="378">
        <v>96973</v>
      </c>
      <c r="C366" s="237" t="s">
        <v>66</v>
      </c>
      <c r="D366" s="237" t="s">
        <v>688</v>
      </c>
      <c r="E366" s="184" t="s">
        <v>202</v>
      </c>
      <c r="F366" s="183">
        <v>12</v>
      </c>
      <c r="G366" s="189">
        <f>VLOOKUP(B366,'Orçamento Analítico'!$B$6:$I$2743,7,FALSE)</f>
        <v>78.22</v>
      </c>
      <c r="H366" s="189">
        <f t="shared" si="70"/>
        <v>96.273175999999992</v>
      </c>
      <c r="I366" s="189">
        <f t="shared" si="71"/>
        <v>1155.27</v>
      </c>
      <c r="J366" s="192">
        <f t="shared" si="72"/>
        <v>1.6236219691766258E-4</v>
      </c>
    </row>
    <row r="367" spans="1:10" customFormat="1" ht="24" customHeight="1">
      <c r="A367" s="236" t="s">
        <v>22471</v>
      </c>
      <c r="B367" s="236" t="s">
        <v>22356</v>
      </c>
      <c r="C367" s="236"/>
      <c r="D367" s="236" t="s">
        <v>22367</v>
      </c>
      <c r="E367" s="190"/>
      <c r="F367" s="181">
        <v>1</v>
      </c>
      <c r="G367" s="181" t="s">
        <v>58</v>
      </c>
      <c r="H367" s="188"/>
      <c r="I367" s="188">
        <f>SUM(I368:I369)</f>
        <v>3392.0899999999997</v>
      </c>
      <c r="J367" s="191">
        <f>I367/$H$420</f>
        <v>4.7672594678511E-4</v>
      </c>
    </row>
    <row r="368" spans="1:10" customFormat="1" ht="51.95" customHeight="1">
      <c r="A368" s="237" t="s">
        <v>22472</v>
      </c>
      <c r="B368" s="378">
        <v>103328</v>
      </c>
      <c r="C368" s="237" t="s">
        <v>66</v>
      </c>
      <c r="D368" s="237" t="s">
        <v>5080</v>
      </c>
      <c r="E368" s="184" t="s">
        <v>68</v>
      </c>
      <c r="F368" s="183">
        <v>25.3</v>
      </c>
      <c r="G368" s="189">
        <f>VLOOKUP(B368,'Orçamento Analítico'!$B$6:$I$2743,7,FALSE)</f>
        <v>99.72</v>
      </c>
      <c r="H368" s="189">
        <f t="shared" ref="H368:H369" si="73">G368*(1+$G$2)</f>
        <v>122.73537599999999</v>
      </c>
      <c r="I368" s="189">
        <f t="shared" ref="I368:I369" si="74">TRUNC(H368*F368,2)</f>
        <v>3105.2</v>
      </c>
      <c r="J368" s="192">
        <f t="shared" ref="J368:J369" si="75">I368/$H$420</f>
        <v>4.3640628932520173E-4</v>
      </c>
    </row>
    <row r="369" spans="1:10" customFormat="1" ht="26.1" customHeight="1">
      <c r="A369" s="237" t="s">
        <v>22473</v>
      </c>
      <c r="B369" s="378">
        <v>105022</v>
      </c>
      <c r="C369" s="237" t="s">
        <v>66</v>
      </c>
      <c r="D369" s="237" t="s">
        <v>14331</v>
      </c>
      <c r="E369" s="184" t="s">
        <v>202</v>
      </c>
      <c r="F369" s="183">
        <v>10</v>
      </c>
      <c r="G369" s="189">
        <f>VLOOKUP(B369,'Orçamento Analítico'!$B$6:$I$2743,7,FALSE)</f>
        <v>23.310000000000002</v>
      </c>
      <c r="H369" s="189">
        <f t="shared" si="73"/>
        <v>28.689948000000001</v>
      </c>
      <c r="I369" s="189">
        <f t="shared" si="74"/>
        <v>286.89</v>
      </c>
      <c r="J369" s="192">
        <f t="shared" si="75"/>
        <v>4.0319657459908257E-5</v>
      </c>
    </row>
    <row r="370" spans="1:10" customFormat="1" ht="24" customHeight="1">
      <c r="A370" s="236" t="s">
        <v>22474</v>
      </c>
      <c r="B370" s="236" t="s">
        <v>22356</v>
      </c>
      <c r="C370" s="236"/>
      <c r="D370" s="236" t="s">
        <v>22368</v>
      </c>
      <c r="E370" s="190"/>
      <c r="F370" s="181">
        <v>1</v>
      </c>
      <c r="G370" s="181" t="s">
        <v>58</v>
      </c>
      <c r="H370" s="188"/>
      <c r="I370" s="188">
        <f>SUM(I371)</f>
        <v>1773.41</v>
      </c>
      <c r="J370" s="191">
        <f>I370/$H$420</f>
        <v>2.4923588739926772E-4</v>
      </c>
    </row>
    <row r="371" spans="1:10" customFormat="1" ht="78" customHeight="1">
      <c r="A371" s="237" t="s">
        <v>22475</v>
      </c>
      <c r="B371" s="237" t="s">
        <v>22369</v>
      </c>
      <c r="C371" s="237" t="s">
        <v>61</v>
      </c>
      <c r="D371" s="237" t="s">
        <v>22370</v>
      </c>
      <c r="E371" s="184" t="s">
        <v>63</v>
      </c>
      <c r="F371" s="183">
        <v>1</v>
      </c>
      <c r="G371" s="189">
        <f>VLOOKUP(B371,'Orçamento Analítico'!$B$6:$I$2743,7,FALSE)</f>
        <v>1440.86</v>
      </c>
      <c r="H371" s="189">
        <f t="shared" ref="H371" si="76">G371*(1+$G$2)</f>
        <v>1773.4104879999998</v>
      </c>
      <c r="I371" s="189">
        <f t="shared" ref="I371" si="77">TRUNC(H371*F371,2)</f>
        <v>1773.41</v>
      </c>
      <c r="J371" s="192">
        <f>I371/$H$420</f>
        <v>2.4923588739926772E-4</v>
      </c>
    </row>
    <row r="372" spans="1:10" customFormat="1" ht="24" customHeight="1">
      <c r="A372" s="236" t="s">
        <v>22476</v>
      </c>
      <c r="B372" s="236" t="s">
        <v>22356</v>
      </c>
      <c r="C372" s="236"/>
      <c r="D372" s="236" t="s">
        <v>22371</v>
      </c>
      <c r="E372" s="190"/>
      <c r="F372" s="181">
        <v>1</v>
      </c>
      <c r="G372" s="181" t="s">
        <v>58</v>
      </c>
      <c r="H372" s="188"/>
      <c r="I372" s="188">
        <f>SUM(I373:I378)</f>
        <v>5964.33</v>
      </c>
      <c r="J372" s="191">
        <f>I372/$H$420</f>
        <v>8.3822978346353874E-4</v>
      </c>
    </row>
    <row r="373" spans="1:10" customFormat="1" ht="51.95" customHeight="1">
      <c r="A373" s="237" t="s">
        <v>22477</v>
      </c>
      <c r="B373" s="378">
        <v>87879</v>
      </c>
      <c r="C373" s="237" t="s">
        <v>66</v>
      </c>
      <c r="D373" s="237" t="s">
        <v>6305</v>
      </c>
      <c r="E373" s="184" t="s">
        <v>68</v>
      </c>
      <c r="F373" s="183">
        <v>68.400000000000006</v>
      </c>
      <c r="G373" s="189">
        <f>VLOOKUP(B373,'Orçamento Analítico'!$B$6:$I$2743,7,FALSE)</f>
        <v>5.07</v>
      </c>
      <c r="H373" s="189">
        <f t="shared" ref="H373:H378" si="78">G373*(1+$G$2)</f>
        <v>6.2401559999999998</v>
      </c>
      <c r="I373" s="189">
        <f t="shared" ref="I373:I378" si="79">TRUNC(H373*F373,2)</f>
        <v>426.82</v>
      </c>
      <c r="J373" s="192">
        <f t="shared" ref="J373:J378" si="80">I373/$H$420</f>
        <v>5.9985486413043479E-5</v>
      </c>
    </row>
    <row r="374" spans="1:10" customFormat="1" ht="51.95" customHeight="1">
      <c r="A374" s="237" t="s">
        <v>22478</v>
      </c>
      <c r="B374" s="378">
        <v>104951</v>
      </c>
      <c r="C374" s="237" t="s">
        <v>66</v>
      </c>
      <c r="D374" s="237" t="s">
        <v>12220</v>
      </c>
      <c r="E374" s="184" t="s">
        <v>68</v>
      </c>
      <c r="F374" s="183">
        <v>14.4</v>
      </c>
      <c r="G374" s="189">
        <f>VLOOKUP(B374,'Orçamento Analítico'!$B$6:$I$2743,7,FALSE)</f>
        <v>36.69</v>
      </c>
      <c r="H374" s="189">
        <f t="shared" si="78"/>
        <v>45.158051999999991</v>
      </c>
      <c r="I374" s="189">
        <f t="shared" si="79"/>
        <v>650.27</v>
      </c>
      <c r="J374" s="192">
        <f t="shared" si="80"/>
        <v>9.1389256009113406E-5</v>
      </c>
    </row>
    <row r="375" spans="1:10" customFormat="1" ht="51.95" customHeight="1">
      <c r="A375" s="237" t="s">
        <v>22479</v>
      </c>
      <c r="B375" s="378">
        <v>104951</v>
      </c>
      <c r="C375" s="237" t="s">
        <v>66</v>
      </c>
      <c r="D375" s="237" t="s">
        <v>12220</v>
      </c>
      <c r="E375" s="184" t="s">
        <v>68</v>
      </c>
      <c r="F375" s="183">
        <v>58.4</v>
      </c>
      <c r="G375" s="189">
        <f>VLOOKUP(B375,'Orçamento Analítico'!$B$6:$I$2743,7,FALSE)</f>
        <v>36.69</v>
      </c>
      <c r="H375" s="189">
        <f t="shared" si="78"/>
        <v>45.158051999999991</v>
      </c>
      <c r="I375" s="189">
        <f t="shared" si="79"/>
        <v>2637.23</v>
      </c>
      <c r="J375" s="192">
        <f t="shared" si="80"/>
        <v>3.7063756228168936E-4</v>
      </c>
    </row>
    <row r="376" spans="1:10" customFormat="1" ht="51.95" customHeight="1">
      <c r="A376" s="237" t="s">
        <v>22480</v>
      </c>
      <c r="B376" s="378">
        <v>104599</v>
      </c>
      <c r="C376" s="237" t="s">
        <v>66</v>
      </c>
      <c r="D376" s="237" t="s">
        <v>13685</v>
      </c>
      <c r="E376" s="184" t="s">
        <v>68</v>
      </c>
      <c r="F376" s="183">
        <v>5.6</v>
      </c>
      <c r="G376" s="189">
        <f>VLOOKUP(B376,'Orçamento Analítico'!$B$6:$I$2743,7,FALSE)</f>
        <v>98.98</v>
      </c>
      <c r="H376" s="189">
        <f t="shared" si="78"/>
        <v>121.82458399999999</v>
      </c>
      <c r="I376" s="189">
        <f t="shared" si="79"/>
        <v>682.21</v>
      </c>
      <c r="J376" s="192">
        <f t="shared" si="80"/>
        <v>9.5878118845982838E-5</v>
      </c>
    </row>
    <row r="377" spans="1:10" customFormat="1" ht="39" customHeight="1">
      <c r="A377" s="237" t="s">
        <v>22481</v>
      </c>
      <c r="B377" s="378">
        <v>87246</v>
      </c>
      <c r="C377" s="237" t="s">
        <v>66</v>
      </c>
      <c r="D377" s="237" t="s">
        <v>13682</v>
      </c>
      <c r="E377" s="184" t="s">
        <v>68</v>
      </c>
      <c r="F377" s="183">
        <v>8.8000000000000007</v>
      </c>
      <c r="G377" s="189">
        <f>VLOOKUP(B377,'Orçamento Analítico'!$B$6:$I$2743,7,FALSE)</f>
        <v>83.800000000000011</v>
      </c>
      <c r="H377" s="189">
        <f t="shared" si="78"/>
        <v>103.14104</v>
      </c>
      <c r="I377" s="189">
        <f t="shared" si="79"/>
        <v>907.64</v>
      </c>
      <c r="J377" s="192">
        <f t="shared" si="80"/>
        <v>1.2756015858660509E-4</v>
      </c>
    </row>
    <row r="378" spans="1:10" customFormat="1" ht="24" customHeight="1">
      <c r="A378" s="237" t="s">
        <v>22482</v>
      </c>
      <c r="B378" s="378">
        <v>130421</v>
      </c>
      <c r="C378" s="237" t="s">
        <v>22372</v>
      </c>
      <c r="D378" s="237" t="s">
        <v>22373</v>
      </c>
      <c r="E378" s="184" t="s">
        <v>202</v>
      </c>
      <c r="F378" s="183">
        <v>5.6</v>
      </c>
      <c r="G378" s="189">
        <f>VLOOKUP(B378,'Orçamento Analítico'!$B$6:$I$2743,7,FALSE)</f>
        <v>95.78</v>
      </c>
      <c r="H378" s="189">
        <f t="shared" si="78"/>
        <v>117.88602399999999</v>
      </c>
      <c r="I378" s="189">
        <f t="shared" si="79"/>
        <v>660.16</v>
      </c>
      <c r="J378" s="192">
        <f t="shared" si="80"/>
        <v>9.2779201327104592E-5</v>
      </c>
    </row>
    <row r="379" spans="1:10" customFormat="1" ht="24" customHeight="1">
      <c r="A379" s="236" t="s">
        <v>22484</v>
      </c>
      <c r="B379" s="236" t="s">
        <v>22356</v>
      </c>
      <c r="C379" s="236"/>
      <c r="D379" s="236" t="s">
        <v>22374</v>
      </c>
      <c r="E379" s="190"/>
      <c r="F379" s="181">
        <v>1</v>
      </c>
      <c r="G379" s="181" t="s">
        <v>58</v>
      </c>
      <c r="H379" s="188"/>
      <c r="I379" s="188">
        <f>SUM(I380:I381)</f>
        <v>4219.7700000000004</v>
      </c>
      <c r="J379" s="191">
        <f>I379/$H$420</f>
        <v>5.9304848882706649E-4</v>
      </c>
    </row>
    <row r="380" spans="1:10" customFormat="1" ht="51.95" customHeight="1">
      <c r="A380" s="237" t="s">
        <v>22485</v>
      </c>
      <c r="B380" s="378">
        <v>87894</v>
      </c>
      <c r="C380" s="237" t="s">
        <v>66</v>
      </c>
      <c r="D380" s="237" t="s">
        <v>6295</v>
      </c>
      <c r="E380" s="184" t="s">
        <v>68</v>
      </c>
      <c r="F380" s="183">
        <v>39</v>
      </c>
      <c r="G380" s="189">
        <f>VLOOKUP(B380,'Orçamento Analítico'!$B$6:$I$2743,7,FALSE)</f>
        <v>7.49</v>
      </c>
      <c r="H380" s="189">
        <f t="shared" ref="H380:H381" si="81">G380*(1+$G$2)</f>
        <v>9.218691999999999</v>
      </c>
      <c r="I380" s="189">
        <f t="shared" ref="I380:I381" si="82">TRUNC(H380*F380,2)</f>
        <v>359.52</v>
      </c>
      <c r="J380" s="192">
        <f t="shared" ref="J380:J381" si="83">I380/$H$420</f>
        <v>5.0527112307805145E-5</v>
      </c>
    </row>
    <row r="381" spans="1:10" customFormat="1" ht="65.099999999999994" customHeight="1">
      <c r="A381" s="237" t="s">
        <v>22486</v>
      </c>
      <c r="B381" s="378">
        <v>87809</v>
      </c>
      <c r="C381" s="237" t="s">
        <v>66</v>
      </c>
      <c r="D381" s="237" t="s">
        <v>12167</v>
      </c>
      <c r="E381" s="184" t="s">
        <v>68</v>
      </c>
      <c r="F381" s="183">
        <v>39</v>
      </c>
      <c r="G381" s="189">
        <f>VLOOKUP(B381,'Orçamento Analítico'!$B$6:$I$2743,7,FALSE)</f>
        <v>80.42</v>
      </c>
      <c r="H381" s="189">
        <f t="shared" si="81"/>
        <v>98.980936</v>
      </c>
      <c r="I381" s="189">
        <f t="shared" si="82"/>
        <v>3860.25</v>
      </c>
      <c r="J381" s="192">
        <f t="shared" si="83"/>
        <v>5.4252137651926132E-4</v>
      </c>
    </row>
    <row r="382" spans="1:10" customFormat="1" ht="24" customHeight="1">
      <c r="A382" s="236" t="s">
        <v>22487</v>
      </c>
      <c r="B382" s="236" t="s">
        <v>22356</v>
      </c>
      <c r="C382" s="236"/>
      <c r="D382" s="236" t="s">
        <v>22375</v>
      </c>
      <c r="E382" s="190"/>
      <c r="F382" s="181">
        <v>1</v>
      </c>
      <c r="G382" s="181" t="s">
        <v>58</v>
      </c>
      <c r="H382" s="188"/>
      <c r="I382" s="188">
        <f>SUM(I383:I385)</f>
        <v>2124.42</v>
      </c>
      <c r="J382" s="191">
        <f>I382/$H$420</f>
        <v>2.9856700024740601E-4</v>
      </c>
    </row>
    <row r="383" spans="1:10" customFormat="1" ht="26.1" customHeight="1">
      <c r="A383" s="237" t="s">
        <v>22488</v>
      </c>
      <c r="B383" s="378">
        <v>88649</v>
      </c>
      <c r="C383" s="237" t="s">
        <v>66</v>
      </c>
      <c r="D383" s="237" t="s">
        <v>13704</v>
      </c>
      <c r="E383" s="184" t="s">
        <v>202</v>
      </c>
      <c r="F383" s="183">
        <v>18</v>
      </c>
      <c r="G383" s="189">
        <f>VLOOKUP(B383,'Orçamento Analítico'!$B$6:$I$2743,7,FALSE)</f>
        <v>10.799999999999999</v>
      </c>
      <c r="H383" s="189">
        <f t="shared" ref="H383:H385" si="84">G383*(1+$G$2)</f>
        <v>13.292639999999997</v>
      </c>
      <c r="I383" s="189">
        <f t="shared" ref="I383:I385" si="85">TRUNC(H383*F383,2)</f>
        <v>239.26</v>
      </c>
      <c r="J383" s="192">
        <f t="shared" ref="J383:J385" si="86">I383/$H$420</f>
        <v>3.362571453817718E-5</v>
      </c>
    </row>
    <row r="384" spans="1:10" customFormat="1" ht="26.1" customHeight="1">
      <c r="A384" s="237" t="s">
        <v>22489</v>
      </c>
      <c r="B384" s="378">
        <v>98689</v>
      </c>
      <c r="C384" s="237" t="s">
        <v>66</v>
      </c>
      <c r="D384" s="237" t="s">
        <v>253</v>
      </c>
      <c r="E384" s="184" t="s">
        <v>202</v>
      </c>
      <c r="F384" s="183">
        <v>1.4</v>
      </c>
      <c r="G384" s="189">
        <f>VLOOKUP(B384,'Orçamento Analítico'!$B$6:$I$2743,7,FALSE)</f>
        <v>165.23</v>
      </c>
      <c r="H384" s="189">
        <f t="shared" si="84"/>
        <v>203.36508399999997</v>
      </c>
      <c r="I384" s="189">
        <f t="shared" si="85"/>
        <v>284.70999999999998</v>
      </c>
      <c r="J384" s="192">
        <f t="shared" si="86"/>
        <v>4.00132792199466E-5</v>
      </c>
    </row>
    <row r="385" spans="1:10" customFormat="1" ht="39" customHeight="1">
      <c r="A385" s="237" t="s">
        <v>22490</v>
      </c>
      <c r="B385" s="378">
        <v>101965</v>
      </c>
      <c r="C385" s="237" t="s">
        <v>66</v>
      </c>
      <c r="D385" s="237" t="s">
        <v>12605</v>
      </c>
      <c r="E385" s="184" t="s">
        <v>202</v>
      </c>
      <c r="F385" s="183">
        <v>7.8</v>
      </c>
      <c r="G385" s="189">
        <f>VLOOKUP(B385,'Orçamento Analítico'!$B$6:$I$2743,7,FALSE)</f>
        <v>166.70999999999998</v>
      </c>
      <c r="H385" s="189">
        <f t="shared" si="84"/>
        <v>205.18666799999997</v>
      </c>
      <c r="I385" s="189">
        <f t="shared" si="85"/>
        <v>1600.45</v>
      </c>
      <c r="J385" s="192">
        <f t="shared" si="86"/>
        <v>2.2492800648928223E-4</v>
      </c>
    </row>
    <row r="386" spans="1:10" customFormat="1" ht="24" customHeight="1">
      <c r="A386" s="236" t="s">
        <v>22516</v>
      </c>
      <c r="B386" s="236" t="s">
        <v>22356</v>
      </c>
      <c r="C386" s="236"/>
      <c r="D386" s="236" t="s">
        <v>22376</v>
      </c>
      <c r="E386" s="190"/>
      <c r="F386" s="181">
        <v>1</v>
      </c>
      <c r="G386" s="181" t="s">
        <v>58</v>
      </c>
      <c r="H386" s="188"/>
      <c r="I386" s="188">
        <f>SUM(I387:I388)</f>
        <v>9689.7800000000007</v>
      </c>
      <c r="J386" s="191">
        <f>I386/$H$420</f>
        <v>1.3618063036769143E-3</v>
      </c>
    </row>
    <row r="387" spans="1:10" customFormat="1" ht="39" customHeight="1">
      <c r="A387" s="237" t="s">
        <v>22517</v>
      </c>
      <c r="B387" s="378">
        <v>94805</v>
      </c>
      <c r="C387" s="237" t="s">
        <v>66</v>
      </c>
      <c r="D387" s="237" t="s">
        <v>8588</v>
      </c>
      <c r="E387" s="184" t="s">
        <v>63</v>
      </c>
      <c r="F387" s="183">
        <v>1</v>
      </c>
      <c r="G387" s="189">
        <f>VLOOKUP(B387,'Orçamento Analítico'!$B$6:$I$2743,7,FALSE)</f>
        <v>921.78</v>
      </c>
      <c r="H387" s="189">
        <f t="shared" ref="H387:H388" si="87">G387*(1+$G$2)</f>
        <v>1134.5268239999998</v>
      </c>
      <c r="I387" s="189">
        <f t="shared" ref="I387:I388" si="88">TRUNC(H387*F387,2)</f>
        <v>1134.52</v>
      </c>
      <c r="J387" s="192">
        <f>I387/$H$420</f>
        <v>1.5944598201894495E-4</v>
      </c>
    </row>
    <row r="388" spans="1:10" customFormat="1" ht="24" customHeight="1">
      <c r="A388" s="237" t="s">
        <v>22518</v>
      </c>
      <c r="B388" s="378">
        <v>112200</v>
      </c>
      <c r="C388" s="237" t="s">
        <v>22372</v>
      </c>
      <c r="D388" s="237" t="s">
        <v>22377</v>
      </c>
      <c r="E388" s="184" t="s">
        <v>68</v>
      </c>
      <c r="F388" s="183">
        <v>8.0399999999999991</v>
      </c>
      <c r="G388" s="189">
        <f>VLOOKUP(B388,'Orçamento Analítico'!$B$6:$I$2743,7,FALSE)</f>
        <v>864.55</v>
      </c>
      <c r="H388" s="189">
        <f t="shared" si="87"/>
        <v>1064.0881399999998</v>
      </c>
      <c r="I388" s="189">
        <f t="shared" si="88"/>
        <v>8555.26</v>
      </c>
      <c r="J388" s="192">
        <f t="shared" ref="J388" si="89">I388/$H$420</f>
        <v>1.2023603216579691E-3</v>
      </c>
    </row>
    <row r="389" spans="1:10" customFormat="1" ht="24" customHeight="1">
      <c r="A389" s="236" t="s">
        <v>22491</v>
      </c>
      <c r="B389" s="236" t="s">
        <v>22356</v>
      </c>
      <c r="C389" s="236"/>
      <c r="D389" s="236" t="s">
        <v>22378</v>
      </c>
      <c r="E389" s="190"/>
      <c r="F389" s="181">
        <v>1</v>
      </c>
      <c r="G389" s="181" t="s">
        <v>58</v>
      </c>
      <c r="H389" s="188"/>
      <c r="I389" s="188">
        <f>SUM(I390:I393)</f>
        <v>12025.29</v>
      </c>
      <c r="J389" s="191">
        <f>I389/$H$420</f>
        <v>1.6900399932240939E-3</v>
      </c>
    </row>
    <row r="390" spans="1:10" customFormat="1" ht="26.1" customHeight="1">
      <c r="A390" s="237" t="s">
        <v>22492</v>
      </c>
      <c r="B390" s="378">
        <v>98555</v>
      </c>
      <c r="C390" s="237" t="s">
        <v>66</v>
      </c>
      <c r="D390" s="237" t="s">
        <v>214</v>
      </c>
      <c r="E390" s="184" t="s">
        <v>68</v>
      </c>
      <c r="F390" s="183">
        <v>22.99</v>
      </c>
      <c r="G390" s="189">
        <f>VLOOKUP(B390,'Orçamento Analítico'!$B$6:$I$2743,7,FALSE)</f>
        <v>32.5</v>
      </c>
      <c r="H390" s="189">
        <f t="shared" ref="H390:H393" si="90">G390*(1+$G$2)</f>
        <v>40.000999999999998</v>
      </c>
      <c r="I390" s="189">
        <f t="shared" ref="I390:I393" si="91">TRUNC(H390*F390,2)</f>
        <v>919.62</v>
      </c>
      <c r="J390" s="192">
        <f t="shared" ref="J390:J393" si="92">I390/$H$420</f>
        <v>1.2924383350162375E-4</v>
      </c>
    </row>
    <row r="391" spans="1:10" customFormat="1" ht="26.1" customHeight="1">
      <c r="A391" s="237" t="s">
        <v>22493</v>
      </c>
      <c r="B391" s="378">
        <v>98557</v>
      </c>
      <c r="C391" s="237" t="s">
        <v>66</v>
      </c>
      <c r="D391" s="237" t="s">
        <v>119</v>
      </c>
      <c r="E391" s="184" t="s">
        <v>68</v>
      </c>
      <c r="F391" s="183">
        <v>8.32</v>
      </c>
      <c r="G391" s="189">
        <f>VLOOKUP(B391,'Orçamento Analítico'!$B$6:$I$2743,7,FALSE)</f>
        <v>50.099999999999994</v>
      </c>
      <c r="H391" s="189">
        <f t="shared" si="90"/>
        <v>61.663079999999987</v>
      </c>
      <c r="I391" s="189">
        <f t="shared" si="91"/>
        <v>513.03</v>
      </c>
      <c r="J391" s="192">
        <f t="shared" si="92"/>
        <v>7.2101480939233621E-5</v>
      </c>
    </row>
    <row r="392" spans="1:10" customFormat="1" ht="39" customHeight="1">
      <c r="A392" s="237" t="s">
        <v>22494</v>
      </c>
      <c r="B392" s="378">
        <v>98546</v>
      </c>
      <c r="C392" s="237" t="s">
        <v>66</v>
      </c>
      <c r="D392" s="237" t="s">
        <v>223</v>
      </c>
      <c r="E392" s="184" t="s">
        <v>68</v>
      </c>
      <c r="F392" s="183">
        <v>39.119999999999997</v>
      </c>
      <c r="G392" s="189">
        <f>VLOOKUP(B392,'Orçamento Analítico'!$B$6:$I$2743,7,FALSE)</f>
        <v>149.35999999999999</v>
      </c>
      <c r="H392" s="189">
        <f t="shared" si="90"/>
        <v>183.83228799999998</v>
      </c>
      <c r="I392" s="189">
        <f t="shared" si="91"/>
        <v>7191.51</v>
      </c>
      <c r="J392" s="192">
        <f t="shared" si="92"/>
        <v>1.0106982460856247E-3</v>
      </c>
    </row>
    <row r="393" spans="1:10" customFormat="1" ht="39" customHeight="1">
      <c r="A393" s="237" t="s">
        <v>22495</v>
      </c>
      <c r="B393" s="378">
        <v>98567</v>
      </c>
      <c r="C393" s="237" t="s">
        <v>66</v>
      </c>
      <c r="D393" s="237" t="s">
        <v>9354</v>
      </c>
      <c r="E393" s="184" t="s">
        <v>68</v>
      </c>
      <c r="F393" s="183">
        <v>34.4</v>
      </c>
      <c r="G393" s="189">
        <f>VLOOKUP(B393,'Orçamento Analítico'!$B$6:$I$2743,7,FALSE)</f>
        <v>80.33</v>
      </c>
      <c r="H393" s="189">
        <f t="shared" si="90"/>
        <v>98.870163999999988</v>
      </c>
      <c r="I393" s="189">
        <f t="shared" si="91"/>
        <v>3401.13</v>
      </c>
      <c r="J393" s="192">
        <f t="shared" si="92"/>
        <v>4.7799643269761158E-4</v>
      </c>
    </row>
    <row r="394" spans="1:10" customFormat="1" ht="24" customHeight="1">
      <c r="A394" s="236" t="s">
        <v>22496</v>
      </c>
      <c r="B394" s="236" t="s">
        <v>22356</v>
      </c>
      <c r="C394" s="236"/>
      <c r="D394" s="236" t="s">
        <v>22379</v>
      </c>
      <c r="E394" s="190"/>
      <c r="F394" s="181">
        <v>1</v>
      </c>
      <c r="G394" s="181" t="s">
        <v>58</v>
      </c>
      <c r="H394" s="188"/>
      <c r="I394" s="188">
        <f>SUM(I395:I398)</f>
        <v>3535.62</v>
      </c>
      <c r="J394" s="191">
        <f>I394/$H$420</f>
        <v>4.9689772145561307E-4</v>
      </c>
    </row>
    <row r="395" spans="1:10" customFormat="1" ht="39" customHeight="1">
      <c r="A395" s="237" t="s">
        <v>22497</v>
      </c>
      <c r="B395" s="378">
        <v>95241</v>
      </c>
      <c r="C395" s="237" t="s">
        <v>66</v>
      </c>
      <c r="D395" s="237" t="s">
        <v>11663</v>
      </c>
      <c r="E395" s="184" t="s">
        <v>68</v>
      </c>
      <c r="F395" s="183">
        <v>8.4</v>
      </c>
      <c r="G395" s="189">
        <f>VLOOKUP(B395,'Orçamento Analítico'!$B$6:$I$2743,7,FALSE)</f>
        <v>51.61</v>
      </c>
      <c r="H395" s="189">
        <f t="shared" ref="H395:H398" si="93">G395*(1+$G$2)</f>
        <v>63.521587999999994</v>
      </c>
      <c r="I395" s="189">
        <f t="shared" ref="I395:I398" si="94">TRUNC(H395*F395,2)</f>
        <v>533.58000000000004</v>
      </c>
      <c r="J395" s="192">
        <f t="shared" ref="J395:J398" si="95">I395/$H$420</f>
        <v>7.4989587742541928E-5</v>
      </c>
    </row>
    <row r="396" spans="1:10" customFormat="1" ht="39" customHeight="1">
      <c r="A396" s="237" t="s">
        <v>22498</v>
      </c>
      <c r="B396" s="237" t="s">
        <v>22380</v>
      </c>
      <c r="C396" s="237" t="s">
        <v>61</v>
      </c>
      <c r="D396" s="237" t="s">
        <v>22381</v>
      </c>
      <c r="E396" s="184" t="s">
        <v>68</v>
      </c>
      <c r="F396" s="183">
        <v>8.4</v>
      </c>
      <c r="G396" s="189">
        <f>VLOOKUP(B396,'Orçamento Analítico'!$B$6:$I$2743,7,FALSE)</f>
        <v>67.81</v>
      </c>
      <c r="H396" s="189">
        <f t="shared" si="93"/>
        <v>83.460547999999989</v>
      </c>
      <c r="I396" s="189">
        <f t="shared" si="94"/>
        <v>701.06</v>
      </c>
      <c r="J396" s="192">
        <f t="shared" si="95"/>
        <v>9.8527306838311839E-5</v>
      </c>
    </row>
    <row r="397" spans="1:10" customFormat="1" ht="51.95" customHeight="1">
      <c r="A397" s="237" t="s">
        <v>22499</v>
      </c>
      <c r="B397" s="378">
        <v>87757</v>
      </c>
      <c r="C397" s="237" t="s">
        <v>66</v>
      </c>
      <c r="D397" s="237" t="s">
        <v>6452</v>
      </c>
      <c r="E397" s="184" t="s">
        <v>68</v>
      </c>
      <c r="F397" s="183">
        <v>8.4</v>
      </c>
      <c r="G397" s="189">
        <f>VLOOKUP(B397,'Orçamento Analítico'!$B$6:$I$2743,7,FALSE)</f>
        <v>64.25</v>
      </c>
      <c r="H397" s="189">
        <f t="shared" si="93"/>
        <v>79.07889999999999</v>
      </c>
      <c r="I397" s="189">
        <f t="shared" si="94"/>
        <v>664.26</v>
      </c>
      <c r="J397" s="192">
        <f t="shared" si="95"/>
        <v>9.3355417282995785E-5</v>
      </c>
    </row>
    <row r="398" spans="1:10" customFormat="1" ht="39" customHeight="1">
      <c r="A398" s="237" t="s">
        <v>22500</v>
      </c>
      <c r="B398" s="378">
        <v>87262</v>
      </c>
      <c r="C398" s="237" t="s">
        <v>66</v>
      </c>
      <c r="D398" s="237" t="s">
        <v>13698</v>
      </c>
      <c r="E398" s="184" t="s">
        <v>68</v>
      </c>
      <c r="F398" s="183">
        <v>8.4</v>
      </c>
      <c r="G398" s="189">
        <f>VLOOKUP(B398,'Orçamento Analítico'!$B$6:$I$2743,7,FALSE)</f>
        <v>158.31</v>
      </c>
      <c r="H398" s="189">
        <f t="shared" si="93"/>
        <v>194.84794799999997</v>
      </c>
      <c r="I398" s="189">
        <f t="shared" si="94"/>
        <v>1636.72</v>
      </c>
      <c r="J398" s="192">
        <f t="shared" si="95"/>
        <v>2.3002540959176358E-4</v>
      </c>
    </row>
    <row r="399" spans="1:10" customFormat="1" ht="24" customHeight="1">
      <c r="A399" s="236" t="s">
        <v>22501</v>
      </c>
      <c r="B399" s="236" t="s">
        <v>22356</v>
      </c>
      <c r="C399" s="236"/>
      <c r="D399" s="236" t="s">
        <v>22382</v>
      </c>
      <c r="E399" s="190"/>
      <c r="F399" s="181">
        <v>1</v>
      </c>
      <c r="G399" s="181" t="s">
        <v>58</v>
      </c>
      <c r="H399" s="188"/>
      <c r="I399" s="188">
        <f>SUM(I400:I402)</f>
        <v>1775.66</v>
      </c>
      <c r="J399" s="191">
        <f>I399/$H$420</f>
        <v>2.4955210347262261E-4</v>
      </c>
    </row>
    <row r="400" spans="1:10" customFormat="1" ht="26.1" customHeight="1">
      <c r="A400" s="237" t="s">
        <v>22502</v>
      </c>
      <c r="B400" s="378">
        <v>88489</v>
      </c>
      <c r="C400" s="237" t="s">
        <v>66</v>
      </c>
      <c r="D400" s="237" t="s">
        <v>841</v>
      </c>
      <c r="E400" s="184" t="s">
        <v>68</v>
      </c>
      <c r="F400" s="183">
        <v>54</v>
      </c>
      <c r="G400" s="189">
        <f>VLOOKUP(B400,'Orçamento Analítico'!$B$6:$I$2743,7,FALSE)</f>
        <v>13.64</v>
      </c>
      <c r="H400" s="189">
        <f t="shared" ref="H400:H402" si="96">G400*(1+$G$2)</f>
        <v>16.788111999999998</v>
      </c>
      <c r="I400" s="189">
        <f t="shared" ref="I400:I402" si="97">TRUNC(H400*F400,2)</f>
        <v>906.55</v>
      </c>
      <c r="J400" s="192">
        <f t="shared" ref="J400:J402" si="98">I400/$H$420</f>
        <v>1.2740696946662427E-4</v>
      </c>
    </row>
    <row r="401" spans="1:13" customFormat="1" ht="26.1" customHeight="1">
      <c r="A401" s="237" t="s">
        <v>22503</v>
      </c>
      <c r="B401" s="378">
        <v>95626</v>
      </c>
      <c r="C401" s="237" t="s">
        <v>66</v>
      </c>
      <c r="D401" s="237" t="s">
        <v>12705</v>
      </c>
      <c r="E401" s="184" t="s">
        <v>68</v>
      </c>
      <c r="F401" s="183">
        <v>39</v>
      </c>
      <c r="G401" s="189">
        <f>VLOOKUP(B401,'Orçamento Analítico'!$B$6:$I$2743,7,FALSE)</f>
        <v>16.329999999999998</v>
      </c>
      <c r="H401" s="189">
        <f t="shared" si="96"/>
        <v>20.098963999999995</v>
      </c>
      <c r="I401" s="189">
        <f t="shared" si="97"/>
        <v>783.85</v>
      </c>
      <c r="J401" s="192">
        <f t="shared" si="98"/>
        <v>1.1016265293300251E-4</v>
      </c>
    </row>
    <row r="402" spans="1:13" customFormat="1" ht="39" customHeight="1">
      <c r="A402" s="237" t="s">
        <v>22504</v>
      </c>
      <c r="B402" s="378">
        <v>102215</v>
      </c>
      <c r="C402" s="237" t="s">
        <v>66</v>
      </c>
      <c r="D402" s="237" t="s">
        <v>12758</v>
      </c>
      <c r="E402" s="184" t="s">
        <v>68</v>
      </c>
      <c r="F402" s="183">
        <v>3.8</v>
      </c>
      <c r="G402" s="189">
        <f>VLOOKUP(B402,'Orçamento Analítico'!$B$6:$I$2743,7,FALSE)</f>
        <v>18.23</v>
      </c>
      <c r="H402" s="189">
        <f t="shared" si="96"/>
        <v>22.437483999999998</v>
      </c>
      <c r="I402" s="189">
        <f t="shared" si="97"/>
        <v>85.26</v>
      </c>
      <c r="J402" s="192">
        <f t="shared" si="98"/>
        <v>1.1982481072995846E-5</v>
      </c>
    </row>
    <row r="403" spans="1:13" customFormat="1" ht="24" customHeight="1">
      <c r="A403" s="236" t="s">
        <v>22505</v>
      </c>
      <c r="B403" s="236" t="s">
        <v>22356</v>
      </c>
      <c r="C403" s="236"/>
      <c r="D403" s="236" t="s">
        <v>22383</v>
      </c>
      <c r="E403" s="190"/>
      <c r="F403" s="181">
        <v>1</v>
      </c>
      <c r="G403" s="181" t="s">
        <v>58</v>
      </c>
      <c r="H403" s="188"/>
      <c r="I403" s="188">
        <f>SUM(I404:I408)</f>
        <v>2875.73</v>
      </c>
      <c r="J403" s="191">
        <f>I403/$H$420</f>
        <v>4.041564660573111E-4</v>
      </c>
    </row>
    <row r="404" spans="1:13" customFormat="1" ht="51.95" customHeight="1">
      <c r="A404" s="237" t="s">
        <v>22506</v>
      </c>
      <c r="B404" s="378">
        <v>86932</v>
      </c>
      <c r="C404" s="237" t="s">
        <v>66</v>
      </c>
      <c r="D404" s="237" t="s">
        <v>12045</v>
      </c>
      <c r="E404" s="184" t="s">
        <v>63</v>
      </c>
      <c r="F404" s="183">
        <v>1</v>
      </c>
      <c r="G404" s="189">
        <f>VLOOKUP(B404,'Orçamento Analítico'!$B$6:$I$2743,7,FALSE)</f>
        <v>514.23</v>
      </c>
      <c r="H404" s="189">
        <f t="shared" ref="H404:H408" si="99">G404*(1+$G$2)</f>
        <v>632.91428399999995</v>
      </c>
      <c r="I404" s="189">
        <f t="shared" ref="I404:I408" si="100">TRUNC(H404*F404,2)</f>
        <v>632.91</v>
      </c>
      <c r="J404" s="192">
        <f t="shared" ref="J404:J408" si="101">I404/$H$420</f>
        <v>8.8949473327583865E-5</v>
      </c>
    </row>
    <row r="405" spans="1:13" customFormat="1" ht="39" customHeight="1">
      <c r="A405" s="237" t="s">
        <v>22507</v>
      </c>
      <c r="B405" s="378">
        <v>86903</v>
      </c>
      <c r="C405" s="237" t="s">
        <v>66</v>
      </c>
      <c r="D405" s="237" t="s">
        <v>12044</v>
      </c>
      <c r="E405" s="184" t="s">
        <v>63</v>
      </c>
      <c r="F405" s="183">
        <v>1</v>
      </c>
      <c r="G405" s="189">
        <f>VLOOKUP(B405,'Orçamento Analítico'!$B$6:$I$2743,7,FALSE)</f>
        <v>358.59</v>
      </c>
      <c r="H405" s="189">
        <f t="shared" si="99"/>
        <v>441.35257199999995</v>
      </c>
      <c r="I405" s="189">
        <f t="shared" si="100"/>
        <v>441.35</v>
      </c>
      <c r="J405" s="192">
        <f t="shared" si="101"/>
        <v>6.202753954453105E-5</v>
      </c>
    </row>
    <row r="406" spans="1:13" customFormat="1" ht="26.1" customHeight="1">
      <c r="A406" s="237" t="s">
        <v>22508</v>
      </c>
      <c r="B406" s="378">
        <v>190068</v>
      </c>
      <c r="C406" s="237" t="s">
        <v>22372</v>
      </c>
      <c r="D406" s="237" t="s">
        <v>22384</v>
      </c>
      <c r="E406" s="184" t="s">
        <v>63</v>
      </c>
      <c r="F406" s="183">
        <v>1</v>
      </c>
      <c r="G406" s="189">
        <f>VLOOKUP(B406,'Orçamento Analítico'!$B$6:$I$2743,7,FALSE)</f>
        <v>851.92999999999984</v>
      </c>
      <c r="H406" s="189">
        <f t="shared" si="99"/>
        <v>1048.5554439999996</v>
      </c>
      <c r="I406" s="189">
        <f t="shared" si="100"/>
        <v>1048.55</v>
      </c>
      <c r="J406" s="192">
        <f t="shared" si="101"/>
        <v>1.47363717207246E-4</v>
      </c>
    </row>
    <row r="407" spans="1:13" customFormat="1" ht="26.1" customHeight="1">
      <c r="A407" s="237" t="s">
        <v>22509</v>
      </c>
      <c r="B407" s="378">
        <v>95546</v>
      </c>
      <c r="C407" s="237" t="s">
        <v>66</v>
      </c>
      <c r="D407" s="237" t="s">
        <v>537</v>
      </c>
      <c r="E407" s="184" t="s">
        <v>63</v>
      </c>
      <c r="F407" s="183">
        <v>1</v>
      </c>
      <c r="G407" s="189">
        <f>VLOOKUP(B407,'Orçamento Analítico'!$B$6:$I$2743,7,FALSE)</f>
        <v>237.54</v>
      </c>
      <c r="H407" s="189">
        <f t="shared" si="99"/>
        <v>292.36423199999996</v>
      </c>
      <c r="I407" s="189">
        <f t="shared" si="100"/>
        <v>292.36</v>
      </c>
      <c r="J407" s="192">
        <f t="shared" si="101"/>
        <v>4.1088413869353343E-5</v>
      </c>
    </row>
    <row r="408" spans="1:13" customFormat="1" ht="24" customHeight="1">
      <c r="A408" s="237" t="s">
        <v>22510</v>
      </c>
      <c r="B408" s="378">
        <v>190464</v>
      </c>
      <c r="C408" s="237" t="s">
        <v>22372</v>
      </c>
      <c r="D408" s="237" t="s">
        <v>22385</v>
      </c>
      <c r="E408" s="184" t="s">
        <v>68</v>
      </c>
      <c r="F408" s="183">
        <v>0.7</v>
      </c>
      <c r="G408" s="189">
        <f>VLOOKUP(B408,'Orçamento Analítico'!$B$6:$I$2743,7,FALSE)</f>
        <v>534.57000000000005</v>
      </c>
      <c r="H408" s="189">
        <f t="shared" si="99"/>
        <v>657.948756</v>
      </c>
      <c r="I408" s="189">
        <f t="shared" si="100"/>
        <v>460.56</v>
      </c>
      <c r="J408" s="192">
        <f t="shared" si="101"/>
        <v>6.472732210859684E-5</v>
      </c>
    </row>
    <row r="409" spans="1:13" customFormat="1" ht="24" customHeight="1">
      <c r="A409" s="236" t="s">
        <v>22511</v>
      </c>
      <c r="B409" s="236" t="s">
        <v>22356</v>
      </c>
      <c r="C409" s="236"/>
      <c r="D409" s="236" t="s">
        <v>22386</v>
      </c>
      <c r="E409" s="190"/>
      <c r="F409" s="181">
        <v>1</v>
      </c>
      <c r="G409" s="181" t="s">
        <v>58</v>
      </c>
      <c r="H409" s="188"/>
      <c r="I409" s="188">
        <f>SUM(I410:I413)</f>
        <v>535.01</v>
      </c>
      <c r="J409" s="191">
        <f>I409/$H$420</f>
        <v>7.5190560624718595E-5</v>
      </c>
    </row>
    <row r="410" spans="1:13" customFormat="1" ht="39" customHeight="1">
      <c r="A410" s="237" t="s">
        <v>22512</v>
      </c>
      <c r="B410" s="378">
        <v>99810</v>
      </c>
      <c r="C410" s="237" t="s">
        <v>66</v>
      </c>
      <c r="D410" s="237" t="s">
        <v>11721</v>
      </c>
      <c r="E410" s="184" t="s">
        <v>68</v>
      </c>
      <c r="F410" s="183">
        <v>22.8</v>
      </c>
      <c r="G410" s="189">
        <f>VLOOKUP(B410,'Orçamento Analítico'!$B$6:$I$2743,7,FALSE)</f>
        <v>6.0299999999999994</v>
      </c>
      <c r="H410" s="189">
        <f t="shared" ref="H410:H413" si="102">G410*(1+$G$2)</f>
        <v>7.4217239999999984</v>
      </c>
      <c r="I410" s="189">
        <f t="shared" ref="I410:I413" si="103">TRUNC(H410*F410,2)</f>
        <v>169.21</v>
      </c>
      <c r="J410" s="192">
        <f>I410/$H$420</f>
        <v>2.3780854121060607E-5</v>
      </c>
    </row>
    <row r="411" spans="1:13" customFormat="1" ht="26.1" customHeight="1">
      <c r="A411" s="237" t="s">
        <v>22513</v>
      </c>
      <c r="B411" s="378">
        <v>99820</v>
      </c>
      <c r="C411" s="237" t="s">
        <v>66</v>
      </c>
      <c r="D411" s="237" t="s">
        <v>11717</v>
      </c>
      <c r="E411" s="184" t="s">
        <v>68</v>
      </c>
      <c r="F411" s="183">
        <v>10.8</v>
      </c>
      <c r="G411" s="189">
        <f>VLOOKUP(B411,'Orçamento Analítico'!$B$6:$I$2743,7,FALSE)</f>
        <v>2.4300000000000002</v>
      </c>
      <c r="H411" s="189">
        <f t="shared" si="102"/>
        <v>2.9908440000000001</v>
      </c>
      <c r="I411" s="189">
        <f t="shared" si="103"/>
        <v>32.299999999999997</v>
      </c>
      <c r="J411" s="192">
        <f>I411/$H$420</f>
        <v>4.5394574086062138E-6</v>
      </c>
    </row>
    <row r="412" spans="1:13" customFormat="1" ht="24" customHeight="1">
      <c r="A412" s="237" t="s">
        <v>22514</v>
      </c>
      <c r="B412" s="378">
        <v>24804</v>
      </c>
      <c r="C412" s="237" t="s">
        <v>22372</v>
      </c>
      <c r="D412" s="237" t="s">
        <v>22387</v>
      </c>
      <c r="E412" s="184" t="s">
        <v>202</v>
      </c>
      <c r="F412" s="183">
        <v>7.8</v>
      </c>
      <c r="G412" s="189">
        <f>VLOOKUP(B412,'Orçamento Analítico'!$B$6:$I$2743,7,FALSE)</f>
        <v>22.06</v>
      </c>
      <c r="H412" s="189">
        <f t="shared" si="102"/>
        <v>27.151447999999995</v>
      </c>
      <c r="I412" s="189">
        <f t="shared" si="103"/>
        <v>211.78</v>
      </c>
      <c r="J412" s="192">
        <f t="shared" ref="J412:J413" si="104">I412/$H$420</f>
        <v>2.976366222893573E-5</v>
      </c>
    </row>
    <row r="413" spans="1:13" customFormat="1" ht="24" customHeight="1">
      <c r="A413" s="237" t="s">
        <v>22515</v>
      </c>
      <c r="B413" s="378">
        <v>210100</v>
      </c>
      <c r="C413" s="237" t="s">
        <v>22372</v>
      </c>
      <c r="D413" s="237" t="s">
        <v>22388</v>
      </c>
      <c r="E413" s="184" t="s">
        <v>63</v>
      </c>
      <c r="F413" s="183">
        <v>5</v>
      </c>
      <c r="G413" s="189">
        <f>VLOOKUP(B413,'Orçamento Analítico'!$B$6:$I$2743,7,FALSE)</f>
        <v>19.78</v>
      </c>
      <c r="H413" s="189">
        <f t="shared" si="102"/>
        <v>24.345223999999998</v>
      </c>
      <c r="I413" s="189">
        <f t="shared" si="103"/>
        <v>121.72</v>
      </c>
      <c r="J413" s="192">
        <f t="shared" si="104"/>
        <v>1.7106586866116049E-5</v>
      </c>
    </row>
    <row r="414" spans="1:13" ht="24" customHeight="1">
      <c r="A414" s="193">
        <v>17</v>
      </c>
      <c r="B414" s="193" t="s">
        <v>58</v>
      </c>
      <c r="C414" s="193"/>
      <c r="D414" s="193" t="s">
        <v>44</v>
      </c>
      <c r="E414" s="190"/>
      <c r="F414" s="181">
        <v>1</v>
      </c>
      <c r="G414" s="181"/>
      <c r="H414" s="188"/>
      <c r="I414" s="188">
        <f>SUM(I415)</f>
        <v>3367.46</v>
      </c>
      <c r="J414" s="191">
        <f>I414/$H$420</f>
        <v>4.7326443483545149E-4</v>
      </c>
      <c r="L414" s="383"/>
      <c r="M414" s="383"/>
    </row>
    <row r="415" spans="1:13" ht="24" customHeight="1">
      <c r="A415" s="237" t="s">
        <v>874</v>
      </c>
      <c r="B415" s="237" t="s">
        <v>873</v>
      </c>
      <c r="C415" s="237" t="s">
        <v>61</v>
      </c>
      <c r="D415" s="237" t="s">
        <v>44</v>
      </c>
      <c r="E415" s="184" t="s">
        <v>63</v>
      </c>
      <c r="F415" s="183">
        <v>1</v>
      </c>
      <c r="G415" s="189">
        <f>VLOOKUP(B415,'Orçamento Analítico'!$B$6:$I$2743,7,FALSE)</f>
        <v>2736</v>
      </c>
      <c r="H415" s="189">
        <f t="shared" ref="H415" si="105">G415*(1+$G$2)</f>
        <v>3367.4687999999996</v>
      </c>
      <c r="I415" s="189">
        <f t="shared" ref="I415" si="106">TRUNC(H415*F415,2)</f>
        <v>3367.46</v>
      </c>
      <c r="J415" s="192">
        <f>I415/$H$420</f>
        <v>4.7326443483545149E-4</v>
      </c>
      <c r="L415" s="383"/>
      <c r="M415" s="383"/>
    </row>
    <row r="416" spans="1:13" ht="24" customHeight="1">
      <c r="A416" s="193">
        <v>18</v>
      </c>
      <c r="B416" s="193" t="s">
        <v>58</v>
      </c>
      <c r="C416" s="193"/>
      <c r="D416" s="193" t="s">
        <v>46</v>
      </c>
      <c r="E416" s="190"/>
      <c r="F416" s="181">
        <v>1</v>
      </c>
      <c r="G416" s="181"/>
      <c r="H416" s="188"/>
      <c r="I416" s="188">
        <f>SUM(I417)</f>
        <v>495811.49</v>
      </c>
      <c r="J416" s="191">
        <f>I416/$H$420</f>
        <v>6.9681583329801428E-2</v>
      </c>
      <c r="L416" s="383"/>
      <c r="M416" s="383"/>
    </row>
    <row r="417" spans="1:13" ht="24" customHeight="1">
      <c r="A417" s="237" t="s">
        <v>22519</v>
      </c>
      <c r="B417" s="237" t="s">
        <v>875</v>
      </c>
      <c r="C417" s="237" t="s">
        <v>61</v>
      </c>
      <c r="D417" s="237" t="s">
        <v>876</v>
      </c>
      <c r="E417" s="184" t="s">
        <v>63</v>
      </c>
      <c r="F417" s="183">
        <v>1</v>
      </c>
      <c r="G417" s="189">
        <f>VLOOKUP(B417,'Orçamento Analítico'!$B$6:$I$2743,7,FALSE)</f>
        <v>402836.76999999996</v>
      </c>
      <c r="H417" s="189">
        <f t="shared" ref="H417" si="107">G417*(1+$G$2)</f>
        <v>495811.4965159999</v>
      </c>
      <c r="I417" s="189">
        <f t="shared" ref="I417" si="108">TRUNC(H417*F417,2)</f>
        <v>495811.49</v>
      </c>
      <c r="J417" s="192">
        <f>I417/$H$420</f>
        <v>6.9681583329801428E-2</v>
      </c>
      <c r="L417" s="397"/>
      <c r="M417" s="383"/>
    </row>
    <row r="418" spans="1:13">
      <c r="A418" s="104"/>
      <c r="B418" s="104"/>
      <c r="C418" s="104"/>
      <c r="D418" s="104"/>
      <c r="E418" s="104"/>
      <c r="F418" s="104"/>
      <c r="G418" s="104"/>
      <c r="H418" s="104"/>
      <c r="I418" s="104"/>
      <c r="J418" s="104"/>
    </row>
    <row r="419" spans="1:13">
      <c r="A419" s="442"/>
      <c r="B419" s="442"/>
      <c r="C419" s="442"/>
      <c r="D419" s="107"/>
      <c r="E419" s="106"/>
      <c r="F419" s="443"/>
      <c r="G419" s="442"/>
      <c r="H419" s="444"/>
      <c r="I419" s="442"/>
      <c r="J419" s="442"/>
    </row>
    <row r="420" spans="1:13">
      <c r="A420" s="442"/>
      <c r="B420" s="442"/>
      <c r="C420" s="442"/>
      <c r="D420" s="107"/>
      <c r="E420" s="106"/>
      <c r="F420" s="443" t="s">
        <v>49</v>
      </c>
      <c r="G420" s="442"/>
      <c r="H420" s="444">
        <f>I5+I9+I11+I16+I35+I54+I62+I68+I71+I76+I83+I189+I237+I250+I272+I289+I295+I414+I416</f>
        <v>7115387.830000001</v>
      </c>
      <c r="I420" s="442"/>
      <c r="J420" s="442"/>
    </row>
    <row r="421" spans="1:13">
      <c r="A421" s="442"/>
      <c r="B421" s="442"/>
      <c r="C421" s="442"/>
      <c r="D421" s="107"/>
      <c r="E421" s="106"/>
    </row>
    <row r="422" spans="1:13" ht="60" customHeight="1">
      <c r="A422" s="108"/>
      <c r="B422" s="108"/>
      <c r="C422" s="108"/>
      <c r="D422" s="108"/>
      <c r="E422" s="108"/>
      <c r="F422" s="108"/>
      <c r="G422" s="108"/>
      <c r="H422" s="108"/>
      <c r="I422" s="439"/>
      <c r="J422" s="108"/>
    </row>
    <row r="423" spans="1:13" ht="69.95" customHeight="1">
      <c r="A423" s="441"/>
      <c r="B423" s="441"/>
      <c r="C423" s="441"/>
      <c r="D423" s="441"/>
      <c r="E423" s="441"/>
      <c r="F423" s="441"/>
      <c r="G423" s="441"/>
      <c r="H423" s="441"/>
      <c r="I423" s="441"/>
      <c r="J423" s="441"/>
    </row>
  </sheetData>
  <autoFilter ref="A4:J417" xr:uid="{00000000-0001-0000-0100-000000000000}"/>
  <mergeCells count="15">
    <mergeCell ref="E1:F1"/>
    <mergeCell ref="G1:H1"/>
    <mergeCell ref="I1:J1"/>
    <mergeCell ref="E2:F2"/>
    <mergeCell ref="G2:H2"/>
    <mergeCell ref="I2:J2"/>
    <mergeCell ref="A421:C421"/>
    <mergeCell ref="F420:G420"/>
    <mergeCell ref="H420:J420"/>
    <mergeCell ref="A423:J423"/>
    <mergeCell ref="A3:J3"/>
    <mergeCell ref="A419:C419"/>
    <mergeCell ref="F419:G419"/>
    <mergeCell ref="H419:J419"/>
    <mergeCell ref="A420:C420"/>
  </mergeCells>
  <phoneticPr fontId="25" type="noConversion"/>
  <pageMargins left="0.5" right="0.5" top="1" bottom="1" header="0.5" footer="0.5"/>
  <pageSetup paperSize="9" scale="74" fitToHeight="0" orientation="landscape" r:id="rId1"/>
  <headerFooter>
    <oddHeader>&amp;L &amp;CCODEVASF
CNPJ:</oddHeader>
    <oddFooter>&amp;L &amp;C  -  -  / DF
 /</oddFooter>
  </headerFooter>
  <rowBreaks count="1" manualBreakCount="1">
    <brk id="397"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2768"/>
  <sheetViews>
    <sheetView showOutlineSymbols="0" showWhiteSpace="0" view="pageBreakPreview" zoomScale="70" zoomScaleNormal="100" zoomScaleSheetLayoutView="70" workbookViewId="0">
      <selection activeCell="E2" sqref="E2"/>
    </sheetView>
  </sheetViews>
  <sheetFormatPr defaultColWidth="9" defaultRowHeight="14.25"/>
  <cols>
    <col min="1" max="1" width="10" style="238" customWidth="1"/>
    <col min="2" max="2" width="12" style="238" customWidth="1"/>
    <col min="3" max="3" width="10" style="238" customWidth="1"/>
    <col min="4" max="4" width="60" style="238" customWidth="1"/>
    <col min="5" max="5" width="15" style="238" customWidth="1"/>
    <col min="6" max="7" width="12" style="238" customWidth="1"/>
    <col min="8" max="8" width="13" style="238" customWidth="1"/>
    <col min="9" max="9" width="14" style="238" customWidth="1"/>
    <col min="10" max="10" width="14.75" style="238" customWidth="1"/>
    <col min="11" max="12" width="9" style="238"/>
    <col min="13" max="14" width="13.125" style="238" bestFit="1" customWidth="1"/>
    <col min="15" max="16" width="9" style="238"/>
    <col min="17" max="17" width="13.125" style="238" customWidth="1"/>
    <col min="18" max="18" width="18.125" style="238" customWidth="1"/>
    <col min="19" max="16384" width="9" style="238"/>
  </cols>
  <sheetData>
    <row r="1" spans="1:9" ht="15" customHeight="1">
      <c r="A1" s="233"/>
      <c r="B1" s="233"/>
      <c r="C1" s="233"/>
      <c r="D1" s="233" t="s">
        <v>0</v>
      </c>
      <c r="E1" s="366" t="s">
        <v>1</v>
      </c>
      <c r="F1" s="366" t="s">
        <v>2</v>
      </c>
      <c r="G1" s="366"/>
      <c r="H1" s="366" t="s">
        <v>3</v>
      </c>
      <c r="I1" s="366"/>
    </row>
    <row r="2" spans="1:9" ht="80.099999999999994" customHeight="1">
      <c r="A2" s="231"/>
      <c r="B2" s="231"/>
      <c r="C2" s="231"/>
      <c r="D2" s="231" t="s">
        <v>4</v>
      </c>
      <c r="E2" s="380" t="s">
        <v>23127</v>
      </c>
      <c r="F2" s="367" t="s">
        <v>6</v>
      </c>
      <c r="G2" s="367"/>
      <c r="H2" s="367" t="s">
        <v>7</v>
      </c>
      <c r="I2" s="367"/>
    </row>
    <row r="3" spans="1:9" ht="15" customHeight="1">
      <c r="A3" s="368" t="s">
        <v>877</v>
      </c>
      <c r="B3" s="368"/>
      <c r="C3" s="368"/>
      <c r="D3" s="368"/>
      <c r="E3" s="368"/>
      <c r="F3" s="368"/>
      <c r="G3" s="368"/>
      <c r="H3" s="368"/>
      <c r="I3" s="368"/>
    </row>
    <row r="4" spans="1:9" customFormat="1" ht="24" customHeight="1">
      <c r="A4" s="409">
        <v>0</v>
      </c>
      <c r="B4" s="409"/>
      <c r="C4" s="409"/>
      <c r="D4" s="409" t="s">
        <v>22348</v>
      </c>
      <c r="E4" s="409"/>
      <c r="F4" s="432"/>
      <c r="G4" s="410"/>
      <c r="H4" s="409"/>
      <c r="I4" s="411"/>
    </row>
    <row r="5" spans="1:9" customFormat="1" ht="18" customHeight="1">
      <c r="A5" s="416" t="s">
        <v>22353</v>
      </c>
      <c r="B5" s="417" t="s">
        <v>52</v>
      </c>
      <c r="C5" s="416" t="s">
        <v>53</v>
      </c>
      <c r="D5" s="416" t="s">
        <v>10</v>
      </c>
      <c r="E5" s="433" t="s">
        <v>878</v>
      </c>
      <c r="F5" s="418" t="s">
        <v>54</v>
      </c>
      <c r="G5" s="417" t="s">
        <v>55</v>
      </c>
      <c r="H5" s="417" t="s">
        <v>56</v>
      </c>
      <c r="I5" s="417" t="s">
        <v>11</v>
      </c>
    </row>
    <row r="6" spans="1:9" customFormat="1" ht="26.1" customHeight="1">
      <c r="A6" s="412" t="s">
        <v>879</v>
      </c>
      <c r="B6" s="414">
        <v>90778</v>
      </c>
      <c r="C6" s="412" t="s">
        <v>66</v>
      </c>
      <c r="D6" s="412" t="s">
        <v>11958</v>
      </c>
      <c r="E6" s="430" t="s">
        <v>22333</v>
      </c>
      <c r="F6" s="413" t="s">
        <v>884</v>
      </c>
      <c r="G6" s="419">
        <v>1</v>
      </c>
      <c r="H6" s="415">
        <f>I6</f>
        <v>146.61000000000001</v>
      </c>
      <c r="I6" s="415">
        <f>SUM(I7:I13)</f>
        <v>146.61000000000001</v>
      </c>
    </row>
    <row r="7" spans="1:9" customFormat="1" ht="26.1" customHeight="1">
      <c r="A7" s="420" t="s">
        <v>881</v>
      </c>
      <c r="B7" s="781">
        <v>95403</v>
      </c>
      <c r="C7" s="420" t="s">
        <v>66</v>
      </c>
      <c r="D7" s="420" t="s">
        <v>11839</v>
      </c>
      <c r="E7" s="431" t="s">
        <v>22333</v>
      </c>
      <c r="F7" s="421" t="s">
        <v>884</v>
      </c>
      <c r="G7" s="422">
        <v>1</v>
      </c>
      <c r="H7" s="423">
        <f>IF(A7="Composição Auxiliar",VLOOKUP(B7,'SINAPI COMPOSIÇÃO'!$A$2:$E$10256,4,FALSE),IF(A7="Insumo",IF(VLOOKUP(B7,'SINAPI INSUMOS'!$A$2:$F$4852,5,FALSE)=OR("",0),VLOOKUP(B7,'SINAPI INSUMOS'!$A$2:$F$4852,6,FALSE),VLOOKUP(B7,'SINAPI INSUMOS'!$A$2:$F$4852,5,FALSE)),"VERIFICAR"))</f>
        <v>2.08</v>
      </c>
      <c r="I7" s="423">
        <f t="shared" ref="I7:I13" si="0">TRUNC(G7*H7,2)</f>
        <v>2.08</v>
      </c>
    </row>
    <row r="8" spans="1:9" customFormat="1" ht="24" customHeight="1">
      <c r="A8" s="424" t="s">
        <v>886</v>
      </c>
      <c r="B8" s="780">
        <v>2707</v>
      </c>
      <c r="C8" s="424" t="s">
        <v>66</v>
      </c>
      <c r="D8" s="424" t="s">
        <v>16267</v>
      </c>
      <c r="E8" s="429" t="s">
        <v>2973</v>
      </c>
      <c r="F8" s="426" t="s">
        <v>884</v>
      </c>
      <c r="G8" s="427">
        <v>1</v>
      </c>
      <c r="H8" s="428">
        <f>IF(A8="Composição Auxiliar",VLOOKUP(B8,'SINAPI COMPOSIÇÃO'!$A$2:$E$10256,4,FALSE),IF(A8="Insumo",IF(VLOOKUP(B8,'SINAPI INSUMOS'!$A$2:$F$4852,5,FALSE)=OR("",0),VLOOKUP(B8,'SINAPI INSUMOS'!$A$2:$F$4852,6,FALSE),VLOOKUP(B8,'SINAPI INSUMOS'!$A$2:$F$4852,5,FALSE)),"VERIFICAR"))</f>
        <v>141.44999999999999</v>
      </c>
      <c r="I8" s="428">
        <f t="shared" si="0"/>
        <v>141.44999999999999</v>
      </c>
    </row>
    <row r="9" spans="1:9" customFormat="1" ht="26.1" customHeight="1">
      <c r="A9" s="424" t="s">
        <v>886</v>
      </c>
      <c r="B9" s="780">
        <v>43486</v>
      </c>
      <c r="C9" s="424" t="s">
        <v>66</v>
      </c>
      <c r="D9" s="424" t="s">
        <v>16277</v>
      </c>
      <c r="E9" s="429" t="s">
        <v>22520</v>
      </c>
      <c r="F9" s="426" t="s">
        <v>884</v>
      </c>
      <c r="G9" s="427">
        <v>1</v>
      </c>
      <c r="H9" s="428">
        <f>IF(A9="Composição Auxiliar",VLOOKUP(B9,'SINAPI COMPOSIÇÃO'!$A$2:$E$10256,4,FALSE),IF(A9="Insumo",IF(VLOOKUP(B9,'SINAPI INSUMOS'!$A$2:$F$4852,5,FALSE)=OR("",0),VLOOKUP(B9,'SINAPI INSUMOS'!$A$2:$F$4852,6,FALSE),VLOOKUP(B9,'SINAPI INSUMOS'!$A$2:$F$4852,5,FALSE)),"VERIFICAR"))</f>
        <v>1.0900000000000001</v>
      </c>
      <c r="I9" s="428">
        <f t="shared" si="0"/>
        <v>1.0900000000000001</v>
      </c>
    </row>
    <row r="10" spans="1:9" customFormat="1" ht="26.1" customHeight="1">
      <c r="A10" s="424" t="s">
        <v>886</v>
      </c>
      <c r="B10" s="780">
        <v>43462</v>
      </c>
      <c r="C10" s="424" t="s">
        <v>66</v>
      </c>
      <c r="D10" s="424" t="s">
        <v>16376</v>
      </c>
      <c r="E10" s="429" t="s">
        <v>22520</v>
      </c>
      <c r="F10" s="426" t="s">
        <v>884</v>
      </c>
      <c r="G10" s="427">
        <v>1</v>
      </c>
      <c r="H10" s="428">
        <f>IF(A10="Composição Auxiliar",VLOOKUP(B10,'SINAPI COMPOSIÇÃO'!$A$2:$E$10256,4,FALSE),IF(A10="Insumo",IF(VLOOKUP(B10,'SINAPI INSUMOS'!$A$2:$F$4852,5,FALSE)=OR("",0),VLOOKUP(B10,'SINAPI INSUMOS'!$A$2:$F$4852,6,FALSE),VLOOKUP(B10,'SINAPI INSUMOS'!$A$2:$F$4852,5,FALSE)),"VERIFICAR"))</f>
        <v>0.02</v>
      </c>
      <c r="I10" s="428">
        <f t="shared" si="0"/>
        <v>0.02</v>
      </c>
    </row>
    <row r="11" spans="1:9" customFormat="1" ht="26.1" customHeight="1">
      <c r="A11" s="424" t="s">
        <v>886</v>
      </c>
      <c r="B11" s="780">
        <v>37370</v>
      </c>
      <c r="C11" s="424" t="s">
        <v>66</v>
      </c>
      <c r="D11" s="424" t="s">
        <v>3268</v>
      </c>
      <c r="E11" s="429" t="s">
        <v>22520</v>
      </c>
      <c r="F11" s="426" t="s">
        <v>884</v>
      </c>
      <c r="G11" s="427">
        <v>1</v>
      </c>
      <c r="H11" s="428">
        <f>IF(A11="Composição Auxiliar",VLOOKUP(B11,'SINAPI COMPOSIÇÃO'!$A$2:$E$10256,4,FALSE),IF(A11="Insumo",IF(VLOOKUP(B11,'SINAPI INSUMOS'!$A$2:$F$4852,5,FALSE)=OR("",0),VLOOKUP(B11,'SINAPI INSUMOS'!$A$2:$F$4852,6,FALSE),VLOOKUP(B11,'SINAPI INSUMOS'!$A$2:$F$4852,5,FALSE)),"VERIFICAR"))</f>
        <v>0.66</v>
      </c>
      <c r="I11" s="428">
        <f t="shared" si="0"/>
        <v>0.66</v>
      </c>
    </row>
    <row r="12" spans="1:9" customFormat="1" ht="26.1" customHeight="1">
      <c r="A12" s="424" t="s">
        <v>886</v>
      </c>
      <c r="B12" s="780">
        <v>37372</v>
      </c>
      <c r="C12" s="424" t="s">
        <v>66</v>
      </c>
      <c r="D12" s="424" t="s">
        <v>3114</v>
      </c>
      <c r="E12" s="429" t="s">
        <v>22520</v>
      </c>
      <c r="F12" s="426" t="s">
        <v>884</v>
      </c>
      <c r="G12" s="427">
        <v>1</v>
      </c>
      <c r="H12" s="428">
        <f>IF(A12="Composição Auxiliar",VLOOKUP(B12,'SINAPI COMPOSIÇÃO'!$A$2:$E$10256,4,FALSE),IF(A12="Insumo",IF(VLOOKUP(B12,'SINAPI INSUMOS'!$A$2:$F$4852,5,FALSE)=OR("",0),VLOOKUP(B12,'SINAPI INSUMOS'!$A$2:$F$4852,6,FALSE),VLOOKUP(B12,'SINAPI INSUMOS'!$A$2:$F$4852,5,FALSE)),"VERIFICAR"))</f>
        <v>1.3</v>
      </c>
      <c r="I12" s="428">
        <f t="shared" si="0"/>
        <v>1.3</v>
      </c>
    </row>
    <row r="13" spans="1:9" customFormat="1" ht="26.1" customHeight="1">
      <c r="A13" s="424" t="s">
        <v>886</v>
      </c>
      <c r="B13" s="780">
        <v>37373</v>
      </c>
      <c r="C13" s="424" t="s">
        <v>66</v>
      </c>
      <c r="D13" s="424" t="s">
        <v>4388</v>
      </c>
      <c r="E13" s="429" t="s">
        <v>22520</v>
      </c>
      <c r="F13" s="426" t="s">
        <v>884</v>
      </c>
      <c r="G13" s="427">
        <v>1</v>
      </c>
      <c r="H13" s="428">
        <f>IF(A13="Composição Auxiliar",VLOOKUP(B13,'SINAPI COMPOSIÇÃO'!$A$2:$E$10256,4,FALSE),IF(A13="Insumo",IF(VLOOKUP(B13,'SINAPI INSUMOS'!$A$2:$F$4852,5,FALSE)=OR("",0),VLOOKUP(B13,'SINAPI INSUMOS'!$A$2:$F$4852,6,FALSE),VLOOKUP(B13,'SINAPI INSUMOS'!$A$2:$F$4852,5,FALSE)),"VERIFICAR"))</f>
        <v>0.01</v>
      </c>
      <c r="I13" s="428">
        <f t="shared" si="0"/>
        <v>0.01</v>
      </c>
    </row>
    <row r="14" spans="1:9" customFormat="1" ht="18" customHeight="1">
      <c r="A14" s="416" t="s">
        <v>22354</v>
      </c>
      <c r="B14" s="417" t="s">
        <v>52</v>
      </c>
      <c r="C14" s="416" t="s">
        <v>53</v>
      </c>
      <c r="D14" s="416" t="s">
        <v>10</v>
      </c>
      <c r="E14" s="416" t="s">
        <v>878</v>
      </c>
      <c r="F14" s="418" t="s">
        <v>54</v>
      </c>
      <c r="G14" s="417" t="s">
        <v>55</v>
      </c>
      <c r="H14" s="417" t="s">
        <v>56</v>
      </c>
      <c r="I14" s="417" t="s">
        <v>11</v>
      </c>
    </row>
    <row r="15" spans="1:9" customFormat="1" ht="26.1" customHeight="1">
      <c r="A15" s="412" t="s">
        <v>879</v>
      </c>
      <c r="B15" s="779">
        <v>90769</v>
      </c>
      <c r="C15" s="412" t="s">
        <v>66</v>
      </c>
      <c r="D15" s="412" t="s">
        <v>11746</v>
      </c>
      <c r="E15" s="412" t="s">
        <v>22333</v>
      </c>
      <c r="F15" s="413" t="s">
        <v>884</v>
      </c>
      <c r="G15" s="419">
        <v>1</v>
      </c>
      <c r="H15" s="415">
        <f>I15</f>
        <v>144.36000000000001</v>
      </c>
      <c r="I15" s="415">
        <f>SUM(I16:I22)</f>
        <v>144.36000000000001</v>
      </c>
    </row>
    <row r="16" spans="1:9" customFormat="1" ht="26.1" customHeight="1">
      <c r="A16" s="420" t="s">
        <v>881</v>
      </c>
      <c r="B16" s="781">
        <v>95395</v>
      </c>
      <c r="C16" s="420" t="s">
        <v>66</v>
      </c>
      <c r="D16" s="420" t="s">
        <v>11788</v>
      </c>
      <c r="E16" s="420" t="s">
        <v>22333</v>
      </c>
      <c r="F16" s="421" t="s">
        <v>884</v>
      </c>
      <c r="G16" s="422">
        <v>1</v>
      </c>
      <c r="H16" s="423">
        <f>IF(A16="Composição Auxiliar",VLOOKUP(B16,'SINAPI COMPOSIÇÃO'!$A$2:$E$10256,4,FALSE),IF(A16="Insumo",IF(VLOOKUP(B16,'SINAPI INSUMOS'!$A$2:$F$4852,5,FALSE)=OR("",0),VLOOKUP(B16,'SINAPI INSUMOS'!$A$2:$F$4852,6,FALSE),VLOOKUP(B16,'SINAPI INSUMOS'!$A$2:$F$4852,5,FALSE)),"VERIFICAR"))</f>
        <v>1.1599999999999999</v>
      </c>
      <c r="I16" s="423">
        <f t="shared" ref="I16:I22" si="1">TRUNC(G16*H16,2)</f>
        <v>1.1599999999999999</v>
      </c>
    </row>
    <row r="17" spans="1:9" customFormat="1" ht="26.1" customHeight="1">
      <c r="A17" s="424" t="s">
        <v>886</v>
      </c>
      <c r="B17" s="780">
        <v>37372</v>
      </c>
      <c r="C17" s="424" t="s">
        <v>66</v>
      </c>
      <c r="D17" s="424" t="s">
        <v>3114</v>
      </c>
      <c r="E17" s="424" t="s">
        <v>22520</v>
      </c>
      <c r="F17" s="426" t="s">
        <v>884</v>
      </c>
      <c r="G17" s="427">
        <v>1</v>
      </c>
      <c r="H17" s="428">
        <f>IF(A17="Composição Auxiliar",VLOOKUP(B17,'SINAPI COMPOSIÇÃO'!$A$2:$E$10256,4,FALSE),IF(A17="Insumo",IF(VLOOKUP(B17,'SINAPI INSUMOS'!$A$2:$F$4852,5,FALSE)=OR("",0),VLOOKUP(B17,'SINAPI INSUMOS'!$A$2:$F$4852,6,FALSE),VLOOKUP(B17,'SINAPI INSUMOS'!$A$2:$F$4852,5,FALSE)),"VERIFICAR"))</f>
        <v>1.3</v>
      </c>
      <c r="I17" s="428">
        <f t="shared" si="1"/>
        <v>1.3</v>
      </c>
    </row>
    <row r="18" spans="1:9" customFormat="1" ht="26.1" customHeight="1">
      <c r="A18" s="424" t="s">
        <v>886</v>
      </c>
      <c r="B18" s="780">
        <v>37373</v>
      </c>
      <c r="C18" s="424" t="s">
        <v>66</v>
      </c>
      <c r="D18" s="424" t="s">
        <v>4388</v>
      </c>
      <c r="E18" s="424" t="s">
        <v>22520</v>
      </c>
      <c r="F18" s="426" t="s">
        <v>884</v>
      </c>
      <c r="G18" s="427">
        <v>1</v>
      </c>
      <c r="H18" s="428">
        <f>IF(A18="Composição Auxiliar",VLOOKUP(B18,'SINAPI COMPOSIÇÃO'!$A$2:$E$10256,4,FALSE),IF(A18="Insumo",IF(VLOOKUP(B18,'SINAPI INSUMOS'!$A$2:$F$4852,5,FALSE)=OR("",0),VLOOKUP(B18,'SINAPI INSUMOS'!$A$2:$F$4852,6,FALSE),VLOOKUP(B18,'SINAPI INSUMOS'!$A$2:$F$4852,5,FALSE)),"VERIFICAR"))</f>
        <v>0.01</v>
      </c>
      <c r="I18" s="428">
        <f t="shared" si="1"/>
        <v>0.01</v>
      </c>
    </row>
    <row r="19" spans="1:9" customFormat="1" ht="26.1" customHeight="1">
      <c r="A19" s="424" t="s">
        <v>886</v>
      </c>
      <c r="B19" s="780">
        <v>37370</v>
      </c>
      <c r="C19" s="424" t="s">
        <v>66</v>
      </c>
      <c r="D19" s="424" t="s">
        <v>3268</v>
      </c>
      <c r="E19" s="424" t="s">
        <v>22520</v>
      </c>
      <c r="F19" s="426" t="s">
        <v>884</v>
      </c>
      <c r="G19" s="427">
        <v>1</v>
      </c>
      <c r="H19" s="428">
        <f>IF(A19="Composição Auxiliar",VLOOKUP(B19,'SINAPI COMPOSIÇÃO'!$A$2:$E$10256,4,FALSE),IF(A19="Insumo",IF(VLOOKUP(B19,'SINAPI INSUMOS'!$A$2:$F$4852,5,FALSE)=OR("",0),VLOOKUP(B19,'SINAPI INSUMOS'!$A$2:$F$4852,6,FALSE),VLOOKUP(B19,'SINAPI INSUMOS'!$A$2:$F$4852,5,FALSE)),"VERIFICAR"))</f>
        <v>0.66</v>
      </c>
      <c r="I19" s="428">
        <f t="shared" si="1"/>
        <v>0.66</v>
      </c>
    </row>
    <row r="20" spans="1:9" customFormat="1" ht="26.1" customHeight="1">
      <c r="A20" s="424" t="s">
        <v>886</v>
      </c>
      <c r="B20" s="780">
        <v>43486</v>
      </c>
      <c r="C20" s="424" t="s">
        <v>66</v>
      </c>
      <c r="D20" s="424" t="s">
        <v>16277</v>
      </c>
      <c r="E20" s="424" t="s">
        <v>22520</v>
      </c>
      <c r="F20" s="426" t="s">
        <v>884</v>
      </c>
      <c r="G20" s="427">
        <v>1</v>
      </c>
      <c r="H20" s="428">
        <f>IF(A20="Composição Auxiliar",VLOOKUP(B20,'SINAPI COMPOSIÇÃO'!$A$2:$E$10256,4,FALSE),IF(A20="Insumo",IF(VLOOKUP(B20,'SINAPI INSUMOS'!$A$2:$F$4852,5,FALSE)=OR("",0),VLOOKUP(B20,'SINAPI INSUMOS'!$A$2:$F$4852,6,FALSE),VLOOKUP(B20,'SINAPI INSUMOS'!$A$2:$F$4852,5,FALSE)),"VERIFICAR"))</f>
        <v>1.0900000000000001</v>
      </c>
      <c r="I20" s="428">
        <f t="shared" si="1"/>
        <v>1.0900000000000001</v>
      </c>
    </row>
    <row r="21" spans="1:9" customFormat="1" ht="24" customHeight="1">
      <c r="A21" s="424" t="s">
        <v>886</v>
      </c>
      <c r="B21" s="780">
        <v>33952</v>
      </c>
      <c r="C21" s="424" t="s">
        <v>66</v>
      </c>
      <c r="D21" s="424" t="s">
        <v>14806</v>
      </c>
      <c r="E21" s="424" t="s">
        <v>2973</v>
      </c>
      <c r="F21" s="426" t="s">
        <v>884</v>
      </c>
      <c r="G21" s="427">
        <v>1</v>
      </c>
      <c r="H21" s="428">
        <f>IF(A21="Composição Auxiliar",VLOOKUP(B21,'SINAPI COMPOSIÇÃO'!$A$2:$E$10256,4,FALSE),IF(A21="Insumo",IF(VLOOKUP(B21,'SINAPI INSUMOS'!$A$2:$F$4852,5,FALSE)=OR("",0),VLOOKUP(B21,'SINAPI INSUMOS'!$A$2:$F$4852,6,FALSE),VLOOKUP(B21,'SINAPI INSUMOS'!$A$2:$F$4852,5,FALSE)),"VERIFICAR"))</f>
        <v>140.12</v>
      </c>
      <c r="I21" s="428">
        <f t="shared" si="1"/>
        <v>140.12</v>
      </c>
    </row>
    <row r="22" spans="1:9" customFormat="1" ht="26.1" customHeight="1">
      <c r="A22" s="424" t="s">
        <v>886</v>
      </c>
      <c r="B22" s="780">
        <v>43462</v>
      </c>
      <c r="C22" s="424" t="s">
        <v>66</v>
      </c>
      <c r="D22" s="424" t="s">
        <v>16376</v>
      </c>
      <c r="E22" s="424" t="s">
        <v>22520</v>
      </c>
      <c r="F22" s="426" t="s">
        <v>884</v>
      </c>
      <c r="G22" s="427">
        <v>1</v>
      </c>
      <c r="H22" s="428">
        <f>IF(A22="Composição Auxiliar",VLOOKUP(B22,'SINAPI COMPOSIÇÃO'!$A$2:$E$10256,4,FALSE),IF(A22="Insumo",IF(VLOOKUP(B22,'SINAPI INSUMOS'!$A$2:$F$4852,5,FALSE)=OR("",0),VLOOKUP(B22,'SINAPI INSUMOS'!$A$2:$F$4852,6,FALSE),VLOOKUP(B22,'SINAPI INSUMOS'!$A$2:$F$4852,5,FALSE)),"VERIFICAR"))</f>
        <v>0.02</v>
      </c>
      <c r="I22" s="428">
        <f t="shared" si="1"/>
        <v>0.02</v>
      </c>
    </row>
    <row r="23" spans="1:9" customFormat="1" ht="18" customHeight="1">
      <c r="A23" s="416" t="s">
        <v>22355</v>
      </c>
      <c r="B23" s="417" t="s">
        <v>52</v>
      </c>
      <c r="C23" s="416" t="s">
        <v>53</v>
      </c>
      <c r="D23" s="416" t="s">
        <v>10</v>
      </c>
      <c r="E23" s="416" t="s">
        <v>878</v>
      </c>
      <c r="F23" s="418" t="s">
        <v>54</v>
      </c>
      <c r="G23" s="417" t="s">
        <v>55</v>
      </c>
      <c r="H23" s="417" t="s">
        <v>56</v>
      </c>
      <c r="I23" s="417" t="s">
        <v>11</v>
      </c>
    </row>
    <row r="24" spans="1:9" customFormat="1" ht="24" customHeight="1">
      <c r="A24" s="412" t="s">
        <v>879</v>
      </c>
      <c r="B24" s="779">
        <v>90775</v>
      </c>
      <c r="C24" s="412" t="s">
        <v>66</v>
      </c>
      <c r="D24" s="412" t="s">
        <v>11955</v>
      </c>
      <c r="E24" s="412" t="s">
        <v>22333</v>
      </c>
      <c r="F24" s="413" t="s">
        <v>884</v>
      </c>
      <c r="G24" s="419">
        <v>1</v>
      </c>
      <c r="H24" s="415">
        <f>I24</f>
        <v>21.139999999999997</v>
      </c>
      <c r="I24" s="415">
        <f>SUM(I25:I32)</f>
        <v>21.139999999999997</v>
      </c>
    </row>
    <row r="25" spans="1:9" customFormat="1" ht="26.1" customHeight="1">
      <c r="A25" s="420" t="s">
        <v>881</v>
      </c>
      <c r="B25" s="781">
        <v>95400</v>
      </c>
      <c r="C25" s="420" t="s">
        <v>66</v>
      </c>
      <c r="D25" s="420" t="s">
        <v>11827</v>
      </c>
      <c r="E25" s="420" t="s">
        <v>22333</v>
      </c>
      <c r="F25" s="421" t="s">
        <v>884</v>
      </c>
      <c r="G25" s="422">
        <v>1</v>
      </c>
      <c r="H25" s="423">
        <f>IF(A25="Composição Auxiliar",VLOOKUP(B25,'SINAPI COMPOSIÇÃO'!$A$2:$E$10256,4,FALSE),IF(A25="Insumo",IF(VLOOKUP(B25,'SINAPI INSUMOS'!$A$2:$F$4852,5,FALSE)=OR("",0),VLOOKUP(B25,'SINAPI INSUMOS'!$A$2:$F$4852,6,FALSE),VLOOKUP(B25,'SINAPI INSUMOS'!$A$2:$F$4852,5,FALSE)),"VERIFICAR"))</f>
        <v>0.09</v>
      </c>
      <c r="I25" s="423">
        <f t="shared" ref="I25:I32" si="2">TRUNC(G25*H25,2)</f>
        <v>0.09</v>
      </c>
    </row>
    <row r="26" spans="1:9" customFormat="1" ht="26.1" customHeight="1">
      <c r="A26" s="424" t="s">
        <v>886</v>
      </c>
      <c r="B26" s="780">
        <v>43469</v>
      </c>
      <c r="C26" s="424" t="s">
        <v>66</v>
      </c>
      <c r="D26" s="424" t="s">
        <v>16381</v>
      </c>
      <c r="E26" s="424" t="s">
        <v>22520</v>
      </c>
      <c r="F26" s="426" t="s">
        <v>884</v>
      </c>
      <c r="G26" s="427">
        <v>1</v>
      </c>
      <c r="H26" s="428">
        <f>IF(A26="Composição Auxiliar",VLOOKUP(B26,'SINAPI COMPOSIÇÃO'!$A$2:$E$10256,4,FALSE),IF(A26="Insumo",IF(VLOOKUP(B26,'SINAPI INSUMOS'!$A$2:$F$4852,5,FALSE)=OR("",0),VLOOKUP(B26,'SINAPI INSUMOS'!$A$2:$F$4852,6,FALSE),VLOOKUP(B26,'SINAPI INSUMOS'!$A$2:$F$4852,5,FALSE)),"VERIFICAR"))</f>
        <v>7.0000000000000007E-2</v>
      </c>
      <c r="I26" s="428">
        <f t="shared" si="2"/>
        <v>7.0000000000000007E-2</v>
      </c>
    </row>
    <row r="27" spans="1:9" customFormat="1" ht="26.1" customHeight="1">
      <c r="A27" s="424" t="s">
        <v>886</v>
      </c>
      <c r="B27" s="780">
        <v>43493</v>
      </c>
      <c r="C27" s="424" t="s">
        <v>66</v>
      </c>
      <c r="D27" s="424" t="s">
        <v>16282</v>
      </c>
      <c r="E27" s="424" t="s">
        <v>22520</v>
      </c>
      <c r="F27" s="426" t="s">
        <v>884</v>
      </c>
      <c r="G27" s="427">
        <v>1</v>
      </c>
      <c r="H27" s="428">
        <f>IF(A27="Composição Auxiliar",VLOOKUP(B27,'SINAPI COMPOSIÇÃO'!$A$2:$E$10256,4,FALSE),IF(A27="Insumo",IF(VLOOKUP(B27,'SINAPI INSUMOS'!$A$2:$F$4852,5,FALSE)=OR("",0),VLOOKUP(B27,'SINAPI INSUMOS'!$A$2:$F$4852,6,FALSE),VLOOKUP(B27,'SINAPI INSUMOS'!$A$2:$F$4852,5,FALSE)),"VERIFICAR"))</f>
        <v>0.88</v>
      </c>
      <c r="I27" s="428">
        <f t="shared" si="2"/>
        <v>0.88</v>
      </c>
    </row>
    <row r="28" spans="1:9" customFormat="1" ht="26.1" customHeight="1">
      <c r="A28" s="424" t="s">
        <v>886</v>
      </c>
      <c r="B28" s="780">
        <v>37373</v>
      </c>
      <c r="C28" s="424" t="s">
        <v>66</v>
      </c>
      <c r="D28" s="424" t="s">
        <v>4388</v>
      </c>
      <c r="E28" s="424" t="s">
        <v>22520</v>
      </c>
      <c r="F28" s="426" t="s">
        <v>884</v>
      </c>
      <c r="G28" s="427">
        <v>1</v>
      </c>
      <c r="H28" s="428">
        <f>IF(A28="Composição Auxiliar",VLOOKUP(B28,'SINAPI COMPOSIÇÃO'!$A$2:$E$10256,4,FALSE),IF(A28="Insumo",IF(VLOOKUP(B28,'SINAPI INSUMOS'!$A$2:$F$4852,5,FALSE)=OR("",0),VLOOKUP(B28,'SINAPI INSUMOS'!$A$2:$F$4852,6,FALSE),VLOOKUP(B28,'SINAPI INSUMOS'!$A$2:$F$4852,5,FALSE)),"VERIFICAR"))</f>
        <v>0.01</v>
      </c>
      <c r="I28" s="428">
        <f t="shared" si="2"/>
        <v>0.01</v>
      </c>
    </row>
    <row r="29" spans="1:9" customFormat="1" ht="26.1" customHeight="1">
      <c r="A29" s="424" t="s">
        <v>886</v>
      </c>
      <c r="B29" s="780">
        <v>37370</v>
      </c>
      <c r="C29" s="424" t="s">
        <v>66</v>
      </c>
      <c r="D29" s="424" t="s">
        <v>3268</v>
      </c>
      <c r="E29" s="424" t="s">
        <v>22520</v>
      </c>
      <c r="F29" s="426" t="s">
        <v>884</v>
      </c>
      <c r="G29" s="427">
        <v>1</v>
      </c>
      <c r="H29" s="428">
        <f>IF(A29="Composição Auxiliar",VLOOKUP(B29,'SINAPI COMPOSIÇÃO'!$A$2:$E$10256,4,FALSE),IF(A29="Insumo",IF(VLOOKUP(B29,'SINAPI INSUMOS'!$A$2:$F$4852,5,FALSE)=OR("",0),VLOOKUP(B29,'SINAPI INSUMOS'!$A$2:$F$4852,6,FALSE),VLOOKUP(B29,'SINAPI INSUMOS'!$A$2:$F$4852,5,FALSE)),"VERIFICAR"))</f>
        <v>0.66</v>
      </c>
      <c r="I29" s="428">
        <f t="shared" si="2"/>
        <v>0.66</v>
      </c>
    </row>
    <row r="30" spans="1:9" customFormat="1" ht="26.1" customHeight="1">
      <c r="A30" s="424" t="s">
        <v>886</v>
      </c>
      <c r="B30" s="780">
        <v>37372</v>
      </c>
      <c r="C30" s="424" t="s">
        <v>66</v>
      </c>
      <c r="D30" s="424" t="s">
        <v>3114</v>
      </c>
      <c r="E30" s="424" t="s">
        <v>22520</v>
      </c>
      <c r="F30" s="426" t="s">
        <v>884</v>
      </c>
      <c r="G30" s="427">
        <v>1</v>
      </c>
      <c r="H30" s="428">
        <f>IF(A30="Composição Auxiliar",VLOOKUP(B30,'SINAPI COMPOSIÇÃO'!$A$2:$E$10256,4,FALSE),IF(A30="Insumo",IF(VLOOKUP(B30,'SINAPI INSUMOS'!$A$2:$F$4852,5,FALSE)=OR("",0),VLOOKUP(B30,'SINAPI INSUMOS'!$A$2:$F$4852,6,FALSE),VLOOKUP(B30,'SINAPI INSUMOS'!$A$2:$F$4852,5,FALSE)),"VERIFICAR"))</f>
        <v>1.3</v>
      </c>
      <c r="I30" s="428">
        <f t="shared" si="2"/>
        <v>1.3</v>
      </c>
    </row>
    <row r="31" spans="1:9" customFormat="1" ht="24" customHeight="1">
      <c r="A31" s="424" t="s">
        <v>886</v>
      </c>
      <c r="B31" s="780">
        <v>2358</v>
      </c>
      <c r="C31" s="424" t="s">
        <v>66</v>
      </c>
      <c r="D31" s="424" t="s">
        <v>16065</v>
      </c>
      <c r="E31" s="424" t="s">
        <v>2973</v>
      </c>
      <c r="F31" s="426" t="s">
        <v>884</v>
      </c>
      <c r="G31" s="427">
        <v>1</v>
      </c>
      <c r="H31" s="428">
        <f>IF(A31="Composição Auxiliar",VLOOKUP(B31,'SINAPI COMPOSIÇÃO'!$A$2:$E$10256,4,FALSE),IF(A31="Insumo",IF(VLOOKUP(B31,'SINAPI INSUMOS'!$A$2:$F$4852,5,FALSE)=OR("",0),VLOOKUP(B31,'SINAPI INSUMOS'!$A$2:$F$4852,6,FALSE),VLOOKUP(B31,'SINAPI INSUMOS'!$A$2:$F$4852,5,FALSE)),"VERIFICAR"))</f>
        <v>17.75</v>
      </c>
      <c r="I31" s="428">
        <f t="shared" si="2"/>
        <v>17.75</v>
      </c>
    </row>
    <row r="32" spans="1:9" customFormat="1" ht="26.1" customHeight="1">
      <c r="A32" s="424" t="s">
        <v>886</v>
      </c>
      <c r="B32" s="780">
        <v>37371</v>
      </c>
      <c r="C32" s="424" t="s">
        <v>66</v>
      </c>
      <c r="D32" s="424" t="s">
        <v>3305</v>
      </c>
      <c r="E32" s="424" t="s">
        <v>22520</v>
      </c>
      <c r="F32" s="426" t="s">
        <v>884</v>
      </c>
      <c r="G32" s="427">
        <v>1</v>
      </c>
      <c r="H32" s="428">
        <f>IF(A32="Composição Auxiliar",VLOOKUP(B32,'SINAPI COMPOSIÇÃO'!$A$2:$E$10256,4,FALSE),IF(A32="Insumo",IF(VLOOKUP(B32,'SINAPI INSUMOS'!$A$2:$F$4852,5,FALSE)=OR("",0),VLOOKUP(B32,'SINAPI INSUMOS'!$A$2:$F$4852,6,FALSE),VLOOKUP(B32,'SINAPI INSUMOS'!$A$2:$F$4852,5,FALSE)),"VERIFICAR"))</f>
        <v>0.38</v>
      </c>
      <c r="I32" s="428">
        <f t="shared" si="2"/>
        <v>0.38</v>
      </c>
    </row>
    <row r="33" spans="1:10" ht="24" customHeight="1">
      <c r="A33" s="236" t="s">
        <v>13</v>
      </c>
      <c r="B33" s="236"/>
      <c r="C33" s="236"/>
      <c r="D33" s="236" t="s">
        <v>14</v>
      </c>
      <c r="E33" s="236"/>
      <c r="F33" s="357"/>
      <c r="G33" s="181"/>
      <c r="H33" s="236"/>
      <c r="I33" s="188"/>
    </row>
    <row r="34" spans="1:10" ht="18" customHeight="1">
      <c r="A34" s="232" t="s">
        <v>59</v>
      </c>
      <c r="B34" s="239" t="s">
        <v>52</v>
      </c>
      <c r="C34" s="232" t="s">
        <v>53</v>
      </c>
      <c r="D34" s="232" t="s">
        <v>10</v>
      </c>
      <c r="E34" s="358" t="s">
        <v>878</v>
      </c>
      <c r="F34" s="240" t="s">
        <v>54</v>
      </c>
      <c r="G34" s="239" t="s">
        <v>55</v>
      </c>
      <c r="H34" s="239" t="s">
        <v>56</v>
      </c>
      <c r="I34" s="239" t="s">
        <v>11</v>
      </c>
    </row>
    <row r="35" spans="1:10" ht="39" customHeight="1">
      <c r="A35" s="237" t="s">
        <v>879</v>
      </c>
      <c r="B35" s="183" t="s">
        <v>60</v>
      </c>
      <c r="C35" s="237" t="s">
        <v>61</v>
      </c>
      <c r="D35" s="237" t="s">
        <v>62</v>
      </c>
      <c r="E35" s="359" t="s">
        <v>880</v>
      </c>
      <c r="F35" s="184" t="s">
        <v>63</v>
      </c>
      <c r="G35" s="185">
        <v>1</v>
      </c>
      <c r="H35" s="189">
        <f>I35</f>
        <v>2065.5</v>
      </c>
      <c r="I35" s="189">
        <f>SUM(I36:I39)</f>
        <v>2065.5</v>
      </c>
    </row>
    <row r="36" spans="1:10" ht="24" customHeight="1">
      <c r="A36" s="234" t="s">
        <v>881</v>
      </c>
      <c r="B36" s="350">
        <v>88262</v>
      </c>
      <c r="C36" s="234" t="s">
        <v>66</v>
      </c>
      <c r="D36" s="234" t="s">
        <v>882</v>
      </c>
      <c r="E36" s="355" t="s">
        <v>883</v>
      </c>
      <c r="F36" s="94" t="s">
        <v>884</v>
      </c>
      <c r="G36" s="186">
        <v>4.5</v>
      </c>
      <c r="H36" s="98">
        <f>IF(A36="Composição Auxiliar",VLOOKUP(B36,'SINAPI COMPOSIÇÃO'!$A$2:$E$10256,4,FALSE),IF(A36="Insumo",IF(VLOOKUP(B36,'SINAPI INSUMOS'!$A$2:$F$4852,5,FALSE)=OR("",0),VLOOKUP(B36,'SINAPI INSUMOS'!$A$2:$F$4852,6,FALSE),VLOOKUP(B36,'SINAPI INSUMOS'!$A$2:$F$4852,5,FALSE)),"VERIFICAR"))</f>
        <v>26.98</v>
      </c>
      <c r="I36" s="98">
        <f>TRUNC(G36*H36,2)</f>
        <v>121.41</v>
      </c>
      <c r="J36" s="353"/>
    </row>
    <row r="37" spans="1:10" ht="24" customHeight="1">
      <c r="A37" s="234" t="s">
        <v>881</v>
      </c>
      <c r="B37" s="350">
        <v>88316</v>
      </c>
      <c r="C37" s="234" t="s">
        <v>66</v>
      </c>
      <c r="D37" s="234" t="s">
        <v>885</v>
      </c>
      <c r="E37" s="355" t="s">
        <v>883</v>
      </c>
      <c r="F37" s="94" t="s">
        <v>884</v>
      </c>
      <c r="G37" s="186">
        <v>6.75</v>
      </c>
      <c r="H37" s="98">
        <f>IF(A37="Composição Auxiliar",VLOOKUP(B37,'SINAPI COMPOSIÇÃO'!$A$2:$E$10256,4,FALSE),IF(A37="Insumo",IF(VLOOKUP(B37,'SINAPI INSUMOS'!$A$2:$F$4852,5,FALSE)=OR("",0),VLOOKUP(B37,'SINAPI INSUMOS'!$A$2:$F$4852,6,FALSE),VLOOKUP(B37,'SINAPI INSUMOS'!$A$2:$F$4852,5,FALSE)),"VERIFICAR"))</f>
        <v>21.32</v>
      </c>
      <c r="I37" s="98">
        <f>TRUNC(G37*H37,2)</f>
        <v>143.91</v>
      </c>
      <c r="J37" s="353"/>
    </row>
    <row r="38" spans="1:10" ht="39" customHeight="1">
      <c r="A38" s="235" t="s">
        <v>886</v>
      </c>
      <c r="B38" s="351">
        <v>4813</v>
      </c>
      <c r="C38" s="235" t="s">
        <v>66</v>
      </c>
      <c r="D38" s="235" t="s">
        <v>888</v>
      </c>
      <c r="E38" s="356" t="s">
        <v>889</v>
      </c>
      <c r="F38" s="97" t="s">
        <v>68</v>
      </c>
      <c r="G38" s="187">
        <v>2</v>
      </c>
      <c r="H38" s="99">
        <f>IF(A38="Composição Auxiliar",VLOOKUP(B38,'SINAPI COMPOSIÇÃO'!$A$2:$E$10256,4,FALSE),IF(A38="Insumo",IF(VLOOKUP(B38,'SINAPI INSUMOS'!$A$2:$F$4852,5,FALSE)=OR("",0),VLOOKUP(B38,'SINAPI INSUMOS'!$A$2:$F$4852,6,FALSE),VLOOKUP(B38,'SINAPI INSUMOS'!$A$2:$F$4852,5,FALSE)),"VERIFICAR"))</f>
        <v>432</v>
      </c>
      <c r="I38" s="99">
        <f>TRUNC(G38*H38,2)</f>
        <v>864</v>
      </c>
      <c r="J38" s="353"/>
    </row>
    <row r="39" spans="1:10" ht="26.1" customHeight="1">
      <c r="A39" s="235" t="s">
        <v>886</v>
      </c>
      <c r="B39" s="351">
        <v>4115</v>
      </c>
      <c r="C39" s="235" t="s">
        <v>66</v>
      </c>
      <c r="D39" s="235" t="s">
        <v>891</v>
      </c>
      <c r="E39" s="356" t="s">
        <v>889</v>
      </c>
      <c r="F39" s="97" t="s">
        <v>202</v>
      </c>
      <c r="G39" s="187">
        <v>31.5</v>
      </c>
      <c r="H39" s="99">
        <f>IF(A39="Composição Auxiliar",VLOOKUP(B39,'SINAPI COMPOSIÇÃO'!$A$2:$E$10256,4,FALSE),IF(A39="Insumo",IF(VLOOKUP(B39,'SINAPI INSUMOS'!$A$2:$F$4852,5,FALSE)=OR("",0),VLOOKUP(B39,'SINAPI INSUMOS'!$A$2:$F$4852,6,FALSE),VLOOKUP(B39,'SINAPI INSUMOS'!$A$2:$F$4852,5,FALSE)),"VERIFICAR"))</f>
        <v>29.72</v>
      </c>
      <c r="I39" s="99">
        <f>TRUNC(G39*H39,2)</f>
        <v>936.18</v>
      </c>
      <c r="J39" s="353"/>
    </row>
    <row r="40" spans="1:10" ht="24" customHeight="1">
      <c r="A40" s="236" t="s">
        <v>15</v>
      </c>
      <c r="B40" s="236"/>
      <c r="C40" s="236"/>
      <c r="D40" s="236" t="s">
        <v>16</v>
      </c>
      <c r="E40" s="236"/>
      <c r="F40" s="357"/>
      <c r="G40" s="181"/>
      <c r="H40" s="236"/>
      <c r="I40" s="188"/>
    </row>
    <row r="41" spans="1:10" ht="18" customHeight="1">
      <c r="A41" s="382" t="s">
        <v>64</v>
      </c>
      <c r="B41" s="384" t="s">
        <v>52</v>
      </c>
      <c r="C41" s="382" t="s">
        <v>53</v>
      </c>
      <c r="D41" s="382" t="s">
        <v>10</v>
      </c>
      <c r="E41" s="358" t="s">
        <v>878</v>
      </c>
      <c r="F41" s="385" t="s">
        <v>54</v>
      </c>
      <c r="G41" s="358" t="s">
        <v>55</v>
      </c>
      <c r="H41" s="358" t="s">
        <v>56</v>
      </c>
      <c r="I41" s="384" t="s">
        <v>11</v>
      </c>
    </row>
    <row r="42" spans="1:10" ht="26.1" customHeight="1">
      <c r="A42" s="237" t="s">
        <v>879</v>
      </c>
      <c r="B42" s="791" t="s">
        <v>22332</v>
      </c>
      <c r="C42" s="237" t="s">
        <v>66</v>
      </c>
      <c r="D42" s="237" t="s">
        <v>67</v>
      </c>
      <c r="E42" s="359" t="s">
        <v>893</v>
      </c>
      <c r="F42" s="184" t="s">
        <v>68</v>
      </c>
      <c r="G42" s="185">
        <v>1</v>
      </c>
      <c r="H42" s="189">
        <f>I42</f>
        <v>1.87</v>
      </c>
      <c r="I42" s="189">
        <f>SUM(I43:I49)</f>
        <v>1.87</v>
      </c>
    </row>
    <row r="43" spans="1:10" ht="39" customHeight="1">
      <c r="A43" s="234" t="s">
        <v>881</v>
      </c>
      <c r="B43" s="350">
        <v>5934</v>
      </c>
      <c r="C43" s="234" t="s">
        <v>66</v>
      </c>
      <c r="D43" s="234" t="s">
        <v>894</v>
      </c>
      <c r="E43" s="355" t="s">
        <v>895</v>
      </c>
      <c r="F43" s="94" t="s">
        <v>896</v>
      </c>
      <c r="G43" s="186">
        <v>7.3180000000000001E-4</v>
      </c>
      <c r="H43" s="98">
        <f>IF(A43="Composição Auxiliar",VLOOKUP(B43,'SINAPI COMPOSIÇÃO'!$A$2:$E$10256,4,FALSE),IF(A43="Insumo",IF(VLOOKUP(B43,'SINAPI INSUMOS'!$A$2:$F$4852,5,FALSE)=OR("",0),VLOOKUP(B43,'SINAPI INSUMOS'!$A$2:$F$4852,6,FALSE),VLOOKUP(B43,'SINAPI INSUMOS'!$A$2:$F$4852,5,FALSE)),"VERIFICAR"))</f>
        <v>96.54</v>
      </c>
      <c r="I43" s="98">
        <f t="shared" ref="I43:I49" si="3">TRUNC(G43*H43,2)</f>
        <v>7.0000000000000007E-2</v>
      </c>
    </row>
    <row r="44" spans="1:10" ht="24" customHeight="1">
      <c r="A44" s="234" t="s">
        <v>881</v>
      </c>
      <c r="B44" s="350">
        <v>88316</v>
      </c>
      <c r="C44" s="234" t="s">
        <v>66</v>
      </c>
      <c r="D44" s="234" t="s">
        <v>885</v>
      </c>
      <c r="E44" s="355" t="s">
        <v>883</v>
      </c>
      <c r="F44" s="94" t="s">
        <v>884</v>
      </c>
      <c r="G44" s="186">
        <v>1.0342999999999999E-3</v>
      </c>
      <c r="H44" s="98">
        <f>IF(A44="Composição Auxiliar",VLOOKUP(B44,'SINAPI COMPOSIÇÃO'!$A$2:$E$10256,4,FALSE),IF(A44="Insumo",IF(VLOOKUP(B44,'SINAPI INSUMOS'!$A$2:$F$4852,5,FALSE)=OR("",0),VLOOKUP(B44,'SINAPI INSUMOS'!$A$2:$F$4852,6,FALSE),VLOOKUP(B44,'SINAPI INSUMOS'!$A$2:$F$4852,5,FALSE)),"VERIFICAR"))</f>
        <v>21.32</v>
      </c>
      <c r="I44" s="98">
        <f t="shared" si="3"/>
        <v>0.02</v>
      </c>
    </row>
    <row r="45" spans="1:10" ht="65.099999999999994" customHeight="1">
      <c r="A45" s="234" t="s">
        <v>881</v>
      </c>
      <c r="B45" s="350">
        <v>5903</v>
      </c>
      <c r="C45" s="234" t="s">
        <v>66</v>
      </c>
      <c r="D45" s="234" t="s">
        <v>897</v>
      </c>
      <c r="E45" s="355" t="s">
        <v>895</v>
      </c>
      <c r="F45" s="94" t="s">
        <v>896</v>
      </c>
      <c r="G45" s="186">
        <v>7.5449999999999996E-3</v>
      </c>
      <c r="H45" s="98">
        <f>IF(A45="Composição Auxiliar",VLOOKUP(B45,'SINAPI COMPOSIÇÃO'!$A$2:$E$10256,4,FALSE),IF(A45="Insumo",IF(VLOOKUP(B45,'SINAPI INSUMOS'!$A$2:$F$4852,5,FALSE)=OR("",0),VLOOKUP(B45,'SINAPI INSUMOS'!$A$2:$F$4852,6,FALSE),VLOOKUP(B45,'SINAPI INSUMOS'!$A$2:$F$4852,5,FALSE)),"VERIFICAR"))</f>
        <v>72.97</v>
      </c>
      <c r="I45" s="98">
        <f t="shared" si="3"/>
        <v>0.55000000000000004</v>
      </c>
    </row>
    <row r="46" spans="1:10" ht="65.099999999999994" customHeight="1">
      <c r="A46" s="234" t="s">
        <v>881</v>
      </c>
      <c r="B46" s="350">
        <v>5901</v>
      </c>
      <c r="C46" s="234" t="s">
        <v>66</v>
      </c>
      <c r="D46" s="234" t="s">
        <v>898</v>
      </c>
      <c r="E46" s="355" t="s">
        <v>895</v>
      </c>
      <c r="F46" s="94" t="s">
        <v>899</v>
      </c>
      <c r="G46" s="186">
        <v>1.0702000000000001E-3</v>
      </c>
      <c r="H46" s="98">
        <f>IF(A46="Composição Auxiliar",VLOOKUP(B46,'SINAPI COMPOSIÇÃO'!$A$2:$E$10256,4,FALSE),IF(A46="Insumo",IF(VLOOKUP(B46,'SINAPI INSUMOS'!$A$2:$F$4852,5,FALSE)=OR("",0),VLOOKUP(B46,'SINAPI INSUMOS'!$A$2:$F$4852,6,FALSE),VLOOKUP(B46,'SINAPI INSUMOS'!$A$2:$F$4852,5,FALSE)),"VERIFICAR"))</f>
        <v>335.44</v>
      </c>
      <c r="I46" s="98">
        <f t="shared" si="3"/>
        <v>0.35</v>
      </c>
    </row>
    <row r="47" spans="1:10" ht="39" customHeight="1">
      <c r="A47" s="234" t="s">
        <v>881</v>
      </c>
      <c r="B47" s="350">
        <v>5932</v>
      </c>
      <c r="C47" s="234" t="s">
        <v>66</v>
      </c>
      <c r="D47" s="234" t="s">
        <v>900</v>
      </c>
      <c r="E47" s="355" t="s">
        <v>895</v>
      </c>
      <c r="F47" s="94" t="s">
        <v>899</v>
      </c>
      <c r="G47" s="186">
        <v>3.0249999999999998E-4</v>
      </c>
      <c r="H47" s="98">
        <f>IF(A47="Composição Auxiliar",VLOOKUP(B47,'SINAPI COMPOSIÇÃO'!$A$2:$E$10256,4,FALSE),IF(A47="Insumo",IF(VLOOKUP(B47,'SINAPI INSUMOS'!$A$2:$F$4852,5,FALSE)=OR("",0),VLOOKUP(B47,'SINAPI INSUMOS'!$A$2:$F$4852,6,FALSE),VLOOKUP(B47,'SINAPI INSUMOS'!$A$2:$F$4852,5,FALSE)),"VERIFICAR"))</f>
        <v>261.77</v>
      </c>
      <c r="I47" s="98">
        <f t="shared" si="3"/>
        <v>7.0000000000000007E-2</v>
      </c>
    </row>
    <row r="48" spans="1:10" ht="51.95" customHeight="1">
      <c r="A48" s="234" t="s">
        <v>881</v>
      </c>
      <c r="B48" s="350">
        <v>73436</v>
      </c>
      <c r="C48" s="234" t="s">
        <v>66</v>
      </c>
      <c r="D48" s="234" t="s">
        <v>901</v>
      </c>
      <c r="E48" s="355" t="s">
        <v>895</v>
      </c>
      <c r="F48" s="94" t="s">
        <v>899</v>
      </c>
      <c r="G48" s="186">
        <v>2.5195E-3</v>
      </c>
      <c r="H48" s="98">
        <f>IF(A48="Composição Auxiliar",VLOOKUP(B48,'SINAPI COMPOSIÇÃO'!$A$2:$E$10256,4,FALSE),IF(A48="Insumo",IF(VLOOKUP(B48,'SINAPI INSUMOS'!$A$2:$F$4852,5,FALSE)=OR("",0),VLOOKUP(B48,'SINAPI INSUMOS'!$A$2:$F$4852,6,FALSE),VLOOKUP(B48,'SINAPI INSUMOS'!$A$2:$F$4852,5,FALSE)),"VERIFICAR"))</f>
        <v>164.31</v>
      </c>
      <c r="I48" s="98">
        <f t="shared" si="3"/>
        <v>0.41</v>
      </c>
    </row>
    <row r="49" spans="1:9" ht="51.95" customHeight="1">
      <c r="A49" s="234" t="s">
        <v>881</v>
      </c>
      <c r="B49" s="350">
        <v>93244</v>
      </c>
      <c r="C49" s="234" t="s">
        <v>66</v>
      </c>
      <c r="D49" s="234" t="s">
        <v>902</v>
      </c>
      <c r="E49" s="355" t="s">
        <v>895</v>
      </c>
      <c r="F49" s="94" t="s">
        <v>896</v>
      </c>
      <c r="G49" s="186">
        <v>6.0956999999999999E-3</v>
      </c>
      <c r="H49" s="98">
        <f>IF(A49="Composição Auxiliar",VLOOKUP(B49,'SINAPI COMPOSIÇÃO'!$A$2:$E$10256,4,FALSE),IF(A49="Insumo",IF(VLOOKUP(B49,'SINAPI INSUMOS'!$A$2:$F$4852,5,FALSE)=OR("",0),VLOOKUP(B49,'SINAPI INSUMOS'!$A$2:$F$4852,6,FALSE),VLOOKUP(B49,'SINAPI INSUMOS'!$A$2:$F$4852,5,FALSE)),"VERIFICAR"))</f>
        <v>65.69</v>
      </c>
      <c r="I49" s="98">
        <f t="shared" si="3"/>
        <v>0.4</v>
      </c>
    </row>
    <row r="50" spans="1:9" ht="18" customHeight="1">
      <c r="A50" s="382" t="s">
        <v>69</v>
      </c>
      <c r="B50" s="384" t="s">
        <v>52</v>
      </c>
      <c r="C50" s="382" t="s">
        <v>53</v>
      </c>
      <c r="D50" s="382" t="s">
        <v>10</v>
      </c>
      <c r="E50" s="358" t="s">
        <v>878</v>
      </c>
      <c r="F50" s="385" t="s">
        <v>54</v>
      </c>
      <c r="G50" s="384" t="s">
        <v>55</v>
      </c>
      <c r="H50" s="384" t="s">
        <v>56</v>
      </c>
      <c r="I50" s="384" t="s">
        <v>11</v>
      </c>
    </row>
    <row r="51" spans="1:9" ht="51.95" customHeight="1">
      <c r="A51" s="237" t="s">
        <v>879</v>
      </c>
      <c r="B51" s="354">
        <v>96386</v>
      </c>
      <c r="C51" s="237" t="s">
        <v>66</v>
      </c>
      <c r="D51" s="237" t="s">
        <v>71</v>
      </c>
      <c r="E51" s="359" t="s">
        <v>903</v>
      </c>
      <c r="F51" s="184" t="s">
        <v>72</v>
      </c>
      <c r="G51" s="185">
        <v>1</v>
      </c>
      <c r="H51" s="189">
        <f>I51</f>
        <v>6.5200000000000005</v>
      </c>
      <c r="I51" s="189">
        <f>SUM(I52:I58)</f>
        <v>6.5200000000000005</v>
      </c>
    </row>
    <row r="52" spans="1:9" ht="39" customHeight="1">
      <c r="A52" s="234" t="s">
        <v>881</v>
      </c>
      <c r="B52" s="350">
        <v>5932</v>
      </c>
      <c r="C52" s="234" t="s">
        <v>66</v>
      </c>
      <c r="D52" s="234" t="s">
        <v>900</v>
      </c>
      <c r="E52" s="355" t="s">
        <v>895</v>
      </c>
      <c r="F52" s="94" t="s">
        <v>899</v>
      </c>
      <c r="G52" s="186">
        <v>4.5111999999999999E-3</v>
      </c>
      <c r="H52" s="98">
        <f>IF(A52="Composição Auxiliar",VLOOKUP(B52,'SINAPI COMPOSIÇÃO'!$A$2:$E$10256,4,FALSE),IF(A52="Insumo",IF(VLOOKUP(B52,'SINAPI INSUMOS'!$A$2:$F$4852,5,FALSE)=OR("",0),VLOOKUP(B52,'SINAPI INSUMOS'!$A$2:$F$4852,6,FALSE),VLOOKUP(B52,'SINAPI INSUMOS'!$A$2:$F$4852,5,FALSE)),"VERIFICAR"))</f>
        <v>261.77</v>
      </c>
      <c r="I52" s="98">
        <f t="shared" ref="I52:I58" si="4">TRUNC(G52*H52,2)</f>
        <v>1.18</v>
      </c>
    </row>
    <row r="53" spans="1:9" ht="51.95" customHeight="1">
      <c r="A53" s="234" t="s">
        <v>881</v>
      </c>
      <c r="B53" s="350">
        <v>96464</v>
      </c>
      <c r="C53" s="234" t="s">
        <v>66</v>
      </c>
      <c r="D53" s="234" t="s">
        <v>904</v>
      </c>
      <c r="E53" s="355" t="s">
        <v>895</v>
      </c>
      <c r="F53" s="94" t="s">
        <v>896</v>
      </c>
      <c r="G53" s="186">
        <v>1.2277400000000001E-2</v>
      </c>
      <c r="H53" s="98">
        <f>IF(A53="Composição Auxiliar",VLOOKUP(B53,'SINAPI COMPOSIÇÃO'!$A$2:$E$10256,4,FALSE),IF(A53="Insumo",IF(VLOOKUP(B53,'SINAPI INSUMOS'!$A$2:$F$4852,5,FALSE)=OR("",0),VLOOKUP(B53,'SINAPI INSUMOS'!$A$2:$F$4852,6,FALSE),VLOOKUP(B53,'SINAPI INSUMOS'!$A$2:$F$4852,5,FALSE)),"VERIFICAR"))</f>
        <v>87.81</v>
      </c>
      <c r="I53" s="98">
        <f t="shared" si="4"/>
        <v>1.07</v>
      </c>
    </row>
    <row r="54" spans="1:9" ht="65.099999999999994" customHeight="1">
      <c r="A54" s="234" t="s">
        <v>881</v>
      </c>
      <c r="B54" s="350">
        <v>5903</v>
      </c>
      <c r="C54" s="234" t="s">
        <v>66</v>
      </c>
      <c r="D54" s="234" t="s">
        <v>897</v>
      </c>
      <c r="E54" s="355" t="s">
        <v>895</v>
      </c>
      <c r="F54" s="94" t="s">
        <v>896</v>
      </c>
      <c r="G54" s="362">
        <v>1.11688E-2</v>
      </c>
      <c r="H54" s="98">
        <f>IF(A54="Composição Auxiliar",VLOOKUP(B54,'SINAPI COMPOSIÇÃO'!$A$2:$E$10256,4,FALSE),IF(A54="Insumo",IF(VLOOKUP(B54,'SINAPI INSUMOS'!$A$2:$F$4852,5,FALSE)=OR("",0),VLOOKUP(B54,'SINAPI INSUMOS'!$A$2:$F$4852,6,FALSE),VLOOKUP(B54,'SINAPI INSUMOS'!$A$2:$F$4852,5,FALSE)),"VERIFICAR"))</f>
        <v>72.97</v>
      </c>
      <c r="I54" s="98">
        <f t="shared" si="4"/>
        <v>0.81</v>
      </c>
    </row>
    <row r="55" spans="1:9" ht="51.95" customHeight="1">
      <c r="A55" s="234" t="s">
        <v>881</v>
      </c>
      <c r="B55" s="350">
        <v>96463</v>
      </c>
      <c r="C55" s="234" t="s">
        <v>66</v>
      </c>
      <c r="D55" s="234" t="s">
        <v>905</v>
      </c>
      <c r="E55" s="355" t="s">
        <v>895</v>
      </c>
      <c r="F55" s="94" t="s">
        <v>899</v>
      </c>
      <c r="G55" s="186">
        <v>3.1484E-3</v>
      </c>
      <c r="H55" s="98">
        <f>IF(A55="Composição Auxiliar",VLOOKUP(B55,'SINAPI COMPOSIÇÃO'!$A$2:$E$10256,4,FALSE),IF(A55="Insumo",IF(VLOOKUP(B55,'SINAPI INSUMOS'!$A$2:$F$4852,5,FALSE)=OR("",0),VLOOKUP(B55,'SINAPI INSUMOS'!$A$2:$F$4852,6,FALSE),VLOOKUP(B55,'SINAPI INSUMOS'!$A$2:$F$4852,5,FALSE)),"VERIFICAR"))</f>
        <v>215.57</v>
      </c>
      <c r="I55" s="98">
        <f t="shared" si="4"/>
        <v>0.67</v>
      </c>
    </row>
    <row r="56" spans="1:9" ht="65.099999999999994" customHeight="1">
      <c r="A56" s="234" t="s">
        <v>881</v>
      </c>
      <c r="B56" s="350">
        <v>5901</v>
      </c>
      <c r="C56" s="234" t="s">
        <v>66</v>
      </c>
      <c r="D56" s="234" t="s">
        <v>898</v>
      </c>
      <c r="E56" s="355" t="s">
        <v>895</v>
      </c>
      <c r="F56" s="94" t="s">
        <v>899</v>
      </c>
      <c r="G56" s="186">
        <v>4.2570000000000004E-3</v>
      </c>
      <c r="H56" s="98">
        <f>IF(A56="Composição Auxiliar",VLOOKUP(B56,'SINAPI COMPOSIÇÃO'!$A$2:$E$10256,4,FALSE),IF(A56="Insumo",IF(VLOOKUP(B56,'SINAPI INSUMOS'!$A$2:$F$4852,5,FALSE)=OR("",0),VLOOKUP(B56,'SINAPI INSUMOS'!$A$2:$F$4852,6,FALSE),VLOOKUP(B56,'SINAPI INSUMOS'!$A$2:$F$4852,5,FALSE)),"VERIFICAR"))</f>
        <v>335.44</v>
      </c>
      <c r="I56" s="98">
        <f t="shared" si="4"/>
        <v>1.42</v>
      </c>
    </row>
    <row r="57" spans="1:9" ht="24" customHeight="1">
      <c r="A57" s="234" t="s">
        <v>881</v>
      </c>
      <c r="B57" s="350">
        <v>88316</v>
      </c>
      <c r="C57" s="234" t="s">
        <v>66</v>
      </c>
      <c r="D57" s="234" t="s">
        <v>885</v>
      </c>
      <c r="E57" s="355" t="s">
        <v>883</v>
      </c>
      <c r="F57" s="94" t="s">
        <v>884</v>
      </c>
      <c r="G57" s="186">
        <v>1.5425899999999999E-2</v>
      </c>
      <c r="H57" s="98">
        <f>IF(A57="Composição Auxiliar",VLOOKUP(B57,'SINAPI COMPOSIÇÃO'!$A$2:$E$10256,4,FALSE),IF(A57="Insumo",IF(VLOOKUP(B57,'SINAPI INSUMOS'!$A$2:$F$4852,5,FALSE)=OR("",0),VLOOKUP(B57,'SINAPI INSUMOS'!$A$2:$F$4852,6,FALSE),VLOOKUP(B57,'SINAPI INSUMOS'!$A$2:$F$4852,5,FALSE)),"VERIFICAR"))</f>
        <v>21.32</v>
      </c>
      <c r="I57" s="98">
        <f t="shared" si="4"/>
        <v>0.32</v>
      </c>
    </row>
    <row r="58" spans="1:9" ht="39" customHeight="1">
      <c r="A58" s="234" t="s">
        <v>881</v>
      </c>
      <c r="B58" s="350">
        <v>5934</v>
      </c>
      <c r="C58" s="234" t="s">
        <v>66</v>
      </c>
      <c r="D58" s="234" t="s">
        <v>894</v>
      </c>
      <c r="E58" s="355" t="s">
        <v>895</v>
      </c>
      <c r="F58" s="94" t="s">
        <v>896</v>
      </c>
      <c r="G58" s="186">
        <v>1.09146E-2</v>
      </c>
      <c r="H58" s="98">
        <f>IF(A58="Composição Auxiliar",VLOOKUP(B58,'SINAPI COMPOSIÇÃO'!$A$2:$E$10256,4,FALSE),IF(A58="Insumo",IF(VLOOKUP(B58,'SINAPI INSUMOS'!$A$2:$F$4852,5,FALSE)=OR("",0),VLOOKUP(B58,'SINAPI INSUMOS'!$A$2:$F$4852,6,FALSE),VLOOKUP(B58,'SINAPI INSUMOS'!$A$2:$F$4852,5,FALSE)),"VERIFICAR"))</f>
        <v>96.54</v>
      </c>
      <c r="I58" s="98">
        <f t="shared" si="4"/>
        <v>1.05</v>
      </c>
    </row>
    <row r="59" spans="1:9" ht="18" customHeight="1">
      <c r="A59" s="382" t="s">
        <v>73</v>
      </c>
      <c r="B59" s="384" t="s">
        <v>52</v>
      </c>
      <c r="C59" s="382" t="s">
        <v>53</v>
      </c>
      <c r="D59" s="382" t="s">
        <v>10</v>
      </c>
      <c r="E59" s="358" t="s">
        <v>878</v>
      </c>
      <c r="F59" s="385" t="s">
        <v>54</v>
      </c>
      <c r="G59" s="384" t="s">
        <v>55</v>
      </c>
      <c r="H59" s="384" t="s">
        <v>56</v>
      </c>
      <c r="I59" s="384" t="s">
        <v>11</v>
      </c>
    </row>
    <row r="60" spans="1:9" ht="51.95" customHeight="1">
      <c r="A60" s="237" t="s">
        <v>879</v>
      </c>
      <c r="B60" s="354">
        <v>100979</v>
      </c>
      <c r="C60" s="237" t="s">
        <v>66</v>
      </c>
      <c r="D60" s="237" t="s">
        <v>75</v>
      </c>
      <c r="E60" s="359" t="s">
        <v>906</v>
      </c>
      <c r="F60" s="184" t="s">
        <v>72</v>
      </c>
      <c r="G60" s="185">
        <v>1</v>
      </c>
      <c r="H60" s="189">
        <f>I60</f>
        <v>6.77</v>
      </c>
      <c r="I60" s="189">
        <f>SUM(I61:I64)</f>
        <v>6.77</v>
      </c>
    </row>
    <row r="61" spans="1:9" ht="51.95" customHeight="1">
      <c r="A61" s="234" t="s">
        <v>881</v>
      </c>
      <c r="B61" s="350">
        <v>89877</v>
      </c>
      <c r="C61" s="234" t="s">
        <v>66</v>
      </c>
      <c r="D61" s="234" t="s">
        <v>907</v>
      </c>
      <c r="E61" s="355" t="s">
        <v>895</v>
      </c>
      <c r="F61" s="94" t="s">
        <v>896</v>
      </c>
      <c r="G61" s="186">
        <v>8.5570999999999998E-3</v>
      </c>
      <c r="H61" s="98">
        <f>IF(A61="Composição Auxiliar",VLOOKUP(B61,'SINAPI COMPOSIÇÃO'!$A$2:$E$10256,4,FALSE),IF(A61="Insumo",IF(VLOOKUP(B61,'SINAPI INSUMOS'!$A$2:$F$4852,5,FALSE)=OR("",0),VLOOKUP(B61,'SINAPI INSUMOS'!$A$2:$F$4852,6,FALSE),VLOOKUP(B61,'SINAPI INSUMOS'!$A$2:$F$4852,5,FALSE)),"VERIFICAR"))</f>
        <v>86.24</v>
      </c>
      <c r="I61" s="98">
        <f>TRUNC(G61*H61,2)</f>
        <v>0.73</v>
      </c>
    </row>
    <row r="62" spans="1:9" ht="51.95" customHeight="1">
      <c r="A62" s="234" t="s">
        <v>881</v>
      </c>
      <c r="B62" s="350">
        <v>89876</v>
      </c>
      <c r="C62" s="234" t="s">
        <v>66</v>
      </c>
      <c r="D62" s="234" t="s">
        <v>908</v>
      </c>
      <c r="E62" s="355" t="s">
        <v>895</v>
      </c>
      <c r="F62" s="94" t="s">
        <v>899</v>
      </c>
      <c r="G62" s="186">
        <v>1.2711200000000001E-2</v>
      </c>
      <c r="H62" s="98">
        <f>IF(A62="Composição Auxiliar",VLOOKUP(B62,'SINAPI COMPOSIÇÃO'!$A$2:$E$10256,4,FALSE),IF(A62="Insumo",IF(VLOOKUP(B62,'SINAPI INSUMOS'!$A$2:$F$4852,5,FALSE)=OR("",0),VLOOKUP(B62,'SINAPI INSUMOS'!$A$2:$F$4852,6,FALSE),VLOOKUP(B62,'SINAPI INSUMOS'!$A$2:$F$4852,5,FALSE)),"VERIFICAR"))</f>
        <v>345.23</v>
      </c>
      <c r="I62" s="98">
        <f>TRUNC(G62*H62,2)</f>
        <v>4.38</v>
      </c>
    </row>
    <row r="63" spans="1:9" ht="39" customHeight="1">
      <c r="A63" s="234" t="s">
        <v>881</v>
      </c>
      <c r="B63" s="350">
        <v>88907</v>
      </c>
      <c r="C63" s="234" t="s">
        <v>66</v>
      </c>
      <c r="D63" s="234" t="s">
        <v>909</v>
      </c>
      <c r="E63" s="355" t="s">
        <v>895</v>
      </c>
      <c r="F63" s="94" t="s">
        <v>899</v>
      </c>
      <c r="G63" s="788">
        <v>4.0581999999999997E-3</v>
      </c>
      <c r="H63" s="98">
        <f>IF(A63="Composição Auxiliar",VLOOKUP(B63,'SINAPI COMPOSIÇÃO'!$A$2:$E$10256,4,FALSE),IF(A63="Insumo",IF(VLOOKUP(B63,'SINAPI INSUMOS'!$A$2:$F$4852,5,FALSE)=OR("",0),VLOOKUP(B63,'SINAPI INSUMOS'!$A$2:$F$4852,6,FALSE),VLOOKUP(B63,'SINAPI INSUMOS'!$A$2:$F$4852,5,FALSE)),"VERIFICAR"))</f>
        <v>259.26</v>
      </c>
      <c r="I63" s="98">
        <f>TRUNC(G63*H63,2)</f>
        <v>1.05</v>
      </c>
    </row>
    <row r="64" spans="1:9" ht="39" customHeight="1">
      <c r="A64" s="234" t="s">
        <v>881</v>
      </c>
      <c r="B64" s="350">
        <v>88908</v>
      </c>
      <c r="C64" s="234" t="s">
        <v>66</v>
      </c>
      <c r="D64" s="234" t="s">
        <v>910</v>
      </c>
      <c r="E64" s="355" t="s">
        <v>895</v>
      </c>
      <c r="F64" s="94" t="s">
        <v>896</v>
      </c>
      <c r="G64" s="186">
        <v>6.4882000000000004E-3</v>
      </c>
      <c r="H64" s="98">
        <f>IF(A64="Composição Auxiliar",VLOOKUP(B64,'SINAPI COMPOSIÇÃO'!$A$2:$E$10256,4,FALSE),IF(A64="Insumo",IF(VLOOKUP(B64,'SINAPI INSUMOS'!$A$2:$F$4852,5,FALSE)=OR("",0),VLOOKUP(B64,'SINAPI INSUMOS'!$A$2:$F$4852,6,FALSE),VLOOKUP(B64,'SINAPI INSUMOS'!$A$2:$F$4852,5,FALSE)),"VERIFICAR"))</f>
        <v>94.96</v>
      </c>
      <c r="I64" s="98">
        <f>TRUNC(G64*H64,2)</f>
        <v>0.61</v>
      </c>
    </row>
    <row r="65" spans="1:9" ht="18" customHeight="1">
      <c r="A65" s="382" t="s">
        <v>76</v>
      </c>
      <c r="B65" s="384" t="s">
        <v>52</v>
      </c>
      <c r="C65" s="382" t="s">
        <v>53</v>
      </c>
      <c r="D65" s="382" t="s">
        <v>10</v>
      </c>
      <c r="E65" s="358" t="s">
        <v>878</v>
      </c>
      <c r="F65" s="385" t="s">
        <v>54</v>
      </c>
      <c r="G65" s="384" t="s">
        <v>55</v>
      </c>
      <c r="H65" s="384" t="s">
        <v>56</v>
      </c>
      <c r="I65" s="384" t="s">
        <v>11</v>
      </c>
    </row>
    <row r="66" spans="1:9" ht="39" customHeight="1">
      <c r="A66" s="237" t="s">
        <v>879</v>
      </c>
      <c r="B66" s="354">
        <v>95876</v>
      </c>
      <c r="C66" s="237" t="s">
        <v>66</v>
      </c>
      <c r="D66" s="237" t="s">
        <v>78</v>
      </c>
      <c r="E66" s="359" t="s">
        <v>906</v>
      </c>
      <c r="F66" s="184" t="s">
        <v>79</v>
      </c>
      <c r="G66" s="185">
        <v>1</v>
      </c>
      <c r="H66" s="189">
        <f>I66</f>
        <v>2.3400000000000003</v>
      </c>
      <c r="I66" s="189">
        <f>SUM(I67:I68)</f>
        <v>2.3400000000000003</v>
      </c>
    </row>
    <row r="67" spans="1:9" ht="51.95" customHeight="1">
      <c r="A67" s="234" t="s">
        <v>881</v>
      </c>
      <c r="B67" s="350">
        <v>89876</v>
      </c>
      <c r="C67" s="234" t="s">
        <v>66</v>
      </c>
      <c r="D67" s="234" t="s">
        <v>908</v>
      </c>
      <c r="E67" s="355" t="s">
        <v>895</v>
      </c>
      <c r="F67" s="94" t="s">
        <v>899</v>
      </c>
      <c r="G67" s="362">
        <v>6.2112000000000001E-3</v>
      </c>
      <c r="H67" s="363">
        <f>IF(A67="Composição Auxiliar",VLOOKUP(B67,'SINAPI COMPOSIÇÃO'!$A$2:$E$10256,4,FALSE),IF(A67="Insumo",IF(VLOOKUP(B67,'SINAPI INSUMOS'!$A$2:$F$4852,5,FALSE)=OR("",0),VLOOKUP(B67,'SINAPI INSUMOS'!$A$2:$F$4852,6,FALSE),VLOOKUP(B67,'SINAPI INSUMOS'!$A$2:$F$4852,5,FALSE)),"VERIFICAR"))</f>
        <v>345.23</v>
      </c>
      <c r="I67" s="98">
        <f>TRUNC(G67*H67,2)</f>
        <v>2.14</v>
      </c>
    </row>
    <row r="68" spans="1:9" ht="51.95" customHeight="1">
      <c r="A68" s="234" t="s">
        <v>881</v>
      </c>
      <c r="B68" s="350">
        <v>89877</v>
      </c>
      <c r="C68" s="234" t="s">
        <v>66</v>
      </c>
      <c r="D68" s="234" t="s">
        <v>907</v>
      </c>
      <c r="E68" s="355" t="s">
        <v>895</v>
      </c>
      <c r="F68" s="94" t="s">
        <v>896</v>
      </c>
      <c r="G68" s="186">
        <v>2.3338E-3</v>
      </c>
      <c r="H68" s="98">
        <f>IF(A68="Composição Auxiliar",VLOOKUP(B68,'SINAPI COMPOSIÇÃO'!$A$2:$E$10256,4,FALSE),IF(A68="Insumo",IF(VLOOKUP(B68,'SINAPI INSUMOS'!$A$2:$F$4852,5,FALSE)=OR("",0),VLOOKUP(B68,'SINAPI INSUMOS'!$A$2:$F$4852,6,FALSE),VLOOKUP(B68,'SINAPI INSUMOS'!$A$2:$F$4852,5,FALSE)),"VERIFICAR"))</f>
        <v>86.24</v>
      </c>
      <c r="I68" s="98">
        <f>TRUNC(G68*H68,2)</f>
        <v>0.2</v>
      </c>
    </row>
    <row r="69" spans="1:9" ht="24" customHeight="1">
      <c r="A69" s="236" t="s">
        <v>17</v>
      </c>
      <c r="B69" s="236"/>
      <c r="C69" s="236"/>
      <c r="D69" s="236" t="s">
        <v>18</v>
      </c>
      <c r="E69" s="236"/>
      <c r="F69" s="357"/>
      <c r="G69" s="181"/>
      <c r="H69" s="236"/>
      <c r="I69" s="188"/>
    </row>
    <row r="70" spans="1:9" ht="18" customHeight="1">
      <c r="A70" s="382" t="s">
        <v>80</v>
      </c>
      <c r="B70" s="384" t="s">
        <v>52</v>
      </c>
      <c r="C70" s="382" t="s">
        <v>53</v>
      </c>
      <c r="D70" s="382" t="s">
        <v>10</v>
      </c>
      <c r="E70" s="358" t="s">
        <v>878</v>
      </c>
      <c r="F70" s="385" t="s">
        <v>54</v>
      </c>
      <c r="G70" s="384" t="s">
        <v>55</v>
      </c>
      <c r="H70" s="384" t="s">
        <v>56</v>
      </c>
      <c r="I70" s="384" t="s">
        <v>11</v>
      </c>
    </row>
    <row r="71" spans="1:9" ht="39" customHeight="1">
      <c r="A71" s="237" t="s">
        <v>879</v>
      </c>
      <c r="B71" s="354">
        <v>96523</v>
      </c>
      <c r="C71" s="237" t="s">
        <v>66</v>
      </c>
      <c r="D71" s="237" t="s">
        <v>82</v>
      </c>
      <c r="E71" s="359" t="s">
        <v>903</v>
      </c>
      <c r="F71" s="184" t="s">
        <v>72</v>
      </c>
      <c r="G71" s="185">
        <v>1</v>
      </c>
      <c r="H71" s="189">
        <f>I71</f>
        <v>93.28</v>
      </c>
      <c r="I71" s="189">
        <f>SUM(I72:I73)</f>
        <v>93.28</v>
      </c>
    </row>
    <row r="72" spans="1:9" ht="24" customHeight="1">
      <c r="A72" s="234" t="s">
        <v>881</v>
      </c>
      <c r="B72" s="350">
        <v>88316</v>
      </c>
      <c r="C72" s="234" t="s">
        <v>66</v>
      </c>
      <c r="D72" s="234" t="s">
        <v>885</v>
      </c>
      <c r="E72" s="355" t="s">
        <v>883</v>
      </c>
      <c r="F72" s="94" t="s">
        <v>884</v>
      </c>
      <c r="G72" s="186">
        <v>3.1259999999999999</v>
      </c>
      <c r="H72" s="98">
        <f>IF(A72="Composição Auxiliar",VLOOKUP(B72,'SINAPI COMPOSIÇÃO'!$A$2:$E$10256,4,FALSE),IF(A72="Insumo",IF(VLOOKUP(B72,'SINAPI INSUMOS'!$A$2:$F$4852,5,FALSE)=OR("",0),VLOOKUP(B72,'SINAPI INSUMOS'!$A$2:$F$4852,6,FALSE),VLOOKUP(B72,'SINAPI INSUMOS'!$A$2:$F$4852,5,FALSE)),"VERIFICAR"))</f>
        <v>21.32</v>
      </c>
      <c r="I72" s="98">
        <f>TRUNC(G72*H72,2)</f>
        <v>66.64</v>
      </c>
    </row>
    <row r="73" spans="1:9" ht="24" customHeight="1">
      <c r="A73" s="234" t="s">
        <v>881</v>
      </c>
      <c r="B73" s="350">
        <v>88309</v>
      </c>
      <c r="C73" s="234" t="s">
        <v>66</v>
      </c>
      <c r="D73" s="234" t="s">
        <v>913</v>
      </c>
      <c r="E73" s="355" t="s">
        <v>883</v>
      </c>
      <c r="F73" s="94" t="s">
        <v>884</v>
      </c>
      <c r="G73" s="186">
        <v>0.96599999999999997</v>
      </c>
      <c r="H73" s="98">
        <f>IF(A73="Composição Auxiliar",VLOOKUP(B73,'SINAPI COMPOSIÇÃO'!$A$2:$E$10256,4,FALSE),IF(A73="Insumo",IF(VLOOKUP(B73,'SINAPI INSUMOS'!$A$2:$F$4852,5,FALSE)=OR("",0),VLOOKUP(B73,'SINAPI INSUMOS'!$A$2:$F$4852,6,FALSE),VLOOKUP(B73,'SINAPI INSUMOS'!$A$2:$F$4852,5,FALSE)),"VERIFICAR"))</f>
        <v>27.58</v>
      </c>
      <c r="I73" s="98">
        <f>TRUNC(G73*H73,2)</f>
        <v>26.64</v>
      </c>
    </row>
    <row r="74" spans="1:9" ht="18" customHeight="1">
      <c r="A74" s="382" t="s">
        <v>83</v>
      </c>
      <c r="B74" s="384" t="s">
        <v>52</v>
      </c>
      <c r="C74" s="382" t="s">
        <v>53</v>
      </c>
      <c r="D74" s="382" t="s">
        <v>10</v>
      </c>
      <c r="E74" s="358" t="s">
        <v>878</v>
      </c>
      <c r="F74" s="385" t="s">
        <v>54</v>
      </c>
      <c r="G74" s="384" t="s">
        <v>55</v>
      </c>
      <c r="H74" s="384" t="s">
        <v>56</v>
      </c>
      <c r="I74" s="384" t="s">
        <v>11</v>
      </c>
    </row>
    <row r="75" spans="1:9" ht="39" customHeight="1">
      <c r="A75" s="237" t="s">
        <v>879</v>
      </c>
      <c r="B75" s="354">
        <v>96527</v>
      </c>
      <c r="C75" s="237" t="s">
        <v>66</v>
      </c>
      <c r="D75" s="237" t="s">
        <v>85</v>
      </c>
      <c r="E75" s="359" t="s">
        <v>903</v>
      </c>
      <c r="F75" s="184" t="s">
        <v>72</v>
      </c>
      <c r="G75" s="185">
        <v>1</v>
      </c>
      <c r="H75" s="189">
        <f>I75</f>
        <v>102.62</v>
      </c>
      <c r="I75" s="189">
        <f>SUM(I76:I77)</f>
        <v>102.62</v>
      </c>
    </row>
    <row r="76" spans="1:9" ht="24" customHeight="1">
      <c r="A76" s="234" t="s">
        <v>881</v>
      </c>
      <c r="B76" s="350">
        <v>88316</v>
      </c>
      <c r="C76" s="234" t="s">
        <v>66</v>
      </c>
      <c r="D76" s="234" t="s">
        <v>885</v>
      </c>
      <c r="E76" s="355" t="s">
        <v>883</v>
      </c>
      <c r="F76" s="94" t="s">
        <v>884</v>
      </c>
      <c r="G76" s="186">
        <v>3.5150000000000001</v>
      </c>
      <c r="H76" s="98">
        <f>IF(A76="Composição Auxiliar",VLOOKUP(B76,'SINAPI COMPOSIÇÃO'!$A$2:$E$10256,4,FALSE),IF(A76="Insumo",IF(VLOOKUP(B76,'SINAPI INSUMOS'!$A$2:$F$4852,5,FALSE)=OR("",0),VLOOKUP(B76,'SINAPI INSUMOS'!$A$2:$F$4852,6,FALSE),VLOOKUP(B76,'SINAPI INSUMOS'!$A$2:$F$4852,5,FALSE)),"VERIFICAR"))</f>
        <v>21.32</v>
      </c>
      <c r="I76" s="98">
        <f>TRUNC(G76*H76,2)</f>
        <v>74.930000000000007</v>
      </c>
    </row>
    <row r="77" spans="1:9" ht="24" customHeight="1">
      <c r="A77" s="234" t="s">
        <v>881</v>
      </c>
      <c r="B77" s="350">
        <v>88309</v>
      </c>
      <c r="C77" s="234" t="s">
        <v>66</v>
      </c>
      <c r="D77" s="234" t="s">
        <v>913</v>
      </c>
      <c r="E77" s="355" t="s">
        <v>883</v>
      </c>
      <c r="F77" s="94" t="s">
        <v>884</v>
      </c>
      <c r="G77" s="362">
        <v>1.004</v>
      </c>
      <c r="H77" s="363">
        <f>IF(A77="Composição Auxiliar",VLOOKUP(B77,'SINAPI COMPOSIÇÃO'!$A$2:$E$10256,4,FALSE),IF(A77="Insumo",IF(VLOOKUP(B77,'SINAPI INSUMOS'!$A$2:$F$4852,5,FALSE)=OR("",0),VLOOKUP(B77,'SINAPI INSUMOS'!$A$2:$F$4852,6,FALSE),VLOOKUP(B77,'SINAPI INSUMOS'!$A$2:$F$4852,5,FALSE)),"VERIFICAR"))</f>
        <v>27.58</v>
      </c>
      <c r="I77" s="98">
        <f>TRUNC(G77*H77,2)</f>
        <v>27.69</v>
      </c>
    </row>
    <row r="78" spans="1:9" ht="18" customHeight="1">
      <c r="A78" s="382" t="s">
        <v>86</v>
      </c>
      <c r="B78" s="384" t="s">
        <v>52</v>
      </c>
      <c r="C78" s="382" t="s">
        <v>53</v>
      </c>
      <c r="D78" s="382" t="s">
        <v>10</v>
      </c>
      <c r="E78" s="358" t="s">
        <v>878</v>
      </c>
      <c r="F78" s="385" t="s">
        <v>54</v>
      </c>
      <c r="G78" s="384" t="s">
        <v>55</v>
      </c>
      <c r="H78" s="384" t="s">
        <v>56</v>
      </c>
      <c r="I78" s="384" t="s">
        <v>11</v>
      </c>
    </row>
    <row r="79" spans="1:9" ht="39" customHeight="1">
      <c r="A79" s="237" t="s">
        <v>879</v>
      </c>
      <c r="B79" s="354">
        <v>96619</v>
      </c>
      <c r="C79" s="237" t="s">
        <v>66</v>
      </c>
      <c r="D79" s="237" t="s">
        <v>88</v>
      </c>
      <c r="E79" s="359" t="s">
        <v>916</v>
      </c>
      <c r="F79" s="184" t="s">
        <v>68</v>
      </c>
      <c r="G79" s="185">
        <v>1</v>
      </c>
      <c r="H79" s="189">
        <f>I79</f>
        <v>54.62</v>
      </c>
      <c r="I79" s="189">
        <f>SUM(I80:I82)</f>
        <v>54.62</v>
      </c>
    </row>
    <row r="80" spans="1:9" ht="24" customHeight="1">
      <c r="A80" s="234" t="s">
        <v>881</v>
      </c>
      <c r="B80" s="350">
        <v>88316</v>
      </c>
      <c r="C80" s="234" t="s">
        <v>66</v>
      </c>
      <c r="D80" s="234" t="s">
        <v>885</v>
      </c>
      <c r="E80" s="355" t="s">
        <v>883</v>
      </c>
      <c r="F80" s="94" t="s">
        <v>884</v>
      </c>
      <c r="G80" s="186">
        <v>0.12265</v>
      </c>
      <c r="H80" s="98">
        <f>IF(A80="Composição Auxiliar",VLOOKUP(B80,'SINAPI COMPOSIÇÃO'!$A$2:$E$10256,4,FALSE),IF(A80="Insumo",IF(VLOOKUP(B80,'SINAPI INSUMOS'!$A$2:$F$4852,5,FALSE)=OR("",0),VLOOKUP(B80,'SINAPI INSUMOS'!$A$2:$F$4852,6,FALSE),VLOOKUP(B80,'SINAPI INSUMOS'!$A$2:$F$4852,5,FALSE)),"VERIFICAR"))</f>
        <v>21.32</v>
      </c>
      <c r="I80" s="98">
        <f>TRUNC(G80*H80,2)</f>
        <v>2.61</v>
      </c>
    </row>
    <row r="81" spans="1:9" ht="39" customHeight="1">
      <c r="A81" s="234" t="s">
        <v>881</v>
      </c>
      <c r="B81" s="350">
        <v>94968</v>
      </c>
      <c r="C81" s="234" t="s">
        <v>66</v>
      </c>
      <c r="D81" s="234" t="s">
        <v>917</v>
      </c>
      <c r="E81" s="355" t="s">
        <v>916</v>
      </c>
      <c r="F81" s="94" t="s">
        <v>72</v>
      </c>
      <c r="G81" s="186">
        <v>6.9000000000000006E-2</v>
      </c>
      <c r="H81" s="98">
        <f>IF(A81="Composição Auxiliar",VLOOKUP(B81,'SINAPI COMPOSIÇÃO'!$A$2:$E$10256,4,FALSE),IF(A81="Insumo",IF(VLOOKUP(B81,'SINAPI INSUMOS'!$A$2:$F$4852,5,FALSE)=OR("",0),VLOOKUP(B81,'SINAPI INSUMOS'!$A$2:$F$4852,6,FALSE),VLOOKUP(B81,'SINAPI INSUMOS'!$A$2:$F$4852,5,FALSE)),"VERIFICAR"))</f>
        <v>618.28</v>
      </c>
      <c r="I81" s="98">
        <f>TRUNC(G81*H81,2)</f>
        <v>42.66</v>
      </c>
    </row>
    <row r="82" spans="1:9" ht="24" customHeight="1">
      <c r="A82" s="234" t="s">
        <v>881</v>
      </c>
      <c r="B82" s="350">
        <v>88309</v>
      </c>
      <c r="C82" s="234" t="s">
        <v>66</v>
      </c>
      <c r="D82" s="234" t="s">
        <v>913</v>
      </c>
      <c r="E82" s="355" t="s">
        <v>883</v>
      </c>
      <c r="F82" s="94" t="s">
        <v>884</v>
      </c>
      <c r="G82" s="186">
        <v>0.33905000000000002</v>
      </c>
      <c r="H82" s="98">
        <f>IF(A82="Composição Auxiliar",VLOOKUP(B82,'SINAPI COMPOSIÇÃO'!$A$2:$E$10256,4,FALSE),IF(A82="Insumo",IF(VLOOKUP(B82,'SINAPI INSUMOS'!$A$2:$F$4852,5,FALSE)=OR("",0),VLOOKUP(B82,'SINAPI INSUMOS'!$A$2:$F$4852,6,FALSE),VLOOKUP(B82,'SINAPI INSUMOS'!$A$2:$F$4852,5,FALSE)),"VERIFICAR"))</f>
        <v>27.58</v>
      </c>
      <c r="I82" s="98">
        <f>TRUNC(G82*H82,2)</f>
        <v>9.35</v>
      </c>
    </row>
    <row r="83" spans="1:9" ht="18" customHeight="1">
      <c r="A83" s="382" t="s">
        <v>89</v>
      </c>
      <c r="B83" s="384" t="s">
        <v>52</v>
      </c>
      <c r="C83" s="382" t="s">
        <v>53</v>
      </c>
      <c r="D83" s="382" t="s">
        <v>10</v>
      </c>
      <c r="E83" s="358" t="s">
        <v>878</v>
      </c>
      <c r="F83" s="385" t="s">
        <v>54</v>
      </c>
      <c r="G83" s="384" t="s">
        <v>55</v>
      </c>
      <c r="H83" s="384" t="s">
        <v>56</v>
      </c>
      <c r="I83" s="384" t="s">
        <v>11</v>
      </c>
    </row>
    <row r="84" spans="1:9" ht="39" customHeight="1">
      <c r="A84" s="237" t="s">
        <v>879</v>
      </c>
      <c r="B84" s="354">
        <v>96541</v>
      </c>
      <c r="C84" s="237" t="s">
        <v>66</v>
      </c>
      <c r="D84" s="237" t="s">
        <v>91</v>
      </c>
      <c r="E84" s="359" t="s">
        <v>916</v>
      </c>
      <c r="F84" s="184" t="s">
        <v>68</v>
      </c>
      <c r="G84" s="185">
        <v>1</v>
      </c>
      <c r="H84" s="189">
        <f>I84</f>
        <v>185.49</v>
      </c>
      <c r="I84" s="189">
        <f>SUM(I85:I96)</f>
        <v>185.49</v>
      </c>
    </row>
    <row r="85" spans="1:9" ht="39" customHeight="1">
      <c r="A85" s="234" t="s">
        <v>881</v>
      </c>
      <c r="B85" s="350">
        <v>91692</v>
      </c>
      <c r="C85" s="234" t="s">
        <v>66</v>
      </c>
      <c r="D85" s="234" t="s">
        <v>918</v>
      </c>
      <c r="E85" s="355" t="s">
        <v>895</v>
      </c>
      <c r="F85" s="94" t="s">
        <v>899</v>
      </c>
      <c r="G85" s="362">
        <v>0.06</v>
      </c>
      <c r="H85" s="363">
        <f>IF(A85="Composição Auxiliar",VLOOKUP(B85,'SINAPI COMPOSIÇÃO'!$A$2:$E$10256,4,FALSE),IF(A85="Insumo",IF(VLOOKUP(B85,'SINAPI INSUMOS'!$A$2:$F$4852,5,FALSE)=OR("",0),VLOOKUP(B85,'SINAPI INSUMOS'!$A$2:$F$4852,6,FALSE),VLOOKUP(B85,'SINAPI INSUMOS'!$A$2:$F$4852,5,FALSE)),"VERIFICAR"))</f>
        <v>37.6</v>
      </c>
      <c r="I85" s="98">
        <f t="shared" ref="I85:I96" si="5">TRUNC(G85*H85,2)</f>
        <v>2.25</v>
      </c>
    </row>
    <row r="86" spans="1:9" ht="26.1" customHeight="1">
      <c r="A86" s="234" t="s">
        <v>881</v>
      </c>
      <c r="B86" s="350">
        <v>88239</v>
      </c>
      <c r="C86" s="234" t="s">
        <v>66</v>
      </c>
      <c r="D86" s="234" t="s">
        <v>919</v>
      </c>
      <c r="E86" s="355" t="s">
        <v>883</v>
      </c>
      <c r="F86" s="94" t="s">
        <v>884</v>
      </c>
      <c r="G86" s="186">
        <v>1.387</v>
      </c>
      <c r="H86" s="98">
        <f>IF(A86="Composição Auxiliar",VLOOKUP(B86,'SINAPI COMPOSIÇÃO'!$A$2:$E$10256,4,FALSE),IF(A86="Insumo",IF(VLOOKUP(B86,'SINAPI INSUMOS'!$A$2:$F$4852,5,FALSE)=OR("",0),VLOOKUP(B86,'SINAPI INSUMOS'!$A$2:$F$4852,6,FALSE),VLOOKUP(B86,'SINAPI INSUMOS'!$A$2:$F$4852,5,FALSE)),"VERIFICAR"))</f>
        <v>23.07</v>
      </c>
      <c r="I86" s="98">
        <f t="shared" si="5"/>
        <v>31.99</v>
      </c>
    </row>
    <row r="87" spans="1:9" ht="39" customHeight="1">
      <c r="A87" s="234" t="s">
        <v>881</v>
      </c>
      <c r="B87" s="350">
        <v>91693</v>
      </c>
      <c r="C87" s="234" t="s">
        <v>66</v>
      </c>
      <c r="D87" s="234" t="s">
        <v>920</v>
      </c>
      <c r="E87" s="355" t="s">
        <v>895</v>
      </c>
      <c r="F87" s="94" t="s">
        <v>896</v>
      </c>
      <c r="G87" s="186">
        <v>0.23899999999999999</v>
      </c>
      <c r="H87" s="98">
        <f>IF(A87="Composição Auxiliar",VLOOKUP(B87,'SINAPI COMPOSIÇÃO'!$A$2:$E$10256,4,FALSE),IF(A87="Insumo",IF(VLOOKUP(B87,'SINAPI INSUMOS'!$A$2:$F$4852,5,FALSE)=OR("",0),VLOOKUP(B87,'SINAPI INSUMOS'!$A$2:$F$4852,6,FALSE),VLOOKUP(B87,'SINAPI INSUMOS'!$A$2:$F$4852,5,FALSE)),"VERIFICAR"))</f>
        <v>36.14</v>
      </c>
      <c r="I87" s="98">
        <f t="shared" si="5"/>
        <v>8.6300000000000008</v>
      </c>
    </row>
    <row r="88" spans="1:9" ht="24" customHeight="1">
      <c r="A88" s="234" t="s">
        <v>881</v>
      </c>
      <c r="B88" s="350">
        <v>88262</v>
      </c>
      <c r="C88" s="234" t="s">
        <v>66</v>
      </c>
      <c r="D88" s="234" t="s">
        <v>882</v>
      </c>
      <c r="E88" s="355" t="s">
        <v>883</v>
      </c>
      <c r="F88" s="94" t="s">
        <v>884</v>
      </c>
      <c r="G88" s="186">
        <v>3.395</v>
      </c>
      <c r="H88" s="98">
        <f>IF(A88="Composição Auxiliar",VLOOKUP(B88,'SINAPI COMPOSIÇÃO'!$A$2:$E$10256,4,FALSE),IF(A88="Insumo",IF(VLOOKUP(B88,'SINAPI INSUMOS'!$A$2:$F$4852,5,FALSE)=OR("",0),VLOOKUP(B88,'SINAPI INSUMOS'!$A$2:$F$4852,6,FALSE),VLOOKUP(B88,'SINAPI INSUMOS'!$A$2:$F$4852,5,FALSE)),"VERIFICAR"))</f>
        <v>26.98</v>
      </c>
      <c r="I88" s="98">
        <f t="shared" si="5"/>
        <v>91.59</v>
      </c>
    </row>
    <row r="89" spans="1:9" ht="26.1" customHeight="1">
      <c r="A89" s="235" t="s">
        <v>886</v>
      </c>
      <c r="B89" s="351">
        <v>5074</v>
      </c>
      <c r="C89" s="235" t="s">
        <v>66</v>
      </c>
      <c r="D89" s="235" t="s">
        <v>922</v>
      </c>
      <c r="E89" s="356" t="s">
        <v>889</v>
      </c>
      <c r="F89" s="97" t="s">
        <v>101</v>
      </c>
      <c r="G89" s="187">
        <v>5.0000000000000001E-3</v>
      </c>
      <c r="H89" s="99">
        <f>IF(A89="Composição Auxiliar",VLOOKUP(B89,'SINAPI COMPOSIÇÃO'!$A$2:$E$10256,4,FALSE),IF(A89="Insumo",IF(VLOOKUP(B89,'SINAPI INSUMOS'!$A$2:$F$4852,5,FALSE)=OR("",0),VLOOKUP(B89,'SINAPI INSUMOS'!$A$2:$F$4852,6,FALSE),VLOOKUP(B89,'SINAPI INSUMOS'!$A$2:$F$4852,5,FALSE)),"VERIFICAR"))</f>
        <v>17.77</v>
      </c>
      <c r="I89" s="99">
        <f t="shared" si="5"/>
        <v>0.08</v>
      </c>
    </row>
    <row r="90" spans="1:9" ht="26.1" customHeight="1">
      <c r="A90" s="235" t="s">
        <v>886</v>
      </c>
      <c r="B90" s="351">
        <v>20247</v>
      </c>
      <c r="C90" s="235" t="s">
        <v>66</v>
      </c>
      <c r="D90" s="235" t="s">
        <v>924</v>
      </c>
      <c r="E90" s="356" t="s">
        <v>889</v>
      </c>
      <c r="F90" s="97" t="s">
        <v>101</v>
      </c>
      <c r="G90" s="187">
        <v>2.1999999999999999E-2</v>
      </c>
      <c r="H90" s="99">
        <f>IF(A90="Composição Auxiliar",VLOOKUP(B90,'SINAPI COMPOSIÇÃO'!$A$2:$E$10256,4,FALSE),IF(A90="Insumo",IF(VLOOKUP(B90,'SINAPI INSUMOS'!$A$2:$F$4852,5,FALSE)=OR("",0),VLOOKUP(B90,'SINAPI INSUMOS'!$A$2:$F$4852,6,FALSE),VLOOKUP(B90,'SINAPI INSUMOS'!$A$2:$F$4852,5,FALSE)),"VERIFICAR"))</f>
        <v>17.559999999999999</v>
      </c>
      <c r="I90" s="99">
        <f t="shared" si="5"/>
        <v>0.38</v>
      </c>
    </row>
    <row r="91" spans="1:9" ht="26.1" customHeight="1">
      <c r="A91" s="235" t="s">
        <v>886</v>
      </c>
      <c r="B91" s="351">
        <v>4491</v>
      </c>
      <c r="C91" s="235" t="s">
        <v>66</v>
      </c>
      <c r="D91" s="235" t="s">
        <v>926</v>
      </c>
      <c r="E91" s="356" t="s">
        <v>889</v>
      </c>
      <c r="F91" s="97" t="s">
        <v>202</v>
      </c>
      <c r="G91" s="187">
        <v>0.73299999999999998</v>
      </c>
      <c r="H91" s="99">
        <f>IF(A91="Composição Auxiliar",VLOOKUP(B91,'SINAPI COMPOSIÇÃO'!$A$2:$E$10256,4,FALSE),IF(A91="Insumo",IF(VLOOKUP(B91,'SINAPI INSUMOS'!$A$2:$F$4852,5,FALSE)=OR("",0),VLOOKUP(B91,'SINAPI INSUMOS'!$A$2:$F$4852,6,FALSE),VLOOKUP(B91,'SINAPI INSUMOS'!$A$2:$F$4852,5,FALSE)),"VERIFICAR"))</f>
        <v>10.050000000000001</v>
      </c>
      <c r="I91" s="99">
        <f t="shared" si="5"/>
        <v>7.36</v>
      </c>
    </row>
    <row r="92" spans="1:9" ht="39" customHeight="1">
      <c r="A92" s="235" t="s">
        <v>886</v>
      </c>
      <c r="B92" s="351">
        <v>1358</v>
      </c>
      <c r="C92" s="235" t="s">
        <v>66</v>
      </c>
      <c r="D92" s="235" t="s">
        <v>928</v>
      </c>
      <c r="E92" s="356" t="s">
        <v>889</v>
      </c>
      <c r="F92" s="97" t="s">
        <v>68</v>
      </c>
      <c r="G92" s="187">
        <v>0.33600000000000002</v>
      </c>
      <c r="H92" s="99">
        <f>IF(A92="Composição Auxiliar",VLOOKUP(B92,'SINAPI COMPOSIÇÃO'!$A$2:$E$10256,4,FALSE),IF(A92="Insumo",IF(VLOOKUP(B92,'SINAPI INSUMOS'!$A$2:$F$4852,5,FALSE)=OR("",0),VLOOKUP(B92,'SINAPI INSUMOS'!$A$2:$F$4852,6,FALSE),VLOOKUP(B92,'SINAPI INSUMOS'!$A$2:$F$4852,5,FALSE)),"VERIFICAR"))</f>
        <v>62.3</v>
      </c>
      <c r="I92" s="99">
        <f t="shared" si="5"/>
        <v>20.93</v>
      </c>
    </row>
    <row r="93" spans="1:9" ht="26.1" customHeight="1">
      <c r="A93" s="235" t="s">
        <v>886</v>
      </c>
      <c r="B93" s="351">
        <v>4517</v>
      </c>
      <c r="C93" s="235" t="s">
        <v>66</v>
      </c>
      <c r="D93" s="235" t="s">
        <v>930</v>
      </c>
      <c r="E93" s="356" t="s">
        <v>889</v>
      </c>
      <c r="F93" s="97" t="s">
        <v>202</v>
      </c>
      <c r="G93" s="187">
        <v>5.4009999999999998</v>
      </c>
      <c r="H93" s="99">
        <f>IF(A93="Composição Auxiliar",VLOOKUP(B93,'SINAPI COMPOSIÇÃO'!$A$2:$E$10256,4,FALSE),IF(A93="Insumo",IF(VLOOKUP(B93,'SINAPI INSUMOS'!$A$2:$F$4852,5,FALSE)=OR("",0),VLOOKUP(B93,'SINAPI INSUMOS'!$A$2:$F$4852,6,FALSE),VLOOKUP(B93,'SINAPI INSUMOS'!$A$2:$F$4852,5,FALSE)),"VERIFICAR"))</f>
        <v>3.52</v>
      </c>
      <c r="I93" s="99">
        <f t="shared" si="5"/>
        <v>19.010000000000002</v>
      </c>
    </row>
    <row r="94" spans="1:9" ht="26.1" customHeight="1">
      <c r="A94" s="235" t="s">
        <v>886</v>
      </c>
      <c r="B94" s="351">
        <v>2692</v>
      </c>
      <c r="C94" s="235" t="s">
        <v>66</v>
      </c>
      <c r="D94" s="235" t="s">
        <v>932</v>
      </c>
      <c r="E94" s="356" t="s">
        <v>889</v>
      </c>
      <c r="F94" s="97" t="s">
        <v>933</v>
      </c>
      <c r="G94" s="360">
        <v>9.5499999999999995E-3</v>
      </c>
      <c r="H94" s="361">
        <f>IF(A94="Composição Auxiliar",VLOOKUP(B94,'SINAPI COMPOSIÇÃO'!$A$2:$E$10256,4,FALSE),IF(A94="Insumo",IF(VLOOKUP(B94,'SINAPI INSUMOS'!$A$2:$F$4852,5,FALSE)=OR("",0),VLOOKUP(B94,'SINAPI INSUMOS'!$A$2:$F$4852,6,FALSE),VLOOKUP(B94,'SINAPI INSUMOS'!$A$2:$F$4852,5,FALSE)),"VERIFICAR"))</f>
        <v>7.67</v>
      </c>
      <c r="I94" s="99">
        <f t="shared" si="5"/>
        <v>7.0000000000000007E-2</v>
      </c>
    </row>
    <row r="95" spans="1:9" ht="26.1" customHeight="1">
      <c r="A95" s="235" t="s">
        <v>886</v>
      </c>
      <c r="B95" s="351">
        <v>5073</v>
      </c>
      <c r="C95" s="235" t="s">
        <v>66</v>
      </c>
      <c r="D95" s="235" t="s">
        <v>935</v>
      </c>
      <c r="E95" s="356" t="s">
        <v>889</v>
      </c>
      <c r="F95" s="97" t="s">
        <v>101</v>
      </c>
      <c r="G95" s="187">
        <v>5.5E-2</v>
      </c>
      <c r="H95" s="99">
        <f>IF(A95="Composição Auxiliar",VLOOKUP(B95,'SINAPI COMPOSIÇÃO'!$A$2:$E$10256,4,FALSE),IF(A95="Insumo",IF(VLOOKUP(B95,'SINAPI INSUMOS'!$A$2:$F$4852,5,FALSE)=OR("",0),VLOOKUP(B95,'SINAPI INSUMOS'!$A$2:$F$4852,6,FALSE),VLOOKUP(B95,'SINAPI INSUMOS'!$A$2:$F$4852,5,FALSE)),"VERIFICAR"))</f>
        <v>16.16</v>
      </c>
      <c r="I95" s="99">
        <f t="shared" si="5"/>
        <v>0.88</v>
      </c>
    </row>
    <row r="96" spans="1:9" ht="26.1" customHeight="1">
      <c r="A96" s="235" t="s">
        <v>886</v>
      </c>
      <c r="B96" s="351">
        <v>40304</v>
      </c>
      <c r="C96" s="235" t="s">
        <v>66</v>
      </c>
      <c r="D96" s="235" t="s">
        <v>937</v>
      </c>
      <c r="E96" s="356" t="s">
        <v>889</v>
      </c>
      <c r="F96" s="97" t="s">
        <v>101</v>
      </c>
      <c r="G96" s="187">
        <v>0.11899999999999999</v>
      </c>
      <c r="H96" s="99">
        <f>IF(A96="Composição Auxiliar",VLOOKUP(B96,'SINAPI COMPOSIÇÃO'!$A$2:$E$10256,4,FALSE),IF(A96="Insumo",IF(VLOOKUP(B96,'SINAPI INSUMOS'!$A$2:$F$4852,5,FALSE)=OR("",0),VLOOKUP(B96,'SINAPI INSUMOS'!$A$2:$F$4852,6,FALSE),VLOOKUP(B96,'SINAPI INSUMOS'!$A$2:$F$4852,5,FALSE)),"VERIFICAR"))</f>
        <v>19.57</v>
      </c>
      <c r="I96" s="99">
        <f t="shared" si="5"/>
        <v>2.3199999999999998</v>
      </c>
    </row>
    <row r="97" spans="1:9" ht="18" customHeight="1">
      <c r="A97" s="382" t="s">
        <v>92</v>
      </c>
      <c r="B97" s="384" t="s">
        <v>52</v>
      </c>
      <c r="C97" s="382" t="s">
        <v>53</v>
      </c>
      <c r="D97" s="382" t="s">
        <v>10</v>
      </c>
      <c r="E97" s="358" t="s">
        <v>878</v>
      </c>
      <c r="F97" s="385" t="s">
        <v>54</v>
      </c>
      <c r="G97" s="384" t="s">
        <v>55</v>
      </c>
      <c r="H97" s="384" t="s">
        <v>56</v>
      </c>
      <c r="I97" s="384" t="s">
        <v>11</v>
      </c>
    </row>
    <row r="98" spans="1:9" ht="39" customHeight="1">
      <c r="A98" s="237" t="s">
        <v>879</v>
      </c>
      <c r="B98" s="354">
        <v>96542</v>
      </c>
      <c r="C98" s="237" t="s">
        <v>66</v>
      </c>
      <c r="D98" s="237" t="s">
        <v>94</v>
      </c>
      <c r="E98" s="359" t="s">
        <v>916</v>
      </c>
      <c r="F98" s="184" t="s">
        <v>68</v>
      </c>
      <c r="G98" s="185">
        <v>1</v>
      </c>
      <c r="H98" s="189">
        <f>I98</f>
        <v>100.78000000000002</v>
      </c>
      <c r="I98" s="189">
        <f>SUM(I99:I109)</f>
        <v>100.78000000000002</v>
      </c>
    </row>
    <row r="99" spans="1:9" ht="39" customHeight="1">
      <c r="A99" s="234" t="s">
        <v>881</v>
      </c>
      <c r="B99" s="350">
        <v>91692</v>
      </c>
      <c r="C99" s="234" t="s">
        <v>66</v>
      </c>
      <c r="D99" s="234" t="s">
        <v>918</v>
      </c>
      <c r="E99" s="355" t="s">
        <v>895</v>
      </c>
      <c r="F99" s="94" t="s">
        <v>899</v>
      </c>
      <c r="G99" s="186">
        <v>1.4E-2</v>
      </c>
      <c r="H99" s="98">
        <f>IF(A99="Composição Auxiliar",VLOOKUP(B99,'SINAPI COMPOSIÇÃO'!$A$2:$E$10256,4,FALSE),IF(A99="Insumo",IF(VLOOKUP(B99,'SINAPI INSUMOS'!$A$2:$F$4852,5,FALSE)=OR("",0),VLOOKUP(B99,'SINAPI INSUMOS'!$A$2:$F$4852,6,FALSE),VLOOKUP(B99,'SINAPI INSUMOS'!$A$2:$F$4852,5,FALSE)),"VERIFICAR"))</f>
        <v>37.6</v>
      </c>
      <c r="I99" s="98">
        <f t="shared" ref="I99:I109" si="6">TRUNC(G99*H99,2)</f>
        <v>0.52</v>
      </c>
    </row>
    <row r="100" spans="1:9" ht="24" customHeight="1">
      <c r="A100" s="234" t="s">
        <v>881</v>
      </c>
      <c r="B100" s="350">
        <v>88262</v>
      </c>
      <c r="C100" s="234" t="s">
        <v>66</v>
      </c>
      <c r="D100" s="234" t="s">
        <v>882</v>
      </c>
      <c r="E100" s="355" t="s">
        <v>883</v>
      </c>
      <c r="F100" s="94" t="s">
        <v>884</v>
      </c>
      <c r="G100" s="186">
        <v>1.718</v>
      </c>
      <c r="H100" s="98">
        <f>IF(A100="Composição Auxiliar",VLOOKUP(B100,'SINAPI COMPOSIÇÃO'!$A$2:$E$10256,4,FALSE),IF(A100="Insumo",IF(VLOOKUP(B100,'SINAPI INSUMOS'!$A$2:$F$4852,5,FALSE)=OR("",0),VLOOKUP(B100,'SINAPI INSUMOS'!$A$2:$F$4852,6,FALSE),VLOOKUP(B100,'SINAPI INSUMOS'!$A$2:$F$4852,5,FALSE)),"VERIFICAR"))</f>
        <v>26.98</v>
      </c>
      <c r="I100" s="98">
        <f t="shared" si="6"/>
        <v>46.35</v>
      </c>
    </row>
    <row r="101" spans="1:9" ht="26.1" customHeight="1">
      <c r="A101" s="234" t="s">
        <v>881</v>
      </c>
      <c r="B101" s="350">
        <v>88239</v>
      </c>
      <c r="C101" s="234" t="s">
        <v>66</v>
      </c>
      <c r="D101" s="234" t="s">
        <v>919</v>
      </c>
      <c r="E101" s="355" t="s">
        <v>883</v>
      </c>
      <c r="F101" s="94" t="s">
        <v>884</v>
      </c>
      <c r="G101" s="186">
        <v>0.73099999999999998</v>
      </c>
      <c r="H101" s="98">
        <f>IF(A101="Composição Auxiliar",VLOOKUP(B101,'SINAPI COMPOSIÇÃO'!$A$2:$E$10256,4,FALSE),IF(A101="Insumo",IF(VLOOKUP(B101,'SINAPI INSUMOS'!$A$2:$F$4852,5,FALSE)=OR("",0),VLOOKUP(B101,'SINAPI INSUMOS'!$A$2:$F$4852,6,FALSE),VLOOKUP(B101,'SINAPI INSUMOS'!$A$2:$F$4852,5,FALSE)),"VERIFICAR"))</f>
        <v>23.07</v>
      </c>
      <c r="I101" s="98">
        <f t="shared" si="6"/>
        <v>16.86</v>
      </c>
    </row>
    <row r="102" spans="1:9" ht="39" customHeight="1">
      <c r="A102" s="234" t="s">
        <v>881</v>
      </c>
      <c r="B102" s="350">
        <v>91693</v>
      </c>
      <c r="C102" s="234" t="s">
        <v>66</v>
      </c>
      <c r="D102" s="234" t="s">
        <v>920</v>
      </c>
      <c r="E102" s="355" t="s">
        <v>895</v>
      </c>
      <c r="F102" s="94" t="s">
        <v>896</v>
      </c>
      <c r="G102" s="362">
        <v>5.6000000000000001E-2</v>
      </c>
      <c r="H102" s="363">
        <f>IF(A102="Composição Auxiliar",VLOOKUP(B102,'SINAPI COMPOSIÇÃO'!$A$2:$E$10256,4,FALSE),IF(A102="Insumo",IF(VLOOKUP(B102,'SINAPI INSUMOS'!$A$2:$F$4852,5,FALSE)=OR("",0),VLOOKUP(B102,'SINAPI INSUMOS'!$A$2:$F$4852,6,FALSE),VLOOKUP(B102,'SINAPI INSUMOS'!$A$2:$F$4852,5,FALSE)),"VERIFICAR"))</f>
        <v>36.14</v>
      </c>
      <c r="I102" s="98">
        <f t="shared" si="6"/>
        <v>2.02</v>
      </c>
    </row>
    <row r="103" spans="1:9" ht="26.1" customHeight="1">
      <c r="A103" s="235" t="s">
        <v>886</v>
      </c>
      <c r="B103" s="351">
        <v>4517</v>
      </c>
      <c r="C103" s="235" t="s">
        <v>66</v>
      </c>
      <c r="D103" s="235" t="s">
        <v>930</v>
      </c>
      <c r="E103" s="356" t="s">
        <v>889</v>
      </c>
      <c r="F103" s="97" t="s">
        <v>202</v>
      </c>
      <c r="G103" s="187">
        <v>0.72199999999999998</v>
      </c>
      <c r="H103" s="99">
        <f>IF(A103="Composição Auxiliar",VLOOKUP(B103,'SINAPI COMPOSIÇÃO'!$A$2:$E$10256,4,FALSE),IF(A103="Insumo",IF(VLOOKUP(B103,'SINAPI INSUMOS'!$A$2:$F$4852,5,FALSE)=OR("",0),VLOOKUP(B103,'SINAPI INSUMOS'!$A$2:$F$4852,6,FALSE),VLOOKUP(B103,'SINAPI INSUMOS'!$A$2:$F$4852,5,FALSE)),"VERIFICAR"))</f>
        <v>3.52</v>
      </c>
      <c r="I103" s="99">
        <f t="shared" si="6"/>
        <v>2.54</v>
      </c>
    </row>
    <row r="104" spans="1:9" ht="26.1" customHeight="1">
      <c r="A104" s="235" t="s">
        <v>886</v>
      </c>
      <c r="B104" s="351">
        <v>40304</v>
      </c>
      <c r="C104" s="235" t="s">
        <v>66</v>
      </c>
      <c r="D104" s="235" t="s">
        <v>937</v>
      </c>
      <c r="E104" s="356" t="s">
        <v>889</v>
      </c>
      <c r="F104" s="97" t="s">
        <v>101</v>
      </c>
      <c r="G104" s="187">
        <v>1.4999999999999999E-2</v>
      </c>
      <c r="H104" s="99">
        <f>IF(A104="Composição Auxiliar",VLOOKUP(B104,'SINAPI COMPOSIÇÃO'!$A$2:$E$10256,4,FALSE),IF(A104="Insumo",IF(VLOOKUP(B104,'SINAPI INSUMOS'!$A$2:$F$4852,5,FALSE)=OR("",0),VLOOKUP(B104,'SINAPI INSUMOS'!$A$2:$F$4852,6,FALSE),VLOOKUP(B104,'SINAPI INSUMOS'!$A$2:$F$4852,5,FALSE)),"VERIFICAR"))</f>
        <v>19.57</v>
      </c>
      <c r="I104" s="99">
        <f t="shared" si="6"/>
        <v>0.28999999999999998</v>
      </c>
    </row>
    <row r="105" spans="1:9" ht="39" customHeight="1">
      <c r="A105" s="235" t="s">
        <v>886</v>
      </c>
      <c r="B105" s="351">
        <v>1358</v>
      </c>
      <c r="C105" s="235" t="s">
        <v>66</v>
      </c>
      <c r="D105" s="235" t="s">
        <v>928</v>
      </c>
      <c r="E105" s="356" t="s">
        <v>889</v>
      </c>
      <c r="F105" s="97" t="s">
        <v>68</v>
      </c>
      <c r="G105" s="187">
        <v>0.315</v>
      </c>
      <c r="H105" s="99">
        <f>IF(A105="Composição Auxiliar",VLOOKUP(B105,'SINAPI COMPOSIÇÃO'!$A$2:$E$10256,4,FALSE),IF(A105="Insumo",IF(VLOOKUP(B105,'SINAPI INSUMOS'!$A$2:$F$4852,5,FALSE)=OR("",0),VLOOKUP(B105,'SINAPI INSUMOS'!$A$2:$F$4852,6,FALSE),VLOOKUP(B105,'SINAPI INSUMOS'!$A$2:$F$4852,5,FALSE)),"VERIFICAR"))</f>
        <v>62.3</v>
      </c>
      <c r="I105" s="99">
        <f t="shared" si="6"/>
        <v>19.62</v>
      </c>
    </row>
    <row r="106" spans="1:9" ht="26.1" customHeight="1">
      <c r="A106" s="235" t="s">
        <v>886</v>
      </c>
      <c r="B106" s="351">
        <v>5073</v>
      </c>
      <c r="C106" s="235" t="s">
        <v>66</v>
      </c>
      <c r="D106" s="235" t="s">
        <v>935</v>
      </c>
      <c r="E106" s="356" t="s">
        <v>889</v>
      </c>
      <c r="F106" s="97" t="s">
        <v>101</v>
      </c>
      <c r="G106" s="187">
        <v>8.0000000000000002E-3</v>
      </c>
      <c r="H106" s="99">
        <f>IF(A106="Composição Auxiliar",VLOOKUP(B106,'SINAPI COMPOSIÇÃO'!$A$2:$E$10256,4,FALSE),IF(A106="Insumo",IF(VLOOKUP(B106,'SINAPI INSUMOS'!$A$2:$F$4852,5,FALSE)=OR("",0),VLOOKUP(B106,'SINAPI INSUMOS'!$A$2:$F$4852,6,FALSE),VLOOKUP(B106,'SINAPI INSUMOS'!$A$2:$F$4852,5,FALSE)),"VERIFICAR"))</f>
        <v>16.16</v>
      </c>
      <c r="I106" s="99">
        <f t="shared" si="6"/>
        <v>0.12</v>
      </c>
    </row>
    <row r="107" spans="1:9" ht="26.1" customHeight="1">
      <c r="A107" s="235" t="s">
        <v>886</v>
      </c>
      <c r="B107" s="351">
        <v>20247</v>
      </c>
      <c r="C107" s="235" t="s">
        <v>66</v>
      </c>
      <c r="D107" s="235" t="s">
        <v>924</v>
      </c>
      <c r="E107" s="356" t="s">
        <v>889</v>
      </c>
      <c r="F107" s="97" t="s">
        <v>101</v>
      </c>
      <c r="G107" s="187">
        <v>8.9999999999999993E-3</v>
      </c>
      <c r="H107" s="99">
        <f>IF(A107="Composição Auxiliar",VLOOKUP(B107,'SINAPI COMPOSIÇÃO'!$A$2:$E$10256,4,FALSE),IF(A107="Insumo",IF(VLOOKUP(B107,'SINAPI INSUMOS'!$A$2:$F$4852,5,FALSE)=OR("",0),VLOOKUP(B107,'SINAPI INSUMOS'!$A$2:$F$4852,6,FALSE),VLOOKUP(B107,'SINAPI INSUMOS'!$A$2:$F$4852,5,FALSE)),"VERIFICAR"))</f>
        <v>17.559999999999999</v>
      </c>
      <c r="I107" s="99">
        <f t="shared" si="6"/>
        <v>0.15</v>
      </c>
    </row>
    <row r="108" spans="1:9" ht="26.1" customHeight="1">
      <c r="A108" s="235" t="s">
        <v>886</v>
      </c>
      <c r="B108" s="351">
        <v>4491</v>
      </c>
      <c r="C108" s="235" t="s">
        <v>66</v>
      </c>
      <c r="D108" s="235" t="s">
        <v>926</v>
      </c>
      <c r="E108" s="356" t="s">
        <v>889</v>
      </c>
      <c r="F108" s="97" t="s">
        <v>202</v>
      </c>
      <c r="G108" s="187">
        <v>1.218</v>
      </c>
      <c r="H108" s="99">
        <f>IF(A108="Composição Auxiliar",VLOOKUP(B108,'SINAPI COMPOSIÇÃO'!$A$2:$E$10256,4,FALSE),IF(A108="Insumo",IF(VLOOKUP(B108,'SINAPI INSUMOS'!$A$2:$F$4852,5,FALSE)=OR("",0),VLOOKUP(B108,'SINAPI INSUMOS'!$A$2:$F$4852,6,FALSE),VLOOKUP(B108,'SINAPI INSUMOS'!$A$2:$F$4852,5,FALSE)),"VERIFICAR"))</f>
        <v>10.050000000000001</v>
      </c>
      <c r="I108" s="99">
        <f t="shared" si="6"/>
        <v>12.24</v>
      </c>
    </row>
    <row r="109" spans="1:9" ht="26.1" customHeight="1">
      <c r="A109" s="235" t="s">
        <v>886</v>
      </c>
      <c r="B109" s="351">
        <v>2692</v>
      </c>
      <c r="C109" s="235" t="s">
        <v>66</v>
      </c>
      <c r="D109" s="235" t="s">
        <v>932</v>
      </c>
      <c r="E109" s="356" t="s">
        <v>889</v>
      </c>
      <c r="F109" s="97" t="s">
        <v>933</v>
      </c>
      <c r="G109" s="187">
        <v>9.5499999999999995E-3</v>
      </c>
      <c r="H109" s="99">
        <f>IF(A109="Composição Auxiliar",VLOOKUP(B109,'SINAPI COMPOSIÇÃO'!$A$2:$E$10256,4,FALSE),IF(A109="Insumo",IF(VLOOKUP(B109,'SINAPI INSUMOS'!$A$2:$F$4852,5,FALSE)=OR("",0),VLOOKUP(B109,'SINAPI INSUMOS'!$A$2:$F$4852,6,FALSE),VLOOKUP(B109,'SINAPI INSUMOS'!$A$2:$F$4852,5,FALSE)),"VERIFICAR"))</f>
        <v>7.67</v>
      </c>
      <c r="I109" s="99">
        <f t="shared" si="6"/>
        <v>7.0000000000000007E-2</v>
      </c>
    </row>
    <row r="110" spans="1:9" ht="18" customHeight="1">
      <c r="A110" s="389" t="s">
        <v>95</v>
      </c>
      <c r="B110" s="390" t="s">
        <v>52</v>
      </c>
      <c r="C110" s="389" t="s">
        <v>53</v>
      </c>
      <c r="D110" s="389" t="s">
        <v>10</v>
      </c>
      <c r="E110" s="358" t="s">
        <v>878</v>
      </c>
      <c r="F110" s="391" t="s">
        <v>54</v>
      </c>
      <c r="G110" s="390" t="s">
        <v>55</v>
      </c>
      <c r="H110" s="390" t="s">
        <v>56</v>
      </c>
      <c r="I110" s="390" t="s">
        <v>11</v>
      </c>
    </row>
    <row r="111" spans="1:9" ht="51.95" customHeight="1">
      <c r="A111" s="237" t="s">
        <v>879</v>
      </c>
      <c r="B111" s="354">
        <v>92419</v>
      </c>
      <c r="C111" s="237" t="s">
        <v>66</v>
      </c>
      <c r="D111" s="237" t="s">
        <v>97</v>
      </c>
      <c r="E111" s="359" t="s">
        <v>916</v>
      </c>
      <c r="F111" s="184" t="s">
        <v>68</v>
      </c>
      <c r="G111" s="364">
        <v>1</v>
      </c>
      <c r="H111" s="189">
        <f>I111</f>
        <v>96.99</v>
      </c>
      <c r="I111" s="189">
        <f>SUM(I112:I119)</f>
        <v>96.99</v>
      </c>
    </row>
    <row r="112" spans="1:9" ht="24" customHeight="1">
      <c r="A112" s="234" t="s">
        <v>881</v>
      </c>
      <c r="B112" s="350">
        <v>88262</v>
      </c>
      <c r="C112" s="234" t="s">
        <v>66</v>
      </c>
      <c r="D112" s="234" t="s">
        <v>882</v>
      </c>
      <c r="E112" s="355" t="s">
        <v>883</v>
      </c>
      <c r="F112" s="94" t="s">
        <v>884</v>
      </c>
      <c r="G112" s="186">
        <v>0.86599999999999999</v>
      </c>
      <c r="H112" s="98">
        <f>IF(A112="Composição Auxiliar",VLOOKUP(B112,'SINAPI COMPOSIÇÃO'!$A$2:$E$10256,4,FALSE),IF(A112="Insumo",IF(VLOOKUP(B112,'SINAPI INSUMOS'!$A$2:$F$4852,5,FALSE)=OR("",0),VLOOKUP(B112,'SINAPI INSUMOS'!$A$2:$F$4852,6,FALSE),VLOOKUP(B112,'SINAPI INSUMOS'!$A$2:$F$4852,5,FALSE)),"VERIFICAR"))</f>
        <v>26.98</v>
      </c>
      <c r="I112" s="98">
        <f t="shared" ref="I112:I119" si="7">TRUNC(G112*H112,2)</f>
        <v>23.36</v>
      </c>
    </row>
    <row r="113" spans="1:9" ht="39" customHeight="1">
      <c r="A113" s="234" t="s">
        <v>881</v>
      </c>
      <c r="B113" s="350">
        <v>92263</v>
      </c>
      <c r="C113" s="234" t="s">
        <v>66</v>
      </c>
      <c r="D113" s="234" t="s">
        <v>939</v>
      </c>
      <c r="E113" s="355" t="s">
        <v>916</v>
      </c>
      <c r="F113" s="94" t="s">
        <v>68</v>
      </c>
      <c r="G113" s="186">
        <v>0.26300000000000001</v>
      </c>
      <c r="H113" s="98">
        <f>IF(A113="Composição Auxiliar",VLOOKUP(B113,'SINAPI COMPOSIÇÃO'!$A$2:$E$10256,4,FALSE),IF(A113="Insumo",IF(VLOOKUP(B113,'SINAPI INSUMOS'!$A$2:$F$4852,5,FALSE)=OR("",0),VLOOKUP(B113,'SINAPI INSUMOS'!$A$2:$F$4852,6,FALSE),VLOOKUP(B113,'SINAPI INSUMOS'!$A$2:$F$4852,5,FALSE)),"VERIFICAR"))</f>
        <v>191.38</v>
      </c>
      <c r="I113" s="98">
        <f t="shared" si="7"/>
        <v>50.33</v>
      </c>
    </row>
    <row r="114" spans="1:9" ht="26.1" customHeight="1">
      <c r="A114" s="234" t="s">
        <v>881</v>
      </c>
      <c r="B114" s="350">
        <v>88239</v>
      </c>
      <c r="C114" s="234" t="s">
        <v>66</v>
      </c>
      <c r="D114" s="234" t="s">
        <v>919</v>
      </c>
      <c r="E114" s="355" t="s">
        <v>883</v>
      </c>
      <c r="F114" s="94" t="s">
        <v>884</v>
      </c>
      <c r="G114" s="186">
        <v>0.159</v>
      </c>
      <c r="H114" s="98">
        <f>IF(A114="Composição Auxiliar",VLOOKUP(B114,'SINAPI COMPOSIÇÃO'!$A$2:$E$10256,4,FALSE),IF(A114="Insumo",IF(VLOOKUP(B114,'SINAPI INSUMOS'!$A$2:$F$4852,5,FALSE)=OR("",0),VLOOKUP(B114,'SINAPI INSUMOS'!$A$2:$F$4852,6,FALSE),VLOOKUP(B114,'SINAPI INSUMOS'!$A$2:$F$4852,5,FALSE)),"VERIFICAR"))</f>
        <v>23.07</v>
      </c>
      <c r="I114" s="98">
        <f t="shared" si="7"/>
        <v>3.66</v>
      </c>
    </row>
    <row r="115" spans="1:9" ht="26.1" customHeight="1">
      <c r="A115" s="235" t="s">
        <v>886</v>
      </c>
      <c r="B115" s="351">
        <v>2692</v>
      </c>
      <c r="C115" s="235" t="s">
        <v>66</v>
      </c>
      <c r="D115" s="235" t="s">
        <v>932</v>
      </c>
      <c r="E115" s="356" t="s">
        <v>889</v>
      </c>
      <c r="F115" s="97" t="s">
        <v>933</v>
      </c>
      <c r="G115" s="187">
        <v>0.01</v>
      </c>
      <c r="H115" s="99">
        <f>IF(A115="Composição Auxiliar",VLOOKUP(B115,'SINAPI COMPOSIÇÃO'!$A$2:$E$10256,4,FALSE),IF(A115="Insumo",IF(VLOOKUP(B115,'SINAPI INSUMOS'!$A$2:$F$4852,5,FALSE)=OR("",0),VLOOKUP(B115,'SINAPI INSUMOS'!$A$2:$F$4852,6,FALSE),VLOOKUP(B115,'SINAPI INSUMOS'!$A$2:$F$4852,5,FALSE)),"VERIFICAR"))</f>
        <v>7.67</v>
      </c>
      <c r="I115" s="99">
        <f t="shared" si="7"/>
        <v>7.0000000000000007E-2</v>
      </c>
    </row>
    <row r="116" spans="1:9" ht="39" customHeight="1">
      <c r="A116" s="235" t="s">
        <v>886</v>
      </c>
      <c r="B116" s="351">
        <v>40275</v>
      </c>
      <c r="C116" s="235" t="s">
        <v>66</v>
      </c>
      <c r="D116" s="235" t="s">
        <v>941</v>
      </c>
      <c r="E116" s="356" t="s">
        <v>942</v>
      </c>
      <c r="F116" s="97" t="s">
        <v>943</v>
      </c>
      <c r="G116" s="187">
        <v>0.39300000000000002</v>
      </c>
      <c r="H116" s="99">
        <f>IF(A116="Composição Auxiliar",VLOOKUP(B116,'SINAPI COMPOSIÇÃO'!$A$2:$E$10256,4,FALSE),IF(A116="Insumo",IF(VLOOKUP(B116,'SINAPI INSUMOS'!$A$2:$F$4852,5,FALSE)=OR("",0),VLOOKUP(B116,'SINAPI INSUMOS'!$A$2:$F$4852,6,FALSE),VLOOKUP(B116,'SINAPI INSUMOS'!$A$2:$F$4852,5,FALSE)),"VERIFICAR"))</f>
        <v>22.09</v>
      </c>
      <c r="I116" s="99">
        <f t="shared" si="7"/>
        <v>8.68</v>
      </c>
    </row>
    <row r="117" spans="1:9" ht="39" customHeight="1">
      <c r="A117" s="235" t="s">
        <v>886</v>
      </c>
      <c r="B117" s="351">
        <v>40271</v>
      </c>
      <c r="C117" s="235" t="s">
        <v>66</v>
      </c>
      <c r="D117" s="235" t="s">
        <v>945</v>
      </c>
      <c r="E117" s="356" t="s">
        <v>942</v>
      </c>
      <c r="F117" s="97" t="s">
        <v>943</v>
      </c>
      <c r="G117" s="187">
        <v>0.19600000000000001</v>
      </c>
      <c r="H117" s="99">
        <f>IF(A117="Composição Auxiliar",VLOOKUP(B117,'SINAPI COMPOSIÇÃO'!$A$2:$E$10256,4,FALSE),IF(A117="Insumo",IF(VLOOKUP(B117,'SINAPI INSUMOS'!$A$2:$F$4852,5,FALSE)=OR("",0),VLOOKUP(B117,'SINAPI INSUMOS'!$A$2:$F$4852,6,FALSE),VLOOKUP(B117,'SINAPI INSUMOS'!$A$2:$F$4852,5,FALSE)),"VERIFICAR"))</f>
        <v>21.14</v>
      </c>
      <c r="I117" s="99">
        <f t="shared" si="7"/>
        <v>4.1399999999999997</v>
      </c>
    </row>
    <row r="118" spans="1:9" ht="39" customHeight="1">
      <c r="A118" s="235" t="s">
        <v>886</v>
      </c>
      <c r="B118" s="351">
        <v>40287</v>
      </c>
      <c r="C118" s="235" t="s">
        <v>66</v>
      </c>
      <c r="D118" s="235" t="s">
        <v>947</v>
      </c>
      <c r="E118" s="356" t="s">
        <v>942</v>
      </c>
      <c r="F118" s="97" t="s">
        <v>948</v>
      </c>
      <c r="G118" s="187">
        <v>0.78500000000000003</v>
      </c>
      <c r="H118" s="99">
        <f>IF(A118="Composição Auxiliar",VLOOKUP(B118,'SINAPI COMPOSIÇÃO'!$A$2:$E$10256,4,FALSE),IF(A118="Insumo",IF(VLOOKUP(B118,'SINAPI INSUMOS'!$A$2:$F$4852,5,FALSE)=OR("",0),VLOOKUP(B118,'SINAPI INSUMOS'!$A$2:$F$4852,6,FALSE),VLOOKUP(B118,'SINAPI INSUMOS'!$A$2:$F$4852,5,FALSE)),"VERIFICAR"))</f>
        <v>8.14</v>
      </c>
      <c r="I118" s="99">
        <f t="shared" si="7"/>
        <v>6.38</v>
      </c>
    </row>
    <row r="119" spans="1:9" ht="26.1" customHeight="1">
      <c r="A119" s="235" t="s">
        <v>886</v>
      </c>
      <c r="B119" s="351">
        <v>40304</v>
      </c>
      <c r="C119" s="235" t="s">
        <v>66</v>
      </c>
      <c r="D119" s="235" t="s">
        <v>937</v>
      </c>
      <c r="E119" s="356" t="s">
        <v>889</v>
      </c>
      <c r="F119" s="97" t="s">
        <v>101</v>
      </c>
      <c r="G119" s="187">
        <v>1.9E-2</v>
      </c>
      <c r="H119" s="99">
        <f>IF(A119="Composição Auxiliar",VLOOKUP(B119,'SINAPI COMPOSIÇÃO'!$A$2:$E$10256,4,FALSE),IF(A119="Insumo",IF(VLOOKUP(B119,'SINAPI INSUMOS'!$A$2:$F$4852,5,FALSE)=OR("",0),VLOOKUP(B119,'SINAPI INSUMOS'!$A$2:$F$4852,6,FALSE),VLOOKUP(B119,'SINAPI INSUMOS'!$A$2:$F$4852,5,FALSE)),"VERIFICAR"))</f>
        <v>19.57</v>
      </c>
      <c r="I119" s="99">
        <f t="shared" si="7"/>
        <v>0.37</v>
      </c>
    </row>
    <row r="120" spans="1:9" ht="18" customHeight="1">
      <c r="A120" s="382" t="s">
        <v>98</v>
      </c>
      <c r="B120" s="384" t="s">
        <v>52</v>
      </c>
      <c r="C120" s="382" t="s">
        <v>53</v>
      </c>
      <c r="D120" s="382" t="s">
        <v>10</v>
      </c>
      <c r="E120" s="358" t="s">
        <v>878</v>
      </c>
      <c r="F120" s="385" t="s">
        <v>54</v>
      </c>
      <c r="G120" s="384" t="s">
        <v>55</v>
      </c>
      <c r="H120" s="384" t="s">
        <v>56</v>
      </c>
      <c r="I120" s="384" t="s">
        <v>11</v>
      </c>
    </row>
    <row r="121" spans="1:9" ht="39" customHeight="1">
      <c r="A121" s="237" t="s">
        <v>879</v>
      </c>
      <c r="B121" s="354">
        <v>104916</v>
      </c>
      <c r="C121" s="237" t="s">
        <v>66</v>
      </c>
      <c r="D121" s="237" t="s">
        <v>100</v>
      </c>
      <c r="E121" s="359" t="s">
        <v>916</v>
      </c>
      <c r="F121" s="184" t="s">
        <v>101</v>
      </c>
      <c r="G121" s="185">
        <v>1</v>
      </c>
      <c r="H121" s="189">
        <f>I121</f>
        <v>17.650000000000002</v>
      </c>
      <c r="I121" s="189">
        <f>SUM(I122:I126)</f>
        <v>17.650000000000002</v>
      </c>
    </row>
    <row r="122" spans="1:9" ht="26.1" customHeight="1">
      <c r="A122" s="234" t="s">
        <v>881</v>
      </c>
      <c r="B122" s="350">
        <v>92800</v>
      </c>
      <c r="C122" s="234" t="s">
        <v>66</v>
      </c>
      <c r="D122" s="234" t="s">
        <v>950</v>
      </c>
      <c r="E122" s="355" t="s">
        <v>916</v>
      </c>
      <c r="F122" s="94" t="s">
        <v>101</v>
      </c>
      <c r="G122" s="186">
        <v>1</v>
      </c>
      <c r="H122" s="98">
        <f>IF(A122="Composição Auxiliar",VLOOKUP(B122,'SINAPI COMPOSIÇÃO'!$A$2:$E$10256,4,FALSE),IF(A122="Insumo",IF(VLOOKUP(B122,'SINAPI INSUMOS'!$A$2:$F$4852,5,FALSE)=OR("",0),VLOOKUP(B122,'SINAPI INSUMOS'!$A$2:$F$4852,6,FALSE),VLOOKUP(B122,'SINAPI INSUMOS'!$A$2:$F$4852,5,FALSE)),"VERIFICAR"))</f>
        <v>10.77</v>
      </c>
      <c r="I122" s="98">
        <f>TRUNC(G122*H122,2)</f>
        <v>10.77</v>
      </c>
    </row>
    <row r="123" spans="1:9" ht="24" customHeight="1">
      <c r="A123" s="234" t="s">
        <v>881</v>
      </c>
      <c r="B123" s="350">
        <v>88238</v>
      </c>
      <c r="C123" s="234" t="s">
        <v>66</v>
      </c>
      <c r="D123" s="234" t="s">
        <v>951</v>
      </c>
      <c r="E123" s="355" t="s">
        <v>883</v>
      </c>
      <c r="F123" s="94" t="s">
        <v>884</v>
      </c>
      <c r="G123" s="186">
        <v>6.4000000000000001E-2</v>
      </c>
      <c r="H123" s="98">
        <f>IF(A123="Composição Auxiliar",VLOOKUP(B123,'SINAPI COMPOSIÇÃO'!$A$2:$E$10256,4,FALSE),IF(A123="Insumo",IF(VLOOKUP(B123,'SINAPI INSUMOS'!$A$2:$F$4852,5,FALSE)=OR("",0),VLOOKUP(B123,'SINAPI INSUMOS'!$A$2:$F$4852,6,FALSE),VLOOKUP(B123,'SINAPI INSUMOS'!$A$2:$F$4852,5,FALSE)),"VERIFICAR"))</f>
        <v>23.39</v>
      </c>
      <c r="I123" s="98">
        <f>TRUNC(G123*H123,2)</f>
        <v>1.49</v>
      </c>
    </row>
    <row r="124" spans="1:9" ht="24" customHeight="1">
      <c r="A124" s="234" t="s">
        <v>881</v>
      </c>
      <c r="B124" s="350">
        <v>88245</v>
      </c>
      <c r="C124" s="234" t="s">
        <v>66</v>
      </c>
      <c r="D124" s="234" t="s">
        <v>952</v>
      </c>
      <c r="E124" s="355" t="s">
        <v>883</v>
      </c>
      <c r="F124" s="94" t="s">
        <v>884</v>
      </c>
      <c r="G124" s="186">
        <v>0.16600000000000001</v>
      </c>
      <c r="H124" s="98">
        <f>IF(A124="Composição Auxiliar",VLOOKUP(B124,'SINAPI COMPOSIÇÃO'!$A$2:$E$10256,4,FALSE),IF(A124="Insumo",IF(VLOOKUP(B124,'SINAPI INSUMOS'!$A$2:$F$4852,5,FALSE)=OR("",0),VLOOKUP(B124,'SINAPI INSUMOS'!$A$2:$F$4852,6,FALSE),VLOOKUP(B124,'SINAPI INSUMOS'!$A$2:$F$4852,5,FALSE)),"VERIFICAR"))</f>
        <v>27.36</v>
      </c>
      <c r="I124" s="98">
        <f>TRUNC(G124*H124,2)</f>
        <v>4.54</v>
      </c>
    </row>
    <row r="125" spans="1:9" ht="39" customHeight="1">
      <c r="A125" s="235" t="s">
        <v>886</v>
      </c>
      <c r="B125" s="351">
        <v>39017</v>
      </c>
      <c r="C125" s="235" t="s">
        <v>66</v>
      </c>
      <c r="D125" s="235" t="s">
        <v>954</v>
      </c>
      <c r="E125" s="356" t="s">
        <v>889</v>
      </c>
      <c r="F125" s="97" t="s">
        <v>63</v>
      </c>
      <c r="G125" s="187">
        <v>0.81899999999999995</v>
      </c>
      <c r="H125" s="99">
        <f>IF(A125="Composição Auxiliar",VLOOKUP(B125,'SINAPI COMPOSIÇÃO'!$A$2:$E$10256,4,FALSE),IF(A125="Insumo",IF(VLOOKUP(B125,'SINAPI INSUMOS'!$A$2:$F$4852,5,FALSE)=OR("",0),VLOOKUP(B125,'SINAPI INSUMOS'!$A$2:$F$4852,6,FALSE),VLOOKUP(B125,'SINAPI INSUMOS'!$A$2:$F$4852,5,FALSE)),"VERIFICAR"))</f>
        <v>0.22</v>
      </c>
      <c r="I125" s="99">
        <f>TRUNC(G125*H125,2)</f>
        <v>0.18</v>
      </c>
    </row>
    <row r="126" spans="1:9" ht="26.1" customHeight="1">
      <c r="A126" s="235" t="s">
        <v>886</v>
      </c>
      <c r="B126" s="351">
        <v>43132</v>
      </c>
      <c r="C126" s="235" t="s">
        <v>66</v>
      </c>
      <c r="D126" s="235" t="s">
        <v>956</v>
      </c>
      <c r="E126" s="356" t="s">
        <v>889</v>
      </c>
      <c r="F126" s="97" t="s">
        <v>101</v>
      </c>
      <c r="G126" s="187">
        <v>2.5000000000000001E-2</v>
      </c>
      <c r="H126" s="99">
        <f>IF(A126="Composição Auxiliar",VLOOKUP(B126,'SINAPI COMPOSIÇÃO'!$A$2:$E$10256,4,FALSE),IF(A126="Insumo",IF(VLOOKUP(B126,'SINAPI INSUMOS'!$A$2:$F$4852,5,FALSE)=OR("",0),VLOOKUP(B126,'SINAPI INSUMOS'!$A$2:$F$4852,6,FALSE),VLOOKUP(B126,'SINAPI INSUMOS'!$A$2:$F$4852,5,FALSE)),"VERIFICAR"))</f>
        <v>27</v>
      </c>
      <c r="I126" s="99">
        <f>TRUNC(G126*H126,2)</f>
        <v>0.67</v>
      </c>
    </row>
    <row r="127" spans="1:9" ht="18" customHeight="1">
      <c r="A127" s="382" t="s">
        <v>102</v>
      </c>
      <c r="B127" s="384" t="s">
        <v>52</v>
      </c>
      <c r="C127" s="382" t="s">
        <v>53</v>
      </c>
      <c r="D127" s="382" t="s">
        <v>10</v>
      </c>
      <c r="E127" s="358" t="s">
        <v>878</v>
      </c>
      <c r="F127" s="385" t="s">
        <v>54</v>
      </c>
      <c r="G127" s="384" t="s">
        <v>55</v>
      </c>
      <c r="H127" s="384" t="s">
        <v>56</v>
      </c>
      <c r="I127" s="384" t="s">
        <v>11</v>
      </c>
    </row>
    <row r="128" spans="1:9" ht="39" customHeight="1">
      <c r="A128" s="237" t="s">
        <v>879</v>
      </c>
      <c r="B128" s="354">
        <v>104918</v>
      </c>
      <c r="C128" s="237" t="s">
        <v>66</v>
      </c>
      <c r="D128" s="237" t="s">
        <v>104</v>
      </c>
      <c r="E128" s="359" t="s">
        <v>916</v>
      </c>
      <c r="F128" s="184" t="s">
        <v>101</v>
      </c>
      <c r="G128" s="185">
        <v>1</v>
      </c>
      <c r="H128" s="189">
        <f>I128</f>
        <v>15.42</v>
      </c>
      <c r="I128" s="189">
        <f>SUM(I129:I133)</f>
        <v>15.42</v>
      </c>
    </row>
    <row r="129" spans="1:9" ht="26.1" customHeight="1">
      <c r="A129" s="234" t="s">
        <v>881</v>
      </c>
      <c r="B129" s="350">
        <v>92802</v>
      </c>
      <c r="C129" s="234" t="s">
        <v>66</v>
      </c>
      <c r="D129" s="234" t="s">
        <v>958</v>
      </c>
      <c r="E129" s="355" t="s">
        <v>916</v>
      </c>
      <c r="F129" s="94" t="s">
        <v>101</v>
      </c>
      <c r="G129" s="362">
        <v>1</v>
      </c>
      <c r="H129" s="363">
        <f>IF(A129="Composição Auxiliar",VLOOKUP(B129,'SINAPI COMPOSIÇÃO'!$A$2:$E$10256,4,FALSE),IF(A129="Insumo",IF(VLOOKUP(B129,'SINAPI INSUMOS'!$A$2:$F$4852,5,FALSE)=OR("",0),VLOOKUP(B129,'SINAPI INSUMOS'!$A$2:$F$4852,6,FALSE),VLOOKUP(B129,'SINAPI INSUMOS'!$A$2:$F$4852,5,FALSE)),"VERIFICAR"))</f>
        <v>10.94</v>
      </c>
      <c r="I129" s="98">
        <f>TRUNC(G129*H129,2)</f>
        <v>10.94</v>
      </c>
    </row>
    <row r="130" spans="1:9" ht="24" customHeight="1">
      <c r="A130" s="234" t="s">
        <v>881</v>
      </c>
      <c r="B130" s="350">
        <v>88245</v>
      </c>
      <c r="C130" s="234" t="s">
        <v>66</v>
      </c>
      <c r="D130" s="234" t="s">
        <v>952</v>
      </c>
      <c r="E130" s="355" t="s">
        <v>883</v>
      </c>
      <c r="F130" s="94" t="s">
        <v>884</v>
      </c>
      <c r="G130" s="186">
        <v>0.10199999999999999</v>
      </c>
      <c r="H130" s="98">
        <f>IF(A130="Composição Auxiliar",VLOOKUP(B130,'SINAPI COMPOSIÇÃO'!$A$2:$E$10256,4,FALSE),IF(A130="Insumo",IF(VLOOKUP(B130,'SINAPI INSUMOS'!$A$2:$F$4852,5,FALSE)=OR("",0),VLOOKUP(B130,'SINAPI INSUMOS'!$A$2:$F$4852,6,FALSE),VLOOKUP(B130,'SINAPI INSUMOS'!$A$2:$F$4852,5,FALSE)),"VERIFICAR"))</f>
        <v>27.36</v>
      </c>
      <c r="I130" s="98">
        <f>TRUNC(G130*H130,2)</f>
        <v>2.79</v>
      </c>
    </row>
    <row r="131" spans="1:9" ht="24" customHeight="1">
      <c r="A131" s="234" t="s">
        <v>881</v>
      </c>
      <c r="B131" s="350">
        <v>88238</v>
      </c>
      <c r="C131" s="234" t="s">
        <v>66</v>
      </c>
      <c r="D131" s="234" t="s">
        <v>951</v>
      </c>
      <c r="E131" s="355" t="s">
        <v>883</v>
      </c>
      <c r="F131" s="94" t="s">
        <v>884</v>
      </c>
      <c r="G131" s="186">
        <v>3.9E-2</v>
      </c>
      <c r="H131" s="98">
        <f>IF(A131="Composição Auxiliar",VLOOKUP(B131,'SINAPI COMPOSIÇÃO'!$A$2:$E$10256,4,FALSE),IF(A131="Insumo",IF(VLOOKUP(B131,'SINAPI INSUMOS'!$A$2:$F$4852,5,FALSE)=OR("",0),VLOOKUP(B131,'SINAPI INSUMOS'!$A$2:$F$4852,6,FALSE),VLOOKUP(B131,'SINAPI INSUMOS'!$A$2:$F$4852,5,FALSE)),"VERIFICAR"))</f>
        <v>23.39</v>
      </c>
      <c r="I131" s="98">
        <f>TRUNC(G131*H131,2)</f>
        <v>0.91</v>
      </c>
    </row>
    <row r="132" spans="1:9" ht="39" customHeight="1">
      <c r="A132" s="235" t="s">
        <v>886</v>
      </c>
      <c r="B132" s="351">
        <v>39017</v>
      </c>
      <c r="C132" s="235" t="s">
        <v>66</v>
      </c>
      <c r="D132" s="235" t="s">
        <v>954</v>
      </c>
      <c r="E132" s="356" t="s">
        <v>889</v>
      </c>
      <c r="F132" s="97" t="s">
        <v>63</v>
      </c>
      <c r="G132" s="187">
        <v>0.503</v>
      </c>
      <c r="H132" s="99">
        <f>IF(A132="Composição Auxiliar",VLOOKUP(B132,'SINAPI COMPOSIÇÃO'!$A$2:$E$10256,4,FALSE),IF(A132="Insumo",IF(VLOOKUP(B132,'SINAPI INSUMOS'!$A$2:$F$4852,5,FALSE)=OR("",0),VLOOKUP(B132,'SINAPI INSUMOS'!$A$2:$F$4852,6,FALSE),VLOOKUP(B132,'SINAPI INSUMOS'!$A$2:$F$4852,5,FALSE)),"VERIFICAR"))</f>
        <v>0.22</v>
      </c>
      <c r="I132" s="99">
        <f>TRUNC(G132*H132,2)</f>
        <v>0.11</v>
      </c>
    </row>
    <row r="133" spans="1:9" ht="26.1" customHeight="1">
      <c r="A133" s="235" t="s">
        <v>886</v>
      </c>
      <c r="B133" s="351">
        <v>43132</v>
      </c>
      <c r="C133" s="235" t="s">
        <v>66</v>
      </c>
      <c r="D133" s="235" t="s">
        <v>956</v>
      </c>
      <c r="E133" s="356" t="s">
        <v>889</v>
      </c>
      <c r="F133" s="97" t="s">
        <v>101</v>
      </c>
      <c r="G133" s="187">
        <v>2.5000000000000001E-2</v>
      </c>
      <c r="H133" s="99">
        <f>IF(A133="Composição Auxiliar",VLOOKUP(B133,'SINAPI COMPOSIÇÃO'!$A$2:$E$10256,4,FALSE),IF(A133="Insumo",IF(VLOOKUP(B133,'SINAPI INSUMOS'!$A$2:$F$4852,5,FALSE)=OR("",0),VLOOKUP(B133,'SINAPI INSUMOS'!$A$2:$F$4852,6,FALSE),VLOOKUP(B133,'SINAPI INSUMOS'!$A$2:$F$4852,5,FALSE)),"VERIFICAR"))</f>
        <v>27</v>
      </c>
      <c r="I133" s="99">
        <f>TRUNC(G133*H133,2)</f>
        <v>0.67</v>
      </c>
    </row>
    <row r="134" spans="1:9" ht="18" customHeight="1">
      <c r="A134" s="382" t="s">
        <v>105</v>
      </c>
      <c r="B134" s="384" t="s">
        <v>52</v>
      </c>
      <c r="C134" s="382" t="s">
        <v>53</v>
      </c>
      <c r="D134" s="382" t="s">
        <v>10</v>
      </c>
      <c r="E134" s="358" t="s">
        <v>878</v>
      </c>
      <c r="F134" s="385" t="s">
        <v>54</v>
      </c>
      <c r="G134" s="384" t="s">
        <v>55</v>
      </c>
      <c r="H134" s="384" t="s">
        <v>56</v>
      </c>
      <c r="I134" s="384" t="s">
        <v>11</v>
      </c>
    </row>
    <row r="135" spans="1:9" ht="39" customHeight="1">
      <c r="A135" s="237" t="s">
        <v>879</v>
      </c>
      <c r="B135" s="354">
        <v>104919</v>
      </c>
      <c r="C135" s="237" t="s">
        <v>66</v>
      </c>
      <c r="D135" s="237" t="s">
        <v>107</v>
      </c>
      <c r="E135" s="359" t="s">
        <v>916</v>
      </c>
      <c r="F135" s="184" t="s">
        <v>101</v>
      </c>
      <c r="G135" s="185">
        <v>1</v>
      </c>
      <c r="H135" s="189">
        <f>I135</f>
        <v>13.780000000000001</v>
      </c>
      <c r="I135" s="189">
        <f>SUM(I136:I140)</f>
        <v>13.780000000000001</v>
      </c>
    </row>
    <row r="136" spans="1:9" ht="24" customHeight="1">
      <c r="A136" s="234" t="s">
        <v>881</v>
      </c>
      <c r="B136" s="350">
        <v>88238</v>
      </c>
      <c r="C136" s="234" t="s">
        <v>66</v>
      </c>
      <c r="D136" s="234" t="s">
        <v>951</v>
      </c>
      <c r="E136" s="355" t="s">
        <v>883</v>
      </c>
      <c r="F136" s="94" t="s">
        <v>884</v>
      </c>
      <c r="G136" s="186">
        <v>3.1E-2</v>
      </c>
      <c r="H136" s="98">
        <f>IF(A136="Composição Auxiliar",VLOOKUP(B136,'SINAPI COMPOSIÇÃO'!$A$2:$E$10256,4,FALSE),IF(A136="Insumo",IF(VLOOKUP(B136,'SINAPI INSUMOS'!$A$2:$F$4852,5,FALSE)=OR("",0),VLOOKUP(B136,'SINAPI INSUMOS'!$A$2:$F$4852,6,FALSE),VLOOKUP(B136,'SINAPI INSUMOS'!$A$2:$F$4852,5,FALSE)),"VERIFICAR"))</f>
        <v>23.39</v>
      </c>
      <c r="I136" s="98">
        <f>TRUNC(G136*H136,2)</f>
        <v>0.72</v>
      </c>
    </row>
    <row r="137" spans="1:9" ht="26.1" customHeight="1">
      <c r="A137" s="234" t="s">
        <v>881</v>
      </c>
      <c r="B137" s="350">
        <v>92803</v>
      </c>
      <c r="C137" s="234" t="s">
        <v>66</v>
      </c>
      <c r="D137" s="234" t="s">
        <v>959</v>
      </c>
      <c r="E137" s="355" t="s">
        <v>916</v>
      </c>
      <c r="F137" s="94" t="s">
        <v>101</v>
      </c>
      <c r="G137" s="186">
        <v>1</v>
      </c>
      <c r="H137" s="98">
        <f>IF(A137="Composição Auxiliar",VLOOKUP(B137,'SINAPI COMPOSIÇÃO'!$A$2:$E$10256,4,FALSE),IF(A137="Insumo",IF(VLOOKUP(B137,'SINAPI INSUMOS'!$A$2:$F$4852,5,FALSE)=OR("",0),VLOOKUP(B137,'SINAPI INSUMOS'!$A$2:$F$4852,6,FALSE),VLOOKUP(B137,'SINAPI INSUMOS'!$A$2:$F$4852,5,FALSE)),"VERIFICAR"))</f>
        <v>10.1</v>
      </c>
      <c r="I137" s="98">
        <f>TRUNC(G137*H137,2)</f>
        <v>10.1</v>
      </c>
    </row>
    <row r="138" spans="1:9" ht="24" customHeight="1">
      <c r="A138" s="234" t="s">
        <v>881</v>
      </c>
      <c r="B138" s="350">
        <v>88245</v>
      </c>
      <c r="C138" s="234" t="s">
        <v>66</v>
      </c>
      <c r="D138" s="234" t="s">
        <v>952</v>
      </c>
      <c r="E138" s="355" t="s">
        <v>883</v>
      </c>
      <c r="F138" s="94" t="s">
        <v>884</v>
      </c>
      <c r="G138" s="186">
        <v>8.1000000000000003E-2</v>
      </c>
      <c r="H138" s="98">
        <f>IF(A138="Composição Auxiliar",VLOOKUP(B138,'SINAPI COMPOSIÇÃO'!$A$2:$E$10256,4,FALSE),IF(A138="Insumo",IF(VLOOKUP(B138,'SINAPI INSUMOS'!$A$2:$F$4852,5,FALSE)=OR("",0),VLOOKUP(B138,'SINAPI INSUMOS'!$A$2:$F$4852,6,FALSE),VLOOKUP(B138,'SINAPI INSUMOS'!$A$2:$F$4852,5,FALSE)),"VERIFICAR"))</f>
        <v>27.36</v>
      </c>
      <c r="I138" s="98">
        <f>TRUNC(G138*H138,2)</f>
        <v>2.21</v>
      </c>
    </row>
    <row r="139" spans="1:9" ht="26.1" customHeight="1">
      <c r="A139" s="235" t="s">
        <v>886</v>
      </c>
      <c r="B139" s="351">
        <v>43132</v>
      </c>
      <c r="C139" s="235" t="s">
        <v>66</v>
      </c>
      <c r="D139" s="235" t="s">
        <v>956</v>
      </c>
      <c r="E139" s="356" t="s">
        <v>889</v>
      </c>
      <c r="F139" s="97" t="s">
        <v>101</v>
      </c>
      <c r="G139" s="187">
        <v>2.5000000000000001E-2</v>
      </c>
      <c r="H139" s="99">
        <f>IF(A139="Composição Auxiliar",VLOOKUP(B139,'SINAPI COMPOSIÇÃO'!$A$2:$E$10256,4,FALSE),IF(A139="Insumo",IF(VLOOKUP(B139,'SINAPI INSUMOS'!$A$2:$F$4852,5,FALSE)=OR("",0),VLOOKUP(B139,'SINAPI INSUMOS'!$A$2:$F$4852,6,FALSE),VLOOKUP(B139,'SINAPI INSUMOS'!$A$2:$F$4852,5,FALSE)),"VERIFICAR"))</f>
        <v>27</v>
      </c>
      <c r="I139" s="99">
        <f>TRUNC(G139*H139,2)</f>
        <v>0.67</v>
      </c>
    </row>
    <row r="140" spans="1:9" ht="39" customHeight="1">
      <c r="A140" s="235" t="s">
        <v>886</v>
      </c>
      <c r="B140" s="351">
        <v>39017</v>
      </c>
      <c r="C140" s="235" t="s">
        <v>66</v>
      </c>
      <c r="D140" s="235" t="s">
        <v>954</v>
      </c>
      <c r="E140" s="356" t="s">
        <v>889</v>
      </c>
      <c r="F140" s="97" t="s">
        <v>63</v>
      </c>
      <c r="G140" s="187">
        <v>0.39900000000000002</v>
      </c>
      <c r="H140" s="99">
        <f>IF(A140="Composição Auxiliar",VLOOKUP(B140,'SINAPI COMPOSIÇÃO'!$A$2:$E$10256,4,FALSE),IF(A140="Insumo",IF(VLOOKUP(B140,'SINAPI INSUMOS'!$A$2:$F$4852,5,FALSE)=OR("",0),VLOOKUP(B140,'SINAPI INSUMOS'!$A$2:$F$4852,6,FALSE),VLOOKUP(B140,'SINAPI INSUMOS'!$A$2:$F$4852,5,FALSE)),"VERIFICAR"))</f>
        <v>0.22</v>
      </c>
      <c r="I140" s="99">
        <f>TRUNC(G140*H140,2)</f>
        <v>0.08</v>
      </c>
    </row>
    <row r="141" spans="1:9" ht="18" customHeight="1">
      <c r="A141" s="382" t="s">
        <v>108</v>
      </c>
      <c r="B141" s="384" t="s">
        <v>52</v>
      </c>
      <c r="C141" s="382" t="s">
        <v>53</v>
      </c>
      <c r="D141" s="382" t="s">
        <v>10</v>
      </c>
      <c r="E141" s="358" t="s">
        <v>878</v>
      </c>
      <c r="F141" s="385" t="s">
        <v>54</v>
      </c>
      <c r="G141" s="384" t="s">
        <v>55</v>
      </c>
      <c r="H141" s="384" t="s">
        <v>56</v>
      </c>
      <c r="I141" s="384" t="s">
        <v>11</v>
      </c>
    </row>
    <row r="142" spans="1:9" ht="39" customHeight="1">
      <c r="A142" s="237" t="s">
        <v>879</v>
      </c>
      <c r="B142" s="354">
        <v>104920</v>
      </c>
      <c r="C142" s="237" t="s">
        <v>66</v>
      </c>
      <c r="D142" s="237" t="s">
        <v>110</v>
      </c>
      <c r="E142" s="359" t="s">
        <v>916</v>
      </c>
      <c r="F142" s="184" t="s">
        <v>101</v>
      </c>
      <c r="G142" s="185">
        <v>1</v>
      </c>
      <c r="H142" s="189">
        <f>I142</f>
        <v>11.72</v>
      </c>
      <c r="I142" s="189">
        <f>SUM(I143:I147)</f>
        <v>11.72</v>
      </c>
    </row>
    <row r="143" spans="1:9" ht="26.1" customHeight="1">
      <c r="A143" s="234" t="s">
        <v>881</v>
      </c>
      <c r="B143" s="350">
        <v>92804</v>
      </c>
      <c r="C143" s="234" t="s">
        <v>66</v>
      </c>
      <c r="D143" s="234" t="s">
        <v>960</v>
      </c>
      <c r="E143" s="355" t="s">
        <v>916</v>
      </c>
      <c r="F143" s="94" t="s">
        <v>101</v>
      </c>
      <c r="G143" s="186">
        <v>1</v>
      </c>
      <c r="H143" s="98">
        <f>IF(A143="Composição Auxiliar",VLOOKUP(B143,'SINAPI COMPOSIÇÃO'!$A$2:$E$10256,4,FALSE),IF(A143="Insumo",IF(VLOOKUP(B143,'SINAPI INSUMOS'!$A$2:$F$4852,5,FALSE)=OR("",0),VLOOKUP(B143,'SINAPI INSUMOS'!$A$2:$F$4852,6,FALSE),VLOOKUP(B143,'SINAPI INSUMOS'!$A$2:$F$4852,5,FALSE)),"VERIFICAR"))</f>
        <v>8.66</v>
      </c>
      <c r="I143" s="98">
        <f>TRUNC(G143*H143,2)</f>
        <v>8.66</v>
      </c>
    </row>
    <row r="144" spans="1:9" ht="24" customHeight="1">
      <c r="A144" s="234" t="s">
        <v>881</v>
      </c>
      <c r="B144" s="350">
        <v>88238</v>
      </c>
      <c r="C144" s="234" t="s">
        <v>66</v>
      </c>
      <c r="D144" s="234" t="s">
        <v>951</v>
      </c>
      <c r="E144" s="355" t="s">
        <v>883</v>
      </c>
      <c r="F144" s="94" t="s">
        <v>884</v>
      </c>
      <c r="G144" s="186">
        <v>2.5000000000000001E-2</v>
      </c>
      <c r="H144" s="98">
        <f>IF(A144="Composição Auxiliar",VLOOKUP(B144,'SINAPI COMPOSIÇÃO'!$A$2:$E$10256,4,FALSE),IF(A144="Insumo",IF(VLOOKUP(B144,'SINAPI INSUMOS'!$A$2:$F$4852,5,FALSE)=OR("",0),VLOOKUP(B144,'SINAPI INSUMOS'!$A$2:$F$4852,6,FALSE),VLOOKUP(B144,'SINAPI INSUMOS'!$A$2:$F$4852,5,FALSE)),"VERIFICAR"))</f>
        <v>23.39</v>
      </c>
      <c r="I144" s="98">
        <f>TRUNC(G144*H144,2)</f>
        <v>0.57999999999999996</v>
      </c>
    </row>
    <row r="145" spans="1:9" ht="24" customHeight="1">
      <c r="A145" s="234" t="s">
        <v>881</v>
      </c>
      <c r="B145" s="350">
        <v>88245</v>
      </c>
      <c r="C145" s="234" t="s">
        <v>66</v>
      </c>
      <c r="D145" s="234" t="s">
        <v>952</v>
      </c>
      <c r="E145" s="355" t="s">
        <v>883</v>
      </c>
      <c r="F145" s="94" t="s">
        <v>884</v>
      </c>
      <c r="G145" s="186">
        <v>6.4000000000000001E-2</v>
      </c>
      <c r="H145" s="98">
        <f>IF(A145="Composição Auxiliar",VLOOKUP(B145,'SINAPI COMPOSIÇÃO'!$A$2:$E$10256,4,FALSE),IF(A145="Insumo",IF(VLOOKUP(B145,'SINAPI INSUMOS'!$A$2:$F$4852,5,FALSE)=OR("",0),VLOOKUP(B145,'SINAPI INSUMOS'!$A$2:$F$4852,6,FALSE),VLOOKUP(B145,'SINAPI INSUMOS'!$A$2:$F$4852,5,FALSE)),"VERIFICAR"))</f>
        <v>27.36</v>
      </c>
      <c r="I145" s="98">
        <f>TRUNC(G145*H145,2)</f>
        <v>1.75</v>
      </c>
    </row>
    <row r="146" spans="1:9" ht="39" customHeight="1">
      <c r="A146" s="235" t="s">
        <v>886</v>
      </c>
      <c r="B146" s="351">
        <v>39017</v>
      </c>
      <c r="C146" s="235" t="s">
        <v>66</v>
      </c>
      <c r="D146" s="235" t="s">
        <v>954</v>
      </c>
      <c r="E146" s="356" t="s">
        <v>889</v>
      </c>
      <c r="F146" s="97" t="s">
        <v>63</v>
      </c>
      <c r="G146" s="360">
        <v>0.317</v>
      </c>
      <c r="H146" s="361">
        <f>IF(A146="Composição Auxiliar",VLOOKUP(B146,'SINAPI COMPOSIÇÃO'!$A$2:$E$10256,4,FALSE),IF(A146="Insumo",IF(VLOOKUP(B146,'SINAPI INSUMOS'!$A$2:$F$4852,5,FALSE)=OR("",0),VLOOKUP(B146,'SINAPI INSUMOS'!$A$2:$F$4852,6,FALSE),VLOOKUP(B146,'SINAPI INSUMOS'!$A$2:$F$4852,5,FALSE)),"VERIFICAR"))</f>
        <v>0.22</v>
      </c>
      <c r="I146" s="99">
        <f>TRUNC(G146*H146,2)</f>
        <v>0.06</v>
      </c>
    </row>
    <row r="147" spans="1:9" ht="26.1" customHeight="1">
      <c r="A147" s="235" t="s">
        <v>886</v>
      </c>
      <c r="B147" s="351">
        <v>43132</v>
      </c>
      <c r="C147" s="235" t="s">
        <v>66</v>
      </c>
      <c r="D147" s="235" t="s">
        <v>956</v>
      </c>
      <c r="E147" s="356" t="s">
        <v>889</v>
      </c>
      <c r="F147" s="97" t="s">
        <v>101</v>
      </c>
      <c r="G147" s="187">
        <v>2.5000000000000001E-2</v>
      </c>
      <c r="H147" s="99">
        <f>IF(A147="Composição Auxiliar",VLOOKUP(B147,'SINAPI COMPOSIÇÃO'!$A$2:$E$10256,4,FALSE),IF(A147="Insumo",IF(VLOOKUP(B147,'SINAPI INSUMOS'!$A$2:$F$4852,5,FALSE)=OR("",0),VLOOKUP(B147,'SINAPI INSUMOS'!$A$2:$F$4852,6,FALSE),VLOOKUP(B147,'SINAPI INSUMOS'!$A$2:$F$4852,5,FALSE)),"VERIFICAR"))</f>
        <v>27</v>
      </c>
      <c r="I147" s="99">
        <f>TRUNC(G147*H147,2)</f>
        <v>0.67</v>
      </c>
    </row>
    <row r="148" spans="1:9" ht="18" customHeight="1">
      <c r="A148" s="389" t="s">
        <v>111</v>
      </c>
      <c r="B148" s="390" t="s">
        <v>52</v>
      </c>
      <c r="C148" s="389" t="s">
        <v>53</v>
      </c>
      <c r="D148" s="389" t="s">
        <v>10</v>
      </c>
      <c r="E148" s="358" t="s">
        <v>878</v>
      </c>
      <c r="F148" s="391" t="s">
        <v>54</v>
      </c>
      <c r="G148" s="390" t="s">
        <v>55</v>
      </c>
      <c r="H148" s="390" t="s">
        <v>56</v>
      </c>
      <c r="I148" s="390" t="s">
        <v>11</v>
      </c>
    </row>
    <row r="149" spans="1:9" ht="39" customHeight="1">
      <c r="A149" s="237" t="s">
        <v>879</v>
      </c>
      <c r="B149" s="354">
        <v>96558</v>
      </c>
      <c r="C149" s="237" t="s">
        <v>66</v>
      </c>
      <c r="D149" s="237" t="s">
        <v>113</v>
      </c>
      <c r="E149" s="359" t="s">
        <v>916</v>
      </c>
      <c r="F149" s="184" t="s">
        <v>72</v>
      </c>
      <c r="G149" s="185">
        <v>1</v>
      </c>
      <c r="H149" s="189">
        <f>I149</f>
        <v>1221.51</v>
      </c>
      <c r="I149" s="189">
        <f>SUM(I150:I154)</f>
        <v>1221.51</v>
      </c>
    </row>
    <row r="150" spans="1:9" ht="39" customHeight="1">
      <c r="A150" s="234" t="s">
        <v>881</v>
      </c>
      <c r="B150" s="350">
        <v>90587</v>
      </c>
      <c r="C150" s="234" t="s">
        <v>66</v>
      </c>
      <c r="D150" s="234" t="s">
        <v>961</v>
      </c>
      <c r="E150" s="355" t="s">
        <v>895</v>
      </c>
      <c r="F150" s="94" t="s">
        <v>896</v>
      </c>
      <c r="G150" s="186">
        <v>0.13300000000000001</v>
      </c>
      <c r="H150" s="98">
        <f>IF(A150="Composição Auxiliar",VLOOKUP(B150,'SINAPI COMPOSIÇÃO'!$A$2:$E$10256,4,FALSE),IF(A150="Insumo",IF(VLOOKUP(B150,'SINAPI INSUMOS'!$A$2:$F$4852,5,FALSE)=OR("",0),VLOOKUP(B150,'SINAPI INSUMOS'!$A$2:$F$4852,6,FALSE),VLOOKUP(B150,'SINAPI INSUMOS'!$A$2:$F$4852,5,FALSE)),"VERIFICAR"))</f>
        <v>0.57999999999999996</v>
      </c>
      <c r="I150" s="98">
        <f>TRUNC(G150*H150,2)</f>
        <v>7.0000000000000007E-2</v>
      </c>
    </row>
    <row r="151" spans="1:9" ht="39" customHeight="1">
      <c r="A151" s="234" t="s">
        <v>881</v>
      </c>
      <c r="B151" s="350">
        <v>90586</v>
      </c>
      <c r="C151" s="234" t="s">
        <v>66</v>
      </c>
      <c r="D151" s="234" t="s">
        <v>962</v>
      </c>
      <c r="E151" s="355" t="s">
        <v>895</v>
      </c>
      <c r="F151" s="94" t="s">
        <v>899</v>
      </c>
      <c r="G151" s="186">
        <v>0.161</v>
      </c>
      <c r="H151" s="98">
        <f>IF(A151="Composição Auxiliar",VLOOKUP(B151,'SINAPI COMPOSIÇÃO'!$A$2:$E$10256,4,FALSE),IF(A151="Insumo",IF(VLOOKUP(B151,'SINAPI INSUMOS'!$A$2:$F$4852,5,FALSE)=OR("",0),VLOOKUP(B151,'SINAPI INSUMOS'!$A$2:$F$4852,6,FALSE),VLOOKUP(B151,'SINAPI INSUMOS'!$A$2:$F$4852,5,FALSE)),"VERIFICAR"))</f>
        <v>1.49</v>
      </c>
      <c r="I151" s="98">
        <f>TRUNC(G151*H151,2)</f>
        <v>0.23</v>
      </c>
    </row>
    <row r="152" spans="1:9" ht="24" customHeight="1">
      <c r="A152" s="234" t="s">
        <v>881</v>
      </c>
      <c r="B152" s="350">
        <v>88309</v>
      </c>
      <c r="C152" s="234" t="s">
        <v>66</v>
      </c>
      <c r="D152" s="234" t="s">
        <v>913</v>
      </c>
      <c r="E152" s="355" t="s">
        <v>883</v>
      </c>
      <c r="F152" s="94" t="s">
        <v>884</v>
      </c>
      <c r="G152" s="186">
        <v>0.58699999999999997</v>
      </c>
      <c r="H152" s="98">
        <f>IF(A152="Composição Auxiliar",VLOOKUP(B152,'SINAPI COMPOSIÇÃO'!$A$2:$E$10256,4,FALSE),IF(A152="Insumo",IF(VLOOKUP(B152,'SINAPI INSUMOS'!$A$2:$F$4852,5,FALSE)=OR("",0),VLOOKUP(B152,'SINAPI INSUMOS'!$A$2:$F$4852,6,FALSE),VLOOKUP(B152,'SINAPI INSUMOS'!$A$2:$F$4852,5,FALSE)),"VERIFICAR"))</f>
        <v>27.58</v>
      </c>
      <c r="I152" s="98">
        <f>TRUNC(G152*H152,2)</f>
        <v>16.18</v>
      </c>
    </row>
    <row r="153" spans="1:9" ht="24" customHeight="1">
      <c r="A153" s="234" t="s">
        <v>881</v>
      </c>
      <c r="B153" s="350">
        <v>88316</v>
      </c>
      <c r="C153" s="234" t="s">
        <v>66</v>
      </c>
      <c r="D153" s="234" t="s">
        <v>885</v>
      </c>
      <c r="E153" s="355" t="s">
        <v>883</v>
      </c>
      <c r="F153" s="94" t="s">
        <v>884</v>
      </c>
      <c r="G153" s="186">
        <v>0.88100000000000001</v>
      </c>
      <c r="H153" s="98">
        <f>IF(A153="Composição Auxiliar",VLOOKUP(B153,'SINAPI COMPOSIÇÃO'!$A$2:$E$10256,4,FALSE),IF(A153="Insumo",IF(VLOOKUP(B153,'SINAPI INSUMOS'!$A$2:$F$4852,5,FALSE)=OR("",0),VLOOKUP(B153,'SINAPI INSUMOS'!$A$2:$F$4852,6,FALSE),VLOOKUP(B153,'SINAPI INSUMOS'!$A$2:$F$4852,5,FALSE)),"VERIFICAR"))</f>
        <v>21.32</v>
      </c>
      <c r="I153" s="98">
        <f>TRUNC(G153*H153,2)</f>
        <v>18.78</v>
      </c>
    </row>
    <row r="154" spans="1:9" ht="51.95" customHeight="1">
      <c r="A154" s="235" t="s">
        <v>886</v>
      </c>
      <c r="B154" s="351">
        <v>1525</v>
      </c>
      <c r="C154" s="235" t="s">
        <v>66</v>
      </c>
      <c r="D154" s="235" t="s">
        <v>964</v>
      </c>
      <c r="E154" s="356" t="s">
        <v>889</v>
      </c>
      <c r="F154" s="97" t="s">
        <v>72</v>
      </c>
      <c r="G154" s="187">
        <v>1.26</v>
      </c>
      <c r="H154" s="99">
        <f>IF(A154="Composição Auxiliar",VLOOKUP(B154,'SINAPI COMPOSIÇÃO'!$A$2:$E$10256,4,FALSE),IF(A154="Insumo",IF(VLOOKUP(B154,'SINAPI INSUMOS'!$A$2:$F$4852,5,FALSE)=OR("",0),VLOOKUP(B154,'SINAPI INSUMOS'!$A$2:$F$4852,6,FALSE),VLOOKUP(B154,'SINAPI INSUMOS'!$A$2:$F$4852,5,FALSE)),"VERIFICAR"))</f>
        <v>941.47</v>
      </c>
      <c r="I154" s="99">
        <f>TRUNC(G154*H154,2)</f>
        <v>1186.25</v>
      </c>
    </row>
    <row r="155" spans="1:9" ht="18" customHeight="1">
      <c r="A155" s="389" t="s">
        <v>114</v>
      </c>
      <c r="B155" s="390" t="s">
        <v>52</v>
      </c>
      <c r="C155" s="389" t="s">
        <v>53</v>
      </c>
      <c r="D155" s="389" t="s">
        <v>10</v>
      </c>
      <c r="E155" s="358" t="s">
        <v>878</v>
      </c>
      <c r="F155" s="391" t="s">
        <v>54</v>
      </c>
      <c r="G155" s="390" t="s">
        <v>55</v>
      </c>
      <c r="H155" s="390" t="s">
        <v>56</v>
      </c>
      <c r="I155" s="390" t="s">
        <v>11</v>
      </c>
    </row>
    <row r="156" spans="1:9" ht="39" customHeight="1">
      <c r="A156" s="237" t="s">
        <v>879</v>
      </c>
      <c r="B156" s="354">
        <v>96557</v>
      </c>
      <c r="C156" s="237" t="s">
        <v>66</v>
      </c>
      <c r="D156" s="237" t="s">
        <v>9016</v>
      </c>
      <c r="E156" s="359" t="s">
        <v>916</v>
      </c>
      <c r="F156" s="184" t="s">
        <v>72</v>
      </c>
      <c r="G156" s="185">
        <v>1</v>
      </c>
      <c r="H156" s="189">
        <f>I156</f>
        <v>1178.06</v>
      </c>
      <c r="I156" s="189">
        <f>SUM(I157:I161)</f>
        <v>1178.06</v>
      </c>
    </row>
    <row r="157" spans="1:9" ht="38.25" customHeight="1">
      <c r="A157" s="234" t="s">
        <v>881</v>
      </c>
      <c r="B157" s="350">
        <v>90587</v>
      </c>
      <c r="C157" s="234" t="s">
        <v>66</v>
      </c>
      <c r="D157" s="234" t="s">
        <v>961</v>
      </c>
      <c r="E157" s="355" t="s">
        <v>895</v>
      </c>
      <c r="F157" s="94" t="s">
        <v>896</v>
      </c>
      <c r="G157" s="186">
        <v>7.4999999999999997E-2</v>
      </c>
      <c r="H157" s="98">
        <f>IF(A157="Composição Auxiliar",VLOOKUP(B157,'SINAPI COMPOSIÇÃO'!$A$2:$E$10256,4,FALSE),IF(A157="Insumo",IF(VLOOKUP(B157,'SINAPI INSUMOS'!$A$2:$F$4852,5,FALSE)=OR("",0),VLOOKUP(B157,'SINAPI INSUMOS'!$A$2:$F$4852,6,FALSE),VLOOKUP(B157,'SINAPI INSUMOS'!$A$2:$F$4852,5,FALSE)),"VERIFICAR"))</f>
        <v>0.57999999999999996</v>
      </c>
      <c r="I157" s="98">
        <f>TRUNC(G157*H157,2)</f>
        <v>0.04</v>
      </c>
    </row>
    <row r="158" spans="1:9" ht="38.25" customHeight="1">
      <c r="A158" s="234" t="s">
        <v>881</v>
      </c>
      <c r="B158" s="350">
        <v>90586</v>
      </c>
      <c r="C158" s="234" t="s">
        <v>66</v>
      </c>
      <c r="D158" s="234" t="s">
        <v>962</v>
      </c>
      <c r="E158" s="355" t="s">
        <v>895</v>
      </c>
      <c r="F158" s="94" t="s">
        <v>899</v>
      </c>
      <c r="G158" s="362">
        <v>9.1999999999999998E-2</v>
      </c>
      <c r="H158" s="363">
        <f>IF(A158="Composição Auxiliar",VLOOKUP(B158,'SINAPI COMPOSIÇÃO'!$A$2:$E$10256,4,FALSE),IF(A158="Insumo",IF(VLOOKUP(B158,'SINAPI INSUMOS'!$A$2:$F$4852,5,FALSE)=OR("",0),VLOOKUP(B158,'SINAPI INSUMOS'!$A$2:$F$4852,6,FALSE),VLOOKUP(B158,'SINAPI INSUMOS'!$A$2:$F$4852,5,FALSE)),"VERIFICAR"))</f>
        <v>1.49</v>
      </c>
      <c r="I158" s="98">
        <f>TRUNC(G158*H158,2)</f>
        <v>0.13</v>
      </c>
    </row>
    <row r="159" spans="1:9" ht="25.5">
      <c r="A159" s="234" t="s">
        <v>881</v>
      </c>
      <c r="B159" s="350">
        <v>88309</v>
      </c>
      <c r="C159" s="234" t="s">
        <v>66</v>
      </c>
      <c r="D159" s="234" t="s">
        <v>22335</v>
      </c>
      <c r="E159" s="355" t="s">
        <v>883</v>
      </c>
      <c r="F159" s="94" t="s">
        <v>884</v>
      </c>
      <c r="G159" s="186">
        <v>0.33400000000000002</v>
      </c>
      <c r="H159" s="98">
        <f>IF(A159="Composição Auxiliar",VLOOKUP(B159,'SINAPI COMPOSIÇÃO'!$A$2:$E$10256,4,FALSE),IF(A159="Insumo",IF(VLOOKUP(B159,'SINAPI INSUMOS'!$A$2:$F$4852,5,FALSE)=OR("",0),VLOOKUP(B159,'SINAPI INSUMOS'!$A$2:$F$4852,6,FALSE),VLOOKUP(B159,'SINAPI INSUMOS'!$A$2:$F$4852,5,FALSE)),"VERIFICAR"))</f>
        <v>27.58</v>
      </c>
      <c r="I159" s="98">
        <f>TRUNC(G159*H159,2)</f>
        <v>9.2100000000000009</v>
      </c>
    </row>
    <row r="160" spans="1:9" ht="25.5">
      <c r="A160" s="234" t="s">
        <v>881</v>
      </c>
      <c r="B160" s="350">
        <v>88316</v>
      </c>
      <c r="C160" s="234" t="s">
        <v>66</v>
      </c>
      <c r="D160" s="234" t="s">
        <v>885</v>
      </c>
      <c r="E160" s="355" t="s">
        <v>883</v>
      </c>
      <c r="F160" s="94" t="s">
        <v>884</v>
      </c>
      <c r="G160" s="186">
        <v>0.501</v>
      </c>
      <c r="H160" s="98">
        <f>IF(A160="Composição Auxiliar",VLOOKUP(B160,'SINAPI COMPOSIÇÃO'!$A$2:$E$10256,4,FALSE),IF(A160="Insumo",IF(VLOOKUP(B160,'SINAPI INSUMOS'!$A$2:$F$4852,5,FALSE)=OR("",0),VLOOKUP(B160,'SINAPI INSUMOS'!$A$2:$F$4852,6,FALSE),VLOOKUP(B160,'SINAPI INSUMOS'!$A$2:$F$4852,5,FALSE)),"VERIFICAR"))</f>
        <v>21.32</v>
      </c>
      <c r="I160" s="98">
        <f>TRUNC(G160*H160,2)</f>
        <v>10.68</v>
      </c>
    </row>
    <row r="161" spans="1:9" s="387" customFormat="1" ht="39" customHeight="1">
      <c r="A161" s="235" t="s">
        <v>886</v>
      </c>
      <c r="B161" s="351">
        <v>1525</v>
      </c>
      <c r="C161" s="235" t="s">
        <v>66</v>
      </c>
      <c r="D161" s="235" t="s">
        <v>964</v>
      </c>
      <c r="E161" s="356" t="s">
        <v>889</v>
      </c>
      <c r="F161" s="97" t="s">
        <v>72</v>
      </c>
      <c r="G161" s="187">
        <v>1.23</v>
      </c>
      <c r="H161" s="99">
        <f>IF(A161="Composição Auxiliar",VLOOKUP(B161,'SINAPI COMPOSIÇÃO'!$A$2:$E$10256,4,FALSE),IF(A161="Insumo",IF(VLOOKUP(B161,'SINAPI INSUMOS'!$A$2:$F$4852,5,FALSE)=OR("",0),VLOOKUP(B161,'SINAPI INSUMOS'!$A$2:$F$4852,6,FALSE),VLOOKUP(B161,'SINAPI INSUMOS'!$A$2:$F$4852,5,FALSE)),"VERIFICAR"))</f>
        <v>941.47</v>
      </c>
      <c r="I161" s="99">
        <f>TRUNC(G161*H161,2)</f>
        <v>1158</v>
      </c>
    </row>
    <row r="162" spans="1:9" ht="18" customHeight="1">
      <c r="A162" s="382" t="s">
        <v>117</v>
      </c>
      <c r="B162" s="384" t="s">
        <v>52</v>
      </c>
      <c r="C162" s="382" t="s">
        <v>53</v>
      </c>
      <c r="D162" s="382" t="s">
        <v>10</v>
      </c>
      <c r="E162" s="358" t="s">
        <v>878</v>
      </c>
      <c r="F162" s="385" t="s">
        <v>54</v>
      </c>
      <c r="G162" s="384" t="s">
        <v>55</v>
      </c>
      <c r="H162" s="384" t="s">
        <v>56</v>
      </c>
      <c r="I162" s="384" t="s">
        <v>11</v>
      </c>
    </row>
    <row r="163" spans="1:9" ht="26.1" customHeight="1">
      <c r="A163" s="237" t="s">
        <v>879</v>
      </c>
      <c r="B163" s="354">
        <v>98557</v>
      </c>
      <c r="C163" s="237" t="s">
        <v>66</v>
      </c>
      <c r="D163" s="237" t="s">
        <v>119</v>
      </c>
      <c r="E163" s="359" t="s">
        <v>968</v>
      </c>
      <c r="F163" s="184" t="s">
        <v>68</v>
      </c>
      <c r="G163" s="185">
        <v>1</v>
      </c>
      <c r="H163" s="189">
        <f>I163</f>
        <v>50.099999999999994</v>
      </c>
      <c r="I163" s="189">
        <f>SUM(I164:I166)</f>
        <v>50.099999999999994</v>
      </c>
    </row>
    <row r="164" spans="1:9" ht="26.1" customHeight="1">
      <c r="A164" s="234" t="s">
        <v>881</v>
      </c>
      <c r="B164" s="350">
        <v>88243</v>
      </c>
      <c r="C164" s="234" t="s">
        <v>66</v>
      </c>
      <c r="D164" s="234" t="s">
        <v>969</v>
      </c>
      <c r="E164" s="355" t="s">
        <v>883</v>
      </c>
      <c r="F164" s="94" t="s">
        <v>884</v>
      </c>
      <c r="G164" s="186">
        <v>9.69E-2</v>
      </c>
      <c r="H164" s="98">
        <f>IF(A164="Composição Auxiliar",VLOOKUP(B164,'SINAPI COMPOSIÇÃO'!$A$2:$E$10256,4,FALSE),IF(A164="Insumo",IF(VLOOKUP(B164,'SINAPI INSUMOS'!$A$2:$F$4852,5,FALSE)=OR("",0),VLOOKUP(B164,'SINAPI INSUMOS'!$A$2:$F$4852,6,FALSE),VLOOKUP(B164,'SINAPI INSUMOS'!$A$2:$F$4852,5,FALSE)),"VERIFICAR"))</f>
        <v>22.32</v>
      </c>
      <c r="I164" s="98">
        <f>TRUNC(G164*H164,2)</f>
        <v>2.16</v>
      </c>
    </row>
    <row r="165" spans="1:9" ht="24" customHeight="1">
      <c r="A165" s="234" t="s">
        <v>881</v>
      </c>
      <c r="B165" s="350">
        <v>88270</v>
      </c>
      <c r="C165" s="234" t="s">
        <v>66</v>
      </c>
      <c r="D165" s="234" t="s">
        <v>970</v>
      </c>
      <c r="E165" s="355" t="s">
        <v>883</v>
      </c>
      <c r="F165" s="94" t="s">
        <v>884</v>
      </c>
      <c r="G165" s="186">
        <v>0.4299</v>
      </c>
      <c r="H165" s="98">
        <f>IF(A165="Composição Auxiliar",VLOOKUP(B165,'SINAPI COMPOSIÇÃO'!$A$2:$E$10256,4,FALSE),IF(A165="Insumo",IF(VLOOKUP(B165,'SINAPI INSUMOS'!$A$2:$F$4852,5,FALSE)=OR("",0),VLOOKUP(B165,'SINAPI INSUMOS'!$A$2:$F$4852,6,FALSE),VLOOKUP(B165,'SINAPI INSUMOS'!$A$2:$F$4852,5,FALSE)),"VERIFICAR"))</f>
        <v>27.84</v>
      </c>
      <c r="I165" s="98">
        <f>TRUNC(G165*H165,2)</f>
        <v>11.96</v>
      </c>
    </row>
    <row r="166" spans="1:9" ht="51.95" customHeight="1">
      <c r="A166" s="235" t="s">
        <v>886</v>
      </c>
      <c r="B166" s="351">
        <v>626</v>
      </c>
      <c r="C166" s="235" t="s">
        <v>66</v>
      </c>
      <c r="D166" s="235" t="s">
        <v>972</v>
      </c>
      <c r="E166" s="356" t="s">
        <v>889</v>
      </c>
      <c r="F166" s="97" t="s">
        <v>101</v>
      </c>
      <c r="G166" s="187">
        <v>1.5</v>
      </c>
      <c r="H166" s="99">
        <f>IF(A166="Composição Auxiliar",VLOOKUP(B166,'SINAPI COMPOSIÇÃO'!$A$2:$E$10256,4,FALSE),IF(A166="Insumo",IF(VLOOKUP(B166,'SINAPI INSUMOS'!$A$2:$F$4852,5,FALSE)=OR("",0),VLOOKUP(B166,'SINAPI INSUMOS'!$A$2:$F$4852,6,FALSE),VLOOKUP(B166,'SINAPI INSUMOS'!$A$2:$F$4852,5,FALSE)),"VERIFICAR"))</f>
        <v>23.99</v>
      </c>
      <c r="I166" s="99">
        <f>TRUNC(G166*H166,2)</f>
        <v>35.979999999999997</v>
      </c>
    </row>
    <row r="167" spans="1:9" ht="18" customHeight="1">
      <c r="A167" s="382" t="s">
        <v>120</v>
      </c>
      <c r="B167" s="384" t="s">
        <v>52</v>
      </c>
      <c r="C167" s="382" t="s">
        <v>53</v>
      </c>
      <c r="D167" s="382" t="s">
        <v>10</v>
      </c>
      <c r="E167" s="358" t="s">
        <v>878</v>
      </c>
      <c r="F167" s="385" t="s">
        <v>54</v>
      </c>
      <c r="G167" s="384" t="s">
        <v>55</v>
      </c>
      <c r="H167" s="384" t="s">
        <v>56</v>
      </c>
      <c r="I167" s="384" t="s">
        <v>11</v>
      </c>
    </row>
    <row r="168" spans="1:9" ht="26.1" customHeight="1">
      <c r="A168" s="237" t="s">
        <v>879</v>
      </c>
      <c r="B168" s="183" t="s">
        <v>121</v>
      </c>
      <c r="C168" s="237" t="s">
        <v>61</v>
      </c>
      <c r="D168" s="237" t="s">
        <v>122</v>
      </c>
      <c r="E168" s="359" t="s">
        <v>895</v>
      </c>
      <c r="F168" s="184" t="s">
        <v>123</v>
      </c>
      <c r="G168" s="185">
        <v>1</v>
      </c>
      <c r="H168" s="189">
        <f>I168</f>
        <v>53.21</v>
      </c>
      <c r="I168" s="189">
        <f>SUM(I169:I174)</f>
        <v>53.21</v>
      </c>
    </row>
    <row r="169" spans="1:9" ht="24" customHeight="1">
      <c r="A169" s="234" t="s">
        <v>881</v>
      </c>
      <c r="B169" s="350">
        <v>88316</v>
      </c>
      <c r="C169" s="234" t="s">
        <v>66</v>
      </c>
      <c r="D169" s="234" t="s">
        <v>885</v>
      </c>
      <c r="E169" s="355" t="s">
        <v>883</v>
      </c>
      <c r="F169" s="94" t="s">
        <v>884</v>
      </c>
      <c r="G169" s="186">
        <v>0.65900000000000003</v>
      </c>
      <c r="H169" s="98">
        <f>IF(A169="Composição Auxiliar",VLOOKUP(B169,'SINAPI COMPOSIÇÃO'!$A$2:$E$10256,4,FALSE),IF(A169="Insumo",IF(VLOOKUP(B169,'SINAPI INSUMOS'!$A$2:$F$4852,5,FALSE)=OR("",0),VLOOKUP(B169,'SINAPI INSUMOS'!$A$2:$F$4852,6,FALSE),VLOOKUP(B169,'SINAPI INSUMOS'!$A$2:$F$4852,5,FALSE)),"VERIFICAR"))</f>
        <v>21.32</v>
      </c>
      <c r="I169" s="98">
        <f t="shared" ref="I169:I174" si="8">TRUNC(G169*H169,2)</f>
        <v>14.04</v>
      </c>
    </row>
    <row r="170" spans="1:9" ht="65.099999999999994" customHeight="1">
      <c r="A170" s="234" t="s">
        <v>881</v>
      </c>
      <c r="B170" s="350">
        <v>5901</v>
      </c>
      <c r="C170" s="234" t="s">
        <v>66</v>
      </c>
      <c r="D170" s="234" t="s">
        <v>898</v>
      </c>
      <c r="E170" s="355" t="s">
        <v>895</v>
      </c>
      <c r="F170" s="94" t="s">
        <v>899</v>
      </c>
      <c r="G170" s="186">
        <v>6.0000000000000001E-3</v>
      </c>
      <c r="H170" s="98">
        <f>IF(A170="Composição Auxiliar",VLOOKUP(B170,'SINAPI COMPOSIÇÃO'!$A$2:$E$10256,4,FALSE),IF(A170="Insumo",IF(VLOOKUP(B170,'SINAPI INSUMOS'!$A$2:$F$4852,5,FALSE)=OR("",0),VLOOKUP(B170,'SINAPI INSUMOS'!$A$2:$F$4852,6,FALSE),VLOOKUP(B170,'SINAPI INSUMOS'!$A$2:$F$4852,5,FALSE)),"VERIFICAR"))</f>
        <v>335.44</v>
      </c>
      <c r="I170" s="98">
        <f t="shared" si="8"/>
        <v>2.0099999999999998</v>
      </c>
    </row>
    <row r="171" spans="1:9" ht="65.099999999999994" customHeight="1">
      <c r="A171" s="234" t="s">
        <v>881</v>
      </c>
      <c r="B171" s="350">
        <v>5903</v>
      </c>
      <c r="C171" s="234" t="s">
        <v>66</v>
      </c>
      <c r="D171" s="234" t="s">
        <v>897</v>
      </c>
      <c r="E171" s="355" t="s">
        <v>895</v>
      </c>
      <c r="F171" s="94" t="s">
        <v>896</v>
      </c>
      <c r="G171" s="362">
        <v>3.0000000000000001E-3</v>
      </c>
      <c r="H171" s="363">
        <f>IF(A171="Composição Auxiliar",VLOOKUP(B171,'SINAPI COMPOSIÇÃO'!$A$2:$E$10256,4,FALSE),IF(A171="Insumo",IF(VLOOKUP(B171,'SINAPI INSUMOS'!$A$2:$F$4852,5,FALSE)=OR("",0),VLOOKUP(B171,'SINAPI INSUMOS'!$A$2:$F$4852,6,FALSE),VLOOKUP(B171,'SINAPI INSUMOS'!$A$2:$F$4852,5,FALSE)),"VERIFICAR"))</f>
        <v>72.97</v>
      </c>
      <c r="I171" s="98">
        <f t="shared" si="8"/>
        <v>0.21</v>
      </c>
    </row>
    <row r="172" spans="1:9" ht="39" customHeight="1">
      <c r="A172" s="234" t="s">
        <v>881</v>
      </c>
      <c r="B172" s="350">
        <v>91533</v>
      </c>
      <c r="C172" s="234" t="s">
        <v>66</v>
      </c>
      <c r="D172" s="234" t="s">
        <v>973</v>
      </c>
      <c r="E172" s="355" t="s">
        <v>895</v>
      </c>
      <c r="F172" s="94" t="s">
        <v>899</v>
      </c>
      <c r="G172" s="186">
        <v>0.27400000000000002</v>
      </c>
      <c r="H172" s="98">
        <f>IF(A172="Composição Auxiliar",VLOOKUP(B172,'SINAPI COMPOSIÇÃO'!$A$2:$E$10256,4,FALSE),IF(A172="Insumo",IF(VLOOKUP(B172,'SINAPI INSUMOS'!$A$2:$F$4852,5,FALSE)=OR("",0),VLOOKUP(B172,'SINAPI INSUMOS'!$A$2:$F$4852,6,FALSE),VLOOKUP(B172,'SINAPI INSUMOS'!$A$2:$F$4852,5,FALSE)),"VERIFICAR"))</f>
        <v>44.94</v>
      </c>
      <c r="I172" s="98">
        <f t="shared" si="8"/>
        <v>12.31</v>
      </c>
    </row>
    <row r="173" spans="1:9" ht="39" customHeight="1">
      <c r="A173" s="234" t="s">
        <v>881</v>
      </c>
      <c r="B173" s="350">
        <v>91534</v>
      </c>
      <c r="C173" s="234" t="s">
        <v>66</v>
      </c>
      <c r="D173" s="234" t="s">
        <v>974</v>
      </c>
      <c r="E173" s="355" t="s">
        <v>895</v>
      </c>
      <c r="F173" s="94" t="s">
        <v>896</v>
      </c>
      <c r="G173" s="186">
        <v>0.254</v>
      </c>
      <c r="H173" s="98">
        <f>IF(A173="Composição Auxiliar",VLOOKUP(B173,'SINAPI COMPOSIÇÃO'!$A$2:$E$10256,4,FALSE),IF(A173="Insumo",IF(VLOOKUP(B173,'SINAPI INSUMOS'!$A$2:$F$4852,5,FALSE)=OR("",0),VLOOKUP(B173,'SINAPI INSUMOS'!$A$2:$F$4852,6,FALSE),VLOOKUP(B173,'SINAPI INSUMOS'!$A$2:$F$4852,5,FALSE)),"VERIFICAR"))</f>
        <v>37.11</v>
      </c>
      <c r="I173" s="98">
        <f t="shared" si="8"/>
        <v>9.42</v>
      </c>
    </row>
    <row r="174" spans="1:9" ht="26.1" customHeight="1">
      <c r="A174" s="235" t="s">
        <v>886</v>
      </c>
      <c r="B174" s="95" t="s">
        <v>975</v>
      </c>
      <c r="C174" s="235" t="s">
        <v>61</v>
      </c>
      <c r="D174" s="235" t="s">
        <v>976</v>
      </c>
      <c r="E174" s="356" t="s">
        <v>889</v>
      </c>
      <c r="F174" s="97" t="s">
        <v>977</v>
      </c>
      <c r="G174" s="187">
        <v>1.25</v>
      </c>
      <c r="H174" s="99">
        <f>'COTAÇÃO MAT DE JAZIDA P. ATERRO'!H15</f>
        <v>12.177245677908362</v>
      </c>
      <c r="I174" s="99">
        <f t="shared" si="8"/>
        <v>15.22</v>
      </c>
    </row>
    <row r="175" spans="1:9" ht="18" customHeight="1">
      <c r="A175" s="382" t="s">
        <v>124</v>
      </c>
      <c r="B175" s="384" t="s">
        <v>52</v>
      </c>
      <c r="C175" s="382" t="s">
        <v>53</v>
      </c>
      <c r="D175" s="382" t="s">
        <v>10</v>
      </c>
      <c r="E175" s="358" t="s">
        <v>878</v>
      </c>
      <c r="F175" s="385" t="s">
        <v>54</v>
      </c>
      <c r="G175" s="384" t="s">
        <v>55</v>
      </c>
      <c r="H175" s="384" t="s">
        <v>56</v>
      </c>
      <c r="I175" s="384" t="s">
        <v>11</v>
      </c>
    </row>
    <row r="176" spans="1:9" ht="39" customHeight="1">
      <c r="A176" s="237" t="s">
        <v>879</v>
      </c>
      <c r="B176" s="183" t="s">
        <v>125</v>
      </c>
      <c r="C176" s="237" t="s">
        <v>61</v>
      </c>
      <c r="D176" s="237" t="s">
        <v>126</v>
      </c>
      <c r="E176" s="359" t="s">
        <v>916</v>
      </c>
      <c r="F176" s="184" t="s">
        <v>123</v>
      </c>
      <c r="G176" s="185">
        <v>1</v>
      </c>
      <c r="H176" s="189">
        <f>I176</f>
        <v>321.81</v>
      </c>
      <c r="I176" s="189">
        <f>SUM(I177:I179)</f>
        <v>321.81</v>
      </c>
    </row>
    <row r="177" spans="1:9" ht="51.95" customHeight="1">
      <c r="A177" s="234" t="s">
        <v>881</v>
      </c>
      <c r="B177" s="350">
        <v>89478</v>
      </c>
      <c r="C177" s="234" t="s">
        <v>66</v>
      </c>
      <c r="D177" s="234" t="s">
        <v>978</v>
      </c>
      <c r="E177" s="355" t="s">
        <v>979</v>
      </c>
      <c r="F177" s="94" t="s">
        <v>68</v>
      </c>
      <c r="G177" s="186">
        <v>1</v>
      </c>
      <c r="H177" s="98">
        <f>IF(A177="Composição Auxiliar",VLOOKUP(B177,'SINAPI COMPOSIÇÃO'!$A$2:$E$10256,4,FALSE),IF(A177="Insumo",IF(VLOOKUP(B177,'SINAPI INSUMOS'!$A$2:$F$4852,5,FALSE)=OR("",0),VLOOKUP(B177,'SINAPI INSUMOS'!$A$2:$F$4852,6,FALSE),VLOOKUP(B177,'SINAPI INSUMOS'!$A$2:$F$4852,5,FALSE)),"VERIFICAR"))</f>
        <v>145.49</v>
      </c>
      <c r="I177" s="98">
        <f>TRUNC(G177*H177,2)</f>
        <v>145.49</v>
      </c>
    </row>
    <row r="178" spans="1:9" ht="39" customHeight="1">
      <c r="A178" s="234" t="s">
        <v>881</v>
      </c>
      <c r="B178" s="350">
        <v>90278</v>
      </c>
      <c r="C178" s="234" t="s">
        <v>66</v>
      </c>
      <c r="D178" s="234" t="s">
        <v>980</v>
      </c>
      <c r="E178" s="355" t="s">
        <v>916</v>
      </c>
      <c r="F178" s="94" t="s">
        <v>72</v>
      </c>
      <c r="G178" s="186">
        <v>9.7299999999999998E-2</v>
      </c>
      <c r="H178" s="98">
        <f>IF(A178="Composição Auxiliar",VLOOKUP(B178,'SINAPI COMPOSIÇÃO'!$A$2:$E$10256,4,FALSE),IF(A178="Insumo",IF(VLOOKUP(B178,'SINAPI INSUMOS'!$A$2:$F$4852,5,FALSE)=OR("",0),VLOOKUP(B178,'SINAPI INSUMOS'!$A$2:$F$4852,6,FALSE),VLOOKUP(B178,'SINAPI INSUMOS'!$A$2:$F$4852,5,FALSE)),"VERIFICAR"))</f>
        <v>813.05</v>
      </c>
      <c r="I178" s="98">
        <f>TRUNC(G178*H178,2)</f>
        <v>79.099999999999994</v>
      </c>
    </row>
    <row r="179" spans="1:9" ht="39" customHeight="1">
      <c r="A179" s="234" t="s">
        <v>881</v>
      </c>
      <c r="B179" s="350">
        <v>92915</v>
      </c>
      <c r="C179" s="234" t="s">
        <v>66</v>
      </c>
      <c r="D179" s="234" t="s">
        <v>981</v>
      </c>
      <c r="E179" s="355" t="s">
        <v>916</v>
      </c>
      <c r="F179" s="94" t="s">
        <v>101</v>
      </c>
      <c r="G179" s="186">
        <v>5.49</v>
      </c>
      <c r="H179" s="98">
        <f>IF(A179="Composição Auxiliar",VLOOKUP(B179,'SINAPI COMPOSIÇÃO'!$A$2:$E$10256,4,FALSE),IF(A179="Insumo",IF(VLOOKUP(B179,'SINAPI INSUMOS'!$A$2:$F$4852,5,FALSE)=OR("",0),VLOOKUP(B179,'SINAPI INSUMOS'!$A$2:$F$4852,6,FALSE),VLOOKUP(B179,'SINAPI INSUMOS'!$A$2:$F$4852,5,FALSE)),"VERIFICAR"))</f>
        <v>17.71</v>
      </c>
      <c r="I179" s="98">
        <f>TRUNC(G179*H179,2)</f>
        <v>97.22</v>
      </c>
    </row>
    <row r="180" spans="1:9" ht="18" customHeight="1">
      <c r="A180" s="382" t="s">
        <v>127</v>
      </c>
      <c r="B180" s="384" t="s">
        <v>52</v>
      </c>
      <c r="C180" s="382" t="s">
        <v>53</v>
      </c>
      <c r="D180" s="382" t="s">
        <v>10</v>
      </c>
      <c r="E180" s="358" t="s">
        <v>878</v>
      </c>
      <c r="F180" s="385" t="s">
        <v>54</v>
      </c>
      <c r="G180" s="384" t="s">
        <v>55</v>
      </c>
      <c r="H180" s="384" t="s">
        <v>56</v>
      </c>
      <c r="I180" s="384" t="s">
        <v>11</v>
      </c>
    </row>
    <row r="181" spans="1:9" ht="39" customHeight="1">
      <c r="A181" s="237" t="s">
        <v>879</v>
      </c>
      <c r="B181" s="354">
        <v>97087</v>
      </c>
      <c r="C181" s="237" t="s">
        <v>66</v>
      </c>
      <c r="D181" s="237" t="s">
        <v>129</v>
      </c>
      <c r="E181" s="359" t="s">
        <v>916</v>
      </c>
      <c r="F181" s="184" t="s">
        <v>68</v>
      </c>
      <c r="G181" s="185">
        <v>1</v>
      </c>
      <c r="H181" s="189">
        <f>I181</f>
        <v>2.4699999999999998</v>
      </c>
      <c r="I181" s="189">
        <f>SUM(I182:I184)</f>
        <v>2.4699999999999998</v>
      </c>
    </row>
    <row r="182" spans="1:9" ht="24" customHeight="1">
      <c r="A182" s="234" t="s">
        <v>881</v>
      </c>
      <c r="B182" s="350">
        <v>88316</v>
      </c>
      <c r="C182" s="234" t="s">
        <v>66</v>
      </c>
      <c r="D182" s="234" t="s">
        <v>885</v>
      </c>
      <c r="E182" s="355" t="s">
        <v>883</v>
      </c>
      <c r="F182" s="94" t="s">
        <v>884</v>
      </c>
      <c r="G182" s="362">
        <v>5.0000000000000001E-3</v>
      </c>
      <c r="H182" s="363">
        <f>IF(A182="Composição Auxiliar",VLOOKUP(B182,'SINAPI COMPOSIÇÃO'!$A$2:$E$10256,4,FALSE),IF(A182="Insumo",IF(VLOOKUP(B182,'SINAPI INSUMOS'!$A$2:$F$4852,5,FALSE)=OR("",0),VLOOKUP(B182,'SINAPI INSUMOS'!$A$2:$F$4852,6,FALSE),VLOOKUP(B182,'SINAPI INSUMOS'!$A$2:$F$4852,5,FALSE)),"VERIFICAR"))</f>
        <v>21.32</v>
      </c>
      <c r="I182" s="98">
        <f>TRUNC(G182*H182,2)</f>
        <v>0.1</v>
      </c>
    </row>
    <row r="183" spans="1:9" ht="24" customHeight="1">
      <c r="A183" s="234" t="s">
        <v>881</v>
      </c>
      <c r="B183" s="350">
        <v>88309</v>
      </c>
      <c r="C183" s="234" t="s">
        <v>66</v>
      </c>
      <c r="D183" s="234" t="s">
        <v>913</v>
      </c>
      <c r="E183" s="355" t="s">
        <v>883</v>
      </c>
      <c r="F183" s="94" t="s">
        <v>884</v>
      </c>
      <c r="G183" s="186">
        <v>1.4E-2</v>
      </c>
      <c r="H183" s="98">
        <f>IF(A183="Composição Auxiliar",VLOOKUP(B183,'SINAPI COMPOSIÇÃO'!$A$2:$E$10256,4,FALSE),IF(A183="Insumo",IF(VLOOKUP(B183,'SINAPI INSUMOS'!$A$2:$F$4852,5,FALSE)=OR("",0),VLOOKUP(B183,'SINAPI INSUMOS'!$A$2:$F$4852,6,FALSE),VLOOKUP(B183,'SINAPI INSUMOS'!$A$2:$F$4852,5,FALSE)),"VERIFICAR"))</f>
        <v>27.58</v>
      </c>
      <c r="I183" s="98">
        <f>TRUNC(G183*H183,2)</f>
        <v>0.38</v>
      </c>
    </row>
    <row r="184" spans="1:9" ht="24" customHeight="1">
      <c r="A184" s="235" t="s">
        <v>886</v>
      </c>
      <c r="B184" s="351">
        <v>42408</v>
      </c>
      <c r="C184" s="235" t="s">
        <v>66</v>
      </c>
      <c r="D184" s="235" t="s">
        <v>983</v>
      </c>
      <c r="E184" s="356" t="s">
        <v>889</v>
      </c>
      <c r="F184" s="97" t="s">
        <v>68</v>
      </c>
      <c r="G184" s="187">
        <v>1.04</v>
      </c>
      <c r="H184" s="99">
        <f>IF(A184="Composição Auxiliar",VLOOKUP(B184,'SINAPI COMPOSIÇÃO'!$A$2:$E$10256,4,FALSE),IF(A184="Insumo",IF(VLOOKUP(B184,'SINAPI INSUMOS'!$A$2:$F$4852,5,FALSE)=OR("",0),VLOOKUP(B184,'SINAPI INSUMOS'!$A$2:$F$4852,6,FALSE),VLOOKUP(B184,'SINAPI INSUMOS'!$A$2:$F$4852,5,FALSE)),"VERIFICAR"))</f>
        <v>1.92</v>
      </c>
      <c r="I184" s="99">
        <f>TRUNC(G184*H184,2)</f>
        <v>1.99</v>
      </c>
    </row>
    <row r="185" spans="1:9" ht="18" customHeight="1">
      <c r="A185" s="382" t="s">
        <v>130</v>
      </c>
      <c r="B185" s="384" t="s">
        <v>52</v>
      </c>
      <c r="C185" s="382" t="s">
        <v>53</v>
      </c>
      <c r="D185" s="382" t="s">
        <v>10</v>
      </c>
      <c r="E185" s="358" t="s">
        <v>878</v>
      </c>
      <c r="F185" s="385" t="s">
        <v>54</v>
      </c>
      <c r="G185" s="384" t="s">
        <v>55</v>
      </c>
      <c r="H185" s="384" t="s">
        <v>56</v>
      </c>
      <c r="I185" s="384" t="s">
        <v>11</v>
      </c>
    </row>
    <row r="186" spans="1:9" ht="39" customHeight="1">
      <c r="A186" s="237" t="s">
        <v>879</v>
      </c>
      <c r="B186" s="354">
        <v>92768</v>
      </c>
      <c r="C186" s="237" t="s">
        <v>66</v>
      </c>
      <c r="D186" s="237" t="s">
        <v>132</v>
      </c>
      <c r="E186" s="359" t="s">
        <v>916</v>
      </c>
      <c r="F186" s="184" t="s">
        <v>101</v>
      </c>
      <c r="G186" s="185">
        <v>1</v>
      </c>
      <c r="H186" s="189">
        <f>I186</f>
        <v>14.49</v>
      </c>
      <c r="I186" s="189">
        <f>SUM(I187:I191)</f>
        <v>14.49</v>
      </c>
    </row>
    <row r="187" spans="1:9" ht="24" customHeight="1">
      <c r="A187" s="234" t="s">
        <v>881</v>
      </c>
      <c r="B187" s="350">
        <v>88245</v>
      </c>
      <c r="C187" s="234" t="s">
        <v>66</v>
      </c>
      <c r="D187" s="234" t="s">
        <v>952</v>
      </c>
      <c r="E187" s="355" t="s">
        <v>883</v>
      </c>
      <c r="F187" s="94" t="s">
        <v>884</v>
      </c>
      <c r="G187" s="186">
        <v>8.3599999999999994E-2</v>
      </c>
      <c r="H187" s="98">
        <f>IF(A187="Composição Auxiliar",VLOOKUP(B187,'SINAPI COMPOSIÇÃO'!$A$2:$E$10256,4,FALSE),IF(A187="Insumo",IF(VLOOKUP(B187,'SINAPI INSUMOS'!$A$2:$F$4852,5,FALSE)=OR("",0),VLOOKUP(B187,'SINAPI INSUMOS'!$A$2:$F$4852,6,FALSE),VLOOKUP(B187,'SINAPI INSUMOS'!$A$2:$F$4852,5,FALSE)),"VERIFICAR"))</f>
        <v>27.36</v>
      </c>
      <c r="I187" s="98">
        <f>TRUNC(G187*H187,2)</f>
        <v>2.2799999999999998</v>
      </c>
    </row>
    <row r="188" spans="1:9" ht="26.1" customHeight="1">
      <c r="A188" s="234" t="s">
        <v>881</v>
      </c>
      <c r="B188" s="350">
        <v>92800</v>
      </c>
      <c r="C188" s="234" t="s">
        <v>66</v>
      </c>
      <c r="D188" s="234" t="s">
        <v>950</v>
      </c>
      <c r="E188" s="355" t="s">
        <v>916</v>
      </c>
      <c r="F188" s="94" t="s">
        <v>101</v>
      </c>
      <c r="G188" s="186">
        <v>1</v>
      </c>
      <c r="H188" s="98">
        <f>IF(A188="Composição Auxiliar",VLOOKUP(B188,'SINAPI COMPOSIÇÃO'!$A$2:$E$10256,4,FALSE),IF(A188="Insumo",IF(VLOOKUP(B188,'SINAPI INSUMOS'!$A$2:$F$4852,5,FALSE)=OR("",0),VLOOKUP(B188,'SINAPI INSUMOS'!$A$2:$F$4852,6,FALSE),VLOOKUP(B188,'SINAPI INSUMOS'!$A$2:$F$4852,5,FALSE)),"VERIFICAR"))</f>
        <v>10.77</v>
      </c>
      <c r="I188" s="98">
        <f>TRUNC(G188*H188,2)</f>
        <v>10.77</v>
      </c>
    </row>
    <row r="189" spans="1:9" ht="24" customHeight="1">
      <c r="A189" s="234" t="s">
        <v>881</v>
      </c>
      <c r="B189" s="350">
        <v>88238</v>
      </c>
      <c r="C189" s="234" t="s">
        <v>66</v>
      </c>
      <c r="D189" s="234" t="s">
        <v>951</v>
      </c>
      <c r="E189" s="355" t="s">
        <v>883</v>
      </c>
      <c r="F189" s="94" t="s">
        <v>884</v>
      </c>
      <c r="G189" s="186">
        <v>1.3599999999999999E-2</v>
      </c>
      <c r="H189" s="98">
        <f>IF(A189="Composição Auxiliar",VLOOKUP(B189,'SINAPI COMPOSIÇÃO'!$A$2:$E$10256,4,FALSE),IF(A189="Insumo",IF(VLOOKUP(B189,'SINAPI INSUMOS'!$A$2:$F$4852,5,FALSE)=OR("",0),VLOOKUP(B189,'SINAPI INSUMOS'!$A$2:$F$4852,6,FALSE),VLOOKUP(B189,'SINAPI INSUMOS'!$A$2:$F$4852,5,FALSE)),"VERIFICAR"))</f>
        <v>23.39</v>
      </c>
      <c r="I189" s="98">
        <f>TRUNC(G189*H189,2)</f>
        <v>0.31</v>
      </c>
    </row>
    <row r="190" spans="1:9" ht="26.1" customHeight="1">
      <c r="A190" s="235" t="s">
        <v>886</v>
      </c>
      <c r="B190" s="351">
        <v>43132</v>
      </c>
      <c r="C190" s="235" t="s">
        <v>66</v>
      </c>
      <c r="D190" s="235" t="s">
        <v>956</v>
      </c>
      <c r="E190" s="356" t="s">
        <v>889</v>
      </c>
      <c r="F190" s="97" t="s">
        <v>101</v>
      </c>
      <c r="G190" s="187">
        <v>2.5000000000000001E-2</v>
      </c>
      <c r="H190" s="99">
        <f>IF(A190="Composição Auxiliar",VLOOKUP(B190,'SINAPI COMPOSIÇÃO'!$A$2:$E$10256,4,FALSE),IF(A190="Insumo",IF(VLOOKUP(B190,'SINAPI INSUMOS'!$A$2:$F$4852,5,FALSE)=OR("",0),VLOOKUP(B190,'SINAPI INSUMOS'!$A$2:$F$4852,6,FALSE),VLOOKUP(B190,'SINAPI INSUMOS'!$A$2:$F$4852,5,FALSE)),"VERIFICAR"))</f>
        <v>27</v>
      </c>
      <c r="I190" s="99">
        <f>TRUNC(G190*H190,2)</f>
        <v>0.67</v>
      </c>
    </row>
    <row r="191" spans="1:9" ht="39" customHeight="1">
      <c r="A191" s="235" t="s">
        <v>886</v>
      </c>
      <c r="B191" s="351">
        <v>39017</v>
      </c>
      <c r="C191" s="235" t="s">
        <v>66</v>
      </c>
      <c r="D191" s="235" t="s">
        <v>954</v>
      </c>
      <c r="E191" s="356" t="s">
        <v>889</v>
      </c>
      <c r="F191" s="97" t="s">
        <v>63</v>
      </c>
      <c r="G191" s="187">
        <v>2.1179999999999999</v>
      </c>
      <c r="H191" s="99">
        <f>IF(A191="Composição Auxiliar",VLOOKUP(B191,'SINAPI COMPOSIÇÃO'!$A$2:$E$10256,4,FALSE),IF(A191="Insumo",IF(VLOOKUP(B191,'SINAPI INSUMOS'!$A$2:$F$4852,5,FALSE)=OR("",0),VLOOKUP(B191,'SINAPI INSUMOS'!$A$2:$F$4852,6,FALSE),VLOOKUP(B191,'SINAPI INSUMOS'!$A$2:$F$4852,5,FALSE)),"VERIFICAR"))</f>
        <v>0.22</v>
      </c>
      <c r="I191" s="99">
        <f>TRUNC(G191*H191,2)</f>
        <v>0.46</v>
      </c>
    </row>
    <row r="192" spans="1:9" ht="18" customHeight="1">
      <c r="A192" s="389" t="s">
        <v>133</v>
      </c>
      <c r="B192" s="390" t="s">
        <v>52</v>
      </c>
      <c r="C192" s="389" t="s">
        <v>53</v>
      </c>
      <c r="D192" s="389" t="s">
        <v>10</v>
      </c>
      <c r="E192" s="358" t="s">
        <v>878</v>
      </c>
      <c r="F192" s="391" t="s">
        <v>54</v>
      </c>
      <c r="G192" s="390" t="s">
        <v>55</v>
      </c>
      <c r="H192" s="390" t="s">
        <v>56</v>
      </c>
      <c r="I192" s="390" t="s">
        <v>11</v>
      </c>
    </row>
    <row r="193" spans="1:9" ht="39" customHeight="1">
      <c r="A193" s="237" t="s">
        <v>879</v>
      </c>
      <c r="B193" s="354" t="s">
        <v>22336</v>
      </c>
      <c r="C193" s="237" t="s">
        <v>61</v>
      </c>
      <c r="D193" s="237" t="s">
        <v>22337</v>
      </c>
      <c r="E193" s="359" t="s">
        <v>916</v>
      </c>
      <c r="F193" s="184" t="s">
        <v>72</v>
      </c>
      <c r="G193" s="364">
        <v>1</v>
      </c>
      <c r="H193" s="365">
        <f>I193</f>
        <v>988.34999999999991</v>
      </c>
      <c r="I193" s="189">
        <f>SUM(I194:I198)</f>
        <v>988.34999999999991</v>
      </c>
    </row>
    <row r="194" spans="1:9" ht="39" customHeight="1">
      <c r="A194" s="234" t="s">
        <v>881</v>
      </c>
      <c r="B194" s="350">
        <v>90586</v>
      </c>
      <c r="C194" s="234" t="s">
        <v>66</v>
      </c>
      <c r="D194" s="234" t="s">
        <v>962</v>
      </c>
      <c r="E194" s="355" t="s">
        <v>895</v>
      </c>
      <c r="F194" s="94" t="s">
        <v>899</v>
      </c>
      <c r="G194" s="186">
        <v>5.2999999999999999E-2</v>
      </c>
      <c r="H194" s="98">
        <f>IF(A194="Composição Auxiliar",VLOOKUP(B194,'SINAPI COMPOSIÇÃO'!$A$2:$E$10256,4,FALSE),IF(A194="Insumo",IF(VLOOKUP(B194,'SINAPI INSUMOS'!$A$2:$F$4852,5,FALSE)=OR("",0),VLOOKUP(B194,'SINAPI INSUMOS'!$A$2:$F$4852,6,FALSE),VLOOKUP(B194,'SINAPI INSUMOS'!$A$2:$F$4852,5,FALSE)),"VERIFICAR"))</f>
        <v>1.49</v>
      </c>
      <c r="I194" s="98">
        <f>TRUNC(G194*H194,2)</f>
        <v>7.0000000000000007E-2</v>
      </c>
    </row>
    <row r="195" spans="1:9" ht="24" customHeight="1">
      <c r="A195" s="234" t="s">
        <v>881</v>
      </c>
      <c r="B195" s="350">
        <v>88309</v>
      </c>
      <c r="C195" s="234" t="s">
        <v>66</v>
      </c>
      <c r="D195" s="234" t="s">
        <v>913</v>
      </c>
      <c r="E195" s="355" t="s">
        <v>883</v>
      </c>
      <c r="F195" s="94" t="s">
        <v>884</v>
      </c>
      <c r="G195" s="186">
        <v>0.41099999999999998</v>
      </c>
      <c r="H195" s="98">
        <f>IF(A195="Composição Auxiliar",VLOOKUP(B195,'SINAPI COMPOSIÇÃO'!$A$2:$E$10256,4,FALSE),IF(A195="Insumo",IF(VLOOKUP(B195,'SINAPI INSUMOS'!$A$2:$F$4852,5,FALSE)=OR("",0),VLOOKUP(B195,'SINAPI INSUMOS'!$A$2:$F$4852,6,FALSE),VLOOKUP(B195,'SINAPI INSUMOS'!$A$2:$F$4852,5,FALSE)),"VERIFICAR"))</f>
        <v>27.58</v>
      </c>
      <c r="I195" s="98">
        <f>TRUNC(G195*H195,2)</f>
        <v>11.33</v>
      </c>
    </row>
    <row r="196" spans="1:9" ht="39" customHeight="1">
      <c r="A196" s="234" t="s">
        <v>881</v>
      </c>
      <c r="B196" s="350">
        <v>90587</v>
      </c>
      <c r="C196" s="234" t="s">
        <v>66</v>
      </c>
      <c r="D196" s="234" t="s">
        <v>961</v>
      </c>
      <c r="E196" s="355" t="s">
        <v>895</v>
      </c>
      <c r="F196" s="94" t="s">
        <v>896</v>
      </c>
      <c r="G196" s="186">
        <v>4.9000000000000002E-2</v>
      </c>
      <c r="H196" s="98">
        <f>IF(A196="Composição Auxiliar",VLOOKUP(B196,'SINAPI COMPOSIÇÃO'!$A$2:$E$10256,4,FALSE),IF(A196="Insumo",IF(VLOOKUP(B196,'SINAPI INSUMOS'!$A$2:$F$4852,5,FALSE)=OR("",0),VLOOKUP(B196,'SINAPI INSUMOS'!$A$2:$F$4852,6,FALSE),VLOOKUP(B196,'SINAPI INSUMOS'!$A$2:$F$4852,5,FALSE)),"VERIFICAR"))</f>
        <v>0.57999999999999996</v>
      </c>
      <c r="I196" s="98">
        <f>TRUNC(G196*H196,2)</f>
        <v>0.02</v>
      </c>
    </row>
    <row r="197" spans="1:9" ht="24" customHeight="1">
      <c r="A197" s="234" t="s">
        <v>881</v>
      </c>
      <c r="B197" s="350">
        <v>88316</v>
      </c>
      <c r="C197" s="234" t="s">
        <v>66</v>
      </c>
      <c r="D197" s="234" t="s">
        <v>885</v>
      </c>
      <c r="E197" s="355" t="s">
        <v>883</v>
      </c>
      <c r="F197" s="94" t="s">
        <v>884</v>
      </c>
      <c r="G197" s="186">
        <v>0.41099999999999998</v>
      </c>
      <c r="H197" s="98">
        <f>IF(A197="Composição Auxiliar",VLOOKUP(B197,'SINAPI COMPOSIÇÃO'!$A$2:$E$10256,4,FALSE),IF(A197="Insumo",IF(VLOOKUP(B197,'SINAPI INSUMOS'!$A$2:$F$4852,5,FALSE)=OR("",0),VLOOKUP(B197,'SINAPI INSUMOS'!$A$2:$F$4852,6,FALSE),VLOOKUP(B197,'SINAPI INSUMOS'!$A$2:$F$4852,5,FALSE)),"VERIFICAR"))</f>
        <v>21.32</v>
      </c>
      <c r="I197" s="98">
        <f>TRUNC(G197*H197,2)</f>
        <v>8.76</v>
      </c>
    </row>
    <row r="198" spans="1:9" ht="51.95" customHeight="1">
      <c r="A198" s="235" t="s">
        <v>886</v>
      </c>
      <c r="B198" s="351">
        <v>1527</v>
      </c>
      <c r="C198" s="235" t="s">
        <v>66</v>
      </c>
      <c r="D198" s="235" t="s">
        <v>2965</v>
      </c>
      <c r="E198" s="356" t="s">
        <v>889</v>
      </c>
      <c r="F198" s="97" t="s">
        <v>72</v>
      </c>
      <c r="G198" s="187">
        <v>1.06</v>
      </c>
      <c r="H198" s="99">
        <f>IF(A198="Composição Auxiliar",VLOOKUP(B198,'SINAPI COMPOSIÇÃO'!$A$2:$E$10256,4,FALSE),IF(A198="Insumo",IF(VLOOKUP(B198,'SINAPI INSUMOS'!$A$2:$F$4852,5,FALSE)=OR("",0),VLOOKUP(B198,'SINAPI INSUMOS'!$A$2:$F$4852,6,FALSE),VLOOKUP(B198,'SINAPI INSUMOS'!$A$2:$F$4852,5,FALSE)),"VERIFICAR"))</f>
        <v>913.37</v>
      </c>
      <c r="I198" s="99">
        <f>TRUNC(G198*H198,2)</f>
        <v>968.17</v>
      </c>
    </row>
    <row r="199" spans="1:9" ht="24" customHeight="1">
      <c r="A199" s="236" t="s">
        <v>19</v>
      </c>
      <c r="B199" s="236"/>
      <c r="C199" s="236"/>
      <c r="D199" s="236" t="s">
        <v>20</v>
      </c>
      <c r="E199" s="236"/>
      <c r="F199" s="357"/>
      <c r="G199" s="181"/>
      <c r="H199" s="236"/>
      <c r="I199" s="188"/>
    </row>
    <row r="200" spans="1:9" ht="18" customHeight="1">
      <c r="A200" s="382" t="s">
        <v>136</v>
      </c>
      <c r="B200" s="384" t="s">
        <v>52</v>
      </c>
      <c r="C200" s="382" t="s">
        <v>53</v>
      </c>
      <c r="D200" s="382" t="s">
        <v>10</v>
      </c>
      <c r="E200" s="358" t="s">
        <v>878</v>
      </c>
      <c r="F200" s="385" t="s">
        <v>54</v>
      </c>
      <c r="G200" s="384" t="s">
        <v>55</v>
      </c>
      <c r="H200" s="384" t="s">
        <v>56</v>
      </c>
      <c r="I200" s="384" t="s">
        <v>11</v>
      </c>
    </row>
    <row r="201" spans="1:9" ht="65.099999999999994" customHeight="1">
      <c r="A201" s="237" t="s">
        <v>879</v>
      </c>
      <c r="B201" s="183" t="s">
        <v>137</v>
      </c>
      <c r="C201" s="237" t="s">
        <v>61</v>
      </c>
      <c r="D201" s="237" t="s">
        <v>138</v>
      </c>
      <c r="E201" s="359" t="s">
        <v>883</v>
      </c>
      <c r="F201" s="184" t="s">
        <v>101</v>
      </c>
      <c r="G201" s="185">
        <v>1</v>
      </c>
      <c r="H201" s="189">
        <f>I201</f>
        <v>14.05</v>
      </c>
      <c r="I201" s="189">
        <f>SUM(I202:I211)</f>
        <v>14.05</v>
      </c>
    </row>
    <row r="202" spans="1:9" ht="24" customHeight="1">
      <c r="A202" s="234" t="s">
        <v>881</v>
      </c>
      <c r="B202" s="350">
        <v>88317</v>
      </c>
      <c r="C202" s="234" t="s">
        <v>66</v>
      </c>
      <c r="D202" s="234" t="s">
        <v>986</v>
      </c>
      <c r="E202" s="355" t="s">
        <v>883</v>
      </c>
      <c r="F202" s="94" t="s">
        <v>884</v>
      </c>
      <c r="G202" s="186">
        <v>1.8100000000000002E-2</v>
      </c>
      <c r="H202" s="98">
        <f>IF(A202="Composição Auxiliar",VLOOKUP(B202,'SINAPI COMPOSIÇÃO'!$A$2:$E$10256,4,FALSE),IF(A202="Insumo",IF(VLOOKUP(B202,'SINAPI INSUMOS'!$A$2:$F$4852,5,FALSE)=OR("",0),VLOOKUP(B202,'SINAPI INSUMOS'!$A$2:$F$4852,6,FALSE),VLOOKUP(B202,'SINAPI INSUMOS'!$A$2:$F$4852,5,FALSE)),"VERIFICAR"))</f>
        <v>28.9</v>
      </c>
      <c r="I202" s="98">
        <f t="shared" ref="I202:I211" si="9">TRUNC(G202*H202,2)</f>
        <v>0.52</v>
      </c>
    </row>
    <row r="203" spans="1:9" ht="26.1" customHeight="1">
      <c r="A203" s="234" t="s">
        <v>881</v>
      </c>
      <c r="B203" s="350">
        <v>88240</v>
      </c>
      <c r="C203" s="234" t="s">
        <v>66</v>
      </c>
      <c r="D203" s="234" t="s">
        <v>987</v>
      </c>
      <c r="E203" s="355" t="s">
        <v>883</v>
      </c>
      <c r="F203" s="94" t="s">
        <v>884</v>
      </c>
      <c r="G203" s="186">
        <v>4.4000000000000003E-3</v>
      </c>
      <c r="H203" s="98">
        <f>IF(A203="Composição Auxiliar",VLOOKUP(B203,'SINAPI COMPOSIÇÃO'!$A$2:$E$10256,4,FALSE),IF(A203="Insumo",IF(VLOOKUP(B203,'SINAPI INSUMOS'!$A$2:$F$4852,5,FALSE)=OR("",0),VLOOKUP(B203,'SINAPI INSUMOS'!$A$2:$F$4852,6,FALSE),VLOOKUP(B203,'SINAPI INSUMOS'!$A$2:$F$4852,5,FALSE)),"VERIFICAR"))</f>
        <v>22.12</v>
      </c>
      <c r="I203" s="98">
        <f t="shared" si="9"/>
        <v>0.09</v>
      </c>
    </row>
    <row r="204" spans="1:9" ht="39" customHeight="1">
      <c r="A204" s="234" t="s">
        <v>881</v>
      </c>
      <c r="B204" s="350">
        <v>100719</v>
      </c>
      <c r="C204" s="234" t="s">
        <v>66</v>
      </c>
      <c r="D204" s="234" t="s">
        <v>988</v>
      </c>
      <c r="E204" s="355" t="s">
        <v>989</v>
      </c>
      <c r="F204" s="94" t="s">
        <v>68</v>
      </c>
      <c r="G204" s="362">
        <v>3.5799999999999998E-2</v>
      </c>
      <c r="H204" s="363">
        <f>IF(A204="Composição Auxiliar",VLOOKUP(B204,'SINAPI COMPOSIÇÃO'!$A$2:$E$10256,4,FALSE),IF(A204="Insumo",IF(VLOOKUP(B204,'SINAPI INSUMOS'!$A$2:$F$4852,5,FALSE)=OR("",0),VLOOKUP(B204,'SINAPI INSUMOS'!$A$2:$F$4852,6,FALSE),VLOOKUP(B204,'SINAPI INSUMOS'!$A$2:$F$4852,5,FALSE)),"VERIFICAR"))</f>
        <v>10.16</v>
      </c>
      <c r="I204" s="98">
        <f t="shared" si="9"/>
        <v>0.36</v>
      </c>
    </row>
    <row r="205" spans="1:9" ht="39" customHeight="1">
      <c r="A205" s="234" t="s">
        <v>881</v>
      </c>
      <c r="B205" s="350">
        <v>93287</v>
      </c>
      <c r="C205" s="234" t="s">
        <v>66</v>
      </c>
      <c r="D205" s="234" t="s">
        <v>990</v>
      </c>
      <c r="E205" s="355" t="s">
        <v>895</v>
      </c>
      <c r="F205" s="94" t="s">
        <v>899</v>
      </c>
      <c r="G205" s="186">
        <v>4.0000000000000001E-3</v>
      </c>
      <c r="H205" s="98">
        <f>IF(A205="Composição Auxiliar",VLOOKUP(B205,'SINAPI COMPOSIÇÃO'!$A$2:$E$10256,4,FALSE),IF(A205="Insumo",IF(VLOOKUP(B205,'SINAPI INSUMOS'!$A$2:$F$4852,5,FALSE)=OR("",0),VLOOKUP(B205,'SINAPI INSUMOS'!$A$2:$F$4852,6,FALSE),VLOOKUP(B205,'SINAPI INSUMOS'!$A$2:$F$4852,5,FALSE)),"VERIFICAR"))</f>
        <v>349.72</v>
      </c>
      <c r="I205" s="98">
        <f t="shared" si="9"/>
        <v>1.39</v>
      </c>
    </row>
    <row r="206" spans="1:9" ht="26.1" customHeight="1">
      <c r="A206" s="234" t="s">
        <v>881</v>
      </c>
      <c r="B206" s="350">
        <v>88278</v>
      </c>
      <c r="C206" s="234" t="s">
        <v>66</v>
      </c>
      <c r="D206" s="234" t="s">
        <v>991</v>
      </c>
      <c r="E206" s="355" t="s">
        <v>883</v>
      </c>
      <c r="F206" s="94" t="s">
        <v>884</v>
      </c>
      <c r="G206" s="186">
        <v>1.4E-2</v>
      </c>
      <c r="H206" s="98">
        <f>IF(A206="Composição Auxiliar",VLOOKUP(B206,'SINAPI COMPOSIÇÃO'!$A$2:$E$10256,4,FALSE),IF(A206="Insumo",IF(VLOOKUP(B206,'SINAPI INSUMOS'!$A$2:$F$4852,5,FALSE)=OR("",0),VLOOKUP(B206,'SINAPI INSUMOS'!$A$2:$F$4852,6,FALSE),VLOOKUP(B206,'SINAPI INSUMOS'!$A$2:$F$4852,5,FALSE)),"VERIFICAR"))</f>
        <v>23.96</v>
      </c>
      <c r="I206" s="98">
        <f t="shared" si="9"/>
        <v>0.33</v>
      </c>
    </row>
    <row r="207" spans="1:9" ht="26.1" customHeight="1">
      <c r="A207" s="234" t="s">
        <v>881</v>
      </c>
      <c r="B207" s="350">
        <v>100716</v>
      </c>
      <c r="C207" s="234" t="s">
        <v>66</v>
      </c>
      <c r="D207" s="234" t="s">
        <v>992</v>
      </c>
      <c r="E207" s="355" t="s">
        <v>989</v>
      </c>
      <c r="F207" s="94" t="s">
        <v>68</v>
      </c>
      <c r="G207" s="186">
        <v>3.5799999999999998E-2</v>
      </c>
      <c r="H207" s="98">
        <f>IF(A207="Composição Auxiliar",VLOOKUP(B207,'SINAPI COMPOSIÇÃO'!$A$2:$E$10256,4,FALSE),IF(A207="Insumo",IF(VLOOKUP(B207,'SINAPI INSUMOS'!$A$2:$F$4852,5,FALSE)=OR("",0),VLOOKUP(B207,'SINAPI INSUMOS'!$A$2:$F$4852,6,FALSE),VLOOKUP(B207,'SINAPI INSUMOS'!$A$2:$F$4852,5,FALSE)),"VERIFICAR"))</f>
        <v>23.21</v>
      </c>
      <c r="I207" s="98">
        <f t="shared" si="9"/>
        <v>0.83</v>
      </c>
    </row>
    <row r="208" spans="1:9" ht="39" customHeight="1">
      <c r="A208" s="234" t="s">
        <v>881</v>
      </c>
      <c r="B208" s="350">
        <v>93288</v>
      </c>
      <c r="C208" s="234" t="s">
        <v>66</v>
      </c>
      <c r="D208" s="234" t="s">
        <v>993</v>
      </c>
      <c r="E208" s="355" t="s">
        <v>895</v>
      </c>
      <c r="F208" s="94" t="s">
        <v>896</v>
      </c>
      <c r="G208" s="186">
        <v>3.7000000000000002E-3</v>
      </c>
      <c r="H208" s="98">
        <f>IF(A208="Composição Auxiliar",VLOOKUP(B208,'SINAPI COMPOSIÇÃO'!$A$2:$E$10256,4,FALSE),IF(A208="Insumo",IF(VLOOKUP(B208,'SINAPI INSUMOS'!$A$2:$F$4852,5,FALSE)=OR("",0),VLOOKUP(B208,'SINAPI INSUMOS'!$A$2:$F$4852,6,FALSE),VLOOKUP(B208,'SINAPI INSUMOS'!$A$2:$F$4852,5,FALSE)),"VERIFICAR"))</f>
        <v>176.03</v>
      </c>
      <c r="I208" s="98">
        <f t="shared" si="9"/>
        <v>0.65</v>
      </c>
    </row>
    <row r="209" spans="1:9" ht="26.1" customHeight="1">
      <c r="A209" s="235" t="s">
        <v>886</v>
      </c>
      <c r="B209" s="95" t="s">
        <v>994</v>
      </c>
      <c r="C209" s="235" t="s">
        <v>61</v>
      </c>
      <c r="D209" s="235" t="s">
        <v>995</v>
      </c>
      <c r="E209" s="356" t="s">
        <v>889</v>
      </c>
      <c r="F209" s="97" t="s">
        <v>101</v>
      </c>
      <c r="G209" s="187">
        <v>1</v>
      </c>
      <c r="H209" s="99">
        <f>'COT ORÇAMENTO AÇO LAMINADO'!L37</f>
        <v>9.629999999999999</v>
      </c>
      <c r="I209" s="99">
        <f t="shared" si="9"/>
        <v>9.6300000000000008</v>
      </c>
    </row>
    <row r="210" spans="1:9" ht="26.1" customHeight="1">
      <c r="A210" s="235" t="s">
        <v>886</v>
      </c>
      <c r="B210" s="351">
        <v>10997</v>
      </c>
      <c r="C210" s="235" t="s">
        <v>66</v>
      </c>
      <c r="D210" s="235" t="s">
        <v>997</v>
      </c>
      <c r="E210" s="356" t="s">
        <v>889</v>
      </c>
      <c r="F210" s="97" t="s">
        <v>101</v>
      </c>
      <c r="G210" s="187">
        <v>1.5E-3</v>
      </c>
      <c r="H210" s="99">
        <f>IF(A210="Composição Auxiliar",VLOOKUP(B210,'SINAPI COMPOSIÇÃO'!$A$2:$E$10256,4,FALSE),IF(A210="Insumo",IF(VLOOKUP(B210,'SINAPI INSUMOS'!$A$2:$F$4852,5,FALSE)=OR("",0),VLOOKUP(B210,'SINAPI INSUMOS'!$A$2:$F$4852,6,FALSE),VLOOKUP(B210,'SINAPI INSUMOS'!$A$2:$F$4852,5,FALSE)),"VERIFICAR"))</f>
        <v>23.89</v>
      </c>
      <c r="I210" s="99">
        <f t="shared" si="9"/>
        <v>0.03</v>
      </c>
    </row>
    <row r="211" spans="1:9" ht="26.1" customHeight="1">
      <c r="A211" s="235" t="s">
        <v>886</v>
      </c>
      <c r="B211" s="351">
        <v>4777</v>
      </c>
      <c r="C211" s="235" t="s">
        <v>66</v>
      </c>
      <c r="D211" s="235" t="s">
        <v>999</v>
      </c>
      <c r="E211" s="356" t="s">
        <v>889</v>
      </c>
      <c r="F211" s="97" t="s">
        <v>101</v>
      </c>
      <c r="G211" s="187">
        <v>2.8000000000000001E-2</v>
      </c>
      <c r="H211" s="99">
        <f>IF(A211="Composição Auxiliar",VLOOKUP(B211,'SINAPI COMPOSIÇÃO'!$A$2:$E$10256,4,FALSE),IF(A211="Insumo",IF(VLOOKUP(B211,'SINAPI INSUMOS'!$A$2:$F$4852,5,FALSE)=OR("",0),VLOOKUP(B211,'SINAPI INSUMOS'!$A$2:$F$4852,6,FALSE),VLOOKUP(B211,'SINAPI INSUMOS'!$A$2:$F$4852,5,FALSE)),"VERIFICAR"))</f>
        <v>8.02</v>
      </c>
      <c r="I211" s="99">
        <f t="shared" si="9"/>
        <v>0.22</v>
      </c>
    </row>
    <row r="212" spans="1:9" ht="18" customHeight="1">
      <c r="A212" s="382" t="s">
        <v>139</v>
      </c>
      <c r="B212" s="384" t="s">
        <v>52</v>
      </c>
      <c r="C212" s="382" t="s">
        <v>53</v>
      </c>
      <c r="D212" s="382" t="s">
        <v>10</v>
      </c>
      <c r="E212" s="358" t="s">
        <v>878</v>
      </c>
      <c r="F212" s="385" t="s">
        <v>54</v>
      </c>
      <c r="G212" s="384" t="s">
        <v>55</v>
      </c>
      <c r="H212" s="384" t="s">
        <v>56</v>
      </c>
      <c r="I212" s="384" t="s">
        <v>11</v>
      </c>
    </row>
    <row r="213" spans="1:9" ht="65.099999999999994" customHeight="1">
      <c r="A213" s="237" t="s">
        <v>879</v>
      </c>
      <c r="B213" s="183" t="s">
        <v>140</v>
      </c>
      <c r="C213" s="237" t="s">
        <v>61</v>
      </c>
      <c r="D213" s="237" t="s">
        <v>141</v>
      </c>
      <c r="E213" s="359" t="s">
        <v>883</v>
      </c>
      <c r="F213" s="184" t="s">
        <v>101</v>
      </c>
      <c r="G213" s="185">
        <v>1</v>
      </c>
      <c r="H213" s="189">
        <f>I213</f>
        <v>14.05</v>
      </c>
      <c r="I213" s="189">
        <f>SUM(I214:I223)</f>
        <v>14.05</v>
      </c>
    </row>
    <row r="214" spans="1:9" ht="24" customHeight="1">
      <c r="A214" s="234" t="s">
        <v>881</v>
      </c>
      <c r="B214" s="350">
        <v>88317</v>
      </c>
      <c r="C214" s="234" t="s">
        <v>66</v>
      </c>
      <c r="D214" s="234" t="s">
        <v>986</v>
      </c>
      <c r="E214" s="355" t="s">
        <v>883</v>
      </c>
      <c r="F214" s="94" t="s">
        <v>884</v>
      </c>
      <c r="G214" s="186">
        <v>1.8100000000000002E-2</v>
      </c>
      <c r="H214" s="98">
        <f>IF(A214="Composição Auxiliar",VLOOKUP(B214,'SINAPI COMPOSIÇÃO'!$A$2:$E$10256,4,FALSE),IF(A214="Insumo",IF(VLOOKUP(B214,'SINAPI INSUMOS'!$A$2:$F$4852,5,FALSE)=OR("",0),VLOOKUP(B214,'SINAPI INSUMOS'!$A$2:$F$4852,6,FALSE),VLOOKUP(B214,'SINAPI INSUMOS'!$A$2:$F$4852,5,FALSE)),"VERIFICAR"))</f>
        <v>28.9</v>
      </c>
      <c r="I214" s="98">
        <f t="shared" ref="I214:I223" si="10">TRUNC(G214*H214,2)</f>
        <v>0.52</v>
      </c>
    </row>
    <row r="215" spans="1:9" ht="26.1" customHeight="1">
      <c r="A215" s="234" t="s">
        <v>881</v>
      </c>
      <c r="B215" s="350">
        <v>88240</v>
      </c>
      <c r="C215" s="234" t="s">
        <v>66</v>
      </c>
      <c r="D215" s="234" t="s">
        <v>987</v>
      </c>
      <c r="E215" s="355" t="s">
        <v>883</v>
      </c>
      <c r="F215" s="94" t="s">
        <v>884</v>
      </c>
      <c r="G215" s="362">
        <v>4.4000000000000003E-3</v>
      </c>
      <c r="H215" s="363">
        <f>IF(A215="Composição Auxiliar",VLOOKUP(B215,'SINAPI COMPOSIÇÃO'!$A$2:$E$10256,4,FALSE),IF(A215="Insumo",IF(VLOOKUP(B215,'SINAPI INSUMOS'!$A$2:$F$4852,5,FALSE)=OR("",0),VLOOKUP(B215,'SINAPI INSUMOS'!$A$2:$F$4852,6,FALSE),VLOOKUP(B215,'SINAPI INSUMOS'!$A$2:$F$4852,5,FALSE)),"VERIFICAR"))</f>
        <v>22.12</v>
      </c>
      <c r="I215" s="98">
        <f t="shared" si="10"/>
        <v>0.09</v>
      </c>
    </row>
    <row r="216" spans="1:9" ht="39" customHeight="1">
      <c r="A216" s="234" t="s">
        <v>881</v>
      </c>
      <c r="B216" s="350">
        <v>93288</v>
      </c>
      <c r="C216" s="234" t="s">
        <v>66</v>
      </c>
      <c r="D216" s="234" t="s">
        <v>993</v>
      </c>
      <c r="E216" s="355" t="s">
        <v>895</v>
      </c>
      <c r="F216" s="94" t="s">
        <v>896</v>
      </c>
      <c r="G216" s="186">
        <v>3.7000000000000002E-3</v>
      </c>
      <c r="H216" s="98">
        <f>IF(A216="Composição Auxiliar",VLOOKUP(B216,'SINAPI COMPOSIÇÃO'!$A$2:$E$10256,4,FALSE),IF(A216="Insumo",IF(VLOOKUP(B216,'SINAPI INSUMOS'!$A$2:$F$4852,5,FALSE)=OR("",0),VLOOKUP(B216,'SINAPI INSUMOS'!$A$2:$F$4852,6,FALSE),VLOOKUP(B216,'SINAPI INSUMOS'!$A$2:$F$4852,5,FALSE)),"VERIFICAR"))</f>
        <v>176.03</v>
      </c>
      <c r="I216" s="98">
        <f t="shared" si="10"/>
        <v>0.65</v>
      </c>
    </row>
    <row r="217" spans="1:9" ht="26.1" customHeight="1">
      <c r="A217" s="234" t="s">
        <v>881</v>
      </c>
      <c r="B217" s="350">
        <v>88278</v>
      </c>
      <c r="C217" s="234" t="s">
        <v>66</v>
      </c>
      <c r="D217" s="234" t="s">
        <v>991</v>
      </c>
      <c r="E217" s="355" t="s">
        <v>883</v>
      </c>
      <c r="F217" s="94" t="s">
        <v>884</v>
      </c>
      <c r="G217" s="186">
        <v>1.4E-2</v>
      </c>
      <c r="H217" s="98">
        <f>IF(A217="Composição Auxiliar",VLOOKUP(B217,'SINAPI COMPOSIÇÃO'!$A$2:$E$10256,4,FALSE),IF(A217="Insumo",IF(VLOOKUP(B217,'SINAPI INSUMOS'!$A$2:$F$4852,5,FALSE)=OR("",0),VLOOKUP(B217,'SINAPI INSUMOS'!$A$2:$F$4852,6,FALSE),VLOOKUP(B217,'SINAPI INSUMOS'!$A$2:$F$4852,5,FALSE)),"VERIFICAR"))</f>
        <v>23.96</v>
      </c>
      <c r="I217" s="98">
        <f t="shared" si="10"/>
        <v>0.33</v>
      </c>
    </row>
    <row r="218" spans="1:9" ht="39" customHeight="1">
      <c r="A218" s="234" t="s">
        <v>881</v>
      </c>
      <c r="B218" s="350">
        <v>93287</v>
      </c>
      <c r="C218" s="234" t="s">
        <v>66</v>
      </c>
      <c r="D218" s="234" t="s">
        <v>990</v>
      </c>
      <c r="E218" s="355" t="s">
        <v>895</v>
      </c>
      <c r="F218" s="94" t="s">
        <v>899</v>
      </c>
      <c r="G218" s="186">
        <v>4.0000000000000001E-3</v>
      </c>
      <c r="H218" s="98">
        <f>IF(A218="Composição Auxiliar",VLOOKUP(B218,'SINAPI COMPOSIÇÃO'!$A$2:$E$10256,4,FALSE),IF(A218="Insumo",IF(VLOOKUP(B218,'SINAPI INSUMOS'!$A$2:$F$4852,5,FALSE)=OR("",0),VLOOKUP(B218,'SINAPI INSUMOS'!$A$2:$F$4852,6,FALSE),VLOOKUP(B218,'SINAPI INSUMOS'!$A$2:$F$4852,5,FALSE)),"VERIFICAR"))</f>
        <v>349.72</v>
      </c>
      <c r="I218" s="98">
        <f t="shared" si="10"/>
        <v>1.39</v>
      </c>
    </row>
    <row r="219" spans="1:9" ht="39" customHeight="1">
      <c r="A219" s="234" t="s">
        <v>881</v>
      </c>
      <c r="B219" s="350">
        <v>100719</v>
      </c>
      <c r="C219" s="234" t="s">
        <v>66</v>
      </c>
      <c r="D219" s="234" t="s">
        <v>988</v>
      </c>
      <c r="E219" s="355" t="s">
        <v>989</v>
      </c>
      <c r="F219" s="94" t="s">
        <v>68</v>
      </c>
      <c r="G219" s="186">
        <v>3.5799999999999998E-2</v>
      </c>
      <c r="H219" s="98">
        <f>IF(A219="Composição Auxiliar",VLOOKUP(B219,'SINAPI COMPOSIÇÃO'!$A$2:$E$10256,4,FALSE),IF(A219="Insumo",IF(VLOOKUP(B219,'SINAPI INSUMOS'!$A$2:$F$4852,5,FALSE)=OR("",0),VLOOKUP(B219,'SINAPI INSUMOS'!$A$2:$F$4852,6,FALSE),VLOOKUP(B219,'SINAPI INSUMOS'!$A$2:$F$4852,5,FALSE)),"VERIFICAR"))</f>
        <v>10.16</v>
      </c>
      <c r="I219" s="98">
        <f t="shared" si="10"/>
        <v>0.36</v>
      </c>
    </row>
    <row r="220" spans="1:9" ht="26.1" customHeight="1">
      <c r="A220" s="234" t="s">
        <v>881</v>
      </c>
      <c r="B220" s="350">
        <v>100716</v>
      </c>
      <c r="C220" s="234" t="s">
        <v>66</v>
      </c>
      <c r="D220" s="234" t="s">
        <v>992</v>
      </c>
      <c r="E220" s="355" t="s">
        <v>989</v>
      </c>
      <c r="F220" s="94" t="s">
        <v>68</v>
      </c>
      <c r="G220" s="186">
        <v>3.5799999999999998E-2</v>
      </c>
      <c r="H220" s="98">
        <f>IF(A220="Composição Auxiliar",VLOOKUP(B220,'SINAPI COMPOSIÇÃO'!$A$2:$E$10256,4,FALSE),IF(A220="Insumo",IF(VLOOKUP(B220,'SINAPI INSUMOS'!$A$2:$F$4852,5,FALSE)=OR("",0),VLOOKUP(B220,'SINAPI INSUMOS'!$A$2:$F$4852,6,FALSE),VLOOKUP(B220,'SINAPI INSUMOS'!$A$2:$F$4852,5,FALSE)),"VERIFICAR"))</f>
        <v>23.21</v>
      </c>
      <c r="I220" s="98">
        <f t="shared" si="10"/>
        <v>0.83</v>
      </c>
    </row>
    <row r="221" spans="1:9" ht="26.1" customHeight="1">
      <c r="A221" s="235" t="s">
        <v>886</v>
      </c>
      <c r="B221" s="95" t="s">
        <v>1000</v>
      </c>
      <c r="C221" s="235" t="s">
        <v>61</v>
      </c>
      <c r="D221" s="235" t="s">
        <v>1001</v>
      </c>
      <c r="E221" s="356" t="s">
        <v>889</v>
      </c>
      <c r="F221" s="97" t="s">
        <v>101</v>
      </c>
      <c r="G221" s="187">
        <v>1</v>
      </c>
      <c r="H221" s="99">
        <f>'COT ORÇAMENTO AÇO LAMINADO'!L37</f>
        <v>9.629999999999999</v>
      </c>
      <c r="I221" s="99">
        <f t="shared" si="10"/>
        <v>9.6300000000000008</v>
      </c>
    </row>
    <row r="222" spans="1:9" ht="26.1" customHeight="1">
      <c r="A222" s="235" t="s">
        <v>886</v>
      </c>
      <c r="B222" s="351">
        <v>10997</v>
      </c>
      <c r="C222" s="235" t="s">
        <v>66</v>
      </c>
      <c r="D222" s="235" t="s">
        <v>997</v>
      </c>
      <c r="E222" s="356" t="s">
        <v>889</v>
      </c>
      <c r="F222" s="97" t="s">
        <v>101</v>
      </c>
      <c r="G222" s="187">
        <v>1.5E-3</v>
      </c>
      <c r="H222" s="99">
        <f>IF(A222="Composição Auxiliar",VLOOKUP(B222,'SINAPI COMPOSIÇÃO'!$A$2:$E$10256,4,FALSE),IF(A222="Insumo",IF(VLOOKUP(B222,'SINAPI INSUMOS'!$A$2:$F$4852,5,FALSE)=OR("",0),VLOOKUP(B222,'SINAPI INSUMOS'!$A$2:$F$4852,6,FALSE),VLOOKUP(B222,'SINAPI INSUMOS'!$A$2:$F$4852,5,FALSE)),"VERIFICAR"))</f>
        <v>23.89</v>
      </c>
      <c r="I222" s="99">
        <f t="shared" si="10"/>
        <v>0.03</v>
      </c>
    </row>
    <row r="223" spans="1:9" ht="26.1" customHeight="1">
      <c r="A223" s="235" t="s">
        <v>886</v>
      </c>
      <c r="B223" s="351">
        <v>4777</v>
      </c>
      <c r="C223" s="235" t="s">
        <v>66</v>
      </c>
      <c r="D223" s="235" t="s">
        <v>999</v>
      </c>
      <c r="E223" s="356" t="s">
        <v>889</v>
      </c>
      <c r="F223" s="97" t="s">
        <v>101</v>
      </c>
      <c r="G223" s="187">
        <v>2.8000000000000001E-2</v>
      </c>
      <c r="H223" s="99">
        <f>IF(A223="Composição Auxiliar",VLOOKUP(B223,'SINAPI COMPOSIÇÃO'!$A$2:$E$10256,4,FALSE),IF(A223="Insumo",IF(VLOOKUP(B223,'SINAPI INSUMOS'!$A$2:$F$4852,5,FALSE)=OR("",0),VLOOKUP(B223,'SINAPI INSUMOS'!$A$2:$F$4852,6,FALSE),VLOOKUP(B223,'SINAPI INSUMOS'!$A$2:$F$4852,5,FALSE)),"VERIFICAR"))</f>
        <v>8.02</v>
      </c>
      <c r="I223" s="99">
        <f t="shared" si="10"/>
        <v>0.22</v>
      </c>
    </row>
    <row r="224" spans="1:9" ht="18" customHeight="1">
      <c r="A224" s="382" t="s">
        <v>142</v>
      </c>
      <c r="B224" s="384" t="s">
        <v>52</v>
      </c>
      <c r="C224" s="382" t="s">
        <v>53</v>
      </c>
      <c r="D224" s="382" t="s">
        <v>10</v>
      </c>
      <c r="E224" s="358" t="s">
        <v>878</v>
      </c>
      <c r="F224" s="385" t="s">
        <v>54</v>
      </c>
      <c r="G224" s="384" t="s">
        <v>55</v>
      </c>
      <c r="H224" s="384" t="s">
        <v>56</v>
      </c>
      <c r="I224" s="384" t="s">
        <v>11</v>
      </c>
    </row>
    <row r="225" spans="1:9" ht="65.099999999999994" customHeight="1">
      <c r="A225" s="237" t="s">
        <v>879</v>
      </c>
      <c r="B225" s="183" t="s">
        <v>143</v>
      </c>
      <c r="C225" s="237" t="s">
        <v>61</v>
      </c>
      <c r="D225" s="237" t="s">
        <v>144</v>
      </c>
      <c r="E225" s="359" t="s">
        <v>883</v>
      </c>
      <c r="F225" s="184" t="s">
        <v>101</v>
      </c>
      <c r="G225" s="185">
        <v>1</v>
      </c>
      <c r="H225" s="189">
        <f>I225</f>
        <v>14.05</v>
      </c>
      <c r="I225" s="189">
        <f>SUM(I226:I235)</f>
        <v>14.05</v>
      </c>
    </row>
    <row r="226" spans="1:9" ht="39" customHeight="1">
      <c r="A226" s="234" t="s">
        <v>881</v>
      </c>
      <c r="B226" s="350">
        <v>100719</v>
      </c>
      <c r="C226" s="234" t="s">
        <v>66</v>
      </c>
      <c r="D226" s="234" t="s">
        <v>988</v>
      </c>
      <c r="E226" s="355" t="s">
        <v>989</v>
      </c>
      <c r="F226" s="94" t="s">
        <v>68</v>
      </c>
      <c r="G226" s="362">
        <v>3.5799999999999998E-2</v>
      </c>
      <c r="H226" s="363">
        <f>IF(A226="Composição Auxiliar",VLOOKUP(B226,'SINAPI COMPOSIÇÃO'!$A$2:$E$10256,4,FALSE),IF(A226="Insumo",IF(VLOOKUP(B226,'SINAPI INSUMOS'!$A$2:$F$4852,5,FALSE)=OR("",0),VLOOKUP(B226,'SINAPI INSUMOS'!$A$2:$F$4852,6,FALSE),VLOOKUP(B226,'SINAPI INSUMOS'!$A$2:$F$4852,5,FALSE)),"VERIFICAR"))</f>
        <v>10.16</v>
      </c>
      <c r="I226" s="98">
        <f t="shared" ref="I226:I235" si="11">TRUNC(G226*H226,2)</f>
        <v>0.36</v>
      </c>
    </row>
    <row r="227" spans="1:9" ht="39" customHeight="1">
      <c r="A227" s="234" t="s">
        <v>881</v>
      </c>
      <c r="B227" s="350">
        <v>93288</v>
      </c>
      <c r="C227" s="234" t="s">
        <v>66</v>
      </c>
      <c r="D227" s="234" t="s">
        <v>993</v>
      </c>
      <c r="E227" s="355" t="s">
        <v>895</v>
      </c>
      <c r="F227" s="94" t="s">
        <v>896</v>
      </c>
      <c r="G227" s="186">
        <v>3.7000000000000002E-3</v>
      </c>
      <c r="H227" s="98">
        <f>IF(A227="Composição Auxiliar",VLOOKUP(B227,'SINAPI COMPOSIÇÃO'!$A$2:$E$10256,4,FALSE),IF(A227="Insumo",IF(VLOOKUP(B227,'SINAPI INSUMOS'!$A$2:$F$4852,5,FALSE)=OR("",0),VLOOKUP(B227,'SINAPI INSUMOS'!$A$2:$F$4852,6,FALSE),VLOOKUP(B227,'SINAPI INSUMOS'!$A$2:$F$4852,5,FALSE)),"VERIFICAR"))</f>
        <v>176.03</v>
      </c>
      <c r="I227" s="98">
        <f t="shared" si="11"/>
        <v>0.65</v>
      </c>
    </row>
    <row r="228" spans="1:9" ht="39" customHeight="1">
      <c r="A228" s="234" t="s">
        <v>881</v>
      </c>
      <c r="B228" s="350">
        <v>93287</v>
      </c>
      <c r="C228" s="234" t="s">
        <v>66</v>
      </c>
      <c r="D228" s="234" t="s">
        <v>990</v>
      </c>
      <c r="E228" s="355" t="s">
        <v>895</v>
      </c>
      <c r="F228" s="94" t="s">
        <v>899</v>
      </c>
      <c r="G228" s="186">
        <v>4.0000000000000001E-3</v>
      </c>
      <c r="H228" s="98">
        <f>IF(A228="Composição Auxiliar",VLOOKUP(B228,'SINAPI COMPOSIÇÃO'!$A$2:$E$10256,4,FALSE),IF(A228="Insumo",IF(VLOOKUP(B228,'SINAPI INSUMOS'!$A$2:$F$4852,5,FALSE)=OR("",0),VLOOKUP(B228,'SINAPI INSUMOS'!$A$2:$F$4852,6,FALSE),VLOOKUP(B228,'SINAPI INSUMOS'!$A$2:$F$4852,5,FALSE)),"VERIFICAR"))</f>
        <v>349.72</v>
      </c>
      <c r="I228" s="98">
        <f t="shared" si="11"/>
        <v>1.39</v>
      </c>
    </row>
    <row r="229" spans="1:9" ht="26.1" customHeight="1">
      <c r="A229" s="234" t="s">
        <v>881</v>
      </c>
      <c r="B229" s="350">
        <v>100716</v>
      </c>
      <c r="C229" s="234" t="s">
        <v>66</v>
      </c>
      <c r="D229" s="234" t="s">
        <v>992</v>
      </c>
      <c r="E229" s="355" t="s">
        <v>989</v>
      </c>
      <c r="F229" s="94" t="s">
        <v>68</v>
      </c>
      <c r="G229" s="186">
        <v>3.5799999999999998E-2</v>
      </c>
      <c r="H229" s="98">
        <f>IF(A229="Composição Auxiliar",VLOOKUP(B229,'SINAPI COMPOSIÇÃO'!$A$2:$E$10256,4,FALSE),IF(A229="Insumo",IF(VLOOKUP(B229,'SINAPI INSUMOS'!$A$2:$F$4852,5,FALSE)=OR("",0),VLOOKUP(B229,'SINAPI INSUMOS'!$A$2:$F$4852,6,FALSE),VLOOKUP(B229,'SINAPI INSUMOS'!$A$2:$F$4852,5,FALSE)),"VERIFICAR"))</f>
        <v>23.21</v>
      </c>
      <c r="I229" s="98">
        <f t="shared" si="11"/>
        <v>0.83</v>
      </c>
    </row>
    <row r="230" spans="1:9" ht="26.1" customHeight="1">
      <c r="A230" s="234" t="s">
        <v>881</v>
      </c>
      <c r="B230" s="350">
        <v>88278</v>
      </c>
      <c r="C230" s="234" t="s">
        <v>66</v>
      </c>
      <c r="D230" s="234" t="s">
        <v>991</v>
      </c>
      <c r="E230" s="355" t="s">
        <v>883</v>
      </c>
      <c r="F230" s="94" t="s">
        <v>884</v>
      </c>
      <c r="G230" s="186">
        <v>1.4E-2</v>
      </c>
      <c r="H230" s="98">
        <f>IF(A230="Composição Auxiliar",VLOOKUP(B230,'SINAPI COMPOSIÇÃO'!$A$2:$E$10256,4,FALSE),IF(A230="Insumo",IF(VLOOKUP(B230,'SINAPI INSUMOS'!$A$2:$F$4852,5,FALSE)=OR("",0),VLOOKUP(B230,'SINAPI INSUMOS'!$A$2:$F$4852,6,FALSE),VLOOKUP(B230,'SINAPI INSUMOS'!$A$2:$F$4852,5,FALSE)),"VERIFICAR"))</f>
        <v>23.96</v>
      </c>
      <c r="I230" s="98">
        <f t="shared" si="11"/>
        <v>0.33</v>
      </c>
    </row>
    <row r="231" spans="1:9" ht="26.1" customHeight="1">
      <c r="A231" s="234" t="s">
        <v>881</v>
      </c>
      <c r="B231" s="350">
        <v>88240</v>
      </c>
      <c r="C231" s="234" t="s">
        <v>66</v>
      </c>
      <c r="D231" s="234" t="s">
        <v>987</v>
      </c>
      <c r="E231" s="355" t="s">
        <v>883</v>
      </c>
      <c r="F231" s="94" t="s">
        <v>884</v>
      </c>
      <c r="G231" s="186">
        <v>4.4000000000000003E-3</v>
      </c>
      <c r="H231" s="98">
        <f>IF(A231="Composição Auxiliar",VLOOKUP(B231,'SINAPI COMPOSIÇÃO'!$A$2:$E$10256,4,FALSE),IF(A231="Insumo",IF(VLOOKUP(B231,'SINAPI INSUMOS'!$A$2:$F$4852,5,FALSE)=OR("",0),VLOOKUP(B231,'SINAPI INSUMOS'!$A$2:$F$4852,6,FALSE),VLOOKUP(B231,'SINAPI INSUMOS'!$A$2:$F$4852,5,FALSE)),"VERIFICAR"))</f>
        <v>22.12</v>
      </c>
      <c r="I231" s="98">
        <f t="shared" si="11"/>
        <v>0.09</v>
      </c>
    </row>
    <row r="232" spans="1:9" ht="24" customHeight="1">
      <c r="A232" s="234" t="s">
        <v>881</v>
      </c>
      <c r="B232" s="350">
        <v>88317</v>
      </c>
      <c r="C232" s="234" t="s">
        <v>66</v>
      </c>
      <c r="D232" s="234" t="s">
        <v>986</v>
      </c>
      <c r="E232" s="355" t="s">
        <v>883</v>
      </c>
      <c r="F232" s="94" t="s">
        <v>884</v>
      </c>
      <c r="G232" s="186">
        <v>1.8100000000000002E-2</v>
      </c>
      <c r="H232" s="98">
        <f>IF(A232="Composição Auxiliar",VLOOKUP(B232,'SINAPI COMPOSIÇÃO'!$A$2:$E$10256,4,FALSE),IF(A232="Insumo",IF(VLOOKUP(B232,'SINAPI INSUMOS'!$A$2:$F$4852,5,FALSE)=OR("",0),VLOOKUP(B232,'SINAPI INSUMOS'!$A$2:$F$4852,6,FALSE),VLOOKUP(B232,'SINAPI INSUMOS'!$A$2:$F$4852,5,FALSE)),"VERIFICAR"))</f>
        <v>28.9</v>
      </c>
      <c r="I232" s="98">
        <f t="shared" si="11"/>
        <v>0.52</v>
      </c>
    </row>
    <row r="233" spans="1:9" ht="26.1" customHeight="1">
      <c r="A233" s="235" t="s">
        <v>886</v>
      </c>
      <c r="B233" s="351">
        <v>4777</v>
      </c>
      <c r="C233" s="235" t="s">
        <v>66</v>
      </c>
      <c r="D233" s="235" t="s">
        <v>999</v>
      </c>
      <c r="E233" s="356" t="s">
        <v>889</v>
      </c>
      <c r="F233" s="97" t="s">
        <v>101</v>
      </c>
      <c r="G233" s="187">
        <v>2.8000000000000001E-2</v>
      </c>
      <c r="H233" s="99">
        <f>IF(A233="Composição Auxiliar",VLOOKUP(B233,'SINAPI COMPOSIÇÃO'!$A$2:$E$10256,4,FALSE),IF(A233="Insumo",IF(VLOOKUP(B233,'SINAPI INSUMOS'!$A$2:$F$4852,5,FALSE)=OR("",0),VLOOKUP(B233,'SINAPI INSUMOS'!$A$2:$F$4852,6,FALSE),VLOOKUP(B233,'SINAPI INSUMOS'!$A$2:$F$4852,5,FALSE)),"VERIFICAR"))</f>
        <v>8.02</v>
      </c>
      <c r="I233" s="99">
        <f t="shared" si="11"/>
        <v>0.22</v>
      </c>
    </row>
    <row r="234" spans="1:9" ht="26.1" customHeight="1">
      <c r="A234" s="235" t="s">
        <v>886</v>
      </c>
      <c r="B234" s="351">
        <v>10997</v>
      </c>
      <c r="C234" s="235" t="s">
        <v>66</v>
      </c>
      <c r="D234" s="235" t="s">
        <v>997</v>
      </c>
      <c r="E234" s="356" t="s">
        <v>889</v>
      </c>
      <c r="F234" s="97" t="s">
        <v>101</v>
      </c>
      <c r="G234" s="187">
        <v>1.5E-3</v>
      </c>
      <c r="H234" s="99">
        <f>IF(A234="Composição Auxiliar",VLOOKUP(B234,'SINAPI COMPOSIÇÃO'!$A$2:$E$10256,4,FALSE),IF(A234="Insumo",IF(VLOOKUP(B234,'SINAPI INSUMOS'!$A$2:$F$4852,5,FALSE)=OR("",0),VLOOKUP(B234,'SINAPI INSUMOS'!$A$2:$F$4852,6,FALSE),VLOOKUP(B234,'SINAPI INSUMOS'!$A$2:$F$4852,5,FALSE)),"VERIFICAR"))</f>
        <v>23.89</v>
      </c>
      <c r="I234" s="99">
        <f t="shared" si="11"/>
        <v>0.03</v>
      </c>
    </row>
    <row r="235" spans="1:9" ht="26.1" customHeight="1">
      <c r="A235" s="235" t="s">
        <v>886</v>
      </c>
      <c r="B235" s="95" t="s">
        <v>1002</v>
      </c>
      <c r="C235" s="235" t="s">
        <v>61</v>
      </c>
      <c r="D235" s="235" t="s">
        <v>1003</v>
      </c>
      <c r="E235" s="356" t="s">
        <v>889</v>
      </c>
      <c r="F235" s="97" t="s">
        <v>101</v>
      </c>
      <c r="G235" s="360">
        <v>1</v>
      </c>
      <c r="H235" s="361">
        <f>'COT ORÇAMENTO AÇO LAMINADO'!L37</f>
        <v>9.629999999999999</v>
      </c>
      <c r="I235" s="99">
        <f t="shared" si="11"/>
        <v>9.6300000000000008</v>
      </c>
    </row>
    <row r="236" spans="1:9" ht="18" customHeight="1">
      <c r="A236" s="382" t="s">
        <v>145</v>
      </c>
      <c r="B236" s="384" t="s">
        <v>52</v>
      </c>
      <c r="C236" s="382" t="s">
        <v>53</v>
      </c>
      <c r="D236" s="382" t="s">
        <v>10</v>
      </c>
      <c r="E236" s="358" t="s">
        <v>878</v>
      </c>
      <c r="F236" s="385" t="s">
        <v>54</v>
      </c>
      <c r="G236" s="384" t="s">
        <v>55</v>
      </c>
      <c r="H236" s="384" t="s">
        <v>56</v>
      </c>
      <c r="I236" s="384" t="s">
        <v>11</v>
      </c>
    </row>
    <row r="237" spans="1:9" ht="65.099999999999994" customHeight="1">
      <c r="A237" s="237" t="s">
        <v>879</v>
      </c>
      <c r="B237" s="183" t="s">
        <v>146</v>
      </c>
      <c r="C237" s="237" t="s">
        <v>61</v>
      </c>
      <c r="D237" s="237" t="s">
        <v>147</v>
      </c>
      <c r="E237" s="359" t="s">
        <v>883</v>
      </c>
      <c r="F237" s="184" t="s">
        <v>101</v>
      </c>
      <c r="G237" s="185">
        <v>1</v>
      </c>
      <c r="H237" s="189">
        <f>I237</f>
        <v>14.050000000000002</v>
      </c>
      <c r="I237" s="189">
        <f>SUM(I238:I247)</f>
        <v>14.050000000000002</v>
      </c>
    </row>
    <row r="238" spans="1:9" ht="24" customHeight="1">
      <c r="A238" s="234" t="s">
        <v>881</v>
      </c>
      <c r="B238" s="350">
        <v>88317</v>
      </c>
      <c r="C238" s="234" t="s">
        <v>66</v>
      </c>
      <c r="D238" s="234" t="s">
        <v>986</v>
      </c>
      <c r="E238" s="355" t="s">
        <v>883</v>
      </c>
      <c r="F238" s="94" t="s">
        <v>884</v>
      </c>
      <c r="G238" s="186">
        <v>1.8100000000000002E-2</v>
      </c>
      <c r="H238" s="98">
        <f>IF(A238="Composição Auxiliar",VLOOKUP(B238,'SINAPI COMPOSIÇÃO'!$A$2:$E$10256,4,FALSE),IF(A238="Insumo",IF(VLOOKUP(B238,'SINAPI INSUMOS'!$A$2:$F$4852,5,FALSE)=OR("",0),VLOOKUP(B238,'SINAPI INSUMOS'!$A$2:$F$4852,6,FALSE),VLOOKUP(B238,'SINAPI INSUMOS'!$A$2:$F$4852,5,FALSE)),"VERIFICAR"))</f>
        <v>28.9</v>
      </c>
      <c r="I238" s="98">
        <f t="shared" ref="I238:I247" si="12">TRUNC(G238*H238,2)</f>
        <v>0.52</v>
      </c>
    </row>
    <row r="239" spans="1:9" ht="39" customHeight="1">
      <c r="A239" s="234" t="s">
        <v>881</v>
      </c>
      <c r="B239" s="350">
        <v>93288</v>
      </c>
      <c r="C239" s="234" t="s">
        <v>66</v>
      </c>
      <c r="D239" s="234" t="s">
        <v>993</v>
      </c>
      <c r="E239" s="355" t="s">
        <v>895</v>
      </c>
      <c r="F239" s="94" t="s">
        <v>896</v>
      </c>
      <c r="G239" s="186">
        <v>3.7000000000000002E-3</v>
      </c>
      <c r="H239" s="98">
        <f>IF(A239="Composição Auxiliar",VLOOKUP(B239,'SINAPI COMPOSIÇÃO'!$A$2:$E$10256,4,FALSE),IF(A239="Insumo",IF(VLOOKUP(B239,'SINAPI INSUMOS'!$A$2:$F$4852,5,FALSE)=OR("",0),VLOOKUP(B239,'SINAPI INSUMOS'!$A$2:$F$4852,6,FALSE),VLOOKUP(B239,'SINAPI INSUMOS'!$A$2:$F$4852,5,FALSE)),"VERIFICAR"))</f>
        <v>176.03</v>
      </c>
      <c r="I239" s="98">
        <f t="shared" si="12"/>
        <v>0.65</v>
      </c>
    </row>
    <row r="240" spans="1:9" ht="26.1" customHeight="1">
      <c r="A240" s="234" t="s">
        <v>881</v>
      </c>
      <c r="B240" s="350">
        <v>88278</v>
      </c>
      <c r="C240" s="234" t="s">
        <v>66</v>
      </c>
      <c r="D240" s="234" t="s">
        <v>991</v>
      </c>
      <c r="E240" s="355" t="s">
        <v>883</v>
      </c>
      <c r="F240" s="94" t="s">
        <v>884</v>
      </c>
      <c r="G240" s="186">
        <v>1.4E-2</v>
      </c>
      <c r="H240" s="98">
        <f>IF(A240="Composição Auxiliar",VLOOKUP(B240,'SINAPI COMPOSIÇÃO'!$A$2:$E$10256,4,FALSE),IF(A240="Insumo",IF(VLOOKUP(B240,'SINAPI INSUMOS'!$A$2:$F$4852,5,FALSE)=OR("",0),VLOOKUP(B240,'SINAPI INSUMOS'!$A$2:$F$4852,6,FALSE),VLOOKUP(B240,'SINAPI INSUMOS'!$A$2:$F$4852,5,FALSE)),"VERIFICAR"))</f>
        <v>23.96</v>
      </c>
      <c r="I240" s="98">
        <f t="shared" si="12"/>
        <v>0.33</v>
      </c>
    </row>
    <row r="241" spans="1:9" ht="39" customHeight="1">
      <c r="A241" s="234" t="s">
        <v>881</v>
      </c>
      <c r="B241" s="350">
        <v>93287</v>
      </c>
      <c r="C241" s="234" t="s">
        <v>66</v>
      </c>
      <c r="D241" s="234" t="s">
        <v>990</v>
      </c>
      <c r="E241" s="355" t="s">
        <v>895</v>
      </c>
      <c r="F241" s="94" t="s">
        <v>899</v>
      </c>
      <c r="G241" s="186">
        <v>4.0000000000000001E-3</v>
      </c>
      <c r="H241" s="98">
        <f>IF(A241="Composição Auxiliar",VLOOKUP(B241,'SINAPI COMPOSIÇÃO'!$A$2:$E$10256,4,FALSE),IF(A241="Insumo",IF(VLOOKUP(B241,'SINAPI INSUMOS'!$A$2:$F$4852,5,FALSE)=OR("",0),VLOOKUP(B241,'SINAPI INSUMOS'!$A$2:$F$4852,6,FALSE),VLOOKUP(B241,'SINAPI INSUMOS'!$A$2:$F$4852,5,FALSE)),"VERIFICAR"))</f>
        <v>349.72</v>
      </c>
      <c r="I241" s="98">
        <f t="shared" si="12"/>
        <v>1.39</v>
      </c>
    </row>
    <row r="242" spans="1:9" ht="26.1" customHeight="1">
      <c r="A242" s="234" t="s">
        <v>881</v>
      </c>
      <c r="B242" s="350">
        <v>100716</v>
      </c>
      <c r="C242" s="234" t="s">
        <v>66</v>
      </c>
      <c r="D242" s="234" t="s">
        <v>992</v>
      </c>
      <c r="E242" s="355" t="s">
        <v>989</v>
      </c>
      <c r="F242" s="94" t="s">
        <v>68</v>
      </c>
      <c r="G242" s="186">
        <v>3.5799999999999998E-2</v>
      </c>
      <c r="H242" s="98">
        <f>IF(A242="Composição Auxiliar",VLOOKUP(B242,'SINAPI COMPOSIÇÃO'!$A$2:$E$10256,4,FALSE),IF(A242="Insumo",IF(VLOOKUP(B242,'SINAPI INSUMOS'!$A$2:$F$4852,5,FALSE)=OR("",0),VLOOKUP(B242,'SINAPI INSUMOS'!$A$2:$F$4852,6,FALSE),VLOOKUP(B242,'SINAPI INSUMOS'!$A$2:$F$4852,5,FALSE)),"VERIFICAR"))</f>
        <v>23.21</v>
      </c>
      <c r="I242" s="98">
        <f t="shared" si="12"/>
        <v>0.83</v>
      </c>
    </row>
    <row r="243" spans="1:9" ht="39" customHeight="1">
      <c r="A243" s="234" t="s">
        <v>881</v>
      </c>
      <c r="B243" s="350">
        <v>100719</v>
      </c>
      <c r="C243" s="234" t="s">
        <v>66</v>
      </c>
      <c r="D243" s="234" t="s">
        <v>988</v>
      </c>
      <c r="E243" s="355" t="s">
        <v>989</v>
      </c>
      <c r="F243" s="94" t="s">
        <v>68</v>
      </c>
      <c r="G243" s="186">
        <v>3.5799999999999998E-2</v>
      </c>
      <c r="H243" s="98">
        <f>IF(A243="Composição Auxiliar",VLOOKUP(B243,'SINAPI COMPOSIÇÃO'!$A$2:$E$10256,4,FALSE),IF(A243="Insumo",IF(VLOOKUP(B243,'SINAPI INSUMOS'!$A$2:$F$4852,5,FALSE)=OR("",0),VLOOKUP(B243,'SINAPI INSUMOS'!$A$2:$F$4852,6,FALSE),VLOOKUP(B243,'SINAPI INSUMOS'!$A$2:$F$4852,5,FALSE)),"VERIFICAR"))</f>
        <v>10.16</v>
      </c>
      <c r="I243" s="98">
        <f t="shared" si="12"/>
        <v>0.36</v>
      </c>
    </row>
    <row r="244" spans="1:9" ht="26.1" customHeight="1">
      <c r="A244" s="234" t="s">
        <v>881</v>
      </c>
      <c r="B244" s="350">
        <v>88240</v>
      </c>
      <c r="C244" s="234" t="s">
        <v>66</v>
      </c>
      <c r="D244" s="234" t="s">
        <v>987</v>
      </c>
      <c r="E244" s="355" t="s">
        <v>883</v>
      </c>
      <c r="F244" s="94" t="s">
        <v>884</v>
      </c>
      <c r="G244" s="186">
        <v>4.4000000000000003E-3</v>
      </c>
      <c r="H244" s="98">
        <f>IF(A244="Composição Auxiliar",VLOOKUP(B244,'SINAPI COMPOSIÇÃO'!$A$2:$E$10256,4,FALSE),IF(A244="Insumo",IF(VLOOKUP(B244,'SINAPI INSUMOS'!$A$2:$F$4852,5,FALSE)=OR("",0),VLOOKUP(B244,'SINAPI INSUMOS'!$A$2:$F$4852,6,FALSE),VLOOKUP(B244,'SINAPI INSUMOS'!$A$2:$F$4852,5,FALSE)),"VERIFICAR"))</f>
        <v>22.12</v>
      </c>
      <c r="I244" s="98">
        <f t="shared" si="12"/>
        <v>0.09</v>
      </c>
    </row>
    <row r="245" spans="1:9" ht="26.1" customHeight="1">
      <c r="A245" s="235" t="s">
        <v>886</v>
      </c>
      <c r="B245" s="351">
        <v>10997</v>
      </c>
      <c r="C245" s="235" t="s">
        <v>66</v>
      </c>
      <c r="D245" s="235" t="s">
        <v>997</v>
      </c>
      <c r="E245" s="356" t="s">
        <v>889</v>
      </c>
      <c r="F245" s="97" t="s">
        <v>101</v>
      </c>
      <c r="G245" s="187">
        <v>1.5E-3</v>
      </c>
      <c r="H245" s="99">
        <f>IF(A245="Composição Auxiliar",VLOOKUP(B245,'SINAPI COMPOSIÇÃO'!$A$2:$E$10256,4,FALSE),IF(A245="Insumo",IF(VLOOKUP(B245,'SINAPI INSUMOS'!$A$2:$F$4852,5,FALSE)=OR("",0),VLOOKUP(B245,'SINAPI INSUMOS'!$A$2:$F$4852,6,FALSE),VLOOKUP(B245,'SINAPI INSUMOS'!$A$2:$F$4852,5,FALSE)),"VERIFICAR"))</f>
        <v>23.89</v>
      </c>
      <c r="I245" s="99">
        <f t="shared" si="12"/>
        <v>0.03</v>
      </c>
    </row>
    <row r="246" spans="1:9" ht="26.1" customHeight="1">
      <c r="A246" s="235" t="s">
        <v>886</v>
      </c>
      <c r="B246" s="95" t="s">
        <v>1004</v>
      </c>
      <c r="C246" s="235" t="s">
        <v>61</v>
      </c>
      <c r="D246" s="235" t="s">
        <v>1005</v>
      </c>
      <c r="E246" s="356" t="s">
        <v>889</v>
      </c>
      <c r="F246" s="97" t="s">
        <v>101</v>
      </c>
      <c r="G246" s="187">
        <v>1</v>
      </c>
      <c r="H246" s="361">
        <f>'COT ORÇAMENTO AÇO LAMINADO'!L37</f>
        <v>9.629999999999999</v>
      </c>
      <c r="I246" s="99">
        <f t="shared" si="12"/>
        <v>9.6300000000000008</v>
      </c>
    </row>
    <row r="247" spans="1:9" ht="26.1" customHeight="1">
      <c r="A247" s="235" t="s">
        <v>886</v>
      </c>
      <c r="B247" s="351">
        <v>4777</v>
      </c>
      <c r="C247" s="235" t="s">
        <v>66</v>
      </c>
      <c r="D247" s="235" t="s">
        <v>999</v>
      </c>
      <c r="E247" s="356" t="s">
        <v>889</v>
      </c>
      <c r="F247" s="97" t="s">
        <v>101</v>
      </c>
      <c r="G247" s="360">
        <v>2.8000000000000001E-2</v>
      </c>
      <c r="H247" s="361">
        <f>IF(A247="Composição Auxiliar",VLOOKUP(B247,'SINAPI COMPOSIÇÃO'!$A$2:$E$10256,4,FALSE),IF(A247="Insumo",IF(VLOOKUP(B247,'SINAPI INSUMOS'!$A$2:$F$4852,5,FALSE)=OR("",0),VLOOKUP(B247,'SINAPI INSUMOS'!$A$2:$F$4852,6,FALSE),VLOOKUP(B247,'SINAPI INSUMOS'!$A$2:$F$4852,5,FALSE)),"VERIFICAR"))</f>
        <v>8.02</v>
      </c>
      <c r="I247" s="99">
        <f t="shared" si="12"/>
        <v>0.22</v>
      </c>
    </row>
    <row r="248" spans="1:9" ht="18" customHeight="1">
      <c r="A248" s="382" t="s">
        <v>148</v>
      </c>
      <c r="B248" s="384" t="s">
        <v>52</v>
      </c>
      <c r="C248" s="382" t="s">
        <v>53</v>
      </c>
      <c r="D248" s="382" t="s">
        <v>10</v>
      </c>
      <c r="E248" s="358" t="s">
        <v>878</v>
      </c>
      <c r="F248" s="385" t="s">
        <v>54</v>
      </c>
      <c r="G248" s="384" t="s">
        <v>55</v>
      </c>
      <c r="H248" s="384" t="s">
        <v>56</v>
      </c>
      <c r="I248" s="384" t="s">
        <v>11</v>
      </c>
    </row>
    <row r="249" spans="1:9" ht="65.099999999999994" customHeight="1">
      <c r="A249" s="237" t="s">
        <v>879</v>
      </c>
      <c r="B249" s="183" t="s">
        <v>149</v>
      </c>
      <c r="C249" s="237" t="s">
        <v>61</v>
      </c>
      <c r="D249" s="237" t="s">
        <v>150</v>
      </c>
      <c r="E249" s="359" t="s">
        <v>883</v>
      </c>
      <c r="F249" s="184" t="s">
        <v>101</v>
      </c>
      <c r="G249" s="185">
        <v>1</v>
      </c>
      <c r="H249" s="189">
        <f>I249</f>
        <v>14.05</v>
      </c>
      <c r="I249" s="189">
        <f>SUM(I250:I259)</f>
        <v>14.05</v>
      </c>
    </row>
    <row r="250" spans="1:9" ht="39" customHeight="1">
      <c r="A250" s="234" t="s">
        <v>881</v>
      </c>
      <c r="B250" s="350">
        <v>93287</v>
      </c>
      <c r="C250" s="234" t="s">
        <v>66</v>
      </c>
      <c r="D250" s="234" t="s">
        <v>990</v>
      </c>
      <c r="E250" s="355" t="s">
        <v>895</v>
      </c>
      <c r="F250" s="94" t="s">
        <v>899</v>
      </c>
      <c r="G250" s="186">
        <v>4.0000000000000001E-3</v>
      </c>
      <c r="H250" s="98">
        <f>IF(A250="Composição Auxiliar",VLOOKUP(B250,'SINAPI COMPOSIÇÃO'!$A$2:$E$10256,4,FALSE),IF(A250="Insumo",IF(VLOOKUP(B250,'SINAPI INSUMOS'!$A$2:$F$4852,5,FALSE)=OR("",0),VLOOKUP(B250,'SINAPI INSUMOS'!$A$2:$F$4852,6,FALSE),VLOOKUP(B250,'SINAPI INSUMOS'!$A$2:$F$4852,5,FALSE)),"VERIFICAR"))</f>
        <v>349.72</v>
      </c>
      <c r="I250" s="98">
        <f t="shared" ref="I250:I259" si="13">TRUNC(G250*H250,2)</f>
        <v>1.39</v>
      </c>
    </row>
    <row r="251" spans="1:9" ht="26.1" customHeight="1">
      <c r="A251" s="234" t="s">
        <v>881</v>
      </c>
      <c r="B251" s="350">
        <v>88240</v>
      </c>
      <c r="C251" s="234" t="s">
        <v>66</v>
      </c>
      <c r="D251" s="234" t="s">
        <v>987</v>
      </c>
      <c r="E251" s="355" t="s">
        <v>883</v>
      </c>
      <c r="F251" s="94" t="s">
        <v>884</v>
      </c>
      <c r="G251" s="186">
        <v>4.4000000000000003E-3</v>
      </c>
      <c r="H251" s="98">
        <f>IF(A251="Composição Auxiliar",VLOOKUP(B251,'SINAPI COMPOSIÇÃO'!$A$2:$E$10256,4,FALSE),IF(A251="Insumo",IF(VLOOKUP(B251,'SINAPI INSUMOS'!$A$2:$F$4852,5,FALSE)=OR("",0),VLOOKUP(B251,'SINAPI INSUMOS'!$A$2:$F$4852,6,FALSE),VLOOKUP(B251,'SINAPI INSUMOS'!$A$2:$F$4852,5,FALSE)),"VERIFICAR"))</f>
        <v>22.12</v>
      </c>
      <c r="I251" s="98">
        <f t="shared" si="13"/>
        <v>0.09</v>
      </c>
    </row>
    <row r="252" spans="1:9" ht="26.1" customHeight="1">
      <c r="A252" s="234" t="s">
        <v>881</v>
      </c>
      <c r="B252" s="350">
        <v>100716</v>
      </c>
      <c r="C252" s="234" t="s">
        <v>66</v>
      </c>
      <c r="D252" s="234" t="s">
        <v>992</v>
      </c>
      <c r="E252" s="355" t="s">
        <v>989</v>
      </c>
      <c r="F252" s="94" t="s">
        <v>68</v>
      </c>
      <c r="G252" s="186">
        <v>3.5799999999999998E-2</v>
      </c>
      <c r="H252" s="98">
        <f>IF(A252="Composição Auxiliar",VLOOKUP(B252,'SINAPI COMPOSIÇÃO'!$A$2:$E$10256,4,FALSE),IF(A252="Insumo",IF(VLOOKUP(B252,'SINAPI INSUMOS'!$A$2:$F$4852,5,FALSE)=OR("",0),VLOOKUP(B252,'SINAPI INSUMOS'!$A$2:$F$4852,6,FALSE),VLOOKUP(B252,'SINAPI INSUMOS'!$A$2:$F$4852,5,FALSE)),"VERIFICAR"))</f>
        <v>23.21</v>
      </c>
      <c r="I252" s="98">
        <f t="shared" si="13"/>
        <v>0.83</v>
      </c>
    </row>
    <row r="253" spans="1:9" ht="26.1" customHeight="1">
      <c r="A253" s="234" t="s">
        <v>881</v>
      </c>
      <c r="B253" s="350">
        <v>88278</v>
      </c>
      <c r="C253" s="234" t="s">
        <v>66</v>
      </c>
      <c r="D253" s="234" t="s">
        <v>991</v>
      </c>
      <c r="E253" s="355" t="s">
        <v>883</v>
      </c>
      <c r="F253" s="94" t="s">
        <v>884</v>
      </c>
      <c r="G253" s="186">
        <v>1.4E-2</v>
      </c>
      <c r="H253" s="98">
        <f>IF(A253="Composição Auxiliar",VLOOKUP(B253,'SINAPI COMPOSIÇÃO'!$A$2:$E$10256,4,FALSE),IF(A253="Insumo",IF(VLOOKUP(B253,'SINAPI INSUMOS'!$A$2:$F$4852,5,FALSE)=OR("",0),VLOOKUP(B253,'SINAPI INSUMOS'!$A$2:$F$4852,6,FALSE),VLOOKUP(B253,'SINAPI INSUMOS'!$A$2:$F$4852,5,FALSE)),"VERIFICAR"))</f>
        <v>23.96</v>
      </c>
      <c r="I253" s="98">
        <f t="shared" si="13"/>
        <v>0.33</v>
      </c>
    </row>
    <row r="254" spans="1:9" ht="24" customHeight="1">
      <c r="A254" s="234" t="s">
        <v>881</v>
      </c>
      <c r="B254" s="350">
        <v>88317</v>
      </c>
      <c r="C254" s="234" t="s">
        <v>66</v>
      </c>
      <c r="D254" s="234" t="s">
        <v>986</v>
      </c>
      <c r="E254" s="355" t="s">
        <v>883</v>
      </c>
      <c r="F254" s="94" t="s">
        <v>884</v>
      </c>
      <c r="G254" s="186">
        <v>1.8100000000000002E-2</v>
      </c>
      <c r="H254" s="98">
        <f>IF(A254="Composição Auxiliar",VLOOKUP(B254,'SINAPI COMPOSIÇÃO'!$A$2:$E$10256,4,FALSE),IF(A254="Insumo",IF(VLOOKUP(B254,'SINAPI INSUMOS'!$A$2:$F$4852,5,FALSE)=OR("",0),VLOOKUP(B254,'SINAPI INSUMOS'!$A$2:$F$4852,6,FALSE),VLOOKUP(B254,'SINAPI INSUMOS'!$A$2:$F$4852,5,FALSE)),"VERIFICAR"))</f>
        <v>28.9</v>
      </c>
      <c r="I254" s="98">
        <f t="shared" si="13"/>
        <v>0.52</v>
      </c>
    </row>
    <row r="255" spans="1:9" ht="39" customHeight="1">
      <c r="A255" s="234" t="s">
        <v>881</v>
      </c>
      <c r="B255" s="350">
        <v>100719</v>
      </c>
      <c r="C255" s="234" t="s">
        <v>66</v>
      </c>
      <c r="D255" s="234" t="s">
        <v>988</v>
      </c>
      <c r="E255" s="355" t="s">
        <v>989</v>
      </c>
      <c r="F255" s="94" t="s">
        <v>68</v>
      </c>
      <c r="G255" s="186">
        <v>3.5799999999999998E-2</v>
      </c>
      <c r="H255" s="98">
        <f>IF(A255="Composição Auxiliar",VLOOKUP(B255,'SINAPI COMPOSIÇÃO'!$A$2:$E$10256,4,FALSE),IF(A255="Insumo",IF(VLOOKUP(B255,'SINAPI INSUMOS'!$A$2:$F$4852,5,FALSE)=OR("",0),VLOOKUP(B255,'SINAPI INSUMOS'!$A$2:$F$4852,6,FALSE),VLOOKUP(B255,'SINAPI INSUMOS'!$A$2:$F$4852,5,FALSE)),"VERIFICAR"))</f>
        <v>10.16</v>
      </c>
      <c r="I255" s="98">
        <f t="shared" si="13"/>
        <v>0.36</v>
      </c>
    </row>
    <row r="256" spans="1:9" ht="39" customHeight="1">
      <c r="A256" s="234" t="s">
        <v>881</v>
      </c>
      <c r="B256" s="350">
        <v>93288</v>
      </c>
      <c r="C256" s="234" t="s">
        <v>66</v>
      </c>
      <c r="D256" s="234" t="s">
        <v>993</v>
      </c>
      <c r="E256" s="355" t="s">
        <v>895</v>
      </c>
      <c r="F256" s="94" t="s">
        <v>896</v>
      </c>
      <c r="G256" s="362">
        <v>3.7000000000000002E-3</v>
      </c>
      <c r="H256" s="363">
        <f>IF(A256="Composição Auxiliar",VLOOKUP(B256,'SINAPI COMPOSIÇÃO'!$A$2:$E$10256,4,FALSE),IF(A256="Insumo",IF(VLOOKUP(B256,'SINAPI INSUMOS'!$A$2:$F$4852,5,FALSE)=OR("",0),VLOOKUP(B256,'SINAPI INSUMOS'!$A$2:$F$4852,6,FALSE),VLOOKUP(B256,'SINAPI INSUMOS'!$A$2:$F$4852,5,FALSE)),"VERIFICAR"))</f>
        <v>176.03</v>
      </c>
      <c r="I256" s="98">
        <f t="shared" si="13"/>
        <v>0.65</v>
      </c>
    </row>
    <row r="257" spans="1:9" ht="26.1" customHeight="1">
      <c r="A257" s="235" t="s">
        <v>886</v>
      </c>
      <c r="B257" s="351">
        <v>10997</v>
      </c>
      <c r="C257" s="235" t="s">
        <v>66</v>
      </c>
      <c r="D257" s="235" t="s">
        <v>997</v>
      </c>
      <c r="E257" s="356" t="s">
        <v>889</v>
      </c>
      <c r="F257" s="97" t="s">
        <v>101</v>
      </c>
      <c r="G257" s="187">
        <v>1.5E-3</v>
      </c>
      <c r="H257" s="99">
        <f>IF(A257="Composição Auxiliar",VLOOKUP(B257,'SINAPI COMPOSIÇÃO'!$A$2:$E$10256,4,FALSE),IF(A257="Insumo",IF(VLOOKUP(B257,'SINAPI INSUMOS'!$A$2:$F$4852,5,FALSE)=OR("",0),VLOOKUP(B257,'SINAPI INSUMOS'!$A$2:$F$4852,6,FALSE),VLOOKUP(B257,'SINAPI INSUMOS'!$A$2:$F$4852,5,FALSE)),"VERIFICAR"))</f>
        <v>23.89</v>
      </c>
      <c r="I257" s="99">
        <f t="shared" si="13"/>
        <v>0.03</v>
      </c>
    </row>
    <row r="258" spans="1:9" ht="26.1" customHeight="1">
      <c r="A258" s="235" t="s">
        <v>886</v>
      </c>
      <c r="B258" s="351">
        <v>4777</v>
      </c>
      <c r="C258" s="235" t="s">
        <v>66</v>
      </c>
      <c r="D258" s="235" t="s">
        <v>999</v>
      </c>
      <c r="E258" s="356" t="s">
        <v>889</v>
      </c>
      <c r="F258" s="97" t="s">
        <v>101</v>
      </c>
      <c r="G258" s="187">
        <v>2.8000000000000001E-2</v>
      </c>
      <c r="H258" s="99">
        <f>IF(A258="Composição Auxiliar",VLOOKUP(B258,'SINAPI COMPOSIÇÃO'!$A$2:$E$10256,4,FALSE),IF(A258="Insumo",IF(VLOOKUP(B258,'SINAPI INSUMOS'!$A$2:$F$4852,5,FALSE)=OR("",0),VLOOKUP(B258,'SINAPI INSUMOS'!$A$2:$F$4852,6,FALSE),VLOOKUP(B258,'SINAPI INSUMOS'!$A$2:$F$4852,5,FALSE)),"VERIFICAR"))</f>
        <v>8.02</v>
      </c>
      <c r="I258" s="99">
        <f t="shared" si="13"/>
        <v>0.22</v>
      </c>
    </row>
    <row r="259" spans="1:9" ht="26.1" customHeight="1">
      <c r="A259" s="235" t="s">
        <v>886</v>
      </c>
      <c r="B259" s="95" t="s">
        <v>1006</v>
      </c>
      <c r="C259" s="235" t="s">
        <v>61</v>
      </c>
      <c r="D259" s="235" t="s">
        <v>1007</v>
      </c>
      <c r="E259" s="356" t="s">
        <v>889</v>
      </c>
      <c r="F259" s="97" t="s">
        <v>101</v>
      </c>
      <c r="G259" s="187">
        <v>1</v>
      </c>
      <c r="H259" s="99">
        <f>'COT ORÇAMENTO AÇO LAMINADO'!L37</f>
        <v>9.629999999999999</v>
      </c>
      <c r="I259" s="99">
        <f t="shared" si="13"/>
        <v>9.6300000000000008</v>
      </c>
    </row>
    <row r="260" spans="1:9" ht="18" customHeight="1">
      <c r="A260" s="382" t="s">
        <v>151</v>
      </c>
      <c r="B260" s="384" t="s">
        <v>52</v>
      </c>
      <c r="C260" s="382" t="s">
        <v>53</v>
      </c>
      <c r="D260" s="382" t="s">
        <v>10</v>
      </c>
      <c r="E260" s="358" t="s">
        <v>878</v>
      </c>
      <c r="F260" s="385" t="s">
        <v>54</v>
      </c>
      <c r="G260" s="384" t="s">
        <v>55</v>
      </c>
      <c r="H260" s="384" t="s">
        <v>56</v>
      </c>
      <c r="I260" s="384" t="s">
        <v>11</v>
      </c>
    </row>
    <row r="261" spans="1:9" ht="65.099999999999994" customHeight="1">
      <c r="A261" s="237" t="s">
        <v>879</v>
      </c>
      <c r="B261" s="183" t="s">
        <v>152</v>
      </c>
      <c r="C261" s="237" t="s">
        <v>61</v>
      </c>
      <c r="D261" s="237" t="s">
        <v>153</v>
      </c>
      <c r="E261" s="359" t="s">
        <v>916</v>
      </c>
      <c r="F261" s="184" t="s">
        <v>101</v>
      </c>
      <c r="G261" s="185">
        <v>1</v>
      </c>
      <c r="H261" s="189">
        <f>I261</f>
        <v>14.05</v>
      </c>
      <c r="I261" s="189">
        <f>SUM(I262:I271)</f>
        <v>14.05</v>
      </c>
    </row>
    <row r="262" spans="1:9" ht="26.1" customHeight="1">
      <c r="A262" s="234" t="s">
        <v>881</v>
      </c>
      <c r="B262" s="350">
        <v>100716</v>
      </c>
      <c r="C262" s="234" t="s">
        <v>66</v>
      </c>
      <c r="D262" s="234" t="s">
        <v>992</v>
      </c>
      <c r="E262" s="355" t="s">
        <v>989</v>
      </c>
      <c r="F262" s="94" t="s">
        <v>68</v>
      </c>
      <c r="G262" s="186">
        <v>3.5799999999999998E-2</v>
      </c>
      <c r="H262" s="98">
        <f>IF(A262="Composição Auxiliar",VLOOKUP(B262,'SINAPI COMPOSIÇÃO'!$A$2:$E$10256,4,FALSE),IF(A262="Insumo",IF(VLOOKUP(B262,'SINAPI INSUMOS'!$A$2:$F$4852,5,FALSE)=OR("",0),VLOOKUP(B262,'SINAPI INSUMOS'!$A$2:$F$4852,6,FALSE),VLOOKUP(B262,'SINAPI INSUMOS'!$A$2:$F$4852,5,FALSE)),"VERIFICAR"))</f>
        <v>23.21</v>
      </c>
      <c r="I262" s="98">
        <f t="shared" ref="I262:I271" si="14">TRUNC(G262*H262,2)</f>
        <v>0.83</v>
      </c>
    </row>
    <row r="263" spans="1:9" ht="26.1" customHeight="1">
      <c r="A263" s="234" t="s">
        <v>881</v>
      </c>
      <c r="B263" s="350">
        <v>88240</v>
      </c>
      <c r="C263" s="234" t="s">
        <v>66</v>
      </c>
      <c r="D263" s="234" t="s">
        <v>987</v>
      </c>
      <c r="E263" s="355" t="s">
        <v>883</v>
      </c>
      <c r="F263" s="94" t="s">
        <v>884</v>
      </c>
      <c r="G263" s="186">
        <v>4.4000000000000003E-3</v>
      </c>
      <c r="H263" s="98">
        <f>IF(A263="Composição Auxiliar",VLOOKUP(B263,'SINAPI COMPOSIÇÃO'!$A$2:$E$10256,4,FALSE),IF(A263="Insumo",IF(VLOOKUP(B263,'SINAPI INSUMOS'!$A$2:$F$4852,5,FALSE)=OR("",0),VLOOKUP(B263,'SINAPI INSUMOS'!$A$2:$F$4852,6,FALSE),VLOOKUP(B263,'SINAPI INSUMOS'!$A$2:$F$4852,5,FALSE)),"VERIFICAR"))</f>
        <v>22.12</v>
      </c>
      <c r="I263" s="98">
        <f t="shared" si="14"/>
        <v>0.09</v>
      </c>
    </row>
    <row r="264" spans="1:9" ht="24" customHeight="1">
      <c r="A264" s="234" t="s">
        <v>881</v>
      </c>
      <c r="B264" s="350">
        <v>88317</v>
      </c>
      <c r="C264" s="234" t="s">
        <v>66</v>
      </c>
      <c r="D264" s="234" t="s">
        <v>986</v>
      </c>
      <c r="E264" s="355" t="s">
        <v>883</v>
      </c>
      <c r="F264" s="94" t="s">
        <v>884</v>
      </c>
      <c r="G264" s="186">
        <v>1.8100000000000002E-2</v>
      </c>
      <c r="H264" s="98">
        <f>IF(A264="Composição Auxiliar",VLOOKUP(B264,'SINAPI COMPOSIÇÃO'!$A$2:$E$10256,4,FALSE),IF(A264="Insumo",IF(VLOOKUP(B264,'SINAPI INSUMOS'!$A$2:$F$4852,5,FALSE)=OR("",0),VLOOKUP(B264,'SINAPI INSUMOS'!$A$2:$F$4852,6,FALSE),VLOOKUP(B264,'SINAPI INSUMOS'!$A$2:$F$4852,5,FALSE)),"VERIFICAR"))</f>
        <v>28.9</v>
      </c>
      <c r="I264" s="98">
        <f t="shared" si="14"/>
        <v>0.52</v>
      </c>
    </row>
    <row r="265" spans="1:9" ht="39" customHeight="1">
      <c r="A265" s="234" t="s">
        <v>881</v>
      </c>
      <c r="B265" s="350">
        <v>100719</v>
      </c>
      <c r="C265" s="234" t="s">
        <v>66</v>
      </c>
      <c r="D265" s="234" t="s">
        <v>988</v>
      </c>
      <c r="E265" s="355" t="s">
        <v>989</v>
      </c>
      <c r="F265" s="94" t="s">
        <v>68</v>
      </c>
      <c r="G265" s="362">
        <v>3.5799999999999998E-2</v>
      </c>
      <c r="H265" s="363">
        <f>IF(A265="Composição Auxiliar",VLOOKUP(B265,'SINAPI COMPOSIÇÃO'!$A$2:$E$10256,4,FALSE),IF(A265="Insumo",IF(VLOOKUP(B265,'SINAPI INSUMOS'!$A$2:$F$4852,5,FALSE)=OR("",0),VLOOKUP(B265,'SINAPI INSUMOS'!$A$2:$F$4852,6,FALSE),VLOOKUP(B265,'SINAPI INSUMOS'!$A$2:$F$4852,5,FALSE)),"VERIFICAR"))</f>
        <v>10.16</v>
      </c>
      <c r="I265" s="98">
        <f t="shared" si="14"/>
        <v>0.36</v>
      </c>
    </row>
    <row r="266" spans="1:9" ht="39" customHeight="1">
      <c r="A266" s="234" t="s">
        <v>881</v>
      </c>
      <c r="B266" s="350">
        <v>93288</v>
      </c>
      <c r="C266" s="234" t="s">
        <v>66</v>
      </c>
      <c r="D266" s="234" t="s">
        <v>993</v>
      </c>
      <c r="E266" s="355" t="s">
        <v>895</v>
      </c>
      <c r="F266" s="94" t="s">
        <v>896</v>
      </c>
      <c r="G266" s="186">
        <v>3.7000000000000002E-3</v>
      </c>
      <c r="H266" s="98">
        <f>IF(A266="Composição Auxiliar",VLOOKUP(B266,'SINAPI COMPOSIÇÃO'!$A$2:$E$10256,4,FALSE),IF(A266="Insumo",IF(VLOOKUP(B266,'SINAPI INSUMOS'!$A$2:$F$4852,5,FALSE)=OR("",0),VLOOKUP(B266,'SINAPI INSUMOS'!$A$2:$F$4852,6,FALSE),VLOOKUP(B266,'SINAPI INSUMOS'!$A$2:$F$4852,5,FALSE)),"VERIFICAR"))</f>
        <v>176.03</v>
      </c>
      <c r="I266" s="98">
        <f t="shared" si="14"/>
        <v>0.65</v>
      </c>
    </row>
    <row r="267" spans="1:9" ht="26.1" customHeight="1">
      <c r="A267" s="234" t="s">
        <v>881</v>
      </c>
      <c r="B267" s="350">
        <v>88278</v>
      </c>
      <c r="C267" s="234" t="s">
        <v>66</v>
      </c>
      <c r="D267" s="234" t="s">
        <v>991</v>
      </c>
      <c r="E267" s="355" t="s">
        <v>883</v>
      </c>
      <c r="F267" s="94" t="s">
        <v>884</v>
      </c>
      <c r="G267" s="186">
        <v>1.4E-2</v>
      </c>
      <c r="H267" s="98">
        <f>IF(A267="Composição Auxiliar",VLOOKUP(B267,'SINAPI COMPOSIÇÃO'!$A$2:$E$10256,4,FALSE),IF(A267="Insumo",IF(VLOOKUP(B267,'SINAPI INSUMOS'!$A$2:$F$4852,5,FALSE)=OR("",0),VLOOKUP(B267,'SINAPI INSUMOS'!$A$2:$F$4852,6,FALSE),VLOOKUP(B267,'SINAPI INSUMOS'!$A$2:$F$4852,5,FALSE)),"VERIFICAR"))</f>
        <v>23.96</v>
      </c>
      <c r="I267" s="98">
        <f t="shared" si="14"/>
        <v>0.33</v>
      </c>
    </row>
    <row r="268" spans="1:9" ht="39" customHeight="1">
      <c r="A268" s="234" t="s">
        <v>881</v>
      </c>
      <c r="B268" s="350">
        <v>93287</v>
      </c>
      <c r="C268" s="234" t="s">
        <v>66</v>
      </c>
      <c r="D268" s="234" t="s">
        <v>990</v>
      </c>
      <c r="E268" s="355" t="s">
        <v>895</v>
      </c>
      <c r="F268" s="94" t="s">
        <v>899</v>
      </c>
      <c r="G268" s="186">
        <v>4.0000000000000001E-3</v>
      </c>
      <c r="H268" s="98">
        <f>IF(A268="Composição Auxiliar",VLOOKUP(B268,'SINAPI COMPOSIÇÃO'!$A$2:$E$10256,4,FALSE),IF(A268="Insumo",IF(VLOOKUP(B268,'SINAPI INSUMOS'!$A$2:$F$4852,5,FALSE)=OR("",0),VLOOKUP(B268,'SINAPI INSUMOS'!$A$2:$F$4852,6,FALSE),VLOOKUP(B268,'SINAPI INSUMOS'!$A$2:$F$4852,5,FALSE)),"VERIFICAR"))</f>
        <v>349.72</v>
      </c>
      <c r="I268" s="98">
        <f t="shared" si="14"/>
        <v>1.39</v>
      </c>
    </row>
    <row r="269" spans="1:9" ht="26.1" customHeight="1">
      <c r="A269" s="235" t="s">
        <v>886</v>
      </c>
      <c r="B269" s="95" t="s">
        <v>1008</v>
      </c>
      <c r="C269" s="235" t="s">
        <v>61</v>
      </c>
      <c r="D269" s="235" t="s">
        <v>1009</v>
      </c>
      <c r="E269" s="356" t="s">
        <v>889</v>
      </c>
      <c r="F269" s="97" t="s">
        <v>101</v>
      </c>
      <c r="G269" s="187">
        <v>1</v>
      </c>
      <c r="H269" s="99">
        <f>'COT ORÇAMENTO AÇO LAMINADO'!L37</f>
        <v>9.629999999999999</v>
      </c>
      <c r="I269" s="99">
        <f t="shared" si="14"/>
        <v>9.6300000000000008</v>
      </c>
    </row>
    <row r="270" spans="1:9" ht="26.1" customHeight="1">
      <c r="A270" s="235" t="s">
        <v>886</v>
      </c>
      <c r="B270" s="351">
        <v>4777</v>
      </c>
      <c r="C270" s="235" t="s">
        <v>66</v>
      </c>
      <c r="D270" s="235" t="s">
        <v>999</v>
      </c>
      <c r="E270" s="356" t="s">
        <v>889</v>
      </c>
      <c r="F270" s="97" t="s">
        <v>101</v>
      </c>
      <c r="G270" s="187">
        <v>2.8000000000000001E-2</v>
      </c>
      <c r="H270" s="99">
        <f>IF(A270="Composição Auxiliar",VLOOKUP(B270,'SINAPI COMPOSIÇÃO'!$A$2:$E$10256,4,FALSE),IF(A270="Insumo",IF(VLOOKUP(B270,'SINAPI INSUMOS'!$A$2:$F$4852,5,FALSE)=OR("",0),VLOOKUP(B270,'SINAPI INSUMOS'!$A$2:$F$4852,6,FALSE),VLOOKUP(B270,'SINAPI INSUMOS'!$A$2:$F$4852,5,FALSE)),"VERIFICAR"))</f>
        <v>8.02</v>
      </c>
      <c r="I270" s="99">
        <f t="shared" si="14"/>
        <v>0.22</v>
      </c>
    </row>
    <row r="271" spans="1:9" ht="26.1" customHeight="1">
      <c r="A271" s="235" t="s">
        <v>886</v>
      </c>
      <c r="B271" s="351">
        <v>10997</v>
      </c>
      <c r="C271" s="235" t="s">
        <v>66</v>
      </c>
      <c r="D271" s="235" t="s">
        <v>997</v>
      </c>
      <c r="E271" s="356" t="s">
        <v>889</v>
      </c>
      <c r="F271" s="97" t="s">
        <v>101</v>
      </c>
      <c r="G271" s="187">
        <v>1.5E-3</v>
      </c>
      <c r="H271" s="99">
        <f>IF(A271="Composição Auxiliar",VLOOKUP(B271,'SINAPI COMPOSIÇÃO'!$A$2:$E$10256,4,FALSE),IF(A271="Insumo",IF(VLOOKUP(B271,'SINAPI INSUMOS'!$A$2:$F$4852,5,FALSE)=OR("",0),VLOOKUP(B271,'SINAPI INSUMOS'!$A$2:$F$4852,6,FALSE),VLOOKUP(B271,'SINAPI INSUMOS'!$A$2:$F$4852,5,FALSE)),"VERIFICAR"))</f>
        <v>23.89</v>
      </c>
      <c r="I271" s="99">
        <f t="shared" si="14"/>
        <v>0.03</v>
      </c>
    </row>
    <row r="272" spans="1:9" ht="18" customHeight="1">
      <c r="A272" s="382" t="s">
        <v>154</v>
      </c>
      <c r="B272" s="384" t="s">
        <v>52</v>
      </c>
      <c r="C272" s="382" t="s">
        <v>53</v>
      </c>
      <c r="D272" s="382" t="s">
        <v>10</v>
      </c>
      <c r="E272" s="358" t="s">
        <v>878</v>
      </c>
      <c r="F272" s="385" t="s">
        <v>54</v>
      </c>
      <c r="G272" s="384" t="s">
        <v>55</v>
      </c>
      <c r="H272" s="384" t="s">
        <v>56</v>
      </c>
      <c r="I272" s="384" t="s">
        <v>11</v>
      </c>
    </row>
    <row r="273" spans="1:9" ht="65.099999999999994" customHeight="1">
      <c r="A273" s="237" t="s">
        <v>879</v>
      </c>
      <c r="B273" s="183" t="s">
        <v>155</v>
      </c>
      <c r="C273" s="237" t="s">
        <v>61</v>
      </c>
      <c r="D273" s="237" t="s">
        <v>156</v>
      </c>
      <c r="E273" s="359" t="s">
        <v>916</v>
      </c>
      <c r="F273" s="184" t="s">
        <v>101</v>
      </c>
      <c r="G273" s="185">
        <v>1</v>
      </c>
      <c r="H273" s="189">
        <f>I273</f>
        <v>14.05</v>
      </c>
      <c r="I273" s="189">
        <f>SUM(I274:I283)</f>
        <v>14.05</v>
      </c>
    </row>
    <row r="274" spans="1:9" ht="26.1" customHeight="1">
      <c r="A274" s="234" t="s">
        <v>881</v>
      </c>
      <c r="B274" s="350">
        <v>88240</v>
      </c>
      <c r="C274" s="234" t="s">
        <v>66</v>
      </c>
      <c r="D274" s="234" t="s">
        <v>987</v>
      </c>
      <c r="E274" s="355" t="s">
        <v>883</v>
      </c>
      <c r="F274" s="94" t="s">
        <v>884</v>
      </c>
      <c r="G274" s="186">
        <v>4.4000000000000003E-3</v>
      </c>
      <c r="H274" s="98">
        <f>IF(A274="Composição Auxiliar",VLOOKUP(B274,'SINAPI COMPOSIÇÃO'!$A$2:$E$10256,4,FALSE),IF(A274="Insumo",IF(VLOOKUP(B274,'SINAPI INSUMOS'!$A$2:$F$4852,5,FALSE)=OR("",0),VLOOKUP(B274,'SINAPI INSUMOS'!$A$2:$F$4852,6,FALSE),VLOOKUP(B274,'SINAPI INSUMOS'!$A$2:$F$4852,5,FALSE)),"VERIFICAR"))</f>
        <v>22.12</v>
      </c>
      <c r="I274" s="98">
        <f t="shared" ref="I274:I283" si="15">TRUNC(G274*H274,2)</f>
        <v>0.09</v>
      </c>
    </row>
    <row r="275" spans="1:9" ht="24" customHeight="1">
      <c r="A275" s="234" t="s">
        <v>881</v>
      </c>
      <c r="B275" s="350">
        <v>88317</v>
      </c>
      <c r="C275" s="234" t="s">
        <v>66</v>
      </c>
      <c r="D275" s="234" t="s">
        <v>986</v>
      </c>
      <c r="E275" s="355" t="s">
        <v>883</v>
      </c>
      <c r="F275" s="94" t="s">
        <v>884</v>
      </c>
      <c r="G275" s="186">
        <v>1.8100000000000002E-2</v>
      </c>
      <c r="H275" s="98">
        <f>IF(A275="Composição Auxiliar",VLOOKUP(B275,'SINAPI COMPOSIÇÃO'!$A$2:$E$10256,4,FALSE),IF(A275="Insumo",IF(VLOOKUP(B275,'SINAPI INSUMOS'!$A$2:$F$4852,5,FALSE)=OR("",0),VLOOKUP(B275,'SINAPI INSUMOS'!$A$2:$F$4852,6,FALSE),VLOOKUP(B275,'SINAPI INSUMOS'!$A$2:$F$4852,5,FALSE)),"VERIFICAR"))</f>
        <v>28.9</v>
      </c>
      <c r="I275" s="98">
        <f t="shared" si="15"/>
        <v>0.52</v>
      </c>
    </row>
    <row r="276" spans="1:9" ht="26.1" customHeight="1">
      <c r="A276" s="234" t="s">
        <v>881</v>
      </c>
      <c r="B276" s="350">
        <v>88278</v>
      </c>
      <c r="C276" s="234" t="s">
        <v>66</v>
      </c>
      <c r="D276" s="234" t="s">
        <v>991</v>
      </c>
      <c r="E276" s="355" t="s">
        <v>883</v>
      </c>
      <c r="F276" s="94" t="s">
        <v>884</v>
      </c>
      <c r="G276" s="362">
        <v>1.4E-2</v>
      </c>
      <c r="H276" s="363">
        <f>IF(A276="Composição Auxiliar",VLOOKUP(B276,'SINAPI COMPOSIÇÃO'!$A$2:$E$10256,4,FALSE),IF(A276="Insumo",IF(VLOOKUP(B276,'SINAPI INSUMOS'!$A$2:$F$4852,5,FALSE)=OR("",0),VLOOKUP(B276,'SINAPI INSUMOS'!$A$2:$F$4852,6,FALSE),VLOOKUP(B276,'SINAPI INSUMOS'!$A$2:$F$4852,5,FALSE)),"VERIFICAR"))</f>
        <v>23.96</v>
      </c>
      <c r="I276" s="98">
        <f t="shared" si="15"/>
        <v>0.33</v>
      </c>
    </row>
    <row r="277" spans="1:9" ht="39" customHeight="1">
      <c r="A277" s="234" t="s">
        <v>881</v>
      </c>
      <c r="B277" s="350">
        <v>93288</v>
      </c>
      <c r="C277" s="234" t="s">
        <v>66</v>
      </c>
      <c r="D277" s="234" t="s">
        <v>993</v>
      </c>
      <c r="E277" s="355" t="s">
        <v>895</v>
      </c>
      <c r="F277" s="94" t="s">
        <v>896</v>
      </c>
      <c r="G277" s="186">
        <v>3.7000000000000002E-3</v>
      </c>
      <c r="H277" s="98">
        <f>IF(A277="Composição Auxiliar",VLOOKUP(B277,'SINAPI COMPOSIÇÃO'!$A$2:$E$10256,4,FALSE),IF(A277="Insumo",IF(VLOOKUP(B277,'SINAPI INSUMOS'!$A$2:$F$4852,5,FALSE)=OR("",0),VLOOKUP(B277,'SINAPI INSUMOS'!$A$2:$F$4852,6,FALSE),VLOOKUP(B277,'SINAPI INSUMOS'!$A$2:$F$4852,5,FALSE)),"VERIFICAR"))</f>
        <v>176.03</v>
      </c>
      <c r="I277" s="98">
        <f t="shared" si="15"/>
        <v>0.65</v>
      </c>
    </row>
    <row r="278" spans="1:9" ht="26.1" customHeight="1">
      <c r="A278" s="234" t="s">
        <v>881</v>
      </c>
      <c r="B278" s="350">
        <v>100716</v>
      </c>
      <c r="C278" s="234" t="s">
        <v>66</v>
      </c>
      <c r="D278" s="234" t="s">
        <v>992</v>
      </c>
      <c r="E278" s="355" t="s">
        <v>989</v>
      </c>
      <c r="F278" s="94" t="s">
        <v>68</v>
      </c>
      <c r="G278" s="186">
        <v>3.5799999999999998E-2</v>
      </c>
      <c r="H278" s="98">
        <f>IF(A278="Composição Auxiliar",VLOOKUP(B278,'SINAPI COMPOSIÇÃO'!$A$2:$E$10256,4,FALSE),IF(A278="Insumo",IF(VLOOKUP(B278,'SINAPI INSUMOS'!$A$2:$F$4852,5,FALSE)=OR("",0),VLOOKUP(B278,'SINAPI INSUMOS'!$A$2:$F$4852,6,FALSE),VLOOKUP(B278,'SINAPI INSUMOS'!$A$2:$F$4852,5,FALSE)),"VERIFICAR"))</f>
        <v>23.21</v>
      </c>
      <c r="I278" s="98">
        <f t="shared" si="15"/>
        <v>0.83</v>
      </c>
    </row>
    <row r="279" spans="1:9" ht="39" customHeight="1">
      <c r="A279" s="234" t="s">
        <v>881</v>
      </c>
      <c r="B279" s="350">
        <v>93287</v>
      </c>
      <c r="C279" s="234" t="s">
        <v>66</v>
      </c>
      <c r="D279" s="234" t="s">
        <v>990</v>
      </c>
      <c r="E279" s="355" t="s">
        <v>895</v>
      </c>
      <c r="F279" s="94" t="s">
        <v>899</v>
      </c>
      <c r="G279" s="186">
        <v>4.0000000000000001E-3</v>
      </c>
      <c r="H279" s="98">
        <f>IF(A279="Composição Auxiliar",VLOOKUP(B279,'SINAPI COMPOSIÇÃO'!$A$2:$E$10256,4,FALSE),IF(A279="Insumo",IF(VLOOKUP(B279,'SINAPI INSUMOS'!$A$2:$F$4852,5,FALSE)=OR("",0),VLOOKUP(B279,'SINAPI INSUMOS'!$A$2:$F$4852,6,FALSE),VLOOKUP(B279,'SINAPI INSUMOS'!$A$2:$F$4852,5,FALSE)),"VERIFICAR"))</f>
        <v>349.72</v>
      </c>
      <c r="I279" s="98">
        <f t="shared" si="15"/>
        <v>1.39</v>
      </c>
    </row>
    <row r="280" spans="1:9" ht="39" customHeight="1">
      <c r="A280" s="234" t="s">
        <v>881</v>
      </c>
      <c r="B280" s="350">
        <v>100719</v>
      </c>
      <c r="C280" s="234" t="s">
        <v>66</v>
      </c>
      <c r="D280" s="234" t="s">
        <v>988</v>
      </c>
      <c r="E280" s="355" t="s">
        <v>989</v>
      </c>
      <c r="F280" s="94" t="s">
        <v>68</v>
      </c>
      <c r="G280" s="186">
        <v>3.5799999999999998E-2</v>
      </c>
      <c r="H280" s="98">
        <f>IF(A280="Composição Auxiliar",VLOOKUP(B280,'SINAPI COMPOSIÇÃO'!$A$2:$E$10256,4,FALSE),IF(A280="Insumo",IF(VLOOKUP(B280,'SINAPI INSUMOS'!$A$2:$F$4852,5,FALSE)=OR("",0),VLOOKUP(B280,'SINAPI INSUMOS'!$A$2:$F$4852,6,FALSE),VLOOKUP(B280,'SINAPI INSUMOS'!$A$2:$F$4852,5,FALSE)),"VERIFICAR"))</f>
        <v>10.16</v>
      </c>
      <c r="I280" s="98">
        <f t="shared" si="15"/>
        <v>0.36</v>
      </c>
    </row>
    <row r="281" spans="1:9" ht="26.1" customHeight="1">
      <c r="A281" s="235" t="s">
        <v>886</v>
      </c>
      <c r="B281" s="351">
        <v>4777</v>
      </c>
      <c r="C281" s="235" t="s">
        <v>66</v>
      </c>
      <c r="D281" s="235" t="s">
        <v>999</v>
      </c>
      <c r="E281" s="356" t="s">
        <v>889</v>
      </c>
      <c r="F281" s="97" t="s">
        <v>101</v>
      </c>
      <c r="G281" s="187">
        <v>2.8000000000000001E-2</v>
      </c>
      <c r="H281" s="99">
        <f>IF(A281="Composição Auxiliar",VLOOKUP(B281,'SINAPI COMPOSIÇÃO'!$A$2:$E$10256,4,FALSE),IF(A281="Insumo",IF(VLOOKUP(B281,'SINAPI INSUMOS'!$A$2:$F$4852,5,FALSE)=OR("",0),VLOOKUP(B281,'SINAPI INSUMOS'!$A$2:$F$4852,6,FALSE),VLOOKUP(B281,'SINAPI INSUMOS'!$A$2:$F$4852,5,FALSE)),"VERIFICAR"))</f>
        <v>8.02</v>
      </c>
      <c r="I281" s="99">
        <f t="shared" si="15"/>
        <v>0.22</v>
      </c>
    </row>
    <row r="282" spans="1:9" ht="26.1" customHeight="1">
      <c r="A282" s="235" t="s">
        <v>886</v>
      </c>
      <c r="B282" s="351">
        <v>10997</v>
      </c>
      <c r="C282" s="235" t="s">
        <v>66</v>
      </c>
      <c r="D282" s="235" t="s">
        <v>997</v>
      </c>
      <c r="E282" s="356" t="s">
        <v>889</v>
      </c>
      <c r="F282" s="97" t="s">
        <v>101</v>
      </c>
      <c r="G282" s="187">
        <v>1.5E-3</v>
      </c>
      <c r="H282" s="99">
        <f>IF(A282="Composição Auxiliar",VLOOKUP(B282,'SINAPI COMPOSIÇÃO'!$A$2:$E$10256,4,FALSE),IF(A282="Insumo",IF(VLOOKUP(B282,'SINAPI INSUMOS'!$A$2:$F$4852,5,FALSE)=OR("",0),VLOOKUP(B282,'SINAPI INSUMOS'!$A$2:$F$4852,6,FALSE),VLOOKUP(B282,'SINAPI INSUMOS'!$A$2:$F$4852,5,FALSE)),"VERIFICAR"))</f>
        <v>23.89</v>
      </c>
      <c r="I282" s="99">
        <f t="shared" si="15"/>
        <v>0.03</v>
      </c>
    </row>
    <row r="283" spans="1:9" ht="26.1" customHeight="1">
      <c r="A283" s="235" t="s">
        <v>886</v>
      </c>
      <c r="B283" s="95" t="s">
        <v>1010</v>
      </c>
      <c r="C283" s="235" t="s">
        <v>61</v>
      </c>
      <c r="D283" s="235" t="s">
        <v>1011</v>
      </c>
      <c r="E283" s="356" t="s">
        <v>889</v>
      </c>
      <c r="F283" s="97" t="s">
        <v>101</v>
      </c>
      <c r="G283" s="187">
        <v>1</v>
      </c>
      <c r="H283" s="99">
        <f>'COT ORÇAMENTO AÇO LAMINADO'!L37</f>
        <v>9.629999999999999</v>
      </c>
      <c r="I283" s="99">
        <f t="shared" si="15"/>
        <v>9.6300000000000008</v>
      </c>
    </row>
    <row r="284" spans="1:9" ht="18" customHeight="1">
      <c r="A284" s="382" t="s">
        <v>157</v>
      </c>
      <c r="B284" s="384" t="s">
        <v>52</v>
      </c>
      <c r="C284" s="382" t="s">
        <v>53</v>
      </c>
      <c r="D284" s="382" t="s">
        <v>10</v>
      </c>
      <c r="E284" s="358" t="s">
        <v>878</v>
      </c>
      <c r="F284" s="385" t="s">
        <v>54</v>
      </c>
      <c r="G284" s="384" t="s">
        <v>55</v>
      </c>
      <c r="H284" s="384" t="s">
        <v>56</v>
      </c>
      <c r="I284" s="384" t="s">
        <v>11</v>
      </c>
    </row>
    <row r="285" spans="1:9" ht="65.099999999999994" customHeight="1">
      <c r="A285" s="237" t="s">
        <v>879</v>
      </c>
      <c r="B285" s="183" t="s">
        <v>158</v>
      </c>
      <c r="C285" s="237" t="s">
        <v>61</v>
      </c>
      <c r="D285" s="237" t="s">
        <v>159</v>
      </c>
      <c r="E285" s="359" t="s">
        <v>916</v>
      </c>
      <c r="F285" s="184" t="s">
        <v>101</v>
      </c>
      <c r="G285" s="185">
        <v>1</v>
      </c>
      <c r="H285" s="189">
        <f>I285</f>
        <v>14.049999999999999</v>
      </c>
      <c r="I285" s="189">
        <f>SUM(I286:I295)</f>
        <v>14.049999999999999</v>
      </c>
    </row>
    <row r="286" spans="1:9" ht="26.1" customHeight="1">
      <c r="A286" s="234" t="s">
        <v>881</v>
      </c>
      <c r="B286" s="350">
        <v>100716</v>
      </c>
      <c r="C286" s="234" t="s">
        <v>66</v>
      </c>
      <c r="D286" s="234" t="s">
        <v>992</v>
      </c>
      <c r="E286" s="355" t="s">
        <v>989</v>
      </c>
      <c r="F286" s="94" t="s">
        <v>68</v>
      </c>
      <c r="G286" s="186">
        <v>3.5799999999999998E-2</v>
      </c>
      <c r="H286" s="98">
        <f>IF(A286="Composição Auxiliar",VLOOKUP(B286,'SINAPI COMPOSIÇÃO'!$A$2:$E$10256,4,FALSE),IF(A286="Insumo",IF(VLOOKUP(B286,'SINAPI INSUMOS'!$A$2:$F$4852,5,FALSE)=OR("",0),VLOOKUP(B286,'SINAPI INSUMOS'!$A$2:$F$4852,6,FALSE),VLOOKUP(B286,'SINAPI INSUMOS'!$A$2:$F$4852,5,FALSE)),"VERIFICAR"))</f>
        <v>23.21</v>
      </c>
      <c r="I286" s="98">
        <f t="shared" ref="I286:I295" si="16">TRUNC(G286*H286,2)</f>
        <v>0.83</v>
      </c>
    </row>
    <row r="287" spans="1:9" ht="39" customHeight="1">
      <c r="A287" s="234" t="s">
        <v>881</v>
      </c>
      <c r="B287" s="350">
        <v>93287</v>
      </c>
      <c r="C287" s="234" t="s">
        <v>66</v>
      </c>
      <c r="D287" s="234" t="s">
        <v>990</v>
      </c>
      <c r="E287" s="355" t="s">
        <v>895</v>
      </c>
      <c r="F287" s="94" t="s">
        <v>899</v>
      </c>
      <c r="G287" s="362">
        <v>4.0000000000000001E-3</v>
      </c>
      <c r="H287" s="363">
        <f>IF(A287="Composição Auxiliar",VLOOKUP(B287,'SINAPI COMPOSIÇÃO'!$A$2:$E$10256,4,FALSE),IF(A287="Insumo",IF(VLOOKUP(B287,'SINAPI INSUMOS'!$A$2:$F$4852,5,FALSE)=OR("",0),VLOOKUP(B287,'SINAPI INSUMOS'!$A$2:$F$4852,6,FALSE),VLOOKUP(B287,'SINAPI INSUMOS'!$A$2:$F$4852,5,FALSE)),"VERIFICAR"))</f>
        <v>349.72</v>
      </c>
      <c r="I287" s="98">
        <f t="shared" si="16"/>
        <v>1.39</v>
      </c>
    </row>
    <row r="288" spans="1:9" ht="39" customHeight="1">
      <c r="A288" s="234" t="s">
        <v>881</v>
      </c>
      <c r="B288" s="350">
        <v>93288</v>
      </c>
      <c r="C288" s="234" t="s">
        <v>66</v>
      </c>
      <c r="D288" s="234" t="s">
        <v>993</v>
      </c>
      <c r="E288" s="355" t="s">
        <v>895</v>
      </c>
      <c r="F288" s="94" t="s">
        <v>896</v>
      </c>
      <c r="G288" s="186">
        <v>3.7000000000000002E-3</v>
      </c>
      <c r="H288" s="98">
        <f>IF(A288="Composição Auxiliar",VLOOKUP(B288,'SINAPI COMPOSIÇÃO'!$A$2:$E$10256,4,FALSE),IF(A288="Insumo",IF(VLOOKUP(B288,'SINAPI INSUMOS'!$A$2:$F$4852,5,FALSE)=OR("",0),VLOOKUP(B288,'SINAPI INSUMOS'!$A$2:$F$4852,6,FALSE),VLOOKUP(B288,'SINAPI INSUMOS'!$A$2:$F$4852,5,FALSE)),"VERIFICAR"))</f>
        <v>176.03</v>
      </c>
      <c r="I288" s="98">
        <f t="shared" si="16"/>
        <v>0.65</v>
      </c>
    </row>
    <row r="289" spans="1:9" ht="26.1" customHeight="1">
      <c r="A289" s="234" t="s">
        <v>881</v>
      </c>
      <c r="B289" s="350">
        <v>88240</v>
      </c>
      <c r="C289" s="234" t="s">
        <v>66</v>
      </c>
      <c r="D289" s="234" t="s">
        <v>987</v>
      </c>
      <c r="E289" s="355" t="s">
        <v>883</v>
      </c>
      <c r="F289" s="94" t="s">
        <v>884</v>
      </c>
      <c r="G289" s="186">
        <v>4.4000000000000003E-3</v>
      </c>
      <c r="H289" s="98">
        <f>IF(A289="Composição Auxiliar",VLOOKUP(B289,'SINAPI COMPOSIÇÃO'!$A$2:$E$10256,4,FALSE),IF(A289="Insumo",IF(VLOOKUP(B289,'SINAPI INSUMOS'!$A$2:$F$4852,5,FALSE)=OR("",0),VLOOKUP(B289,'SINAPI INSUMOS'!$A$2:$F$4852,6,FALSE),VLOOKUP(B289,'SINAPI INSUMOS'!$A$2:$F$4852,5,FALSE)),"VERIFICAR"))</f>
        <v>22.12</v>
      </c>
      <c r="I289" s="98">
        <f t="shared" si="16"/>
        <v>0.09</v>
      </c>
    </row>
    <row r="290" spans="1:9" ht="39" customHeight="1">
      <c r="A290" s="234" t="s">
        <v>881</v>
      </c>
      <c r="B290" s="350">
        <v>100719</v>
      </c>
      <c r="C290" s="234" t="s">
        <v>66</v>
      </c>
      <c r="D290" s="234" t="s">
        <v>988</v>
      </c>
      <c r="E290" s="355" t="s">
        <v>989</v>
      </c>
      <c r="F290" s="94" t="s">
        <v>68</v>
      </c>
      <c r="G290" s="186">
        <v>3.5799999999999998E-2</v>
      </c>
      <c r="H290" s="98">
        <f>IF(A290="Composição Auxiliar",VLOOKUP(B290,'SINAPI COMPOSIÇÃO'!$A$2:$E$10256,4,FALSE),IF(A290="Insumo",IF(VLOOKUP(B290,'SINAPI INSUMOS'!$A$2:$F$4852,5,FALSE)=OR("",0),VLOOKUP(B290,'SINAPI INSUMOS'!$A$2:$F$4852,6,FALSE),VLOOKUP(B290,'SINAPI INSUMOS'!$A$2:$F$4852,5,FALSE)),"VERIFICAR"))</f>
        <v>10.16</v>
      </c>
      <c r="I290" s="98">
        <f t="shared" si="16"/>
        <v>0.36</v>
      </c>
    </row>
    <row r="291" spans="1:9" ht="24" customHeight="1">
      <c r="A291" s="234" t="s">
        <v>881</v>
      </c>
      <c r="B291" s="350">
        <v>88317</v>
      </c>
      <c r="C291" s="234" t="s">
        <v>66</v>
      </c>
      <c r="D291" s="234" t="s">
        <v>986</v>
      </c>
      <c r="E291" s="355" t="s">
        <v>883</v>
      </c>
      <c r="F291" s="94" t="s">
        <v>884</v>
      </c>
      <c r="G291" s="186">
        <v>1.8100000000000002E-2</v>
      </c>
      <c r="H291" s="98">
        <f>IF(A291="Composição Auxiliar",VLOOKUP(B291,'SINAPI COMPOSIÇÃO'!$A$2:$E$10256,4,FALSE),IF(A291="Insumo",IF(VLOOKUP(B291,'SINAPI INSUMOS'!$A$2:$F$4852,5,FALSE)=OR("",0),VLOOKUP(B291,'SINAPI INSUMOS'!$A$2:$F$4852,6,FALSE),VLOOKUP(B291,'SINAPI INSUMOS'!$A$2:$F$4852,5,FALSE)),"VERIFICAR"))</f>
        <v>28.9</v>
      </c>
      <c r="I291" s="98">
        <f t="shared" si="16"/>
        <v>0.52</v>
      </c>
    </row>
    <row r="292" spans="1:9" ht="26.1" customHeight="1">
      <c r="A292" s="234" t="s">
        <v>881</v>
      </c>
      <c r="B292" s="350">
        <v>88278</v>
      </c>
      <c r="C292" s="234" t="s">
        <v>66</v>
      </c>
      <c r="D292" s="234" t="s">
        <v>991</v>
      </c>
      <c r="E292" s="355" t="s">
        <v>883</v>
      </c>
      <c r="F292" s="94" t="s">
        <v>884</v>
      </c>
      <c r="G292" s="186">
        <v>1.4E-2</v>
      </c>
      <c r="H292" s="98">
        <f>IF(A292="Composição Auxiliar",VLOOKUP(B292,'SINAPI COMPOSIÇÃO'!$A$2:$E$10256,4,FALSE),IF(A292="Insumo",IF(VLOOKUP(B292,'SINAPI INSUMOS'!$A$2:$F$4852,5,FALSE)=OR("",0),VLOOKUP(B292,'SINAPI INSUMOS'!$A$2:$F$4852,6,FALSE),VLOOKUP(B292,'SINAPI INSUMOS'!$A$2:$F$4852,5,FALSE)),"VERIFICAR"))</f>
        <v>23.96</v>
      </c>
      <c r="I292" s="98">
        <f t="shared" si="16"/>
        <v>0.33</v>
      </c>
    </row>
    <row r="293" spans="1:9" ht="26.1" customHeight="1">
      <c r="A293" s="235" t="s">
        <v>886</v>
      </c>
      <c r="B293" s="351">
        <v>4777</v>
      </c>
      <c r="C293" s="235" t="s">
        <v>66</v>
      </c>
      <c r="D293" s="235" t="s">
        <v>999</v>
      </c>
      <c r="E293" s="356" t="s">
        <v>889</v>
      </c>
      <c r="F293" s="97" t="s">
        <v>101</v>
      </c>
      <c r="G293" s="187">
        <v>2.8000000000000001E-2</v>
      </c>
      <c r="H293" s="99">
        <f>IF(A293="Composição Auxiliar",VLOOKUP(B293,'SINAPI COMPOSIÇÃO'!$A$2:$E$10256,4,FALSE),IF(A293="Insumo",IF(VLOOKUP(B293,'SINAPI INSUMOS'!$A$2:$F$4852,5,FALSE)=OR("",0),VLOOKUP(B293,'SINAPI INSUMOS'!$A$2:$F$4852,6,FALSE),VLOOKUP(B293,'SINAPI INSUMOS'!$A$2:$F$4852,5,FALSE)),"VERIFICAR"))</f>
        <v>8.02</v>
      </c>
      <c r="I293" s="99">
        <f t="shared" si="16"/>
        <v>0.22</v>
      </c>
    </row>
    <row r="294" spans="1:9" ht="26.1" customHeight="1">
      <c r="A294" s="235" t="s">
        <v>886</v>
      </c>
      <c r="B294" s="95" t="s">
        <v>1012</v>
      </c>
      <c r="C294" s="235" t="s">
        <v>61</v>
      </c>
      <c r="D294" s="235" t="s">
        <v>1013</v>
      </c>
      <c r="E294" s="356" t="s">
        <v>889</v>
      </c>
      <c r="F294" s="97" t="s">
        <v>101</v>
      </c>
      <c r="G294" s="187">
        <v>1</v>
      </c>
      <c r="H294" s="99">
        <f>'COT ORÇAMENTO AÇO LAMINADO'!L37</f>
        <v>9.629999999999999</v>
      </c>
      <c r="I294" s="99">
        <f t="shared" si="16"/>
        <v>9.6300000000000008</v>
      </c>
    </row>
    <row r="295" spans="1:9" ht="26.1" customHeight="1">
      <c r="A295" s="235" t="s">
        <v>886</v>
      </c>
      <c r="B295" s="351">
        <v>10997</v>
      </c>
      <c r="C295" s="235" t="s">
        <v>66</v>
      </c>
      <c r="D295" s="235" t="s">
        <v>997</v>
      </c>
      <c r="E295" s="356" t="s">
        <v>889</v>
      </c>
      <c r="F295" s="97" t="s">
        <v>101</v>
      </c>
      <c r="G295" s="187">
        <v>1.5E-3</v>
      </c>
      <c r="H295" s="99">
        <f>IF(A295="Composição Auxiliar",VLOOKUP(B295,'SINAPI COMPOSIÇÃO'!$A$2:$E$10256,4,FALSE),IF(A295="Insumo",IF(VLOOKUP(B295,'SINAPI INSUMOS'!$A$2:$F$4852,5,FALSE)=OR("",0),VLOOKUP(B295,'SINAPI INSUMOS'!$A$2:$F$4852,6,FALSE),VLOOKUP(B295,'SINAPI INSUMOS'!$A$2:$F$4852,5,FALSE)),"VERIFICAR"))</f>
        <v>23.89</v>
      </c>
      <c r="I295" s="99">
        <f t="shared" si="16"/>
        <v>0.03</v>
      </c>
    </row>
    <row r="296" spans="1:9" ht="18" customHeight="1">
      <c r="A296" s="382" t="s">
        <v>160</v>
      </c>
      <c r="B296" s="384" t="s">
        <v>52</v>
      </c>
      <c r="C296" s="382" t="s">
        <v>53</v>
      </c>
      <c r="D296" s="382" t="s">
        <v>10</v>
      </c>
      <c r="E296" s="358" t="s">
        <v>878</v>
      </c>
      <c r="F296" s="385" t="s">
        <v>54</v>
      </c>
      <c r="G296" s="384" t="s">
        <v>55</v>
      </c>
      <c r="H296" s="384" t="s">
        <v>56</v>
      </c>
      <c r="I296" s="384" t="s">
        <v>11</v>
      </c>
    </row>
    <row r="297" spans="1:9" ht="65.099999999999994" customHeight="1">
      <c r="A297" s="237" t="s">
        <v>879</v>
      </c>
      <c r="B297" s="183" t="s">
        <v>161</v>
      </c>
      <c r="C297" s="237" t="s">
        <v>61</v>
      </c>
      <c r="D297" s="237" t="s">
        <v>162</v>
      </c>
      <c r="E297" s="359" t="s">
        <v>916</v>
      </c>
      <c r="F297" s="184" t="s">
        <v>101</v>
      </c>
      <c r="G297" s="185">
        <v>1</v>
      </c>
      <c r="H297" s="189">
        <f>I297</f>
        <v>14.05</v>
      </c>
      <c r="I297" s="189">
        <f>SUM(I298:I307)</f>
        <v>14.05</v>
      </c>
    </row>
    <row r="298" spans="1:9" ht="39" customHeight="1">
      <c r="A298" s="234" t="s">
        <v>881</v>
      </c>
      <c r="B298" s="350">
        <v>93288</v>
      </c>
      <c r="C298" s="234" t="s">
        <v>66</v>
      </c>
      <c r="D298" s="234" t="s">
        <v>993</v>
      </c>
      <c r="E298" s="355" t="s">
        <v>895</v>
      </c>
      <c r="F298" s="94" t="s">
        <v>896</v>
      </c>
      <c r="G298" s="186">
        <v>3.7000000000000002E-3</v>
      </c>
      <c r="H298" s="98">
        <f>IF(A298="Composição Auxiliar",VLOOKUP(B298,'SINAPI COMPOSIÇÃO'!$A$2:$E$10256,4,FALSE),IF(A298="Insumo",IF(VLOOKUP(B298,'SINAPI INSUMOS'!$A$2:$F$4852,5,FALSE)=OR("",0),VLOOKUP(B298,'SINAPI INSUMOS'!$A$2:$F$4852,6,FALSE),VLOOKUP(B298,'SINAPI INSUMOS'!$A$2:$F$4852,5,FALSE)),"VERIFICAR"))</f>
        <v>176.03</v>
      </c>
      <c r="I298" s="98">
        <f t="shared" ref="I298:I307" si="17">TRUNC(G298*H298,2)</f>
        <v>0.65</v>
      </c>
    </row>
    <row r="299" spans="1:9" ht="24" customHeight="1">
      <c r="A299" s="234" t="s">
        <v>881</v>
      </c>
      <c r="B299" s="350">
        <v>88317</v>
      </c>
      <c r="C299" s="234" t="s">
        <v>66</v>
      </c>
      <c r="D299" s="234" t="s">
        <v>986</v>
      </c>
      <c r="E299" s="355" t="s">
        <v>883</v>
      </c>
      <c r="F299" s="94" t="s">
        <v>884</v>
      </c>
      <c r="G299" s="186">
        <v>1.8100000000000002E-2</v>
      </c>
      <c r="H299" s="98">
        <f>IF(A299="Composição Auxiliar",VLOOKUP(B299,'SINAPI COMPOSIÇÃO'!$A$2:$E$10256,4,FALSE),IF(A299="Insumo",IF(VLOOKUP(B299,'SINAPI INSUMOS'!$A$2:$F$4852,5,FALSE)=OR("",0),VLOOKUP(B299,'SINAPI INSUMOS'!$A$2:$F$4852,6,FALSE),VLOOKUP(B299,'SINAPI INSUMOS'!$A$2:$F$4852,5,FALSE)),"VERIFICAR"))</f>
        <v>28.9</v>
      </c>
      <c r="I299" s="98">
        <f t="shared" si="17"/>
        <v>0.52</v>
      </c>
    </row>
    <row r="300" spans="1:9" ht="26.1" customHeight="1">
      <c r="A300" s="234" t="s">
        <v>881</v>
      </c>
      <c r="B300" s="350">
        <v>88278</v>
      </c>
      <c r="C300" s="234" t="s">
        <v>66</v>
      </c>
      <c r="D300" s="234" t="s">
        <v>991</v>
      </c>
      <c r="E300" s="355" t="s">
        <v>883</v>
      </c>
      <c r="F300" s="94" t="s">
        <v>884</v>
      </c>
      <c r="G300" s="186">
        <v>1.4E-2</v>
      </c>
      <c r="H300" s="98">
        <f>IF(A300="Composição Auxiliar",VLOOKUP(B300,'SINAPI COMPOSIÇÃO'!$A$2:$E$10256,4,FALSE),IF(A300="Insumo",IF(VLOOKUP(B300,'SINAPI INSUMOS'!$A$2:$F$4852,5,FALSE)=OR("",0),VLOOKUP(B300,'SINAPI INSUMOS'!$A$2:$F$4852,6,FALSE),VLOOKUP(B300,'SINAPI INSUMOS'!$A$2:$F$4852,5,FALSE)),"VERIFICAR"))</f>
        <v>23.96</v>
      </c>
      <c r="I300" s="98">
        <f t="shared" si="17"/>
        <v>0.33</v>
      </c>
    </row>
    <row r="301" spans="1:9" ht="39" customHeight="1">
      <c r="A301" s="234" t="s">
        <v>881</v>
      </c>
      <c r="B301" s="350">
        <v>93287</v>
      </c>
      <c r="C301" s="234" t="s">
        <v>66</v>
      </c>
      <c r="D301" s="234" t="s">
        <v>990</v>
      </c>
      <c r="E301" s="355" t="s">
        <v>895</v>
      </c>
      <c r="F301" s="94" t="s">
        <v>899</v>
      </c>
      <c r="G301" s="186">
        <v>4.0000000000000001E-3</v>
      </c>
      <c r="H301" s="98">
        <f>IF(A301="Composição Auxiliar",VLOOKUP(B301,'SINAPI COMPOSIÇÃO'!$A$2:$E$10256,4,FALSE),IF(A301="Insumo",IF(VLOOKUP(B301,'SINAPI INSUMOS'!$A$2:$F$4852,5,FALSE)=OR("",0),VLOOKUP(B301,'SINAPI INSUMOS'!$A$2:$F$4852,6,FALSE),VLOOKUP(B301,'SINAPI INSUMOS'!$A$2:$F$4852,5,FALSE)),"VERIFICAR"))</f>
        <v>349.72</v>
      </c>
      <c r="I301" s="98">
        <f t="shared" si="17"/>
        <v>1.39</v>
      </c>
    </row>
    <row r="302" spans="1:9" ht="26.1" customHeight="1">
      <c r="A302" s="234" t="s">
        <v>881</v>
      </c>
      <c r="B302" s="350">
        <v>88240</v>
      </c>
      <c r="C302" s="234" t="s">
        <v>66</v>
      </c>
      <c r="D302" s="234" t="s">
        <v>987</v>
      </c>
      <c r="E302" s="355" t="s">
        <v>883</v>
      </c>
      <c r="F302" s="94" t="s">
        <v>884</v>
      </c>
      <c r="G302" s="186">
        <v>4.4000000000000003E-3</v>
      </c>
      <c r="H302" s="98">
        <f>IF(A302="Composição Auxiliar",VLOOKUP(B302,'SINAPI COMPOSIÇÃO'!$A$2:$E$10256,4,FALSE),IF(A302="Insumo",IF(VLOOKUP(B302,'SINAPI INSUMOS'!$A$2:$F$4852,5,FALSE)=OR("",0),VLOOKUP(B302,'SINAPI INSUMOS'!$A$2:$F$4852,6,FALSE),VLOOKUP(B302,'SINAPI INSUMOS'!$A$2:$F$4852,5,FALSE)),"VERIFICAR"))</f>
        <v>22.12</v>
      </c>
      <c r="I302" s="98">
        <f t="shared" si="17"/>
        <v>0.09</v>
      </c>
    </row>
    <row r="303" spans="1:9" ht="39" customHeight="1">
      <c r="A303" s="234" t="s">
        <v>881</v>
      </c>
      <c r="B303" s="350">
        <v>100719</v>
      </c>
      <c r="C303" s="234" t="s">
        <v>66</v>
      </c>
      <c r="D303" s="234" t="s">
        <v>988</v>
      </c>
      <c r="E303" s="355" t="s">
        <v>989</v>
      </c>
      <c r="F303" s="94" t="s">
        <v>68</v>
      </c>
      <c r="G303" s="186">
        <v>3.5799999999999998E-2</v>
      </c>
      <c r="H303" s="98">
        <f>IF(A303="Composição Auxiliar",VLOOKUP(B303,'SINAPI COMPOSIÇÃO'!$A$2:$E$10256,4,FALSE),IF(A303="Insumo",IF(VLOOKUP(B303,'SINAPI INSUMOS'!$A$2:$F$4852,5,FALSE)=OR("",0),VLOOKUP(B303,'SINAPI INSUMOS'!$A$2:$F$4852,6,FALSE),VLOOKUP(B303,'SINAPI INSUMOS'!$A$2:$F$4852,5,FALSE)),"VERIFICAR"))</f>
        <v>10.16</v>
      </c>
      <c r="I303" s="98">
        <f t="shared" si="17"/>
        <v>0.36</v>
      </c>
    </row>
    <row r="304" spans="1:9" ht="26.1" customHeight="1">
      <c r="A304" s="234" t="s">
        <v>881</v>
      </c>
      <c r="B304" s="350">
        <v>100716</v>
      </c>
      <c r="C304" s="234" t="s">
        <v>66</v>
      </c>
      <c r="D304" s="234" t="s">
        <v>992</v>
      </c>
      <c r="E304" s="355" t="s">
        <v>989</v>
      </c>
      <c r="F304" s="94" t="s">
        <v>68</v>
      </c>
      <c r="G304" s="362">
        <v>3.5799999999999998E-2</v>
      </c>
      <c r="H304" s="363">
        <f>IF(A304="Composição Auxiliar",VLOOKUP(B304,'SINAPI COMPOSIÇÃO'!$A$2:$E$10256,4,FALSE),IF(A304="Insumo",IF(VLOOKUP(B304,'SINAPI INSUMOS'!$A$2:$F$4852,5,FALSE)=OR("",0),VLOOKUP(B304,'SINAPI INSUMOS'!$A$2:$F$4852,6,FALSE),VLOOKUP(B304,'SINAPI INSUMOS'!$A$2:$F$4852,5,FALSE)),"VERIFICAR"))</f>
        <v>23.21</v>
      </c>
      <c r="I304" s="98">
        <f t="shared" si="17"/>
        <v>0.83</v>
      </c>
    </row>
    <row r="305" spans="1:9" ht="26.1" customHeight="1">
      <c r="A305" s="235" t="s">
        <v>886</v>
      </c>
      <c r="B305" s="351">
        <v>10997</v>
      </c>
      <c r="C305" s="235" t="s">
        <v>66</v>
      </c>
      <c r="D305" s="235" t="s">
        <v>997</v>
      </c>
      <c r="E305" s="356" t="s">
        <v>889</v>
      </c>
      <c r="F305" s="97" t="s">
        <v>101</v>
      </c>
      <c r="G305" s="187">
        <v>1.5E-3</v>
      </c>
      <c r="H305" s="99">
        <f>IF(A305="Composição Auxiliar",VLOOKUP(B305,'SINAPI COMPOSIÇÃO'!$A$2:$E$10256,4,FALSE),IF(A305="Insumo",IF(VLOOKUP(B305,'SINAPI INSUMOS'!$A$2:$F$4852,5,FALSE)=OR("",0),VLOOKUP(B305,'SINAPI INSUMOS'!$A$2:$F$4852,6,FALSE),VLOOKUP(B305,'SINAPI INSUMOS'!$A$2:$F$4852,5,FALSE)),"VERIFICAR"))</f>
        <v>23.89</v>
      </c>
      <c r="I305" s="99">
        <f t="shared" si="17"/>
        <v>0.03</v>
      </c>
    </row>
    <row r="306" spans="1:9" ht="26.1" customHeight="1">
      <c r="A306" s="235" t="s">
        <v>886</v>
      </c>
      <c r="B306" s="95" t="s">
        <v>1014</v>
      </c>
      <c r="C306" s="235" t="s">
        <v>61</v>
      </c>
      <c r="D306" s="235" t="s">
        <v>1015</v>
      </c>
      <c r="E306" s="356" t="s">
        <v>889</v>
      </c>
      <c r="F306" s="97" t="s">
        <v>101</v>
      </c>
      <c r="G306" s="187">
        <v>1</v>
      </c>
      <c r="H306" s="99">
        <f>'COT ORÇAMENTO AÇO LAMINADO'!L37</f>
        <v>9.629999999999999</v>
      </c>
      <c r="I306" s="99">
        <f t="shared" si="17"/>
        <v>9.6300000000000008</v>
      </c>
    </row>
    <row r="307" spans="1:9" ht="26.1" customHeight="1">
      <c r="A307" s="235" t="s">
        <v>886</v>
      </c>
      <c r="B307" s="351">
        <v>4777</v>
      </c>
      <c r="C307" s="235" t="s">
        <v>66</v>
      </c>
      <c r="D307" s="235" t="s">
        <v>999</v>
      </c>
      <c r="E307" s="356" t="s">
        <v>889</v>
      </c>
      <c r="F307" s="97" t="s">
        <v>101</v>
      </c>
      <c r="G307" s="187">
        <v>2.8000000000000001E-2</v>
      </c>
      <c r="H307" s="99">
        <f>IF(A307="Composição Auxiliar",VLOOKUP(B307,'SINAPI COMPOSIÇÃO'!$A$2:$E$10256,4,FALSE),IF(A307="Insumo",IF(VLOOKUP(B307,'SINAPI INSUMOS'!$A$2:$F$4852,5,FALSE)=OR("",0),VLOOKUP(B307,'SINAPI INSUMOS'!$A$2:$F$4852,6,FALSE),VLOOKUP(B307,'SINAPI INSUMOS'!$A$2:$F$4852,5,FALSE)),"VERIFICAR"))</f>
        <v>8.02</v>
      </c>
      <c r="I307" s="99">
        <f t="shared" si="17"/>
        <v>0.22</v>
      </c>
    </row>
    <row r="308" spans="1:9" ht="18" customHeight="1">
      <c r="A308" s="232" t="s">
        <v>163</v>
      </c>
      <c r="B308" s="239" t="s">
        <v>52</v>
      </c>
      <c r="C308" s="232" t="s">
        <v>53</v>
      </c>
      <c r="D308" s="232" t="s">
        <v>10</v>
      </c>
      <c r="E308" s="358" t="s">
        <v>878</v>
      </c>
      <c r="F308" s="240" t="s">
        <v>54</v>
      </c>
      <c r="G308" s="384" t="s">
        <v>55</v>
      </c>
      <c r="H308" s="384" t="s">
        <v>56</v>
      </c>
      <c r="I308" s="239" t="s">
        <v>11</v>
      </c>
    </row>
    <row r="309" spans="1:9" ht="65.099999999999994" customHeight="1">
      <c r="A309" s="237" t="s">
        <v>879</v>
      </c>
      <c r="B309" s="183" t="s">
        <v>164</v>
      </c>
      <c r="C309" s="237" t="s">
        <v>61</v>
      </c>
      <c r="D309" s="237" t="s">
        <v>165</v>
      </c>
      <c r="E309" s="359" t="s">
        <v>916</v>
      </c>
      <c r="F309" s="184" t="s">
        <v>101</v>
      </c>
      <c r="G309" s="185">
        <v>1</v>
      </c>
      <c r="H309" s="189">
        <f>I309</f>
        <v>16.07</v>
      </c>
      <c r="I309" s="189">
        <f>SUM(I310:I319)</f>
        <v>16.07</v>
      </c>
    </row>
    <row r="310" spans="1:9" ht="39" customHeight="1">
      <c r="A310" s="234" t="s">
        <v>881</v>
      </c>
      <c r="B310" s="350">
        <v>93288</v>
      </c>
      <c r="C310" s="234" t="s">
        <v>66</v>
      </c>
      <c r="D310" s="234" t="s">
        <v>993</v>
      </c>
      <c r="E310" s="355" t="s">
        <v>895</v>
      </c>
      <c r="F310" s="94" t="s">
        <v>896</v>
      </c>
      <c r="G310" s="186">
        <v>2.2700000000000001E-2</v>
      </c>
      <c r="H310" s="98">
        <f>IF(A310="Composição Auxiliar",VLOOKUP(B310,'SINAPI COMPOSIÇÃO'!$A$2:$E$10256,4,FALSE),IF(A310="Insumo",IF(VLOOKUP(B310,'SINAPI INSUMOS'!$A$2:$F$4852,5,FALSE)=OR("",0),VLOOKUP(B310,'SINAPI INSUMOS'!$A$2:$F$4852,6,FALSE),VLOOKUP(B310,'SINAPI INSUMOS'!$A$2:$F$4852,5,FALSE)),"VERIFICAR"))</f>
        <v>176.03</v>
      </c>
      <c r="I310" s="98">
        <f t="shared" ref="I310:I318" si="18">TRUNC(G310*H310,2)</f>
        <v>3.99</v>
      </c>
    </row>
    <row r="311" spans="1:9" ht="26.1" customHeight="1">
      <c r="A311" s="234" t="s">
        <v>881</v>
      </c>
      <c r="B311" s="350">
        <v>100716</v>
      </c>
      <c r="C311" s="234" t="s">
        <v>66</v>
      </c>
      <c r="D311" s="234" t="s">
        <v>992</v>
      </c>
      <c r="E311" s="355" t="s">
        <v>989</v>
      </c>
      <c r="F311" s="94" t="s">
        <v>68</v>
      </c>
      <c r="G311" s="186">
        <v>2.2700000000000001E-2</v>
      </c>
      <c r="H311" s="98">
        <f>IF(A311="Composição Auxiliar",VLOOKUP(B311,'SINAPI COMPOSIÇÃO'!$A$2:$E$10256,4,FALSE),IF(A311="Insumo",IF(VLOOKUP(B311,'SINAPI INSUMOS'!$A$2:$F$4852,5,FALSE)=OR("",0),VLOOKUP(B311,'SINAPI INSUMOS'!$A$2:$F$4852,6,FALSE),VLOOKUP(B311,'SINAPI INSUMOS'!$A$2:$F$4852,5,FALSE)),"VERIFICAR"))</f>
        <v>23.21</v>
      </c>
      <c r="I311" s="98">
        <f t="shared" si="18"/>
        <v>0.52</v>
      </c>
    </row>
    <row r="312" spans="1:9" ht="26.1" customHeight="1">
      <c r="A312" s="234" t="s">
        <v>881</v>
      </c>
      <c r="B312" s="350">
        <v>88240</v>
      </c>
      <c r="C312" s="234" t="s">
        <v>66</v>
      </c>
      <c r="D312" s="234" t="s">
        <v>987</v>
      </c>
      <c r="E312" s="355" t="s">
        <v>883</v>
      </c>
      <c r="F312" s="94" t="s">
        <v>884</v>
      </c>
      <c r="G312" s="186">
        <v>1.5E-3</v>
      </c>
      <c r="H312" s="98">
        <f>IF(A312="Composição Auxiliar",VLOOKUP(B312,'SINAPI COMPOSIÇÃO'!$A$2:$E$10256,4,FALSE),IF(A312="Insumo",IF(VLOOKUP(B312,'SINAPI INSUMOS'!$A$2:$F$4852,5,FALSE)=OR("",0),VLOOKUP(B312,'SINAPI INSUMOS'!$A$2:$F$4852,6,FALSE),VLOOKUP(B312,'SINAPI INSUMOS'!$A$2:$F$4852,5,FALSE)),"VERIFICAR"))</f>
        <v>22.12</v>
      </c>
      <c r="I312" s="98">
        <f t="shared" si="18"/>
        <v>0.03</v>
      </c>
    </row>
    <row r="313" spans="1:9" ht="39" customHeight="1">
      <c r="A313" s="234" t="s">
        <v>881</v>
      </c>
      <c r="B313" s="350">
        <v>93287</v>
      </c>
      <c r="C313" s="234" t="s">
        <v>66</v>
      </c>
      <c r="D313" s="234" t="s">
        <v>990</v>
      </c>
      <c r="E313" s="355" t="s">
        <v>895</v>
      </c>
      <c r="F313" s="94" t="s">
        <v>899</v>
      </c>
      <c r="G313" s="186">
        <v>1.5E-3</v>
      </c>
      <c r="H313" s="98">
        <f>IF(A313="Composição Auxiliar",VLOOKUP(B313,'SINAPI COMPOSIÇÃO'!$A$2:$E$10256,4,FALSE),IF(A313="Insumo",IF(VLOOKUP(B313,'SINAPI INSUMOS'!$A$2:$F$4852,5,FALSE)=OR("",0),VLOOKUP(B313,'SINAPI INSUMOS'!$A$2:$F$4852,6,FALSE),VLOOKUP(B313,'SINAPI INSUMOS'!$A$2:$F$4852,5,FALSE)),"VERIFICAR"))</f>
        <v>349.72</v>
      </c>
      <c r="I313" s="98">
        <f t="shared" si="18"/>
        <v>0.52</v>
      </c>
    </row>
    <row r="314" spans="1:9" ht="26.1" customHeight="1">
      <c r="A314" s="234" t="s">
        <v>881</v>
      </c>
      <c r="B314" s="350">
        <v>88278</v>
      </c>
      <c r="C314" s="234" t="s">
        <v>66</v>
      </c>
      <c r="D314" s="234" t="s">
        <v>991</v>
      </c>
      <c r="E314" s="355" t="s">
        <v>883</v>
      </c>
      <c r="F314" s="94" t="s">
        <v>884</v>
      </c>
      <c r="G314" s="186">
        <v>1.4999999999999999E-2</v>
      </c>
      <c r="H314" s="98">
        <f>IF(A314="Composição Auxiliar",VLOOKUP(B314,'SINAPI COMPOSIÇÃO'!$A$2:$E$10256,4,FALSE),IF(A314="Insumo",IF(VLOOKUP(B314,'SINAPI INSUMOS'!$A$2:$F$4852,5,FALSE)=OR("",0),VLOOKUP(B314,'SINAPI INSUMOS'!$A$2:$F$4852,6,FALSE),VLOOKUP(B314,'SINAPI INSUMOS'!$A$2:$F$4852,5,FALSE)),"VERIFICAR"))</f>
        <v>23.96</v>
      </c>
      <c r="I314" s="98">
        <f t="shared" si="18"/>
        <v>0.35</v>
      </c>
    </row>
    <row r="315" spans="1:9" ht="39" customHeight="1">
      <c r="A315" s="234" t="s">
        <v>881</v>
      </c>
      <c r="B315" s="350">
        <v>100719</v>
      </c>
      <c r="C315" s="234" t="s">
        <v>66</v>
      </c>
      <c r="D315" s="234" t="s">
        <v>988</v>
      </c>
      <c r="E315" s="355" t="s">
        <v>989</v>
      </c>
      <c r="F315" s="94" t="s">
        <v>68</v>
      </c>
      <c r="G315" s="186">
        <v>2.2700000000000001E-2</v>
      </c>
      <c r="H315" s="98">
        <f>IF(A315="Composição Auxiliar",VLOOKUP(B315,'SINAPI COMPOSIÇÃO'!$A$2:$E$10256,4,FALSE),IF(A315="Insumo",IF(VLOOKUP(B315,'SINAPI INSUMOS'!$A$2:$F$4852,5,FALSE)=OR("",0),VLOOKUP(B315,'SINAPI INSUMOS'!$A$2:$F$4852,6,FALSE),VLOOKUP(B315,'SINAPI INSUMOS'!$A$2:$F$4852,5,FALSE)),"VERIFICAR"))</f>
        <v>10.16</v>
      </c>
      <c r="I315" s="98">
        <f t="shared" si="18"/>
        <v>0.23</v>
      </c>
    </row>
    <row r="316" spans="1:9" ht="26.1" customHeight="1">
      <c r="A316" s="235" t="s">
        <v>886</v>
      </c>
      <c r="B316" s="95" t="s">
        <v>1016</v>
      </c>
      <c r="C316" s="235" t="s">
        <v>61</v>
      </c>
      <c r="D316" s="235" t="s">
        <v>1017</v>
      </c>
      <c r="E316" s="356" t="s">
        <v>889</v>
      </c>
      <c r="F316" s="97" t="s">
        <v>101</v>
      </c>
      <c r="G316" s="187">
        <v>1</v>
      </c>
      <c r="H316" s="99">
        <f>'COT ORÇAMENTO AÇO LAMINADO'!L37</f>
        <v>9.629999999999999</v>
      </c>
      <c r="I316" s="99">
        <f t="shared" si="18"/>
        <v>9.6300000000000008</v>
      </c>
    </row>
    <row r="317" spans="1:9" ht="26.1" customHeight="1">
      <c r="A317" s="235" t="s">
        <v>886</v>
      </c>
      <c r="B317" s="351">
        <v>442</v>
      </c>
      <c r="C317" s="235" t="s">
        <v>66</v>
      </c>
      <c r="D317" s="235" t="s">
        <v>1019</v>
      </c>
      <c r="E317" s="356" t="s">
        <v>889</v>
      </c>
      <c r="F317" s="97" t="s">
        <v>63</v>
      </c>
      <c r="G317" s="187">
        <v>5.0999999999999997E-2</v>
      </c>
      <c r="H317" s="99">
        <f>IF(A317="Composição Auxiliar",VLOOKUP(B317,'SINAPI COMPOSIÇÃO'!$A$2:$E$10256,4,FALSE),IF(A317="Insumo",IF(VLOOKUP(B317,'SINAPI INSUMOS'!$A$2:$F$4852,5,FALSE)=OR("",0),VLOOKUP(B317,'SINAPI INSUMOS'!$A$2:$F$4852,6,FALSE),VLOOKUP(B317,'SINAPI INSUMOS'!$A$2:$F$4852,5,FALSE)),"VERIFICAR"))</f>
        <v>6.47</v>
      </c>
      <c r="I317" s="99">
        <f t="shared" si="18"/>
        <v>0.32</v>
      </c>
    </row>
    <row r="318" spans="1:9" ht="26.1" customHeight="1">
      <c r="A318" s="235" t="s">
        <v>886</v>
      </c>
      <c r="B318" s="351">
        <v>1333</v>
      </c>
      <c r="C318" s="235" t="s">
        <v>66</v>
      </c>
      <c r="D318" s="235" t="s">
        <v>1021</v>
      </c>
      <c r="E318" s="356" t="s">
        <v>889</v>
      </c>
      <c r="F318" s="97" t="s">
        <v>101</v>
      </c>
      <c r="G318" s="187">
        <v>5.5E-2</v>
      </c>
      <c r="H318" s="99">
        <f>IF(A318="Composição Auxiliar",VLOOKUP(B318,'SINAPI COMPOSIÇÃO'!$A$2:$E$10256,4,FALSE),IF(A318="Insumo",IF(VLOOKUP(B318,'SINAPI INSUMOS'!$A$2:$F$4852,5,FALSE)=OR("",0),VLOOKUP(B318,'SINAPI INSUMOS'!$A$2:$F$4852,6,FALSE),VLOOKUP(B318,'SINAPI INSUMOS'!$A$2:$F$4852,5,FALSE)),"VERIFICAR"))</f>
        <v>8.84</v>
      </c>
      <c r="I318" s="99">
        <f t="shared" si="18"/>
        <v>0.48</v>
      </c>
    </row>
    <row r="319" spans="1:9" ht="18" customHeight="1">
      <c r="A319" s="382" t="s">
        <v>166</v>
      </c>
      <c r="B319" s="384" t="s">
        <v>52</v>
      </c>
      <c r="C319" s="382" t="s">
        <v>53</v>
      </c>
      <c r="D319" s="382" t="s">
        <v>10</v>
      </c>
      <c r="E319" s="358" t="s">
        <v>878</v>
      </c>
      <c r="F319" s="385" t="s">
        <v>54</v>
      </c>
      <c r="G319" s="384" t="s">
        <v>55</v>
      </c>
      <c r="H319" s="384" t="s">
        <v>56</v>
      </c>
      <c r="I319" s="384" t="s">
        <v>11</v>
      </c>
    </row>
    <row r="320" spans="1:9" ht="65.099999999999994" customHeight="1">
      <c r="A320" s="237" t="s">
        <v>879</v>
      </c>
      <c r="B320" s="183" t="s">
        <v>167</v>
      </c>
      <c r="C320" s="237" t="s">
        <v>61</v>
      </c>
      <c r="D320" s="237" t="s">
        <v>168</v>
      </c>
      <c r="E320" s="359" t="s">
        <v>916</v>
      </c>
      <c r="F320" s="184" t="s">
        <v>101</v>
      </c>
      <c r="G320" s="364">
        <v>1</v>
      </c>
      <c r="H320" s="365">
        <f>I320</f>
        <v>14.050000000000002</v>
      </c>
      <c r="I320" s="189">
        <f>SUM(I321:I330)</f>
        <v>14.050000000000002</v>
      </c>
    </row>
    <row r="321" spans="1:9" ht="26.1" customHeight="1">
      <c r="A321" s="234" t="s">
        <v>881</v>
      </c>
      <c r="B321" s="350">
        <v>100716</v>
      </c>
      <c r="C321" s="234" t="s">
        <v>66</v>
      </c>
      <c r="D321" s="234" t="s">
        <v>992</v>
      </c>
      <c r="E321" s="355" t="s">
        <v>989</v>
      </c>
      <c r="F321" s="94" t="s">
        <v>68</v>
      </c>
      <c r="G321" s="186">
        <v>3.5799999999999998E-2</v>
      </c>
      <c r="H321" s="98">
        <f>IF(A321="Composição Auxiliar",VLOOKUP(B321,'SINAPI COMPOSIÇÃO'!$A$2:$E$10256,4,FALSE),IF(A321="Insumo",IF(VLOOKUP(B321,'SINAPI INSUMOS'!$A$2:$F$4852,5,FALSE)=OR("",0),VLOOKUP(B321,'SINAPI INSUMOS'!$A$2:$F$4852,6,FALSE),VLOOKUP(B321,'SINAPI INSUMOS'!$A$2:$F$4852,5,FALSE)),"VERIFICAR"))</f>
        <v>23.21</v>
      </c>
      <c r="I321" s="98">
        <f t="shared" ref="I321:I330" si="19">TRUNC(G321*H321,2)</f>
        <v>0.83</v>
      </c>
    </row>
    <row r="322" spans="1:9" ht="39" customHeight="1">
      <c r="A322" s="234" t="s">
        <v>881</v>
      </c>
      <c r="B322" s="350">
        <v>93287</v>
      </c>
      <c r="C322" s="234" t="s">
        <v>66</v>
      </c>
      <c r="D322" s="234" t="s">
        <v>990</v>
      </c>
      <c r="E322" s="355" t="s">
        <v>895</v>
      </c>
      <c r="F322" s="94" t="s">
        <v>899</v>
      </c>
      <c r="G322" s="186">
        <v>4.0000000000000001E-3</v>
      </c>
      <c r="H322" s="98">
        <f>IF(A322="Composição Auxiliar",VLOOKUP(B322,'SINAPI COMPOSIÇÃO'!$A$2:$E$10256,4,FALSE),IF(A322="Insumo",IF(VLOOKUP(B322,'SINAPI INSUMOS'!$A$2:$F$4852,5,FALSE)=OR("",0),VLOOKUP(B322,'SINAPI INSUMOS'!$A$2:$F$4852,6,FALSE),VLOOKUP(B322,'SINAPI INSUMOS'!$A$2:$F$4852,5,FALSE)),"VERIFICAR"))</f>
        <v>349.72</v>
      </c>
      <c r="I322" s="98">
        <f t="shared" si="19"/>
        <v>1.39</v>
      </c>
    </row>
    <row r="323" spans="1:9" ht="26.1" customHeight="1">
      <c r="A323" s="234" t="s">
        <v>881</v>
      </c>
      <c r="B323" s="350">
        <v>88278</v>
      </c>
      <c r="C323" s="234" t="s">
        <v>66</v>
      </c>
      <c r="D323" s="234" t="s">
        <v>991</v>
      </c>
      <c r="E323" s="355" t="s">
        <v>883</v>
      </c>
      <c r="F323" s="94" t="s">
        <v>884</v>
      </c>
      <c r="G323" s="186">
        <v>1.4E-2</v>
      </c>
      <c r="H323" s="98">
        <f>IF(A323="Composição Auxiliar",VLOOKUP(B323,'SINAPI COMPOSIÇÃO'!$A$2:$E$10256,4,FALSE),IF(A323="Insumo",IF(VLOOKUP(B323,'SINAPI INSUMOS'!$A$2:$F$4852,5,FALSE)=OR("",0),VLOOKUP(B323,'SINAPI INSUMOS'!$A$2:$F$4852,6,FALSE),VLOOKUP(B323,'SINAPI INSUMOS'!$A$2:$F$4852,5,FALSE)),"VERIFICAR"))</f>
        <v>23.96</v>
      </c>
      <c r="I323" s="98">
        <f t="shared" si="19"/>
        <v>0.33</v>
      </c>
    </row>
    <row r="324" spans="1:9" ht="39" customHeight="1">
      <c r="A324" s="234" t="s">
        <v>881</v>
      </c>
      <c r="B324" s="350">
        <v>93288</v>
      </c>
      <c r="C324" s="234" t="s">
        <v>66</v>
      </c>
      <c r="D324" s="234" t="s">
        <v>993</v>
      </c>
      <c r="E324" s="355" t="s">
        <v>895</v>
      </c>
      <c r="F324" s="94" t="s">
        <v>896</v>
      </c>
      <c r="G324" s="186">
        <v>3.7000000000000002E-3</v>
      </c>
      <c r="H324" s="98">
        <f>IF(A324="Composição Auxiliar",VLOOKUP(B324,'SINAPI COMPOSIÇÃO'!$A$2:$E$10256,4,FALSE),IF(A324="Insumo",IF(VLOOKUP(B324,'SINAPI INSUMOS'!$A$2:$F$4852,5,FALSE)=OR("",0),VLOOKUP(B324,'SINAPI INSUMOS'!$A$2:$F$4852,6,FALSE),VLOOKUP(B324,'SINAPI INSUMOS'!$A$2:$F$4852,5,FALSE)),"VERIFICAR"))</f>
        <v>176.03</v>
      </c>
      <c r="I324" s="98">
        <f t="shared" si="19"/>
        <v>0.65</v>
      </c>
    </row>
    <row r="325" spans="1:9" ht="26.1" customHeight="1">
      <c r="A325" s="234" t="s">
        <v>881</v>
      </c>
      <c r="B325" s="350">
        <v>88240</v>
      </c>
      <c r="C325" s="234" t="s">
        <v>66</v>
      </c>
      <c r="D325" s="234" t="s">
        <v>987</v>
      </c>
      <c r="E325" s="355" t="s">
        <v>883</v>
      </c>
      <c r="F325" s="94" t="s">
        <v>884</v>
      </c>
      <c r="G325" s="186">
        <v>4.4000000000000003E-3</v>
      </c>
      <c r="H325" s="98">
        <f>IF(A325="Composição Auxiliar",VLOOKUP(B325,'SINAPI COMPOSIÇÃO'!$A$2:$E$10256,4,FALSE),IF(A325="Insumo",IF(VLOOKUP(B325,'SINAPI INSUMOS'!$A$2:$F$4852,5,FALSE)=OR("",0),VLOOKUP(B325,'SINAPI INSUMOS'!$A$2:$F$4852,6,FALSE),VLOOKUP(B325,'SINAPI INSUMOS'!$A$2:$F$4852,5,FALSE)),"VERIFICAR"))</f>
        <v>22.12</v>
      </c>
      <c r="I325" s="98">
        <f t="shared" si="19"/>
        <v>0.09</v>
      </c>
    </row>
    <row r="326" spans="1:9" ht="24" customHeight="1">
      <c r="A326" s="234" t="s">
        <v>881</v>
      </c>
      <c r="B326" s="350">
        <v>88317</v>
      </c>
      <c r="C326" s="234" t="s">
        <v>66</v>
      </c>
      <c r="D326" s="234" t="s">
        <v>986</v>
      </c>
      <c r="E326" s="355" t="s">
        <v>883</v>
      </c>
      <c r="F326" s="94" t="s">
        <v>884</v>
      </c>
      <c r="G326" s="186">
        <v>1.8100000000000002E-2</v>
      </c>
      <c r="H326" s="98">
        <f>IF(A326="Composição Auxiliar",VLOOKUP(B326,'SINAPI COMPOSIÇÃO'!$A$2:$E$10256,4,FALSE),IF(A326="Insumo",IF(VLOOKUP(B326,'SINAPI INSUMOS'!$A$2:$F$4852,5,FALSE)=OR("",0),VLOOKUP(B326,'SINAPI INSUMOS'!$A$2:$F$4852,6,FALSE),VLOOKUP(B326,'SINAPI INSUMOS'!$A$2:$F$4852,5,FALSE)),"VERIFICAR"))</f>
        <v>28.9</v>
      </c>
      <c r="I326" s="98">
        <f t="shared" si="19"/>
        <v>0.52</v>
      </c>
    </row>
    <row r="327" spans="1:9" ht="39" customHeight="1">
      <c r="A327" s="234" t="s">
        <v>881</v>
      </c>
      <c r="B327" s="350">
        <v>100719</v>
      </c>
      <c r="C327" s="234" t="s">
        <v>66</v>
      </c>
      <c r="D327" s="234" t="s">
        <v>988</v>
      </c>
      <c r="E327" s="355" t="s">
        <v>989</v>
      </c>
      <c r="F327" s="94" t="s">
        <v>68</v>
      </c>
      <c r="G327" s="186">
        <v>3.5799999999999998E-2</v>
      </c>
      <c r="H327" s="98">
        <f>IF(A327="Composição Auxiliar",VLOOKUP(B327,'SINAPI COMPOSIÇÃO'!$A$2:$E$10256,4,FALSE),IF(A327="Insumo",IF(VLOOKUP(B327,'SINAPI INSUMOS'!$A$2:$F$4852,5,FALSE)=OR("",0),VLOOKUP(B327,'SINAPI INSUMOS'!$A$2:$F$4852,6,FALSE),VLOOKUP(B327,'SINAPI INSUMOS'!$A$2:$F$4852,5,FALSE)),"VERIFICAR"))</f>
        <v>10.16</v>
      </c>
      <c r="I327" s="98">
        <f t="shared" si="19"/>
        <v>0.36</v>
      </c>
    </row>
    <row r="328" spans="1:9" ht="26.1" customHeight="1">
      <c r="A328" s="235" t="s">
        <v>886</v>
      </c>
      <c r="B328" s="351">
        <v>10997</v>
      </c>
      <c r="C328" s="235" t="s">
        <v>66</v>
      </c>
      <c r="D328" s="235" t="s">
        <v>997</v>
      </c>
      <c r="E328" s="356" t="s">
        <v>889</v>
      </c>
      <c r="F328" s="97" t="s">
        <v>101</v>
      </c>
      <c r="G328" s="187">
        <v>1.5E-3</v>
      </c>
      <c r="H328" s="99">
        <f>IF(A328="Composição Auxiliar",VLOOKUP(B328,'SINAPI COMPOSIÇÃO'!$A$2:$E$10256,4,FALSE),IF(A328="Insumo",IF(VLOOKUP(B328,'SINAPI INSUMOS'!$A$2:$F$4852,5,FALSE)=OR("",0),VLOOKUP(B328,'SINAPI INSUMOS'!$A$2:$F$4852,6,FALSE),VLOOKUP(B328,'SINAPI INSUMOS'!$A$2:$F$4852,5,FALSE)),"VERIFICAR"))</f>
        <v>23.89</v>
      </c>
      <c r="I328" s="99">
        <f t="shared" si="19"/>
        <v>0.03</v>
      </c>
    </row>
    <row r="329" spans="1:9" ht="26.1" customHeight="1">
      <c r="A329" s="235" t="s">
        <v>886</v>
      </c>
      <c r="B329" s="95" t="s">
        <v>1022</v>
      </c>
      <c r="C329" s="235" t="s">
        <v>61</v>
      </c>
      <c r="D329" s="235" t="s">
        <v>1023</v>
      </c>
      <c r="E329" s="356" t="s">
        <v>889</v>
      </c>
      <c r="F329" s="97" t="s">
        <v>101</v>
      </c>
      <c r="G329" s="187">
        <v>1</v>
      </c>
      <c r="H329" s="99">
        <f>'COT ORÇAMENTO AÇO LAMINADO'!L37</f>
        <v>9.629999999999999</v>
      </c>
      <c r="I329" s="99">
        <f t="shared" si="19"/>
        <v>9.6300000000000008</v>
      </c>
    </row>
    <row r="330" spans="1:9" ht="26.1" customHeight="1">
      <c r="A330" s="235" t="s">
        <v>886</v>
      </c>
      <c r="B330" s="351">
        <v>4777</v>
      </c>
      <c r="C330" s="235" t="s">
        <v>66</v>
      </c>
      <c r="D330" s="235" t="s">
        <v>999</v>
      </c>
      <c r="E330" s="356" t="s">
        <v>889</v>
      </c>
      <c r="F330" s="97" t="s">
        <v>101</v>
      </c>
      <c r="G330" s="187">
        <v>2.8000000000000001E-2</v>
      </c>
      <c r="H330" s="99">
        <f>IF(A330="Composição Auxiliar",VLOOKUP(B330,'SINAPI COMPOSIÇÃO'!$A$2:$E$10256,4,FALSE),IF(A330="Insumo",IF(VLOOKUP(B330,'SINAPI INSUMOS'!$A$2:$F$4852,5,FALSE)=OR("",0),VLOOKUP(B330,'SINAPI INSUMOS'!$A$2:$F$4852,6,FALSE),VLOOKUP(B330,'SINAPI INSUMOS'!$A$2:$F$4852,5,FALSE)),"VERIFICAR"))</f>
        <v>8.02</v>
      </c>
      <c r="I330" s="99">
        <f t="shared" si="19"/>
        <v>0.22</v>
      </c>
    </row>
    <row r="331" spans="1:9" ht="18" customHeight="1">
      <c r="A331" s="382" t="s">
        <v>169</v>
      </c>
      <c r="B331" s="384" t="s">
        <v>52</v>
      </c>
      <c r="C331" s="382" t="s">
        <v>53</v>
      </c>
      <c r="D331" s="382" t="s">
        <v>10</v>
      </c>
      <c r="E331" s="358" t="s">
        <v>878</v>
      </c>
      <c r="F331" s="385" t="s">
        <v>54</v>
      </c>
      <c r="G331" s="384" t="s">
        <v>55</v>
      </c>
      <c r="H331" s="384" t="s">
        <v>56</v>
      </c>
      <c r="I331" s="384" t="s">
        <v>11</v>
      </c>
    </row>
    <row r="332" spans="1:9" ht="65.099999999999994" customHeight="1">
      <c r="A332" s="237" t="s">
        <v>879</v>
      </c>
      <c r="B332" s="183" t="s">
        <v>170</v>
      </c>
      <c r="C332" s="237" t="s">
        <v>61</v>
      </c>
      <c r="D332" s="237" t="s">
        <v>171</v>
      </c>
      <c r="E332" s="359" t="s">
        <v>916</v>
      </c>
      <c r="F332" s="184" t="s">
        <v>101</v>
      </c>
      <c r="G332" s="185">
        <v>1</v>
      </c>
      <c r="H332" s="189">
        <f>I332</f>
        <v>14.049999999999999</v>
      </c>
      <c r="I332" s="189">
        <f>SUM(I333:I342)</f>
        <v>14.049999999999999</v>
      </c>
    </row>
    <row r="333" spans="1:9" ht="39" customHeight="1">
      <c r="A333" s="234" t="s">
        <v>881</v>
      </c>
      <c r="B333" s="350">
        <v>93287</v>
      </c>
      <c r="C333" s="234" t="s">
        <v>66</v>
      </c>
      <c r="D333" s="234" t="s">
        <v>990</v>
      </c>
      <c r="E333" s="355" t="s">
        <v>895</v>
      </c>
      <c r="F333" s="94" t="s">
        <v>899</v>
      </c>
      <c r="G333" s="186">
        <v>4.0000000000000001E-3</v>
      </c>
      <c r="H333" s="98">
        <f>IF(A333="Composição Auxiliar",VLOOKUP(B333,'SINAPI COMPOSIÇÃO'!$A$2:$E$10256,4,FALSE),IF(A333="Insumo",IF(VLOOKUP(B333,'SINAPI INSUMOS'!$A$2:$F$4852,5,FALSE)=OR("",0),VLOOKUP(B333,'SINAPI INSUMOS'!$A$2:$F$4852,6,FALSE),VLOOKUP(B333,'SINAPI INSUMOS'!$A$2:$F$4852,5,FALSE)),"VERIFICAR"))</f>
        <v>349.72</v>
      </c>
      <c r="I333" s="98">
        <f t="shared" ref="I333:I342" si="20">TRUNC(G333*H333,2)</f>
        <v>1.39</v>
      </c>
    </row>
    <row r="334" spans="1:9" ht="39" customHeight="1">
      <c r="A334" s="234" t="s">
        <v>881</v>
      </c>
      <c r="B334" s="350">
        <v>93288</v>
      </c>
      <c r="C334" s="234" t="s">
        <v>66</v>
      </c>
      <c r="D334" s="234" t="s">
        <v>993</v>
      </c>
      <c r="E334" s="355" t="s">
        <v>895</v>
      </c>
      <c r="F334" s="94" t="s">
        <v>896</v>
      </c>
      <c r="G334" s="186">
        <v>3.7000000000000002E-3</v>
      </c>
      <c r="H334" s="98">
        <f>IF(A334="Composição Auxiliar",VLOOKUP(B334,'SINAPI COMPOSIÇÃO'!$A$2:$E$10256,4,FALSE),IF(A334="Insumo",IF(VLOOKUP(B334,'SINAPI INSUMOS'!$A$2:$F$4852,5,FALSE)=OR("",0),VLOOKUP(B334,'SINAPI INSUMOS'!$A$2:$F$4852,6,FALSE),VLOOKUP(B334,'SINAPI INSUMOS'!$A$2:$F$4852,5,FALSE)),"VERIFICAR"))</f>
        <v>176.03</v>
      </c>
      <c r="I334" s="98">
        <f t="shared" si="20"/>
        <v>0.65</v>
      </c>
    </row>
    <row r="335" spans="1:9" ht="26.1" customHeight="1">
      <c r="A335" s="234" t="s">
        <v>881</v>
      </c>
      <c r="B335" s="350">
        <v>88278</v>
      </c>
      <c r="C335" s="234" t="s">
        <v>66</v>
      </c>
      <c r="D335" s="234" t="s">
        <v>991</v>
      </c>
      <c r="E335" s="355" t="s">
        <v>883</v>
      </c>
      <c r="F335" s="94" t="s">
        <v>884</v>
      </c>
      <c r="G335" s="186">
        <v>1.4E-2</v>
      </c>
      <c r="H335" s="98">
        <f>IF(A335="Composição Auxiliar",VLOOKUP(B335,'SINAPI COMPOSIÇÃO'!$A$2:$E$10256,4,FALSE),IF(A335="Insumo",IF(VLOOKUP(B335,'SINAPI INSUMOS'!$A$2:$F$4852,5,FALSE)=OR("",0),VLOOKUP(B335,'SINAPI INSUMOS'!$A$2:$F$4852,6,FALSE),VLOOKUP(B335,'SINAPI INSUMOS'!$A$2:$F$4852,5,FALSE)),"VERIFICAR"))</f>
        <v>23.96</v>
      </c>
      <c r="I335" s="98">
        <f t="shared" si="20"/>
        <v>0.33</v>
      </c>
    </row>
    <row r="336" spans="1:9" ht="24" customHeight="1">
      <c r="A336" s="234" t="s">
        <v>881</v>
      </c>
      <c r="B336" s="350">
        <v>88317</v>
      </c>
      <c r="C336" s="234" t="s">
        <v>66</v>
      </c>
      <c r="D336" s="234" t="s">
        <v>986</v>
      </c>
      <c r="E336" s="355" t="s">
        <v>883</v>
      </c>
      <c r="F336" s="94" t="s">
        <v>884</v>
      </c>
      <c r="G336" s="362">
        <v>1.8100000000000002E-2</v>
      </c>
      <c r="H336" s="363">
        <f>IF(A336="Composição Auxiliar",VLOOKUP(B336,'SINAPI COMPOSIÇÃO'!$A$2:$E$10256,4,FALSE),IF(A336="Insumo",IF(VLOOKUP(B336,'SINAPI INSUMOS'!$A$2:$F$4852,5,FALSE)=OR("",0),VLOOKUP(B336,'SINAPI INSUMOS'!$A$2:$F$4852,6,FALSE),VLOOKUP(B336,'SINAPI INSUMOS'!$A$2:$F$4852,5,FALSE)),"VERIFICAR"))</f>
        <v>28.9</v>
      </c>
      <c r="I336" s="98">
        <f t="shared" si="20"/>
        <v>0.52</v>
      </c>
    </row>
    <row r="337" spans="1:9" ht="26.1" customHeight="1">
      <c r="A337" s="234" t="s">
        <v>881</v>
      </c>
      <c r="B337" s="350">
        <v>100716</v>
      </c>
      <c r="C337" s="234" t="s">
        <v>66</v>
      </c>
      <c r="D337" s="234" t="s">
        <v>992</v>
      </c>
      <c r="E337" s="355" t="s">
        <v>989</v>
      </c>
      <c r="F337" s="94" t="s">
        <v>68</v>
      </c>
      <c r="G337" s="186">
        <v>3.5799999999999998E-2</v>
      </c>
      <c r="H337" s="98">
        <f>IF(A337="Composição Auxiliar",VLOOKUP(B337,'SINAPI COMPOSIÇÃO'!$A$2:$E$10256,4,FALSE),IF(A337="Insumo",IF(VLOOKUP(B337,'SINAPI INSUMOS'!$A$2:$F$4852,5,FALSE)=OR("",0),VLOOKUP(B337,'SINAPI INSUMOS'!$A$2:$F$4852,6,FALSE),VLOOKUP(B337,'SINAPI INSUMOS'!$A$2:$F$4852,5,FALSE)),"VERIFICAR"))</f>
        <v>23.21</v>
      </c>
      <c r="I337" s="98">
        <f t="shared" si="20"/>
        <v>0.83</v>
      </c>
    </row>
    <row r="338" spans="1:9" ht="26.1" customHeight="1">
      <c r="A338" s="234" t="s">
        <v>881</v>
      </c>
      <c r="B338" s="350">
        <v>88240</v>
      </c>
      <c r="C338" s="234" t="s">
        <v>66</v>
      </c>
      <c r="D338" s="234" t="s">
        <v>987</v>
      </c>
      <c r="E338" s="355" t="s">
        <v>883</v>
      </c>
      <c r="F338" s="94" t="s">
        <v>884</v>
      </c>
      <c r="G338" s="186">
        <v>4.4000000000000003E-3</v>
      </c>
      <c r="H338" s="98">
        <f>IF(A338="Composição Auxiliar",VLOOKUP(B338,'SINAPI COMPOSIÇÃO'!$A$2:$E$10256,4,FALSE),IF(A338="Insumo",IF(VLOOKUP(B338,'SINAPI INSUMOS'!$A$2:$F$4852,5,FALSE)=OR("",0),VLOOKUP(B338,'SINAPI INSUMOS'!$A$2:$F$4852,6,FALSE),VLOOKUP(B338,'SINAPI INSUMOS'!$A$2:$F$4852,5,FALSE)),"VERIFICAR"))</f>
        <v>22.12</v>
      </c>
      <c r="I338" s="98">
        <f t="shared" si="20"/>
        <v>0.09</v>
      </c>
    </row>
    <row r="339" spans="1:9" ht="39" customHeight="1">
      <c r="A339" s="234" t="s">
        <v>881</v>
      </c>
      <c r="B339" s="350">
        <v>100719</v>
      </c>
      <c r="C339" s="234" t="s">
        <v>66</v>
      </c>
      <c r="D339" s="234" t="s">
        <v>988</v>
      </c>
      <c r="E339" s="355" t="s">
        <v>989</v>
      </c>
      <c r="F339" s="94" t="s">
        <v>68</v>
      </c>
      <c r="G339" s="186">
        <v>3.5799999999999998E-2</v>
      </c>
      <c r="H339" s="98">
        <f>IF(A339="Composição Auxiliar",VLOOKUP(B339,'SINAPI COMPOSIÇÃO'!$A$2:$E$10256,4,FALSE),IF(A339="Insumo",IF(VLOOKUP(B339,'SINAPI INSUMOS'!$A$2:$F$4852,5,FALSE)=OR("",0),VLOOKUP(B339,'SINAPI INSUMOS'!$A$2:$F$4852,6,FALSE),VLOOKUP(B339,'SINAPI INSUMOS'!$A$2:$F$4852,5,FALSE)),"VERIFICAR"))</f>
        <v>10.16</v>
      </c>
      <c r="I339" s="98">
        <f t="shared" si="20"/>
        <v>0.36</v>
      </c>
    </row>
    <row r="340" spans="1:9" ht="26.1" customHeight="1">
      <c r="A340" s="235" t="s">
        <v>886</v>
      </c>
      <c r="B340" s="351">
        <v>4777</v>
      </c>
      <c r="C340" s="235" t="s">
        <v>66</v>
      </c>
      <c r="D340" s="235" t="s">
        <v>999</v>
      </c>
      <c r="E340" s="356" t="s">
        <v>889</v>
      </c>
      <c r="F340" s="97" t="s">
        <v>101</v>
      </c>
      <c r="G340" s="187">
        <v>2.8000000000000001E-2</v>
      </c>
      <c r="H340" s="99">
        <f>IF(A340="Composição Auxiliar",VLOOKUP(B340,'SINAPI COMPOSIÇÃO'!$A$2:$E$10256,4,FALSE),IF(A340="Insumo",IF(VLOOKUP(B340,'SINAPI INSUMOS'!$A$2:$F$4852,5,FALSE)=OR("",0),VLOOKUP(B340,'SINAPI INSUMOS'!$A$2:$F$4852,6,FALSE),VLOOKUP(B340,'SINAPI INSUMOS'!$A$2:$F$4852,5,FALSE)),"VERIFICAR"))</f>
        <v>8.02</v>
      </c>
      <c r="I340" s="99">
        <f t="shared" si="20"/>
        <v>0.22</v>
      </c>
    </row>
    <row r="341" spans="1:9" ht="26.1" customHeight="1">
      <c r="A341" s="235" t="s">
        <v>886</v>
      </c>
      <c r="B341" s="95" t="s">
        <v>1024</v>
      </c>
      <c r="C341" s="235" t="s">
        <v>61</v>
      </c>
      <c r="D341" s="235" t="s">
        <v>1025</v>
      </c>
      <c r="E341" s="356" t="s">
        <v>889</v>
      </c>
      <c r="F341" s="97" t="s">
        <v>101</v>
      </c>
      <c r="G341" s="187">
        <v>1</v>
      </c>
      <c r="H341" s="99">
        <f>'COT ORÇAMENTO AÇO LAMINADO'!L37</f>
        <v>9.629999999999999</v>
      </c>
      <c r="I341" s="99">
        <f t="shared" si="20"/>
        <v>9.6300000000000008</v>
      </c>
    </row>
    <row r="342" spans="1:9" ht="26.1" customHeight="1">
      <c r="A342" s="235" t="s">
        <v>886</v>
      </c>
      <c r="B342" s="351">
        <v>10997</v>
      </c>
      <c r="C342" s="235" t="s">
        <v>66</v>
      </c>
      <c r="D342" s="235" t="s">
        <v>997</v>
      </c>
      <c r="E342" s="356" t="s">
        <v>889</v>
      </c>
      <c r="F342" s="97" t="s">
        <v>101</v>
      </c>
      <c r="G342" s="187">
        <v>1.5E-3</v>
      </c>
      <c r="H342" s="99">
        <f>IF(A342="Composição Auxiliar",VLOOKUP(B342,'SINAPI COMPOSIÇÃO'!$A$2:$E$10256,4,FALSE),IF(A342="Insumo",IF(VLOOKUP(B342,'SINAPI INSUMOS'!$A$2:$F$4852,5,FALSE)=OR("",0),VLOOKUP(B342,'SINAPI INSUMOS'!$A$2:$F$4852,6,FALSE),VLOOKUP(B342,'SINAPI INSUMOS'!$A$2:$F$4852,5,FALSE)),"VERIFICAR"))</f>
        <v>23.89</v>
      </c>
      <c r="I342" s="99">
        <f t="shared" si="20"/>
        <v>0.03</v>
      </c>
    </row>
    <row r="343" spans="1:9" ht="18" customHeight="1">
      <c r="A343" s="232" t="s">
        <v>172</v>
      </c>
      <c r="B343" s="239" t="s">
        <v>52</v>
      </c>
      <c r="C343" s="232" t="s">
        <v>53</v>
      </c>
      <c r="D343" s="232" t="s">
        <v>10</v>
      </c>
      <c r="E343" s="358" t="s">
        <v>878</v>
      </c>
      <c r="F343" s="240" t="s">
        <v>54</v>
      </c>
      <c r="G343" s="239" t="s">
        <v>55</v>
      </c>
      <c r="H343" s="239" t="s">
        <v>56</v>
      </c>
      <c r="I343" s="239" t="s">
        <v>11</v>
      </c>
    </row>
    <row r="344" spans="1:9" ht="65.099999999999994" customHeight="1">
      <c r="A344" s="237" t="s">
        <v>879</v>
      </c>
      <c r="B344" s="183" t="s">
        <v>173</v>
      </c>
      <c r="C344" s="237" t="s">
        <v>61</v>
      </c>
      <c r="D344" s="237" t="s">
        <v>174</v>
      </c>
      <c r="E344" s="359" t="s">
        <v>916</v>
      </c>
      <c r="F344" s="184" t="s">
        <v>101</v>
      </c>
      <c r="G344" s="185">
        <v>1</v>
      </c>
      <c r="H344" s="189">
        <f>I344</f>
        <v>12.180000000000001</v>
      </c>
      <c r="I344" s="189">
        <f>SUM(I345:I354)</f>
        <v>12.180000000000001</v>
      </c>
    </row>
    <row r="345" spans="1:9" ht="26.1" customHeight="1">
      <c r="A345" s="234" t="s">
        <v>881</v>
      </c>
      <c r="B345" s="350">
        <v>88240</v>
      </c>
      <c r="C345" s="234" t="s">
        <v>66</v>
      </c>
      <c r="D345" s="234" t="s">
        <v>987</v>
      </c>
      <c r="E345" s="355" t="s">
        <v>883</v>
      </c>
      <c r="F345" s="94" t="s">
        <v>884</v>
      </c>
      <c r="G345" s="186">
        <v>1.5E-3</v>
      </c>
      <c r="H345" s="98">
        <f>IF(A345="Composição Auxiliar",VLOOKUP(B345,'SINAPI COMPOSIÇÃO'!$A$2:$E$10256,4,FALSE),IF(A345="Insumo",IF(VLOOKUP(B345,'SINAPI INSUMOS'!$A$2:$F$4852,5,FALSE)=OR("",0),VLOOKUP(B345,'SINAPI INSUMOS'!$A$2:$F$4852,6,FALSE),VLOOKUP(B345,'SINAPI INSUMOS'!$A$2:$F$4852,5,FALSE)),"VERIFICAR"))</f>
        <v>22.12</v>
      </c>
      <c r="I345" s="98">
        <f t="shared" ref="I345:I353" si="21">TRUNC(G345*H345,2)</f>
        <v>0.03</v>
      </c>
    </row>
    <row r="346" spans="1:9" ht="39" customHeight="1">
      <c r="A346" s="234" t="s">
        <v>881</v>
      </c>
      <c r="B346" s="350">
        <v>93287</v>
      </c>
      <c r="C346" s="234" t="s">
        <v>66</v>
      </c>
      <c r="D346" s="234" t="s">
        <v>990</v>
      </c>
      <c r="E346" s="355" t="s">
        <v>895</v>
      </c>
      <c r="F346" s="94" t="s">
        <v>899</v>
      </c>
      <c r="G346" s="186">
        <v>1.6000000000000001E-3</v>
      </c>
      <c r="H346" s="98">
        <f>IF(A346="Composição Auxiliar",VLOOKUP(B346,'SINAPI COMPOSIÇÃO'!$A$2:$E$10256,4,FALSE),IF(A346="Insumo",IF(VLOOKUP(B346,'SINAPI INSUMOS'!$A$2:$F$4852,5,FALSE)=OR("",0),VLOOKUP(B346,'SINAPI INSUMOS'!$A$2:$F$4852,6,FALSE),VLOOKUP(B346,'SINAPI INSUMOS'!$A$2:$F$4852,5,FALSE)),"VERIFICAR"))</f>
        <v>349.72</v>
      </c>
      <c r="I346" s="98">
        <f t="shared" si="21"/>
        <v>0.55000000000000004</v>
      </c>
    </row>
    <row r="347" spans="1:9" ht="39" customHeight="1">
      <c r="A347" s="234" t="s">
        <v>881</v>
      </c>
      <c r="B347" s="350">
        <v>93288</v>
      </c>
      <c r="C347" s="234" t="s">
        <v>66</v>
      </c>
      <c r="D347" s="234" t="s">
        <v>993</v>
      </c>
      <c r="E347" s="355" t="s">
        <v>895</v>
      </c>
      <c r="F347" s="94" t="s">
        <v>896</v>
      </c>
      <c r="G347" s="186">
        <v>1.5E-3</v>
      </c>
      <c r="H347" s="98">
        <f>IF(A347="Composição Auxiliar",VLOOKUP(B347,'SINAPI COMPOSIÇÃO'!$A$2:$E$10256,4,FALSE),IF(A347="Insumo",IF(VLOOKUP(B347,'SINAPI INSUMOS'!$A$2:$F$4852,5,FALSE)=OR("",0),VLOOKUP(B347,'SINAPI INSUMOS'!$A$2:$F$4852,6,FALSE),VLOOKUP(B347,'SINAPI INSUMOS'!$A$2:$F$4852,5,FALSE)),"VERIFICAR"))</f>
        <v>176.03</v>
      </c>
      <c r="I347" s="98">
        <f t="shared" si="21"/>
        <v>0.26</v>
      </c>
    </row>
    <row r="348" spans="1:9" ht="26.1" customHeight="1">
      <c r="A348" s="234" t="s">
        <v>881</v>
      </c>
      <c r="B348" s="350">
        <v>88278</v>
      </c>
      <c r="C348" s="234" t="s">
        <v>66</v>
      </c>
      <c r="D348" s="234" t="s">
        <v>991</v>
      </c>
      <c r="E348" s="355" t="s">
        <v>883</v>
      </c>
      <c r="F348" s="94" t="s">
        <v>884</v>
      </c>
      <c r="G348" s="186">
        <v>1.4999999999999999E-2</v>
      </c>
      <c r="H348" s="98">
        <f>IF(A348="Composição Auxiliar",VLOOKUP(B348,'SINAPI COMPOSIÇÃO'!$A$2:$E$10256,4,FALSE),IF(A348="Insumo",IF(VLOOKUP(B348,'SINAPI INSUMOS'!$A$2:$F$4852,5,FALSE)=OR("",0),VLOOKUP(B348,'SINAPI INSUMOS'!$A$2:$F$4852,6,FALSE),VLOOKUP(B348,'SINAPI INSUMOS'!$A$2:$F$4852,5,FALSE)),"VERIFICAR"))</f>
        <v>23.96</v>
      </c>
      <c r="I348" s="98">
        <f t="shared" si="21"/>
        <v>0.35</v>
      </c>
    </row>
    <row r="349" spans="1:9" ht="26.1" customHeight="1">
      <c r="A349" s="234" t="s">
        <v>881</v>
      </c>
      <c r="B349" s="350">
        <v>100716</v>
      </c>
      <c r="C349" s="234" t="s">
        <v>66</v>
      </c>
      <c r="D349" s="234" t="s">
        <v>992</v>
      </c>
      <c r="E349" s="355" t="s">
        <v>989</v>
      </c>
      <c r="F349" s="94" t="s">
        <v>68</v>
      </c>
      <c r="G349" s="186">
        <v>2.2700000000000001E-2</v>
      </c>
      <c r="H349" s="98">
        <f>IF(A349="Composição Auxiliar",VLOOKUP(B349,'SINAPI COMPOSIÇÃO'!$A$2:$E$10256,4,FALSE),IF(A349="Insumo",IF(VLOOKUP(B349,'SINAPI INSUMOS'!$A$2:$F$4852,5,FALSE)=OR("",0),VLOOKUP(B349,'SINAPI INSUMOS'!$A$2:$F$4852,6,FALSE),VLOOKUP(B349,'SINAPI INSUMOS'!$A$2:$F$4852,5,FALSE)),"VERIFICAR"))</f>
        <v>23.21</v>
      </c>
      <c r="I349" s="98">
        <f t="shared" si="21"/>
        <v>0.52</v>
      </c>
    </row>
    <row r="350" spans="1:9" ht="39" customHeight="1">
      <c r="A350" s="234" t="s">
        <v>881</v>
      </c>
      <c r="B350" s="350">
        <v>100719</v>
      </c>
      <c r="C350" s="234" t="s">
        <v>66</v>
      </c>
      <c r="D350" s="234" t="s">
        <v>988</v>
      </c>
      <c r="E350" s="355" t="s">
        <v>989</v>
      </c>
      <c r="F350" s="94" t="s">
        <v>68</v>
      </c>
      <c r="G350" s="186">
        <v>2.7699999999999999E-2</v>
      </c>
      <c r="H350" s="98">
        <f>IF(A350="Composição Auxiliar",VLOOKUP(B350,'SINAPI COMPOSIÇÃO'!$A$2:$E$10256,4,FALSE),IF(A350="Insumo",IF(VLOOKUP(B350,'SINAPI INSUMOS'!$A$2:$F$4852,5,FALSE)=OR("",0),VLOOKUP(B350,'SINAPI INSUMOS'!$A$2:$F$4852,6,FALSE),VLOOKUP(B350,'SINAPI INSUMOS'!$A$2:$F$4852,5,FALSE)),"VERIFICAR"))</f>
        <v>10.16</v>
      </c>
      <c r="I350" s="98">
        <f t="shared" si="21"/>
        <v>0.28000000000000003</v>
      </c>
    </row>
    <row r="351" spans="1:9" ht="26.1" customHeight="1">
      <c r="A351" s="235" t="s">
        <v>886</v>
      </c>
      <c r="B351" s="95" t="s">
        <v>1026</v>
      </c>
      <c r="C351" s="235" t="s">
        <v>61</v>
      </c>
      <c r="D351" s="235" t="s">
        <v>1027</v>
      </c>
      <c r="E351" s="356" t="s">
        <v>889</v>
      </c>
      <c r="F351" s="97" t="s">
        <v>101</v>
      </c>
      <c r="G351" s="187">
        <v>1</v>
      </c>
      <c r="H351" s="99">
        <f>'COT ORÇAMENTO AÇO LAMINADO (2)'!L37</f>
        <v>9.3949999999999996</v>
      </c>
      <c r="I351" s="99">
        <f t="shared" si="21"/>
        <v>9.39</v>
      </c>
    </row>
    <row r="352" spans="1:9" ht="26.1" customHeight="1">
      <c r="A352" s="235" t="s">
        <v>886</v>
      </c>
      <c r="B352" s="351">
        <v>1333</v>
      </c>
      <c r="C352" s="235" t="s">
        <v>66</v>
      </c>
      <c r="D352" s="235" t="s">
        <v>1021</v>
      </c>
      <c r="E352" s="356" t="s">
        <v>889</v>
      </c>
      <c r="F352" s="97" t="s">
        <v>101</v>
      </c>
      <c r="G352" s="360">
        <v>5.5E-2</v>
      </c>
      <c r="H352" s="361">
        <f>IF(A352="Composição Auxiliar",VLOOKUP(B352,'SINAPI COMPOSIÇÃO'!$A$2:$E$10256,4,FALSE),IF(A352="Insumo",IF(VLOOKUP(B352,'SINAPI INSUMOS'!$A$2:$F$4852,5,FALSE)=OR("",0),VLOOKUP(B352,'SINAPI INSUMOS'!$A$2:$F$4852,6,FALSE),VLOOKUP(B352,'SINAPI INSUMOS'!$A$2:$F$4852,5,FALSE)),"VERIFICAR"))</f>
        <v>8.84</v>
      </c>
      <c r="I352" s="99">
        <f t="shared" si="21"/>
        <v>0.48</v>
      </c>
    </row>
    <row r="353" spans="1:9" ht="26.1" customHeight="1">
      <c r="A353" s="235" t="s">
        <v>886</v>
      </c>
      <c r="B353" s="351">
        <v>442</v>
      </c>
      <c r="C353" s="235" t="s">
        <v>66</v>
      </c>
      <c r="D353" s="235" t="s">
        <v>1019</v>
      </c>
      <c r="E353" s="356" t="s">
        <v>889</v>
      </c>
      <c r="F353" s="97" t="s">
        <v>63</v>
      </c>
      <c r="G353" s="187">
        <v>5.0999999999999997E-2</v>
      </c>
      <c r="H353" s="99">
        <f>IF(A353="Composição Auxiliar",VLOOKUP(B353,'SINAPI COMPOSIÇÃO'!$A$2:$E$10256,4,FALSE),IF(A353="Insumo",IF(VLOOKUP(B353,'SINAPI INSUMOS'!$A$2:$F$4852,5,FALSE)=OR("",0),VLOOKUP(B353,'SINAPI INSUMOS'!$A$2:$F$4852,6,FALSE),VLOOKUP(B353,'SINAPI INSUMOS'!$A$2:$F$4852,5,FALSE)),"VERIFICAR"))</f>
        <v>6.47</v>
      </c>
      <c r="I353" s="99">
        <f t="shared" si="21"/>
        <v>0.32</v>
      </c>
    </row>
    <row r="354" spans="1:9" ht="18" customHeight="1">
      <c r="A354" s="382" t="s">
        <v>175</v>
      </c>
      <c r="B354" s="384" t="s">
        <v>52</v>
      </c>
      <c r="C354" s="382" t="s">
        <v>53</v>
      </c>
      <c r="D354" s="382" t="s">
        <v>10</v>
      </c>
      <c r="E354" s="358" t="s">
        <v>878</v>
      </c>
      <c r="F354" s="385" t="s">
        <v>54</v>
      </c>
      <c r="G354" s="384" t="s">
        <v>55</v>
      </c>
      <c r="H354" s="384" t="s">
        <v>56</v>
      </c>
      <c r="I354" s="384" t="s">
        <v>11</v>
      </c>
    </row>
    <row r="355" spans="1:9" ht="65.099999999999994" customHeight="1">
      <c r="A355" s="237" t="s">
        <v>879</v>
      </c>
      <c r="B355" s="183" t="s">
        <v>176</v>
      </c>
      <c r="C355" s="237" t="s">
        <v>61</v>
      </c>
      <c r="D355" s="237" t="s">
        <v>177</v>
      </c>
      <c r="E355" s="359" t="s">
        <v>883</v>
      </c>
      <c r="F355" s="184" t="s">
        <v>101</v>
      </c>
      <c r="G355" s="185">
        <v>1</v>
      </c>
      <c r="H355" s="189">
        <f>I355</f>
        <v>13.81</v>
      </c>
      <c r="I355" s="189">
        <f>SUM(I356:I365)</f>
        <v>13.81</v>
      </c>
    </row>
    <row r="356" spans="1:9" ht="39" customHeight="1">
      <c r="A356" s="234" t="s">
        <v>881</v>
      </c>
      <c r="B356" s="350">
        <v>93287</v>
      </c>
      <c r="C356" s="234" t="s">
        <v>66</v>
      </c>
      <c r="D356" s="234" t="s">
        <v>990</v>
      </c>
      <c r="E356" s="355" t="s">
        <v>895</v>
      </c>
      <c r="F356" s="94" t="s">
        <v>899</v>
      </c>
      <c r="G356" s="186">
        <v>4.0000000000000001E-3</v>
      </c>
      <c r="H356" s="98">
        <f>IF(A356="Composição Auxiliar",VLOOKUP(B356,'SINAPI COMPOSIÇÃO'!$A$2:$E$10256,4,FALSE),IF(A356="Insumo",IF(VLOOKUP(B356,'SINAPI INSUMOS'!$A$2:$F$4852,5,FALSE)=OR("",0),VLOOKUP(B356,'SINAPI INSUMOS'!$A$2:$F$4852,6,FALSE),VLOOKUP(B356,'SINAPI INSUMOS'!$A$2:$F$4852,5,FALSE)),"VERIFICAR"))</f>
        <v>349.72</v>
      </c>
      <c r="I356" s="98">
        <f t="shared" ref="I356:I365" si="22">TRUNC(G356*H356,2)</f>
        <v>1.39</v>
      </c>
    </row>
    <row r="357" spans="1:9" ht="26.1" customHeight="1">
      <c r="A357" s="234" t="s">
        <v>881</v>
      </c>
      <c r="B357" s="350">
        <v>100716</v>
      </c>
      <c r="C357" s="234" t="s">
        <v>66</v>
      </c>
      <c r="D357" s="234" t="s">
        <v>992</v>
      </c>
      <c r="E357" s="355" t="s">
        <v>989</v>
      </c>
      <c r="F357" s="94" t="s">
        <v>68</v>
      </c>
      <c r="G357" s="186">
        <v>3.5799999999999998E-2</v>
      </c>
      <c r="H357" s="98">
        <f>IF(A357="Composição Auxiliar",VLOOKUP(B357,'SINAPI COMPOSIÇÃO'!$A$2:$E$10256,4,FALSE),IF(A357="Insumo",IF(VLOOKUP(B357,'SINAPI INSUMOS'!$A$2:$F$4852,5,FALSE)=OR("",0),VLOOKUP(B357,'SINAPI INSUMOS'!$A$2:$F$4852,6,FALSE),VLOOKUP(B357,'SINAPI INSUMOS'!$A$2:$F$4852,5,FALSE)),"VERIFICAR"))</f>
        <v>23.21</v>
      </c>
      <c r="I357" s="98">
        <f t="shared" si="22"/>
        <v>0.83</v>
      </c>
    </row>
    <row r="358" spans="1:9" ht="24" customHeight="1">
      <c r="A358" s="234" t="s">
        <v>881</v>
      </c>
      <c r="B358" s="350">
        <v>88317</v>
      </c>
      <c r="C358" s="234" t="s">
        <v>66</v>
      </c>
      <c r="D358" s="234" t="s">
        <v>986</v>
      </c>
      <c r="E358" s="355" t="s">
        <v>883</v>
      </c>
      <c r="F358" s="94" t="s">
        <v>884</v>
      </c>
      <c r="G358" s="186">
        <v>1.8100000000000002E-2</v>
      </c>
      <c r="H358" s="98">
        <f>IF(A358="Composição Auxiliar",VLOOKUP(B358,'SINAPI COMPOSIÇÃO'!$A$2:$E$10256,4,FALSE),IF(A358="Insumo",IF(VLOOKUP(B358,'SINAPI INSUMOS'!$A$2:$F$4852,5,FALSE)=OR("",0),VLOOKUP(B358,'SINAPI INSUMOS'!$A$2:$F$4852,6,FALSE),VLOOKUP(B358,'SINAPI INSUMOS'!$A$2:$F$4852,5,FALSE)),"VERIFICAR"))</f>
        <v>28.9</v>
      </c>
      <c r="I358" s="98">
        <f t="shared" si="22"/>
        <v>0.52</v>
      </c>
    </row>
    <row r="359" spans="1:9" ht="39" customHeight="1">
      <c r="A359" s="234" t="s">
        <v>881</v>
      </c>
      <c r="B359" s="350">
        <v>93288</v>
      </c>
      <c r="C359" s="234" t="s">
        <v>66</v>
      </c>
      <c r="D359" s="234" t="s">
        <v>993</v>
      </c>
      <c r="E359" s="355" t="s">
        <v>895</v>
      </c>
      <c r="F359" s="94" t="s">
        <v>896</v>
      </c>
      <c r="G359" s="186">
        <v>3.7000000000000002E-3</v>
      </c>
      <c r="H359" s="98">
        <f>IF(A359="Composição Auxiliar",VLOOKUP(B359,'SINAPI COMPOSIÇÃO'!$A$2:$E$10256,4,FALSE),IF(A359="Insumo",IF(VLOOKUP(B359,'SINAPI INSUMOS'!$A$2:$F$4852,5,FALSE)=OR("",0),VLOOKUP(B359,'SINAPI INSUMOS'!$A$2:$F$4852,6,FALSE),VLOOKUP(B359,'SINAPI INSUMOS'!$A$2:$F$4852,5,FALSE)),"VERIFICAR"))</f>
        <v>176.03</v>
      </c>
      <c r="I359" s="98">
        <f t="shared" si="22"/>
        <v>0.65</v>
      </c>
    </row>
    <row r="360" spans="1:9" ht="26.1" customHeight="1">
      <c r="A360" s="234" t="s">
        <v>881</v>
      </c>
      <c r="B360" s="350">
        <v>88278</v>
      </c>
      <c r="C360" s="234" t="s">
        <v>66</v>
      </c>
      <c r="D360" s="234" t="s">
        <v>991</v>
      </c>
      <c r="E360" s="355" t="s">
        <v>883</v>
      </c>
      <c r="F360" s="94" t="s">
        <v>884</v>
      </c>
      <c r="G360" s="186">
        <v>1.4E-2</v>
      </c>
      <c r="H360" s="98">
        <f>IF(A360="Composição Auxiliar",VLOOKUP(B360,'SINAPI COMPOSIÇÃO'!$A$2:$E$10256,4,FALSE),IF(A360="Insumo",IF(VLOOKUP(B360,'SINAPI INSUMOS'!$A$2:$F$4852,5,FALSE)=OR("",0),VLOOKUP(B360,'SINAPI INSUMOS'!$A$2:$F$4852,6,FALSE),VLOOKUP(B360,'SINAPI INSUMOS'!$A$2:$F$4852,5,FALSE)),"VERIFICAR"))</f>
        <v>23.96</v>
      </c>
      <c r="I360" s="98">
        <f t="shared" si="22"/>
        <v>0.33</v>
      </c>
    </row>
    <row r="361" spans="1:9" ht="26.1" customHeight="1">
      <c r="A361" s="234" t="s">
        <v>881</v>
      </c>
      <c r="B361" s="350">
        <v>88240</v>
      </c>
      <c r="C361" s="234" t="s">
        <v>66</v>
      </c>
      <c r="D361" s="234" t="s">
        <v>987</v>
      </c>
      <c r="E361" s="355" t="s">
        <v>883</v>
      </c>
      <c r="F361" s="94" t="s">
        <v>884</v>
      </c>
      <c r="G361" s="186">
        <v>4.4000000000000003E-3</v>
      </c>
      <c r="H361" s="98">
        <f>IF(A361="Composição Auxiliar",VLOOKUP(B361,'SINAPI COMPOSIÇÃO'!$A$2:$E$10256,4,FALSE),IF(A361="Insumo",IF(VLOOKUP(B361,'SINAPI INSUMOS'!$A$2:$F$4852,5,FALSE)=OR("",0),VLOOKUP(B361,'SINAPI INSUMOS'!$A$2:$F$4852,6,FALSE),VLOOKUP(B361,'SINAPI INSUMOS'!$A$2:$F$4852,5,FALSE)),"VERIFICAR"))</f>
        <v>22.12</v>
      </c>
      <c r="I361" s="98">
        <f t="shared" si="22"/>
        <v>0.09</v>
      </c>
    </row>
    <row r="362" spans="1:9" ht="39" customHeight="1">
      <c r="A362" s="234" t="s">
        <v>881</v>
      </c>
      <c r="B362" s="350">
        <v>100719</v>
      </c>
      <c r="C362" s="234" t="s">
        <v>66</v>
      </c>
      <c r="D362" s="234" t="s">
        <v>988</v>
      </c>
      <c r="E362" s="355" t="s">
        <v>989</v>
      </c>
      <c r="F362" s="94" t="s">
        <v>68</v>
      </c>
      <c r="G362" s="186">
        <v>3.5799999999999998E-2</v>
      </c>
      <c r="H362" s="98">
        <f>IF(A362="Composição Auxiliar",VLOOKUP(B362,'SINAPI COMPOSIÇÃO'!$A$2:$E$10256,4,FALSE),IF(A362="Insumo",IF(VLOOKUP(B362,'SINAPI INSUMOS'!$A$2:$F$4852,5,FALSE)=OR("",0),VLOOKUP(B362,'SINAPI INSUMOS'!$A$2:$F$4852,6,FALSE),VLOOKUP(B362,'SINAPI INSUMOS'!$A$2:$F$4852,5,FALSE)),"VERIFICAR"))</f>
        <v>10.16</v>
      </c>
      <c r="I362" s="98">
        <f t="shared" si="22"/>
        <v>0.36</v>
      </c>
    </row>
    <row r="363" spans="1:9" ht="26.1" customHeight="1">
      <c r="A363" s="235" t="s">
        <v>886</v>
      </c>
      <c r="B363" s="95" t="s">
        <v>1028</v>
      </c>
      <c r="C363" s="235" t="s">
        <v>61</v>
      </c>
      <c r="D363" s="235" t="s">
        <v>1029</v>
      </c>
      <c r="E363" s="356" t="s">
        <v>889</v>
      </c>
      <c r="F363" s="97" t="s">
        <v>101</v>
      </c>
      <c r="G363" s="187">
        <v>1</v>
      </c>
      <c r="H363" s="99">
        <f>'COT ORÇAMENTO AÇO LAMINADO (2)'!L37</f>
        <v>9.3949999999999996</v>
      </c>
      <c r="I363" s="99">
        <f t="shared" si="22"/>
        <v>9.39</v>
      </c>
    </row>
    <row r="364" spans="1:9" ht="26.1" customHeight="1">
      <c r="A364" s="235" t="s">
        <v>886</v>
      </c>
      <c r="B364" s="351">
        <v>4777</v>
      </c>
      <c r="C364" s="235" t="s">
        <v>66</v>
      </c>
      <c r="D364" s="235" t="s">
        <v>999</v>
      </c>
      <c r="E364" s="356" t="s">
        <v>889</v>
      </c>
      <c r="F364" s="97" t="s">
        <v>101</v>
      </c>
      <c r="G364" s="187">
        <v>2.8000000000000001E-2</v>
      </c>
      <c r="H364" s="99">
        <f>IF(A364="Composição Auxiliar",VLOOKUP(B364,'SINAPI COMPOSIÇÃO'!$A$2:$E$10256,4,FALSE),IF(A364="Insumo",IF(VLOOKUP(B364,'SINAPI INSUMOS'!$A$2:$F$4852,5,FALSE)=OR("",0),VLOOKUP(B364,'SINAPI INSUMOS'!$A$2:$F$4852,6,FALSE),VLOOKUP(B364,'SINAPI INSUMOS'!$A$2:$F$4852,5,FALSE)),"VERIFICAR"))</f>
        <v>8.02</v>
      </c>
      <c r="I364" s="99">
        <f t="shared" si="22"/>
        <v>0.22</v>
      </c>
    </row>
    <row r="365" spans="1:9" ht="26.1" customHeight="1">
      <c r="A365" s="235" t="s">
        <v>886</v>
      </c>
      <c r="B365" s="351">
        <v>10997</v>
      </c>
      <c r="C365" s="235" t="s">
        <v>66</v>
      </c>
      <c r="D365" s="235" t="s">
        <v>997</v>
      </c>
      <c r="E365" s="356" t="s">
        <v>889</v>
      </c>
      <c r="F365" s="97" t="s">
        <v>101</v>
      </c>
      <c r="G365" s="187">
        <v>1.5E-3</v>
      </c>
      <c r="H365" s="99">
        <f>IF(A365="Composição Auxiliar",VLOOKUP(B365,'SINAPI COMPOSIÇÃO'!$A$2:$E$10256,4,FALSE),IF(A365="Insumo",IF(VLOOKUP(B365,'SINAPI INSUMOS'!$A$2:$F$4852,5,FALSE)=OR("",0),VLOOKUP(B365,'SINAPI INSUMOS'!$A$2:$F$4852,6,FALSE),VLOOKUP(B365,'SINAPI INSUMOS'!$A$2:$F$4852,5,FALSE)),"VERIFICAR"))</f>
        <v>23.89</v>
      </c>
      <c r="I365" s="99">
        <f t="shared" si="22"/>
        <v>0.03</v>
      </c>
    </row>
    <row r="366" spans="1:9" ht="18" customHeight="1">
      <c r="A366" s="382" t="s">
        <v>178</v>
      </c>
      <c r="B366" s="384" t="s">
        <v>52</v>
      </c>
      <c r="C366" s="382" t="s">
        <v>53</v>
      </c>
      <c r="D366" s="382" t="s">
        <v>10</v>
      </c>
      <c r="E366" s="358" t="s">
        <v>878</v>
      </c>
      <c r="F366" s="385" t="s">
        <v>54</v>
      </c>
      <c r="G366" s="384" t="s">
        <v>55</v>
      </c>
      <c r="H366" s="384" t="s">
        <v>56</v>
      </c>
      <c r="I366" s="384" t="s">
        <v>11</v>
      </c>
    </row>
    <row r="367" spans="1:9" ht="65.099999999999994" customHeight="1">
      <c r="A367" s="237" t="s">
        <v>879</v>
      </c>
      <c r="B367" s="183" t="s">
        <v>179</v>
      </c>
      <c r="C367" s="237" t="s">
        <v>61</v>
      </c>
      <c r="D367" s="237" t="s">
        <v>180</v>
      </c>
      <c r="E367" s="359" t="s">
        <v>883</v>
      </c>
      <c r="F367" s="184" t="s">
        <v>101</v>
      </c>
      <c r="G367" s="185">
        <v>1</v>
      </c>
      <c r="H367" s="189">
        <f>I367</f>
        <v>12.370000000000001</v>
      </c>
      <c r="I367" s="189">
        <f>SUM(I368:I377)</f>
        <v>12.370000000000001</v>
      </c>
    </row>
    <row r="368" spans="1:9" ht="39" customHeight="1">
      <c r="A368" s="234" t="s">
        <v>881</v>
      </c>
      <c r="B368" s="350">
        <v>93287</v>
      </c>
      <c r="C368" s="234" t="s">
        <v>66</v>
      </c>
      <c r="D368" s="234" t="s">
        <v>990</v>
      </c>
      <c r="E368" s="355" t="s">
        <v>895</v>
      </c>
      <c r="F368" s="94" t="s">
        <v>899</v>
      </c>
      <c r="G368" s="362">
        <v>1.6000000000000001E-3</v>
      </c>
      <c r="H368" s="363">
        <f>IF(A368="Composição Auxiliar",VLOOKUP(B368,'SINAPI COMPOSIÇÃO'!$A$2:$E$10256,4,FALSE),IF(A368="Insumo",IF(VLOOKUP(B368,'SINAPI INSUMOS'!$A$2:$F$4852,5,FALSE)=OR("",0),VLOOKUP(B368,'SINAPI INSUMOS'!$A$2:$F$4852,6,FALSE),VLOOKUP(B368,'SINAPI INSUMOS'!$A$2:$F$4852,5,FALSE)),"VERIFICAR"))</f>
        <v>349.72</v>
      </c>
      <c r="I368" s="98">
        <f t="shared" ref="I368:I376" si="23">TRUNC(G368*H368,2)</f>
        <v>0.55000000000000004</v>
      </c>
    </row>
    <row r="369" spans="1:9" ht="39" customHeight="1">
      <c r="A369" s="234" t="s">
        <v>881</v>
      </c>
      <c r="B369" s="350">
        <v>93288</v>
      </c>
      <c r="C369" s="234" t="s">
        <v>66</v>
      </c>
      <c r="D369" s="234" t="s">
        <v>993</v>
      </c>
      <c r="E369" s="355" t="s">
        <v>895</v>
      </c>
      <c r="F369" s="94" t="s">
        <v>896</v>
      </c>
      <c r="G369" s="186">
        <v>1.5E-3</v>
      </c>
      <c r="H369" s="98">
        <f>IF(A369="Composição Auxiliar",VLOOKUP(B369,'SINAPI COMPOSIÇÃO'!$A$2:$E$10256,4,FALSE),IF(A369="Insumo",IF(VLOOKUP(B369,'SINAPI INSUMOS'!$A$2:$F$4852,5,FALSE)=OR("",0),VLOOKUP(B369,'SINAPI INSUMOS'!$A$2:$F$4852,6,FALSE),VLOOKUP(B369,'SINAPI INSUMOS'!$A$2:$F$4852,5,FALSE)),"VERIFICAR"))</f>
        <v>176.03</v>
      </c>
      <c r="I369" s="98">
        <f t="shared" si="23"/>
        <v>0.26</v>
      </c>
    </row>
    <row r="370" spans="1:9" ht="39" customHeight="1">
      <c r="A370" s="234" t="s">
        <v>881</v>
      </c>
      <c r="B370" s="350">
        <v>100719</v>
      </c>
      <c r="C370" s="234" t="s">
        <v>66</v>
      </c>
      <c r="D370" s="234" t="s">
        <v>988</v>
      </c>
      <c r="E370" s="355" t="s">
        <v>989</v>
      </c>
      <c r="F370" s="94" t="s">
        <v>68</v>
      </c>
      <c r="G370" s="186">
        <v>2.2700000000000001E-2</v>
      </c>
      <c r="H370" s="98">
        <f>IF(A370="Composição Auxiliar",VLOOKUP(B370,'SINAPI COMPOSIÇÃO'!$A$2:$E$10256,4,FALSE),IF(A370="Insumo",IF(VLOOKUP(B370,'SINAPI INSUMOS'!$A$2:$F$4852,5,FALSE)=OR("",0),VLOOKUP(B370,'SINAPI INSUMOS'!$A$2:$F$4852,6,FALSE),VLOOKUP(B370,'SINAPI INSUMOS'!$A$2:$F$4852,5,FALSE)),"VERIFICAR"))</f>
        <v>10.16</v>
      </c>
      <c r="I370" s="98">
        <f t="shared" si="23"/>
        <v>0.23</v>
      </c>
    </row>
    <row r="371" spans="1:9" ht="26.1" customHeight="1">
      <c r="A371" s="234" t="s">
        <v>881</v>
      </c>
      <c r="B371" s="350">
        <v>88278</v>
      </c>
      <c r="C371" s="234" t="s">
        <v>66</v>
      </c>
      <c r="D371" s="234" t="s">
        <v>991</v>
      </c>
      <c r="E371" s="355" t="s">
        <v>883</v>
      </c>
      <c r="F371" s="94" t="s">
        <v>884</v>
      </c>
      <c r="G371" s="186">
        <v>1.4999999999999999E-2</v>
      </c>
      <c r="H371" s="98">
        <f>IF(A371="Composição Auxiliar",VLOOKUP(B371,'SINAPI COMPOSIÇÃO'!$A$2:$E$10256,4,FALSE),IF(A371="Insumo",IF(VLOOKUP(B371,'SINAPI INSUMOS'!$A$2:$F$4852,5,FALSE)=OR("",0),VLOOKUP(B371,'SINAPI INSUMOS'!$A$2:$F$4852,6,FALSE),VLOOKUP(B371,'SINAPI INSUMOS'!$A$2:$F$4852,5,FALSE)),"VERIFICAR"))</f>
        <v>23.96</v>
      </c>
      <c r="I371" s="98">
        <f t="shared" si="23"/>
        <v>0.35</v>
      </c>
    </row>
    <row r="372" spans="1:9" ht="26.1" customHeight="1">
      <c r="A372" s="234" t="s">
        <v>881</v>
      </c>
      <c r="B372" s="350">
        <v>88240</v>
      </c>
      <c r="C372" s="234" t="s">
        <v>66</v>
      </c>
      <c r="D372" s="234" t="s">
        <v>987</v>
      </c>
      <c r="E372" s="355" t="s">
        <v>883</v>
      </c>
      <c r="F372" s="94" t="s">
        <v>884</v>
      </c>
      <c r="G372" s="186">
        <v>1.5E-3</v>
      </c>
      <c r="H372" s="98">
        <f>IF(A372="Composição Auxiliar",VLOOKUP(B372,'SINAPI COMPOSIÇÃO'!$A$2:$E$10256,4,FALSE),IF(A372="Insumo",IF(VLOOKUP(B372,'SINAPI INSUMOS'!$A$2:$F$4852,5,FALSE)=OR("",0),VLOOKUP(B372,'SINAPI INSUMOS'!$A$2:$F$4852,6,FALSE),VLOOKUP(B372,'SINAPI INSUMOS'!$A$2:$F$4852,5,FALSE)),"VERIFICAR"))</f>
        <v>22.12</v>
      </c>
      <c r="I372" s="98">
        <f t="shared" si="23"/>
        <v>0.03</v>
      </c>
    </row>
    <row r="373" spans="1:9" ht="26.1" customHeight="1">
      <c r="A373" s="234" t="s">
        <v>881</v>
      </c>
      <c r="B373" s="350">
        <v>100716</v>
      </c>
      <c r="C373" s="234" t="s">
        <v>66</v>
      </c>
      <c r="D373" s="234" t="s">
        <v>992</v>
      </c>
      <c r="E373" s="355" t="s">
        <v>989</v>
      </c>
      <c r="F373" s="94" t="s">
        <v>68</v>
      </c>
      <c r="G373" s="186">
        <v>2.2700000000000001E-2</v>
      </c>
      <c r="H373" s="98">
        <f>IF(A373="Composição Auxiliar",VLOOKUP(B373,'SINAPI COMPOSIÇÃO'!$A$2:$E$10256,4,FALSE),IF(A373="Insumo",IF(VLOOKUP(B373,'SINAPI INSUMOS'!$A$2:$F$4852,5,FALSE)=OR("",0),VLOOKUP(B373,'SINAPI INSUMOS'!$A$2:$F$4852,6,FALSE),VLOOKUP(B373,'SINAPI INSUMOS'!$A$2:$F$4852,5,FALSE)),"VERIFICAR"))</f>
        <v>23.21</v>
      </c>
      <c r="I373" s="98">
        <f t="shared" si="23"/>
        <v>0.52</v>
      </c>
    </row>
    <row r="374" spans="1:9" ht="26.1" customHeight="1">
      <c r="A374" s="235" t="s">
        <v>886</v>
      </c>
      <c r="B374" s="95" t="s">
        <v>1030</v>
      </c>
      <c r="C374" s="235" t="s">
        <v>61</v>
      </c>
      <c r="D374" s="235" t="s">
        <v>1031</v>
      </c>
      <c r="E374" s="356" t="s">
        <v>889</v>
      </c>
      <c r="F374" s="97" t="s">
        <v>101</v>
      </c>
      <c r="G374" s="187">
        <v>1</v>
      </c>
      <c r="H374" s="99">
        <f>'COT ORÇAMENTO AÇO LAMINADO'!L37</f>
        <v>9.629999999999999</v>
      </c>
      <c r="I374" s="99">
        <f t="shared" si="23"/>
        <v>9.6300000000000008</v>
      </c>
    </row>
    <row r="375" spans="1:9" ht="26.1" customHeight="1">
      <c r="A375" s="235" t="s">
        <v>886</v>
      </c>
      <c r="B375" s="351">
        <v>1333</v>
      </c>
      <c r="C375" s="235" t="s">
        <v>66</v>
      </c>
      <c r="D375" s="235" t="s">
        <v>1021</v>
      </c>
      <c r="E375" s="356" t="s">
        <v>889</v>
      </c>
      <c r="F375" s="97" t="s">
        <v>101</v>
      </c>
      <c r="G375" s="187">
        <v>5.5E-2</v>
      </c>
      <c r="H375" s="99">
        <f>IF(A375="Composição Auxiliar",VLOOKUP(B375,'SINAPI COMPOSIÇÃO'!$A$2:$E$10256,4,FALSE),IF(A375="Insumo",IF(VLOOKUP(B375,'SINAPI INSUMOS'!$A$2:$F$4852,5,FALSE)=OR("",0),VLOOKUP(B375,'SINAPI INSUMOS'!$A$2:$F$4852,6,FALSE),VLOOKUP(B375,'SINAPI INSUMOS'!$A$2:$F$4852,5,FALSE)),"VERIFICAR"))</f>
        <v>8.84</v>
      </c>
      <c r="I375" s="99">
        <f t="shared" si="23"/>
        <v>0.48</v>
      </c>
    </row>
    <row r="376" spans="1:9" ht="26.1" customHeight="1">
      <c r="A376" s="235" t="s">
        <v>886</v>
      </c>
      <c r="B376" s="351">
        <v>442</v>
      </c>
      <c r="C376" s="235" t="s">
        <v>66</v>
      </c>
      <c r="D376" s="235" t="s">
        <v>1019</v>
      </c>
      <c r="E376" s="356" t="s">
        <v>889</v>
      </c>
      <c r="F376" s="97" t="s">
        <v>63</v>
      </c>
      <c r="G376" s="187">
        <v>5.0999999999999997E-2</v>
      </c>
      <c r="H376" s="99">
        <f>IF(A376="Composição Auxiliar",VLOOKUP(B376,'SINAPI COMPOSIÇÃO'!$A$2:$E$10256,4,FALSE),IF(A376="Insumo",IF(VLOOKUP(B376,'SINAPI INSUMOS'!$A$2:$F$4852,5,FALSE)=OR("",0),VLOOKUP(B376,'SINAPI INSUMOS'!$A$2:$F$4852,6,FALSE),VLOOKUP(B376,'SINAPI INSUMOS'!$A$2:$F$4852,5,FALSE)),"VERIFICAR"))</f>
        <v>6.47</v>
      </c>
      <c r="I376" s="99">
        <f t="shared" si="23"/>
        <v>0.32</v>
      </c>
    </row>
    <row r="377" spans="1:9" ht="18" customHeight="1">
      <c r="A377" s="232" t="s">
        <v>181</v>
      </c>
      <c r="B377" s="239" t="s">
        <v>52</v>
      </c>
      <c r="C377" s="232" t="s">
        <v>53</v>
      </c>
      <c r="D377" s="232" t="s">
        <v>10</v>
      </c>
      <c r="E377" s="358" t="s">
        <v>878</v>
      </c>
      <c r="F377" s="240" t="s">
        <v>54</v>
      </c>
      <c r="G377" s="239" t="s">
        <v>55</v>
      </c>
      <c r="H377" s="239" t="s">
        <v>56</v>
      </c>
      <c r="I377" s="239" t="s">
        <v>11</v>
      </c>
    </row>
    <row r="378" spans="1:9" ht="65.099999999999994" customHeight="1">
      <c r="A378" s="237" t="s">
        <v>879</v>
      </c>
      <c r="B378" s="183" t="s">
        <v>182</v>
      </c>
      <c r="C378" s="237" t="s">
        <v>61</v>
      </c>
      <c r="D378" s="237" t="s">
        <v>183</v>
      </c>
      <c r="E378" s="359" t="s">
        <v>883</v>
      </c>
      <c r="F378" s="184" t="s">
        <v>101</v>
      </c>
      <c r="G378" s="185">
        <v>1</v>
      </c>
      <c r="H378" s="189">
        <f>I378</f>
        <v>12.05</v>
      </c>
      <c r="I378" s="189">
        <f>SUM(I379:I388)</f>
        <v>12.05</v>
      </c>
    </row>
    <row r="379" spans="1:9" ht="26.1" customHeight="1">
      <c r="A379" s="234" t="s">
        <v>881</v>
      </c>
      <c r="B379" s="350">
        <v>88240</v>
      </c>
      <c r="C379" s="234" t="s">
        <v>66</v>
      </c>
      <c r="D379" s="234" t="s">
        <v>987</v>
      </c>
      <c r="E379" s="355" t="s">
        <v>883</v>
      </c>
      <c r="F379" s="94" t="s">
        <v>884</v>
      </c>
      <c r="G379" s="186">
        <v>1.5E-3</v>
      </c>
      <c r="H379" s="98">
        <f>IF(A379="Composição Auxiliar",VLOOKUP(B379,'SINAPI COMPOSIÇÃO'!$A$2:$E$10256,4,FALSE),IF(A379="Insumo",IF(VLOOKUP(B379,'SINAPI INSUMOS'!$A$2:$F$4852,5,FALSE)=OR("",0),VLOOKUP(B379,'SINAPI INSUMOS'!$A$2:$F$4852,6,FALSE),VLOOKUP(B379,'SINAPI INSUMOS'!$A$2:$F$4852,5,FALSE)),"VERIFICAR"))</f>
        <v>22.12</v>
      </c>
      <c r="I379" s="98">
        <f t="shared" ref="I379:I387" si="24">TRUNC(G379*H379,2)</f>
        <v>0.03</v>
      </c>
    </row>
    <row r="380" spans="1:9" ht="39" customHeight="1">
      <c r="A380" s="234" t="s">
        <v>881</v>
      </c>
      <c r="B380" s="350">
        <v>100719</v>
      </c>
      <c r="C380" s="234" t="s">
        <v>66</v>
      </c>
      <c r="D380" s="234" t="s">
        <v>988</v>
      </c>
      <c r="E380" s="355" t="s">
        <v>989</v>
      </c>
      <c r="F380" s="94" t="s">
        <v>68</v>
      </c>
      <c r="G380" s="186">
        <v>2.2700000000000001E-2</v>
      </c>
      <c r="H380" s="98">
        <f>IF(A380="Composição Auxiliar",VLOOKUP(B380,'SINAPI COMPOSIÇÃO'!$A$2:$E$10256,4,FALSE),IF(A380="Insumo",IF(VLOOKUP(B380,'SINAPI INSUMOS'!$A$2:$F$4852,5,FALSE)=OR("",0),VLOOKUP(B380,'SINAPI INSUMOS'!$A$2:$F$4852,6,FALSE),VLOOKUP(B380,'SINAPI INSUMOS'!$A$2:$F$4852,5,FALSE)),"VERIFICAR"))</f>
        <v>10.16</v>
      </c>
      <c r="I380" s="98">
        <f t="shared" si="24"/>
        <v>0.23</v>
      </c>
    </row>
    <row r="381" spans="1:9" ht="26.1" customHeight="1">
      <c r="A381" s="234" t="s">
        <v>881</v>
      </c>
      <c r="B381" s="350">
        <v>100716</v>
      </c>
      <c r="C381" s="234" t="s">
        <v>66</v>
      </c>
      <c r="D381" s="234" t="s">
        <v>992</v>
      </c>
      <c r="E381" s="355" t="s">
        <v>989</v>
      </c>
      <c r="F381" s="94" t="s">
        <v>68</v>
      </c>
      <c r="G381" s="186">
        <v>2.2700000000000001E-2</v>
      </c>
      <c r="H381" s="98">
        <f>IF(A381="Composição Auxiliar",VLOOKUP(B381,'SINAPI COMPOSIÇÃO'!$A$2:$E$10256,4,FALSE),IF(A381="Insumo",IF(VLOOKUP(B381,'SINAPI INSUMOS'!$A$2:$F$4852,5,FALSE)=OR("",0),VLOOKUP(B381,'SINAPI INSUMOS'!$A$2:$F$4852,6,FALSE),VLOOKUP(B381,'SINAPI INSUMOS'!$A$2:$F$4852,5,FALSE)),"VERIFICAR"))</f>
        <v>23.21</v>
      </c>
      <c r="I381" s="98">
        <f t="shared" si="24"/>
        <v>0.52</v>
      </c>
    </row>
    <row r="382" spans="1:9" ht="39" customHeight="1">
      <c r="A382" s="234" t="s">
        <v>881</v>
      </c>
      <c r="B382" s="350">
        <v>93288</v>
      </c>
      <c r="C382" s="234" t="s">
        <v>66</v>
      </c>
      <c r="D382" s="234" t="s">
        <v>993</v>
      </c>
      <c r="E382" s="355" t="s">
        <v>895</v>
      </c>
      <c r="F382" s="94" t="s">
        <v>896</v>
      </c>
      <c r="G382" s="186">
        <v>1.5E-3</v>
      </c>
      <c r="H382" s="98">
        <f>IF(A382="Composição Auxiliar",VLOOKUP(B382,'SINAPI COMPOSIÇÃO'!$A$2:$E$10256,4,FALSE),IF(A382="Insumo",IF(VLOOKUP(B382,'SINAPI INSUMOS'!$A$2:$F$4852,5,FALSE)=OR("",0),VLOOKUP(B382,'SINAPI INSUMOS'!$A$2:$F$4852,6,FALSE),VLOOKUP(B382,'SINAPI INSUMOS'!$A$2:$F$4852,5,FALSE)),"VERIFICAR"))</f>
        <v>176.03</v>
      </c>
      <c r="I382" s="98">
        <f t="shared" si="24"/>
        <v>0.26</v>
      </c>
    </row>
    <row r="383" spans="1:9" ht="39" customHeight="1">
      <c r="A383" s="234" t="s">
        <v>881</v>
      </c>
      <c r="B383" s="350">
        <v>93287</v>
      </c>
      <c r="C383" s="234" t="s">
        <v>66</v>
      </c>
      <c r="D383" s="234" t="s">
        <v>990</v>
      </c>
      <c r="E383" s="355" t="s">
        <v>895</v>
      </c>
      <c r="F383" s="94" t="s">
        <v>899</v>
      </c>
      <c r="G383" s="186">
        <v>1.6000000000000001E-3</v>
      </c>
      <c r="H383" s="98">
        <f>IF(A383="Composição Auxiliar",VLOOKUP(B383,'SINAPI COMPOSIÇÃO'!$A$2:$E$10256,4,FALSE),IF(A383="Insumo",IF(VLOOKUP(B383,'SINAPI INSUMOS'!$A$2:$F$4852,5,FALSE)=OR("",0),VLOOKUP(B383,'SINAPI INSUMOS'!$A$2:$F$4852,6,FALSE),VLOOKUP(B383,'SINAPI INSUMOS'!$A$2:$F$4852,5,FALSE)),"VERIFICAR"))</f>
        <v>349.72</v>
      </c>
      <c r="I383" s="98">
        <f t="shared" si="24"/>
        <v>0.55000000000000004</v>
      </c>
    </row>
    <row r="384" spans="1:9" ht="26.1" customHeight="1">
      <c r="A384" s="234" t="s">
        <v>881</v>
      </c>
      <c r="B384" s="350">
        <v>88278</v>
      </c>
      <c r="C384" s="234" t="s">
        <v>66</v>
      </c>
      <c r="D384" s="234" t="s">
        <v>991</v>
      </c>
      <c r="E384" s="355" t="s">
        <v>883</v>
      </c>
      <c r="F384" s="94" t="s">
        <v>884</v>
      </c>
      <c r="G384" s="362">
        <v>1.5E-3</v>
      </c>
      <c r="H384" s="363">
        <f>IF(A384="Composição Auxiliar",VLOOKUP(B384,'SINAPI COMPOSIÇÃO'!$A$2:$E$10256,4,FALSE),IF(A384="Insumo",IF(VLOOKUP(B384,'SINAPI INSUMOS'!$A$2:$F$4852,5,FALSE)=OR("",0),VLOOKUP(B384,'SINAPI INSUMOS'!$A$2:$F$4852,6,FALSE),VLOOKUP(B384,'SINAPI INSUMOS'!$A$2:$F$4852,5,FALSE)),"VERIFICAR"))</f>
        <v>23.96</v>
      </c>
      <c r="I384" s="98">
        <f t="shared" si="24"/>
        <v>0.03</v>
      </c>
    </row>
    <row r="385" spans="1:9" ht="26.1" customHeight="1">
      <c r="A385" s="235" t="s">
        <v>886</v>
      </c>
      <c r="B385" s="351">
        <v>442</v>
      </c>
      <c r="C385" s="235" t="s">
        <v>66</v>
      </c>
      <c r="D385" s="235" t="s">
        <v>1019</v>
      </c>
      <c r="E385" s="356" t="s">
        <v>889</v>
      </c>
      <c r="F385" s="97" t="s">
        <v>63</v>
      </c>
      <c r="G385" s="187">
        <v>5.0999999999999997E-2</v>
      </c>
      <c r="H385" s="99">
        <f>IF(A385="Composição Auxiliar",VLOOKUP(B385,'SINAPI COMPOSIÇÃO'!$A$2:$E$10256,4,FALSE),IF(A385="Insumo",IF(VLOOKUP(B385,'SINAPI INSUMOS'!$A$2:$F$4852,5,FALSE)=OR("",0),VLOOKUP(B385,'SINAPI INSUMOS'!$A$2:$F$4852,6,FALSE),VLOOKUP(B385,'SINAPI INSUMOS'!$A$2:$F$4852,5,FALSE)),"VERIFICAR"))</f>
        <v>6.47</v>
      </c>
      <c r="I385" s="99">
        <f t="shared" si="24"/>
        <v>0.32</v>
      </c>
    </row>
    <row r="386" spans="1:9" ht="26.1" customHeight="1">
      <c r="A386" s="235" t="s">
        <v>886</v>
      </c>
      <c r="B386" s="95" t="s">
        <v>1032</v>
      </c>
      <c r="C386" s="235" t="s">
        <v>61</v>
      </c>
      <c r="D386" s="235" t="s">
        <v>1033</v>
      </c>
      <c r="E386" s="356" t="s">
        <v>889</v>
      </c>
      <c r="F386" s="97" t="s">
        <v>101</v>
      </c>
      <c r="G386" s="187">
        <v>1</v>
      </c>
      <c r="H386" s="99">
        <f>'COT ORÇAMENTO AÇO LAMINADO'!L37</f>
        <v>9.629999999999999</v>
      </c>
      <c r="I386" s="99">
        <f t="shared" si="24"/>
        <v>9.6300000000000008</v>
      </c>
    </row>
    <row r="387" spans="1:9" ht="26.1" customHeight="1">
      <c r="A387" s="235" t="s">
        <v>886</v>
      </c>
      <c r="B387" s="351">
        <v>1333</v>
      </c>
      <c r="C387" s="235" t="s">
        <v>66</v>
      </c>
      <c r="D387" s="235" t="s">
        <v>1021</v>
      </c>
      <c r="E387" s="356" t="s">
        <v>889</v>
      </c>
      <c r="F387" s="97" t="s">
        <v>101</v>
      </c>
      <c r="G387" s="187">
        <v>5.5E-2</v>
      </c>
      <c r="H387" s="99">
        <f>IF(A387="Composição Auxiliar",VLOOKUP(B387,'SINAPI COMPOSIÇÃO'!$A$2:$E$10256,4,FALSE),IF(A387="Insumo",IF(VLOOKUP(B387,'SINAPI INSUMOS'!$A$2:$F$4852,5,FALSE)=OR("",0),VLOOKUP(B387,'SINAPI INSUMOS'!$A$2:$F$4852,6,FALSE),VLOOKUP(B387,'SINAPI INSUMOS'!$A$2:$F$4852,5,FALSE)),"VERIFICAR"))</f>
        <v>8.84</v>
      </c>
      <c r="I387" s="99">
        <f t="shared" si="24"/>
        <v>0.48</v>
      </c>
    </row>
    <row r="388" spans="1:9" ht="18" customHeight="1">
      <c r="A388" s="382" t="s">
        <v>184</v>
      </c>
      <c r="B388" s="384" t="s">
        <v>52</v>
      </c>
      <c r="C388" s="382" t="s">
        <v>53</v>
      </c>
      <c r="D388" s="382" t="s">
        <v>10</v>
      </c>
      <c r="E388" s="358" t="s">
        <v>878</v>
      </c>
      <c r="F388" s="385" t="s">
        <v>54</v>
      </c>
      <c r="G388" s="384" t="s">
        <v>55</v>
      </c>
      <c r="H388" s="384" t="s">
        <v>56</v>
      </c>
      <c r="I388" s="384" t="s">
        <v>11</v>
      </c>
    </row>
    <row r="389" spans="1:9" ht="51.95" customHeight="1">
      <c r="A389" s="237" t="s">
        <v>879</v>
      </c>
      <c r="B389" s="183" t="s">
        <v>185</v>
      </c>
      <c r="C389" s="237" t="s">
        <v>61</v>
      </c>
      <c r="D389" s="237" t="s">
        <v>186</v>
      </c>
      <c r="E389" s="359" t="s">
        <v>883</v>
      </c>
      <c r="F389" s="184" t="s">
        <v>123</v>
      </c>
      <c r="G389" s="185">
        <v>1</v>
      </c>
      <c r="H389" s="189">
        <f>I389</f>
        <v>284.84000000000003</v>
      </c>
      <c r="I389" s="189">
        <f>SUM(I390:I400)</f>
        <v>284.84000000000003</v>
      </c>
    </row>
    <row r="390" spans="1:9" ht="24" customHeight="1">
      <c r="A390" s="234" t="s">
        <v>881</v>
      </c>
      <c r="B390" s="350">
        <v>88317</v>
      </c>
      <c r="C390" s="234" t="s">
        <v>66</v>
      </c>
      <c r="D390" s="234" t="s">
        <v>986</v>
      </c>
      <c r="E390" s="355" t="s">
        <v>883</v>
      </c>
      <c r="F390" s="94" t="s">
        <v>884</v>
      </c>
      <c r="G390" s="186">
        <v>8.3000000000000004E-2</v>
      </c>
      <c r="H390" s="98">
        <f>IF(A390="Composição Auxiliar",VLOOKUP(B390,'SINAPI COMPOSIÇÃO'!$A$2:$E$10256,4,FALSE),IF(A390="Insumo",IF(VLOOKUP(B390,'SINAPI INSUMOS'!$A$2:$F$4852,5,FALSE)=OR("",0),VLOOKUP(B390,'SINAPI INSUMOS'!$A$2:$F$4852,6,FALSE),VLOOKUP(B390,'SINAPI INSUMOS'!$A$2:$F$4852,5,FALSE)),"VERIFICAR"))</f>
        <v>28.9</v>
      </c>
      <c r="I390" s="98">
        <f t="shared" ref="I390:I400" si="25">TRUNC(G390*H390,2)</f>
        <v>2.39</v>
      </c>
    </row>
    <row r="391" spans="1:9" ht="39" customHeight="1">
      <c r="A391" s="234" t="s">
        <v>881</v>
      </c>
      <c r="B391" s="350">
        <v>91598</v>
      </c>
      <c r="C391" s="234" t="s">
        <v>66</v>
      </c>
      <c r="D391" s="234" t="s">
        <v>1034</v>
      </c>
      <c r="E391" s="355" t="s">
        <v>916</v>
      </c>
      <c r="F391" s="94" t="s">
        <v>101</v>
      </c>
      <c r="G391" s="186">
        <v>1.8</v>
      </c>
      <c r="H391" s="98">
        <f>IF(A391="Composição Auxiliar",VLOOKUP(B391,'SINAPI COMPOSIÇÃO'!$A$2:$E$10256,4,FALSE),IF(A391="Insumo",IF(VLOOKUP(B391,'SINAPI INSUMOS'!$A$2:$F$4852,5,FALSE)=OR("",0),VLOOKUP(B391,'SINAPI INSUMOS'!$A$2:$F$4852,6,FALSE),VLOOKUP(B391,'SINAPI INSUMOS'!$A$2:$F$4852,5,FALSE)),"VERIFICAR"))</f>
        <v>9.31</v>
      </c>
      <c r="I391" s="98">
        <f t="shared" si="25"/>
        <v>16.75</v>
      </c>
    </row>
    <row r="392" spans="1:9" ht="39" customHeight="1">
      <c r="A392" s="234" t="s">
        <v>881</v>
      </c>
      <c r="B392" s="350">
        <v>93288</v>
      </c>
      <c r="C392" s="234" t="s">
        <v>66</v>
      </c>
      <c r="D392" s="234" t="s">
        <v>993</v>
      </c>
      <c r="E392" s="355" t="s">
        <v>895</v>
      </c>
      <c r="F392" s="94" t="s">
        <v>896</v>
      </c>
      <c r="G392" s="186">
        <v>1.06E-2</v>
      </c>
      <c r="H392" s="98">
        <f>IF(A392="Composição Auxiliar",VLOOKUP(B392,'SINAPI COMPOSIÇÃO'!$A$2:$E$10256,4,FALSE),IF(A392="Insumo",IF(VLOOKUP(B392,'SINAPI INSUMOS'!$A$2:$F$4852,5,FALSE)=OR("",0),VLOOKUP(B392,'SINAPI INSUMOS'!$A$2:$F$4852,6,FALSE),VLOOKUP(B392,'SINAPI INSUMOS'!$A$2:$F$4852,5,FALSE)),"VERIFICAR"))</f>
        <v>176.03</v>
      </c>
      <c r="I392" s="98">
        <f t="shared" si="25"/>
        <v>1.86</v>
      </c>
    </row>
    <row r="393" spans="1:9" ht="39" customHeight="1">
      <c r="A393" s="234" t="s">
        <v>881</v>
      </c>
      <c r="B393" s="350">
        <v>103675</v>
      </c>
      <c r="C393" s="234" t="s">
        <v>66</v>
      </c>
      <c r="D393" s="234" t="s">
        <v>1035</v>
      </c>
      <c r="E393" s="355" t="s">
        <v>916</v>
      </c>
      <c r="F393" s="94" t="s">
        <v>72</v>
      </c>
      <c r="G393" s="186">
        <v>0.11700000000000001</v>
      </c>
      <c r="H393" s="98">
        <f>IF(A393="Composição Auxiliar",VLOOKUP(B393,'SINAPI COMPOSIÇÃO'!$A$2:$E$10256,4,FALSE),IF(A393="Insumo",IF(VLOOKUP(B393,'SINAPI INSUMOS'!$A$2:$F$4852,5,FALSE)=OR("",0),VLOOKUP(B393,'SINAPI INSUMOS'!$A$2:$F$4852,6,FALSE),VLOOKUP(B393,'SINAPI INSUMOS'!$A$2:$F$4852,5,FALSE)),"VERIFICAR"))</f>
        <v>1049.42</v>
      </c>
      <c r="I393" s="98">
        <f t="shared" si="25"/>
        <v>122.78</v>
      </c>
    </row>
    <row r="394" spans="1:9" ht="26.1" customHeight="1">
      <c r="A394" s="234" t="s">
        <v>881</v>
      </c>
      <c r="B394" s="350">
        <v>88278</v>
      </c>
      <c r="C394" s="234" t="s">
        <v>66</v>
      </c>
      <c r="D394" s="234" t="s">
        <v>991</v>
      </c>
      <c r="E394" s="355" t="s">
        <v>883</v>
      </c>
      <c r="F394" s="94" t="s">
        <v>884</v>
      </c>
      <c r="G394" s="186">
        <v>0.125</v>
      </c>
      <c r="H394" s="98">
        <f>IF(A394="Composição Auxiliar",VLOOKUP(B394,'SINAPI COMPOSIÇÃO'!$A$2:$E$10256,4,FALSE),IF(A394="Insumo",IF(VLOOKUP(B394,'SINAPI INSUMOS'!$A$2:$F$4852,5,FALSE)=OR("",0),VLOOKUP(B394,'SINAPI INSUMOS'!$A$2:$F$4852,6,FALSE),VLOOKUP(B394,'SINAPI INSUMOS'!$A$2:$F$4852,5,FALSE)),"VERIFICAR"))</f>
        <v>23.96</v>
      </c>
      <c r="I394" s="98">
        <f t="shared" si="25"/>
        <v>2.99</v>
      </c>
    </row>
    <row r="395" spans="1:9" ht="26.1" customHeight="1">
      <c r="A395" s="234" t="s">
        <v>881</v>
      </c>
      <c r="B395" s="350">
        <v>88240</v>
      </c>
      <c r="C395" s="234" t="s">
        <v>66</v>
      </c>
      <c r="D395" s="234" t="s">
        <v>987</v>
      </c>
      <c r="E395" s="355" t="s">
        <v>883</v>
      </c>
      <c r="F395" s="94" t="s">
        <v>884</v>
      </c>
      <c r="G395" s="186">
        <v>8.3000000000000004E-2</v>
      </c>
      <c r="H395" s="98">
        <f>IF(A395="Composição Auxiliar",VLOOKUP(B395,'SINAPI COMPOSIÇÃO'!$A$2:$E$10256,4,FALSE),IF(A395="Insumo",IF(VLOOKUP(B395,'SINAPI INSUMOS'!$A$2:$F$4852,5,FALSE)=OR("",0),VLOOKUP(B395,'SINAPI INSUMOS'!$A$2:$F$4852,6,FALSE),VLOOKUP(B395,'SINAPI INSUMOS'!$A$2:$F$4852,5,FALSE)),"VERIFICAR"))</f>
        <v>22.12</v>
      </c>
      <c r="I395" s="98">
        <f t="shared" si="25"/>
        <v>1.83</v>
      </c>
    </row>
    <row r="396" spans="1:9" ht="39" customHeight="1">
      <c r="A396" s="234" t="s">
        <v>881</v>
      </c>
      <c r="B396" s="350">
        <v>93287</v>
      </c>
      <c r="C396" s="234" t="s">
        <v>66</v>
      </c>
      <c r="D396" s="234" t="s">
        <v>990</v>
      </c>
      <c r="E396" s="355" t="s">
        <v>895</v>
      </c>
      <c r="F396" s="94" t="s">
        <v>899</v>
      </c>
      <c r="G396" s="186">
        <v>1.06E-2</v>
      </c>
      <c r="H396" s="98">
        <f>IF(A396="Composição Auxiliar",VLOOKUP(B396,'SINAPI COMPOSIÇÃO'!$A$2:$E$10256,4,FALSE),IF(A396="Insumo",IF(VLOOKUP(B396,'SINAPI INSUMOS'!$A$2:$F$4852,5,FALSE)=OR("",0),VLOOKUP(B396,'SINAPI INSUMOS'!$A$2:$F$4852,6,FALSE),VLOOKUP(B396,'SINAPI INSUMOS'!$A$2:$F$4852,5,FALSE)),"VERIFICAR"))</f>
        <v>349.72</v>
      </c>
      <c r="I396" s="98">
        <f t="shared" si="25"/>
        <v>3.7</v>
      </c>
    </row>
    <row r="397" spans="1:9" ht="26.1" customHeight="1">
      <c r="A397" s="235" t="s">
        <v>886</v>
      </c>
      <c r="B397" s="351">
        <v>11047</v>
      </c>
      <c r="C397" s="235" t="s">
        <v>66</v>
      </c>
      <c r="D397" s="235" t="s">
        <v>1037</v>
      </c>
      <c r="E397" s="356" t="s">
        <v>889</v>
      </c>
      <c r="F397" s="97" t="s">
        <v>101</v>
      </c>
      <c r="G397" s="187">
        <v>7.1999999999999995E-2</v>
      </c>
      <c r="H397" s="99">
        <f>IF(A397="Composição Auxiliar",VLOOKUP(B397,'SINAPI COMPOSIÇÃO'!$A$2:$E$10256,4,FALSE),IF(A397="Insumo",IF(VLOOKUP(B397,'SINAPI INSUMOS'!$A$2:$F$4852,5,FALSE)=OR("",0),VLOOKUP(B397,'SINAPI INSUMOS'!$A$2:$F$4852,6,FALSE),VLOOKUP(B397,'SINAPI INSUMOS'!$A$2:$F$4852,5,FALSE)),"VERIFICAR"))</f>
        <v>12.13</v>
      </c>
      <c r="I397" s="99">
        <f t="shared" si="25"/>
        <v>0.87</v>
      </c>
    </row>
    <row r="398" spans="1:9" ht="39" customHeight="1">
      <c r="A398" s="235" t="s">
        <v>886</v>
      </c>
      <c r="B398" s="351">
        <v>43124</v>
      </c>
      <c r="C398" s="235" t="s">
        <v>66</v>
      </c>
      <c r="D398" s="235" t="s">
        <v>1039</v>
      </c>
      <c r="E398" s="356" t="s">
        <v>889</v>
      </c>
      <c r="F398" s="97" t="s">
        <v>68</v>
      </c>
      <c r="G398" s="187">
        <v>1.004</v>
      </c>
      <c r="H398" s="99">
        <f>IF(A398="Composição Auxiliar",VLOOKUP(B398,'SINAPI COMPOSIÇÃO'!$A$2:$E$10256,4,FALSE),IF(A398="Insumo",IF(VLOOKUP(B398,'SINAPI INSUMOS'!$A$2:$F$4852,5,FALSE)=OR("",0),VLOOKUP(B398,'SINAPI INSUMOS'!$A$2:$F$4852,6,FALSE),VLOOKUP(B398,'SINAPI INSUMOS'!$A$2:$F$4852,5,FALSE)),"VERIFICAR"))</f>
        <v>104.22</v>
      </c>
      <c r="I398" s="99">
        <f t="shared" si="25"/>
        <v>104.63</v>
      </c>
    </row>
    <row r="399" spans="1:9" ht="26.1" customHeight="1">
      <c r="A399" s="235" t="s">
        <v>886</v>
      </c>
      <c r="B399" s="95" t="s">
        <v>1040</v>
      </c>
      <c r="C399" s="235" t="s">
        <v>1041</v>
      </c>
      <c r="D399" s="235" t="s">
        <v>1042</v>
      </c>
      <c r="E399" s="356" t="s">
        <v>889</v>
      </c>
      <c r="F399" s="97" t="s">
        <v>1043</v>
      </c>
      <c r="G399" s="187">
        <v>3.8690000000000002</v>
      </c>
      <c r="H399" s="99">
        <f>VLOOKUP(B399,'SICRO '!A2:D6518,4)</f>
        <v>6.9314999999999998</v>
      </c>
      <c r="I399" s="99">
        <f t="shared" si="25"/>
        <v>26.81</v>
      </c>
    </row>
    <row r="400" spans="1:9" ht="26.1" customHeight="1">
      <c r="A400" s="235" t="s">
        <v>886</v>
      </c>
      <c r="B400" s="351">
        <v>10997</v>
      </c>
      <c r="C400" s="235" t="s">
        <v>66</v>
      </c>
      <c r="D400" s="235" t="s">
        <v>997</v>
      </c>
      <c r="E400" s="356" t="s">
        <v>889</v>
      </c>
      <c r="F400" s="97" t="s">
        <v>101</v>
      </c>
      <c r="G400" s="360">
        <v>0.01</v>
      </c>
      <c r="H400" s="361">
        <f>IF(A400="Composição Auxiliar",VLOOKUP(B400,'SINAPI COMPOSIÇÃO'!$A$2:$E$10256,4,FALSE),IF(A400="Insumo",IF(VLOOKUP(B400,'SINAPI INSUMOS'!$A$2:$F$4852,5,FALSE)=OR("",0),VLOOKUP(B400,'SINAPI INSUMOS'!$A$2:$F$4852,6,FALSE),VLOOKUP(B400,'SINAPI INSUMOS'!$A$2:$F$4852,5,FALSE)),"VERIFICAR"))</f>
        <v>23.89</v>
      </c>
      <c r="I400" s="99">
        <f t="shared" si="25"/>
        <v>0.23</v>
      </c>
    </row>
    <row r="401" spans="1:9" ht="18" customHeight="1">
      <c r="A401" s="232" t="s">
        <v>187</v>
      </c>
      <c r="B401" s="239" t="s">
        <v>52</v>
      </c>
      <c r="C401" s="232" t="s">
        <v>53</v>
      </c>
      <c r="D401" s="232" t="s">
        <v>10</v>
      </c>
      <c r="E401" s="358" t="s">
        <v>878</v>
      </c>
      <c r="F401" s="240" t="s">
        <v>54</v>
      </c>
      <c r="G401" s="239" t="s">
        <v>55</v>
      </c>
      <c r="H401" s="239" t="s">
        <v>56</v>
      </c>
      <c r="I401" s="239" t="s">
        <v>11</v>
      </c>
    </row>
    <row r="402" spans="1:9" ht="39" customHeight="1">
      <c r="A402" s="237" t="s">
        <v>879</v>
      </c>
      <c r="B402" s="354">
        <v>102074</v>
      </c>
      <c r="C402" s="237" t="s">
        <v>66</v>
      </c>
      <c r="D402" s="237" t="s">
        <v>189</v>
      </c>
      <c r="E402" s="359" t="s">
        <v>916</v>
      </c>
      <c r="F402" s="184" t="s">
        <v>72</v>
      </c>
      <c r="G402" s="185">
        <v>1</v>
      </c>
      <c r="H402" s="189">
        <f>I402</f>
        <v>5131.2800000000007</v>
      </c>
      <c r="I402" s="189">
        <f>SUM(I403:I406)</f>
        <v>5131.2800000000007</v>
      </c>
    </row>
    <row r="403" spans="1:9" ht="39" customHeight="1">
      <c r="A403" s="234" t="s">
        <v>881</v>
      </c>
      <c r="B403" s="350">
        <v>95943</v>
      </c>
      <c r="C403" s="234" t="s">
        <v>66</v>
      </c>
      <c r="D403" s="234" t="s">
        <v>1044</v>
      </c>
      <c r="E403" s="355" t="s">
        <v>916</v>
      </c>
      <c r="F403" s="94" t="s">
        <v>101</v>
      </c>
      <c r="G403" s="186">
        <v>7.84</v>
      </c>
      <c r="H403" s="98">
        <f>IF(A403="Composição Auxiliar",VLOOKUP(B403,'SINAPI COMPOSIÇÃO'!$A$2:$E$10256,4,FALSE),IF(A403="Insumo",IF(VLOOKUP(B403,'SINAPI INSUMOS'!$A$2:$F$4852,5,FALSE)=OR("",0),VLOOKUP(B403,'SINAPI INSUMOS'!$A$2:$F$4852,6,FALSE),VLOOKUP(B403,'SINAPI INSUMOS'!$A$2:$F$4852,5,FALSE)),"VERIFICAR"))</f>
        <v>23.02</v>
      </c>
      <c r="I403" s="98">
        <f>TRUNC(G403*H403,2)</f>
        <v>180.47</v>
      </c>
    </row>
    <row r="404" spans="1:9" ht="39" customHeight="1">
      <c r="A404" s="234" t="s">
        <v>881</v>
      </c>
      <c r="B404" s="350">
        <v>95946</v>
      </c>
      <c r="C404" s="234" t="s">
        <v>66</v>
      </c>
      <c r="D404" s="234" t="s">
        <v>1045</v>
      </c>
      <c r="E404" s="355" t="s">
        <v>916</v>
      </c>
      <c r="F404" s="94" t="s">
        <v>101</v>
      </c>
      <c r="G404" s="186">
        <v>104.16</v>
      </c>
      <c r="H404" s="98">
        <f>IF(A404="Composição Auxiliar",VLOOKUP(B404,'SINAPI COMPOSIÇÃO'!$A$2:$E$10256,4,FALSE),IF(A404="Insumo",IF(VLOOKUP(B404,'SINAPI INSUMOS'!$A$2:$F$4852,5,FALSE)=OR("",0),VLOOKUP(B404,'SINAPI INSUMOS'!$A$2:$F$4852,6,FALSE),VLOOKUP(B404,'SINAPI INSUMOS'!$A$2:$F$4852,5,FALSE)),"VERIFICAR"))</f>
        <v>13.78</v>
      </c>
      <c r="I404" s="98">
        <f>TRUNC(G404*H404,2)</f>
        <v>1435.32</v>
      </c>
    </row>
    <row r="405" spans="1:9" ht="39" customHeight="1">
      <c r="A405" s="234" t="s">
        <v>881</v>
      </c>
      <c r="B405" s="350">
        <v>103675</v>
      </c>
      <c r="C405" s="234" t="s">
        <v>66</v>
      </c>
      <c r="D405" s="234" t="s">
        <v>1035</v>
      </c>
      <c r="E405" s="355" t="s">
        <v>916</v>
      </c>
      <c r="F405" s="94" t="s">
        <v>72</v>
      </c>
      <c r="G405" s="186">
        <v>1</v>
      </c>
      <c r="H405" s="98">
        <f>IF(A405="Composição Auxiliar",VLOOKUP(B405,'SINAPI COMPOSIÇÃO'!$A$2:$E$10256,4,FALSE),IF(A405="Insumo",IF(VLOOKUP(B405,'SINAPI INSUMOS'!$A$2:$F$4852,5,FALSE)=OR("",0),VLOOKUP(B405,'SINAPI INSUMOS'!$A$2:$F$4852,6,FALSE),VLOOKUP(B405,'SINAPI INSUMOS'!$A$2:$F$4852,5,FALSE)),"VERIFICAR"))</f>
        <v>1049.42</v>
      </c>
      <c r="I405" s="98">
        <f>TRUNC(G405*H405,2)</f>
        <v>1049.42</v>
      </c>
    </row>
    <row r="406" spans="1:9" ht="51.95" customHeight="1">
      <c r="A406" s="234" t="s">
        <v>881</v>
      </c>
      <c r="B406" s="350">
        <v>101980</v>
      </c>
      <c r="C406" s="234" t="s">
        <v>66</v>
      </c>
      <c r="D406" s="234" t="s">
        <v>1046</v>
      </c>
      <c r="E406" s="355" t="s">
        <v>916</v>
      </c>
      <c r="F406" s="94" t="s">
        <v>68</v>
      </c>
      <c r="G406" s="186">
        <v>7.85</v>
      </c>
      <c r="H406" s="98">
        <f>IF(A406="Composição Auxiliar",VLOOKUP(B406,'SINAPI COMPOSIÇÃO'!$A$2:$E$10256,4,FALSE),IF(A406="Insumo",IF(VLOOKUP(B406,'SINAPI INSUMOS'!$A$2:$F$4852,5,FALSE)=OR("",0),VLOOKUP(B406,'SINAPI INSUMOS'!$A$2:$F$4852,6,FALSE),VLOOKUP(B406,'SINAPI INSUMOS'!$A$2:$F$4852,5,FALSE)),"VERIFICAR"))</f>
        <v>314.14999999999998</v>
      </c>
      <c r="I406" s="98">
        <f>TRUNC(G406*H406,2)</f>
        <v>2466.0700000000002</v>
      </c>
    </row>
    <row r="407" spans="1:9" ht="24" customHeight="1">
      <c r="A407" s="236" t="s">
        <v>21</v>
      </c>
      <c r="B407" s="236"/>
      <c r="C407" s="236"/>
      <c r="D407" s="236" t="s">
        <v>22</v>
      </c>
      <c r="E407" s="236"/>
      <c r="F407" s="357"/>
      <c r="G407" s="181"/>
      <c r="H407" s="236"/>
      <c r="I407" s="188"/>
    </row>
    <row r="408" spans="1:9" ht="18" customHeight="1">
      <c r="A408" s="382" t="s">
        <v>190</v>
      </c>
      <c r="B408" s="384" t="s">
        <v>52</v>
      </c>
      <c r="C408" s="382" t="s">
        <v>53</v>
      </c>
      <c r="D408" s="382" t="s">
        <v>10</v>
      </c>
      <c r="E408" s="358" t="s">
        <v>878</v>
      </c>
      <c r="F408" s="385" t="s">
        <v>54</v>
      </c>
      <c r="G408" s="384" t="s">
        <v>55</v>
      </c>
      <c r="H408" s="384" t="s">
        <v>56</v>
      </c>
      <c r="I408" s="384" t="s">
        <v>11</v>
      </c>
    </row>
    <row r="409" spans="1:9" ht="51.95" customHeight="1">
      <c r="A409" s="237" t="s">
        <v>879</v>
      </c>
      <c r="B409" s="354">
        <v>96358</v>
      </c>
      <c r="C409" s="237" t="s">
        <v>66</v>
      </c>
      <c r="D409" s="237" t="s">
        <v>192</v>
      </c>
      <c r="E409" s="359" t="s">
        <v>979</v>
      </c>
      <c r="F409" s="184" t="s">
        <v>68</v>
      </c>
      <c r="G409" s="185">
        <v>1</v>
      </c>
      <c r="H409" s="189">
        <f>I409</f>
        <v>101.27000000000001</v>
      </c>
      <c r="I409" s="189">
        <f>SUM(I410:I420)</f>
        <v>101.27000000000001</v>
      </c>
    </row>
    <row r="410" spans="1:9" ht="26.1" customHeight="1">
      <c r="A410" s="234" t="s">
        <v>881</v>
      </c>
      <c r="B410" s="350">
        <v>88278</v>
      </c>
      <c r="C410" s="234" t="s">
        <v>66</v>
      </c>
      <c r="D410" s="234" t="s">
        <v>991</v>
      </c>
      <c r="E410" s="355" t="s">
        <v>883</v>
      </c>
      <c r="F410" s="94" t="s">
        <v>884</v>
      </c>
      <c r="G410" s="186">
        <v>0.52200000000000002</v>
      </c>
      <c r="H410" s="98">
        <f>IF(A410="Composição Auxiliar",VLOOKUP(B410,'SINAPI COMPOSIÇÃO'!$A$2:$E$10256,4,FALSE),IF(A410="Insumo",IF(VLOOKUP(B410,'SINAPI INSUMOS'!$A$2:$F$4852,5,FALSE)=OR("",0),VLOOKUP(B410,'SINAPI INSUMOS'!$A$2:$F$4852,6,FALSE),VLOOKUP(B410,'SINAPI INSUMOS'!$A$2:$F$4852,5,FALSE)),"VERIFICAR"))</f>
        <v>23.96</v>
      </c>
      <c r="I410" s="98">
        <f t="shared" ref="I410:I420" si="26">TRUNC(G410*H410,2)</f>
        <v>12.5</v>
      </c>
    </row>
    <row r="411" spans="1:9" ht="24" customHeight="1">
      <c r="A411" s="234" t="s">
        <v>881</v>
      </c>
      <c r="B411" s="350">
        <v>88316</v>
      </c>
      <c r="C411" s="234" t="s">
        <v>66</v>
      </c>
      <c r="D411" s="234" t="s">
        <v>885</v>
      </c>
      <c r="E411" s="355" t="s">
        <v>883</v>
      </c>
      <c r="F411" s="94" t="s">
        <v>884</v>
      </c>
      <c r="G411" s="186">
        <v>0.17100000000000001</v>
      </c>
      <c r="H411" s="98">
        <f>IF(A411="Composição Auxiliar",VLOOKUP(B411,'SINAPI COMPOSIÇÃO'!$A$2:$E$10256,4,FALSE),IF(A411="Insumo",IF(VLOOKUP(B411,'SINAPI INSUMOS'!$A$2:$F$4852,5,FALSE)=OR("",0),VLOOKUP(B411,'SINAPI INSUMOS'!$A$2:$F$4852,6,FALSE),VLOOKUP(B411,'SINAPI INSUMOS'!$A$2:$F$4852,5,FALSE)),"VERIFICAR"))</f>
        <v>21.32</v>
      </c>
      <c r="I411" s="98">
        <f t="shared" si="26"/>
        <v>3.64</v>
      </c>
    </row>
    <row r="412" spans="1:9" ht="39" customHeight="1">
      <c r="A412" s="235" t="s">
        <v>886</v>
      </c>
      <c r="B412" s="351">
        <v>39422</v>
      </c>
      <c r="C412" s="235" t="s">
        <v>66</v>
      </c>
      <c r="D412" s="235" t="s">
        <v>1048</v>
      </c>
      <c r="E412" s="356" t="s">
        <v>889</v>
      </c>
      <c r="F412" s="97" t="s">
        <v>202</v>
      </c>
      <c r="G412" s="187">
        <v>2.0005999999999999</v>
      </c>
      <c r="H412" s="99">
        <f>IF(A412="Composição Auxiliar",VLOOKUP(B412,'SINAPI COMPOSIÇÃO'!$A$2:$E$10256,4,FALSE),IF(A412="Insumo",IF(VLOOKUP(B412,'SINAPI INSUMOS'!$A$2:$F$4852,5,FALSE)=OR("",0),VLOOKUP(B412,'SINAPI INSUMOS'!$A$2:$F$4852,6,FALSE),VLOOKUP(B412,'SINAPI INSUMOS'!$A$2:$F$4852,5,FALSE)),"VERIFICAR"))</f>
        <v>9.99</v>
      </c>
      <c r="I412" s="99">
        <f t="shared" si="26"/>
        <v>19.98</v>
      </c>
    </row>
    <row r="413" spans="1:9" ht="39" customHeight="1">
      <c r="A413" s="235" t="s">
        <v>886</v>
      </c>
      <c r="B413" s="351">
        <v>39419</v>
      </c>
      <c r="C413" s="235" t="s">
        <v>66</v>
      </c>
      <c r="D413" s="235" t="s">
        <v>1050</v>
      </c>
      <c r="E413" s="356" t="s">
        <v>889</v>
      </c>
      <c r="F413" s="97" t="s">
        <v>202</v>
      </c>
      <c r="G413" s="187">
        <v>0.76239999999999997</v>
      </c>
      <c r="H413" s="99">
        <f>IF(A413="Composição Auxiliar",VLOOKUP(B413,'SINAPI COMPOSIÇÃO'!$A$2:$E$10256,4,FALSE),IF(A413="Insumo",IF(VLOOKUP(B413,'SINAPI INSUMOS'!$A$2:$F$4852,5,FALSE)=OR("",0),VLOOKUP(B413,'SINAPI INSUMOS'!$A$2:$F$4852,6,FALSE),VLOOKUP(B413,'SINAPI INSUMOS'!$A$2:$F$4852,5,FALSE)),"VERIFICAR"))</f>
        <v>8.8000000000000007</v>
      </c>
      <c r="I413" s="99">
        <f t="shared" si="26"/>
        <v>6.7</v>
      </c>
    </row>
    <row r="414" spans="1:9" ht="26.1" customHeight="1">
      <c r="A414" s="235" t="s">
        <v>886</v>
      </c>
      <c r="B414" s="351">
        <v>39435</v>
      </c>
      <c r="C414" s="235" t="s">
        <v>66</v>
      </c>
      <c r="D414" s="235" t="s">
        <v>1052</v>
      </c>
      <c r="E414" s="356" t="s">
        <v>889</v>
      </c>
      <c r="F414" s="97" t="s">
        <v>63</v>
      </c>
      <c r="G414" s="187">
        <v>20.186800000000002</v>
      </c>
      <c r="H414" s="99">
        <f>IF(A414="Composição Auxiliar",VLOOKUP(B414,'SINAPI COMPOSIÇÃO'!$A$2:$E$10256,4,FALSE),IF(A414="Insumo",IF(VLOOKUP(B414,'SINAPI INSUMOS'!$A$2:$F$4852,5,FALSE)=OR("",0),VLOOKUP(B414,'SINAPI INSUMOS'!$A$2:$F$4852,6,FALSE),VLOOKUP(B414,'SINAPI INSUMOS'!$A$2:$F$4852,5,FALSE)),"VERIFICAR"))</f>
        <v>0.14000000000000001</v>
      </c>
      <c r="I414" s="99">
        <f t="shared" si="26"/>
        <v>2.82</v>
      </c>
    </row>
    <row r="415" spans="1:9" ht="39" customHeight="1">
      <c r="A415" s="235" t="s">
        <v>886</v>
      </c>
      <c r="B415" s="351">
        <v>39434</v>
      </c>
      <c r="C415" s="235" t="s">
        <v>66</v>
      </c>
      <c r="D415" s="235" t="s">
        <v>1054</v>
      </c>
      <c r="E415" s="356" t="s">
        <v>889</v>
      </c>
      <c r="F415" s="97" t="s">
        <v>101</v>
      </c>
      <c r="G415" s="187">
        <v>1.0978000000000001</v>
      </c>
      <c r="H415" s="99">
        <f>IF(A415="Composição Auxiliar",VLOOKUP(B415,'SINAPI COMPOSIÇÃO'!$A$2:$E$10256,4,FALSE),IF(A415="Insumo",IF(VLOOKUP(B415,'SINAPI INSUMOS'!$A$2:$F$4852,5,FALSE)=OR("",0),VLOOKUP(B415,'SINAPI INSUMOS'!$A$2:$F$4852,6,FALSE),VLOOKUP(B415,'SINAPI INSUMOS'!$A$2:$F$4852,5,FALSE)),"VERIFICAR"))</f>
        <v>3.86</v>
      </c>
      <c r="I415" s="99">
        <f t="shared" si="26"/>
        <v>4.2300000000000004</v>
      </c>
    </row>
    <row r="416" spans="1:9" ht="26.1" customHeight="1">
      <c r="A416" s="235" t="s">
        <v>886</v>
      </c>
      <c r="B416" s="351">
        <v>39432</v>
      </c>
      <c r="C416" s="235" t="s">
        <v>66</v>
      </c>
      <c r="D416" s="235" t="s">
        <v>1056</v>
      </c>
      <c r="E416" s="356" t="s">
        <v>889</v>
      </c>
      <c r="F416" s="97" t="s">
        <v>202</v>
      </c>
      <c r="G416" s="360">
        <v>0.74070000000000003</v>
      </c>
      <c r="H416" s="361">
        <f>IF(A416="Composição Auxiliar",VLOOKUP(B416,'SINAPI COMPOSIÇÃO'!$A$2:$E$10256,4,FALSE),IF(A416="Insumo",IF(VLOOKUP(B416,'SINAPI INSUMOS'!$A$2:$F$4852,5,FALSE)=OR("",0),VLOOKUP(B416,'SINAPI INSUMOS'!$A$2:$F$4852,6,FALSE),VLOOKUP(B416,'SINAPI INSUMOS'!$A$2:$F$4852,5,FALSE)),"VERIFICAR"))</f>
        <v>3.08</v>
      </c>
      <c r="I416" s="99">
        <f t="shared" si="26"/>
        <v>2.2799999999999998</v>
      </c>
    </row>
    <row r="417" spans="1:9" ht="26.1" customHeight="1">
      <c r="A417" s="235" t="s">
        <v>886</v>
      </c>
      <c r="B417" s="351">
        <v>37586</v>
      </c>
      <c r="C417" s="235" t="s">
        <v>66</v>
      </c>
      <c r="D417" s="235" t="s">
        <v>1058</v>
      </c>
      <c r="E417" s="356" t="s">
        <v>889</v>
      </c>
      <c r="F417" s="97" t="s">
        <v>1059</v>
      </c>
      <c r="G417" s="187">
        <v>2.4799999999999999E-2</v>
      </c>
      <c r="H417" s="99">
        <f>IF(A417="Composição Auxiliar",VLOOKUP(B417,'SINAPI COMPOSIÇÃO'!$A$2:$E$10256,4,FALSE),IF(A417="Insumo",IF(VLOOKUP(B417,'SINAPI INSUMOS'!$A$2:$F$4852,5,FALSE)=OR("",0),VLOOKUP(B417,'SINAPI INSUMOS'!$A$2:$F$4852,6,FALSE),VLOOKUP(B417,'SINAPI INSUMOS'!$A$2:$F$4852,5,FALSE)),"VERIFICAR"))</f>
        <v>48.76</v>
      </c>
      <c r="I417" s="99">
        <f t="shared" si="26"/>
        <v>1.2</v>
      </c>
    </row>
    <row r="418" spans="1:9" ht="26.1" customHeight="1">
      <c r="A418" s="235" t="s">
        <v>886</v>
      </c>
      <c r="B418" s="351">
        <v>39413</v>
      </c>
      <c r="C418" s="235" t="s">
        <v>66</v>
      </c>
      <c r="D418" s="235" t="s">
        <v>1061</v>
      </c>
      <c r="E418" s="356" t="s">
        <v>889</v>
      </c>
      <c r="F418" s="97" t="s">
        <v>68</v>
      </c>
      <c r="G418" s="187">
        <v>2.1059999999999999</v>
      </c>
      <c r="H418" s="99">
        <f>IF(A418="Composição Auxiliar",VLOOKUP(B418,'SINAPI COMPOSIÇÃO'!$A$2:$E$10256,4,FALSE),IF(A418="Insumo",IF(VLOOKUP(B418,'SINAPI INSUMOS'!$A$2:$F$4852,5,FALSE)=OR("",0),VLOOKUP(B418,'SINAPI INSUMOS'!$A$2:$F$4852,6,FALSE),VLOOKUP(B418,'SINAPI INSUMOS'!$A$2:$F$4852,5,FALSE)),"VERIFICAR"))</f>
        <v>22.27</v>
      </c>
      <c r="I418" s="99">
        <f t="shared" si="26"/>
        <v>46.9</v>
      </c>
    </row>
    <row r="419" spans="1:9" ht="39" customHeight="1">
      <c r="A419" s="235" t="s">
        <v>886</v>
      </c>
      <c r="B419" s="351">
        <v>39443</v>
      </c>
      <c r="C419" s="235" t="s">
        <v>66</v>
      </c>
      <c r="D419" s="235" t="s">
        <v>1063</v>
      </c>
      <c r="E419" s="356" t="s">
        <v>889</v>
      </c>
      <c r="F419" s="97" t="s">
        <v>63</v>
      </c>
      <c r="G419" s="187">
        <v>0.4803</v>
      </c>
      <c r="H419" s="99">
        <f>IF(A419="Composição Auxiliar",VLOOKUP(B419,'SINAPI COMPOSIÇÃO'!$A$2:$E$10256,4,FALSE),IF(A419="Insumo",IF(VLOOKUP(B419,'SINAPI INSUMOS'!$A$2:$F$4852,5,FALSE)=OR("",0),VLOOKUP(B419,'SINAPI INSUMOS'!$A$2:$F$4852,6,FALSE),VLOOKUP(B419,'SINAPI INSUMOS'!$A$2:$F$4852,5,FALSE)),"VERIFICAR"))</f>
        <v>0.32</v>
      </c>
      <c r="I419" s="99">
        <f t="shared" si="26"/>
        <v>0.15</v>
      </c>
    </row>
    <row r="420" spans="1:9" ht="26.1" customHeight="1">
      <c r="A420" s="235" t="s">
        <v>886</v>
      </c>
      <c r="B420" s="351">
        <v>39431</v>
      </c>
      <c r="C420" s="235" t="s">
        <v>66</v>
      </c>
      <c r="D420" s="235" t="s">
        <v>1065</v>
      </c>
      <c r="E420" s="356" t="s">
        <v>889</v>
      </c>
      <c r="F420" s="97" t="s">
        <v>202</v>
      </c>
      <c r="G420" s="187">
        <v>2.5026999999999999</v>
      </c>
      <c r="H420" s="99">
        <f>IF(A420="Composição Auxiliar",VLOOKUP(B420,'SINAPI COMPOSIÇÃO'!$A$2:$E$10256,4,FALSE),IF(A420="Insumo",IF(VLOOKUP(B420,'SINAPI INSUMOS'!$A$2:$F$4852,5,FALSE)=OR("",0),VLOOKUP(B420,'SINAPI INSUMOS'!$A$2:$F$4852,6,FALSE),VLOOKUP(B420,'SINAPI INSUMOS'!$A$2:$F$4852,5,FALSE)),"VERIFICAR"))</f>
        <v>0.35</v>
      </c>
      <c r="I420" s="99">
        <f t="shared" si="26"/>
        <v>0.87</v>
      </c>
    </row>
    <row r="421" spans="1:9" ht="18" customHeight="1">
      <c r="A421" s="382" t="s">
        <v>193</v>
      </c>
      <c r="B421" s="384" t="s">
        <v>52</v>
      </c>
      <c r="C421" s="382" t="s">
        <v>53</v>
      </c>
      <c r="D421" s="382" t="s">
        <v>10</v>
      </c>
      <c r="E421" s="358" t="s">
        <v>878</v>
      </c>
      <c r="F421" s="385" t="s">
        <v>54</v>
      </c>
      <c r="G421" s="384" t="s">
        <v>55</v>
      </c>
      <c r="H421" s="384" t="s">
        <v>56</v>
      </c>
      <c r="I421" s="384" t="s">
        <v>11</v>
      </c>
    </row>
    <row r="422" spans="1:9" ht="65.099999999999994" customHeight="1">
      <c r="A422" s="237" t="s">
        <v>879</v>
      </c>
      <c r="B422" s="354">
        <v>96359</v>
      </c>
      <c r="C422" s="237" t="s">
        <v>66</v>
      </c>
      <c r="D422" s="237" t="s">
        <v>195</v>
      </c>
      <c r="E422" s="359" t="s">
        <v>979</v>
      </c>
      <c r="F422" s="184" t="s">
        <v>68</v>
      </c>
      <c r="G422" s="185">
        <v>1</v>
      </c>
      <c r="H422" s="189">
        <f>I422</f>
        <v>114.39</v>
      </c>
      <c r="I422" s="189">
        <f>SUM(I423:I433)</f>
        <v>114.39</v>
      </c>
    </row>
    <row r="423" spans="1:9" ht="26.1" customHeight="1">
      <c r="A423" s="234" t="s">
        <v>881</v>
      </c>
      <c r="B423" s="350">
        <v>88278</v>
      </c>
      <c r="C423" s="234" t="s">
        <v>66</v>
      </c>
      <c r="D423" s="234" t="s">
        <v>991</v>
      </c>
      <c r="E423" s="355" t="s">
        <v>883</v>
      </c>
      <c r="F423" s="94" t="s">
        <v>884</v>
      </c>
      <c r="G423" s="186">
        <v>0.59499999999999997</v>
      </c>
      <c r="H423" s="98">
        <f>IF(A423="Composição Auxiliar",VLOOKUP(B423,'SINAPI COMPOSIÇÃO'!$A$2:$E$10256,4,FALSE),IF(A423="Insumo",IF(VLOOKUP(B423,'SINAPI INSUMOS'!$A$2:$F$4852,5,FALSE)=OR("",0),VLOOKUP(B423,'SINAPI INSUMOS'!$A$2:$F$4852,6,FALSE),VLOOKUP(B423,'SINAPI INSUMOS'!$A$2:$F$4852,5,FALSE)),"VERIFICAR"))</f>
        <v>23.96</v>
      </c>
      <c r="I423" s="98">
        <f t="shared" ref="I423:I433" si="27">TRUNC(G423*H423,2)</f>
        <v>14.25</v>
      </c>
    </row>
    <row r="424" spans="1:9" ht="24" customHeight="1">
      <c r="A424" s="234" t="s">
        <v>881</v>
      </c>
      <c r="B424" s="350">
        <v>88316</v>
      </c>
      <c r="C424" s="234" t="s">
        <v>66</v>
      </c>
      <c r="D424" s="234" t="s">
        <v>885</v>
      </c>
      <c r="E424" s="355" t="s">
        <v>883</v>
      </c>
      <c r="F424" s="94" t="s">
        <v>884</v>
      </c>
      <c r="G424" s="186">
        <v>0.19500000000000001</v>
      </c>
      <c r="H424" s="98">
        <f>IF(A424="Composição Auxiliar",VLOOKUP(B424,'SINAPI COMPOSIÇÃO'!$A$2:$E$10256,4,FALSE),IF(A424="Insumo",IF(VLOOKUP(B424,'SINAPI INSUMOS'!$A$2:$F$4852,5,FALSE)=OR("",0),VLOOKUP(B424,'SINAPI INSUMOS'!$A$2:$F$4852,6,FALSE),VLOOKUP(B424,'SINAPI INSUMOS'!$A$2:$F$4852,5,FALSE)),"VERIFICAR"))</f>
        <v>21.32</v>
      </c>
      <c r="I424" s="98">
        <f t="shared" si="27"/>
        <v>4.1500000000000004</v>
      </c>
    </row>
    <row r="425" spans="1:9" ht="39" customHeight="1">
      <c r="A425" s="235" t="s">
        <v>886</v>
      </c>
      <c r="B425" s="351">
        <v>39419</v>
      </c>
      <c r="C425" s="235" t="s">
        <v>66</v>
      </c>
      <c r="D425" s="235" t="s">
        <v>1050</v>
      </c>
      <c r="E425" s="356" t="s">
        <v>889</v>
      </c>
      <c r="F425" s="97" t="s">
        <v>202</v>
      </c>
      <c r="G425" s="187">
        <v>0.91169999999999995</v>
      </c>
      <c r="H425" s="99">
        <f>IF(A425="Composição Auxiliar",VLOOKUP(B425,'SINAPI COMPOSIÇÃO'!$A$2:$E$10256,4,FALSE),IF(A425="Insumo",IF(VLOOKUP(B425,'SINAPI INSUMOS'!$A$2:$F$4852,5,FALSE)=OR("",0),VLOOKUP(B425,'SINAPI INSUMOS'!$A$2:$F$4852,6,FALSE),VLOOKUP(B425,'SINAPI INSUMOS'!$A$2:$F$4852,5,FALSE)),"VERIFICAR"))</f>
        <v>8.8000000000000007</v>
      </c>
      <c r="I425" s="99">
        <f t="shared" si="27"/>
        <v>8.02</v>
      </c>
    </row>
    <row r="426" spans="1:9" ht="39" customHeight="1">
      <c r="A426" s="235" t="s">
        <v>886</v>
      </c>
      <c r="B426" s="351">
        <v>39434</v>
      </c>
      <c r="C426" s="235" t="s">
        <v>66</v>
      </c>
      <c r="D426" s="235" t="s">
        <v>1054</v>
      </c>
      <c r="E426" s="356" t="s">
        <v>889</v>
      </c>
      <c r="F426" s="97" t="s">
        <v>101</v>
      </c>
      <c r="G426" s="187">
        <v>1.0978000000000001</v>
      </c>
      <c r="H426" s="99">
        <f>IF(A426="Composição Auxiliar",VLOOKUP(B426,'SINAPI COMPOSIÇÃO'!$A$2:$E$10256,4,FALSE),IF(A426="Insumo",IF(VLOOKUP(B426,'SINAPI INSUMOS'!$A$2:$F$4852,5,FALSE)=OR("",0),VLOOKUP(B426,'SINAPI INSUMOS'!$A$2:$F$4852,6,FALSE),VLOOKUP(B426,'SINAPI INSUMOS'!$A$2:$F$4852,5,FALSE)),"VERIFICAR"))</f>
        <v>3.86</v>
      </c>
      <c r="I426" s="99">
        <f t="shared" si="27"/>
        <v>4.2300000000000004</v>
      </c>
    </row>
    <row r="427" spans="1:9" ht="26.1" customHeight="1">
      <c r="A427" s="235" t="s">
        <v>886</v>
      </c>
      <c r="B427" s="351">
        <v>39435</v>
      </c>
      <c r="C427" s="235" t="s">
        <v>66</v>
      </c>
      <c r="D427" s="235" t="s">
        <v>1052</v>
      </c>
      <c r="E427" s="356" t="s">
        <v>889</v>
      </c>
      <c r="F427" s="97" t="s">
        <v>63</v>
      </c>
      <c r="G427" s="187">
        <v>20.186800000000002</v>
      </c>
      <c r="H427" s="99">
        <f>IF(A427="Composição Auxiliar",VLOOKUP(B427,'SINAPI COMPOSIÇÃO'!$A$2:$E$10256,4,FALSE),IF(A427="Insumo",IF(VLOOKUP(B427,'SINAPI INSUMOS'!$A$2:$F$4852,5,FALSE)=OR("",0),VLOOKUP(B427,'SINAPI INSUMOS'!$A$2:$F$4852,6,FALSE),VLOOKUP(B427,'SINAPI INSUMOS'!$A$2:$F$4852,5,FALSE)),"VERIFICAR"))</f>
        <v>0.14000000000000001</v>
      </c>
      <c r="I427" s="99">
        <f t="shared" si="27"/>
        <v>2.82</v>
      </c>
    </row>
    <row r="428" spans="1:9" ht="26.1" customHeight="1">
      <c r="A428" s="235" t="s">
        <v>886</v>
      </c>
      <c r="B428" s="351">
        <v>37586</v>
      </c>
      <c r="C428" s="235" t="s">
        <v>66</v>
      </c>
      <c r="D428" s="235" t="s">
        <v>1058</v>
      </c>
      <c r="E428" s="356" t="s">
        <v>889</v>
      </c>
      <c r="F428" s="97" t="s">
        <v>1059</v>
      </c>
      <c r="G428" s="187">
        <v>2.9600000000000001E-2</v>
      </c>
      <c r="H428" s="99">
        <f>IF(A428="Composição Auxiliar",VLOOKUP(B428,'SINAPI COMPOSIÇÃO'!$A$2:$E$10256,4,FALSE),IF(A428="Insumo",IF(VLOOKUP(B428,'SINAPI INSUMOS'!$A$2:$F$4852,5,FALSE)=OR("",0),VLOOKUP(B428,'SINAPI INSUMOS'!$A$2:$F$4852,6,FALSE),VLOOKUP(B428,'SINAPI INSUMOS'!$A$2:$F$4852,5,FALSE)),"VERIFICAR"))</f>
        <v>48.76</v>
      </c>
      <c r="I428" s="99">
        <f t="shared" si="27"/>
        <v>1.44</v>
      </c>
    </row>
    <row r="429" spans="1:9" ht="26.1" customHeight="1">
      <c r="A429" s="235" t="s">
        <v>886</v>
      </c>
      <c r="B429" s="351">
        <v>39431</v>
      </c>
      <c r="C429" s="235" t="s">
        <v>66</v>
      </c>
      <c r="D429" s="235" t="s">
        <v>1065</v>
      </c>
      <c r="E429" s="356" t="s">
        <v>889</v>
      </c>
      <c r="F429" s="97" t="s">
        <v>202</v>
      </c>
      <c r="G429" s="187">
        <v>2.5026999999999999</v>
      </c>
      <c r="H429" s="99">
        <f>IF(A429="Composição Auxiliar",VLOOKUP(B429,'SINAPI COMPOSIÇÃO'!$A$2:$E$10256,4,FALSE),IF(A429="Insumo",IF(VLOOKUP(B429,'SINAPI INSUMOS'!$A$2:$F$4852,5,FALSE)=OR("",0),VLOOKUP(B429,'SINAPI INSUMOS'!$A$2:$F$4852,6,FALSE),VLOOKUP(B429,'SINAPI INSUMOS'!$A$2:$F$4852,5,FALSE)),"VERIFICAR"))</f>
        <v>0.35</v>
      </c>
      <c r="I429" s="99">
        <f t="shared" si="27"/>
        <v>0.87</v>
      </c>
    </row>
    <row r="430" spans="1:9" ht="26.1" customHeight="1">
      <c r="A430" s="235" t="s">
        <v>886</v>
      </c>
      <c r="B430" s="351">
        <v>39413</v>
      </c>
      <c r="C430" s="235" t="s">
        <v>66</v>
      </c>
      <c r="D430" s="235" t="s">
        <v>1061</v>
      </c>
      <c r="E430" s="356" t="s">
        <v>889</v>
      </c>
      <c r="F430" s="97" t="s">
        <v>68</v>
      </c>
      <c r="G430" s="187">
        <v>2.1059999999999999</v>
      </c>
      <c r="H430" s="99">
        <f>IF(A430="Composição Auxiliar",VLOOKUP(B430,'SINAPI COMPOSIÇÃO'!$A$2:$E$10256,4,FALSE),IF(A430="Insumo",IF(VLOOKUP(B430,'SINAPI INSUMOS'!$A$2:$F$4852,5,FALSE)=OR("",0),VLOOKUP(B430,'SINAPI INSUMOS'!$A$2:$F$4852,6,FALSE),VLOOKUP(B430,'SINAPI INSUMOS'!$A$2:$F$4852,5,FALSE)),"VERIFICAR"))</f>
        <v>22.27</v>
      </c>
      <c r="I430" s="99">
        <f t="shared" si="27"/>
        <v>46.9</v>
      </c>
    </row>
    <row r="431" spans="1:9" ht="39" customHeight="1">
      <c r="A431" s="235" t="s">
        <v>886</v>
      </c>
      <c r="B431" s="351">
        <v>39422</v>
      </c>
      <c r="C431" s="235" t="s">
        <v>66</v>
      </c>
      <c r="D431" s="235" t="s">
        <v>1048</v>
      </c>
      <c r="E431" s="356" t="s">
        <v>889</v>
      </c>
      <c r="F431" s="97" t="s">
        <v>202</v>
      </c>
      <c r="G431" s="187">
        <v>2.9138999999999999</v>
      </c>
      <c r="H431" s="99">
        <f>IF(A431="Composição Auxiliar",VLOOKUP(B431,'SINAPI COMPOSIÇÃO'!$A$2:$E$10256,4,FALSE),IF(A431="Insumo",IF(VLOOKUP(B431,'SINAPI INSUMOS'!$A$2:$F$4852,5,FALSE)=OR("",0),VLOOKUP(B431,'SINAPI INSUMOS'!$A$2:$F$4852,6,FALSE),VLOOKUP(B431,'SINAPI INSUMOS'!$A$2:$F$4852,5,FALSE)),"VERIFICAR"))</f>
        <v>9.99</v>
      </c>
      <c r="I431" s="99">
        <f t="shared" si="27"/>
        <v>29.1</v>
      </c>
    </row>
    <row r="432" spans="1:9" ht="39" customHeight="1">
      <c r="A432" s="235" t="s">
        <v>886</v>
      </c>
      <c r="B432" s="351">
        <v>39443</v>
      </c>
      <c r="C432" s="235" t="s">
        <v>66</v>
      </c>
      <c r="D432" s="235" t="s">
        <v>1063</v>
      </c>
      <c r="E432" s="356" t="s">
        <v>889</v>
      </c>
      <c r="F432" s="97" t="s">
        <v>63</v>
      </c>
      <c r="G432" s="360">
        <v>0.54410000000000003</v>
      </c>
      <c r="H432" s="361">
        <f>IF(A432="Composição Auxiliar",VLOOKUP(B432,'SINAPI COMPOSIÇÃO'!$A$2:$E$10256,4,FALSE),IF(A432="Insumo",IF(VLOOKUP(B432,'SINAPI INSUMOS'!$A$2:$F$4852,5,FALSE)=OR("",0),VLOOKUP(B432,'SINAPI INSUMOS'!$A$2:$F$4852,6,FALSE),VLOOKUP(B432,'SINAPI INSUMOS'!$A$2:$F$4852,5,FALSE)),"VERIFICAR"))</f>
        <v>0.32</v>
      </c>
      <c r="I432" s="99">
        <f t="shared" si="27"/>
        <v>0.17</v>
      </c>
    </row>
    <row r="433" spans="1:9" ht="26.1" customHeight="1">
      <c r="A433" s="235" t="s">
        <v>886</v>
      </c>
      <c r="B433" s="351">
        <v>39432</v>
      </c>
      <c r="C433" s="235" t="s">
        <v>66</v>
      </c>
      <c r="D433" s="235" t="s">
        <v>1056</v>
      </c>
      <c r="E433" s="356" t="s">
        <v>889</v>
      </c>
      <c r="F433" s="97" t="s">
        <v>202</v>
      </c>
      <c r="G433" s="187">
        <v>0.79249999999999998</v>
      </c>
      <c r="H433" s="99">
        <f>IF(A433="Composição Auxiliar",VLOOKUP(B433,'SINAPI COMPOSIÇÃO'!$A$2:$E$10256,4,FALSE),IF(A433="Insumo",IF(VLOOKUP(B433,'SINAPI INSUMOS'!$A$2:$F$4852,5,FALSE)=OR("",0),VLOOKUP(B433,'SINAPI INSUMOS'!$A$2:$F$4852,6,FALSE),VLOOKUP(B433,'SINAPI INSUMOS'!$A$2:$F$4852,5,FALSE)),"VERIFICAR"))</f>
        <v>3.08</v>
      </c>
      <c r="I433" s="99">
        <f t="shared" si="27"/>
        <v>2.44</v>
      </c>
    </row>
    <row r="434" spans="1:9" ht="18" customHeight="1">
      <c r="A434" s="382" t="s">
        <v>196</v>
      </c>
      <c r="B434" s="384" t="s">
        <v>52</v>
      </c>
      <c r="C434" s="382" t="s">
        <v>53</v>
      </c>
      <c r="D434" s="382" t="s">
        <v>10</v>
      </c>
      <c r="E434" s="358" t="s">
        <v>878</v>
      </c>
      <c r="F434" s="385" t="s">
        <v>54</v>
      </c>
      <c r="G434" s="384" t="s">
        <v>55</v>
      </c>
      <c r="H434" s="384" t="s">
        <v>56</v>
      </c>
      <c r="I434" s="384" t="s">
        <v>11</v>
      </c>
    </row>
    <row r="435" spans="1:9" ht="51.95" customHeight="1">
      <c r="A435" s="237" t="s">
        <v>879</v>
      </c>
      <c r="B435" s="183" t="s">
        <v>197</v>
      </c>
      <c r="C435" s="237" t="s">
        <v>61</v>
      </c>
      <c r="D435" s="237" t="s">
        <v>198</v>
      </c>
      <c r="E435" s="359" t="s">
        <v>979</v>
      </c>
      <c r="F435" s="184" t="s">
        <v>123</v>
      </c>
      <c r="G435" s="185">
        <v>1</v>
      </c>
      <c r="H435" s="189">
        <f>I435</f>
        <v>185.92</v>
      </c>
      <c r="I435" s="189">
        <f>SUM(I436:I448)</f>
        <v>185.92</v>
      </c>
    </row>
    <row r="436" spans="1:9" ht="24" customHeight="1">
      <c r="A436" s="234" t="s">
        <v>881</v>
      </c>
      <c r="B436" s="350">
        <v>88316</v>
      </c>
      <c r="C436" s="234" t="s">
        <v>66</v>
      </c>
      <c r="D436" s="234" t="s">
        <v>885</v>
      </c>
      <c r="E436" s="355" t="s">
        <v>883</v>
      </c>
      <c r="F436" s="94" t="s">
        <v>884</v>
      </c>
      <c r="G436" s="186">
        <v>0.157</v>
      </c>
      <c r="H436" s="98">
        <f>IF(A436="Composição Auxiliar",VLOOKUP(B436,'SINAPI COMPOSIÇÃO'!$A$2:$E$10256,4,FALSE),IF(A436="Insumo",IF(VLOOKUP(B436,'SINAPI INSUMOS'!$A$2:$F$4852,5,FALSE)=OR("",0),VLOOKUP(B436,'SINAPI INSUMOS'!$A$2:$F$4852,6,FALSE),VLOOKUP(B436,'SINAPI INSUMOS'!$A$2:$F$4852,5,FALSE)),"VERIFICAR"))</f>
        <v>21.32</v>
      </c>
      <c r="I436" s="98">
        <f t="shared" ref="I436:I448" si="28">TRUNC(G436*H436,2)</f>
        <v>3.34</v>
      </c>
    </row>
    <row r="437" spans="1:9" ht="26.1" customHeight="1">
      <c r="A437" s="234" t="s">
        <v>881</v>
      </c>
      <c r="B437" s="350">
        <v>88278</v>
      </c>
      <c r="C437" s="234" t="s">
        <v>66</v>
      </c>
      <c r="D437" s="234" t="s">
        <v>991</v>
      </c>
      <c r="E437" s="355" t="s">
        <v>883</v>
      </c>
      <c r="F437" s="94" t="s">
        <v>884</v>
      </c>
      <c r="G437" s="186">
        <v>0.628</v>
      </c>
      <c r="H437" s="98">
        <f>IF(A437="Composição Auxiliar",VLOOKUP(B437,'SINAPI COMPOSIÇÃO'!$A$2:$E$10256,4,FALSE),IF(A437="Insumo",IF(VLOOKUP(B437,'SINAPI INSUMOS'!$A$2:$F$4852,5,FALSE)=OR("",0),VLOOKUP(B437,'SINAPI INSUMOS'!$A$2:$F$4852,6,FALSE),VLOOKUP(B437,'SINAPI INSUMOS'!$A$2:$F$4852,5,FALSE)),"VERIFICAR"))</f>
        <v>23.96</v>
      </c>
      <c r="I437" s="98">
        <f t="shared" si="28"/>
        <v>15.04</v>
      </c>
    </row>
    <row r="438" spans="1:9" ht="26.1" customHeight="1">
      <c r="A438" s="235" t="s">
        <v>886</v>
      </c>
      <c r="B438" s="351">
        <v>39432</v>
      </c>
      <c r="C438" s="235" t="s">
        <v>66</v>
      </c>
      <c r="D438" s="235" t="s">
        <v>1056</v>
      </c>
      <c r="E438" s="356" t="s">
        <v>889</v>
      </c>
      <c r="F438" s="97" t="s">
        <v>202</v>
      </c>
      <c r="G438" s="187">
        <v>0.79249999999999998</v>
      </c>
      <c r="H438" s="99">
        <f>IF(A438="Composição Auxiliar",VLOOKUP(B438,'SINAPI COMPOSIÇÃO'!$A$2:$E$10256,4,FALSE),IF(A438="Insumo",IF(VLOOKUP(B438,'SINAPI INSUMOS'!$A$2:$F$4852,5,FALSE)=OR("",0),VLOOKUP(B438,'SINAPI INSUMOS'!$A$2:$F$4852,6,FALSE),VLOOKUP(B438,'SINAPI INSUMOS'!$A$2:$F$4852,5,FALSE)),"VERIFICAR"))</f>
        <v>3.08</v>
      </c>
      <c r="I438" s="99">
        <f t="shared" si="28"/>
        <v>2.44</v>
      </c>
    </row>
    <row r="439" spans="1:9" ht="26.1" customHeight="1">
      <c r="A439" s="235" t="s">
        <v>886</v>
      </c>
      <c r="B439" s="351">
        <v>3413</v>
      </c>
      <c r="C439" s="235" t="s">
        <v>66</v>
      </c>
      <c r="D439" s="235" t="s">
        <v>1069</v>
      </c>
      <c r="E439" s="356" t="s">
        <v>889</v>
      </c>
      <c r="F439" s="97" t="s">
        <v>123</v>
      </c>
      <c r="G439" s="187">
        <v>1</v>
      </c>
      <c r="H439" s="99">
        <f>IF(A439="Composição Auxiliar",VLOOKUP(B439,'SINAPI COMPOSIÇÃO'!$A$2:$E$10256,4,FALSE),IF(A439="Insumo",IF(VLOOKUP(B439,'SINAPI INSUMOS'!$A$2:$F$4852,5,FALSE)=OR("",0),VLOOKUP(B439,'SINAPI INSUMOS'!$A$2:$F$4852,6,FALSE),VLOOKUP(B439,'SINAPI INSUMOS'!$A$2:$F$4852,5,FALSE)),"VERIFICAR"))</f>
        <v>45.86</v>
      </c>
      <c r="I439" s="99">
        <f t="shared" si="28"/>
        <v>45.86</v>
      </c>
    </row>
    <row r="440" spans="1:9" ht="26.1" customHeight="1">
      <c r="A440" s="235" t="s">
        <v>886</v>
      </c>
      <c r="B440" s="351">
        <v>11062</v>
      </c>
      <c r="C440" s="235" t="s">
        <v>66</v>
      </c>
      <c r="D440" s="235" t="s">
        <v>1071</v>
      </c>
      <c r="E440" s="356" t="s">
        <v>889</v>
      </c>
      <c r="F440" s="97" t="s">
        <v>123</v>
      </c>
      <c r="G440" s="187">
        <v>1.0529999999999999</v>
      </c>
      <c r="H440" s="99">
        <f>IF(A440="Composição Auxiliar",VLOOKUP(B440,'SINAPI COMPOSIÇÃO'!$A$2:$E$10256,4,FALSE),IF(A440="Insumo",IF(VLOOKUP(B440,'SINAPI INSUMOS'!$A$2:$F$4852,5,FALSE)=OR("",0),VLOOKUP(B440,'SINAPI INSUMOS'!$A$2:$F$4852,6,FALSE),VLOOKUP(B440,'SINAPI INSUMOS'!$A$2:$F$4852,5,FALSE)),"VERIFICAR"))</f>
        <v>39.869999999999997</v>
      </c>
      <c r="I440" s="99">
        <f t="shared" si="28"/>
        <v>41.98</v>
      </c>
    </row>
    <row r="441" spans="1:9" ht="39" customHeight="1">
      <c r="A441" s="235" t="s">
        <v>886</v>
      </c>
      <c r="B441" s="351">
        <v>39417</v>
      </c>
      <c r="C441" s="235" t="s">
        <v>66</v>
      </c>
      <c r="D441" s="235" t="s">
        <v>1073</v>
      </c>
      <c r="E441" s="356" t="s">
        <v>889</v>
      </c>
      <c r="F441" s="97" t="s">
        <v>68</v>
      </c>
      <c r="G441" s="187">
        <v>1.0529999999999999</v>
      </c>
      <c r="H441" s="99">
        <f>IF(A441="Composição Auxiliar",VLOOKUP(B441,'SINAPI COMPOSIÇÃO'!$A$2:$E$10256,4,FALSE),IF(A441="Insumo",IF(VLOOKUP(B441,'SINAPI INSUMOS'!$A$2:$F$4852,5,FALSE)=OR("",0),VLOOKUP(B441,'SINAPI INSUMOS'!$A$2:$F$4852,6,FALSE),VLOOKUP(B441,'SINAPI INSUMOS'!$A$2:$F$4852,5,FALSE)),"VERIFICAR"))</f>
        <v>29.39</v>
      </c>
      <c r="I441" s="99">
        <f t="shared" si="28"/>
        <v>30.94</v>
      </c>
    </row>
    <row r="442" spans="1:9" ht="26.1" customHeight="1">
      <c r="A442" s="235" t="s">
        <v>886</v>
      </c>
      <c r="B442" s="351">
        <v>37586</v>
      </c>
      <c r="C442" s="235" t="s">
        <v>66</v>
      </c>
      <c r="D442" s="235" t="s">
        <v>1058</v>
      </c>
      <c r="E442" s="356" t="s">
        <v>889</v>
      </c>
      <c r="F442" s="97" t="s">
        <v>1059</v>
      </c>
      <c r="G442" s="187">
        <v>2.9000000000000001E-2</v>
      </c>
      <c r="H442" s="99">
        <f>IF(A442="Composição Auxiliar",VLOOKUP(B442,'SINAPI COMPOSIÇÃO'!$A$2:$E$10256,4,FALSE),IF(A442="Insumo",IF(VLOOKUP(B442,'SINAPI INSUMOS'!$A$2:$F$4852,5,FALSE)=OR("",0),VLOOKUP(B442,'SINAPI INSUMOS'!$A$2:$F$4852,6,FALSE),VLOOKUP(B442,'SINAPI INSUMOS'!$A$2:$F$4852,5,FALSE)),"VERIFICAR"))</f>
        <v>48.76</v>
      </c>
      <c r="I442" s="99">
        <f t="shared" si="28"/>
        <v>1.41</v>
      </c>
    </row>
    <row r="443" spans="1:9" ht="39" customHeight="1">
      <c r="A443" s="235" t="s">
        <v>886</v>
      </c>
      <c r="B443" s="351">
        <v>39422</v>
      </c>
      <c r="C443" s="235" t="s">
        <v>66</v>
      </c>
      <c r="D443" s="235" t="s">
        <v>1048</v>
      </c>
      <c r="E443" s="356" t="s">
        <v>889</v>
      </c>
      <c r="F443" s="97" t="s">
        <v>202</v>
      </c>
      <c r="G443" s="187">
        <v>2.8999000000000001</v>
      </c>
      <c r="H443" s="99">
        <f>IF(A443="Composição Auxiliar",VLOOKUP(B443,'SINAPI COMPOSIÇÃO'!$A$2:$E$10256,4,FALSE),IF(A443="Insumo",IF(VLOOKUP(B443,'SINAPI INSUMOS'!$A$2:$F$4852,5,FALSE)=OR("",0),VLOOKUP(B443,'SINAPI INSUMOS'!$A$2:$F$4852,6,FALSE),VLOOKUP(B443,'SINAPI INSUMOS'!$A$2:$F$4852,5,FALSE)),"VERIFICAR"))</f>
        <v>9.99</v>
      </c>
      <c r="I443" s="99">
        <f t="shared" si="28"/>
        <v>28.97</v>
      </c>
    </row>
    <row r="444" spans="1:9" ht="39" customHeight="1">
      <c r="A444" s="235" t="s">
        <v>886</v>
      </c>
      <c r="B444" s="351">
        <v>39443</v>
      </c>
      <c r="C444" s="235" t="s">
        <v>66</v>
      </c>
      <c r="D444" s="235" t="s">
        <v>1063</v>
      </c>
      <c r="E444" s="356" t="s">
        <v>889</v>
      </c>
      <c r="F444" s="97" t="s">
        <v>63</v>
      </c>
      <c r="G444" s="187">
        <v>0.91490000000000005</v>
      </c>
      <c r="H444" s="99">
        <f>IF(A444="Composição Auxiliar",VLOOKUP(B444,'SINAPI COMPOSIÇÃO'!$A$2:$E$10256,4,FALSE),IF(A444="Insumo",IF(VLOOKUP(B444,'SINAPI INSUMOS'!$A$2:$F$4852,5,FALSE)=OR("",0),VLOOKUP(B444,'SINAPI INSUMOS'!$A$2:$F$4852,6,FALSE),VLOOKUP(B444,'SINAPI INSUMOS'!$A$2:$F$4852,5,FALSE)),"VERIFICAR"))</f>
        <v>0.32</v>
      </c>
      <c r="I444" s="99">
        <f t="shared" si="28"/>
        <v>0.28999999999999998</v>
      </c>
    </row>
    <row r="445" spans="1:9" ht="39" customHeight="1">
      <c r="A445" s="235" t="s">
        <v>886</v>
      </c>
      <c r="B445" s="351">
        <v>39419</v>
      </c>
      <c r="C445" s="235" t="s">
        <v>66</v>
      </c>
      <c r="D445" s="235" t="s">
        <v>1050</v>
      </c>
      <c r="E445" s="356" t="s">
        <v>889</v>
      </c>
      <c r="F445" s="97" t="s">
        <v>202</v>
      </c>
      <c r="G445" s="187">
        <v>0.9093</v>
      </c>
      <c r="H445" s="99">
        <f>IF(A445="Composição Auxiliar",VLOOKUP(B445,'SINAPI COMPOSIÇÃO'!$A$2:$E$10256,4,FALSE),IF(A445="Insumo",IF(VLOOKUP(B445,'SINAPI INSUMOS'!$A$2:$F$4852,5,FALSE)=OR("",0),VLOOKUP(B445,'SINAPI INSUMOS'!$A$2:$F$4852,6,FALSE),VLOOKUP(B445,'SINAPI INSUMOS'!$A$2:$F$4852,5,FALSE)),"VERIFICAR"))</f>
        <v>8.8000000000000007</v>
      </c>
      <c r="I445" s="99">
        <f t="shared" si="28"/>
        <v>8</v>
      </c>
    </row>
    <row r="446" spans="1:9" ht="26.1" customHeight="1">
      <c r="A446" s="235" t="s">
        <v>886</v>
      </c>
      <c r="B446" s="351">
        <v>39435</v>
      </c>
      <c r="C446" s="235" t="s">
        <v>66</v>
      </c>
      <c r="D446" s="235" t="s">
        <v>1052</v>
      </c>
      <c r="E446" s="356" t="s">
        <v>889</v>
      </c>
      <c r="F446" s="97" t="s">
        <v>63</v>
      </c>
      <c r="G446" s="187">
        <v>20.0077</v>
      </c>
      <c r="H446" s="99">
        <f>IF(A446="Composição Auxiliar",VLOOKUP(B446,'SINAPI COMPOSIÇÃO'!$A$2:$E$10256,4,FALSE),IF(A446="Insumo",IF(VLOOKUP(B446,'SINAPI INSUMOS'!$A$2:$F$4852,5,FALSE)=OR("",0),VLOOKUP(B446,'SINAPI INSUMOS'!$A$2:$F$4852,6,FALSE),VLOOKUP(B446,'SINAPI INSUMOS'!$A$2:$F$4852,5,FALSE)),"VERIFICAR"))</f>
        <v>0.14000000000000001</v>
      </c>
      <c r="I446" s="99">
        <f t="shared" si="28"/>
        <v>2.8</v>
      </c>
    </row>
    <row r="447" spans="1:9" ht="39" customHeight="1">
      <c r="A447" s="235" t="s">
        <v>886</v>
      </c>
      <c r="B447" s="351">
        <v>39434</v>
      </c>
      <c r="C447" s="235" t="s">
        <v>66</v>
      </c>
      <c r="D447" s="235" t="s">
        <v>1054</v>
      </c>
      <c r="E447" s="356" t="s">
        <v>889</v>
      </c>
      <c r="F447" s="97" t="s">
        <v>101</v>
      </c>
      <c r="G447" s="360">
        <v>1.0327</v>
      </c>
      <c r="H447" s="361">
        <f>IF(A447="Composição Auxiliar",VLOOKUP(B447,'SINAPI COMPOSIÇÃO'!$A$2:$E$10256,4,FALSE),IF(A447="Insumo",IF(VLOOKUP(B447,'SINAPI INSUMOS'!$A$2:$F$4852,5,FALSE)=OR("",0),VLOOKUP(B447,'SINAPI INSUMOS'!$A$2:$F$4852,6,FALSE),VLOOKUP(B447,'SINAPI INSUMOS'!$A$2:$F$4852,5,FALSE)),"VERIFICAR"))</f>
        <v>3.86</v>
      </c>
      <c r="I447" s="99">
        <f t="shared" si="28"/>
        <v>3.98</v>
      </c>
    </row>
    <row r="448" spans="1:9" ht="26.1" customHeight="1">
      <c r="A448" s="235" t="s">
        <v>886</v>
      </c>
      <c r="B448" s="351">
        <v>39431</v>
      </c>
      <c r="C448" s="235" t="s">
        <v>66</v>
      </c>
      <c r="D448" s="235" t="s">
        <v>1065</v>
      </c>
      <c r="E448" s="356" t="s">
        <v>889</v>
      </c>
      <c r="F448" s="97" t="s">
        <v>202</v>
      </c>
      <c r="G448" s="187">
        <v>2.5026999999999999</v>
      </c>
      <c r="H448" s="99">
        <f>IF(A448="Composição Auxiliar",VLOOKUP(B448,'SINAPI COMPOSIÇÃO'!$A$2:$E$10256,4,FALSE),IF(A448="Insumo",IF(VLOOKUP(B448,'SINAPI INSUMOS'!$A$2:$F$4852,5,FALSE)=OR("",0),VLOOKUP(B448,'SINAPI INSUMOS'!$A$2:$F$4852,6,FALSE),VLOOKUP(B448,'SINAPI INSUMOS'!$A$2:$F$4852,5,FALSE)),"VERIFICAR"))</f>
        <v>0.35</v>
      </c>
      <c r="I448" s="99">
        <f t="shared" si="28"/>
        <v>0.87</v>
      </c>
    </row>
    <row r="449" spans="1:21" ht="18" customHeight="1">
      <c r="A449" s="382" t="s">
        <v>199</v>
      </c>
      <c r="B449" s="384" t="s">
        <v>52</v>
      </c>
      <c r="C449" s="382" t="s">
        <v>53</v>
      </c>
      <c r="D449" s="382" t="s">
        <v>10</v>
      </c>
      <c r="E449" s="358" t="s">
        <v>878</v>
      </c>
      <c r="F449" s="385" t="s">
        <v>54</v>
      </c>
      <c r="G449" s="384" t="s">
        <v>55</v>
      </c>
      <c r="H449" s="384" t="s">
        <v>56</v>
      </c>
      <c r="I449" s="384" t="s">
        <v>11</v>
      </c>
    </row>
    <row r="450" spans="1:21" ht="26.1" customHeight="1">
      <c r="A450" s="237" t="s">
        <v>879</v>
      </c>
      <c r="B450" s="354">
        <v>96373</v>
      </c>
      <c r="C450" s="237" t="s">
        <v>66</v>
      </c>
      <c r="D450" s="237" t="s">
        <v>201</v>
      </c>
      <c r="E450" s="359" t="s">
        <v>979</v>
      </c>
      <c r="F450" s="184" t="s">
        <v>202</v>
      </c>
      <c r="G450" s="185">
        <v>1</v>
      </c>
      <c r="H450" s="189">
        <f>I450</f>
        <v>13.530000000000001</v>
      </c>
      <c r="I450" s="189">
        <f>SUM(I451:I454)</f>
        <v>13.530000000000001</v>
      </c>
    </row>
    <row r="451" spans="1:21" ht="24" customHeight="1">
      <c r="A451" s="234" t="s">
        <v>881</v>
      </c>
      <c r="B451" s="350">
        <v>88316</v>
      </c>
      <c r="C451" s="234" t="s">
        <v>66</v>
      </c>
      <c r="D451" s="234" t="s">
        <v>885</v>
      </c>
      <c r="E451" s="355" t="s">
        <v>883</v>
      </c>
      <c r="F451" s="94" t="s">
        <v>884</v>
      </c>
      <c r="G451" s="186">
        <v>2.1999999999999999E-2</v>
      </c>
      <c r="H451" s="98">
        <f>IF(A451="Composição Auxiliar",VLOOKUP(B451,'SINAPI COMPOSIÇÃO'!$A$2:$E$10256,4,FALSE),IF(A451="Insumo",IF(VLOOKUP(B451,'SINAPI INSUMOS'!$A$2:$F$4852,5,FALSE)=OR("",0),VLOOKUP(B451,'SINAPI INSUMOS'!$A$2:$F$4852,6,FALSE),VLOOKUP(B451,'SINAPI INSUMOS'!$A$2:$F$4852,5,FALSE)),"VERIFICAR"))</f>
        <v>21.32</v>
      </c>
      <c r="I451" s="98">
        <f>TRUNC(G451*H451,2)</f>
        <v>0.46</v>
      </c>
    </row>
    <row r="452" spans="1:21" ht="26.1" customHeight="1">
      <c r="A452" s="234" t="s">
        <v>881</v>
      </c>
      <c r="B452" s="350">
        <v>88278</v>
      </c>
      <c r="C452" s="234" t="s">
        <v>66</v>
      </c>
      <c r="D452" s="234" t="s">
        <v>991</v>
      </c>
      <c r="E452" s="355" t="s">
        <v>883</v>
      </c>
      <c r="F452" s="94" t="s">
        <v>884</v>
      </c>
      <c r="G452" s="186">
        <v>6.6000000000000003E-2</v>
      </c>
      <c r="H452" s="98">
        <f>IF(A452="Composição Auxiliar",VLOOKUP(B452,'SINAPI COMPOSIÇÃO'!$A$2:$E$10256,4,FALSE),IF(A452="Insumo",IF(VLOOKUP(B452,'SINAPI INSUMOS'!$A$2:$F$4852,5,FALSE)=OR("",0),VLOOKUP(B452,'SINAPI INSUMOS'!$A$2:$F$4852,6,FALSE),VLOOKUP(B452,'SINAPI INSUMOS'!$A$2:$F$4852,5,FALSE)),"VERIFICAR"))</f>
        <v>23.96</v>
      </c>
      <c r="I452" s="98">
        <f>TRUNC(G452*H452,2)</f>
        <v>1.58</v>
      </c>
    </row>
    <row r="453" spans="1:21" ht="39" customHeight="1">
      <c r="A453" s="235" t="s">
        <v>886</v>
      </c>
      <c r="B453" s="351">
        <v>39443</v>
      </c>
      <c r="C453" s="235" t="s">
        <v>66</v>
      </c>
      <c r="D453" s="235" t="s">
        <v>1063</v>
      </c>
      <c r="E453" s="356" t="s">
        <v>889</v>
      </c>
      <c r="F453" s="97" t="s">
        <v>63</v>
      </c>
      <c r="G453" s="187">
        <v>7.6364000000000001</v>
      </c>
      <c r="H453" s="99">
        <f>IF(A453="Composição Auxiliar",VLOOKUP(B453,'SINAPI COMPOSIÇÃO'!$A$2:$E$10256,4,FALSE),IF(A453="Insumo",IF(VLOOKUP(B453,'SINAPI INSUMOS'!$A$2:$F$4852,5,FALSE)=OR("",0),VLOOKUP(B453,'SINAPI INSUMOS'!$A$2:$F$4852,6,FALSE),VLOOKUP(B453,'SINAPI INSUMOS'!$A$2:$F$4852,5,FALSE)),"VERIFICAR"))</f>
        <v>0.32</v>
      </c>
      <c r="I453" s="99">
        <f>TRUNC(G453*H453,2)</f>
        <v>2.44</v>
      </c>
    </row>
    <row r="454" spans="1:21" ht="39" customHeight="1">
      <c r="A454" s="235" t="s">
        <v>886</v>
      </c>
      <c r="B454" s="351">
        <v>39419</v>
      </c>
      <c r="C454" s="235" t="s">
        <v>66</v>
      </c>
      <c r="D454" s="235" t="s">
        <v>1050</v>
      </c>
      <c r="E454" s="356" t="s">
        <v>889</v>
      </c>
      <c r="F454" s="97" t="s">
        <v>202</v>
      </c>
      <c r="G454" s="187">
        <v>1.0293000000000001</v>
      </c>
      <c r="H454" s="99">
        <f>IF(A454="Composição Auxiliar",VLOOKUP(B454,'SINAPI COMPOSIÇÃO'!$A$2:$E$10256,4,FALSE),IF(A454="Insumo",IF(VLOOKUP(B454,'SINAPI INSUMOS'!$A$2:$F$4852,5,FALSE)=OR("",0),VLOOKUP(B454,'SINAPI INSUMOS'!$A$2:$F$4852,6,FALSE),VLOOKUP(B454,'SINAPI INSUMOS'!$A$2:$F$4852,5,FALSE)),"VERIFICAR"))</f>
        <v>8.8000000000000007</v>
      </c>
      <c r="I454" s="99">
        <f>TRUNC(G454*H454,2)</f>
        <v>9.0500000000000007</v>
      </c>
    </row>
    <row r="455" spans="1:21" ht="18" customHeight="1">
      <c r="A455" s="382" t="s">
        <v>203</v>
      </c>
      <c r="B455" s="384" t="s">
        <v>52</v>
      </c>
      <c r="C455" s="382" t="s">
        <v>53</v>
      </c>
      <c r="D455" s="382" t="s">
        <v>10</v>
      </c>
      <c r="E455" s="358" t="s">
        <v>878</v>
      </c>
      <c r="F455" s="385" t="s">
        <v>54</v>
      </c>
      <c r="G455" s="384" t="s">
        <v>55</v>
      </c>
      <c r="H455" s="384" t="s">
        <v>56</v>
      </c>
      <c r="I455" s="384" t="s">
        <v>11</v>
      </c>
    </row>
    <row r="456" spans="1:21" ht="39" customHeight="1">
      <c r="A456" s="237" t="s">
        <v>879</v>
      </c>
      <c r="B456" s="354">
        <v>102253</v>
      </c>
      <c r="C456" s="237" t="s">
        <v>66</v>
      </c>
      <c r="D456" s="237" t="s">
        <v>205</v>
      </c>
      <c r="E456" s="359" t="s">
        <v>979</v>
      </c>
      <c r="F456" s="184" t="s">
        <v>68</v>
      </c>
      <c r="G456" s="185">
        <v>1</v>
      </c>
      <c r="H456" s="189">
        <f>I456</f>
        <v>1223.29</v>
      </c>
      <c r="I456" s="189">
        <f>SUM(I457:I463)</f>
        <v>1223.29</v>
      </c>
    </row>
    <row r="457" spans="1:21" ht="39" customHeight="1">
      <c r="A457" s="234" t="s">
        <v>881</v>
      </c>
      <c r="B457" s="350">
        <v>88274</v>
      </c>
      <c r="C457" s="234" t="s">
        <v>66</v>
      </c>
      <c r="D457" s="234" t="s">
        <v>1075</v>
      </c>
      <c r="E457" s="355" t="s">
        <v>22333</v>
      </c>
      <c r="F457" s="94" t="s">
        <v>884</v>
      </c>
      <c r="G457" s="186">
        <v>1.8328</v>
      </c>
      <c r="H457" s="98">
        <f>IF(A457="Composição Auxiliar",VLOOKUP(B457,'SINAPI COMPOSIÇÃO'!$A$2:$E$10256,4,FALSE),IF(A457="Insumo",IF(VLOOKUP(B457,'SINAPI INSUMOS'!$A$2:$F$4852,5,FALSE)=OR("",0),VLOOKUP(B457,'SINAPI INSUMOS'!$A$2:$F$4852,6,FALSE),VLOOKUP(B457,'SINAPI INSUMOS'!$A$2:$F$4852,5,FALSE)),"VERIFICAR"))</f>
        <v>28.86</v>
      </c>
      <c r="I457" s="98">
        <f t="shared" ref="I457:I463" si="29">TRUNC(G457*H457,2)</f>
        <v>52.89</v>
      </c>
      <c r="L457" s="383"/>
      <c r="M457" s="383"/>
      <c r="N457" s="383"/>
      <c r="O457" s="383"/>
      <c r="P457" s="383"/>
      <c r="Q457" s="383"/>
      <c r="R457" s="383"/>
      <c r="S457" s="383"/>
      <c r="T457" s="383"/>
      <c r="U457" s="383"/>
    </row>
    <row r="458" spans="1:21" ht="39" customHeight="1">
      <c r="A458" s="234" t="s">
        <v>881</v>
      </c>
      <c r="B458" s="350">
        <v>91693</v>
      </c>
      <c r="C458" s="234" t="s">
        <v>66</v>
      </c>
      <c r="D458" s="234" t="s">
        <v>920</v>
      </c>
      <c r="E458" s="355" t="s">
        <v>22334</v>
      </c>
      <c r="F458" s="94" t="s">
        <v>896</v>
      </c>
      <c r="G458" s="186">
        <v>1.7430000000000001</v>
      </c>
      <c r="H458" s="98">
        <f>IF(A458="Composição Auxiliar",VLOOKUP(B458,'SINAPI COMPOSIÇÃO'!$A$2:$E$10256,4,FALSE),IF(A458="Insumo",IF(VLOOKUP(B458,'SINAPI INSUMOS'!$A$2:$F$4852,5,FALSE)=OR("",0),VLOOKUP(B458,'SINAPI INSUMOS'!$A$2:$F$4852,6,FALSE),VLOOKUP(B458,'SINAPI INSUMOS'!$A$2:$F$4852,5,FALSE)),"VERIFICAR"))</f>
        <v>36.14</v>
      </c>
      <c r="I458" s="98">
        <f t="shared" si="29"/>
        <v>62.99</v>
      </c>
      <c r="L458" s="383"/>
      <c r="M458" s="383"/>
      <c r="N458" s="383"/>
      <c r="O458" s="383"/>
      <c r="P458" s="383"/>
      <c r="Q458" s="383"/>
      <c r="R458" s="383"/>
      <c r="S458" s="383"/>
      <c r="T458" s="383"/>
      <c r="U458" s="383"/>
    </row>
    <row r="459" spans="1:21" ht="24" customHeight="1">
      <c r="A459" s="234" t="s">
        <v>881</v>
      </c>
      <c r="B459" s="350">
        <v>91692</v>
      </c>
      <c r="C459" s="234" t="s">
        <v>66</v>
      </c>
      <c r="D459" s="234" t="s">
        <v>918</v>
      </c>
      <c r="E459" s="355" t="s">
        <v>22334</v>
      </c>
      <c r="F459" s="94" t="s">
        <v>899</v>
      </c>
      <c r="G459" s="186">
        <v>8.9800000000000005E-2</v>
      </c>
      <c r="H459" s="98">
        <f>IF(A459="Composição Auxiliar",VLOOKUP(B459,'SINAPI COMPOSIÇÃO'!$A$2:$E$10256,4,FALSE),IF(A459="Insumo",IF(VLOOKUP(B459,'SINAPI INSUMOS'!$A$2:$F$4852,5,FALSE)=OR("",0),VLOOKUP(B459,'SINAPI INSUMOS'!$A$2:$F$4852,6,FALSE),VLOOKUP(B459,'SINAPI INSUMOS'!$A$2:$F$4852,5,FALSE)),"VERIFICAR"))</f>
        <v>37.6</v>
      </c>
      <c r="I459" s="98">
        <f t="shared" si="29"/>
        <v>3.37</v>
      </c>
      <c r="L459" s="383"/>
      <c r="M459" s="383"/>
      <c r="N459" s="383"/>
      <c r="O459" s="383"/>
      <c r="P459" s="383"/>
      <c r="Q459" s="383"/>
      <c r="R459" s="383"/>
      <c r="S459" s="383"/>
      <c r="T459" s="383"/>
      <c r="U459" s="383"/>
    </row>
    <row r="460" spans="1:21" ht="24" customHeight="1">
      <c r="A460" s="234" t="s">
        <v>881</v>
      </c>
      <c r="B460" s="350">
        <v>88316</v>
      </c>
      <c r="C460" s="234" t="s">
        <v>66</v>
      </c>
      <c r="D460" s="234" t="s">
        <v>885</v>
      </c>
      <c r="E460" s="355" t="s">
        <v>22333</v>
      </c>
      <c r="F460" s="94" t="s">
        <v>884</v>
      </c>
      <c r="G460" s="186">
        <v>0.91639999999999999</v>
      </c>
      <c r="H460" s="98">
        <f>IF(A460="Composição Auxiliar",VLOOKUP(B460,'SINAPI COMPOSIÇÃO'!$A$2:$E$10256,4,FALSE),IF(A460="Insumo",IF(VLOOKUP(B460,'SINAPI INSUMOS'!$A$2:$F$4852,5,FALSE)=OR("",0),VLOOKUP(B460,'SINAPI INSUMOS'!$A$2:$F$4852,6,FALSE),VLOOKUP(B460,'SINAPI INSUMOS'!$A$2:$F$4852,5,FALSE)),"VERIFICAR"))</f>
        <v>21.32</v>
      </c>
      <c r="I460" s="98">
        <f t="shared" si="29"/>
        <v>19.53</v>
      </c>
      <c r="L460" s="383"/>
      <c r="M460" s="383"/>
      <c r="N460" s="383"/>
      <c r="O460" s="383"/>
      <c r="P460" s="383"/>
      <c r="Q460" s="383"/>
      <c r="R460" s="383"/>
      <c r="S460" s="383"/>
      <c r="T460" s="383"/>
      <c r="U460" s="383"/>
    </row>
    <row r="461" spans="1:21" ht="26.1" customHeight="1">
      <c r="A461" s="235" t="s">
        <v>886</v>
      </c>
      <c r="B461" s="351">
        <v>131</v>
      </c>
      <c r="C461" s="235" t="s">
        <v>66</v>
      </c>
      <c r="D461" s="235" t="s">
        <v>1077</v>
      </c>
      <c r="E461" s="356" t="s">
        <v>889</v>
      </c>
      <c r="F461" s="97" t="s">
        <v>101</v>
      </c>
      <c r="G461" s="187">
        <v>0.53</v>
      </c>
      <c r="H461" s="99">
        <f>IF(A461="Composição Auxiliar",VLOOKUP(B461,'SINAPI COMPOSIÇÃO'!$A$2:$E$10256,4,FALSE),IF(A461="Insumo",IF(VLOOKUP(B461,'SINAPI INSUMOS'!$A$2:$F$4852,5,FALSE)=OR("",0),VLOOKUP(B461,'SINAPI INSUMOS'!$A$2:$F$4852,6,FALSE),VLOOKUP(B461,'SINAPI INSUMOS'!$A$2:$F$4852,5,FALSE)),"VERIFICAR"))</f>
        <v>50.58</v>
      </c>
      <c r="I461" s="99">
        <f t="shared" si="29"/>
        <v>26.8</v>
      </c>
      <c r="L461" s="383"/>
      <c r="M461" s="383"/>
      <c r="N461" s="383"/>
      <c r="O461" s="383"/>
      <c r="P461" s="383"/>
      <c r="Q461" s="383"/>
      <c r="R461" s="383"/>
      <c r="S461" s="383"/>
      <c r="T461" s="383"/>
      <c r="U461" s="383"/>
    </row>
    <row r="462" spans="1:21" ht="39" customHeight="1">
      <c r="A462" s="235" t="s">
        <v>886</v>
      </c>
      <c r="B462" s="351">
        <v>37596</v>
      </c>
      <c r="C462" s="235" t="s">
        <v>66</v>
      </c>
      <c r="D462" s="235" t="s">
        <v>1081</v>
      </c>
      <c r="E462" s="356" t="s">
        <v>889</v>
      </c>
      <c r="F462" s="97" t="s">
        <v>101</v>
      </c>
      <c r="G462" s="187">
        <v>0.97</v>
      </c>
      <c r="H462" s="99">
        <f>IF(A462="Composição Auxiliar",VLOOKUP(B462,'SINAPI COMPOSIÇÃO'!$A$2:$E$10256,4,FALSE),IF(A462="Insumo",IF(VLOOKUP(B462,'SINAPI INSUMOS'!$A$2:$F$4852,5,FALSE)=OR("",0),VLOOKUP(B462,'SINAPI INSUMOS'!$A$2:$F$4852,6,FALSE),VLOOKUP(B462,'SINAPI INSUMOS'!$A$2:$F$4852,5,FALSE)),"VERIFICAR"))</f>
        <v>3.88</v>
      </c>
      <c r="I462" s="99">
        <f t="shared" si="29"/>
        <v>3.76</v>
      </c>
      <c r="L462" s="383"/>
      <c r="M462" s="383"/>
      <c r="N462" s="383"/>
      <c r="O462" s="383"/>
      <c r="P462" s="383"/>
      <c r="Q462" s="383"/>
      <c r="R462" s="383"/>
      <c r="S462" s="383"/>
      <c r="T462" s="383"/>
      <c r="U462" s="383"/>
    </row>
    <row r="463" spans="1:21" ht="24" customHeight="1">
      <c r="A463" s="235" t="s">
        <v>886</v>
      </c>
      <c r="B463" s="351">
        <v>44476</v>
      </c>
      <c r="C463" s="235" t="s">
        <v>66</v>
      </c>
      <c r="D463" s="235" t="s">
        <v>1079</v>
      </c>
      <c r="E463" s="356" t="s">
        <v>889</v>
      </c>
      <c r="F463" s="97" t="s">
        <v>68</v>
      </c>
      <c r="G463" s="360">
        <v>1.05</v>
      </c>
      <c r="H463" s="361">
        <f>IF(A463="Composição Auxiliar",VLOOKUP(B463,'SINAPI COMPOSIÇÃO'!$A$2:$E$10256,4,FALSE),IF(A463="Insumo",IF(VLOOKUP(B463,'SINAPI INSUMOS'!$A$2:$F$4852,5,FALSE)=OR("",0),VLOOKUP(B463,'SINAPI INSUMOS'!$A$2:$F$4852,6,FALSE),VLOOKUP(B463,'SINAPI INSUMOS'!$A$2:$F$4852,5,FALSE)),"VERIFICAR"))</f>
        <v>1003.77</v>
      </c>
      <c r="I463" s="99">
        <f t="shared" si="29"/>
        <v>1053.95</v>
      </c>
      <c r="L463" s="383"/>
      <c r="M463" s="383"/>
      <c r="N463" s="383"/>
      <c r="O463" s="383"/>
      <c r="P463" s="383"/>
      <c r="Q463" s="383"/>
      <c r="R463" s="383"/>
      <c r="S463" s="383"/>
      <c r="T463" s="383"/>
      <c r="U463" s="383"/>
    </row>
    <row r="464" spans="1:21" ht="18" customHeight="1">
      <c r="A464" s="382" t="s">
        <v>206</v>
      </c>
      <c r="B464" s="384" t="s">
        <v>52</v>
      </c>
      <c r="C464" s="382" t="s">
        <v>53</v>
      </c>
      <c r="D464" s="382" t="s">
        <v>10</v>
      </c>
      <c r="E464" s="358" t="s">
        <v>878</v>
      </c>
      <c r="F464" s="385" t="s">
        <v>54</v>
      </c>
      <c r="G464" s="384" t="s">
        <v>55</v>
      </c>
      <c r="H464" s="384" t="s">
        <v>56</v>
      </c>
      <c r="I464" s="384" t="s">
        <v>11</v>
      </c>
    </row>
    <row r="465" spans="1:22" ht="39" customHeight="1">
      <c r="A465" s="237" t="s">
        <v>879</v>
      </c>
      <c r="B465" s="354">
        <v>102255</v>
      </c>
      <c r="C465" s="237" t="s">
        <v>66</v>
      </c>
      <c r="D465" s="237" t="s">
        <v>208</v>
      </c>
      <c r="E465" s="359" t="s">
        <v>979</v>
      </c>
      <c r="F465" s="184" t="s">
        <v>68</v>
      </c>
      <c r="G465" s="185">
        <v>1</v>
      </c>
      <c r="H465" s="189">
        <f>I465</f>
        <v>1213.07</v>
      </c>
      <c r="I465" s="189">
        <f>SUM(I466:I471)</f>
        <v>1213.07</v>
      </c>
    </row>
    <row r="466" spans="1:22" ht="39" customHeight="1">
      <c r="A466" s="234" t="s">
        <v>881</v>
      </c>
      <c r="B466" s="350">
        <v>91692</v>
      </c>
      <c r="C466" s="234" t="s">
        <v>66</v>
      </c>
      <c r="D466" s="234" t="s">
        <v>918</v>
      </c>
      <c r="E466" s="355" t="s">
        <v>895</v>
      </c>
      <c r="F466" s="94" t="s">
        <v>899</v>
      </c>
      <c r="G466" s="186">
        <v>0.14499999999999999</v>
      </c>
      <c r="H466" s="98">
        <f>IF(A466="Composição Auxiliar",VLOOKUP(B466,'SINAPI COMPOSIÇÃO'!$A$2:$E$10256,4,FALSE),IF(A466="Insumo",IF(VLOOKUP(B466,'SINAPI INSUMOS'!$A$2:$F$4852,5,FALSE)=OR("",0),VLOOKUP(B466,'SINAPI INSUMOS'!$A$2:$F$4852,6,FALSE),VLOOKUP(B466,'SINAPI INSUMOS'!$A$2:$F$4852,5,FALSE)),"VERIFICAR"))</f>
        <v>37.6</v>
      </c>
      <c r="I466" s="98">
        <f t="shared" ref="I466:I471" si="30">TRUNC(G466*H466,2)</f>
        <v>5.45</v>
      </c>
    </row>
    <row r="467" spans="1:22" ht="24" customHeight="1">
      <c r="A467" s="234" t="s">
        <v>881</v>
      </c>
      <c r="B467" s="350">
        <v>88274</v>
      </c>
      <c r="C467" s="234" t="s">
        <v>66</v>
      </c>
      <c r="D467" s="234" t="s">
        <v>1075</v>
      </c>
      <c r="E467" s="355" t="s">
        <v>883</v>
      </c>
      <c r="F467" s="94" t="s">
        <v>884</v>
      </c>
      <c r="G467" s="186">
        <v>2.714</v>
      </c>
      <c r="H467" s="98">
        <f>IF(A467="Composição Auxiliar",VLOOKUP(B467,'SINAPI COMPOSIÇÃO'!$A$2:$E$10256,4,FALSE),IF(A467="Insumo",IF(VLOOKUP(B467,'SINAPI INSUMOS'!$A$2:$F$4852,5,FALSE)=OR("",0),VLOOKUP(B467,'SINAPI INSUMOS'!$A$2:$F$4852,6,FALSE),VLOOKUP(B467,'SINAPI INSUMOS'!$A$2:$F$4852,5,FALSE)),"VERIFICAR"))</f>
        <v>28.86</v>
      </c>
      <c r="I467" s="98">
        <f t="shared" si="30"/>
        <v>78.319999999999993</v>
      </c>
    </row>
    <row r="468" spans="1:22" ht="39" customHeight="1">
      <c r="A468" s="234" t="s">
        <v>881</v>
      </c>
      <c r="B468" s="350">
        <v>91693</v>
      </c>
      <c r="C468" s="234" t="s">
        <v>66</v>
      </c>
      <c r="D468" s="234" t="s">
        <v>920</v>
      </c>
      <c r="E468" s="355" t="s">
        <v>895</v>
      </c>
      <c r="F468" s="94" t="s">
        <v>896</v>
      </c>
      <c r="G468" s="186">
        <v>2.569</v>
      </c>
      <c r="H468" s="98">
        <f>IF(A468="Composição Auxiliar",VLOOKUP(B468,'SINAPI COMPOSIÇÃO'!$A$2:$E$10256,4,FALSE),IF(A468="Insumo",IF(VLOOKUP(B468,'SINAPI INSUMOS'!$A$2:$F$4852,5,FALSE)=OR("",0),VLOOKUP(B468,'SINAPI INSUMOS'!$A$2:$F$4852,6,FALSE),VLOOKUP(B468,'SINAPI INSUMOS'!$A$2:$F$4852,5,FALSE)),"VERIFICAR"))</f>
        <v>36.14</v>
      </c>
      <c r="I468" s="98">
        <f t="shared" si="30"/>
        <v>92.84</v>
      </c>
    </row>
    <row r="469" spans="1:22" ht="24" customHeight="1">
      <c r="A469" s="234" t="s">
        <v>881</v>
      </c>
      <c r="B469" s="350">
        <v>88316</v>
      </c>
      <c r="C469" s="234" t="s">
        <v>66</v>
      </c>
      <c r="D469" s="234" t="s">
        <v>885</v>
      </c>
      <c r="E469" s="355" t="s">
        <v>883</v>
      </c>
      <c r="F469" s="94" t="s">
        <v>884</v>
      </c>
      <c r="G469" s="186">
        <v>1.357</v>
      </c>
      <c r="H469" s="98">
        <f>IF(A469="Composição Auxiliar",VLOOKUP(B469,'SINAPI COMPOSIÇÃO'!$A$2:$E$10256,4,FALSE),IF(A469="Insumo",IF(VLOOKUP(B469,'SINAPI INSUMOS'!$A$2:$F$4852,5,FALSE)=OR("",0),VLOOKUP(B469,'SINAPI INSUMOS'!$A$2:$F$4852,6,FALSE),VLOOKUP(B469,'SINAPI INSUMOS'!$A$2:$F$4852,5,FALSE)),"VERIFICAR"))</f>
        <v>21.32</v>
      </c>
      <c r="I469" s="98">
        <f t="shared" si="30"/>
        <v>28.93</v>
      </c>
    </row>
    <row r="470" spans="1:22" ht="39" customHeight="1">
      <c r="A470" s="235" t="s">
        <v>886</v>
      </c>
      <c r="B470" s="351">
        <v>44476</v>
      </c>
      <c r="C470" s="235" t="s">
        <v>66</v>
      </c>
      <c r="D470" s="235" t="s">
        <v>1079</v>
      </c>
      <c r="E470" s="356" t="s">
        <v>889</v>
      </c>
      <c r="F470" s="97" t="s">
        <v>68</v>
      </c>
      <c r="G470" s="187">
        <v>1</v>
      </c>
      <c r="H470" s="99">
        <f>IF(A470="Composição Auxiliar",VLOOKUP(B470,'SINAPI COMPOSIÇÃO'!$A$2:$E$10256,4,FALSE),IF(A470="Insumo",IF(VLOOKUP(B470,'SINAPI INSUMOS'!$A$2:$F$4852,5,FALSE)=OR("",0),VLOOKUP(B470,'SINAPI INSUMOS'!$A$2:$F$4852,6,FALSE),VLOOKUP(B470,'SINAPI INSUMOS'!$A$2:$F$4852,5,FALSE)),"VERIFICAR"))</f>
        <v>1003.77</v>
      </c>
      <c r="I470" s="99">
        <f t="shared" si="30"/>
        <v>1003.77</v>
      </c>
    </row>
    <row r="471" spans="1:22" ht="24" customHeight="1">
      <c r="A471" s="235" t="s">
        <v>886</v>
      </c>
      <c r="B471" s="351">
        <v>37596</v>
      </c>
      <c r="C471" s="235" t="s">
        <v>66</v>
      </c>
      <c r="D471" s="235" t="s">
        <v>1081</v>
      </c>
      <c r="E471" s="356" t="s">
        <v>889</v>
      </c>
      <c r="F471" s="97" t="s">
        <v>101</v>
      </c>
      <c r="G471" s="187">
        <v>0.97</v>
      </c>
      <c r="H471" s="99">
        <f>IF(A471="Composição Auxiliar",VLOOKUP(B471,'SINAPI COMPOSIÇÃO'!$A$2:$E$10256,4,FALSE),IF(A471="Insumo",IF(VLOOKUP(B471,'SINAPI INSUMOS'!$A$2:$F$4852,5,FALSE)=OR("",0),VLOOKUP(B471,'SINAPI INSUMOS'!$A$2:$F$4852,6,FALSE),VLOOKUP(B471,'SINAPI INSUMOS'!$A$2:$F$4852,5,FALSE)),"VERIFICAR"))</f>
        <v>3.88</v>
      </c>
      <c r="I471" s="99">
        <f t="shared" si="30"/>
        <v>3.76</v>
      </c>
    </row>
    <row r="472" spans="1:22" ht="18" customHeight="1">
      <c r="A472" s="382" t="s">
        <v>209</v>
      </c>
      <c r="B472" s="384" t="s">
        <v>52</v>
      </c>
      <c r="C472" s="382" t="s">
        <v>53</v>
      </c>
      <c r="D472" s="382" t="s">
        <v>10</v>
      </c>
      <c r="E472" s="358" t="s">
        <v>878</v>
      </c>
      <c r="F472" s="385" t="s">
        <v>54</v>
      </c>
      <c r="G472" s="384" t="s">
        <v>55</v>
      </c>
      <c r="H472" s="384" t="s">
        <v>56</v>
      </c>
      <c r="I472" s="384" t="s">
        <v>11</v>
      </c>
      <c r="K472" s="383"/>
      <c r="L472" s="383"/>
      <c r="M472" s="383"/>
      <c r="N472" s="383"/>
      <c r="O472" s="383"/>
      <c r="P472" s="383"/>
      <c r="Q472" s="383"/>
      <c r="R472" s="383"/>
      <c r="S472" s="383"/>
      <c r="T472" s="383"/>
      <c r="U472" s="383"/>
      <c r="V472" s="383"/>
    </row>
    <row r="473" spans="1:22" ht="26.1" customHeight="1">
      <c r="A473" s="237" t="s">
        <v>879</v>
      </c>
      <c r="B473" s="354">
        <v>99857</v>
      </c>
      <c r="C473" s="237" t="s">
        <v>66</v>
      </c>
      <c r="D473" s="237" t="s">
        <v>211</v>
      </c>
      <c r="E473" s="359" t="s">
        <v>1084</v>
      </c>
      <c r="F473" s="184" t="s">
        <v>202</v>
      </c>
      <c r="G473" s="185">
        <v>1</v>
      </c>
      <c r="H473" s="189">
        <f>I473</f>
        <v>63.06</v>
      </c>
      <c r="I473" s="189">
        <f>SUM(I474:I479)</f>
        <v>63.06</v>
      </c>
      <c r="K473" s="383"/>
      <c r="L473" s="383"/>
      <c r="M473" s="383"/>
      <c r="N473" s="383"/>
      <c r="O473" s="383"/>
      <c r="P473" s="383"/>
      <c r="Q473" s="383"/>
      <c r="R473" s="383"/>
      <c r="S473" s="383"/>
      <c r="T473" s="383"/>
      <c r="U473" s="383"/>
      <c r="V473" s="383"/>
    </row>
    <row r="474" spans="1:22" ht="24" customHeight="1">
      <c r="A474" s="234" t="s">
        <v>881</v>
      </c>
      <c r="B474" s="350">
        <v>88251</v>
      </c>
      <c r="C474" s="234" t="s">
        <v>66</v>
      </c>
      <c r="D474" s="234" t="s">
        <v>1086</v>
      </c>
      <c r="E474" s="355" t="s">
        <v>22333</v>
      </c>
      <c r="F474" s="94" t="s">
        <v>884</v>
      </c>
      <c r="G474" s="186">
        <v>0.45519999999999999</v>
      </c>
      <c r="H474" s="98">
        <f>IF(A474="Composição Auxiliar",VLOOKUP(B474,'SINAPI COMPOSIÇÃO'!$A$2:$E$10256,4,FALSE),IF(A474="Insumo",IF(VLOOKUP(B474,'SINAPI INSUMOS'!$A$2:$F$4852,5,FALSE)=OR("",0),VLOOKUP(B474,'SINAPI INSUMOS'!$A$2:$F$4852,6,FALSE),VLOOKUP(B474,'SINAPI INSUMOS'!$A$2:$F$4852,5,FALSE)),"VERIFICAR"))</f>
        <v>23.39</v>
      </c>
      <c r="I474" s="98">
        <f t="shared" ref="I474:I479" si="31">TRUNC(G474*H474,2)</f>
        <v>10.64</v>
      </c>
      <c r="K474" s="383"/>
      <c r="L474" s="383"/>
      <c r="M474" s="383"/>
      <c r="N474" s="383"/>
      <c r="O474" s="383"/>
      <c r="P474" s="383"/>
      <c r="Q474" s="383"/>
      <c r="R474" s="383"/>
      <c r="S474" s="383"/>
      <c r="T474" s="383"/>
      <c r="U474" s="383"/>
      <c r="V474" s="383"/>
    </row>
    <row r="475" spans="1:22" ht="26.1" customHeight="1">
      <c r="A475" s="234" t="s">
        <v>881</v>
      </c>
      <c r="B475" s="350">
        <v>88315</v>
      </c>
      <c r="C475" s="234" t="s">
        <v>66</v>
      </c>
      <c r="D475" s="234" t="s">
        <v>1085</v>
      </c>
      <c r="E475" s="355" t="s">
        <v>22333</v>
      </c>
      <c r="F475" s="94" t="s">
        <v>884</v>
      </c>
      <c r="G475" s="186">
        <v>0.64070000000000005</v>
      </c>
      <c r="H475" s="98">
        <f>IF(A475="Composição Auxiliar",VLOOKUP(B475,'SINAPI COMPOSIÇÃO'!$A$2:$E$10256,4,FALSE),IF(A475="Insumo",IF(VLOOKUP(B475,'SINAPI INSUMOS'!$A$2:$F$4852,5,FALSE)=OR("",0),VLOOKUP(B475,'SINAPI INSUMOS'!$A$2:$F$4852,6,FALSE),VLOOKUP(B475,'SINAPI INSUMOS'!$A$2:$F$4852,5,FALSE)),"VERIFICAR"))</f>
        <v>27.36</v>
      </c>
      <c r="I475" s="98">
        <f t="shared" si="31"/>
        <v>17.52</v>
      </c>
      <c r="K475" s="383"/>
      <c r="L475" s="383"/>
      <c r="M475" s="383"/>
      <c r="N475" s="383"/>
      <c r="O475" s="383"/>
      <c r="P475" s="383"/>
      <c r="Q475" s="383"/>
      <c r="R475" s="383"/>
      <c r="S475" s="383"/>
      <c r="T475" s="383"/>
      <c r="U475" s="383"/>
      <c r="V475" s="383"/>
    </row>
    <row r="476" spans="1:22" ht="24" customHeight="1">
      <c r="A476" s="235" t="s">
        <v>886</v>
      </c>
      <c r="B476" s="351">
        <v>7568</v>
      </c>
      <c r="C476" s="235" t="s">
        <v>66</v>
      </c>
      <c r="D476" s="235" t="s">
        <v>1090</v>
      </c>
      <c r="E476" s="356" t="s">
        <v>889</v>
      </c>
      <c r="F476" s="97" t="s">
        <v>63</v>
      </c>
      <c r="G476" s="187">
        <v>3.6</v>
      </c>
      <c r="H476" s="99">
        <f>IF(A476="Composição Auxiliar",VLOOKUP(B476,'SINAPI COMPOSIÇÃO'!$A$2:$E$10256,4,FALSE),IF(A476="Insumo",IF(VLOOKUP(B476,'SINAPI INSUMOS'!$A$2:$F$4852,5,FALSE)=OR("",0),VLOOKUP(B476,'SINAPI INSUMOS'!$A$2:$F$4852,6,FALSE),VLOOKUP(B476,'SINAPI INSUMOS'!$A$2:$F$4852,5,FALSE)),"VERIFICAR"))</f>
        <v>0.61</v>
      </c>
      <c r="I476" s="99">
        <f t="shared" si="31"/>
        <v>2.19</v>
      </c>
      <c r="K476" s="383"/>
      <c r="L476" s="383"/>
      <c r="M476" s="383"/>
      <c r="N476" s="383"/>
      <c r="O476" s="383"/>
      <c r="P476" s="383"/>
      <c r="Q476" s="383"/>
      <c r="R476" s="383"/>
      <c r="S476" s="383"/>
      <c r="T476" s="383"/>
      <c r="U476" s="383"/>
      <c r="V476" s="383"/>
    </row>
    <row r="477" spans="1:22" ht="39" customHeight="1">
      <c r="A477" s="235" t="s">
        <v>886</v>
      </c>
      <c r="B477" s="351">
        <v>34360</v>
      </c>
      <c r="C477" s="235" t="s">
        <v>66</v>
      </c>
      <c r="D477" s="235" t="s">
        <v>1088</v>
      </c>
      <c r="E477" s="356" t="s">
        <v>889</v>
      </c>
      <c r="F477" s="97" t="s">
        <v>101</v>
      </c>
      <c r="G477" s="187">
        <v>0.48930000000000001</v>
      </c>
      <c r="H477" s="99">
        <f>IF(A477="Composição Auxiliar",VLOOKUP(B477,'SINAPI COMPOSIÇÃO'!$A$2:$E$10256,4,FALSE),IF(A477="Insumo",IF(VLOOKUP(B477,'SINAPI INSUMOS'!$A$2:$F$4852,5,FALSE)=OR("",0),VLOOKUP(B477,'SINAPI INSUMOS'!$A$2:$F$4852,6,FALSE),VLOOKUP(B477,'SINAPI INSUMOS'!$A$2:$F$4852,5,FALSE)),"VERIFICAR"))</f>
        <v>43.16</v>
      </c>
      <c r="I477" s="99">
        <f t="shared" si="31"/>
        <v>21.11</v>
      </c>
      <c r="K477" s="383"/>
      <c r="L477" s="383"/>
      <c r="M477" s="383"/>
      <c r="N477" s="383"/>
      <c r="O477" s="383"/>
      <c r="P477" s="383"/>
      <c r="Q477" s="383"/>
      <c r="R477" s="383"/>
      <c r="S477" s="383"/>
      <c r="T477" s="383"/>
      <c r="U477" s="383"/>
      <c r="V477" s="383"/>
    </row>
    <row r="478" spans="1:22" ht="24" customHeight="1">
      <c r="A478" s="235" t="s">
        <v>886</v>
      </c>
      <c r="B478" s="351">
        <v>5104</v>
      </c>
      <c r="C478" s="235" t="s">
        <v>66</v>
      </c>
      <c r="D478" s="235" t="s">
        <v>1094</v>
      </c>
      <c r="E478" s="356" t="s">
        <v>889</v>
      </c>
      <c r="F478" s="97" t="s">
        <v>101</v>
      </c>
      <c r="G478" s="187">
        <v>2.7000000000000001E-3</v>
      </c>
      <c r="H478" s="99">
        <f>IF(A478="Composição Auxiliar",VLOOKUP(B478,'SINAPI COMPOSIÇÃO'!$A$2:$E$10256,4,FALSE),IF(A478="Insumo",IF(VLOOKUP(B478,'SINAPI INSUMOS'!$A$2:$F$4852,5,FALSE)=OR("",0),VLOOKUP(B478,'SINAPI INSUMOS'!$A$2:$F$4852,6,FALSE),VLOOKUP(B478,'SINAPI INSUMOS'!$A$2:$F$4852,5,FALSE)),"VERIFICAR"))</f>
        <v>70.37</v>
      </c>
      <c r="I478" s="99">
        <f t="shared" si="31"/>
        <v>0.18</v>
      </c>
      <c r="K478" s="383"/>
      <c r="L478" s="383"/>
      <c r="M478" s="383"/>
      <c r="N478" s="383"/>
      <c r="O478" s="383"/>
      <c r="P478" s="383"/>
      <c r="Q478" s="383"/>
      <c r="R478" s="383"/>
      <c r="S478" s="383"/>
      <c r="T478" s="383"/>
      <c r="U478" s="383"/>
      <c r="V478" s="383"/>
    </row>
    <row r="479" spans="1:22" ht="26.1" customHeight="1">
      <c r="A479" s="235" t="s">
        <v>886</v>
      </c>
      <c r="B479" s="351">
        <v>11033</v>
      </c>
      <c r="C479" s="235" t="s">
        <v>66</v>
      </c>
      <c r="D479" s="235" t="s">
        <v>1092</v>
      </c>
      <c r="E479" s="356" t="s">
        <v>889</v>
      </c>
      <c r="F479" s="97" t="s">
        <v>63</v>
      </c>
      <c r="G479" s="360">
        <v>1.0909</v>
      </c>
      <c r="H479" s="361">
        <f>IF(A479="Composição Auxiliar",VLOOKUP(B479,'SINAPI COMPOSIÇÃO'!$A$2:$E$10256,4,FALSE),IF(A479="Insumo",IF(VLOOKUP(B479,'SINAPI INSUMOS'!$A$2:$F$4852,5,FALSE)=OR("",0),VLOOKUP(B479,'SINAPI INSUMOS'!$A$2:$F$4852,6,FALSE),VLOOKUP(B479,'SINAPI INSUMOS'!$A$2:$F$4852,5,FALSE)),"VERIFICAR"))</f>
        <v>10.47</v>
      </c>
      <c r="I479" s="99">
        <f t="shared" si="31"/>
        <v>11.42</v>
      </c>
      <c r="K479" s="383"/>
      <c r="L479" s="383"/>
      <c r="M479" s="383"/>
      <c r="N479" s="383"/>
      <c r="O479" s="383"/>
      <c r="P479" s="383"/>
      <c r="Q479" s="383"/>
      <c r="R479" s="383"/>
      <c r="S479" s="383"/>
      <c r="T479" s="383"/>
      <c r="U479" s="383"/>
      <c r="V479" s="383"/>
    </row>
    <row r="480" spans="1:22" ht="24" customHeight="1">
      <c r="A480" s="236" t="s">
        <v>23</v>
      </c>
      <c r="B480" s="236"/>
      <c r="C480" s="236"/>
      <c r="D480" s="236" t="s">
        <v>24</v>
      </c>
      <c r="E480" s="236"/>
      <c r="F480" s="357"/>
      <c r="G480" s="181"/>
      <c r="H480" s="236"/>
      <c r="I480" s="188"/>
    </row>
    <row r="481" spans="1:9" ht="18" customHeight="1">
      <c r="A481" s="382" t="s">
        <v>212</v>
      </c>
      <c r="B481" s="384" t="s">
        <v>52</v>
      </c>
      <c r="C481" s="382" t="s">
        <v>53</v>
      </c>
      <c r="D481" s="382" t="s">
        <v>10</v>
      </c>
      <c r="E481" s="358" t="s">
        <v>878</v>
      </c>
      <c r="F481" s="385" t="s">
        <v>54</v>
      </c>
      <c r="G481" s="384" t="s">
        <v>55</v>
      </c>
      <c r="H481" s="384" t="s">
        <v>56</v>
      </c>
      <c r="I481" s="384" t="s">
        <v>11</v>
      </c>
    </row>
    <row r="482" spans="1:9" ht="26.1" customHeight="1">
      <c r="A482" s="237" t="s">
        <v>879</v>
      </c>
      <c r="B482" s="354">
        <v>98555</v>
      </c>
      <c r="C482" s="237" t="s">
        <v>66</v>
      </c>
      <c r="D482" s="237" t="s">
        <v>214</v>
      </c>
      <c r="E482" s="359" t="s">
        <v>968</v>
      </c>
      <c r="F482" s="184" t="s">
        <v>68</v>
      </c>
      <c r="G482" s="185">
        <v>1</v>
      </c>
      <c r="H482" s="189">
        <f>I482</f>
        <v>32.5</v>
      </c>
      <c r="I482" s="189">
        <f>SUM(I483:I485)</f>
        <v>32.5</v>
      </c>
    </row>
    <row r="483" spans="1:9" ht="26.1" customHeight="1">
      <c r="A483" s="234" t="s">
        <v>881</v>
      </c>
      <c r="B483" s="350">
        <v>88243</v>
      </c>
      <c r="C483" s="234" t="s">
        <v>66</v>
      </c>
      <c r="D483" s="234" t="s">
        <v>969</v>
      </c>
      <c r="E483" s="355" t="s">
        <v>883</v>
      </c>
      <c r="F483" s="94" t="s">
        <v>884</v>
      </c>
      <c r="G483" s="186">
        <v>0.13619999999999999</v>
      </c>
      <c r="H483" s="98">
        <f>IF(A483="Composição Auxiliar",VLOOKUP(B483,'SINAPI COMPOSIÇÃO'!$A$2:$E$10256,4,FALSE),IF(A483="Insumo",IF(VLOOKUP(B483,'SINAPI INSUMOS'!$A$2:$F$4852,5,FALSE)=OR("",0),VLOOKUP(B483,'SINAPI INSUMOS'!$A$2:$F$4852,6,FALSE),VLOOKUP(B483,'SINAPI INSUMOS'!$A$2:$F$4852,5,FALSE)),"VERIFICAR"))</f>
        <v>22.32</v>
      </c>
      <c r="I483" s="98">
        <f>TRUNC(G483*H483,2)</f>
        <v>3.03</v>
      </c>
    </row>
    <row r="484" spans="1:9" ht="24" customHeight="1">
      <c r="A484" s="234" t="s">
        <v>881</v>
      </c>
      <c r="B484" s="350">
        <v>88270</v>
      </c>
      <c r="C484" s="234" t="s">
        <v>66</v>
      </c>
      <c r="D484" s="234" t="s">
        <v>970</v>
      </c>
      <c r="E484" s="355" t="s">
        <v>883</v>
      </c>
      <c r="F484" s="94" t="s">
        <v>884</v>
      </c>
      <c r="G484" s="186">
        <v>0.60389999999999999</v>
      </c>
      <c r="H484" s="98">
        <f>IF(A484="Composição Auxiliar",VLOOKUP(B484,'SINAPI COMPOSIÇÃO'!$A$2:$E$10256,4,FALSE),IF(A484="Insumo",IF(VLOOKUP(B484,'SINAPI INSUMOS'!$A$2:$F$4852,5,FALSE)=OR("",0),VLOOKUP(B484,'SINAPI INSUMOS'!$A$2:$F$4852,6,FALSE),VLOOKUP(B484,'SINAPI INSUMOS'!$A$2:$F$4852,5,FALSE)),"VERIFICAR"))</f>
        <v>27.84</v>
      </c>
      <c r="I484" s="98">
        <f>TRUNC(G484*H484,2)</f>
        <v>16.809999999999999</v>
      </c>
    </row>
    <row r="485" spans="1:9" ht="26.1" customHeight="1">
      <c r="A485" s="235" t="s">
        <v>886</v>
      </c>
      <c r="B485" s="351">
        <v>135</v>
      </c>
      <c r="C485" s="235" t="s">
        <v>66</v>
      </c>
      <c r="D485" s="235" t="s">
        <v>1097</v>
      </c>
      <c r="E485" s="356" t="s">
        <v>889</v>
      </c>
      <c r="F485" s="97" t="s">
        <v>101</v>
      </c>
      <c r="G485" s="187">
        <v>3.4615</v>
      </c>
      <c r="H485" s="99">
        <f>IF(A485="Composição Auxiliar",VLOOKUP(B485,'SINAPI COMPOSIÇÃO'!$A$2:$E$10256,4,FALSE),IF(A485="Insumo",IF(VLOOKUP(B485,'SINAPI INSUMOS'!$A$2:$F$4852,5,FALSE)=OR("",0),VLOOKUP(B485,'SINAPI INSUMOS'!$A$2:$F$4852,6,FALSE),VLOOKUP(B485,'SINAPI INSUMOS'!$A$2:$F$4852,5,FALSE)),"VERIFICAR"))</f>
        <v>3.66</v>
      </c>
      <c r="I485" s="99">
        <f>TRUNC(G485*H485,2)</f>
        <v>12.66</v>
      </c>
    </row>
    <row r="486" spans="1:9" ht="18" customHeight="1">
      <c r="A486" s="382" t="s">
        <v>215</v>
      </c>
      <c r="B486" s="384" t="s">
        <v>52</v>
      </c>
      <c r="C486" s="382" t="s">
        <v>53</v>
      </c>
      <c r="D486" s="382" t="s">
        <v>10</v>
      </c>
      <c r="E486" s="358" t="s">
        <v>878</v>
      </c>
      <c r="F486" s="385" t="s">
        <v>54</v>
      </c>
      <c r="G486" s="384" t="s">
        <v>55</v>
      </c>
      <c r="H486" s="384" t="s">
        <v>56</v>
      </c>
      <c r="I486" s="384" t="s">
        <v>11</v>
      </c>
    </row>
    <row r="487" spans="1:9" ht="39" customHeight="1">
      <c r="A487" s="237" t="s">
        <v>879</v>
      </c>
      <c r="B487" s="354">
        <v>98558</v>
      </c>
      <c r="C487" s="237" t="s">
        <v>66</v>
      </c>
      <c r="D487" s="237" t="s">
        <v>217</v>
      </c>
      <c r="E487" s="359" t="s">
        <v>968</v>
      </c>
      <c r="F487" s="184" t="s">
        <v>63</v>
      </c>
      <c r="G487" s="185">
        <v>1</v>
      </c>
      <c r="H487" s="189">
        <f>I487</f>
        <v>10.47</v>
      </c>
      <c r="I487" s="189">
        <f>SUM(I488:I491)</f>
        <v>10.47</v>
      </c>
    </row>
    <row r="488" spans="1:9" ht="26.1" customHeight="1">
      <c r="A488" s="234" t="s">
        <v>881</v>
      </c>
      <c r="B488" s="350">
        <v>88243</v>
      </c>
      <c r="C488" s="234" t="s">
        <v>66</v>
      </c>
      <c r="D488" s="234" t="s">
        <v>969</v>
      </c>
      <c r="E488" s="355" t="s">
        <v>883</v>
      </c>
      <c r="F488" s="94" t="s">
        <v>884</v>
      </c>
      <c r="G488" s="186">
        <v>3.0700000000000002E-2</v>
      </c>
      <c r="H488" s="98">
        <f>IF(A488="Composição Auxiliar",VLOOKUP(B488,'SINAPI COMPOSIÇÃO'!$A$2:$E$10256,4,FALSE),IF(A488="Insumo",IF(VLOOKUP(B488,'SINAPI INSUMOS'!$A$2:$F$4852,5,FALSE)=OR("",0),VLOOKUP(B488,'SINAPI INSUMOS'!$A$2:$F$4852,6,FALSE),VLOOKUP(B488,'SINAPI INSUMOS'!$A$2:$F$4852,5,FALSE)),"VERIFICAR"))</f>
        <v>22.32</v>
      </c>
      <c r="I488" s="98">
        <f>TRUNC(G488*H488,2)</f>
        <v>0.68</v>
      </c>
    </row>
    <row r="489" spans="1:9" ht="24" customHeight="1">
      <c r="A489" s="234" t="s">
        <v>881</v>
      </c>
      <c r="B489" s="350">
        <v>88270</v>
      </c>
      <c r="C489" s="234" t="s">
        <v>66</v>
      </c>
      <c r="D489" s="234" t="s">
        <v>970</v>
      </c>
      <c r="E489" s="355" t="s">
        <v>883</v>
      </c>
      <c r="F489" s="94" t="s">
        <v>884</v>
      </c>
      <c r="G489" s="186">
        <v>0.1361</v>
      </c>
      <c r="H489" s="98">
        <f>IF(A489="Composição Auxiliar",VLOOKUP(B489,'SINAPI COMPOSIÇÃO'!$A$2:$E$10256,4,FALSE),IF(A489="Insumo",IF(VLOOKUP(B489,'SINAPI INSUMOS'!$A$2:$F$4852,5,FALSE)=OR("",0),VLOOKUP(B489,'SINAPI INSUMOS'!$A$2:$F$4852,6,FALSE),VLOOKUP(B489,'SINAPI INSUMOS'!$A$2:$F$4852,5,FALSE)),"VERIFICAR"))</f>
        <v>27.84</v>
      </c>
      <c r="I489" s="98">
        <f>TRUNC(G489*H489,2)</f>
        <v>3.78</v>
      </c>
    </row>
    <row r="490" spans="1:9" ht="26.1" customHeight="1">
      <c r="A490" s="235" t="s">
        <v>886</v>
      </c>
      <c r="B490" s="351">
        <v>135</v>
      </c>
      <c r="C490" s="235" t="s">
        <v>66</v>
      </c>
      <c r="D490" s="235" t="s">
        <v>1097</v>
      </c>
      <c r="E490" s="356" t="s">
        <v>889</v>
      </c>
      <c r="F490" s="97" t="s">
        <v>101</v>
      </c>
      <c r="G490" s="187">
        <v>0.73850000000000005</v>
      </c>
      <c r="H490" s="99">
        <f>IF(A490="Composição Auxiliar",VLOOKUP(B490,'SINAPI COMPOSIÇÃO'!$A$2:$E$10256,4,FALSE),IF(A490="Insumo",IF(VLOOKUP(B490,'SINAPI INSUMOS'!$A$2:$F$4852,5,FALSE)=OR("",0),VLOOKUP(B490,'SINAPI INSUMOS'!$A$2:$F$4852,6,FALSE),VLOOKUP(B490,'SINAPI INSUMOS'!$A$2:$F$4852,5,FALSE)),"VERIFICAR"))</f>
        <v>3.66</v>
      </c>
      <c r="I490" s="99">
        <f>TRUNC(G490*H490,2)</f>
        <v>2.7</v>
      </c>
    </row>
    <row r="491" spans="1:9" ht="24" customHeight="1">
      <c r="A491" s="235" t="s">
        <v>886</v>
      </c>
      <c r="B491" s="351">
        <v>4030</v>
      </c>
      <c r="C491" s="235" t="s">
        <v>66</v>
      </c>
      <c r="D491" s="235" t="s">
        <v>1100</v>
      </c>
      <c r="E491" s="356" t="s">
        <v>889</v>
      </c>
      <c r="F491" s="97" t="s">
        <v>68</v>
      </c>
      <c r="G491" s="187">
        <v>0.35709999999999997</v>
      </c>
      <c r="H491" s="99">
        <f>IF(A491="Composição Auxiliar",VLOOKUP(B491,'SINAPI COMPOSIÇÃO'!$A$2:$E$10256,4,FALSE),IF(A491="Insumo",IF(VLOOKUP(B491,'SINAPI INSUMOS'!$A$2:$F$4852,5,FALSE)=OR("",0),VLOOKUP(B491,'SINAPI INSUMOS'!$A$2:$F$4852,6,FALSE),VLOOKUP(B491,'SINAPI INSUMOS'!$A$2:$F$4852,5,FALSE)),"VERIFICAR"))</f>
        <v>9.2799999999999994</v>
      </c>
      <c r="I491" s="99">
        <f>TRUNC(G491*H491,2)</f>
        <v>3.31</v>
      </c>
    </row>
    <row r="492" spans="1:9" ht="18" customHeight="1">
      <c r="A492" s="382" t="s">
        <v>218</v>
      </c>
      <c r="B492" s="384" t="s">
        <v>52</v>
      </c>
      <c r="C492" s="382" t="s">
        <v>53</v>
      </c>
      <c r="D492" s="382" t="s">
        <v>10</v>
      </c>
      <c r="E492" s="358" t="s">
        <v>878</v>
      </c>
      <c r="F492" s="385" t="s">
        <v>54</v>
      </c>
      <c r="G492" s="384" t="s">
        <v>55</v>
      </c>
      <c r="H492" s="384" t="s">
        <v>56</v>
      </c>
      <c r="I492" s="384" t="s">
        <v>11</v>
      </c>
    </row>
    <row r="493" spans="1:9" ht="26.1" customHeight="1">
      <c r="A493" s="237" t="s">
        <v>879</v>
      </c>
      <c r="B493" s="354">
        <v>98559</v>
      </c>
      <c r="C493" s="237" t="s">
        <v>66</v>
      </c>
      <c r="D493" s="237" t="s">
        <v>220</v>
      </c>
      <c r="E493" s="359" t="s">
        <v>968</v>
      </c>
      <c r="F493" s="184" t="s">
        <v>202</v>
      </c>
      <c r="G493" s="185">
        <v>1</v>
      </c>
      <c r="H493" s="189">
        <f>I493</f>
        <v>5.74</v>
      </c>
      <c r="I493" s="189">
        <f>SUM(I494:I496)</f>
        <v>5.74</v>
      </c>
    </row>
    <row r="494" spans="1:9" ht="26.1" customHeight="1">
      <c r="A494" s="234" t="s">
        <v>881</v>
      </c>
      <c r="B494" s="350">
        <v>88243</v>
      </c>
      <c r="C494" s="234" t="s">
        <v>66</v>
      </c>
      <c r="D494" s="234" t="s">
        <v>969</v>
      </c>
      <c r="E494" s="355" t="s">
        <v>883</v>
      </c>
      <c r="F494" s="94" t="s">
        <v>884</v>
      </c>
      <c r="G494" s="362">
        <v>1.3599999999999999E-2</v>
      </c>
      <c r="H494" s="363">
        <f>IF(A494="Composição Auxiliar",VLOOKUP(B494,'SINAPI COMPOSIÇÃO'!$A$2:$E$10256,4,FALSE),IF(A494="Insumo",IF(VLOOKUP(B494,'SINAPI INSUMOS'!$A$2:$F$4852,5,FALSE)=OR("",0),VLOOKUP(B494,'SINAPI INSUMOS'!$A$2:$F$4852,6,FALSE),VLOOKUP(B494,'SINAPI INSUMOS'!$A$2:$F$4852,5,FALSE)),"VERIFICAR"))</f>
        <v>22.32</v>
      </c>
      <c r="I494" s="98">
        <f>TRUNC(G494*H494,2)</f>
        <v>0.3</v>
      </c>
    </row>
    <row r="495" spans="1:9" ht="24" customHeight="1">
      <c r="A495" s="234" t="s">
        <v>881</v>
      </c>
      <c r="B495" s="350">
        <v>88270</v>
      </c>
      <c r="C495" s="234" t="s">
        <v>66</v>
      </c>
      <c r="D495" s="234" t="s">
        <v>970</v>
      </c>
      <c r="E495" s="355" t="s">
        <v>883</v>
      </c>
      <c r="F495" s="94" t="s">
        <v>884</v>
      </c>
      <c r="G495" s="186">
        <v>6.0400000000000002E-2</v>
      </c>
      <c r="H495" s="98">
        <f>IF(A495="Composição Auxiliar",VLOOKUP(B495,'SINAPI COMPOSIÇÃO'!$A$2:$E$10256,4,FALSE),IF(A495="Insumo",IF(VLOOKUP(B495,'SINAPI INSUMOS'!$A$2:$F$4852,5,FALSE)=OR("",0),VLOOKUP(B495,'SINAPI INSUMOS'!$A$2:$F$4852,6,FALSE),VLOOKUP(B495,'SINAPI INSUMOS'!$A$2:$F$4852,5,FALSE)),"VERIFICAR"))</f>
        <v>27.84</v>
      </c>
      <c r="I495" s="98">
        <f>TRUNC(G495*H495,2)</f>
        <v>1.68</v>
      </c>
    </row>
    <row r="496" spans="1:9" ht="24" customHeight="1">
      <c r="A496" s="235" t="s">
        <v>886</v>
      </c>
      <c r="B496" s="351">
        <v>4030</v>
      </c>
      <c r="C496" s="235" t="s">
        <v>66</v>
      </c>
      <c r="D496" s="235" t="s">
        <v>1100</v>
      </c>
      <c r="E496" s="356" t="s">
        <v>889</v>
      </c>
      <c r="F496" s="97" t="s">
        <v>68</v>
      </c>
      <c r="G496" s="187">
        <v>0.40539999999999998</v>
      </c>
      <c r="H496" s="99">
        <f>IF(A496="Composição Auxiliar",VLOOKUP(B496,'SINAPI COMPOSIÇÃO'!$A$2:$E$10256,4,FALSE),IF(A496="Insumo",IF(VLOOKUP(B496,'SINAPI INSUMOS'!$A$2:$F$4852,5,FALSE)=OR("",0),VLOOKUP(B496,'SINAPI INSUMOS'!$A$2:$F$4852,6,FALSE),VLOOKUP(B496,'SINAPI INSUMOS'!$A$2:$F$4852,5,FALSE)),"VERIFICAR"))</f>
        <v>9.2799999999999994</v>
      </c>
      <c r="I496" s="99">
        <f>TRUNC(G496*H496,2)</f>
        <v>3.76</v>
      </c>
    </row>
    <row r="497" spans="1:9" ht="18" customHeight="1">
      <c r="A497" s="382" t="s">
        <v>221</v>
      </c>
      <c r="B497" s="384" t="s">
        <v>52</v>
      </c>
      <c r="C497" s="382" t="s">
        <v>53</v>
      </c>
      <c r="D497" s="382" t="s">
        <v>10</v>
      </c>
      <c r="E497" s="358" t="s">
        <v>878</v>
      </c>
      <c r="F497" s="385" t="s">
        <v>54</v>
      </c>
      <c r="G497" s="384" t="s">
        <v>55</v>
      </c>
      <c r="H497" s="384" t="s">
        <v>56</v>
      </c>
      <c r="I497" s="384" t="s">
        <v>11</v>
      </c>
    </row>
    <row r="498" spans="1:9" ht="39" customHeight="1">
      <c r="A498" s="237" t="s">
        <v>879</v>
      </c>
      <c r="B498" s="354">
        <v>98546</v>
      </c>
      <c r="C498" s="237" t="s">
        <v>66</v>
      </c>
      <c r="D498" s="237" t="s">
        <v>223</v>
      </c>
      <c r="E498" s="359" t="s">
        <v>968</v>
      </c>
      <c r="F498" s="184" t="s">
        <v>68</v>
      </c>
      <c r="G498" s="185">
        <v>1</v>
      </c>
      <c r="H498" s="189">
        <f>I498</f>
        <v>149.35999999999999</v>
      </c>
      <c r="I498" s="189">
        <f>SUM(I499:I503)</f>
        <v>149.35999999999999</v>
      </c>
    </row>
    <row r="499" spans="1:9" ht="26.1" customHeight="1">
      <c r="A499" s="234" t="s">
        <v>881</v>
      </c>
      <c r="B499" s="350">
        <v>88243</v>
      </c>
      <c r="C499" s="234" t="s">
        <v>66</v>
      </c>
      <c r="D499" s="234" t="s">
        <v>969</v>
      </c>
      <c r="E499" s="355" t="s">
        <v>883</v>
      </c>
      <c r="F499" s="94" t="s">
        <v>884</v>
      </c>
      <c r="G499" s="186">
        <v>0.2102</v>
      </c>
      <c r="H499" s="98">
        <f>IF(A499="Composição Auxiliar",VLOOKUP(B499,'SINAPI COMPOSIÇÃO'!$A$2:$E$10256,4,FALSE),IF(A499="Insumo",IF(VLOOKUP(B499,'SINAPI INSUMOS'!$A$2:$F$4852,5,FALSE)=OR("",0),VLOOKUP(B499,'SINAPI INSUMOS'!$A$2:$F$4852,6,FALSE),VLOOKUP(B499,'SINAPI INSUMOS'!$A$2:$F$4852,5,FALSE)),"VERIFICAR"))</f>
        <v>22.32</v>
      </c>
      <c r="I499" s="98">
        <f>TRUNC(G499*H499,2)</f>
        <v>4.6900000000000004</v>
      </c>
    </row>
    <row r="500" spans="1:9" ht="24" customHeight="1">
      <c r="A500" s="234" t="s">
        <v>881</v>
      </c>
      <c r="B500" s="350">
        <v>88270</v>
      </c>
      <c r="C500" s="234" t="s">
        <v>66</v>
      </c>
      <c r="D500" s="234" t="s">
        <v>970</v>
      </c>
      <c r="E500" s="355" t="s">
        <v>883</v>
      </c>
      <c r="F500" s="94" t="s">
        <v>884</v>
      </c>
      <c r="G500" s="186">
        <v>0.93240000000000001</v>
      </c>
      <c r="H500" s="98">
        <f>IF(A500="Composição Auxiliar",VLOOKUP(B500,'SINAPI COMPOSIÇÃO'!$A$2:$E$10256,4,FALSE),IF(A500="Insumo",IF(VLOOKUP(B500,'SINAPI INSUMOS'!$A$2:$F$4852,5,FALSE)=OR("",0),VLOOKUP(B500,'SINAPI INSUMOS'!$A$2:$F$4852,6,FALSE),VLOOKUP(B500,'SINAPI INSUMOS'!$A$2:$F$4852,5,FALSE)),"VERIFICAR"))</f>
        <v>27.84</v>
      </c>
      <c r="I500" s="98">
        <f>TRUNC(G500*H500,2)</f>
        <v>25.95</v>
      </c>
    </row>
    <row r="501" spans="1:9" ht="26.1" customHeight="1">
      <c r="A501" s="235" t="s">
        <v>886</v>
      </c>
      <c r="B501" s="351">
        <v>511</v>
      </c>
      <c r="C501" s="235" t="s">
        <v>66</v>
      </c>
      <c r="D501" s="235" t="s">
        <v>1102</v>
      </c>
      <c r="E501" s="356" t="s">
        <v>889</v>
      </c>
      <c r="F501" s="97" t="s">
        <v>933</v>
      </c>
      <c r="G501" s="187">
        <v>0.58720000000000006</v>
      </c>
      <c r="H501" s="99">
        <f>IF(A501="Composição Auxiliar",VLOOKUP(B501,'SINAPI COMPOSIÇÃO'!$A$2:$E$10256,4,FALSE),IF(A501="Insumo",IF(VLOOKUP(B501,'SINAPI INSUMOS'!$A$2:$F$4852,5,FALSE)=OR("",0),VLOOKUP(B501,'SINAPI INSUMOS'!$A$2:$F$4852,6,FALSE),VLOOKUP(B501,'SINAPI INSUMOS'!$A$2:$F$4852,5,FALSE)),"VERIFICAR"))</f>
        <v>30.54</v>
      </c>
      <c r="I501" s="99">
        <f>TRUNC(G501*H501,2)</f>
        <v>17.93</v>
      </c>
    </row>
    <row r="502" spans="1:9" ht="26.1" customHeight="1">
      <c r="A502" s="235" t="s">
        <v>886</v>
      </c>
      <c r="B502" s="351">
        <v>4015</v>
      </c>
      <c r="C502" s="235" t="s">
        <v>66</v>
      </c>
      <c r="D502" s="235" t="s">
        <v>1104</v>
      </c>
      <c r="E502" s="356" t="s">
        <v>889</v>
      </c>
      <c r="F502" s="97" t="s">
        <v>123</v>
      </c>
      <c r="G502" s="187">
        <v>1.1318999999999999</v>
      </c>
      <c r="H502" s="99">
        <f>IF(A502="Composição Auxiliar",VLOOKUP(B502,'SINAPI COMPOSIÇÃO'!$A$2:$E$10256,4,FALSE),IF(A502="Insumo",IF(VLOOKUP(B502,'SINAPI INSUMOS'!$A$2:$F$4852,5,FALSE)=OR("",0),VLOOKUP(B502,'SINAPI INSUMOS'!$A$2:$F$4852,6,FALSE),VLOOKUP(B502,'SINAPI INSUMOS'!$A$2:$F$4852,5,FALSE)),"VERIFICAR"))</f>
        <v>87</v>
      </c>
      <c r="I502" s="99">
        <f>TRUNC(G502*H502,2)</f>
        <v>98.47</v>
      </c>
    </row>
    <row r="503" spans="1:9" ht="24" customHeight="1">
      <c r="A503" s="235" t="s">
        <v>886</v>
      </c>
      <c r="B503" s="351">
        <v>4226</v>
      </c>
      <c r="C503" s="235" t="s">
        <v>66</v>
      </c>
      <c r="D503" s="235" t="s">
        <v>1106</v>
      </c>
      <c r="E503" s="356" t="s">
        <v>889</v>
      </c>
      <c r="F503" s="97" t="s">
        <v>101</v>
      </c>
      <c r="G503" s="187">
        <v>0.26</v>
      </c>
      <c r="H503" s="99">
        <f>IF(A503="Composição Auxiliar",VLOOKUP(B503,'SINAPI COMPOSIÇÃO'!$A$2:$E$10256,4,FALSE),IF(A503="Insumo",IF(VLOOKUP(B503,'SINAPI INSUMOS'!$A$2:$F$4852,5,FALSE)=OR("",0),VLOOKUP(B503,'SINAPI INSUMOS'!$A$2:$F$4852,6,FALSE),VLOOKUP(B503,'SINAPI INSUMOS'!$A$2:$F$4852,5,FALSE)),"VERIFICAR"))</f>
        <v>8.94</v>
      </c>
      <c r="I503" s="99">
        <f>TRUNC(G503*H503,2)</f>
        <v>2.3199999999999998</v>
      </c>
    </row>
    <row r="504" spans="1:9" ht="18" customHeight="1">
      <c r="A504" s="382" t="s">
        <v>224</v>
      </c>
      <c r="B504" s="384" t="s">
        <v>52</v>
      </c>
      <c r="C504" s="382" t="s">
        <v>53</v>
      </c>
      <c r="D504" s="382" t="s">
        <v>10</v>
      </c>
      <c r="E504" s="358" t="s">
        <v>878</v>
      </c>
      <c r="F504" s="385" t="s">
        <v>54</v>
      </c>
      <c r="G504" s="384" t="s">
        <v>55</v>
      </c>
      <c r="H504" s="384" t="s">
        <v>56</v>
      </c>
      <c r="I504" s="384" t="s">
        <v>11</v>
      </c>
    </row>
    <row r="505" spans="1:9" ht="39" customHeight="1">
      <c r="A505" s="237" t="s">
        <v>879</v>
      </c>
      <c r="B505" s="354">
        <v>98565</v>
      </c>
      <c r="C505" s="237" t="s">
        <v>66</v>
      </c>
      <c r="D505" s="237" t="s">
        <v>226</v>
      </c>
      <c r="E505" s="359" t="s">
        <v>968</v>
      </c>
      <c r="F505" s="184" t="s">
        <v>68</v>
      </c>
      <c r="G505" s="185">
        <v>1</v>
      </c>
      <c r="H505" s="189">
        <f>I505</f>
        <v>62.959999999999994</v>
      </c>
      <c r="I505" s="189">
        <f>SUM(I506:I509)</f>
        <v>62.959999999999994</v>
      </c>
    </row>
    <row r="506" spans="1:9" ht="39" customHeight="1">
      <c r="A506" s="234" t="s">
        <v>881</v>
      </c>
      <c r="B506" s="350">
        <v>87372</v>
      </c>
      <c r="C506" s="234" t="s">
        <v>66</v>
      </c>
      <c r="D506" s="234" t="s">
        <v>1107</v>
      </c>
      <c r="E506" s="355" t="s">
        <v>883</v>
      </c>
      <c r="F506" s="94" t="s">
        <v>72</v>
      </c>
      <c r="G506" s="186">
        <v>3.5000000000000003E-2</v>
      </c>
      <c r="H506" s="98">
        <f>IF(A506="Composição Auxiliar",VLOOKUP(B506,'SINAPI COMPOSIÇÃO'!$A$2:$E$10256,4,FALSE),IF(A506="Insumo",IF(VLOOKUP(B506,'SINAPI INSUMOS'!$A$2:$F$4852,5,FALSE)=OR("",0),VLOOKUP(B506,'SINAPI INSUMOS'!$A$2:$F$4852,6,FALSE),VLOOKUP(B506,'SINAPI INSUMOS'!$A$2:$F$4852,5,FALSE)),"VERIFICAR"))</f>
        <v>1078.3599999999999</v>
      </c>
      <c r="I506" s="98">
        <f>TRUNC(G506*H506,2)</f>
        <v>37.74</v>
      </c>
    </row>
    <row r="507" spans="1:9" ht="24" customHeight="1">
      <c r="A507" s="234" t="s">
        <v>881</v>
      </c>
      <c r="B507" s="350">
        <v>88309</v>
      </c>
      <c r="C507" s="234" t="s">
        <v>66</v>
      </c>
      <c r="D507" s="234" t="s">
        <v>913</v>
      </c>
      <c r="E507" s="355" t="s">
        <v>883</v>
      </c>
      <c r="F507" s="94" t="s">
        <v>884</v>
      </c>
      <c r="G507" s="186">
        <v>0.69120000000000004</v>
      </c>
      <c r="H507" s="98">
        <f>IF(A507="Composição Auxiliar",VLOOKUP(B507,'SINAPI COMPOSIÇÃO'!$A$2:$E$10256,4,FALSE),IF(A507="Insumo",IF(VLOOKUP(B507,'SINAPI INSUMOS'!$A$2:$F$4852,5,FALSE)=OR("",0),VLOOKUP(B507,'SINAPI INSUMOS'!$A$2:$F$4852,6,FALSE),VLOOKUP(B507,'SINAPI INSUMOS'!$A$2:$F$4852,5,FALSE)),"VERIFICAR"))</f>
        <v>27.58</v>
      </c>
      <c r="I507" s="98">
        <f>TRUNC(G507*H507,2)</f>
        <v>19.059999999999999</v>
      </c>
    </row>
    <row r="508" spans="1:9" ht="24" customHeight="1">
      <c r="A508" s="234" t="s">
        <v>881</v>
      </c>
      <c r="B508" s="350">
        <v>88316</v>
      </c>
      <c r="C508" s="234" t="s">
        <v>66</v>
      </c>
      <c r="D508" s="234" t="s">
        <v>885</v>
      </c>
      <c r="E508" s="355" t="s">
        <v>883</v>
      </c>
      <c r="F508" s="94" t="s">
        <v>884</v>
      </c>
      <c r="G508" s="186">
        <v>0.15579999999999999</v>
      </c>
      <c r="H508" s="98">
        <f>IF(A508="Composição Auxiliar",VLOOKUP(B508,'SINAPI COMPOSIÇÃO'!$A$2:$E$10256,4,FALSE),IF(A508="Insumo",IF(VLOOKUP(B508,'SINAPI INSUMOS'!$A$2:$F$4852,5,FALSE)=OR("",0),VLOOKUP(B508,'SINAPI INSUMOS'!$A$2:$F$4852,6,FALSE),VLOOKUP(B508,'SINAPI INSUMOS'!$A$2:$F$4852,5,FALSE)),"VERIFICAR"))</f>
        <v>21.32</v>
      </c>
      <c r="I508" s="98">
        <f>TRUNC(G508*H508,2)</f>
        <v>3.32</v>
      </c>
    </row>
    <row r="509" spans="1:9" ht="26.1" customHeight="1">
      <c r="A509" s="235" t="s">
        <v>886</v>
      </c>
      <c r="B509" s="351">
        <v>38365</v>
      </c>
      <c r="C509" s="235" t="s">
        <v>66</v>
      </c>
      <c r="D509" s="235" t="s">
        <v>1109</v>
      </c>
      <c r="E509" s="356" t="s">
        <v>889</v>
      </c>
      <c r="F509" s="97" t="s">
        <v>68</v>
      </c>
      <c r="G509" s="187">
        <v>1.04</v>
      </c>
      <c r="H509" s="99">
        <f>IF(A509="Composição Auxiliar",VLOOKUP(B509,'SINAPI COMPOSIÇÃO'!$A$2:$E$10256,4,FALSE),IF(A509="Insumo",IF(VLOOKUP(B509,'SINAPI INSUMOS'!$A$2:$F$4852,5,FALSE)=OR("",0),VLOOKUP(B509,'SINAPI INSUMOS'!$A$2:$F$4852,6,FALSE),VLOOKUP(B509,'SINAPI INSUMOS'!$A$2:$F$4852,5,FALSE)),"VERIFICAR"))</f>
        <v>2.74</v>
      </c>
      <c r="I509" s="99">
        <f>TRUNC(G509*H509,2)</f>
        <v>2.84</v>
      </c>
    </row>
    <row r="510" spans="1:9" ht="24" customHeight="1">
      <c r="A510" s="236" t="s">
        <v>25</v>
      </c>
      <c r="B510" s="236"/>
      <c r="C510" s="236"/>
      <c r="D510" s="236" t="s">
        <v>26</v>
      </c>
      <c r="E510" s="236"/>
      <c r="F510" s="357"/>
      <c r="G510" s="357"/>
      <c r="H510" s="357"/>
      <c r="I510" s="188"/>
    </row>
    <row r="511" spans="1:9" ht="18" customHeight="1">
      <c r="A511" s="232" t="s">
        <v>227</v>
      </c>
      <c r="B511" s="239" t="s">
        <v>52</v>
      </c>
      <c r="C511" s="232" t="s">
        <v>53</v>
      </c>
      <c r="D511" s="232" t="s">
        <v>10</v>
      </c>
      <c r="E511" s="358" t="s">
        <v>878</v>
      </c>
      <c r="F511" s="240" t="s">
        <v>54</v>
      </c>
      <c r="G511" s="239" t="s">
        <v>55</v>
      </c>
      <c r="H511" s="239" t="s">
        <v>56</v>
      </c>
      <c r="I511" s="239" t="s">
        <v>11</v>
      </c>
    </row>
    <row r="512" spans="1:9" ht="39" customHeight="1">
      <c r="A512" s="237" t="s">
        <v>879</v>
      </c>
      <c r="B512" s="354">
        <v>101965</v>
      </c>
      <c r="C512" s="237" t="s">
        <v>66</v>
      </c>
      <c r="D512" s="237" t="s">
        <v>229</v>
      </c>
      <c r="E512" s="359" t="s">
        <v>1110</v>
      </c>
      <c r="F512" s="184" t="s">
        <v>202</v>
      </c>
      <c r="G512" s="185">
        <v>1</v>
      </c>
      <c r="H512" s="189">
        <f>I512</f>
        <v>166.70999999999998</v>
      </c>
      <c r="I512" s="189">
        <f>SUM(I513:I518)</f>
        <v>166.70999999999998</v>
      </c>
    </row>
    <row r="513" spans="1:9" ht="24" customHeight="1">
      <c r="A513" s="234" t="s">
        <v>881</v>
      </c>
      <c r="B513" s="350">
        <v>88316</v>
      </c>
      <c r="C513" s="234" t="s">
        <v>66</v>
      </c>
      <c r="D513" s="234" t="s">
        <v>885</v>
      </c>
      <c r="E513" s="355" t="s">
        <v>883</v>
      </c>
      <c r="F513" s="94" t="s">
        <v>884</v>
      </c>
      <c r="G513" s="186">
        <v>0.20899999999999999</v>
      </c>
      <c r="H513" s="98">
        <f>IF(A513="Composição Auxiliar",VLOOKUP(B513,'SINAPI COMPOSIÇÃO'!$A$2:$E$10256,4,FALSE),IF(A513="Insumo",IF(VLOOKUP(B513,'SINAPI INSUMOS'!$A$2:$F$4852,5,FALSE)=OR("",0),VLOOKUP(B513,'SINAPI INSUMOS'!$A$2:$F$4852,6,FALSE),VLOOKUP(B513,'SINAPI INSUMOS'!$A$2:$F$4852,5,FALSE)),"VERIFICAR"))</f>
        <v>21.32</v>
      </c>
      <c r="I513" s="98">
        <f t="shared" ref="I513:I518" si="32">TRUNC(G513*H513,2)</f>
        <v>4.45</v>
      </c>
    </row>
    <row r="514" spans="1:9" ht="39" customHeight="1">
      <c r="A514" s="234" t="s">
        <v>881</v>
      </c>
      <c r="B514" s="350">
        <v>91692</v>
      </c>
      <c r="C514" s="234" t="s">
        <v>66</v>
      </c>
      <c r="D514" s="234" t="s">
        <v>918</v>
      </c>
      <c r="E514" s="355" t="s">
        <v>895</v>
      </c>
      <c r="F514" s="94" t="s">
        <v>899</v>
      </c>
      <c r="G514" s="186">
        <v>2.1000000000000001E-2</v>
      </c>
      <c r="H514" s="98">
        <f>IF(A514="Composição Auxiliar",VLOOKUP(B514,'SINAPI COMPOSIÇÃO'!$A$2:$E$10256,4,FALSE),IF(A514="Insumo",IF(VLOOKUP(B514,'SINAPI INSUMOS'!$A$2:$F$4852,5,FALSE)=OR("",0),VLOOKUP(B514,'SINAPI INSUMOS'!$A$2:$F$4852,6,FALSE),VLOOKUP(B514,'SINAPI INSUMOS'!$A$2:$F$4852,5,FALSE)),"VERIFICAR"))</f>
        <v>37.6</v>
      </c>
      <c r="I514" s="98">
        <f t="shared" si="32"/>
        <v>0.78</v>
      </c>
    </row>
    <row r="515" spans="1:9" ht="39" customHeight="1">
      <c r="A515" s="234" t="s">
        <v>881</v>
      </c>
      <c r="B515" s="350">
        <v>91693</v>
      </c>
      <c r="C515" s="234" t="s">
        <v>66</v>
      </c>
      <c r="D515" s="234" t="s">
        <v>920</v>
      </c>
      <c r="E515" s="355" t="s">
        <v>895</v>
      </c>
      <c r="F515" s="94" t="s">
        <v>896</v>
      </c>
      <c r="G515" s="186">
        <v>0.39800000000000002</v>
      </c>
      <c r="H515" s="98">
        <f>IF(A515="Composição Auxiliar",VLOOKUP(B515,'SINAPI COMPOSIÇÃO'!$A$2:$E$10256,4,FALSE),IF(A515="Insumo",IF(VLOOKUP(B515,'SINAPI INSUMOS'!$A$2:$F$4852,5,FALSE)=OR("",0),VLOOKUP(B515,'SINAPI INSUMOS'!$A$2:$F$4852,6,FALSE),VLOOKUP(B515,'SINAPI INSUMOS'!$A$2:$F$4852,5,FALSE)),"VERIFICAR"))</f>
        <v>36.14</v>
      </c>
      <c r="I515" s="98">
        <f t="shared" si="32"/>
        <v>14.38</v>
      </c>
    </row>
    <row r="516" spans="1:9" ht="65.099999999999994" customHeight="1">
      <c r="A516" s="234" t="s">
        <v>881</v>
      </c>
      <c r="B516" s="350">
        <v>87283</v>
      </c>
      <c r="C516" s="234" t="s">
        <v>66</v>
      </c>
      <c r="D516" s="234" t="s">
        <v>1111</v>
      </c>
      <c r="E516" s="355" t="s">
        <v>883</v>
      </c>
      <c r="F516" s="94" t="s">
        <v>72</v>
      </c>
      <c r="G516" s="186">
        <v>6.0000000000000001E-3</v>
      </c>
      <c r="H516" s="98">
        <f>IF(A516="Composição Auxiliar",VLOOKUP(B516,'SINAPI COMPOSIÇÃO'!$A$2:$E$10256,4,FALSE),IF(A516="Insumo",IF(VLOOKUP(B516,'SINAPI INSUMOS'!$A$2:$F$4852,5,FALSE)=OR("",0),VLOOKUP(B516,'SINAPI INSUMOS'!$A$2:$F$4852,6,FALSE),VLOOKUP(B516,'SINAPI INSUMOS'!$A$2:$F$4852,5,FALSE)),"VERIFICAR"))</f>
        <v>604.77</v>
      </c>
      <c r="I516" s="98">
        <f t="shared" si="32"/>
        <v>3.62</v>
      </c>
    </row>
    <row r="517" spans="1:9" ht="24" customHeight="1">
      <c r="A517" s="234" t="s">
        <v>881</v>
      </c>
      <c r="B517" s="350">
        <v>88274</v>
      </c>
      <c r="C517" s="234" t="s">
        <v>66</v>
      </c>
      <c r="D517" s="234" t="s">
        <v>1075</v>
      </c>
      <c r="E517" s="355" t="s">
        <v>883</v>
      </c>
      <c r="F517" s="94" t="s">
        <v>884</v>
      </c>
      <c r="G517" s="186">
        <v>0.41899999999999998</v>
      </c>
      <c r="H517" s="98">
        <f>IF(A517="Composição Auxiliar",VLOOKUP(B517,'SINAPI COMPOSIÇÃO'!$A$2:$E$10256,4,FALSE),IF(A517="Insumo",IF(VLOOKUP(B517,'SINAPI INSUMOS'!$A$2:$F$4852,5,FALSE)=OR("",0),VLOOKUP(B517,'SINAPI INSUMOS'!$A$2:$F$4852,6,FALSE),VLOOKUP(B517,'SINAPI INSUMOS'!$A$2:$F$4852,5,FALSE)),"VERIFICAR"))</f>
        <v>28.86</v>
      </c>
      <c r="I517" s="98">
        <f t="shared" si="32"/>
        <v>12.09</v>
      </c>
    </row>
    <row r="518" spans="1:9" ht="26.1" customHeight="1">
      <c r="A518" s="235" t="s">
        <v>886</v>
      </c>
      <c r="B518" s="351">
        <v>34747</v>
      </c>
      <c r="C518" s="235" t="s">
        <v>66</v>
      </c>
      <c r="D518" s="235" t="s">
        <v>1113</v>
      </c>
      <c r="E518" s="356" t="s">
        <v>889</v>
      </c>
      <c r="F518" s="97" t="s">
        <v>202</v>
      </c>
      <c r="G518" s="187">
        <v>1.04</v>
      </c>
      <c r="H518" s="99">
        <f>IF(A518="Composição Auxiliar",VLOOKUP(B518,'SINAPI COMPOSIÇÃO'!$A$2:$E$10256,4,FALSE),IF(A518="Insumo",IF(VLOOKUP(B518,'SINAPI INSUMOS'!$A$2:$F$4852,5,FALSE)=OR("",0),VLOOKUP(B518,'SINAPI INSUMOS'!$A$2:$F$4852,6,FALSE),VLOOKUP(B518,'SINAPI INSUMOS'!$A$2:$F$4852,5,FALSE)),"VERIFICAR"))</f>
        <v>126.34</v>
      </c>
      <c r="I518" s="99">
        <f t="shared" si="32"/>
        <v>131.38999999999999</v>
      </c>
    </row>
    <row r="519" spans="1:9" ht="18" customHeight="1">
      <c r="A519" s="382" t="s">
        <v>230</v>
      </c>
      <c r="B519" s="384" t="s">
        <v>52</v>
      </c>
      <c r="C519" s="382" t="s">
        <v>53</v>
      </c>
      <c r="D519" s="382" t="s">
        <v>10</v>
      </c>
      <c r="E519" s="358" t="s">
        <v>878</v>
      </c>
      <c r="F519" s="385" t="s">
        <v>54</v>
      </c>
      <c r="G519" s="384" t="s">
        <v>55</v>
      </c>
      <c r="H519" s="384" t="s">
        <v>56</v>
      </c>
      <c r="I519" s="384" t="s">
        <v>11</v>
      </c>
    </row>
    <row r="520" spans="1:9" ht="26.1" customHeight="1">
      <c r="A520" s="237" t="s">
        <v>879</v>
      </c>
      <c r="B520" s="354">
        <v>101979</v>
      </c>
      <c r="C520" s="237" t="s">
        <v>66</v>
      </c>
      <c r="D520" s="237" t="s">
        <v>232</v>
      </c>
      <c r="E520" s="359" t="s">
        <v>1110</v>
      </c>
      <c r="F520" s="184" t="s">
        <v>202</v>
      </c>
      <c r="G520" s="185">
        <v>1</v>
      </c>
      <c r="H520" s="189">
        <f>I520</f>
        <v>41.8</v>
      </c>
      <c r="I520" s="189">
        <f>SUM(I521:I525)</f>
        <v>41.8</v>
      </c>
    </row>
    <row r="521" spans="1:9" ht="24" customHeight="1">
      <c r="A521" s="234" t="s">
        <v>881</v>
      </c>
      <c r="B521" s="350">
        <v>88316</v>
      </c>
      <c r="C521" s="234" t="s">
        <v>66</v>
      </c>
      <c r="D521" s="234" t="s">
        <v>885</v>
      </c>
      <c r="E521" s="355" t="s">
        <v>883</v>
      </c>
      <c r="F521" s="94" t="s">
        <v>884</v>
      </c>
      <c r="G521" s="186">
        <v>0.09</v>
      </c>
      <c r="H521" s="98">
        <f>IF(A521="Composição Auxiliar",VLOOKUP(B521,'SINAPI COMPOSIÇÃO'!$A$2:$E$10256,4,FALSE),IF(A521="Insumo",IF(VLOOKUP(B521,'SINAPI INSUMOS'!$A$2:$F$4852,5,FALSE)=OR("",0),VLOOKUP(B521,'SINAPI INSUMOS'!$A$2:$F$4852,6,FALSE),VLOOKUP(B521,'SINAPI INSUMOS'!$A$2:$F$4852,5,FALSE)),"VERIFICAR"))</f>
        <v>21.32</v>
      </c>
      <c r="I521" s="98">
        <f>TRUNC(G521*H521,2)</f>
        <v>1.91</v>
      </c>
    </row>
    <row r="522" spans="1:9" ht="24" customHeight="1">
      <c r="A522" s="234" t="s">
        <v>881</v>
      </c>
      <c r="B522" s="350">
        <v>88309</v>
      </c>
      <c r="C522" s="234" t="s">
        <v>66</v>
      </c>
      <c r="D522" s="234" t="s">
        <v>913</v>
      </c>
      <c r="E522" s="355" t="s">
        <v>883</v>
      </c>
      <c r="F522" s="94" t="s">
        <v>884</v>
      </c>
      <c r="G522" s="186">
        <v>0.17899999999999999</v>
      </c>
      <c r="H522" s="98">
        <f>IF(A522="Composição Auxiliar",VLOOKUP(B522,'SINAPI COMPOSIÇÃO'!$A$2:$E$10256,4,FALSE),IF(A522="Insumo",IF(VLOOKUP(B522,'SINAPI INSUMOS'!$A$2:$F$4852,5,FALSE)=OR("",0),VLOOKUP(B522,'SINAPI INSUMOS'!$A$2:$F$4852,6,FALSE),VLOOKUP(B522,'SINAPI INSUMOS'!$A$2:$F$4852,5,FALSE)),"VERIFICAR"))</f>
        <v>27.58</v>
      </c>
      <c r="I522" s="98">
        <f>TRUNC(G522*H522,2)</f>
        <v>4.93</v>
      </c>
    </row>
    <row r="523" spans="1:9" ht="26.1" customHeight="1">
      <c r="A523" s="235" t="s">
        <v>886</v>
      </c>
      <c r="B523" s="351">
        <v>142</v>
      </c>
      <c r="C523" s="235" t="s">
        <v>66</v>
      </c>
      <c r="D523" s="235" t="s">
        <v>1116</v>
      </c>
      <c r="E523" s="356" t="s">
        <v>889</v>
      </c>
      <c r="F523" s="97" t="s">
        <v>1117</v>
      </c>
      <c r="G523" s="187">
        <v>9.1999999999999998E-2</v>
      </c>
      <c r="H523" s="99">
        <f>IF(A523="Composição Auxiliar",VLOOKUP(B523,'SINAPI COMPOSIÇÃO'!$A$2:$E$10256,4,FALSE),IF(A523="Insumo",IF(VLOOKUP(B523,'SINAPI INSUMOS'!$A$2:$F$4852,5,FALSE)=OR("",0),VLOOKUP(B523,'SINAPI INSUMOS'!$A$2:$F$4852,6,FALSE),VLOOKUP(B523,'SINAPI INSUMOS'!$A$2:$F$4852,5,FALSE)),"VERIFICAR"))</f>
        <v>38.270000000000003</v>
      </c>
      <c r="I523" s="99">
        <f>TRUNC(G523*H523,2)</f>
        <v>3.52</v>
      </c>
    </row>
    <row r="524" spans="1:9" ht="26.1" customHeight="1">
      <c r="A524" s="235" t="s">
        <v>886</v>
      </c>
      <c r="B524" s="351">
        <v>1113</v>
      </c>
      <c r="C524" s="235" t="s">
        <v>66</v>
      </c>
      <c r="D524" s="235" t="s">
        <v>1119</v>
      </c>
      <c r="E524" s="356" t="s">
        <v>889</v>
      </c>
      <c r="F524" s="97" t="s">
        <v>202</v>
      </c>
      <c r="G524" s="187">
        <v>1.1499999999999999</v>
      </c>
      <c r="H524" s="99">
        <f>IF(A524="Composição Auxiliar",VLOOKUP(B524,'SINAPI COMPOSIÇÃO'!$A$2:$E$10256,4,FALSE),IF(A524="Insumo",IF(VLOOKUP(B524,'SINAPI INSUMOS'!$A$2:$F$4852,5,FALSE)=OR("",0),VLOOKUP(B524,'SINAPI INSUMOS'!$A$2:$F$4852,6,FALSE),VLOOKUP(B524,'SINAPI INSUMOS'!$A$2:$F$4852,5,FALSE)),"VERIFICAR"))</f>
        <v>27.12</v>
      </c>
      <c r="I524" s="99">
        <f>TRUNC(G524*H524,2)</f>
        <v>31.18</v>
      </c>
    </row>
    <row r="525" spans="1:9" ht="39" customHeight="1">
      <c r="A525" s="235" t="s">
        <v>886</v>
      </c>
      <c r="B525" s="351">
        <v>11950</v>
      </c>
      <c r="C525" s="235" t="s">
        <v>66</v>
      </c>
      <c r="D525" s="235" t="s">
        <v>1121</v>
      </c>
      <c r="E525" s="356" t="s">
        <v>889</v>
      </c>
      <c r="F525" s="97" t="s">
        <v>63</v>
      </c>
      <c r="G525" s="360">
        <v>1.33</v>
      </c>
      <c r="H525" s="361">
        <f>IF(A525="Composição Auxiliar",VLOOKUP(B525,'SINAPI COMPOSIÇÃO'!$A$2:$E$10256,4,FALSE),IF(A525="Insumo",IF(VLOOKUP(B525,'SINAPI INSUMOS'!$A$2:$F$4852,5,FALSE)=OR("",0),VLOOKUP(B525,'SINAPI INSUMOS'!$A$2:$F$4852,6,FALSE),VLOOKUP(B525,'SINAPI INSUMOS'!$A$2:$F$4852,5,FALSE)),"VERIFICAR"))</f>
        <v>0.2</v>
      </c>
      <c r="I525" s="99">
        <f>TRUNC(G525*H525,2)</f>
        <v>0.26</v>
      </c>
    </row>
    <row r="526" spans="1:9" ht="24" customHeight="1">
      <c r="A526" s="236" t="s">
        <v>27</v>
      </c>
      <c r="B526" s="236"/>
      <c r="C526" s="236"/>
      <c r="D526" s="236" t="s">
        <v>28</v>
      </c>
      <c r="E526" s="236"/>
      <c r="F526" s="357"/>
      <c r="G526" s="181"/>
      <c r="H526" s="236"/>
      <c r="I526" s="188"/>
    </row>
    <row r="527" spans="1:9" ht="18" customHeight="1">
      <c r="A527" s="382" t="s">
        <v>233</v>
      </c>
      <c r="B527" s="384" t="s">
        <v>52</v>
      </c>
      <c r="C527" s="382" t="s">
        <v>53</v>
      </c>
      <c r="D527" s="382" t="s">
        <v>10</v>
      </c>
      <c r="E527" s="358" t="s">
        <v>878</v>
      </c>
      <c r="F527" s="385" t="s">
        <v>54</v>
      </c>
      <c r="G527" s="384" t="s">
        <v>55</v>
      </c>
      <c r="H527" s="384" t="s">
        <v>56</v>
      </c>
      <c r="I527" s="384" t="s">
        <v>11</v>
      </c>
    </row>
    <row r="528" spans="1:9" ht="51.95" customHeight="1">
      <c r="A528" s="237" t="s">
        <v>879</v>
      </c>
      <c r="B528" s="354">
        <v>87894</v>
      </c>
      <c r="C528" s="237" t="s">
        <v>66</v>
      </c>
      <c r="D528" s="237" t="s">
        <v>235</v>
      </c>
      <c r="E528" s="359" t="s">
        <v>1110</v>
      </c>
      <c r="F528" s="184" t="s">
        <v>68</v>
      </c>
      <c r="G528" s="185">
        <v>1</v>
      </c>
      <c r="H528" s="189">
        <f>I528</f>
        <v>7.49</v>
      </c>
      <c r="I528" s="189">
        <f>SUM(I529:I531)</f>
        <v>7.49</v>
      </c>
    </row>
    <row r="529" spans="1:9" ht="24" customHeight="1">
      <c r="A529" s="234" t="s">
        <v>881</v>
      </c>
      <c r="B529" s="350">
        <v>88309</v>
      </c>
      <c r="C529" s="234" t="s">
        <v>66</v>
      </c>
      <c r="D529" s="234" t="s">
        <v>913</v>
      </c>
      <c r="E529" s="355" t="s">
        <v>883</v>
      </c>
      <c r="F529" s="94" t="s">
        <v>884</v>
      </c>
      <c r="G529" s="186">
        <v>0.1394</v>
      </c>
      <c r="H529" s="98">
        <f>IF(A529="Composição Auxiliar",VLOOKUP(B529,'SINAPI COMPOSIÇÃO'!$A$2:$E$10256,4,FALSE),IF(A529="Insumo",IF(VLOOKUP(B529,'SINAPI INSUMOS'!$A$2:$F$4852,5,FALSE)=OR("",0),VLOOKUP(B529,'SINAPI INSUMOS'!$A$2:$F$4852,6,FALSE),VLOOKUP(B529,'SINAPI INSUMOS'!$A$2:$F$4852,5,FALSE)),"VERIFICAR"))</f>
        <v>27.58</v>
      </c>
      <c r="I529" s="98">
        <f>TRUNC(G529*H529,2)</f>
        <v>3.84</v>
      </c>
    </row>
    <row r="530" spans="1:9" ht="24" customHeight="1">
      <c r="A530" s="234" t="s">
        <v>881</v>
      </c>
      <c r="B530" s="350">
        <v>88316</v>
      </c>
      <c r="C530" s="234" t="s">
        <v>66</v>
      </c>
      <c r="D530" s="234" t="s">
        <v>885</v>
      </c>
      <c r="E530" s="355" t="s">
        <v>883</v>
      </c>
      <c r="F530" s="94" t="s">
        <v>884</v>
      </c>
      <c r="G530" s="186">
        <v>4.65E-2</v>
      </c>
      <c r="H530" s="98">
        <f>IF(A530="Composição Auxiliar",VLOOKUP(B530,'SINAPI COMPOSIÇÃO'!$A$2:$E$10256,4,FALSE),IF(A530="Insumo",IF(VLOOKUP(B530,'SINAPI INSUMOS'!$A$2:$F$4852,5,FALSE)=OR("",0),VLOOKUP(B530,'SINAPI INSUMOS'!$A$2:$F$4852,6,FALSE),VLOOKUP(B530,'SINAPI INSUMOS'!$A$2:$F$4852,5,FALSE)),"VERIFICAR"))</f>
        <v>21.32</v>
      </c>
      <c r="I530" s="98">
        <f>TRUNC(G530*H530,2)</f>
        <v>0.99</v>
      </c>
    </row>
    <row r="531" spans="1:9" ht="39" customHeight="1">
      <c r="A531" s="234" t="s">
        <v>881</v>
      </c>
      <c r="B531" s="350">
        <v>87313</v>
      </c>
      <c r="C531" s="234" t="s">
        <v>66</v>
      </c>
      <c r="D531" s="234" t="s">
        <v>1122</v>
      </c>
      <c r="E531" s="355" t="s">
        <v>883</v>
      </c>
      <c r="F531" s="94" t="s">
        <v>72</v>
      </c>
      <c r="G531" s="186">
        <v>3.7000000000000002E-3</v>
      </c>
      <c r="H531" s="98">
        <f>IF(A531="Composição Auxiliar",VLOOKUP(B531,'SINAPI COMPOSIÇÃO'!$A$2:$E$10256,4,FALSE),IF(A531="Insumo",IF(VLOOKUP(B531,'SINAPI INSUMOS'!$A$2:$F$4852,5,FALSE)=OR("",0),VLOOKUP(B531,'SINAPI INSUMOS'!$A$2:$F$4852,6,FALSE),VLOOKUP(B531,'SINAPI INSUMOS'!$A$2:$F$4852,5,FALSE)),"VERIFICAR"))</f>
        <v>719.21</v>
      </c>
      <c r="I531" s="98">
        <f>TRUNC(G531*H531,2)</f>
        <v>2.66</v>
      </c>
    </row>
    <row r="532" spans="1:9" ht="18" customHeight="1">
      <c r="A532" s="382" t="s">
        <v>236</v>
      </c>
      <c r="B532" s="384" t="s">
        <v>52</v>
      </c>
      <c r="C532" s="382" t="s">
        <v>53</v>
      </c>
      <c r="D532" s="382" t="s">
        <v>10</v>
      </c>
      <c r="E532" s="358" t="s">
        <v>878</v>
      </c>
      <c r="F532" s="385" t="s">
        <v>54</v>
      </c>
      <c r="G532" s="384" t="s">
        <v>55</v>
      </c>
      <c r="H532" s="384" t="s">
        <v>56</v>
      </c>
      <c r="I532" s="384" t="s">
        <v>11</v>
      </c>
    </row>
    <row r="533" spans="1:9" ht="51.95" customHeight="1">
      <c r="A533" s="237" t="s">
        <v>879</v>
      </c>
      <c r="B533" s="354">
        <v>87792</v>
      </c>
      <c r="C533" s="237" t="s">
        <v>66</v>
      </c>
      <c r="D533" s="237" t="s">
        <v>238</v>
      </c>
      <c r="E533" s="359" t="s">
        <v>1110</v>
      </c>
      <c r="F533" s="184" t="s">
        <v>68</v>
      </c>
      <c r="G533" s="185">
        <v>1</v>
      </c>
      <c r="H533" s="189">
        <f>I533</f>
        <v>43.39</v>
      </c>
      <c r="I533" s="189">
        <f>SUM(I534:I537)</f>
        <v>43.39</v>
      </c>
    </row>
    <row r="534" spans="1:9" ht="24" customHeight="1">
      <c r="A534" s="234" t="s">
        <v>881</v>
      </c>
      <c r="B534" s="350">
        <v>88309</v>
      </c>
      <c r="C534" s="234" t="s">
        <v>66</v>
      </c>
      <c r="D534" s="234" t="s">
        <v>913</v>
      </c>
      <c r="E534" s="355" t="s">
        <v>883</v>
      </c>
      <c r="F534" s="94" t="s">
        <v>884</v>
      </c>
      <c r="G534" s="186">
        <v>0.40899999999999997</v>
      </c>
      <c r="H534" s="98">
        <f>IF(A534="Composição Auxiliar",VLOOKUP(B534,'SINAPI COMPOSIÇÃO'!$A$2:$E$10256,4,FALSE),IF(A534="Insumo",IF(VLOOKUP(B534,'SINAPI INSUMOS'!$A$2:$F$4852,5,FALSE)=OR("",0),VLOOKUP(B534,'SINAPI INSUMOS'!$A$2:$F$4852,6,FALSE),VLOOKUP(B534,'SINAPI INSUMOS'!$A$2:$F$4852,5,FALSE)),"VERIFICAR"))</f>
        <v>27.58</v>
      </c>
      <c r="I534" s="98">
        <f>TRUNC(G534*H534,2)</f>
        <v>11.28</v>
      </c>
    </row>
    <row r="535" spans="1:9" ht="51.95" customHeight="1">
      <c r="A535" s="234" t="s">
        <v>881</v>
      </c>
      <c r="B535" s="350">
        <v>87292</v>
      </c>
      <c r="C535" s="234" t="s">
        <v>66</v>
      </c>
      <c r="D535" s="234" t="s">
        <v>1124</v>
      </c>
      <c r="E535" s="355" t="s">
        <v>883</v>
      </c>
      <c r="F535" s="94" t="s">
        <v>72</v>
      </c>
      <c r="G535" s="186">
        <v>2.93E-2</v>
      </c>
      <c r="H535" s="98">
        <f>IF(A535="Composição Auxiliar",VLOOKUP(B535,'SINAPI COMPOSIÇÃO'!$A$2:$E$10256,4,FALSE),IF(A535="Insumo",IF(VLOOKUP(B535,'SINAPI INSUMOS'!$A$2:$F$4852,5,FALSE)=OR("",0),VLOOKUP(B535,'SINAPI INSUMOS'!$A$2:$F$4852,6,FALSE),VLOOKUP(B535,'SINAPI INSUMOS'!$A$2:$F$4852,5,FALSE)),"VERIFICAR"))</f>
        <v>715.95</v>
      </c>
      <c r="I535" s="98">
        <f>TRUNC(G535*H535,2)</f>
        <v>20.97</v>
      </c>
    </row>
    <row r="536" spans="1:9" ht="24" customHeight="1">
      <c r="A536" s="234" t="s">
        <v>881</v>
      </c>
      <c r="B536" s="350">
        <v>88316</v>
      </c>
      <c r="C536" s="234" t="s">
        <v>66</v>
      </c>
      <c r="D536" s="234" t="s">
        <v>885</v>
      </c>
      <c r="E536" s="355" t="s">
        <v>883</v>
      </c>
      <c r="F536" s="94" t="s">
        <v>884</v>
      </c>
      <c r="G536" s="186">
        <v>0.40899999999999997</v>
      </c>
      <c r="H536" s="98">
        <f>IF(A536="Composição Auxiliar",VLOOKUP(B536,'SINAPI COMPOSIÇÃO'!$A$2:$E$10256,4,FALSE),IF(A536="Insumo",IF(VLOOKUP(B536,'SINAPI INSUMOS'!$A$2:$F$4852,5,FALSE)=OR("",0),VLOOKUP(B536,'SINAPI INSUMOS'!$A$2:$F$4852,6,FALSE),VLOOKUP(B536,'SINAPI INSUMOS'!$A$2:$F$4852,5,FALSE)),"VERIFICAR"))</f>
        <v>21.32</v>
      </c>
      <c r="I536" s="98">
        <f>TRUNC(G536*H536,2)</f>
        <v>8.7100000000000009</v>
      </c>
    </row>
    <row r="537" spans="1:9" ht="26.1" customHeight="1">
      <c r="A537" s="235" t="s">
        <v>886</v>
      </c>
      <c r="B537" s="351">
        <v>37411</v>
      </c>
      <c r="C537" s="235" t="s">
        <v>66</v>
      </c>
      <c r="D537" s="235" t="s">
        <v>1126</v>
      </c>
      <c r="E537" s="356" t="s">
        <v>889</v>
      </c>
      <c r="F537" s="97" t="s">
        <v>68</v>
      </c>
      <c r="G537" s="187">
        <v>0.15809999999999999</v>
      </c>
      <c r="H537" s="99">
        <f>IF(A537="Composição Auxiliar",VLOOKUP(B537,'SINAPI COMPOSIÇÃO'!$A$2:$E$10256,4,FALSE),IF(A537="Insumo",IF(VLOOKUP(B537,'SINAPI INSUMOS'!$A$2:$F$4852,5,FALSE)=OR("",0),VLOOKUP(B537,'SINAPI INSUMOS'!$A$2:$F$4852,6,FALSE),VLOOKUP(B537,'SINAPI INSUMOS'!$A$2:$F$4852,5,FALSE)),"VERIFICAR"))</f>
        <v>15.39</v>
      </c>
      <c r="I537" s="99">
        <f>TRUNC(G537*H537,2)</f>
        <v>2.4300000000000002</v>
      </c>
    </row>
    <row r="538" spans="1:9" ht="18" customHeight="1">
      <c r="A538" s="382" t="s">
        <v>239</v>
      </c>
      <c r="B538" s="384" t="s">
        <v>52</v>
      </c>
      <c r="C538" s="382" t="s">
        <v>53</v>
      </c>
      <c r="D538" s="382" t="s">
        <v>10</v>
      </c>
      <c r="E538" s="358" t="s">
        <v>878</v>
      </c>
      <c r="F538" s="385" t="s">
        <v>54</v>
      </c>
      <c r="G538" s="384" t="s">
        <v>55</v>
      </c>
      <c r="H538" s="384" t="s">
        <v>56</v>
      </c>
      <c r="I538" s="384" t="s">
        <v>11</v>
      </c>
    </row>
    <row r="539" spans="1:9" ht="39" customHeight="1">
      <c r="A539" s="237" t="s">
        <v>879</v>
      </c>
      <c r="B539" s="354">
        <v>87265</v>
      </c>
      <c r="C539" s="237" t="s">
        <v>66</v>
      </c>
      <c r="D539" s="237" t="s">
        <v>241</v>
      </c>
      <c r="E539" s="359" t="s">
        <v>1110</v>
      </c>
      <c r="F539" s="184" t="s">
        <v>68</v>
      </c>
      <c r="G539" s="185">
        <v>1</v>
      </c>
      <c r="H539" s="189">
        <f>I539</f>
        <v>73.12</v>
      </c>
      <c r="I539" s="189">
        <f>SUM(I540:I544)</f>
        <v>73.12</v>
      </c>
    </row>
    <row r="540" spans="1:9" ht="26.1" customHeight="1">
      <c r="A540" s="234" t="s">
        <v>881</v>
      </c>
      <c r="B540" s="350">
        <v>88256</v>
      </c>
      <c r="C540" s="234" t="s">
        <v>66</v>
      </c>
      <c r="D540" s="234" t="s">
        <v>1127</v>
      </c>
      <c r="E540" s="355" t="s">
        <v>883</v>
      </c>
      <c r="F540" s="94" t="s">
        <v>884</v>
      </c>
      <c r="G540" s="362">
        <v>0.53410000000000002</v>
      </c>
      <c r="H540" s="363">
        <f>IF(A540="Composição Auxiliar",VLOOKUP(B540,'SINAPI COMPOSIÇÃO'!$A$2:$E$10256,4,FALSE),IF(A540="Insumo",IF(VLOOKUP(B540,'SINAPI INSUMOS'!$A$2:$F$4852,5,FALSE)=OR("",0),VLOOKUP(B540,'SINAPI INSUMOS'!$A$2:$F$4852,6,FALSE),VLOOKUP(B540,'SINAPI INSUMOS'!$A$2:$F$4852,5,FALSE)),"VERIFICAR"))</f>
        <v>31.7</v>
      </c>
      <c r="I540" s="98">
        <f>TRUNC(G540*H540,2)</f>
        <v>16.93</v>
      </c>
    </row>
    <row r="541" spans="1:9" ht="24" customHeight="1">
      <c r="A541" s="234" t="s">
        <v>881</v>
      </c>
      <c r="B541" s="350">
        <v>88316</v>
      </c>
      <c r="C541" s="234" t="s">
        <v>66</v>
      </c>
      <c r="D541" s="234" t="s">
        <v>885</v>
      </c>
      <c r="E541" s="355" t="s">
        <v>883</v>
      </c>
      <c r="F541" s="94" t="s">
        <v>884</v>
      </c>
      <c r="G541" s="186">
        <v>0.26860000000000001</v>
      </c>
      <c r="H541" s="98">
        <f>IF(A541="Composição Auxiliar",VLOOKUP(B541,'SINAPI COMPOSIÇÃO'!$A$2:$E$10256,4,FALSE),IF(A541="Insumo",IF(VLOOKUP(B541,'SINAPI INSUMOS'!$A$2:$F$4852,5,FALSE)=OR("",0),VLOOKUP(B541,'SINAPI INSUMOS'!$A$2:$F$4852,6,FALSE),VLOOKUP(B541,'SINAPI INSUMOS'!$A$2:$F$4852,5,FALSE)),"VERIFICAR"))</f>
        <v>21.32</v>
      </c>
      <c r="I541" s="98">
        <f>TRUNC(G541*H541,2)</f>
        <v>5.72</v>
      </c>
    </row>
    <row r="542" spans="1:9" ht="24" customHeight="1">
      <c r="A542" s="235" t="s">
        <v>886</v>
      </c>
      <c r="B542" s="351">
        <v>34357</v>
      </c>
      <c r="C542" s="235" t="s">
        <v>66</v>
      </c>
      <c r="D542" s="235" t="s">
        <v>1129</v>
      </c>
      <c r="E542" s="356" t="s">
        <v>889</v>
      </c>
      <c r="F542" s="97" t="s">
        <v>101</v>
      </c>
      <c r="G542" s="187">
        <v>0.42199999999999999</v>
      </c>
      <c r="H542" s="99">
        <f>IF(A542="Composição Auxiliar",VLOOKUP(B542,'SINAPI COMPOSIÇÃO'!$A$2:$E$10256,4,FALSE),IF(A542="Insumo",IF(VLOOKUP(B542,'SINAPI INSUMOS'!$A$2:$F$4852,5,FALSE)=OR("",0),VLOOKUP(B542,'SINAPI INSUMOS'!$A$2:$F$4852,6,FALSE),VLOOKUP(B542,'SINAPI INSUMOS'!$A$2:$F$4852,5,FALSE)),"VERIFICAR"))</f>
        <v>6.45</v>
      </c>
      <c r="I542" s="99">
        <f>TRUNC(G542*H542,2)</f>
        <v>2.72</v>
      </c>
    </row>
    <row r="543" spans="1:9" ht="26.1" customHeight="1">
      <c r="A543" s="235" t="s">
        <v>886</v>
      </c>
      <c r="B543" s="351">
        <v>536</v>
      </c>
      <c r="C543" s="235" t="s">
        <v>66</v>
      </c>
      <c r="D543" s="235" t="s">
        <v>1131</v>
      </c>
      <c r="E543" s="356" t="s">
        <v>889</v>
      </c>
      <c r="F543" s="97" t="s">
        <v>68</v>
      </c>
      <c r="G543" s="187">
        <v>1.0552999999999999</v>
      </c>
      <c r="H543" s="99">
        <f>IF(A543="Composição Auxiliar",VLOOKUP(B543,'SINAPI COMPOSIÇÃO'!$A$2:$E$10256,4,FALSE),IF(A543="Insumo",IF(VLOOKUP(B543,'SINAPI INSUMOS'!$A$2:$F$4852,5,FALSE)=OR("",0),VLOOKUP(B543,'SINAPI INSUMOS'!$A$2:$F$4852,6,FALSE),VLOOKUP(B543,'SINAPI INSUMOS'!$A$2:$F$4852,5,FALSE)),"VERIFICAR"))</f>
        <v>40.14</v>
      </c>
      <c r="I543" s="99">
        <f>TRUNC(G543*H543,2)</f>
        <v>42.35</v>
      </c>
    </row>
    <row r="544" spans="1:9" ht="24" customHeight="1">
      <c r="A544" s="235" t="s">
        <v>886</v>
      </c>
      <c r="B544" s="351">
        <v>1381</v>
      </c>
      <c r="C544" s="235" t="s">
        <v>66</v>
      </c>
      <c r="D544" s="235" t="s">
        <v>1133</v>
      </c>
      <c r="E544" s="356" t="s">
        <v>889</v>
      </c>
      <c r="F544" s="97" t="s">
        <v>101</v>
      </c>
      <c r="G544" s="187">
        <v>4.91</v>
      </c>
      <c r="H544" s="99">
        <f>IF(A544="Composição Auxiliar",VLOOKUP(B544,'SINAPI COMPOSIÇÃO'!$A$2:$E$10256,4,FALSE),IF(A544="Insumo",IF(VLOOKUP(B544,'SINAPI INSUMOS'!$A$2:$F$4852,5,FALSE)=OR("",0),VLOOKUP(B544,'SINAPI INSUMOS'!$A$2:$F$4852,6,FALSE),VLOOKUP(B544,'SINAPI INSUMOS'!$A$2:$F$4852,5,FALSE)),"VERIFICAR"))</f>
        <v>1.1000000000000001</v>
      </c>
      <c r="I544" s="99">
        <f>TRUNC(G544*H544,2)</f>
        <v>5.4</v>
      </c>
    </row>
    <row r="545" spans="1:9" ht="18" customHeight="1">
      <c r="A545" s="382" t="s">
        <v>242</v>
      </c>
      <c r="B545" s="384" t="s">
        <v>52</v>
      </c>
      <c r="C545" s="382" t="s">
        <v>53</v>
      </c>
      <c r="D545" s="382" t="s">
        <v>10</v>
      </c>
      <c r="E545" s="358" t="s">
        <v>878</v>
      </c>
      <c r="F545" s="385" t="s">
        <v>54</v>
      </c>
      <c r="G545" s="384" t="s">
        <v>55</v>
      </c>
      <c r="H545" s="384" t="s">
        <v>56</v>
      </c>
      <c r="I545" s="384" t="s">
        <v>11</v>
      </c>
    </row>
    <row r="546" spans="1:9" ht="26.1" customHeight="1">
      <c r="A546" s="237" t="s">
        <v>879</v>
      </c>
      <c r="B546" s="354">
        <v>88650</v>
      </c>
      <c r="C546" s="237" t="s">
        <v>66</v>
      </c>
      <c r="D546" s="237" t="s">
        <v>244</v>
      </c>
      <c r="E546" s="359" t="s">
        <v>1135</v>
      </c>
      <c r="F546" s="184" t="s">
        <v>202</v>
      </c>
      <c r="G546" s="185">
        <v>1</v>
      </c>
      <c r="H546" s="189">
        <f>I546</f>
        <v>14.82</v>
      </c>
      <c r="I546" s="189">
        <f>SUM(I547:I551)</f>
        <v>14.82</v>
      </c>
    </row>
    <row r="547" spans="1:9" ht="26.1" customHeight="1">
      <c r="A547" s="234" t="s">
        <v>881</v>
      </c>
      <c r="B547" s="350">
        <v>88256</v>
      </c>
      <c r="C547" s="234" t="s">
        <v>66</v>
      </c>
      <c r="D547" s="234" t="s">
        <v>1127</v>
      </c>
      <c r="E547" s="355" t="s">
        <v>883</v>
      </c>
      <c r="F547" s="94" t="s">
        <v>884</v>
      </c>
      <c r="G547" s="186">
        <v>8.7099999999999997E-2</v>
      </c>
      <c r="H547" s="98">
        <f>IF(A547="Composição Auxiliar",VLOOKUP(B547,'SINAPI COMPOSIÇÃO'!$A$2:$E$10256,4,FALSE),IF(A547="Insumo",IF(VLOOKUP(B547,'SINAPI INSUMOS'!$A$2:$F$4852,5,FALSE)=OR("",0),VLOOKUP(B547,'SINAPI INSUMOS'!$A$2:$F$4852,6,FALSE),VLOOKUP(B547,'SINAPI INSUMOS'!$A$2:$F$4852,5,FALSE)),"VERIFICAR"))</f>
        <v>31.7</v>
      </c>
      <c r="I547" s="98">
        <f>TRUNC(G547*H547,2)</f>
        <v>2.76</v>
      </c>
    </row>
    <row r="548" spans="1:9" ht="24" customHeight="1">
      <c r="A548" s="234" t="s">
        <v>881</v>
      </c>
      <c r="B548" s="350">
        <v>88316</v>
      </c>
      <c r="C548" s="234" t="s">
        <v>66</v>
      </c>
      <c r="D548" s="234" t="s">
        <v>885</v>
      </c>
      <c r="E548" s="355" t="s">
        <v>883</v>
      </c>
      <c r="F548" s="94" t="s">
        <v>884</v>
      </c>
      <c r="G548" s="186">
        <v>3.2599999999999997E-2</v>
      </c>
      <c r="H548" s="98">
        <f>IF(A548="Composição Auxiliar",VLOOKUP(B548,'SINAPI COMPOSIÇÃO'!$A$2:$E$10256,4,FALSE),IF(A548="Insumo",IF(VLOOKUP(B548,'SINAPI INSUMOS'!$A$2:$F$4852,5,FALSE)=OR("",0),VLOOKUP(B548,'SINAPI INSUMOS'!$A$2:$F$4852,6,FALSE),VLOOKUP(B548,'SINAPI INSUMOS'!$A$2:$F$4852,5,FALSE)),"VERIFICAR"))</f>
        <v>21.32</v>
      </c>
      <c r="I548" s="98">
        <f>TRUNC(G548*H548,2)</f>
        <v>0.69</v>
      </c>
    </row>
    <row r="549" spans="1:9" ht="24" customHeight="1">
      <c r="A549" s="235" t="s">
        <v>886</v>
      </c>
      <c r="B549" s="351">
        <v>1381</v>
      </c>
      <c r="C549" s="235" t="s">
        <v>66</v>
      </c>
      <c r="D549" s="235" t="s">
        <v>1133</v>
      </c>
      <c r="E549" s="356" t="s">
        <v>889</v>
      </c>
      <c r="F549" s="97" t="s">
        <v>101</v>
      </c>
      <c r="G549" s="187">
        <v>0.63919999999999999</v>
      </c>
      <c r="H549" s="99">
        <f>IF(A549="Composição Auxiliar",VLOOKUP(B549,'SINAPI COMPOSIÇÃO'!$A$2:$E$10256,4,FALSE),IF(A549="Insumo",IF(VLOOKUP(B549,'SINAPI INSUMOS'!$A$2:$F$4852,5,FALSE)=OR("",0),VLOOKUP(B549,'SINAPI INSUMOS'!$A$2:$F$4852,6,FALSE),VLOOKUP(B549,'SINAPI INSUMOS'!$A$2:$F$4852,5,FALSE)),"VERIFICAR"))</f>
        <v>1.1000000000000001</v>
      </c>
      <c r="I549" s="99">
        <f>TRUNC(G549*H549,2)</f>
        <v>0.7</v>
      </c>
    </row>
    <row r="550" spans="1:9" ht="24" customHeight="1">
      <c r="A550" s="235" t="s">
        <v>886</v>
      </c>
      <c r="B550" s="351">
        <v>34357</v>
      </c>
      <c r="C550" s="235" t="s">
        <v>66</v>
      </c>
      <c r="D550" s="235" t="s">
        <v>1129</v>
      </c>
      <c r="E550" s="356" t="s">
        <v>889</v>
      </c>
      <c r="F550" s="97" t="s">
        <v>101</v>
      </c>
      <c r="G550" s="187">
        <v>8.8999999999999996E-2</v>
      </c>
      <c r="H550" s="99">
        <f>IF(A550="Composição Auxiliar",VLOOKUP(B550,'SINAPI COMPOSIÇÃO'!$A$2:$E$10256,4,FALSE),IF(A550="Insumo",IF(VLOOKUP(B550,'SINAPI INSUMOS'!$A$2:$F$4852,5,FALSE)=OR("",0),VLOOKUP(B550,'SINAPI INSUMOS'!$A$2:$F$4852,6,FALSE),VLOOKUP(B550,'SINAPI INSUMOS'!$A$2:$F$4852,5,FALSE)),"VERIFICAR"))</f>
        <v>6.45</v>
      </c>
      <c r="I550" s="99">
        <f>TRUNC(G550*H550,2)</f>
        <v>0.56999999999999995</v>
      </c>
    </row>
    <row r="551" spans="1:9" ht="26.1" customHeight="1">
      <c r="A551" s="235" t="s">
        <v>886</v>
      </c>
      <c r="B551" s="351">
        <v>1292</v>
      </c>
      <c r="C551" s="235" t="s">
        <v>66</v>
      </c>
      <c r="D551" s="235" t="s">
        <v>1137</v>
      </c>
      <c r="E551" s="356" t="s">
        <v>889</v>
      </c>
      <c r="F551" s="97" t="s">
        <v>68</v>
      </c>
      <c r="G551" s="187">
        <v>0.1875</v>
      </c>
      <c r="H551" s="99">
        <f>IF(A551="Composição Auxiliar",VLOOKUP(B551,'SINAPI COMPOSIÇÃO'!$A$2:$E$10256,4,FALSE),IF(A551="Insumo",IF(VLOOKUP(B551,'SINAPI INSUMOS'!$A$2:$F$4852,5,FALSE)=OR("",0),VLOOKUP(B551,'SINAPI INSUMOS'!$A$2:$F$4852,6,FALSE),VLOOKUP(B551,'SINAPI INSUMOS'!$A$2:$F$4852,5,FALSE)),"VERIFICAR"))</f>
        <v>53.9</v>
      </c>
      <c r="I551" s="99">
        <f>TRUNC(G551*H551,2)</f>
        <v>10.1</v>
      </c>
    </row>
    <row r="552" spans="1:9" ht="24" customHeight="1">
      <c r="A552" s="236" t="s">
        <v>29</v>
      </c>
      <c r="B552" s="236"/>
      <c r="C552" s="236"/>
      <c r="D552" s="236" t="s">
        <v>30</v>
      </c>
      <c r="E552" s="236"/>
      <c r="F552" s="357"/>
      <c r="G552" s="181"/>
      <c r="H552" s="236"/>
      <c r="I552" s="188"/>
    </row>
    <row r="553" spans="1:9" ht="18" customHeight="1">
      <c r="A553" s="382" t="s">
        <v>245</v>
      </c>
      <c r="B553" s="384" t="s">
        <v>52</v>
      </c>
      <c r="C553" s="382" t="s">
        <v>53</v>
      </c>
      <c r="D553" s="382" t="s">
        <v>10</v>
      </c>
      <c r="E553" s="358" t="s">
        <v>878</v>
      </c>
      <c r="F553" s="385" t="s">
        <v>54</v>
      </c>
      <c r="G553" s="384" t="s">
        <v>55</v>
      </c>
      <c r="H553" s="384" t="s">
        <v>56</v>
      </c>
      <c r="I553" s="384" t="s">
        <v>11</v>
      </c>
    </row>
    <row r="554" spans="1:9" ht="51.95" customHeight="1">
      <c r="A554" s="237" t="s">
        <v>879</v>
      </c>
      <c r="B554" s="354">
        <v>87630</v>
      </c>
      <c r="C554" s="237" t="s">
        <v>66</v>
      </c>
      <c r="D554" s="237" t="s">
        <v>247</v>
      </c>
      <c r="E554" s="359" t="s">
        <v>1135</v>
      </c>
      <c r="F554" s="184" t="s">
        <v>68</v>
      </c>
      <c r="G554" s="185">
        <v>1</v>
      </c>
      <c r="H554" s="189">
        <f>I554</f>
        <v>49.69</v>
      </c>
      <c r="I554" s="189">
        <f>SUM(I555:I559)</f>
        <v>49.69</v>
      </c>
    </row>
    <row r="555" spans="1:9" ht="24" customHeight="1">
      <c r="A555" s="234" t="s">
        <v>881</v>
      </c>
      <c r="B555" s="350">
        <v>88316</v>
      </c>
      <c r="C555" s="234" t="s">
        <v>66</v>
      </c>
      <c r="D555" s="234" t="s">
        <v>885</v>
      </c>
      <c r="E555" s="355" t="s">
        <v>883</v>
      </c>
      <c r="F555" s="94" t="s">
        <v>884</v>
      </c>
      <c r="G555" s="186">
        <v>0.123</v>
      </c>
      <c r="H555" s="98">
        <f>IF(A555="Composição Auxiliar",VLOOKUP(B555,'SINAPI COMPOSIÇÃO'!$A$2:$E$10256,4,FALSE),IF(A555="Insumo",IF(VLOOKUP(B555,'SINAPI INSUMOS'!$A$2:$F$4852,5,FALSE)=OR("",0),VLOOKUP(B555,'SINAPI INSUMOS'!$A$2:$F$4852,6,FALSE),VLOOKUP(B555,'SINAPI INSUMOS'!$A$2:$F$4852,5,FALSE)),"VERIFICAR"))</f>
        <v>21.32</v>
      </c>
      <c r="I555" s="98">
        <f>TRUNC(G555*H555,2)</f>
        <v>2.62</v>
      </c>
    </row>
    <row r="556" spans="1:9" ht="39" customHeight="1">
      <c r="A556" s="234" t="s">
        <v>881</v>
      </c>
      <c r="B556" s="350">
        <v>87301</v>
      </c>
      <c r="C556" s="234" t="s">
        <v>66</v>
      </c>
      <c r="D556" s="234" t="s">
        <v>1139</v>
      </c>
      <c r="E556" s="355" t="s">
        <v>883</v>
      </c>
      <c r="F556" s="94" t="s">
        <v>72</v>
      </c>
      <c r="G556" s="186">
        <v>4.3099999999999999E-2</v>
      </c>
      <c r="H556" s="98">
        <f>IF(A556="Composição Auxiliar",VLOOKUP(B556,'SINAPI COMPOSIÇÃO'!$A$2:$E$10256,4,FALSE),IF(A556="Insumo",IF(VLOOKUP(B556,'SINAPI INSUMOS'!$A$2:$F$4852,5,FALSE)=OR("",0),VLOOKUP(B556,'SINAPI INSUMOS'!$A$2:$F$4852,6,FALSE),VLOOKUP(B556,'SINAPI INSUMOS'!$A$2:$F$4852,5,FALSE)),"VERIFICAR"))</f>
        <v>827.74</v>
      </c>
      <c r="I556" s="98">
        <f>TRUNC(G556*H556,2)</f>
        <v>35.67</v>
      </c>
    </row>
    <row r="557" spans="1:9" ht="24" customHeight="1">
      <c r="A557" s="234" t="s">
        <v>881</v>
      </c>
      <c r="B557" s="350">
        <v>88309</v>
      </c>
      <c r="C557" s="234" t="s">
        <v>66</v>
      </c>
      <c r="D557" s="234" t="s">
        <v>913</v>
      </c>
      <c r="E557" s="355" t="s">
        <v>883</v>
      </c>
      <c r="F557" s="94" t="s">
        <v>884</v>
      </c>
      <c r="G557" s="362">
        <v>0.245</v>
      </c>
      <c r="H557" s="363">
        <f>IF(A557="Composição Auxiliar",VLOOKUP(B557,'SINAPI COMPOSIÇÃO'!$A$2:$E$10256,4,FALSE),IF(A557="Insumo",IF(VLOOKUP(B557,'SINAPI INSUMOS'!$A$2:$F$4852,5,FALSE)=OR("",0),VLOOKUP(B557,'SINAPI INSUMOS'!$A$2:$F$4852,6,FALSE),VLOOKUP(B557,'SINAPI INSUMOS'!$A$2:$F$4852,5,FALSE)),"VERIFICAR"))</f>
        <v>27.58</v>
      </c>
      <c r="I557" s="98">
        <f>TRUNC(G557*H557,2)</f>
        <v>6.75</v>
      </c>
    </row>
    <row r="558" spans="1:9" ht="26.1" customHeight="1">
      <c r="A558" s="235" t="s">
        <v>886</v>
      </c>
      <c r="B558" s="351">
        <v>7334</v>
      </c>
      <c r="C558" s="235" t="s">
        <v>66</v>
      </c>
      <c r="D558" s="235" t="s">
        <v>1141</v>
      </c>
      <c r="E558" s="356" t="s">
        <v>889</v>
      </c>
      <c r="F558" s="97" t="s">
        <v>933</v>
      </c>
      <c r="G558" s="187">
        <v>0.21</v>
      </c>
      <c r="H558" s="99">
        <f>IF(A558="Composição Auxiliar",VLOOKUP(B558,'SINAPI COMPOSIÇÃO'!$A$2:$E$10256,4,FALSE),IF(A558="Insumo",IF(VLOOKUP(B558,'SINAPI INSUMOS'!$A$2:$F$4852,5,FALSE)=OR("",0),VLOOKUP(B558,'SINAPI INSUMOS'!$A$2:$F$4852,6,FALSE),VLOOKUP(B558,'SINAPI INSUMOS'!$A$2:$F$4852,5,FALSE)),"VERIFICAR"))</f>
        <v>19.43</v>
      </c>
      <c r="I558" s="99">
        <f>TRUNC(G558*H558,2)</f>
        <v>4.08</v>
      </c>
    </row>
    <row r="559" spans="1:9" ht="24" customHeight="1">
      <c r="A559" s="235" t="s">
        <v>886</v>
      </c>
      <c r="B559" s="351">
        <v>1379</v>
      </c>
      <c r="C559" s="235" t="s">
        <v>66</v>
      </c>
      <c r="D559" s="235" t="s">
        <v>1143</v>
      </c>
      <c r="E559" s="356" t="s">
        <v>889</v>
      </c>
      <c r="F559" s="97" t="s">
        <v>101</v>
      </c>
      <c r="G559" s="187">
        <v>0.5</v>
      </c>
      <c r="H559" s="99">
        <f>IF(A559="Composição Auxiliar",VLOOKUP(B559,'SINAPI COMPOSIÇÃO'!$A$2:$E$10256,4,FALSE),IF(A559="Insumo",IF(VLOOKUP(B559,'SINAPI INSUMOS'!$A$2:$F$4852,5,FALSE)=OR("",0),VLOOKUP(B559,'SINAPI INSUMOS'!$A$2:$F$4852,6,FALSE),VLOOKUP(B559,'SINAPI INSUMOS'!$A$2:$F$4852,5,FALSE)),"VERIFICAR"))</f>
        <v>1.1399999999999999</v>
      </c>
      <c r="I559" s="99">
        <f>TRUNC(G559*H559,2)</f>
        <v>0.56999999999999995</v>
      </c>
    </row>
    <row r="560" spans="1:9" ht="18" customHeight="1">
      <c r="A560" s="382" t="s">
        <v>248</v>
      </c>
      <c r="B560" s="384" t="s">
        <v>52</v>
      </c>
      <c r="C560" s="382" t="s">
        <v>53</v>
      </c>
      <c r="D560" s="382" t="s">
        <v>10</v>
      </c>
      <c r="E560" s="358" t="s">
        <v>878</v>
      </c>
      <c r="F560" s="385" t="s">
        <v>54</v>
      </c>
      <c r="G560" s="384" t="s">
        <v>55</v>
      </c>
      <c r="H560" s="384" t="s">
        <v>56</v>
      </c>
      <c r="I560" s="384" t="s">
        <v>11</v>
      </c>
    </row>
    <row r="561" spans="1:21" ht="39" customHeight="1">
      <c r="A561" s="237" t="s">
        <v>879</v>
      </c>
      <c r="B561" s="354">
        <v>87263</v>
      </c>
      <c r="C561" s="237" t="s">
        <v>66</v>
      </c>
      <c r="D561" s="237" t="s">
        <v>250</v>
      </c>
      <c r="E561" s="359" t="s">
        <v>1135</v>
      </c>
      <c r="F561" s="184" t="s">
        <v>68</v>
      </c>
      <c r="G561" s="185">
        <v>1</v>
      </c>
      <c r="H561" s="189">
        <f>I561</f>
        <v>146.94</v>
      </c>
      <c r="I561" s="189">
        <f>SUM(I562:I566)</f>
        <v>146.94</v>
      </c>
    </row>
    <row r="562" spans="1:21" ht="26.1" customHeight="1">
      <c r="A562" s="234" t="s">
        <v>881</v>
      </c>
      <c r="B562" s="350">
        <v>88256</v>
      </c>
      <c r="C562" s="234" t="s">
        <v>66</v>
      </c>
      <c r="D562" s="234" t="s">
        <v>1127</v>
      </c>
      <c r="E562" s="355" t="s">
        <v>883</v>
      </c>
      <c r="F562" s="94" t="s">
        <v>884</v>
      </c>
      <c r="G562" s="186">
        <v>0.52029999999999998</v>
      </c>
      <c r="H562" s="98">
        <f>IF(A562="Composição Auxiliar",VLOOKUP(B562,'SINAPI COMPOSIÇÃO'!$A$2:$E$10256,4,FALSE),IF(A562="Insumo",IF(VLOOKUP(B562,'SINAPI INSUMOS'!$A$2:$F$4852,5,FALSE)=OR("",0),VLOOKUP(B562,'SINAPI INSUMOS'!$A$2:$F$4852,6,FALSE),VLOOKUP(B562,'SINAPI INSUMOS'!$A$2:$F$4852,5,FALSE)),"VERIFICAR"))</f>
        <v>31.7</v>
      </c>
      <c r="I562" s="98">
        <f>TRUNC(G562*H562,2)</f>
        <v>16.489999999999998</v>
      </c>
    </row>
    <row r="563" spans="1:21" ht="24" customHeight="1">
      <c r="A563" s="234" t="s">
        <v>881</v>
      </c>
      <c r="B563" s="350">
        <v>88316</v>
      </c>
      <c r="C563" s="234" t="s">
        <v>66</v>
      </c>
      <c r="D563" s="234" t="s">
        <v>885</v>
      </c>
      <c r="E563" s="355" t="s">
        <v>883</v>
      </c>
      <c r="F563" s="94" t="s">
        <v>884</v>
      </c>
      <c r="G563" s="186">
        <v>0.16739999999999999</v>
      </c>
      <c r="H563" s="98">
        <f>IF(A563="Composição Auxiliar",VLOOKUP(B563,'SINAPI COMPOSIÇÃO'!$A$2:$E$10256,4,FALSE),IF(A563="Insumo",IF(VLOOKUP(B563,'SINAPI INSUMOS'!$A$2:$F$4852,5,FALSE)=OR("",0),VLOOKUP(B563,'SINAPI INSUMOS'!$A$2:$F$4852,6,FALSE),VLOOKUP(B563,'SINAPI INSUMOS'!$A$2:$F$4852,5,FALSE)),"VERIFICAR"))</f>
        <v>21.32</v>
      </c>
      <c r="I563" s="98">
        <f>TRUNC(G563*H563,2)</f>
        <v>3.56</v>
      </c>
    </row>
    <row r="564" spans="1:21" ht="39" customHeight="1">
      <c r="A564" s="235" t="s">
        <v>886</v>
      </c>
      <c r="B564" s="351">
        <v>45190</v>
      </c>
      <c r="C564" s="235" t="s">
        <v>66</v>
      </c>
      <c r="D564" s="235" t="s">
        <v>1146</v>
      </c>
      <c r="E564" s="356" t="s">
        <v>889</v>
      </c>
      <c r="F564" s="97" t="s">
        <v>68</v>
      </c>
      <c r="G564" s="187">
        <v>1.069</v>
      </c>
      <c r="H564" s="99">
        <f>IF(A564="Composição Auxiliar",VLOOKUP(B564,'SINAPI COMPOSIÇÃO'!$A$2:$E$10256,4,FALSE),IF(A564="Insumo",IF(VLOOKUP(B564,'SINAPI INSUMOS'!$A$2:$F$4852,5,FALSE)=OR("",0),VLOOKUP(B564,'SINAPI INSUMOS'!$A$2:$F$4852,6,FALSE),VLOOKUP(B564,'SINAPI INSUMOS'!$A$2:$F$4852,5,FALSE)),"VERIFICAR"))</f>
        <v>89</v>
      </c>
      <c r="I564" s="99">
        <f>TRUNC(G564*H564,2)</f>
        <v>95.14</v>
      </c>
    </row>
    <row r="565" spans="1:21" ht="24" customHeight="1">
      <c r="A565" s="235" t="s">
        <v>886</v>
      </c>
      <c r="B565" s="351">
        <v>34357</v>
      </c>
      <c r="C565" s="235" t="s">
        <v>66</v>
      </c>
      <c r="D565" s="235" t="s">
        <v>1129</v>
      </c>
      <c r="E565" s="356" t="s">
        <v>889</v>
      </c>
      <c r="F565" s="97" t="s">
        <v>101</v>
      </c>
      <c r="G565" s="187">
        <v>0.14099999999999999</v>
      </c>
      <c r="H565" s="99">
        <f>IF(A565="Composição Auxiliar",VLOOKUP(B565,'SINAPI COMPOSIÇÃO'!$A$2:$E$10256,4,FALSE),IF(A565="Insumo",IF(VLOOKUP(B565,'SINAPI INSUMOS'!$A$2:$F$4852,5,FALSE)=OR("",0),VLOOKUP(B565,'SINAPI INSUMOS'!$A$2:$F$4852,6,FALSE),VLOOKUP(B565,'SINAPI INSUMOS'!$A$2:$F$4852,5,FALSE)),"VERIFICAR"))</f>
        <v>6.45</v>
      </c>
      <c r="I565" s="99">
        <f>TRUNC(G565*H565,2)</f>
        <v>0.9</v>
      </c>
    </row>
    <row r="566" spans="1:21" ht="24" customHeight="1">
      <c r="A566" s="235" t="s">
        <v>886</v>
      </c>
      <c r="B566" s="351">
        <v>37595</v>
      </c>
      <c r="C566" s="235" t="s">
        <v>66</v>
      </c>
      <c r="D566" s="235" t="s">
        <v>1148</v>
      </c>
      <c r="E566" s="356" t="s">
        <v>889</v>
      </c>
      <c r="F566" s="97" t="s">
        <v>101</v>
      </c>
      <c r="G566" s="187">
        <v>9.1300000000000008</v>
      </c>
      <c r="H566" s="99">
        <f>IF(A566="Composição Auxiliar",VLOOKUP(B566,'SINAPI COMPOSIÇÃO'!$A$2:$E$10256,4,FALSE),IF(A566="Insumo",IF(VLOOKUP(B566,'SINAPI INSUMOS'!$A$2:$F$4852,5,FALSE)=OR("",0),VLOOKUP(B566,'SINAPI INSUMOS'!$A$2:$F$4852,6,FALSE),VLOOKUP(B566,'SINAPI INSUMOS'!$A$2:$F$4852,5,FALSE)),"VERIFICAR"))</f>
        <v>3.38</v>
      </c>
      <c r="I566" s="99">
        <f>TRUNC(G566*H566,2)</f>
        <v>30.85</v>
      </c>
    </row>
    <row r="567" spans="1:21" ht="18" customHeight="1">
      <c r="A567" s="382" t="s">
        <v>251</v>
      </c>
      <c r="B567" s="384" t="s">
        <v>52</v>
      </c>
      <c r="C567" s="382" t="s">
        <v>53</v>
      </c>
      <c r="D567" s="382" t="s">
        <v>10</v>
      </c>
      <c r="E567" s="358" t="s">
        <v>878</v>
      </c>
      <c r="F567" s="385" t="s">
        <v>54</v>
      </c>
      <c r="G567" s="358" t="s">
        <v>55</v>
      </c>
      <c r="H567" s="358" t="s">
        <v>56</v>
      </c>
      <c r="I567" s="384" t="s">
        <v>11</v>
      </c>
    </row>
    <row r="568" spans="1:21" ht="26.1" customHeight="1">
      <c r="A568" s="237" t="s">
        <v>879</v>
      </c>
      <c r="B568" s="354">
        <v>98689</v>
      </c>
      <c r="C568" s="237" t="s">
        <v>66</v>
      </c>
      <c r="D568" s="237" t="s">
        <v>253</v>
      </c>
      <c r="E568" s="359" t="s">
        <v>1135</v>
      </c>
      <c r="F568" s="184" t="s">
        <v>202</v>
      </c>
      <c r="G568" s="185">
        <v>1</v>
      </c>
      <c r="H568" s="189">
        <f>I568</f>
        <v>165.23</v>
      </c>
      <c r="I568" s="189">
        <f>SUM(I569:I573)</f>
        <v>165.23</v>
      </c>
      <c r="K568" s="383"/>
      <c r="L568" s="383"/>
      <c r="M568" s="383"/>
      <c r="N568" s="383"/>
      <c r="O568" s="383"/>
      <c r="P568" s="383"/>
      <c r="Q568" s="383"/>
      <c r="R568" s="383"/>
      <c r="S568" s="383"/>
      <c r="T568" s="383"/>
      <c r="U568" s="383"/>
    </row>
    <row r="569" spans="1:21" ht="24" customHeight="1">
      <c r="A569" s="234" t="s">
        <v>881</v>
      </c>
      <c r="B569" s="350">
        <v>88274</v>
      </c>
      <c r="C569" s="234" t="s">
        <v>66</v>
      </c>
      <c r="D569" s="234" t="s">
        <v>1075</v>
      </c>
      <c r="E569" s="355" t="s">
        <v>22333</v>
      </c>
      <c r="F569" s="94" t="s">
        <v>884</v>
      </c>
      <c r="G569" s="186">
        <v>0.86234440000000001</v>
      </c>
      <c r="H569" s="98">
        <f>IF(A569="Composição Auxiliar",VLOOKUP(B569,'SINAPI COMPOSIÇÃO'!$A$2:$E$10256,4,FALSE),IF(A569="Insumo",IF(VLOOKUP(B569,'SINAPI INSUMOS'!$A$2:$F$4852,5,FALSE)=OR("",0),VLOOKUP(B569,'SINAPI INSUMOS'!$A$2:$F$4852,6,FALSE),VLOOKUP(B569,'SINAPI INSUMOS'!$A$2:$F$4852,5,FALSE)),"VERIFICAR"))</f>
        <v>28.86</v>
      </c>
      <c r="I569" s="98">
        <f>TRUNC(G569*H569,2)</f>
        <v>24.88</v>
      </c>
      <c r="K569" s="383"/>
      <c r="L569" s="383"/>
      <c r="M569" s="383"/>
      <c r="N569" s="383"/>
      <c r="O569" s="383"/>
      <c r="P569" s="383"/>
      <c r="Q569" s="383"/>
      <c r="R569" s="383"/>
      <c r="S569" s="383"/>
      <c r="T569" s="383"/>
      <c r="U569" s="383"/>
    </row>
    <row r="570" spans="1:21" ht="24" customHeight="1">
      <c r="A570" s="234" t="s">
        <v>881</v>
      </c>
      <c r="B570" s="350">
        <v>88316</v>
      </c>
      <c r="C570" s="234" t="s">
        <v>66</v>
      </c>
      <c r="D570" s="234" t="s">
        <v>885</v>
      </c>
      <c r="E570" s="355" t="s">
        <v>22333</v>
      </c>
      <c r="F570" s="94" t="s">
        <v>884</v>
      </c>
      <c r="G570" s="186">
        <v>0.43117220000000001</v>
      </c>
      <c r="H570" s="98">
        <f>IF(A570="Composição Auxiliar",VLOOKUP(B570,'SINAPI COMPOSIÇÃO'!$A$2:$E$10256,4,FALSE),IF(A570="Insumo",IF(VLOOKUP(B570,'SINAPI INSUMOS'!$A$2:$F$4852,5,FALSE)=OR("",0),VLOOKUP(B570,'SINAPI INSUMOS'!$A$2:$F$4852,6,FALSE),VLOOKUP(B570,'SINAPI INSUMOS'!$A$2:$F$4852,5,FALSE)),"VERIFICAR"))</f>
        <v>21.32</v>
      </c>
      <c r="I570" s="98">
        <f>TRUNC(G570*H570,2)</f>
        <v>9.19</v>
      </c>
      <c r="K570" s="383"/>
      <c r="L570" s="383"/>
      <c r="M570" s="383"/>
      <c r="N570" s="383"/>
      <c r="O570" s="383"/>
      <c r="P570" s="383"/>
      <c r="Q570" s="383"/>
      <c r="R570" s="383"/>
      <c r="S570" s="383"/>
      <c r="T570" s="383"/>
      <c r="U570" s="383"/>
    </row>
    <row r="571" spans="1:21" ht="39" customHeight="1">
      <c r="A571" s="235" t="s">
        <v>886</v>
      </c>
      <c r="B571" s="351">
        <v>37595</v>
      </c>
      <c r="C571" s="235" t="s">
        <v>66</v>
      </c>
      <c r="D571" s="235" t="s">
        <v>1148</v>
      </c>
      <c r="E571" s="356" t="s">
        <v>889</v>
      </c>
      <c r="F571" s="97" t="s">
        <v>101</v>
      </c>
      <c r="G571" s="187">
        <v>1.3694999999999999</v>
      </c>
      <c r="H571" s="99">
        <f>IF(A571="Composição Auxiliar",VLOOKUP(B571,'SINAPI COMPOSIÇÃO'!$A$2:$E$10256,4,FALSE),IF(A571="Insumo",IF(VLOOKUP(B571,'SINAPI INSUMOS'!$A$2:$F$4852,5,FALSE)=OR("",0),VLOOKUP(B571,'SINAPI INSUMOS'!$A$2:$F$4852,6,FALSE),VLOOKUP(B571,'SINAPI INSUMOS'!$A$2:$F$4852,5,FALSE)),"VERIFICAR"))</f>
        <v>3.38</v>
      </c>
      <c r="I571" s="99">
        <f>TRUNC(G571*H571,2)</f>
        <v>4.62</v>
      </c>
      <c r="K571" s="383"/>
      <c r="L571" s="383"/>
      <c r="M571" s="383"/>
      <c r="N571" s="383"/>
      <c r="O571" s="383"/>
      <c r="P571" s="383"/>
      <c r="Q571" s="383"/>
      <c r="R571" s="383"/>
      <c r="S571" s="383"/>
      <c r="T571" s="383"/>
      <c r="U571" s="383"/>
    </row>
    <row r="572" spans="1:21" s="440" customFormat="1" ht="39" customHeight="1">
      <c r="A572" s="235" t="s">
        <v>886</v>
      </c>
      <c r="B572" s="351">
        <v>34357</v>
      </c>
      <c r="C572" s="235" t="s">
        <v>66</v>
      </c>
      <c r="D572" s="381" t="s">
        <v>1129</v>
      </c>
      <c r="E572" s="356" t="s">
        <v>889</v>
      </c>
      <c r="F572" s="97" t="s">
        <v>101</v>
      </c>
      <c r="G572" s="187">
        <v>2.1000000000000001E-2</v>
      </c>
      <c r="H572" s="99">
        <f>IF(A572="Composição Auxiliar",VLOOKUP(B572,'SINAPI COMPOSIÇÃO'!$A$2:$E$10256,4,FALSE),IF(A572="Insumo",IF(VLOOKUP(B572,'SINAPI INSUMOS'!$A$2:$F$4852,5,FALSE)=OR("",0),VLOOKUP(B572,'SINAPI INSUMOS'!$A$2:$F$4852,6,FALSE),VLOOKUP(B572,'SINAPI INSUMOS'!$A$2:$F$4852,5,FALSE)),"VERIFICAR"))</f>
        <v>6.45</v>
      </c>
      <c r="I572" s="99">
        <f>TRUNC(G572*H572,2)</f>
        <v>0.13</v>
      </c>
    </row>
    <row r="573" spans="1:21" ht="24" customHeight="1">
      <c r="A573" s="235" t="s">
        <v>886</v>
      </c>
      <c r="B573" s="351">
        <v>20232</v>
      </c>
      <c r="C573" s="235" t="s">
        <v>66</v>
      </c>
      <c r="D573" s="235" t="s">
        <v>1151</v>
      </c>
      <c r="E573" s="356" t="s">
        <v>889</v>
      </c>
      <c r="F573" s="97" t="s">
        <v>202</v>
      </c>
      <c r="G573" s="187">
        <v>1</v>
      </c>
      <c r="H573" s="99">
        <f>IF(A573="Composição Auxiliar",VLOOKUP(B573,'SINAPI COMPOSIÇÃO'!$A$2:$E$10256,4,FALSE),IF(A573="Insumo",IF(VLOOKUP(B573,'SINAPI INSUMOS'!$A$2:$F$4852,5,FALSE)=OR("",0),VLOOKUP(B573,'SINAPI INSUMOS'!$A$2:$F$4852,6,FALSE),VLOOKUP(B573,'SINAPI INSUMOS'!$A$2:$F$4852,5,FALSE)),"VERIFICAR"))</f>
        <v>126.41</v>
      </c>
      <c r="I573" s="99">
        <f>TRUNC(G573*H573,2)</f>
        <v>126.41</v>
      </c>
      <c r="K573" s="383"/>
      <c r="L573" s="383"/>
      <c r="M573" s="383"/>
      <c r="N573" s="383"/>
      <c r="O573" s="383"/>
      <c r="P573" s="383"/>
      <c r="Q573" s="383"/>
      <c r="R573" s="383"/>
      <c r="S573" s="383"/>
      <c r="T573" s="383"/>
      <c r="U573" s="383"/>
    </row>
    <row r="574" spans="1:21" s="383" customFormat="1" ht="24" customHeight="1">
      <c r="A574" s="388" t="s">
        <v>254</v>
      </c>
      <c r="B574" s="384" t="s">
        <v>52</v>
      </c>
      <c r="C574" s="382" t="s">
        <v>53</v>
      </c>
      <c r="D574" s="382" t="s">
        <v>10</v>
      </c>
      <c r="E574" s="358" t="s">
        <v>878</v>
      </c>
      <c r="F574" s="385" t="s">
        <v>54</v>
      </c>
      <c r="G574" s="384" t="s">
        <v>55</v>
      </c>
      <c r="H574" s="384" t="s">
        <v>56</v>
      </c>
      <c r="I574" s="384" t="s">
        <v>11</v>
      </c>
    </row>
    <row r="575" spans="1:21" s="383" customFormat="1" ht="24" customHeight="1">
      <c r="A575" s="237" t="s">
        <v>886</v>
      </c>
      <c r="B575" s="354">
        <v>10709</v>
      </c>
      <c r="C575" s="237" t="s">
        <v>66</v>
      </c>
      <c r="D575" s="237" t="s">
        <v>256</v>
      </c>
      <c r="E575" s="359" t="s">
        <v>889</v>
      </c>
      <c r="F575" s="184" t="s">
        <v>101</v>
      </c>
      <c r="G575" s="185">
        <v>1</v>
      </c>
      <c r="H575" s="189">
        <f>IF(A575="Composição Auxiliar",VLOOKUP(B575,'SINAPI COMPOSIÇÃO'!$A$2:$E$10256,4,FALSE),IF(A575="Insumo",IF(VLOOKUP(B575,'SINAPI INSUMOS'!$A$2:$F$4852,5,FALSE)=OR("",0),VLOOKUP(B575,'SINAPI INSUMOS'!$A$2:$F$4852,6,FALSE),VLOOKUP(B575,'SINAPI INSUMOS'!$A$2:$F$4852,5,FALSE)),"VERIFICAR"))</f>
        <v>230.97</v>
      </c>
      <c r="I575" s="189">
        <f>TRUNC(G575*H575,2)</f>
        <v>230.97</v>
      </c>
    </row>
    <row r="576" spans="1:21" ht="18" customHeight="1">
      <c r="A576" s="382" t="s">
        <v>257</v>
      </c>
      <c r="B576" s="384" t="s">
        <v>52</v>
      </c>
      <c r="C576" s="382" t="s">
        <v>53</v>
      </c>
      <c r="D576" s="382" t="s">
        <v>10</v>
      </c>
      <c r="E576" s="358" t="s">
        <v>878</v>
      </c>
      <c r="F576" s="385" t="s">
        <v>54</v>
      </c>
      <c r="G576" s="384" t="s">
        <v>55</v>
      </c>
      <c r="H576" s="384" t="s">
        <v>56</v>
      </c>
      <c r="I576" s="384" t="s">
        <v>11</v>
      </c>
      <c r="K576" s="383"/>
      <c r="L576" s="383"/>
      <c r="M576" s="383"/>
      <c r="N576" s="383"/>
      <c r="O576" s="383"/>
      <c r="P576" s="383"/>
      <c r="Q576" s="383"/>
      <c r="R576" s="383"/>
      <c r="S576" s="383"/>
      <c r="T576" s="383"/>
      <c r="U576" s="383"/>
    </row>
    <row r="577" spans="1:9" ht="39" customHeight="1">
      <c r="A577" s="237" t="s">
        <v>879</v>
      </c>
      <c r="B577" s="354">
        <v>94990</v>
      </c>
      <c r="C577" s="237" t="s">
        <v>66</v>
      </c>
      <c r="D577" s="237" t="s">
        <v>259</v>
      </c>
      <c r="E577" s="359" t="s">
        <v>1135</v>
      </c>
      <c r="F577" s="184" t="s">
        <v>72</v>
      </c>
      <c r="G577" s="185">
        <v>1</v>
      </c>
      <c r="H577" s="189">
        <f>I577</f>
        <v>1094.19</v>
      </c>
      <c r="I577" s="189">
        <f>SUM(I578:I585)</f>
        <v>1094.19</v>
      </c>
    </row>
    <row r="578" spans="1:9" ht="24" customHeight="1">
      <c r="A578" s="234" t="s">
        <v>881</v>
      </c>
      <c r="B578" s="350">
        <v>88262</v>
      </c>
      <c r="C578" s="234" t="s">
        <v>66</v>
      </c>
      <c r="D578" s="234" t="s">
        <v>882</v>
      </c>
      <c r="E578" s="355" t="s">
        <v>883</v>
      </c>
      <c r="F578" s="94" t="s">
        <v>884</v>
      </c>
      <c r="G578" s="186">
        <v>1.6268</v>
      </c>
      <c r="H578" s="98">
        <f>IF(A578="Composição Auxiliar",VLOOKUP(B578,'SINAPI COMPOSIÇÃO'!$A$2:$E$10256,4,FALSE),IF(A578="Insumo",IF(VLOOKUP(B578,'SINAPI INSUMOS'!$A$2:$F$4852,5,FALSE)=OR("",0),VLOOKUP(B578,'SINAPI INSUMOS'!$A$2:$F$4852,6,FALSE),VLOOKUP(B578,'SINAPI INSUMOS'!$A$2:$F$4852,5,FALSE)),"VERIFICAR"))</f>
        <v>26.98</v>
      </c>
      <c r="I578" s="98">
        <f t="shared" ref="I578:I585" si="33">TRUNC(G578*H578,2)</f>
        <v>43.89</v>
      </c>
    </row>
    <row r="579" spans="1:9" ht="39" customHeight="1">
      <c r="A579" s="234" t="s">
        <v>881</v>
      </c>
      <c r="B579" s="350">
        <v>94964</v>
      </c>
      <c r="C579" s="234" t="s">
        <v>66</v>
      </c>
      <c r="D579" s="234" t="s">
        <v>1153</v>
      </c>
      <c r="E579" s="355" t="s">
        <v>916</v>
      </c>
      <c r="F579" s="94" t="s">
        <v>72</v>
      </c>
      <c r="G579" s="186">
        <v>1.2315</v>
      </c>
      <c r="H579" s="98">
        <f>IF(A579="Composição Auxiliar",VLOOKUP(B579,'SINAPI COMPOSIÇÃO'!$A$2:$E$10256,4,FALSE),IF(A579="Insumo",IF(VLOOKUP(B579,'SINAPI INSUMOS'!$A$2:$F$4852,5,FALSE)=OR("",0),VLOOKUP(B579,'SINAPI INSUMOS'!$A$2:$F$4852,6,FALSE),VLOOKUP(B579,'SINAPI INSUMOS'!$A$2:$F$4852,5,FALSE)),"VERIFICAR"))</f>
        <v>744.47</v>
      </c>
      <c r="I579" s="98">
        <f t="shared" si="33"/>
        <v>916.81</v>
      </c>
    </row>
    <row r="580" spans="1:9" ht="24" customHeight="1">
      <c r="A580" s="234" t="s">
        <v>881</v>
      </c>
      <c r="B580" s="350">
        <v>88309</v>
      </c>
      <c r="C580" s="234" t="s">
        <v>66</v>
      </c>
      <c r="D580" s="234" t="s">
        <v>913</v>
      </c>
      <c r="E580" s="355" t="s">
        <v>883</v>
      </c>
      <c r="F580" s="94" t="s">
        <v>884</v>
      </c>
      <c r="G580" s="186">
        <v>1.4149</v>
      </c>
      <c r="H580" s="98">
        <f>IF(A580="Composição Auxiliar",VLOOKUP(B580,'SINAPI COMPOSIÇÃO'!$A$2:$E$10256,4,FALSE),IF(A580="Insumo",IF(VLOOKUP(B580,'SINAPI INSUMOS'!$A$2:$F$4852,5,FALSE)=OR("",0),VLOOKUP(B580,'SINAPI INSUMOS'!$A$2:$F$4852,6,FALSE),VLOOKUP(B580,'SINAPI INSUMOS'!$A$2:$F$4852,5,FALSE)),"VERIFICAR"))</f>
        <v>27.58</v>
      </c>
      <c r="I580" s="98">
        <f t="shared" si="33"/>
        <v>39.020000000000003</v>
      </c>
    </row>
    <row r="581" spans="1:9" ht="24" customHeight="1">
      <c r="A581" s="234" t="s">
        <v>881</v>
      </c>
      <c r="B581" s="350">
        <v>88316</v>
      </c>
      <c r="C581" s="234" t="s">
        <v>66</v>
      </c>
      <c r="D581" s="234" t="s">
        <v>885</v>
      </c>
      <c r="E581" s="355" t="s">
        <v>883</v>
      </c>
      <c r="F581" s="94" t="s">
        <v>884</v>
      </c>
      <c r="G581" s="186">
        <v>3.0417000000000001</v>
      </c>
      <c r="H581" s="98">
        <f>IF(A581="Composição Auxiliar",VLOOKUP(B581,'SINAPI COMPOSIÇÃO'!$A$2:$E$10256,4,FALSE),IF(A581="Insumo",IF(VLOOKUP(B581,'SINAPI INSUMOS'!$A$2:$F$4852,5,FALSE)=OR("",0),VLOOKUP(B581,'SINAPI INSUMOS'!$A$2:$F$4852,6,FALSE),VLOOKUP(B581,'SINAPI INSUMOS'!$A$2:$F$4852,5,FALSE)),"VERIFICAR"))</f>
        <v>21.32</v>
      </c>
      <c r="I581" s="98">
        <f t="shared" si="33"/>
        <v>64.84</v>
      </c>
    </row>
    <row r="582" spans="1:9" ht="26.1" customHeight="1">
      <c r="A582" s="235" t="s">
        <v>886</v>
      </c>
      <c r="B582" s="351">
        <v>4517</v>
      </c>
      <c r="C582" s="235" t="s">
        <v>66</v>
      </c>
      <c r="D582" s="235" t="s">
        <v>930</v>
      </c>
      <c r="E582" s="356" t="s">
        <v>889</v>
      </c>
      <c r="F582" s="97" t="s">
        <v>202</v>
      </c>
      <c r="G582" s="187">
        <v>2.5</v>
      </c>
      <c r="H582" s="99">
        <f>IF(A582="Composição Auxiliar",VLOOKUP(B582,'SINAPI COMPOSIÇÃO'!$A$2:$E$10256,4,FALSE),IF(A582="Insumo",IF(VLOOKUP(B582,'SINAPI INSUMOS'!$A$2:$F$4852,5,FALSE)=OR("",0),VLOOKUP(B582,'SINAPI INSUMOS'!$A$2:$F$4852,6,FALSE),VLOOKUP(B582,'SINAPI INSUMOS'!$A$2:$F$4852,5,FALSE)),"VERIFICAR"))</f>
        <v>3.52</v>
      </c>
      <c r="I582" s="99">
        <f t="shared" si="33"/>
        <v>8.8000000000000007</v>
      </c>
    </row>
    <row r="583" spans="1:9" ht="26.1" customHeight="1">
      <c r="A583" s="235" t="s">
        <v>886</v>
      </c>
      <c r="B583" s="351">
        <v>2692</v>
      </c>
      <c r="C583" s="235" t="s">
        <v>66</v>
      </c>
      <c r="D583" s="235" t="s">
        <v>932</v>
      </c>
      <c r="E583" s="356" t="s">
        <v>889</v>
      </c>
      <c r="F583" s="97" t="s">
        <v>933</v>
      </c>
      <c r="G583" s="187">
        <v>2.1299999999999999E-2</v>
      </c>
      <c r="H583" s="99">
        <f>IF(A583="Composição Auxiliar",VLOOKUP(B583,'SINAPI COMPOSIÇÃO'!$A$2:$E$10256,4,FALSE),IF(A583="Insumo",IF(VLOOKUP(B583,'SINAPI INSUMOS'!$A$2:$F$4852,5,FALSE)=OR("",0),VLOOKUP(B583,'SINAPI INSUMOS'!$A$2:$F$4852,6,FALSE),VLOOKUP(B583,'SINAPI INSUMOS'!$A$2:$F$4852,5,FALSE)),"VERIFICAR"))</f>
        <v>7.67</v>
      </c>
      <c r="I583" s="99">
        <f t="shared" si="33"/>
        <v>0.16</v>
      </c>
    </row>
    <row r="584" spans="1:9" ht="26.1" customHeight="1">
      <c r="A584" s="235" t="s">
        <v>886</v>
      </c>
      <c r="B584" s="351">
        <v>4509</v>
      </c>
      <c r="C584" s="235" t="s">
        <v>66</v>
      </c>
      <c r="D584" s="235" t="s">
        <v>1155</v>
      </c>
      <c r="E584" s="356" t="s">
        <v>889</v>
      </c>
      <c r="F584" s="97" t="s">
        <v>202</v>
      </c>
      <c r="G584" s="187">
        <v>3.125</v>
      </c>
      <c r="H584" s="99">
        <f>IF(A584="Composição Auxiliar",VLOOKUP(B584,'SINAPI COMPOSIÇÃO'!$A$2:$E$10256,4,FALSE),IF(A584="Insumo",IF(VLOOKUP(B584,'SINAPI INSUMOS'!$A$2:$F$4852,5,FALSE)=OR("",0),VLOOKUP(B584,'SINAPI INSUMOS'!$A$2:$F$4852,6,FALSE),VLOOKUP(B584,'SINAPI INSUMOS'!$A$2:$F$4852,5,FALSE)),"VERIFICAR"))</f>
        <v>5.0999999999999996</v>
      </c>
      <c r="I584" s="99">
        <f t="shared" si="33"/>
        <v>15.93</v>
      </c>
    </row>
    <row r="585" spans="1:9" ht="24" customHeight="1">
      <c r="A585" s="235" t="s">
        <v>886</v>
      </c>
      <c r="B585" s="351">
        <v>5068</v>
      </c>
      <c r="C585" s="235" t="s">
        <v>66</v>
      </c>
      <c r="D585" s="235" t="s">
        <v>1157</v>
      </c>
      <c r="E585" s="356" t="s">
        <v>889</v>
      </c>
      <c r="F585" s="97" t="s">
        <v>101</v>
      </c>
      <c r="G585" s="187">
        <v>0.2994</v>
      </c>
      <c r="H585" s="99">
        <f>IF(A585="Composição Auxiliar",VLOOKUP(B585,'SINAPI COMPOSIÇÃO'!$A$2:$E$10256,4,FALSE),IF(A585="Insumo",IF(VLOOKUP(B585,'SINAPI INSUMOS'!$A$2:$F$4852,5,FALSE)=OR("",0),VLOOKUP(B585,'SINAPI INSUMOS'!$A$2:$F$4852,6,FALSE),VLOOKUP(B585,'SINAPI INSUMOS'!$A$2:$F$4852,5,FALSE)),"VERIFICAR"))</f>
        <v>15.86</v>
      </c>
      <c r="I585" s="99">
        <f t="shared" si="33"/>
        <v>4.74</v>
      </c>
    </row>
    <row r="586" spans="1:9" ht="18" customHeight="1">
      <c r="A586" s="382" t="s">
        <v>260</v>
      </c>
      <c r="B586" s="384" t="s">
        <v>52</v>
      </c>
      <c r="C586" s="382" t="s">
        <v>53</v>
      </c>
      <c r="D586" s="382" t="s">
        <v>10</v>
      </c>
      <c r="E586" s="358" t="s">
        <v>878</v>
      </c>
      <c r="F586" s="385" t="s">
        <v>54</v>
      </c>
      <c r="G586" s="384" t="s">
        <v>55</v>
      </c>
      <c r="H586" s="384" t="s">
        <v>56</v>
      </c>
      <c r="I586" s="384" t="s">
        <v>11</v>
      </c>
    </row>
    <row r="587" spans="1:9" ht="26.1" customHeight="1">
      <c r="A587" s="237" t="s">
        <v>879</v>
      </c>
      <c r="B587" s="354">
        <v>101094</v>
      </c>
      <c r="C587" s="237" t="s">
        <v>66</v>
      </c>
      <c r="D587" s="374" t="s">
        <v>22877</v>
      </c>
      <c r="E587" s="359" t="s">
        <v>1135</v>
      </c>
      <c r="F587" s="184" t="s">
        <v>202</v>
      </c>
      <c r="G587" s="364">
        <v>1</v>
      </c>
      <c r="H587" s="365">
        <f>I587</f>
        <v>192.74</v>
      </c>
      <c r="I587" s="189">
        <f>SUM(I588:I591)</f>
        <v>192.74</v>
      </c>
    </row>
    <row r="588" spans="1:9" ht="24" customHeight="1">
      <c r="A588" s="234" t="s">
        <v>881</v>
      </c>
      <c r="B588" s="350">
        <v>88309</v>
      </c>
      <c r="C588" s="234" t="s">
        <v>66</v>
      </c>
      <c r="D588" s="234" t="s">
        <v>913</v>
      </c>
      <c r="E588" s="355" t="s">
        <v>883</v>
      </c>
      <c r="F588" s="94" t="s">
        <v>884</v>
      </c>
      <c r="G588" s="186">
        <v>1.143022</v>
      </c>
      <c r="H588" s="98">
        <f>IF(A588="Composição Auxiliar",VLOOKUP(B588,'SINAPI COMPOSIÇÃO'!$A$2:$E$10256,4,FALSE),IF(A588="Insumo",IF(VLOOKUP(B588,'SINAPI INSUMOS'!$A$2:$F$4852,5,FALSE)=OR("",0),VLOOKUP(B588,'SINAPI INSUMOS'!$A$2:$F$4852,6,FALSE),VLOOKUP(B588,'SINAPI INSUMOS'!$A$2:$F$4852,5,FALSE)),"VERIFICAR"))</f>
        <v>27.58</v>
      </c>
      <c r="I588" s="98">
        <f>TRUNC(G588*H588,2)</f>
        <v>31.52</v>
      </c>
    </row>
    <row r="589" spans="1:9" ht="24" customHeight="1">
      <c r="A589" s="234" t="s">
        <v>881</v>
      </c>
      <c r="B589" s="350">
        <v>88316</v>
      </c>
      <c r="C589" s="234" t="s">
        <v>66</v>
      </c>
      <c r="D589" s="234" t="s">
        <v>885</v>
      </c>
      <c r="E589" s="355" t="s">
        <v>883</v>
      </c>
      <c r="F589" s="94" t="s">
        <v>884</v>
      </c>
      <c r="G589" s="186">
        <v>0.57151099999999999</v>
      </c>
      <c r="H589" s="98">
        <f>IF(A589="Composição Auxiliar",VLOOKUP(B589,'SINAPI COMPOSIÇÃO'!$A$2:$E$10256,4,FALSE),IF(A589="Insumo",IF(VLOOKUP(B589,'SINAPI INSUMOS'!$A$2:$F$4852,5,FALSE)=OR("",0),VLOOKUP(B589,'SINAPI INSUMOS'!$A$2:$F$4852,6,FALSE),VLOOKUP(B589,'SINAPI INSUMOS'!$A$2:$F$4852,5,FALSE)),"VERIFICAR"))</f>
        <v>21.32</v>
      </c>
      <c r="I589" s="98">
        <f>TRUNC(G589*H589,2)</f>
        <v>12.18</v>
      </c>
    </row>
    <row r="590" spans="1:9" ht="24" customHeight="1">
      <c r="A590" s="235" t="s">
        <v>886</v>
      </c>
      <c r="B590" s="351">
        <v>37595</v>
      </c>
      <c r="C590" s="235" t="s">
        <v>66</v>
      </c>
      <c r="D590" s="235" t="s">
        <v>1148</v>
      </c>
      <c r="E590" s="356" t="s">
        <v>889</v>
      </c>
      <c r="F590" s="97" t="s">
        <v>101</v>
      </c>
      <c r="G590" s="187">
        <v>1.2150000000000001</v>
      </c>
      <c r="H590" s="99">
        <f>IF(A590="Composição Auxiliar",VLOOKUP(B590,'SINAPI COMPOSIÇÃO'!$A$2:$E$10256,4,FALSE),IF(A590="Insumo",IF(VLOOKUP(B590,'SINAPI INSUMOS'!$A$2:$F$4852,5,FALSE)=OR("",0),VLOOKUP(B590,'SINAPI INSUMOS'!$A$2:$F$4852,6,FALSE),VLOOKUP(B590,'SINAPI INSUMOS'!$A$2:$F$4852,5,FALSE)),"VERIFICAR"))</f>
        <v>3.38</v>
      </c>
      <c r="I590" s="99">
        <f>TRUNC(G590*H590,2)</f>
        <v>4.0999999999999996</v>
      </c>
    </row>
    <row r="591" spans="1:9" ht="26.1" customHeight="1">
      <c r="A591" s="235" t="s">
        <v>886</v>
      </c>
      <c r="B591" s="351">
        <v>38186</v>
      </c>
      <c r="C591" s="235" t="s">
        <v>66</v>
      </c>
      <c r="D591" s="235" t="s">
        <v>1160</v>
      </c>
      <c r="E591" s="356" t="s">
        <v>889</v>
      </c>
      <c r="F591" s="97" t="s">
        <v>68</v>
      </c>
      <c r="G591" s="187">
        <v>0.25</v>
      </c>
      <c r="H591" s="99">
        <f>IF(A591="Composição Auxiliar",VLOOKUP(B591,'SINAPI COMPOSIÇÃO'!$A$2:$E$10256,4,FALSE),IF(A591="Insumo",IF(VLOOKUP(B591,'SINAPI INSUMOS'!$A$2:$F$4852,5,FALSE)=OR("",0),VLOOKUP(B591,'SINAPI INSUMOS'!$A$2:$F$4852,6,FALSE),VLOOKUP(B591,'SINAPI INSUMOS'!$A$2:$F$4852,5,FALSE)),"VERIFICAR"))</f>
        <v>579.78</v>
      </c>
      <c r="I591" s="99">
        <f>TRUNC(G591*H591,2)</f>
        <v>144.94</v>
      </c>
    </row>
    <row r="592" spans="1:9" ht="24" customHeight="1">
      <c r="A592" s="236" t="s">
        <v>31</v>
      </c>
      <c r="B592" s="236"/>
      <c r="C592" s="236"/>
      <c r="D592" s="236" t="s">
        <v>32</v>
      </c>
      <c r="E592" s="236"/>
      <c r="F592" s="357"/>
      <c r="G592" s="181"/>
      <c r="H592" s="236"/>
      <c r="I592" s="188"/>
    </row>
    <row r="593" spans="1:9" ht="24" customHeight="1">
      <c r="A593" s="236" t="s">
        <v>263</v>
      </c>
      <c r="B593" s="236"/>
      <c r="C593" s="236"/>
      <c r="D593" s="236" t="s">
        <v>264</v>
      </c>
      <c r="E593" s="236"/>
      <c r="F593" s="357"/>
      <c r="G593" s="181"/>
      <c r="H593" s="236"/>
      <c r="I593" s="188"/>
    </row>
    <row r="594" spans="1:9" ht="18" customHeight="1">
      <c r="A594" s="382" t="s">
        <v>265</v>
      </c>
      <c r="B594" s="384" t="s">
        <v>52</v>
      </c>
      <c r="C594" s="382" t="s">
        <v>53</v>
      </c>
      <c r="D594" s="382" t="s">
        <v>10</v>
      </c>
      <c r="E594" s="358" t="s">
        <v>878</v>
      </c>
      <c r="F594" s="385" t="s">
        <v>54</v>
      </c>
      <c r="G594" s="384" t="s">
        <v>55</v>
      </c>
      <c r="H594" s="384" t="s">
        <v>56</v>
      </c>
      <c r="I594" s="384" t="s">
        <v>11</v>
      </c>
    </row>
    <row r="595" spans="1:9" ht="26.1" customHeight="1">
      <c r="A595" s="237" t="s">
        <v>879</v>
      </c>
      <c r="B595" s="354">
        <v>103036</v>
      </c>
      <c r="C595" s="237" t="s">
        <v>66</v>
      </c>
      <c r="D595" s="237" t="s">
        <v>267</v>
      </c>
      <c r="E595" s="359" t="s">
        <v>1161</v>
      </c>
      <c r="F595" s="184" t="s">
        <v>63</v>
      </c>
      <c r="G595" s="185">
        <v>1</v>
      </c>
      <c r="H595" s="189">
        <f>I595</f>
        <v>23.79</v>
      </c>
      <c r="I595" s="189">
        <f>SUM(I596:I599)</f>
        <v>23.79</v>
      </c>
    </row>
    <row r="596" spans="1:9" ht="26.1" customHeight="1">
      <c r="A596" s="234" t="s">
        <v>881</v>
      </c>
      <c r="B596" s="350">
        <v>88267</v>
      </c>
      <c r="C596" s="234" t="s">
        <v>66</v>
      </c>
      <c r="D596" s="234" t="s">
        <v>1162</v>
      </c>
      <c r="E596" s="355" t="s">
        <v>883</v>
      </c>
      <c r="F596" s="94" t="s">
        <v>884</v>
      </c>
      <c r="G596" s="186">
        <v>7.1900000000000006E-2</v>
      </c>
      <c r="H596" s="98">
        <f>IF(A596="Composição Auxiliar",VLOOKUP(B596,'SINAPI COMPOSIÇÃO'!$A$2:$E$10256,4,FALSE),IF(A596="Insumo",IF(VLOOKUP(B596,'SINAPI INSUMOS'!$A$2:$F$4852,5,FALSE)=OR("",0),VLOOKUP(B596,'SINAPI INSUMOS'!$A$2:$F$4852,6,FALSE),VLOOKUP(B596,'SINAPI INSUMOS'!$A$2:$F$4852,5,FALSE)),"VERIFICAR"))</f>
        <v>27.01</v>
      </c>
      <c r="I596" s="98">
        <f>TRUNC(G596*H596,2)</f>
        <v>1.94</v>
      </c>
    </row>
    <row r="597" spans="1:9" ht="26.1" customHeight="1">
      <c r="A597" s="234" t="s">
        <v>881</v>
      </c>
      <c r="B597" s="350">
        <v>88248</v>
      </c>
      <c r="C597" s="234" t="s">
        <v>66</v>
      </c>
      <c r="D597" s="234" t="s">
        <v>1163</v>
      </c>
      <c r="E597" s="355" t="s">
        <v>883</v>
      </c>
      <c r="F597" s="94" t="s">
        <v>884</v>
      </c>
      <c r="G597" s="186">
        <v>7.1900000000000006E-2</v>
      </c>
      <c r="H597" s="98">
        <f>IF(A597="Composição Auxiliar",VLOOKUP(B597,'SINAPI COMPOSIÇÃO'!$A$2:$E$10256,4,FALSE),IF(A597="Insumo",IF(VLOOKUP(B597,'SINAPI INSUMOS'!$A$2:$F$4852,5,FALSE)=OR("",0),VLOOKUP(B597,'SINAPI INSUMOS'!$A$2:$F$4852,6,FALSE),VLOOKUP(B597,'SINAPI INSUMOS'!$A$2:$F$4852,5,FALSE)),"VERIFICAR"))</f>
        <v>23.01</v>
      </c>
      <c r="I597" s="98">
        <f>TRUNC(G597*H597,2)</f>
        <v>1.65</v>
      </c>
    </row>
    <row r="598" spans="1:9" ht="26.1" customHeight="1">
      <c r="A598" s="235" t="s">
        <v>886</v>
      </c>
      <c r="B598" s="351">
        <v>3148</v>
      </c>
      <c r="C598" s="235" t="s">
        <v>66</v>
      </c>
      <c r="D598" s="235" t="s">
        <v>1165</v>
      </c>
      <c r="E598" s="356" t="s">
        <v>889</v>
      </c>
      <c r="F598" s="97" t="s">
        <v>63</v>
      </c>
      <c r="G598" s="187">
        <v>8.3999999999999995E-3</v>
      </c>
      <c r="H598" s="99">
        <f>IF(A598="Composição Auxiliar",VLOOKUP(B598,'SINAPI COMPOSIÇÃO'!$A$2:$E$10256,4,FALSE),IF(A598="Insumo",IF(VLOOKUP(B598,'SINAPI INSUMOS'!$A$2:$F$4852,5,FALSE)=OR("",0),VLOOKUP(B598,'SINAPI INSUMOS'!$A$2:$F$4852,6,FALSE),VLOOKUP(B598,'SINAPI INSUMOS'!$A$2:$F$4852,5,FALSE)),"VERIFICAR"))</f>
        <v>15.3</v>
      </c>
      <c r="I598" s="99">
        <f>TRUNC(G598*H598,2)</f>
        <v>0.12</v>
      </c>
    </row>
    <row r="599" spans="1:9" ht="26.1" customHeight="1">
      <c r="A599" s="235" t="s">
        <v>886</v>
      </c>
      <c r="B599" s="351">
        <v>11670</v>
      </c>
      <c r="C599" s="235" t="s">
        <v>66</v>
      </c>
      <c r="D599" s="235" t="s">
        <v>1167</v>
      </c>
      <c r="E599" s="356" t="s">
        <v>889</v>
      </c>
      <c r="F599" s="97" t="s">
        <v>63</v>
      </c>
      <c r="G599" s="187">
        <v>1</v>
      </c>
      <c r="H599" s="99">
        <f>IF(A599="Composição Auxiliar",VLOOKUP(B599,'SINAPI COMPOSIÇÃO'!$A$2:$E$10256,4,FALSE),IF(A599="Insumo",IF(VLOOKUP(B599,'SINAPI INSUMOS'!$A$2:$F$4852,5,FALSE)=OR("",0),VLOOKUP(B599,'SINAPI INSUMOS'!$A$2:$F$4852,6,FALSE),VLOOKUP(B599,'SINAPI INSUMOS'!$A$2:$F$4852,5,FALSE)),"VERIFICAR"))</f>
        <v>20.079999999999998</v>
      </c>
      <c r="I599" s="99">
        <f>TRUNC(G599*H599,2)</f>
        <v>20.079999999999998</v>
      </c>
    </row>
    <row r="600" spans="1:9" ht="18" customHeight="1">
      <c r="A600" s="382" t="s">
        <v>268</v>
      </c>
      <c r="B600" s="384" t="s">
        <v>52</v>
      </c>
      <c r="C600" s="382" t="s">
        <v>53</v>
      </c>
      <c r="D600" s="382" t="s">
        <v>10</v>
      </c>
      <c r="E600" s="358" t="s">
        <v>878</v>
      </c>
      <c r="F600" s="385" t="s">
        <v>54</v>
      </c>
      <c r="G600" s="384" t="s">
        <v>55</v>
      </c>
      <c r="H600" s="384" t="s">
        <v>56</v>
      </c>
      <c r="I600" s="384" t="s">
        <v>11</v>
      </c>
    </row>
    <row r="601" spans="1:9" ht="39" customHeight="1">
      <c r="A601" s="237" t="s">
        <v>879</v>
      </c>
      <c r="B601" s="354">
        <v>89987</v>
      </c>
      <c r="C601" s="237" t="s">
        <v>66</v>
      </c>
      <c r="D601" s="237" t="s">
        <v>270</v>
      </c>
      <c r="E601" s="359" t="s">
        <v>1161</v>
      </c>
      <c r="F601" s="184" t="s">
        <v>63</v>
      </c>
      <c r="G601" s="185">
        <v>1</v>
      </c>
      <c r="H601" s="189">
        <f>I601</f>
        <v>100.21000000000001</v>
      </c>
      <c r="I601" s="189">
        <f>SUM(I602:I605)</f>
        <v>100.21000000000001</v>
      </c>
    </row>
    <row r="602" spans="1:9" ht="26.1" customHeight="1">
      <c r="A602" s="234" t="s">
        <v>881</v>
      </c>
      <c r="B602" s="350">
        <v>88267</v>
      </c>
      <c r="C602" s="234" t="s">
        <v>66</v>
      </c>
      <c r="D602" s="234" t="s">
        <v>1162</v>
      </c>
      <c r="E602" s="355" t="s">
        <v>883</v>
      </c>
      <c r="F602" s="94" t="s">
        <v>884</v>
      </c>
      <c r="G602" s="186">
        <v>0.22120000000000001</v>
      </c>
      <c r="H602" s="98">
        <f>IF(A602="Composição Auxiliar",VLOOKUP(B602,'SINAPI COMPOSIÇÃO'!$A$2:$E$10256,4,FALSE),IF(A602="Insumo",IF(VLOOKUP(B602,'SINAPI INSUMOS'!$A$2:$F$4852,5,FALSE)=OR("",0),VLOOKUP(B602,'SINAPI INSUMOS'!$A$2:$F$4852,6,FALSE),VLOOKUP(B602,'SINAPI INSUMOS'!$A$2:$F$4852,5,FALSE)),"VERIFICAR"))</f>
        <v>27.01</v>
      </c>
      <c r="I602" s="98">
        <f>TRUNC(G602*H602,2)</f>
        <v>5.97</v>
      </c>
    </row>
    <row r="603" spans="1:9" ht="26.1" customHeight="1">
      <c r="A603" s="234" t="s">
        <v>881</v>
      </c>
      <c r="B603" s="350">
        <v>88248</v>
      </c>
      <c r="C603" s="234" t="s">
        <v>66</v>
      </c>
      <c r="D603" s="234" t="s">
        <v>1163</v>
      </c>
      <c r="E603" s="355" t="s">
        <v>883</v>
      </c>
      <c r="F603" s="94" t="s">
        <v>884</v>
      </c>
      <c r="G603" s="362">
        <v>0.22120000000000001</v>
      </c>
      <c r="H603" s="363">
        <f>IF(A603="Composição Auxiliar",VLOOKUP(B603,'SINAPI COMPOSIÇÃO'!$A$2:$E$10256,4,FALSE),IF(A603="Insumo",IF(VLOOKUP(B603,'SINAPI INSUMOS'!$A$2:$F$4852,5,FALSE)=OR("",0),VLOOKUP(B603,'SINAPI INSUMOS'!$A$2:$F$4852,6,FALSE),VLOOKUP(B603,'SINAPI INSUMOS'!$A$2:$F$4852,5,FALSE)),"VERIFICAR"))</f>
        <v>23.01</v>
      </c>
      <c r="I603" s="98">
        <f>TRUNC(G603*H603,2)</f>
        <v>5.08</v>
      </c>
    </row>
    <row r="604" spans="1:9" ht="26.1" customHeight="1">
      <c r="A604" s="235" t="s">
        <v>886</v>
      </c>
      <c r="B604" s="351">
        <v>3148</v>
      </c>
      <c r="C604" s="235" t="s">
        <v>66</v>
      </c>
      <c r="D604" s="235" t="s">
        <v>1165</v>
      </c>
      <c r="E604" s="356" t="s">
        <v>889</v>
      </c>
      <c r="F604" s="97" t="s">
        <v>63</v>
      </c>
      <c r="G604" s="187">
        <v>1.06E-2</v>
      </c>
      <c r="H604" s="99">
        <f>IF(A604="Composição Auxiliar",VLOOKUP(B604,'SINAPI COMPOSIÇÃO'!$A$2:$E$10256,4,FALSE),IF(A604="Insumo",IF(VLOOKUP(B604,'SINAPI INSUMOS'!$A$2:$F$4852,5,FALSE)=OR("",0),VLOOKUP(B604,'SINAPI INSUMOS'!$A$2:$F$4852,6,FALSE),VLOOKUP(B604,'SINAPI INSUMOS'!$A$2:$F$4852,5,FALSE)),"VERIFICAR"))</f>
        <v>15.3</v>
      </c>
      <c r="I604" s="99">
        <f>TRUNC(G604*H604,2)</f>
        <v>0.16</v>
      </c>
    </row>
    <row r="605" spans="1:9" ht="26.1" customHeight="1">
      <c r="A605" s="235" t="s">
        <v>886</v>
      </c>
      <c r="B605" s="351">
        <v>6005</v>
      </c>
      <c r="C605" s="235" t="s">
        <v>66</v>
      </c>
      <c r="D605" s="235" t="s">
        <v>1169</v>
      </c>
      <c r="E605" s="356" t="s">
        <v>889</v>
      </c>
      <c r="F605" s="97" t="s">
        <v>63</v>
      </c>
      <c r="G605" s="187">
        <v>1</v>
      </c>
      <c r="H605" s="99">
        <f>IF(A605="Composição Auxiliar",VLOOKUP(B605,'SINAPI COMPOSIÇÃO'!$A$2:$E$10256,4,FALSE),IF(A605="Insumo",IF(VLOOKUP(B605,'SINAPI INSUMOS'!$A$2:$F$4852,5,FALSE)=OR("",0),VLOOKUP(B605,'SINAPI INSUMOS'!$A$2:$F$4852,6,FALSE),VLOOKUP(B605,'SINAPI INSUMOS'!$A$2:$F$4852,5,FALSE)),"VERIFICAR"))</f>
        <v>89</v>
      </c>
      <c r="I605" s="99">
        <f>TRUNC(G605*H605,2)</f>
        <v>89</v>
      </c>
    </row>
    <row r="606" spans="1:9" ht="18" customHeight="1">
      <c r="A606" s="382" t="s">
        <v>271</v>
      </c>
      <c r="B606" s="384" t="s">
        <v>52</v>
      </c>
      <c r="C606" s="382" t="s">
        <v>53</v>
      </c>
      <c r="D606" s="382" t="s">
        <v>10</v>
      </c>
      <c r="E606" s="358" t="s">
        <v>878</v>
      </c>
      <c r="F606" s="385" t="s">
        <v>54</v>
      </c>
      <c r="G606" s="384" t="s">
        <v>55</v>
      </c>
      <c r="H606" s="384" t="s">
        <v>56</v>
      </c>
      <c r="I606" s="384" t="s">
        <v>11</v>
      </c>
    </row>
    <row r="607" spans="1:9" ht="39" customHeight="1">
      <c r="A607" s="237" t="s">
        <v>879</v>
      </c>
      <c r="B607" s="354">
        <v>89985</v>
      </c>
      <c r="C607" s="237" t="s">
        <v>66</v>
      </c>
      <c r="D607" s="237" t="s">
        <v>273</v>
      </c>
      <c r="E607" s="359" t="s">
        <v>1161</v>
      </c>
      <c r="F607" s="184" t="s">
        <v>63</v>
      </c>
      <c r="G607" s="185">
        <v>1</v>
      </c>
      <c r="H607" s="189">
        <f>I607</f>
        <v>95.15</v>
      </c>
      <c r="I607" s="189">
        <f>SUM(I608:I611)</f>
        <v>95.15</v>
      </c>
    </row>
    <row r="608" spans="1:9" ht="26.1" customHeight="1">
      <c r="A608" s="234" t="s">
        <v>881</v>
      </c>
      <c r="B608" s="350">
        <v>88267</v>
      </c>
      <c r="C608" s="234" t="s">
        <v>66</v>
      </c>
      <c r="D608" s="234" t="s">
        <v>1162</v>
      </c>
      <c r="E608" s="355" t="s">
        <v>883</v>
      </c>
      <c r="F608" s="94" t="s">
        <v>884</v>
      </c>
      <c r="G608" s="186">
        <v>0.22120000000000001</v>
      </c>
      <c r="H608" s="98">
        <f>IF(A608="Composição Auxiliar",VLOOKUP(B608,'SINAPI COMPOSIÇÃO'!$A$2:$E$10256,4,FALSE),IF(A608="Insumo",IF(VLOOKUP(B608,'SINAPI INSUMOS'!$A$2:$F$4852,5,FALSE)=OR("",0),VLOOKUP(B608,'SINAPI INSUMOS'!$A$2:$F$4852,6,FALSE),VLOOKUP(B608,'SINAPI INSUMOS'!$A$2:$F$4852,5,FALSE)),"VERIFICAR"))</f>
        <v>27.01</v>
      </c>
      <c r="I608" s="98">
        <f>TRUNC(G608*H608,2)</f>
        <v>5.97</v>
      </c>
    </row>
    <row r="609" spans="1:9" ht="26.1" customHeight="1">
      <c r="A609" s="234" t="s">
        <v>881</v>
      </c>
      <c r="B609" s="350">
        <v>88248</v>
      </c>
      <c r="C609" s="234" t="s">
        <v>66</v>
      </c>
      <c r="D609" s="234" t="s">
        <v>1163</v>
      </c>
      <c r="E609" s="355" t="s">
        <v>883</v>
      </c>
      <c r="F609" s="94" t="s">
        <v>884</v>
      </c>
      <c r="G609" s="186">
        <v>0.22120000000000001</v>
      </c>
      <c r="H609" s="98">
        <f>IF(A609="Composição Auxiliar",VLOOKUP(B609,'SINAPI COMPOSIÇÃO'!$A$2:$E$10256,4,FALSE),IF(A609="Insumo",IF(VLOOKUP(B609,'SINAPI INSUMOS'!$A$2:$F$4852,5,FALSE)=OR("",0),VLOOKUP(B609,'SINAPI INSUMOS'!$A$2:$F$4852,6,FALSE),VLOOKUP(B609,'SINAPI INSUMOS'!$A$2:$F$4852,5,FALSE)),"VERIFICAR"))</f>
        <v>23.01</v>
      </c>
      <c r="I609" s="98">
        <f>TRUNC(G609*H609,2)</f>
        <v>5.08</v>
      </c>
    </row>
    <row r="610" spans="1:9" ht="26.1" customHeight="1">
      <c r="A610" s="235" t="s">
        <v>886</v>
      </c>
      <c r="B610" s="351">
        <v>3148</v>
      </c>
      <c r="C610" s="235" t="s">
        <v>66</v>
      </c>
      <c r="D610" s="235" t="s">
        <v>1165</v>
      </c>
      <c r="E610" s="356" t="s">
        <v>889</v>
      </c>
      <c r="F610" s="97" t="s">
        <v>63</v>
      </c>
      <c r="G610" s="187">
        <v>1.06E-2</v>
      </c>
      <c r="H610" s="99">
        <f>IF(A610="Composição Auxiliar",VLOOKUP(B610,'SINAPI COMPOSIÇÃO'!$A$2:$E$10256,4,FALSE),IF(A610="Insumo",IF(VLOOKUP(B610,'SINAPI INSUMOS'!$A$2:$F$4852,5,FALSE)=OR("",0),VLOOKUP(B610,'SINAPI INSUMOS'!$A$2:$F$4852,6,FALSE),VLOOKUP(B610,'SINAPI INSUMOS'!$A$2:$F$4852,5,FALSE)),"VERIFICAR"))</f>
        <v>15.3</v>
      </c>
      <c r="I610" s="99">
        <f>TRUNC(G610*H610,2)</f>
        <v>0.16</v>
      </c>
    </row>
    <row r="611" spans="1:9" ht="26.1" customHeight="1">
      <c r="A611" s="235" t="s">
        <v>886</v>
      </c>
      <c r="B611" s="351">
        <v>6024</v>
      </c>
      <c r="C611" s="235" t="s">
        <v>66</v>
      </c>
      <c r="D611" s="235" t="s">
        <v>1171</v>
      </c>
      <c r="E611" s="356" t="s">
        <v>889</v>
      </c>
      <c r="F611" s="97" t="s">
        <v>63</v>
      </c>
      <c r="G611" s="187">
        <v>1</v>
      </c>
      <c r="H611" s="99">
        <f>IF(A611="Composição Auxiliar",VLOOKUP(B611,'SINAPI COMPOSIÇÃO'!$A$2:$E$10256,4,FALSE),IF(A611="Insumo",IF(VLOOKUP(B611,'SINAPI INSUMOS'!$A$2:$F$4852,5,FALSE)=OR("",0),VLOOKUP(B611,'SINAPI INSUMOS'!$A$2:$F$4852,6,FALSE),VLOOKUP(B611,'SINAPI INSUMOS'!$A$2:$F$4852,5,FALSE)),"VERIFICAR"))</f>
        <v>83.94</v>
      </c>
      <c r="I611" s="99">
        <f>TRUNC(G611*H611,2)</f>
        <v>83.94</v>
      </c>
    </row>
    <row r="612" spans="1:9" ht="18" customHeight="1">
      <c r="A612" s="382" t="s">
        <v>274</v>
      </c>
      <c r="B612" s="384" t="s">
        <v>52</v>
      </c>
      <c r="C612" s="382" t="s">
        <v>53</v>
      </c>
      <c r="D612" s="382" t="s">
        <v>10</v>
      </c>
      <c r="E612" s="358" t="s">
        <v>878</v>
      </c>
      <c r="F612" s="385" t="s">
        <v>54</v>
      </c>
      <c r="G612" s="384" t="s">
        <v>55</v>
      </c>
      <c r="H612" s="384" t="s">
        <v>56</v>
      </c>
      <c r="I612" s="384" t="s">
        <v>11</v>
      </c>
    </row>
    <row r="613" spans="1:9" ht="26.1" customHeight="1">
      <c r="A613" s="237" t="s">
        <v>879</v>
      </c>
      <c r="B613" s="354">
        <v>103041</v>
      </c>
      <c r="C613" s="237" t="s">
        <v>66</v>
      </c>
      <c r="D613" s="237" t="s">
        <v>276</v>
      </c>
      <c r="E613" s="359" t="s">
        <v>1161</v>
      </c>
      <c r="F613" s="184" t="s">
        <v>63</v>
      </c>
      <c r="G613" s="185">
        <v>1</v>
      </c>
      <c r="H613" s="189">
        <f>I613</f>
        <v>19.880000000000003</v>
      </c>
      <c r="I613" s="189">
        <f>SUM(I614:I617)</f>
        <v>19.880000000000003</v>
      </c>
    </row>
    <row r="614" spans="1:9" ht="26.1" customHeight="1">
      <c r="A614" s="234" t="s">
        <v>881</v>
      </c>
      <c r="B614" s="350">
        <v>88248</v>
      </c>
      <c r="C614" s="234" t="s">
        <v>66</v>
      </c>
      <c r="D614" s="234" t="s">
        <v>1163</v>
      </c>
      <c r="E614" s="355" t="s">
        <v>883</v>
      </c>
      <c r="F614" s="94" t="s">
        <v>884</v>
      </c>
      <c r="G614" s="186">
        <v>7.1900000000000006E-2</v>
      </c>
      <c r="H614" s="98">
        <f>IF(A614="Composição Auxiliar",VLOOKUP(B614,'SINAPI COMPOSIÇÃO'!$A$2:$E$10256,4,FALSE),IF(A614="Insumo",IF(VLOOKUP(B614,'SINAPI INSUMOS'!$A$2:$F$4852,5,FALSE)=OR("",0),VLOOKUP(B614,'SINAPI INSUMOS'!$A$2:$F$4852,6,FALSE),VLOOKUP(B614,'SINAPI INSUMOS'!$A$2:$F$4852,5,FALSE)),"VERIFICAR"))</f>
        <v>23.01</v>
      </c>
      <c r="I614" s="98">
        <f>TRUNC(G614*H614,2)</f>
        <v>1.65</v>
      </c>
    </row>
    <row r="615" spans="1:9" ht="26.1" customHeight="1">
      <c r="A615" s="234" t="s">
        <v>881</v>
      </c>
      <c r="B615" s="350">
        <v>88267</v>
      </c>
      <c r="C615" s="234" t="s">
        <v>66</v>
      </c>
      <c r="D615" s="234" t="s">
        <v>1162</v>
      </c>
      <c r="E615" s="355" t="s">
        <v>883</v>
      </c>
      <c r="F615" s="94" t="s">
        <v>884</v>
      </c>
      <c r="G615" s="186">
        <v>7.1900000000000006E-2</v>
      </c>
      <c r="H615" s="98">
        <f>IF(A615="Composição Auxiliar",VLOOKUP(B615,'SINAPI COMPOSIÇÃO'!$A$2:$E$10256,4,FALSE),IF(A615="Insumo",IF(VLOOKUP(B615,'SINAPI INSUMOS'!$A$2:$F$4852,5,FALSE)=OR("",0),VLOOKUP(B615,'SINAPI INSUMOS'!$A$2:$F$4852,6,FALSE),VLOOKUP(B615,'SINAPI INSUMOS'!$A$2:$F$4852,5,FALSE)),"VERIFICAR"))</f>
        <v>27.01</v>
      </c>
      <c r="I615" s="98">
        <f>TRUNC(G615*H615,2)</f>
        <v>1.94</v>
      </c>
    </row>
    <row r="616" spans="1:9" ht="26.1" customHeight="1">
      <c r="A616" s="235" t="s">
        <v>886</v>
      </c>
      <c r="B616" s="351">
        <v>6036</v>
      </c>
      <c r="C616" s="235" t="s">
        <v>66</v>
      </c>
      <c r="D616" s="235" t="s">
        <v>1174</v>
      </c>
      <c r="E616" s="356" t="s">
        <v>889</v>
      </c>
      <c r="F616" s="97" t="s">
        <v>63</v>
      </c>
      <c r="G616" s="187">
        <v>1</v>
      </c>
      <c r="H616" s="99">
        <f>IF(A616="Composição Auxiliar",VLOOKUP(B616,'SINAPI COMPOSIÇÃO'!$A$2:$E$10256,4,FALSE),IF(A616="Insumo",IF(VLOOKUP(B616,'SINAPI INSUMOS'!$A$2:$F$4852,5,FALSE)=OR("",0),VLOOKUP(B616,'SINAPI INSUMOS'!$A$2:$F$4852,6,FALSE),VLOOKUP(B616,'SINAPI INSUMOS'!$A$2:$F$4852,5,FALSE)),"VERIFICAR"))</f>
        <v>16.170000000000002</v>
      </c>
      <c r="I616" s="99">
        <f>TRUNC(G616*H616,2)</f>
        <v>16.170000000000002</v>
      </c>
    </row>
    <row r="617" spans="1:9" ht="26.1" customHeight="1">
      <c r="A617" s="235" t="s">
        <v>886</v>
      </c>
      <c r="B617" s="351">
        <v>3148</v>
      </c>
      <c r="C617" s="235" t="s">
        <v>66</v>
      </c>
      <c r="D617" s="235" t="s">
        <v>1165</v>
      </c>
      <c r="E617" s="356" t="s">
        <v>889</v>
      </c>
      <c r="F617" s="97" t="s">
        <v>63</v>
      </c>
      <c r="G617" s="187">
        <v>8.3999999999999995E-3</v>
      </c>
      <c r="H617" s="99">
        <f>IF(A617="Composição Auxiliar",VLOOKUP(B617,'SINAPI COMPOSIÇÃO'!$A$2:$E$10256,4,FALSE),IF(A617="Insumo",IF(VLOOKUP(B617,'SINAPI INSUMOS'!$A$2:$F$4852,5,FALSE)=OR("",0),VLOOKUP(B617,'SINAPI INSUMOS'!$A$2:$F$4852,6,FALSE),VLOOKUP(B617,'SINAPI INSUMOS'!$A$2:$F$4852,5,FALSE)),"VERIFICAR"))</f>
        <v>15.3</v>
      </c>
      <c r="I617" s="99">
        <f>TRUNC(G617*H617,2)</f>
        <v>0.12</v>
      </c>
    </row>
    <row r="618" spans="1:9" ht="18" customHeight="1">
      <c r="A618" s="382" t="s">
        <v>277</v>
      </c>
      <c r="B618" s="384" t="s">
        <v>52</v>
      </c>
      <c r="C618" s="382" t="s">
        <v>53</v>
      </c>
      <c r="D618" s="382" t="s">
        <v>10</v>
      </c>
      <c r="E618" s="358" t="s">
        <v>878</v>
      </c>
      <c r="F618" s="385" t="s">
        <v>54</v>
      </c>
      <c r="G618" s="384" t="s">
        <v>55</v>
      </c>
      <c r="H618" s="384" t="s">
        <v>56</v>
      </c>
      <c r="I618" s="384" t="s">
        <v>11</v>
      </c>
    </row>
    <row r="619" spans="1:9" ht="39" customHeight="1">
      <c r="A619" s="237" t="s">
        <v>879</v>
      </c>
      <c r="B619" s="354">
        <v>89986</v>
      </c>
      <c r="C619" s="237" t="s">
        <v>66</v>
      </c>
      <c r="D619" s="237" t="s">
        <v>279</v>
      </c>
      <c r="E619" s="359" t="s">
        <v>1161</v>
      </c>
      <c r="F619" s="184" t="s">
        <v>63</v>
      </c>
      <c r="G619" s="185">
        <v>1</v>
      </c>
      <c r="H619" s="189">
        <f>I619</f>
        <v>88.15</v>
      </c>
      <c r="I619" s="189">
        <f>SUM(I620:I623)</f>
        <v>88.15</v>
      </c>
    </row>
    <row r="620" spans="1:9" ht="26.1" customHeight="1">
      <c r="A620" s="234" t="s">
        <v>881</v>
      </c>
      <c r="B620" s="350">
        <v>88267</v>
      </c>
      <c r="C620" s="234" t="s">
        <v>66</v>
      </c>
      <c r="D620" s="234" t="s">
        <v>1162</v>
      </c>
      <c r="E620" s="355" t="s">
        <v>883</v>
      </c>
      <c r="F620" s="94" t="s">
        <v>884</v>
      </c>
      <c r="G620" s="186">
        <v>0.18290000000000001</v>
      </c>
      <c r="H620" s="98">
        <f>IF(A620="Composição Auxiliar",VLOOKUP(B620,'SINAPI COMPOSIÇÃO'!$A$2:$E$10256,4,FALSE),IF(A620="Insumo",IF(VLOOKUP(B620,'SINAPI INSUMOS'!$A$2:$F$4852,5,FALSE)=OR("",0),VLOOKUP(B620,'SINAPI INSUMOS'!$A$2:$F$4852,6,FALSE),VLOOKUP(B620,'SINAPI INSUMOS'!$A$2:$F$4852,5,FALSE)),"VERIFICAR"))</f>
        <v>27.01</v>
      </c>
      <c r="I620" s="98">
        <f>TRUNC(G620*H620,2)</f>
        <v>4.9400000000000004</v>
      </c>
    </row>
    <row r="621" spans="1:9" ht="26.1" customHeight="1">
      <c r="A621" s="234" t="s">
        <v>881</v>
      </c>
      <c r="B621" s="350">
        <v>88248</v>
      </c>
      <c r="C621" s="234" t="s">
        <v>66</v>
      </c>
      <c r="D621" s="234" t="s">
        <v>1163</v>
      </c>
      <c r="E621" s="355" t="s">
        <v>883</v>
      </c>
      <c r="F621" s="94" t="s">
        <v>884</v>
      </c>
      <c r="G621" s="186">
        <v>0.18290000000000001</v>
      </c>
      <c r="H621" s="98">
        <f>IF(A621="Composição Auxiliar",VLOOKUP(B621,'SINAPI COMPOSIÇÃO'!$A$2:$E$10256,4,FALSE),IF(A621="Insumo",IF(VLOOKUP(B621,'SINAPI INSUMOS'!$A$2:$F$4852,5,FALSE)=OR("",0),VLOOKUP(B621,'SINAPI INSUMOS'!$A$2:$F$4852,6,FALSE),VLOOKUP(B621,'SINAPI INSUMOS'!$A$2:$F$4852,5,FALSE)),"VERIFICAR"))</f>
        <v>23.01</v>
      </c>
      <c r="I621" s="98">
        <f>TRUNC(G621*H621,2)</f>
        <v>4.2</v>
      </c>
    </row>
    <row r="622" spans="1:9" ht="26.1" customHeight="1">
      <c r="A622" s="235" t="s">
        <v>886</v>
      </c>
      <c r="B622" s="351">
        <v>6006</v>
      </c>
      <c r="C622" s="235" t="s">
        <v>66</v>
      </c>
      <c r="D622" s="235" t="s">
        <v>1176</v>
      </c>
      <c r="E622" s="356" t="s">
        <v>889</v>
      </c>
      <c r="F622" s="97" t="s">
        <v>63</v>
      </c>
      <c r="G622" s="360">
        <v>1</v>
      </c>
      <c r="H622" s="361">
        <f>IF(A622="Composição Auxiliar",VLOOKUP(B622,'SINAPI COMPOSIÇÃO'!$A$2:$E$10256,4,FALSE),IF(A622="Insumo",IF(VLOOKUP(B622,'SINAPI INSUMOS'!$A$2:$F$4852,5,FALSE)=OR("",0),VLOOKUP(B622,'SINAPI INSUMOS'!$A$2:$F$4852,6,FALSE),VLOOKUP(B622,'SINAPI INSUMOS'!$A$2:$F$4852,5,FALSE)),"VERIFICAR"))</f>
        <v>78.89</v>
      </c>
      <c r="I622" s="99">
        <f>TRUNC(G622*H622,2)</f>
        <v>78.89</v>
      </c>
    </row>
    <row r="623" spans="1:9" ht="26.1" customHeight="1">
      <c r="A623" s="235" t="s">
        <v>886</v>
      </c>
      <c r="B623" s="351">
        <v>3148</v>
      </c>
      <c r="C623" s="235" t="s">
        <v>66</v>
      </c>
      <c r="D623" s="235" t="s">
        <v>1165</v>
      </c>
      <c r="E623" s="356" t="s">
        <v>889</v>
      </c>
      <c r="F623" s="97" t="s">
        <v>63</v>
      </c>
      <c r="G623" s="187">
        <v>8.3999999999999995E-3</v>
      </c>
      <c r="H623" s="99">
        <f>IF(A623="Composição Auxiliar",VLOOKUP(B623,'SINAPI COMPOSIÇÃO'!$A$2:$E$10256,4,FALSE),IF(A623="Insumo",IF(VLOOKUP(B623,'SINAPI INSUMOS'!$A$2:$F$4852,5,FALSE)=OR("",0),VLOOKUP(B623,'SINAPI INSUMOS'!$A$2:$F$4852,6,FALSE),VLOOKUP(B623,'SINAPI INSUMOS'!$A$2:$F$4852,5,FALSE)),"VERIFICAR"))</f>
        <v>15.3</v>
      </c>
      <c r="I623" s="99">
        <f>TRUNC(G623*H623,2)</f>
        <v>0.12</v>
      </c>
    </row>
    <row r="624" spans="1:9" ht="18" customHeight="1">
      <c r="A624" s="382" t="s">
        <v>280</v>
      </c>
      <c r="B624" s="384" t="s">
        <v>52</v>
      </c>
      <c r="C624" s="382" t="s">
        <v>53</v>
      </c>
      <c r="D624" s="382" t="s">
        <v>10</v>
      </c>
      <c r="E624" s="358" t="s">
        <v>878</v>
      </c>
      <c r="F624" s="385" t="s">
        <v>54</v>
      </c>
      <c r="G624" s="384" t="s">
        <v>55</v>
      </c>
      <c r="H624" s="384" t="s">
        <v>56</v>
      </c>
      <c r="I624" s="384" t="s">
        <v>11</v>
      </c>
    </row>
    <row r="625" spans="1:9" ht="39" customHeight="1">
      <c r="A625" s="237" t="s">
        <v>879</v>
      </c>
      <c r="B625" s="354">
        <v>94793</v>
      </c>
      <c r="C625" s="237" t="s">
        <v>66</v>
      </c>
      <c r="D625" s="237" t="s">
        <v>282</v>
      </c>
      <c r="E625" s="359" t="s">
        <v>1161</v>
      </c>
      <c r="F625" s="184" t="s">
        <v>63</v>
      </c>
      <c r="G625" s="185">
        <v>1</v>
      </c>
      <c r="H625" s="189">
        <f>I625</f>
        <v>167.37</v>
      </c>
      <c r="I625" s="189">
        <f>SUM(I626:I629)</f>
        <v>167.37</v>
      </c>
    </row>
    <row r="626" spans="1:9" ht="26.1" customHeight="1">
      <c r="A626" s="234" t="s">
        <v>881</v>
      </c>
      <c r="B626" s="350">
        <v>88248</v>
      </c>
      <c r="C626" s="234" t="s">
        <v>66</v>
      </c>
      <c r="D626" s="234" t="s">
        <v>1163</v>
      </c>
      <c r="E626" s="355" t="s">
        <v>883</v>
      </c>
      <c r="F626" s="94" t="s">
        <v>884</v>
      </c>
      <c r="G626" s="186">
        <v>0.31309999999999999</v>
      </c>
      <c r="H626" s="98">
        <f>IF(A626="Composição Auxiliar",VLOOKUP(B626,'SINAPI COMPOSIÇÃO'!$A$2:$E$10256,4,FALSE),IF(A626="Insumo",IF(VLOOKUP(B626,'SINAPI INSUMOS'!$A$2:$F$4852,5,FALSE)=OR("",0),VLOOKUP(B626,'SINAPI INSUMOS'!$A$2:$F$4852,6,FALSE),VLOOKUP(B626,'SINAPI INSUMOS'!$A$2:$F$4852,5,FALSE)),"VERIFICAR"))</f>
        <v>23.01</v>
      </c>
      <c r="I626" s="98">
        <f>TRUNC(G626*H626,2)</f>
        <v>7.2</v>
      </c>
    </row>
    <row r="627" spans="1:9" ht="26.1" customHeight="1">
      <c r="A627" s="234" t="s">
        <v>881</v>
      </c>
      <c r="B627" s="350">
        <v>88267</v>
      </c>
      <c r="C627" s="234" t="s">
        <v>66</v>
      </c>
      <c r="D627" s="234" t="s">
        <v>1162</v>
      </c>
      <c r="E627" s="355" t="s">
        <v>883</v>
      </c>
      <c r="F627" s="94" t="s">
        <v>884</v>
      </c>
      <c r="G627" s="186">
        <v>0.31309999999999999</v>
      </c>
      <c r="H627" s="98">
        <f>IF(A627="Composição Auxiliar",VLOOKUP(B627,'SINAPI COMPOSIÇÃO'!$A$2:$E$10256,4,FALSE),IF(A627="Insumo",IF(VLOOKUP(B627,'SINAPI INSUMOS'!$A$2:$F$4852,5,FALSE)=OR("",0),VLOOKUP(B627,'SINAPI INSUMOS'!$A$2:$F$4852,6,FALSE),VLOOKUP(B627,'SINAPI INSUMOS'!$A$2:$F$4852,5,FALSE)),"VERIFICAR"))</f>
        <v>27.01</v>
      </c>
      <c r="I627" s="98">
        <f>TRUNC(G627*H627,2)</f>
        <v>8.4499999999999993</v>
      </c>
    </row>
    <row r="628" spans="1:9" ht="26.1" customHeight="1">
      <c r="A628" s="235" t="s">
        <v>886</v>
      </c>
      <c r="B628" s="351">
        <v>6014</v>
      </c>
      <c r="C628" s="235" t="s">
        <v>66</v>
      </c>
      <c r="D628" s="235" t="s">
        <v>1178</v>
      </c>
      <c r="E628" s="356" t="s">
        <v>889</v>
      </c>
      <c r="F628" s="97" t="s">
        <v>63</v>
      </c>
      <c r="G628" s="187">
        <v>1</v>
      </c>
      <c r="H628" s="99">
        <f>IF(A628="Composição Auxiliar",VLOOKUP(B628,'SINAPI COMPOSIÇÃO'!$A$2:$E$10256,4,FALSE),IF(A628="Insumo",IF(VLOOKUP(B628,'SINAPI INSUMOS'!$A$2:$F$4852,5,FALSE)=OR("",0),VLOOKUP(B628,'SINAPI INSUMOS'!$A$2:$F$4852,6,FALSE),VLOOKUP(B628,'SINAPI INSUMOS'!$A$2:$F$4852,5,FALSE)),"VERIFICAR"))</f>
        <v>151.47</v>
      </c>
      <c r="I628" s="99">
        <f>TRUNC(G628*H628,2)</f>
        <v>151.47</v>
      </c>
    </row>
    <row r="629" spans="1:9" ht="26.1" customHeight="1">
      <c r="A629" s="235" t="s">
        <v>886</v>
      </c>
      <c r="B629" s="351">
        <v>3148</v>
      </c>
      <c r="C629" s="235" t="s">
        <v>66</v>
      </c>
      <c r="D629" s="235" t="s">
        <v>1165</v>
      </c>
      <c r="E629" s="356" t="s">
        <v>889</v>
      </c>
      <c r="F629" s="97" t="s">
        <v>63</v>
      </c>
      <c r="G629" s="187">
        <v>1.6799999999999999E-2</v>
      </c>
      <c r="H629" s="99">
        <f>IF(A629="Composição Auxiliar",VLOOKUP(B629,'SINAPI COMPOSIÇÃO'!$A$2:$E$10256,4,FALSE),IF(A629="Insumo",IF(VLOOKUP(B629,'SINAPI INSUMOS'!$A$2:$F$4852,5,FALSE)=OR("",0),VLOOKUP(B629,'SINAPI INSUMOS'!$A$2:$F$4852,6,FALSE),VLOOKUP(B629,'SINAPI INSUMOS'!$A$2:$F$4852,5,FALSE)),"VERIFICAR"))</f>
        <v>15.3</v>
      </c>
      <c r="I629" s="99">
        <f>TRUNC(G629*H629,2)</f>
        <v>0.25</v>
      </c>
    </row>
    <row r="630" spans="1:9" ht="18" customHeight="1">
      <c r="A630" s="382" t="s">
        <v>283</v>
      </c>
      <c r="B630" s="384" t="s">
        <v>52</v>
      </c>
      <c r="C630" s="382" t="s">
        <v>53</v>
      </c>
      <c r="D630" s="382" t="s">
        <v>10</v>
      </c>
      <c r="E630" s="358" t="s">
        <v>878</v>
      </c>
      <c r="F630" s="385" t="s">
        <v>54</v>
      </c>
      <c r="G630" s="384" t="s">
        <v>55</v>
      </c>
      <c r="H630" s="384" t="s">
        <v>56</v>
      </c>
      <c r="I630" s="384" t="s">
        <v>11</v>
      </c>
    </row>
    <row r="631" spans="1:9" ht="26.1" customHeight="1">
      <c r="A631" s="237" t="s">
        <v>879</v>
      </c>
      <c r="B631" s="354">
        <v>86886</v>
      </c>
      <c r="C631" s="237" t="s">
        <v>66</v>
      </c>
      <c r="D631" s="374" t="s">
        <v>23128</v>
      </c>
      <c r="E631" s="359" t="s">
        <v>1161</v>
      </c>
      <c r="F631" s="184" t="s">
        <v>63</v>
      </c>
      <c r="G631" s="185">
        <v>1</v>
      </c>
      <c r="H631" s="189">
        <f>I631</f>
        <v>59.29</v>
      </c>
      <c r="I631" s="189">
        <f>SUM(I632:I635)</f>
        <v>59.29</v>
      </c>
    </row>
    <row r="632" spans="1:9" ht="24" customHeight="1">
      <c r="A632" s="234" t="s">
        <v>881</v>
      </c>
      <c r="B632" s="350">
        <v>88316</v>
      </c>
      <c r="C632" s="234" t="s">
        <v>66</v>
      </c>
      <c r="D632" s="234" t="s">
        <v>885</v>
      </c>
      <c r="E632" s="355" t="s">
        <v>883</v>
      </c>
      <c r="F632" s="94" t="s">
        <v>884</v>
      </c>
      <c r="G632" s="362">
        <v>5.7704499999999999E-2</v>
      </c>
      <c r="H632" s="363">
        <f>IF(A632="Composição Auxiliar",VLOOKUP(B632,'SINAPI COMPOSIÇÃO'!$A$2:$E$10256,4,FALSE),IF(A632="Insumo",IF(VLOOKUP(B632,'SINAPI INSUMOS'!$A$2:$F$4852,5,FALSE)=OR("",0),VLOOKUP(B632,'SINAPI INSUMOS'!$A$2:$F$4852,6,FALSE),VLOOKUP(B632,'SINAPI INSUMOS'!$A$2:$F$4852,5,FALSE)),"VERIFICAR"))</f>
        <v>21.32</v>
      </c>
      <c r="I632" s="98">
        <f>TRUNC(G632*H632,2)</f>
        <v>1.23</v>
      </c>
    </row>
    <row r="633" spans="1:9" ht="26.1" customHeight="1">
      <c r="A633" s="234" t="s">
        <v>881</v>
      </c>
      <c r="B633" s="350">
        <v>88267</v>
      </c>
      <c r="C633" s="234" t="s">
        <v>66</v>
      </c>
      <c r="D633" s="234" t="s">
        <v>1162</v>
      </c>
      <c r="E633" s="355" t="s">
        <v>883</v>
      </c>
      <c r="F633" s="94" t="s">
        <v>884</v>
      </c>
      <c r="G633" s="186">
        <v>0.15033540000000001</v>
      </c>
      <c r="H633" s="98">
        <f>IF(A633="Composição Auxiliar",VLOOKUP(B633,'SINAPI COMPOSIÇÃO'!$A$2:$E$10256,4,FALSE),IF(A633="Insumo",IF(VLOOKUP(B633,'SINAPI INSUMOS'!$A$2:$F$4852,5,FALSE)=OR("",0),VLOOKUP(B633,'SINAPI INSUMOS'!$A$2:$F$4852,6,FALSE),VLOOKUP(B633,'SINAPI INSUMOS'!$A$2:$F$4852,5,FALSE)),"VERIFICAR"))</f>
        <v>27.01</v>
      </c>
      <c r="I633" s="98">
        <f>TRUNC(G633*H633,2)</f>
        <v>4.0599999999999996</v>
      </c>
    </row>
    <row r="634" spans="1:9" ht="26.1" customHeight="1">
      <c r="A634" s="235" t="s">
        <v>886</v>
      </c>
      <c r="B634" s="351">
        <v>3146</v>
      </c>
      <c r="C634" s="235" t="s">
        <v>66</v>
      </c>
      <c r="D634" s="235" t="s">
        <v>1181</v>
      </c>
      <c r="E634" s="356" t="s">
        <v>889</v>
      </c>
      <c r="F634" s="97" t="s">
        <v>63</v>
      </c>
      <c r="G634" s="187">
        <v>2.1000000000000001E-2</v>
      </c>
      <c r="H634" s="99">
        <f>IF(A634="Composição Auxiliar",VLOOKUP(B634,'SINAPI COMPOSIÇÃO'!$A$2:$E$10256,4,FALSE),IF(A634="Insumo",IF(VLOOKUP(B634,'SINAPI INSUMOS'!$A$2:$F$4852,5,FALSE)=OR("",0),VLOOKUP(B634,'SINAPI INSUMOS'!$A$2:$F$4852,6,FALSE),VLOOKUP(B634,'SINAPI INSUMOS'!$A$2:$F$4852,5,FALSE)),"VERIFICAR"))</f>
        <v>3.89</v>
      </c>
      <c r="I634" s="99">
        <f>TRUNC(G634*H634,2)</f>
        <v>0.08</v>
      </c>
    </row>
    <row r="635" spans="1:9" ht="24" customHeight="1">
      <c r="A635" s="235" t="s">
        <v>886</v>
      </c>
      <c r="B635" s="351">
        <v>11683</v>
      </c>
      <c r="C635" s="235" t="s">
        <v>66</v>
      </c>
      <c r="D635" s="235" t="s">
        <v>1183</v>
      </c>
      <c r="E635" s="356" t="s">
        <v>889</v>
      </c>
      <c r="F635" s="97" t="s">
        <v>63</v>
      </c>
      <c r="G635" s="187">
        <v>1</v>
      </c>
      <c r="H635" s="99">
        <f>IF(A635="Composição Auxiliar",VLOOKUP(B635,'SINAPI COMPOSIÇÃO'!$A$2:$E$10256,4,FALSE),IF(A635="Insumo",IF(VLOOKUP(B635,'SINAPI INSUMOS'!$A$2:$F$4852,5,FALSE)=OR("",0),VLOOKUP(B635,'SINAPI INSUMOS'!$A$2:$F$4852,6,FALSE),VLOOKUP(B635,'SINAPI INSUMOS'!$A$2:$F$4852,5,FALSE)),"VERIFICAR"))</f>
        <v>53.92</v>
      </c>
      <c r="I635" s="99">
        <f>TRUNC(G635*H635,2)</f>
        <v>53.92</v>
      </c>
    </row>
    <row r="636" spans="1:9" ht="18" customHeight="1">
      <c r="A636" s="382" t="s">
        <v>286</v>
      </c>
      <c r="B636" s="384" t="s">
        <v>52</v>
      </c>
      <c r="C636" s="382" t="s">
        <v>53</v>
      </c>
      <c r="D636" s="382" t="s">
        <v>10</v>
      </c>
      <c r="E636" s="358" t="s">
        <v>878</v>
      </c>
      <c r="F636" s="385" t="s">
        <v>54</v>
      </c>
      <c r="G636" s="384" t="s">
        <v>55</v>
      </c>
      <c r="H636" s="384" t="s">
        <v>56</v>
      </c>
      <c r="I636" s="384" t="s">
        <v>11</v>
      </c>
    </row>
    <row r="637" spans="1:9" ht="26.1" customHeight="1">
      <c r="A637" s="237" t="s">
        <v>879</v>
      </c>
      <c r="B637" s="354">
        <v>86884</v>
      </c>
      <c r="C637" s="237" t="s">
        <v>66</v>
      </c>
      <c r="D637" s="237" t="s">
        <v>288</v>
      </c>
      <c r="E637" s="359" t="s">
        <v>1161</v>
      </c>
      <c r="F637" s="184" t="s">
        <v>63</v>
      </c>
      <c r="G637" s="185">
        <v>1</v>
      </c>
      <c r="H637" s="189">
        <f>I637</f>
        <v>11.809999999999999</v>
      </c>
      <c r="I637" s="189">
        <f>SUM(I638:I641)</f>
        <v>11.809999999999999</v>
      </c>
    </row>
    <row r="638" spans="1:9" ht="24" customHeight="1">
      <c r="A638" s="234" t="s">
        <v>881</v>
      </c>
      <c r="B638" s="350">
        <v>88316</v>
      </c>
      <c r="C638" s="234" t="s">
        <v>66</v>
      </c>
      <c r="D638" s="234" t="s">
        <v>885</v>
      </c>
      <c r="E638" s="355" t="s">
        <v>883</v>
      </c>
      <c r="F638" s="94" t="s">
        <v>884</v>
      </c>
      <c r="G638" s="362">
        <v>5.7704499999999999E-2</v>
      </c>
      <c r="H638" s="98">
        <f>IF(A638="Composição Auxiliar",VLOOKUP(B638,'SINAPI COMPOSIÇÃO'!$A$2:$E$10256,4,FALSE),IF(A638="Insumo",IF(VLOOKUP(B638,'SINAPI INSUMOS'!$A$2:$F$4852,5,FALSE)=OR("",0),VLOOKUP(B638,'SINAPI INSUMOS'!$A$2:$F$4852,6,FALSE),VLOOKUP(B638,'SINAPI INSUMOS'!$A$2:$F$4852,5,FALSE)),"VERIFICAR"))</f>
        <v>21.32</v>
      </c>
      <c r="I638" s="98">
        <f>TRUNC(G638*H638,2)</f>
        <v>1.23</v>
      </c>
    </row>
    <row r="639" spans="1:9" ht="26.1" customHeight="1">
      <c r="A639" s="234" t="s">
        <v>881</v>
      </c>
      <c r="B639" s="350">
        <v>88267</v>
      </c>
      <c r="C639" s="234" t="s">
        <v>66</v>
      </c>
      <c r="D639" s="234" t="s">
        <v>1162</v>
      </c>
      <c r="E639" s="355" t="s">
        <v>883</v>
      </c>
      <c r="F639" s="94" t="s">
        <v>884</v>
      </c>
      <c r="G639" s="186">
        <v>0.15033540000000001</v>
      </c>
      <c r="H639" s="98">
        <f>IF(A639="Composição Auxiliar",VLOOKUP(B639,'SINAPI COMPOSIÇÃO'!$A$2:$E$10256,4,FALSE),IF(A639="Insumo",IF(VLOOKUP(B639,'SINAPI INSUMOS'!$A$2:$F$4852,5,FALSE)=OR("",0),VLOOKUP(B639,'SINAPI INSUMOS'!$A$2:$F$4852,6,FALSE),VLOOKUP(B639,'SINAPI INSUMOS'!$A$2:$F$4852,5,FALSE)),"VERIFICAR"))</f>
        <v>27.01</v>
      </c>
      <c r="I639" s="98">
        <f>TRUNC(G639*H639,2)</f>
        <v>4.0599999999999996</v>
      </c>
    </row>
    <row r="640" spans="1:9" ht="26.1" customHeight="1">
      <c r="A640" s="235" t="s">
        <v>886</v>
      </c>
      <c r="B640" s="351">
        <v>3146</v>
      </c>
      <c r="C640" s="235" t="s">
        <v>66</v>
      </c>
      <c r="D640" s="235" t="s">
        <v>1181</v>
      </c>
      <c r="E640" s="356" t="s">
        <v>889</v>
      </c>
      <c r="F640" s="97" t="s">
        <v>63</v>
      </c>
      <c r="G640" s="187">
        <v>2.1000000000000001E-2</v>
      </c>
      <c r="H640" s="99">
        <f>IF(A640="Composição Auxiliar",VLOOKUP(B640,'SINAPI COMPOSIÇÃO'!$A$2:$E$10256,4,FALSE),IF(A640="Insumo",IF(VLOOKUP(B640,'SINAPI INSUMOS'!$A$2:$F$4852,5,FALSE)=OR("",0),VLOOKUP(B640,'SINAPI INSUMOS'!$A$2:$F$4852,6,FALSE),VLOOKUP(B640,'SINAPI INSUMOS'!$A$2:$F$4852,5,FALSE)),"VERIFICAR"))</f>
        <v>3.89</v>
      </c>
      <c r="I640" s="99">
        <f>TRUNC(G640*H640,2)</f>
        <v>0.08</v>
      </c>
    </row>
    <row r="641" spans="1:9" ht="26.1" customHeight="1">
      <c r="A641" s="235" t="s">
        <v>886</v>
      </c>
      <c r="B641" s="351">
        <v>6141</v>
      </c>
      <c r="C641" s="235" t="s">
        <v>66</v>
      </c>
      <c r="D641" s="235" t="s">
        <v>1185</v>
      </c>
      <c r="E641" s="356" t="s">
        <v>889</v>
      </c>
      <c r="F641" s="97" t="s">
        <v>63</v>
      </c>
      <c r="G641" s="187">
        <v>1</v>
      </c>
      <c r="H641" s="99">
        <f>IF(A641="Composição Auxiliar",VLOOKUP(B641,'SINAPI COMPOSIÇÃO'!$A$2:$E$10256,4,FALSE),IF(A641="Insumo",IF(VLOOKUP(B641,'SINAPI INSUMOS'!$A$2:$F$4852,5,FALSE)=OR("",0),VLOOKUP(B641,'SINAPI INSUMOS'!$A$2:$F$4852,6,FALSE),VLOOKUP(B641,'SINAPI INSUMOS'!$A$2:$F$4852,5,FALSE)),"VERIFICAR"))</f>
        <v>6.44</v>
      </c>
      <c r="I641" s="99">
        <f>TRUNC(G641*H641,2)</f>
        <v>6.44</v>
      </c>
    </row>
    <row r="642" spans="1:9" ht="18" customHeight="1">
      <c r="A642" s="382" t="s">
        <v>289</v>
      </c>
      <c r="B642" s="384" t="s">
        <v>52</v>
      </c>
      <c r="C642" s="382" t="s">
        <v>53</v>
      </c>
      <c r="D642" s="382" t="s">
        <v>10</v>
      </c>
      <c r="E642" s="358" t="s">
        <v>878</v>
      </c>
      <c r="F642" s="385" t="s">
        <v>54</v>
      </c>
      <c r="G642" s="384" t="s">
        <v>55</v>
      </c>
      <c r="H642" s="384" t="s">
        <v>56</v>
      </c>
      <c r="I642" s="384" t="s">
        <v>11</v>
      </c>
    </row>
    <row r="643" spans="1:9" ht="39" customHeight="1">
      <c r="A643" s="237" t="s">
        <v>879</v>
      </c>
      <c r="B643" s="354">
        <v>104031</v>
      </c>
      <c r="C643" s="237" t="s">
        <v>66</v>
      </c>
      <c r="D643" s="237" t="s">
        <v>291</v>
      </c>
      <c r="E643" s="359" t="s">
        <v>1187</v>
      </c>
      <c r="F643" s="184" t="s">
        <v>63</v>
      </c>
      <c r="G643" s="185">
        <v>1</v>
      </c>
      <c r="H643" s="189">
        <f>I643</f>
        <v>16.75</v>
      </c>
      <c r="I643" s="189">
        <f>SUM(I644:I646)</f>
        <v>16.75</v>
      </c>
    </row>
    <row r="644" spans="1:9" ht="24" customHeight="1">
      <c r="A644" s="234" t="s">
        <v>881</v>
      </c>
      <c r="B644" s="350">
        <v>88246</v>
      </c>
      <c r="C644" s="234" t="s">
        <v>66</v>
      </c>
      <c r="D644" s="234" t="s">
        <v>1188</v>
      </c>
      <c r="E644" s="355" t="s">
        <v>883</v>
      </c>
      <c r="F644" s="94" t="s">
        <v>884</v>
      </c>
      <c r="G644" s="186">
        <v>0.30380000000000001</v>
      </c>
      <c r="H644" s="98">
        <f>IF(A644="Composição Auxiliar",VLOOKUP(B644,'SINAPI COMPOSIÇÃO'!$A$2:$E$10256,4,FALSE),IF(A644="Insumo",IF(VLOOKUP(B644,'SINAPI INSUMOS'!$A$2:$F$4852,5,FALSE)=OR("",0),VLOOKUP(B644,'SINAPI INSUMOS'!$A$2:$F$4852,6,FALSE),VLOOKUP(B644,'SINAPI INSUMOS'!$A$2:$F$4852,5,FALSE)),"VERIFICAR"))</f>
        <v>15.53</v>
      </c>
      <c r="I644" s="98">
        <f>TRUNC(G644*H644,2)</f>
        <v>4.71</v>
      </c>
    </row>
    <row r="645" spans="1:9" ht="24" customHeight="1">
      <c r="A645" s="234" t="s">
        <v>881</v>
      </c>
      <c r="B645" s="350">
        <v>88316</v>
      </c>
      <c r="C645" s="234" t="s">
        <v>66</v>
      </c>
      <c r="D645" s="234" t="s">
        <v>885</v>
      </c>
      <c r="E645" s="355" t="s">
        <v>883</v>
      </c>
      <c r="F645" s="94" t="s">
        <v>884</v>
      </c>
      <c r="G645" s="362">
        <v>9.7199999999999995E-2</v>
      </c>
      <c r="H645" s="363">
        <f>IF(A645="Composição Auxiliar",VLOOKUP(B645,'SINAPI COMPOSIÇÃO'!$A$2:$E$10256,4,FALSE),IF(A645="Insumo",IF(VLOOKUP(B645,'SINAPI INSUMOS'!$A$2:$F$4852,5,FALSE)=OR("",0),VLOOKUP(B645,'SINAPI INSUMOS'!$A$2:$F$4852,6,FALSE),VLOOKUP(B645,'SINAPI INSUMOS'!$A$2:$F$4852,5,FALSE)),"VERIFICAR"))</f>
        <v>21.32</v>
      </c>
      <c r="I645" s="98">
        <f>TRUNC(G645*H645,2)</f>
        <v>2.0699999999999998</v>
      </c>
    </row>
    <row r="646" spans="1:9" ht="39" customHeight="1">
      <c r="A646" s="235" t="s">
        <v>886</v>
      </c>
      <c r="B646" s="351">
        <v>1414</v>
      </c>
      <c r="C646" s="235" t="s">
        <v>66</v>
      </c>
      <c r="D646" s="235" t="s">
        <v>1190</v>
      </c>
      <c r="E646" s="356" t="s">
        <v>889</v>
      </c>
      <c r="F646" s="97" t="s">
        <v>63</v>
      </c>
      <c r="G646" s="187">
        <v>1</v>
      </c>
      <c r="H646" s="99">
        <f>IF(A646="Composição Auxiliar",VLOOKUP(B646,'SINAPI COMPOSIÇÃO'!$A$2:$E$10256,4,FALSE),IF(A646="Insumo",IF(VLOOKUP(B646,'SINAPI INSUMOS'!$A$2:$F$4852,5,FALSE)=OR("",0),VLOOKUP(B646,'SINAPI INSUMOS'!$A$2:$F$4852,6,FALSE),VLOOKUP(B646,'SINAPI INSUMOS'!$A$2:$F$4852,5,FALSE)),"VERIFICAR"))</f>
        <v>9.9700000000000006</v>
      </c>
      <c r="I646" s="99">
        <f>TRUNC(G646*H646,2)</f>
        <v>9.9700000000000006</v>
      </c>
    </row>
    <row r="647" spans="1:9" ht="18" customHeight="1">
      <c r="A647" s="232" t="s">
        <v>292</v>
      </c>
      <c r="B647" s="239" t="s">
        <v>52</v>
      </c>
      <c r="C647" s="232" t="s">
        <v>53</v>
      </c>
      <c r="D647" s="232" t="s">
        <v>10</v>
      </c>
      <c r="E647" s="358" t="s">
        <v>878</v>
      </c>
      <c r="F647" s="240" t="s">
        <v>54</v>
      </c>
      <c r="G647" s="239" t="s">
        <v>55</v>
      </c>
      <c r="H647" s="239" t="s">
        <v>56</v>
      </c>
      <c r="I647" s="239" t="s">
        <v>11</v>
      </c>
    </row>
    <row r="648" spans="1:9" ht="39" customHeight="1">
      <c r="A648" s="237" t="s">
        <v>879</v>
      </c>
      <c r="B648" s="354">
        <v>89378</v>
      </c>
      <c r="C648" s="237" t="s">
        <v>66</v>
      </c>
      <c r="D648" s="237" t="s">
        <v>294</v>
      </c>
      <c r="E648" s="359" t="s">
        <v>1161</v>
      </c>
      <c r="F648" s="184" t="s">
        <v>63</v>
      </c>
      <c r="G648" s="185">
        <v>1</v>
      </c>
      <c r="H648" s="189">
        <f>I648</f>
        <v>7.06</v>
      </c>
      <c r="I648" s="189">
        <f>SUM(I649:I654)</f>
        <v>7.06</v>
      </c>
    </row>
    <row r="649" spans="1:9" ht="26.1" customHeight="1">
      <c r="A649" s="234" t="s">
        <v>881</v>
      </c>
      <c r="B649" s="350">
        <v>88248</v>
      </c>
      <c r="C649" s="234" t="s">
        <v>66</v>
      </c>
      <c r="D649" s="234" t="s">
        <v>1163</v>
      </c>
      <c r="E649" s="355" t="s">
        <v>883</v>
      </c>
      <c r="F649" s="94" t="s">
        <v>884</v>
      </c>
      <c r="G649" s="186">
        <v>0.1013</v>
      </c>
      <c r="H649" s="98">
        <f>IF(A649="Composição Auxiliar",VLOOKUP(B649,'SINAPI COMPOSIÇÃO'!$A$2:$E$10256,4,FALSE),IF(A649="Insumo",IF(VLOOKUP(B649,'SINAPI INSUMOS'!$A$2:$F$4852,5,FALSE)=OR("",0),VLOOKUP(B649,'SINAPI INSUMOS'!$A$2:$F$4852,6,FALSE),VLOOKUP(B649,'SINAPI INSUMOS'!$A$2:$F$4852,5,FALSE)),"VERIFICAR"))</f>
        <v>23.01</v>
      </c>
      <c r="I649" s="98">
        <f t="shared" ref="I649:I654" si="34">TRUNC(G649*H649,2)</f>
        <v>2.33</v>
      </c>
    </row>
    <row r="650" spans="1:9" ht="26.1" customHeight="1">
      <c r="A650" s="234" t="s">
        <v>881</v>
      </c>
      <c r="B650" s="350">
        <v>88267</v>
      </c>
      <c r="C650" s="234" t="s">
        <v>66</v>
      </c>
      <c r="D650" s="234" t="s">
        <v>1162</v>
      </c>
      <c r="E650" s="355" t="s">
        <v>883</v>
      </c>
      <c r="F650" s="94" t="s">
        <v>884</v>
      </c>
      <c r="G650" s="186">
        <v>0.1013</v>
      </c>
      <c r="H650" s="98">
        <f>IF(A650="Composição Auxiliar",VLOOKUP(B650,'SINAPI COMPOSIÇÃO'!$A$2:$E$10256,4,FALSE),IF(A650="Insumo",IF(VLOOKUP(B650,'SINAPI INSUMOS'!$A$2:$F$4852,5,FALSE)=OR("",0),VLOOKUP(B650,'SINAPI INSUMOS'!$A$2:$F$4852,6,FALSE),VLOOKUP(B650,'SINAPI INSUMOS'!$A$2:$F$4852,5,FALSE)),"VERIFICAR"))</f>
        <v>27.01</v>
      </c>
      <c r="I650" s="98">
        <f t="shared" si="34"/>
        <v>2.73</v>
      </c>
    </row>
    <row r="651" spans="1:9" ht="24" customHeight="1">
      <c r="A651" s="235" t="s">
        <v>886</v>
      </c>
      <c r="B651" s="351">
        <v>3904</v>
      </c>
      <c r="C651" s="235" t="s">
        <v>66</v>
      </c>
      <c r="D651" s="235" t="s">
        <v>1192</v>
      </c>
      <c r="E651" s="356" t="s">
        <v>889</v>
      </c>
      <c r="F651" s="97" t="s">
        <v>63</v>
      </c>
      <c r="G651" s="187">
        <v>1</v>
      </c>
      <c r="H651" s="99">
        <f>IF(A651="Composição Auxiliar",VLOOKUP(B651,'SINAPI COMPOSIÇÃO'!$A$2:$E$10256,4,FALSE),IF(A651="Insumo",IF(VLOOKUP(B651,'SINAPI INSUMOS'!$A$2:$F$4852,5,FALSE)=OR("",0),VLOOKUP(B651,'SINAPI INSUMOS'!$A$2:$F$4852,6,FALSE),VLOOKUP(B651,'SINAPI INSUMOS'!$A$2:$F$4852,5,FALSE)),"VERIFICAR"))</f>
        <v>0.8</v>
      </c>
      <c r="I651" s="99">
        <f t="shared" si="34"/>
        <v>0.8</v>
      </c>
    </row>
    <row r="652" spans="1:9" ht="24" customHeight="1">
      <c r="A652" s="235" t="s">
        <v>886</v>
      </c>
      <c r="B652" s="351">
        <v>38383</v>
      </c>
      <c r="C652" s="235" t="s">
        <v>66</v>
      </c>
      <c r="D652" s="235" t="s">
        <v>1194</v>
      </c>
      <c r="E652" s="356" t="s">
        <v>889</v>
      </c>
      <c r="F652" s="97" t="s">
        <v>63</v>
      </c>
      <c r="G652" s="187">
        <v>3.3799999999999997E-2</v>
      </c>
      <c r="H652" s="99">
        <f>IF(A652="Composição Auxiliar",VLOOKUP(B652,'SINAPI COMPOSIÇÃO'!$A$2:$E$10256,4,FALSE),IF(A652="Insumo",IF(VLOOKUP(B652,'SINAPI INSUMOS'!$A$2:$F$4852,5,FALSE)=OR("",0),VLOOKUP(B652,'SINAPI INSUMOS'!$A$2:$F$4852,6,FALSE),VLOOKUP(B652,'SINAPI INSUMOS'!$A$2:$F$4852,5,FALSE)),"VERIFICAR"))</f>
        <v>2</v>
      </c>
      <c r="I652" s="99">
        <f t="shared" si="34"/>
        <v>0.06</v>
      </c>
    </row>
    <row r="653" spans="1:9" ht="26.1" customHeight="1">
      <c r="A653" s="235" t="s">
        <v>886</v>
      </c>
      <c r="B653" s="351">
        <v>20083</v>
      </c>
      <c r="C653" s="235" t="s">
        <v>66</v>
      </c>
      <c r="D653" s="235" t="s">
        <v>1196</v>
      </c>
      <c r="E653" s="356" t="s">
        <v>889</v>
      </c>
      <c r="F653" s="97" t="s">
        <v>63</v>
      </c>
      <c r="G653" s="187">
        <v>8.0000000000000002E-3</v>
      </c>
      <c r="H653" s="99">
        <f>IF(A653="Composição Auxiliar",VLOOKUP(B653,'SINAPI COMPOSIÇÃO'!$A$2:$E$10256,4,FALSE),IF(A653="Insumo",IF(VLOOKUP(B653,'SINAPI INSUMOS'!$A$2:$F$4852,5,FALSE)=OR("",0),VLOOKUP(B653,'SINAPI INSUMOS'!$A$2:$F$4852,6,FALSE),VLOOKUP(B653,'SINAPI INSUMOS'!$A$2:$F$4852,5,FALSE)),"VERIFICAR"))</f>
        <v>80.55</v>
      </c>
      <c r="I653" s="99">
        <f t="shared" si="34"/>
        <v>0.64</v>
      </c>
    </row>
    <row r="654" spans="1:9" ht="24" customHeight="1">
      <c r="A654" s="235" t="s">
        <v>886</v>
      </c>
      <c r="B654" s="351">
        <v>122</v>
      </c>
      <c r="C654" s="235" t="s">
        <v>66</v>
      </c>
      <c r="D654" s="235" t="s">
        <v>1198</v>
      </c>
      <c r="E654" s="356" t="s">
        <v>889</v>
      </c>
      <c r="F654" s="97" t="s">
        <v>63</v>
      </c>
      <c r="G654" s="187">
        <v>7.1000000000000004E-3</v>
      </c>
      <c r="H654" s="99">
        <f>IF(A654="Composição Auxiliar",VLOOKUP(B654,'SINAPI COMPOSIÇÃO'!$A$2:$E$10256,4,FALSE),IF(A654="Insumo",IF(VLOOKUP(B654,'SINAPI INSUMOS'!$A$2:$F$4852,5,FALSE)=OR("",0),VLOOKUP(B654,'SINAPI INSUMOS'!$A$2:$F$4852,6,FALSE),VLOOKUP(B654,'SINAPI INSUMOS'!$A$2:$F$4852,5,FALSE)),"VERIFICAR"))</f>
        <v>71.09</v>
      </c>
      <c r="I654" s="99">
        <f t="shared" si="34"/>
        <v>0.5</v>
      </c>
    </row>
    <row r="655" spans="1:9" ht="18" customHeight="1">
      <c r="A655" s="382" t="s">
        <v>295</v>
      </c>
      <c r="B655" s="384" t="s">
        <v>52</v>
      </c>
      <c r="C655" s="382" t="s">
        <v>53</v>
      </c>
      <c r="D655" s="382" t="s">
        <v>10</v>
      </c>
      <c r="E655" s="358" t="s">
        <v>878</v>
      </c>
      <c r="F655" s="385" t="s">
        <v>54</v>
      </c>
      <c r="G655" s="384" t="s">
        <v>55</v>
      </c>
      <c r="H655" s="384" t="s">
        <v>56</v>
      </c>
      <c r="I655" s="384" t="s">
        <v>11</v>
      </c>
    </row>
    <row r="656" spans="1:9" ht="39" customHeight="1">
      <c r="A656" s="237" t="s">
        <v>879</v>
      </c>
      <c r="B656" s="354">
        <v>89372</v>
      </c>
      <c r="C656" s="237" t="s">
        <v>66</v>
      </c>
      <c r="D656" s="237" t="s">
        <v>297</v>
      </c>
      <c r="E656" s="359" t="s">
        <v>1161</v>
      </c>
      <c r="F656" s="184" t="s">
        <v>63</v>
      </c>
      <c r="G656" s="185">
        <v>1</v>
      </c>
      <c r="H656" s="189">
        <f>I656</f>
        <v>15.64</v>
      </c>
      <c r="I656" s="189">
        <f>SUM(I657:I662)</f>
        <v>15.64</v>
      </c>
    </row>
    <row r="657" spans="1:9" ht="26.1" customHeight="1">
      <c r="A657" s="234" t="s">
        <v>881</v>
      </c>
      <c r="B657" s="350">
        <v>88267</v>
      </c>
      <c r="C657" s="234" t="s">
        <v>66</v>
      </c>
      <c r="D657" s="234" t="s">
        <v>1162</v>
      </c>
      <c r="E657" s="355" t="s">
        <v>883</v>
      </c>
      <c r="F657" s="94" t="s">
        <v>884</v>
      </c>
      <c r="G657" s="362">
        <v>8.7400000000000005E-2</v>
      </c>
      <c r="H657" s="363">
        <f>IF(A657="Composição Auxiliar",VLOOKUP(B657,'SINAPI COMPOSIÇÃO'!$A$2:$E$10256,4,FALSE),IF(A657="Insumo",IF(VLOOKUP(B657,'SINAPI INSUMOS'!$A$2:$F$4852,5,FALSE)=OR("",0),VLOOKUP(B657,'SINAPI INSUMOS'!$A$2:$F$4852,6,FALSE),VLOOKUP(B657,'SINAPI INSUMOS'!$A$2:$F$4852,5,FALSE)),"VERIFICAR"))</f>
        <v>27.01</v>
      </c>
      <c r="I657" s="98">
        <f t="shared" ref="I657:I662" si="35">TRUNC(G657*H657,2)</f>
        <v>2.36</v>
      </c>
    </row>
    <row r="658" spans="1:9" ht="26.1" customHeight="1">
      <c r="A658" s="234" t="s">
        <v>881</v>
      </c>
      <c r="B658" s="350">
        <v>88248</v>
      </c>
      <c r="C658" s="234" t="s">
        <v>66</v>
      </c>
      <c r="D658" s="234" t="s">
        <v>1163</v>
      </c>
      <c r="E658" s="355" t="s">
        <v>883</v>
      </c>
      <c r="F658" s="94" t="s">
        <v>884</v>
      </c>
      <c r="G658" s="186">
        <v>8.7400000000000005E-2</v>
      </c>
      <c r="H658" s="98">
        <f>IF(A658="Composição Auxiliar",VLOOKUP(B658,'SINAPI COMPOSIÇÃO'!$A$2:$E$10256,4,FALSE),IF(A658="Insumo",IF(VLOOKUP(B658,'SINAPI INSUMOS'!$A$2:$F$4852,5,FALSE)=OR("",0),VLOOKUP(B658,'SINAPI INSUMOS'!$A$2:$F$4852,6,FALSE),VLOOKUP(B658,'SINAPI INSUMOS'!$A$2:$F$4852,5,FALSE)),"VERIFICAR"))</f>
        <v>23.01</v>
      </c>
      <c r="I658" s="98">
        <f t="shared" si="35"/>
        <v>2.0099999999999998</v>
      </c>
    </row>
    <row r="659" spans="1:9" ht="24" customHeight="1">
      <c r="A659" s="235" t="s">
        <v>886</v>
      </c>
      <c r="B659" s="351">
        <v>122</v>
      </c>
      <c r="C659" s="235" t="s">
        <v>66</v>
      </c>
      <c r="D659" s="235" t="s">
        <v>1198</v>
      </c>
      <c r="E659" s="356" t="s">
        <v>889</v>
      </c>
      <c r="F659" s="97" t="s">
        <v>63</v>
      </c>
      <c r="G659" s="187">
        <v>4.7000000000000002E-3</v>
      </c>
      <c r="H659" s="99">
        <f>IF(A659="Composição Auxiliar",VLOOKUP(B659,'SINAPI COMPOSIÇÃO'!$A$2:$E$10256,4,FALSE),IF(A659="Insumo",IF(VLOOKUP(B659,'SINAPI INSUMOS'!$A$2:$F$4852,5,FALSE)=OR("",0),VLOOKUP(B659,'SINAPI INSUMOS'!$A$2:$F$4852,6,FALSE),VLOOKUP(B659,'SINAPI INSUMOS'!$A$2:$F$4852,5,FALSE)),"VERIFICAR"))</f>
        <v>71.09</v>
      </c>
      <c r="I659" s="99">
        <f t="shared" si="35"/>
        <v>0.33</v>
      </c>
    </row>
    <row r="660" spans="1:9" ht="26.1" customHeight="1">
      <c r="A660" s="235" t="s">
        <v>886</v>
      </c>
      <c r="B660" s="351">
        <v>20083</v>
      </c>
      <c r="C660" s="235" t="s">
        <v>66</v>
      </c>
      <c r="D660" s="235" t="s">
        <v>1196</v>
      </c>
      <c r="E660" s="356" t="s">
        <v>889</v>
      </c>
      <c r="F660" s="97" t="s">
        <v>63</v>
      </c>
      <c r="G660" s="187">
        <v>6.0000000000000001E-3</v>
      </c>
      <c r="H660" s="99">
        <f>IF(A660="Composição Auxiliar",VLOOKUP(B660,'SINAPI COMPOSIÇÃO'!$A$2:$E$10256,4,FALSE),IF(A660="Insumo",IF(VLOOKUP(B660,'SINAPI INSUMOS'!$A$2:$F$4852,5,FALSE)=OR("",0),VLOOKUP(B660,'SINAPI INSUMOS'!$A$2:$F$4852,6,FALSE),VLOOKUP(B660,'SINAPI INSUMOS'!$A$2:$F$4852,5,FALSE)),"VERIFICAR"))</f>
        <v>80.55</v>
      </c>
      <c r="I660" s="99">
        <f t="shared" si="35"/>
        <v>0.48</v>
      </c>
    </row>
    <row r="661" spans="1:9" ht="24" customHeight="1">
      <c r="A661" s="235" t="s">
        <v>886</v>
      </c>
      <c r="B661" s="351">
        <v>38383</v>
      </c>
      <c r="C661" s="235" t="s">
        <v>66</v>
      </c>
      <c r="D661" s="235" t="s">
        <v>1194</v>
      </c>
      <c r="E661" s="356" t="s">
        <v>889</v>
      </c>
      <c r="F661" s="97" t="s">
        <v>63</v>
      </c>
      <c r="G661" s="187">
        <v>2.9100000000000001E-2</v>
      </c>
      <c r="H661" s="99">
        <f>IF(A661="Composição Auxiliar",VLOOKUP(B661,'SINAPI COMPOSIÇÃO'!$A$2:$E$10256,4,FALSE),IF(A661="Insumo",IF(VLOOKUP(B661,'SINAPI INSUMOS'!$A$2:$F$4852,5,FALSE)=OR("",0),VLOOKUP(B661,'SINAPI INSUMOS'!$A$2:$F$4852,6,FALSE),VLOOKUP(B661,'SINAPI INSUMOS'!$A$2:$F$4852,5,FALSE)),"VERIFICAR"))</f>
        <v>2</v>
      </c>
      <c r="I661" s="99">
        <f t="shared" si="35"/>
        <v>0.05</v>
      </c>
    </row>
    <row r="662" spans="1:9" ht="26.1" customHeight="1">
      <c r="A662" s="235" t="s">
        <v>886</v>
      </c>
      <c r="B662" s="351">
        <v>3854</v>
      </c>
      <c r="C662" s="235" t="s">
        <v>66</v>
      </c>
      <c r="D662" s="235" t="s">
        <v>1200</v>
      </c>
      <c r="E662" s="356" t="s">
        <v>889</v>
      </c>
      <c r="F662" s="97" t="s">
        <v>63</v>
      </c>
      <c r="G662" s="187">
        <v>1</v>
      </c>
      <c r="H662" s="99">
        <f>IF(A662="Composição Auxiliar",VLOOKUP(B662,'SINAPI COMPOSIÇÃO'!$A$2:$E$10256,4,FALSE),IF(A662="Insumo",IF(VLOOKUP(B662,'SINAPI INSUMOS'!$A$2:$F$4852,5,FALSE)=OR("",0),VLOOKUP(B662,'SINAPI INSUMOS'!$A$2:$F$4852,6,FALSE),VLOOKUP(B662,'SINAPI INSUMOS'!$A$2:$F$4852,5,FALSE)),"VERIFICAR"))</f>
        <v>10.41</v>
      </c>
      <c r="I662" s="99">
        <f t="shared" si="35"/>
        <v>10.41</v>
      </c>
    </row>
    <row r="663" spans="1:9" ht="18" customHeight="1">
      <c r="A663" s="382" t="s">
        <v>298</v>
      </c>
      <c r="B663" s="384" t="s">
        <v>52</v>
      </c>
      <c r="C663" s="382" t="s">
        <v>53</v>
      </c>
      <c r="D663" s="382" t="s">
        <v>10</v>
      </c>
      <c r="E663" s="358" t="s">
        <v>878</v>
      </c>
      <c r="F663" s="385" t="s">
        <v>54</v>
      </c>
      <c r="G663" s="384" t="s">
        <v>55</v>
      </c>
      <c r="H663" s="384" t="s">
        <v>56</v>
      </c>
      <c r="I663" s="384" t="s">
        <v>11</v>
      </c>
    </row>
    <row r="664" spans="1:9" ht="39" customHeight="1">
      <c r="A664" s="237" t="s">
        <v>879</v>
      </c>
      <c r="B664" s="354">
        <v>89379</v>
      </c>
      <c r="C664" s="237" t="s">
        <v>66</v>
      </c>
      <c r="D664" s="237" t="s">
        <v>300</v>
      </c>
      <c r="E664" s="359" t="s">
        <v>1161</v>
      </c>
      <c r="F664" s="184" t="s">
        <v>63</v>
      </c>
      <c r="G664" s="185">
        <v>1</v>
      </c>
      <c r="H664" s="189">
        <f>I664</f>
        <v>18.38</v>
      </c>
      <c r="I664" s="189">
        <f>SUM(I665:I670)</f>
        <v>18.38</v>
      </c>
    </row>
    <row r="665" spans="1:9" ht="26.1" customHeight="1">
      <c r="A665" s="234" t="s">
        <v>881</v>
      </c>
      <c r="B665" s="350">
        <v>88267</v>
      </c>
      <c r="C665" s="234" t="s">
        <v>66</v>
      </c>
      <c r="D665" s="234" t="s">
        <v>1162</v>
      </c>
      <c r="E665" s="355" t="s">
        <v>883</v>
      </c>
      <c r="F665" s="94" t="s">
        <v>884</v>
      </c>
      <c r="G665" s="186">
        <v>0.1013</v>
      </c>
      <c r="H665" s="98">
        <f>IF(A665="Composição Auxiliar",VLOOKUP(B665,'SINAPI COMPOSIÇÃO'!$A$2:$E$10256,4,FALSE),IF(A665="Insumo",IF(VLOOKUP(B665,'SINAPI INSUMOS'!$A$2:$F$4852,5,FALSE)=OR("",0),VLOOKUP(B665,'SINAPI INSUMOS'!$A$2:$F$4852,6,FALSE),VLOOKUP(B665,'SINAPI INSUMOS'!$A$2:$F$4852,5,FALSE)),"VERIFICAR"))</f>
        <v>27.01</v>
      </c>
      <c r="I665" s="98">
        <f t="shared" ref="I665:I670" si="36">TRUNC(G665*H665,2)</f>
        <v>2.73</v>
      </c>
    </row>
    <row r="666" spans="1:9" ht="26.1" customHeight="1">
      <c r="A666" s="234" t="s">
        <v>881</v>
      </c>
      <c r="B666" s="350">
        <v>88248</v>
      </c>
      <c r="C666" s="234" t="s">
        <v>66</v>
      </c>
      <c r="D666" s="234" t="s">
        <v>1163</v>
      </c>
      <c r="E666" s="355" t="s">
        <v>883</v>
      </c>
      <c r="F666" s="94" t="s">
        <v>884</v>
      </c>
      <c r="G666" s="186">
        <v>0.1013</v>
      </c>
      <c r="H666" s="98">
        <f>IF(A666="Composição Auxiliar",VLOOKUP(B666,'SINAPI COMPOSIÇÃO'!$A$2:$E$10256,4,FALSE),IF(A666="Insumo",IF(VLOOKUP(B666,'SINAPI INSUMOS'!$A$2:$F$4852,5,FALSE)=OR("",0),VLOOKUP(B666,'SINAPI INSUMOS'!$A$2:$F$4852,6,FALSE),VLOOKUP(B666,'SINAPI INSUMOS'!$A$2:$F$4852,5,FALSE)),"VERIFICAR"))</f>
        <v>23.01</v>
      </c>
      <c r="I666" s="98">
        <f t="shared" si="36"/>
        <v>2.33</v>
      </c>
    </row>
    <row r="667" spans="1:9" ht="26.1" customHeight="1">
      <c r="A667" s="235" t="s">
        <v>886</v>
      </c>
      <c r="B667" s="351">
        <v>3873</v>
      </c>
      <c r="C667" s="235" t="s">
        <v>66</v>
      </c>
      <c r="D667" s="235" t="s">
        <v>1202</v>
      </c>
      <c r="E667" s="356" t="s">
        <v>889</v>
      </c>
      <c r="F667" s="97" t="s">
        <v>63</v>
      </c>
      <c r="G667" s="187">
        <v>1</v>
      </c>
      <c r="H667" s="99">
        <f>IF(A667="Composição Auxiliar",VLOOKUP(B667,'SINAPI COMPOSIÇÃO'!$A$2:$E$10256,4,FALSE),IF(A667="Insumo",IF(VLOOKUP(B667,'SINAPI INSUMOS'!$A$2:$F$4852,5,FALSE)=OR("",0),VLOOKUP(B667,'SINAPI INSUMOS'!$A$2:$F$4852,6,FALSE),VLOOKUP(B667,'SINAPI INSUMOS'!$A$2:$F$4852,5,FALSE)),"VERIFICAR"))</f>
        <v>12.12</v>
      </c>
      <c r="I667" s="99">
        <f t="shared" si="36"/>
        <v>12.12</v>
      </c>
    </row>
    <row r="668" spans="1:9" ht="24" customHeight="1">
      <c r="A668" s="235" t="s">
        <v>886</v>
      </c>
      <c r="B668" s="351">
        <v>122</v>
      </c>
      <c r="C668" s="235" t="s">
        <v>66</v>
      </c>
      <c r="D668" s="235" t="s">
        <v>1198</v>
      </c>
      <c r="E668" s="356" t="s">
        <v>889</v>
      </c>
      <c r="F668" s="97" t="s">
        <v>63</v>
      </c>
      <c r="G668" s="187">
        <v>7.1000000000000004E-3</v>
      </c>
      <c r="H668" s="99">
        <f>IF(A668="Composição Auxiliar",VLOOKUP(B668,'SINAPI COMPOSIÇÃO'!$A$2:$E$10256,4,FALSE),IF(A668="Insumo",IF(VLOOKUP(B668,'SINAPI INSUMOS'!$A$2:$F$4852,5,FALSE)=OR("",0),VLOOKUP(B668,'SINAPI INSUMOS'!$A$2:$F$4852,6,FALSE),VLOOKUP(B668,'SINAPI INSUMOS'!$A$2:$F$4852,5,FALSE)),"VERIFICAR"))</f>
        <v>71.09</v>
      </c>
      <c r="I668" s="99">
        <f t="shared" si="36"/>
        <v>0.5</v>
      </c>
    </row>
    <row r="669" spans="1:9" ht="24" customHeight="1">
      <c r="A669" s="235" t="s">
        <v>886</v>
      </c>
      <c r="B669" s="351">
        <v>38383</v>
      </c>
      <c r="C669" s="235" t="s">
        <v>66</v>
      </c>
      <c r="D669" s="235" t="s">
        <v>1194</v>
      </c>
      <c r="E669" s="356" t="s">
        <v>889</v>
      </c>
      <c r="F669" s="97" t="s">
        <v>63</v>
      </c>
      <c r="G669" s="360">
        <v>3.3799999999999997E-2</v>
      </c>
      <c r="H669" s="361">
        <f>IF(A669="Composição Auxiliar",VLOOKUP(B669,'SINAPI COMPOSIÇÃO'!$A$2:$E$10256,4,FALSE),IF(A669="Insumo",IF(VLOOKUP(B669,'SINAPI INSUMOS'!$A$2:$F$4852,5,FALSE)=OR("",0),VLOOKUP(B669,'SINAPI INSUMOS'!$A$2:$F$4852,6,FALSE),VLOOKUP(B669,'SINAPI INSUMOS'!$A$2:$F$4852,5,FALSE)),"VERIFICAR"))</f>
        <v>2</v>
      </c>
      <c r="I669" s="99">
        <f t="shared" si="36"/>
        <v>0.06</v>
      </c>
    </row>
    <row r="670" spans="1:9" ht="26.1" customHeight="1">
      <c r="A670" s="235" t="s">
        <v>886</v>
      </c>
      <c r="B670" s="351">
        <v>20083</v>
      </c>
      <c r="C670" s="235" t="s">
        <v>66</v>
      </c>
      <c r="D670" s="235" t="s">
        <v>1196</v>
      </c>
      <c r="E670" s="356" t="s">
        <v>889</v>
      </c>
      <c r="F670" s="97" t="s">
        <v>63</v>
      </c>
      <c r="G670" s="187">
        <v>8.0000000000000002E-3</v>
      </c>
      <c r="H670" s="99">
        <f>IF(A670="Composição Auxiliar",VLOOKUP(B670,'SINAPI COMPOSIÇÃO'!$A$2:$E$10256,4,FALSE),IF(A670="Insumo",IF(VLOOKUP(B670,'SINAPI INSUMOS'!$A$2:$F$4852,5,FALSE)=OR("",0),VLOOKUP(B670,'SINAPI INSUMOS'!$A$2:$F$4852,6,FALSE),VLOOKUP(B670,'SINAPI INSUMOS'!$A$2:$F$4852,5,FALSE)),"VERIFICAR"))</f>
        <v>80.55</v>
      </c>
      <c r="I670" s="99">
        <f t="shared" si="36"/>
        <v>0.64</v>
      </c>
    </row>
    <row r="671" spans="1:9" ht="18" customHeight="1">
      <c r="A671" s="382" t="s">
        <v>301</v>
      </c>
      <c r="B671" s="384" t="s">
        <v>52</v>
      </c>
      <c r="C671" s="382" t="s">
        <v>53</v>
      </c>
      <c r="D671" s="382" t="s">
        <v>10</v>
      </c>
      <c r="E671" s="358" t="s">
        <v>878</v>
      </c>
      <c r="F671" s="385" t="s">
        <v>54</v>
      </c>
      <c r="G671" s="384" t="s">
        <v>55</v>
      </c>
      <c r="H671" s="384" t="s">
        <v>56</v>
      </c>
      <c r="I671" s="384" t="s">
        <v>11</v>
      </c>
    </row>
    <row r="672" spans="1:9" ht="39" customHeight="1">
      <c r="A672" s="237" t="s">
        <v>879</v>
      </c>
      <c r="B672" s="354">
        <v>89387</v>
      </c>
      <c r="C672" s="237" t="s">
        <v>66</v>
      </c>
      <c r="D672" s="237" t="s">
        <v>303</v>
      </c>
      <c r="E672" s="359" t="s">
        <v>1161</v>
      </c>
      <c r="F672" s="184" t="s">
        <v>63</v>
      </c>
      <c r="G672" s="185">
        <v>1</v>
      </c>
      <c r="H672" s="189">
        <f>I672</f>
        <v>29.169999999999995</v>
      </c>
      <c r="I672" s="189">
        <f>SUM(I673:I678)</f>
        <v>29.169999999999995</v>
      </c>
    </row>
    <row r="673" spans="1:9" ht="26.1" customHeight="1">
      <c r="A673" s="234" t="s">
        <v>881</v>
      </c>
      <c r="B673" s="350">
        <v>88267</v>
      </c>
      <c r="C673" s="234" t="s">
        <v>66</v>
      </c>
      <c r="D673" s="234" t="s">
        <v>1162</v>
      </c>
      <c r="E673" s="355" t="s">
        <v>883</v>
      </c>
      <c r="F673" s="94" t="s">
        <v>884</v>
      </c>
      <c r="G673" s="186">
        <v>0.1208</v>
      </c>
      <c r="H673" s="98">
        <f>IF(A673="Composição Auxiliar",VLOOKUP(B673,'SINAPI COMPOSIÇÃO'!$A$2:$E$10256,4,FALSE),IF(A673="Insumo",IF(VLOOKUP(B673,'SINAPI INSUMOS'!$A$2:$F$4852,5,FALSE)=OR("",0),VLOOKUP(B673,'SINAPI INSUMOS'!$A$2:$F$4852,6,FALSE),VLOOKUP(B673,'SINAPI INSUMOS'!$A$2:$F$4852,5,FALSE)),"VERIFICAR"))</f>
        <v>27.01</v>
      </c>
      <c r="I673" s="98">
        <f t="shared" ref="I673:I678" si="37">TRUNC(G673*H673,2)</f>
        <v>3.26</v>
      </c>
    </row>
    <row r="674" spans="1:9" ht="26.1" customHeight="1">
      <c r="A674" s="234" t="s">
        <v>881</v>
      </c>
      <c r="B674" s="350">
        <v>88248</v>
      </c>
      <c r="C674" s="234" t="s">
        <v>66</v>
      </c>
      <c r="D674" s="234" t="s">
        <v>1163</v>
      </c>
      <c r="E674" s="355" t="s">
        <v>883</v>
      </c>
      <c r="F674" s="94" t="s">
        <v>884</v>
      </c>
      <c r="G674" s="186">
        <v>0.1208</v>
      </c>
      <c r="H674" s="98">
        <f>IF(A674="Composição Auxiliar",VLOOKUP(B674,'SINAPI COMPOSIÇÃO'!$A$2:$E$10256,4,FALSE),IF(A674="Insumo",IF(VLOOKUP(B674,'SINAPI INSUMOS'!$A$2:$F$4852,5,FALSE)=OR("",0),VLOOKUP(B674,'SINAPI INSUMOS'!$A$2:$F$4852,6,FALSE),VLOOKUP(B674,'SINAPI INSUMOS'!$A$2:$F$4852,5,FALSE)),"VERIFICAR"))</f>
        <v>23.01</v>
      </c>
      <c r="I674" s="98">
        <f t="shared" si="37"/>
        <v>2.77</v>
      </c>
    </row>
    <row r="675" spans="1:9" ht="26.1" customHeight="1">
      <c r="A675" s="235" t="s">
        <v>886</v>
      </c>
      <c r="B675" s="351">
        <v>38021</v>
      </c>
      <c r="C675" s="235" t="s">
        <v>66</v>
      </c>
      <c r="D675" s="235" t="s">
        <v>1204</v>
      </c>
      <c r="E675" s="356" t="s">
        <v>889</v>
      </c>
      <c r="F675" s="97" t="s">
        <v>63</v>
      </c>
      <c r="G675" s="187">
        <v>1</v>
      </c>
      <c r="H675" s="99">
        <f>IF(A675="Composição Auxiliar",VLOOKUP(B675,'SINAPI COMPOSIÇÃO'!$A$2:$E$10256,4,FALSE),IF(A675="Insumo",IF(VLOOKUP(B675,'SINAPI INSUMOS'!$A$2:$F$4852,5,FALSE)=OR("",0),VLOOKUP(B675,'SINAPI INSUMOS'!$A$2:$F$4852,6,FALSE),VLOOKUP(B675,'SINAPI INSUMOS'!$A$2:$F$4852,5,FALSE)),"VERIFICAR"))</f>
        <v>21.52</v>
      </c>
      <c r="I675" s="99">
        <f t="shared" si="37"/>
        <v>21.52</v>
      </c>
    </row>
    <row r="676" spans="1:9" ht="24" customHeight="1">
      <c r="A676" s="235" t="s">
        <v>886</v>
      </c>
      <c r="B676" s="351">
        <v>38383</v>
      </c>
      <c r="C676" s="235" t="s">
        <v>66</v>
      </c>
      <c r="D676" s="235" t="s">
        <v>1194</v>
      </c>
      <c r="E676" s="356" t="s">
        <v>889</v>
      </c>
      <c r="F676" s="97" t="s">
        <v>63</v>
      </c>
      <c r="G676" s="187">
        <v>4.0300000000000002E-2</v>
      </c>
      <c r="H676" s="99">
        <f>IF(A676="Composição Auxiliar",VLOOKUP(B676,'SINAPI COMPOSIÇÃO'!$A$2:$E$10256,4,FALSE),IF(A676="Insumo",IF(VLOOKUP(B676,'SINAPI INSUMOS'!$A$2:$F$4852,5,FALSE)=OR("",0),VLOOKUP(B676,'SINAPI INSUMOS'!$A$2:$F$4852,6,FALSE),VLOOKUP(B676,'SINAPI INSUMOS'!$A$2:$F$4852,5,FALSE)),"VERIFICAR"))</f>
        <v>2</v>
      </c>
      <c r="I676" s="99">
        <f t="shared" si="37"/>
        <v>0.08</v>
      </c>
    </row>
    <row r="677" spans="1:9" ht="24" customHeight="1">
      <c r="A677" s="235" t="s">
        <v>886</v>
      </c>
      <c r="B677" s="351">
        <v>122</v>
      </c>
      <c r="C677" s="235" t="s">
        <v>66</v>
      </c>
      <c r="D677" s="235" t="s">
        <v>1198</v>
      </c>
      <c r="E677" s="356" t="s">
        <v>889</v>
      </c>
      <c r="F677" s="97" t="s">
        <v>63</v>
      </c>
      <c r="G677" s="187">
        <v>9.4000000000000004E-3</v>
      </c>
      <c r="H677" s="99">
        <f>IF(A677="Composição Auxiliar",VLOOKUP(B677,'SINAPI COMPOSIÇÃO'!$A$2:$E$10256,4,FALSE),IF(A677="Insumo",IF(VLOOKUP(B677,'SINAPI INSUMOS'!$A$2:$F$4852,5,FALSE)=OR("",0),VLOOKUP(B677,'SINAPI INSUMOS'!$A$2:$F$4852,6,FALSE),VLOOKUP(B677,'SINAPI INSUMOS'!$A$2:$F$4852,5,FALSE)),"VERIFICAR"))</f>
        <v>71.09</v>
      </c>
      <c r="I677" s="99">
        <f t="shared" si="37"/>
        <v>0.66</v>
      </c>
    </row>
    <row r="678" spans="1:9" ht="26.1" customHeight="1">
      <c r="A678" s="235" t="s">
        <v>886</v>
      </c>
      <c r="B678" s="351">
        <v>20083</v>
      </c>
      <c r="C678" s="235" t="s">
        <v>66</v>
      </c>
      <c r="D678" s="235" t="s">
        <v>1196</v>
      </c>
      <c r="E678" s="356" t="s">
        <v>889</v>
      </c>
      <c r="F678" s="97" t="s">
        <v>63</v>
      </c>
      <c r="G678" s="187">
        <v>1.0999999999999999E-2</v>
      </c>
      <c r="H678" s="99">
        <f>IF(A678="Composição Auxiliar",VLOOKUP(B678,'SINAPI COMPOSIÇÃO'!$A$2:$E$10256,4,FALSE),IF(A678="Insumo",IF(VLOOKUP(B678,'SINAPI INSUMOS'!$A$2:$F$4852,5,FALSE)=OR("",0),VLOOKUP(B678,'SINAPI INSUMOS'!$A$2:$F$4852,6,FALSE),VLOOKUP(B678,'SINAPI INSUMOS'!$A$2:$F$4852,5,FALSE)),"VERIFICAR"))</f>
        <v>80.55</v>
      </c>
      <c r="I678" s="99">
        <f t="shared" si="37"/>
        <v>0.88</v>
      </c>
    </row>
    <row r="679" spans="1:9" ht="18" customHeight="1">
      <c r="A679" s="382" t="s">
        <v>304</v>
      </c>
      <c r="B679" s="384" t="s">
        <v>52</v>
      </c>
      <c r="C679" s="382" t="s">
        <v>53</v>
      </c>
      <c r="D679" s="382" t="s">
        <v>10</v>
      </c>
      <c r="E679" s="358" t="s">
        <v>878</v>
      </c>
      <c r="F679" s="385" t="s">
        <v>54</v>
      </c>
      <c r="G679" s="358" t="s">
        <v>55</v>
      </c>
      <c r="H679" s="358" t="s">
        <v>56</v>
      </c>
      <c r="I679" s="384" t="s">
        <v>11</v>
      </c>
    </row>
    <row r="680" spans="1:9" ht="26.1" customHeight="1">
      <c r="A680" s="237" t="s">
        <v>879</v>
      </c>
      <c r="B680" s="354">
        <v>89558</v>
      </c>
      <c r="C680" s="237" t="s">
        <v>66</v>
      </c>
      <c r="D680" s="237" t="s">
        <v>306</v>
      </c>
      <c r="E680" s="359" t="s">
        <v>1161</v>
      </c>
      <c r="F680" s="184" t="s">
        <v>63</v>
      </c>
      <c r="G680" s="185">
        <v>1</v>
      </c>
      <c r="H680" s="189">
        <f>I680</f>
        <v>9.6199999999999974</v>
      </c>
      <c r="I680" s="189">
        <f>SUM(I681:I686)</f>
        <v>9.6199999999999974</v>
      </c>
    </row>
    <row r="681" spans="1:9" ht="26.1" customHeight="1">
      <c r="A681" s="234" t="s">
        <v>881</v>
      </c>
      <c r="B681" s="350">
        <v>88267</v>
      </c>
      <c r="C681" s="234" t="s">
        <v>66</v>
      </c>
      <c r="D681" s="234" t="s">
        <v>1162</v>
      </c>
      <c r="E681" s="355" t="s">
        <v>883</v>
      </c>
      <c r="F681" s="94" t="s">
        <v>884</v>
      </c>
      <c r="G681" s="186">
        <v>6.9400000000000003E-2</v>
      </c>
      <c r="H681" s="98">
        <f>IF(A681="Composição Auxiliar",VLOOKUP(B681,'SINAPI COMPOSIÇÃO'!$A$2:$E$10256,4,FALSE),IF(A681="Insumo",IF(VLOOKUP(B681,'SINAPI INSUMOS'!$A$2:$F$4852,5,FALSE)=OR("",0),VLOOKUP(B681,'SINAPI INSUMOS'!$A$2:$F$4852,6,FALSE),VLOOKUP(B681,'SINAPI INSUMOS'!$A$2:$F$4852,5,FALSE)),"VERIFICAR"))</f>
        <v>27.01</v>
      </c>
      <c r="I681" s="98">
        <f t="shared" ref="I681:I686" si="38">TRUNC(G681*H681,2)</f>
        <v>1.87</v>
      </c>
    </row>
    <row r="682" spans="1:9" ht="26.1" customHeight="1">
      <c r="A682" s="234" t="s">
        <v>881</v>
      </c>
      <c r="B682" s="350">
        <v>88248</v>
      </c>
      <c r="C682" s="234" t="s">
        <v>66</v>
      </c>
      <c r="D682" s="234" t="s">
        <v>1163</v>
      </c>
      <c r="E682" s="355" t="s">
        <v>883</v>
      </c>
      <c r="F682" s="94" t="s">
        <v>884</v>
      </c>
      <c r="G682" s="186">
        <v>6.9400000000000003E-2</v>
      </c>
      <c r="H682" s="98">
        <f>IF(A682="Composição Auxiliar",VLOOKUP(B682,'SINAPI COMPOSIÇÃO'!$A$2:$E$10256,4,FALSE),IF(A682="Insumo",IF(VLOOKUP(B682,'SINAPI INSUMOS'!$A$2:$F$4852,5,FALSE)=OR("",0),VLOOKUP(B682,'SINAPI INSUMOS'!$A$2:$F$4852,6,FALSE),VLOOKUP(B682,'SINAPI INSUMOS'!$A$2:$F$4852,5,FALSE)),"VERIFICAR"))</f>
        <v>23.01</v>
      </c>
      <c r="I682" s="98">
        <f t="shared" si="38"/>
        <v>1.59</v>
      </c>
    </row>
    <row r="683" spans="1:9" ht="24" customHeight="1">
      <c r="A683" s="235" t="s">
        <v>886</v>
      </c>
      <c r="B683" s="351">
        <v>122</v>
      </c>
      <c r="C683" s="235" t="s">
        <v>66</v>
      </c>
      <c r="D683" s="235" t="s">
        <v>1198</v>
      </c>
      <c r="E683" s="356" t="s">
        <v>889</v>
      </c>
      <c r="F683" s="97" t="s">
        <v>63</v>
      </c>
      <c r="G683" s="187">
        <v>1.18E-2</v>
      </c>
      <c r="H683" s="99">
        <f>IF(A683="Composição Auxiliar",VLOOKUP(B683,'SINAPI COMPOSIÇÃO'!$A$2:$E$10256,4,FALSE),IF(A683="Insumo",IF(VLOOKUP(B683,'SINAPI INSUMOS'!$A$2:$F$4852,5,FALSE)=OR("",0),VLOOKUP(B683,'SINAPI INSUMOS'!$A$2:$F$4852,6,FALSE),VLOOKUP(B683,'SINAPI INSUMOS'!$A$2:$F$4852,5,FALSE)),"VERIFICAR"))</f>
        <v>71.09</v>
      </c>
      <c r="I683" s="99">
        <f t="shared" si="38"/>
        <v>0.83</v>
      </c>
    </row>
    <row r="684" spans="1:9" ht="24" customHeight="1">
      <c r="A684" s="235" t="s">
        <v>886</v>
      </c>
      <c r="B684" s="351">
        <v>3862</v>
      </c>
      <c r="C684" s="235" t="s">
        <v>66</v>
      </c>
      <c r="D684" s="235" t="s">
        <v>1206</v>
      </c>
      <c r="E684" s="356" t="s">
        <v>889</v>
      </c>
      <c r="F684" s="97" t="s">
        <v>63</v>
      </c>
      <c r="G684" s="187">
        <v>1</v>
      </c>
      <c r="H684" s="99">
        <f>IF(A684="Composição Auxiliar",VLOOKUP(B684,'SINAPI COMPOSIÇÃO'!$A$2:$E$10256,4,FALSE),IF(A684="Insumo",IF(VLOOKUP(B684,'SINAPI INSUMOS'!$A$2:$F$4852,5,FALSE)=OR("",0),VLOOKUP(B684,'SINAPI INSUMOS'!$A$2:$F$4852,6,FALSE),VLOOKUP(B684,'SINAPI INSUMOS'!$A$2:$F$4852,5,FALSE)),"VERIFICAR"))</f>
        <v>4.18</v>
      </c>
      <c r="I684" s="99">
        <f t="shared" si="38"/>
        <v>4.18</v>
      </c>
    </row>
    <row r="685" spans="1:9" ht="24" customHeight="1">
      <c r="A685" s="235" t="s">
        <v>886</v>
      </c>
      <c r="B685" s="351">
        <v>38383</v>
      </c>
      <c r="C685" s="235" t="s">
        <v>66</v>
      </c>
      <c r="D685" s="235" t="s">
        <v>1194</v>
      </c>
      <c r="E685" s="356" t="s">
        <v>889</v>
      </c>
      <c r="F685" s="97" t="s">
        <v>63</v>
      </c>
      <c r="G685" s="187">
        <v>1.5699999999999999E-2</v>
      </c>
      <c r="H685" s="99">
        <f>IF(A685="Composição Auxiliar",VLOOKUP(B685,'SINAPI COMPOSIÇÃO'!$A$2:$E$10256,4,FALSE),IF(A685="Insumo",IF(VLOOKUP(B685,'SINAPI INSUMOS'!$A$2:$F$4852,5,FALSE)=OR("",0),VLOOKUP(B685,'SINAPI INSUMOS'!$A$2:$F$4852,6,FALSE),VLOOKUP(B685,'SINAPI INSUMOS'!$A$2:$F$4852,5,FALSE)),"VERIFICAR"))</f>
        <v>2</v>
      </c>
      <c r="I685" s="99">
        <f t="shared" si="38"/>
        <v>0.03</v>
      </c>
    </row>
    <row r="686" spans="1:9" ht="26.1" customHeight="1">
      <c r="A686" s="235" t="s">
        <v>886</v>
      </c>
      <c r="B686" s="351">
        <v>20083</v>
      </c>
      <c r="C686" s="235" t="s">
        <v>66</v>
      </c>
      <c r="D686" s="235" t="s">
        <v>1196</v>
      </c>
      <c r="E686" s="356" t="s">
        <v>889</v>
      </c>
      <c r="F686" s="97" t="s">
        <v>63</v>
      </c>
      <c r="G686" s="187">
        <v>1.4E-2</v>
      </c>
      <c r="H686" s="99">
        <f>IF(A686="Composição Auxiliar",VLOOKUP(B686,'SINAPI COMPOSIÇÃO'!$A$2:$E$10256,4,FALSE),IF(A686="Insumo",IF(VLOOKUP(B686,'SINAPI INSUMOS'!$A$2:$F$4852,5,FALSE)=OR("",0),VLOOKUP(B686,'SINAPI INSUMOS'!$A$2:$F$4852,6,FALSE),VLOOKUP(B686,'SINAPI INSUMOS'!$A$2:$F$4852,5,FALSE)),"VERIFICAR"))</f>
        <v>80.55</v>
      </c>
      <c r="I686" s="99">
        <f t="shared" si="38"/>
        <v>1.1200000000000001</v>
      </c>
    </row>
    <row r="687" spans="1:9" ht="18" customHeight="1">
      <c r="A687" s="382" t="s">
        <v>307</v>
      </c>
      <c r="B687" s="384" t="s">
        <v>52</v>
      </c>
      <c r="C687" s="382" t="s">
        <v>53</v>
      </c>
      <c r="D687" s="382" t="s">
        <v>10</v>
      </c>
      <c r="E687" s="358" t="s">
        <v>878</v>
      </c>
      <c r="F687" s="385" t="s">
        <v>54</v>
      </c>
      <c r="G687" s="384" t="s">
        <v>55</v>
      </c>
      <c r="H687" s="384" t="s">
        <v>56</v>
      </c>
      <c r="I687" s="384" t="s">
        <v>11</v>
      </c>
    </row>
    <row r="688" spans="1:9" ht="39" customHeight="1">
      <c r="A688" s="237" t="s">
        <v>879</v>
      </c>
      <c r="B688" s="354">
        <v>89380</v>
      </c>
      <c r="C688" s="237" t="s">
        <v>66</v>
      </c>
      <c r="D688" s="237" t="s">
        <v>309</v>
      </c>
      <c r="E688" s="359" t="s">
        <v>1161</v>
      </c>
      <c r="F688" s="184" t="s">
        <v>63</v>
      </c>
      <c r="G688" s="185">
        <v>1</v>
      </c>
      <c r="H688" s="189">
        <f>I688</f>
        <v>10.01</v>
      </c>
      <c r="I688" s="189">
        <f>SUM(I689:I694)</f>
        <v>10.01</v>
      </c>
    </row>
    <row r="689" spans="1:9" ht="26.1" customHeight="1">
      <c r="A689" s="234" t="s">
        <v>881</v>
      </c>
      <c r="B689" s="350">
        <v>88267</v>
      </c>
      <c r="C689" s="234" t="s">
        <v>66</v>
      </c>
      <c r="D689" s="234" t="s">
        <v>1162</v>
      </c>
      <c r="E689" s="355" t="s">
        <v>883</v>
      </c>
      <c r="F689" s="94" t="s">
        <v>884</v>
      </c>
      <c r="G689" s="362">
        <v>0.1111</v>
      </c>
      <c r="H689" s="363">
        <f>IF(A689="Composição Auxiliar",VLOOKUP(B689,'SINAPI COMPOSIÇÃO'!$A$2:$E$10256,4,FALSE),IF(A689="Insumo",IF(VLOOKUP(B689,'SINAPI INSUMOS'!$A$2:$F$4852,5,FALSE)=OR("",0),VLOOKUP(B689,'SINAPI INSUMOS'!$A$2:$F$4852,6,FALSE),VLOOKUP(B689,'SINAPI INSUMOS'!$A$2:$F$4852,5,FALSE)),"VERIFICAR"))</f>
        <v>27.01</v>
      </c>
      <c r="I689" s="98">
        <f t="shared" ref="I689:I694" si="39">TRUNC(G689*H689,2)</f>
        <v>3</v>
      </c>
    </row>
    <row r="690" spans="1:9" ht="26.1" customHeight="1">
      <c r="A690" s="234" t="s">
        <v>881</v>
      </c>
      <c r="B690" s="350">
        <v>88248</v>
      </c>
      <c r="C690" s="234" t="s">
        <v>66</v>
      </c>
      <c r="D690" s="234" t="s">
        <v>1163</v>
      </c>
      <c r="E690" s="355" t="s">
        <v>883</v>
      </c>
      <c r="F690" s="94" t="s">
        <v>884</v>
      </c>
      <c r="G690" s="186">
        <v>0.1111</v>
      </c>
      <c r="H690" s="98">
        <f>IF(A690="Composição Auxiliar",VLOOKUP(B690,'SINAPI COMPOSIÇÃO'!$A$2:$E$10256,4,FALSE),IF(A690="Insumo",IF(VLOOKUP(B690,'SINAPI INSUMOS'!$A$2:$F$4852,5,FALSE)=OR("",0),VLOOKUP(B690,'SINAPI INSUMOS'!$A$2:$F$4852,6,FALSE),VLOOKUP(B690,'SINAPI INSUMOS'!$A$2:$F$4852,5,FALSE)),"VERIFICAR"))</f>
        <v>23.01</v>
      </c>
      <c r="I690" s="98">
        <f t="shared" si="39"/>
        <v>2.5499999999999998</v>
      </c>
    </row>
    <row r="691" spans="1:9" ht="24" customHeight="1">
      <c r="A691" s="235" t="s">
        <v>886</v>
      </c>
      <c r="B691" s="351">
        <v>122</v>
      </c>
      <c r="C691" s="235" t="s">
        <v>66</v>
      </c>
      <c r="D691" s="235" t="s">
        <v>1198</v>
      </c>
      <c r="E691" s="356" t="s">
        <v>889</v>
      </c>
      <c r="F691" s="97" t="s">
        <v>63</v>
      </c>
      <c r="G691" s="187">
        <v>8.2000000000000007E-3</v>
      </c>
      <c r="H691" s="99">
        <f>IF(A691="Composição Auxiliar",VLOOKUP(B691,'SINAPI COMPOSIÇÃO'!$A$2:$E$10256,4,FALSE),IF(A691="Insumo",IF(VLOOKUP(B691,'SINAPI INSUMOS'!$A$2:$F$4852,5,FALSE)=OR("",0),VLOOKUP(B691,'SINAPI INSUMOS'!$A$2:$F$4852,6,FALSE),VLOOKUP(B691,'SINAPI INSUMOS'!$A$2:$F$4852,5,FALSE)),"VERIFICAR"))</f>
        <v>71.09</v>
      </c>
      <c r="I691" s="99">
        <f t="shared" si="39"/>
        <v>0.57999999999999996</v>
      </c>
    </row>
    <row r="692" spans="1:9" ht="24" customHeight="1">
      <c r="A692" s="235" t="s">
        <v>886</v>
      </c>
      <c r="B692" s="351">
        <v>38383</v>
      </c>
      <c r="C692" s="235" t="s">
        <v>66</v>
      </c>
      <c r="D692" s="235" t="s">
        <v>1194</v>
      </c>
      <c r="E692" s="356" t="s">
        <v>889</v>
      </c>
      <c r="F692" s="97" t="s">
        <v>63</v>
      </c>
      <c r="G692" s="187">
        <v>3.7100000000000001E-2</v>
      </c>
      <c r="H692" s="99">
        <f>IF(A692="Composição Auxiliar",VLOOKUP(B692,'SINAPI COMPOSIÇÃO'!$A$2:$E$10256,4,FALSE),IF(A692="Insumo",IF(VLOOKUP(B692,'SINAPI INSUMOS'!$A$2:$F$4852,5,FALSE)=OR("",0),VLOOKUP(B692,'SINAPI INSUMOS'!$A$2:$F$4852,6,FALSE),VLOOKUP(B692,'SINAPI INSUMOS'!$A$2:$F$4852,5,FALSE)),"VERIFICAR"))</f>
        <v>2</v>
      </c>
      <c r="I692" s="99">
        <f t="shared" si="39"/>
        <v>7.0000000000000007E-2</v>
      </c>
    </row>
    <row r="693" spans="1:9" ht="26.1" customHeight="1">
      <c r="A693" s="235" t="s">
        <v>886</v>
      </c>
      <c r="B693" s="351">
        <v>20083</v>
      </c>
      <c r="C693" s="235" t="s">
        <v>66</v>
      </c>
      <c r="D693" s="235" t="s">
        <v>1196</v>
      </c>
      <c r="E693" s="356" t="s">
        <v>889</v>
      </c>
      <c r="F693" s="97" t="s">
        <v>63</v>
      </c>
      <c r="G693" s="187">
        <v>9.4999999999999998E-3</v>
      </c>
      <c r="H693" s="99">
        <f>IF(A693="Composição Auxiliar",VLOOKUP(B693,'SINAPI COMPOSIÇÃO'!$A$2:$E$10256,4,FALSE),IF(A693="Insumo",IF(VLOOKUP(B693,'SINAPI INSUMOS'!$A$2:$F$4852,5,FALSE)=OR("",0),VLOOKUP(B693,'SINAPI INSUMOS'!$A$2:$F$4852,6,FALSE),VLOOKUP(B693,'SINAPI INSUMOS'!$A$2:$F$4852,5,FALSE)),"VERIFICAR"))</f>
        <v>80.55</v>
      </c>
      <c r="I693" s="99">
        <f t="shared" si="39"/>
        <v>0.76</v>
      </c>
    </row>
    <row r="694" spans="1:9" ht="26.1" customHeight="1">
      <c r="A694" s="235" t="s">
        <v>886</v>
      </c>
      <c r="B694" s="351">
        <v>3869</v>
      </c>
      <c r="C694" s="235" t="s">
        <v>66</v>
      </c>
      <c r="D694" s="235" t="s">
        <v>1208</v>
      </c>
      <c r="E694" s="356" t="s">
        <v>889</v>
      </c>
      <c r="F694" s="97" t="s">
        <v>63</v>
      </c>
      <c r="G694" s="187">
        <v>1</v>
      </c>
      <c r="H694" s="99">
        <f>IF(A694="Composição Auxiliar",VLOOKUP(B694,'SINAPI COMPOSIÇÃO'!$A$2:$E$10256,4,FALSE),IF(A694="Insumo",IF(VLOOKUP(B694,'SINAPI INSUMOS'!$A$2:$F$4852,5,FALSE)=OR("",0),VLOOKUP(B694,'SINAPI INSUMOS'!$A$2:$F$4852,6,FALSE),VLOOKUP(B694,'SINAPI INSUMOS'!$A$2:$F$4852,5,FALSE)),"VERIFICAR"))</f>
        <v>3.05</v>
      </c>
      <c r="I694" s="99">
        <f t="shared" si="39"/>
        <v>3.05</v>
      </c>
    </row>
    <row r="695" spans="1:9" ht="18" customHeight="1">
      <c r="A695" s="382" t="s">
        <v>310</v>
      </c>
      <c r="B695" s="384" t="s">
        <v>52</v>
      </c>
      <c r="C695" s="382" t="s">
        <v>53</v>
      </c>
      <c r="D695" s="382" t="s">
        <v>10</v>
      </c>
      <c r="E695" s="358" t="s">
        <v>878</v>
      </c>
      <c r="F695" s="385" t="s">
        <v>54</v>
      </c>
      <c r="G695" s="384" t="s">
        <v>55</v>
      </c>
      <c r="H695" s="384" t="s">
        <v>56</v>
      </c>
      <c r="I695" s="384" t="s">
        <v>11</v>
      </c>
    </row>
    <row r="696" spans="1:9" ht="51.95" customHeight="1">
      <c r="A696" s="237" t="s">
        <v>879</v>
      </c>
      <c r="B696" s="354">
        <v>89376</v>
      </c>
      <c r="C696" s="237" t="s">
        <v>66</v>
      </c>
      <c r="D696" s="237" t="s">
        <v>312</v>
      </c>
      <c r="E696" s="359" t="s">
        <v>1161</v>
      </c>
      <c r="F696" s="184" t="s">
        <v>63</v>
      </c>
      <c r="G696" s="185">
        <v>1</v>
      </c>
      <c r="H696" s="189">
        <f>I696</f>
        <v>5.6799999999999988</v>
      </c>
      <c r="I696" s="189">
        <f>SUM(I697:I702)</f>
        <v>5.6799999999999988</v>
      </c>
    </row>
    <row r="697" spans="1:9" ht="26.1" customHeight="1">
      <c r="A697" s="234" t="s">
        <v>881</v>
      </c>
      <c r="B697" s="350">
        <v>88267</v>
      </c>
      <c r="C697" s="234" t="s">
        <v>66</v>
      </c>
      <c r="D697" s="234" t="s">
        <v>1162</v>
      </c>
      <c r="E697" s="355" t="s">
        <v>883</v>
      </c>
      <c r="F697" s="94" t="s">
        <v>884</v>
      </c>
      <c r="G697" s="186">
        <v>8.0500000000000002E-2</v>
      </c>
      <c r="H697" s="98">
        <f>IF(A697="Composição Auxiliar",VLOOKUP(B697,'SINAPI COMPOSIÇÃO'!$A$2:$E$10256,4,FALSE),IF(A697="Insumo",IF(VLOOKUP(B697,'SINAPI INSUMOS'!$A$2:$F$4852,5,FALSE)=OR("",0),VLOOKUP(B697,'SINAPI INSUMOS'!$A$2:$F$4852,6,FALSE),VLOOKUP(B697,'SINAPI INSUMOS'!$A$2:$F$4852,5,FALSE)),"VERIFICAR"))</f>
        <v>27.01</v>
      </c>
      <c r="I697" s="98">
        <f t="shared" ref="I697:I702" si="40">TRUNC(G697*H697,2)</f>
        <v>2.17</v>
      </c>
    </row>
    <row r="698" spans="1:9" ht="26.1" customHeight="1">
      <c r="A698" s="234" t="s">
        <v>881</v>
      </c>
      <c r="B698" s="350">
        <v>88248</v>
      </c>
      <c r="C698" s="234" t="s">
        <v>66</v>
      </c>
      <c r="D698" s="234" t="s">
        <v>1163</v>
      </c>
      <c r="E698" s="355" t="s">
        <v>883</v>
      </c>
      <c r="F698" s="94" t="s">
        <v>884</v>
      </c>
      <c r="G698" s="362">
        <v>8.0500000000000002E-2</v>
      </c>
      <c r="H698" s="363">
        <f>IF(A698="Composição Auxiliar",VLOOKUP(B698,'SINAPI COMPOSIÇÃO'!$A$2:$E$10256,4,FALSE),IF(A698="Insumo",IF(VLOOKUP(B698,'SINAPI INSUMOS'!$A$2:$F$4852,5,FALSE)=OR("",0),VLOOKUP(B698,'SINAPI INSUMOS'!$A$2:$F$4852,6,FALSE),VLOOKUP(B698,'SINAPI INSUMOS'!$A$2:$F$4852,5,FALSE)),"VERIFICAR"))</f>
        <v>23.01</v>
      </c>
      <c r="I698" s="98">
        <f t="shared" si="40"/>
        <v>1.85</v>
      </c>
    </row>
    <row r="699" spans="1:9" ht="24" customHeight="1">
      <c r="A699" s="235" t="s">
        <v>886</v>
      </c>
      <c r="B699" s="351">
        <v>38383</v>
      </c>
      <c r="C699" s="235" t="s">
        <v>66</v>
      </c>
      <c r="D699" s="235" t="s">
        <v>1194</v>
      </c>
      <c r="E699" s="356" t="s">
        <v>889</v>
      </c>
      <c r="F699" s="97" t="s">
        <v>63</v>
      </c>
      <c r="G699" s="187">
        <v>2.9100000000000001E-2</v>
      </c>
      <c r="H699" s="99">
        <f>IF(A699="Composição Auxiliar",VLOOKUP(B699,'SINAPI COMPOSIÇÃO'!$A$2:$E$10256,4,FALSE),IF(A699="Insumo",IF(VLOOKUP(B699,'SINAPI INSUMOS'!$A$2:$F$4852,5,FALSE)=OR("",0),VLOOKUP(B699,'SINAPI INSUMOS'!$A$2:$F$4852,6,FALSE),VLOOKUP(B699,'SINAPI INSUMOS'!$A$2:$F$4852,5,FALSE)),"VERIFICAR"))</f>
        <v>2</v>
      </c>
      <c r="I699" s="99">
        <f t="shared" si="40"/>
        <v>0.05</v>
      </c>
    </row>
    <row r="700" spans="1:9" ht="24" customHeight="1">
      <c r="A700" s="235" t="s">
        <v>886</v>
      </c>
      <c r="B700" s="351">
        <v>122</v>
      </c>
      <c r="C700" s="235" t="s">
        <v>66</v>
      </c>
      <c r="D700" s="235" t="s">
        <v>1198</v>
      </c>
      <c r="E700" s="356" t="s">
        <v>889</v>
      </c>
      <c r="F700" s="97" t="s">
        <v>63</v>
      </c>
      <c r="G700" s="187">
        <v>4.7000000000000002E-3</v>
      </c>
      <c r="H700" s="99">
        <f>IF(A700="Composição Auxiliar",VLOOKUP(B700,'SINAPI COMPOSIÇÃO'!$A$2:$E$10256,4,FALSE),IF(A700="Insumo",IF(VLOOKUP(B700,'SINAPI INSUMOS'!$A$2:$F$4852,5,FALSE)=OR("",0),VLOOKUP(B700,'SINAPI INSUMOS'!$A$2:$F$4852,6,FALSE),VLOOKUP(B700,'SINAPI INSUMOS'!$A$2:$F$4852,5,FALSE)),"VERIFICAR"))</f>
        <v>71.09</v>
      </c>
      <c r="I700" s="99">
        <f t="shared" si="40"/>
        <v>0.33</v>
      </c>
    </row>
    <row r="701" spans="1:9" ht="26.1" customHeight="1">
      <c r="A701" s="235" t="s">
        <v>886</v>
      </c>
      <c r="B701" s="351">
        <v>20083</v>
      </c>
      <c r="C701" s="235" t="s">
        <v>66</v>
      </c>
      <c r="D701" s="235" t="s">
        <v>1196</v>
      </c>
      <c r="E701" s="356" t="s">
        <v>889</v>
      </c>
      <c r="F701" s="97" t="s">
        <v>63</v>
      </c>
      <c r="G701" s="187">
        <v>6.0000000000000001E-3</v>
      </c>
      <c r="H701" s="99">
        <f>IF(A701="Composição Auxiliar",VLOOKUP(B701,'SINAPI COMPOSIÇÃO'!$A$2:$E$10256,4,FALSE),IF(A701="Insumo",IF(VLOOKUP(B701,'SINAPI INSUMOS'!$A$2:$F$4852,5,FALSE)=OR("",0),VLOOKUP(B701,'SINAPI INSUMOS'!$A$2:$F$4852,6,FALSE),VLOOKUP(B701,'SINAPI INSUMOS'!$A$2:$F$4852,5,FALSE)),"VERIFICAR"))</f>
        <v>80.55</v>
      </c>
      <c r="I701" s="99">
        <f t="shared" si="40"/>
        <v>0.48</v>
      </c>
    </row>
    <row r="702" spans="1:9" ht="26.1" customHeight="1">
      <c r="A702" s="235" t="s">
        <v>886</v>
      </c>
      <c r="B702" s="351">
        <v>107</v>
      </c>
      <c r="C702" s="235" t="s">
        <v>66</v>
      </c>
      <c r="D702" s="235" t="s">
        <v>1210</v>
      </c>
      <c r="E702" s="356" t="s">
        <v>889</v>
      </c>
      <c r="F702" s="97" t="s">
        <v>63</v>
      </c>
      <c r="G702" s="187">
        <v>1</v>
      </c>
      <c r="H702" s="99">
        <f>IF(A702="Composição Auxiliar",VLOOKUP(B702,'SINAPI COMPOSIÇÃO'!$A$2:$E$10256,4,FALSE),IF(A702="Insumo",IF(VLOOKUP(B702,'SINAPI INSUMOS'!$A$2:$F$4852,5,FALSE)=OR("",0),VLOOKUP(B702,'SINAPI INSUMOS'!$A$2:$F$4852,6,FALSE),VLOOKUP(B702,'SINAPI INSUMOS'!$A$2:$F$4852,5,FALSE)),"VERIFICAR"))</f>
        <v>0.8</v>
      </c>
      <c r="I702" s="99">
        <f t="shared" si="40"/>
        <v>0.8</v>
      </c>
    </row>
    <row r="703" spans="1:9" ht="18" customHeight="1">
      <c r="A703" s="382" t="s">
        <v>313</v>
      </c>
      <c r="B703" s="384" t="s">
        <v>52</v>
      </c>
      <c r="C703" s="382" t="s">
        <v>53</v>
      </c>
      <c r="D703" s="382" t="s">
        <v>10</v>
      </c>
      <c r="E703" s="358" t="s">
        <v>878</v>
      </c>
      <c r="F703" s="385" t="s">
        <v>54</v>
      </c>
      <c r="G703" s="384" t="s">
        <v>55</v>
      </c>
      <c r="H703" s="384" t="s">
        <v>56</v>
      </c>
      <c r="I703" s="384" t="s">
        <v>11</v>
      </c>
    </row>
    <row r="704" spans="1:9" ht="51.95" customHeight="1">
      <c r="A704" s="237" t="s">
        <v>879</v>
      </c>
      <c r="B704" s="354">
        <v>89383</v>
      </c>
      <c r="C704" s="237" t="s">
        <v>66</v>
      </c>
      <c r="D704" s="237" t="s">
        <v>315</v>
      </c>
      <c r="E704" s="359" t="s">
        <v>1161</v>
      </c>
      <c r="F704" s="184" t="s">
        <v>63</v>
      </c>
      <c r="G704" s="185">
        <v>1</v>
      </c>
      <c r="H704" s="189">
        <f>I704</f>
        <v>6.6099999999999994</v>
      </c>
      <c r="I704" s="189">
        <f>SUM(I705:I710)</f>
        <v>6.6099999999999994</v>
      </c>
    </row>
    <row r="705" spans="1:9" ht="26.1" customHeight="1">
      <c r="A705" s="234" t="s">
        <v>881</v>
      </c>
      <c r="B705" s="350">
        <v>88248</v>
      </c>
      <c r="C705" s="234" t="s">
        <v>66</v>
      </c>
      <c r="D705" s="234" t="s">
        <v>1163</v>
      </c>
      <c r="E705" s="355" t="s">
        <v>883</v>
      </c>
      <c r="F705" s="94" t="s">
        <v>884</v>
      </c>
      <c r="G705" s="186">
        <v>9.4399999999999998E-2</v>
      </c>
      <c r="H705" s="98">
        <f>IF(A705="Composição Auxiliar",VLOOKUP(B705,'SINAPI COMPOSIÇÃO'!$A$2:$E$10256,4,FALSE),IF(A705="Insumo",IF(VLOOKUP(B705,'SINAPI INSUMOS'!$A$2:$F$4852,5,FALSE)=OR("",0),VLOOKUP(B705,'SINAPI INSUMOS'!$A$2:$F$4852,6,FALSE),VLOOKUP(B705,'SINAPI INSUMOS'!$A$2:$F$4852,5,FALSE)),"VERIFICAR"))</f>
        <v>23.01</v>
      </c>
      <c r="I705" s="98">
        <f t="shared" ref="I705:I710" si="41">TRUNC(G705*H705,2)</f>
        <v>2.17</v>
      </c>
    </row>
    <row r="706" spans="1:9" ht="26.1" customHeight="1">
      <c r="A706" s="234" t="s">
        <v>881</v>
      </c>
      <c r="B706" s="350">
        <v>88267</v>
      </c>
      <c r="C706" s="234" t="s">
        <v>66</v>
      </c>
      <c r="D706" s="234" t="s">
        <v>1162</v>
      </c>
      <c r="E706" s="355" t="s">
        <v>883</v>
      </c>
      <c r="F706" s="94" t="s">
        <v>884</v>
      </c>
      <c r="G706" s="186">
        <v>9.4399999999999998E-2</v>
      </c>
      <c r="H706" s="98">
        <f>IF(A706="Composição Auxiliar",VLOOKUP(B706,'SINAPI COMPOSIÇÃO'!$A$2:$E$10256,4,FALSE),IF(A706="Insumo",IF(VLOOKUP(B706,'SINAPI INSUMOS'!$A$2:$F$4852,5,FALSE)=OR("",0),VLOOKUP(B706,'SINAPI INSUMOS'!$A$2:$F$4852,6,FALSE),VLOOKUP(B706,'SINAPI INSUMOS'!$A$2:$F$4852,5,FALSE)),"VERIFICAR"))</f>
        <v>27.01</v>
      </c>
      <c r="I706" s="98">
        <f t="shared" si="41"/>
        <v>2.54</v>
      </c>
    </row>
    <row r="707" spans="1:9" ht="24" customHeight="1">
      <c r="A707" s="235" t="s">
        <v>886</v>
      </c>
      <c r="B707" s="351">
        <v>122</v>
      </c>
      <c r="C707" s="235" t="s">
        <v>66</v>
      </c>
      <c r="D707" s="235" t="s">
        <v>1198</v>
      </c>
      <c r="E707" s="356" t="s">
        <v>889</v>
      </c>
      <c r="F707" s="97" t="s">
        <v>63</v>
      </c>
      <c r="G707" s="187">
        <v>5.8999999999999999E-3</v>
      </c>
      <c r="H707" s="99">
        <f>IF(A707="Composição Auxiliar",VLOOKUP(B707,'SINAPI COMPOSIÇÃO'!$A$2:$E$10256,4,FALSE),IF(A707="Insumo",IF(VLOOKUP(B707,'SINAPI INSUMOS'!$A$2:$F$4852,5,FALSE)=OR("",0),VLOOKUP(B707,'SINAPI INSUMOS'!$A$2:$F$4852,6,FALSE),VLOOKUP(B707,'SINAPI INSUMOS'!$A$2:$F$4852,5,FALSE)),"VERIFICAR"))</f>
        <v>71.09</v>
      </c>
      <c r="I707" s="99">
        <f t="shared" si="41"/>
        <v>0.41</v>
      </c>
    </row>
    <row r="708" spans="1:9" ht="26.1" customHeight="1">
      <c r="A708" s="235" t="s">
        <v>886</v>
      </c>
      <c r="B708" s="351">
        <v>20083</v>
      </c>
      <c r="C708" s="235" t="s">
        <v>66</v>
      </c>
      <c r="D708" s="235" t="s">
        <v>1196</v>
      </c>
      <c r="E708" s="356" t="s">
        <v>889</v>
      </c>
      <c r="F708" s="97" t="s">
        <v>63</v>
      </c>
      <c r="G708" s="187">
        <v>7.0000000000000001E-3</v>
      </c>
      <c r="H708" s="99">
        <f>IF(A708="Composição Auxiliar",VLOOKUP(B708,'SINAPI COMPOSIÇÃO'!$A$2:$E$10256,4,FALSE),IF(A708="Insumo",IF(VLOOKUP(B708,'SINAPI INSUMOS'!$A$2:$F$4852,5,FALSE)=OR("",0),VLOOKUP(B708,'SINAPI INSUMOS'!$A$2:$F$4852,6,FALSE),VLOOKUP(B708,'SINAPI INSUMOS'!$A$2:$F$4852,5,FALSE)),"VERIFICAR"))</f>
        <v>80.55</v>
      </c>
      <c r="I708" s="99">
        <f t="shared" si="41"/>
        <v>0.56000000000000005</v>
      </c>
    </row>
    <row r="709" spans="1:9" ht="24" customHeight="1">
      <c r="A709" s="235" t="s">
        <v>886</v>
      </c>
      <c r="B709" s="351">
        <v>38383</v>
      </c>
      <c r="C709" s="235" t="s">
        <v>66</v>
      </c>
      <c r="D709" s="235" t="s">
        <v>1194</v>
      </c>
      <c r="E709" s="356" t="s">
        <v>889</v>
      </c>
      <c r="F709" s="97" t="s">
        <v>63</v>
      </c>
      <c r="G709" s="360">
        <v>3.15E-2</v>
      </c>
      <c r="H709" s="361">
        <f>IF(A709="Composição Auxiliar",VLOOKUP(B709,'SINAPI COMPOSIÇÃO'!$A$2:$E$10256,4,FALSE),IF(A709="Insumo",IF(VLOOKUP(B709,'SINAPI INSUMOS'!$A$2:$F$4852,5,FALSE)=OR("",0),VLOOKUP(B709,'SINAPI INSUMOS'!$A$2:$F$4852,6,FALSE),VLOOKUP(B709,'SINAPI INSUMOS'!$A$2:$F$4852,5,FALSE)),"VERIFICAR"))</f>
        <v>2</v>
      </c>
      <c r="I709" s="99">
        <f t="shared" si="41"/>
        <v>0.06</v>
      </c>
    </row>
    <row r="710" spans="1:9" ht="26.1" customHeight="1">
      <c r="A710" s="235" t="s">
        <v>886</v>
      </c>
      <c r="B710" s="351">
        <v>65</v>
      </c>
      <c r="C710" s="235" t="s">
        <v>66</v>
      </c>
      <c r="D710" s="235" t="s">
        <v>1212</v>
      </c>
      <c r="E710" s="356" t="s">
        <v>889</v>
      </c>
      <c r="F710" s="97" t="s">
        <v>63</v>
      </c>
      <c r="G710" s="187">
        <v>1</v>
      </c>
      <c r="H710" s="99">
        <f>IF(A710="Composição Auxiliar",VLOOKUP(B710,'SINAPI COMPOSIÇÃO'!$A$2:$E$10256,4,FALSE),IF(A710="Insumo",IF(VLOOKUP(B710,'SINAPI INSUMOS'!$A$2:$F$4852,5,FALSE)=OR("",0),VLOOKUP(B710,'SINAPI INSUMOS'!$A$2:$F$4852,6,FALSE),VLOOKUP(B710,'SINAPI INSUMOS'!$A$2:$F$4852,5,FALSE)),"VERIFICAR"))</f>
        <v>0.87</v>
      </c>
      <c r="I710" s="99">
        <f t="shared" si="41"/>
        <v>0.87</v>
      </c>
    </row>
    <row r="711" spans="1:9" ht="18" customHeight="1">
      <c r="A711" s="382" t="s">
        <v>316</v>
      </c>
      <c r="B711" s="384" t="s">
        <v>52</v>
      </c>
      <c r="C711" s="382" t="s">
        <v>53</v>
      </c>
      <c r="D711" s="382" t="s">
        <v>10</v>
      </c>
      <c r="E711" s="358" t="s">
        <v>878</v>
      </c>
      <c r="F711" s="385" t="s">
        <v>54</v>
      </c>
      <c r="G711" s="384" t="s">
        <v>55</v>
      </c>
      <c r="H711" s="384" t="s">
        <v>56</v>
      </c>
      <c r="I711" s="384" t="s">
        <v>11</v>
      </c>
    </row>
    <row r="712" spans="1:9" ht="51.95" customHeight="1">
      <c r="A712" s="237" t="s">
        <v>879</v>
      </c>
      <c r="B712" s="354">
        <v>89572</v>
      </c>
      <c r="C712" s="237" t="s">
        <v>66</v>
      </c>
      <c r="D712" s="237" t="s">
        <v>318</v>
      </c>
      <c r="E712" s="359" t="s">
        <v>1161</v>
      </c>
      <c r="F712" s="184" t="s">
        <v>63</v>
      </c>
      <c r="G712" s="185">
        <v>1</v>
      </c>
      <c r="H712" s="189">
        <f>I712</f>
        <v>8.58</v>
      </c>
      <c r="I712" s="189">
        <f>SUM(I713:I718)</f>
        <v>8.58</v>
      </c>
    </row>
    <row r="713" spans="1:9" ht="26.1" customHeight="1">
      <c r="A713" s="234" t="s">
        <v>881</v>
      </c>
      <c r="B713" s="350">
        <v>88267</v>
      </c>
      <c r="C713" s="234" t="s">
        <v>66</v>
      </c>
      <c r="D713" s="234" t="s">
        <v>1162</v>
      </c>
      <c r="E713" s="355" t="s">
        <v>883</v>
      </c>
      <c r="F713" s="94" t="s">
        <v>884</v>
      </c>
      <c r="G713" s="186">
        <v>6.3500000000000001E-2</v>
      </c>
      <c r="H713" s="98">
        <f>IF(A713="Composição Auxiliar",VLOOKUP(B713,'SINAPI COMPOSIÇÃO'!$A$2:$E$10256,4,FALSE),IF(A713="Insumo",IF(VLOOKUP(B713,'SINAPI INSUMOS'!$A$2:$F$4852,5,FALSE)=OR("",0),VLOOKUP(B713,'SINAPI INSUMOS'!$A$2:$F$4852,6,FALSE),VLOOKUP(B713,'SINAPI INSUMOS'!$A$2:$F$4852,5,FALSE)),"VERIFICAR"))</f>
        <v>27.01</v>
      </c>
      <c r="I713" s="98">
        <f t="shared" ref="I713:I718" si="42">TRUNC(G713*H713,2)</f>
        <v>1.71</v>
      </c>
    </row>
    <row r="714" spans="1:9" ht="26.1" customHeight="1">
      <c r="A714" s="234" t="s">
        <v>881</v>
      </c>
      <c r="B714" s="350">
        <v>88248</v>
      </c>
      <c r="C714" s="234" t="s">
        <v>66</v>
      </c>
      <c r="D714" s="234" t="s">
        <v>1163</v>
      </c>
      <c r="E714" s="355" t="s">
        <v>883</v>
      </c>
      <c r="F714" s="94" t="s">
        <v>884</v>
      </c>
      <c r="G714" s="186">
        <v>6.3500000000000001E-2</v>
      </c>
      <c r="H714" s="98">
        <f>IF(A714="Composição Auxiliar",VLOOKUP(B714,'SINAPI COMPOSIÇÃO'!$A$2:$E$10256,4,FALSE),IF(A714="Insumo",IF(VLOOKUP(B714,'SINAPI INSUMOS'!$A$2:$F$4852,5,FALSE)=OR("",0),VLOOKUP(B714,'SINAPI INSUMOS'!$A$2:$F$4852,6,FALSE),VLOOKUP(B714,'SINAPI INSUMOS'!$A$2:$F$4852,5,FALSE)),"VERIFICAR"))</f>
        <v>23.01</v>
      </c>
      <c r="I714" s="98">
        <f t="shared" si="42"/>
        <v>1.46</v>
      </c>
    </row>
    <row r="715" spans="1:9" ht="26.1" customHeight="1">
      <c r="A715" s="235" t="s">
        <v>886</v>
      </c>
      <c r="B715" s="351">
        <v>109</v>
      </c>
      <c r="C715" s="235" t="s">
        <v>66</v>
      </c>
      <c r="D715" s="235" t="s">
        <v>1214</v>
      </c>
      <c r="E715" s="356" t="s">
        <v>889</v>
      </c>
      <c r="F715" s="97" t="s">
        <v>63</v>
      </c>
      <c r="G715" s="187">
        <v>1</v>
      </c>
      <c r="H715" s="99">
        <f>IF(A715="Composição Auxiliar",VLOOKUP(B715,'SINAPI COMPOSIÇÃO'!$A$2:$E$10256,4,FALSE),IF(A715="Insumo",IF(VLOOKUP(B715,'SINAPI INSUMOS'!$A$2:$F$4852,5,FALSE)=OR("",0),VLOOKUP(B715,'SINAPI INSUMOS'!$A$2:$F$4852,6,FALSE),VLOOKUP(B715,'SINAPI INSUMOS'!$A$2:$F$4852,5,FALSE)),"VERIFICAR"))</f>
        <v>3.64</v>
      </c>
      <c r="I715" s="99">
        <f t="shared" si="42"/>
        <v>3.64</v>
      </c>
    </row>
    <row r="716" spans="1:9" ht="26.1" customHeight="1">
      <c r="A716" s="235" t="s">
        <v>886</v>
      </c>
      <c r="B716" s="351">
        <v>20083</v>
      </c>
      <c r="C716" s="235" t="s">
        <v>66</v>
      </c>
      <c r="D716" s="235" t="s">
        <v>1196</v>
      </c>
      <c r="E716" s="356" t="s">
        <v>889</v>
      </c>
      <c r="F716" s="97" t="s">
        <v>63</v>
      </c>
      <c r="G716" s="187">
        <v>1.2500000000000001E-2</v>
      </c>
      <c r="H716" s="99">
        <f>IF(A716="Composição Auxiliar",VLOOKUP(B716,'SINAPI COMPOSIÇÃO'!$A$2:$E$10256,4,FALSE),IF(A716="Insumo",IF(VLOOKUP(B716,'SINAPI INSUMOS'!$A$2:$F$4852,5,FALSE)=OR("",0),VLOOKUP(B716,'SINAPI INSUMOS'!$A$2:$F$4852,6,FALSE),VLOOKUP(B716,'SINAPI INSUMOS'!$A$2:$F$4852,5,FALSE)),"VERIFICAR"))</f>
        <v>80.55</v>
      </c>
      <c r="I716" s="99">
        <f t="shared" si="42"/>
        <v>1</v>
      </c>
    </row>
    <row r="717" spans="1:9" ht="24" customHeight="1">
      <c r="A717" s="235" t="s">
        <v>886</v>
      </c>
      <c r="B717" s="351">
        <v>38383</v>
      </c>
      <c r="C717" s="235" t="s">
        <v>66</v>
      </c>
      <c r="D717" s="235" t="s">
        <v>1194</v>
      </c>
      <c r="E717" s="356" t="s">
        <v>889</v>
      </c>
      <c r="F717" s="97" t="s">
        <v>63</v>
      </c>
      <c r="G717" s="187">
        <v>1.44E-2</v>
      </c>
      <c r="H717" s="99">
        <f>IF(A717="Composição Auxiliar",VLOOKUP(B717,'SINAPI COMPOSIÇÃO'!$A$2:$E$10256,4,FALSE),IF(A717="Insumo",IF(VLOOKUP(B717,'SINAPI INSUMOS'!$A$2:$F$4852,5,FALSE)=OR("",0),VLOOKUP(B717,'SINAPI INSUMOS'!$A$2:$F$4852,6,FALSE),VLOOKUP(B717,'SINAPI INSUMOS'!$A$2:$F$4852,5,FALSE)),"VERIFICAR"))</f>
        <v>2</v>
      </c>
      <c r="I717" s="99">
        <f t="shared" si="42"/>
        <v>0.02</v>
      </c>
    </row>
    <row r="718" spans="1:9" ht="24" customHeight="1">
      <c r="A718" s="235" t="s">
        <v>886</v>
      </c>
      <c r="B718" s="351">
        <v>122</v>
      </c>
      <c r="C718" s="235" t="s">
        <v>66</v>
      </c>
      <c r="D718" s="235" t="s">
        <v>1198</v>
      </c>
      <c r="E718" s="356" t="s">
        <v>889</v>
      </c>
      <c r="F718" s="97" t="s">
        <v>63</v>
      </c>
      <c r="G718" s="187">
        <v>1.06E-2</v>
      </c>
      <c r="H718" s="99">
        <f>IF(A718="Composição Auxiliar",VLOOKUP(B718,'SINAPI COMPOSIÇÃO'!$A$2:$E$10256,4,FALSE),IF(A718="Insumo",IF(VLOOKUP(B718,'SINAPI INSUMOS'!$A$2:$F$4852,5,FALSE)=OR("",0),VLOOKUP(B718,'SINAPI INSUMOS'!$A$2:$F$4852,6,FALSE),VLOOKUP(B718,'SINAPI INSUMOS'!$A$2:$F$4852,5,FALSE)),"VERIFICAR"))</f>
        <v>71.09</v>
      </c>
      <c r="I718" s="99">
        <f t="shared" si="42"/>
        <v>0.75</v>
      </c>
    </row>
    <row r="719" spans="1:9" ht="18" customHeight="1">
      <c r="A719" s="382" t="s">
        <v>319</v>
      </c>
      <c r="B719" s="384" t="s">
        <v>52</v>
      </c>
      <c r="C719" s="382" t="s">
        <v>53</v>
      </c>
      <c r="D719" s="382" t="s">
        <v>10</v>
      </c>
      <c r="E719" s="358" t="s">
        <v>878</v>
      </c>
      <c r="F719" s="385" t="s">
        <v>54</v>
      </c>
      <c r="G719" s="358" t="s">
        <v>55</v>
      </c>
      <c r="H719" s="358" t="s">
        <v>56</v>
      </c>
      <c r="I719" s="384" t="s">
        <v>11</v>
      </c>
    </row>
    <row r="720" spans="1:9" ht="51.95" customHeight="1">
      <c r="A720" s="237" t="s">
        <v>879</v>
      </c>
      <c r="B720" s="354">
        <v>94783</v>
      </c>
      <c r="C720" s="237" t="s">
        <v>66</v>
      </c>
      <c r="D720" s="237" t="s">
        <v>321</v>
      </c>
      <c r="E720" s="359" t="s">
        <v>1161</v>
      </c>
      <c r="F720" s="184" t="s">
        <v>63</v>
      </c>
      <c r="G720" s="185">
        <v>1</v>
      </c>
      <c r="H720" s="189">
        <f>I720</f>
        <v>18.09</v>
      </c>
      <c r="I720" s="189">
        <f>SUM(I721:I725)</f>
        <v>18.09</v>
      </c>
    </row>
    <row r="721" spans="1:9" ht="26.1" customHeight="1">
      <c r="A721" s="234" t="s">
        <v>881</v>
      </c>
      <c r="B721" s="350">
        <v>88267</v>
      </c>
      <c r="C721" s="234" t="s">
        <v>66</v>
      </c>
      <c r="D721" s="234" t="s">
        <v>1162</v>
      </c>
      <c r="E721" s="355" t="s">
        <v>883</v>
      </c>
      <c r="F721" s="94" t="s">
        <v>884</v>
      </c>
      <c r="G721" s="186">
        <v>0.13109999999999999</v>
      </c>
      <c r="H721" s="98">
        <f>IF(A721="Composição Auxiliar",VLOOKUP(B721,'SINAPI COMPOSIÇÃO'!$A$2:$E$10256,4,FALSE),IF(A721="Insumo",IF(VLOOKUP(B721,'SINAPI INSUMOS'!$A$2:$F$4852,5,FALSE)=OR("",0),VLOOKUP(B721,'SINAPI INSUMOS'!$A$2:$F$4852,6,FALSE),VLOOKUP(B721,'SINAPI INSUMOS'!$A$2:$F$4852,5,FALSE)),"VERIFICAR"))</f>
        <v>27.01</v>
      </c>
      <c r="I721" s="98">
        <f>TRUNC(G721*H721,2)</f>
        <v>3.54</v>
      </c>
    </row>
    <row r="722" spans="1:9" ht="26.1" customHeight="1">
      <c r="A722" s="234" t="s">
        <v>881</v>
      </c>
      <c r="B722" s="350">
        <v>88248</v>
      </c>
      <c r="C722" s="234" t="s">
        <v>66</v>
      </c>
      <c r="D722" s="234" t="s">
        <v>1163</v>
      </c>
      <c r="E722" s="355" t="s">
        <v>883</v>
      </c>
      <c r="F722" s="94" t="s">
        <v>884</v>
      </c>
      <c r="G722" s="186">
        <v>0.13109999999999999</v>
      </c>
      <c r="H722" s="98">
        <f>IF(A722="Composição Auxiliar",VLOOKUP(B722,'SINAPI COMPOSIÇÃO'!$A$2:$E$10256,4,FALSE),IF(A722="Insumo",IF(VLOOKUP(B722,'SINAPI INSUMOS'!$A$2:$F$4852,5,FALSE)=OR("",0),VLOOKUP(B722,'SINAPI INSUMOS'!$A$2:$F$4852,6,FALSE),VLOOKUP(B722,'SINAPI INSUMOS'!$A$2:$F$4852,5,FALSE)),"VERIFICAR"))</f>
        <v>23.01</v>
      </c>
      <c r="I722" s="98">
        <f>TRUNC(G722*H722,2)</f>
        <v>3.01</v>
      </c>
    </row>
    <row r="723" spans="1:9" ht="26.1" customHeight="1">
      <c r="A723" s="235" t="s">
        <v>886</v>
      </c>
      <c r="B723" s="351">
        <v>95</v>
      </c>
      <c r="C723" s="235" t="s">
        <v>66</v>
      </c>
      <c r="D723" s="235" t="s">
        <v>1216</v>
      </c>
      <c r="E723" s="356" t="s">
        <v>889</v>
      </c>
      <c r="F723" s="97" t="s">
        <v>63</v>
      </c>
      <c r="G723" s="187">
        <v>1</v>
      </c>
      <c r="H723" s="99">
        <f>IF(A723="Composição Auxiliar",VLOOKUP(B723,'SINAPI COMPOSIÇÃO'!$A$2:$E$10256,4,FALSE),IF(A723="Insumo",IF(VLOOKUP(B723,'SINAPI INSUMOS'!$A$2:$F$4852,5,FALSE)=OR("",0),VLOOKUP(B723,'SINAPI INSUMOS'!$A$2:$F$4852,6,FALSE),VLOOKUP(B723,'SINAPI INSUMOS'!$A$2:$F$4852,5,FALSE)),"VERIFICAR"))</f>
        <v>11.13</v>
      </c>
      <c r="I723" s="99">
        <f>TRUNC(G723*H723,2)</f>
        <v>11.13</v>
      </c>
    </row>
    <row r="724" spans="1:9" ht="24" customHeight="1">
      <c r="A724" s="235" t="s">
        <v>886</v>
      </c>
      <c r="B724" s="351">
        <v>122</v>
      </c>
      <c r="C724" s="235" t="s">
        <v>66</v>
      </c>
      <c r="D724" s="235" t="s">
        <v>1198</v>
      </c>
      <c r="E724" s="356" t="s">
        <v>889</v>
      </c>
      <c r="F724" s="97" t="s">
        <v>63</v>
      </c>
      <c r="G724" s="187">
        <v>2.3999999999999998E-3</v>
      </c>
      <c r="H724" s="99">
        <f>IF(A724="Composição Auxiliar",VLOOKUP(B724,'SINAPI COMPOSIÇÃO'!$A$2:$E$10256,4,FALSE),IF(A724="Insumo",IF(VLOOKUP(B724,'SINAPI INSUMOS'!$A$2:$F$4852,5,FALSE)=OR("",0),VLOOKUP(B724,'SINAPI INSUMOS'!$A$2:$F$4852,6,FALSE),VLOOKUP(B724,'SINAPI INSUMOS'!$A$2:$F$4852,5,FALSE)),"VERIFICAR"))</f>
        <v>71.09</v>
      </c>
      <c r="I724" s="99">
        <f>TRUNC(G724*H724,2)</f>
        <v>0.17</v>
      </c>
    </row>
    <row r="725" spans="1:9" ht="26.1" customHeight="1">
      <c r="A725" s="235" t="s">
        <v>886</v>
      </c>
      <c r="B725" s="351">
        <v>20083</v>
      </c>
      <c r="C725" s="235" t="s">
        <v>66</v>
      </c>
      <c r="D725" s="235" t="s">
        <v>1196</v>
      </c>
      <c r="E725" s="356" t="s">
        <v>889</v>
      </c>
      <c r="F725" s="97" t="s">
        <v>63</v>
      </c>
      <c r="G725" s="187">
        <v>3.0000000000000001E-3</v>
      </c>
      <c r="H725" s="99">
        <f>IF(A725="Composição Auxiliar",VLOOKUP(B725,'SINAPI COMPOSIÇÃO'!$A$2:$E$10256,4,FALSE),IF(A725="Insumo",IF(VLOOKUP(B725,'SINAPI INSUMOS'!$A$2:$F$4852,5,FALSE)=OR("",0),VLOOKUP(B725,'SINAPI INSUMOS'!$A$2:$F$4852,6,FALSE),VLOOKUP(B725,'SINAPI INSUMOS'!$A$2:$F$4852,5,FALSE)),"VERIFICAR"))</f>
        <v>80.55</v>
      </c>
      <c r="I725" s="99">
        <f>TRUNC(G725*H725,2)</f>
        <v>0.24</v>
      </c>
    </row>
    <row r="726" spans="1:9" ht="18" customHeight="1">
      <c r="A726" s="232" t="s">
        <v>322</v>
      </c>
      <c r="B726" s="239" t="s">
        <v>52</v>
      </c>
      <c r="C726" s="232" t="s">
        <v>53</v>
      </c>
      <c r="D726" s="232" t="s">
        <v>10</v>
      </c>
      <c r="E726" s="358" t="s">
        <v>878</v>
      </c>
      <c r="F726" s="240" t="s">
        <v>54</v>
      </c>
      <c r="G726" s="239" t="s">
        <v>55</v>
      </c>
      <c r="H726" s="239" t="s">
        <v>56</v>
      </c>
      <c r="I726" s="239" t="s">
        <v>11</v>
      </c>
    </row>
    <row r="727" spans="1:9" ht="39" customHeight="1">
      <c r="A727" s="237" t="s">
        <v>879</v>
      </c>
      <c r="B727" s="354">
        <v>103993</v>
      </c>
      <c r="C727" s="237" t="s">
        <v>66</v>
      </c>
      <c r="D727" s="237" t="s">
        <v>324</v>
      </c>
      <c r="E727" s="359" t="s">
        <v>1161</v>
      </c>
      <c r="F727" s="184" t="s">
        <v>63</v>
      </c>
      <c r="G727" s="185">
        <v>1</v>
      </c>
      <c r="H727" s="189">
        <f>I727</f>
        <v>9.7800000000000011</v>
      </c>
      <c r="I727" s="189">
        <f>SUM(I728:I733)</f>
        <v>9.7800000000000011</v>
      </c>
    </row>
    <row r="728" spans="1:9" ht="26.1" customHeight="1">
      <c r="A728" s="234" t="s">
        <v>881</v>
      </c>
      <c r="B728" s="350">
        <v>88248</v>
      </c>
      <c r="C728" s="234" t="s">
        <v>66</v>
      </c>
      <c r="D728" s="234" t="s">
        <v>1163</v>
      </c>
      <c r="E728" s="355" t="s">
        <v>883</v>
      </c>
      <c r="F728" s="94" t="s">
        <v>884</v>
      </c>
      <c r="G728" s="186">
        <v>0.1181</v>
      </c>
      <c r="H728" s="98">
        <f>IF(A728="Composição Auxiliar",VLOOKUP(B728,'SINAPI COMPOSIÇÃO'!$A$2:$E$10256,4,FALSE),IF(A728="Insumo",IF(VLOOKUP(B728,'SINAPI INSUMOS'!$A$2:$F$4852,5,FALSE)=OR("",0),VLOOKUP(B728,'SINAPI INSUMOS'!$A$2:$F$4852,6,FALSE),VLOOKUP(B728,'SINAPI INSUMOS'!$A$2:$F$4852,5,FALSE)),"VERIFICAR"))</f>
        <v>23.01</v>
      </c>
      <c r="I728" s="98">
        <f t="shared" ref="I728:I733" si="43">TRUNC(G728*H728,2)</f>
        <v>2.71</v>
      </c>
    </row>
    <row r="729" spans="1:9" ht="26.1" customHeight="1">
      <c r="A729" s="234" t="s">
        <v>881</v>
      </c>
      <c r="B729" s="350">
        <v>88267</v>
      </c>
      <c r="C729" s="234" t="s">
        <v>66</v>
      </c>
      <c r="D729" s="234" t="s">
        <v>1162</v>
      </c>
      <c r="E729" s="355" t="s">
        <v>883</v>
      </c>
      <c r="F729" s="94" t="s">
        <v>884</v>
      </c>
      <c r="G729" s="186">
        <v>0.1181</v>
      </c>
      <c r="H729" s="98">
        <f>IF(A729="Composição Auxiliar",VLOOKUP(B729,'SINAPI COMPOSIÇÃO'!$A$2:$E$10256,4,FALSE),IF(A729="Insumo",IF(VLOOKUP(B729,'SINAPI INSUMOS'!$A$2:$F$4852,5,FALSE)=OR("",0),VLOOKUP(B729,'SINAPI INSUMOS'!$A$2:$F$4852,6,FALSE),VLOOKUP(B729,'SINAPI INSUMOS'!$A$2:$F$4852,5,FALSE)),"VERIFICAR"))</f>
        <v>27.01</v>
      </c>
      <c r="I729" s="98">
        <f t="shared" si="43"/>
        <v>3.18</v>
      </c>
    </row>
    <row r="730" spans="1:9" ht="26.1" customHeight="1">
      <c r="A730" s="235" t="s">
        <v>886</v>
      </c>
      <c r="B730" s="351">
        <v>20083</v>
      </c>
      <c r="C730" s="235" t="s">
        <v>66</v>
      </c>
      <c r="D730" s="235" t="s">
        <v>1196</v>
      </c>
      <c r="E730" s="356" t="s">
        <v>889</v>
      </c>
      <c r="F730" s="97" t="s">
        <v>63</v>
      </c>
      <c r="G730" s="187">
        <v>1.2500000000000001E-2</v>
      </c>
      <c r="H730" s="99">
        <f>IF(A730="Composição Auxiliar",VLOOKUP(B730,'SINAPI COMPOSIÇÃO'!$A$2:$E$10256,4,FALSE),IF(A730="Insumo",IF(VLOOKUP(B730,'SINAPI INSUMOS'!$A$2:$F$4852,5,FALSE)=OR("",0),VLOOKUP(B730,'SINAPI INSUMOS'!$A$2:$F$4852,6,FALSE),VLOOKUP(B730,'SINAPI INSUMOS'!$A$2:$F$4852,5,FALSE)),"VERIFICAR"))</f>
        <v>80.55</v>
      </c>
      <c r="I730" s="99">
        <f t="shared" si="43"/>
        <v>1</v>
      </c>
    </row>
    <row r="731" spans="1:9" ht="24" customHeight="1">
      <c r="A731" s="235" t="s">
        <v>886</v>
      </c>
      <c r="B731" s="351">
        <v>122</v>
      </c>
      <c r="C731" s="235" t="s">
        <v>66</v>
      </c>
      <c r="D731" s="235" t="s">
        <v>1198</v>
      </c>
      <c r="E731" s="356" t="s">
        <v>889</v>
      </c>
      <c r="F731" s="97" t="s">
        <v>63</v>
      </c>
      <c r="G731" s="187">
        <v>1.06E-2</v>
      </c>
      <c r="H731" s="99">
        <f>IF(A731="Composição Auxiliar",VLOOKUP(B731,'SINAPI COMPOSIÇÃO'!$A$2:$E$10256,4,FALSE),IF(A731="Insumo",IF(VLOOKUP(B731,'SINAPI INSUMOS'!$A$2:$F$4852,5,FALSE)=OR("",0),VLOOKUP(B731,'SINAPI INSUMOS'!$A$2:$F$4852,6,FALSE),VLOOKUP(B731,'SINAPI INSUMOS'!$A$2:$F$4852,5,FALSE)),"VERIFICAR"))</f>
        <v>71.09</v>
      </c>
      <c r="I731" s="99">
        <f t="shared" si="43"/>
        <v>0.75</v>
      </c>
    </row>
    <row r="732" spans="1:9" ht="26.1" customHeight="1">
      <c r="A732" s="235" t="s">
        <v>886</v>
      </c>
      <c r="B732" s="351">
        <v>812</v>
      </c>
      <c r="C732" s="235" t="s">
        <v>66</v>
      </c>
      <c r="D732" s="235" t="s">
        <v>1218</v>
      </c>
      <c r="E732" s="356" t="s">
        <v>889</v>
      </c>
      <c r="F732" s="97" t="s">
        <v>63</v>
      </c>
      <c r="G732" s="360">
        <v>1</v>
      </c>
      <c r="H732" s="361">
        <f>IF(A732="Composição Auxiliar",VLOOKUP(B732,'SINAPI COMPOSIÇÃO'!$A$2:$E$10256,4,FALSE),IF(A732="Insumo",IF(VLOOKUP(B732,'SINAPI INSUMOS'!$A$2:$F$4852,5,FALSE)=OR("",0),VLOOKUP(B732,'SINAPI INSUMOS'!$A$2:$F$4852,6,FALSE),VLOOKUP(B732,'SINAPI INSUMOS'!$A$2:$F$4852,5,FALSE)),"VERIFICAR"))</f>
        <v>2.0699999999999998</v>
      </c>
      <c r="I732" s="99">
        <f t="shared" si="43"/>
        <v>2.0699999999999998</v>
      </c>
    </row>
    <row r="733" spans="1:9" ht="24" customHeight="1">
      <c r="A733" s="235" t="s">
        <v>886</v>
      </c>
      <c r="B733" s="351">
        <v>38383</v>
      </c>
      <c r="C733" s="235" t="s">
        <v>66</v>
      </c>
      <c r="D733" s="235" t="s">
        <v>1194</v>
      </c>
      <c r="E733" s="356" t="s">
        <v>889</v>
      </c>
      <c r="F733" s="97" t="s">
        <v>63</v>
      </c>
      <c r="G733" s="187">
        <v>3.9399999999999998E-2</v>
      </c>
      <c r="H733" s="99">
        <f>IF(A733="Composição Auxiliar",VLOOKUP(B733,'SINAPI COMPOSIÇÃO'!$A$2:$E$10256,4,FALSE),IF(A733="Insumo",IF(VLOOKUP(B733,'SINAPI INSUMOS'!$A$2:$F$4852,5,FALSE)=OR("",0),VLOOKUP(B733,'SINAPI INSUMOS'!$A$2:$F$4852,6,FALSE),VLOOKUP(B733,'SINAPI INSUMOS'!$A$2:$F$4852,5,FALSE)),"VERIFICAR"))</f>
        <v>2</v>
      </c>
      <c r="I733" s="99">
        <f t="shared" si="43"/>
        <v>7.0000000000000007E-2</v>
      </c>
    </row>
    <row r="734" spans="1:9" ht="18" customHeight="1">
      <c r="A734" s="382" t="s">
        <v>325</v>
      </c>
      <c r="B734" s="384" t="s">
        <v>52</v>
      </c>
      <c r="C734" s="382" t="s">
        <v>53</v>
      </c>
      <c r="D734" s="382" t="s">
        <v>10</v>
      </c>
      <c r="E734" s="358" t="s">
        <v>878</v>
      </c>
      <c r="F734" s="385" t="s">
        <v>54</v>
      </c>
      <c r="G734" s="384" t="s">
        <v>55</v>
      </c>
      <c r="H734" s="384" t="s">
        <v>56</v>
      </c>
      <c r="I734" s="384" t="s">
        <v>11</v>
      </c>
    </row>
    <row r="735" spans="1:9" ht="39" customHeight="1">
      <c r="A735" s="237" t="s">
        <v>879</v>
      </c>
      <c r="B735" s="354">
        <v>103948</v>
      </c>
      <c r="C735" s="237" t="s">
        <v>66</v>
      </c>
      <c r="D735" s="237" t="s">
        <v>327</v>
      </c>
      <c r="E735" s="359" t="s">
        <v>1161</v>
      </c>
      <c r="F735" s="184" t="s">
        <v>63</v>
      </c>
      <c r="G735" s="185">
        <v>1</v>
      </c>
      <c r="H735" s="189">
        <f>I735</f>
        <v>7.9</v>
      </c>
      <c r="I735" s="189">
        <f>SUM(I736:I741)</f>
        <v>7.9</v>
      </c>
    </row>
    <row r="736" spans="1:9" ht="26.1" customHeight="1">
      <c r="A736" s="234" t="s">
        <v>881</v>
      </c>
      <c r="B736" s="350">
        <v>88267</v>
      </c>
      <c r="C736" s="234" t="s">
        <v>66</v>
      </c>
      <c r="D736" s="234" t="s">
        <v>1162</v>
      </c>
      <c r="E736" s="355" t="s">
        <v>883</v>
      </c>
      <c r="F736" s="94" t="s">
        <v>884</v>
      </c>
      <c r="G736" s="186">
        <v>0.1111</v>
      </c>
      <c r="H736" s="98">
        <f>IF(A736="Composição Auxiliar",VLOOKUP(B736,'SINAPI COMPOSIÇÃO'!$A$2:$E$10256,4,FALSE),IF(A736="Insumo",IF(VLOOKUP(B736,'SINAPI INSUMOS'!$A$2:$F$4852,5,FALSE)=OR("",0),VLOOKUP(B736,'SINAPI INSUMOS'!$A$2:$F$4852,6,FALSE),VLOOKUP(B736,'SINAPI INSUMOS'!$A$2:$F$4852,5,FALSE)),"VERIFICAR"))</f>
        <v>27.01</v>
      </c>
      <c r="I736" s="98">
        <f t="shared" ref="I736:I741" si="44">TRUNC(G736*H736,2)</f>
        <v>3</v>
      </c>
    </row>
    <row r="737" spans="1:9" ht="26.1" customHeight="1">
      <c r="A737" s="234" t="s">
        <v>881</v>
      </c>
      <c r="B737" s="350">
        <v>88248</v>
      </c>
      <c r="C737" s="234" t="s">
        <v>66</v>
      </c>
      <c r="D737" s="234" t="s">
        <v>1163</v>
      </c>
      <c r="E737" s="355" t="s">
        <v>883</v>
      </c>
      <c r="F737" s="94" t="s">
        <v>884</v>
      </c>
      <c r="G737" s="186">
        <v>0.1111</v>
      </c>
      <c r="H737" s="98">
        <f>IF(A737="Composição Auxiliar",VLOOKUP(B737,'SINAPI COMPOSIÇÃO'!$A$2:$E$10256,4,FALSE),IF(A737="Insumo",IF(VLOOKUP(B737,'SINAPI INSUMOS'!$A$2:$F$4852,5,FALSE)=OR("",0),VLOOKUP(B737,'SINAPI INSUMOS'!$A$2:$F$4852,6,FALSE),VLOOKUP(B737,'SINAPI INSUMOS'!$A$2:$F$4852,5,FALSE)),"VERIFICAR"))</f>
        <v>23.01</v>
      </c>
      <c r="I737" s="98">
        <f t="shared" si="44"/>
        <v>2.5499999999999998</v>
      </c>
    </row>
    <row r="738" spans="1:9" ht="26.1" customHeight="1">
      <c r="A738" s="235" t="s">
        <v>886</v>
      </c>
      <c r="B738" s="351">
        <v>20083</v>
      </c>
      <c r="C738" s="235" t="s">
        <v>66</v>
      </c>
      <c r="D738" s="235" t="s">
        <v>1196</v>
      </c>
      <c r="E738" s="356" t="s">
        <v>889</v>
      </c>
      <c r="F738" s="97" t="s">
        <v>63</v>
      </c>
      <c r="G738" s="187">
        <v>9.4999999999999998E-3</v>
      </c>
      <c r="H738" s="99">
        <f>IF(A738="Composição Auxiliar",VLOOKUP(B738,'SINAPI COMPOSIÇÃO'!$A$2:$E$10256,4,FALSE),IF(A738="Insumo",IF(VLOOKUP(B738,'SINAPI INSUMOS'!$A$2:$F$4852,5,FALSE)=OR("",0),VLOOKUP(B738,'SINAPI INSUMOS'!$A$2:$F$4852,6,FALSE),VLOOKUP(B738,'SINAPI INSUMOS'!$A$2:$F$4852,5,FALSE)),"VERIFICAR"))</f>
        <v>80.55</v>
      </c>
      <c r="I738" s="99">
        <f t="shared" si="44"/>
        <v>0.76</v>
      </c>
    </row>
    <row r="739" spans="1:9" ht="26.1" customHeight="1">
      <c r="A739" s="235" t="s">
        <v>886</v>
      </c>
      <c r="B739" s="351">
        <v>829</v>
      </c>
      <c r="C739" s="235" t="s">
        <v>66</v>
      </c>
      <c r="D739" s="235" t="s">
        <v>1220</v>
      </c>
      <c r="E739" s="356" t="s">
        <v>889</v>
      </c>
      <c r="F739" s="97" t="s">
        <v>63</v>
      </c>
      <c r="G739" s="187">
        <v>1</v>
      </c>
      <c r="H739" s="99">
        <f>IF(A739="Composição Auxiliar",VLOOKUP(B739,'SINAPI COMPOSIÇÃO'!$A$2:$E$10256,4,FALSE),IF(A739="Insumo",IF(VLOOKUP(B739,'SINAPI INSUMOS'!$A$2:$F$4852,5,FALSE)=OR("",0),VLOOKUP(B739,'SINAPI INSUMOS'!$A$2:$F$4852,6,FALSE),VLOOKUP(B739,'SINAPI INSUMOS'!$A$2:$F$4852,5,FALSE)),"VERIFICAR"))</f>
        <v>0.94</v>
      </c>
      <c r="I739" s="99">
        <f t="shared" si="44"/>
        <v>0.94</v>
      </c>
    </row>
    <row r="740" spans="1:9" ht="24" customHeight="1">
      <c r="A740" s="235" t="s">
        <v>886</v>
      </c>
      <c r="B740" s="351">
        <v>38383</v>
      </c>
      <c r="C740" s="235" t="s">
        <v>66</v>
      </c>
      <c r="D740" s="235" t="s">
        <v>1194</v>
      </c>
      <c r="E740" s="356" t="s">
        <v>889</v>
      </c>
      <c r="F740" s="97" t="s">
        <v>63</v>
      </c>
      <c r="G740" s="187">
        <v>3.7100000000000001E-2</v>
      </c>
      <c r="H740" s="99">
        <f>IF(A740="Composição Auxiliar",VLOOKUP(B740,'SINAPI COMPOSIÇÃO'!$A$2:$E$10256,4,FALSE),IF(A740="Insumo",IF(VLOOKUP(B740,'SINAPI INSUMOS'!$A$2:$F$4852,5,FALSE)=OR("",0),VLOOKUP(B740,'SINAPI INSUMOS'!$A$2:$F$4852,6,FALSE),VLOOKUP(B740,'SINAPI INSUMOS'!$A$2:$F$4852,5,FALSE)),"VERIFICAR"))</f>
        <v>2</v>
      </c>
      <c r="I740" s="99">
        <f t="shared" si="44"/>
        <v>7.0000000000000007E-2</v>
      </c>
    </row>
    <row r="741" spans="1:9" ht="24" customHeight="1">
      <c r="A741" s="235" t="s">
        <v>886</v>
      </c>
      <c r="B741" s="351">
        <v>122</v>
      </c>
      <c r="C741" s="235" t="s">
        <v>66</v>
      </c>
      <c r="D741" s="235" t="s">
        <v>1198</v>
      </c>
      <c r="E741" s="356" t="s">
        <v>889</v>
      </c>
      <c r="F741" s="97" t="s">
        <v>63</v>
      </c>
      <c r="G741" s="187">
        <v>8.2000000000000007E-3</v>
      </c>
      <c r="H741" s="99">
        <f>IF(A741="Composição Auxiliar",VLOOKUP(B741,'SINAPI COMPOSIÇÃO'!$A$2:$E$10256,4,FALSE),IF(A741="Insumo",IF(VLOOKUP(B741,'SINAPI INSUMOS'!$A$2:$F$4852,5,FALSE)=OR("",0),VLOOKUP(B741,'SINAPI INSUMOS'!$A$2:$F$4852,6,FALSE),VLOOKUP(B741,'SINAPI INSUMOS'!$A$2:$F$4852,5,FALSE)),"VERIFICAR"))</f>
        <v>71.09</v>
      </c>
      <c r="I741" s="99">
        <f t="shared" si="44"/>
        <v>0.57999999999999996</v>
      </c>
    </row>
    <row r="742" spans="1:9" ht="18" customHeight="1">
      <c r="A742" s="382" t="s">
        <v>328</v>
      </c>
      <c r="B742" s="384" t="s">
        <v>52</v>
      </c>
      <c r="C742" s="382" t="s">
        <v>53</v>
      </c>
      <c r="D742" s="382" t="s">
        <v>10</v>
      </c>
      <c r="E742" s="358" t="s">
        <v>878</v>
      </c>
      <c r="F742" s="385" t="s">
        <v>54</v>
      </c>
      <c r="G742" s="384" t="s">
        <v>55</v>
      </c>
      <c r="H742" s="384" t="s">
        <v>56</v>
      </c>
      <c r="I742" s="384" t="s">
        <v>11</v>
      </c>
    </row>
    <row r="743" spans="1:9" ht="39" customHeight="1">
      <c r="A743" s="237" t="s">
        <v>879</v>
      </c>
      <c r="B743" s="354">
        <v>89360</v>
      </c>
      <c r="C743" s="237" t="s">
        <v>66</v>
      </c>
      <c r="D743" s="237" t="s">
        <v>330</v>
      </c>
      <c r="E743" s="359" t="s">
        <v>1161</v>
      </c>
      <c r="F743" s="184" t="s">
        <v>63</v>
      </c>
      <c r="G743" s="364">
        <v>1</v>
      </c>
      <c r="H743" s="365">
        <f>I743</f>
        <v>9.48</v>
      </c>
      <c r="I743" s="189">
        <f>SUM(I744:I749)</f>
        <v>9.48</v>
      </c>
    </row>
    <row r="744" spans="1:9" ht="26.1" customHeight="1">
      <c r="A744" s="234" t="s">
        <v>881</v>
      </c>
      <c r="B744" s="350">
        <v>88248</v>
      </c>
      <c r="C744" s="234" t="s">
        <v>66</v>
      </c>
      <c r="D744" s="234" t="s">
        <v>1163</v>
      </c>
      <c r="E744" s="355" t="s">
        <v>883</v>
      </c>
      <c r="F744" s="94" t="s">
        <v>884</v>
      </c>
      <c r="G744" s="186">
        <v>0.13109999999999999</v>
      </c>
      <c r="H744" s="98">
        <f>IF(A744="Composição Auxiliar",VLOOKUP(B744,'SINAPI COMPOSIÇÃO'!$A$2:$E$10256,4,FALSE),IF(A744="Insumo",IF(VLOOKUP(B744,'SINAPI INSUMOS'!$A$2:$F$4852,5,FALSE)=OR("",0),VLOOKUP(B744,'SINAPI INSUMOS'!$A$2:$F$4852,6,FALSE),VLOOKUP(B744,'SINAPI INSUMOS'!$A$2:$F$4852,5,FALSE)),"VERIFICAR"))</f>
        <v>23.01</v>
      </c>
      <c r="I744" s="98">
        <f t="shared" ref="I744:I749" si="45">TRUNC(G744*H744,2)</f>
        <v>3.01</v>
      </c>
    </row>
    <row r="745" spans="1:9" ht="26.1" customHeight="1">
      <c r="A745" s="234" t="s">
        <v>881</v>
      </c>
      <c r="B745" s="350">
        <v>88267</v>
      </c>
      <c r="C745" s="234" t="s">
        <v>66</v>
      </c>
      <c r="D745" s="234" t="s">
        <v>1162</v>
      </c>
      <c r="E745" s="355" t="s">
        <v>883</v>
      </c>
      <c r="F745" s="94" t="s">
        <v>884</v>
      </c>
      <c r="G745" s="186">
        <v>0.13109999999999999</v>
      </c>
      <c r="H745" s="98">
        <f>IF(A745="Composição Auxiliar",VLOOKUP(B745,'SINAPI COMPOSIÇÃO'!$A$2:$E$10256,4,FALSE),IF(A745="Insumo",IF(VLOOKUP(B745,'SINAPI INSUMOS'!$A$2:$F$4852,5,FALSE)=OR("",0),VLOOKUP(B745,'SINAPI INSUMOS'!$A$2:$F$4852,6,FALSE),VLOOKUP(B745,'SINAPI INSUMOS'!$A$2:$F$4852,5,FALSE)),"VERIFICAR"))</f>
        <v>27.01</v>
      </c>
      <c r="I745" s="98">
        <f t="shared" si="45"/>
        <v>3.54</v>
      </c>
    </row>
    <row r="746" spans="1:9" ht="26.1" customHeight="1">
      <c r="A746" s="235" t="s">
        <v>886</v>
      </c>
      <c r="B746" s="351">
        <v>1955</v>
      </c>
      <c r="C746" s="235" t="s">
        <v>66</v>
      </c>
      <c r="D746" s="235" t="s">
        <v>1222</v>
      </c>
      <c r="E746" s="356" t="s">
        <v>889</v>
      </c>
      <c r="F746" s="97" t="s">
        <v>63</v>
      </c>
      <c r="G746" s="187">
        <v>1</v>
      </c>
      <c r="H746" s="99">
        <f>IF(A746="Composição Auxiliar",VLOOKUP(B746,'SINAPI COMPOSIÇÃO'!$A$2:$E$10256,4,FALSE),IF(A746="Insumo",IF(VLOOKUP(B746,'SINAPI INSUMOS'!$A$2:$F$4852,5,FALSE)=OR("",0),VLOOKUP(B746,'SINAPI INSUMOS'!$A$2:$F$4852,6,FALSE),VLOOKUP(B746,'SINAPI INSUMOS'!$A$2:$F$4852,5,FALSE)),"VERIFICAR"))</f>
        <v>2.0699999999999998</v>
      </c>
      <c r="I746" s="99">
        <f t="shared" si="45"/>
        <v>2.0699999999999998</v>
      </c>
    </row>
    <row r="747" spans="1:9" ht="24" customHeight="1">
      <c r="A747" s="235" t="s">
        <v>886</v>
      </c>
      <c r="B747" s="351">
        <v>38383</v>
      </c>
      <c r="C747" s="235" t="s">
        <v>66</v>
      </c>
      <c r="D747" s="235" t="s">
        <v>1194</v>
      </c>
      <c r="E747" s="356" t="s">
        <v>889</v>
      </c>
      <c r="F747" s="97" t="s">
        <v>63</v>
      </c>
      <c r="G747" s="187">
        <v>2.9100000000000001E-2</v>
      </c>
      <c r="H747" s="99">
        <f>IF(A747="Composição Auxiliar",VLOOKUP(B747,'SINAPI COMPOSIÇÃO'!$A$2:$E$10256,4,FALSE),IF(A747="Insumo",IF(VLOOKUP(B747,'SINAPI INSUMOS'!$A$2:$F$4852,5,FALSE)=OR("",0),VLOOKUP(B747,'SINAPI INSUMOS'!$A$2:$F$4852,6,FALSE),VLOOKUP(B747,'SINAPI INSUMOS'!$A$2:$F$4852,5,FALSE)),"VERIFICAR"))</f>
        <v>2</v>
      </c>
      <c r="I747" s="99">
        <f t="shared" si="45"/>
        <v>0.05</v>
      </c>
    </row>
    <row r="748" spans="1:9" ht="24" customHeight="1">
      <c r="A748" s="235" t="s">
        <v>886</v>
      </c>
      <c r="B748" s="351">
        <v>122</v>
      </c>
      <c r="C748" s="235" t="s">
        <v>66</v>
      </c>
      <c r="D748" s="235" t="s">
        <v>1198</v>
      </c>
      <c r="E748" s="356" t="s">
        <v>889</v>
      </c>
      <c r="F748" s="97" t="s">
        <v>63</v>
      </c>
      <c r="G748" s="187">
        <v>4.7000000000000002E-3</v>
      </c>
      <c r="H748" s="99">
        <f>IF(A748="Composição Auxiliar",VLOOKUP(B748,'SINAPI COMPOSIÇÃO'!$A$2:$E$10256,4,FALSE),IF(A748="Insumo",IF(VLOOKUP(B748,'SINAPI INSUMOS'!$A$2:$F$4852,5,FALSE)=OR("",0),VLOOKUP(B748,'SINAPI INSUMOS'!$A$2:$F$4852,6,FALSE),VLOOKUP(B748,'SINAPI INSUMOS'!$A$2:$F$4852,5,FALSE)),"VERIFICAR"))</f>
        <v>71.09</v>
      </c>
      <c r="I748" s="99">
        <f t="shared" si="45"/>
        <v>0.33</v>
      </c>
    </row>
    <row r="749" spans="1:9" ht="26.1" customHeight="1">
      <c r="A749" s="235" t="s">
        <v>886</v>
      </c>
      <c r="B749" s="351">
        <v>20083</v>
      </c>
      <c r="C749" s="235" t="s">
        <v>66</v>
      </c>
      <c r="D749" s="235" t="s">
        <v>1196</v>
      </c>
      <c r="E749" s="356" t="s">
        <v>889</v>
      </c>
      <c r="F749" s="97" t="s">
        <v>63</v>
      </c>
      <c r="G749" s="187">
        <v>6.0000000000000001E-3</v>
      </c>
      <c r="H749" s="99">
        <f>IF(A749="Composição Auxiliar",VLOOKUP(B749,'SINAPI COMPOSIÇÃO'!$A$2:$E$10256,4,FALSE),IF(A749="Insumo",IF(VLOOKUP(B749,'SINAPI INSUMOS'!$A$2:$F$4852,5,FALSE)=OR("",0),VLOOKUP(B749,'SINAPI INSUMOS'!$A$2:$F$4852,6,FALSE),VLOOKUP(B749,'SINAPI INSUMOS'!$A$2:$F$4852,5,FALSE)),"VERIFICAR"))</f>
        <v>80.55</v>
      </c>
      <c r="I749" s="99">
        <f t="shared" si="45"/>
        <v>0.48</v>
      </c>
    </row>
    <row r="750" spans="1:9" ht="18" customHeight="1">
      <c r="A750" s="382" t="s">
        <v>331</v>
      </c>
      <c r="B750" s="384" t="s">
        <v>52</v>
      </c>
      <c r="C750" s="382" t="s">
        <v>53</v>
      </c>
      <c r="D750" s="382" t="s">
        <v>10</v>
      </c>
      <c r="E750" s="358" t="s">
        <v>878</v>
      </c>
      <c r="F750" s="385" t="s">
        <v>54</v>
      </c>
      <c r="G750" s="384" t="s">
        <v>55</v>
      </c>
      <c r="H750" s="384" t="s">
        <v>56</v>
      </c>
      <c r="I750" s="384" t="s">
        <v>11</v>
      </c>
    </row>
    <row r="751" spans="1:9" ht="39" customHeight="1">
      <c r="A751" s="237" t="s">
        <v>879</v>
      </c>
      <c r="B751" s="354">
        <v>89361</v>
      </c>
      <c r="C751" s="237" t="s">
        <v>66</v>
      </c>
      <c r="D751" s="237" t="s">
        <v>333</v>
      </c>
      <c r="E751" s="359" t="s">
        <v>1161</v>
      </c>
      <c r="F751" s="184" t="s">
        <v>63</v>
      </c>
      <c r="G751" s="185">
        <v>1</v>
      </c>
      <c r="H751" s="189">
        <f>I751</f>
        <v>9.56</v>
      </c>
      <c r="I751" s="189">
        <f>SUM(I752:I757)</f>
        <v>9.56</v>
      </c>
    </row>
    <row r="752" spans="1:9" ht="26.1" customHeight="1">
      <c r="A752" s="234" t="s">
        <v>881</v>
      </c>
      <c r="B752" s="350">
        <v>88267</v>
      </c>
      <c r="C752" s="234" t="s">
        <v>66</v>
      </c>
      <c r="D752" s="234" t="s">
        <v>1162</v>
      </c>
      <c r="E752" s="355" t="s">
        <v>883</v>
      </c>
      <c r="F752" s="94" t="s">
        <v>884</v>
      </c>
      <c r="G752" s="186">
        <v>0.13109999999999999</v>
      </c>
      <c r="H752" s="98">
        <f>IF(A752="Composição Auxiliar",VLOOKUP(B752,'SINAPI COMPOSIÇÃO'!$A$2:$E$10256,4,FALSE),IF(A752="Insumo",IF(VLOOKUP(B752,'SINAPI INSUMOS'!$A$2:$F$4852,5,FALSE)=OR("",0),VLOOKUP(B752,'SINAPI INSUMOS'!$A$2:$F$4852,6,FALSE),VLOOKUP(B752,'SINAPI INSUMOS'!$A$2:$F$4852,5,FALSE)),"VERIFICAR"))</f>
        <v>27.01</v>
      </c>
      <c r="I752" s="98">
        <f t="shared" ref="I752:I757" si="46">TRUNC(G752*H752,2)</f>
        <v>3.54</v>
      </c>
    </row>
    <row r="753" spans="1:9" ht="26.1" customHeight="1">
      <c r="A753" s="234" t="s">
        <v>881</v>
      </c>
      <c r="B753" s="350">
        <v>88248</v>
      </c>
      <c r="C753" s="234" t="s">
        <v>66</v>
      </c>
      <c r="D753" s="234" t="s">
        <v>1163</v>
      </c>
      <c r="E753" s="355" t="s">
        <v>883</v>
      </c>
      <c r="F753" s="94" t="s">
        <v>884</v>
      </c>
      <c r="G753" s="362">
        <v>0.13109999999999999</v>
      </c>
      <c r="H753" s="363">
        <f>IF(A753="Composição Auxiliar",VLOOKUP(B753,'SINAPI COMPOSIÇÃO'!$A$2:$E$10256,4,FALSE),IF(A753="Insumo",IF(VLOOKUP(B753,'SINAPI INSUMOS'!$A$2:$F$4852,5,FALSE)=OR("",0),VLOOKUP(B753,'SINAPI INSUMOS'!$A$2:$F$4852,6,FALSE),VLOOKUP(B753,'SINAPI INSUMOS'!$A$2:$F$4852,5,FALSE)),"VERIFICAR"))</f>
        <v>23.01</v>
      </c>
      <c r="I753" s="98">
        <f t="shared" si="46"/>
        <v>3.01</v>
      </c>
    </row>
    <row r="754" spans="1:9" ht="24" customHeight="1">
      <c r="A754" s="235" t="s">
        <v>886</v>
      </c>
      <c r="B754" s="351">
        <v>38383</v>
      </c>
      <c r="C754" s="235" t="s">
        <v>66</v>
      </c>
      <c r="D754" s="235" t="s">
        <v>1194</v>
      </c>
      <c r="E754" s="356" t="s">
        <v>889</v>
      </c>
      <c r="F754" s="97" t="s">
        <v>63</v>
      </c>
      <c r="G754" s="187">
        <v>2.9100000000000001E-2</v>
      </c>
      <c r="H754" s="99">
        <f>IF(A754="Composição Auxiliar",VLOOKUP(B754,'SINAPI COMPOSIÇÃO'!$A$2:$E$10256,4,FALSE),IF(A754="Insumo",IF(VLOOKUP(B754,'SINAPI INSUMOS'!$A$2:$F$4852,5,FALSE)=OR("",0),VLOOKUP(B754,'SINAPI INSUMOS'!$A$2:$F$4852,6,FALSE),VLOOKUP(B754,'SINAPI INSUMOS'!$A$2:$F$4852,5,FALSE)),"VERIFICAR"))</f>
        <v>2</v>
      </c>
      <c r="I754" s="99">
        <f t="shared" si="46"/>
        <v>0.05</v>
      </c>
    </row>
    <row r="755" spans="1:9" ht="26.1" customHeight="1">
      <c r="A755" s="235" t="s">
        <v>886</v>
      </c>
      <c r="B755" s="351">
        <v>1926</v>
      </c>
      <c r="C755" s="235" t="s">
        <v>66</v>
      </c>
      <c r="D755" s="235" t="s">
        <v>1224</v>
      </c>
      <c r="E755" s="356" t="s">
        <v>889</v>
      </c>
      <c r="F755" s="97" t="s">
        <v>63</v>
      </c>
      <c r="G755" s="187">
        <v>1</v>
      </c>
      <c r="H755" s="99">
        <f>IF(A755="Composição Auxiliar",VLOOKUP(B755,'SINAPI COMPOSIÇÃO'!$A$2:$E$10256,4,FALSE),IF(A755="Insumo",IF(VLOOKUP(B755,'SINAPI INSUMOS'!$A$2:$F$4852,5,FALSE)=OR("",0),VLOOKUP(B755,'SINAPI INSUMOS'!$A$2:$F$4852,6,FALSE),VLOOKUP(B755,'SINAPI INSUMOS'!$A$2:$F$4852,5,FALSE)),"VERIFICAR"))</f>
        <v>2.15</v>
      </c>
      <c r="I755" s="99">
        <f t="shared" si="46"/>
        <v>2.15</v>
      </c>
    </row>
    <row r="756" spans="1:9" ht="26.1" customHeight="1">
      <c r="A756" s="235" t="s">
        <v>886</v>
      </c>
      <c r="B756" s="351">
        <v>20083</v>
      </c>
      <c r="C756" s="235" t="s">
        <v>66</v>
      </c>
      <c r="D756" s="235" t="s">
        <v>1196</v>
      </c>
      <c r="E756" s="356" t="s">
        <v>889</v>
      </c>
      <c r="F756" s="97" t="s">
        <v>63</v>
      </c>
      <c r="G756" s="187">
        <v>6.0000000000000001E-3</v>
      </c>
      <c r="H756" s="99">
        <f>IF(A756="Composição Auxiliar",VLOOKUP(B756,'SINAPI COMPOSIÇÃO'!$A$2:$E$10256,4,FALSE),IF(A756="Insumo",IF(VLOOKUP(B756,'SINAPI INSUMOS'!$A$2:$F$4852,5,FALSE)=OR("",0),VLOOKUP(B756,'SINAPI INSUMOS'!$A$2:$F$4852,6,FALSE),VLOOKUP(B756,'SINAPI INSUMOS'!$A$2:$F$4852,5,FALSE)),"VERIFICAR"))</f>
        <v>80.55</v>
      </c>
      <c r="I756" s="99">
        <f t="shared" si="46"/>
        <v>0.48</v>
      </c>
    </row>
    <row r="757" spans="1:9" ht="24" customHeight="1">
      <c r="A757" s="235" t="s">
        <v>886</v>
      </c>
      <c r="B757" s="351">
        <v>122</v>
      </c>
      <c r="C757" s="235" t="s">
        <v>66</v>
      </c>
      <c r="D757" s="235" t="s">
        <v>1198</v>
      </c>
      <c r="E757" s="356" t="s">
        <v>889</v>
      </c>
      <c r="F757" s="97" t="s">
        <v>63</v>
      </c>
      <c r="G757" s="187">
        <v>4.7000000000000002E-3</v>
      </c>
      <c r="H757" s="99">
        <f>IF(A757="Composição Auxiliar",VLOOKUP(B757,'SINAPI COMPOSIÇÃO'!$A$2:$E$10256,4,FALSE),IF(A757="Insumo",IF(VLOOKUP(B757,'SINAPI INSUMOS'!$A$2:$F$4852,5,FALSE)=OR("",0),VLOOKUP(B757,'SINAPI INSUMOS'!$A$2:$F$4852,6,FALSE),VLOOKUP(B757,'SINAPI INSUMOS'!$A$2:$F$4852,5,FALSE)),"VERIFICAR"))</f>
        <v>71.09</v>
      </c>
      <c r="I757" s="99">
        <f t="shared" si="46"/>
        <v>0.33</v>
      </c>
    </row>
    <row r="758" spans="1:9" ht="18" customHeight="1">
      <c r="A758" s="382" t="s">
        <v>334</v>
      </c>
      <c r="B758" s="384" t="s">
        <v>52</v>
      </c>
      <c r="C758" s="382" t="s">
        <v>53</v>
      </c>
      <c r="D758" s="382" t="s">
        <v>10</v>
      </c>
      <c r="E758" s="358" t="s">
        <v>878</v>
      </c>
      <c r="F758" s="385" t="s">
        <v>54</v>
      </c>
      <c r="G758" s="384" t="s">
        <v>55</v>
      </c>
      <c r="H758" s="384" t="s">
        <v>56</v>
      </c>
      <c r="I758" s="384" t="s">
        <v>11</v>
      </c>
    </row>
    <row r="759" spans="1:9" ht="39" customHeight="1">
      <c r="A759" s="237" t="s">
        <v>879</v>
      </c>
      <c r="B759" s="354">
        <v>89364</v>
      </c>
      <c r="C759" s="237" t="s">
        <v>66</v>
      </c>
      <c r="D759" s="237" t="s">
        <v>336</v>
      </c>
      <c r="E759" s="359" t="s">
        <v>1161</v>
      </c>
      <c r="F759" s="184" t="s">
        <v>63</v>
      </c>
      <c r="G759" s="185">
        <v>1</v>
      </c>
      <c r="H759" s="189">
        <f>I759</f>
        <v>11.72</v>
      </c>
      <c r="I759" s="189">
        <f>SUM(I760:I765)</f>
        <v>11.72</v>
      </c>
    </row>
    <row r="760" spans="1:9" ht="26.1" customHeight="1">
      <c r="A760" s="234" t="s">
        <v>881</v>
      </c>
      <c r="B760" s="350">
        <v>88248</v>
      </c>
      <c r="C760" s="234" t="s">
        <v>66</v>
      </c>
      <c r="D760" s="234" t="s">
        <v>1163</v>
      </c>
      <c r="E760" s="355" t="s">
        <v>883</v>
      </c>
      <c r="F760" s="94" t="s">
        <v>884</v>
      </c>
      <c r="G760" s="186">
        <v>0.152</v>
      </c>
      <c r="H760" s="98">
        <f>IF(A760="Composição Auxiliar",VLOOKUP(B760,'SINAPI COMPOSIÇÃO'!$A$2:$E$10256,4,FALSE),IF(A760="Insumo",IF(VLOOKUP(B760,'SINAPI INSUMOS'!$A$2:$F$4852,5,FALSE)=OR("",0),VLOOKUP(B760,'SINAPI INSUMOS'!$A$2:$F$4852,6,FALSE),VLOOKUP(B760,'SINAPI INSUMOS'!$A$2:$F$4852,5,FALSE)),"VERIFICAR"))</f>
        <v>23.01</v>
      </c>
      <c r="I760" s="98">
        <f t="shared" ref="I760:I765" si="47">TRUNC(G760*H760,2)</f>
        <v>3.49</v>
      </c>
    </row>
    <row r="761" spans="1:9" ht="26.1" customHeight="1">
      <c r="A761" s="234" t="s">
        <v>881</v>
      </c>
      <c r="B761" s="350">
        <v>88267</v>
      </c>
      <c r="C761" s="234" t="s">
        <v>66</v>
      </c>
      <c r="D761" s="234" t="s">
        <v>1162</v>
      </c>
      <c r="E761" s="355" t="s">
        <v>883</v>
      </c>
      <c r="F761" s="94" t="s">
        <v>884</v>
      </c>
      <c r="G761" s="186">
        <v>0.152</v>
      </c>
      <c r="H761" s="98">
        <f>IF(A761="Composição Auxiliar",VLOOKUP(B761,'SINAPI COMPOSIÇÃO'!$A$2:$E$10256,4,FALSE),IF(A761="Insumo",IF(VLOOKUP(B761,'SINAPI INSUMOS'!$A$2:$F$4852,5,FALSE)=OR("",0),VLOOKUP(B761,'SINAPI INSUMOS'!$A$2:$F$4852,6,FALSE),VLOOKUP(B761,'SINAPI INSUMOS'!$A$2:$F$4852,5,FALSE)),"VERIFICAR"))</f>
        <v>27.01</v>
      </c>
      <c r="I761" s="98">
        <f t="shared" si="47"/>
        <v>4.0999999999999996</v>
      </c>
    </row>
    <row r="762" spans="1:9" ht="24" customHeight="1">
      <c r="A762" s="235" t="s">
        <v>886</v>
      </c>
      <c r="B762" s="351">
        <v>122</v>
      </c>
      <c r="C762" s="235" t="s">
        <v>66</v>
      </c>
      <c r="D762" s="235" t="s">
        <v>1198</v>
      </c>
      <c r="E762" s="356" t="s">
        <v>889</v>
      </c>
      <c r="F762" s="97" t="s">
        <v>63</v>
      </c>
      <c r="G762" s="187">
        <v>7.1000000000000004E-3</v>
      </c>
      <c r="H762" s="99">
        <f>IF(A762="Composição Auxiliar",VLOOKUP(B762,'SINAPI COMPOSIÇÃO'!$A$2:$E$10256,4,FALSE),IF(A762="Insumo",IF(VLOOKUP(B762,'SINAPI INSUMOS'!$A$2:$F$4852,5,FALSE)=OR("",0),VLOOKUP(B762,'SINAPI INSUMOS'!$A$2:$F$4852,6,FALSE),VLOOKUP(B762,'SINAPI INSUMOS'!$A$2:$F$4852,5,FALSE)),"VERIFICAR"))</f>
        <v>71.09</v>
      </c>
      <c r="I762" s="99">
        <f t="shared" si="47"/>
        <v>0.5</v>
      </c>
    </row>
    <row r="763" spans="1:9" ht="26.1" customHeight="1">
      <c r="A763" s="235" t="s">
        <v>886</v>
      </c>
      <c r="B763" s="351">
        <v>1956</v>
      </c>
      <c r="C763" s="235" t="s">
        <v>66</v>
      </c>
      <c r="D763" s="235" t="s">
        <v>1226</v>
      </c>
      <c r="E763" s="356" t="s">
        <v>889</v>
      </c>
      <c r="F763" s="97" t="s">
        <v>63</v>
      </c>
      <c r="G763" s="360">
        <v>1</v>
      </c>
      <c r="H763" s="361">
        <f>IF(A763="Composição Auxiliar",VLOOKUP(B763,'SINAPI COMPOSIÇÃO'!$A$2:$E$10256,4,FALSE),IF(A763="Insumo",IF(VLOOKUP(B763,'SINAPI INSUMOS'!$A$2:$F$4852,5,FALSE)=OR("",0),VLOOKUP(B763,'SINAPI INSUMOS'!$A$2:$F$4852,6,FALSE),VLOOKUP(B763,'SINAPI INSUMOS'!$A$2:$F$4852,5,FALSE)),"VERIFICAR"))</f>
        <v>2.93</v>
      </c>
      <c r="I763" s="99">
        <f t="shared" si="47"/>
        <v>2.93</v>
      </c>
    </row>
    <row r="764" spans="1:9" ht="24" customHeight="1">
      <c r="A764" s="235" t="s">
        <v>886</v>
      </c>
      <c r="B764" s="351">
        <v>38383</v>
      </c>
      <c r="C764" s="235" t="s">
        <v>66</v>
      </c>
      <c r="D764" s="235" t="s">
        <v>1194</v>
      </c>
      <c r="E764" s="356" t="s">
        <v>889</v>
      </c>
      <c r="F764" s="97" t="s">
        <v>63</v>
      </c>
      <c r="G764" s="187">
        <v>3.3799999999999997E-2</v>
      </c>
      <c r="H764" s="99">
        <f>IF(A764="Composição Auxiliar",VLOOKUP(B764,'SINAPI COMPOSIÇÃO'!$A$2:$E$10256,4,FALSE),IF(A764="Insumo",IF(VLOOKUP(B764,'SINAPI INSUMOS'!$A$2:$F$4852,5,FALSE)=OR("",0),VLOOKUP(B764,'SINAPI INSUMOS'!$A$2:$F$4852,6,FALSE),VLOOKUP(B764,'SINAPI INSUMOS'!$A$2:$F$4852,5,FALSE)),"VERIFICAR"))</f>
        <v>2</v>
      </c>
      <c r="I764" s="99">
        <f t="shared" si="47"/>
        <v>0.06</v>
      </c>
    </row>
    <row r="765" spans="1:9" ht="26.1" customHeight="1">
      <c r="A765" s="235" t="s">
        <v>886</v>
      </c>
      <c r="B765" s="351">
        <v>20083</v>
      </c>
      <c r="C765" s="235" t="s">
        <v>66</v>
      </c>
      <c r="D765" s="235" t="s">
        <v>1196</v>
      </c>
      <c r="E765" s="356" t="s">
        <v>889</v>
      </c>
      <c r="F765" s="97" t="s">
        <v>63</v>
      </c>
      <c r="G765" s="187">
        <v>8.0000000000000002E-3</v>
      </c>
      <c r="H765" s="99">
        <f>IF(A765="Composição Auxiliar",VLOOKUP(B765,'SINAPI COMPOSIÇÃO'!$A$2:$E$10256,4,FALSE),IF(A765="Insumo",IF(VLOOKUP(B765,'SINAPI INSUMOS'!$A$2:$F$4852,5,FALSE)=OR("",0),VLOOKUP(B765,'SINAPI INSUMOS'!$A$2:$F$4852,6,FALSE),VLOOKUP(B765,'SINAPI INSUMOS'!$A$2:$F$4852,5,FALSE)),"VERIFICAR"))</f>
        <v>80.55</v>
      </c>
      <c r="I765" s="99">
        <f t="shared" si="47"/>
        <v>0.64</v>
      </c>
    </row>
    <row r="766" spans="1:9" ht="18" customHeight="1">
      <c r="A766" s="382" t="s">
        <v>337</v>
      </c>
      <c r="B766" s="384" t="s">
        <v>52</v>
      </c>
      <c r="C766" s="382" t="s">
        <v>53</v>
      </c>
      <c r="D766" s="382" t="s">
        <v>10</v>
      </c>
      <c r="E766" s="358" t="s">
        <v>878</v>
      </c>
      <c r="F766" s="385" t="s">
        <v>54</v>
      </c>
      <c r="G766" s="384" t="s">
        <v>55</v>
      </c>
      <c r="H766" s="384" t="s">
        <v>56</v>
      </c>
      <c r="I766" s="384" t="s">
        <v>11</v>
      </c>
    </row>
    <row r="767" spans="1:9" ht="39" customHeight="1">
      <c r="A767" s="237" t="s">
        <v>879</v>
      </c>
      <c r="B767" s="354">
        <v>89369</v>
      </c>
      <c r="C767" s="237" t="s">
        <v>66</v>
      </c>
      <c r="D767" s="237" t="s">
        <v>339</v>
      </c>
      <c r="E767" s="359" t="s">
        <v>1161</v>
      </c>
      <c r="F767" s="184" t="s">
        <v>63</v>
      </c>
      <c r="G767" s="185">
        <v>1</v>
      </c>
      <c r="H767" s="189">
        <f>I767</f>
        <v>17.010000000000002</v>
      </c>
      <c r="I767" s="189">
        <f>SUM(I768:I773)</f>
        <v>17.010000000000002</v>
      </c>
    </row>
    <row r="768" spans="1:9" ht="26.1" customHeight="1">
      <c r="A768" s="234" t="s">
        <v>881</v>
      </c>
      <c r="B768" s="350">
        <v>88267</v>
      </c>
      <c r="C768" s="234" t="s">
        <v>66</v>
      </c>
      <c r="D768" s="234" t="s">
        <v>1162</v>
      </c>
      <c r="E768" s="355" t="s">
        <v>883</v>
      </c>
      <c r="F768" s="94" t="s">
        <v>884</v>
      </c>
      <c r="G768" s="186">
        <v>0.1812</v>
      </c>
      <c r="H768" s="98">
        <f>IF(A768="Composição Auxiliar",VLOOKUP(B768,'SINAPI COMPOSIÇÃO'!$A$2:$E$10256,4,FALSE),IF(A768="Insumo",IF(VLOOKUP(B768,'SINAPI INSUMOS'!$A$2:$F$4852,5,FALSE)=OR("",0),VLOOKUP(B768,'SINAPI INSUMOS'!$A$2:$F$4852,6,FALSE),VLOOKUP(B768,'SINAPI INSUMOS'!$A$2:$F$4852,5,FALSE)),"VERIFICAR"))</f>
        <v>27.01</v>
      </c>
      <c r="I768" s="98">
        <f t="shared" ref="I768:I773" si="48">TRUNC(G768*H768,2)</f>
        <v>4.8899999999999997</v>
      </c>
    </row>
    <row r="769" spans="1:9" ht="26.1" customHeight="1">
      <c r="A769" s="234" t="s">
        <v>881</v>
      </c>
      <c r="B769" s="350">
        <v>88248</v>
      </c>
      <c r="C769" s="234" t="s">
        <v>66</v>
      </c>
      <c r="D769" s="234" t="s">
        <v>1163</v>
      </c>
      <c r="E769" s="355" t="s">
        <v>883</v>
      </c>
      <c r="F769" s="94" t="s">
        <v>884</v>
      </c>
      <c r="G769" s="186">
        <v>0.1812</v>
      </c>
      <c r="H769" s="98">
        <f>IF(A769="Composição Auxiliar",VLOOKUP(B769,'SINAPI COMPOSIÇÃO'!$A$2:$E$10256,4,FALSE),IF(A769="Insumo",IF(VLOOKUP(B769,'SINAPI INSUMOS'!$A$2:$F$4852,5,FALSE)=OR("",0),VLOOKUP(B769,'SINAPI INSUMOS'!$A$2:$F$4852,6,FALSE),VLOOKUP(B769,'SINAPI INSUMOS'!$A$2:$F$4852,5,FALSE)),"VERIFICAR"))</f>
        <v>23.01</v>
      </c>
      <c r="I769" s="98">
        <f t="shared" si="48"/>
        <v>4.16</v>
      </c>
    </row>
    <row r="770" spans="1:9" ht="24" customHeight="1">
      <c r="A770" s="235" t="s">
        <v>886</v>
      </c>
      <c r="B770" s="351">
        <v>38383</v>
      </c>
      <c r="C770" s="235" t="s">
        <v>66</v>
      </c>
      <c r="D770" s="235" t="s">
        <v>1194</v>
      </c>
      <c r="E770" s="356" t="s">
        <v>889</v>
      </c>
      <c r="F770" s="97" t="s">
        <v>63</v>
      </c>
      <c r="G770" s="187">
        <v>4.0300000000000002E-2</v>
      </c>
      <c r="H770" s="99">
        <f>IF(A770="Composição Auxiliar",VLOOKUP(B770,'SINAPI COMPOSIÇÃO'!$A$2:$E$10256,4,FALSE),IF(A770="Insumo",IF(VLOOKUP(B770,'SINAPI INSUMOS'!$A$2:$F$4852,5,FALSE)=OR("",0),VLOOKUP(B770,'SINAPI INSUMOS'!$A$2:$F$4852,6,FALSE),VLOOKUP(B770,'SINAPI INSUMOS'!$A$2:$F$4852,5,FALSE)),"VERIFICAR"))</f>
        <v>2</v>
      </c>
      <c r="I770" s="99">
        <f t="shared" si="48"/>
        <v>0.08</v>
      </c>
    </row>
    <row r="771" spans="1:9" ht="26.1" customHeight="1">
      <c r="A771" s="235" t="s">
        <v>886</v>
      </c>
      <c r="B771" s="351">
        <v>20083</v>
      </c>
      <c r="C771" s="235" t="s">
        <v>66</v>
      </c>
      <c r="D771" s="235" t="s">
        <v>1196</v>
      </c>
      <c r="E771" s="356" t="s">
        <v>889</v>
      </c>
      <c r="F771" s="97" t="s">
        <v>63</v>
      </c>
      <c r="G771" s="187">
        <v>1.0999999999999999E-2</v>
      </c>
      <c r="H771" s="99">
        <f>IF(A771="Composição Auxiliar",VLOOKUP(B771,'SINAPI COMPOSIÇÃO'!$A$2:$E$10256,4,FALSE),IF(A771="Insumo",IF(VLOOKUP(B771,'SINAPI INSUMOS'!$A$2:$F$4852,5,FALSE)=OR("",0),VLOOKUP(B771,'SINAPI INSUMOS'!$A$2:$F$4852,6,FALSE),VLOOKUP(B771,'SINAPI INSUMOS'!$A$2:$F$4852,5,FALSE)),"VERIFICAR"))</f>
        <v>80.55</v>
      </c>
      <c r="I771" s="99">
        <f t="shared" si="48"/>
        <v>0.88</v>
      </c>
    </row>
    <row r="772" spans="1:9" ht="26.1" customHeight="1">
      <c r="A772" s="235" t="s">
        <v>886</v>
      </c>
      <c r="B772" s="351">
        <v>1957</v>
      </c>
      <c r="C772" s="235" t="s">
        <v>66</v>
      </c>
      <c r="D772" s="235" t="s">
        <v>1228</v>
      </c>
      <c r="E772" s="356" t="s">
        <v>889</v>
      </c>
      <c r="F772" s="97" t="s">
        <v>63</v>
      </c>
      <c r="G772" s="187">
        <v>1</v>
      </c>
      <c r="H772" s="99">
        <f>IF(A772="Composição Auxiliar",VLOOKUP(B772,'SINAPI COMPOSIÇÃO'!$A$2:$E$10256,4,FALSE),IF(A772="Insumo",IF(VLOOKUP(B772,'SINAPI INSUMOS'!$A$2:$F$4852,5,FALSE)=OR("",0),VLOOKUP(B772,'SINAPI INSUMOS'!$A$2:$F$4852,6,FALSE),VLOOKUP(B772,'SINAPI INSUMOS'!$A$2:$F$4852,5,FALSE)),"VERIFICAR"))</f>
        <v>6.34</v>
      </c>
      <c r="I772" s="99">
        <f t="shared" si="48"/>
        <v>6.34</v>
      </c>
    </row>
    <row r="773" spans="1:9" ht="24" customHeight="1">
      <c r="A773" s="235" t="s">
        <v>886</v>
      </c>
      <c r="B773" s="351">
        <v>122</v>
      </c>
      <c r="C773" s="235" t="s">
        <v>66</v>
      </c>
      <c r="D773" s="235" t="s">
        <v>1198</v>
      </c>
      <c r="E773" s="356" t="s">
        <v>889</v>
      </c>
      <c r="F773" s="97" t="s">
        <v>63</v>
      </c>
      <c r="G773" s="187">
        <v>9.4000000000000004E-3</v>
      </c>
      <c r="H773" s="99">
        <f>IF(A773="Composição Auxiliar",VLOOKUP(B773,'SINAPI COMPOSIÇÃO'!$A$2:$E$10256,4,FALSE),IF(A773="Insumo",IF(VLOOKUP(B773,'SINAPI INSUMOS'!$A$2:$F$4852,5,FALSE)=OR("",0),VLOOKUP(B773,'SINAPI INSUMOS'!$A$2:$F$4852,6,FALSE),VLOOKUP(B773,'SINAPI INSUMOS'!$A$2:$F$4852,5,FALSE)),"VERIFICAR"))</f>
        <v>71.09</v>
      </c>
      <c r="I773" s="99">
        <f t="shared" si="48"/>
        <v>0.66</v>
      </c>
    </row>
    <row r="774" spans="1:9" ht="18" customHeight="1">
      <c r="A774" s="232" t="s">
        <v>340</v>
      </c>
      <c r="B774" s="239" t="s">
        <v>52</v>
      </c>
      <c r="C774" s="232" t="s">
        <v>53</v>
      </c>
      <c r="D774" s="232" t="s">
        <v>10</v>
      </c>
      <c r="E774" s="358" t="s">
        <v>878</v>
      </c>
      <c r="F774" s="240" t="s">
        <v>54</v>
      </c>
      <c r="G774" s="358" t="s">
        <v>55</v>
      </c>
      <c r="H774" s="358" t="s">
        <v>56</v>
      </c>
      <c r="I774" s="239" t="s">
        <v>11</v>
      </c>
    </row>
    <row r="775" spans="1:9" ht="39" customHeight="1">
      <c r="A775" s="237" t="s">
        <v>879</v>
      </c>
      <c r="B775" s="354">
        <v>103982</v>
      </c>
      <c r="C775" s="237" t="s">
        <v>66</v>
      </c>
      <c r="D775" s="237" t="s">
        <v>342</v>
      </c>
      <c r="E775" s="359" t="s">
        <v>1161</v>
      </c>
      <c r="F775" s="184" t="s">
        <v>63</v>
      </c>
      <c r="G775" s="185">
        <v>1</v>
      </c>
      <c r="H775" s="189">
        <f>I775</f>
        <v>23.43</v>
      </c>
      <c r="I775" s="189">
        <f>SUM(I776:I781)</f>
        <v>23.43</v>
      </c>
    </row>
    <row r="776" spans="1:9" ht="26.1" customHeight="1">
      <c r="A776" s="234" t="s">
        <v>881</v>
      </c>
      <c r="B776" s="350">
        <v>88248</v>
      </c>
      <c r="C776" s="234" t="s">
        <v>66</v>
      </c>
      <c r="D776" s="234" t="s">
        <v>1163</v>
      </c>
      <c r="E776" s="355" t="s">
        <v>883</v>
      </c>
      <c r="F776" s="94" t="s">
        <v>884</v>
      </c>
      <c r="G776" s="186">
        <v>0.192</v>
      </c>
      <c r="H776" s="98">
        <f>IF(A776="Composição Auxiliar",VLOOKUP(B776,'SINAPI COMPOSIÇÃO'!$A$2:$E$10256,4,FALSE),IF(A776="Insumo",IF(VLOOKUP(B776,'SINAPI INSUMOS'!$A$2:$F$4852,5,FALSE)=OR("",0),VLOOKUP(B776,'SINAPI INSUMOS'!$A$2:$F$4852,6,FALSE),VLOOKUP(B776,'SINAPI INSUMOS'!$A$2:$F$4852,5,FALSE)),"VERIFICAR"))</f>
        <v>23.01</v>
      </c>
      <c r="I776" s="98">
        <f t="shared" ref="I776:I781" si="49">TRUNC(G776*H776,2)</f>
        <v>4.41</v>
      </c>
    </row>
    <row r="777" spans="1:9" ht="26.1" customHeight="1">
      <c r="A777" s="234" t="s">
        <v>881</v>
      </c>
      <c r="B777" s="350">
        <v>88267</v>
      </c>
      <c r="C777" s="234" t="s">
        <v>66</v>
      </c>
      <c r="D777" s="234" t="s">
        <v>1162</v>
      </c>
      <c r="E777" s="355" t="s">
        <v>883</v>
      </c>
      <c r="F777" s="94" t="s">
        <v>884</v>
      </c>
      <c r="G777" s="186">
        <v>0.192</v>
      </c>
      <c r="H777" s="98">
        <f>IF(A777="Composição Auxiliar",VLOOKUP(B777,'SINAPI COMPOSIÇÃO'!$A$2:$E$10256,4,FALSE),IF(A777="Insumo",IF(VLOOKUP(B777,'SINAPI INSUMOS'!$A$2:$F$4852,5,FALSE)=OR("",0),VLOOKUP(B777,'SINAPI INSUMOS'!$A$2:$F$4852,6,FALSE),VLOOKUP(B777,'SINAPI INSUMOS'!$A$2:$F$4852,5,FALSE)),"VERIFICAR"))</f>
        <v>27.01</v>
      </c>
      <c r="I777" s="98">
        <f t="shared" si="49"/>
        <v>5.18</v>
      </c>
    </row>
    <row r="778" spans="1:9" ht="24" customHeight="1">
      <c r="A778" s="235" t="s">
        <v>886</v>
      </c>
      <c r="B778" s="351">
        <v>38383</v>
      </c>
      <c r="C778" s="235" t="s">
        <v>66</v>
      </c>
      <c r="D778" s="235" t="s">
        <v>1194</v>
      </c>
      <c r="E778" s="356" t="s">
        <v>889</v>
      </c>
      <c r="F778" s="97" t="s">
        <v>63</v>
      </c>
      <c r="G778" s="187">
        <v>4.2700000000000002E-2</v>
      </c>
      <c r="H778" s="99">
        <f>IF(A778="Composição Auxiliar",VLOOKUP(B778,'SINAPI COMPOSIÇÃO'!$A$2:$E$10256,4,FALSE),IF(A778="Insumo",IF(VLOOKUP(B778,'SINAPI INSUMOS'!$A$2:$F$4852,5,FALSE)=OR("",0),VLOOKUP(B778,'SINAPI INSUMOS'!$A$2:$F$4852,6,FALSE),VLOOKUP(B778,'SINAPI INSUMOS'!$A$2:$F$4852,5,FALSE)),"VERIFICAR"))</f>
        <v>2</v>
      </c>
      <c r="I778" s="99">
        <f t="shared" si="49"/>
        <v>0.08</v>
      </c>
    </row>
    <row r="779" spans="1:9" ht="26.1" customHeight="1">
      <c r="A779" s="235" t="s">
        <v>886</v>
      </c>
      <c r="B779" s="351">
        <v>1958</v>
      </c>
      <c r="C779" s="235" t="s">
        <v>66</v>
      </c>
      <c r="D779" s="235" t="s">
        <v>1230</v>
      </c>
      <c r="E779" s="356" t="s">
        <v>889</v>
      </c>
      <c r="F779" s="97" t="s">
        <v>63</v>
      </c>
      <c r="G779" s="187">
        <v>1</v>
      </c>
      <c r="H779" s="99">
        <f>IF(A779="Composição Auxiliar",VLOOKUP(B779,'SINAPI COMPOSIÇÃO'!$A$2:$E$10256,4,FALSE),IF(A779="Insumo",IF(VLOOKUP(B779,'SINAPI INSUMOS'!$A$2:$F$4852,5,FALSE)=OR("",0),VLOOKUP(B779,'SINAPI INSUMOS'!$A$2:$F$4852,6,FALSE),VLOOKUP(B779,'SINAPI INSUMOS'!$A$2:$F$4852,5,FALSE)),"VERIFICAR"))</f>
        <v>11.81</v>
      </c>
      <c r="I779" s="99">
        <f t="shared" si="49"/>
        <v>11.81</v>
      </c>
    </row>
    <row r="780" spans="1:9" ht="24" customHeight="1">
      <c r="A780" s="235" t="s">
        <v>886</v>
      </c>
      <c r="B780" s="351">
        <v>122</v>
      </c>
      <c r="C780" s="235" t="s">
        <v>66</v>
      </c>
      <c r="D780" s="235" t="s">
        <v>1198</v>
      </c>
      <c r="E780" s="356" t="s">
        <v>889</v>
      </c>
      <c r="F780" s="97" t="s">
        <v>63</v>
      </c>
      <c r="G780" s="187">
        <v>1.18E-2</v>
      </c>
      <c r="H780" s="99">
        <f>IF(A780="Composição Auxiliar",VLOOKUP(B780,'SINAPI COMPOSIÇÃO'!$A$2:$E$10256,4,FALSE),IF(A780="Insumo",IF(VLOOKUP(B780,'SINAPI INSUMOS'!$A$2:$F$4852,5,FALSE)=OR("",0),VLOOKUP(B780,'SINAPI INSUMOS'!$A$2:$F$4852,6,FALSE),VLOOKUP(B780,'SINAPI INSUMOS'!$A$2:$F$4852,5,FALSE)),"VERIFICAR"))</f>
        <v>71.09</v>
      </c>
      <c r="I780" s="99">
        <f t="shared" si="49"/>
        <v>0.83</v>
      </c>
    </row>
    <row r="781" spans="1:9" ht="26.1" customHeight="1">
      <c r="A781" s="235" t="s">
        <v>886</v>
      </c>
      <c r="B781" s="351">
        <v>20083</v>
      </c>
      <c r="C781" s="235" t="s">
        <v>66</v>
      </c>
      <c r="D781" s="235" t="s">
        <v>1196</v>
      </c>
      <c r="E781" s="356" t="s">
        <v>889</v>
      </c>
      <c r="F781" s="97" t="s">
        <v>63</v>
      </c>
      <c r="G781" s="187">
        <v>1.4E-2</v>
      </c>
      <c r="H781" s="99">
        <f>IF(A781="Composição Auxiliar",VLOOKUP(B781,'SINAPI COMPOSIÇÃO'!$A$2:$E$10256,4,FALSE),IF(A781="Insumo",IF(VLOOKUP(B781,'SINAPI INSUMOS'!$A$2:$F$4852,5,FALSE)=OR("",0),VLOOKUP(B781,'SINAPI INSUMOS'!$A$2:$F$4852,6,FALSE),VLOOKUP(B781,'SINAPI INSUMOS'!$A$2:$F$4852,5,FALSE)),"VERIFICAR"))</f>
        <v>80.55</v>
      </c>
      <c r="I781" s="99">
        <f t="shared" si="49"/>
        <v>1.1200000000000001</v>
      </c>
    </row>
    <row r="782" spans="1:9" ht="18" customHeight="1">
      <c r="A782" s="382" t="s">
        <v>343</v>
      </c>
      <c r="B782" s="384" t="s">
        <v>52</v>
      </c>
      <c r="C782" s="382" t="s">
        <v>53</v>
      </c>
      <c r="D782" s="382" t="s">
        <v>10</v>
      </c>
      <c r="E782" s="358" t="s">
        <v>878</v>
      </c>
      <c r="F782" s="385" t="s">
        <v>54</v>
      </c>
      <c r="G782" s="384" t="s">
        <v>55</v>
      </c>
      <c r="H782" s="384" t="s">
        <v>56</v>
      </c>
      <c r="I782" s="384" t="s">
        <v>11</v>
      </c>
    </row>
    <row r="783" spans="1:9" ht="39" customHeight="1">
      <c r="A783" s="237" t="s">
        <v>879</v>
      </c>
      <c r="B783" s="354">
        <v>89366</v>
      </c>
      <c r="C783" s="237" t="s">
        <v>66</v>
      </c>
      <c r="D783" s="237" t="s">
        <v>345</v>
      </c>
      <c r="E783" s="359" t="s">
        <v>1161</v>
      </c>
      <c r="F783" s="184" t="s">
        <v>63</v>
      </c>
      <c r="G783" s="185">
        <v>1</v>
      </c>
      <c r="H783" s="189">
        <f>I783</f>
        <v>16.02</v>
      </c>
      <c r="I783" s="189">
        <f>SUM(I784:I789)</f>
        <v>16.02</v>
      </c>
    </row>
    <row r="784" spans="1:9" ht="26.1" customHeight="1">
      <c r="A784" s="234" t="s">
        <v>881</v>
      </c>
      <c r="B784" s="350">
        <v>88267</v>
      </c>
      <c r="C784" s="234" t="s">
        <v>66</v>
      </c>
      <c r="D784" s="234" t="s">
        <v>1162</v>
      </c>
      <c r="E784" s="355" t="s">
        <v>883</v>
      </c>
      <c r="F784" s="94" t="s">
        <v>884</v>
      </c>
      <c r="G784" s="186">
        <v>0.1416</v>
      </c>
      <c r="H784" s="98">
        <f>IF(A784="Composição Auxiliar",VLOOKUP(B784,'SINAPI COMPOSIÇÃO'!$A$2:$E$10256,4,FALSE),IF(A784="Insumo",IF(VLOOKUP(B784,'SINAPI INSUMOS'!$A$2:$F$4852,5,FALSE)=OR("",0),VLOOKUP(B784,'SINAPI INSUMOS'!$A$2:$F$4852,6,FALSE),VLOOKUP(B784,'SINAPI INSUMOS'!$A$2:$F$4852,5,FALSE)),"VERIFICAR"))</f>
        <v>27.01</v>
      </c>
      <c r="I784" s="98">
        <f t="shared" ref="I784:I789" si="50">TRUNC(G784*H784,2)</f>
        <v>3.82</v>
      </c>
    </row>
    <row r="785" spans="1:9" ht="26.1" customHeight="1">
      <c r="A785" s="234" t="s">
        <v>881</v>
      </c>
      <c r="B785" s="350">
        <v>88248</v>
      </c>
      <c r="C785" s="234" t="s">
        <v>66</v>
      </c>
      <c r="D785" s="234" t="s">
        <v>1163</v>
      </c>
      <c r="E785" s="355" t="s">
        <v>883</v>
      </c>
      <c r="F785" s="94" t="s">
        <v>884</v>
      </c>
      <c r="G785" s="362">
        <v>0.1416</v>
      </c>
      <c r="H785" s="363">
        <f>IF(A785="Composição Auxiliar",VLOOKUP(B785,'SINAPI COMPOSIÇÃO'!$A$2:$E$10256,4,FALSE),IF(A785="Insumo",IF(VLOOKUP(B785,'SINAPI INSUMOS'!$A$2:$F$4852,5,FALSE)=OR("",0),VLOOKUP(B785,'SINAPI INSUMOS'!$A$2:$F$4852,6,FALSE),VLOOKUP(B785,'SINAPI INSUMOS'!$A$2:$F$4852,5,FALSE)),"VERIFICAR"))</f>
        <v>23.01</v>
      </c>
      <c r="I785" s="98">
        <f t="shared" si="50"/>
        <v>3.25</v>
      </c>
    </row>
    <row r="786" spans="1:9" ht="24" customHeight="1">
      <c r="A786" s="235" t="s">
        <v>886</v>
      </c>
      <c r="B786" s="351">
        <v>122</v>
      </c>
      <c r="C786" s="235" t="s">
        <v>66</v>
      </c>
      <c r="D786" s="235" t="s">
        <v>1198</v>
      </c>
      <c r="E786" s="356" t="s">
        <v>889</v>
      </c>
      <c r="F786" s="97" t="s">
        <v>63</v>
      </c>
      <c r="G786" s="187">
        <v>5.8999999999999999E-3</v>
      </c>
      <c r="H786" s="99">
        <f>IF(A786="Composição Auxiliar",VLOOKUP(B786,'SINAPI COMPOSIÇÃO'!$A$2:$E$10256,4,FALSE),IF(A786="Insumo",IF(VLOOKUP(B786,'SINAPI INSUMOS'!$A$2:$F$4852,5,FALSE)=OR("",0),VLOOKUP(B786,'SINAPI INSUMOS'!$A$2:$F$4852,6,FALSE),VLOOKUP(B786,'SINAPI INSUMOS'!$A$2:$F$4852,5,FALSE)),"VERIFICAR"))</f>
        <v>71.09</v>
      </c>
      <c r="I786" s="99">
        <f t="shared" si="50"/>
        <v>0.41</v>
      </c>
    </row>
    <row r="787" spans="1:9" ht="26.1" customHeight="1">
      <c r="A787" s="235" t="s">
        <v>886</v>
      </c>
      <c r="B787" s="351">
        <v>3524</v>
      </c>
      <c r="C787" s="235" t="s">
        <v>66</v>
      </c>
      <c r="D787" s="235" t="s">
        <v>1232</v>
      </c>
      <c r="E787" s="356" t="s">
        <v>889</v>
      </c>
      <c r="F787" s="97" t="s">
        <v>63</v>
      </c>
      <c r="G787" s="187">
        <v>1</v>
      </c>
      <c r="H787" s="99">
        <f>IF(A787="Composição Auxiliar",VLOOKUP(B787,'SINAPI COMPOSIÇÃO'!$A$2:$E$10256,4,FALSE),IF(A787="Insumo",IF(VLOOKUP(B787,'SINAPI INSUMOS'!$A$2:$F$4852,5,FALSE)=OR("",0),VLOOKUP(B787,'SINAPI INSUMOS'!$A$2:$F$4852,6,FALSE),VLOOKUP(B787,'SINAPI INSUMOS'!$A$2:$F$4852,5,FALSE)),"VERIFICAR"))</f>
        <v>7.92</v>
      </c>
      <c r="I787" s="99">
        <f t="shared" si="50"/>
        <v>7.92</v>
      </c>
    </row>
    <row r="788" spans="1:9" ht="24" customHeight="1">
      <c r="A788" s="235" t="s">
        <v>886</v>
      </c>
      <c r="B788" s="351">
        <v>38383</v>
      </c>
      <c r="C788" s="235" t="s">
        <v>66</v>
      </c>
      <c r="D788" s="235" t="s">
        <v>1194</v>
      </c>
      <c r="E788" s="356" t="s">
        <v>889</v>
      </c>
      <c r="F788" s="97" t="s">
        <v>63</v>
      </c>
      <c r="G788" s="187">
        <v>3.3799999999999997E-2</v>
      </c>
      <c r="H788" s="99">
        <f>IF(A788="Composição Auxiliar",VLOOKUP(B788,'SINAPI COMPOSIÇÃO'!$A$2:$E$10256,4,FALSE),IF(A788="Insumo",IF(VLOOKUP(B788,'SINAPI INSUMOS'!$A$2:$F$4852,5,FALSE)=OR("",0),VLOOKUP(B788,'SINAPI INSUMOS'!$A$2:$F$4852,6,FALSE),VLOOKUP(B788,'SINAPI INSUMOS'!$A$2:$F$4852,5,FALSE)),"VERIFICAR"))</f>
        <v>2</v>
      </c>
      <c r="I788" s="99">
        <f t="shared" si="50"/>
        <v>0.06</v>
      </c>
    </row>
    <row r="789" spans="1:9" ht="26.1" customHeight="1">
      <c r="A789" s="235" t="s">
        <v>886</v>
      </c>
      <c r="B789" s="351">
        <v>20083</v>
      </c>
      <c r="C789" s="235" t="s">
        <v>66</v>
      </c>
      <c r="D789" s="235" t="s">
        <v>1196</v>
      </c>
      <c r="E789" s="356" t="s">
        <v>889</v>
      </c>
      <c r="F789" s="97" t="s">
        <v>63</v>
      </c>
      <c r="G789" s="187">
        <v>7.0000000000000001E-3</v>
      </c>
      <c r="H789" s="99">
        <f>IF(A789="Composição Auxiliar",VLOOKUP(B789,'SINAPI COMPOSIÇÃO'!$A$2:$E$10256,4,FALSE),IF(A789="Insumo",IF(VLOOKUP(B789,'SINAPI INSUMOS'!$A$2:$F$4852,5,FALSE)=OR("",0),VLOOKUP(B789,'SINAPI INSUMOS'!$A$2:$F$4852,6,FALSE),VLOOKUP(B789,'SINAPI INSUMOS'!$A$2:$F$4852,5,FALSE)),"VERIFICAR"))</f>
        <v>80.55</v>
      </c>
      <c r="I789" s="99">
        <f t="shared" si="50"/>
        <v>0.56000000000000005</v>
      </c>
    </row>
    <row r="790" spans="1:9" ht="18" customHeight="1">
      <c r="A790" s="382" t="s">
        <v>346</v>
      </c>
      <c r="B790" s="384" t="s">
        <v>52</v>
      </c>
      <c r="C790" s="382" t="s">
        <v>53</v>
      </c>
      <c r="D790" s="382" t="s">
        <v>10</v>
      </c>
      <c r="E790" s="358" t="s">
        <v>878</v>
      </c>
      <c r="F790" s="385" t="s">
        <v>54</v>
      </c>
      <c r="G790" s="384" t="s">
        <v>55</v>
      </c>
      <c r="H790" s="384" t="s">
        <v>56</v>
      </c>
      <c r="I790" s="384" t="s">
        <v>11</v>
      </c>
    </row>
    <row r="791" spans="1:9" ht="39" customHeight="1">
      <c r="A791" s="237" t="s">
        <v>879</v>
      </c>
      <c r="B791" s="354">
        <v>89358</v>
      </c>
      <c r="C791" s="237" t="s">
        <v>66</v>
      </c>
      <c r="D791" s="237" t="s">
        <v>348</v>
      </c>
      <c r="E791" s="359" t="s">
        <v>1161</v>
      </c>
      <c r="F791" s="184" t="s">
        <v>63</v>
      </c>
      <c r="G791" s="185">
        <v>1</v>
      </c>
      <c r="H791" s="189">
        <f>I791</f>
        <v>7.9899999999999993</v>
      </c>
      <c r="I791" s="189">
        <f>SUM(I792:I797)</f>
        <v>7.9899999999999993</v>
      </c>
    </row>
    <row r="792" spans="1:9" ht="26.1" customHeight="1">
      <c r="A792" s="234" t="s">
        <v>881</v>
      </c>
      <c r="B792" s="350">
        <v>88248</v>
      </c>
      <c r="C792" s="234" t="s">
        <v>66</v>
      </c>
      <c r="D792" s="234" t="s">
        <v>1163</v>
      </c>
      <c r="E792" s="355" t="s">
        <v>883</v>
      </c>
      <c r="F792" s="94" t="s">
        <v>884</v>
      </c>
      <c r="G792" s="186">
        <v>0.13109999999999999</v>
      </c>
      <c r="H792" s="98">
        <f>IF(A792="Composição Auxiliar",VLOOKUP(B792,'SINAPI COMPOSIÇÃO'!$A$2:$E$10256,4,FALSE),IF(A792="Insumo",IF(VLOOKUP(B792,'SINAPI INSUMOS'!$A$2:$F$4852,5,FALSE)=OR("",0),VLOOKUP(B792,'SINAPI INSUMOS'!$A$2:$F$4852,6,FALSE),VLOOKUP(B792,'SINAPI INSUMOS'!$A$2:$F$4852,5,FALSE)),"VERIFICAR"))</f>
        <v>23.01</v>
      </c>
      <c r="I792" s="98">
        <f t="shared" ref="I792:I797" si="51">TRUNC(G792*H792,2)</f>
        <v>3.01</v>
      </c>
    </row>
    <row r="793" spans="1:9" ht="26.1" customHeight="1">
      <c r="A793" s="234" t="s">
        <v>881</v>
      </c>
      <c r="B793" s="350">
        <v>88267</v>
      </c>
      <c r="C793" s="234" t="s">
        <v>66</v>
      </c>
      <c r="D793" s="234" t="s">
        <v>1162</v>
      </c>
      <c r="E793" s="355" t="s">
        <v>883</v>
      </c>
      <c r="F793" s="94" t="s">
        <v>884</v>
      </c>
      <c r="G793" s="186">
        <v>0.13109999999999999</v>
      </c>
      <c r="H793" s="98">
        <f>IF(A793="Composição Auxiliar",VLOOKUP(B793,'SINAPI COMPOSIÇÃO'!$A$2:$E$10256,4,FALSE),IF(A793="Insumo",IF(VLOOKUP(B793,'SINAPI INSUMOS'!$A$2:$F$4852,5,FALSE)=OR("",0),VLOOKUP(B793,'SINAPI INSUMOS'!$A$2:$F$4852,6,FALSE),VLOOKUP(B793,'SINAPI INSUMOS'!$A$2:$F$4852,5,FALSE)),"VERIFICAR"))</f>
        <v>27.01</v>
      </c>
      <c r="I793" s="98">
        <f t="shared" si="51"/>
        <v>3.54</v>
      </c>
    </row>
    <row r="794" spans="1:9" ht="26.1" customHeight="1">
      <c r="A794" s="235" t="s">
        <v>886</v>
      </c>
      <c r="B794" s="351">
        <v>20083</v>
      </c>
      <c r="C794" s="235" t="s">
        <v>66</v>
      </c>
      <c r="D794" s="235" t="s">
        <v>1196</v>
      </c>
      <c r="E794" s="356" t="s">
        <v>889</v>
      </c>
      <c r="F794" s="97" t="s">
        <v>63</v>
      </c>
      <c r="G794" s="187">
        <v>6.0000000000000001E-3</v>
      </c>
      <c r="H794" s="99">
        <f>IF(A794="Composição Auxiliar",VLOOKUP(B794,'SINAPI COMPOSIÇÃO'!$A$2:$E$10256,4,FALSE),IF(A794="Insumo",IF(VLOOKUP(B794,'SINAPI INSUMOS'!$A$2:$F$4852,5,FALSE)=OR("",0),VLOOKUP(B794,'SINAPI INSUMOS'!$A$2:$F$4852,6,FALSE),VLOOKUP(B794,'SINAPI INSUMOS'!$A$2:$F$4852,5,FALSE)),"VERIFICAR"))</f>
        <v>80.55</v>
      </c>
      <c r="I794" s="99">
        <f t="shared" si="51"/>
        <v>0.48</v>
      </c>
    </row>
    <row r="795" spans="1:9" ht="24" customHeight="1">
      <c r="A795" s="235" t="s">
        <v>886</v>
      </c>
      <c r="B795" s="351">
        <v>38383</v>
      </c>
      <c r="C795" s="235" t="s">
        <v>66</v>
      </c>
      <c r="D795" s="235" t="s">
        <v>1194</v>
      </c>
      <c r="E795" s="356" t="s">
        <v>889</v>
      </c>
      <c r="F795" s="97" t="s">
        <v>63</v>
      </c>
      <c r="G795" s="187">
        <v>2.9100000000000001E-2</v>
      </c>
      <c r="H795" s="99">
        <f>IF(A795="Composição Auxiliar",VLOOKUP(B795,'SINAPI COMPOSIÇÃO'!$A$2:$E$10256,4,FALSE),IF(A795="Insumo",IF(VLOOKUP(B795,'SINAPI INSUMOS'!$A$2:$F$4852,5,FALSE)=OR("",0),VLOOKUP(B795,'SINAPI INSUMOS'!$A$2:$F$4852,6,FALSE),VLOOKUP(B795,'SINAPI INSUMOS'!$A$2:$F$4852,5,FALSE)),"VERIFICAR"))</f>
        <v>2</v>
      </c>
      <c r="I795" s="99">
        <f t="shared" si="51"/>
        <v>0.05</v>
      </c>
    </row>
    <row r="796" spans="1:9" ht="24" customHeight="1">
      <c r="A796" s="235" t="s">
        <v>886</v>
      </c>
      <c r="B796" s="351">
        <v>122</v>
      </c>
      <c r="C796" s="235" t="s">
        <v>66</v>
      </c>
      <c r="D796" s="235" t="s">
        <v>1198</v>
      </c>
      <c r="E796" s="356" t="s">
        <v>889</v>
      </c>
      <c r="F796" s="97" t="s">
        <v>63</v>
      </c>
      <c r="G796" s="187">
        <v>4.7000000000000002E-3</v>
      </c>
      <c r="H796" s="99">
        <f>IF(A796="Composição Auxiliar",VLOOKUP(B796,'SINAPI COMPOSIÇÃO'!$A$2:$E$10256,4,FALSE),IF(A796="Insumo",IF(VLOOKUP(B796,'SINAPI INSUMOS'!$A$2:$F$4852,5,FALSE)=OR("",0),VLOOKUP(B796,'SINAPI INSUMOS'!$A$2:$F$4852,6,FALSE),VLOOKUP(B796,'SINAPI INSUMOS'!$A$2:$F$4852,5,FALSE)),"VERIFICAR"))</f>
        <v>71.09</v>
      </c>
      <c r="I796" s="99">
        <f t="shared" si="51"/>
        <v>0.33</v>
      </c>
    </row>
    <row r="797" spans="1:9" ht="26.1" customHeight="1">
      <c r="A797" s="235" t="s">
        <v>886</v>
      </c>
      <c r="B797" s="351">
        <v>3542</v>
      </c>
      <c r="C797" s="235" t="s">
        <v>66</v>
      </c>
      <c r="D797" s="235" t="s">
        <v>1234</v>
      </c>
      <c r="E797" s="356" t="s">
        <v>889</v>
      </c>
      <c r="F797" s="97" t="s">
        <v>63</v>
      </c>
      <c r="G797" s="360">
        <v>1</v>
      </c>
      <c r="H797" s="361">
        <f>IF(A797="Composição Auxiliar",VLOOKUP(B797,'SINAPI COMPOSIÇÃO'!$A$2:$E$10256,4,FALSE),IF(A797="Insumo",IF(VLOOKUP(B797,'SINAPI INSUMOS'!$A$2:$F$4852,5,FALSE)=OR("",0),VLOOKUP(B797,'SINAPI INSUMOS'!$A$2:$F$4852,6,FALSE),VLOOKUP(B797,'SINAPI INSUMOS'!$A$2:$F$4852,5,FALSE)),"VERIFICAR"))</f>
        <v>0.57999999999999996</v>
      </c>
      <c r="I797" s="99">
        <f t="shared" si="51"/>
        <v>0.57999999999999996</v>
      </c>
    </row>
    <row r="798" spans="1:9" ht="18" customHeight="1">
      <c r="A798" s="382" t="s">
        <v>349</v>
      </c>
      <c r="B798" s="384" t="s">
        <v>52</v>
      </c>
      <c r="C798" s="382" t="s">
        <v>53</v>
      </c>
      <c r="D798" s="382" t="s">
        <v>10</v>
      </c>
      <c r="E798" s="358" t="s">
        <v>878</v>
      </c>
      <c r="F798" s="385" t="s">
        <v>54</v>
      </c>
      <c r="G798" s="384" t="s">
        <v>55</v>
      </c>
      <c r="H798" s="384" t="s">
        <v>56</v>
      </c>
      <c r="I798" s="384" t="s">
        <v>11</v>
      </c>
    </row>
    <row r="799" spans="1:9" ht="39" customHeight="1">
      <c r="A799" s="237" t="s">
        <v>879</v>
      </c>
      <c r="B799" s="354">
        <v>89362</v>
      </c>
      <c r="C799" s="237" t="s">
        <v>66</v>
      </c>
      <c r="D799" s="237" t="s">
        <v>351</v>
      </c>
      <c r="E799" s="359" t="s">
        <v>1161</v>
      </c>
      <c r="F799" s="184" t="s">
        <v>63</v>
      </c>
      <c r="G799" s="185">
        <v>1</v>
      </c>
      <c r="H799" s="189">
        <f>I799</f>
        <v>9.5</v>
      </c>
      <c r="I799" s="189">
        <f>SUM(I800:I805)</f>
        <v>9.5</v>
      </c>
    </row>
    <row r="800" spans="1:9" ht="26.1" customHeight="1">
      <c r="A800" s="234" t="s">
        <v>881</v>
      </c>
      <c r="B800" s="350">
        <v>88248</v>
      </c>
      <c r="C800" s="234" t="s">
        <v>66</v>
      </c>
      <c r="D800" s="234" t="s">
        <v>1163</v>
      </c>
      <c r="E800" s="355" t="s">
        <v>883</v>
      </c>
      <c r="F800" s="94" t="s">
        <v>884</v>
      </c>
      <c r="G800" s="186">
        <v>0.152</v>
      </c>
      <c r="H800" s="98">
        <f>IF(A800="Composição Auxiliar",VLOOKUP(B800,'SINAPI COMPOSIÇÃO'!$A$2:$E$10256,4,FALSE),IF(A800="Insumo",IF(VLOOKUP(B800,'SINAPI INSUMOS'!$A$2:$F$4852,5,FALSE)=OR("",0),VLOOKUP(B800,'SINAPI INSUMOS'!$A$2:$F$4852,6,FALSE),VLOOKUP(B800,'SINAPI INSUMOS'!$A$2:$F$4852,5,FALSE)),"VERIFICAR"))</f>
        <v>23.01</v>
      </c>
      <c r="I800" s="98">
        <f t="shared" ref="I800:I805" si="52">TRUNC(G800*H800,2)</f>
        <v>3.49</v>
      </c>
    </row>
    <row r="801" spans="1:9" ht="26.1" customHeight="1">
      <c r="A801" s="234" t="s">
        <v>881</v>
      </c>
      <c r="B801" s="350">
        <v>88267</v>
      </c>
      <c r="C801" s="234" t="s">
        <v>66</v>
      </c>
      <c r="D801" s="234" t="s">
        <v>1162</v>
      </c>
      <c r="E801" s="355" t="s">
        <v>883</v>
      </c>
      <c r="F801" s="94" t="s">
        <v>884</v>
      </c>
      <c r="G801" s="186">
        <v>0.152</v>
      </c>
      <c r="H801" s="98">
        <f>IF(A801="Composição Auxiliar",VLOOKUP(B801,'SINAPI COMPOSIÇÃO'!$A$2:$E$10256,4,FALSE),IF(A801="Insumo",IF(VLOOKUP(B801,'SINAPI INSUMOS'!$A$2:$F$4852,5,FALSE)=OR("",0),VLOOKUP(B801,'SINAPI INSUMOS'!$A$2:$F$4852,6,FALSE),VLOOKUP(B801,'SINAPI INSUMOS'!$A$2:$F$4852,5,FALSE)),"VERIFICAR"))</f>
        <v>27.01</v>
      </c>
      <c r="I801" s="98">
        <f t="shared" si="52"/>
        <v>4.0999999999999996</v>
      </c>
    </row>
    <row r="802" spans="1:9" ht="24" customHeight="1">
      <c r="A802" s="235" t="s">
        <v>886</v>
      </c>
      <c r="B802" s="351">
        <v>38383</v>
      </c>
      <c r="C802" s="235" t="s">
        <v>66</v>
      </c>
      <c r="D802" s="235" t="s">
        <v>1194</v>
      </c>
      <c r="E802" s="356" t="s">
        <v>889</v>
      </c>
      <c r="F802" s="97" t="s">
        <v>63</v>
      </c>
      <c r="G802" s="187">
        <v>3.3799999999999997E-2</v>
      </c>
      <c r="H802" s="99">
        <f>IF(A802="Composição Auxiliar",VLOOKUP(B802,'SINAPI COMPOSIÇÃO'!$A$2:$E$10256,4,FALSE),IF(A802="Insumo",IF(VLOOKUP(B802,'SINAPI INSUMOS'!$A$2:$F$4852,5,FALSE)=OR("",0),VLOOKUP(B802,'SINAPI INSUMOS'!$A$2:$F$4852,6,FALSE),VLOOKUP(B802,'SINAPI INSUMOS'!$A$2:$F$4852,5,FALSE)),"VERIFICAR"))</f>
        <v>2</v>
      </c>
      <c r="I802" s="99">
        <f t="shared" si="52"/>
        <v>0.06</v>
      </c>
    </row>
    <row r="803" spans="1:9" ht="26.1" customHeight="1">
      <c r="A803" s="235" t="s">
        <v>886</v>
      </c>
      <c r="B803" s="351">
        <v>20083</v>
      </c>
      <c r="C803" s="235" t="s">
        <v>66</v>
      </c>
      <c r="D803" s="235" t="s">
        <v>1196</v>
      </c>
      <c r="E803" s="356" t="s">
        <v>889</v>
      </c>
      <c r="F803" s="97" t="s">
        <v>63</v>
      </c>
      <c r="G803" s="187">
        <v>8.0000000000000002E-3</v>
      </c>
      <c r="H803" s="99">
        <f>IF(A803="Composição Auxiliar",VLOOKUP(B803,'SINAPI COMPOSIÇÃO'!$A$2:$E$10256,4,FALSE),IF(A803="Insumo",IF(VLOOKUP(B803,'SINAPI INSUMOS'!$A$2:$F$4852,5,FALSE)=OR("",0),VLOOKUP(B803,'SINAPI INSUMOS'!$A$2:$F$4852,6,FALSE),VLOOKUP(B803,'SINAPI INSUMOS'!$A$2:$F$4852,5,FALSE)),"VERIFICAR"))</f>
        <v>80.55</v>
      </c>
      <c r="I803" s="99">
        <f t="shared" si="52"/>
        <v>0.64</v>
      </c>
    </row>
    <row r="804" spans="1:9" ht="24" customHeight="1">
      <c r="A804" s="235" t="s">
        <v>886</v>
      </c>
      <c r="B804" s="351">
        <v>122</v>
      </c>
      <c r="C804" s="235" t="s">
        <v>66</v>
      </c>
      <c r="D804" s="235" t="s">
        <v>1198</v>
      </c>
      <c r="E804" s="356" t="s">
        <v>889</v>
      </c>
      <c r="F804" s="97" t="s">
        <v>63</v>
      </c>
      <c r="G804" s="187">
        <v>7.1000000000000004E-3</v>
      </c>
      <c r="H804" s="99">
        <f>IF(A804="Composição Auxiliar",VLOOKUP(B804,'SINAPI COMPOSIÇÃO'!$A$2:$E$10256,4,FALSE),IF(A804="Insumo",IF(VLOOKUP(B804,'SINAPI INSUMOS'!$A$2:$F$4852,5,FALSE)=OR("",0),VLOOKUP(B804,'SINAPI INSUMOS'!$A$2:$F$4852,6,FALSE),VLOOKUP(B804,'SINAPI INSUMOS'!$A$2:$F$4852,5,FALSE)),"VERIFICAR"))</f>
        <v>71.09</v>
      </c>
      <c r="I804" s="99">
        <f t="shared" si="52"/>
        <v>0.5</v>
      </c>
    </row>
    <row r="805" spans="1:9" ht="26.1" customHeight="1">
      <c r="A805" s="235" t="s">
        <v>886</v>
      </c>
      <c r="B805" s="351">
        <v>3529</v>
      </c>
      <c r="C805" s="235" t="s">
        <v>66</v>
      </c>
      <c r="D805" s="235" t="s">
        <v>1236</v>
      </c>
      <c r="E805" s="356" t="s">
        <v>889</v>
      </c>
      <c r="F805" s="97" t="s">
        <v>63</v>
      </c>
      <c r="G805" s="187">
        <v>1</v>
      </c>
      <c r="H805" s="99">
        <f>IF(A805="Composição Auxiliar",VLOOKUP(B805,'SINAPI COMPOSIÇÃO'!$A$2:$E$10256,4,FALSE),IF(A805="Insumo",IF(VLOOKUP(B805,'SINAPI INSUMOS'!$A$2:$F$4852,5,FALSE)=OR("",0),VLOOKUP(B805,'SINAPI INSUMOS'!$A$2:$F$4852,6,FALSE),VLOOKUP(B805,'SINAPI INSUMOS'!$A$2:$F$4852,5,FALSE)),"VERIFICAR"))</f>
        <v>0.71</v>
      </c>
      <c r="I805" s="99">
        <f t="shared" si="52"/>
        <v>0.71</v>
      </c>
    </row>
    <row r="806" spans="1:9" ht="18" customHeight="1">
      <c r="A806" s="382" t="s">
        <v>352</v>
      </c>
      <c r="B806" s="384" t="s">
        <v>52</v>
      </c>
      <c r="C806" s="382" t="s">
        <v>53</v>
      </c>
      <c r="D806" s="382" t="s">
        <v>10</v>
      </c>
      <c r="E806" s="358" t="s">
        <v>878</v>
      </c>
      <c r="F806" s="385" t="s">
        <v>54</v>
      </c>
      <c r="G806" s="384" t="s">
        <v>55</v>
      </c>
      <c r="H806" s="384" t="s">
        <v>56</v>
      </c>
      <c r="I806" s="384" t="s">
        <v>11</v>
      </c>
    </row>
    <row r="807" spans="1:9" ht="39" customHeight="1">
      <c r="A807" s="237" t="s">
        <v>879</v>
      </c>
      <c r="B807" s="354">
        <v>89367</v>
      </c>
      <c r="C807" s="237" t="s">
        <v>66</v>
      </c>
      <c r="D807" s="237" t="s">
        <v>354</v>
      </c>
      <c r="E807" s="359" t="s">
        <v>1161</v>
      </c>
      <c r="F807" s="184" t="s">
        <v>63</v>
      </c>
      <c r="G807" s="185">
        <v>1</v>
      </c>
      <c r="H807" s="189">
        <f>I807</f>
        <v>13.05</v>
      </c>
      <c r="I807" s="189">
        <f>SUM(I808:I813)</f>
        <v>13.05</v>
      </c>
    </row>
    <row r="808" spans="1:9" ht="26.1" customHeight="1">
      <c r="A808" s="234" t="s">
        <v>881</v>
      </c>
      <c r="B808" s="350">
        <v>88267</v>
      </c>
      <c r="C808" s="234" t="s">
        <v>66</v>
      </c>
      <c r="D808" s="234" t="s">
        <v>1162</v>
      </c>
      <c r="E808" s="355" t="s">
        <v>883</v>
      </c>
      <c r="F808" s="94" t="s">
        <v>884</v>
      </c>
      <c r="G808" s="362">
        <v>0.1812</v>
      </c>
      <c r="H808" s="363">
        <f>IF(A808="Composição Auxiliar",VLOOKUP(B808,'SINAPI COMPOSIÇÃO'!$A$2:$E$10256,4,FALSE),IF(A808="Insumo",IF(VLOOKUP(B808,'SINAPI INSUMOS'!$A$2:$F$4852,5,FALSE)=OR("",0),VLOOKUP(B808,'SINAPI INSUMOS'!$A$2:$F$4852,6,FALSE),VLOOKUP(B808,'SINAPI INSUMOS'!$A$2:$F$4852,5,FALSE)),"VERIFICAR"))</f>
        <v>27.01</v>
      </c>
      <c r="I808" s="98">
        <f t="shared" ref="I808:I813" si="53">TRUNC(G808*H808,2)</f>
        <v>4.8899999999999997</v>
      </c>
    </row>
    <row r="809" spans="1:9" ht="26.1" customHeight="1">
      <c r="A809" s="234" t="s">
        <v>881</v>
      </c>
      <c r="B809" s="350">
        <v>88248</v>
      </c>
      <c r="C809" s="234" t="s">
        <v>66</v>
      </c>
      <c r="D809" s="234" t="s">
        <v>1163</v>
      </c>
      <c r="E809" s="355" t="s">
        <v>883</v>
      </c>
      <c r="F809" s="94" t="s">
        <v>884</v>
      </c>
      <c r="G809" s="186">
        <v>0.1812</v>
      </c>
      <c r="H809" s="98">
        <f>IF(A809="Composição Auxiliar",VLOOKUP(B809,'SINAPI COMPOSIÇÃO'!$A$2:$E$10256,4,FALSE),IF(A809="Insumo",IF(VLOOKUP(B809,'SINAPI INSUMOS'!$A$2:$F$4852,5,FALSE)=OR("",0),VLOOKUP(B809,'SINAPI INSUMOS'!$A$2:$F$4852,6,FALSE),VLOOKUP(B809,'SINAPI INSUMOS'!$A$2:$F$4852,5,FALSE)),"VERIFICAR"))</f>
        <v>23.01</v>
      </c>
      <c r="I809" s="98">
        <f t="shared" si="53"/>
        <v>4.16</v>
      </c>
    </row>
    <row r="810" spans="1:9" ht="26.1" customHeight="1">
      <c r="A810" s="235" t="s">
        <v>886</v>
      </c>
      <c r="B810" s="351">
        <v>20083</v>
      </c>
      <c r="C810" s="235" t="s">
        <v>66</v>
      </c>
      <c r="D810" s="235" t="s">
        <v>1196</v>
      </c>
      <c r="E810" s="356" t="s">
        <v>889</v>
      </c>
      <c r="F810" s="97" t="s">
        <v>63</v>
      </c>
      <c r="G810" s="187">
        <v>1.0999999999999999E-2</v>
      </c>
      <c r="H810" s="99">
        <f>IF(A810="Composição Auxiliar",VLOOKUP(B810,'SINAPI COMPOSIÇÃO'!$A$2:$E$10256,4,FALSE),IF(A810="Insumo",IF(VLOOKUP(B810,'SINAPI INSUMOS'!$A$2:$F$4852,5,FALSE)=OR("",0),VLOOKUP(B810,'SINAPI INSUMOS'!$A$2:$F$4852,6,FALSE),VLOOKUP(B810,'SINAPI INSUMOS'!$A$2:$F$4852,5,FALSE)),"VERIFICAR"))</f>
        <v>80.55</v>
      </c>
      <c r="I810" s="99">
        <f t="shared" si="53"/>
        <v>0.88</v>
      </c>
    </row>
    <row r="811" spans="1:9" ht="24" customHeight="1">
      <c r="A811" s="235" t="s">
        <v>886</v>
      </c>
      <c r="B811" s="351">
        <v>38383</v>
      </c>
      <c r="C811" s="235" t="s">
        <v>66</v>
      </c>
      <c r="D811" s="235" t="s">
        <v>1194</v>
      </c>
      <c r="E811" s="356" t="s">
        <v>889</v>
      </c>
      <c r="F811" s="97" t="s">
        <v>63</v>
      </c>
      <c r="G811" s="187">
        <v>4.0300000000000002E-2</v>
      </c>
      <c r="H811" s="99">
        <f>IF(A811="Composição Auxiliar",VLOOKUP(B811,'SINAPI COMPOSIÇÃO'!$A$2:$E$10256,4,FALSE),IF(A811="Insumo",IF(VLOOKUP(B811,'SINAPI INSUMOS'!$A$2:$F$4852,5,FALSE)=OR("",0),VLOOKUP(B811,'SINAPI INSUMOS'!$A$2:$F$4852,6,FALSE),VLOOKUP(B811,'SINAPI INSUMOS'!$A$2:$F$4852,5,FALSE)),"VERIFICAR"))</f>
        <v>2</v>
      </c>
      <c r="I811" s="99">
        <f t="shared" si="53"/>
        <v>0.08</v>
      </c>
    </row>
    <row r="812" spans="1:9" ht="24" customHeight="1">
      <c r="A812" s="235" t="s">
        <v>886</v>
      </c>
      <c r="B812" s="351">
        <v>122</v>
      </c>
      <c r="C812" s="235" t="s">
        <v>66</v>
      </c>
      <c r="D812" s="235" t="s">
        <v>1198</v>
      </c>
      <c r="E812" s="356" t="s">
        <v>889</v>
      </c>
      <c r="F812" s="97" t="s">
        <v>63</v>
      </c>
      <c r="G812" s="187">
        <v>9.4000000000000004E-3</v>
      </c>
      <c r="H812" s="99">
        <f>IF(A812="Composição Auxiliar",VLOOKUP(B812,'SINAPI COMPOSIÇÃO'!$A$2:$E$10256,4,FALSE),IF(A812="Insumo",IF(VLOOKUP(B812,'SINAPI INSUMOS'!$A$2:$F$4852,5,FALSE)=OR("",0),VLOOKUP(B812,'SINAPI INSUMOS'!$A$2:$F$4852,6,FALSE),VLOOKUP(B812,'SINAPI INSUMOS'!$A$2:$F$4852,5,FALSE)),"VERIFICAR"))</f>
        <v>71.09</v>
      </c>
      <c r="I812" s="99">
        <f t="shared" si="53"/>
        <v>0.66</v>
      </c>
    </row>
    <row r="813" spans="1:9" ht="26.1" customHeight="1">
      <c r="A813" s="235" t="s">
        <v>886</v>
      </c>
      <c r="B813" s="351">
        <v>3536</v>
      </c>
      <c r="C813" s="235" t="s">
        <v>66</v>
      </c>
      <c r="D813" s="235" t="s">
        <v>1238</v>
      </c>
      <c r="E813" s="356" t="s">
        <v>889</v>
      </c>
      <c r="F813" s="97" t="s">
        <v>63</v>
      </c>
      <c r="G813" s="187">
        <v>1</v>
      </c>
      <c r="H813" s="99">
        <f>IF(A813="Composição Auxiliar",VLOOKUP(B813,'SINAPI COMPOSIÇÃO'!$A$2:$E$10256,4,FALSE),IF(A813="Insumo",IF(VLOOKUP(B813,'SINAPI INSUMOS'!$A$2:$F$4852,5,FALSE)=OR("",0),VLOOKUP(B813,'SINAPI INSUMOS'!$A$2:$F$4852,6,FALSE),VLOOKUP(B813,'SINAPI INSUMOS'!$A$2:$F$4852,5,FALSE)),"VERIFICAR"))</f>
        <v>2.38</v>
      </c>
      <c r="I813" s="99">
        <f t="shared" si="53"/>
        <v>2.38</v>
      </c>
    </row>
    <row r="814" spans="1:9" ht="18" customHeight="1">
      <c r="A814" s="382" t="s">
        <v>355</v>
      </c>
      <c r="B814" s="384" t="s">
        <v>52</v>
      </c>
      <c r="C814" s="382" t="s">
        <v>53</v>
      </c>
      <c r="D814" s="382" t="s">
        <v>10</v>
      </c>
      <c r="E814" s="358" t="s">
        <v>878</v>
      </c>
      <c r="F814" s="385" t="s">
        <v>54</v>
      </c>
      <c r="G814" s="384" t="s">
        <v>55</v>
      </c>
      <c r="H814" s="384" t="s">
        <v>56</v>
      </c>
      <c r="I814" s="384" t="s">
        <v>11</v>
      </c>
    </row>
    <row r="815" spans="1:9" ht="39" customHeight="1">
      <c r="A815" s="237" t="s">
        <v>879</v>
      </c>
      <c r="B815" s="354">
        <v>103980</v>
      </c>
      <c r="C815" s="237" t="s">
        <v>66</v>
      </c>
      <c r="D815" s="237" t="s">
        <v>357</v>
      </c>
      <c r="E815" s="359" t="s">
        <v>1161</v>
      </c>
      <c r="F815" s="184" t="s">
        <v>63</v>
      </c>
      <c r="G815" s="185">
        <v>1</v>
      </c>
      <c r="H815" s="189">
        <f>I815</f>
        <v>17.419999999999998</v>
      </c>
      <c r="I815" s="189">
        <f>SUM(I816:I821)</f>
        <v>17.419999999999998</v>
      </c>
    </row>
    <row r="816" spans="1:9" ht="26.1" customHeight="1">
      <c r="A816" s="234" t="s">
        <v>881</v>
      </c>
      <c r="B816" s="350">
        <v>88267</v>
      </c>
      <c r="C816" s="234" t="s">
        <v>66</v>
      </c>
      <c r="D816" s="234" t="s">
        <v>1162</v>
      </c>
      <c r="E816" s="355" t="s">
        <v>883</v>
      </c>
      <c r="F816" s="94" t="s">
        <v>884</v>
      </c>
      <c r="G816" s="186">
        <v>0.192</v>
      </c>
      <c r="H816" s="98">
        <f>IF(A816="Composição Auxiliar",VLOOKUP(B816,'SINAPI COMPOSIÇÃO'!$A$2:$E$10256,4,FALSE),IF(A816="Insumo",IF(VLOOKUP(B816,'SINAPI INSUMOS'!$A$2:$F$4852,5,FALSE)=OR("",0),VLOOKUP(B816,'SINAPI INSUMOS'!$A$2:$F$4852,6,FALSE),VLOOKUP(B816,'SINAPI INSUMOS'!$A$2:$F$4852,5,FALSE)),"VERIFICAR"))</f>
        <v>27.01</v>
      </c>
      <c r="I816" s="98">
        <f t="shared" ref="I816:I821" si="54">TRUNC(G816*H816,2)</f>
        <v>5.18</v>
      </c>
    </row>
    <row r="817" spans="1:9" ht="26.1" customHeight="1">
      <c r="A817" s="234" t="s">
        <v>881</v>
      </c>
      <c r="B817" s="350">
        <v>88248</v>
      </c>
      <c r="C817" s="234" t="s">
        <v>66</v>
      </c>
      <c r="D817" s="234" t="s">
        <v>1163</v>
      </c>
      <c r="E817" s="355" t="s">
        <v>883</v>
      </c>
      <c r="F817" s="94" t="s">
        <v>884</v>
      </c>
      <c r="G817" s="186">
        <v>0.192</v>
      </c>
      <c r="H817" s="98">
        <f>IF(A817="Composição Auxiliar",VLOOKUP(B817,'SINAPI COMPOSIÇÃO'!$A$2:$E$10256,4,FALSE),IF(A817="Insumo",IF(VLOOKUP(B817,'SINAPI INSUMOS'!$A$2:$F$4852,5,FALSE)=OR("",0),VLOOKUP(B817,'SINAPI INSUMOS'!$A$2:$F$4852,6,FALSE),VLOOKUP(B817,'SINAPI INSUMOS'!$A$2:$F$4852,5,FALSE)),"VERIFICAR"))</f>
        <v>23.01</v>
      </c>
      <c r="I817" s="98">
        <f t="shared" si="54"/>
        <v>4.41</v>
      </c>
    </row>
    <row r="818" spans="1:9" ht="26.1" customHeight="1">
      <c r="A818" s="235" t="s">
        <v>886</v>
      </c>
      <c r="B818" s="351">
        <v>20083</v>
      </c>
      <c r="C818" s="235" t="s">
        <v>66</v>
      </c>
      <c r="D818" s="235" t="s">
        <v>1196</v>
      </c>
      <c r="E818" s="356" t="s">
        <v>889</v>
      </c>
      <c r="F818" s="97" t="s">
        <v>63</v>
      </c>
      <c r="G818" s="360">
        <v>1.4E-2</v>
      </c>
      <c r="H818" s="361">
        <f>IF(A818="Composição Auxiliar",VLOOKUP(B818,'SINAPI COMPOSIÇÃO'!$A$2:$E$10256,4,FALSE),IF(A818="Insumo",IF(VLOOKUP(B818,'SINAPI INSUMOS'!$A$2:$F$4852,5,FALSE)=OR("",0),VLOOKUP(B818,'SINAPI INSUMOS'!$A$2:$F$4852,6,FALSE),VLOOKUP(B818,'SINAPI INSUMOS'!$A$2:$F$4852,5,FALSE)),"VERIFICAR"))</f>
        <v>80.55</v>
      </c>
      <c r="I818" s="99">
        <f t="shared" si="54"/>
        <v>1.1200000000000001</v>
      </c>
    </row>
    <row r="819" spans="1:9" ht="26.1" customHeight="1">
      <c r="A819" s="235" t="s">
        <v>886</v>
      </c>
      <c r="B819" s="351">
        <v>3535</v>
      </c>
      <c r="C819" s="235" t="s">
        <v>66</v>
      </c>
      <c r="D819" s="235" t="s">
        <v>1240</v>
      </c>
      <c r="E819" s="356" t="s">
        <v>889</v>
      </c>
      <c r="F819" s="97" t="s">
        <v>63</v>
      </c>
      <c r="G819" s="187">
        <v>1</v>
      </c>
      <c r="H819" s="99">
        <f>IF(A819="Composição Auxiliar",VLOOKUP(B819,'SINAPI COMPOSIÇÃO'!$A$2:$E$10256,4,FALSE),IF(A819="Insumo",IF(VLOOKUP(B819,'SINAPI INSUMOS'!$A$2:$F$4852,5,FALSE)=OR("",0),VLOOKUP(B819,'SINAPI INSUMOS'!$A$2:$F$4852,6,FALSE),VLOOKUP(B819,'SINAPI INSUMOS'!$A$2:$F$4852,5,FALSE)),"VERIFICAR"))</f>
        <v>5.8</v>
      </c>
      <c r="I819" s="99">
        <f t="shared" si="54"/>
        <v>5.8</v>
      </c>
    </row>
    <row r="820" spans="1:9" ht="24" customHeight="1">
      <c r="A820" s="235" t="s">
        <v>886</v>
      </c>
      <c r="B820" s="351">
        <v>38383</v>
      </c>
      <c r="C820" s="235" t="s">
        <v>66</v>
      </c>
      <c r="D820" s="235" t="s">
        <v>1194</v>
      </c>
      <c r="E820" s="356" t="s">
        <v>889</v>
      </c>
      <c r="F820" s="97" t="s">
        <v>63</v>
      </c>
      <c r="G820" s="187">
        <v>4.2700000000000002E-2</v>
      </c>
      <c r="H820" s="99">
        <f>IF(A820="Composição Auxiliar",VLOOKUP(B820,'SINAPI COMPOSIÇÃO'!$A$2:$E$10256,4,FALSE),IF(A820="Insumo",IF(VLOOKUP(B820,'SINAPI INSUMOS'!$A$2:$F$4852,5,FALSE)=OR("",0),VLOOKUP(B820,'SINAPI INSUMOS'!$A$2:$F$4852,6,FALSE),VLOOKUP(B820,'SINAPI INSUMOS'!$A$2:$F$4852,5,FALSE)),"VERIFICAR"))</f>
        <v>2</v>
      </c>
      <c r="I820" s="99">
        <f t="shared" si="54"/>
        <v>0.08</v>
      </c>
    </row>
    <row r="821" spans="1:9" ht="24" customHeight="1">
      <c r="A821" s="235" t="s">
        <v>886</v>
      </c>
      <c r="B821" s="351">
        <v>122</v>
      </c>
      <c r="C821" s="235" t="s">
        <v>66</v>
      </c>
      <c r="D821" s="235" t="s">
        <v>1198</v>
      </c>
      <c r="E821" s="356" t="s">
        <v>889</v>
      </c>
      <c r="F821" s="97" t="s">
        <v>63</v>
      </c>
      <c r="G821" s="187">
        <v>1.18E-2</v>
      </c>
      <c r="H821" s="99">
        <f>IF(A821="Composição Auxiliar",VLOOKUP(B821,'SINAPI COMPOSIÇÃO'!$A$2:$E$10256,4,FALSE),IF(A821="Insumo",IF(VLOOKUP(B821,'SINAPI INSUMOS'!$A$2:$F$4852,5,FALSE)=OR("",0),VLOOKUP(B821,'SINAPI INSUMOS'!$A$2:$F$4852,6,FALSE),VLOOKUP(B821,'SINAPI INSUMOS'!$A$2:$F$4852,5,FALSE)),"VERIFICAR"))</f>
        <v>71.09</v>
      </c>
      <c r="I821" s="99">
        <f t="shared" si="54"/>
        <v>0.83</v>
      </c>
    </row>
    <row r="822" spans="1:9" ht="18" customHeight="1">
      <c r="A822" s="232" t="s">
        <v>358</v>
      </c>
      <c r="B822" s="239" t="s">
        <v>52</v>
      </c>
      <c r="C822" s="232" t="s">
        <v>53</v>
      </c>
      <c r="D822" s="232" t="s">
        <v>10</v>
      </c>
      <c r="E822" s="358" t="s">
        <v>878</v>
      </c>
      <c r="F822" s="240" t="s">
        <v>54</v>
      </c>
      <c r="G822" s="239" t="s">
        <v>55</v>
      </c>
      <c r="H822" s="239" t="s">
        <v>56</v>
      </c>
      <c r="I822" s="239" t="s">
        <v>11</v>
      </c>
    </row>
    <row r="823" spans="1:9" ht="39" customHeight="1">
      <c r="A823" s="237" t="s">
        <v>879</v>
      </c>
      <c r="B823" s="354">
        <v>103951</v>
      </c>
      <c r="C823" s="237" t="s">
        <v>66</v>
      </c>
      <c r="D823" s="237" t="s">
        <v>360</v>
      </c>
      <c r="E823" s="359" t="s">
        <v>1161</v>
      </c>
      <c r="F823" s="184" t="s">
        <v>63</v>
      </c>
      <c r="G823" s="185">
        <v>1</v>
      </c>
      <c r="H823" s="189">
        <f>I823</f>
        <v>14.82</v>
      </c>
      <c r="I823" s="189">
        <f>SUM(I824:I829)</f>
        <v>14.82</v>
      </c>
    </row>
    <row r="824" spans="1:9" ht="26.1" customHeight="1">
      <c r="A824" s="234" t="s">
        <v>881</v>
      </c>
      <c r="B824" s="350">
        <v>88267</v>
      </c>
      <c r="C824" s="234" t="s">
        <v>66</v>
      </c>
      <c r="D824" s="234" t="s">
        <v>1162</v>
      </c>
      <c r="E824" s="355" t="s">
        <v>883</v>
      </c>
      <c r="F824" s="94" t="s">
        <v>884</v>
      </c>
      <c r="G824" s="362">
        <v>0.1666</v>
      </c>
      <c r="H824" s="363">
        <f>IF(A824="Composição Auxiliar",VLOOKUP(B824,'SINAPI COMPOSIÇÃO'!$A$2:$E$10256,4,FALSE),IF(A824="Insumo",IF(VLOOKUP(B824,'SINAPI INSUMOS'!$A$2:$F$4852,5,FALSE)=OR("",0),VLOOKUP(B824,'SINAPI INSUMOS'!$A$2:$F$4852,6,FALSE),VLOOKUP(B824,'SINAPI INSUMOS'!$A$2:$F$4852,5,FALSE)),"VERIFICAR"))</f>
        <v>27.01</v>
      </c>
      <c r="I824" s="98">
        <f t="shared" ref="I824:I829" si="55">TRUNC(G824*H824,2)</f>
        <v>4.49</v>
      </c>
    </row>
    <row r="825" spans="1:9" ht="26.1" customHeight="1">
      <c r="A825" s="234" t="s">
        <v>881</v>
      </c>
      <c r="B825" s="350">
        <v>88248</v>
      </c>
      <c r="C825" s="234" t="s">
        <v>66</v>
      </c>
      <c r="D825" s="234" t="s">
        <v>1163</v>
      </c>
      <c r="E825" s="355" t="s">
        <v>883</v>
      </c>
      <c r="F825" s="94" t="s">
        <v>884</v>
      </c>
      <c r="G825" s="186">
        <v>0.1666</v>
      </c>
      <c r="H825" s="98">
        <f>IF(A825="Composição Auxiliar",VLOOKUP(B825,'SINAPI COMPOSIÇÃO'!$A$2:$E$10256,4,FALSE),IF(A825="Insumo",IF(VLOOKUP(B825,'SINAPI INSUMOS'!$A$2:$F$4852,5,FALSE)=OR("",0),VLOOKUP(B825,'SINAPI INSUMOS'!$A$2:$F$4852,6,FALSE),VLOOKUP(B825,'SINAPI INSUMOS'!$A$2:$F$4852,5,FALSE)),"VERIFICAR"))</f>
        <v>23.01</v>
      </c>
      <c r="I825" s="98">
        <f t="shared" si="55"/>
        <v>3.83</v>
      </c>
    </row>
    <row r="826" spans="1:9" ht="24" customHeight="1">
      <c r="A826" s="235" t="s">
        <v>886</v>
      </c>
      <c r="B826" s="351">
        <v>38383</v>
      </c>
      <c r="C826" s="235" t="s">
        <v>66</v>
      </c>
      <c r="D826" s="235" t="s">
        <v>1194</v>
      </c>
      <c r="E826" s="356" t="s">
        <v>889</v>
      </c>
      <c r="F826" s="97" t="s">
        <v>63</v>
      </c>
      <c r="G826" s="187">
        <v>3.7100000000000001E-2</v>
      </c>
      <c r="H826" s="99">
        <f>IF(A826="Composição Auxiliar",VLOOKUP(B826,'SINAPI COMPOSIÇÃO'!$A$2:$E$10256,4,FALSE),IF(A826="Insumo",IF(VLOOKUP(B826,'SINAPI INSUMOS'!$A$2:$F$4852,5,FALSE)=OR("",0),VLOOKUP(B826,'SINAPI INSUMOS'!$A$2:$F$4852,6,FALSE),VLOOKUP(B826,'SINAPI INSUMOS'!$A$2:$F$4852,5,FALSE)),"VERIFICAR"))</f>
        <v>2</v>
      </c>
      <c r="I826" s="99">
        <f t="shared" si="55"/>
        <v>7.0000000000000007E-2</v>
      </c>
    </row>
    <row r="827" spans="1:9" ht="26.1" customHeight="1">
      <c r="A827" s="235" t="s">
        <v>886</v>
      </c>
      <c r="B827" s="351">
        <v>20083</v>
      </c>
      <c r="C827" s="235" t="s">
        <v>66</v>
      </c>
      <c r="D827" s="235" t="s">
        <v>1196</v>
      </c>
      <c r="E827" s="356" t="s">
        <v>889</v>
      </c>
      <c r="F827" s="97" t="s">
        <v>63</v>
      </c>
      <c r="G827" s="187">
        <v>9.4999999999999998E-3</v>
      </c>
      <c r="H827" s="99">
        <f>IF(A827="Composição Auxiliar",VLOOKUP(B827,'SINAPI COMPOSIÇÃO'!$A$2:$E$10256,4,FALSE),IF(A827="Insumo",IF(VLOOKUP(B827,'SINAPI INSUMOS'!$A$2:$F$4852,5,FALSE)=OR("",0),VLOOKUP(B827,'SINAPI INSUMOS'!$A$2:$F$4852,6,FALSE),VLOOKUP(B827,'SINAPI INSUMOS'!$A$2:$F$4852,5,FALSE)),"VERIFICAR"))</f>
        <v>80.55</v>
      </c>
      <c r="I827" s="99">
        <f t="shared" si="55"/>
        <v>0.76</v>
      </c>
    </row>
    <row r="828" spans="1:9" ht="26.1" customHeight="1">
      <c r="A828" s="235" t="s">
        <v>886</v>
      </c>
      <c r="B828" s="351">
        <v>3538</v>
      </c>
      <c r="C828" s="235" t="s">
        <v>66</v>
      </c>
      <c r="D828" s="235" t="s">
        <v>1242</v>
      </c>
      <c r="E828" s="356" t="s">
        <v>889</v>
      </c>
      <c r="F828" s="97" t="s">
        <v>63</v>
      </c>
      <c r="G828" s="187">
        <v>1</v>
      </c>
      <c r="H828" s="99">
        <f>IF(A828="Composição Auxiliar",VLOOKUP(B828,'SINAPI COMPOSIÇÃO'!$A$2:$E$10256,4,FALSE),IF(A828="Insumo",IF(VLOOKUP(B828,'SINAPI INSUMOS'!$A$2:$F$4852,5,FALSE)=OR("",0),VLOOKUP(B828,'SINAPI INSUMOS'!$A$2:$F$4852,6,FALSE),VLOOKUP(B828,'SINAPI INSUMOS'!$A$2:$F$4852,5,FALSE)),"VERIFICAR"))</f>
        <v>5.09</v>
      </c>
      <c r="I828" s="99">
        <f t="shared" si="55"/>
        <v>5.09</v>
      </c>
    </row>
    <row r="829" spans="1:9" ht="24" customHeight="1">
      <c r="A829" s="235" t="s">
        <v>886</v>
      </c>
      <c r="B829" s="351">
        <v>122</v>
      </c>
      <c r="C829" s="235" t="s">
        <v>66</v>
      </c>
      <c r="D829" s="235" t="s">
        <v>1198</v>
      </c>
      <c r="E829" s="356" t="s">
        <v>889</v>
      </c>
      <c r="F829" s="97" t="s">
        <v>63</v>
      </c>
      <c r="G829" s="187">
        <v>8.2000000000000007E-3</v>
      </c>
      <c r="H829" s="99">
        <f>IF(A829="Composição Auxiliar",VLOOKUP(B829,'SINAPI COMPOSIÇÃO'!$A$2:$E$10256,4,FALSE),IF(A829="Insumo",IF(VLOOKUP(B829,'SINAPI INSUMOS'!$A$2:$F$4852,5,FALSE)=OR("",0),VLOOKUP(B829,'SINAPI INSUMOS'!$A$2:$F$4852,6,FALSE),VLOOKUP(B829,'SINAPI INSUMOS'!$A$2:$F$4852,5,FALSE)),"VERIFICAR"))</f>
        <v>71.09</v>
      </c>
      <c r="I829" s="99">
        <f t="shared" si="55"/>
        <v>0.57999999999999996</v>
      </c>
    </row>
    <row r="830" spans="1:9" ht="18" customHeight="1">
      <c r="A830" s="382" t="s">
        <v>361</v>
      </c>
      <c r="B830" s="384" t="s">
        <v>52</v>
      </c>
      <c r="C830" s="382" t="s">
        <v>53</v>
      </c>
      <c r="D830" s="382" t="s">
        <v>10</v>
      </c>
      <c r="E830" s="358" t="s">
        <v>878</v>
      </c>
      <c r="F830" s="385" t="s">
        <v>54</v>
      </c>
      <c r="G830" s="384" t="s">
        <v>55</v>
      </c>
      <c r="H830" s="384" t="s">
        <v>56</v>
      </c>
      <c r="I830" s="384" t="s">
        <v>11</v>
      </c>
    </row>
    <row r="831" spans="1:9" ht="39" customHeight="1">
      <c r="A831" s="237" t="s">
        <v>879</v>
      </c>
      <c r="B831" s="354">
        <v>103950</v>
      </c>
      <c r="C831" s="237" t="s">
        <v>66</v>
      </c>
      <c r="D831" s="237" t="s">
        <v>363</v>
      </c>
      <c r="E831" s="359" t="s">
        <v>1161</v>
      </c>
      <c r="F831" s="184" t="s">
        <v>63</v>
      </c>
      <c r="G831" s="185">
        <v>1</v>
      </c>
      <c r="H831" s="189">
        <f>I831</f>
        <v>10.790000000000001</v>
      </c>
      <c r="I831" s="189">
        <f>SUM(I832:I837)</f>
        <v>10.790000000000001</v>
      </c>
    </row>
    <row r="832" spans="1:9" ht="26.1" customHeight="1">
      <c r="A832" s="234" t="s">
        <v>881</v>
      </c>
      <c r="B832" s="350">
        <v>88248</v>
      </c>
      <c r="C832" s="234" t="s">
        <v>66</v>
      </c>
      <c r="D832" s="234" t="s">
        <v>1163</v>
      </c>
      <c r="E832" s="355" t="s">
        <v>883</v>
      </c>
      <c r="F832" s="94" t="s">
        <v>884</v>
      </c>
      <c r="G832" s="186">
        <v>0.1416</v>
      </c>
      <c r="H832" s="98">
        <f>IF(A832="Composição Auxiliar",VLOOKUP(B832,'SINAPI COMPOSIÇÃO'!$A$2:$E$10256,4,FALSE),IF(A832="Insumo",IF(VLOOKUP(B832,'SINAPI INSUMOS'!$A$2:$F$4852,5,FALSE)=OR("",0),VLOOKUP(B832,'SINAPI INSUMOS'!$A$2:$F$4852,6,FALSE),VLOOKUP(B832,'SINAPI INSUMOS'!$A$2:$F$4852,5,FALSE)),"VERIFICAR"))</f>
        <v>23.01</v>
      </c>
      <c r="I832" s="98">
        <f t="shared" ref="I832:I837" si="56">TRUNC(G832*H832,2)</f>
        <v>3.25</v>
      </c>
    </row>
    <row r="833" spans="1:9" ht="26.1" customHeight="1">
      <c r="A833" s="234" t="s">
        <v>881</v>
      </c>
      <c r="B833" s="350">
        <v>88267</v>
      </c>
      <c r="C833" s="234" t="s">
        <v>66</v>
      </c>
      <c r="D833" s="234" t="s">
        <v>1162</v>
      </c>
      <c r="E833" s="355" t="s">
        <v>883</v>
      </c>
      <c r="F833" s="94" t="s">
        <v>884</v>
      </c>
      <c r="G833" s="186">
        <v>0.1416</v>
      </c>
      <c r="H833" s="98">
        <f>IF(A833="Composição Auxiliar",VLOOKUP(B833,'SINAPI COMPOSIÇÃO'!$A$2:$E$10256,4,FALSE),IF(A833="Insumo",IF(VLOOKUP(B833,'SINAPI INSUMOS'!$A$2:$F$4852,5,FALSE)=OR("",0),VLOOKUP(B833,'SINAPI INSUMOS'!$A$2:$F$4852,6,FALSE),VLOOKUP(B833,'SINAPI INSUMOS'!$A$2:$F$4852,5,FALSE)),"VERIFICAR"))</f>
        <v>27.01</v>
      </c>
      <c r="I833" s="98">
        <f t="shared" si="56"/>
        <v>3.82</v>
      </c>
    </row>
    <row r="834" spans="1:9" ht="26.1" customHeight="1">
      <c r="A834" s="235" t="s">
        <v>886</v>
      </c>
      <c r="B834" s="351">
        <v>20083</v>
      </c>
      <c r="C834" s="235" t="s">
        <v>66</v>
      </c>
      <c r="D834" s="235" t="s">
        <v>1196</v>
      </c>
      <c r="E834" s="356" t="s">
        <v>889</v>
      </c>
      <c r="F834" s="97" t="s">
        <v>63</v>
      </c>
      <c r="G834" s="187">
        <v>7.0000000000000001E-3</v>
      </c>
      <c r="H834" s="99">
        <f>IF(A834="Composição Auxiliar",VLOOKUP(B834,'SINAPI COMPOSIÇÃO'!$A$2:$E$10256,4,FALSE),IF(A834="Insumo",IF(VLOOKUP(B834,'SINAPI INSUMOS'!$A$2:$F$4852,5,FALSE)=OR("",0),VLOOKUP(B834,'SINAPI INSUMOS'!$A$2:$F$4852,6,FALSE),VLOOKUP(B834,'SINAPI INSUMOS'!$A$2:$F$4852,5,FALSE)),"VERIFICAR"))</f>
        <v>80.55</v>
      </c>
      <c r="I834" s="99">
        <f t="shared" si="56"/>
        <v>0.56000000000000005</v>
      </c>
    </row>
    <row r="835" spans="1:9" ht="24" customHeight="1">
      <c r="A835" s="235" t="s">
        <v>886</v>
      </c>
      <c r="B835" s="351">
        <v>38383</v>
      </c>
      <c r="C835" s="235" t="s">
        <v>66</v>
      </c>
      <c r="D835" s="235" t="s">
        <v>1194</v>
      </c>
      <c r="E835" s="356" t="s">
        <v>889</v>
      </c>
      <c r="F835" s="97" t="s">
        <v>63</v>
      </c>
      <c r="G835" s="187">
        <v>3.15E-2</v>
      </c>
      <c r="H835" s="99">
        <f>IF(A835="Composição Auxiliar",VLOOKUP(B835,'SINAPI COMPOSIÇÃO'!$A$2:$E$10256,4,FALSE),IF(A835="Insumo",IF(VLOOKUP(B835,'SINAPI INSUMOS'!$A$2:$F$4852,5,FALSE)=OR("",0),VLOOKUP(B835,'SINAPI INSUMOS'!$A$2:$F$4852,6,FALSE),VLOOKUP(B835,'SINAPI INSUMOS'!$A$2:$F$4852,5,FALSE)),"VERIFICAR"))</f>
        <v>2</v>
      </c>
      <c r="I835" s="99">
        <f t="shared" si="56"/>
        <v>0.06</v>
      </c>
    </row>
    <row r="836" spans="1:9" ht="26.1" customHeight="1">
      <c r="A836" s="235" t="s">
        <v>886</v>
      </c>
      <c r="B836" s="351">
        <v>3533</v>
      </c>
      <c r="C836" s="235" t="s">
        <v>66</v>
      </c>
      <c r="D836" s="235" t="s">
        <v>1244</v>
      </c>
      <c r="E836" s="356" t="s">
        <v>889</v>
      </c>
      <c r="F836" s="97" t="s">
        <v>63</v>
      </c>
      <c r="G836" s="187">
        <v>1</v>
      </c>
      <c r="H836" s="99">
        <f>IF(A836="Composição Auxiliar",VLOOKUP(B836,'SINAPI COMPOSIÇÃO'!$A$2:$E$10256,4,FALSE),IF(A836="Insumo",IF(VLOOKUP(B836,'SINAPI INSUMOS'!$A$2:$F$4852,5,FALSE)=OR("",0),VLOOKUP(B836,'SINAPI INSUMOS'!$A$2:$F$4852,6,FALSE),VLOOKUP(B836,'SINAPI INSUMOS'!$A$2:$F$4852,5,FALSE)),"VERIFICAR"))</f>
        <v>2.69</v>
      </c>
      <c r="I836" s="99">
        <f t="shared" si="56"/>
        <v>2.69</v>
      </c>
    </row>
    <row r="837" spans="1:9" ht="24" customHeight="1">
      <c r="A837" s="235" t="s">
        <v>886</v>
      </c>
      <c r="B837" s="351">
        <v>122</v>
      </c>
      <c r="C837" s="235" t="s">
        <v>66</v>
      </c>
      <c r="D837" s="235" t="s">
        <v>1198</v>
      </c>
      <c r="E837" s="356" t="s">
        <v>889</v>
      </c>
      <c r="F837" s="97" t="s">
        <v>63</v>
      </c>
      <c r="G837" s="187">
        <v>5.8999999999999999E-3</v>
      </c>
      <c r="H837" s="99">
        <f>IF(A837="Composição Auxiliar",VLOOKUP(B837,'SINAPI COMPOSIÇÃO'!$A$2:$E$10256,4,FALSE),IF(A837="Insumo",IF(VLOOKUP(B837,'SINAPI INSUMOS'!$A$2:$F$4852,5,FALSE)=OR("",0),VLOOKUP(B837,'SINAPI INSUMOS'!$A$2:$F$4852,6,FALSE),VLOOKUP(B837,'SINAPI INSUMOS'!$A$2:$F$4852,5,FALSE)),"VERIFICAR"))</f>
        <v>71.09</v>
      </c>
      <c r="I837" s="99">
        <f t="shared" si="56"/>
        <v>0.41</v>
      </c>
    </row>
    <row r="838" spans="1:9" ht="18" customHeight="1">
      <c r="A838" s="382" t="s">
        <v>364</v>
      </c>
      <c r="B838" s="384" t="s">
        <v>52</v>
      </c>
      <c r="C838" s="382" t="s">
        <v>53</v>
      </c>
      <c r="D838" s="382" t="s">
        <v>10</v>
      </c>
      <c r="E838" s="358" t="s">
        <v>878</v>
      </c>
      <c r="F838" s="385" t="s">
        <v>54</v>
      </c>
      <c r="G838" s="358" t="s">
        <v>55</v>
      </c>
      <c r="H838" s="358" t="s">
        <v>56</v>
      </c>
      <c r="I838" s="384" t="s">
        <v>11</v>
      </c>
    </row>
    <row r="839" spans="1:9" ht="39" customHeight="1">
      <c r="A839" s="237" t="s">
        <v>879</v>
      </c>
      <c r="B839" s="354">
        <v>90373</v>
      </c>
      <c r="C839" s="237" t="s">
        <v>66</v>
      </c>
      <c r="D839" s="237" t="s">
        <v>366</v>
      </c>
      <c r="E839" s="359" t="s">
        <v>1161</v>
      </c>
      <c r="F839" s="184" t="s">
        <v>63</v>
      </c>
      <c r="G839" s="185">
        <v>1</v>
      </c>
      <c r="H839" s="189">
        <f>I839</f>
        <v>12.84</v>
      </c>
      <c r="I839" s="189">
        <f>SUM(I840:I845)</f>
        <v>12.84</v>
      </c>
    </row>
    <row r="840" spans="1:9" ht="26.1" customHeight="1">
      <c r="A840" s="234" t="s">
        <v>881</v>
      </c>
      <c r="B840" s="350">
        <v>88248</v>
      </c>
      <c r="C840" s="234" t="s">
        <v>66</v>
      </c>
      <c r="D840" s="234" t="s">
        <v>1163</v>
      </c>
      <c r="E840" s="355" t="s">
        <v>883</v>
      </c>
      <c r="F840" s="94" t="s">
        <v>884</v>
      </c>
      <c r="G840" s="186">
        <v>0.13120000000000001</v>
      </c>
      <c r="H840" s="98">
        <f>IF(A840="Composição Auxiliar",VLOOKUP(B840,'SINAPI COMPOSIÇÃO'!$A$2:$E$10256,4,FALSE),IF(A840="Insumo",IF(VLOOKUP(B840,'SINAPI INSUMOS'!$A$2:$F$4852,5,FALSE)=OR("",0),VLOOKUP(B840,'SINAPI INSUMOS'!$A$2:$F$4852,6,FALSE),VLOOKUP(B840,'SINAPI INSUMOS'!$A$2:$F$4852,5,FALSE)),"VERIFICAR"))</f>
        <v>23.01</v>
      </c>
      <c r="I840" s="98">
        <f t="shared" ref="I840:I845" si="57">TRUNC(G840*H840,2)</f>
        <v>3.01</v>
      </c>
    </row>
    <row r="841" spans="1:9" ht="26.1" customHeight="1">
      <c r="A841" s="234" t="s">
        <v>881</v>
      </c>
      <c r="B841" s="350">
        <v>88267</v>
      </c>
      <c r="C841" s="234" t="s">
        <v>66</v>
      </c>
      <c r="D841" s="234" t="s">
        <v>1162</v>
      </c>
      <c r="E841" s="355" t="s">
        <v>883</v>
      </c>
      <c r="F841" s="94" t="s">
        <v>884</v>
      </c>
      <c r="G841" s="186">
        <v>0.13120000000000001</v>
      </c>
      <c r="H841" s="98">
        <f>IF(A841="Composição Auxiliar",VLOOKUP(B841,'SINAPI COMPOSIÇÃO'!$A$2:$E$10256,4,FALSE),IF(A841="Insumo",IF(VLOOKUP(B841,'SINAPI INSUMOS'!$A$2:$F$4852,5,FALSE)=OR("",0),VLOOKUP(B841,'SINAPI INSUMOS'!$A$2:$F$4852,6,FALSE),VLOOKUP(B841,'SINAPI INSUMOS'!$A$2:$F$4852,5,FALSE)),"VERIFICAR"))</f>
        <v>27.01</v>
      </c>
      <c r="I841" s="98">
        <f t="shared" si="57"/>
        <v>3.54</v>
      </c>
    </row>
    <row r="842" spans="1:9" ht="24" customHeight="1">
      <c r="A842" s="235" t="s">
        <v>886</v>
      </c>
      <c r="B842" s="351">
        <v>122</v>
      </c>
      <c r="C842" s="235" t="s">
        <v>66</v>
      </c>
      <c r="D842" s="235" t="s">
        <v>1198</v>
      </c>
      <c r="E842" s="356" t="s">
        <v>889</v>
      </c>
      <c r="F842" s="97" t="s">
        <v>63</v>
      </c>
      <c r="G842" s="187">
        <v>5.8999999999999999E-3</v>
      </c>
      <c r="H842" s="99">
        <f>IF(A842="Composição Auxiliar",VLOOKUP(B842,'SINAPI COMPOSIÇÃO'!$A$2:$E$10256,4,FALSE),IF(A842="Insumo",IF(VLOOKUP(B842,'SINAPI INSUMOS'!$A$2:$F$4852,5,FALSE)=OR("",0),VLOOKUP(B842,'SINAPI INSUMOS'!$A$2:$F$4852,6,FALSE),VLOOKUP(B842,'SINAPI INSUMOS'!$A$2:$F$4852,5,FALSE)),"VERIFICAR"))</f>
        <v>71.09</v>
      </c>
      <c r="I842" s="99">
        <f t="shared" si="57"/>
        <v>0.41</v>
      </c>
    </row>
    <row r="843" spans="1:9" ht="26.1" customHeight="1">
      <c r="A843" s="235" t="s">
        <v>886</v>
      </c>
      <c r="B843" s="351">
        <v>20147</v>
      </c>
      <c r="C843" s="235" t="s">
        <v>66</v>
      </c>
      <c r="D843" s="235" t="s">
        <v>1246</v>
      </c>
      <c r="E843" s="356" t="s">
        <v>889</v>
      </c>
      <c r="F843" s="97" t="s">
        <v>63</v>
      </c>
      <c r="G843" s="187">
        <v>1</v>
      </c>
      <c r="H843" s="99">
        <f>IF(A843="Composição Auxiliar",VLOOKUP(B843,'SINAPI COMPOSIÇÃO'!$A$2:$E$10256,4,FALSE),IF(A843="Insumo",IF(VLOOKUP(B843,'SINAPI INSUMOS'!$A$2:$F$4852,5,FALSE)=OR("",0),VLOOKUP(B843,'SINAPI INSUMOS'!$A$2:$F$4852,6,FALSE),VLOOKUP(B843,'SINAPI INSUMOS'!$A$2:$F$4852,5,FALSE)),"VERIFICAR"))</f>
        <v>5.26</v>
      </c>
      <c r="I843" s="99">
        <f t="shared" si="57"/>
        <v>5.26</v>
      </c>
    </row>
    <row r="844" spans="1:9" ht="24" customHeight="1">
      <c r="A844" s="235" t="s">
        <v>886</v>
      </c>
      <c r="B844" s="351">
        <v>38383</v>
      </c>
      <c r="C844" s="235" t="s">
        <v>66</v>
      </c>
      <c r="D844" s="235" t="s">
        <v>1194</v>
      </c>
      <c r="E844" s="356" t="s">
        <v>889</v>
      </c>
      <c r="F844" s="97" t="s">
        <v>63</v>
      </c>
      <c r="G844" s="187">
        <v>3.15E-2</v>
      </c>
      <c r="H844" s="99">
        <f>IF(A844="Composição Auxiliar",VLOOKUP(B844,'SINAPI COMPOSIÇÃO'!$A$2:$E$10256,4,FALSE),IF(A844="Insumo",IF(VLOOKUP(B844,'SINAPI INSUMOS'!$A$2:$F$4852,5,FALSE)=OR("",0),VLOOKUP(B844,'SINAPI INSUMOS'!$A$2:$F$4852,6,FALSE),VLOOKUP(B844,'SINAPI INSUMOS'!$A$2:$F$4852,5,FALSE)),"VERIFICAR"))</f>
        <v>2</v>
      </c>
      <c r="I844" s="99">
        <f t="shared" si="57"/>
        <v>0.06</v>
      </c>
    </row>
    <row r="845" spans="1:9" ht="26.1" customHeight="1">
      <c r="A845" s="235" t="s">
        <v>886</v>
      </c>
      <c r="B845" s="351">
        <v>20083</v>
      </c>
      <c r="C845" s="235" t="s">
        <v>66</v>
      </c>
      <c r="D845" s="235" t="s">
        <v>1196</v>
      </c>
      <c r="E845" s="356" t="s">
        <v>889</v>
      </c>
      <c r="F845" s="97" t="s">
        <v>63</v>
      </c>
      <c r="G845" s="187">
        <v>7.0000000000000001E-3</v>
      </c>
      <c r="H845" s="99">
        <f>IF(A845="Composição Auxiliar",VLOOKUP(B845,'SINAPI COMPOSIÇÃO'!$A$2:$E$10256,4,FALSE),IF(A845="Insumo",IF(VLOOKUP(B845,'SINAPI INSUMOS'!$A$2:$F$4852,5,FALSE)=OR("",0),VLOOKUP(B845,'SINAPI INSUMOS'!$A$2:$F$4852,6,FALSE),VLOOKUP(B845,'SINAPI INSUMOS'!$A$2:$F$4852,5,FALSE)),"VERIFICAR"))</f>
        <v>80.55</v>
      </c>
      <c r="I845" s="99">
        <f t="shared" si="57"/>
        <v>0.56000000000000005</v>
      </c>
    </row>
    <row r="846" spans="1:9" ht="18" customHeight="1">
      <c r="A846" s="382" t="s">
        <v>367</v>
      </c>
      <c r="B846" s="384" t="s">
        <v>52</v>
      </c>
      <c r="C846" s="382" t="s">
        <v>53</v>
      </c>
      <c r="D846" s="382" t="s">
        <v>10</v>
      </c>
      <c r="E846" s="358" t="s">
        <v>878</v>
      </c>
      <c r="F846" s="385" t="s">
        <v>54</v>
      </c>
      <c r="G846" s="384" t="s">
        <v>55</v>
      </c>
      <c r="H846" s="384" t="s">
        <v>56</v>
      </c>
      <c r="I846" s="384" t="s">
        <v>11</v>
      </c>
    </row>
    <row r="847" spans="1:9" ht="39" customHeight="1">
      <c r="A847" s="237" t="s">
        <v>879</v>
      </c>
      <c r="B847" s="354">
        <v>89359</v>
      </c>
      <c r="C847" s="237" t="s">
        <v>66</v>
      </c>
      <c r="D847" s="237" t="s">
        <v>369</v>
      </c>
      <c r="E847" s="359" t="s">
        <v>1161</v>
      </c>
      <c r="F847" s="184" t="s">
        <v>63</v>
      </c>
      <c r="G847" s="185">
        <v>1</v>
      </c>
      <c r="H847" s="189">
        <f>I847</f>
        <v>8.52</v>
      </c>
      <c r="I847" s="189">
        <f>SUM(I848:I853)</f>
        <v>8.52</v>
      </c>
    </row>
    <row r="848" spans="1:9" ht="26.1" customHeight="1">
      <c r="A848" s="234" t="s">
        <v>881</v>
      </c>
      <c r="B848" s="350">
        <v>88248</v>
      </c>
      <c r="C848" s="234" t="s">
        <v>66</v>
      </c>
      <c r="D848" s="234" t="s">
        <v>1163</v>
      </c>
      <c r="E848" s="355" t="s">
        <v>883</v>
      </c>
      <c r="F848" s="94" t="s">
        <v>884</v>
      </c>
      <c r="G848" s="186">
        <v>0.13109999999999999</v>
      </c>
      <c r="H848" s="98">
        <f>IF(A848="Composição Auxiliar",VLOOKUP(B848,'SINAPI COMPOSIÇÃO'!$A$2:$E$10256,4,FALSE),IF(A848="Insumo",IF(VLOOKUP(B848,'SINAPI INSUMOS'!$A$2:$F$4852,5,FALSE)=OR("",0),VLOOKUP(B848,'SINAPI INSUMOS'!$A$2:$F$4852,6,FALSE),VLOOKUP(B848,'SINAPI INSUMOS'!$A$2:$F$4852,5,FALSE)),"VERIFICAR"))</f>
        <v>23.01</v>
      </c>
      <c r="I848" s="98">
        <f t="shared" ref="I848:I853" si="58">TRUNC(G848*H848,2)</f>
        <v>3.01</v>
      </c>
    </row>
    <row r="849" spans="1:9" ht="26.1" customHeight="1">
      <c r="A849" s="234" t="s">
        <v>881</v>
      </c>
      <c r="B849" s="350">
        <v>88267</v>
      </c>
      <c r="C849" s="234" t="s">
        <v>66</v>
      </c>
      <c r="D849" s="234" t="s">
        <v>1162</v>
      </c>
      <c r="E849" s="355" t="s">
        <v>883</v>
      </c>
      <c r="F849" s="94" t="s">
        <v>884</v>
      </c>
      <c r="G849" s="362">
        <v>0.13109999999999999</v>
      </c>
      <c r="H849" s="363">
        <f>IF(A849="Composição Auxiliar",VLOOKUP(B849,'SINAPI COMPOSIÇÃO'!$A$2:$E$10256,4,FALSE),IF(A849="Insumo",IF(VLOOKUP(B849,'SINAPI INSUMOS'!$A$2:$F$4852,5,FALSE)=OR("",0),VLOOKUP(B849,'SINAPI INSUMOS'!$A$2:$F$4852,6,FALSE),VLOOKUP(B849,'SINAPI INSUMOS'!$A$2:$F$4852,5,FALSE)),"VERIFICAR"))</f>
        <v>27.01</v>
      </c>
      <c r="I849" s="98">
        <f t="shared" si="58"/>
        <v>3.54</v>
      </c>
    </row>
    <row r="850" spans="1:9" ht="24" customHeight="1">
      <c r="A850" s="235" t="s">
        <v>886</v>
      </c>
      <c r="B850" s="351">
        <v>38383</v>
      </c>
      <c r="C850" s="235" t="s">
        <v>66</v>
      </c>
      <c r="D850" s="235" t="s">
        <v>1194</v>
      </c>
      <c r="E850" s="356" t="s">
        <v>889</v>
      </c>
      <c r="F850" s="97" t="s">
        <v>63</v>
      </c>
      <c r="G850" s="187">
        <v>2.9100000000000001E-2</v>
      </c>
      <c r="H850" s="99">
        <f>IF(A850="Composição Auxiliar",VLOOKUP(B850,'SINAPI COMPOSIÇÃO'!$A$2:$E$10256,4,FALSE),IF(A850="Insumo",IF(VLOOKUP(B850,'SINAPI INSUMOS'!$A$2:$F$4852,5,FALSE)=OR("",0),VLOOKUP(B850,'SINAPI INSUMOS'!$A$2:$F$4852,6,FALSE),VLOOKUP(B850,'SINAPI INSUMOS'!$A$2:$F$4852,5,FALSE)),"VERIFICAR"))</f>
        <v>2</v>
      </c>
      <c r="I850" s="99">
        <f t="shared" si="58"/>
        <v>0.05</v>
      </c>
    </row>
    <row r="851" spans="1:9" ht="26.1" customHeight="1">
      <c r="A851" s="235" t="s">
        <v>886</v>
      </c>
      <c r="B851" s="351">
        <v>20083</v>
      </c>
      <c r="C851" s="235" t="s">
        <v>66</v>
      </c>
      <c r="D851" s="235" t="s">
        <v>1196</v>
      </c>
      <c r="E851" s="356" t="s">
        <v>889</v>
      </c>
      <c r="F851" s="97" t="s">
        <v>63</v>
      </c>
      <c r="G851" s="187">
        <v>6.0000000000000001E-3</v>
      </c>
      <c r="H851" s="99">
        <f>IF(A851="Composição Auxiliar",VLOOKUP(B851,'SINAPI COMPOSIÇÃO'!$A$2:$E$10256,4,FALSE),IF(A851="Insumo",IF(VLOOKUP(B851,'SINAPI INSUMOS'!$A$2:$F$4852,5,FALSE)=OR("",0),VLOOKUP(B851,'SINAPI INSUMOS'!$A$2:$F$4852,6,FALSE),VLOOKUP(B851,'SINAPI INSUMOS'!$A$2:$F$4852,5,FALSE)),"VERIFICAR"))</f>
        <v>80.55</v>
      </c>
      <c r="I851" s="99">
        <f t="shared" si="58"/>
        <v>0.48</v>
      </c>
    </row>
    <row r="852" spans="1:9" ht="24" customHeight="1">
      <c r="A852" s="235" t="s">
        <v>886</v>
      </c>
      <c r="B852" s="351">
        <v>122</v>
      </c>
      <c r="C852" s="235" t="s">
        <v>66</v>
      </c>
      <c r="D852" s="235" t="s">
        <v>1198</v>
      </c>
      <c r="E852" s="356" t="s">
        <v>889</v>
      </c>
      <c r="F852" s="97" t="s">
        <v>63</v>
      </c>
      <c r="G852" s="187">
        <v>4.7000000000000002E-3</v>
      </c>
      <c r="H852" s="99">
        <f>IF(A852="Composição Auxiliar",VLOOKUP(B852,'SINAPI COMPOSIÇÃO'!$A$2:$E$10256,4,FALSE),IF(A852="Insumo",IF(VLOOKUP(B852,'SINAPI INSUMOS'!$A$2:$F$4852,5,FALSE)=OR("",0),VLOOKUP(B852,'SINAPI INSUMOS'!$A$2:$F$4852,6,FALSE),VLOOKUP(B852,'SINAPI INSUMOS'!$A$2:$F$4852,5,FALSE)),"VERIFICAR"))</f>
        <v>71.09</v>
      </c>
      <c r="I852" s="99">
        <f t="shared" si="58"/>
        <v>0.33</v>
      </c>
    </row>
    <row r="853" spans="1:9" ht="26.1" customHeight="1">
      <c r="A853" s="235" t="s">
        <v>886</v>
      </c>
      <c r="B853" s="351">
        <v>3499</v>
      </c>
      <c r="C853" s="235" t="s">
        <v>66</v>
      </c>
      <c r="D853" s="235" t="s">
        <v>1248</v>
      </c>
      <c r="E853" s="356" t="s">
        <v>889</v>
      </c>
      <c r="F853" s="97" t="s">
        <v>63</v>
      </c>
      <c r="G853" s="187">
        <v>1</v>
      </c>
      <c r="H853" s="99">
        <f>IF(A853="Composição Auxiliar",VLOOKUP(B853,'SINAPI COMPOSIÇÃO'!$A$2:$E$10256,4,FALSE),IF(A853="Insumo",IF(VLOOKUP(B853,'SINAPI INSUMOS'!$A$2:$F$4852,5,FALSE)=OR("",0),VLOOKUP(B853,'SINAPI INSUMOS'!$A$2:$F$4852,6,FALSE),VLOOKUP(B853,'SINAPI INSUMOS'!$A$2:$F$4852,5,FALSE)),"VERIFICAR"))</f>
        <v>1.1100000000000001</v>
      </c>
      <c r="I853" s="99">
        <f t="shared" si="58"/>
        <v>1.1100000000000001</v>
      </c>
    </row>
    <row r="854" spans="1:9" ht="18" customHeight="1">
      <c r="A854" s="382" t="s">
        <v>370</v>
      </c>
      <c r="B854" s="384" t="s">
        <v>52</v>
      </c>
      <c r="C854" s="382" t="s">
        <v>53</v>
      </c>
      <c r="D854" s="382" t="s">
        <v>10</v>
      </c>
      <c r="E854" s="358" t="s">
        <v>878</v>
      </c>
      <c r="F854" s="385" t="s">
        <v>54</v>
      </c>
      <c r="G854" s="384" t="s">
        <v>55</v>
      </c>
      <c r="H854" s="384" t="s">
        <v>56</v>
      </c>
      <c r="I854" s="384" t="s">
        <v>11</v>
      </c>
    </row>
    <row r="855" spans="1:9" ht="39" customHeight="1">
      <c r="A855" s="237" t="s">
        <v>879</v>
      </c>
      <c r="B855" s="354">
        <v>89498</v>
      </c>
      <c r="C855" s="237" t="s">
        <v>66</v>
      </c>
      <c r="D855" s="237" t="s">
        <v>372</v>
      </c>
      <c r="E855" s="359" t="s">
        <v>1161</v>
      </c>
      <c r="F855" s="184" t="s">
        <v>63</v>
      </c>
      <c r="G855" s="185">
        <v>1</v>
      </c>
      <c r="H855" s="189">
        <f>I855</f>
        <v>13.049999999999999</v>
      </c>
      <c r="I855" s="189">
        <f>SUM(I856:I861)</f>
        <v>13.049999999999999</v>
      </c>
    </row>
    <row r="856" spans="1:9" ht="26.1" customHeight="1">
      <c r="A856" s="234" t="s">
        <v>881</v>
      </c>
      <c r="B856" s="350">
        <v>88267</v>
      </c>
      <c r="C856" s="234" t="s">
        <v>66</v>
      </c>
      <c r="D856" s="234" t="s">
        <v>1162</v>
      </c>
      <c r="E856" s="355" t="s">
        <v>883</v>
      </c>
      <c r="F856" s="94" t="s">
        <v>884</v>
      </c>
      <c r="G856" s="186">
        <v>0.1047</v>
      </c>
      <c r="H856" s="98">
        <f>IF(A856="Composição Auxiliar",VLOOKUP(B856,'SINAPI COMPOSIÇÃO'!$A$2:$E$10256,4,FALSE),IF(A856="Insumo",IF(VLOOKUP(B856,'SINAPI INSUMOS'!$A$2:$F$4852,5,FALSE)=OR("",0),VLOOKUP(B856,'SINAPI INSUMOS'!$A$2:$F$4852,6,FALSE),VLOOKUP(B856,'SINAPI INSUMOS'!$A$2:$F$4852,5,FALSE)),"VERIFICAR"))</f>
        <v>27.01</v>
      </c>
      <c r="I856" s="98">
        <f t="shared" ref="I856:I861" si="59">TRUNC(G856*H856,2)</f>
        <v>2.82</v>
      </c>
    </row>
    <row r="857" spans="1:9" ht="26.1" customHeight="1">
      <c r="A857" s="234" t="s">
        <v>881</v>
      </c>
      <c r="B857" s="350">
        <v>88248</v>
      </c>
      <c r="C857" s="234" t="s">
        <v>66</v>
      </c>
      <c r="D857" s="234" t="s">
        <v>1163</v>
      </c>
      <c r="E857" s="355" t="s">
        <v>883</v>
      </c>
      <c r="F857" s="94" t="s">
        <v>884</v>
      </c>
      <c r="G857" s="186">
        <v>0.1047</v>
      </c>
      <c r="H857" s="98">
        <f>IF(A857="Composição Auxiliar",VLOOKUP(B857,'SINAPI COMPOSIÇÃO'!$A$2:$E$10256,4,FALSE),IF(A857="Insumo",IF(VLOOKUP(B857,'SINAPI INSUMOS'!$A$2:$F$4852,5,FALSE)=OR("",0),VLOOKUP(B857,'SINAPI INSUMOS'!$A$2:$F$4852,6,FALSE),VLOOKUP(B857,'SINAPI INSUMOS'!$A$2:$F$4852,5,FALSE)),"VERIFICAR"))</f>
        <v>23.01</v>
      </c>
      <c r="I857" s="98">
        <f t="shared" si="59"/>
        <v>2.4</v>
      </c>
    </row>
    <row r="858" spans="1:9" ht="24" customHeight="1">
      <c r="A858" s="235" t="s">
        <v>886</v>
      </c>
      <c r="B858" s="351">
        <v>38383</v>
      </c>
      <c r="C858" s="235" t="s">
        <v>66</v>
      </c>
      <c r="D858" s="235" t="s">
        <v>1194</v>
      </c>
      <c r="E858" s="356" t="s">
        <v>889</v>
      </c>
      <c r="F858" s="97" t="s">
        <v>63</v>
      </c>
      <c r="G858" s="187">
        <v>1.5699999999999999E-2</v>
      </c>
      <c r="H858" s="99">
        <f>IF(A858="Composição Auxiliar",VLOOKUP(B858,'SINAPI COMPOSIÇÃO'!$A$2:$E$10256,4,FALSE),IF(A858="Insumo",IF(VLOOKUP(B858,'SINAPI INSUMOS'!$A$2:$F$4852,5,FALSE)=OR("",0),VLOOKUP(B858,'SINAPI INSUMOS'!$A$2:$F$4852,6,FALSE),VLOOKUP(B858,'SINAPI INSUMOS'!$A$2:$F$4852,5,FALSE)),"VERIFICAR"))</f>
        <v>2</v>
      </c>
      <c r="I858" s="99">
        <f t="shared" si="59"/>
        <v>0.03</v>
      </c>
    </row>
    <row r="859" spans="1:9" ht="26.1" customHeight="1">
      <c r="A859" s="235" t="s">
        <v>886</v>
      </c>
      <c r="B859" s="351">
        <v>20083</v>
      </c>
      <c r="C859" s="235" t="s">
        <v>66</v>
      </c>
      <c r="D859" s="235" t="s">
        <v>1196</v>
      </c>
      <c r="E859" s="356" t="s">
        <v>889</v>
      </c>
      <c r="F859" s="97" t="s">
        <v>63</v>
      </c>
      <c r="G859" s="187">
        <v>1.4E-2</v>
      </c>
      <c r="H859" s="99">
        <f>IF(A859="Composição Auxiliar",VLOOKUP(B859,'SINAPI COMPOSIÇÃO'!$A$2:$E$10256,4,FALSE),IF(A859="Insumo",IF(VLOOKUP(B859,'SINAPI INSUMOS'!$A$2:$F$4852,5,FALSE)=OR("",0),VLOOKUP(B859,'SINAPI INSUMOS'!$A$2:$F$4852,6,FALSE),VLOOKUP(B859,'SINAPI INSUMOS'!$A$2:$F$4852,5,FALSE)),"VERIFICAR"))</f>
        <v>80.55</v>
      </c>
      <c r="I859" s="99">
        <f t="shared" si="59"/>
        <v>1.1200000000000001</v>
      </c>
    </row>
    <row r="860" spans="1:9" ht="26.1" customHeight="1">
      <c r="A860" s="235" t="s">
        <v>886</v>
      </c>
      <c r="B860" s="351">
        <v>3502</v>
      </c>
      <c r="C860" s="235" t="s">
        <v>66</v>
      </c>
      <c r="D860" s="235" t="s">
        <v>1250</v>
      </c>
      <c r="E860" s="356" t="s">
        <v>889</v>
      </c>
      <c r="F860" s="97" t="s">
        <v>63</v>
      </c>
      <c r="G860" s="187">
        <v>1</v>
      </c>
      <c r="H860" s="99">
        <f>IF(A860="Composição Auxiliar",VLOOKUP(B860,'SINAPI COMPOSIÇÃO'!$A$2:$E$10256,4,FALSE),IF(A860="Insumo",IF(VLOOKUP(B860,'SINAPI INSUMOS'!$A$2:$F$4852,5,FALSE)=OR("",0),VLOOKUP(B860,'SINAPI INSUMOS'!$A$2:$F$4852,6,FALSE),VLOOKUP(B860,'SINAPI INSUMOS'!$A$2:$F$4852,5,FALSE)),"VERIFICAR"))</f>
        <v>5.85</v>
      </c>
      <c r="I860" s="99">
        <f t="shared" si="59"/>
        <v>5.85</v>
      </c>
    </row>
    <row r="861" spans="1:9" ht="24" customHeight="1">
      <c r="A861" s="235" t="s">
        <v>886</v>
      </c>
      <c r="B861" s="351">
        <v>122</v>
      </c>
      <c r="C861" s="235" t="s">
        <v>66</v>
      </c>
      <c r="D861" s="235" t="s">
        <v>1198</v>
      </c>
      <c r="E861" s="356" t="s">
        <v>889</v>
      </c>
      <c r="F861" s="97" t="s">
        <v>63</v>
      </c>
      <c r="G861" s="360">
        <v>1.18E-2</v>
      </c>
      <c r="H861" s="361">
        <f>IF(A861="Composição Auxiliar",VLOOKUP(B861,'SINAPI COMPOSIÇÃO'!$A$2:$E$10256,4,FALSE),IF(A861="Insumo",IF(VLOOKUP(B861,'SINAPI INSUMOS'!$A$2:$F$4852,5,FALSE)=OR("",0),VLOOKUP(B861,'SINAPI INSUMOS'!$A$2:$F$4852,6,FALSE),VLOOKUP(B861,'SINAPI INSUMOS'!$A$2:$F$4852,5,FALSE)),"VERIFICAR"))</f>
        <v>71.09</v>
      </c>
      <c r="I861" s="99">
        <f t="shared" si="59"/>
        <v>0.83</v>
      </c>
    </row>
    <row r="862" spans="1:9" ht="18" customHeight="1">
      <c r="A862" s="232" t="s">
        <v>373</v>
      </c>
      <c r="B862" s="239" t="s">
        <v>52</v>
      </c>
      <c r="C862" s="232" t="s">
        <v>53</v>
      </c>
      <c r="D862" s="232" t="s">
        <v>10</v>
      </c>
      <c r="E862" s="358" t="s">
        <v>878</v>
      </c>
      <c r="F862" s="240" t="s">
        <v>54</v>
      </c>
      <c r="G862" s="239" t="s">
        <v>55</v>
      </c>
      <c r="H862" s="239" t="s">
        <v>56</v>
      </c>
      <c r="I862" s="239" t="s">
        <v>11</v>
      </c>
    </row>
    <row r="863" spans="1:9" ht="39" customHeight="1">
      <c r="A863" s="237" t="s">
        <v>879</v>
      </c>
      <c r="B863" s="354">
        <v>89440</v>
      </c>
      <c r="C863" s="237" t="s">
        <v>66</v>
      </c>
      <c r="D863" s="237" t="s">
        <v>375</v>
      </c>
      <c r="E863" s="359" t="s">
        <v>1161</v>
      </c>
      <c r="F863" s="184" t="s">
        <v>63</v>
      </c>
      <c r="G863" s="185">
        <v>1</v>
      </c>
      <c r="H863" s="189">
        <f>I863</f>
        <v>12.030000000000001</v>
      </c>
      <c r="I863" s="189">
        <f>SUM(I864:I869)</f>
        <v>12.030000000000001</v>
      </c>
    </row>
    <row r="864" spans="1:9" ht="26.1" customHeight="1">
      <c r="A864" s="234" t="s">
        <v>881</v>
      </c>
      <c r="B864" s="350">
        <v>88267</v>
      </c>
      <c r="C864" s="234" t="s">
        <v>66</v>
      </c>
      <c r="D864" s="234" t="s">
        <v>1162</v>
      </c>
      <c r="E864" s="355" t="s">
        <v>883</v>
      </c>
      <c r="F864" s="94" t="s">
        <v>884</v>
      </c>
      <c r="G864" s="186">
        <v>0.1812</v>
      </c>
      <c r="H864" s="98">
        <f>IF(A864="Composição Auxiliar",VLOOKUP(B864,'SINAPI COMPOSIÇÃO'!$A$2:$E$10256,4,FALSE),IF(A864="Insumo",IF(VLOOKUP(B864,'SINAPI INSUMOS'!$A$2:$F$4852,5,FALSE)=OR("",0),VLOOKUP(B864,'SINAPI INSUMOS'!$A$2:$F$4852,6,FALSE),VLOOKUP(B864,'SINAPI INSUMOS'!$A$2:$F$4852,5,FALSE)),"VERIFICAR"))</f>
        <v>27.01</v>
      </c>
      <c r="I864" s="98">
        <f t="shared" ref="I864:I869" si="60">TRUNC(G864*H864,2)</f>
        <v>4.8899999999999997</v>
      </c>
    </row>
    <row r="865" spans="1:9" ht="26.1" customHeight="1">
      <c r="A865" s="234" t="s">
        <v>881</v>
      </c>
      <c r="B865" s="350">
        <v>88248</v>
      </c>
      <c r="C865" s="234" t="s">
        <v>66</v>
      </c>
      <c r="D865" s="234" t="s">
        <v>1163</v>
      </c>
      <c r="E865" s="355" t="s">
        <v>883</v>
      </c>
      <c r="F865" s="94" t="s">
        <v>884</v>
      </c>
      <c r="G865" s="186">
        <v>0.1812</v>
      </c>
      <c r="H865" s="98">
        <f>IF(A865="Composição Auxiliar",VLOOKUP(B865,'SINAPI COMPOSIÇÃO'!$A$2:$E$10256,4,FALSE),IF(A865="Insumo",IF(VLOOKUP(B865,'SINAPI INSUMOS'!$A$2:$F$4852,5,FALSE)=OR("",0),VLOOKUP(B865,'SINAPI INSUMOS'!$A$2:$F$4852,6,FALSE),VLOOKUP(B865,'SINAPI INSUMOS'!$A$2:$F$4852,5,FALSE)),"VERIFICAR"))</f>
        <v>23.01</v>
      </c>
      <c r="I865" s="98">
        <f t="shared" si="60"/>
        <v>4.16</v>
      </c>
    </row>
    <row r="866" spans="1:9" ht="24" customHeight="1">
      <c r="A866" s="235" t="s">
        <v>886</v>
      </c>
      <c r="B866" s="351">
        <v>122</v>
      </c>
      <c r="C866" s="235" t="s">
        <v>66</v>
      </c>
      <c r="D866" s="235" t="s">
        <v>1198</v>
      </c>
      <c r="E866" s="356" t="s">
        <v>889</v>
      </c>
      <c r="F866" s="97" t="s">
        <v>63</v>
      </c>
      <c r="G866" s="187">
        <v>1.06E-2</v>
      </c>
      <c r="H866" s="99">
        <f>IF(A866="Composição Auxiliar",VLOOKUP(B866,'SINAPI COMPOSIÇÃO'!$A$2:$E$10256,4,FALSE),IF(A866="Insumo",IF(VLOOKUP(B866,'SINAPI INSUMOS'!$A$2:$F$4852,5,FALSE)=OR("",0),VLOOKUP(B866,'SINAPI INSUMOS'!$A$2:$F$4852,6,FALSE),VLOOKUP(B866,'SINAPI INSUMOS'!$A$2:$F$4852,5,FALSE)),"VERIFICAR"))</f>
        <v>71.09</v>
      </c>
      <c r="I866" s="99">
        <f t="shared" si="60"/>
        <v>0.75</v>
      </c>
    </row>
    <row r="867" spans="1:9" ht="26.1" customHeight="1">
      <c r="A867" s="235" t="s">
        <v>886</v>
      </c>
      <c r="B867" s="351">
        <v>7139</v>
      </c>
      <c r="C867" s="235" t="s">
        <v>66</v>
      </c>
      <c r="D867" s="235" t="s">
        <v>1252</v>
      </c>
      <c r="E867" s="356" t="s">
        <v>889</v>
      </c>
      <c r="F867" s="97" t="s">
        <v>63</v>
      </c>
      <c r="G867" s="187">
        <v>1</v>
      </c>
      <c r="H867" s="99">
        <f>IF(A867="Composição Auxiliar",VLOOKUP(B867,'SINAPI COMPOSIÇÃO'!$A$2:$E$10256,4,FALSE),IF(A867="Insumo",IF(VLOOKUP(B867,'SINAPI INSUMOS'!$A$2:$F$4852,5,FALSE)=OR("",0),VLOOKUP(B867,'SINAPI INSUMOS'!$A$2:$F$4852,6,FALSE),VLOOKUP(B867,'SINAPI INSUMOS'!$A$2:$F$4852,5,FALSE)),"VERIFICAR"))</f>
        <v>1.18</v>
      </c>
      <c r="I867" s="99">
        <f t="shared" si="60"/>
        <v>1.18</v>
      </c>
    </row>
    <row r="868" spans="1:9" ht="26.1" customHeight="1">
      <c r="A868" s="235" t="s">
        <v>886</v>
      </c>
      <c r="B868" s="351">
        <v>20083</v>
      </c>
      <c r="C868" s="235" t="s">
        <v>66</v>
      </c>
      <c r="D868" s="235" t="s">
        <v>1196</v>
      </c>
      <c r="E868" s="356" t="s">
        <v>889</v>
      </c>
      <c r="F868" s="97" t="s">
        <v>63</v>
      </c>
      <c r="G868" s="187">
        <v>1.2E-2</v>
      </c>
      <c r="H868" s="99">
        <f>IF(A868="Composição Auxiliar",VLOOKUP(B868,'SINAPI COMPOSIÇÃO'!$A$2:$E$10256,4,FALSE),IF(A868="Insumo",IF(VLOOKUP(B868,'SINAPI INSUMOS'!$A$2:$F$4852,5,FALSE)=OR("",0),VLOOKUP(B868,'SINAPI INSUMOS'!$A$2:$F$4852,6,FALSE),VLOOKUP(B868,'SINAPI INSUMOS'!$A$2:$F$4852,5,FALSE)),"VERIFICAR"))</f>
        <v>80.55</v>
      </c>
      <c r="I868" s="99">
        <f t="shared" si="60"/>
        <v>0.96</v>
      </c>
    </row>
    <row r="869" spans="1:9" ht="24" customHeight="1">
      <c r="A869" s="235" t="s">
        <v>886</v>
      </c>
      <c r="B869" s="351">
        <v>38383</v>
      </c>
      <c r="C869" s="235" t="s">
        <v>66</v>
      </c>
      <c r="D869" s="235" t="s">
        <v>1194</v>
      </c>
      <c r="E869" s="356" t="s">
        <v>889</v>
      </c>
      <c r="F869" s="97" t="s">
        <v>63</v>
      </c>
      <c r="G869" s="187">
        <v>4.53E-2</v>
      </c>
      <c r="H869" s="99">
        <f>IF(A869="Composição Auxiliar",VLOOKUP(B869,'SINAPI COMPOSIÇÃO'!$A$2:$E$10256,4,FALSE),IF(A869="Insumo",IF(VLOOKUP(B869,'SINAPI INSUMOS'!$A$2:$F$4852,5,FALSE)=OR("",0),VLOOKUP(B869,'SINAPI INSUMOS'!$A$2:$F$4852,6,FALSE),VLOOKUP(B869,'SINAPI INSUMOS'!$A$2:$F$4852,5,FALSE)),"VERIFICAR"))</f>
        <v>2</v>
      </c>
      <c r="I869" s="99">
        <f t="shared" si="60"/>
        <v>0.09</v>
      </c>
    </row>
    <row r="870" spans="1:9" ht="18" customHeight="1">
      <c r="A870" s="382" t="s">
        <v>376</v>
      </c>
      <c r="B870" s="384" t="s">
        <v>52</v>
      </c>
      <c r="C870" s="382" t="s">
        <v>53</v>
      </c>
      <c r="D870" s="382" t="s">
        <v>10</v>
      </c>
      <c r="E870" s="358" t="s">
        <v>878</v>
      </c>
      <c r="F870" s="385" t="s">
        <v>54</v>
      </c>
      <c r="G870" s="384" t="s">
        <v>55</v>
      </c>
      <c r="H870" s="384" t="s">
        <v>56</v>
      </c>
      <c r="I870" s="384" t="s">
        <v>11</v>
      </c>
    </row>
    <row r="871" spans="1:9" ht="39" customHeight="1">
      <c r="A871" s="237" t="s">
        <v>879</v>
      </c>
      <c r="B871" s="354">
        <v>89393</v>
      </c>
      <c r="C871" s="237" t="s">
        <v>66</v>
      </c>
      <c r="D871" s="237" t="s">
        <v>378</v>
      </c>
      <c r="E871" s="359" t="s">
        <v>1161</v>
      </c>
      <c r="F871" s="184" t="s">
        <v>63</v>
      </c>
      <c r="G871" s="364">
        <v>1</v>
      </c>
      <c r="H871" s="365">
        <f>I871</f>
        <v>11.08</v>
      </c>
      <c r="I871" s="189">
        <f>SUM(I872:I877)</f>
        <v>11.08</v>
      </c>
    </row>
    <row r="872" spans="1:9" ht="26.1" customHeight="1">
      <c r="A872" s="234" t="s">
        <v>881</v>
      </c>
      <c r="B872" s="350">
        <v>88248</v>
      </c>
      <c r="C872" s="234" t="s">
        <v>66</v>
      </c>
      <c r="D872" s="234" t="s">
        <v>1163</v>
      </c>
      <c r="E872" s="355" t="s">
        <v>883</v>
      </c>
      <c r="F872" s="94" t="s">
        <v>884</v>
      </c>
      <c r="G872" s="186">
        <v>0.17480000000000001</v>
      </c>
      <c r="H872" s="98">
        <f>IF(A872="Composição Auxiliar",VLOOKUP(B872,'SINAPI COMPOSIÇÃO'!$A$2:$E$10256,4,FALSE),IF(A872="Insumo",IF(VLOOKUP(B872,'SINAPI INSUMOS'!$A$2:$F$4852,5,FALSE)=OR("",0),VLOOKUP(B872,'SINAPI INSUMOS'!$A$2:$F$4852,6,FALSE),VLOOKUP(B872,'SINAPI INSUMOS'!$A$2:$F$4852,5,FALSE)),"VERIFICAR"))</f>
        <v>23.01</v>
      </c>
      <c r="I872" s="98">
        <f t="shared" ref="I872:I877" si="61">TRUNC(G872*H872,2)</f>
        <v>4.0199999999999996</v>
      </c>
    </row>
    <row r="873" spans="1:9" ht="26.1" customHeight="1">
      <c r="A873" s="234" t="s">
        <v>881</v>
      </c>
      <c r="B873" s="350">
        <v>88267</v>
      </c>
      <c r="C873" s="234" t="s">
        <v>66</v>
      </c>
      <c r="D873" s="234" t="s">
        <v>1162</v>
      </c>
      <c r="E873" s="355" t="s">
        <v>883</v>
      </c>
      <c r="F873" s="94" t="s">
        <v>884</v>
      </c>
      <c r="G873" s="186">
        <v>0.17480000000000001</v>
      </c>
      <c r="H873" s="98">
        <f>IF(A873="Composição Auxiliar",VLOOKUP(B873,'SINAPI COMPOSIÇÃO'!$A$2:$E$10256,4,FALSE),IF(A873="Insumo",IF(VLOOKUP(B873,'SINAPI INSUMOS'!$A$2:$F$4852,5,FALSE)=OR("",0),VLOOKUP(B873,'SINAPI INSUMOS'!$A$2:$F$4852,6,FALSE),VLOOKUP(B873,'SINAPI INSUMOS'!$A$2:$F$4852,5,FALSE)),"VERIFICAR"))</f>
        <v>27.01</v>
      </c>
      <c r="I873" s="98">
        <f t="shared" si="61"/>
        <v>4.72</v>
      </c>
    </row>
    <row r="874" spans="1:9" ht="24" customHeight="1">
      <c r="A874" s="235" t="s">
        <v>886</v>
      </c>
      <c r="B874" s="351">
        <v>122</v>
      </c>
      <c r="C874" s="235" t="s">
        <v>66</v>
      </c>
      <c r="D874" s="235" t="s">
        <v>1198</v>
      </c>
      <c r="E874" s="356" t="s">
        <v>889</v>
      </c>
      <c r="F874" s="97" t="s">
        <v>63</v>
      </c>
      <c r="G874" s="187">
        <v>7.1000000000000004E-3</v>
      </c>
      <c r="H874" s="99">
        <f>IF(A874="Composição Auxiliar",VLOOKUP(B874,'SINAPI COMPOSIÇÃO'!$A$2:$E$10256,4,FALSE),IF(A874="Insumo",IF(VLOOKUP(B874,'SINAPI INSUMOS'!$A$2:$F$4852,5,FALSE)=OR("",0),VLOOKUP(B874,'SINAPI INSUMOS'!$A$2:$F$4852,6,FALSE),VLOOKUP(B874,'SINAPI INSUMOS'!$A$2:$F$4852,5,FALSE)),"VERIFICAR"))</f>
        <v>71.09</v>
      </c>
      <c r="I874" s="99">
        <f t="shared" si="61"/>
        <v>0.5</v>
      </c>
    </row>
    <row r="875" spans="1:9" ht="24" customHeight="1">
      <c r="A875" s="235" t="s">
        <v>886</v>
      </c>
      <c r="B875" s="351">
        <v>38383</v>
      </c>
      <c r="C875" s="235" t="s">
        <v>66</v>
      </c>
      <c r="D875" s="235" t="s">
        <v>1194</v>
      </c>
      <c r="E875" s="356" t="s">
        <v>889</v>
      </c>
      <c r="F875" s="97" t="s">
        <v>63</v>
      </c>
      <c r="G875" s="187">
        <v>4.3700000000000003E-2</v>
      </c>
      <c r="H875" s="99">
        <f>IF(A875="Composição Auxiliar",VLOOKUP(B875,'SINAPI COMPOSIÇÃO'!$A$2:$E$10256,4,FALSE),IF(A875="Insumo",IF(VLOOKUP(B875,'SINAPI INSUMOS'!$A$2:$F$4852,5,FALSE)=OR("",0),VLOOKUP(B875,'SINAPI INSUMOS'!$A$2:$F$4852,6,FALSE),VLOOKUP(B875,'SINAPI INSUMOS'!$A$2:$F$4852,5,FALSE)),"VERIFICAR"))</f>
        <v>2</v>
      </c>
      <c r="I875" s="99">
        <f t="shared" si="61"/>
        <v>0.08</v>
      </c>
    </row>
    <row r="876" spans="1:9" ht="26.1" customHeight="1">
      <c r="A876" s="235" t="s">
        <v>886</v>
      </c>
      <c r="B876" s="351">
        <v>7138</v>
      </c>
      <c r="C876" s="235" t="s">
        <v>66</v>
      </c>
      <c r="D876" s="235" t="s">
        <v>1254</v>
      </c>
      <c r="E876" s="356" t="s">
        <v>889</v>
      </c>
      <c r="F876" s="97" t="s">
        <v>63</v>
      </c>
      <c r="G876" s="187">
        <v>1</v>
      </c>
      <c r="H876" s="99">
        <f>IF(A876="Composição Auxiliar",VLOOKUP(B876,'SINAPI COMPOSIÇÃO'!$A$2:$E$10256,4,FALSE),IF(A876="Insumo",IF(VLOOKUP(B876,'SINAPI INSUMOS'!$A$2:$F$4852,5,FALSE)=OR("",0),VLOOKUP(B876,'SINAPI INSUMOS'!$A$2:$F$4852,6,FALSE),VLOOKUP(B876,'SINAPI INSUMOS'!$A$2:$F$4852,5,FALSE)),"VERIFICAR"))</f>
        <v>1.04</v>
      </c>
      <c r="I876" s="99">
        <f t="shared" si="61"/>
        <v>1.04</v>
      </c>
    </row>
    <row r="877" spans="1:9" ht="26.1" customHeight="1">
      <c r="A877" s="235" t="s">
        <v>886</v>
      </c>
      <c r="B877" s="351">
        <v>20083</v>
      </c>
      <c r="C877" s="235" t="s">
        <v>66</v>
      </c>
      <c r="D877" s="235" t="s">
        <v>1196</v>
      </c>
      <c r="E877" s="356" t="s">
        <v>889</v>
      </c>
      <c r="F877" s="97" t="s">
        <v>63</v>
      </c>
      <c r="G877" s="187">
        <v>8.9999999999999993E-3</v>
      </c>
      <c r="H877" s="99">
        <f>IF(A877="Composição Auxiliar",VLOOKUP(B877,'SINAPI COMPOSIÇÃO'!$A$2:$E$10256,4,FALSE),IF(A877="Insumo",IF(VLOOKUP(B877,'SINAPI INSUMOS'!$A$2:$F$4852,5,FALSE)=OR("",0),VLOOKUP(B877,'SINAPI INSUMOS'!$A$2:$F$4852,6,FALSE),VLOOKUP(B877,'SINAPI INSUMOS'!$A$2:$F$4852,5,FALSE)),"VERIFICAR"))</f>
        <v>80.55</v>
      </c>
      <c r="I877" s="99">
        <f t="shared" si="61"/>
        <v>0.72</v>
      </c>
    </row>
    <row r="878" spans="1:9" ht="18" customHeight="1">
      <c r="A878" s="382" t="s">
        <v>379</v>
      </c>
      <c r="B878" s="384" t="s">
        <v>52</v>
      </c>
      <c r="C878" s="382" t="s">
        <v>53</v>
      </c>
      <c r="D878" s="382" t="s">
        <v>10</v>
      </c>
      <c r="E878" s="358" t="s">
        <v>878</v>
      </c>
      <c r="F878" s="385" t="s">
        <v>54</v>
      </c>
      <c r="G878" s="384" t="s">
        <v>55</v>
      </c>
      <c r="H878" s="384" t="s">
        <v>56</v>
      </c>
      <c r="I878" s="384" t="s">
        <v>11</v>
      </c>
    </row>
    <row r="879" spans="1:9" ht="39" customHeight="1">
      <c r="A879" s="237" t="s">
        <v>879</v>
      </c>
      <c r="B879" s="354">
        <v>89398</v>
      </c>
      <c r="C879" s="237" t="s">
        <v>66</v>
      </c>
      <c r="D879" s="237" t="s">
        <v>381</v>
      </c>
      <c r="E879" s="359" t="s">
        <v>1161</v>
      </c>
      <c r="F879" s="184" t="s">
        <v>63</v>
      </c>
      <c r="G879" s="185">
        <v>1</v>
      </c>
      <c r="H879" s="189">
        <f>I879</f>
        <v>18.220000000000002</v>
      </c>
      <c r="I879" s="189">
        <f>SUM(I880:I885)</f>
        <v>18.220000000000002</v>
      </c>
    </row>
    <row r="880" spans="1:9" ht="26.1" customHeight="1">
      <c r="A880" s="234" t="s">
        <v>881</v>
      </c>
      <c r="B880" s="350">
        <v>88267</v>
      </c>
      <c r="C880" s="234" t="s">
        <v>66</v>
      </c>
      <c r="D880" s="234" t="s">
        <v>1162</v>
      </c>
      <c r="E880" s="355" t="s">
        <v>883</v>
      </c>
      <c r="F880" s="94" t="s">
        <v>884</v>
      </c>
      <c r="G880" s="186">
        <v>0.24160000000000001</v>
      </c>
      <c r="H880" s="98">
        <f>IF(A880="Composição Auxiliar",VLOOKUP(B880,'SINAPI COMPOSIÇÃO'!$A$2:$E$10256,4,FALSE),IF(A880="Insumo",IF(VLOOKUP(B880,'SINAPI INSUMOS'!$A$2:$F$4852,5,FALSE)=OR("",0),VLOOKUP(B880,'SINAPI INSUMOS'!$A$2:$F$4852,6,FALSE),VLOOKUP(B880,'SINAPI INSUMOS'!$A$2:$F$4852,5,FALSE)),"VERIFICAR"))</f>
        <v>27.01</v>
      </c>
      <c r="I880" s="98">
        <f t="shared" ref="I880:I885" si="62">TRUNC(G880*H880,2)</f>
        <v>6.52</v>
      </c>
    </row>
    <row r="881" spans="1:9" ht="26.1" customHeight="1">
      <c r="A881" s="234" t="s">
        <v>881</v>
      </c>
      <c r="B881" s="350">
        <v>88248</v>
      </c>
      <c r="C881" s="234" t="s">
        <v>66</v>
      </c>
      <c r="D881" s="234" t="s">
        <v>1163</v>
      </c>
      <c r="E881" s="355" t="s">
        <v>883</v>
      </c>
      <c r="F881" s="94" t="s">
        <v>884</v>
      </c>
      <c r="G881" s="362">
        <v>0.24160000000000001</v>
      </c>
      <c r="H881" s="363">
        <f>IF(A881="Composição Auxiliar",VLOOKUP(B881,'SINAPI COMPOSIÇÃO'!$A$2:$E$10256,4,FALSE),IF(A881="Insumo",IF(VLOOKUP(B881,'SINAPI INSUMOS'!$A$2:$F$4852,5,FALSE)=OR("",0),VLOOKUP(B881,'SINAPI INSUMOS'!$A$2:$F$4852,6,FALSE),VLOOKUP(B881,'SINAPI INSUMOS'!$A$2:$F$4852,5,FALSE)),"VERIFICAR"))</f>
        <v>23.01</v>
      </c>
      <c r="I881" s="98">
        <f t="shared" si="62"/>
        <v>5.55</v>
      </c>
    </row>
    <row r="882" spans="1:9" ht="26.1" customHeight="1">
      <c r="A882" s="235" t="s">
        <v>886</v>
      </c>
      <c r="B882" s="351">
        <v>20083</v>
      </c>
      <c r="C882" s="235" t="s">
        <v>66</v>
      </c>
      <c r="D882" s="235" t="s">
        <v>1196</v>
      </c>
      <c r="E882" s="356" t="s">
        <v>889</v>
      </c>
      <c r="F882" s="97" t="s">
        <v>63</v>
      </c>
      <c r="G882" s="187">
        <v>1.6500000000000001E-2</v>
      </c>
      <c r="H882" s="99">
        <f>IF(A882="Composição Auxiliar",VLOOKUP(B882,'SINAPI COMPOSIÇÃO'!$A$2:$E$10256,4,FALSE),IF(A882="Insumo",IF(VLOOKUP(B882,'SINAPI INSUMOS'!$A$2:$F$4852,5,FALSE)=OR("",0),VLOOKUP(B882,'SINAPI INSUMOS'!$A$2:$F$4852,6,FALSE),VLOOKUP(B882,'SINAPI INSUMOS'!$A$2:$F$4852,5,FALSE)),"VERIFICAR"))</f>
        <v>80.55</v>
      </c>
      <c r="I882" s="99">
        <f t="shared" si="62"/>
        <v>1.32</v>
      </c>
    </row>
    <row r="883" spans="1:9" ht="26.1" customHeight="1">
      <c r="A883" s="235" t="s">
        <v>886</v>
      </c>
      <c r="B883" s="351">
        <v>7140</v>
      </c>
      <c r="C883" s="235" t="s">
        <v>66</v>
      </c>
      <c r="D883" s="235" t="s">
        <v>1256</v>
      </c>
      <c r="E883" s="356" t="s">
        <v>889</v>
      </c>
      <c r="F883" s="97" t="s">
        <v>63</v>
      </c>
      <c r="G883" s="187">
        <v>1</v>
      </c>
      <c r="H883" s="99">
        <f>IF(A883="Composição Auxiliar",VLOOKUP(B883,'SINAPI COMPOSIÇÃO'!$A$2:$E$10256,4,FALSE),IF(A883="Insumo",IF(VLOOKUP(B883,'SINAPI INSUMOS'!$A$2:$F$4852,5,FALSE)=OR("",0),VLOOKUP(B883,'SINAPI INSUMOS'!$A$2:$F$4852,6,FALSE),VLOOKUP(B883,'SINAPI INSUMOS'!$A$2:$F$4852,5,FALSE)),"VERIFICAR"))</f>
        <v>3.71</v>
      </c>
      <c r="I883" s="99">
        <f t="shared" si="62"/>
        <v>3.71</v>
      </c>
    </row>
    <row r="884" spans="1:9" ht="24" customHeight="1">
      <c r="A884" s="235" t="s">
        <v>886</v>
      </c>
      <c r="B884" s="351">
        <v>38383</v>
      </c>
      <c r="C884" s="235" t="s">
        <v>66</v>
      </c>
      <c r="D884" s="235" t="s">
        <v>1194</v>
      </c>
      <c r="E884" s="356" t="s">
        <v>889</v>
      </c>
      <c r="F884" s="97" t="s">
        <v>63</v>
      </c>
      <c r="G884" s="187">
        <v>6.0499999999999998E-2</v>
      </c>
      <c r="H884" s="99">
        <f>IF(A884="Composição Auxiliar",VLOOKUP(B884,'SINAPI COMPOSIÇÃO'!$A$2:$E$10256,4,FALSE),IF(A884="Insumo",IF(VLOOKUP(B884,'SINAPI INSUMOS'!$A$2:$F$4852,5,FALSE)=OR("",0),VLOOKUP(B884,'SINAPI INSUMOS'!$A$2:$F$4852,6,FALSE),VLOOKUP(B884,'SINAPI INSUMOS'!$A$2:$F$4852,5,FALSE)),"VERIFICAR"))</f>
        <v>2</v>
      </c>
      <c r="I884" s="99">
        <f t="shared" si="62"/>
        <v>0.12</v>
      </c>
    </row>
    <row r="885" spans="1:9" ht="24" customHeight="1">
      <c r="A885" s="235" t="s">
        <v>886</v>
      </c>
      <c r="B885" s="351">
        <v>122</v>
      </c>
      <c r="C885" s="235" t="s">
        <v>66</v>
      </c>
      <c r="D885" s="235" t="s">
        <v>1198</v>
      </c>
      <c r="E885" s="356" t="s">
        <v>889</v>
      </c>
      <c r="F885" s="97" t="s">
        <v>63</v>
      </c>
      <c r="G885" s="187">
        <v>1.41E-2</v>
      </c>
      <c r="H885" s="99">
        <f>IF(A885="Composição Auxiliar",VLOOKUP(B885,'SINAPI COMPOSIÇÃO'!$A$2:$E$10256,4,FALSE),IF(A885="Insumo",IF(VLOOKUP(B885,'SINAPI INSUMOS'!$A$2:$F$4852,5,FALSE)=OR("",0),VLOOKUP(B885,'SINAPI INSUMOS'!$A$2:$F$4852,6,FALSE),VLOOKUP(B885,'SINAPI INSUMOS'!$A$2:$F$4852,5,FALSE)),"VERIFICAR"))</f>
        <v>71.09</v>
      </c>
      <c r="I885" s="99">
        <f t="shared" si="62"/>
        <v>1</v>
      </c>
    </row>
    <row r="886" spans="1:9" ht="18" customHeight="1">
      <c r="A886" s="382" t="s">
        <v>382</v>
      </c>
      <c r="B886" s="384" t="s">
        <v>52</v>
      </c>
      <c r="C886" s="382" t="s">
        <v>53</v>
      </c>
      <c r="D886" s="382" t="s">
        <v>10</v>
      </c>
      <c r="E886" s="358" t="s">
        <v>878</v>
      </c>
      <c r="F886" s="385" t="s">
        <v>54</v>
      </c>
      <c r="G886" s="384" t="s">
        <v>55</v>
      </c>
      <c r="H886" s="384" t="s">
        <v>56</v>
      </c>
      <c r="I886" s="384" t="s">
        <v>11</v>
      </c>
    </row>
    <row r="887" spans="1:9" ht="26.1" customHeight="1">
      <c r="A887" s="237" t="s">
        <v>879</v>
      </c>
      <c r="B887" s="354">
        <v>89623</v>
      </c>
      <c r="C887" s="237" t="s">
        <v>66</v>
      </c>
      <c r="D887" s="237" t="s">
        <v>384</v>
      </c>
      <c r="E887" s="359" t="s">
        <v>1161</v>
      </c>
      <c r="F887" s="184" t="s">
        <v>63</v>
      </c>
      <c r="G887" s="185">
        <v>1</v>
      </c>
      <c r="H887" s="189">
        <f>I887</f>
        <v>19.04</v>
      </c>
      <c r="I887" s="189">
        <f>SUM(I888:I893)</f>
        <v>19.04</v>
      </c>
    </row>
    <row r="888" spans="1:9" ht="26.1" customHeight="1">
      <c r="A888" s="234" t="s">
        <v>881</v>
      </c>
      <c r="B888" s="350">
        <v>88248</v>
      </c>
      <c r="C888" s="234" t="s">
        <v>66</v>
      </c>
      <c r="D888" s="234" t="s">
        <v>1163</v>
      </c>
      <c r="E888" s="355" t="s">
        <v>883</v>
      </c>
      <c r="F888" s="94" t="s">
        <v>884</v>
      </c>
      <c r="G888" s="186">
        <v>0.14000000000000001</v>
      </c>
      <c r="H888" s="98">
        <f>IF(A888="Composição Auxiliar",VLOOKUP(B888,'SINAPI COMPOSIÇÃO'!$A$2:$E$10256,4,FALSE),IF(A888="Insumo",IF(VLOOKUP(B888,'SINAPI INSUMOS'!$A$2:$F$4852,5,FALSE)=OR("",0),VLOOKUP(B888,'SINAPI INSUMOS'!$A$2:$F$4852,6,FALSE),VLOOKUP(B888,'SINAPI INSUMOS'!$A$2:$F$4852,5,FALSE)),"VERIFICAR"))</f>
        <v>23.01</v>
      </c>
      <c r="I888" s="98">
        <f t="shared" ref="I888:I893" si="63">TRUNC(G888*H888,2)</f>
        <v>3.22</v>
      </c>
    </row>
    <row r="889" spans="1:9" ht="26.1" customHeight="1">
      <c r="A889" s="234" t="s">
        <v>881</v>
      </c>
      <c r="B889" s="350">
        <v>88267</v>
      </c>
      <c r="C889" s="234" t="s">
        <v>66</v>
      </c>
      <c r="D889" s="234" t="s">
        <v>1162</v>
      </c>
      <c r="E889" s="355" t="s">
        <v>883</v>
      </c>
      <c r="F889" s="94" t="s">
        <v>884</v>
      </c>
      <c r="G889" s="186">
        <v>0.14000000000000001</v>
      </c>
      <c r="H889" s="98">
        <f>IF(A889="Composição Auxiliar",VLOOKUP(B889,'SINAPI COMPOSIÇÃO'!$A$2:$E$10256,4,FALSE),IF(A889="Insumo",IF(VLOOKUP(B889,'SINAPI INSUMOS'!$A$2:$F$4852,5,FALSE)=OR("",0),VLOOKUP(B889,'SINAPI INSUMOS'!$A$2:$F$4852,6,FALSE),VLOOKUP(B889,'SINAPI INSUMOS'!$A$2:$F$4852,5,FALSE)),"VERIFICAR"))</f>
        <v>27.01</v>
      </c>
      <c r="I889" s="98">
        <f t="shared" si="63"/>
        <v>3.78</v>
      </c>
    </row>
    <row r="890" spans="1:9" ht="24" customHeight="1">
      <c r="A890" s="235" t="s">
        <v>886</v>
      </c>
      <c r="B890" s="351">
        <v>38383</v>
      </c>
      <c r="C890" s="235" t="s">
        <v>66</v>
      </c>
      <c r="D890" s="235" t="s">
        <v>1194</v>
      </c>
      <c r="E890" s="356" t="s">
        <v>889</v>
      </c>
      <c r="F890" s="97" t="s">
        <v>63</v>
      </c>
      <c r="G890" s="187">
        <v>2.3599999999999999E-2</v>
      </c>
      <c r="H890" s="99">
        <f>IF(A890="Composição Auxiliar",VLOOKUP(B890,'SINAPI COMPOSIÇÃO'!$A$2:$E$10256,4,FALSE),IF(A890="Insumo",IF(VLOOKUP(B890,'SINAPI INSUMOS'!$A$2:$F$4852,5,FALSE)=OR("",0),VLOOKUP(B890,'SINAPI INSUMOS'!$A$2:$F$4852,6,FALSE),VLOOKUP(B890,'SINAPI INSUMOS'!$A$2:$F$4852,5,FALSE)),"VERIFICAR"))</f>
        <v>2</v>
      </c>
      <c r="I890" s="99">
        <f t="shared" si="63"/>
        <v>0.04</v>
      </c>
    </row>
    <row r="891" spans="1:9" ht="26.1" customHeight="1">
      <c r="A891" s="235" t="s">
        <v>886</v>
      </c>
      <c r="B891" s="351">
        <v>20083</v>
      </c>
      <c r="C891" s="235" t="s">
        <v>66</v>
      </c>
      <c r="D891" s="235" t="s">
        <v>1196</v>
      </c>
      <c r="E891" s="356" t="s">
        <v>889</v>
      </c>
      <c r="F891" s="97" t="s">
        <v>63</v>
      </c>
      <c r="G891" s="360">
        <v>2.1000000000000001E-2</v>
      </c>
      <c r="H891" s="361">
        <f>IF(A891="Composição Auxiliar",VLOOKUP(B891,'SINAPI COMPOSIÇÃO'!$A$2:$E$10256,4,FALSE),IF(A891="Insumo",IF(VLOOKUP(B891,'SINAPI INSUMOS'!$A$2:$F$4852,5,FALSE)=OR("",0),VLOOKUP(B891,'SINAPI INSUMOS'!$A$2:$F$4852,6,FALSE),VLOOKUP(B891,'SINAPI INSUMOS'!$A$2:$F$4852,5,FALSE)),"VERIFICAR"))</f>
        <v>80.55</v>
      </c>
      <c r="I891" s="99">
        <f t="shared" si="63"/>
        <v>1.69</v>
      </c>
    </row>
    <row r="892" spans="1:9" ht="26.1" customHeight="1">
      <c r="A892" s="235" t="s">
        <v>886</v>
      </c>
      <c r="B892" s="351">
        <v>7141</v>
      </c>
      <c r="C892" s="235" t="s">
        <v>66</v>
      </c>
      <c r="D892" s="235" t="s">
        <v>1258</v>
      </c>
      <c r="E892" s="356" t="s">
        <v>889</v>
      </c>
      <c r="F892" s="97" t="s">
        <v>63</v>
      </c>
      <c r="G892" s="187">
        <v>1</v>
      </c>
      <c r="H892" s="99">
        <f>IF(A892="Composição Auxiliar",VLOOKUP(B892,'SINAPI COMPOSIÇÃO'!$A$2:$E$10256,4,FALSE),IF(A892="Insumo",IF(VLOOKUP(B892,'SINAPI INSUMOS'!$A$2:$F$4852,5,FALSE)=OR("",0),VLOOKUP(B892,'SINAPI INSUMOS'!$A$2:$F$4852,6,FALSE),VLOOKUP(B892,'SINAPI INSUMOS'!$A$2:$F$4852,5,FALSE)),"VERIFICAR"))</f>
        <v>9.06</v>
      </c>
      <c r="I892" s="99">
        <f t="shared" si="63"/>
        <v>9.06</v>
      </c>
    </row>
    <row r="893" spans="1:9" ht="24" customHeight="1">
      <c r="A893" s="235" t="s">
        <v>886</v>
      </c>
      <c r="B893" s="351">
        <v>122</v>
      </c>
      <c r="C893" s="235" t="s">
        <v>66</v>
      </c>
      <c r="D893" s="235" t="s">
        <v>1198</v>
      </c>
      <c r="E893" s="356" t="s">
        <v>889</v>
      </c>
      <c r="F893" s="97" t="s">
        <v>63</v>
      </c>
      <c r="G893" s="187">
        <v>1.7600000000000001E-2</v>
      </c>
      <c r="H893" s="99">
        <f>IF(A893="Composição Auxiliar",VLOOKUP(B893,'SINAPI COMPOSIÇÃO'!$A$2:$E$10256,4,FALSE),IF(A893="Insumo",IF(VLOOKUP(B893,'SINAPI INSUMOS'!$A$2:$F$4852,5,FALSE)=OR("",0),VLOOKUP(B893,'SINAPI INSUMOS'!$A$2:$F$4852,6,FALSE),VLOOKUP(B893,'SINAPI INSUMOS'!$A$2:$F$4852,5,FALSE)),"VERIFICAR"))</f>
        <v>71.09</v>
      </c>
      <c r="I893" s="99">
        <f t="shared" si="63"/>
        <v>1.25</v>
      </c>
    </row>
    <row r="894" spans="1:9" ht="18" customHeight="1">
      <c r="A894" s="382" t="s">
        <v>385</v>
      </c>
      <c r="B894" s="384" t="s">
        <v>52</v>
      </c>
      <c r="C894" s="382" t="s">
        <v>53</v>
      </c>
      <c r="D894" s="382" t="s">
        <v>10</v>
      </c>
      <c r="E894" s="358" t="s">
        <v>878</v>
      </c>
      <c r="F894" s="385" t="s">
        <v>54</v>
      </c>
      <c r="G894" s="384" t="s">
        <v>55</v>
      </c>
      <c r="H894" s="384" t="s">
        <v>56</v>
      </c>
      <c r="I894" s="384" t="s">
        <v>11</v>
      </c>
    </row>
    <row r="895" spans="1:9" ht="51.95" customHeight="1">
      <c r="A895" s="237" t="s">
        <v>879</v>
      </c>
      <c r="B895" s="354">
        <v>89439</v>
      </c>
      <c r="C895" s="237" t="s">
        <v>66</v>
      </c>
      <c r="D895" s="237" t="s">
        <v>387</v>
      </c>
      <c r="E895" s="359" t="s">
        <v>1161</v>
      </c>
      <c r="F895" s="184" t="s">
        <v>63</v>
      </c>
      <c r="G895" s="185">
        <v>1</v>
      </c>
      <c r="H895" s="189">
        <f>I895</f>
        <v>11.59</v>
      </c>
      <c r="I895" s="189">
        <f>SUM(I896:I901)</f>
        <v>11.59</v>
      </c>
    </row>
    <row r="896" spans="1:9" ht="26.1" customHeight="1">
      <c r="A896" s="234" t="s">
        <v>881</v>
      </c>
      <c r="B896" s="350">
        <v>88248</v>
      </c>
      <c r="C896" s="234" t="s">
        <v>66</v>
      </c>
      <c r="D896" s="234" t="s">
        <v>1163</v>
      </c>
      <c r="E896" s="355" t="s">
        <v>883</v>
      </c>
      <c r="F896" s="94" t="s">
        <v>884</v>
      </c>
      <c r="G896" s="186">
        <v>0.15629999999999999</v>
      </c>
      <c r="H896" s="98">
        <f>IF(A896="Composição Auxiliar",VLOOKUP(B896,'SINAPI COMPOSIÇÃO'!$A$2:$E$10256,4,FALSE),IF(A896="Insumo",IF(VLOOKUP(B896,'SINAPI INSUMOS'!$A$2:$F$4852,5,FALSE)=OR("",0),VLOOKUP(B896,'SINAPI INSUMOS'!$A$2:$F$4852,6,FALSE),VLOOKUP(B896,'SINAPI INSUMOS'!$A$2:$F$4852,5,FALSE)),"VERIFICAR"))</f>
        <v>23.01</v>
      </c>
      <c r="I896" s="98">
        <f t="shared" ref="I896:I901" si="64">TRUNC(G896*H896,2)</f>
        <v>3.59</v>
      </c>
    </row>
    <row r="897" spans="1:9" ht="26.1" customHeight="1">
      <c r="A897" s="234" t="s">
        <v>881</v>
      </c>
      <c r="B897" s="350">
        <v>88267</v>
      </c>
      <c r="C897" s="234" t="s">
        <v>66</v>
      </c>
      <c r="D897" s="234" t="s">
        <v>1162</v>
      </c>
      <c r="E897" s="355" t="s">
        <v>883</v>
      </c>
      <c r="F897" s="94" t="s">
        <v>884</v>
      </c>
      <c r="G897" s="186">
        <v>0.15629999999999999</v>
      </c>
      <c r="H897" s="98">
        <f>IF(A897="Composição Auxiliar",VLOOKUP(B897,'SINAPI COMPOSIÇÃO'!$A$2:$E$10256,4,FALSE),IF(A897="Insumo",IF(VLOOKUP(B897,'SINAPI INSUMOS'!$A$2:$F$4852,5,FALSE)=OR("",0),VLOOKUP(B897,'SINAPI INSUMOS'!$A$2:$F$4852,6,FALSE),VLOOKUP(B897,'SINAPI INSUMOS'!$A$2:$F$4852,5,FALSE)),"VERIFICAR"))</f>
        <v>27.01</v>
      </c>
      <c r="I897" s="98">
        <f t="shared" si="64"/>
        <v>4.22</v>
      </c>
    </row>
    <row r="898" spans="1:9" ht="24" customHeight="1">
      <c r="A898" s="235" t="s">
        <v>886</v>
      </c>
      <c r="B898" s="351">
        <v>122</v>
      </c>
      <c r="C898" s="235" t="s">
        <v>66</v>
      </c>
      <c r="D898" s="235" t="s">
        <v>1198</v>
      </c>
      <c r="E898" s="356" t="s">
        <v>889</v>
      </c>
      <c r="F898" s="97" t="s">
        <v>63</v>
      </c>
      <c r="G898" s="187">
        <v>7.1000000000000004E-3</v>
      </c>
      <c r="H898" s="99">
        <f>IF(A898="Composição Auxiliar",VLOOKUP(B898,'SINAPI COMPOSIÇÃO'!$A$2:$E$10256,4,FALSE),IF(A898="Insumo",IF(VLOOKUP(B898,'SINAPI INSUMOS'!$A$2:$F$4852,5,FALSE)=OR("",0),VLOOKUP(B898,'SINAPI INSUMOS'!$A$2:$F$4852,6,FALSE),VLOOKUP(B898,'SINAPI INSUMOS'!$A$2:$F$4852,5,FALSE)),"VERIFICAR"))</f>
        <v>71.09</v>
      </c>
      <c r="I898" s="99">
        <f t="shared" si="64"/>
        <v>0.5</v>
      </c>
    </row>
    <row r="899" spans="1:9" ht="26.1" customHeight="1">
      <c r="A899" s="235" t="s">
        <v>886</v>
      </c>
      <c r="B899" s="351">
        <v>7109</v>
      </c>
      <c r="C899" s="235" t="s">
        <v>66</v>
      </c>
      <c r="D899" s="235" t="s">
        <v>1260</v>
      </c>
      <c r="E899" s="356" t="s">
        <v>889</v>
      </c>
      <c r="F899" s="97" t="s">
        <v>63</v>
      </c>
      <c r="G899" s="187">
        <v>1</v>
      </c>
      <c r="H899" s="99">
        <f>IF(A899="Composição Auxiliar",VLOOKUP(B899,'SINAPI COMPOSIÇÃO'!$A$2:$E$10256,4,FALSE),IF(A899="Insumo",IF(VLOOKUP(B899,'SINAPI INSUMOS'!$A$2:$F$4852,5,FALSE)=OR("",0),VLOOKUP(B899,'SINAPI INSUMOS'!$A$2:$F$4852,6,FALSE),VLOOKUP(B899,'SINAPI INSUMOS'!$A$2:$F$4852,5,FALSE)),"VERIFICAR"))</f>
        <v>2.4900000000000002</v>
      </c>
      <c r="I899" s="99">
        <f t="shared" si="64"/>
        <v>2.4900000000000002</v>
      </c>
    </row>
    <row r="900" spans="1:9" ht="26.1" customHeight="1">
      <c r="A900" s="235" t="s">
        <v>886</v>
      </c>
      <c r="B900" s="351">
        <v>20083</v>
      </c>
      <c r="C900" s="235" t="s">
        <v>66</v>
      </c>
      <c r="D900" s="235" t="s">
        <v>1196</v>
      </c>
      <c r="E900" s="356" t="s">
        <v>889</v>
      </c>
      <c r="F900" s="97" t="s">
        <v>63</v>
      </c>
      <c r="G900" s="187">
        <v>8.9999999999999993E-3</v>
      </c>
      <c r="H900" s="99">
        <f>IF(A900="Composição Auxiliar",VLOOKUP(B900,'SINAPI COMPOSIÇÃO'!$A$2:$E$10256,4,FALSE),IF(A900="Insumo",IF(VLOOKUP(B900,'SINAPI INSUMOS'!$A$2:$F$4852,5,FALSE)=OR("",0),VLOOKUP(B900,'SINAPI INSUMOS'!$A$2:$F$4852,6,FALSE),VLOOKUP(B900,'SINAPI INSUMOS'!$A$2:$F$4852,5,FALSE)),"VERIFICAR"))</f>
        <v>80.55</v>
      </c>
      <c r="I900" s="99">
        <f t="shared" si="64"/>
        <v>0.72</v>
      </c>
    </row>
    <row r="901" spans="1:9" ht="24" customHeight="1">
      <c r="A901" s="235" t="s">
        <v>886</v>
      </c>
      <c r="B901" s="351">
        <v>38383</v>
      </c>
      <c r="C901" s="235" t="s">
        <v>66</v>
      </c>
      <c r="D901" s="235" t="s">
        <v>1194</v>
      </c>
      <c r="E901" s="356" t="s">
        <v>889</v>
      </c>
      <c r="F901" s="97" t="s">
        <v>63</v>
      </c>
      <c r="G901" s="360">
        <v>3.9E-2</v>
      </c>
      <c r="H901" s="361">
        <f>IF(A901="Composição Auxiliar",VLOOKUP(B901,'SINAPI COMPOSIÇÃO'!$A$2:$E$10256,4,FALSE),IF(A901="Insumo",IF(VLOOKUP(B901,'SINAPI INSUMOS'!$A$2:$F$4852,5,FALSE)=OR("",0),VLOOKUP(B901,'SINAPI INSUMOS'!$A$2:$F$4852,6,FALSE),VLOOKUP(B901,'SINAPI INSUMOS'!$A$2:$F$4852,5,FALSE)),"VERIFICAR"))</f>
        <v>2</v>
      </c>
      <c r="I901" s="99">
        <f t="shared" si="64"/>
        <v>7.0000000000000007E-2</v>
      </c>
    </row>
    <row r="902" spans="1:9" ht="18" customHeight="1">
      <c r="A902" s="382" t="s">
        <v>388</v>
      </c>
      <c r="B902" s="384" t="s">
        <v>52</v>
      </c>
      <c r="C902" s="382" t="s">
        <v>53</v>
      </c>
      <c r="D902" s="382" t="s">
        <v>10</v>
      </c>
      <c r="E902" s="358" t="s">
        <v>878</v>
      </c>
      <c r="F902" s="385" t="s">
        <v>54</v>
      </c>
      <c r="G902" s="384" t="s">
        <v>55</v>
      </c>
      <c r="H902" s="384" t="s">
        <v>56</v>
      </c>
      <c r="I902" s="384" t="s">
        <v>11</v>
      </c>
    </row>
    <row r="903" spans="1:9" ht="39" customHeight="1">
      <c r="A903" s="237" t="s">
        <v>879</v>
      </c>
      <c r="B903" s="354">
        <v>89401</v>
      </c>
      <c r="C903" s="237" t="s">
        <v>66</v>
      </c>
      <c r="D903" s="237" t="s">
        <v>390</v>
      </c>
      <c r="E903" s="359" t="s">
        <v>1161</v>
      </c>
      <c r="F903" s="184" t="s">
        <v>202</v>
      </c>
      <c r="G903" s="185">
        <v>1</v>
      </c>
      <c r="H903" s="189">
        <f>I903</f>
        <v>10.67</v>
      </c>
      <c r="I903" s="189">
        <f>SUM(I904:I907)</f>
        <v>10.67</v>
      </c>
    </row>
    <row r="904" spans="1:9" ht="26.1" customHeight="1">
      <c r="A904" s="234" t="s">
        <v>881</v>
      </c>
      <c r="B904" s="350">
        <v>88248</v>
      </c>
      <c r="C904" s="234" t="s">
        <v>66</v>
      </c>
      <c r="D904" s="234" t="s">
        <v>1163</v>
      </c>
      <c r="E904" s="355" t="s">
        <v>883</v>
      </c>
      <c r="F904" s="94" t="s">
        <v>884</v>
      </c>
      <c r="G904" s="186">
        <v>0.13669999999999999</v>
      </c>
      <c r="H904" s="98">
        <f>IF(A904="Composição Auxiliar",VLOOKUP(B904,'SINAPI COMPOSIÇÃO'!$A$2:$E$10256,4,FALSE),IF(A904="Insumo",IF(VLOOKUP(B904,'SINAPI INSUMOS'!$A$2:$F$4852,5,FALSE)=OR("",0),VLOOKUP(B904,'SINAPI INSUMOS'!$A$2:$F$4852,6,FALSE),VLOOKUP(B904,'SINAPI INSUMOS'!$A$2:$F$4852,5,FALSE)),"VERIFICAR"))</f>
        <v>23.01</v>
      </c>
      <c r="I904" s="98">
        <f>TRUNC(G904*H904,2)</f>
        <v>3.14</v>
      </c>
    </row>
    <row r="905" spans="1:9" ht="26.1" customHeight="1">
      <c r="A905" s="234" t="s">
        <v>881</v>
      </c>
      <c r="B905" s="350">
        <v>88267</v>
      </c>
      <c r="C905" s="234" t="s">
        <v>66</v>
      </c>
      <c r="D905" s="234" t="s">
        <v>1162</v>
      </c>
      <c r="E905" s="355" t="s">
        <v>883</v>
      </c>
      <c r="F905" s="94" t="s">
        <v>884</v>
      </c>
      <c r="G905" s="186">
        <v>0.13669999999999999</v>
      </c>
      <c r="H905" s="98">
        <f>IF(A905="Composição Auxiliar",VLOOKUP(B905,'SINAPI COMPOSIÇÃO'!$A$2:$E$10256,4,FALSE),IF(A905="Insumo",IF(VLOOKUP(B905,'SINAPI INSUMOS'!$A$2:$F$4852,5,FALSE)=OR("",0),VLOOKUP(B905,'SINAPI INSUMOS'!$A$2:$F$4852,6,FALSE),VLOOKUP(B905,'SINAPI INSUMOS'!$A$2:$F$4852,5,FALSE)),"VERIFICAR"))</f>
        <v>27.01</v>
      </c>
      <c r="I905" s="98">
        <f>TRUNC(G905*H905,2)</f>
        <v>3.69</v>
      </c>
    </row>
    <row r="906" spans="1:9" ht="26.1" customHeight="1">
      <c r="A906" s="235" t="s">
        <v>886</v>
      </c>
      <c r="B906" s="351">
        <v>9867</v>
      </c>
      <c r="C906" s="235" t="s">
        <v>66</v>
      </c>
      <c r="D906" s="235" t="s">
        <v>1262</v>
      </c>
      <c r="E906" s="356" t="s">
        <v>889</v>
      </c>
      <c r="F906" s="97" t="s">
        <v>202</v>
      </c>
      <c r="G906" s="187">
        <v>1.0492999999999999</v>
      </c>
      <c r="H906" s="99">
        <f>IF(A906="Composição Auxiliar",VLOOKUP(B906,'SINAPI COMPOSIÇÃO'!$A$2:$E$10256,4,FALSE),IF(A906="Insumo",IF(VLOOKUP(B906,'SINAPI INSUMOS'!$A$2:$F$4852,5,FALSE)=OR("",0),VLOOKUP(B906,'SINAPI INSUMOS'!$A$2:$F$4852,6,FALSE),VLOOKUP(B906,'SINAPI INSUMOS'!$A$2:$F$4852,5,FALSE)),"VERIFICAR"))</f>
        <v>3.61</v>
      </c>
      <c r="I906" s="99">
        <f>TRUNC(G906*H906,2)</f>
        <v>3.78</v>
      </c>
    </row>
    <row r="907" spans="1:9" ht="24" customHeight="1">
      <c r="A907" s="235" t="s">
        <v>886</v>
      </c>
      <c r="B907" s="351">
        <v>38383</v>
      </c>
      <c r="C907" s="235" t="s">
        <v>66</v>
      </c>
      <c r="D907" s="235" t="s">
        <v>1194</v>
      </c>
      <c r="E907" s="356" t="s">
        <v>889</v>
      </c>
      <c r="F907" s="97" t="s">
        <v>63</v>
      </c>
      <c r="G907" s="187">
        <v>3.1899999999999998E-2</v>
      </c>
      <c r="H907" s="99">
        <f>IF(A907="Composição Auxiliar",VLOOKUP(B907,'SINAPI COMPOSIÇÃO'!$A$2:$E$10256,4,FALSE),IF(A907="Insumo",IF(VLOOKUP(B907,'SINAPI INSUMOS'!$A$2:$F$4852,5,FALSE)=OR("",0),VLOOKUP(B907,'SINAPI INSUMOS'!$A$2:$F$4852,6,FALSE),VLOOKUP(B907,'SINAPI INSUMOS'!$A$2:$F$4852,5,FALSE)),"VERIFICAR"))</f>
        <v>2</v>
      </c>
      <c r="I907" s="99">
        <f>TRUNC(G907*H907,2)</f>
        <v>0.06</v>
      </c>
    </row>
    <row r="908" spans="1:9" ht="18" customHeight="1">
      <c r="A908" s="382" t="s">
        <v>391</v>
      </c>
      <c r="B908" s="384" t="s">
        <v>52</v>
      </c>
      <c r="C908" s="382" t="s">
        <v>53</v>
      </c>
      <c r="D908" s="382" t="s">
        <v>10</v>
      </c>
      <c r="E908" s="358" t="s">
        <v>878</v>
      </c>
      <c r="F908" s="385" t="s">
        <v>54</v>
      </c>
      <c r="G908" s="384" t="s">
        <v>55</v>
      </c>
      <c r="H908" s="384" t="s">
        <v>56</v>
      </c>
      <c r="I908" s="384" t="s">
        <v>11</v>
      </c>
    </row>
    <row r="909" spans="1:9" ht="39" customHeight="1">
      <c r="A909" s="237" t="s">
        <v>879</v>
      </c>
      <c r="B909" s="354">
        <v>89402</v>
      </c>
      <c r="C909" s="237" t="s">
        <v>66</v>
      </c>
      <c r="D909" s="237" t="s">
        <v>393</v>
      </c>
      <c r="E909" s="359" t="s">
        <v>1161</v>
      </c>
      <c r="F909" s="184" t="s">
        <v>202</v>
      </c>
      <c r="G909" s="185">
        <v>1</v>
      </c>
      <c r="H909" s="189">
        <f>I909</f>
        <v>12.27</v>
      </c>
      <c r="I909" s="189">
        <f>SUM(I910:I913)</f>
        <v>12.27</v>
      </c>
    </row>
    <row r="910" spans="1:9" ht="26.1" customHeight="1">
      <c r="A910" s="234" t="s">
        <v>881</v>
      </c>
      <c r="B910" s="350">
        <v>88248</v>
      </c>
      <c r="C910" s="234" t="s">
        <v>66</v>
      </c>
      <c r="D910" s="234" t="s">
        <v>1163</v>
      </c>
      <c r="E910" s="355" t="s">
        <v>883</v>
      </c>
      <c r="F910" s="94" t="s">
        <v>884</v>
      </c>
      <c r="G910" s="186">
        <v>0.15859999999999999</v>
      </c>
      <c r="H910" s="98">
        <f>IF(A910="Composição Auxiliar",VLOOKUP(B910,'SINAPI COMPOSIÇÃO'!$A$2:$E$10256,4,FALSE),IF(A910="Insumo",IF(VLOOKUP(B910,'SINAPI INSUMOS'!$A$2:$F$4852,5,FALSE)=OR("",0),VLOOKUP(B910,'SINAPI INSUMOS'!$A$2:$F$4852,6,FALSE),VLOOKUP(B910,'SINAPI INSUMOS'!$A$2:$F$4852,5,FALSE)),"VERIFICAR"))</f>
        <v>23.01</v>
      </c>
      <c r="I910" s="98">
        <f>TRUNC(G910*H910,2)</f>
        <v>3.64</v>
      </c>
    </row>
    <row r="911" spans="1:9" ht="26.1" customHeight="1">
      <c r="A911" s="234" t="s">
        <v>881</v>
      </c>
      <c r="B911" s="350">
        <v>88267</v>
      </c>
      <c r="C911" s="234" t="s">
        <v>66</v>
      </c>
      <c r="D911" s="234" t="s">
        <v>1162</v>
      </c>
      <c r="E911" s="355" t="s">
        <v>883</v>
      </c>
      <c r="F911" s="94" t="s">
        <v>884</v>
      </c>
      <c r="G911" s="362">
        <v>0.15859999999999999</v>
      </c>
      <c r="H911" s="363">
        <f>IF(A911="Composição Auxiliar",VLOOKUP(B911,'SINAPI COMPOSIÇÃO'!$A$2:$E$10256,4,FALSE),IF(A911="Insumo",IF(VLOOKUP(B911,'SINAPI INSUMOS'!$A$2:$F$4852,5,FALSE)=OR("",0),VLOOKUP(B911,'SINAPI INSUMOS'!$A$2:$F$4852,6,FALSE),VLOOKUP(B911,'SINAPI INSUMOS'!$A$2:$F$4852,5,FALSE)),"VERIFICAR"))</f>
        <v>27.01</v>
      </c>
      <c r="I911" s="98">
        <f>TRUNC(G911*H911,2)</f>
        <v>4.28</v>
      </c>
    </row>
    <row r="912" spans="1:9" ht="26.1" customHeight="1">
      <c r="A912" s="235" t="s">
        <v>886</v>
      </c>
      <c r="B912" s="351">
        <v>9868</v>
      </c>
      <c r="C912" s="235" t="s">
        <v>66</v>
      </c>
      <c r="D912" s="235" t="s">
        <v>1265</v>
      </c>
      <c r="E912" s="356" t="s">
        <v>889</v>
      </c>
      <c r="F912" s="97" t="s">
        <v>202</v>
      </c>
      <c r="G912" s="187">
        <v>1.0492999999999999</v>
      </c>
      <c r="H912" s="99">
        <f>IF(A912="Composição Auxiliar",VLOOKUP(B912,'SINAPI COMPOSIÇÃO'!$A$2:$E$10256,4,FALSE),IF(A912="Insumo",IF(VLOOKUP(B912,'SINAPI INSUMOS'!$A$2:$F$4852,5,FALSE)=OR("",0),VLOOKUP(B912,'SINAPI INSUMOS'!$A$2:$F$4852,6,FALSE),VLOOKUP(B912,'SINAPI INSUMOS'!$A$2:$F$4852,5,FALSE)),"VERIFICAR"))</f>
        <v>4.08</v>
      </c>
      <c r="I912" s="99">
        <f>TRUNC(G912*H912,2)</f>
        <v>4.28</v>
      </c>
    </row>
    <row r="913" spans="1:9" ht="24" customHeight="1">
      <c r="A913" s="235" t="s">
        <v>886</v>
      </c>
      <c r="B913" s="351">
        <v>38383</v>
      </c>
      <c r="C913" s="235" t="s">
        <v>66</v>
      </c>
      <c r="D913" s="235" t="s">
        <v>1194</v>
      </c>
      <c r="E913" s="356" t="s">
        <v>889</v>
      </c>
      <c r="F913" s="97" t="s">
        <v>63</v>
      </c>
      <c r="G913" s="187">
        <v>3.6999999999999998E-2</v>
      </c>
      <c r="H913" s="99">
        <f>IF(A913="Composição Auxiliar",VLOOKUP(B913,'SINAPI COMPOSIÇÃO'!$A$2:$E$10256,4,FALSE),IF(A913="Insumo",IF(VLOOKUP(B913,'SINAPI INSUMOS'!$A$2:$F$4852,5,FALSE)=OR("",0),VLOOKUP(B913,'SINAPI INSUMOS'!$A$2:$F$4852,6,FALSE),VLOOKUP(B913,'SINAPI INSUMOS'!$A$2:$F$4852,5,FALSE)),"VERIFICAR"))</f>
        <v>2</v>
      </c>
      <c r="I913" s="99">
        <f>TRUNC(G913*H913,2)</f>
        <v>7.0000000000000007E-2</v>
      </c>
    </row>
    <row r="914" spans="1:9" ht="18" customHeight="1">
      <c r="A914" s="382" t="s">
        <v>394</v>
      </c>
      <c r="B914" s="384" t="s">
        <v>52</v>
      </c>
      <c r="C914" s="382" t="s">
        <v>53</v>
      </c>
      <c r="D914" s="382" t="s">
        <v>10</v>
      </c>
      <c r="E914" s="358" t="s">
        <v>878</v>
      </c>
      <c r="F914" s="385" t="s">
        <v>54</v>
      </c>
      <c r="G914" s="384" t="s">
        <v>55</v>
      </c>
      <c r="H914" s="384" t="s">
        <v>56</v>
      </c>
      <c r="I914" s="384" t="s">
        <v>11</v>
      </c>
    </row>
    <row r="915" spans="1:9" ht="39" customHeight="1">
      <c r="A915" s="237" t="s">
        <v>879</v>
      </c>
      <c r="B915" s="354">
        <v>89403</v>
      </c>
      <c r="C915" s="237" t="s">
        <v>66</v>
      </c>
      <c r="D915" s="237" t="s">
        <v>396</v>
      </c>
      <c r="E915" s="359" t="s">
        <v>1161</v>
      </c>
      <c r="F915" s="184" t="s">
        <v>202</v>
      </c>
      <c r="G915" s="185">
        <v>1</v>
      </c>
      <c r="H915" s="189">
        <f>I915</f>
        <v>18.759999999999998</v>
      </c>
      <c r="I915" s="189">
        <f>SUM(I916:I919)</f>
        <v>18.759999999999998</v>
      </c>
    </row>
    <row r="916" spans="1:9" ht="26.1" customHeight="1">
      <c r="A916" s="234" t="s">
        <v>881</v>
      </c>
      <c r="B916" s="350">
        <v>88248</v>
      </c>
      <c r="C916" s="234" t="s">
        <v>66</v>
      </c>
      <c r="D916" s="234" t="s">
        <v>1163</v>
      </c>
      <c r="E916" s="355" t="s">
        <v>883</v>
      </c>
      <c r="F916" s="94" t="s">
        <v>884</v>
      </c>
      <c r="G916" s="186">
        <v>0.18909999999999999</v>
      </c>
      <c r="H916" s="98">
        <f>IF(A916="Composição Auxiliar",VLOOKUP(B916,'SINAPI COMPOSIÇÃO'!$A$2:$E$10256,4,FALSE),IF(A916="Insumo",IF(VLOOKUP(B916,'SINAPI INSUMOS'!$A$2:$F$4852,5,FALSE)=OR("",0),VLOOKUP(B916,'SINAPI INSUMOS'!$A$2:$F$4852,6,FALSE),VLOOKUP(B916,'SINAPI INSUMOS'!$A$2:$F$4852,5,FALSE)),"VERIFICAR"))</f>
        <v>23.01</v>
      </c>
      <c r="I916" s="98">
        <f>TRUNC(G916*H916,2)</f>
        <v>4.3499999999999996</v>
      </c>
    </row>
    <row r="917" spans="1:9" ht="26.1" customHeight="1">
      <c r="A917" s="234" t="s">
        <v>881</v>
      </c>
      <c r="B917" s="350">
        <v>88267</v>
      </c>
      <c r="C917" s="234" t="s">
        <v>66</v>
      </c>
      <c r="D917" s="234" t="s">
        <v>1162</v>
      </c>
      <c r="E917" s="355" t="s">
        <v>883</v>
      </c>
      <c r="F917" s="94" t="s">
        <v>884</v>
      </c>
      <c r="G917" s="186">
        <v>0.18909999999999999</v>
      </c>
      <c r="H917" s="98">
        <f>IF(A917="Composição Auxiliar",VLOOKUP(B917,'SINAPI COMPOSIÇÃO'!$A$2:$E$10256,4,FALSE),IF(A917="Insumo",IF(VLOOKUP(B917,'SINAPI INSUMOS'!$A$2:$F$4852,5,FALSE)=OR("",0),VLOOKUP(B917,'SINAPI INSUMOS'!$A$2:$F$4852,6,FALSE),VLOOKUP(B917,'SINAPI INSUMOS'!$A$2:$F$4852,5,FALSE)),"VERIFICAR"))</f>
        <v>27.01</v>
      </c>
      <c r="I917" s="98">
        <f>TRUNC(G917*H917,2)</f>
        <v>5.0999999999999996</v>
      </c>
    </row>
    <row r="918" spans="1:9" ht="26.1" customHeight="1">
      <c r="A918" s="235" t="s">
        <v>886</v>
      </c>
      <c r="B918" s="351">
        <v>9869</v>
      </c>
      <c r="C918" s="235" t="s">
        <v>66</v>
      </c>
      <c r="D918" s="235" t="s">
        <v>1268</v>
      </c>
      <c r="E918" s="356" t="s">
        <v>889</v>
      </c>
      <c r="F918" s="97" t="s">
        <v>202</v>
      </c>
      <c r="G918" s="187">
        <v>1.0492999999999999</v>
      </c>
      <c r="H918" s="99">
        <f>IF(A918="Composição Auxiliar",VLOOKUP(B918,'SINAPI COMPOSIÇÃO'!$A$2:$E$10256,4,FALSE),IF(A918="Insumo",IF(VLOOKUP(B918,'SINAPI INSUMOS'!$A$2:$F$4852,5,FALSE)=OR("",0),VLOOKUP(B918,'SINAPI INSUMOS'!$A$2:$F$4852,6,FALSE),VLOOKUP(B918,'SINAPI INSUMOS'!$A$2:$F$4852,5,FALSE)),"VERIFICAR"))</f>
        <v>8.8000000000000007</v>
      </c>
      <c r="I918" s="99">
        <f>TRUNC(G918*H918,2)</f>
        <v>9.23</v>
      </c>
    </row>
    <row r="919" spans="1:9" ht="24" customHeight="1">
      <c r="A919" s="235" t="s">
        <v>886</v>
      </c>
      <c r="B919" s="351">
        <v>38383</v>
      </c>
      <c r="C919" s="235" t="s">
        <v>66</v>
      </c>
      <c r="D919" s="235" t="s">
        <v>1194</v>
      </c>
      <c r="E919" s="356" t="s">
        <v>889</v>
      </c>
      <c r="F919" s="97" t="s">
        <v>63</v>
      </c>
      <c r="G919" s="187">
        <v>4.41E-2</v>
      </c>
      <c r="H919" s="99">
        <f>IF(A919="Composição Auxiliar",VLOOKUP(B919,'SINAPI COMPOSIÇÃO'!$A$2:$E$10256,4,FALSE),IF(A919="Insumo",IF(VLOOKUP(B919,'SINAPI INSUMOS'!$A$2:$F$4852,5,FALSE)=OR("",0),VLOOKUP(B919,'SINAPI INSUMOS'!$A$2:$F$4852,6,FALSE),VLOOKUP(B919,'SINAPI INSUMOS'!$A$2:$F$4852,5,FALSE)),"VERIFICAR"))</f>
        <v>2</v>
      </c>
      <c r="I919" s="99">
        <f>TRUNC(G919*H919,2)</f>
        <v>0.08</v>
      </c>
    </row>
    <row r="920" spans="1:9" ht="18" customHeight="1">
      <c r="A920" s="382" t="s">
        <v>397</v>
      </c>
      <c r="B920" s="384" t="s">
        <v>52</v>
      </c>
      <c r="C920" s="382" t="s">
        <v>53</v>
      </c>
      <c r="D920" s="382" t="s">
        <v>10</v>
      </c>
      <c r="E920" s="358" t="s">
        <v>878</v>
      </c>
      <c r="F920" s="385" t="s">
        <v>54</v>
      </c>
      <c r="G920" s="384" t="s">
        <v>55</v>
      </c>
      <c r="H920" s="384" t="s">
        <v>56</v>
      </c>
      <c r="I920" s="384" t="s">
        <v>11</v>
      </c>
    </row>
    <row r="921" spans="1:9" ht="26.1" customHeight="1">
      <c r="A921" s="237" t="s">
        <v>879</v>
      </c>
      <c r="B921" s="354">
        <v>89448</v>
      </c>
      <c r="C921" s="237" t="s">
        <v>66</v>
      </c>
      <c r="D921" s="237" t="s">
        <v>399</v>
      </c>
      <c r="E921" s="359" t="s">
        <v>1161</v>
      </c>
      <c r="F921" s="184" t="s">
        <v>202</v>
      </c>
      <c r="G921" s="364">
        <v>1</v>
      </c>
      <c r="H921" s="365">
        <f>I921</f>
        <v>15.92</v>
      </c>
      <c r="I921" s="189">
        <f>SUM(I922:I925)</f>
        <v>15.92</v>
      </c>
    </row>
    <row r="922" spans="1:9" ht="26.1" customHeight="1">
      <c r="A922" s="234" t="s">
        <v>881</v>
      </c>
      <c r="B922" s="350">
        <v>88267</v>
      </c>
      <c r="C922" s="234" t="s">
        <v>66</v>
      </c>
      <c r="D922" s="234" t="s">
        <v>1162</v>
      </c>
      <c r="E922" s="355" t="s">
        <v>883</v>
      </c>
      <c r="F922" s="94" t="s">
        <v>884</v>
      </c>
      <c r="G922" s="186">
        <v>2.8199999999999999E-2</v>
      </c>
      <c r="H922" s="98">
        <f>IF(A922="Composição Auxiliar",VLOOKUP(B922,'SINAPI COMPOSIÇÃO'!$A$2:$E$10256,4,FALSE),IF(A922="Insumo",IF(VLOOKUP(B922,'SINAPI INSUMOS'!$A$2:$F$4852,5,FALSE)=OR("",0),VLOOKUP(B922,'SINAPI INSUMOS'!$A$2:$F$4852,6,FALSE),VLOOKUP(B922,'SINAPI INSUMOS'!$A$2:$F$4852,5,FALSE)),"VERIFICAR"))</f>
        <v>27.01</v>
      </c>
      <c r="I922" s="98">
        <f>TRUNC(G922*H922,2)</f>
        <v>0.76</v>
      </c>
    </row>
    <row r="923" spans="1:9" ht="26.1" customHeight="1">
      <c r="A923" s="234" t="s">
        <v>881</v>
      </c>
      <c r="B923" s="350">
        <v>88248</v>
      </c>
      <c r="C923" s="234" t="s">
        <v>66</v>
      </c>
      <c r="D923" s="234" t="s">
        <v>1163</v>
      </c>
      <c r="E923" s="355" t="s">
        <v>883</v>
      </c>
      <c r="F923" s="94" t="s">
        <v>884</v>
      </c>
      <c r="G923" s="186">
        <v>2.8199999999999999E-2</v>
      </c>
      <c r="H923" s="98">
        <f>IF(A923="Composição Auxiliar",VLOOKUP(B923,'SINAPI COMPOSIÇÃO'!$A$2:$E$10256,4,FALSE),IF(A923="Insumo",IF(VLOOKUP(B923,'SINAPI INSUMOS'!$A$2:$F$4852,5,FALSE)=OR("",0),VLOOKUP(B923,'SINAPI INSUMOS'!$A$2:$F$4852,6,FALSE),VLOOKUP(B923,'SINAPI INSUMOS'!$A$2:$F$4852,5,FALSE)),"VERIFICAR"))</f>
        <v>23.01</v>
      </c>
      <c r="I923" s="98">
        <f>TRUNC(G923*H923,2)</f>
        <v>0.64</v>
      </c>
    </row>
    <row r="924" spans="1:9" ht="24" customHeight="1">
      <c r="A924" s="235" t="s">
        <v>886</v>
      </c>
      <c r="B924" s="351">
        <v>38383</v>
      </c>
      <c r="C924" s="235" t="s">
        <v>66</v>
      </c>
      <c r="D924" s="235" t="s">
        <v>1194</v>
      </c>
      <c r="E924" s="356" t="s">
        <v>889</v>
      </c>
      <c r="F924" s="97" t="s">
        <v>63</v>
      </c>
      <c r="G924" s="187">
        <v>6.6E-3</v>
      </c>
      <c r="H924" s="99">
        <f>IF(A924="Composição Auxiliar",VLOOKUP(B924,'SINAPI COMPOSIÇÃO'!$A$2:$E$10256,4,FALSE),IF(A924="Insumo",IF(VLOOKUP(B924,'SINAPI INSUMOS'!$A$2:$F$4852,5,FALSE)=OR("",0),VLOOKUP(B924,'SINAPI INSUMOS'!$A$2:$F$4852,6,FALSE),VLOOKUP(B924,'SINAPI INSUMOS'!$A$2:$F$4852,5,FALSE)),"VERIFICAR"))</f>
        <v>2</v>
      </c>
      <c r="I924" s="99">
        <f>TRUNC(G924*H924,2)</f>
        <v>0.01</v>
      </c>
    </row>
    <row r="925" spans="1:9" ht="26.1" customHeight="1">
      <c r="A925" s="235" t="s">
        <v>886</v>
      </c>
      <c r="B925" s="351">
        <v>9874</v>
      </c>
      <c r="C925" s="235" t="s">
        <v>66</v>
      </c>
      <c r="D925" s="235" t="s">
        <v>1271</v>
      </c>
      <c r="E925" s="356" t="s">
        <v>889</v>
      </c>
      <c r="F925" s="97" t="s">
        <v>202</v>
      </c>
      <c r="G925" s="187">
        <v>1.0492999999999999</v>
      </c>
      <c r="H925" s="99">
        <f>IF(A925="Composição Auxiliar",VLOOKUP(B925,'SINAPI COMPOSIÇÃO'!$A$2:$E$10256,4,FALSE),IF(A925="Insumo",IF(VLOOKUP(B925,'SINAPI INSUMOS'!$A$2:$F$4852,5,FALSE)=OR("",0),VLOOKUP(B925,'SINAPI INSUMOS'!$A$2:$F$4852,6,FALSE),VLOOKUP(B925,'SINAPI INSUMOS'!$A$2:$F$4852,5,FALSE)),"VERIFICAR"))</f>
        <v>13.83</v>
      </c>
      <c r="I925" s="99">
        <f>TRUNC(G925*H925,2)</f>
        <v>14.51</v>
      </c>
    </row>
    <row r="926" spans="1:9" ht="24" customHeight="1">
      <c r="A926" s="236" t="s">
        <v>400</v>
      </c>
      <c r="B926" s="236"/>
      <c r="C926" s="236"/>
      <c r="D926" s="236" t="s">
        <v>401</v>
      </c>
      <c r="E926" s="236"/>
      <c r="F926" s="357"/>
      <c r="G926" s="181"/>
      <c r="H926" s="236"/>
      <c r="I926" s="188"/>
    </row>
    <row r="927" spans="1:9" ht="18" customHeight="1">
      <c r="A927" s="382" t="s">
        <v>402</v>
      </c>
      <c r="B927" s="384" t="s">
        <v>52</v>
      </c>
      <c r="C927" s="382" t="s">
        <v>53</v>
      </c>
      <c r="D927" s="382" t="s">
        <v>10</v>
      </c>
      <c r="E927" s="358" t="s">
        <v>878</v>
      </c>
      <c r="F927" s="385" t="s">
        <v>54</v>
      </c>
      <c r="G927" s="384" t="s">
        <v>55</v>
      </c>
      <c r="H927" s="384" t="s">
        <v>56</v>
      </c>
      <c r="I927" s="384" t="s">
        <v>11</v>
      </c>
    </row>
    <row r="928" spans="1:9" ht="51.95" customHeight="1">
      <c r="A928" s="237" t="s">
        <v>879</v>
      </c>
      <c r="B928" s="354">
        <v>104345</v>
      </c>
      <c r="C928" s="237" t="s">
        <v>66</v>
      </c>
      <c r="D928" s="237" t="s">
        <v>404</v>
      </c>
      <c r="E928" s="359" t="s">
        <v>1161</v>
      </c>
      <c r="F928" s="184" t="s">
        <v>63</v>
      </c>
      <c r="G928" s="185">
        <v>1</v>
      </c>
      <c r="H928" s="189">
        <f>I928</f>
        <v>40.909999999999997</v>
      </c>
      <c r="I928" s="189">
        <f>SUM(I929:I934)</f>
        <v>40.909999999999997</v>
      </c>
    </row>
    <row r="929" spans="1:9" ht="26.1" customHeight="1">
      <c r="A929" s="234" t="s">
        <v>881</v>
      </c>
      <c r="B929" s="350">
        <v>88267</v>
      </c>
      <c r="C929" s="234" t="s">
        <v>66</v>
      </c>
      <c r="D929" s="234" t="s">
        <v>1162</v>
      </c>
      <c r="E929" s="355" t="s">
        <v>883</v>
      </c>
      <c r="F929" s="94" t="s">
        <v>884</v>
      </c>
      <c r="G929" s="186">
        <v>0.23250000000000001</v>
      </c>
      <c r="H929" s="98">
        <f>IF(A929="Composição Auxiliar",VLOOKUP(B929,'SINAPI COMPOSIÇÃO'!$A$2:$E$10256,4,FALSE),IF(A929="Insumo",IF(VLOOKUP(B929,'SINAPI INSUMOS'!$A$2:$F$4852,5,FALSE)=OR("",0),VLOOKUP(B929,'SINAPI INSUMOS'!$A$2:$F$4852,6,FALSE),VLOOKUP(B929,'SINAPI INSUMOS'!$A$2:$F$4852,5,FALSE)),"VERIFICAR"))</f>
        <v>27.01</v>
      </c>
      <c r="I929" s="98">
        <f t="shared" ref="I929:I934" si="65">TRUNC(G929*H929,2)</f>
        <v>6.27</v>
      </c>
    </row>
    <row r="930" spans="1:9" ht="26.1" customHeight="1">
      <c r="A930" s="234" t="s">
        <v>881</v>
      </c>
      <c r="B930" s="350">
        <v>88248</v>
      </c>
      <c r="C930" s="234" t="s">
        <v>66</v>
      </c>
      <c r="D930" s="234" t="s">
        <v>1163</v>
      </c>
      <c r="E930" s="355" t="s">
        <v>883</v>
      </c>
      <c r="F930" s="94" t="s">
        <v>884</v>
      </c>
      <c r="G930" s="186">
        <v>0.23250000000000001</v>
      </c>
      <c r="H930" s="98">
        <f>IF(A930="Composição Auxiliar",VLOOKUP(B930,'SINAPI COMPOSIÇÃO'!$A$2:$E$10256,4,FALSE),IF(A930="Insumo",IF(VLOOKUP(B930,'SINAPI INSUMOS'!$A$2:$F$4852,5,FALSE)=OR("",0),VLOOKUP(B930,'SINAPI INSUMOS'!$A$2:$F$4852,6,FALSE),VLOOKUP(B930,'SINAPI INSUMOS'!$A$2:$F$4852,5,FALSE)),"VERIFICAR"))</f>
        <v>23.01</v>
      </c>
      <c r="I930" s="98">
        <f t="shared" si="65"/>
        <v>5.34</v>
      </c>
    </row>
    <row r="931" spans="1:9" ht="26.1" customHeight="1">
      <c r="A931" s="235" t="s">
        <v>886</v>
      </c>
      <c r="B931" s="351">
        <v>301</v>
      </c>
      <c r="C931" s="235" t="s">
        <v>66</v>
      </c>
      <c r="D931" s="235" t="s">
        <v>1274</v>
      </c>
      <c r="E931" s="356" t="s">
        <v>889</v>
      </c>
      <c r="F931" s="97" t="s">
        <v>63</v>
      </c>
      <c r="G931" s="360">
        <v>2</v>
      </c>
      <c r="H931" s="361">
        <f>IF(A931="Composição Auxiliar",VLOOKUP(B931,'SINAPI COMPOSIÇÃO'!$A$2:$E$10256,4,FALSE),IF(A931="Insumo",IF(VLOOKUP(B931,'SINAPI INSUMOS'!$A$2:$F$4852,5,FALSE)=OR("",0),VLOOKUP(B931,'SINAPI INSUMOS'!$A$2:$F$4852,6,FALSE),VLOOKUP(B931,'SINAPI INSUMOS'!$A$2:$F$4852,5,FALSE)),"VERIFICAR"))</f>
        <v>4</v>
      </c>
      <c r="I931" s="99">
        <f t="shared" si="65"/>
        <v>8</v>
      </c>
    </row>
    <row r="932" spans="1:9" ht="26.1" customHeight="1">
      <c r="A932" s="235" t="s">
        <v>886</v>
      </c>
      <c r="B932" s="351">
        <v>296</v>
      </c>
      <c r="C932" s="235" t="s">
        <v>66</v>
      </c>
      <c r="D932" s="235" t="s">
        <v>1276</v>
      </c>
      <c r="E932" s="356" t="s">
        <v>889</v>
      </c>
      <c r="F932" s="97" t="s">
        <v>63</v>
      </c>
      <c r="G932" s="187">
        <v>1</v>
      </c>
      <c r="H932" s="99">
        <f>IF(A932="Composição Auxiliar",VLOOKUP(B932,'SINAPI COMPOSIÇÃO'!$A$2:$E$10256,4,FALSE),IF(A932="Insumo",IF(VLOOKUP(B932,'SINAPI INSUMOS'!$A$2:$F$4852,5,FALSE)=OR("",0),VLOOKUP(B932,'SINAPI INSUMOS'!$A$2:$F$4852,6,FALSE),VLOOKUP(B932,'SINAPI INSUMOS'!$A$2:$F$4852,5,FALSE)),"VERIFICAR"))</f>
        <v>2.2599999999999998</v>
      </c>
      <c r="I932" s="99">
        <f t="shared" si="65"/>
        <v>2.2599999999999998</v>
      </c>
    </row>
    <row r="933" spans="1:9" ht="26.1" customHeight="1">
      <c r="A933" s="235" t="s">
        <v>886</v>
      </c>
      <c r="B933" s="351">
        <v>10908</v>
      </c>
      <c r="C933" s="235" t="s">
        <v>66</v>
      </c>
      <c r="D933" s="235" t="s">
        <v>1278</v>
      </c>
      <c r="E933" s="356" t="s">
        <v>889</v>
      </c>
      <c r="F933" s="97" t="s">
        <v>63</v>
      </c>
      <c r="G933" s="187">
        <v>1</v>
      </c>
      <c r="H933" s="99">
        <f>IF(A933="Composição Auxiliar",VLOOKUP(B933,'SINAPI COMPOSIÇÃO'!$A$2:$E$10256,4,FALSE),IF(A933="Insumo",IF(VLOOKUP(B933,'SINAPI INSUMOS'!$A$2:$F$4852,5,FALSE)=OR("",0),VLOOKUP(B933,'SINAPI INSUMOS'!$A$2:$F$4852,6,FALSE),VLOOKUP(B933,'SINAPI INSUMOS'!$A$2:$F$4852,5,FALSE)),"VERIFICAR"))</f>
        <v>14.94</v>
      </c>
      <c r="I933" s="99">
        <f t="shared" si="65"/>
        <v>14.94</v>
      </c>
    </row>
    <row r="934" spans="1:9" ht="39" customHeight="1">
      <c r="A934" s="235" t="s">
        <v>886</v>
      </c>
      <c r="B934" s="351">
        <v>20078</v>
      </c>
      <c r="C934" s="235" t="s">
        <v>66</v>
      </c>
      <c r="D934" s="235" t="s">
        <v>1280</v>
      </c>
      <c r="E934" s="356" t="s">
        <v>889</v>
      </c>
      <c r="F934" s="97" t="s">
        <v>63</v>
      </c>
      <c r="G934" s="187">
        <v>0.14000000000000001</v>
      </c>
      <c r="H934" s="99">
        <f>IF(A934="Composição Auxiliar",VLOOKUP(B934,'SINAPI COMPOSIÇÃO'!$A$2:$E$10256,4,FALSE),IF(A934="Insumo",IF(VLOOKUP(B934,'SINAPI INSUMOS'!$A$2:$F$4852,5,FALSE)=OR("",0),VLOOKUP(B934,'SINAPI INSUMOS'!$A$2:$F$4852,6,FALSE),VLOOKUP(B934,'SINAPI INSUMOS'!$A$2:$F$4852,5,FALSE)),"VERIFICAR"))</f>
        <v>29.34</v>
      </c>
      <c r="I934" s="99">
        <f t="shared" si="65"/>
        <v>4.0999999999999996</v>
      </c>
    </row>
    <row r="935" spans="1:9" ht="18" customHeight="1">
      <c r="A935" s="382" t="s">
        <v>405</v>
      </c>
      <c r="B935" s="384" t="s">
        <v>52</v>
      </c>
      <c r="C935" s="382" t="s">
        <v>53</v>
      </c>
      <c r="D935" s="382" t="s">
        <v>10</v>
      </c>
      <c r="E935" s="358" t="s">
        <v>878</v>
      </c>
      <c r="F935" s="385" t="s">
        <v>54</v>
      </c>
      <c r="G935" s="384" t="s">
        <v>55</v>
      </c>
      <c r="H935" s="384" t="s">
        <v>56</v>
      </c>
      <c r="I935" s="384" t="s">
        <v>11</v>
      </c>
    </row>
    <row r="936" spans="1:9" ht="51.95" customHeight="1">
      <c r="A936" s="237" t="s">
        <v>879</v>
      </c>
      <c r="B936" s="354">
        <v>89785</v>
      </c>
      <c r="C936" s="237" t="s">
        <v>66</v>
      </c>
      <c r="D936" s="237" t="s">
        <v>407</v>
      </c>
      <c r="E936" s="359" t="s">
        <v>1161</v>
      </c>
      <c r="F936" s="184" t="s">
        <v>63</v>
      </c>
      <c r="G936" s="185">
        <v>1</v>
      </c>
      <c r="H936" s="189">
        <f>I936</f>
        <v>25.89</v>
      </c>
      <c r="I936" s="189">
        <f>SUM(I937:I941)</f>
        <v>25.89</v>
      </c>
    </row>
    <row r="937" spans="1:9" ht="26.1" customHeight="1">
      <c r="A937" s="234" t="s">
        <v>881</v>
      </c>
      <c r="B937" s="350">
        <v>88248</v>
      </c>
      <c r="C937" s="234" t="s">
        <v>66</v>
      </c>
      <c r="D937" s="234" t="s">
        <v>1163</v>
      </c>
      <c r="E937" s="355" t="s">
        <v>883</v>
      </c>
      <c r="F937" s="94" t="s">
        <v>884</v>
      </c>
      <c r="G937" s="186">
        <v>0.18390000000000001</v>
      </c>
      <c r="H937" s="98">
        <f>IF(A937="Composição Auxiliar",VLOOKUP(B937,'SINAPI COMPOSIÇÃO'!$A$2:$E$10256,4,FALSE),IF(A937="Insumo",IF(VLOOKUP(B937,'SINAPI INSUMOS'!$A$2:$F$4852,5,FALSE)=OR("",0),VLOOKUP(B937,'SINAPI INSUMOS'!$A$2:$F$4852,6,FALSE),VLOOKUP(B937,'SINAPI INSUMOS'!$A$2:$F$4852,5,FALSE)),"VERIFICAR"))</f>
        <v>23.01</v>
      </c>
      <c r="I937" s="98">
        <f>TRUNC(G937*H937,2)</f>
        <v>4.2300000000000004</v>
      </c>
    </row>
    <row r="938" spans="1:9" ht="26.1" customHeight="1">
      <c r="A938" s="234" t="s">
        <v>881</v>
      </c>
      <c r="B938" s="350">
        <v>88267</v>
      </c>
      <c r="C938" s="234" t="s">
        <v>66</v>
      </c>
      <c r="D938" s="234" t="s">
        <v>1162</v>
      </c>
      <c r="E938" s="355" t="s">
        <v>883</v>
      </c>
      <c r="F938" s="94" t="s">
        <v>884</v>
      </c>
      <c r="G938" s="186">
        <v>0.18390000000000001</v>
      </c>
      <c r="H938" s="98">
        <f>IF(A938="Composição Auxiliar",VLOOKUP(B938,'SINAPI COMPOSIÇÃO'!$A$2:$E$10256,4,FALSE),IF(A938="Insumo",IF(VLOOKUP(B938,'SINAPI INSUMOS'!$A$2:$F$4852,5,FALSE)=OR("",0),VLOOKUP(B938,'SINAPI INSUMOS'!$A$2:$F$4852,6,FALSE),VLOOKUP(B938,'SINAPI INSUMOS'!$A$2:$F$4852,5,FALSE)),"VERIFICAR"))</f>
        <v>27.01</v>
      </c>
      <c r="I938" s="98">
        <f>TRUNC(G938*H938,2)</f>
        <v>4.96</v>
      </c>
    </row>
    <row r="939" spans="1:9" ht="26.1" customHeight="1">
      <c r="A939" s="235" t="s">
        <v>886</v>
      </c>
      <c r="B939" s="351">
        <v>296</v>
      </c>
      <c r="C939" s="235" t="s">
        <v>66</v>
      </c>
      <c r="D939" s="235" t="s">
        <v>1276</v>
      </c>
      <c r="E939" s="356" t="s">
        <v>889</v>
      </c>
      <c r="F939" s="97" t="s">
        <v>63</v>
      </c>
      <c r="G939" s="187">
        <v>3</v>
      </c>
      <c r="H939" s="99">
        <f>IF(A939="Composição Auxiliar",VLOOKUP(B939,'SINAPI COMPOSIÇÃO'!$A$2:$E$10256,4,FALSE),IF(A939="Insumo",IF(VLOOKUP(B939,'SINAPI INSUMOS'!$A$2:$F$4852,5,FALSE)=OR("",0),VLOOKUP(B939,'SINAPI INSUMOS'!$A$2:$F$4852,6,FALSE),VLOOKUP(B939,'SINAPI INSUMOS'!$A$2:$F$4852,5,FALSE)),"VERIFICAR"))</f>
        <v>2.2599999999999998</v>
      </c>
      <c r="I939" s="99">
        <f>TRUNC(G939*H939,2)</f>
        <v>6.78</v>
      </c>
    </row>
    <row r="940" spans="1:9" ht="26.1" customHeight="1">
      <c r="A940" s="235" t="s">
        <v>886</v>
      </c>
      <c r="B940" s="351">
        <v>3662</v>
      </c>
      <c r="C940" s="235" t="s">
        <v>66</v>
      </c>
      <c r="D940" s="235" t="s">
        <v>1282</v>
      </c>
      <c r="E940" s="356" t="s">
        <v>889</v>
      </c>
      <c r="F940" s="97" t="s">
        <v>63</v>
      </c>
      <c r="G940" s="360">
        <v>1</v>
      </c>
      <c r="H940" s="361">
        <f>IF(A940="Composição Auxiliar",VLOOKUP(B940,'SINAPI COMPOSIÇÃO'!$A$2:$E$10256,4,FALSE),IF(A940="Insumo",IF(VLOOKUP(B940,'SINAPI INSUMOS'!$A$2:$F$4852,5,FALSE)=OR("",0),VLOOKUP(B940,'SINAPI INSUMOS'!$A$2:$F$4852,6,FALSE),VLOOKUP(B940,'SINAPI INSUMOS'!$A$2:$F$4852,5,FALSE)),"VERIFICAR"))</f>
        <v>7.72</v>
      </c>
      <c r="I940" s="99">
        <f>TRUNC(G940*H940,2)</f>
        <v>7.72</v>
      </c>
    </row>
    <row r="941" spans="1:9" ht="39" customHeight="1">
      <c r="A941" s="235" t="s">
        <v>886</v>
      </c>
      <c r="B941" s="351">
        <v>20078</v>
      </c>
      <c r="C941" s="235" t="s">
        <v>66</v>
      </c>
      <c r="D941" s="235" t="s">
        <v>1280</v>
      </c>
      <c r="E941" s="356" t="s">
        <v>889</v>
      </c>
      <c r="F941" s="97" t="s">
        <v>63</v>
      </c>
      <c r="G941" s="187">
        <v>7.4999999999999997E-2</v>
      </c>
      <c r="H941" s="99">
        <f>IF(A941="Composição Auxiliar",VLOOKUP(B941,'SINAPI COMPOSIÇÃO'!$A$2:$E$10256,4,FALSE),IF(A941="Insumo",IF(VLOOKUP(B941,'SINAPI INSUMOS'!$A$2:$F$4852,5,FALSE)=OR("",0),VLOOKUP(B941,'SINAPI INSUMOS'!$A$2:$F$4852,6,FALSE),VLOOKUP(B941,'SINAPI INSUMOS'!$A$2:$F$4852,5,FALSE)),"VERIFICAR"))</f>
        <v>29.34</v>
      </c>
      <c r="I941" s="99">
        <f>TRUNC(G941*H941,2)</f>
        <v>2.2000000000000002</v>
      </c>
    </row>
    <row r="942" spans="1:9" ht="18" customHeight="1">
      <c r="A942" s="382" t="s">
        <v>408</v>
      </c>
      <c r="B942" s="384" t="s">
        <v>52</v>
      </c>
      <c r="C942" s="382" t="s">
        <v>53</v>
      </c>
      <c r="D942" s="382" t="s">
        <v>10</v>
      </c>
      <c r="E942" s="358" t="s">
        <v>878</v>
      </c>
      <c r="F942" s="385" t="s">
        <v>54</v>
      </c>
      <c r="G942" s="384" t="s">
        <v>55</v>
      </c>
      <c r="H942" s="384" t="s">
        <v>56</v>
      </c>
      <c r="I942" s="384" t="s">
        <v>11</v>
      </c>
    </row>
    <row r="943" spans="1:9" ht="51.95" customHeight="1">
      <c r="A943" s="237" t="s">
        <v>879</v>
      </c>
      <c r="B943" s="354">
        <v>89783</v>
      </c>
      <c r="C943" s="237" t="s">
        <v>66</v>
      </c>
      <c r="D943" s="237" t="s">
        <v>410</v>
      </c>
      <c r="E943" s="359" t="s">
        <v>1161</v>
      </c>
      <c r="F943" s="184" t="s">
        <v>63</v>
      </c>
      <c r="G943" s="185">
        <v>1</v>
      </c>
      <c r="H943" s="189">
        <f>I943</f>
        <v>14.3</v>
      </c>
      <c r="I943" s="189">
        <f>SUM(I944:I949)</f>
        <v>14.3</v>
      </c>
    </row>
    <row r="944" spans="1:9" ht="26.1" customHeight="1">
      <c r="A944" s="234" t="s">
        <v>881</v>
      </c>
      <c r="B944" s="350">
        <v>88248</v>
      </c>
      <c r="C944" s="234" t="s">
        <v>66</v>
      </c>
      <c r="D944" s="234" t="s">
        <v>1163</v>
      </c>
      <c r="E944" s="355" t="s">
        <v>883</v>
      </c>
      <c r="F944" s="94" t="s">
        <v>884</v>
      </c>
      <c r="G944" s="186">
        <v>0.16930000000000001</v>
      </c>
      <c r="H944" s="98">
        <f>IF(A944="Composição Auxiliar",VLOOKUP(B944,'SINAPI COMPOSIÇÃO'!$A$2:$E$10256,4,FALSE),IF(A944="Insumo",IF(VLOOKUP(B944,'SINAPI INSUMOS'!$A$2:$F$4852,5,FALSE)=OR("",0),VLOOKUP(B944,'SINAPI INSUMOS'!$A$2:$F$4852,6,FALSE),VLOOKUP(B944,'SINAPI INSUMOS'!$A$2:$F$4852,5,FALSE)),"VERIFICAR"))</f>
        <v>23.01</v>
      </c>
      <c r="I944" s="98">
        <f t="shared" ref="I944:I949" si="66">TRUNC(G944*H944,2)</f>
        <v>3.89</v>
      </c>
    </row>
    <row r="945" spans="1:9" ht="26.1" customHeight="1">
      <c r="A945" s="234" t="s">
        <v>881</v>
      </c>
      <c r="B945" s="350">
        <v>88267</v>
      </c>
      <c r="C945" s="234" t="s">
        <v>66</v>
      </c>
      <c r="D945" s="234" t="s">
        <v>1162</v>
      </c>
      <c r="E945" s="355" t="s">
        <v>883</v>
      </c>
      <c r="F945" s="94" t="s">
        <v>884</v>
      </c>
      <c r="G945" s="186">
        <v>0.16930000000000001</v>
      </c>
      <c r="H945" s="98">
        <f>IF(A945="Composição Auxiliar",VLOOKUP(B945,'SINAPI COMPOSIÇÃO'!$A$2:$E$10256,4,FALSE),IF(A945="Insumo",IF(VLOOKUP(B945,'SINAPI INSUMOS'!$A$2:$F$4852,5,FALSE)=OR("",0),VLOOKUP(B945,'SINAPI INSUMOS'!$A$2:$F$4852,6,FALSE),VLOOKUP(B945,'SINAPI INSUMOS'!$A$2:$F$4852,5,FALSE)),"VERIFICAR"))</f>
        <v>27.01</v>
      </c>
      <c r="I945" s="98">
        <f t="shared" si="66"/>
        <v>4.57</v>
      </c>
    </row>
    <row r="946" spans="1:9" ht="26.1" customHeight="1">
      <c r="A946" s="235" t="s">
        <v>886</v>
      </c>
      <c r="B946" s="351">
        <v>20083</v>
      </c>
      <c r="C946" s="235" t="s">
        <v>66</v>
      </c>
      <c r="D946" s="235" t="s">
        <v>1196</v>
      </c>
      <c r="E946" s="356" t="s">
        <v>889</v>
      </c>
      <c r="F946" s="97" t="s">
        <v>63</v>
      </c>
      <c r="G946" s="187">
        <v>2.2499999999999999E-2</v>
      </c>
      <c r="H946" s="99">
        <f>IF(A946="Composição Auxiliar",VLOOKUP(B946,'SINAPI COMPOSIÇÃO'!$A$2:$E$10256,4,FALSE),IF(A946="Insumo",IF(VLOOKUP(B946,'SINAPI INSUMOS'!$A$2:$F$4852,5,FALSE)=OR("",0),VLOOKUP(B946,'SINAPI INSUMOS'!$A$2:$F$4852,6,FALSE),VLOOKUP(B946,'SINAPI INSUMOS'!$A$2:$F$4852,5,FALSE)),"VERIFICAR"))</f>
        <v>80.55</v>
      </c>
      <c r="I946" s="99">
        <f t="shared" si="66"/>
        <v>1.81</v>
      </c>
    </row>
    <row r="947" spans="1:9" ht="24" customHeight="1">
      <c r="A947" s="235" t="s">
        <v>886</v>
      </c>
      <c r="B947" s="351">
        <v>122</v>
      </c>
      <c r="C947" s="235" t="s">
        <v>66</v>
      </c>
      <c r="D947" s="235" t="s">
        <v>1198</v>
      </c>
      <c r="E947" s="356" t="s">
        <v>889</v>
      </c>
      <c r="F947" s="97" t="s">
        <v>63</v>
      </c>
      <c r="G947" s="187">
        <v>1.4800000000000001E-2</v>
      </c>
      <c r="H947" s="99">
        <f>IF(A947="Composição Auxiliar",VLOOKUP(B947,'SINAPI COMPOSIÇÃO'!$A$2:$E$10256,4,FALSE),IF(A947="Insumo",IF(VLOOKUP(B947,'SINAPI INSUMOS'!$A$2:$F$4852,5,FALSE)=OR("",0),VLOOKUP(B947,'SINAPI INSUMOS'!$A$2:$F$4852,6,FALSE),VLOOKUP(B947,'SINAPI INSUMOS'!$A$2:$F$4852,5,FALSE)),"VERIFICAR"))</f>
        <v>71.09</v>
      </c>
      <c r="I947" s="99">
        <f t="shared" si="66"/>
        <v>1.05</v>
      </c>
    </row>
    <row r="948" spans="1:9" ht="26.1" customHeight="1">
      <c r="A948" s="235" t="s">
        <v>886</v>
      </c>
      <c r="B948" s="351">
        <v>3666</v>
      </c>
      <c r="C948" s="235" t="s">
        <v>66</v>
      </c>
      <c r="D948" s="235" t="s">
        <v>1285</v>
      </c>
      <c r="E948" s="356" t="s">
        <v>889</v>
      </c>
      <c r="F948" s="97" t="s">
        <v>63</v>
      </c>
      <c r="G948" s="187">
        <v>1</v>
      </c>
      <c r="H948" s="99">
        <f>IF(A948="Composição Auxiliar",VLOOKUP(B948,'SINAPI COMPOSIÇÃO'!$A$2:$E$10256,4,FALSE),IF(A948="Insumo",IF(VLOOKUP(B948,'SINAPI INSUMOS'!$A$2:$F$4852,5,FALSE)=OR("",0),VLOOKUP(B948,'SINAPI INSUMOS'!$A$2:$F$4852,6,FALSE),VLOOKUP(B948,'SINAPI INSUMOS'!$A$2:$F$4852,5,FALSE)),"VERIFICAR"))</f>
        <v>2.96</v>
      </c>
      <c r="I948" s="99">
        <f t="shared" si="66"/>
        <v>2.96</v>
      </c>
    </row>
    <row r="949" spans="1:9" ht="24" customHeight="1">
      <c r="A949" s="235" t="s">
        <v>886</v>
      </c>
      <c r="B949" s="351">
        <v>38383</v>
      </c>
      <c r="C949" s="235" t="s">
        <v>66</v>
      </c>
      <c r="D949" s="235" t="s">
        <v>1194</v>
      </c>
      <c r="E949" s="356" t="s">
        <v>889</v>
      </c>
      <c r="F949" s="97" t="s">
        <v>63</v>
      </c>
      <c r="G949" s="187">
        <v>1.0699999999999999E-2</v>
      </c>
      <c r="H949" s="99">
        <f>IF(A949="Composição Auxiliar",VLOOKUP(B949,'SINAPI COMPOSIÇÃO'!$A$2:$E$10256,4,FALSE),IF(A949="Insumo",IF(VLOOKUP(B949,'SINAPI INSUMOS'!$A$2:$F$4852,5,FALSE)=OR("",0),VLOOKUP(B949,'SINAPI INSUMOS'!$A$2:$F$4852,6,FALSE),VLOOKUP(B949,'SINAPI INSUMOS'!$A$2:$F$4852,5,FALSE)),"VERIFICAR"))</f>
        <v>2</v>
      </c>
      <c r="I949" s="99">
        <f t="shared" si="66"/>
        <v>0.02</v>
      </c>
    </row>
    <row r="950" spans="1:9" ht="18" customHeight="1">
      <c r="A950" s="382" t="s">
        <v>411</v>
      </c>
      <c r="B950" s="384" t="s">
        <v>52</v>
      </c>
      <c r="C950" s="382" t="s">
        <v>53</v>
      </c>
      <c r="D950" s="382" t="s">
        <v>10</v>
      </c>
      <c r="E950" s="358" t="s">
        <v>878</v>
      </c>
      <c r="F950" s="385" t="s">
        <v>54</v>
      </c>
      <c r="G950" s="384" t="s">
        <v>55</v>
      </c>
      <c r="H950" s="384" t="s">
        <v>56</v>
      </c>
      <c r="I950" s="384" t="s">
        <v>11</v>
      </c>
    </row>
    <row r="951" spans="1:9" ht="51.95" customHeight="1">
      <c r="A951" s="237" t="s">
        <v>879</v>
      </c>
      <c r="B951" s="354">
        <v>89797</v>
      </c>
      <c r="C951" s="237" t="s">
        <v>66</v>
      </c>
      <c r="D951" s="237" t="s">
        <v>413</v>
      </c>
      <c r="E951" s="359" t="s">
        <v>1161</v>
      </c>
      <c r="F951" s="184" t="s">
        <v>63</v>
      </c>
      <c r="G951" s="185">
        <v>1</v>
      </c>
      <c r="H951" s="189">
        <f>I951</f>
        <v>48.7</v>
      </c>
      <c r="I951" s="189">
        <f>SUM(I952:I956)</f>
        <v>48.7</v>
      </c>
    </row>
    <row r="952" spans="1:9" ht="26.1" customHeight="1">
      <c r="A952" s="234" t="s">
        <v>881</v>
      </c>
      <c r="B952" s="350">
        <v>88267</v>
      </c>
      <c r="C952" s="234" t="s">
        <v>66</v>
      </c>
      <c r="D952" s="234" t="s">
        <v>1162</v>
      </c>
      <c r="E952" s="355" t="s">
        <v>883</v>
      </c>
      <c r="F952" s="94" t="s">
        <v>884</v>
      </c>
      <c r="G952" s="362">
        <v>0.25679999999999997</v>
      </c>
      <c r="H952" s="363">
        <f>IF(A952="Composição Auxiliar",VLOOKUP(B952,'SINAPI COMPOSIÇÃO'!$A$2:$E$10256,4,FALSE),IF(A952="Insumo",IF(VLOOKUP(B952,'SINAPI INSUMOS'!$A$2:$F$4852,5,FALSE)=OR("",0),VLOOKUP(B952,'SINAPI INSUMOS'!$A$2:$F$4852,6,FALSE),VLOOKUP(B952,'SINAPI INSUMOS'!$A$2:$F$4852,5,FALSE)),"VERIFICAR"))</f>
        <v>27.01</v>
      </c>
      <c r="I952" s="98">
        <f>TRUNC(G952*H952,2)</f>
        <v>6.93</v>
      </c>
    </row>
    <row r="953" spans="1:9" ht="26.1" customHeight="1">
      <c r="A953" s="234" t="s">
        <v>881</v>
      </c>
      <c r="B953" s="350">
        <v>88248</v>
      </c>
      <c r="C953" s="234" t="s">
        <v>66</v>
      </c>
      <c r="D953" s="234" t="s">
        <v>1163</v>
      </c>
      <c r="E953" s="355" t="s">
        <v>883</v>
      </c>
      <c r="F953" s="94" t="s">
        <v>884</v>
      </c>
      <c r="G953" s="186">
        <v>0.25679999999999997</v>
      </c>
      <c r="H953" s="98">
        <f>IF(A953="Composição Auxiliar",VLOOKUP(B953,'SINAPI COMPOSIÇÃO'!$A$2:$E$10256,4,FALSE),IF(A953="Insumo",IF(VLOOKUP(B953,'SINAPI INSUMOS'!$A$2:$F$4852,5,FALSE)=OR("",0),VLOOKUP(B953,'SINAPI INSUMOS'!$A$2:$F$4852,6,FALSE),VLOOKUP(B953,'SINAPI INSUMOS'!$A$2:$F$4852,5,FALSE)),"VERIFICAR"))</f>
        <v>23.01</v>
      </c>
      <c r="I953" s="98">
        <f>TRUNC(G953*H953,2)</f>
        <v>5.9</v>
      </c>
    </row>
    <row r="954" spans="1:9" ht="26.1" customHeight="1">
      <c r="A954" s="235" t="s">
        <v>886</v>
      </c>
      <c r="B954" s="351">
        <v>301</v>
      </c>
      <c r="C954" s="235" t="s">
        <v>66</v>
      </c>
      <c r="D954" s="235" t="s">
        <v>1274</v>
      </c>
      <c r="E954" s="356" t="s">
        <v>889</v>
      </c>
      <c r="F954" s="97" t="s">
        <v>63</v>
      </c>
      <c r="G954" s="187">
        <v>3</v>
      </c>
      <c r="H954" s="99">
        <f>IF(A954="Composição Auxiliar",VLOOKUP(B954,'SINAPI COMPOSIÇÃO'!$A$2:$E$10256,4,FALSE),IF(A954="Insumo",IF(VLOOKUP(B954,'SINAPI INSUMOS'!$A$2:$F$4852,5,FALSE)=OR("",0),VLOOKUP(B954,'SINAPI INSUMOS'!$A$2:$F$4852,6,FALSE),VLOOKUP(B954,'SINAPI INSUMOS'!$A$2:$F$4852,5,FALSE)),"VERIFICAR"))</f>
        <v>4</v>
      </c>
      <c r="I954" s="99">
        <f>TRUNC(G954*H954,2)</f>
        <v>12</v>
      </c>
    </row>
    <row r="955" spans="1:9" ht="26.1" customHeight="1">
      <c r="A955" s="235" t="s">
        <v>886</v>
      </c>
      <c r="B955" s="351">
        <v>3670</v>
      </c>
      <c r="C955" s="235" t="s">
        <v>66</v>
      </c>
      <c r="D955" s="235" t="s">
        <v>1287</v>
      </c>
      <c r="E955" s="356" t="s">
        <v>889</v>
      </c>
      <c r="F955" s="97" t="s">
        <v>63</v>
      </c>
      <c r="G955" s="187">
        <v>1</v>
      </c>
      <c r="H955" s="99">
        <f>IF(A955="Composição Auxiliar",VLOOKUP(B955,'SINAPI COMPOSIÇÃO'!$A$2:$E$10256,4,FALSE),IF(A955="Insumo",IF(VLOOKUP(B955,'SINAPI INSUMOS'!$A$2:$F$4852,5,FALSE)=OR("",0),VLOOKUP(B955,'SINAPI INSUMOS'!$A$2:$F$4852,6,FALSE),VLOOKUP(B955,'SINAPI INSUMOS'!$A$2:$F$4852,5,FALSE)),"VERIFICAR"))</f>
        <v>18.809999999999999</v>
      </c>
      <c r="I955" s="99">
        <f>TRUNC(G955*H955,2)</f>
        <v>18.809999999999999</v>
      </c>
    </row>
    <row r="956" spans="1:9" ht="39" customHeight="1">
      <c r="A956" s="235" t="s">
        <v>886</v>
      </c>
      <c r="B956" s="351">
        <v>20078</v>
      </c>
      <c r="C956" s="235" t="s">
        <v>66</v>
      </c>
      <c r="D956" s="235" t="s">
        <v>1280</v>
      </c>
      <c r="E956" s="356" t="s">
        <v>889</v>
      </c>
      <c r="F956" s="97" t="s">
        <v>63</v>
      </c>
      <c r="G956" s="187">
        <v>0.17249999999999999</v>
      </c>
      <c r="H956" s="99">
        <f>IF(A956="Composição Auxiliar",VLOOKUP(B956,'SINAPI COMPOSIÇÃO'!$A$2:$E$10256,4,FALSE),IF(A956="Insumo",IF(VLOOKUP(B956,'SINAPI INSUMOS'!$A$2:$F$4852,5,FALSE)=OR("",0),VLOOKUP(B956,'SINAPI INSUMOS'!$A$2:$F$4852,6,FALSE),VLOOKUP(B956,'SINAPI INSUMOS'!$A$2:$F$4852,5,FALSE)),"VERIFICAR"))</f>
        <v>29.34</v>
      </c>
      <c r="I956" s="99">
        <f>TRUNC(G956*H956,2)</f>
        <v>5.0599999999999996</v>
      </c>
    </row>
    <row r="957" spans="1:9" ht="18" customHeight="1">
      <c r="A957" s="382" t="s">
        <v>414</v>
      </c>
      <c r="B957" s="384" t="s">
        <v>52</v>
      </c>
      <c r="C957" s="382" t="s">
        <v>53</v>
      </c>
      <c r="D957" s="382" t="s">
        <v>10</v>
      </c>
      <c r="E957" s="358" t="s">
        <v>878</v>
      </c>
      <c r="F957" s="385" t="s">
        <v>54</v>
      </c>
      <c r="G957" s="384" t="s">
        <v>55</v>
      </c>
      <c r="H957" s="384" t="s">
        <v>56</v>
      </c>
      <c r="I957" s="384" t="s">
        <v>11</v>
      </c>
    </row>
    <row r="958" spans="1:9" ht="51.95" customHeight="1">
      <c r="A958" s="237" t="s">
        <v>879</v>
      </c>
      <c r="B958" s="354">
        <v>89733</v>
      </c>
      <c r="C958" s="237" t="s">
        <v>66</v>
      </c>
      <c r="D958" s="237" t="s">
        <v>416</v>
      </c>
      <c r="E958" s="359" t="s">
        <v>1161</v>
      </c>
      <c r="F958" s="184" t="s">
        <v>63</v>
      </c>
      <c r="G958" s="185">
        <v>1</v>
      </c>
      <c r="H958" s="189">
        <f>I958</f>
        <v>21.87</v>
      </c>
      <c r="I958" s="189">
        <f>SUM(I959:I963)</f>
        <v>21.87</v>
      </c>
    </row>
    <row r="959" spans="1:9" ht="26.1" customHeight="1">
      <c r="A959" s="234" t="s">
        <v>881</v>
      </c>
      <c r="B959" s="350">
        <v>88248</v>
      </c>
      <c r="C959" s="234" t="s">
        <v>66</v>
      </c>
      <c r="D959" s="234" t="s">
        <v>1163</v>
      </c>
      <c r="E959" s="355" t="s">
        <v>883</v>
      </c>
      <c r="F959" s="94" t="s">
        <v>884</v>
      </c>
      <c r="G959" s="186">
        <v>0.13789999999999999</v>
      </c>
      <c r="H959" s="98">
        <f>IF(A959="Composição Auxiliar",VLOOKUP(B959,'SINAPI COMPOSIÇÃO'!$A$2:$E$10256,4,FALSE),IF(A959="Insumo",IF(VLOOKUP(B959,'SINAPI INSUMOS'!$A$2:$F$4852,5,FALSE)=OR("",0),VLOOKUP(B959,'SINAPI INSUMOS'!$A$2:$F$4852,6,FALSE),VLOOKUP(B959,'SINAPI INSUMOS'!$A$2:$F$4852,5,FALSE)),"VERIFICAR"))</f>
        <v>23.01</v>
      </c>
      <c r="I959" s="98">
        <f>TRUNC(G959*H959,2)</f>
        <v>3.17</v>
      </c>
    </row>
    <row r="960" spans="1:9" ht="26.1" customHeight="1">
      <c r="A960" s="234" t="s">
        <v>881</v>
      </c>
      <c r="B960" s="350">
        <v>88267</v>
      </c>
      <c r="C960" s="234" t="s">
        <v>66</v>
      </c>
      <c r="D960" s="234" t="s">
        <v>1162</v>
      </c>
      <c r="E960" s="355" t="s">
        <v>883</v>
      </c>
      <c r="F960" s="94" t="s">
        <v>884</v>
      </c>
      <c r="G960" s="186">
        <v>0.13789999999999999</v>
      </c>
      <c r="H960" s="98">
        <f>IF(A960="Composição Auxiliar",VLOOKUP(B960,'SINAPI COMPOSIÇÃO'!$A$2:$E$10256,4,FALSE),IF(A960="Insumo",IF(VLOOKUP(B960,'SINAPI INSUMOS'!$A$2:$F$4852,5,FALSE)=OR("",0),VLOOKUP(B960,'SINAPI INSUMOS'!$A$2:$F$4852,6,FALSE),VLOOKUP(B960,'SINAPI INSUMOS'!$A$2:$F$4852,5,FALSE)),"VERIFICAR"))</f>
        <v>27.01</v>
      </c>
      <c r="I960" s="98">
        <f>TRUNC(G960*H960,2)</f>
        <v>3.72</v>
      </c>
    </row>
    <row r="961" spans="1:9" ht="26.1" customHeight="1">
      <c r="A961" s="235" t="s">
        <v>886</v>
      </c>
      <c r="B961" s="351">
        <v>1932</v>
      </c>
      <c r="C961" s="235" t="s">
        <v>66</v>
      </c>
      <c r="D961" s="235" t="s">
        <v>1289</v>
      </c>
      <c r="E961" s="356" t="s">
        <v>889</v>
      </c>
      <c r="F961" s="97" t="s">
        <v>63</v>
      </c>
      <c r="G961" s="187">
        <v>1</v>
      </c>
      <c r="H961" s="99">
        <f>IF(A961="Composição Auxiliar",VLOOKUP(B961,'SINAPI COMPOSIÇÃO'!$A$2:$E$10256,4,FALSE),IF(A961="Insumo",IF(VLOOKUP(B961,'SINAPI INSUMOS'!$A$2:$F$4852,5,FALSE)=OR("",0),VLOOKUP(B961,'SINAPI INSUMOS'!$A$2:$F$4852,6,FALSE),VLOOKUP(B961,'SINAPI INSUMOS'!$A$2:$F$4852,5,FALSE)),"VERIFICAR"))</f>
        <v>9</v>
      </c>
      <c r="I961" s="99">
        <f>TRUNC(G961*H961,2)</f>
        <v>9</v>
      </c>
    </row>
    <row r="962" spans="1:9" ht="26.1" customHeight="1">
      <c r="A962" s="235" t="s">
        <v>886</v>
      </c>
      <c r="B962" s="351">
        <v>296</v>
      </c>
      <c r="C962" s="235" t="s">
        <v>66</v>
      </c>
      <c r="D962" s="235" t="s">
        <v>1276</v>
      </c>
      <c r="E962" s="356" t="s">
        <v>889</v>
      </c>
      <c r="F962" s="97" t="s">
        <v>63</v>
      </c>
      <c r="G962" s="187">
        <v>2</v>
      </c>
      <c r="H962" s="99">
        <f>IF(A962="Composição Auxiliar",VLOOKUP(B962,'SINAPI COMPOSIÇÃO'!$A$2:$E$10256,4,FALSE),IF(A962="Insumo",IF(VLOOKUP(B962,'SINAPI INSUMOS'!$A$2:$F$4852,5,FALSE)=OR("",0),VLOOKUP(B962,'SINAPI INSUMOS'!$A$2:$F$4852,6,FALSE),VLOOKUP(B962,'SINAPI INSUMOS'!$A$2:$F$4852,5,FALSE)),"VERIFICAR"))</f>
        <v>2.2599999999999998</v>
      </c>
      <c r="I962" s="99">
        <f>TRUNC(G962*H962,2)</f>
        <v>4.5199999999999996</v>
      </c>
    </row>
    <row r="963" spans="1:9" ht="39" customHeight="1">
      <c r="A963" s="235" t="s">
        <v>886</v>
      </c>
      <c r="B963" s="351">
        <v>20078</v>
      </c>
      <c r="C963" s="235" t="s">
        <v>66</v>
      </c>
      <c r="D963" s="235" t="s">
        <v>1280</v>
      </c>
      <c r="E963" s="356" t="s">
        <v>889</v>
      </c>
      <c r="F963" s="97" t="s">
        <v>63</v>
      </c>
      <c r="G963" s="187">
        <v>0.05</v>
      </c>
      <c r="H963" s="99">
        <f>IF(A963="Composição Auxiliar",VLOOKUP(B963,'SINAPI COMPOSIÇÃO'!$A$2:$E$10256,4,FALSE),IF(A963="Insumo",IF(VLOOKUP(B963,'SINAPI INSUMOS'!$A$2:$F$4852,5,FALSE)=OR("",0),VLOOKUP(B963,'SINAPI INSUMOS'!$A$2:$F$4852,6,FALSE),VLOOKUP(B963,'SINAPI INSUMOS'!$A$2:$F$4852,5,FALSE)),"VERIFICAR"))</f>
        <v>29.34</v>
      </c>
      <c r="I963" s="99">
        <f>TRUNC(G963*H963,2)</f>
        <v>1.46</v>
      </c>
    </row>
    <row r="964" spans="1:9" ht="18" customHeight="1">
      <c r="A964" s="382" t="s">
        <v>417</v>
      </c>
      <c r="B964" s="384" t="s">
        <v>52</v>
      </c>
      <c r="C964" s="382" t="s">
        <v>53</v>
      </c>
      <c r="D964" s="382" t="s">
        <v>10</v>
      </c>
      <c r="E964" s="358" t="s">
        <v>878</v>
      </c>
      <c r="F964" s="385" t="s">
        <v>54</v>
      </c>
      <c r="G964" s="358" t="s">
        <v>55</v>
      </c>
      <c r="H964" s="358" t="s">
        <v>56</v>
      </c>
      <c r="I964" s="384" t="s">
        <v>11</v>
      </c>
    </row>
    <row r="965" spans="1:9" ht="51.95" customHeight="1">
      <c r="A965" s="237" t="s">
        <v>879</v>
      </c>
      <c r="B965" s="354">
        <v>89810</v>
      </c>
      <c r="C965" s="237" t="s">
        <v>66</v>
      </c>
      <c r="D965" s="237" t="s">
        <v>419</v>
      </c>
      <c r="E965" s="359" t="s">
        <v>1161</v>
      </c>
      <c r="F965" s="184" t="s">
        <v>63</v>
      </c>
      <c r="G965" s="185">
        <v>1</v>
      </c>
      <c r="H965" s="189">
        <f>I965</f>
        <v>29.380000000000003</v>
      </c>
      <c r="I965" s="189">
        <f>SUM(I966:I970)</f>
        <v>29.380000000000003</v>
      </c>
    </row>
    <row r="966" spans="1:9" ht="26.1" customHeight="1">
      <c r="A966" s="234" t="s">
        <v>881</v>
      </c>
      <c r="B966" s="350">
        <v>88267</v>
      </c>
      <c r="C966" s="234" t="s">
        <v>66</v>
      </c>
      <c r="D966" s="234" t="s">
        <v>1162</v>
      </c>
      <c r="E966" s="355" t="s">
        <v>883</v>
      </c>
      <c r="F966" s="94" t="s">
        <v>884</v>
      </c>
      <c r="G966" s="186">
        <v>0.2172</v>
      </c>
      <c r="H966" s="98">
        <f>IF(A966="Composição Auxiliar",VLOOKUP(B966,'SINAPI COMPOSIÇÃO'!$A$2:$E$10256,4,FALSE),IF(A966="Insumo",IF(VLOOKUP(B966,'SINAPI INSUMOS'!$A$2:$F$4852,5,FALSE)=OR("",0),VLOOKUP(B966,'SINAPI INSUMOS'!$A$2:$F$4852,6,FALSE),VLOOKUP(B966,'SINAPI INSUMOS'!$A$2:$F$4852,5,FALSE)),"VERIFICAR"))</f>
        <v>27.01</v>
      </c>
      <c r="I966" s="98">
        <f>TRUNC(G966*H966,2)</f>
        <v>5.86</v>
      </c>
    </row>
    <row r="967" spans="1:9" ht="26.1" customHeight="1">
      <c r="A967" s="234" t="s">
        <v>881</v>
      </c>
      <c r="B967" s="350">
        <v>88248</v>
      </c>
      <c r="C967" s="234" t="s">
        <v>66</v>
      </c>
      <c r="D967" s="234" t="s">
        <v>1163</v>
      </c>
      <c r="E967" s="355" t="s">
        <v>883</v>
      </c>
      <c r="F967" s="94" t="s">
        <v>884</v>
      </c>
      <c r="G967" s="186">
        <v>0.2172</v>
      </c>
      <c r="H967" s="98">
        <f>IF(A967="Composição Auxiliar",VLOOKUP(B967,'SINAPI COMPOSIÇÃO'!$A$2:$E$10256,4,FALSE),IF(A967="Insumo",IF(VLOOKUP(B967,'SINAPI INSUMOS'!$A$2:$F$4852,5,FALSE)=OR("",0),VLOOKUP(B967,'SINAPI INSUMOS'!$A$2:$F$4852,6,FALSE),VLOOKUP(B967,'SINAPI INSUMOS'!$A$2:$F$4852,5,FALSE)),"VERIFICAR"))</f>
        <v>23.01</v>
      </c>
      <c r="I967" s="98">
        <f>TRUNC(G967*H967,2)</f>
        <v>4.99</v>
      </c>
    </row>
    <row r="968" spans="1:9" ht="26.1" customHeight="1">
      <c r="A968" s="235" t="s">
        <v>886</v>
      </c>
      <c r="B968" s="351">
        <v>301</v>
      </c>
      <c r="C968" s="235" t="s">
        <v>66</v>
      </c>
      <c r="D968" s="235" t="s">
        <v>1274</v>
      </c>
      <c r="E968" s="356" t="s">
        <v>889</v>
      </c>
      <c r="F968" s="97" t="s">
        <v>63</v>
      </c>
      <c r="G968" s="187">
        <v>2</v>
      </c>
      <c r="H968" s="99">
        <f>IF(A968="Composição Auxiliar",VLOOKUP(B968,'SINAPI COMPOSIÇÃO'!$A$2:$E$10256,4,FALSE),IF(A968="Insumo",IF(VLOOKUP(B968,'SINAPI INSUMOS'!$A$2:$F$4852,5,FALSE)=OR("",0),VLOOKUP(B968,'SINAPI INSUMOS'!$A$2:$F$4852,6,FALSE),VLOOKUP(B968,'SINAPI INSUMOS'!$A$2:$F$4852,5,FALSE)),"VERIFICAR"))</f>
        <v>4</v>
      </c>
      <c r="I968" s="99">
        <f>TRUNC(G968*H968,2)</f>
        <v>8</v>
      </c>
    </row>
    <row r="969" spans="1:9" ht="39" customHeight="1">
      <c r="A969" s="235" t="s">
        <v>886</v>
      </c>
      <c r="B969" s="351">
        <v>20078</v>
      </c>
      <c r="C969" s="235" t="s">
        <v>66</v>
      </c>
      <c r="D969" s="235" t="s">
        <v>1280</v>
      </c>
      <c r="E969" s="356" t="s">
        <v>889</v>
      </c>
      <c r="F969" s="97" t="s">
        <v>63</v>
      </c>
      <c r="G969" s="187">
        <v>0.115</v>
      </c>
      <c r="H969" s="99">
        <f>IF(A969="Composição Auxiliar",VLOOKUP(B969,'SINAPI COMPOSIÇÃO'!$A$2:$E$10256,4,FALSE),IF(A969="Insumo",IF(VLOOKUP(B969,'SINAPI INSUMOS'!$A$2:$F$4852,5,FALSE)=OR("",0),VLOOKUP(B969,'SINAPI INSUMOS'!$A$2:$F$4852,6,FALSE),VLOOKUP(B969,'SINAPI INSUMOS'!$A$2:$F$4852,5,FALSE)),"VERIFICAR"))</f>
        <v>29.34</v>
      </c>
      <c r="I969" s="99">
        <f>TRUNC(G969*H969,2)</f>
        <v>3.37</v>
      </c>
    </row>
    <row r="970" spans="1:9" ht="26.1" customHeight="1">
      <c r="A970" s="235" t="s">
        <v>886</v>
      </c>
      <c r="B970" s="351">
        <v>3528</v>
      </c>
      <c r="C970" s="235" t="s">
        <v>66</v>
      </c>
      <c r="D970" s="235" t="s">
        <v>1291</v>
      </c>
      <c r="E970" s="356" t="s">
        <v>889</v>
      </c>
      <c r="F970" s="97" t="s">
        <v>63</v>
      </c>
      <c r="G970" s="187">
        <v>1</v>
      </c>
      <c r="H970" s="99">
        <f>IF(A970="Composição Auxiliar",VLOOKUP(B970,'SINAPI COMPOSIÇÃO'!$A$2:$E$10256,4,FALSE),IF(A970="Insumo",IF(VLOOKUP(B970,'SINAPI INSUMOS'!$A$2:$F$4852,5,FALSE)=OR("",0),VLOOKUP(B970,'SINAPI INSUMOS'!$A$2:$F$4852,6,FALSE),VLOOKUP(B970,'SINAPI INSUMOS'!$A$2:$F$4852,5,FALSE)),"VERIFICAR"))</f>
        <v>7.16</v>
      </c>
      <c r="I970" s="99">
        <f>TRUNC(G970*H970,2)</f>
        <v>7.16</v>
      </c>
    </row>
    <row r="971" spans="1:9" ht="18" customHeight="1">
      <c r="A971" s="382" t="s">
        <v>420</v>
      </c>
      <c r="B971" s="384" t="s">
        <v>52</v>
      </c>
      <c r="C971" s="382" t="s">
        <v>53</v>
      </c>
      <c r="D971" s="382" t="s">
        <v>10</v>
      </c>
      <c r="E971" s="358" t="s">
        <v>878</v>
      </c>
      <c r="F971" s="385" t="s">
        <v>54</v>
      </c>
      <c r="G971" s="384" t="s">
        <v>55</v>
      </c>
      <c r="H971" s="384" t="s">
        <v>56</v>
      </c>
      <c r="I971" s="384" t="s">
        <v>11</v>
      </c>
    </row>
    <row r="972" spans="1:9" ht="51.95" customHeight="1">
      <c r="A972" s="237" t="s">
        <v>879</v>
      </c>
      <c r="B972" s="354">
        <v>89802</v>
      </c>
      <c r="C972" s="237" t="s">
        <v>66</v>
      </c>
      <c r="D972" s="237" t="s">
        <v>422</v>
      </c>
      <c r="E972" s="359" t="s">
        <v>1161</v>
      </c>
      <c r="F972" s="184" t="s">
        <v>63</v>
      </c>
      <c r="G972" s="185">
        <v>1</v>
      </c>
      <c r="H972" s="189">
        <f>I972</f>
        <v>10.64</v>
      </c>
      <c r="I972" s="189">
        <f>SUM(I973:I977)</f>
        <v>10.64</v>
      </c>
    </row>
    <row r="973" spans="1:9" ht="26.1" customHeight="1">
      <c r="A973" s="234" t="s">
        <v>881</v>
      </c>
      <c r="B973" s="350">
        <v>88248</v>
      </c>
      <c r="C973" s="234" t="s">
        <v>66</v>
      </c>
      <c r="D973" s="234" t="s">
        <v>1163</v>
      </c>
      <c r="E973" s="355" t="s">
        <v>883</v>
      </c>
      <c r="F973" s="94" t="s">
        <v>884</v>
      </c>
      <c r="G973" s="186">
        <v>3.4299999999999997E-2</v>
      </c>
      <c r="H973" s="98">
        <f>IF(A973="Composição Auxiliar",VLOOKUP(B973,'SINAPI COMPOSIÇÃO'!$A$2:$E$10256,4,FALSE),IF(A973="Insumo",IF(VLOOKUP(B973,'SINAPI INSUMOS'!$A$2:$F$4852,5,FALSE)=OR("",0),VLOOKUP(B973,'SINAPI INSUMOS'!$A$2:$F$4852,6,FALSE),VLOOKUP(B973,'SINAPI INSUMOS'!$A$2:$F$4852,5,FALSE)),"VERIFICAR"))</f>
        <v>23.01</v>
      </c>
      <c r="I973" s="98">
        <f>TRUNC(G973*H973,2)</f>
        <v>0.78</v>
      </c>
    </row>
    <row r="974" spans="1:9" ht="26.1" customHeight="1">
      <c r="A974" s="234" t="s">
        <v>881</v>
      </c>
      <c r="B974" s="350">
        <v>88267</v>
      </c>
      <c r="C974" s="234" t="s">
        <v>66</v>
      </c>
      <c r="D974" s="234" t="s">
        <v>1162</v>
      </c>
      <c r="E974" s="355" t="s">
        <v>883</v>
      </c>
      <c r="F974" s="94" t="s">
        <v>884</v>
      </c>
      <c r="G974" s="186">
        <v>3.4299999999999997E-2</v>
      </c>
      <c r="H974" s="98">
        <f>IF(A974="Composição Auxiliar",VLOOKUP(B974,'SINAPI COMPOSIÇÃO'!$A$2:$E$10256,4,FALSE),IF(A974="Insumo",IF(VLOOKUP(B974,'SINAPI INSUMOS'!$A$2:$F$4852,5,FALSE)=OR("",0),VLOOKUP(B974,'SINAPI INSUMOS'!$A$2:$F$4852,6,FALSE),VLOOKUP(B974,'SINAPI INSUMOS'!$A$2:$F$4852,5,FALSE)),"VERIFICAR"))</f>
        <v>27.01</v>
      </c>
      <c r="I974" s="98">
        <f>TRUNC(G974*H974,2)</f>
        <v>0.92</v>
      </c>
    </row>
    <row r="975" spans="1:9" ht="26.1" customHeight="1">
      <c r="A975" s="235" t="s">
        <v>886</v>
      </c>
      <c r="B975" s="351">
        <v>3518</v>
      </c>
      <c r="C975" s="235" t="s">
        <v>66</v>
      </c>
      <c r="D975" s="235" t="s">
        <v>1293</v>
      </c>
      <c r="E975" s="356" t="s">
        <v>889</v>
      </c>
      <c r="F975" s="97" t="s">
        <v>63</v>
      </c>
      <c r="G975" s="187">
        <v>1</v>
      </c>
      <c r="H975" s="99">
        <f>IF(A975="Composição Auxiliar",VLOOKUP(B975,'SINAPI COMPOSIÇÃO'!$A$2:$E$10256,4,FALSE),IF(A975="Insumo",IF(VLOOKUP(B975,'SINAPI INSUMOS'!$A$2:$F$4852,5,FALSE)=OR("",0),VLOOKUP(B975,'SINAPI INSUMOS'!$A$2:$F$4852,6,FALSE),VLOOKUP(B975,'SINAPI INSUMOS'!$A$2:$F$4852,5,FALSE)),"VERIFICAR"))</f>
        <v>2.96</v>
      </c>
      <c r="I975" s="99">
        <f>TRUNC(G975*H975,2)</f>
        <v>2.96</v>
      </c>
    </row>
    <row r="976" spans="1:9" ht="39" customHeight="1">
      <c r="A976" s="235" t="s">
        <v>886</v>
      </c>
      <c r="B976" s="351">
        <v>20078</v>
      </c>
      <c r="C976" s="235" t="s">
        <v>66</v>
      </c>
      <c r="D976" s="235" t="s">
        <v>1280</v>
      </c>
      <c r="E976" s="356" t="s">
        <v>889</v>
      </c>
      <c r="F976" s="97" t="s">
        <v>63</v>
      </c>
      <c r="G976" s="360">
        <v>0.05</v>
      </c>
      <c r="H976" s="361">
        <f>IF(A976="Composição Auxiliar",VLOOKUP(B976,'SINAPI COMPOSIÇÃO'!$A$2:$E$10256,4,FALSE),IF(A976="Insumo",IF(VLOOKUP(B976,'SINAPI INSUMOS'!$A$2:$F$4852,5,FALSE)=OR("",0),VLOOKUP(B976,'SINAPI INSUMOS'!$A$2:$F$4852,6,FALSE),VLOOKUP(B976,'SINAPI INSUMOS'!$A$2:$F$4852,5,FALSE)),"VERIFICAR"))</f>
        <v>29.34</v>
      </c>
      <c r="I976" s="99">
        <f>TRUNC(G976*H976,2)</f>
        <v>1.46</v>
      </c>
    </row>
    <row r="977" spans="1:9" ht="26.1" customHeight="1">
      <c r="A977" s="235" t="s">
        <v>886</v>
      </c>
      <c r="B977" s="351">
        <v>296</v>
      </c>
      <c r="C977" s="235" t="s">
        <v>66</v>
      </c>
      <c r="D977" s="235" t="s">
        <v>1276</v>
      </c>
      <c r="E977" s="356" t="s">
        <v>889</v>
      </c>
      <c r="F977" s="97" t="s">
        <v>63</v>
      </c>
      <c r="G977" s="187">
        <v>2</v>
      </c>
      <c r="H977" s="99">
        <f>IF(A977="Composição Auxiliar",VLOOKUP(B977,'SINAPI COMPOSIÇÃO'!$A$2:$E$10256,4,FALSE),IF(A977="Insumo",IF(VLOOKUP(B977,'SINAPI INSUMOS'!$A$2:$F$4852,5,FALSE)=OR("",0),VLOOKUP(B977,'SINAPI INSUMOS'!$A$2:$F$4852,6,FALSE),VLOOKUP(B977,'SINAPI INSUMOS'!$A$2:$F$4852,5,FALSE)),"VERIFICAR"))</f>
        <v>2.2599999999999998</v>
      </c>
      <c r="I977" s="99">
        <f>TRUNC(G977*H977,2)</f>
        <v>4.5199999999999996</v>
      </c>
    </row>
    <row r="978" spans="1:9" ht="18" customHeight="1">
      <c r="A978" s="382" t="s">
        <v>423</v>
      </c>
      <c r="B978" s="384" t="s">
        <v>52</v>
      </c>
      <c r="C978" s="382" t="s">
        <v>53</v>
      </c>
      <c r="D978" s="382" t="s">
        <v>10</v>
      </c>
      <c r="E978" s="358" t="s">
        <v>878</v>
      </c>
      <c r="F978" s="385" t="s">
        <v>54</v>
      </c>
      <c r="G978" s="384" t="s">
        <v>55</v>
      </c>
      <c r="H978" s="384" t="s">
        <v>56</v>
      </c>
      <c r="I978" s="384" t="s">
        <v>11</v>
      </c>
    </row>
    <row r="979" spans="1:9" ht="51.95" customHeight="1">
      <c r="A979" s="237" t="s">
        <v>879</v>
      </c>
      <c r="B979" s="354">
        <v>89728</v>
      </c>
      <c r="C979" s="237" t="s">
        <v>66</v>
      </c>
      <c r="D979" s="237" t="s">
        <v>425</v>
      </c>
      <c r="E979" s="359" t="s">
        <v>1161</v>
      </c>
      <c r="F979" s="184" t="s">
        <v>63</v>
      </c>
      <c r="G979" s="185">
        <v>1</v>
      </c>
      <c r="H979" s="189">
        <f>I979</f>
        <v>12.189999999999998</v>
      </c>
      <c r="I979" s="189">
        <f>SUM(I980:I985)</f>
        <v>12.189999999999998</v>
      </c>
    </row>
    <row r="980" spans="1:9" ht="26.1" customHeight="1">
      <c r="A980" s="234" t="s">
        <v>881</v>
      </c>
      <c r="B980" s="350">
        <v>88267</v>
      </c>
      <c r="C980" s="234" t="s">
        <v>66</v>
      </c>
      <c r="D980" s="234" t="s">
        <v>1162</v>
      </c>
      <c r="E980" s="355" t="s">
        <v>883</v>
      </c>
      <c r="F980" s="94" t="s">
        <v>884</v>
      </c>
      <c r="G980" s="186">
        <v>0.127</v>
      </c>
      <c r="H980" s="98">
        <f>IF(A980="Composição Auxiliar",VLOOKUP(B980,'SINAPI COMPOSIÇÃO'!$A$2:$E$10256,4,FALSE),IF(A980="Insumo",IF(VLOOKUP(B980,'SINAPI INSUMOS'!$A$2:$F$4852,5,FALSE)=OR("",0),VLOOKUP(B980,'SINAPI INSUMOS'!$A$2:$F$4852,6,FALSE),VLOOKUP(B980,'SINAPI INSUMOS'!$A$2:$F$4852,5,FALSE)),"VERIFICAR"))</f>
        <v>27.01</v>
      </c>
      <c r="I980" s="98">
        <f t="shared" ref="I980:I985" si="67">TRUNC(G980*H980,2)</f>
        <v>3.43</v>
      </c>
    </row>
    <row r="981" spans="1:9" ht="26.1" customHeight="1">
      <c r="A981" s="234" t="s">
        <v>881</v>
      </c>
      <c r="B981" s="350">
        <v>88248</v>
      </c>
      <c r="C981" s="234" t="s">
        <v>66</v>
      </c>
      <c r="D981" s="234" t="s">
        <v>1163</v>
      </c>
      <c r="E981" s="355" t="s">
        <v>883</v>
      </c>
      <c r="F981" s="94" t="s">
        <v>884</v>
      </c>
      <c r="G981" s="186">
        <v>0.127</v>
      </c>
      <c r="H981" s="98">
        <f>IF(A981="Composição Auxiliar",VLOOKUP(B981,'SINAPI COMPOSIÇÃO'!$A$2:$E$10256,4,FALSE),IF(A981="Insumo",IF(VLOOKUP(B981,'SINAPI INSUMOS'!$A$2:$F$4852,5,FALSE)=OR("",0),VLOOKUP(B981,'SINAPI INSUMOS'!$A$2:$F$4852,6,FALSE),VLOOKUP(B981,'SINAPI INSUMOS'!$A$2:$F$4852,5,FALSE)),"VERIFICAR"))</f>
        <v>23.01</v>
      </c>
      <c r="I981" s="98">
        <f t="shared" si="67"/>
        <v>2.92</v>
      </c>
    </row>
    <row r="982" spans="1:9" ht="26.1" customHeight="1">
      <c r="A982" s="235" t="s">
        <v>886</v>
      </c>
      <c r="B982" s="351">
        <v>1933</v>
      </c>
      <c r="C982" s="235" t="s">
        <v>66</v>
      </c>
      <c r="D982" s="235" t="s">
        <v>1296</v>
      </c>
      <c r="E982" s="356" t="s">
        <v>889</v>
      </c>
      <c r="F982" s="97" t="s">
        <v>63</v>
      </c>
      <c r="G982" s="187">
        <v>1</v>
      </c>
      <c r="H982" s="99">
        <f>IF(A982="Composição Auxiliar",VLOOKUP(B982,'SINAPI COMPOSIÇÃO'!$A$2:$E$10256,4,FALSE),IF(A982="Insumo",IF(VLOOKUP(B982,'SINAPI INSUMOS'!$A$2:$F$4852,5,FALSE)=OR("",0),VLOOKUP(B982,'SINAPI INSUMOS'!$A$2:$F$4852,6,FALSE),VLOOKUP(B982,'SINAPI INSUMOS'!$A$2:$F$4852,5,FALSE)),"VERIFICAR"))</f>
        <v>3.93</v>
      </c>
      <c r="I982" s="99">
        <f t="shared" si="67"/>
        <v>3.93</v>
      </c>
    </row>
    <row r="983" spans="1:9" ht="24" customHeight="1">
      <c r="A983" s="235" t="s">
        <v>886</v>
      </c>
      <c r="B983" s="351">
        <v>38383</v>
      </c>
      <c r="C983" s="235" t="s">
        <v>66</v>
      </c>
      <c r="D983" s="235" t="s">
        <v>1194</v>
      </c>
      <c r="E983" s="356" t="s">
        <v>889</v>
      </c>
      <c r="F983" s="97" t="s">
        <v>63</v>
      </c>
      <c r="G983" s="187">
        <v>7.1000000000000004E-3</v>
      </c>
      <c r="H983" s="99">
        <f>IF(A983="Composição Auxiliar",VLOOKUP(B983,'SINAPI COMPOSIÇÃO'!$A$2:$E$10256,4,FALSE),IF(A983="Insumo",IF(VLOOKUP(B983,'SINAPI INSUMOS'!$A$2:$F$4852,5,FALSE)=OR("",0),VLOOKUP(B983,'SINAPI INSUMOS'!$A$2:$F$4852,6,FALSE),VLOOKUP(B983,'SINAPI INSUMOS'!$A$2:$F$4852,5,FALSE)),"VERIFICAR"))</f>
        <v>2</v>
      </c>
      <c r="I983" s="99">
        <f t="shared" si="67"/>
        <v>0.01</v>
      </c>
    </row>
    <row r="984" spans="1:9" ht="26.1" customHeight="1">
      <c r="A984" s="235" t="s">
        <v>886</v>
      </c>
      <c r="B984" s="351">
        <v>20083</v>
      </c>
      <c r="C984" s="235" t="s">
        <v>66</v>
      </c>
      <c r="D984" s="235" t="s">
        <v>1196</v>
      </c>
      <c r="E984" s="356" t="s">
        <v>889</v>
      </c>
      <c r="F984" s="97" t="s">
        <v>63</v>
      </c>
      <c r="G984" s="187">
        <v>1.4999999999999999E-2</v>
      </c>
      <c r="H984" s="99">
        <f>IF(A984="Composição Auxiliar",VLOOKUP(B984,'SINAPI COMPOSIÇÃO'!$A$2:$E$10256,4,FALSE),IF(A984="Insumo",IF(VLOOKUP(B984,'SINAPI INSUMOS'!$A$2:$F$4852,5,FALSE)=OR("",0),VLOOKUP(B984,'SINAPI INSUMOS'!$A$2:$F$4852,6,FALSE),VLOOKUP(B984,'SINAPI INSUMOS'!$A$2:$F$4852,5,FALSE)),"VERIFICAR"))</f>
        <v>80.55</v>
      </c>
      <c r="I984" s="99">
        <f t="shared" si="67"/>
        <v>1.2</v>
      </c>
    </row>
    <row r="985" spans="1:9" ht="24" customHeight="1">
      <c r="A985" s="235" t="s">
        <v>886</v>
      </c>
      <c r="B985" s="351">
        <v>122</v>
      </c>
      <c r="C985" s="235" t="s">
        <v>66</v>
      </c>
      <c r="D985" s="235" t="s">
        <v>1198</v>
      </c>
      <c r="E985" s="356" t="s">
        <v>889</v>
      </c>
      <c r="F985" s="97" t="s">
        <v>63</v>
      </c>
      <c r="G985" s="187">
        <v>9.9000000000000008E-3</v>
      </c>
      <c r="H985" s="99">
        <f>IF(A985="Composição Auxiliar",VLOOKUP(B985,'SINAPI COMPOSIÇÃO'!$A$2:$E$10256,4,FALSE),IF(A985="Insumo",IF(VLOOKUP(B985,'SINAPI INSUMOS'!$A$2:$F$4852,5,FALSE)=OR("",0),VLOOKUP(B985,'SINAPI INSUMOS'!$A$2:$F$4852,6,FALSE),VLOOKUP(B985,'SINAPI INSUMOS'!$A$2:$F$4852,5,FALSE)),"VERIFICAR"))</f>
        <v>71.09</v>
      </c>
      <c r="I985" s="99">
        <f t="shared" si="67"/>
        <v>0.7</v>
      </c>
    </row>
    <row r="986" spans="1:9" ht="18" customHeight="1">
      <c r="A986" s="382" t="s">
        <v>426</v>
      </c>
      <c r="B986" s="384" t="s">
        <v>52</v>
      </c>
      <c r="C986" s="382" t="s">
        <v>53</v>
      </c>
      <c r="D986" s="382" t="s">
        <v>10</v>
      </c>
      <c r="E986" s="358" t="s">
        <v>878</v>
      </c>
      <c r="F986" s="385" t="s">
        <v>54</v>
      </c>
      <c r="G986" s="384" t="s">
        <v>55</v>
      </c>
      <c r="H986" s="384" t="s">
        <v>56</v>
      </c>
      <c r="I986" s="384" t="s">
        <v>11</v>
      </c>
    </row>
    <row r="987" spans="1:9" ht="51.95" customHeight="1">
      <c r="A987" s="237" t="s">
        <v>879</v>
      </c>
      <c r="B987" s="354">
        <v>89748</v>
      </c>
      <c r="C987" s="237" t="s">
        <v>66</v>
      </c>
      <c r="D987" s="237" t="s">
        <v>428</v>
      </c>
      <c r="E987" s="359" t="s">
        <v>1161</v>
      </c>
      <c r="F987" s="184" t="s">
        <v>63</v>
      </c>
      <c r="G987" s="185">
        <v>1</v>
      </c>
      <c r="H987" s="189">
        <f>I987</f>
        <v>39.260000000000005</v>
      </c>
      <c r="I987" s="189">
        <f>SUM(I988:I992)</f>
        <v>39.260000000000005</v>
      </c>
    </row>
    <row r="988" spans="1:9" ht="26.1" customHeight="1">
      <c r="A988" s="234" t="s">
        <v>881</v>
      </c>
      <c r="B988" s="350">
        <v>88267</v>
      </c>
      <c r="C988" s="234" t="s">
        <v>66</v>
      </c>
      <c r="D988" s="234" t="s">
        <v>1162</v>
      </c>
      <c r="E988" s="355" t="s">
        <v>883</v>
      </c>
      <c r="F988" s="94" t="s">
        <v>884</v>
      </c>
      <c r="G988" s="362">
        <v>0.19259999999999999</v>
      </c>
      <c r="H988" s="363">
        <f>IF(A988="Composição Auxiliar",VLOOKUP(B988,'SINAPI COMPOSIÇÃO'!$A$2:$E$10256,4,FALSE),IF(A988="Insumo",IF(VLOOKUP(B988,'SINAPI INSUMOS'!$A$2:$F$4852,5,FALSE)=OR("",0),VLOOKUP(B988,'SINAPI INSUMOS'!$A$2:$F$4852,6,FALSE),VLOOKUP(B988,'SINAPI INSUMOS'!$A$2:$F$4852,5,FALSE)),"VERIFICAR"))</f>
        <v>27.01</v>
      </c>
      <c r="I988" s="98">
        <f>TRUNC(G988*H988,2)</f>
        <v>5.2</v>
      </c>
    </row>
    <row r="989" spans="1:9" ht="26.1" customHeight="1">
      <c r="A989" s="234" t="s">
        <v>881</v>
      </c>
      <c r="B989" s="350">
        <v>88248</v>
      </c>
      <c r="C989" s="234" t="s">
        <v>66</v>
      </c>
      <c r="D989" s="234" t="s">
        <v>1163</v>
      </c>
      <c r="E989" s="355" t="s">
        <v>883</v>
      </c>
      <c r="F989" s="94" t="s">
        <v>884</v>
      </c>
      <c r="G989" s="186">
        <v>0.19259999999999999</v>
      </c>
      <c r="H989" s="98">
        <f>IF(A989="Composição Auxiliar",VLOOKUP(B989,'SINAPI COMPOSIÇÃO'!$A$2:$E$10256,4,FALSE),IF(A989="Insumo",IF(VLOOKUP(B989,'SINAPI INSUMOS'!$A$2:$F$4852,5,FALSE)=OR("",0),VLOOKUP(B989,'SINAPI INSUMOS'!$A$2:$F$4852,6,FALSE),VLOOKUP(B989,'SINAPI INSUMOS'!$A$2:$F$4852,5,FALSE)),"VERIFICAR"))</f>
        <v>23.01</v>
      </c>
      <c r="I989" s="98">
        <f>TRUNC(G989*H989,2)</f>
        <v>4.43</v>
      </c>
    </row>
    <row r="990" spans="1:9" ht="26.1" customHeight="1">
      <c r="A990" s="235" t="s">
        <v>886</v>
      </c>
      <c r="B990" s="351">
        <v>1966</v>
      </c>
      <c r="C990" s="235" t="s">
        <v>66</v>
      </c>
      <c r="D990" s="235" t="s">
        <v>1298</v>
      </c>
      <c r="E990" s="356" t="s">
        <v>889</v>
      </c>
      <c r="F990" s="97" t="s">
        <v>63</v>
      </c>
      <c r="G990" s="187">
        <v>1</v>
      </c>
      <c r="H990" s="99">
        <f>IF(A990="Composição Auxiliar",VLOOKUP(B990,'SINAPI COMPOSIÇÃO'!$A$2:$E$10256,4,FALSE),IF(A990="Insumo",IF(VLOOKUP(B990,'SINAPI INSUMOS'!$A$2:$F$4852,5,FALSE)=OR("",0),VLOOKUP(B990,'SINAPI INSUMOS'!$A$2:$F$4852,6,FALSE),VLOOKUP(B990,'SINAPI INSUMOS'!$A$2:$F$4852,5,FALSE)),"VERIFICAR"))</f>
        <v>18.260000000000002</v>
      </c>
      <c r="I990" s="99">
        <f>TRUNC(G990*H990,2)</f>
        <v>18.260000000000002</v>
      </c>
    </row>
    <row r="991" spans="1:9" ht="39" customHeight="1">
      <c r="A991" s="235" t="s">
        <v>886</v>
      </c>
      <c r="B991" s="351">
        <v>20078</v>
      </c>
      <c r="C991" s="235" t="s">
        <v>66</v>
      </c>
      <c r="D991" s="235" t="s">
        <v>1280</v>
      </c>
      <c r="E991" s="356" t="s">
        <v>889</v>
      </c>
      <c r="F991" s="97" t="s">
        <v>63</v>
      </c>
      <c r="G991" s="187">
        <v>0.115</v>
      </c>
      <c r="H991" s="99">
        <f>IF(A991="Composição Auxiliar",VLOOKUP(B991,'SINAPI COMPOSIÇÃO'!$A$2:$E$10256,4,FALSE),IF(A991="Insumo",IF(VLOOKUP(B991,'SINAPI INSUMOS'!$A$2:$F$4852,5,FALSE)=OR("",0),VLOOKUP(B991,'SINAPI INSUMOS'!$A$2:$F$4852,6,FALSE),VLOOKUP(B991,'SINAPI INSUMOS'!$A$2:$F$4852,5,FALSE)),"VERIFICAR"))</f>
        <v>29.34</v>
      </c>
      <c r="I991" s="99">
        <f>TRUNC(G991*H991,2)</f>
        <v>3.37</v>
      </c>
    </row>
    <row r="992" spans="1:9" ht="26.1" customHeight="1">
      <c r="A992" s="235" t="s">
        <v>886</v>
      </c>
      <c r="B992" s="351">
        <v>301</v>
      </c>
      <c r="C992" s="235" t="s">
        <v>66</v>
      </c>
      <c r="D992" s="235" t="s">
        <v>1274</v>
      </c>
      <c r="E992" s="356" t="s">
        <v>889</v>
      </c>
      <c r="F992" s="97" t="s">
        <v>63</v>
      </c>
      <c r="G992" s="187">
        <v>2</v>
      </c>
      <c r="H992" s="99">
        <f>IF(A992="Composição Auxiliar",VLOOKUP(B992,'SINAPI COMPOSIÇÃO'!$A$2:$E$10256,4,FALSE),IF(A992="Insumo",IF(VLOOKUP(B992,'SINAPI INSUMOS'!$A$2:$F$4852,5,FALSE)=OR("",0),VLOOKUP(B992,'SINAPI INSUMOS'!$A$2:$F$4852,6,FALSE),VLOOKUP(B992,'SINAPI INSUMOS'!$A$2:$F$4852,5,FALSE)),"VERIFICAR"))</f>
        <v>4</v>
      </c>
      <c r="I992" s="99">
        <f>TRUNC(G992*H992,2)</f>
        <v>8</v>
      </c>
    </row>
    <row r="993" spans="1:9" ht="18" customHeight="1">
      <c r="A993" s="382" t="s">
        <v>429</v>
      </c>
      <c r="B993" s="384" t="s">
        <v>52</v>
      </c>
      <c r="C993" s="382" t="s">
        <v>53</v>
      </c>
      <c r="D993" s="382" t="s">
        <v>10</v>
      </c>
      <c r="E993" s="358" t="s">
        <v>878</v>
      </c>
      <c r="F993" s="385" t="s">
        <v>54</v>
      </c>
      <c r="G993" s="384" t="s">
        <v>55</v>
      </c>
      <c r="H993" s="384" t="s">
        <v>56</v>
      </c>
      <c r="I993" s="384" t="s">
        <v>11</v>
      </c>
    </row>
    <row r="994" spans="1:9" ht="51.95" customHeight="1">
      <c r="A994" s="237" t="s">
        <v>879</v>
      </c>
      <c r="B994" s="354">
        <v>89812</v>
      </c>
      <c r="C994" s="237" t="s">
        <v>66</v>
      </c>
      <c r="D994" s="237" t="s">
        <v>431</v>
      </c>
      <c r="E994" s="359" t="s">
        <v>1161</v>
      </c>
      <c r="F994" s="184" t="s">
        <v>63</v>
      </c>
      <c r="G994" s="185">
        <v>1</v>
      </c>
      <c r="H994" s="189">
        <f>I994</f>
        <v>67.86</v>
      </c>
      <c r="I994" s="189">
        <f>SUM(I995:I999)</f>
        <v>67.86</v>
      </c>
    </row>
    <row r="995" spans="1:9" ht="26.1" customHeight="1">
      <c r="A995" s="234" t="s">
        <v>881</v>
      </c>
      <c r="B995" s="350">
        <v>88267</v>
      </c>
      <c r="C995" s="234" t="s">
        <v>66</v>
      </c>
      <c r="D995" s="234" t="s">
        <v>1162</v>
      </c>
      <c r="E995" s="355" t="s">
        <v>883</v>
      </c>
      <c r="F995" s="94" t="s">
        <v>884</v>
      </c>
      <c r="G995" s="186">
        <v>0.2172</v>
      </c>
      <c r="H995" s="98">
        <f>IF(A995="Composição Auxiliar",VLOOKUP(B995,'SINAPI COMPOSIÇÃO'!$A$2:$E$10256,4,FALSE),IF(A995="Insumo",IF(VLOOKUP(B995,'SINAPI INSUMOS'!$A$2:$F$4852,5,FALSE)=OR("",0),VLOOKUP(B995,'SINAPI INSUMOS'!$A$2:$F$4852,6,FALSE),VLOOKUP(B995,'SINAPI INSUMOS'!$A$2:$F$4852,5,FALSE)),"VERIFICAR"))</f>
        <v>27.01</v>
      </c>
      <c r="I995" s="98">
        <f>TRUNC(G995*H995,2)</f>
        <v>5.86</v>
      </c>
    </row>
    <row r="996" spans="1:9" ht="26.1" customHeight="1">
      <c r="A996" s="234" t="s">
        <v>881</v>
      </c>
      <c r="B996" s="350">
        <v>88248</v>
      </c>
      <c r="C996" s="234" t="s">
        <v>66</v>
      </c>
      <c r="D996" s="234" t="s">
        <v>1163</v>
      </c>
      <c r="E996" s="355" t="s">
        <v>883</v>
      </c>
      <c r="F996" s="94" t="s">
        <v>884</v>
      </c>
      <c r="G996" s="186">
        <v>0.2172</v>
      </c>
      <c r="H996" s="98">
        <f>IF(A996="Composição Auxiliar",VLOOKUP(B996,'SINAPI COMPOSIÇÃO'!$A$2:$E$10256,4,FALSE),IF(A996="Insumo",IF(VLOOKUP(B996,'SINAPI INSUMOS'!$A$2:$F$4852,5,FALSE)=OR("",0),VLOOKUP(B996,'SINAPI INSUMOS'!$A$2:$F$4852,6,FALSE),VLOOKUP(B996,'SINAPI INSUMOS'!$A$2:$F$4852,5,FALSE)),"VERIFICAR"))</f>
        <v>23.01</v>
      </c>
      <c r="I996" s="98">
        <f>TRUNC(G996*H996,2)</f>
        <v>4.99</v>
      </c>
    </row>
    <row r="997" spans="1:9" ht="39" customHeight="1">
      <c r="A997" s="235" t="s">
        <v>886</v>
      </c>
      <c r="B997" s="351">
        <v>20078</v>
      </c>
      <c r="C997" s="235" t="s">
        <v>66</v>
      </c>
      <c r="D997" s="235" t="s">
        <v>1280</v>
      </c>
      <c r="E997" s="356" t="s">
        <v>889</v>
      </c>
      <c r="F997" s="97" t="s">
        <v>63</v>
      </c>
      <c r="G997" s="187">
        <v>0.115</v>
      </c>
      <c r="H997" s="99">
        <f>IF(A997="Composição Auxiliar",VLOOKUP(B997,'SINAPI COMPOSIÇÃO'!$A$2:$E$10256,4,FALSE),IF(A997="Insumo",IF(VLOOKUP(B997,'SINAPI INSUMOS'!$A$2:$F$4852,5,FALSE)=OR("",0),VLOOKUP(B997,'SINAPI INSUMOS'!$A$2:$F$4852,6,FALSE),VLOOKUP(B997,'SINAPI INSUMOS'!$A$2:$F$4852,5,FALSE)),"VERIFICAR"))</f>
        <v>29.34</v>
      </c>
      <c r="I997" s="99">
        <f>TRUNC(G997*H997,2)</f>
        <v>3.37</v>
      </c>
    </row>
    <row r="998" spans="1:9" ht="26.1" customHeight="1">
      <c r="A998" s="235" t="s">
        <v>886</v>
      </c>
      <c r="B998" s="351">
        <v>1970</v>
      </c>
      <c r="C998" s="235" t="s">
        <v>66</v>
      </c>
      <c r="D998" s="235" t="s">
        <v>1300</v>
      </c>
      <c r="E998" s="356" t="s">
        <v>889</v>
      </c>
      <c r="F998" s="97" t="s">
        <v>63</v>
      </c>
      <c r="G998" s="187">
        <v>1</v>
      </c>
      <c r="H998" s="99">
        <f>IF(A998="Composição Auxiliar",VLOOKUP(B998,'SINAPI COMPOSIÇÃO'!$A$2:$E$10256,4,FALSE),IF(A998="Insumo",IF(VLOOKUP(B998,'SINAPI INSUMOS'!$A$2:$F$4852,5,FALSE)=OR("",0),VLOOKUP(B998,'SINAPI INSUMOS'!$A$2:$F$4852,6,FALSE),VLOOKUP(B998,'SINAPI INSUMOS'!$A$2:$F$4852,5,FALSE)),"VERIFICAR"))</f>
        <v>45.64</v>
      </c>
      <c r="I998" s="99">
        <f>TRUNC(G998*H998,2)</f>
        <v>45.64</v>
      </c>
    </row>
    <row r="999" spans="1:9" ht="26.1" customHeight="1">
      <c r="A999" s="235" t="s">
        <v>886</v>
      </c>
      <c r="B999" s="351">
        <v>301</v>
      </c>
      <c r="C999" s="235" t="s">
        <v>66</v>
      </c>
      <c r="D999" s="235" t="s">
        <v>1274</v>
      </c>
      <c r="E999" s="356" t="s">
        <v>889</v>
      </c>
      <c r="F999" s="97" t="s">
        <v>63</v>
      </c>
      <c r="G999" s="187">
        <v>2</v>
      </c>
      <c r="H999" s="99">
        <f>IF(A999="Composição Auxiliar",VLOOKUP(B999,'SINAPI COMPOSIÇÃO'!$A$2:$E$10256,4,FALSE),IF(A999="Insumo",IF(VLOOKUP(B999,'SINAPI INSUMOS'!$A$2:$F$4852,5,FALSE)=OR("",0),VLOOKUP(B999,'SINAPI INSUMOS'!$A$2:$F$4852,6,FALSE),VLOOKUP(B999,'SINAPI INSUMOS'!$A$2:$F$4852,5,FALSE)),"VERIFICAR"))</f>
        <v>4</v>
      </c>
      <c r="I999" s="99">
        <f>TRUNC(G999*H999,2)</f>
        <v>8</v>
      </c>
    </row>
    <row r="1000" spans="1:9" ht="18" customHeight="1">
      <c r="A1000" s="382" t="s">
        <v>432</v>
      </c>
      <c r="B1000" s="384" t="s">
        <v>52</v>
      </c>
      <c r="C1000" s="382" t="s">
        <v>53</v>
      </c>
      <c r="D1000" s="382" t="s">
        <v>10</v>
      </c>
      <c r="E1000" s="358" t="s">
        <v>878</v>
      </c>
      <c r="F1000" s="385" t="s">
        <v>54</v>
      </c>
      <c r="G1000" s="358" t="s">
        <v>55</v>
      </c>
      <c r="H1000" s="358" t="s">
        <v>56</v>
      </c>
      <c r="I1000" s="384" t="s">
        <v>11</v>
      </c>
    </row>
    <row r="1001" spans="1:9" ht="51.95" customHeight="1">
      <c r="A1001" s="237" t="s">
        <v>879</v>
      </c>
      <c r="B1001" s="354">
        <v>89724</v>
      </c>
      <c r="C1001" s="237" t="s">
        <v>66</v>
      </c>
      <c r="D1001" s="237" t="s">
        <v>434</v>
      </c>
      <c r="E1001" s="359" t="s">
        <v>1161</v>
      </c>
      <c r="F1001" s="184" t="s">
        <v>63</v>
      </c>
      <c r="G1001" s="185">
        <v>1</v>
      </c>
      <c r="H1001" s="189">
        <f>I1001</f>
        <v>9.9099999999999984</v>
      </c>
      <c r="I1001" s="189">
        <f>SUM(I1002:I1007)</f>
        <v>9.9099999999999984</v>
      </c>
    </row>
    <row r="1002" spans="1:9" ht="26.1" customHeight="1">
      <c r="A1002" s="234" t="s">
        <v>881</v>
      </c>
      <c r="B1002" s="350">
        <v>88267</v>
      </c>
      <c r="C1002" s="234" t="s">
        <v>66</v>
      </c>
      <c r="D1002" s="234" t="s">
        <v>1162</v>
      </c>
      <c r="E1002" s="355" t="s">
        <v>883</v>
      </c>
      <c r="F1002" s="94" t="s">
        <v>884</v>
      </c>
      <c r="G1002" s="186">
        <v>0.127</v>
      </c>
      <c r="H1002" s="98">
        <f>IF(A1002="Composição Auxiliar",VLOOKUP(B1002,'SINAPI COMPOSIÇÃO'!$A$2:$E$10256,4,FALSE),IF(A1002="Insumo",IF(VLOOKUP(B1002,'SINAPI INSUMOS'!$A$2:$F$4852,5,FALSE)=OR("",0),VLOOKUP(B1002,'SINAPI INSUMOS'!$A$2:$F$4852,6,FALSE),VLOOKUP(B1002,'SINAPI INSUMOS'!$A$2:$F$4852,5,FALSE)),"VERIFICAR"))</f>
        <v>27.01</v>
      </c>
      <c r="I1002" s="98">
        <f t="shared" ref="I1002:I1007" si="68">TRUNC(G1002*H1002,2)</f>
        <v>3.43</v>
      </c>
    </row>
    <row r="1003" spans="1:9" ht="26.1" customHeight="1">
      <c r="A1003" s="234" t="s">
        <v>881</v>
      </c>
      <c r="B1003" s="350">
        <v>88248</v>
      </c>
      <c r="C1003" s="234" t="s">
        <v>66</v>
      </c>
      <c r="D1003" s="234" t="s">
        <v>1163</v>
      </c>
      <c r="E1003" s="355" t="s">
        <v>883</v>
      </c>
      <c r="F1003" s="94" t="s">
        <v>884</v>
      </c>
      <c r="G1003" s="186">
        <v>0.127</v>
      </c>
      <c r="H1003" s="98">
        <f>IF(A1003="Composição Auxiliar",VLOOKUP(B1003,'SINAPI COMPOSIÇÃO'!$A$2:$E$10256,4,FALSE),IF(A1003="Insumo",IF(VLOOKUP(B1003,'SINAPI INSUMOS'!$A$2:$F$4852,5,FALSE)=OR("",0),VLOOKUP(B1003,'SINAPI INSUMOS'!$A$2:$F$4852,6,FALSE),VLOOKUP(B1003,'SINAPI INSUMOS'!$A$2:$F$4852,5,FALSE)),"VERIFICAR"))</f>
        <v>23.01</v>
      </c>
      <c r="I1003" s="98">
        <f t="shared" si="68"/>
        <v>2.92</v>
      </c>
    </row>
    <row r="1004" spans="1:9" ht="24" customHeight="1">
      <c r="A1004" s="235" t="s">
        <v>886</v>
      </c>
      <c r="B1004" s="351">
        <v>122</v>
      </c>
      <c r="C1004" s="235" t="s">
        <v>66</v>
      </c>
      <c r="D1004" s="235" t="s">
        <v>1198</v>
      </c>
      <c r="E1004" s="356" t="s">
        <v>889</v>
      </c>
      <c r="F1004" s="97" t="s">
        <v>63</v>
      </c>
      <c r="G1004" s="187">
        <v>9.9000000000000008E-3</v>
      </c>
      <c r="H1004" s="99">
        <f>IF(A1004="Composição Auxiliar",VLOOKUP(B1004,'SINAPI COMPOSIÇÃO'!$A$2:$E$10256,4,FALSE),IF(A1004="Insumo",IF(VLOOKUP(B1004,'SINAPI INSUMOS'!$A$2:$F$4852,5,FALSE)=OR("",0),VLOOKUP(B1004,'SINAPI INSUMOS'!$A$2:$F$4852,6,FALSE),VLOOKUP(B1004,'SINAPI INSUMOS'!$A$2:$F$4852,5,FALSE)),"VERIFICAR"))</f>
        <v>71.09</v>
      </c>
      <c r="I1004" s="99">
        <f t="shared" si="68"/>
        <v>0.7</v>
      </c>
    </row>
    <row r="1005" spans="1:9" ht="24" customHeight="1">
      <c r="A1005" s="235" t="s">
        <v>886</v>
      </c>
      <c r="B1005" s="351">
        <v>38383</v>
      </c>
      <c r="C1005" s="235" t="s">
        <v>66</v>
      </c>
      <c r="D1005" s="235" t="s">
        <v>1194</v>
      </c>
      <c r="E1005" s="356" t="s">
        <v>889</v>
      </c>
      <c r="F1005" s="97" t="s">
        <v>63</v>
      </c>
      <c r="G1005" s="187">
        <v>7.1000000000000004E-3</v>
      </c>
      <c r="H1005" s="99">
        <f>IF(A1005="Composição Auxiliar",VLOOKUP(B1005,'SINAPI COMPOSIÇÃO'!$A$2:$E$10256,4,FALSE),IF(A1005="Insumo",IF(VLOOKUP(B1005,'SINAPI INSUMOS'!$A$2:$F$4852,5,FALSE)=OR("",0),VLOOKUP(B1005,'SINAPI INSUMOS'!$A$2:$F$4852,6,FALSE),VLOOKUP(B1005,'SINAPI INSUMOS'!$A$2:$F$4852,5,FALSE)),"VERIFICAR"))</f>
        <v>2</v>
      </c>
      <c r="I1005" s="99">
        <f t="shared" si="68"/>
        <v>0.01</v>
      </c>
    </row>
    <row r="1006" spans="1:9" ht="26.1" customHeight="1">
      <c r="A1006" s="235" t="s">
        <v>886</v>
      </c>
      <c r="B1006" s="351">
        <v>3517</v>
      </c>
      <c r="C1006" s="235" t="s">
        <v>66</v>
      </c>
      <c r="D1006" s="235" t="s">
        <v>1302</v>
      </c>
      <c r="E1006" s="356" t="s">
        <v>889</v>
      </c>
      <c r="F1006" s="97" t="s">
        <v>63</v>
      </c>
      <c r="G1006" s="187">
        <v>1</v>
      </c>
      <c r="H1006" s="99">
        <f>IF(A1006="Composição Auxiliar",VLOOKUP(B1006,'SINAPI COMPOSIÇÃO'!$A$2:$E$10256,4,FALSE),IF(A1006="Insumo",IF(VLOOKUP(B1006,'SINAPI INSUMOS'!$A$2:$F$4852,5,FALSE)=OR("",0),VLOOKUP(B1006,'SINAPI INSUMOS'!$A$2:$F$4852,6,FALSE),VLOOKUP(B1006,'SINAPI INSUMOS'!$A$2:$F$4852,5,FALSE)),"VERIFICAR"))</f>
        <v>1.65</v>
      </c>
      <c r="I1006" s="99">
        <f t="shared" si="68"/>
        <v>1.65</v>
      </c>
    </row>
    <row r="1007" spans="1:9" ht="26.1" customHeight="1">
      <c r="A1007" s="235" t="s">
        <v>886</v>
      </c>
      <c r="B1007" s="351">
        <v>20083</v>
      </c>
      <c r="C1007" s="235" t="s">
        <v>66</v>
      </c>
      <c r="D1007" s="235" t="s">
        <v>1196</v>
      </c>
      <c r="E1007" s="356" t="s">
        <v>889</v>
      </c>
      <c r="F1007" s="97" t="s">
        <v>63</v>
      </c>
      <c r="G1007" s="187">
        <v>1.4999999999999999E-2</v>
      </c>
      <c r="H1007" s="99">
        <f>IF(A1007="Composição Auxiliar",VLOOKUP(B1007,'SINAPI COMPOSIÇÃO'!$A$2:$E$10256,4,FALSE),IF(A1007="Insumo",IF(VLOOKUP(B1007,'SINAPI INSUMOS'!$A$2:$F$4852,5,FALSE)=OR("",0),VLOOKUP(B1007,'SINAPI INSUMOS'!$A$2:$F$4852,6,FALSE),VLOOKUP(B1007,'SINAPI INSUMOS'!$A$2:$F$4852,5,FALSE)),"VERIFICAR"))</f>
        <v>80.55</v>
      </c>
      <c r="I1007" s="99">
        <f t="shared" si="68"/>
        <v>1.2</v>
      </c>
    </row>
    <row r="1008" spans="1:9" ht="18" customHeight="1">
      <c r="A1008" s="232" t="s">
        <v>435</v>
      </c>
      <c r="B1008" s="239" t="s">
        <v>52</v>
      </c>
      <c r="C1008" s="232" t="s">
        <v>53</v>
      </c>
      <c r="D1008" s="232" t="s">
        <v>10</v>
      </c>
      <c r="E1008" s="358" t="s">
        <v>878</v>
      </c>
      <c r="F1008" s="240" t="s">
        <v>54</v>
      </c>
      <c r="G1008" s="384" t="s">
        <v>55</v>
      </c>
      <c r="H1008" s="384" t="s">
        <v>56</v>
      </c>
      <c r="I1008" s="239" t="s">
        <v>11</v>
      </c>
    </row>
    <row r="1009" spans="1:9" ht="51.95" customHeight="1">
      <c r="A1009" s="237" t="s">
        <v>879</v>
      </c>
      <c r="B1009" s="354">
        <v>89731</v>
      </c>
      <c r="C1009" s="237" t="s">
        <v>66</v>
      </c>
      <c r="D1009" s="237" t="s">
        <v>437</v>
      </c>
      <c r="E1009" s="359" t="s">
        <v>1161</v>
      </c>
      <c r="F1009" s="184" t="s">
        <v>63</v>
      </c>
      <c r="G1009" s="185">
        <v>1</v>
      </c>
      <c r="H1009" s="189">
        <f>I1009</f>
        <v>15.260000000000002</v>
      </c>
      <c r="I1009" s="189">
        <f>SUM(I1010:I1014)</f>
        <v>15.260000000000002</v>
      </c>
    </row>
    <row r="1010" spans="1:9" ht="26.1" customHeight="1">
      <c r="A1010" s="234" t="s">
        <v>881</v>
      </c>
      <c r="B1010" s="350">
        <v>88248</v>
      </c>
      <c r="C1010" s="234" t="s">
        <v>66</v>
      </c>
      <c r="D1010" s="234" t="s">
        <v>1163</v>
      </c>
      <c r="E1010" s="355" t="s">
        <v>883</v>
      </c>
      <c r="F1010" s="94" t="s">
        <v>884</v>
      </c>
      <c r="G1010" s="186">
        <v>0.13789999999999999</v>
      </c>
      <c r="H1010" s="98">
        <f>IF(A1010="Composição Auxiliar",VLOOKUP(B1010,'SINAPI COMPOSIÇÃO'!$A$2:$E$10256,4,FALSE),IF(A1010="Insumo",IF(VLOOKUP(B1010,'SINAPI INSUMOS'!$A$2:$F$4852,5,FALSE)=OR("",0),VLOOKUP(B1010,'SINAPI INSUMOS'!$A$2:$F$4852,6,FALSE),VLOOKUP(B1010,'SINAPI INSUMOS'!$A$2:$F$4852,5,FALSE)),"VERIFICAR"))</f>
        <v>23.01</v>
      </c>
      <c r="I1010" s="98">
        <f>TRUNC(G1010*H1010,2)</f>
        <v>3.17</v>
      </c>
    </row>
    <row r="1011" spans="1:9" ht="26.1" customHeight="1">
      <c r="A1011" s="234" t="s">
        <v>881</v>
      </c>
      <c r="B1011" s="350">
        <v>88267</v>
      </c>
      <c r="C1011" s="234" t="s">
        <v>66</v>
      </c>
      <c r="D1011" s="234" t="s">
        <v>1162</v>
      </c>
      <c r="E1011" s="355" t="s">
        <v>883</v>
      </c>
      <c r="F1011" s="94" t="s">
        <v>884</v>
      </c>
      <c r="G1011" s="186">
        <v>0.13789999999999999</v>
      </c>
      <c r="H1011" s="98">
        <f>IF(A1011="Composição Auxiliar",VLOOKUP(B1011,'SINAPI COMPOSIÇÃO'!$A$2:$E$10256,4,FALSE),IF(A1011="Insumo",IF(VLOOKUP(B1011,'SINAPI INSUMOS'!$A$2:$F$4852,5,FALSE)=OR("",0),VLOOKUP(B1011,'SINAPI INSUMOS'!$A$2:$F$4852,6,FALSE),VLOOKUP(B1011,'SINAPI INSUMOS'!$A$2:$F$4852,5,FALSE)),"VERIFICAR"))</f>
        <v>27.01</v>
      </c>
      <c r="I1011" s="98">
        <f>TRUNC(G1011*H1011,2)</f>
        <v>3.72</v>
      </c>
    </row>
    <row r="1012" spans="1:9" ht="26.1" customHeight="1">
      <c r="A1012" s="235" t="s">
        <v>886</v>
      </c>
      <c r="B1012" s="351">
        <v>3526</v>
      </c>
      <c r="C1012" s="235" t="s">
        <v>66</v>
      </c>
      <c r="D1012" s="235" t="s">
        <v>1304</v>
      </c>
      <c r="E1012" s="356" t="s">
        <v>889</v>
      </c>
      <c r="F1012" s="97" t="s">
        <v>63</v>
      </c>
      <c r="G1012" s="360">
        <v>1</v>
      </c>
      <c r="H1012" s="361">
        <f>IF(A1012="Composição Auxiliar",VLOOKUP(B1012,'SINAPI COMPOSIÇÃO'!$A$2:$E$10256,4,FALSE),IF(A1012="Insumo",IF(VLOOKUP(B1012,'SINAPI INSUMOS'!$A$2:$F$4852,5,FALSE)=OR("",0),VLOOKUP(B1012,'SINAPI INSUMOS'!$A$2:$F$4852,6,FALSE),VLOOKUP(B1012,'SINAPI INSUMOS'!$A$2:$F$4852,5,FALSE)),"VERIFICAR"))</f>
        <v>2.39</v>
      </c>
      <c r="I1012" s="99">
        <f>TRUNC(G1012*H1012,2)</f>
        <v>2.39</v>
      </c>
    </row>
    <row r="1013" spans="1:9" ht="26.1" customHeight="1">
      <c r="A1013" s="235" t="s">
        <v>886</v>
      </c>
      <c r="B1013" s="351">
        <v>296</v>
      </c>
      <c r="C1013" s="235" t="s">
        <v>66</v>
      </c>
      <c r="D1013" s="235" t="s">
        <v>1276</v>
      </c>
      <c r="E1013" s="356" t="s">
        <v>889</v>
      </c>
      <c r="F1013" s="97" t="s">
        <v>63</v>
      </c>
      <c r="G1013" s="187">
        <v>2</v>
      </c>
      <c r="H1013" s="99">
        <f>IF(A1013="Composição Auxiliar",VLOOKUP(B1013,'SINAPI COMPOSIÇÃO'!$A$2:$E$10256,4,FALSE),IF(A1013="Insumo",IF(VLOOKUP(B1013,'SINAPI INSUMOS'!$A$2:$F$4852,5,FALSE)=OR("",0),VLOOKUP(B1013,'SINAPI INSUMOS'!$A$2:$F$4852,6,FALSE),VLOOKUP(B1013,'SINAPI INSUMOS'!$A$2:$F$4852,5,FALSE)),"VERIFICAR"))</f>
        <v>2.2599999999999998</v>
      </c>
      <c r="I1013" s="99">
        <f>TRUNC(G1013*H1013,2)</f>
        <v>4.5199999999999996</v>
      </c>
    </row>
    <row r="1014" spans="1:9" ht="39" customHeight="1">
      <c r="A1014" s="235" t="s">
        <v>886</v>
      </c>
      <c r="B1014" s="351">
        <v>20078</v>
      </c>
      <c r="C1014" s="235" t="s">
        <v>66</v>
      </c>
      <c r="D1014" s="235" t="s">
        <v>1280</v>
      </c>
      <c r="E1014" s="356" t="s">
        <v>889</v>
      </c>
      <c r="F1014" s="97" t="s">
        <v>63</v>
      </c>
      <c r="G1014" s="187">
        <v>0.05</v>
      </c>
      <c r="H1014" s="99">
        <f>IF(A1014="Composição Auxiliar",VLOOKUP(B1014,'SINAPI COMPOSIÇÃO'!$A$2:$E$10256,4,FALSE),IF(A1014="Insumo",IF(VLOOKUP(B1014,'SINAPI INSUMOS'!$A$2:$F$4852,5,FALSE)=OR("",0),VLOOKUP(B1014,'SINAPI INSUMOS'!$A$2:$F$4852,6,FALSE),VLOOKUP(B1014,'SINAPI INSUMOS'!$A$2:$F$4852,5,FALSE)),"VERIFICAR"))</f>
        <v>29.34</v>
      </c>
      <c r="I1014" s="99">
        <f>TRUNC(G1014*H1014,2)</f>
        <v>1.46</v>
      </c>
    </row>
    <row r="1015" spans="1:9" ht="18" customHeight="1">
      <c r="A1015" s="232" t="s">
        <v>438</v>
      </c>
      <c r="B1015" s="239" t="s">
        <v>52</v>
      </c>
      <c r="C1015" s="232" t="s">
        <v>53</v>
      </c>
      <c r="D1015" s="232" t="s">
        <v>10</v>
      </c>
      <c r="E1015" s="358" t="s">
        <v>878</v>
      </c>
      <c r="F1015" s="240" t="s">
        <v>54</v>
      </c>
      <c r="G1015" s="239" t="s">
        <v>55</v>
      </c>
      <c r="H1015" s="239" t="s">
        <v>56</v>
      </c>
      <c r="I1015" s="239" t="s">
        <v>11</v>
      </c>
    </row>
    <row r="1016" spans="1:9" ht="51.95" customHeight="1">
      <c r="A1016" s="237" t="s">
        <v>879</v>
      </c>
      <c r="B1016" s="354">
        <v>89744</v>
      </c>
      <c r="C1016" s="237" t="s">
        <v>66</v>
      </c>
      <c r="D1016" s="237" t="s">
        <v>440</v>
      </c>
      <c r="E1016" s="359" t="s">
        <v>1161</v>
      </c>
      <c r="F1016" s="184" t="s">
        <v>63</v>
      </c>
      <c r="G1016" s="185">
        <v>1</v>
      </c>
      <c r="H1016" s="189">
        <f>I1016</f>
        <v>27.5</v>
      </c>
      <c r="I1016" s="189">
        <f>SUM(I1017:I1021)</f>
        <v>27.5</v>
      </c>
    </row>
    <row r="1017" spans="1:9" ht="26.1" customHeight="1">
      <c r="A1017" s="234" t="s">
        <v>881</v>
      </c>
      <c r="B1017" s="350">
        <v>88248</v>
      </c>
      <c r="C1017" s="234" t="s">
        <v>66</v>
      </c>
      <c r="D1017" s="234" t="s">
        <v>1163</v>
      </c>
      <c r="E1017" s="355" t="s">
        <v>883</v>
      </c>
      <c r="F1017" s="94" t="s">
        <v>884</v>
      </c>
      <c r="G1017" s="186">
        <v>0.19259999999999999</v>
      </c>
      <c r="H1017" s="98">
        <f>IF(A1017="Composição Auxiliar",VLOOKUP(B1017,'SINAPI COMPOSIÇÃO'!$A$2:$E$10256,4,FALSE),IF(A1017="Insumo",IF(VLOOKUP(B1017,'SINAPI INSUMOS'!$A$2:$F$4852,5,FALSE)=OR("",0),VLOOKUP(B1017,'SINAPI INSUMOS'!$A$2:$F$4852,6,FALSE),VLOOKUP(B1017,'SINAPI INSUMOS'!$A$2:$F$4852,5,FALSE)),"VERIFICAR"))</f>
        <v>23.01</v>
      </c>
      <c r="I1017" s="98">
        <f>TRUNC(G1017*H1017,2)</f>
        <v>4.43</v>
      </c>
    </row>
    <row r="1018" spans="1:9" ht="26.1" customHeight="1">
      <c r="A1018" s="234" t="s">
        <v>881</v>
      </c>
      <c r="B1018" s="350">
        <v>88267</v>
      </c>
      <c r="C1018" s="234" t="s">
        <v>66</v>
      </c>
      <c r="D1018" s="234" t="s">
        <v>1162</v>
      </c>
      <c r="E1018" s="355" t="s">
        <v>883</v>
      </c>
      <c r="F1018" s="94" t="s">
        <v>884</v>
      </c>
      <c r="G1018" s="186">
        <v>0.19259999999999999</v>
      </c>
      <c r="H1018" s="98">
        <f>IF(A1018="Composição Auxiliar",VLOOKUP(B1018,'SINAPI COMPOSIÇÃO'!$A$2:$E$10256,4,FALSE),IF(A1018="Insumo",IF(VLOOKUP(B1018,'SINAPI INSUMOS'!$A$2:$F$4852,5,FALSE)=OR("",0),VLOOKUP(B1018,'SINAPI INSUMOS'!$A$2:$F$4852,6,FALSE),VLOOKUP(B1018,'SINAPI INSUMOS'!$A$2:$F$4852,5,FALSE)),"VERIFICAR"))</f>
        <v>27.01</v>
      </c>
      <c r="I1018" s="98">
        <f>TRUNC(G1018*H1018,2)</f>
        <v>5.2</v>
      </c>
    </row>
    <row r="1019" spans="1:9" ht="26.1" customHeight="1">
      <c r="A1019" s="235" t="s">
        <v>886</v>
      </c>
      <c r="B1019" s="351">
        <v>3520</v>
      </c>
      <c r="C1019" s="235" t="s">
        <v>66</v>
      </c>
      <c r="D1019" s="235" t="s">
        <v>1306</v>
      </c>
      <c r="E1019" s="356" t="s">
        <v>889</v>
      </c>
      <c r="F1019" s="97" t="s">
        <v>63</v>
      </c>
      <c r="G1019" s="187">
        <v>1</v>
      </c>
      <c r="H1019" s="99">
        <f>IF(A1019="Composição Auxiliar",VLOOKUP(B1019,'SINAPI COMPOSIÇÃO'!$A$2:$E$10256,4,FALSE),IF(A1019="Insumo",IF(VLOOKUP(B1019,'SINAPI INSUMOS'!$A$2:$F$4852,5,FALSE)=OR("",0),VLOOKUP(B1019,'SINAPI INSUMOS'!$A$2:$F$4852,6,FALSE),VLOOKUP(B1019,'SINAPI INSUMOS'!$A$2:$F$4852,5,FALSE)),"VERIFICAR"))</f>
        <v>6.5</v>
      </c>
      <c r="I1019" s="99">
        <f>TRUNC(G1019*H1019,2)</f>
        <v>6.5</v>
      </c>
    </row>
    <row r="1020" spans="1:9" ht="39" customHeight="1">
      <c r="A1020" s="235" t="s">
        <v>886</v>
      </c>
      <c r="B1020" s="351">
        <v>20078</v>
      </c>
      <c r="C1020" s="235" t="s">
        <v>66</v>
      </c>
      <c r="D1020" s="235" t="s">
        <v>1280</v>
      </c>
      <c r="E1020" s="356" t="s">
        <v>889</v>
      </c>
      <c r="F1020" s="97" t="s">
        <v>63</v>
      </c>
      <c r="G1020" s="187">
        <v>0.115</v>
      </c>
      <c r="H1020" s="99">
        <f>IF(A1020="Composição Auxiliar",VLOOKUP(B1020,'SINAPI COMPOSIÇÃO'!$A$2:$E$10256,4,FALSE),IF(A1020="Insumo",IF(VLOOKUP(B1020,'SINAPI INSUMOS'!$A$2:$F$4852,5,FALSE)=OR("",0),VLOOKUP(B1020,'SINAPI INSUMOS'!$A$2:$F$4852,6,FALSE),VLOOKUP(B1020,'SINAPI INSUMOS'!$A$2:$F$4852,5,FALSE)),"VERIFICAR"))</f>
        <v>29.34</v>
      </c>
      <c r="I1020" s="99">
        <f>TRUNC(G1020*H1020,2)</f>
        <v>3.37</v>
      </c>
    </row>
    <row r="1021" spans="1:9" ht="26.1" customHeight="1">
      <c r="A1021" s="235" t="s">
        <v>886</v>
      </c>
      <c r="B1021" s="351">
        <v>301</v>
      </c>
      <c r="C1021" s="235" t="s">
        <v>66</v>
      </c>
      <c r="D1021" s="235" t="s">
        <v>1274</v>
      </c>
      <c r="E1021" s="356" t="s">
        <v>889</v>
      </c>
      <c r="F1021" s="97" t="s">
        <v>63</v>
      </c>
      <c r="G1021" s="187">
        <v>2</v>
      </c>
      <c r="H1021" s="99">
        <f>IF(A1021="Composição Auxiliar",VLOOKUP(B1021,'SINAPI COMPOSIÇÃO'!$A$2:$E$10256,4,FALSE),IF(A1021="Insumo",IF(VLOOKUP(B1021,'SINAPI INSUMOS'!$A$2:$F$4852,5,FALSE)=OR("",0),VLOOKUP(B1021,'SINAPI INSUMOS'!$A$2:$F$4852,6,FALSE),VLOOKUP(B1021,'SINAPI INSUMOS'!$A$2:$F$4852,5,FALSE)),"VERIFICAR"))</f>
        <v>4</v>
      </c>
      <c r="I1021" s="99">
        <f>TRUNC(G1021*H1021,2)</f>
        <v>8</v>
      </c>
    </row>
    <row r="1022" spans="1:9" ht="18" customHeight="1">
      <c r="A1022" s="232" t="s">
        <v>441</v>
      </c>
      <c r="B1022" s="239" t="s">
        <v>52</v>
      </c>
      <c r="C1022" s="232" t="s">
        <v>53</v>
      </c>
      <c r="D1022" s="232" t="s">
        <v>10</v>
      </c>
      <c r="E1022" s="358" t="s">
        <v>878</v>
      </c>
      <c r="F1022" s="240" t="s">
        <v>54</v>
      </c>
      <c r="G1022" s="239" t="s">
        <v>55</v>
      </c>
      <c r="H1022" s="239" t="s">
        <v>56</v>
      </c>
      <c r="I1022" s="239" t="s">
        <v>11</v>
      </c>
    </row>
    <row r="1023" spans="1:9" ht="51.95" customHeight="1">
      <c r="A1023" s="237" t="s">
        <v>879</v>
      </c>
      <c r="B1023" s="354">
        <v>89726</v>
      </c>
      <c r="C1023" s="237" t="s">
        <v>66</v>
      </c>
      <c r="D1023" s="237" t="s">
        <v>443</v>
      </c>
      <c r="E1023" s="359" t="s">
        <v>1161</v>
      </c>
      <c r="F1023" s="184" t="s">
        <v>63</v>
      </c>
      <c r="G1023" s="185">
        <v>1</v>
      </c>
      <c r="H1023" s="189">
        <f>I1023</f>
        <v>10.089999999999998</v>
      </c>
      <c r="I1023" s="189">
        <f>SUM(I1024:I1029)</f>
        <v>10.089999999999998</v>
      </c>
    </row>
    <row r="1024" spans="1:9" ht="26.1" customHeight="1">
      <c r="A1024" s="234" t="s">
        <v>881</v>
      </c>
      <c r="B1024" s="350">
        <v>88267</v>
      </c>
      <c r="C1024" s="234" t="s">
        <v>66</v>
      </c>
      <c r="D1024" s="234" t="s">
        <v>1162</v>
      </c>
      <c r="E1024" s="355" t="s">
        <v>883</v>
      </c>
      <c r="F1024" s="94" t="s">
        <v>884</v>
      </c>
      <c r="G1024" s="362">
        <v>0.127</v>
      </c>
      <c r="H1024" s="363">
        <f>IF(A1024="Composição Auxiliar",VLOOKUP(B1024,'SINAPI COMPOSIÇÃO'!$A$2:$E$10256,4,FALSE),IF(A1024="Insumo",IF(VLOOKUP(B1024,'SINAPI INSUMOS'!$A$2:$F$4852,5,FALSE)=OR("",0),VLOOKUP(B1024,'SINAPI INSUMOS'!$A$2:$F$4852,6,FALSE),VLOOKUP(B1024,'SINAPI INSUMOS'!$A$2:$F$4852,5,FALSE)),"VERIFICAR"))</f>
        <v>27.01</v>
      </c>
      <c r="I1024" s="98">
        <f t="shared" ref="I1024:I1029" si="69">TRUNC(G1024*H1024,2)</f>
        <v>3.43</v>
      </c>
    </row>
    <row r="1025" spans="1:9" ht="26.1" customHeight="1">
      <c r="A1025" s="234" t="s">
        <v>881</v>
      </c>
      <c r="B1025" s="350">
        <v>88248</v>
      </c>
      <c r="C1025" s="234" t="s">
        <v>66</v>
      </c>
      <c r="D1025" s="234" t="s">
        <v>1163</v>
      </c>
      <c r="E1025" s="355" t="s">
        <v>883</v>
      </c>
      <c r="F1025" s="94" t="s">
        <v>884</v>
      </c>
      <c r="G1025" s="186">
        <v>0.127</v>
      </c>
      <c r="H1025" s="98">
        <f>IF(A1025="Composição Auxiliar",VLOOKUP(B1025,'SINAPI COMPOSIÇÃO'!$A$2:$E$10256,4,FALSE),IF(A1025="Insumo",IF(VLOOKUP(B1025,'SINAPI INSUMOS'!$A$2:$F$4852,5,FALSE)=OR("",0),VLOOKUP(B1025,'SINAPI INSUMOS'!$A$2:$F$4852,6,FALSE),VLOOKUP(B1025,'SINAPI INSUMOS'!$A$2:$F$4852,5,FALSE)),"VERIFICAR"))</f>
        <v>23.01</v>
      </c>
      <c r="I1025" s="98">
        <f t="shared" si="69"/>
        <v>2.92</v>
      </c>
    </row>
    <row r="1026" spans="1:9" ht="24" customHeight="1">
      <c r="A1026" s="235" t="s">
        <v>886</v>
      </c>
      <c r="B1026" s="351">
        <v>38383</v>
      </c>
      <c r="C1026" s="235" t="s">
        <v>66</v>
      </c>
      <c r="D1026" s="235" t="s">
        <v>1194</v>
      </c>
      <c r="E1026" s="356" t="s">
        <v>889</v>
      </c>
      <c r="F1026" s="97" t="s">
        <v>63</v>
      </c>
      <c r="G1026" s="187">
        <v>7.1000000000000004E-3</v>
      </c>
      <c r="H1026" s="99">
        <f>IF(A1026="Composição Auxiliar",VLOOKUP(B1026,'SINAPI COMPOSIÇÃO'!$A$2:$E$10256,4,FALSE),IF(A1026="Insumo",IF(VLOOKUP(B1026,'SINAPI INSUMOS'!$A$2:$F$4852,5,FALSE)=OR("",0),VLOOKUP(B1026,'SINAPI INSUMOS'!$A$2:$F$4852,6,FALSE),VLOOKUP(B1026,'SINAPI INSUMOS'!$A$2:$F$4852,5,FALSE)),"VERIFICAR"))</f>
        <v>2</v>
      </c>
      <c r="I1026" s="99">
        <f t="shared" si="69"/>
        <v>0.01</v>
      </c>
    </row>
    <row r="1027" spans="1:9" ht="26.1" customHeight="1">
      <c r="A1027" s="235" t="s">
        <v>886</v>
      </c>
      <c r="B1027" s="351">
        <v>3516</v>
      </c>
      <c r="C1027" s="235" t="s">
        <v>66</v>
      </c>
      <c r="D1027" s="235" t="s">
        <v>1308</v>
      </c>
      <c r="E1027" s="356" t="s">
        <v>889</v>
      </c>
      <c r="F1027" s="97" t="s">
        <v>63</v>
      </c>
      <c r="G1027" s="187">
        <v>1</v>
      </c>
      <c r="H1027" s="99">
        <f>IF(A1027="Composição Auxiliar",VLOOKUP(B1027,'SINAPI COMPOSIÇÃO'!$A$2:$E$10256,4,FALSE),IF(A1027="Insumo",IF(VLOOKUP(B1027,'SINAPI INSUMOS'!$A$2:$F$4852,5,FALSE)=OR("",0),VLOOKUP(B1027,'SINAPI INSUMOS'!$A$2:$F$4852,6,FALSE),VLOOKUP(B1027,'SINAPI INSUMOS'!$A$2:$F$4852,5,FALSE)),"VERIFICAR"))</f>
        <v>1.83</v>
      </c>
      <c r="I1027" s="99">
        <f t="shared" si="69"/>
        <v>1.83</v>
      </c>
    </row>
    <row r="1028" spans="1:9" ht="26.1" customHeight="1">
      <c r="A1028" s="235" t="s">
        <v>886</v>
      </c>
      <c r="B1028" s="351">
        <v>20083</v>
      </c>
      <c r="C1028" s="235" t="s">
        <v>66</v>
      </c>
      <c r="D1028" s="235" t="s">
        <v>1196</v>
      </c>
      <c r="E1028" s="356" t="s">
        <v>889</v>
      </c>
      <c r="F1028" s="97" t="s">
        <v>63</v>
      </c>
      <c r="G1028" s="187">
        <v>1.4999999999999999E-2</v>
      </c>
      <c r="H1028" s="99">
        <f>IF(A1028="Composição Auxiliar",VLOOKUP(B1028,'SINAPI COMPOSIÇÃO'!$A$2:$E$10256,4,FALSE),IF(A1028="Insumo",IF(VLOOKUP(B1028,'SINAPI INSUMOS'!$A$2:$F$4852,5,FALSE)=OR("",0),VLOOKUP(B1028,'SINAPI INSUMOS'!$A$2:$F$4852,6,FALSE),VLOOKUP(B1028,'SINAPI INSUMOS'!$A$2:$F$4852,5,FALSE)),"VERIFICAR"))</f>
        <v>80.55</v>
      </c>
      <c r="I1028" s="99">
        <f t="shared" si="69"/>
        <v>1.2</v>
      </c>
    </row>
    <row r="1029" spans="1:9" ht="24" customHeight="1">
      <c r="A1029" s="235" t="s">
        <v>886</v>
      </c>
      <c r="B1029" s="351">
        <v>122</v>
      </c>
      <c r="C1029" s="235" t="s">
        <v>66</v>
      </c>
      <c r="D1029" s="235" t="s">
        <v>1198</v>
      </c>
      <c r="E1029" s="356" t="s">
        <v>889</v>
      </c>
      <c r="F1029" s="97" t="s">
        <v>63</v>
      </c>
      <c r="G1029" s="187">
        <v>9.9000000000000008E-3</v>
      </c>
      <c r="H1029" s="99">
        <f>IF(A1029="Composição Auxiliar",VLOOKUP(B1029,'SINAPI COMPOSIÇÃO'!$A$2:$E$10256,4,FALSE),IF(A1029="Insumo",IF(VLOOKUP(B1029,'SINAPI INSUMOS'!$A$2:$F$4852,5,FALSE)=OR("",0),VLOOKUP(B1029,'SINAPI INSUMOS'!$A$2:$F$4852,6,FALSE),VLOOKUP(B1029,'SINAPI INSUMOS'!$A$2:$F$4852,5,FALSE)),"VERIFICAR"))</f>
        <v>71.09</v>
      </c>
      <c r="I1029" s="99">
        <f t="shared" si="69"/>
        <v>0.7</v>
      </c>
    </row>
    <row r="1030" spans="1:9" ht="18" customHeight="1">
      <c r="A1030" s="382" t="s">
        <v>444</v>
      </c>
      <c r="B1030" s="384" t="s">
        <v>52</v>
      </c>
      <c r="C1030" s="382" t="s">
        <v>53</v>
      </c>
      <c r="D1030" s="382" t="s">
        <v>10</v>
      </c>
      <c r="E1030" s="358" t="s">
        <v>878</v>
      </c>
      <c r="F1030" s="385" t="s">
        <v>54</v>
      </c>
      <c r="G1030" s="384" t="s">
        <v>55</v>
      </c>
      <c r="H1030" s="384" t="s">
        <v>56</v>
      </c>
      <c r="I1030" s="384" t="s">
        <v>11</v>
      </c>
    </row>
    <row r="1031" spans="1:9" ht="39" customHeight="1">
      <c r="A1031" s="237" t="s">
        <v>879</v>
      </c>
      <c r="B1031" s="354">
        <v>89711</v>
      </c>
      <c r="C1031" s="237" t="s">
        <v>66</v>
      </c>
      <c r="D1031" s="237" t="s">
        <v>446</v>
      </c>
      <c r="E1031" s="359" t="s">
        <v>1161</v>
      </c>
      <c r="F1031" s="184" t="s">
        <v>202</v>
      </c>
      <c r="G1031" s="185">
        <v>1</v>
      </c>
      <c r="H1031" s="189">
        <f>I1031</f>
        <v>20.05</v>
      </c>
      <c r="I1031" s="189">
        <f>SUM(I1032:I1035)</f>
        <v>20.05</v>
      </c>
    </row>
    <row r="1032" spans="1:9" ht="26.1" customHeight="1">
      <c r="A1032" s="234" t="s">
        <v>881</v>
      </c>
      <c r="B1032" s="350">
        <v>88248</v>
      </c>
      <c r="C1032" s="234" t="s">
        <v>66</v>
      </c>
      <c r="D1032" s="234" t="s">
        <v>1163</v>
      </c>
      <c r="E1032" s="355" t="s">
        <v>883</v>
      </c>
      <c r="F1032" s="94" t="s">
        <v>884</v>
      </c>
      <c r="G1032" s="186">
        <v>0.29299999999999998</v>
      </c>
      <c r="H1032" s="98">
        <f>IF(A1032="Composição Auxiliar",VLOOKUP(B1032,'SINAPI COMPOSIÇÃO'!$A$2:$E$10256,4,FALSE),IF(A1032="Insumo",IF(VLOOKUP(B1032,'SINAPI INSUMOS'!$A$2:$F$4852,5,FALSE)=OR("",0),VLOOKUP(B1032,'SINAPI INSUMOS'!$A$2:$F$4852,6,FALSE),VLOOKUP(B1032,'SINAPI INSUMOS'!$A$2:$F$4852,5,FALSE)),"VERIFICAR"))</f>
        <v>23.01</v>
      </c>
      <c r="I1032" s="98">
        <f>TRUNC(G1032*H1032,2)</f>
        <v>6.74</v>
      </c>
    </row>
    <row r="1033" spans="1:9" ht="26.1" customHeight="1">
      <c r="A1033" s="234" t="s">
        <v>881</v>
      </c>
      <c r="B1033" s="350">
        <v>88267</v>
      </c>
      <c r="C1033" s="234" t="s">
        <v>66</v>
      </c>
      <c r="D1033" s="234" t="s">
        <v>1162</v>
      </c>
      <c r="E1033" s="355" t="s">
        <v>883</v>
      </c>
      <c r="F1033" s="94" t="s">
        <v>884</v>
      </c>
      <c r="G1033" s="186">
        <v>0.29299999999999998</v>
      </c>
      <c r="H1033" s="98">
        <f>IF(A1033="Composição Auxiliar",VLOOKUP(B1033,'SINAPI COMPOSIÇÃO'!$A$2:$E$10256,4,FALSE),IF(A1033="Insumo",IF(VLOOKUP(B1033,'SINAPI INSUMOS'!$A$2:$F$4852,5,FALSE)=OR("",0),VLOOKUP(B1033,'SINAPI INSUMOS'!$A$2:$F$4852,6,FALSE),VLOOKUP(B1033,'SINAPI INSUMOS'!$A$2:$F$4852,5,FALSE)),"VERIFICAR"))</f>
        <v>27.01</v>
      </c>
      <c r="I1033" s="98">
        <f>TRUNC(G1033*H1033,2)</f>
        <v>7.91</v>
      </c>
    </row>
    <row r="1034" spans="1:9" ht="26.1" customHeight="1">
      <c r="A1034" s="235" t="s">
        <v>886</v>
      </c>
      <c r="B1034" s="351">
        <v>9835</v>
      </c>
      <c r="C1034" s="235" t="s">
        <v>66</v>
      </c>
      <c r="D1034" s="235" t="s">
        <v>1310</v>
      </c>
      <c r="E1034" s="356" t="s">
        <v>889</v>
      </c>
      <c r="F1034" s="97" t="s">
        <v>202</v>
      </c>
      <c r="G1034" s="187">
        <v>1.0548999999999999</v>
      </c>
      <c r="H1034" s="99">
        <f>IF(A1034="Composição Auxiliar",VLOOKUP(B1034,'SINAPI COMPOSIÇÃO'!$A$2:$E$10256,4,FALSE),IF(A1034="Insumo",IF(VLOOKUP(B1034,'SINAPI INSUMOS'!$A$2:$F$4852,5,FALSE)=OR("",0),VLOOKUP(B1034,'SINAPI INSUMOS'!$A$2:$F$4852,6,FALSE),VLOOKUP(B1034,'SINAPI INSUMOS'!$A$2:$F$4852,5,FALSE)),"VERIFICAR"))</f>
        <v>5.0999999999999996</v>
      </c>
      <c r="I1034" s="99">
        <f>TRUNC(G1034*H1034,2)</f>
        <v>5.37</v>
      </c>
    </row>
    <row r="1035" spans="1:9" ht="24" customHeight="1">
      <c r="A1035" s="235" t="s">
        <v>886</v>
      </c>
      <c r="B1035" s="351">
        <v>38383</v>
      </c>
      <c r="C1035" s="235" t="s">
        <v>66</v>
      </c>
      <c r="D1035" s="235" t="s">
        <v>1194</v>
      </c>
      <c r="E1035" s="356" t="s">
        <v>889</v>
      </c>
      <c r="F1035" s="97" t="s">
        <v>63</v>
      </c>
      <c r="G1035" s="187">
        <v>1.6299999999999999E-2</v>
      </c>
      <c r="H1035" s="99">
        <f>IF(A1035="Composição Auxiliar",VLOOKUP(B1035,'SINAPI COMPOSIÇÃO'!$A$2:$E$10256,4,FALSE),IF(A1035="Insumo",IF(VLOOKUP(B1035,'SINAPI INSUMOS'!$A$2:$F$4852,5,FALSE)=OR("",0),VLOOKUP(B1035,'SINAPI INSUMOS'!$A$2:$F$4852,6,FALSE),VLOOKUP(B1035,'SINAPI INSUMOS'!$A$2:$F$4852,5,FALSE)),"VERIFICAR"))</f>
        <v>2</v>
      </c>
      <c r="I1035" s="99">
        <f>TRUNC(G1035*H1035,2)</f>
        <v>0.03</v>
      </c>
    </row>
    <row r="1036" spans="1:9" ht="18" customHeight="1">
      <c r="A1036" s="232" t="s">
        <v>447</v>
      </c>
      <c r="B1036" s="239" t="s">
        <v>52</v>
      </c>
      <c r="C1036" s="232" t="s">
        <v>53</v>
      </c>
      <c r="D1036" s="232" t="s">
        <v>10</v>
      </c>
      <c r="E1036" s="358" t="s">
        <v>878</v>
      </c>
      <c r="F1036" s="240" t="s">
        <v>54</v>
      </c>
      <c r="G1036" s="358" t="s">
        <v>55</v>
      </c>
      <c r="H1036" s="358" t="s">
        <v>56</v>
      </c>
      <c r="I1036" s="239" t="s">
        <v>11</v>
      </c>
    </row>
    <row r="1037" spans="1:9" ht="39" customHeight="1">
      <c r="A1037" s="237" t="s">
        <v>879</v>
      </c>
      <c r="B1037" s="354">
        <v>89712</v>
      </c>
      <c r="C1037" s="237" t="s">
        <v>66</v>
      </c>
      <c r="D1037" s="237" t="s">
        <v>449</v>
      </c>
      <c r="E1037" s="359" t="s">
        <v>1161</v>
      </c>
      <c r="F1037" s="184" t="s">
        <v>202</v>
      </c>
      <c r="G1037" s="185">
        <v>1</v>
      </c>
      <c r="H1037" s="189">
        <f>I1037</f>
        <v>24.82</v>
      </c>
      <c r="I1037" s="189">
        <f>SUM(I1038:I1041)</f>
        <v>24.82</v>
      </c>
    </row>
    <row r="1038" spans="1:9" ht="26.1" customHeight="1">
      <c r="A1038" s="234" t="s">
        <v>881</v>
      </c>
      <c r="B1038" s="350">
        <v>88267</v>
      </c>
      <c r="C1038" s="234" t="s">
        <v>66</v>
      </c>
      <c r="D1038" s="234" t="s">
        <v>1162</v>
      </c>
      <c r="E1038" s="355" t="s">
        <v>883</v>
      </c>
      <c r="F1038" s="94" t="s">
        <v>884</v>
      </c>
      <c r="G1038" s="186">
        <v>0.31819999999999998</v>
      </c>
      <c r="H1038" s="98">
        <f>IF(A1038="Composição Auxiliar",VLOOKUP(B1038,'SINAPI COMPOSIÇÃO'!$A$2:$E$10256,4,FALSE),IF(A1038="Insumo",IF(VLOOKUP(B1038,'SINAPI INSUMOS'!$A$2:$F$4852,5,FALSE)=OR("",0),VLOOKUP(B1038,'SINAPI INSUMOS'!$A$2:$F$4852,6,FALSE),VLOOKUP(B1038,'SINAPI INSUMOS'!$A$2:$F$4852,5,FALSE)),"VERIFICAR"))</f>
        <v>27.01</v>
      </c>
      <c r="I1038" s="98">
        <f>TRUNC(G1038*H1038,2)</f>
        <v>8.59</v>
      </c>
    </row>
    <row r="1039" spans="1:9" ht="26.1" customHeight="1">
      <c r="A1039" s="234" t="s">
        <v>881</v>
      </c>
      <c r="B1039" s="350">
        <v>88248</v>
      </c>
      <c r="C1039" s="234" t="s">
        <v>66</v>
      </c>
      <c r="D1039" s="234" t="s">
        <v>1163</v>
      </c>
      <c r="E1039" s="355" t="s">
        <v>883</v>
      </c>
      <c r="F1039" s="94" t="s">
        <v>884</v>
      </c>
      <c r="G1039" s="186">
        <v>0.31819999999999998</v>
      </c>
      <c r="H1039" s="98">
        <f>IF(A1039="Composição Auxiliar",VLOOKUP(B1039,'SINAPI COMPOSIÇÃO'!$A$2:$E$10256,4,FALSE),IF(A1039="Insumo",IF(VLOOKUP(B1039,'SINAPI INSUMOS'!$A$2:$F$4852,5,FALSE)=OR("",0),VLOOKUP(B1039,'SINAPI INSUMOS'!$A$2:$F$4852,6,FALSE),VLOOKUP(B1039,'SINAPI INSUMOS'!$A$2:$F$4852,5,FALSE)),"VERIFICAR"))</f>
        <v>23.01</v>
      </c>
      <c r="I1039" s="98">
        <f>TRUNC(G1039*H1039,2)</f>
        <v>7.32</v>
      </c>
    </row>
    <row r="1040" spans="1:9" ht="26.1" customHeight="1">
      <c r="A1040" s="235" t="s">
        <v>886</v>
      </c>
      <c r="B1040" s="351">
        <v>9838</v>
      </c>
      <c r="C1040" s="235" t="s">
        <v>66</v>
      </c>
      <c r="D1040" s="235" t="s">
        <v>1313</v>
      </c>
      <c r="E1040" s="356" t="s">
        <v>889</v>
      </c>
      <c r="F1040" s="97" t="s">
        <v>202</v>
      </c>
      <c r="G1040" s="187">
        <v>1.0548999999999999</v>
      </c>
      <c r="H1040" s="99">
        <f>IF(A1040="Composição Auxiliar",VLOOKUP(B1040,'SINAPI COMPOSIÇÃO'!$A$2:$E$10256,4,FALSE),IF(A1040="Insumo",IF(VLOOKUP(B1040,'SINAPI INSUMOS'!$A$2:$F$4852,5,FALSE)=OR("",0),VLOOKUP(B1040,'SINAPI INSUMOS'!$A$2:$F$4852,6,FALSE),VLOOKUP(B1040,'SINAPI INSUMOS'!$A$2:$F$4852,5,FALSE)),"VERIFICAR"))</f>
        <v>8.42</v>
      </c>
      <c r="I1040" s="99">
        <f>TRUNC(G1040*H1040,2)</f>
        <v>8.8800000000000008</v>
      </c>
    </row>
    <row r="1041" spans="1:9" ht="24" customHeight="1">
      <c r="A1041" s="235" t="s">
        <v>886</v>
      </c>
      <c r="B1041" s="351">
        <v>38383</v>
      </c>
      <c r="C1041" s="235" t="s">
        <v>66</v>
      </c>
      <c r="D1041" s="235" t="s">
        <v>1194</v>
      </c>
      <c r="E1041" s="356" t="s">
        <v>889</v>
      </c>
      <c r="F1041" s="97" t="s">
        <v>63</v>
      </c>
      <c r="G1041" s="187">
        <v>1.77E-2</v>
      </c>
      <c r="H1041" s="99">
        <f>IF(A1041="Composição Auxiliar",VLOOKUP(B1041,'SINAPI COMPOSIÇÃO'!$A$2:$E$10256,4,FALSE),IF(A1041="Insumo",IF(VLOOKUP(B1041,'SINAPI INSUMOS'!$A$2:$F$4852,5,FALSE)=OR("",0),VLOOKUP(B1041,'SINAPI INSUMOS'!$A$2:$F$4852,6,FALSE),VLOOKUP(B1041,'SINAPI INSUMOS'!$A$2:$F$4852,5,FALSE)),"VERIFICAR"))</f>
        <v>2</v>
      </c>
      <c r="I1041" s="99">
        <f>TRUNC(G1041*H1041,2)</f>
        <v>0.03</v>
      </c>
    </row>
    <row r="1042" spans="1:9" ht="18" customHeight="1">
      <c r="A1042" s="382" t="s">
        <v>450</v>
      </c>
      <c r="B1042" s="384" t="s">
        <v>52</v>
      </c>
      <c r="C1042" s="382" t="s">
        <v>53</v>
      </c>
      <c r="D1042" s="382" t="s">
        <v>10</v>
      </c>
      <c r="E1042" s="358" t="s">
        <v>878</v>
      </c>
      <c r="F1042" s="385" t="s">
        <v>54</v>
      </c>
      <c r="G1042" s="384" t="s">
        <v>55</v>
      </c>
      <c r="H1042" s="384" t="s">
        <v>56</v>
      </c>
      <c r="I1042" s="384" t="s">
        <v>11</v>
      </c>
    </row>
    <row r="1043" spans="1:9" ht="39" customHeight="1">
      <c r="A1043" s="237" t="s">
        <v>879</v>
      </c>
      <c r="B1043" s="354">
        <v>89713</v>
      </c>
      <c r="C1043" s="237" t="s">
        <v>66</v>
      </c>
      <c r="D1043" s="237" t="s">
        <v>452</v>
      </c>
      <c r="E1043" s="359" t="s">
        <v>1161</v>
      </c>
      <c r="F1043" s="184" t="s">
        <v>202</v>
      </c>
      <c r="G1043" s="185">
        <v>1</v>
      </c>
      <c r="H1043" s="189">
        <f>I1043</f>
        <v>30.75</v>
      </c>
      <c r="I1043" s="189">
        <f>SUM(I1044:I1047)</f>
        <v>30.75</v>
      </c>
    </row>
    <row r="1044" spans="1:9" ht="26.1" customHeight="1">
      <c r="A1044" s="234" t="s">
        <v>881</v>
      </c>
      <c r="B1044" s="350">
        <v>88248</v>
      </c>
      <c r="C1044" s="234" t="s">
        <v>66</v>
      </c>
      <c r="D1044" s="234" t="s">
        <v>1163</v>
      </c>
      <c r="E1044" s="355" t="s">
        <v>883</v>
      </c>
      <c r="F1044" s="94" t="s">
        <v>884</v>
      </c>
      <c r="G1044" s="186">
        <v>0.38129999999999997</v>
      </c>
      <c r="H1044" s="98">
        <f>IF(A1044="Composição Auxiliar",VLOOKUP(B1044,'SINAPI COMPOSIÇÃO'!$A$2:$E$10256,4,FALSE),IF(A1044="Insumo",IF(VLOOKUP(B1044,'SINAPI INSUMOS'!$A$2:$F$4852,5,FALSE)=OR("",0),VLOOKUP(B1044,'SINAPI INSUMOS'!$A$2:$F$4852,6,FALSE),VLOOKUP(B1044,'SINAPI INSUMOS'!$A$2:$F$4852,5,FALSE)),"VERIFICAR"))</f>
        <v>23.01</v>
      </c>
      <c r="I1044" s="98">
        <f>TRUNC(G1044*H1044,2)</f>
        <v>8.77</v>
      </c>
    </row>
    <row r="1045" spans="1:9" ht="26.1" customHeight="1">
      <c r="A1045" s="234" t="s">
        <v>881</v>
      </c>
      <c r="B1045" s="350">
        <v>88267</v>
      </c>
      <c r="C1045" s="234" t="s">
        <v>66</v>
      </c>
      <c r="D1045" s="234" t="s">
        <v>1162</v>
      </c>
      <c r="E1045" s="355" t="s">
        <v>883</v>
      </c>
      <c r="F1045" s="94" t="s">
        <v>884</v>
      </c>
      <c r="G1045" s="186">
        <v>0.38129999999999997</v>
      </c>
      <c r="H1045" s="98">
        <f>IF(A1045="Composição Auxiliar",VLOOKUP(B1045,'SINAPI COMPOSIÇÃO'!$A$2:$E$10256,4,FALSE),IF(A1045="Insumo",IF(VLOOKUP(B1045,'SINAPI INSUMOS'!$A$2:$F$4852,5,FALSE)=OR("",0),VLOOKUP(B1045,'SINAPI INSUMOS'!$A$2:$F$4852,6,FALSE),VLOOKUP(B1045,'SINAPI INSUMOS'!$A$2:$F$4852,5,FALSE)),"VERIFICAR"))</f>
        <v>27.01</v>
      </c>
      <c r="I1045" s="98">
        <f>TRUNC(G1045*H1045,2)</f>
        <v>10.29</v>
      </c>
    </row>
    <row r="1046" spans="1:9" ht="24" customHeight="1">
      <c r="A1046" s="235" t="s">
        <v>886</v>
      </c>
      <c r="B1046" s="351">
        <v>38383</v>
      </c>
      <c r="C1046" s="235" t="s">
        <v>66</v>
      </c>
      <c r="D1046" s="235" t="s">
        <v>1194</v>
      </c>
      <c r="E1046" s="356" t="s">
        <v>889</v>
      </c>
      <c r="F1046" s="97" t="s">
        <v>63</v>
      </c>
      <c r="G1046" s="187">
        <v>2.12E-2</v>
      </c>
      <c r="H1046" s="99">
        <f>IF(A1046="Composição Auxiliar",VLOOKUP(B1046,'SINAPI COMPOSIÇÃO'!$A$2:$E$10256,4,FALSE),IF(A1046="Insumo",IF(VLOOKUP(B1046,'SINAPI INSUMOS'!$A$2:$F$4852,5,FALSE)=OR("",0),VLOOKUP(B1046,'SINAPI INSUMOS'!$A$2:$F$4852,6,FALSE),VLOOKUP(B1046,'SINAPI INSUMOS'!$A$2:$F$4852,5,FALSE)),"VERIFICAR"))</f>
        <v>2</v>
      </c>
      <c r="I1046" s="99">
        <f>TRUNC(G1046*H1046,2)</f>
        <v>0.04</v>
      </c>
    </row>
    <row r="1047" spans="1:9" ht="26.1" customHeight="1">
      <c r="A1047" s="235" t="s">
        <v>886</v>
      </c>
      <c r="B1047" s="351">
        <v>9837</v>
      </c>
      <c r="C1047" s="235" t="s">
        <v>66</v>
      </c>
      <c r="D1047" s="235" t="s">
        <v>1315</v>
      </c>
      <c r="E1047" s="356" t="s">
        <v>889</v>
      </c>
      <c r="F1047" s="97" t="s">
        <v>202</v>
      </c>
      <c r="G1047" s="187">
        <v>1.0548999999999999</v>
      </c>
      <c r="H1047" s="99">
        <f>IF(A1047="Composição Auxiliar",VLOOKUP(B1047,'SINAPI COMPOSIÇÃO'!$A$2:$E$10256,4,FALSE),IF(A1047="Insumo",IF(VLOOKUP(B1047,'SINAPI INSUMOS'!$A$2:$F$4852,5,FALSE)=OR("",0),VLOOKUP(B1047,'SINAPI INSUMOS'!$A$2:$F$4852,6,FALSE),VLOOKUP(B1047,'SINAPI INSUMOS'!$A$2:$F$4852,5,FALSE)),"VERIFICAR"))</f>
        <v>11.05</v>
      </c>
      <c r="I1047" s="99">
        <f>TRUNC(G1047*H1047,2)</f>
        <v>11.65</v>
      </c>
    </row>
    <row r="1048" spans="1:9" ht="18" customHeight="1">
      <c r="A1048" s="382" t="s">
        <v>453</v>
      </c>
      <c r="B1048" s="384" t="s">
        <v>52</v>
      </c>
      <c r="C1048" s="382" t="s">
        <v>53</v>
      </c>
      <c r="D1048" s="382" t="s">
        <v>10</v>
      </c>
      <c r="E1048" s="358" t="s">
        <v>878</v>
      </c>
      <c r="F1048" s="385" t="s">
        <v>54</v>
      </c>
      <c r="G1048" s="358" t="s">
        <v>55</v>
      </c>
      <c r="H1048" s="358" t="s">
        <v>56</v>
      </c>
      <c r="I1048" s="384" t="s">
        <v>11</v>
      </c>
    </row>
    <row r="1049" spans="1:9" ht="39" customHeight="1">
      <c r="A1049" s="237" t="s">
        <v>879</v>
      </c>
      <c r="B1049" s="354">
        <v>89714</v>
      </c>
      <c r="C1049" s="237" t="s">
        <v>66</v>
      </c>
      <c r="D1049" s="237" t="s">
        <v>455</v>
      </c>
      <c r="E1049" s="359" t="s">
        <v>1161</v>
      </c>
      <c r="F1049" s="184" t="s">
        <v>202</v>
      </c>
      <c r="G1049" s="185">
        <v>1</v>
      </c>
      <c r="H1049" s="189">
        <f>I1049</f>
        <v>34.57</v>
      </c>
      <c r="I1049" s="189">
        <f>SUM(I1050:I1053)</f>
        <v>34.57</v>
      </c>
    </row>
    <row r="1050" spans="1:9" ht="26.1" customHeight="1">
      <c r="A1050" s="234" t="s">
        <v>881</v>
      </c>
      <c r="B1050" s="350">
        <v>88248</v>
      </c>
      <c r="C1050" s="234" t="s">
        <v>66</v>
      </c>
      <c r="D1050" s="234" t="s">
        <v>1163</v>
      </c>
      <c r="E1050" s="355" t="s">
        <v>883</v>
      </c>
      <c r="F1050" s="94" t="s">
        <v>884</v>
      </c>
      <c r="G1050" s="186">
        <v>0.44440000000000002</v>
      </c>
      <c r="H1050" s="98">
        <f>IF(A1050="Composição Auxiliar",VLOOKUP(B1050,'SINAPI COMPOSIÇÃO'!$A$2:$E$10256,4,FALSE),IF(A1050="Insumo",IF(VLOOKUP(B1050,'SINAPI INSUMOS'!$A$2:$F$4852,5,FALSE)=OR("",0),VLOOKUP(B1050,'SINAPI INSUMOS'!$A$2:$F$4852,6,FALSE),VLOOKUP(B1050,'SINAPI INSUMOS'!$A$2:$F$4852,5,FALSE)),"VERIFICAR"))</f>
        <v>23.01</v>
      </c>
      <c r="I1050" s="98">
        <f>TRUNC(G1050*H1050,2)</f>
        <v>10.220000000000001</v>
      </c>
    </row>
    <row r="1051" spans="1:9" ht="26.1" customHeight="1">
      <c r="A1051" s="234" t="s">
        <v>881</v>
      </c>
      <c r="B1051" s="350">
        <v>88267</v>
      </c>
      <c r="C1051" s="234" t="s">
        <v>66</v>
      </c>
      <c r="D1051" s="234" t="s">
        <v>1162</v>
      </c>
      <c r="E1051" s="355" t="s">
        <v>883</v>
      </c>
      <c r="F1051" s="94" t="s">
        <v>884</v>
      </c>
      <c r="G1051" s="186">
        <v>0.44440000000000002</v>
      </c>
      <c r="H1051" s="98">
        <f>IF(A1051="Composição Auxiliar",VLOOKUP(B1051,'SINAPI COMPOSIÇÃO'!$A$2:$E$10256,4,FALSE),IF(A1051="Insumo",IF(VLOOKUP(B1051,'SINAPI INSUMOS'!$A$2:$F$4852,5,FALSE)=OR("",0),VLOOKUP(B1051,'SINAPI INSUMOS'!$A$2:$F$4852,6,FALSE),VLOOKUP(B1051,'SINAPI INSUMOS'!$A$2:$F$4852,5,FALSE)),"VERIFICAR"))</f>
        <v>27.01</v>
      </c>
      <c r="I1051" s="98">
        <f>TRUNC(G1051*H1051,2)</f>
        <v>12</v>
      </c>
    </row>
    <row r="1052" spans="1:9" ht="26.1" customHeight="1">
      <c r="A1052" s="235" t="s">
        <v>886</v>
      </c>
      <c r="B1052" s="351">
        <v>9836</v>
      </c>
      <c r="C1052" s="235" t="s">
        <v>66</v>
      </c>
      <c r="D1052" s="235" t="s">
        <v>1318</v>
      </c>
      <c r="E1052" s="356" t="s">
        <v>889</v>
      </c>
      <c r="F1052" s="97" t="s">
        <v>202</v>
      </c>
      <c r="G1052" s="187">
        <v>1.0548999999999999</v>
      </c>
      <c r="H1052" s="99">
        <f>IF(A1052="Composição Auxiliar",VLOOKUP(B1052,'SINAPI COMPOSIÇÃO'!$A$2:$E$10256,4,FALSE),IF(A1052="Insumo",IF(VLOOKUP(B1052,'SINAPI INSUMOS'!$A$2:$F$4852,5,FALSE)=OR("",0),VLOOKUP(B1052,'SINAPI INSUMOS'!$A$2:$F$4852,6,FALSE),VLOOKUP(B1052,'SINAPI INSUMOS'!$A$2:$F$4852,5,FALSE)),"VERIFICAR"))</f>
        <v>11.67</v>
      </c>
      <c r="I1052" s="99">
        <f>TRUNC(G1052*H1052,2)</f>
        <v>12.31</v>
      </c>
    </row>
    <row r="1053" spans="1:9" ht="24" customHeight="1">
      <c r="A1053" s="235" t="s">
        <v>886</v>
      </c>
      <c r="B1053" s="351">
        <v>38383</v>
      </c>
      <c r="C1053" s="235" t="s">
        <v>66</v>
      </c>
      <c r="D1053" s="235" t="s">
        <v>1194</v>
      </c>
      <c r="E1053" s="356" t="s">
        <v>889</v>
      </c>
      <c r="F1053" s="97" t="s">
        <v>63</v>
      </c>
      <c r="G1053" s="187">
        <v>2.47E-2</v>
      </c>
      <c r="H1053" s="99">
        <f>IF(A1053="Composição Auxiliar",VLOOKUP(B1053,'SINAPI COMPOSIÇÃO'!$A$2:$E$10256,4,FALSE),IF(A1053="Insumo",IF(VLOOKUP(B1053,'SINAPI INSUMOS'!$A$2:$F$4852,5,FALSE)=OR("",0),VLOOKUP(B1053,'SINAPI INSUMOS'!$A$2:$F$4852,6,FALSE),VLOOKUP(B1053,'SINAPI INSUMOS'!$A$2:$F$4852,5,FALSE)),"VERIFICAR"))</f>
        <v>2</v>
      </c>
      <c r="I1053" s="99">
        <f>TRUNC(G1053*H1053,2)</f>
        <v>0.04</v>
      </c>
    </row>
    <row r="1054" spans="1:9" ht="18" customHeight="1">
      <c r="A1054" s="382" t="s">
        <v>456</v>
      </c>
      <c r="B1054" s="384" t="s">
        <v>52</v>
      </c>
      <c r="C1054" s="382" t="s">
        <v>53</v>
      </c>
      <c r="D1054" s="382" t="s">
        <v>10</v>
      </c>
      <c r="E1054" s="358" t="s">
        <v>878</v>
      </c>
      <c r="F1054" s="385" t="s">
        <v>54</v>
      </c>
      <c r="G1054" s="384" t="s">
        <v>55</v>
      </c>
      <c r="H1054" s="384" t="s">
        <v>56</v>
      </c>
      <c r="I1054" s="384" t="s">
        <v>11</v>
      </c>
    </row>
    <row r="1055" spans="1:9" ht="51.95" customHeight="1">
      <c r="A1055" s="237" t="s">
        <v>879</v>
      </c>
      <c r="B1055" s="354">
        <v>104341</v>
      </c>
      <c r="C1055" s="237" t="s">
        <v>66</v>
      </c>
      <c r="D1055" s="237" t="s">
        <v>458</v>
      </c>
      <c r="E1055" s="359" t="s">
        <v>1161</v>
      </c>
      <c r="F1055" s="184" t="s">
        <v>63</v>
      </c>
      <c r="G1055" s="185">
        <v>1</v>
      </c>
      <c r="H1055" s="189">
        <f>I1055</f>
        <v>10.76</v>
      </c>
      <c r="I1055" s="189">
        <f>SUM(I1056:I1063)</f>
        <v>10.76</v>
      </c>
    </row>
    <row r="1056" spans="1:9" ht="26.1" customHeight="1">
      <c r="A1056" s="234" t="s">
        <v>881</v>
      </c>
      <c r="B1056" s="350">
        <v>88267</v>
      </c>
      <c r="C1056" s="234" t="s">
        <v>66</v>
      </c>
      <c r="D1056" s="234" t="s">
        <v>1162</v>
      </c>
      <c r="E1056" s="355" t="s">
        <v>883</v>
      </c>
      <c r="F1056" s="94" t="s">
        <v>884</v>
      </c>
      <c r="G1056" s="186">
        <v>8.8249999999999995E-2</v>
      </c>
      <c r="H1056" s="98">
        <f>IF(A1056="Composição Auxiliar",VLOOKUP(B1056,'SINAPI COMPOSIÇÃO'!$A$2:$E$10256,4,FALSE),IF(A1056="Insumo",IF(VLOOKUP(B1056,'SINAPI INSUMOS'!$A$2:$F$4852,5,FALSE)=OR("",0),VLOOKUP(B1056,'SINAPI INSUMOS'!$A$2:$F$4852,6,FALSE),VLOOKUP(B1056,'SINAPI INSUMOS'!$A$2:$F$4852,5,FALSE)),"VERIFICAR"))</f>
        <v>27.01</v>
      </c>
      <c r="I1056" s="98">
        <f t="shared" ref="I1056:I1063" si="70">TRUNC(G1056*H1056,2)</f>
        <v>2.38</v>
      </c>
    </row>
    <row r="1057" spans="1:9" ht="26.1" customHeight="1">
      <c r="A1057" s="234" t="s">
        <v>881</v>
      </c>
      <c r="B1057" s="350">
        <v>88248</v>
      </c>
      <c r="C1057" s="234" t="s">
        <v>66</v>
      </c>
      <c r="D1057" s="234" t="s">
        <v>1163</v>
      </c>
      <c r="E1057" s="355" t="s">
        <v>883</v>
      </c>
      <c r="F1057" s="94" t="s">
        <v>884</v>
      </c>
      <c r="G1057" s="186">
        <v>8.8249999999999995E-2</v>
      </c>
      <c r="H1057" s="98">
        <f>IF(A1057="Composição Auxiliar",VLOOKUP(B1057,'SINAPI COMPOSIÇÃO'!$A$2:$E$10256,4,FALSE),IF(A1057="Insumo",IF(VLOOKUP(B1057,'SINAPI INSUMOS'!$A$2:$F$4852,5,FALSE)=OR("",0),VLOOKUP(B1057,'SINAPI INSUMOS'!$A$2:$F$4852,6,FALSE),VLOOKUP(B1057,'SINAPI INSUMOS'!$A$2:$F$4852,5,FALSE)),"VERIFICAR"))</f>
        <v>23.01</v>
      </c>
      <c r="I1057" s="98">
        <f t="shared" si="70"/>
        <v>2.0299999999999998</v>
      </c>
    </row>
    <row r="1058" spans="1:9" ht="39" customHeight="1">
      <c r="A1058" s="235" t="s">
        <v>886</v>
      </c>
      <c r="B1058" s="351">
        <v>20078</v>
      </c>
      <c r="C1058" s="235" t="s">
        <v>66</v>
      </c>
      <c r="D1058" s="235" t="s">
        <v>1280</v>
      </c>
      <c r="E1058" s="356" t="s">
        <v>889</v>
      </c>
      <c r="F1058" s="97" t="s">
        <v>63</v>
      </c>
      <c r="G1058" s="187">
        <v>2.5000000000000001E-2</v>
      </c>
      <c r="H1058" s="99">
        <f>IF(A1058="Composição Auxiliar",VLOOKUP(B1058,'SINAPI COMPOSIÇÃO'!$A$2:$E$10256,4,FALSE),IF(A1058="Insumo",IF(VLOOKUP(B1058,'SINAPI INSUMOS'!$A$2:$F$4852,5,FALSE)=OR("",0),VLOOKUP(B1058,'SINAPI INSUMOS'!$A$2:$F$4852,6,FALSE),VLOOKUP(B1058,'SINAPI INSUMOS'!$A$2:$F$4852,5,FALSE)),"VERIFICAR"))</f>
        <v>29.34</v>
      </c>
      <c r="I1058" s="99">
        <f t="shared" si="70"/>
        <v>0.73</v>
      </c>
    </row>
    <row r="1059" spans="1:9" ht="24" customHeight="1">
      <c r="A1059" s="235" t="s">
        <v>886</v>
      </c>
      <c r="B1059" s="351">
        <v>38383</v>
      </c>
      <c r="C1059" s="235" t="s">
        <v>66</v>
      </c>
      <c r="D1059" s="235" t="s">
        <v>1194</v>
      </c>
      <c r="E1059" s="356" t="s">
        <v>889</v>
      </c>
      <c r="F1059" s="97" t="s">
        <v>63</v>
      </c>
      <c r="G1059" s="360">
        <v>7.4000000000000003E-3</v>
      </c>
      <c r="H1059" s="361">
        <f>IF(A1059="Composição Auxiliar",VLOOKUP(B1059,'SINAPI COMPOSIÇÃO'!$A$2:$E$10256,4,FALSE),IF(A1059="Insumo",IF(VLOOKUP(B1059,'SINAPI INSUMOS'!$A$2:$F$4852,5,FALSE)=OR("",0),VLOOKUP(B1059,'SINAPI INSUMOS'!$A$2:$F$4852,6,FALSE),VLOOKUP(B1059,'SINAPI INSUMOS'!$A$2:$F$4852,5,FALSE)),"VERIFICAR"))</f>
        <v>2</v>
      </c>
      <c r="I1059" s="99">
        <f t="shared" si="70"/>
        <v>0.01</v>
      </c>
    </row>
    <row r="1060" spans="1:9" ht="26.1" customHeight="1">
      <c r="A1060" s="235" t="s">
        <v>886</v>
      </c>
      <c r="B1060" s="351">
        <v>20083</v>
      </c>
      <c r="C1060" s="235" t="s">
        <v>66</v>
      </c>
      <c r="D1060" s="235" t="s">
        <v>1196</v>
      </c>
      <c r="E1060" s="356" t="s">
        <v>889</v>
      </c>
      <c r="F1060" s="97" t="s">
        <v>63</v>
      </c>
      <c r="G1060" s="187">
        <v>7.4999999999999997E-3</v>
      </c>
      <c r="H1060" s="99">
        <f>IF(A1060="Composição Auxiliar",VLOOKUP(B1060,'SINAPI COMPOSIÇÃO'!$A$2:$E$10256,4,FALSE),IF(A1060="Insumo",IF(VLOOKUP(B1060,'SINAPI INSUMOS'!$A$2:$F$4852,5,FALSE)=OR("",0),VLOOKUP(B1060,'SINAPI INSUMOS'!$A$2:$F$4852,6,FALSE),VLOOKUP(B1060,'SINAPI INSUMOS'!$A$2:$F$4852,5,FALSE)),"VERIFICAR"))</f>
        <v>80.55</v>
      </c>
      <c r="I1060" s="99">
        <f t="shared" si="70"/>
        <v>0.6</v>
      </c>
    </row>
    <row r="1061" spans="1:9" ht="24" customHeight="1">
      <c r="A1061" s="235" t="s">
        <v>886</v>
      </c>
      <c r="B1061" s="351">
        <v>122</v>
      </c>
      <c r="C1061" s="235" t="s">
        <v>66</v>
      </c>
      <c r="D1061" s="235" t="s">
        <v>1198</v>
      </c>
      <c r="E1061" s="356" t="s">
        <v>889</v>
      </c>
      <c r="F1061" s="97" t="s">
        <v>63</v>
      </c>
      <c r="G1061" s="187">
        <v>4.8999999999999998E-3</v>
      </c>
      <c r="H1061" s="99">
        <f>IF(A1061="Composição Auxiliar",VLOOKUP(B1061,'SINAPI COMPOSIÇÃO'!$A$2:$E$10256,4,FALSE),IF(A1061="Insumo",IF(VLOOKUP(B1061,'SINAPI INSUMOS'!$A$2:$F$4852,5,FALSE)=OR("",0),VLOOKUP(B1061,'SINAPI INSUMOS'!$A$2:$F$4852,6,FALSE),VLOOKUP(B1061,'SINAPI INSUMOS'!$A$2:$F$4852,5,FALSE)),"VERIFICAR"))</f>
        <v>71.09</v>
      </c>
      <c r="I1061" s="99">
        <f t="shared" si="70"/>
        <v>0.34</v>
      </c>
    </row>
    <row r="1062" spans="1:9" ht="26.1" customHeight="1">
      <c r="A1062" s="235" t="s">
        <v>886</v>
      </c>
      <c r="B1062" s="351">
        <v>20086</v>
      </c>
      <c r="C1062" s="235" t="s">
        <v>66</v>
      </c>
      <c r="D1062" s="235" t="s">
        <v>1321</v>
      </c>
      <c r="E1062" s="356" t="s">
        <v>889</v>
      </c>
      <c r="F1062" s="97" t="s">
        <v>63</v>
      </c>
      <c r="G1062" s="187">
        <v>1</v>
      </c>
      <c r="H1062" s="99">
        <f>IF(A1062="Composição Auxiliar",VLOOKUP(B1062,'SINAPI COMPOSIÇÃO'!$A$2:$E$10256,4,FALSE),IF(A1062="Insumo",IF(VLOOKUP(B1062,'SINAPI INSUMOS'!$A$2:$F$4852,5,FALSE)=OR("",0),VLOOKUP(B1062,'SINAPI INSUMOS'!$A$2:$F$4852,6,FALSE),VLOOKUP(B1062,'SINAPI INSUMOS'!$A$2:$F$4852,5,FALSE)),"VERIFICAR"))</f>
        <v>2.41</v>
      </c>
      <c r="I1062" s="99">
        <f t="shared" si="70"/>
        <v>2.41</v>
      </c>
    </row>
    <row r="1063" spans="1:9" ht="26.1" customHeight="1">
      <c r="A1063" s="235" t="s">
        <v>886</v>
      </c>
      <c r="B1063" s="351">
        <v>296</v>
      </c>
      <c r="C1063" s="235" t="s">
        <v>66</v>
      </c>
      <c r="D1063" s="235" t="s">
        <v>1276</v>
      </c>
      <c r="E1063" s="356" t="s">
        <v>889</v>
      </c>
      <c r="F1063" s="97" t="s">
        <v>63</v>
      </c>
      <c r="G1063" s="187">
        <v>1</v>
      </c>
      <c r="H1063" s="99">
        <f>IF(A1063="Composição Auxiliar",VLOOKUP(B1063,'SINAPI COMPOSIÇÃO'!$A$2:$E$10256,4,FALSE),IF(A1063="Insumo",IF(VLOOKUP(B1063,'SINAPI INSUMOS'!$A$2:$F$4852,5,FALSE)=OR("",0),VLOOKUP(B1063,'SINAPI INSUMOS'!$A$2:$F$4852,6,FALSE),VLOOKUP(B1063,'SINAPI INSUMOS'!$A$2:$F$4852,5,FALSE)),"VERIFICAR"))</f>
        <v>2.2599999999999998</v>
      </c>
      <c r="I1063" s="99">
        <f t="shared" si="70"/>
        <v>2.2599999999999998</v>
      </c>
    </row>
    <row r="1064" spans="1:9" ht="18" customHeight="1">
      <c r="A1064" s="232" t="s">
        <v>459</v>
      </c>
      <c r="B1064" s="239" t="s">
        <v>52</v>
      </c>
      <c r="C1064" s="232" t="s">
        <v>53</v>
      </c>
      <c r="D1064" s="232" t="s">
        <v>10</v>
      </c>
      <c r="E1064" s="358" t="s">
        <v>878</v>
      </c>
      <c r="F1064" s="240" t="s">
        <v>54</v>
      </c>
      <c r="G1064" s="239" t="s">
        <v>55</v>
      </c>
      <c r="H1064" s="239" t="s">
        <v>56</v>
      </c>
      <c r="I1064" s="239" t="s">
        <v>11</v>
      </c>
    </row>
    <row r="1065" spans="1:9" ht="51.95" customHeight="1">
      <c r="A1065" s="237" t="s">
        <v>879</v>
      </c>
      <c r="B1065" s="354">
        <v>89796</v>
      </c>
      <c r="C1065" s="237" t="s">
        <v>66</v>
      </c>
      <c r="D1065" s="237" t="s">
        <v>461</v>
      </c>
      <c r="E1065" s="359" t="s">
        <v>1161</v>
      </c>
      <c r="F1065" s="184" t="s">
        <v>63</v>
      </c>
      <c r="G1065" s="185">
        <v>1</v>
      </c>
      <c r="H1065" s="189">
        <f>I1065</f>
        <v>42.41</v>
      </c>
      <c r="I1065" s="189">
        <f>SUM(I1066:I1070)</f>
        <v>42.41</v>
      </c>
    </row>
    <row r="1066" spans="1:9" ht="26.1" customHeight="1">
      <c r="A1066" s="234" t="s">
        <v>881</v>
      </c>
      <c r="B1066" s="350">
        <v>88267</v>
      </c>
      <c r="C1066" s="234" t="s">
        <v>66</v>
      </c>
      <c r="D1066" s="234" t="s">
        <v>1162</v>
      </c>
      <c r="E1066" s="355" t="s">
        <v>883</v>
      </c>
      <c r="F1066" s="94" t="s">
        <v>884</v>
      </c>
      <c r="G1066" s="186">
        <v>0.25679999999999997</v>
      </c>
      <c r="H1066" s="98">
        <f>IF(A1066="Composição Auxiliar",VLOOKUP(B1066,'SINAPI COMPOSIÇÃO'!$A$2:$E$10256,4,FALSE),IF(A1066="Insumo",IF(VLOOKUP(B1066,'SINAPI INSUMOS'!$A$2:$F$4852,5,FALSE)=OR("",0),VLOOKUP(B1066,'SINAPI INSUMOS'!$A$2:$F$4852,6,FALSE),VLOOKUP(B1066,'SINAPI INSUMOS'!$A$2:$F$4852,5,FALSE)),"VERIFICAR"))</f>
        <v>27.01</v>
      </c>
      <c r="I1066" s="98">
        <f>TRUNC(G1066*H1066,2)</f>
        <v>6.93</v>
      </c>
    </row>
    <row r="1067" spans="1:9" ht="26.1" customHeight="1">
      <c r="A1067" s="234" t="s">
        <v>881</v>
      </c>
      <c r="B1067" s="350">
        <v>88248</v>
      </c>
      <c r="C1067" s="234" t="s">
        <v>66</v>
      </c>
      <c r="D1067" s="234" t="s">
        <v>1163</v>
      </c>
      <c r="E1067" s="355" t="s">
        <v>883</v>
      </c>
      <c r="F1067" s="94" t="s">
        <v>884</v>
      </c>
      <c r="G1067" s="186">
        <v>0.25679999999999997</v>
      </c>
      <c r="H1067" s="98">
        <f>IF(A1067="Composição Auxiliar",VLOOKUP(B1067,'SINAPI COMPOSIÇÃO'!$A$2:$E$10256,4,FALSE),IF(A1067="Insumo",IF(VLOOKUP(B1067,'SINAPI INSUMOS'!$A$2:$F$4852,5,FALSE)=OR("",0),VLOOKUP(B1067,'SINAPI INSUMOS'!$A$2:$F$4852,6,FALSE),VLOOKUP(B1067,'SINAPI INSUMOS'!$A$2:$F$4852,5,FALSE)),"VERIFICAR"))</f>
        <v>23.01</v>
      </c>
      <c r="I1067" s="98">
        <f>TRUNC(G1067*H1067,2)</f>
        <v>5.9</v>
      </c>
    </row>
    <row r="1068" spans="1:9" ht="26.1" customHeight="1">
      <c r="A1068" s="235" t="s">
        <v>886</v>
      </c>
      <c r="B1068" s="351">
        <v>7091</v>
      </c>
      <c r="C1068" s="235" t="s">
        <v>66</v>
      </c>
      <c r="D1068" s="235" t="s">
        <v>1323</v>
      </c>
      <c r="E1068" s="356" t="s">
        <v>889</v>
      </c>
      <c r="F1068" s="97" t="s">
        <v>63</v>
      </c>
      <c r="G1068" s="187">
        <v>1</v>
      </c>
      <c r="H1068" s="99">
        <f>IF(A1068="Composição Auxiliar",VLOOKUP(B1068,'SINAPI COMPOSIÇÃO'!$A$2:$E$10256,4,FALSE),IF(A1068="Insumo",IF(VLOOKUP(B1068,'SINAPI INSUMOS'!$A$2:$F$4852,5,FALSE)=OR("",0),VLOOKUP(B1068,'SINAPI INSUMOS'!$A$2:$F$4852,6,FALSE),VLOOKUP(B1068,'SINAPI INSUMOS'!$A$2:$F$4852,5,FALSE)),"VERIFICAR"))</f>
        <v>12.52</v>
      </c>
      <c r="I1068" s="99">
        <f>TRUNC(G1068*H1068,2)</f>
        <v>12.52</v>
      </c>
    </row>
    <row r="1069" spans="1:9" ht="39" customHeight="1">
      <c r="A1069" s="235" t="s">
        <v>886</v>
      </c>
      <c r="B1069" s="351">
        <v>20078</v>
      </c>
      <c r="C1069" s="235" t="s">
        <v>66</v>
      </c>
      <c r="D1069" s="235" t="s">
        <v>1280</v>
      </c>
      <c r="E1069" s="356" t="s">
        <v>889</v>
      </c>
      <c r="F1069" s="97" t="s">
        <v>63</v>
      </c>
      <c r="G1069" s="187">
        <v>0.17249999999999999</v>
      </c>
      <c r="H1069" s="99">
        <f>IF(A1069="Composição Auxiliar",VLOOKUP(B1069,'SINAPI COMPOSIÇÃO'!$A$2:$E$10256,4,FALSE),IF(A1069="Insumo",IF(VLOOKUP(B1069,'SINAPI INSUMOS'!$A$2:$F$4852,5,FALSE)=OR("",0),VLOOKUP(B1069,'SINAPI INSUMOS'!$A$2:$F$4852,6,FALSE),VLOOKUP(B1069,'SINAPI INSUMOS'!$A$2:$F$4852,5,FALSE)),"VERIFICAR"))</f>
        <v>29.34</v>
      </c>
      <c r="I1069" s="99">
        <f>TRUNC(G1069*H1069,2)</f>
        <v>5.0599999999999996</v>
      </c>
    </row>
    <row r="1070" spans="1:9" ht="26.1" customHeight="1">
      <c r="A1070" s="235" t="s">
        <v>886</v>
      </c>
      <c r="B1070" s="351">
        <v>301</v>
      </c>
      <c r="C1070" s="235" t="s">
        <v>66</v>
      </c>
      <c r="D1070" s="235" t="s">
        <v>1274</v>
      </c>
      <c r="E1070" s="356" t="s">
        <v>889</v>
      </c>
      <c r="F1070" s="97" t="s">
        <v>63</v>
      </c>
      <c r="G1070" s="187">
        <v>3</v>
      </c>
      <c r="H1070" s="99">
        <f>IF(A1070="Composição Auxiliar",VLOOKUP(B1070,'SINAPI COMPOSIÇÃO'!$A$2:$E$10256,4,FALSE),IF(A1070="Insumo",IF(VLOOKUP(B1070,'SINAPI INSUMOS'!$A$2:$F$4852,5,FALSE)=OR("",0),VLOOKUP(B1070,'SINAPI INSUMOS'!$A$2:$F$4852,6,FALSE),VLOOKUP(B1070,'SINAPI INSUMOS'!$A$2:$F$4852,5,FALSE)),"VERIFICAR"))</f>
        <v>4</v>
      </c>
      <c r="I1070" s="99">
        <f>TRUNC(G1070*H1070,2)</f>
        <v>12</v>
      </c>
    </row>
    <row r="1071" spans="1:9" ht="18" customHeight="1">
      <c r="A1071" s="382" t="s">
        <v>462</v>
      </c>
      <c r="B1071" s="384" t="s">
        <v>52</v>
      </c>
      <c r="C1071" s="382" t="s">
        <v>53</v>
      </c>
      <c r="D1071" s="382" t="s">
        <v>10</v>
      </c>
      <c r="E1071" s="358" t="s">
        <v>878</v>
      </c>
      <c r="F1071" s="385" t="s">
        <v>54</v>
      </c>
      <c r="G1071" s="358" t="s">
        <v>55</v>
      </c>
      <c r="H1071" s="358" t="s">
        <v>56</v>
      </c>
      <c r="I1071" s="384" t="s">
        <v>11</v>
      </c>
    </row>
    <row r="1072" spans="1:9" ht="51.95" customHeight="1">
      <c r="A1072" s="237" t="s">
        <v>879</v>
      </c>
      <c r="B1072" s="354">
        <v>89746</v>
      </c>
      <c r="C1072" s="237" t="s">
        <v>66</v>
      </c>
      <c r="D1072" s="237" t="s">
        <v>464</v>
      </c>
      <c r="E1072" s="359" t="s">
        <v>1161</v>
      </c>
      <c r="F1072" s="184" t="s">
        <v>63</v>
      </c>
      <c r="G1072" s="185">
        <v>1</v>
      </c>
      <c r="H1072" s="189">
        <f>I1072</f>
        <v>28.16</v>
      </c>
      <c r="I1072" s="189">
        <f>SUM(I1073:I1077)</f>
        <v>28.16</v>
      </c>
    </row>
    <row r="1073" spans="1:9" ht="26.1" customHeight="1">
      <c r="A1073" s="234" t="s">
        <v>881</v>
      </c>
      <c r="B1073" s="350">
        <v>88267</v>
      </c>
      <c r="C1073" s="234" t="s">
        <v>66</v>
      </c>
      <c r="D1073" s="234" t="s">
        <v>1162</v>
      </c>
      <c r="E1073" s="355" t="s">
        <v>883</v>
      </c>
      <c r="F1073" s="94" t="s">
        <v>884</v>
      </c>
      <c r="G1073" s="186">
        <v>0.19259999999999999</v>
      </c>
      <c r="H1073" s="98">
        <f>IF(A1073="Composição Auxiliar",VLOOKUP(B1073,'SINAPI COMPOSIÇÃO'!$A$2:$E$10256,4,FALSE),IF(A1073="Insumo",IF(VLOOKUP(B1073,'SINAPI INSUMOS'!$A$2:$F$4852,5,FALSE)=OR("",0),VLOOKUP(B1073,'SINAPI INSUMOS'!$A$2:$F$4852,6,FALSE),VLOOKUP(B1073,'SINAPI INSUMOS'!$A$2:$F$4852,5,FALSE)),"VERIFICAR"))</f>
        <v>27.01</v>
      </c>
      <c r="I1073" s="98">
        <f>TRUNC(G1073*H1073,2)</f>
        <v>5.2</v>
      </c>
    </row>
    <row r="1074" spans="1:9" ht="26.1" customHeight="1">
      <c r="A1074" s="234" t="s">
        <v>881</v>
      </c>
      <c r="B1074" s="350">
        <v>88248</v>
      </c>
      <c r="C1074" s="234" t="s">
        <v>66</v>
      </c>
      <c r="D1074" s="234" t="s">
        <v>1163</v>
      </c>
      <c r="E1074" s="355" t="s">
        <v>883</v>
      </c>
      <c r="F1074" s="94" t="s">
        <v>884</v>
      </c>
      <c r="G1074" s="186">
        <v>0.19259999999999999</v>
      </c>
      <c r="H1074" s="98">
        <f>IF(A1074="Composição Auxiliar",VLOOKUP(B1074,'SINAPI COMPOSIÇÃO'!$A$2:$E$10256,4,FALSE),IF(A1074="Insumo",IF(VLOOKUP(B1074,'SINAPI INSUMOS'!$A$2:$F$4852,5,FALSE)=OR("",0),VLOOKUP(B1074,'SINAPI INSUMOS'!$A$2:$F$4852,6,FALSE),VLOOKUP(B1074,'SINAPI INSUMOS'!$A$2:$F$4852,5,FALSE)),"VERIFICAR"))</f>
        <v>23.01</v>
      </c>
      <c r="I1074" s="98">
        <f>TRUNC(G1074*H1074,2)</f>
        <v>4.43</v>
      </c>
    </row>
    <row r="1075" spans="1:9" ht="26.1" customHeight="1">
      <c r="A1075" s="235" t="s">
        <v>886</v>
      </c>
      <c r="B1075" s="351">
        <v>301</v>
      </c>
      <c r="C1075" s="235" t="s">
        <v>66</v>
      </c>
      <c r="D1075" s="235" t="s">
        <v>1274</v>
      </c>
      <c r="E1075" s="356" t="s">
        <v>889</v>
      </c>
      <c r="F1075" s="97" t="s">
        <v>63</v>
      </c>
      <c r="G1075" s="187">
        <v>2</v>
      </c>
      <c r="H1075" s="99">
        <f>IF(A1075="Composição Auxiliar",VLOOKUP(B1075,'SINAPI COMPOSIÇÃO'!$A$2:$E$10256,4,FALSE),IF(A1075="Insumo",IF(VLOOKUP(B1075,'SINAPI INSUMOS'!$A$2:$F$4852,5,FALSE)=OR("",0),VLOOKUP(B1075,'SINAPI INSUMOS'!$A$2:$F$4852,6,FALSE),VLOOKUP(B1075,'SINAPI INSUMOS'!$A$2:$F$4852,5,FALSE)),"VERIFICAR"))</f>
        <v>4</v>
      </c>
      <c r="I1075" s="99">
        <f>TRUNC(G1075*H1075,2)</f>
        <v>8</v>
      </c>
    </row>
    <row r="1076" spans="1:9" ht="39" customHeight="1">
      <c r="A1076" s="235" t="s">
        <v>886</v>
      </c>
      <c r="B1076" s="351">
        <v>20078</v>
      </c>
      <c r="C1076" s="235" t="s">
        <v>66</v>
      </c>
      <c r="D1076" s="235" t="s">
        <v>1280</v>
      </c>
      <c r="E1076" s="356" t="s">
        <v>889</v>
      </c>
      <c r="F1076" s="97" t="s">
        <v>63</v>
      </c>
      <c r="G1076" s="187">
        <v>0.115</v>
      </c>
      <c r="H1076" s="99">
        <f>IF(A1076="Composição Auxiliar",VLOOKUP(B1076,'SINAPI COMPOSIÇÃO'!$A$2:$E$10256,4,FALSE),IF(A1076="Insumo",IF(VLOOKUP(B1076,'SINAPI INSUMOS'!$A$2:$F$4852,5,FALSE)=OR("",0),VLOOKUP(B1076,'SINAPI INSUMOS'!$A$2:$F$4852,6,FALSE),VLOOKUP(B1076,'SINAPI INSUMOS'!$A$2:$F$4852,5,FALSE)),"VERIFICAR"))</f>
        <v>29.34</v>
      </c>
      <c r="I1076" s="99">
        <f>TRUNC(G1076*H1076,2)</f>
        <v>3.37</v>
      </c>
    </row>
    <row r="1077" spans="1:9" ht="26.1" customHeight="1">
      <c r="A1077" s="235" t="s">
        <v>886</v>
      </c>
      <c r="B1077" s="351">
        <v>3528</v>
      </c>
      <c r="C1077" s="235" t="s">
        <v>66</v>
      </c>
      <c r="D1077" s="235" t="s">
        <v>1291</v>
      </c>
      <c r="E1077" s="356" t="s">
        <v>889</v>
      </c>
      <c r="F1077" s="97" t="s">
        <v>63</v>
      </c>
      <c r="G1077" s="187">
        <v>1</v>
      </c>
      <c r="H1077" s="99">
        <f>IF(A1077="Composição Auxiliar",VLOOKUP(B1077,'SINAPI COMPOSIÇÃO'!$A$2:$E$10256,4,FALSE),IF(A1077="Insumo",IF(VLOOKUP(B1077,'SINAPI INSUMOS'!$A$2:$F$4852,5,FALSE)=OR("",0),VLOOKUP(B1077,'SINAPI INSUMOS'!$A$2:$F$4852,6,FALSE),VLOOKUP(B1077,'SINAPI INSUMOS'!$A$2:$F$4852,5,FALSE)),"VERIFICAR"))</f>
        <v>7.16</v>
      </c>
      <c r="I1077" s="99">
        <f>TRUNC(G1077*H1077,2)</f>
        <v>7.16</v>
      </c>
    </row>
    <row r="1078" spans="1:9" ht="18" customHeight="1">
      <c r="A1078" s="382" t="s">
        <v>465</v>
      </c>
      <c r="B1078" s="384" t="s">
        <v>52</v>
      </c>
      <c r="C1078" s="382" t="s">
        <v>53</v>
      </c>
      <c r="D1078" s="382" t="s">
        <v>10</v>
      </c>
      <c r="E1078" s="358" t="s">
        <v>878</v>
      </c>
      <c r="F1078" s="385" t="s">
        <v>54</v>
      </c>
      <c r="G1078" s="384" t="s">
        <v>55</v>
      </c>
      <c r="H1078" s="384" t="s">
        <v>56</v>
      </c>
      <c r="I1078" s="384" t="s">
        <v>11</v>
      </c>
    </row>
    <row r="1079" spans="1:9" ht="51.95" customHeight="1">
      <c r="A1079" s="237" t="s">
        <v>879</v>
      </c>
      <c r="B1079" s="354">
        <v>89801</v>
      </c>
      <c r="C1079" s="237" t="s">
        <v>66</v>
      </c>
      <c r="D1079" s="237" t="s">
        <v>467</v>
      </c>
      <c r="E1079" s="359" t="s">
        <v>1161</v>
      </c>
      <c r="F1079" s="184" t="s">
        <v>63</v>
      </c>
      <c r="G1079" s="185">
        <v>1</v>
      </c>
      <c r="H1079" s="189">
        <f>I1079</f>
        <v>10.07</v>
      </c>
      <c r="I1079" s="189">
        <f>SUM(I1080:I1084)</f>
        <v>10.07</v>
      </c>
    </row>
    <row r="1080" spans="1:9" ht="26.1" customHeight="1">
      <c r="A1080" s="234" t="s">
        <v>881</v>
      </c>
      <c r="B1080" s="350">
        <v>88267</v>
      </c>
      <c r="C1080" s="234" t="s">
        <v>66</v>
      </c>
      <c r="D1080" s="234" t="s">
        <v>1162</v>
      </c>
      <c r="E1080" s="355" t="s">
        <v>883</v>
      </c>
      <c r="F1080" s="94" t="s">
        <v>884</v>
      </c>
      <c r="G1080" s="186">
        <v>3.4299999999999997E-2</v>
      </c>
      <c r="H1080" s="98">
        <f>IF(A1080="Composição Auxiliar",VLOOKUP(B1080,'SINAPI COMPOSIÇÃO'!$A$2:$E$10256,4,FALSE),IF(A1080="Insumo",IF(VLOOKUP(B1080,'SINAPI INSUMOS'!$A$2:$F$4852,5,FALSE)=OR("",0),VLOOKUP(B1080,'SINAPI INSUMOS'!$A$2:$F$4852,6,FALSE),VLOOKUP(B1080,'SINAPI INSUMOS'!$A$2:$F$4852,5,FALSE)),"VERIFICAR"))</f>
        <v>27.01</v>
      </c>
      <c r="I1080" s="98">
        <f>TRUNC(G1080*H1080,2)</f>
        <v>0.92</v>
      </c>
    </row>
    <row r="1081" spans="1:9" ht="26.1" customHeight="1">
      <c r="A1081" s="234" t="s">
        <v>881</v>
      </c>
      <c r="B1081" s="350">
        <v>88248</v>
      </c>
      <c r="C1081" s="234" t="s">
        <v>66</v>
      </c>
      <c r="D1081" s="234" t="s">
        <v>1163</v>
      </c>
      <c r="E1081" s="355" t="s">
        <v>883</v>
      </c>
      <c r="F1081" s="94" t="s">
        <v>884</v>
      </c>
      <c r="G1081" s="186">
        <v>3.4299999999999997E-2</v>
      </c>
      <c r="H1081" s="98">
        <f>IF(A1081="Composição Auxiliar",VLOOKUP(B1081,'SINAPI COMPOSIÇÃO'!$A$2:$E$10256,4,FALSE),IF(A1081="Insumo",IF(VLOOKUP(B1081,'SINAPI INSUMOS'!$A$2:$F$4852,5,FALSE)=OR("",0),VLOOKUP(B1081,'SINAPI INSUMOS'!$A$2:$F$4852,6,FALSE),VLOOKUP(B1081,'SINAPI INSUMOS'!$A$2:$F$4852,5,FALSE)),"VERIFICAR"))</f>
        <v>23.01</v>
      </c>
      <c r="I1081" s="98">
        <f>TRUNC(G1081*H1081,2)</f>
        <v>0.78</v>
      </c>
    </row>
    <row r="1082" spans="1:9" ht="26.1" customHeight="1">
      <c r="A1082" s="235" t="s">
        <v>886</v>
      </c>
      <c r="B1082" s="351">
        <v>3526</v>
      </c>
      <c r="C1082" s="235" t="s">
        <v>66</v>
      </c>
      <c r="D1082" s="235" t="s">
        <v>1304</v>
      </c>
      <c r="E1082" s="356" t="s">
        <v>889</v>
      </c>
      <c r="F1082" s="97" t="s">
        <v>63</v>
      </c>
      <c r="G1082" s="187">
        <v>1</v>
      </c>
      <c r="H1082" s="99">
        <f>IF(A1082="Composição Auxiliar",VLOOKUP(B1082,'SINAPI COMPOSIÇÃO'!$A$2:$E$10256,4,FALSE),IF(A1082="Insumo",IF(VLOOKUP(B1082,'SINAPI INSUMOS'!$A$2:$F$4852,5,FALSE)=OR("",0),VLOOKUP(B1082,'SINAPI INSUMOS'!$A$2:$F$4852,6,FALSE),VLOOKUP(B1082,'SINAPI INSUMOS'!$A$2:$F$4852,5,FALSE)),"VERIFICAR"))</f>
        <v>2.39</v>
      </c>
      <c r="I1082" s="99">
        <f>TRUNC(G1082*H1082,2)</f>
        <v>2.39</v>
      </c>
    </row>
    <row r="1083" spans="1:9" ht="26.1" customHeight="1">
      <c r="A1083" s="235" t="s">
        <v>886</v>
      </c>
      <c r="B1083" s="351">
        <v>296</v>
      </c>
      <c r="C1083" s="235" t="s">
        <v>66</v>
      </c>
      <c r="D1083" s="235" t="s">
        <v>1276</v>
      </c>
      <c r="E1083" s="356" t="s">
        <v>889</v>
      </c>
      <c r="F1083" s="97" t="s">
        <v>63</v>
      </c>
      <c r="G1083" s="360">
        <v>2</v>
      </c>
      <c r="H1083" s="361">
        <f>IF(A1083="Composição Auxiliar",VLOOKUP(B1083,'SINAPI COMPOSIÇÃO'!$A$2:$E$10256,4,FALSE),IF(A1083="Insumo",IF(VLOOKUP(B1083,'SINAPI INSUMOS'!$A$2:$F$4852,5,FALSE)=OR("",0),VLOOKUP(B1083,'SINAPI INSUMOS'!$A$2:$F$4852,6,FALSE),VLOOKUP(B1083,'SINAPI INSUMOS'!$A$2:$F$4852,5,FALSE)),"VERIFICAR"))</f>
        <v>2.2599999999999998</v>
      </c>
      <c r="I1083" s="99">
        <f>TRUNC(G1083*H1083,2)</f>
        <v>4.5199999999999996</v>
      </c>
    </row>
    <row r="1084" spans="1:9" ht="39" customHeight="1">
      <c r="A1084" s="235" t="s">
        <v>886</v>
      </c>
      <c r="B1084" s="351">
        <v>20078</v>
      </c>
      <c r="C1084" s="235" t="s">
        <v>66</v>
      </c>
      <c r="D1084" s="235" t="s">
        <v>1280</v>
      </c>
      <c r="E1084" s="356" t="s">
        <v>889</v>
      </c>
      <c r="F1084" s="97" t="s">
        <v>63</v>
      </c>
      <c r="G1084" s="187">
        <v>0.05</v>
      </c>
      <c r="H1084" s="99">
        <f>IF(A1084="Composição Auxiliar",VLOOKUP(B1084,'SINAPI COMPOSIÇÃO'!$A$2:$E$10256,4,FALSE),IF(A1084="Insumo",IF(VLOOKUP(B1084,'SINAPI INSUMOS'!$A$2:$F$4852,5,FALSE)=OR("",0),VLOOKUP(B1084,'SINAPI INSUMOS'!$A$2:$F$4852,6,FALSE),VLOOKUP(B1084,'SINAPI INSUMOS'!$A$2:$F$4852,5,FALSE)),"VERIFICAR"))</f>
        <v>29.34</v>
      </c>
      <c r="I1084" s="99">
        <f>TRUNC(G1084*H1084,2)</f>
        <v>1.46</v>
      </c>
    </row>
    <row r="1085" spans="1:9" ht="18" customHeight="1">
      <c r="A1085" s="232" t="s">
        <v>468</v>
      </c>
      <c r="B1085" s="239" t="s">
        <v>52</v>
      </c>
      <c r="C1085" s="232" t="s">
        <v>53</v>
      </c>
      <c r="D1085" s="232" t="s">
        <v>10</v>
      </c>
      <c r="E1085" s="358" t="s">
        <v>878</v>
      </c>
      <c r="F1085" s="240" t="s">
        <v>54</v>
      </c>
      <c r="G1085" s="239" t="s">
        <v>55</v>
      </c>
      <c r="H1085" s="239" t="s">
        <v>56</v>
      </c>
      <c r="I1085" s="239" t="s">
        <v>11</v>
      </c>
    </row>
    <row r="1086" spans="1:9" ht="51.95" customHeight="1">
      <c r="A1086" s="237" t="s">
        <v>879</v>
      </c>
      <c r="B1086" s="354">
        <v>89827</v>
      </c>
      <c r="C1086" s="237" t="s">
        <v>66</v>
      </c>
      <c r="D1086" s="237" t="s">
        <v>470</v>
      </c>
      <c r="E1086" s="359" t="s">
        <v>1161</v>
      </c>
      <c r="F1086" s="184" t="s">
        <v>63</v>
      </c>
      <c r="G1086" s="185">
        <v>1</v>
      </c>
      <c r="H1086" s="189">
        <f>I1086</f>
        <v>18.98</v>
      </c>
      <c r="I1086" s="189">
        <f>SUM(I1087:I1091)</f>
        <v>18.98</v>
      </c>
    </row>
    <row r="1087" spans="1:9" ht="26.1" customHeight="1">
      <c r="A1087" s="234" t="s">
        <v>881</v>
      </c>
      <c r="B1087" s="350">
        <v>88248</v>
      </c>
      <c r="C1087" s="234" t="s">
        <v>66</v>
      </c>
      <c r="D1087" s="234" t="s">
        <v>1163</v>
      </c>
      <c r="E1087" s="355" t="s">
        <v>883</v>
      </c>
      <c r="F1087" s="94" t="s">
        <v>884</v>
      </c>
      <c r="G1087" s="186">
        <v>4.5699999999999998E-2</v>
      </c>
      <c r="H1087" s="98">
        <f>IF(A1087="Composição Auxiliar",VLOOKUP(B1087,'SINAPI COMPOSIÇÃO'!$A$2:$E$10256,4,FALSE),IF(A1087="Insumo",IF(VLOOKUP(B1087,'SINAPI INSUMOS'!$A$2:$F$4852,5,FALSE)=OR("",0),VLOOKUP(B1087,'SINAPI INSUMOS'!$A$2:$F$4852,6,FALSE),VLOOKUP(B1087,'SINAPI INSUMOS'!$A$2:$F$4852,5,FALSE)),"VERIFICAR"))</f>
        <v>23.01</v>
      </c>
      <c r="I1087" s="98">
        <f>TRUNC(G1087*H1087,2)</f>
        <v>1.05</v>
      </c>
    </row>
    <row r="1088" spans="1:9" ht="26.1" customHeight="1">
      <c r="A1088" s="234" t="s">
        <v>881</v>
      </c>
      <c r="B1088" s="350">
        <v>88267</v>
      </c>
      <c r="C1088" s="234" t="s">
        <v>66</v>
      </c>
      <c r="D1088" s="234" t="s">
        <v>1162</v>
      </c>
      <c r="E1088" s="355" t="s">
        <v>883</v>
      </c>
      <c r="F1088" s="94" t="s">
        <v>884</v>
      </c>
      <c r="G1088" s="186">
        <v>4.5699999999999998E-2</v>
      </c>
      <c r="H1088" s="98">
        <f>IF(A1088="Composição Auxiliar",VLOOKUP(B1088,'SINAPI COMPOSIÇÃO'!$A$2:$E$10256,4,FALSE),IF(A1088="Insumo",IF(VLOOKUP(B1088,'SINAPI INSUMOS'!$A$2:$F$4852,5,FALSE)=OR("",0),VLOOKUP(B1088,'SINAPI INSUMOS'!$A$2:$F$4852,6,FALSE),VLOOKUP(B1088,'SINAPI INSUMOS'!$A$2:$F$4852,5,FALSE)),"VERIFICAR"))</f>
        <v>27.01</v>
      </c>
      <c r="I1088" s="98">
        <f>TRUNC(G1088*H1088,2)</f>
        <v>1.23</v>
      </c>
    </row>
    <row r="1089" spans="1:9" ht="39" customHeight="1">
      <c r="A1089" s="235" t="s">
        <v>886</v>
      </c>
      <c r="B1089" s="351">
        <v>20078</v>
      </c>
      <c r="C1089" s="235" t="s">
        <v>66</v>
      </c>
      <c r="D1089" s="235" t="s">
        <v>1280</v>
      </c>
      <c r="E1089" s="356" t="s">
        <v>889</v>
      </c>
      <c r="F1089" s="97" t="s">
        <v>63</v>
      </c>
      <c r="G1089" s="187">
        <v>7.4999999999999997E-2</v>
      </c>
      <c r="H1089" s="99">
        <f>IF(A1089="Composição Auxiliar",VLOOKUP(B1089,'SINAPI COMPOSIÇÃO'!$A$2:$E$10256,4,FALSE),IF(A1089="Insumo",IF(VLOOKUP(B1089,'SINAPI INSUMOS'!$A$2:$F$4852,5,FALSE)=OR("",0),VLOOKUP(B1089,'SINAPI INSUMOS'!$A$2:$F$4852,6,FALSE),VLOOKUP(B1089,'SINAPI INSUMOS'!$A$2:$F$4852,5,FALSE)),"VERIFICAR"))</f>
        <v>29.34</v>
      </c>
      <c r="I1089" s="99">
        <f>TRUNC(G1089*H1089,2)</f>
        <v>2.2000000000000002</v>
      </c>
    </row>
    <row r="1090" spans="1:9" ht="26.1" customHeight="1">
      <c r="A1090" s="235" t="s">
        <v>886</v>
      </c>
      <c r="B1090" s="351">
        <v>296</v>
      </c>
      <c r="C1090" s="235" t="s">
        <v>66</v>
      </c>
      <c r="D1090" s="235" t="s">
        <v>1276</v>
      </c>
      <c r="E1090" s="356" t="s">
        <v>889</v>
      </c>
      <c r="F1090" s="97" t="s">
        <v>63</v>
      </c>
      <c r="G1090" s="187">
        <v>3</v>
      </c>
      <c r="H1090" s="99">
        <f>IF(A1090="Composição Auxiliar",VLOOKUP(B1090,'SINAPI COMPOSIÇÃO'!$A$2:$E$10256,4,FALSE),IF(A1090="Insumo",IF(VLOOKUP(B1090,'SINAPI INSUMOS'!$A$2:$F$4852,5,FALSE)=OR("",0),VLOOKUP(B1090,'SINAPI INSUMOS'!$A$2:$F$4852,6,FALSE),VLOOKUP(B1090,'SINAPI INSUMOS'!$A$2:$F$4852,5,FALSE)),"VERIFICAR"))</f>
        <v>2.2599999999999998</v>
      </c>
      <c r="I1090" s="99">
        <f>TRUNC(G1090*H1090,2)</f>
        <v>6.78</v>
      </c>
    </row>
    <row r="1091" spans="1:9" ht="26.1" customHeight="1">
      <c r="A1091" s="235" t="s">
        <v>886</v>
      </c>
      <c r="B1091" s="351">
        <v>3662</v>
      </c>
      <c r="C1091" s="235" t="s">
        <v>66</v>
      </c>
      <c r="D1091" s="235" t="s">
        <v>1282</v>
      </c>
      <c r="E1091" s="356" t="s">
        <v>889</v>
      </c>
      <c r="F1091" s="97" t="s">
        <v>63</v>
      </c>
      <c r="G1091" s="187">
        <v>1</v>
      </c>
      <c r="H1091" s="99">
        <f>IF(A1091="Composição Auxiliar",VLOOKUP(B1091,'SINAPI COMPOSIÇÃO'!$A$2:$E$10256,4,FALSE),IF(A1091="Insumo",IF(VLOOKUP(B1091,'SINAPI INSUMOS'!$A$2:$F$4852,5,FALSE)=OR("",0),VLOOKUP(B1091,'SINAPI INSUMOS'!$A$2:$F$4852,6,FALSE),VLOOKUP(B1091,'SINAPI INSUMOS'!$A$2:$F$4852,5,FALSE)),"VERIFICAR"))</f>
        <v>7.72</v>
      </c>
      <c r="I1091" s="99">
        <f>TRUNC(G1091*H1091,2)</f>
        <v>7.72</v>
      </c>
    </row>
    <row r="1092" spans="1:9" ht="18" customHeight="1">
      <c r="A1092" s="232" t="s">
        <v>471</v>
      </c>
      <c r="B1092" s="239" t="s">
        <v>52</v>
      </c>
      <c r="C1092" s="232" t="s">
        <v>53</v>
      </c>
      <c r="D1092" s="232" t="s">
        <v>10</v>
      </c>
      <c r="E1092" s="358" t="s">
        <v>878</v>
      </c>
      <c r="F1092" s="240" t="s">
        <v>54</v>
      </c>
      <c r="G1092" s="239" t="s">
        <v>55</v>
      </c>
      <c r="H1092" s="239" t="s">
        <v>56</v>
      </c>
      <c r="I1092" s="239" t="s">
        <v>11</v>
      </c>
    </row>
    <row r="1093" spans="1:9" ht="51.95" customHeight="1">
      <c r="A1093" s="237" t="s">
        <v>879</v>
      </c>
      <c r="B1093" s="354">
        <v>89801</v>
      </c>
      <c r="C1093" s="237" t="s">
        <v>66</v>
      </c>
      <c r="D1093" s="237" t="s">
        <v>467</v>
      </c>
      <c r="E1093" s="359" t="s">
        <v>1161</v>
      </c>
      <c r="F1093" s="184" t="s">
        <v>63</v>
      </c>
      <c r="G1093" s="185">
        <v>1</v>
      </c>
      <c r="H1093" s="189">
        <f>I1093</f>
        <v>10.07</v>
      </c>
      <c r="I1093" s="189">
        <f>SUM(I1094:I1098)</f>
        <v>10.07</v>
      </c>
    </row>
    <row r="1094" spans="1:9" ht="26.1" customHeight="1">
      <c r="A1094" s="234" t="s">
        <v>881</v>
      </c>
      <c r="B1094" s="350">
        <v>88267</v>
      </c>
      <c r="C1094" s="234" t="s">
        <v>66</v>
      </c>
      <c r="D1094" s="234" t="s">
        <v>1162</v>
      </c>
      <c r="E1094" s="355" t="s">
        <v>883</v>
      </c>
      <c r="F1094" s="94" t="s">
        <v>884</v>
      </c>
      <c r="G1094" s="186">
        <v>3.4299999999999997E-2</v>
      </c>
      <c r="H1094" s="98">
        <f>IF(A1094="Composição Auxiliar",VLOOKUP(B1094,'SINAPI COMPOSIÇÃO'!$A$2:$E$10256,4,FALSE),IF(A1094="Insumo",IF(VLOOKUP(B1094,'SINAPI INSUMOS'!$A$2:$F$4852,5,FALSE)=OR("",0),VLOOKUP(B1094,'SINAPI INSUMOS'!$A$2:$F$4852,6,FALSE),VLOOKUP(B1094,'SINAPI INSUMOS'!$A$2:$F$4852,5,FALSE)),"VERIFICAR"))</f>
        <v>27.01</v>
      </c>
      <c r="I1094" s="98">
        <f>TRUNC(G1094*H1094,2)</f>
        <v>0.92</v>
      </c>
    </row>
    <row r="1095" spans="1:9" ht="26.1" customHeight="1">
      <c r="A1095" s="234" t="s">
        <v>881</v>
      </c>
      <c r="B1095" s="350">
        <v>88248</v>
      </c>
      <c r="C1095" s="234" t="s">
        <v>66</v>
      </c>
      <c r="D1095" s="234" t="s">
        <v>1163</v>
      </c>
      <c r="E1095" s="355" t="s">
        <v>883</v>
      </c>
      <c r="F1095" s="94" t="s">
        <v>884</v>
      </c>
      <c r="G1095" s="362">
        <v>3.4299999999999997E-2</v>
      </c>
      <c r="H1095" s="363">
        <f>IF(A1095="Composição Auxiliar",VLOOKUP(B1095,'SINAPI COMPOSIÇÃO'!$A$2:$E$10256,4,FALSE),IF(A1095="Insumo",IF(VLOOKUP(B1095,'SINAPI INSUMOS'!$A$2:$F$4852,5,FALSE)=OR("",0),VLOOKUP(B1095,'SINAPI INSUMOS'!$A$2:$F$4852,6,FALSE),VLOOKUP(B1095,'SINAPI INSUMOS'!$A$2:$F$4852,5,FALSE)),"VERIFICAR"))</f>
        <v>23.01</v>
      </c>
      <c r="I1095" s="98">
        <f>TRUNC(G1095*H1095,2)</f>
        <v>0.78</v>
      </c>
    </row>
    <row r="1096" spans="1:9" ht="26.1" customHeight="1">
      <c r="A1096" s="235" t="s">
        <v>886</v>
      </c>
      <c r="B1096" s="351">
        <v>3526</v>
      </c>
      <c r="C1096" s="235" t="s">
        <v>66</v>
      </c>
      <c r="D1096" s="235" t="s">
        <v>1304</v>
      </c>
      <c r="E1096" s="356" t="s">
        <v>889</v>
      </c>
      <c r="F1096" s="97" t="s">
        <v>63</v>
      </c>
      <c r="G1096" s="187">
        <v>1</v>
      </c>
      <c r="H1096" s="99">
        <f>IF(A1096="Composição Auxiliar",VLOOKUP(B1096,'SINAPI COMPOSIÇÃO'!$A$2:$E$10256,4,FALSE),IF(A1096="Insumo",IF(VLOOKUP(B1096,'SINAPI INSUMOS'!$A$2:$F$4852,5,FALSE)=OR("",0),VLOOKUP(B1096,'SINAPI INSUMOS'!$A$2:$F$4852,6,FALSE),VLOOKUP(B1096,'SINAPI INSUMOS'!$A$2:$F$4852,5,FALSE)),"VERIFICAR"))</f>
        <v>2.39</v>
      </c>
      <c r="I1096" s="99">
        <f>TRUNC(G1096*H1096,2)</f>
        <v>2.39</v>
      </c>
    </row>
    <row r="1097" spans="1:9" ht="26.1" customHeight="1">
      <c r="A1097" s="235" t="s">
        <v>886</v>
      </c>
      <c r="B1097" s="351">
        <v>296</v>
      </c>
      <c r="C1097" s="235" t="s">
        <v>66</v>
      </c>
      <c r="D1097" s="235" t="s">
        <v>1276</v>
      </c>
      <c r="E1097" s="356" t="s">
        <v>889</v>
      </c>
      <c r="F1097" s="97" t="s">
        <v>63</v>
      </c>
      <c r="G1097" s="187">
        <v>2</v>
      </c>
      <c r="H1097" s="99">
        <f>IF(A1097="Composição Auxiliar",VLOOKUP(B1097,'SINAPI COMPOSIÇÃO'!$A$2:$E$10256,4,FALSE),IF(A1097="Insumo",IF(VLOOKUP(B1097,'SINAPI INSUMOS'!$A$2:$F$4852,5,FALSE)=OR("",0),VLOOKUP(B1097,'SINAPI INSUMOS'!$A$2:$F$4852,6,FALSE),VLOOKUP(B1097,'SINAPI INSUMOS'!$A$2:$F$4852,5,FALSE)),"VERIFICAR"))</f>
        <v>2.2599999999999998</v>
      </c>
      <c r="I1097" s="99">
        <f>TRUNC(G1097*H1097,2)</f>
        <v>4.5199999999999996</v>
      </c>
    </row>
    <row r="1098" spans="1:9" ht="39" customHeight="1">
      <c r="A1098" s="235" t="s">
        <v>886</v>
      </c>
      <c r="B1098" s="351">
        <v>20078</v>
      </c>
      <c r="C1098" s="235" t="s">
        <v>66</v>
      </c>
      <c r="D1098" s="235" t="s">
        <v>1280</v>
      </c>
      <c r="E1098" s="356" t="s">
        <v>889</v>
      </c>
      <c r="F1098" s="97" t="s">
        <v>63</v>
      </c>
      <c r="G1098" s="187">
        <v>0.05</v>
      </c>
      <c r="H1098" s="99">
        <f>IF(A1098="Composição Auxiliar",VLOOKUP(B1098,'SINAPI COMPOSIÇÃO'!$A$2:$E$10256,4,FALSE),IF(A1098="Insumo",IF(VLOOKUP(B1098,'SINAPI INSUMOS'!$A$2:$F$4852,5,FALSE)=OR("",0),VLOOKUP(B1098,'SINAPI INSUMOS'!$A$2:$F$4852,6,FALSE),VLOOKUP(B1098,'SINAPI INSUMOS'!$A$2:$F$4852,5,FALSE)),"VERIFICAR"))</f>
        <v>29.34</v>
      </c>
      <c r="I1098" s="99">
        <f>TRUNC(G1098*H1098,2)</f>
        <v>1.46</v>
      </c>
    </row>
    <row r="1099" spans="1:9" ht="18" customHeight="1">
      <c r="A1099" s="382" t="s">
        <v>472</v>
      </c>
      <c r="B1099" s="384" t="s">
        <v>52</v>
      </c>
      <c r="C1099" s="382" t="s">
        <v>53</v>
      </c>
      <c r="D1099" s="382" t="s">
        <v>10</v>
      </c>
      <c r="E1099" s="358" t="s">
        <v>878</v>
      </c>
      <c r="F1099" s="385" t="s">
        <v>54</v>
      </c>
      <c r="G1099" s="384" t="s">
        <v>55</v>
      </c>
      <c r="H1099" s="384" t="s">
        <v>56</v>
      </c>
      <c r="I1099" s="384" t="s">
        <v>11</v>
      </c>
    </row>
    <row r="1100" spans="1:9" ht="51.95" customHeight="1">
      <c r="A1100" s="237" t="s">
        <v>879</v>
      </c>
      <c r="B1100" s="354">
        <v>89802</v>
      </c>
      <c r="C1100" s="237" t="s">
        <v>66</v>
      </c>
      <c r="D1100" s="237" t="s">
        <v>422</v>
      </c>
      <c r="E1100" s="359" t="s">
        <v>1161</v>
      </c>
      <c r="F1100" s="184" t="s">
        <v>63</v>
      </c>
      <c r="G1100" s="185">
        <v>1</v>
      </c>
      <c r="H1100" s="189">
        <f>I1100</f>
        <v>10.64</v>
      </c>
      <c r="I1100" s="189">
        <f>SUM(I1101:I1105)</f>
        <v>10.64</v>
      </c>
    </row>
    <row r="1101" spans="1:9" ht="26.1" customHeight="1">
      <c r="A1101" s="234" t="s">
        <v>881</v>
      </c>
      <c r="B1101" s="350">
        <v>88248</v>
      </c>
      <c r="C1101" s="234" t="s">
        <v>66</v>
      </c>
      <c r="D1101" s="234" t="s">
        <v>1163</v>
      </c>
      <c r="E1101" s="355" t="s">
        <v>883</v>
      </c>
      <c r="F1101" s="94" t="s">
        <v>884</v>
      </c>
      <c r="G1101" s="186">
        <v>3.4299999999999997E-2</v>
      </c>
      <c r="H1101" s="98">
        <f>IF(A1101="Composição Auxiliar",VLOOKUP(B1101,'SINAPI COMPOSIÇÃO'!$A$2:$E$10256,4,FALSE),IF(A1101="Insumo",IF(VLOOKUP(B1101,'SINAPI INSUMOS'!$A$2:$F$4852,5,FALSE)=OR("",0),VLOOKUP(B1101,'SINAPI INSUMOS'!$A$2:$F$4852,6,FALSE),VLOOKUP(B1101,'SINAPI INSUMOS'!$A$2:$F$4852,5,FALSE)),"VERIFICAR"))</f>
        <v>23.01</v>
      </c>
      <c r="I1101" s="98">
        <f>TRUNC(G1101*H1101,2)</f>
        <v>0.78</v>
      </c>
    </row>
    <row r="1102" spans="1:9" ht="26.1" customHeight="1">
      <c r="A1102" s="234" t="s">
        <v>881</v>
      </c>
      <c r="B1102" s="350">
        <v>88267</v>
      </c>
      <c r="C1102" s="234" t="s">
        <v>66</v>
      </c>
      <c r="D1102" s="234" t="s">
        <v>1162</v>
      </c>
      <c r="E1102" s="355" t="s">
        <v>883</v>
      </c>
      <c r="F1102" s="94" t="s">
        <v>884</v>
      </c>
      <c r="G1102" s="186">
        <v>3.4299999999999997E-2</v>
      </c>
      <c r="H1102" s="98">
        <f>IF(A1102="Composição Auxiliar",VLOOKUP(B1102,'SINAPI COMPOSIÇÃO'!$A$2:$E$10256,4,FALSE),IF(A1102="Insumo",IF(VLOOKUP(B1102,'SINAPI INSUMOS'!$A$2:$F$4852,5,FALSE)=OR("",0),VLOOKUP(B1102,'SINAPI INSUMOS'!$A$2:$F$4852,6,FALSE),VLOOKUP(B1102,'SINAPI INSUMOS'!$A$2:$F$4852,5,FALSE)),"VERIFICAR"))</f>
        <v>27.01</v>
      </c>
      <c r="I1102" s="98">
        <f>TRUNC(G1102*H1102,2)</f>
        <v>0.92</v>
      </c>
    </row>
    <row r="1103" spans="1:9" ht="26.1" customHeight="1">
      <c r="A1103" s="235" t="s">
        <v>886</v>
      </c>
      <c r="B1103" s="351">
        <v>3518</v>
      </c>
      <c r="C1103" s="235" t="s">
        <v>66</v>
      </c>
      <c r="D1103" s="235" t="s">
        <v>1293</v>
      </c>
      <c r="E1103" s="356" t="s">
        <v>889</v>
      </c>
      <c r="F1103" s="97" t="s">
        <v>63</v>
      </c>
      <c r="G1103" s="187">
        <v>1</v>
      </c>
      <c r="H1103" s="99">
        <f>IF(A1103="Composição Auxiliar",VLOOKUP(B1103,'SINAPI COMPOSIÇÃO'!$A$2:$E$10256,4,FALSE),IF(A1103="Insumo",IF(VLOOKUP(B1103,'SINAPI INSUMOS'!$A$2:$F$4852,5,FALSE)=OR("",0),VLOOKUP(B1103,'SINAPI INSUMOS'!$A$2:$F$4852,6,FALSE),VLOOKUP(B1103,'SINAPI INSUMOS'!$A$2:$F$4852,5,FALSE)),"VERIFICAR"))</f>
        <v>2.96</v>
      </c>
      <c r="I1103" s="99">
        <f>TRUNC(G1103*H1103,2)</f>
        <v>2.96</v>
      </c>
    </row>
    <row r="1104" spans="1:9" ht="39" customHeight="1">
      <c r="A1104" s="235" t="s">
        <v>886</v>
      </c>
      <c r="B1104" s="351">
        <v>20078</v>
      </c>
      <c r="C1104" s="235" t="s">
        <v>66</v>
      </c>
      <c r="D1104" s="235" t="s">
        <v>1280</v>
      </c>
      <c r="E1104" s="356" t="s">
        <v>889</v>
      </c>
      <c r="F1104" s="97" t="s">
        <v>63</v>
      </c>
      <c r="G1104" s="187">
        <v>0.05</v>
      </c>
      <c r="H1104" s="99">
        <f>IF(A1104="Composição Auxiliar",VLOOKUP(B1104,'SINAPI COMPOSIÇÃO'!$A$2:$E$10256,4,FALSE),IF(A1104="Insumo",IF(VLOOKUP(B1104,'SINAPI INSUMOS'!$A$2:$F$4852,5,FALSE)=OR("",0),VLOOKUP(B1104,'SINAPI INSUMOS'!$A$2:$F$4852,6,FALSE),VLOOKUP(B1104,'SINAPI INSUMOS'!$A$2:$F$4852,5,FALSE)),"VERIFICAR"))</f>
        <v>29.34</v>
      </c>
      <c r="I1104" s="99">
        <f>TRUNC(G1104*H1104,2)</f>
        <v>1.46</v>
      </c>
    </row>
    <row r="1105" spans="1:9" ht="26.1" customHeight="1">
      <c r="A1105" s="235" t="s">
        <v>886</v>
      </c>
      <c r="B1105" s="351">
        <v>296</v>
      </c>
      <c r="C1105" s="235" t="s">
        <v>66</v>
      </c>
      <c r="D1105" s="235" t="s">
        <v>1276</v>
      </c>
      <c r="E1105" s="356" t="s">
        <v>889</v>
      </c>
      <c r="F1105" s="97" t="s">
        <v>63</v>
      </c>
      <c r="G1105" s="187">
        <v>2</v>
      </c>
      <c r="H1105" s="99">
        <f>IF(A1105="Composição Auxiliar",VLOOKUP(B1105,'SINAPI COMPOSIÇÃO'!$A$2:$E$10256,4,FALSE),IF(A1105="Insumo",IF(VLOOKUP(B1105,'SINAPI INSUMOS'!$A$2:$F$4852,5,FALSE)=OR("",0),VLOOKUP(B1105,'SINAPI INSUMOS'!$A$2:$F$4852,6,FALSE),VLOOKUP(B1105,'SINAPI INSUMOS'!$A$2:$F$4852,5,FALSE)),"VERIFICAR"))</f>
        <v>2.2599999999999998</v>
      </c>
      <c r="I1105" s="99">
        <f>TRUNC(G1105*H1105,2)</f>
        <v>4.5199999999999996</v>
      </c>
    </row>
    <row r="1106" spans="1:9" ht="18" customHeight="1">
      <c r="A1106" s="382" t="s">
        <v>473</v>
      </c>
      <c r="B1106" s="384" t="s">
        <v>52</v>
      </c>
      <c r="C1106" s="382" t="s">
        <v>53</v>
      </c>
      <c r="D1106" s="382" t="s">
        <v>10</v>
      </c>
      <c r="E1106" s="358" t="s">
        <v>878</v>
      </c>
      <c r="F1106" s="385" t="s">
        <v>54</v>
      </c>
      <c r="G1106" s="384" t="s">
        <v>55</v>
      </c>
      <c r="H1106" s="384" t="s">
        <v>56</v>
      </c>
      <c r="I1106" s="384" t="s">
        <v>11</v>
      </c>
    </row>
    <row r="1107" spans="1:9" ht="39" customHeight="1">
      <c r="A1107" s="237" t="s">
        <v>879</v>
      </c>
      <c r="B1107" s="354">
        <v>89798</v>
      </c>
      <c r="C1107" s="237" t="s">
        <v>66</v>
      </c>
      <c r="D1107" s="237" t="s">
        <v>475</v>
      </c>
      <c r="E1107" s="359" t="s">
        <v>1161</v>
      </c>
      <c r="F1107" s="184" t="s">
        <v>202</v>
      </c>
      <c r="G1107" s="364">
        <v>1</v>
      </c>
      <c r="H1107" s="365">
        <f>I1107</f>
        <v>10.990000000000002</v>
      </c>
      <c r="I1107" s="189">
        <f>SUM(I1108:I1111)</f>
        <v>10.990000000000002</v>
      </c>
    </row>
    <row r="1108" spans="1:9" ht="26.1" customHeight="1">
      <c r="A1108" s="234" t="s">
        <v>881</v>
      </c>
      <c r="B1108" s="350">
        <v>88248</v>
      </c>
      <c r="C1108" s="234" t="s">
        <v>66</v>
      </c>
      <c r="D1108" s="234" t="s">
        <v>1163</v>
      </c>
      <c r="E1108" s="355" t="s">
        <v>883</v>
      </c>
      <c r="F1108" s="94" t="s">
        <v>884</v>
      </c>
      <c r="G1108" s="186">
        <v>4.1500000000000002E-2</v>
      </c>
      <c r="H1108" s="98">
        <f>IF(A1108="Composição Auxiliar",VLOOKUP(B1108,'SINAPI COMPOSIÇÃO'!$A$2:$E$10256,4,FALSE),IF(A1108="Insumo",IF(VLOOKUP(B1108,'SINAPI INSUMOS'!$A$2:$F$4852,5,FALSE)=OR("",0),VLOOKUP(B1108,'SINAPI INSUMOS'!$A$2:$F$4852,6,FALSE),VLOOKUP(B1108,'SINAPI INSUMOS'!$A$2:$F$4852,5,FALSE)),"VERIFICAR"))</f>
        <v>23.01</v>
      </c>
      <c r="I1108" s="98">
        <f>TRUNC(G1108*H1108,2)</f>
        <v>0.95</v>
      </c>
    </row>
    <row r="1109" spans="1:9" ht="26.1" customHeight="1">
      <c r="A1109" s="234" t="s">
        <v>881</v>
      </c>
      <c r="B1109" s="350">
        <v>88267</v>
      </c>
      <c r="C1109" s="234" t="s">
        <v>66</v>
      </c>
      <c r="D1109" s="234" t="s">
        <v>1162</v>
      </c>
      <c r="E1109" s="355" t="s">
        <v>883</v>
      </c>
      <c r="F1109" s="94" t="s">
        <v>884</v>
      </c>
      <c r="G1109" s="186">
        <v>4.1500000000000002E-2</v>
      </c>
      <c r="H1109" s="98">
        <f>IF(A1109="Composição Auxiliar",VLOOKUP(B1109,'SINAPI COMPOSIÇÃO'!$A$2:$E$10256,4,FALSE),IF(A1109="Insumo",IF(VLOOKUP(B1109,'SINAPI INSUMOS'!$A$2:$F$4852,5,FALSE)=OR("",0),VLOOKUP(B1109,'SINAPI INSUMOS'!$A$2:$F$4852,6,FALSE),VLOOKUP(B1109,'SINAPI INSUMOS'!$A$2:$F$4852,5,FALSE)),"VERIFICAR"))</f>
        <v>27.01</v>
      </c>
      <c r="I1109" s="98">
        <f>TRUNC(G1109*H1109,2)</f>
        <v>1.1200000000000001</v>
      </c>
    </row>
    <row r="1110" spans="1:9" ht="24" customHeight="1">
      <c r="A1110" s="235" t="s">
        <v>886</v>
      </c>
      <c r="B1110" s="351">
        <v>38383</v>
      </c>
      <c r="C1110" s="235" t="s">
        <v>66</v>
      </c>
      <c r="D1110" s="235" t="s">
        <v>1194</v>
      </c>
      <c r="E1110" s="356" t="s">
        <v>889</v>
      </c>
      <c r="F1110" s="97" t="s">
        <v>63</v>
      </c>
      <c r="G1110" s="187">
        <v>2.3E-2</v>
      </c>
      <c r="H1110" s="99">
        <f>IF(A1110="Composição Auxiliar",VLOOKUP(B1110,'SINAPI COMPOSIÇÃO'!$A$2:$E$10256,4,FALSE),IF(A1110="Insumo",IF(VLOOKUP(B1110,'SINAPI INSUMOS'!$A$2:$F$4852,5,FALSE)=OR("",0),VLOOKUP(B1110,'SINAPI INSUMOS'!$A$2:$F$4852,6,FALSE),VLOOKUP(B1110,'SINAPI INSUMOS'!$A$2:$F$4852,5,FALSE)),"VERIFICAR"))</f>
        <v>2</v>
      </c>
      <c r="I1110" s="99">
        <f>TRUNC(G1110*H1110,2)</f>
        <v>0.04</v>
      </c>
    </row>
    <row r="1111" spans="1:9" ht="26.1" customHeight="1">
      <c r="A1111" s="235" t="s">
        <v>886</v>
      </c>
      <c r="B1111" s="351">
        <v>9838</v>
      </c>
      <c r="C1111" s="235" t="s">
        <v>66</v>
      </c>
      <c r="D1111" s="235" t="s">
        <v>1313</v>
      </c>
      <c r="E1111" s="356" t="s">
        <v>889</v>
      </c>
      <c r="F1111" s="97" t="s">
        <v>202</v>
      </c>
      <c r="G1111" s="187">
        <v>1.0548999999999999</v>
      </c>
      <c r="H1111" s="99">
        <f>IF(A1111="Composição Auxiliar",VLOOKUP(B1111,'SINAPI COMPOSIÇÃO'!$A$2:$E$10256,4,FALSE),IF(A1111="Insumo",IF(VLOOKUP(B1111,'SINAPI INSUMOS'!$A$2:$F$4852,5,FALSE)=OR("",0),VLOOKUP(B1111,'SINAPI INSUMOS'!$A$2:$F$4852,6,FALSE),VLOOKUP(B1111,'SINAPI INSUMOS'!$A$2:$F$4852,5,FALSE)),"VERIFICAR"))</f>
        <v>8.42</v>
      </c>
      <c r="I1111" s="99">
        <f>TRUNC(G1111*H1111,2)</f>
        <v>8.8800000000000008</v>
      </c>
    </row>
    <row r="1112" spans="1:9" ht="18" customHeight="1">
      <c r="A1112" s="382" t="s">
        <v>476</v>
      </c>
      <c r="B1112" s="384" t="s">
        <v>52</v>
      </c>
      <c r="C1112" s="382" t="s">
        <v>53</v>
      </c>
      <c r="D1112" s="382" t="s">
        <v>10</v>
      </c>
      <c r="E1112" s="358" t="s">
        <v>878</v>
      </c>
      <c r="F1112" s="385" t="s">
        <v>54</v>
      </c>
      <c r="G1112" s="384" t="s">
        <v>55</v>
      </c>
      <c r="H1112" s="384" t="s">
        <v>56</v>
      </c>
      <c r="I1112" s="384" t="s">
        <v>11</v>
      </c>
    </row>
    <row r="1113" spans="1:9" ht="39" customHeight="1">
      <c r="A1113" s="237" t="s">
        <v>879</v>
      </c>
      <c r="B1113" s="354">
        <v>89800</v>
      </c>
      <c r="C1113" s="237" t="s">
        <v>66</v>
      </c>
      <c r="D1113" s="237" t="s">
        <v>478</v>
      </c>
      <c r="E1113" s="359" t="s">
        <v>1161</v>
      </c>
      <c r="F1113" s="184" t="s">
        <v>202</v>
      </c>
      <c r="G1113" s="185">
        <v>1</v>
      </c>
      <c r="H1113" s="189">
        <f>I1113</f>
        <v>25.48</v>
      </c>
      <c r="I1113" s="189">
        <f>SUM(I1114:I1117)</f>
        <v>25.48</v>
      </c>
    </row>
    <row r="1114" spans="1:9" ht="26.1" customHeight="1">
      <c r="A1114" s="234" t="s">
        <v>881</v>
      </c>
      <c r="B1114" s="350">
        <v>88248</v>
      </c>
      <c r="C1114" s="234" t="s">
        <v>66</v>
      </c>
      <c r="D1114" s="234" t="s">
        <v>1163</v>
      </c>
      <c r="E1114" s="355" t="s">
        <v>883</v>
      </c>
      <c r="F1114" s="94" t="s">
        <v>884</v>
      </c>
      <c r="G1114" s="186">
        <v>0.26319999999999999</v>
      </c>
      <c r="H1114" s="98">
        <f>IF(A1114="Composição Auxiliar",VLOOKUP(B1114,'SINAPI COMPOSIÇÃO'!$A$2:$E$10256,4,FALSE),IF(A1114="Insumo",IF(VLOOKUP(B1114,'SINAPI INSUMOS'!$A$2:$F$4852,5,FALSE)=OR("",0),VLOOKUP(B1114,'SINAPI INSUMOS'!$A$2:$F$4852,6,FALSE),VLOOKUP(B1114,'SINAPI INSUMOS'!$A$2:$F$4852,5,FALSE)),"VERIFICAR"))</f>
        <v>23.01</v>
      </c>
      <c r="I1114" s="98">
        <f>TRUNC(G1114*H1114,2)</f>
        <v>6.05</v>
      </c>
    </row>
    <row r="1115" spans="1:9" ht="26.1" customHeight="1">
      <c r="A1115" s="234" t="s">
        <v>881</v>
      </c>
      <c r="B1115" s="350">
        <v>88267</v>
      </c>
      <c r="C1115" s="234" t="s">
        <v>66</v>
      </c>
      <c r="D1115" s="234" t="s">
        <v>1162</v>
      </c>
      <c r="E1115" s="355" t="s">
        <v>883</v>
      </c>
      <c r="F1115" s="94" t="s">
        <v>884</v>
      </c>
      <c r="G1115" s="186">
        <v>0.26319999999999999</v>
      </c>
      <c r="H1115" s="98">
        <f>IF(A1115="Composição Auxiliar",VLOOKUP(B1115,'SINAPI COMPOSIÇÃO'!$A$2:$E$10256,4,FALSE),IF(A1115="Insumo",IF(VLOOKUP(B1115,'SINAPI INSUMOS'!$A$2:$F$4852,5,FALSE)=OR("",0),VLOOKUP(B1115,'SINAPI INSUMOS'!$A$2:$F$4852,6,FALSE),VLOOKUP(B1115,'SINAPI INSUMOS'!$A$2:$F$4852,5,FALSE)),"VERIFICAR"))</f>
        <v>27.01</v>
      </c>
      <c r="I1115" s="98">
        <f>TRUNC(G1115*H1115,2)</f>
        <v>7.1</v>
      </c>
    </row>
    <row r="1116" spans="1:9" ht="26.1" customHeight="1">
      <c r="A1116" s="235" t="s">
        <v>886</v>
      </c>
      <c r="B1116" s="351">
        <v>9836</v>
      </c>
      <c r="C1116" s="235" t="s">
        <v>66</v>
      </c>
      <c r="D1116" s="235" t="s">
        <v>1318</v>
      </c>
      <c r="E1116" s="356" t="s">
        <v>889</v>
      </c>
      <c r="F1116" s="97" t="s">
        <v>202</v>
      </c>
      <c r="G1116" s="187">
        <v>1.0548999999999999</v>
      </c>
      <c r="H1116" s="99">
        <f>IF(A1116="Composição Auxiliar",VLOOKUP(B1116,'SINAPI COMPOSIÇÃO'!$A$2:$E$10256,4,FALSE),IF(A1116="Insumo",IF(VLOOKUP(B1116,'SINAPI INSUMOS'!$A$2:$F$4852,5,FALSE)=OR("",0),VLOOKUP(B1116,'SINAPI INSUMOS'!$A$2:$F$4852,6,FALSE),VLOOKUP(B1116,'SINAPI INSUMOS'!$A$2:$F$4852,5,FALSE)),"VERIFICAR"))</f>
        <v>11.67</v>
      </c>
      <c r="I1116" s="99">
        <f>TRUNC(G1116*H1116,2)</f>
        <v>12.31</v>
      </c>
    </row>
    <row r="1117" spans="1:9" ht="24" customHeight="1">
      <c r="A1117" s="235" t="s">
        <v>886</v>
      </c>
      <c r="B1117" s="351">
        <v>38383</v>
      </c>
      <c r="C1117" s="235" t="s">
        <v>66</v>
      </c>
      <c r="D1117" s="235" t="s">
        <v>1194</v>
      </c>
      <c r="E1117" s="356" t="s">
        <v>889</v>
      </c>
      <c r="F1117" s="97" t="s">
        <v>63</v>
      </c>
      <c r="G1117" s="187">
        <v>1.46E-2</v>
      </c>
      <c r="H1117" s="99">
        <f>IF(A1117="Composição Auxiliar",VLOOKUP(B1117,'SINAPI COMPOSIÇÃO'!$A$2:$E$10256,4,FALSE),IF(A1117="Insumo",IF(VLOOKUP(B1117,'SINAPI INSUMOS'!$A$2:$F$4852,5,FALSE)=OR("",0),VLOOKUP(B1117,'SINAPI INSUMOS'!$A$2:$F$4852,6,FALSE),VLOOKUP(B1117,'SINAPI INSUMOS'!$A$2:$F$4852,5,FALSE)),"VERIFICAR"))</f>
        <v>2</v>
      </c>
      <c r="I1117" s="99">
        <f>TRUNC(G1117*H1117,2)</f>
        <v>0.02</v>
      </c>
    </row>
    <row r="1118" spans="1:9" ht="18" customHeight="1">
      <c r="A1118" s="382" t="s">
        <v>479</v>
      </c>
      <c r="B1118" s="384" t="s">
        <v>52</v>
      </c>
      <c r="C1118" s="382" t="s">
        <v>53</v>
      </c>
      <c r="D1118" s="382" t="s">
        <v>10</v>
      </c>
      <c r="E1118" s="358" t="s">
        <v>878</v>
      </c>
      <c r="F1118" s="385" t="s">
        <v>54</v>
      </c>
      <c r="G1118" s="384" t="s">
        <v>55</v>
      </c>
      <c r="H1118" s="384" t="s">
        <v>56</v>
      </c>
      <c r="I1118" s="384" t="s">
        <v>11</v>
      </c>
    </row>
    <row r="1119" spans="1:9" ht="51.95" customHeight="1">
      <c r="A1119" s="237" t="s">
        <v>879</v>
      </c>
      <c r="B1119" s="354">
        <v>104356</v>
      </c>
      <c r="C1119" s="237" t="s">
        <v>66</v>
      </c>
      <c r="D1119" s="237" t="s">
        <v>481</v>
      </c>
      <c r="E1119" s="359" t="s">
        <v>1161</v>
      </c>
      <c r="F1119" s="184" t="s">
        <v>63</v>
      </c>
      <c r="G1119" s="364">
        <v>1</v>
      </c>
      <c r="H1119" s="365">
        <f>I1119</f>
        <v>25.75</v>
      </c>
      <c r="I1119" s="189">
        <f>SUM(I1120:I1125)</f>
        <v>25.75</v>
      </c>
    </row>
    <row r="1120" spans="1:9" ht="26.1" customHeight="1">
      <c r="A1120" s="234" t="s">
        <v>881</v>
      </c>
      <c r="B1120" s="350">
        <v>88267</v>
      </c>
      <c r="C1120" s="234" t="s">
        <v>66</v>
      </c>
      <c r="D1120" s="234" t="s">
        <v>1162</v>
      </c>
      <c r="E1120" s="355" t="s">
        <v>883</v>
      </c>
      <c r="F1120" s="94" t="s">
        <v>884</v>
      </c>
      <c r="G1120" s="186">
        <v>7.2400000000000006E-2</v>
      </c>
      <c r="H1120" s="98">
        <f>IF(A1120="Composição Auxiliar",VLOOKUP(B1120,'SINAPI COMPOSIÇÃO'!$A$2:$E$10256,4,FALSE),IF(A1120="Insumo",IF(VLOOKUP(B1120,'SINAPI INSUMOS'!$A$2:$F$4852,5,FALSE)=OR("",0),VLOOKUP(B1120,'SINAPI INSUMOS'!$A$2:$F$4852,6,FALSE),VLOOKUP(B1120,'SINAPI INSUMOS'!$A$2:$F$4852,5,FALSE)),"VERIFICAR"))</f>
        <v>27.01</v>
      </c>
      <c r="I1120" s="98">
        <f t="shared" ref="I1120:I1125" si="71">TRUNC(G1120*H1120,2)</f>
        <v>1.95</v>
      </c>
    </row>
    <row r="1121" spans="1:9" ht="26.1" customHeight="1">
      <c r="A1121" s="234" t="s">
        <v>881</v>
      </c>
      <c r="B1121" s="350">
        <v>88248</v>
      </c>
      <c r="C1121" s="234" t="s">
        <v>66</v>
      </c>
      <c r="D1121" s="234" t="s">
        <v>1163</v>
      </c>
      <c r="E1121" s="355" t="s">
        <v>883</v>
      </c>
      <c r="F1121" s="94" t="s">
        <v>884</v>
      </c>
      <c r="G1121" s="186">
        <v>7.2400000000000006E-2</v>
      </c>
      <c r="H1121" s="98">
        <f>IF(A1121="Composição Auxiliar",VLOOKUP(B1121,'SINAPI COMPOSIÇÃO'!$A$2:$E$10256,4,FALSE),IF(A1121="Insumo",IF(VLOOKUP(B1121,'SINAPI INSUMOS'!$A$2:$F$4852,5,FALSE)=OR("",0),VLOOKUP(B1121,'SINAPI INSUMOS'!$A$2:$F$4852,6,FALSE),VLOOKUP(B1121,'SINAPI INSUMOS'!$A$2:$F$4852,5,FALSE)),"VERIFICAR"))</f>
        <v>23.01</v>
      </c>
      <c r="I1121" s="98">
        <f t="shared" si="71"/>
        <v>1.66</v>
      </c>
    </row>
    <row r="1122" spans="1:9" ht="24" customHeight="1">
      <c r="A1122" s="235" t="s">
        <v>886</v>
      </c>
      <c r="B1122" s="351">
        <v>38383</v>
      </c>
      <c r="C1122" s="235" t="s">
        <v>66</v>
      </c>
      <c r="D1122" s="235" t="s">
        <v>1194</v>
      </c>
      <c r="E1122" s="356" t="s">
        <v>889</v>
      </c>
      <c r="F1122" s="97" t="s">
        <v>63</v>
      </c>
      <c r="G1122" s="187">
        <v>5.4000000000000003E-3</v>
      </c>
      <c r="H1122" s="99">
        <f>IF(A1122="Composição Auxiliar",VLOOKUP(B1122,'SINAPI COMPOSIÇÃO'!$A$2:$E$10256,4,FALSE),IF(A1122="Insumo",IF(VLOOKUP(B1122,'SINAPI INSUMOS'!$A$2:$F$4852,5,FALSE)=OR("",0),VLOOKUP(B1122,'SINAPI INSUMOS'!$A$2:$F$4852,6,FALSE),VLOOKUP(B1122,'SINAPI INSUMOS'!$A$2:$F$4852,5,FALSE)),"VERIFICAR"))</f>
        <v>2</v>
      </c>
      <c r="I1122" s="99">
        <f t="shared" si="71"/>
        <v>0.01</v>
      </c>
    </row>
    <row r="1123" spans="1:9" ht="26.1" customHeight="1">
      <c r="A1123" s="235" t="s">
        <v>886</v>
      </c>
      <c r="B1123" s="351">
        <v>20083</v>
      </c>
      <c r="C1123" s="235" t="s">
        <v>66</v>
      </c>
      <c r="D1123" s="235" t="s">
        <v>1196</v>
      </c>
      <c r="E1123" s="356" t="s">
        <v>889</v>
      </c>
      <c r="F1123" s="97" t="s">
        <v>63</v>
      </c>
      <c r="G1123" s="187">
        <v>0.04</v>
      </c>
      <c r="H1123" s="99">
        <f>IF(A1123="Composição Auxiliar",VLOOKUP(B1123,'SINAPI COMPOSIÇÃO'!$A$2:$E$10256,4,FALSE),IF(A1123="Insumo",IF(VLOOKUP(B1123,'SINAPI INSUMOS'!$A$2:$F$4852,5,FALSE)=OR("",0),VLOOKUP(B1123,'SINAPI INSUMOS'!$A$2:$F$4852,6,FALSE),VLOOKUP(B1123,'SINAPI INSUMOS'!$A$2:$F$4852,5,FALSE)),"VERIFICAR"))</f>
        <v>80.55</v>
      </c>
      <c r="I1123" s="99">
        <f t="shared" si="71"/>
        <v>3.22</v>
      </c>
    </row>
    <row r="1124" spans="1:9" ht="24" customHeight="1">
      <c r="A1124" s="235" t="s">
        <v>886</v>
      </c>
      <c r="B1124" s="351">
        <v>122</v>
      </c>
      <c r="C1124" s="235" t="s">
        <v>66</v>
      </c>
      <c r="D1124" s="235" t="s">
        <v>1198</v>
      </c>
      <c r="E1124" s="356" t="s">
        <v>889</v>
      </c>
      <c r="F1124" s="97" t="s">
        <v>63</v>
      </c>
      <c r="G1124" s="187">
        <v>2.4500000000000001E-2</v>
      </c>
      <c r="H1124" s="99">
        <f>IF(A1124="Composição Auxiliar",VLOOKUP(B1124,'SINAPI COMPOSIÇÃO'!$A$2:$E$10256,4,FALSE),IF(A1124="Insumo",IF(VLOOKUP(B1124,'SINAPI INSUMOS'!$A$2:$F$4852,5,FALSE)=OR("",0),VLOOKUP(B1124,'SINAPI INSUMOS'!$A$2:$F$4852,6,FALSE),VLOOKUP(B1124,'SINAPI INSUMOS'!$A$2:$F$4852,5,FALSE)),"VERIFICAR"))</f>
        <v>71.09</v>
      </c>
      <c r="I1124" s="99">
        <f t="shared" si="71"/>
        <v>1.74</v>
      </c>
    </row>
    <row r="1125" spans="1:9" ht="26.1" customHeight="1">
      <c r="A1125" s="235" t="s">
        <v>886</v>
      </c>
      <c r="B1125" s="351">
        <v>39321</v>
      </c>
      <c r="C1125" s="235" t="s">
        <v>66</v>
      </c>
      <c r="D1125" s="235" t="s">
        <v>1325</v>
      </c>
      <c r="E1125" s="356" t="s">
        <v>889</v>
      </c>
      <c r="F1125" s="97" t="s">
        <v>63</v>
      </c>
      <c r="G1125" s="187">
        <v>1</v>
      </c>
      <c r="H1125" s="99">
        <f>IF(A1125="Composição Auxiliar",VLOOKUP(B1125,'SINAPI COMPOSIÇÃO'!$A$2:$E$10256,4,FALSE),IF(A1125="Insumo",IF(VLOOKUP(B1125,'SINAPI INSUMOS'!$A$2:$F$4852,5,FALSE)=OR("",0),VLOOKUP(B1125,'SINAPI INSUMOS'!$A$2:$F$4852,6,FALSE),VLOOKUP(B1125,'SINAPI INSUMOS'!$A$2:$F$4852,5,FALSE)),"VERIFICAR"))</f>
        <v>17.170000000000002</v>
      </c>
      <c r="I1125" s="99">
        <f t="shared" si="71"/>
        <v>17.170000000000002</v>
      </c>
    </row>
    <row r="1126" spans="1:9" ht="18" customHeight="1">
      <c r="A1126" s="382" t="s">
        <v>482</v>
      </c>
      <c r="B1126" s="384" t="s">
        <v>52</v>
      </c>
      <c r="C1126" s="382" t="s">
        <v>53</v>
      </c>
      <c r="D1126" s="382" t="s">
        <v>10</v>
      </c>
      <c r="E1126" s="358" t="s">
        <v>878</v>
      </c>
      <c r="F1126" s="385" t="s">
        <v>54</v>
      </c>
      <c r="G1126" s="384" t="s">
        <v>55</v>
      </c>
      <c r="H1126" s="384" t="s">
        <v>56</v>
      </c>
      <c r="I1126" s="384" t="s">
        <v>11</v>
      </c>
    </row>
    <row r="1127" spans="1:9" ht="24" customHeight="1">
      <c r="A1127" s="237" t="s">
        <v>879</v>
      </c>
      <c r="B1127" s="354">
        <v>93358</v>
      </c>
      <c r="C1127" s="237" t="s">
        <v>66</v>
      </c>
      <c r="D1127" s="237" t="s">
        <v>484</v>
      </c>
      <c r="E1127" s="359" t="s">
        <v>903</v>
      </c>
      <c r="F1127" s="184" t="s">
        <v>72</v>
      </c>
      <c r="G1127" s="185">
        <v>1</v>
      </c>
      <c r="H1127" s="189">
        <f>I1127</f>
        <v>84.33</v>
      </c>
      <c r="I1127" s="189">
        <f>SUM(I1128)</f>
        <v>84.33</v>
      </c>
    </row>
    <row r="1128" spans="1:9" ht="24" customHeight="1">
      <c r="A1128" s="234" t="s">
        <v>881</v>
      </c>
      <c r="B1128" s="350">
        <v>88316</v>
      </c>
      <c r="C1128" s="234" t="s">
        <v>66</v>
      </c>
      <c r="D1128" s="234" t="s">
        <v>885</v>
      </c>
      <c r="E1128" s="355" t="s">
        <v>883</v>
      </c>
      <c r="F1128" s="94" t="s">
        <v>884</v>
      </c>
      <c r="G1128" s="186">
        <v>3.9557666999999999</v>
      </c>
      <c r="H1128" s="98">
        <f>IF(A1128="Composição Auxiliar",VLOOKUP(B1128,'SINAPI COMPOSIÇÃO'!$A$2:$E$10256,4,FALSE),IF(A1128="Insumo",IF(VLOOKUP(B1128,'SINAPI INSUMOS'!$A$2:$F$4852,5,FALSE)=OR("",0),VLOOKUP(B1128,'SINAPI INSUMOS'!$A$2:$F$4852,6,FALSE),VLOOKUP(B1128,'SINAPI INSUMOS'!$A$2:$F$4852,5,FALSE)),"VERIFICAR"))</f>
        <v>21.32</v>
      </c>
      <c r="I1128" s="98">
        <f>TRUNC(G1128*H1128,2)</f>
        <v>84.33</v>
      </c>
    </row>
    <row r="1129" spans="1:9" ht="24" customHeight="1">
      <c r="A1129" s="236" t="s">
        <v>485</v>
      </c>
      <c r="B1129" s="236"/>
      <c r="C1129" s="236"/>
      <c r="D1129" s="236" t="s">
        <v>486</v>
      </c>
      <c r="E1129" s="236"/>
      <c r="F1129" s="357"/>
      <c r="G1129" s="181"/>
      <c r="H1129" s="236"/>
      <c r="I1129" s="188"/>
    </row>
    <row r="1130" spans="1:9" ht="18" customHeight="1">
      <c r="A1130" s="382" t="s">
        <v>487</v>
      </c>
      <c r="B1130" s="384" t="s">
        <v>52</v>
      </c>
      <c r="C1130" s="382" t="s">
        <v>53</v>
      </c>
      <c r="D1130" s="382" t="s">
        <v>10</v>
      </c>
      <c r="E1130" s="358" t="s">
        <v>878</v>
      </c>
      <c r="F1130" s="385" t="s">
        <v>54</v>
      </c>
      <c r="G1130" s="384" t="s">
        <v>55</v>
      </c>
      <c r="H1130" s="384" t="s">
        <v>56</v>
      </c>
      <c r="I1130" s="384" t="s">
        <v>11</v>
      </c>
    </row>
    <row r="1131" spans="1:9" ht="26.1" customHeight="1">
      <c r="A1131" s="237" t="s">
        <v>879</v>
      </c>
      <c r="B1131" s="354">
        <v>100860</v>
      </c>
      <c r="C1131" s="237" t="s">
        <v>66</v>
      </c>
      <c r="D1131" s="237" t="s">
        <v>489</v>
      </c>
      <c r="E1131" s="359" t="s">
        <v>1161</v>
      </c>
      <c r="F1131" s="184" t="s">
        <v>63</v>
      </c>
      <c r="G1131" s="364">
        <v>1</v>
      </c>
      <c r="H1131" s="365">
        <f>I1131</f>
        <v>131.65</v>
      </c>
      <c r="I1131" s="189">
        <f>SUM(I1132:I1135)</f>
        <v>131.65</v>
      </c>
    </row>
    <row r="1132" spans="1:9" ht="24" customHeight="1">
      <c r="A1132" s="234" t="s">
        <v>881</v>
      </c>
      <c r="B1132" s="350">
        <v>88316</v>
      </c>
      <c r="C1132" s="234" t="s">
        <v>66</v>
      </c>
      <c r="D1132" s="234" t="s">
        <v>885</v>
      </c>
      <c r="E1132" s="355" t="s">
        <v>883</v>
      </c>
      <c r="F1132" s="94" t="s">
        <v>884</v>
      </c>
      <c r="G1132" s="186">
        <v>0.45354359999999999</v>
      </c>
      <c r="H1132" s="98">
        <f>IF(A1132="Composição Auxiliar",VLOOKUP(B1132,'SINAPI COMPOSIÇÃO'!$A$2:$E$10256,4,FALSE),IF(A1132="Insumo",IF(VLOOKUP(B1132,'SINAPI INSUMOS'!$A$2:$F$4852,5,FALSE)=OR("",0),VLOOKUP(B1132,'SINAPI INSUMOS'!$A$2:$F$4852,6,FALSE),VLOOKUP(B1132,'SINAPI INSUMOS'!$A$2:$F$4852,5,FALSE)),"VERIFICAR"))</f>
        <v>21.32</v>
      </c>
      <c r="I1132" s="98">
        <f>TRUNC(G1132*H1132,2)</f>
        <v>9.66</v>
      </c>
    </row>
    <row r="1133" spans="1:9" ht="26.1" customHeight="1">
      <c r="A1133" s="234" t="s">
        <v>881</v>
      </c>
      <c r="B1133" s="350">
        <v>88267</v>
      </c>
      <c r="C1133" s="234" t="s">
        <v>66</v>
      </c>
      <c r="D1133" s="234" t="s">
        <v>1162</v>
      </c>
      <c r="E1133" s="355" t="s">
        <v>883</v>
      </c>
      <c r="F1133" s="94" t="s">
        <v>884</v>
      </c>
      <c r="G1133" s="186">
        <v>1.1816004</v>
      </c>
      <c r="H1133" s="98">
        <f>IF(A1133="Composição Auxiliar",VLOOKUP(B1133,'SINAPI COMPOSIÇÃO'!$A$2:$E$10256,4,FALSE),IF(A1133="Insumo",IF(VLOOKUP(B1133,'SINAPI INSUMOS'!$A$2:$F$4852,5,FALSE)=OR("",0),VLOOKUP(B1133,'SINAPI INSUMOS'!$A$2:$F$4852,6,FALSE),VLOOKUP(B1133,'SINAPI INSUMOS'!$A$2:$F$4852,5,FALSE)),"VERIFICAR"))</f>
        <v>27.01</v>
      </c>
      <c r="I1133" s="98">
        <f>TRUNC(G1133*H1133,2)</f>
        <v>31.91</v>
      </c>
    </row>
    <row r="1134" spans="1:9" ht="26.1" customHeight="1">
      <c r="A1134" s="235" t="s">
        <v>886</v>
      </c>
      <c r="B1134" s="351">
        <v>1368</v>
      </c>
      <c r="C1134" s="235" t="s">
        <v>66</v>
      </c>
      <c r="D1134" s="235" t="s">
        <v>1328</v>
      </c>
      <c r="E1134" s="356" t="s">
        <v>889</v>
      </c>
      <c r="F1134" s="97" t="s">
        <v>63</v>
      </c>
      <c r="G1134" s="187">
        <v>1</v>
      </c>
      <c r="H1134" s="99">
        <f>IF(A1134="Composição Auxiliar",VLOOKUP(B1134,'SINAPI COMPOSIÇÃO'!$A$2:$E$10256,4,FALSE),IF(A1134="Insumo",IF(VLOOKUP(B1134,'SINAPI INSUMOS'!$A$2:$F$4852,5,FALSE)=OR("",0),VLOOKUP(B1134,'SINAPI INSUMOS'!$A$2:$F$4852,6,FALSE),VLOOKUP(B1134,'SINAPI INSUMOS'!$A$2:$F$4852,5,FALSE)),"VERIFICAR"))</f>
        <v>90</v>
      </c>
      <c r="I1134" s="99">
        <f>TRUNC(G1134*H1134,2)</f>
        <v>90</v>
      </c>
    </row>
    <row r="1135" spans="1:9" ht="26.1" customHeight="1">
      <c r="A1135" s="235" t="s">
        <v>886</v>
      </c>
      <c r="B1135" s="351">
        <v>3146</v>
      </c>
      <c r="C1135" s="235" t="s">
        <v>66</v>
      </c>
      <c r="D1135" s="235" t="s">
        <v>1181</v>
      </c>
      <c r="E1135" s="356" t="s">
        <v>889</v>
      </c>
      <c r="F1135" s="97" t="s">
        <v>63</v>
      </c>
      <c r="G1135" s="187">
        <v>2.1000000000000001E-2</v>
      </c>
      <c r="H1135" s="99">
        <f>IF(A1135="Composição Auxiliar",VLOOKUP(B1135,'SINAPI COMPOSIÇÃO'!$A$2:$E$10256,4,FALSE),IF(A1135="Insumo",IF(VLOOKUP(B1135,'SINAPI INSUMOS'!$A$2:$F$4852,5,FALSE)=OR("",0),VLOOKUP(B1135,'SINAPI INSUMOS'!$A$2:$F$4852,6,FALSE),VLOOKUP(B1135,'SINAPI INSUMOS'!$A$2:$F$4852,5,FALSE)),"VERIFICAR"))</f>
        <v>3.89</v>
      </c>
      <c r="I1135" s="99">
        <f>TRUNC(G1135*H1135,2)</f>
        <v>0.08</v>
      </c>
    </row>
    <row r="1136" spans="1:9" ht="18" customHeight="1">
      <c r="A1136" s="232" t="s">
        <v>490</v>
      </c>
      <c r="B1136" s="239" t="s">
        <v>52</v>
      </c>
      <c r="C1136" s="232" t="s">
        <v>53</v>
      </c>
      <c r="D1136" s="232" t="s">
        <v>10</v>
      </c>
      <c r="E1136" s="358" t="s">
        <v>878</v>
      </c>
      <c r="F1136" s="240" t="s">
        <v>54</v>
      </c>
      <c r="G1136" s="239" t="s">
        <v>55</v>
      </c>
      <c r="H1136" s="239" t="s">
        <v>56</v>
      </c>
      <c r="I1136" s="239" t="s">
        <v>11</v>
      </c>
    </row>
    <row r="1137" spans="1:9" ht="26.1" customHeight="1">
      <c r="A1137" s="237" t="s">
        <v>879</v>
      </c>
      <c r="B1137" s="354">
        <v>100858</v>
      </c>
      <c r="C1137" s="237" t="s">
        <v>66</v>
      </c>
      <c r="D1137" s="374" t="s">
        <v>23129</v>
      </c>
      <c r="E1137" s="359" t="s">
        <v>1161</v>
      </c>
      <c r="F1137" s="184" t="s">
        <v>63</v>
      </c>
      <c r="G1137" s="185">
        <v>1</v>
      </c>
      <c r="H1137" s="189">
        <f>I1137</f>
        <v>729.52999999999986</v>
      </c>
      <c r="I1137" s="189">
        <f>SUM(I1138:I1143)</f>
        <v>729.52999999999986</v>
      </c>
    </row>
    <row r="1138" spans="1:9" ht="26.1" customHeight="1">
      <c r="A1138" s="234" t="s">
        <v>881</v>
      </c>
      <c r="B1138" s="350">
        <v>88267</v>
      </c>
      <c r="C1138" s="234" t="s">
        <v>66</v>
      </c>
      <c r="D1138" s="234" t="s">
        <v>1162</v>
      </c>
      <c r="E1138" s="355" t="s">
        <v>883</v>
      </c>
      <c r="F1138" s="94" t="s">
        <v>884</v>
      </c>
      <c r="G1138" s="186">
        <v>1.0697173</v>
      </c>
      <c r="H1138" s="98">
        <f>IF(A1138="Composição Auxiliar",VLOOKUP(B1138,'SINAPI COMPOSIÇÃO'!$A$2:$E$10256,4,FALSE),IF(A1138="Insumo",IF(VLOOKUP(B1138,'SINAPI INSUMOS'!$A$2:$F$4852,5,FALSE)=OR("",0),VLOOKUP(B1138,'SINAPI INSUMOS'!$A$2:$F$4852,6,FALSE),VLOOKUP(B1138,'SINAPI INSUMOS'!$A$2:$F$4852,5,FALSE)),"VERIFICAR"))</f>
        <v>27.01</v>
      </c>
      <c r="I1138" s="98">
        <f t="shared" ref="I1138:I1143" si="72">TRUNC(G1138*H1138,2)</f>
        <v>28.89</v>
      </c>
    </row>
    <row r="1139" spans="1:9" ht="24" customHeight="1">
      <c r="A1139" s="234" t="s">
        <v>881</v>
      </c>
      <c r="B1139" s="350">
        <v>88316</v>
      </c>
      <c r="C1139" s="234" t="s">
        <v>66</v>
      </c>
      <c r="D1139" s="234" t="s">
        <v>885</v>
      </c>
      <c r="E1139" s="355" t="s">
        <v>883</v>
      </c>
      <c r="F1139" s="94" t="s">
        <v>884</v>
      </c>
      <c r="G1139" s="186">
        <v>0.41059859999999998</v>
      </c>
      <c r="H1139" s="98">
        <f>IF(A1139="Composição Auxiliar",VLOOKUP(B1139,'SINAPI COMPOSIÇÃO'!$A$2:$E$10256,4,FALSE),IF(A1139="Insumo",IF(VLOOKUP(B1139,'SINAPI INSUMOS'!$A$2:$F$4852,5,FALSE)=OR("",0),VLOOKUP(B1139,'SINAPI INSUMOS'!$A$2:$F$4852,6,FALSE),VLOOKUP(B1139,'SINAPI INSUMOS'!$A$2:$F$4852,5,FALSE)),"VERIFICAR"))</f>
        <v>21.32</v>
      </c>
      <c r="I1139" s="98">
        <f t="shared" si="72"/>
        <v>8.75</v>
      </c>
    </row>
    <row r="1140" spans="1:9" ht="39" customHeight="1">
      <c r="A1140" s="235" t="s">
        <v>886</v>
      </c>
      <c r="B1140" s="351">
        <v>21112</v>
      </c>
      <c r="C1140" s="235" t="s">
        <v>66</v>
      </c>
      <c r="D1140" s="235" t="s">
        <v>1330</v>
      </c>
      <c r="E1140" s="356" t="s">
        <v>889</v>
      </c>
      <c r="F1140" s="97" t="s">
        <v>63</v>
      </c>
      <c r="G1140" s="187">
        <v>1</v>
      </c>
      <c r="H1140" s="99">
        <f>IF(A1140="Composição Auxiliar",VLOOKUP(B1140,'SINAPI COMPOSIÇÃO'!$A$2:$E$10256,4,FALSE),IF(A1140="Insumo",IF(VLOOKUP(B1140,'SINAPI INSUMOS'!$A$2:$F$4852,5,FALSE)=OR("",0),VLOOKUP(B1140,'SINAPI INSUMOS'!$A$2:$F$4852,6,FALSE),VLOOKUP(B1140,'SINAPI INSUMOS'!$A$2:$F$4852,5,FALSE)),"VERIFICAR"))</f>
        <v>333.74</v>
      </c>
      <c r="I1140" s="99">
        <f t="shared" si="72"/>
        <v>333.74</v>
      </c>
    </row>
    <row r="1141" spans="1:9" ht="26.1" customHeight="1">
      <c r="A1141" s="235" t="s">
        <v>886</v>
      </c>
      <c r="B1141" s="351">
        <v>3146</v>
      </c>
      <c r="C1141" s="235" t="s">
        <v>66</v>
      </c>
      <c r="D1141" s="235" t="s">
        <v>1181</v>
      </c>
      <c r="E1141" s="356" t="s">
        <v>889</v>
      </c>
      <c r="F1141" s="97" t="s">
        <v>63</v>
      </c>
      <c r="G1141" s="187">
        <v>2.1000000000000001E-2</v>
      </c>
      <c r="H1141" s="99">
        <f>IF(A1141="Composição Auxiliar",VLOOKUP(B1141,'SINAPI COMPOSIÇÃO'!$A$2:$E$10256,4,FALSE),IF(A1141="Insumo",IF(VLOOKUP(B1141,'SINAPI INSUMOS'!$A$2:$F$4852,5,FALSE)=OR("",0),VLOOKUP(B1141,'SINAPI INSUMOS'!$A$2:$F$4852,6,FALSE),VLOOKUP(B1141,'SINAPI INSUMOS'!$A$2:$F$4852,5,FALSE)),"VERIFICAR"))</f>
        <v>3.89</v>
      </c>
      <c r="I1141" s="99">
        <f t="shared" si="72"/>
        <v>0.08</v>
      </c>
    </row>
    <row r="1142" spans="1:9" ht="26.1" customHeight="1">
      <c r="A1142" s="235" t="s">
        <v>886</v>
      </c>
      <c r="B1142" s="351">
        <v>10432</v>
      </c>
      <c r="C1142" s="235" t="s">
        <v>66</v>
      </c>
      <c r="D1142" s="235" t="s">
        <v>1334</v>
      </c>
      <c r="E1142" s="356" t="s">
        <v>889</v>
      </c>
      <c r="F1142" s="97" t="s">
        <v>63</v>
      </c>
      <c r="G1142" s="360">
        <v>1</v>
      </c>
      <c r="H1142" s="361">
        <f>IF(A1142="Composição Auxiliar",VLOOKUP(B1142,'SINAPI COMPOSIÇÃO'!$A$2:$E$10256,4,FALSE),IF(A1142="Insumo",IF(VLOOKUP(B1142,'SINAPI INSUMOS'!$A$2:$F$4852,5,FALSE)=OR("",0),VLOOKUP(B1142,'SINAPI INSUMOS'!$A$2:$F$4852,6,FALSE),VLOOKUP(B1142,'SINAPI INSUMOS'!$A$2:$F$4852,5,FALSE)),"VERIFICAR"))</f>
        <v>313.39</v>
      </c>
      <c r="I1142" s="99">
        <f t="shared" si="72"/>
        <v>313.39</v>
      </c>
    </row>
    <row r="1143" spans="1:9" ht="39" customHeight="1">
      <c r="A1143" s="235" t="s">
        <v>886</v>
      </c>
      <c r="B1143" s="351">
        <v>4351</v>
      </c>
      <c r="C1143" s="235" t="s">
        <v>66</v>
      </c>
      <c r="D1143" s="235" t="s">
        <v>1336</v>
      </c>
      <c r="E1143" s="356" t="s">
        <v>889</v>
      </c>
      <c r="F1143" s="97" t="s">
        <v>63</v>
      </c>
      <c r="G1143" s="187">
        <v>2</v>
      </c>
      <c r="H1143" s="99">
        <f>IF(A1143="Composição Auxiliar",VLOOKUP(B1143,'SINAPI COMPOSIÇÃO'!$A$2:$E$10256,4,FALSE),IF(A1143="Insumo",IF(VLOOKUP(B1143,'SINAPI INSUMOS'!$A$2:$F$4852,5,FALSE)=OR("",0),VLOOKUP(B1143,'SINAPI INSUMOS'!$A$2:$F$4852,6,FALSE),VLOOKUP(B1143,'SINAPI INSUMOS'!$A$2:$F$4852,5,FALSE)),"VERIFICAR"))</f>
        <v>22.34</v>
      </c>
      <c r="I1143" s="99">
        <f t="shared" si="72"/>
        <v>44.68</v>
      </c>
    </row>
    <row r="1144" spans="1:9" ht="18" customHeight="1">
      <c r="A1144" s="382" t="s">
        <v>493</v>
      </c>
      <c r="B1144" s="384" t="s">
        <v>52</v>
      </c>
      <c r="C1144" s="382" t="s">
        <v>53</v>
      </c>
      <c r="D1144" s="382" t="s">
        <v>10</v>
      </c>
      <c r="E1144" s="358" t="s">
        <v>878</v>
      </c>
      <c r="F1144" s="385" t="s">
        <v>54</v>
      </c>
      <c r="G1144" s="384" t="s">
        <v>55</v>
      </c>
      <c r="H1144" s="384" t="s">
        <v>56</v>
      </c>
      <c r="I1144" s="384" t="s">
        <v>11</v>
      </c>
    </row>
    <row r="1145" spans="1:9" ht="39" customHeight="1">
      <c r="A1145" s="237" t="s">
        <v>879</v>
      </c>
      <c r="B1145" s="354">
        <v>86909</v>
      </c>
      <c r="C1145" s="237" t="s">
        <v>66</v>
      </c>
      <c r="D1145" s="374" t="s">
        <v>22838</v>
      </c>
      <c r="E1145" s="359" t="s">
        <v>1161</v>
      </c>
      <c r="F1145" s="184" t="s">
        <v>63</v>
      </c>
      <c r="G1145" s="185">
        <v>1</v>
      </c>
      <c r="H1145" s="189">
        <f>I1145</f>
        <v>248.91</v>
      </c>
      <c r="I1145" s="189">
        <f>SUM(I1146:I1148)</f>
        <v>248.91</v>
      </c>
    </row>
    <row r="1146" spans="1:9" ht="24" customHeight="1">
      <c r="A1146" s="234" t="s">
        <v>881</v>
      </c>
      <c r="B1146" s="350">
        <v>88316</v>
      </c>
      <c r="C1146" s="234" t="s">
        <v>66</v>
      </c>
      <c r="D1146" s="234" t="s">
        <v>885</v>
      </c>
      <c r="E1146" s="355" t="s">
        <v>883</v>
      </c>
      <c r="F1146" s="94" t="s">
        <v>884</v>
      </c>
      <c r="G1146" s="186">
        <v>6.7820000000000005E-2</v>
      </c>
      <c r="H1146" s="98">
        <f>IF(A1146="Composição Auxiliar",VLOOKUP(B1146,'SINAPI COMPOSIÇÃO'!$A$2:$E$10256,4,FALSE),IF(A1146="Insumo",IF(VLOOKUP(B1146,'SINAPI INSUMOS'!$A$2:$F$4852,5,FALSE)=OR("",0),VLOOKUP(B1146,'SINAPI INSUMOS'!$A$2:$F$4852,6,FALSE),VLOOKUP(B1146,'SINAPI INSUMOS'!$A$2:$F$4852,5,FALSE)),"VERIFICAR"))</f>
        <v>21.32</v>
      </c>
      <c r="I1146" s="98">
        <f>TRUNC(G1146*H1146,2)</f>
        <v>1.44</v>
      </c>
    </row>
    <row r="1147" spans="1:9" ht="26.1" customHeight="1">
      <c r="A1147" s="234" t="s">
        <v>881</v>
      </c>
      <c r="B1147" s="350">
        <v>88267</v>
      </c>
      <c r="C1147" s="234" t="s">
        <v>66</v>
      </c>
      <c r="D1147" s="234" t="s">
        <v>1162</v>
      </c>
      <c r="E1147" s="355" t="s">
        <v>883</v>
      </c>
      <c r="F1147" s="94" t="s">
        <v>884</v>
      </c>
      <c r="G1147" s="186">
        <v>0.17668900000000001</v>
      </c>
      <c r="H1147" s="98">
        <f>IF(A1147="Composição Auxiliar",VLOOKUP(B1147,'SINAPI COMPOSIÇÃO'!$A$2:$E$10256,4,FALSE),IF(A1147="Insumo",IF(VLOOKUP(B1147,'SINAPI INSUMOS'!$A$2:$F$4852,5,FALSE)=OR("",0),VLOOKUP(B1147,'SINAPI INSUMOS'!$A$2:$F$4852,6,FALSE),VLOOKUP(B1147,'SINAPI INSUMOS'!$A$2:$F$4852,5,FALSE)),"VERIFICAR"))</f>
        <v>27.01</v>
      </c>
      <c r="I1147" s="98">
        <f>TRUNC(G1147*H1147,2)</f>
        <v>4.7699999999999996</v>
      </c>
    </row>
    <row r="1148" spans="1:9" ht="39" customHeight="1">
      <c r="A1148" s="235" t="s">
        <v>886</v>
      </c>
      <c r="B1148" s="351">
        <v>11772</v>
      </c>
      <c r="C1148" s="235" t="s">
        <v>66</v>
      </c>
      <c r="D1148" s="235" t="s">
        <v>1338</v>
      </c>
      <c r="E1148" s="356" t="s">
        <v>889</v>
      </c>
      <c r="F1148" s="97" t="s">
        <v>63</v>
      </c>
      <c r="G1148" s="187">
        <v>1</v>
      </c>
      <c r="H1148" s="99">
        <f>IF(A1148="Composição Auxiliar",VLOOKUP(B1148,'SINAPI COMPOSIÇÃO'!$A$2:$E$10256,4,FALSE),IF(A1148="Insumo",IF(VLOOKUP(B1148,'SINAPI INSUMOS'!$A$2:$F$4852,5,FALSE)=OR("",0),VLOOKUP(B1148,'SINAPI INSUMOS'!$A$2:$F$4852,6,FALSE),VLOOKUP(B1148,'SINAPI INSUMOS'!$A$2:$F$4852,5,FALSE)),"VERIFICAR"))</f>
        <v>242.7</v>
      </c>
      <c r="I1148" s="99">
        <f>TRUNC(G1148*H1148,2)</f>
        <v>242.7</v>
      </c>
    </row>
    <row r="1149" spans="1:9" ht="18" customHeight="1">
      <c r="A1149" s="382" t="s">
        <v>496</v>
      </c>
      <c r="B1149" s="384" t="s">
        <v>52</v>
      </c>
      <c r="C1149" s="382" t="s">
        <v>53</v>
      </c>
      <c r="D1149" s="382" t="s">
        <v>10</v>
      </c>
      <c r="E1149" s="358" t="s">
        <v>878</v>
      </c>
      <c r="F1149" s="385" t="s">
        <v>54</v>
      </c>
      <c r="G1149" s="384" t="s">
        <v>55</v>
      </c>
      <c r="H1149" s="384" t="s">
        <v>56</v>
      </c>
      <c r="I1149" s="384" t="s">
        <v>11</v>
      </c>
    </row>
    <row r="1150" spans="1:9" ht="39" customHeight="1">
      <c r="A1150" s="237" t="s">
        <v>879</v>
      </c>
      <c r="B1150" s="354">
        <v>86915</v>
      </c>
      <c r="C1150" s="237" t="s">
        <v>66</v>
      </c>
      <c r="D1150" s="374" t="s">
        <v>22835</v>
      </c>
      <c r="E1150" s="359" t="s">
        <v>1161</v>
      </c>
      <c r="F1150" s="184" t="s">
        <v>63</v>
      </c>
      <c r="G1150" s="185">
        <v>1</v>
      </c>
      <c r="H1150" s="189">
        <f>I1150</f>
        <v>276.33</v>
      </c>
      <c r="I1150" s="189">
        <f>SUM(I1151:I1153)</f>
        <v>276.33</v>
      </c>
    </row>
    <row r="1151" spans="1:9" ht="24" customHeight="1">
      <c r="A1151" s="234" t="s">
        <v>881</v>
      </c>
      <c r="B1151" s="350">
        <v>88316</v>
      </c>
      <c r="C1151" s="234" t="s">
        <v>66</v>
      </c>
      <c r="D1151" s="234" t="s">
        <v>885</v>
      </c>
      <c r="E1151" s="355" t="s">
        <v>883</v>
      </c>
      <c r="F1151" s="94" t="s">
        <v>884</v>
      </c>
      <c r="G1151" s="186">
        <v>3.5634300000000001E-2</v>
      </c>
      <c r="H1151" s="98">
        <f>IF(A1151="Composição Auxiliar",VLOOKUP(B1151,'SINAPI COMPOSIÇÃO'!$A$2:$E$10256,4,FALSE),IF(A1151="Insumo",IF(VLOOKUP(B1151,'SINAPI INSUMOS'!$A$2:$F$4852,5,FALSE)=OR("",0),VLOOKUP(B1151,'SINAPI INSUMOS'!$A$2:$F$4852,6,FALSE),VLOOKUP(B1151,'SINAPI INSUMOS'!$A$2:$F$4852,5,FALSE)),"VERIFICAR"))</f>
        <v>21.32</v>
      </c>
      <c r="I1151" s="98">
        <f>TRUNC(G1151*H1151,2)</f>
        <v>0.75</v>
      </c>
    </row>
    <row r="1152" spans="1:9" ht="26.1" customHeight="1">
      <c r="A1152" s="234" t="s">
        <v>881</v>
      </c>
      <c r="B1152" s="350">
        <v>88267</v>
      </c>
      <c r="C1152" s="234" t="s">
        <v>66</v>
      </c>
      <c r="D1152" s="234" t="s">
        <v>1162</v>
      </c>
      <c r="E1152" s="355" t="s">
        <v>883</v>
      </c>
      <c r="F1152" s="94" t="s">
        <v>884</v>
      </c>
      <c r="G1152" s="186">
        <v>9.2836600000000005E-2</v>
      </c>
      <c r="H1152" s="98">
        <f>IF(A1152="Composição Auxiliar",VLOOKUP(B1152,'SINAPI COMPOSIÇÃO'!$A$2:$E$10256,4,FALSE),IF(A1152="Insumo",IF(VLOOKUP(B1152,'SINAPI INSUMOS'!$A$2:$F$4852,5,FALSE)=OR("",0),VLOOKUP(B1152,'SINAPI INSUMOS'!$A$2:$F$4852,6,FALSE),VLOOKUP(B1152,'SINAPI INSUMOS'!$A$2:$F$4852,5,FALSE)),"VERIFICAR"))</f>
        <v>27.01</v>
      </c>
      <c r="I1152" s="98">
        <f>TRUNC(G1152*H1152,2)</f>
        <v>2.5</v>
      </c>
    </row>
    <row r="1153" spans="1:9" ht="26.1" customHeight="1">
      <c r="A1153" s="235" t="s">
        <v>886</v>
      </c>
      <c r="B1153" s="351">
        <v>36791</v>
      </c>
      <c r="C1153" s="235" t="s">
        <v>66</v>
      </c>
      <c r="D1153" s="235" t="s">
        <v>1340</v>
      </c>
      <c r="E1153" s="356" t="s">
        <v>889</v>
      </c>
      <c r="F1153" s="97" t="s">
        <v>63</v>
      </c>
      <c r="G1153" s="187">
        <v>1</v>
      </c>
      <c r="H1153" s="99">
        <f>IF(A1153="Composição Auxiliar",VLOOKUP(B1153,'SINAPI COMPOSIÇÃO'!$A$2:$E$10256,4,FALSE),IF(A1153="Insumo",IF(VLOOKUP(B1153,'SINAPI INSUMOS'!$A$2:$F$4852,5,FALSE)=OR("",0),VLOOKUP(B1153,'SINAPI INSUMOS'!$A$2:$F$4852,6,FALSE),VLOOKUP(B1153,'SINAPI INSUMOS'!$A$2:$F$4852,5,FALSE)),"VERIFICAR"))</f>
        <v>273.08</v>
      </c>
      <c r="I1153" s="99">
        <f>TRUNC(G1153*H1153,2)</f>
        <v>273.08</v>
      </c>
    </row>
    <row r="1154" spans="1:9" ht="18" customHeight="1">
      <c r="A1154" s="382" t="s">
        <v>499</v>
      </c>
      <c r="B1154" s="384" t="s">
        <v>52</v>
      </c>
      <c r="C1154" s="382" t="s">
        <v>53</v>
      </c>
      <c r="D1154" s="382" t="s">
        <v>10</v>
      </c>
      <c r="E1154" s="358" t="s">
        <v>878</v>
      </c>
      <c r="F1154" s="385" t="s">
        <v>54</v>
      </c>
      <c r="G1154" s="384" t="s">
        <v>55</v>
      </c>
      <c r="H1154" s="384" t="s">
        <v>56</v>
      </c>
      <c r="I1154" s="384" t="s">
        <v>11</v>
      </c>
    </row>
    <row r="1155" spans="1:9" ht="26.1" customHeight="1">
      <c r="A1155" s="237" t="s">
        <v>879</v>
      </c>
      <c r="B1155" s="354">
        <v>86888</v>
      </c>
      <c r="C1155" s="237" t="s">
        <v>66</v>
      </c>
      <c r="D1155" s="374" t="s">
        <v>23130</v>
      </c>
      <c r="E1155" s="359" t="s">
        <v>1161</v>
      </c>
      <c r="F1155" s="184" t="s">
        <v>63</v>
      </c>
      <c r="G1155" s="185">
        <v>1</v>
      </c>
      <c r="H1155" s="189">
        <f>I1155</f>
        <v>449.84</v>
      </c>
      <c r="I1155" s="189">
        <f>SUM(I1156:I1161)</f>
        <v>449.84</v>
      </c>
    </row>
    <row r="1156" spans="1:9" ht="24" customHeight="1">
      <c r="A1156" s="234" t="s">
        <v>881</v>
      </c>
      <c r="B1156" s="350">
        <v>88316</v>
      </c>
      <c r="C1156" s="234" t="s">
        <v>66</v>
      </c>
      <c r="D1156" s="234" t="s">
        <v>885</v>
      </c>
      <c r="E1156" s="355" t="s">
        <v>883</v>
      </c>
      <c r="F1156" s="94" t="s">
        <v>884</v>
      </c>
      <c r="G1156" s="186">
        <v>0.58025950000000004</v>
      </c>
      <c r="H1156" s="98">
        <f>IF(A1156="Composição Auxiliar",VLOOKUP(B1156,'SINAPI COMPOSIÇÃO'!$A$2:$E$10256,4,FALSE),IF(A1156="Insumo",IF(VLOOKUP(B1156,'SINAPI INSUMOS'!$A$2:$F$4852,5,FALSE)=OR("",0),VLOOKUP(B1156,'SINAPI INSUMOS'!$A$2:$F$4852,6,FALSE),VLOOKUP(B1156,'SINAPI INSUMOS'!$A$2:$F$4852,5,FALSE)),"VERIFICAR"))</f>
        <v>21.32</v>
      </c>
      <c r="I1156" s="98">
        <f t="shared" ref="I1156:I1161" si="73">TRUNC(G1156*H1156,2)</f>
        <v>12.37</v>
      </c>
    </row>
    <row r="1157" spans="1:9" ht="26.1" customHeight="1">
      <c r="A1157" s="234" t="s">
        <v>881</v>
      </c>
      <c r="B1157" s="350">
        <v>88267</v>
      </c>
      <c r="C1157" s="234" t="s">
        <v>66</v>
      </c>
      <c r="D1157" s="234" t="s">
        <v>1162</v>
      </c>
      <c r="E1157" s="355" t="s">
        <v>883</v>
      </c>
      <c r="F1157" s="94" t="s">
        <v>884</v>
      </c>
      <c r="G1157" s="186">
        <v>0.86248199999999997</v>
      </c>
      <c r="H1157" s="98">
        <f>IF(A1157="Composição Auxiliar",VLOOKUP(B1157,'SINAPI COMPOSIÇÃO'!$A$2:$E$10256,4,FALSE),IF(A1157="Insumo",IF(VLOOKUP(B1157,'SINAPI INSUMOS'!$A$2:$F$4852,5,FALSE)=OR("",0),VLOOKUP(B1157,'SINAPI INSUMOS'!$A$2:$F$4852,6,FALSE),VLOOKUP(B1157,'SINAPI INSUMOS'!$A$2:$F$4852,5,FALSE)),"VERIFICAR"))</f>
        <v>27.01</v>
      </c>
      <c r="I1157" s="98">
        <f t="shared" si="73"/>
        <v>23.29</v>
      </c>
    </row>
    <row r="1158" spans="1:9" ht="26.1" customHeight="1">
      <c r="A1158" s="235" t="s">
        <v>886</v>
      </c>
      <c r="B1158" s="351">
        <v>6138</v>
      </c>
      <c r="C1158" s="235" t="s">
        <v>66</v>
      </c>
      <c r="D1158" s="235" t="s">
        <v>1343</v>
      </c>
      <c r="E1158" s="356" t="s">
        <v>889</v>
      </c>
      <c r="F1158" s="97" t="s">
        <v>63</v>
      </c>
      <c r="G1158" s="187">
        <v>1</v>
      </c>
      <c r="H1158" s="99">
        <f>IF(A1158="Composição Auxiliar",VLOOKUP(B1158,'SINAPI COMPOSIÇÃO'!$A$2:$E$10256,4,FALSE),IF(A1158="Insumo",IF(VLOOKUP(B1158,'SINAPI INSUMOS'!$A$2:$F$4852,5,FALSE)=OR("",0),VLOOKUP(B1158,'SINAPI INSUMOS'!$A$2:$F$4852,6,FALSE),VLOOKUP(B1158,'SINAPI INSUMOS'!$A$2:$F$4852,5,FALSE)),"VERIFICAR"))</f>
        <v>14.48</v>
      </c>
      <c r="I1158" s="99">
        <f t="shared" si="73"/>
        <v>14.48</v>
      </c>
    </row>
    <row r="1159" spans="1:9" ht="26.1" customHeight="1">
      <c r="A1159" s="235" t="s">
        <v>886</v>
      </c>
      <c r="B1159" s="351">
        <v>10422</v>
      </c>
      <c r="C1159" s="235" t="s">
        <v>66</v>
      </c>
      <c r="D1159" s="235" t="s">
        <v>1345</v>
      </c>
      <c r="E1159" s="356" t="s">
        <v>889</v>
      </c>
      <c r="F1159" s="97" t="s">
        <v>63</v>
      </c>
      <c r="G1159" s="187">
        <v>1</v>
      </c>
      <c r="H1159" s="99">
        <f>IF(A1159="Composição Auxiliar",VLOOKUP(B1159,'SINAPI COMPOSIÇÃO'!$A$2:$E$10256,4,FALSE),IF(A1159="Insumo",IF(VLOOKUP(B1159,'SINAPI INSUMOS'!$A$2:$F$4852,5,FALSE)=OR("",0),VLOOKUP(B1159,'SINAPI INSUMOS'!$A$2:$F$4852,6,FALSE),VLOOKUP(B1159,'SINAPI INSUMOS'!$A$2:$F$4852,5,FALSE)),"VERIFICAR"))</f>
        <v>336.45</v>
      </c>
      <c r="I1159" s="99">
        <f t="shared" si="73"/>
        <v>336.45</v>
      </c>
    </row>
    <row r="1160" spans="1:9" ht="24" customHeight="1">
      <c r="A1160" s="235" t="s">
        <v>886</v>
      </c>
      <c r="B1160" s="351">
        <v>37329</v>
      </c>
      <c r="C1160" s="235" t="s">
        <v>66</v>
      </c>
      <c r="D1160" s="235" t="s">
        <v>1347</v>
      </c>
      <c r="E1160" s="356" t="s">
        <v>889</v>
      </c>
      <c r="F1160" s="97" t="s">
        <v>101</v>
      </c>
      <c r="G1160" s="187">
        <v>2.2034999999999999E-2</v>
      </c>
      <c r="H1160" s="99">
        <f>IF(A1160="Composição Auxiliar",VLOOKUP(B1160,'SINAPI COMPOSIÇÃO'!$A$2:$E$10256,4,FALSE),IF(A1160="Insumo",IF(VLOOKUP(B1160,'SINAPI INSUMOS'!$A$2:$F$4852,5,FALSE)=OR("",0),VLOOKUP(B1160,'SINAPI INSUMOS'!$A$2:$F$4852,6,FALSE),VLOOKUP(B1160,'SINAPI INSUMOS'!$A$2:$F$4852,5,FALSE)),"VERIFICAR"))</f>
        <v>136.04</v>
      </c>
      <c r="I1160" s="99">
        <f t="shared" si="73"/>
        <v>2.99</v>
      </c>
    </row>
    <row r="1161" spans="1:9" ht="39" customHeight="1">
      <c r="A1161" s="235" t="s">
        <v>886</v>
      </c>
      <c r="B1161" s="351">
        <v>4384</v>
      </c>
      <c r="C1161" s="235" t="s">
        <v>66</v>
      </c>
      <c r="D1161" s="235" t="s">
        <v>1349</v>
      </c>
      <c r="E1161" s="356" t="s">
        <v>889</v>
      </c>
      <c r="F1161" s="97" t="s">
        <v>63</v>
      </c>
      <c r="G1161" s="187">
        <v>2</v>
      </c>
      <c r="H1161" s="99">
        <f>IF(A1161="Composição Auxiliar",VLOOKUP(B1161,'SINAPI COMPOSIÇÃO'!$A$2:$E$10256,4,FALSE),IF(A1161="Insumo",IF(VLOOKUP(B1161,'SINAPI INSUMOS'!$A$2:$F$4852,5,FALSE)=OR("",0),VLOOKUP(B1161,'SINAPI INSUMOS'!$A$2:$F$4852,6,FALSE),VLOOKUP(B1161,'SINAPI INSUMOS'!$A$2:$F$4852,5,FALSE)),"VERIFICAR"))</f>
        <v>30.13</v>
      </c>
      <c r="I1161" s="99">
        <f t="shared" si="73"/>
        <v>60.26</v>
      </c>
    </row>
    <row r="1162" spans="1:9" ht="18" customHeight="1">
      <c r="A1162" s="382" t="s">
        <v>502</v>
      </c>
      <c r="B1162" s="384" t="s">
        <v>52</v>
      </c>
      <c r="C1162" s="382" t="s">
        <v>53</v>
      </c>
      <c r="D1162" s="382" t="s">
        <v>10</v>
      </c>
      <c r="E1162" s="358" t="s">
        <v>878</v>
      </c>
      <c r="F1162" s="385" t="s">
        <v>54</v>
      </c>
      <c r="G1162" s="384" t="s">
        <v>55</v>
      </c>
      <c r="H1162" s="384" t="s">
        <v>56</v>
      </c>
      <c r="I1162" s="384" t="s">
        <v>11</v>
      </c>
    </row>
    <row r="1163" spans="1:9" ht="39" customHeight="1">
      <c r="A1163" s="237" t="s">
        <v>879</v>
      </c>
      <c r="B1163" s="354">
        <v>95471</v>
      </c>
      <c r="C1163" s="237" t="s">
        <v>66</v>
      </c>
      <c r="D1163" s="374" t="s">
        <v>23131</v>
      </c>
      <c r="E1163" s="359" t="s">
        <v>1161</v>
      </c>
      <c r="F1163" s="184" t="s">
        <v>63</v>
      </c>
      <c r="G1163" s="185">
        <v>1</v>
      </c>
      <c r="H1163" s="189">
        <f>I1163</f>
        <v>713.71999999999991</v>
      </c>
      <c r="I1163" s="189">
        <f>SUM(I1164:I1170)</f>
        <v>713.71999999999991</v>
      </c>
    </row>
    <row r="1164" spans="1:9" ht="26.1" customHeight="1">
      <c r="A1164" s="234" t="s">
        <v>881</v>
      </c>
      <c r="B1164" s="350">
        <v>88267</v>
      </c>
      <c r="C1164" s="234" t="s">
        <v>66</v>
      </c>
      <c r="D1164" s="234" t="s">
        <v>1162</v>
      </c>
      <c r="E1164" s="355" t="s">
        <v>883</v>
      </c>
      <c r="F1164" s="94" t="s">
        <v>884</v>
      </c>
      <c r="G1164" s="362">
        <v>1.4805942000000001</v>
      </c>
      <c r="H1164" s="363">
        <f>IF(A1164="Composição Auxiliar",VLOOKUP(B1164,'SINAPI COMPOSIÇÃO'!$A$2:$E$10256,4,FALSE),IF(A1164="Insumo",IF(VLOOKUP(B1164,'SINAPI INSUMOS'!$A$2:$F$4852,5,FALSE)=OR("",0),VLOOKUP(B1164,'SINAPI INSUMOS'!$A$2:$F$4852,6,FALSE),VLOOKUP(B1164,'SINAPI INSUMOS'!$A$2:$F$4852,5,FALSE)),"VERIFICAR"))</f>
        <v>27.01</v>
      </c>
      <c r="I1164" s="98">
        <f t="shared" ref="I1164:I1170" si="74">TRUNC(G1164*H1164,2)</f>
        <v>39.99</v>
      </c>
    </row>
    <row r="1165" spans="1:9" ht="24" customHeight="1">
      <c r="A1165" s="234" t="s">
        <v>881</v>
      </c>
      <c r="B1165" s="350">
        <v>88316</v>
      </c>
      <c r="C1165" s="234" t="s">
        <v>66</v>
      </c>
      <c r="D1165" s="234" t="s">
        <v>885</v>
      </c>
      <c r="E1165" s="355" t="s">
        <v>883</v>
      </c>
      <c r="F1165" s="94" t="s">
        <v>884</v>
      </c>
      <c r="G1165" s="186">
        <v>0.81751470000000004</v>
      </c>
      <c r="H1165" s="98">
        <f>IF(A1165="Composição Auxiliar",VLOOKUP(B1165,'SINAPI COMPOSIÇÃO'!$A$2:$E$10256,4,FALSE),IF(A1165="Insumo",IF(VLOOKUP(B1165,'SINAPI INSUMOS'!$A$2:$F$4852,5,FALSE)=OR("",0),VLOOKUP(B1165,'SINAPI INSUMOS'!$A$2:$F$4852,6,FALSE),VLOOKUP(B1165,'SINAPI INSUMOS'!$A$2:$F$4852,5,FALSE)),"VERIFICAR"))</f>
        <v>21.32</v>
      </c>
      <c r="I1165" s="98">
        <f t="shared" si="74"/>
        <v>17.420000000000002</v>
      </c>
    </row>
    <row r="1166" spans="1:9" ht="39" customHeight="1">
      <c r="A1166" s="235" t="s">
        <v>886</v>
      </c>
      <c r="B1166" s="351">
        <v>4384</v>
      </c>
      <c r="C1166" s="235" t="s">
        <v>66</v>
      </c>
      <c r="D1166" s="235" t="s">
        <v>1349</v>
      </c>
      <c r="E1166" s="356" t="s">
        <v>889</v>
      </c>
      <c r="F1166" s="97" t="s">
        <v>63</v>
      </c>
      <c r="G1166" s="187">
        <v>2</v>
      </c>
      <c r="H1166" s="99">
        <f>IF(A1166="Composição Auxiliar",VLOOKUP(B1166,'SINAPI COMPOSIÇÃO'!$A$2:$E$10256,4,FALSE),IF(A1166="Insumo",IF(VLOOKUP(B1166,'SINAPI INSUMOS'!$A$2:$F$4852,5,FALSE)=OR("",0),VLOOKUP(B1166,'SINAPI INSUMOS'!$A$2:$F$4852,6,FALSE),VLOOKUP(B1166,'SINAPI INSUMOS'!$A$2:$F$4852,5,FALSE)),"VERIFICAR"))</f>
        <v>30.13</v>
      </c>
      <c r="I1166" s="99">
        <f t="shared" si="74"/>
        <v>60.26</v>
      </c>
    </row>
    <row r="1167" spans="1:9" ht="26.1" customHeight="1">
      <c r="A1167" s="235" t="s">
        <v>886</v>
      </c>
      <c r="B1167" s="351">
        <v>36520</v>
      </c>
      <c r="C1167" s="235" t="s">
        <v>66</v>
      </c>
      <c r="D1167" s="235" t="s">
        <v>1351</v>
      </c>
      <c r="E1167" s="356" t="s">
        <v>889</v>
      </c>
      <c r="F1167" s="97" t="s">
        <v>63</v>
      </c>
      <c r="G1167" s="187">
        <v>1</v>
      </c>
      <c r="H1167" s="99">
        <f>IF(A1167="Composição Auxiliar",VLOOKUP(B1167,'SINAPI COMPOSIÇÃO'!$A$2:$E$10256,4,FALSE),IF(A1167="Insumo",IF(VLOOKUP(B1167,'SINAPI INSUMOS'!$A$2:$F$4852,5,FALSE)=OR("",0),VLOOKUP(B1167,'SINAPI INSUMOS'!$A$2:$F$4852,6,FALSE),VLOOKUP(B1167,'SINAPI INSUMOS'!$A$2:$F$4852,5,FALSE)),"VERIFICAR"))</f>
        <v>566.28</v>
      </c>
      <c r="I1167" s="99">
        <f t="shared" si="74"/>
        <v>566.28</v>
      </c>
    </row>
    <row r="1168" spans="1:9" ht="26.1" customHeight="1">
      <c r="A1168" s="235" t="s">
        <v>886</v>
      </c>
      <c r="B1168" s="351">
        <v>6138</v>
      </c>
      <c r="C1168" s="235" t="s">
        <v>66</v>
      </c>
      <c r="D1168" s="235" t="s">
        <v>1343</v>
      </c>
      <c r="E1168" s="356" t="s">
        <v>889</v>
      </c>
      <c r="F1168" s="97" t="s">
        <v>63</v>
      </c>
      <c r="G1168" s="187">
        <v>1</v>
      </c>
      <c r="H1168" s="99">
        <f>IF(A1168="Composição Auxiliar",VLOOKUP(B1168,'SINAPI COMPOSIÇÃO'!$A$2:$E$10256,4,FALSE),IF(A1168="Insumo",IF(VLOOKUP(B1168,'SINAPI INSUMOS'!$A$2:$F$4852,5,FALSE)=OR("",0),VLOOKUP(B1168,'SINAPI INSUMOS'!$A$2:$F$4852,6,FALSE),VLOOKUP(B1168,'SINAPI INSUMOS'!$A$2:$F$4852,5,FALSE)),"VERIFICAR"))</f>
        <v>14.48</v>
      </c>
      <c r="I1168" s="99">
        <f t="shared" si="74"/>
        <v>14.48</v>
      </c>
    </row>
    <row r="1169" spans="1:9" s="440" customFormat="1" ht="26.1" customHeight="1">
      <c r="A1169" s="235" t="s">
        <v>886</v>
      </c>
      <c r="B1169" s="351">
        <v>11686</v>
      </c>
      <c r="C1169" s="381" t="s">
        <v>66</v>
      </c>
      <c r="D1169" s="381" t="s">
        <v>15738</v>
      </c>
      <c r="E1169" s="356" t="s">
        <v>889</v>
      </c>
      <c r="F1169" s="97" t="s">
        <v>63</v>
      </c>
      <c r="G1169" s="187">
        <v>1</v>
      </c>
      <c r="H1169" s="99">
        <f>IF(A1169="Composição Auxiliar",VLOOKUP(B1169,'SINAPI COMPOSIÇÃO'!$A$2:$E$10256,4,FALSE),IF(A1169="Insumo",IF(VLOOKUP(B1169,'SINAPI INSUMOS'!$A$2:$F$4852,5,FALSE)=OR("",0),VLOOKUP(B1169,'SINAPI INSUMOS'!$A$2:$F$4852,6,FALSE),VLOOKUP(B1169,'SINAPI INSUMOS'!$A$2:$F$4852,5,FALSE)),"VERIFICAR"))</f>
        <v>12.3</v>
      </c>
      <c r="I1169" s="99">
        <f t="shared" ref="I1169" si="75">TRUNC(G1169*H1169,2)</f>
        <v>12.3</v>
      </c>
    </row>
    <row r="1170" spans="1:9" ht="24" customHeight="1">
      <c r="A1170" s="235" t="s">
        <v>886</v>
      </c>
      <c r="B1170" s="351">
        <v>37329</v>
      </c>
      <c r="C1170" s="235" t="s">
        <v>66</v>
      </c>
      <c r="D1170" s="235" t="s">
        <v>1347</v>
      </c>
      <c r="E1170" s="356" t="s">
        <v>889</v>
      </c>
      <c r="F1170" s="97" t="s">
        <v>101</v>
      </c>
      <c r="G1170" s="187">
        <v>2.2034999999999999E-2</v>
      </c>
      <c r="H1170" s="99">
        <f>IF(A1170="Composição Auxiliar",VLOOKUP(B1170,'SINAPI COMPOSIÇÃO'!$A$2:$E$10256,4,FALSE),IF(A1170="Insumo",IF(VLOOKUP(B1170,'SINAPI INSUMOS'!$A$2:$F$4852,5,FALSE)=OR("",0),VLOOKUP(B1170,'SINAPI INSUMOS'!$A$2:$F$4852,6,FALSE),VLOOKUP(B1170,'SINAPI INSUMOS'!$A$2:$F$4852,5,FALSE)),"VERIFICAR"))</f>
        <v>136.04</v>
      </c>
      <c r="I1170" s="99">
        <f t="shared" si="74"/>
        <v>2.99</v>
      </c>
    </row>
    <row r="1171" spans="1:9" ht="18" customHeight="1">
      <c r="A1171" s="382" t="s">
        <v>505</v>
      </c>
      <c r="B1171" s="384" t="s">
        <v>52</v>
      </c>
      <c r="C1171" s="382" t="s">
        <v>53</v>
      </c>
      <c r="D1171" s="382" t="s">
        <v>10</v>
      </c>
      <c r="E1171" s="358" t="s">
        <v>878</v>
      </c>
      <c r="F1171" s="385" t="s">
        <v>54</v>
      </c>
      <c r="G1171" s="384" t="s">
        <v>55</v>
      </c>
      <c r="H1171" s="384" t="s">
        <v>56</v>
      </c>
      <c r="I1171" s="384" t="s">
        <v>11</v>
      </c>
    </row>
    <row r="1172" spans="1:9" ht="39" customHeight="1">
      <c r="A1172" s="237" t="s">
        <v>879</v>
      </c>
      <c r="B1172" s="354">
        <v>102617</v>
      </c>
      <c r="C1172" s="237" t="s">
        <v>66</v>
      </c>
      <c r="D1172" s="237" t="s">
        <v>507</v>
      </c>
      <c r="E1172" s="359" t="s">
        <v>1161</v>
      </c>
      <c r="F1172" s="184" t="s">
        <v>63</v>
      </c>
      <c r="G1172" s="185">
        <v>1</v>
      </c>
      <c r="H1172" s="189">
        <f>I1172</f>
        <v>3332.3</v>
      </c>
      <c r="I1172" s="189">
        <f>SUM(I1173:I1177)</f>
        <v>3332.3</v>
      </c>
    </row>
    <row r="1173" spans="1:9" ht="39" customHeight="1">
      <c r="A1173" s="234" t="s">
        <v>881</v>
      </c>
      <c r="B1173" s="350">
        <v>93287</v>
      </c>
      <c r="C1173" s="234" t="s">
        <v>66</v>
      </c>
      <c r="D1173" s="234" t="s">
        <v>990</v>
      </c>
      <c r="E1173" s="355" t="s">
        <v>895</v>
      </c>
      <c r="F1173" s="94" t="s">
        <v>899</v>
      </c>
      <c r="G1173" s="186">
        <v>0.26340000000000002</v>
      </c>
      <c r="H1173" s="98">
        <f>IF(A1173="Composição Auxiliar",VLOOKUP(B1173,'SINAPI COMPOSIÇÃO'!$A$2:$E$10256,4,FALSE),IF(A1173="Insumo",IF(VLOOKUP(B1173,'SINAPI INSUMOS'!$A$2:$F$4852,5,FALSE)=OR("",0),VLOOKUP(B1173,'SINAPI INSUMOS'!$A$2:$F$4852,6,FALSE),VLOOKUP(B1173,'SINAPI INSUMOS'!$A$2:$F$4852,5,FALSE)),"VERIFICAR"))</f>
        <v>349.72</v>
      </c>
      <c r="I1173" s="98">
        <f>TRUNC(G1173*H1173,2)</f>
        <v>92.11</v>
      </c>
    </row>
    <row r="1174" spans="1:9" ht="26.1" customHeight="1">
      <c r="A1174" s="234" t="s">
        <v>881</v>
      </c>
      <c r="B1174" s="350">
        <v>88267</v>
      </c>
      <c r="C1174" s="234" t="s">
        <v>66</v>
      </c>
      <c r="D1174" s="234" t="s">
        <v>1162</v>
      </c>
      <c r="E1174" s="355" t="s">
        <v>883</v>
      </c>
      <c r="F1174" s="94" t="s">
        <v>884</v>
      </c>
      <c r="G1174" s="186">
        <v>1.4821</v>
      </c>
      <c r="H1174" s="98">
        <f>IF(A1174="Composição Auxiliar",VLOOKUP(B1174,'SINAPI COMPOSIÇÃO'!$A$2:$E$10256,4,FALSE),IF(A1174="Insumo",IF(VLOOKUP(B1174,'SINAPI INSUMOS'!$A$2:$F$4852,5,FALSE)=OR("",0),VLOOKUP(B1174,'SINAPI INSUMOS'!$A$2:$F$4852,6,FALSE),VLOOKUP(B1174,'SINAPI INSUMOS'!$A$2:$F$4852,5,FALSE)),"VERIFICAR"))</f>
        <v>27.01</v>
      </c>
      <c r="I1174" s="98">
        <f>TRUNC(G1174*H1174,2)</f>
        <v>40.03</v>
      </c>
    </row>
    <row r="1175" spans="1:9" ht="26.1" customHeight="1">
      <c r="A1175" s="234" t="s">
        <v>881</v>
      </c>
      <c r="B1175" s="350">
        <v>88248</v>
      </c>
      <c r="C1175" s="234" t="s">
        <v>66</v>
      </c>
      <c r="D1175" s="234" t="s">
        <v>1163</v>
      </c>
      <c r="E1175" s="355" t="s">
        <v>883</v>
      </c>
      <c r="F1175" s="94" t="s">
        <v>884</v>
      </c>
      <c r="G1175" s="186">
        <v>1.4821</v>
      </c>
      <c r="H1175" s="98">
        <f>IF(A1175="Composição Auxiliar",VLOOKUP(B1175,'SINAPI COMPOSIÇÃO'!$A$2:$E$10256,4,FALSE),IF(A1175="Insumo",IF(VLOOKUP(B1175,'SINAPI INSUMOS'!$A$2:$F$4852,5,FALSE)=OR("",0),VLOOKUP(B1175,'SINAPI INSUMOS'!$A$2:$F$4852,6,FALSE),VLOOKUP(B1175,'SINAPI INSUMOS'!$A$2:$F$4852,5,FALSE)),"VERIFICAR"))</f>
        <v>23.01</v>
      </c>
      <c r="I1175" s="98">
        <f>TRUNC(G1175*H1175,2)</f>
        <v>34.1</v>
      </c>
    </row>
    <row r="1176" spans="1:9" ht="39" customHeight="1">
      <c r="A1176" s="234" t="s">
        <v>881</v>
      </c>
      <c r="B1176" s="350">
        <v>93288</v>
      </c>
      <c r="C1176" s="234" t="s">
        <v>66</v>
      </c>
      <c r="D1176" s="234" t="s">
        <v>993</v>
      </c>
      <c r="E1176" s="355" t="s">
        <v>895</v>
      </c>
      <c r="F1176" s="94" t="s">
        <v>896</v>
      </c>
      <c r="G1176" s="186">
        <v>2.3611</v>
      </c>
      <c r="H1176" s="98">
        <f>IF(A1176="Composição Auxiliar",VLOOKUP(B1176,'SINAPI COMPOSIÇÃO'!$A$2:$E$10256,4,FALSE),IF(A1176="Insumo",IF(VLOOKUP(B1176,'SINAPI INSUMOS'!$A$2:$F$4852,5,FALSE)=OR("",0),VLOOKUP(B1176,'SINAPI INSUMOS'!$A$2:$F$4852,6,FALSE),VLOOKUP(B1176,'SINAPI INSUMOS'!$A$2:$F$4852,5,FALSE)),"VERIFICAR"))</f>
        <v>176.03</v>
      </c>
      <c r="I1176" s="98">
        <f>TRUNC(G1176*H1176,2)</f>
        <v>415.62</v>
      </c>
    </row>
    <row r="1177" spans="1:9" ht="26.1" customHeight="1">
      <c r="A1177" s="235" t="s">
        <v>886</v>
      </c>
      <c r="B1177" s="351">
        <v>37105</v>
      </c>
      <c r="C1177" s="235" t="s">
        <v>66</v>
      </c>
      <c r="D1177" s="235" t="s">
        <v>1353</v>
      </c>
      <c r="E1177" s="356" t="s">
        <v>889</v>
      </c>
      <c r="F1177" s="97" t="s">
        <v>63</v>
      </c>
      <c r="G1177" s="360">
        <v>1</v>
      </c>
      <c r="H1177" s="361">
        <f>IF(A1177="Composição Auxiliar",VLOOKUP(B1177,'SINAPI COMPOSIÇÃO'!$A$2:$E$10256,4,FALSE),IF(A1177="Insumo",IF(VLOOKUP(B1177,'SINAPI INSUMOS'!$A$2:$F$4852,5,FALSE)=OR("",0),VLOOKUP(B1177,'SINAPI INSUMOS'!$A$2:$F$4852,6,FALSE),VLOOKUP(B1177,'SINAPI INSUMOS'!$A$2:$F$4852,5,FALSE)),"VERIFICAR"))</f>
        <v>2750.44</v>
      </c>
      <c r="I1177" s="99">
        <f>TRUNC(G1177*H1177,2)</f>
        <v>2750.44</v>
      </c>
    </row>
    <row r="1178" spans="1:9" ht="18" customHeight="1">
      <c r="A1178" s="382" t="s">
        <v>508</v>
      </c>
      <c r="B1178" s="384" t="s">
        <v>52</v>
      </c>
      <c r="C1178" s="382" t="s">
        <v>53</v>
      </c>
      <c r="D1178" s="382" t="s">
        <v>10</v>
      </c>
      <c r="E1178" s="358" t="s">
        <v>878</v>
      </c>
      <c r="F1178" s="385" t="s">
        <v>54</v>
      </c>
      <c r="G1178" s="384" t="s">
        <v>55</v>
      </c>
      <c r="H1178" s="384" t="s">
        <v>56</v>
      </c>
      <c r="I1178" s="384" t="s">
        <v>11</v>
      </c>
    </row>
    <row r="1179" spans="1:9" ht="39" customHeight="1">
      <c r="A1179" s="237" t="s">
        <v>879</v>
      </c>
      <c r="B1179" s="354">
        <v>101801</v>
      </c>
      <c r="C1179" s="237" t="s">
        <v>66</v>
      </c>
      <c r="D1179" s="237" t="s">
        <v>510</v>
      </c>
      <c r="E1179" s="359" t="s">
        <v>1354</v>
      </c>
      <c r="F1179" s="184" t="s">
        <v>63</v>
      </c>
      <c r="G1179" s="185">
        <v>1</v>
      </c>
      <c r="H1179" s="189">
        <f>I1179</f>
        <v>1139.1199999999999</v>
      </c>
      <c r="I1179" s="189">
        <f>SUM(I1180:I1195)</f>
        <v>1139.1199999999999</v>
      </c>
    </row>
    <row r="1180" spans="1:9" ht="24" customHeight="1">
      <c r="A1180" s="234" t="s">
        <v>881</v>
      </c>
      <c r="B1180" s="350">
        <v>88316</v>
      </c>
      <c r="C1180" s="234" t="s">
        <v>66</v>
      </c>
      <c r="D1180" s="234" t="s">
        <v>885</v>
      </c>
      <c r="E1180" s="355" t="s">
        <v>883</v>
      </c>
      <c r="F1180" s="94" t="s">
        <v>884</v>
      </c>
      <c r="G1180" s="186">
        <v>4.6847000000000003</v>
      </c>
      <c r="H1180" s="98">
        <f>IF(A1180="Composição Auxiliar",VLOOKUP(B1180,'SINAPI COMPOSIÇÃO'!$A$2:$E$10256,4,FALSE),IF(A1180="Insumo",IF(VLOOKUP(B1180,'SINAPI INSUMOS'!$A$2:$F$4852,5,FALSE)=OR("",0),VLOOKUP(B1180,'SINAPI INSUMOS'!$A$2:$F$4852,6,FALSE),VLOOKUP(B1180,'SINAPI INSUMOS'!$A$2:$F$4852,5,FALSE)),"VERIFICAR"))</f>
        <v>21.32</v>
      </c>
      <c r="I1180" s="98">
        <f t="shared" ref="I1180:I1195" si="76">TRUNC(G1180*H1180,2)</f>
        <v>99.87</v>
      </c>
    </row>
    <row r="1181" spans="1:9" ht="39" customHeight="1">
      <c r="A1181" s="234" t="s">
        <v>881</v>
      </c>
      <c r="B1181" s="350">
        <v>94970</v>
      </c>
      <c r="C1181" s="234" t="s">
        <v>66</v>
      </c>
      <c r="D1181" s="234" t="s">
        <v>1355</v>
      </c>
      <c r="E1181" s="355" t="s">
        <v>916</v>
      </c>
      <c r="F1181" s="94" t="s">
        <v>72</v>
      </c>
      <c r="G1181" s="186">
        <v>0.114</v>
      </c>
      <c r="H1181" s="98">
        <f>IF(A1181="Composição Auxiliar",VLOOKUP(B1181,'SINAPI COMPOSIÇÃO'!$A$2:$E$10256,4,FALSE),IF(A1181="Insumo",IF(VLOOKUP(B1181,'SINAPI INSUMOS'!$A$2:$F$4852,5,FALSE)=OR("",0),VLOOKUP(B1181,'SINAPI INSUMOS'!$A$2:$F$4852,6,FALSE),VLOOKUP(B1181,'SINAPI INSUMOS'!$A$2:$F$4852,5,FALSE)),"VERIFICAR"))</f>
        <v>734.64</v>
      </c>
      <c r="I1181" s="98">
        <f t="shared" si="76"/>
        <v>83.74</v>
      </c>
    </row>
    <row r="1182" spans="1:9" ht="26.1" customHeight="1">
      <c r="A1182" s="234" t="s">
        <v>881</v>
      </c>
      <c r="B1182" s="350">
        <v>89995</v>
      </c>
      <c r="C1182" s="234" t="s">
        <v>66</v>
      </c>
      <c r="D1182" s="234" t="s">
        <v>1356</v>
      </c>
      <c r="E1182" s="355" t="s">
        <v>916</v>
      </c>
      <c r="F1182" s="94" t="s">
        <v>72</v>
      </c>
      <c r="G1182" s="186">
        <v>5.2299999999999999E-2</v>
      </c>
      <c r="H1182" s="98">
        <f>IF(A1182="Composição Auxiliar",VLOOKUP(B1182,'SINAPI COMPOSIÇÃO'!$A$2:$E$10256,4,FALSE),IF(A1182="Insumo",IF(VLOOKUP(B1182,'SINAPI INSUMOS'!$A$2:$F$4852,5,FALSE)=OR("",0),VLOOKUP(B1182,'SINAPI INSUMOS'!$A$2:$F$4852,6,FALSE),VLOOKUP(B1182,'SINAPI INSUMOS'!$A$2:$F$4852,5,FALSE)),"VERIFICAR"))</f>
        <v>1375.24</v>
      </c>
      <c r="I1182" s="98">
        <f t="shared" si="76"/>
        <v>71.92</v>
      </c>
    </row>
    <row r="1183" spans="1:9" ht="26.1" customHeight="1">
      <c r="A1183" s="234" t="s">
        <v>881</v>
      </c>
      <c r="B1183" s="350">
        <v>89998</v>
      </c>
      <c r="C1183" s="234" t="s">
        <v>66</v>
      </c>
      <c r="D1183" s="234" t="s">
        <v>1357</v>
      </c>
      <c r="E1183" s="355" t="s">
        <v>916</v>
      </c>
      <c r="F1183" s="94" t="s">
        <v>101</v>
      </c>
      <c r="G1183" s="186">
        <v>2.0977999999999999</v>
      </c>
      <c r="H1183" s="98">
        <f>IF(A1183="Composição Auxiliar",VLOOKUP(B1183,'SINAPI COMPOSIÇÃO'!$A$2:$E$10256,4,FALSE),IF(A1183="Insumo",IF(VLOOKUP(B1183,'SINAPI INSUMOS'!$A$2:$F$4852,5,FALSE)=OR("",0),VLOOKUP(B1183,'SINAPI INSUMOS'!$A$2:$F$4852,6,FALSE),VLOOKUP(B1183,'SINAPI INSUMOS'!$A$2:$F$4852,5,FALSE)),"VERIFICAR"))</f>
        <v>10.95</v>
      </c>
      <c r="I1183" s="98">
        <f t="shared" si="76"/>
        <v>22.97</v>
      </c>
    </row>
    <row r="1184" spans="1:9" ht="39" customHeight="1">
      <c r="A1184" s="234" t="s">
        <v>881</v>
      </c>
      <c r="B1184" s="350">
        <v>87316</v>
      </c>
      <c r="C1184" s="234" t="s">
        <v>66</v>
      </c>
      <c r="D1184" s="234" t="s">
        <v>1358</v>
      </c>
      <c r="E1184" s="355" t="s">
        <v>883</v>
      </c>
      <c r="F1184" s="94" t="s">
        <v>72</v>
      </c>
      <c r="G1184" s="186">
        <v>2.8799999999999999E-2</v>
      </c>
      <c r="H1184" s="98">
        <f>IF(A1184="Composição Auxiliar",VLOOKUP(B1184,'SINAPI COMPOSIÇÃO'!$A$2:$E$10256,4,FALSE),IF(A1184="Insumo",IF(VLOOKUP(B1184,'SINAPI INSUMOS'!$A$2:$F$4852,5,FALSE)=OR("",0),VLOOKUP(B1184,'SINAPI INSUMOS'!$A$2:$F$4852,6,FALSE),VLOOKUP(B1184,'SINAPI INSUMOS'!$A$2:$F$4852,5,FALSE)),"VERIFICAR"))</f>
        <v>641.82000000000005</v>
      </c>
      <c r="I1184" s="98">
        <f t="shared" si="76"/>
        <v>18.48</v>
      </c>
    </row>
    <row r="1185" spans="1:9" ht="39" customHeight="1">
      <c r="A1185" s="234" t="s">
        <v>881</v>
      </c>
      <c r="B1185" s="350">
        <v>88628</v>
      </c>
      <c r="C1185" s="234" t="s">
        <v>66</v>
      </c>
      <c r="D1185" s="234" t="s">
        <v>1359</v>
      </c>
      <c r="E1185" s="355" t="s">
        <v>883</v>
      </c>
      <c r="F1185" s="94" t="s">
        <v>72</v>
      </c>
      <c r="G1185" s="186">
        <v>0.1363</v>
      </c>
      <c r="H1185" s="98">
        <f>IF(A1185="Composição Auxiliar",VLOOKUP(B1185,'SINAPI COMPOSIÇÃO'!$A$2:$E$10256,4,FALSE),IF(A1185="Insumo",IF(VLOOKUP(B1185,'SINAPI INSUMOS'!$A$2:$F$4852,5,FALSE)=OR("",0),VLOOKUP(B1185,'SINAPI INSUMOS'!$A$2:$F$4852,6,FALSE),VLOOKUP(B1185,'SINAPI INSUMOS'!$A$2:$F$4852,5,FALSE)),"VERIFICAR"))</f>
        <v>782.09</v>
      </c>
      <c r="I1185" s="98">
        <f t="shared" si="76"/>
        <v>106.59</v>
      </c>
    </row>
    <row r="1186" spans="1:9" ht="24" customHeight="1">
      <c r="A1186" s="234" t="s">
        <v>881</v>
      </c>
      <c r="B1186" s="350">
        <v>88309</v>
      </c>
      <c r="C1186" s="234" t="s">
        <v>66</v>
      </c>
      <c r="D1186" s="234" t="s">
        <v>913</v>
      </c>
      <c r="E1186" s="355" t="s">
        <v>883</v>
      </c>
      <c r="F1186" s="94" t="s">
        <v>884</v>
      </c>
      <c r="G1186" s="186">
        <v>5.9622999999999999</v>
      </c>
      <c r="H1186" s="98">
        <f>IF(A1186="Composição Auxiliar",VLOOKUP(B1186,'SINAPI COMPOSIÇÃO'!$A$2:$E$10256,4,FALSE),IF(A1186="Insumo",IF(VLOOKUP(B1186,'SINAPI INSUMOS'!$A$2:$F$4852,5,FALSE)=OR("",0),VLOOKUP(B1186,'SINAPI INSUMOS'!$A$2:$F$4852,6,FALSE),VLOOKUP(B1186,'SINAPI INSUMOS'!$A$2:$F$4852,5,FALSE)),"VERIFICAR"))</f>
        <v>27.58</v>
      </c>
      <c r="I1186" s="98">
        <f t="shared" si="76"/>
        <v>164.44</v>
      </c>
    </row>
    <row r="1187" spans="1:9" ht="26.1" customHeight="1">
      <c r="A1187" s="234" t="s">
        <v>881</v>
      </c>
      <c r="B1187" s="350">
        <v>101616</v>
      </c>
      <c r="C1187" s="234" t="s">
        <v>66</v>
      </c>
      <c r="D1187" s="234" t="s">
        <v>1360</v>
      </c>
      <c r="E1187" s="355" t="s">
        <v>903</v>
      </c>
      <c r="F1187" s="94" t="s">
        <v>68</v>
      </c>
      <c r="G1187" s="186">
        <v>0.78</v>
      </c>
      <c r="H1187" s="98">
        <f>IF(A1187="Composição Auxiliar",VLOOKUP(B1187,'SINAPI COMPOSIÇÃO'!$A$2:$E$10256,4,FALSE),IF(A1187="Insumo",IF(VLOOKUP(B1187,'SINAPI INSUMOS'!$A$2:$F$4852,5,FALSE)=OR("",0),VLOOKUP(B1187,'SINAPI INSUMOS'!$A$2:$F$4852,6,FALSE),VLOOKUP(B1187,'SINAPI INSUMOS'!$A$2:$F$4852,5,FALSE)),"VERIFICAR"))</f>
        <v>7.43</v>
      </c>
      <c r="I1187" s="98">
        <f t="shared" si="76"/>
        <v>5.79</v>
      </c>
    </row>
    <row r="1188" spans="1:9" ht="26.1" customHeight="1">
      <c r="A1188" s="235" t="s">
        <v>886</v>
      </c>
      <c r="B1188" s="351">
        <v>5069</v>
      </c>
      <c r="C1188" s="235" t="s">
        <v>66</v>
      </c>
      <c r="D1188" s="235" t="s">
        <v>1362</v>
      </c>
      <c r="E1188" s="356" t="s">
        <v>889</v>
      </c>
      <c r="F1188" s="97" t="s">
        <v>101</v>
      </c>
      <c r="G1188" s="187">
        <v>1.6400000000000001E-2</v>
      </c>
      <c r="H1188" s="99">
        <f>IF(A1188="Composição Auxiliar",VLOOKUP(B1188,'SINAPI COMPOSIÇÃO'!$A$2:$E$10256,4,FALSE),IF(A1188="Insumo",IF(VLOOKUP(B1188,'SINAPI INSUMOS'!$A$2:$F$4852,5,FALSE)=OR("",0),VLOOKUP(B1188,'SINAPI INSUMOS'!$A$2:$F$4852,6,FALSE),VLOOKUP(B1188,'SINAPI INSUMOS'!$A$2:$F$4852,5,FALSE)),"VERIFICAR"))</f>
        <v>16.16</v>
      </c>
      <c r="I1188" s="99">
        <f t="shared" si="76"/>
        <v>0.26</v>
      </c>
    </row>
    <row r="1189" spans="1:9" ht="39" customHeight="1">
      <c r="A1189" s="235" t="s">
        <v>886</v>
      </c>
      <c r="B1189" s="351">
        <v>11245</v>
      </c>
      <c r="C1189" s="235" t="s">
        <v>66</v>
      </c>
      <c r="D1189" s="235" t="s">
        <v>1364</v>
      </c>
      <c r="E1189" s="356" t="s">
        <v>889</v>
      </c>
      <c r="F1189" s="97" t="s">
        <v>63</v>
      </c>
      <c r="G1189" s="360">
        <v>1</v>
      </c>
      <c r="H1189" s="361">
        <f>IF(A1189="Composição Auxiliar",VLOOKUP(B1189,'SINAPI COMPOSIÇÃO'!$A$2:$E$10256,4,FALSE),IF(A1189="Insumo",IF(VLOOKUP(B1189,'SINAPI INSUMOS'!$A$2:$F$4852,5,FALSE)=OR("",0),VLOOKUP(B1189,'SINAPI INSUMOS'!$A$2:$F$4852,6,FALSE),VLOOKUP(B1189,'SINAPI INSUMOS'!$A$2:$F$4852,5,FALSE)),"VERIFICAR"))</f>
        <v>328.77</v>
      </c>
      <c r="I1189" s="99">
        <f t="shared" si="76"/>
        <v>328.77</v>
      </c>
    </row>
    <row r="1190" spans="1:9" ht="39" customHeight="1">
      <c r="A1190" s="235" t="s">
        <v>886</v>
      </c>
      <c r="B1190" s="351">
        <v>6193</v>
      </c>
      <c r="C1190" s="235" t="s">
        <v>66</v>
      </c>
      <c r="D1190" s="235" t="s">
        <v>1366</v>
      </c>
      <c r="E1190" s="356" t="s">
        <v>889</v>
      </c>
      <c r="F1190" s="97" t="s">
        <v>202</v>
      </c>
      <c r="G1190" s="187">
        <v>0.5796</v>
      </c>
      <c r="H1190" s="99">
        <f>IF(A1190="Composição Auxiliar",VLOOKUP(B1190,'SINAPI COMPOSIÇÃO'!$A$2:$E$10256,4,FALSE),IF(A1190="Insumo",IF(VLOOKUP(B1190,'SINAPI INSUMOS'!$A$2:$F$4852,5,FALSE)=OR("",0),VLOOKUP(B1190,'SINAPI INSUMOS'!$A$2:$F$4852,6,FALSE),VLOOKUP(B1190,'SINAPI INSUMOS'!$A$2:$F$4852,5,FALSE)),"VERIFICAR"))</f>
        <v>13.38</v>
      </c>
      <c r="I1190" s="99">
        <f t="shared" si="76"/>
        <v>7.75</v>
      </c>
    </row>
    <row r="1191" spans="1:9" ht="26.1" customHeight="1">
      <c r="A1191" s="235" t="s">
        <v>886</v>
      </c>
      <c r="B1191" s="351">
        <v>4517</v>
      </c>
      <c r="C1191" s="235" t="s">
        <v>66</v>
      </c>
      <c r="D1191" s="235" t="s">
        <v>930</v>
      </c>
      <c r="E1191" s="356" t="s">
        <v>889</v>
      </c>
      <c r="F1191" s="97" t="s">
        <v>202</v>
      </c>
      <c r="G1191" s="187">
        <v>0.18479999999999999</v>
      </c>
      <c r="H1191" s="99">
        <f>IF(A1191="Composição Auxiliar",VLOOKUP(B1191,'SINAPI COMPOSIÇÃO'!$A$2:$E$10256,4,FALSE),IF(A1191="Insumo",IF(VLOOKUP(B1191,'SINAPI INSUMOS'!$A$2:$F$4852,5,FALSE)=OR("",0),VLOOKUP(B1191,'SINAPI INSUMOS'!$A$2:$F$4852,6,FALSE),VLOOKUP(B1191,'SINAPI INSUMOS'!$A$2:$F$4852,5,FALSE)),"VERIFICAR"))</f>
        <v>3.52</v>
      </c>
      <c r="I1191" s="99">
        <f t="shared" si="76"/>
        <v>0.65</v>
      </c>
    </row>
    <row r="1192" spans="1:9" ht="26.1" customHeight="1">
      <c r="A1192" s="235" t="s">
        <v>886</v>
      </c>
      <c r="B1192" s="351">
        <v>25067</v>
      </c>
      <c r="C1192" s="235" t="s">
        <v>66</v>
      </c>
      <c r="D1192" s="235" t="s">
        <v>1368</v>
      </c>
      <c r="E1192" s="356" t="s">
        <v>889</v>
      </c>
      <c r="F1192" s="97" t="s">
        <v>63</v>
      </c>
      <c r="G1192" s="187">
        <v>25.125699999999998</v>
      </c>
      <c r="H1192" s="99">
        <f>IF(A1192="Composição Auxiliar",VLOOKUP(B1192,'SINAPI COMPOSIÇÃO'!$A$2:$E$10256,4,FALSE),IF(A1192="Insumo",IF(VLOOKUP(B1192,'SINAPI INSUMOS'!$A$2:$F$4852,5,FALSE)=OR("",0),VLOOKUP(B1192,'SINAPI INSUMOS'!$A$2:$F$4852,6,FALSE),VLOOKUP(B1192,'SINAPI INSUMOS'!$A$2:$F$4852,5,FALSE)),"VERIFICAR"))</f>
        <v>6.25</v>
      </c>
      <c r="I1192" s="99">
        <f t="shared" si="76"/>
        <v>157.03</v>
      </c>
    </row>
    <row r="1193" spans="1:9" ht="26.1" customHeight="1">
      <c r="A1193" s="235" t="s">
        <v>886</v>
      </c>
      <c r="B1193" s="351">
        <v>4491</v>
      </c>
      <c r="C1193" s="235" t="s">
        <v>66</v>
      </c>
      <c r="D1193" s="235" t="s">
        <v>926</v>
      </c>
      <c r="E1193" s="356" t="s">
        <v>889</v>
      </c>
      <c r="F1193" s="97" t="s">
        <v>202</v>
      </c>
      <c r="G1193" s="187">
        <v>0.15540000000000001</v>
      </c>
      <c r="H1193" s="99">
        <f>IF(A1193="Composição Auxiliar",VLOOKUP(B1193,'SINAPI COMPOSIÇÃO'!$A$2:$E$10256,4,FALSE),IF(A1193="Insumo",IF(VLOOKUP(B1193,'SINAPI INSUMOS'!$A$2:$F$4852,5,FALSE)=OR("",0),VLOOKUP(B1193,'SINAPI INSUMOS'!$A$2:$F$4852,6,FALSE),VLOOKUP(B1193,'SINAPI INSUMOS'!$A$2:$F$4852,5,FALSE)),"VERIFICAR"))</f>
        <v>10.050000000000001</v>
      </c>
      <c r="I1193" s="99">
        <f t="shared" si="76"/>
        <v>1.56</v>
      </c>
    </row>
    <row r="1194" spans="1:9" ht="26.1" customHeight="1">
      <c r="A1194" s="235" t="s">
        <v>886</v>
      </c>
      <c r="B1194" s="351">
        <v>2692</v>
      </c>
      <c r="C1194" s="235" t="s">
        <v>66</v>
      </c>
      <c r="D1194" s="235" t="s">
        <v>932</v>
      </c>
      <c r="E1194" s="356" t="s">
        <v>889</v>
      </c>
      <c r="F1194" s="97" t="s">
        <v>933</v>
      </c>
      <c r="G1194" s="187">
        <v>7.1000000000000004E-3</v>
      </c>
      <c r="H1194" s="99">
        <f>IF(A1194="Composição Auxiliar",VLOOKUP(B1194,'SINAPI COMPOSIÇÃO'!$A$2:$E$10256,4,FALSE),IF(A1194="Insumo",IF(VLOOKUP(B1194,'SINAPI INSUMOS'!$A$2:$F$4852,5,FALSE)=OR("",0),VLOOKUP(B1194,'SINAPI INSUMOS'!$A$2:$F$4852,6,FALSE),VLOOKUP(B1194,'SINAPI INSUMOS'!$A$2:$F$4852,5,FALSE)),"VERIFICAR"))</f>
        <v>7.67</v>
      </c>
      <c r="I1194" s="99">
        <f t="shared" si="76"/>
        <v>0.05</v>
      </c>
    </row>
    <row r="1195" spans="1:9" ht="26.1" customHeight="1">
      <c r="A1195" s="235" t="s">
        <v>886</v>
      </c>
      <c r="B1195" s="351">
        <v>660</v>
      </c>
      <c r="C1195" s="235" t="s">
        <v>66</v>
      </c>
      <c r="D1195" s="235" t="s">
        <v>1370</v>
      </c>
      <c r="E1195" s="356" t="s">
        <v>889</v>
      </c>
      <c r="F1195" s="97" t="s">
        <v>63</v>
      </c>
      <c r="G1195" s="187">
        <v>17.850000000000001</v>
      </c>
      <c r="H1195" s="99">
        <f>IF(A1195="Composição Auxiliar",VLOOKUP(B1195,'SINAPI COMPOSIÇÃO'!$A$2:$E$10256,4,FALSE),IF(A1195="Insumo",IF(VLOOKUP(B1195,'SINAPI INSUMOS'!$A$2:$F$4852,5,FALSE)=OR("",0),VLOOKUP(B1195,'SINAPI INSUMOS'!$A$2:$F$4852,6,FALSE),VLOOKUP(B1195,'SINAPI INSUMOS'!$A$2:$F$4852,5,FALSE)),"VERIFICAR"))</f>
        <v>3.88</v>
      </c>
      <c r="I1195" s="99">
        <f t="shared" si="76"/>
        <v>69.25</v>
      </c>
    </row>
    <row r="1196" spans="1:9" ht="18" customHeight="1">
      <c r="A1196" s="382" t="s">
        <v>511</v>
      </c>
      <c r="B1196" s="384" t="s">
        <v>52</v>
      </c>
      <c r="C1196" s="382" t="s">
        <v>53</v>
      </c>
      <c r="D1196" s="382" t="s">
        <v>10</v>
      </c>
      <c r="E1196" s="358" t="s">
        <v>878</v>
      </c>
      <c r="F1196" s="385" t="s">
        <v>54</v>
      </c>
      <c r="G1196" s="384" t="s">
        <v>55</v>
      </c>
      <c r="H1196" s="384" t="s">
        <v>56</v>
      </c>
      <c r="I1196" s="384" t="s">
        <v>11</v>
      </c>
    </row>
    <row r="1197" spans="1:9" ht="39" customHeight="1">
      <c r="A1197" s="237" t="s">
        <v>879</v>
      </c>
      <c r="B1197" s="354">
        <v>97906</v>
      </c>
      <c r="C1197" s="237" t="s">
        <v>66</v>
      </c>
      <c r="D1197" s="237" t="s">
        <v>513</v>
      </c>
      <c r="E1197" s="359" t="s">
        <v>1161</v>
      </c>
      <c r="F1197" s="184" t="s">
        <v>63</v>
      </c>
      <c r="G1197" s="185">
        <v>1</v>
      </c>
      <c r="H1197" s="189">
        <f>I1197</f>
        <v>505.24</v>
      </c>
      <c r="I1197" s="189">
        <f>SUM(I1198:I1212)</f>
        <v>505.24</v>
      </c>
    </row>
    <row r="1198" spans="1:9" ht="65.099999999999994" customHeight="1">
      <c r="A1198" s="234" t="s">
        <v>881</v>
      </c>
      <c r="B1198" s="350">
        <v>5679</v>
      </c>
      <c r="C1198" s="234" t="s">
        <v>66</v>
      </c>
      <c r="D1198" s="234" t="s">
        <v>1371</v>
      </c>
      <c r="E1198" s="355" t="s">
        <v>895</v>
      </c>
      <c r="F1198" s="94" t="s">
        <v>896</v>
      </c>
      <c r="G1198" s="186">
        <v>1.78E-2</v>
      </c>
      <c r="H1198" s="98">
        <f>IF(A1198="Composição Auxiliar",VLOOKUP(B1198,'SINAPI COMPOSIÇÃO'!$A$2:$E$10256,4,FALSE),IF(A1198="Insumo",IF(VLOOKUP(B1198,'SINAPI INSUMOS'!$A$2:$F$4852,5,FALSE)=OR("",0),VLOOKUP(B1198,'SINAPI INSUMOS'!$A$2:$F$4852,6,FALSE),VLOOKUP(B1198,'SINAPI INSUMOS'!$A$2:$F$4852,5,FALSE)),"VERIFICAR"))</f>
        <v>60.32</v>
      </c>
      <c r="I1198" s="98">
        <f t="shared" ref="I1198:I1212" si="77">TRUNC(G1198*H1198,2)</f>
        <v>1.07</v>
      </c>
    </row>
    <row r="1199" spans="1:9" ht="26.1" customHeight="1">
      <c r="A1199" s="234" t="s">
        <v>881</v>
      </c>
      <c r="B1199" s="350">
        <v>101616</v>
      </c>
      <c r="C1199" s="234" t="s">
        <v>66</v>
      </c>
      <c r="D1199" s="234" t="s">
        <v>1360</v>
      </c>
      <c r="E1199" s="355" t="s">
        <v>903</v>
      </c>
      <c r="F1199" s="94" t="s">
        <v>68</v>
      </c>
      <c r="G1199" s="186">
        <v>0.81</v>
      </c>
      <c r="H1199" s="98">
        <f>IF(A1199="Composição Auxiliar",VLOOKUP(B1199,'SINAPI COMPOSIÇÃO'!$A$2:$E$10256,4,FALSE),IF(A1199="Insumo",IF(VLOOKUP(B1199,'SINAPI INSUMOS'!$A$2:$F$4852,5,FALSE)=OR("",0),VLOOKUP(B1199,'SINAPI INSUMOS'!$A$2:$F$4852,6,FALSE),VLOOKUP(B1199,'SINAPI INSUMOS'!$A$2:$F$4852,5,FALSE)),"VERIFICAR"))</f>
        <v>7.43</v>
      </c>
      <c r="I1199" s="98">
        <f t="shared" si="77"/>
        <v>6.01</v>
      </c>
    </row>
    <row r="1200" spans="1:9" ht="24" customHeight="1">
      <c r="A1200" s="234" t="s">
        <v>881</v>
      </c>
      <c r="B1200" s="350">
        <v>88316</v>
      </c>
      <c r="C1200" s="234" t="s">
        <v>66</v>
      </c>
      <c r="D1200" s="234" t="s">
        <v>885</v>
      </c>
      <c r="E1200" s="355" t="s">
        <v>883</v>
      </c>
      <c r="F1200" s="94" t="s">
        <v>884</v>
      </c>
      <c r="G1200" s="186">
        <v>2.8037999999999998</v>
      </c>
      <c r="H1200" s="98">
        <f>IF(A1200="Composição Auxiliar",VLOOKUP(B1200,'SINAPI COMPOSIÇÃO'!$A$2:$E$10256,4,FALSE),IF(A1200="Insumo",IF(VLOOKUP(B1200,'SINAPI INSUMOS'!$A$2:$F$4852,5,FALSE)=OR("",0),VLOOKUP(B1200,'SINAPI INSUMOS'!$A$2:$F$4852,6,FALSE),VLOOKUP(B1200,'SINAPI INSUMOS'!$A$2:$F$4852,5,FALSE)),"VERIFICAR"))</f>
        <v>21.32</v>
      </c>
      <c r="I1200" s="98">
        <f t="shared" si="77"/>
        <v>59.77</v>
      </c>
    </row>
    <row r="1201" spans="1:9" ht="39" customHeight="1">
      <c r="A1201" s="234" t="s">
        <v>881</v>
      </c>
      <c r="B1201" s="350">
        <v>97735</v>
      </c>
      <c r="C1201" s="234" t="s">
        <v>66</v>
      </c>
      <c r="D1201" s="234" t="s">
        <v>1372</v>
      </c>
      <c r="E1201" s="355" t="s">
        <v>916</v>
      </c>
      <c r="F1201" s="94" t="s">
        <v>72</v>
      </c>
      <c r="G1201" s="362">
        <v>4.48E-2</v>
      </c>
      <c r="H1201" s="363">
        <f>IF(A1201="Composição Auxiliar",VLOOKUP(B1201,'SINAPI COMPOSIÇÃO'!$A$2:$E$10256,4,FALSE),IF(A1201="Insumo",IF(VLOOKUP(B1201,'SINAPI INSUMOS'!$A$2:$F$4852,5,FALSE)=OR("",0),VLOOKUP(B1201,'SINAPI INSUMOS'!$A$2:$F$4852,6,FALSE),VLOOKUP(B1201,'SINAPI INSUMOS'!$A$2:$F$4852,5,FALSE)),"VERIFICAR"))</f>
        <v>2791.89</v>
      </c>
      <c r="I1201" s="98">
        <f t="shared" si="77"/>
        <v>125.07</v>
      </c>
    </row>
    <row r="1202" spans="1:9" ht="39" customHeight="1">
      <c r="A1202" s="234" t="s">
        <v>881</v>
      </c>
      <c r="B1202" s="350">
        <v>94970</v>
      </c>
      <c r="C1202" s="234" t="s">
        <v>66</v>
      </c>
      <c r="D1202" s="234" t="s">
        <v>1355</v>
      </c>
      <c r="E1202" s="355" t="s">
        <v>916</v>
      </c>
      <c r="F1202" s="94" t="s">
        <v>72</v>
      </c>
      <c r="G1202" s="186">
        <v>7.4399999999999994E-2</v>
      </c>
      <c r="H1202" s="98">
        <f>IF(A1202="Composição Auxiliar",VLOOKUP(B1202,'SINAPI COMPOSIÇÃO'!$A$2:$E$10256,4,FALSE),IF(A1202="Insumo",IF(VLOOKUP(B1202,'SINAPI INSUMOS'!$A$2:$F$4852,5,FALSE)=OR("",0),VLOOKUP(B1202,'SINAPI INSUMOS'!$A$2:$F$4852,6,FALSE),VLOOKUP(B1202,'SINAPI INSUMOS'!$A$2:$F$4852,5,FALSE)),"VERIFICAR"))</f>
        <v>734.64</v>
      </c>
      <c r="I1202" s="98">
        <f t="shared" si="77"/>
        <v>54.65</v>
      </c>
    </row>
    <row r="1203" spans="1:9" ht="39" customHeight="1">
      <c r="A1203" s="234" t="s">
        <v>881</v>
      </c>
      <c r="B1203" s="350">
        <v>100475</v>
      </c>
      <c r="C1203" s="234" t="s">
        <v>66</v>
      </c>
      <c r="D1203" s="234" t="s">
        <v>1373</v>
      </c>
      <c r="E1203" s="355" t="s">
        <v>883</v>
      </c>
      <c r="F1203" s="94" t="s">
        <v>72</v>
      </c>
      <c r="G1203" s="186">
        <v>7.2800000000000004E-2</v>
      </c>
      <c r="H1203" s="98">
        <f>IF(A1203="Composição Auxiliar",VLOOKUP(B1203,'SINAPI COMPOSIÇÃO'!$A$2:$E$10256,4,FALSE),IF(A1203="Insumo",IF(VLOOKUP(B1203,'SINAPI INSUMOS'!$A$2:$F$4852,5,FALSE)=OR("",0),VLOOKUP(B1203,'SINAPI INSUMOS'!$A$2:$F$4852,6,FALSE),VLOOKUP(B1203,'SINAPI INSUMOS'!$A$2:$F$4852,5,FALSE)),"VERIFICAR"))</f>
        <v>948.11</v>
      </c>
      <c r="I1203" s="98">
        <f t="shared" si="77"/>
        <v>69.02</v>
      </c>
    </row>
    <row r="1204" spans="1:9" ht="39" customHeight="1">
      <c r="A1204" s="234" t="s">
        <v>881</v>
      </c>
      <c r="B1204" s="350">
        <v>87316</v>
      </c>
      <c r="C1204" s="234" t="s">
        <v>66</v>
      </c>
      <c r="D1204" s="234" t="s">
        <v>1358</v>
      </c>
      <c r="E1204" s="355" t="s">
        <v>883</v>
      </c>
      <c r="F1204" s="94" t="s">
        <v>72</v>
      </c>
      <c r="G1204" s="186">
        <v>1.4800000000000001E-2</v>
      </c>
      <c r="H1204" s="98">
        <f>IF(A1204="Composição Auxiliar",VLOOKUP(B1204,'SINAPI COMPOSIÇÃO'!$A$2:$E$10256,4,FALSE),IF(A1204="Insumo",IF(VLOOKUP(B1204,'SINAPI INSUMOS'!$A$2:$F$4852,5,FALSE)=OR("",0),VLOOKUP(B1204,'SINAPI INSUMOS'!$A$2:$F$4852,6,FALSE),VLOOKUP(B1204,'SINAPI INSUMOS'!$A$2:$F$4852,5,FALSE)),"VERIFICAR"))</f>
        <v>641.82000000000005</v>
      </c>
      <c r="I1204" s="98">
        <f t="shared" si="77"/>
        <v>9.49</v>
      </c>
    </row>
    <row r="1205" spans="1:9" ht="65.099999999999994" customHeight="1">
      <c r="A1205" s="234" t="s">
        <v>881</v>
      </c>
      <c r="B1205" s="350">
        <v>5678</v>
      </c>
      <c r="C1205" s="234" t="s">
        <v>66</v>
      </c>
      <c r="D1205" s="234" t="s">
        <v>1374</v>
      </c>
      <c r="E1205" s="355" t="s">
        <v>895</v>
      </c>
      <c r="F1205" s="94" t="s">
        <v>899</v>
      </c>
      <c r="G1205" s="186">
        <v>8.6999999999999994E-3</v>
      </c>
      <c r="H1205" s="98">
        <f>IF(A1205="Composição Auxiliar",VLOOKUP(B1205,'SINAPI COMPOSIÇÃO'!$A$2:$E$10256,4,FALSE),IF(A1205="Insumo",IF(VLOOKUP(B1205,'SINAPI INSUMOS'!$A$2:$F$4852,5,FALSE)=OR("",0),VLOOKUP(B1205,'SINAPI INSUMOS'!$A$2:$F$4852,6,FALSE),VLOOKUP(B1205,'SINAPI INSUMOS'!$A$2:$F$4852,5,FALSE)),"VERIFICAR"))</f>
        <v>148.24</v>
      </c>
      <c r="I1205" s="98">
        <f t="shared" si="77"/>
        <v>1.28</v>
      </c>
    </row>
    <row r="1206" spans="1:9" ht="24" customHeight="1">
      <c r="A1206" s="234" t="s">
        <v>881</v>
      </c>
      <c r="B1206" s="350">
        <v>88309</v>
      </c>
      <c r="C1206" s="234" t="s">
        <v>66</v>
      </c>
      <c r="D1206" s="234" t="s">
        <v>913</v>
      </c>
      <c r="E1206" s="355" t="s">
        <v>883</v>
      </c>
      <c r="F1206" s="94" t="s">
        <v>884</v>
      </c>
      <c r="G1206" s="186">
        <v>3.5684</v>
      </c>
      <c r="H1206" s="98">
        <f>IF(A1206="Composição Auxiliar",VLOOKUP(B1206,'SINAPI COMPOSIÇÃO'!$A$2:$E$10256,4,FALSE),IF(A1206="Insumo",IF(VLOOKUP(B1206,'SINAPI INSUMOS'!$A$2:$F$4852,5,FALSE)=OR("",0),VLOOKUP(B1206,'SINAPI INSUMOS'!$A$2:$F$4852,6,FALSE),VLOOKUP(B1206,'SINAPI INSUMOS'!$A$2:$F$4852,5,FALSE)),"VERIFICAR"))</f>
        <v>27.58</v>
      </c>
      <c r="I1206" s="98">
        <f t="shared" si="77"/>
        <v>98.41</v>
      </c>
    </row>
    <row r="1207" spans="1:9" ht="26.1" customHeight="1">
      <c r="A1207" s="235" t="s">
        <v>886</v>
      </c>
      <c r="B1207" s="351">
        <v>2692</v>
      </c>
      <c r="C1207" s="235" t="s">
        <v>66</v>
      </c>
      <c r="D1207" s="235" t="s">
        <v>932</v>
      </c>
      <c r="E1207" s="356" t="s">
        <v>889</v>
      </c>
      <c r="F1207" s="97" t="s">
        <v>933</v>
      </c>
      <c r="G1207" s="187">
        <v>5.4000000000000003E-3</v>
      </c>
      <c r="H1207" s="99">
        <f>IF(A1207="Composição Auxiliar",VLOOKUP(B1207,'SINAPI COMPOSIÇÃO'!$A$2:$E$10256,4,FALSE),IF(A1207="Insumo",IF(VLOOKUP(B1207,'SINAPI INSUMOS'!$A$2:$F$4852,5,FALSE)=OR("",0),VLOOKUP(B1207,'SINAPI INSUMOS'!$A$2:$F$4852,6,FALSE),VLOOKUP(B1207,'SINAPI INSUMOS'!$A$2:$F$4852,5,FALSE)),"VERIFICAR"))</f>
        <v>7.67</v>
      </c>
      <c r="I1207" s="99">
        <f t="shared" si="77"/>
        <v>0.04</v>
      </c>
    </row>
    <row r="1208" spans="1:9" ht="26.1" customHeight="1">
      <c r="A1208" s="235" t="s">
        <v>886</v>
      </c>
      <c r="B1208" s="351">
        <v>4517</v>
      </c>
      <c r="C1208" s="235" t="s">
        <v>66</v>
      </c>
      <c r="D1208" s="235" t="s">
        <v>930</v>
      </c>
      <c r="E1208" s="356" t="s">
        <v>889</v>
      </c>
      <c r="F1208" s="97" t="s">
        <v>202</v>
      </c>
      <c r="G1208" s="187">
        <v>0.14080000000000001</v>
      </c>
      <c r="H1208" s="99">
        <f>IF(A1208="Composição Auxiliar",VLOOKUP(B1208,'SINAPI COMPOSIÇÃO'!$A$2:$E$10256,4,FALSE),IF(A1208="Insumo",IF(VLOOKUP(B1208,'SINAPI INSUMOS'!$A$2:$F$4852,5,FALSE)=OR("",0),VLOOKUP(B1208,'SINAPI INSUMOS'!$A$2:$F$4852,6,FALSE),VLOOKUP(B1208,'SINAPI INSUMOS'!$A$2:$F$4852,5,FALSE)),"VERIFICAR"))</f>
        <v>3.52</v>
      </c>
      <c r="I1208" s="99">
        <f t="shared" si="77"/>
        <v>0.49</v>
      </c>
    </row>
    <row r="1209" spans="1:9" ht="26.1" customHeight="1">
      <c r="A1209" s="235" t="s">
        <v>886</v>
      </c>
      <c r="B1209" s="351">
        <v>650</v>
      </c>
      <c r="C1209" s="235" t="s">
        <v>66</v>
      </c>
      <c r="D1209" s="235" t="s">
        <v>1376</v>
      </c>
      <c r="E1209" s="356" t="s">
        <v>889</v>
      </c>
      <c r="F1209" s="97" t="s">
        <v>63</v>
      </c>
      <c r="G1209" s="187">
        <v>20.761500000000002</v>
      </c>
      <c r="H1209" s="99">
        <f>IF(A1209="Composição Auxiliar",VLOOKUP(B1209,'SINAPI COMPOSIÇÃO'!$A$2:$E$10256,4,FALSE),IF(A1209="Insumo",IF(VLOOKUP(B1209,'SINAPI INSUMOS'!$A$2:$F$4852,5,FALSE)=OR("",0),VLOOKUP(B1209,'SINAPI INSUMOS'!$A$2:$F$4852,6,FALSE),VLOOKUP(B1209,'SINAPI INSUMOS'!$A$2:$F$4852,5,FALSE)),"VERIFICAR"))</f>
        <v>3.5</v>
      </c>
      <c r="I1209" s="99">
        <f t="shared" si="77"/>
        <v>72.66</v>
      </c>
    </row>
    <row r="1210" spans="1:9" ht="26.1" customHeight="1">
      <c r="A1210" s="235" t="s">
        <v>886</v>
      </c>
      <c r="B1210" s="351">
        <v>5069</v>
      </c>
      <c r="C1210" s="235" t="s">
        <v>66</v>
      </c>
      <c r="D1210" s="235" t="s">
        <v>1362</v>
      </c>
      <c r="E1210" s="356" t="s">
        <v>889</v>
      </c>
      <c r="F1210" s="97" t="s">
        <v>101</v>
      </c>
      <c r="G1210" s="187">
        <v>1.2500000000000001E-2</v>
      </c>
      <c r="H1210" s="99">
        <f>IF(A1210="Composição Auxiliar",VLOOKUP(B1210,'SINAPI COMPOSIÇÃO'!$A$2:$E$10256,4,FALSE),IF(A1210="Insumo",IF(VLOOKUP(B1210,'SINAPI INSUMOS'!$A$2:$F$4852,5,FALSE)=OR("",0),VLOOKUP(B1210,'SINAPI INSUMOS'!$A$2:$F$4852,6,FALSE),VLOOKUP(B1210,'SINAPI INSUMOS'!$A$2:$F$4852,5,FALSE)),"VERIFICAR"))</f>
        <v>16.16</v>
      </c>
      <c r="I1210" s="99">
        <f t="shared" si="77"/>
        <v>0.2</v>
      </c>
    </row>
    <row r="1211" spans="1:9" ht="26.1" customHeight="1">
      <c r="A1211" s="235" t="s">
        <v>886</v>
      </c>
      <c r="B1211" s="351">
        <v>4491</v>
      </c>
      <c r="C1211" s="235" t="s">
        <v>66</v>
      </c>
      <c r="D1211" s="235" t="s">
        <v>926</v>
      </c>
      <c r="E1211" s="356" t="s">
        <v>889</v>
      </c>
      <c r="F1211" s="97" t="s">
        <v>202</v>
      </c>
      <c r="G1211" s="187">
        <v>0.11840000000000001</v>
      </c>
      <c r="H1211" s="99">
        <f>IF(A1211="Composição Auxiliar",VLOOKUP(B1211,'SINAPI COMPOSIÇÃO'!$A$2:$E$10256,4,FALSE),IF(A1211="Insumo",IF(VLOOKUP(B1211,'SINAPI INSUMOS'!$A$2:$F$4852,5,FALSE)=OR("",0),VLOOKUP(B1211,'SINAPI INSUMOS'!$A$2:$F$4852,6,FALSE),VLOOKUP(B1211,'SINAPI INSUMOS'!$A$2:$F$4852,5,FALSE)),"VERIFICAR"))</f>
        <v>10.050000000000001</v>
      </c>
      <c r="I1211" s="99">
        <f t="shared" si="77"/>
        <v>1.18</v>
      </c>
    </row>
    <row r="1212" spans="1:9" ht="39" customHeight="1">
      <c r="A1212" s="235" t="s">
        <v>886</v>
      </c>
      <c r="B1212" s="351">
        <v>6193</v>
      </c>
      <c r="C1212" s="235" t="s">
        <v>66</v>
      </c>
      <c r="D1212" s="235" t="s">
        <v>1366</v>
      </c>
      <c r="E1212" s="356" t="s">
        <v>889</v>
      </c>
      <c r="F1212" s="97" t="s">
        <v>202</v>
      </c>
      <c r="G1212" s="187">
        <v>0.44159999999999999</v>
      </c>
      <c r="H1212" s="99">
        <f>IF(A1212="Composição Auxiliar",VLOOKUP(B1212,'SINAPI COMPOSIÇÃO'!$A$2:$E$10256,4,FALSE),IF(A1212="Insumo",IF(VLOOKUP(B1212,'SINAPI INSUMOS'!$A$2:$F$4852,5,FALSE)=OR("",0),VLOOKUP(B1212,'SINAPI INSUMOS'!$A$2:$F$4852,6,FALSE),VLOOKUP(B1212,'SINAPI INSUMOS'!$A$2:$F$4852,5,FALSE)),"VERIFICAR"))</f>
        <v>13.38</v>
      </c>
      <c r="I1212" s="99">
        <f t="shared" si="77"/>
        <v>5.9</v>
      </c>
    </row>
    <row r="1213" spans="1:9" ht="18" customHeight="1">
      <c r="A1213" s="232" t="s">
        <v>514</v>
      </c>
      <c r="B1213" s="239" t="s">
        <v>52</v>
      </c>
      <c r="C1213" s="232" t="s">
        <v>53</v>
      </c>
      <c r="D1213" s="232" t="s">
        <v>10</v>
      </c>
      <c r="E1213" s="358" t="s">
        <v>878</v>
      </c>
      <c r="F1213" s="240" t="s">
        <v>54</v>
      </c>
      <c r="G1213" s="358" t="s">
        <v>55</v>
      </c>
      <c r="H1213" s="358" t="s">
        <v>56</v>
      </c>
      <c r="I1213" s="239" t="s">
        <v>11</v>
      </c>
    </row>
    <row r="1214" spans="1:9" ht="51.95" customHeight="1">
      <c r="A1214" s="237" t="s">
        <v>879</v>
      </c>
      <c r="B1214" s="354">
        <v>104329</v>
      </c>
      <c r="C1214" s="237" t="s">
        <v>66</v>
      </c>
      <c r="D1214" s="237" t="s">
        <v>516</v>
      </c>
      <c r="E1214" s="359" t="s">
        <v>1161</v>
      </c>
      <c r="F1214" s="184" t="s">
        <v>63</v>
      </c>
      <c r="G1214" s="185">
        <v>1</v>
      </c>
      <c r="H1214" s="189">
        <f>I1214</f>
        <v>94.63</v>
      </c>
      <c r="I1214" s="189">
        <f>SUM(I1215:I1220)</f>
        <v>94.63</v>
      </c>
    </row>
    <row r="1215" spans="1:9" ht="26.1" customHeight="1">
      <c r="A1215" s="234" t="s">
        <v>881</v>
      </c>
      <c r="B1215" s="350">
        <v>88267</v>
      </c>
      <c r="C1215" s="234" t="s">
        <v>66</v>
      </c>
      <c r="D1215" s="234" t="s">
        <v>1162</v>
      </c>
      <c r="E1215" s="355" t="s">
        <v>883</v>
      </c>
      <c r="F1215" s="94" t="s">
        <v>884</v>
      </c>
      <c r="G1215" s="186">
        <v>0.42309999999999998</v>
      </c>
      <c r="H1215" s="98">
        <f>IF(A1215="Composição Auxiliar",VLOOKUP(B1215,'SINAPI COMPOSIÇÃO'!$A$2:$E$10256,4,FALSE),IF(A1215="Insumo",IF(VLOOKUP(B1215,'SINAPI INSUMOS'!$A$2:$F$4852,5,FALSE)=OR("",0),VLOOKUP(B1215,'SINAPI INSUMOS'!$A$2:$F$4852,6,FALSE),VLOOKUP(B1215,'SINAPI INSUMOS'!$A$2:$F$4852,5,FALSE)),"VERIFICAR"))</f>
        <v>27.01</v>
      </c>
      <c r="I1215" s="98">
        <f t="shared" ref="I1215:I1220" si="78">TRUNC(G1215*H1215,2)</f>
        <v>11.42</v>
      </c>
    </row>
    <row r="1216" spans="1:9" ht="26.1" customHeight="1">
      <c r="A1216" s="234" t="s">
        <v>881</v>
      </c>
      <c r="B1216" s="350">
        <v>88248</v>
      </c>
      <c r="C1216" s="234" t="s">
        <v>66</v>
      </c>
      <c r="D1216" s="234" t="s">
        <v>1163</v>
      </c>
      <c r="E1216" s="355" t="s">
        <v>883</v>
      </c>
      <c r="F1216" s="94" t="s">
        <v>884</v>
      </c>
      <c r="G1216" s="186">
        <v>0.42309999999999998</v>
      </c>
      <c r="H1216" s="98">
        <f>IF(A1216="Composição Auxiliar",VLOOKUP(B1216,'SINAPI COMPOSIÇÃO'!$A$2:$E$10256,4,FALSE),IF(A1216="Insumo",IF(VLOOKUP(B1216,'SINAPI INSUMOS'!$A$2:$F$4852,5,FALSE)=OR("",0),VLOOKUP(B1216,'SINAPI INSUMOS'!$A$2:$F$4852,6,FALSE),VLOOKUP(B1216,'SINAPI INSUMOS'!$A$2:$F$4852,5,FALSE)),"VERIFICAR"))</f>
        <v>23.01</v>
      </c>
      <c r="I1216" s="98">
        <f t="shared" si="78"/>
        <v>9.73</v>
      </c>
    </row>
    <row r="1217" spans="1:9" ht="24" customHeight="1">
      <c r="A1217" s="235" t="s">
        <v>886</v>
      </c>
      <c r="B1217" s="351">
        <v>38383</v>
      </c>
      <c r="C1217" s="235" t="s">
        <v>66</v>
      </c>
      <c r="D1217" s="235" t="s">
        <v>1194</v>
      </c>
      <c r="E1217" s="356" t="s">
        <v>889</v>
      </c>
      <c r="F1217" s="97" t="s">
        <v>63</v>
      </c>
      <c r="G1217" s="187">
        <v>1.54E-2</v>
      </c>
      <c r="H1217" s="99">
        <f>IF(A1217="Composição Auxiliar",VLOOKUP(B1217,'SINAPI COMPOSIÇÃO'!$A$2:$E$10256,4,FALSE),IF(A1217="Insumo",IF(VLOOKUP(B1217,'SINAPI INSUMOS'!$A$2:$F$4852,5,FALSE)=OR("",0),VLOOKUP(B1217,'SINAPI INSUMOS'!$A$2:$F$4852,6,FALSE),VLOOKUP(B1217,'SINAPI INSUMOS'!$A$2:$F$4852,5,FALSE)),"VERIFICAR"))</f>
        <v>2</v>
      </c>
      <c r="I1217" s="99">
        <f t="shared" si="78"/>
        <v>0.03</v>
      </c>
    </row>
    <row r="1218" spans="1:9" ht="24" customHeight="1">
      <c r="A1218" s="235" t="s">
        <v>886</v>
      </c>
      <c r="B1218" s="351">
        <v>122</v>
      </c>
      <c r="C1218" s="235" t="s">
        <v>66</v>
      </c>
      <c r="D1218" s="235" t="s">
        <v>1198</v>
      </c>
      <c r="E1218" s="356" t="s">
        <v>889</v>
      </c>
      <c r="F1218" s="97" t="s">
        <v>63</v>
      </c>
      <c r="G1218" s="187">
        <v>2.92E-2</v>
      </c>
      <c r="H1218" s="99">
        <f>IF(A1218="Composição Auxiliar",VLOOKUP(B1218,'SINAPI COMPOSIÇÃO'!$A$2:$E$10256,4,FALSE),IF(A1218="Insumo",IF(VLOOKUP(B1218,'SINAPI INSUMOS'!$A$2:$F$4852,5,FALSE)=OR("",0),VLOOKUP(B1218,'SINAPI INSUMOS'!$A$2:$F$4852,6,FALSE),VLOOKUP(B1218,'SINAPI INSUMOS'!$A$2:$F$4852,5,FALSE)),"VERIFICAR"))</f>
        <v>71.09</v>
      </c>
      <c r="I1218" s="99">
        <f t="shared" si="78"/>
        <v>2.0699999999999998</v>
      </c>
    </row>
    <row r="1219" spans="1:9" ht="26.1" customHeight="1">
      <c r="A1219" s="235" t="s">
        <v>886</v>
      </c>
      <c r="B1219" s="351">
        <v>20083</v>
      </c>
      <c r="C1219" s="235" t="s">
        <v>66</v>
      </c>
      <c r="D1219" s="235" t="s">
        <v>1196</v>
      </c>
      <c r="E1219" s="356" t="s">
        <v>889</v>
      </c>
      <c r="F1219" s="97" t="s">
        <v>63</v>
      </c>
      <c r="G1219" s="187">
        <v>4.3999999999999997E-2</v>
      </c>
      <c r="H1219" s="99">
        <f>IF(A1219="Composição Auxiliar",VLOOKUP(B1219,'SINAPI COMPOSIÇÃO'!$A$2:$E$10256,4,FALSE),IF(A1219="Insumo",IF(VLOOKUP(B1219,'SINAPI INSUMOS'!$A$2:$F$4852,5,FALSE)=OR("",0),VLOOKUP(B1219,'SINAPI INSUMOS'!$A$2:$F$4852,6,FALSE),VLOOKUP(B1219,'SINAPI INSUMOS'!$A$2:$F$4852,5,FALSE)),"VERIFICAR"))</f>
        <v>80.55</v>
      </c>
      <c r="I1219" s="99">
        <f t="shared" si="78"/>
        <v>3.54</v>
      </c>
    </row>
    <row r="1220" spans="1:9" ht="26.1" customHeight="1">
      <c r="A1220" s="235" t="s">
        <v>886</v>
      </c>
      <c r="B1220" s="351">
        <v>11717</v>
      </c>
      <c r="C1220" s="235" t="s">
        <v>66</v>
      </c>
      <c r="D1220" s="235" t="s">
        <v>1378</v>
      </c>
      <c r="E1220" s="356" t="s">
        <v>889</v>
      </c>
      <c r="F1220" s="97" t="s">
        <v>63</v>
      </c>
      <c r="G1220" s="187">
        <v>1</v>
      </c>
      <c r="H1220" s="99">
        <f>IF(A1220="Composição Auxiliar",VLOOKUP(B1220,'SINAPI COMPOSIÇÃO'!$A$2:$E$10256,4,FALSE),IF(A1220="Insumo",IF(VLOOKUP(B1220,'SINAPI INSUMOS'!$A$2:$F$4852,5,FALSE)=OR("",0),VLOOKUP(B1220,'SINAPI INSUMOS'!$A$2:$F$4852,6,FALSE),VLOOKUP(B1220,'SINAPI INSUMOS'!$A$2:$F$4852,5,FALSE)),"VERIFICAR"))</f>
        <v>67.84</v>
      </c>
      <c r="I1220" s="99">
        <f t="shared" si="78"/>
        <v>67.84</v>
      </c>
    </row>
    <row r="1221" spans="1:9" ht="18" customHeight="1">
      <c r="A1221" s="382" t="s">
        <v>517</v>
      </c>
      <c r="B1221" s="384" t="s">
        <v>52</v>
      </c>
      <c r="C1221" s="382" t="s">
        <v>53</v>
      </c>
      <c r="D1221" s="382" t="s">
        <v>10</v>
      </c>
      <c r="E1221" s="358" t="s">
        <v>878</v>
      </c>
      <c r="F1221" s="385" t="s">
        <v>54</v>
      </c>
      <c r="G1221" s="384" t="s">
        <v>55</v>
      </c>
      <c r="H1221" s="384" t="s">
        <v>56</v>
      </c>
      <c r="I1221" s="384" t="s">
        <v>11</v>
      </c>
    </row>
    <row r="1222" spans="1:9" ht="39" customHeight="1">
      <c r="A1222" s="237" t="s">
        <v>879</v>
      </c>
      <c r="B1222" s="354">
        <v>89709</v>
      </c>
      <c r="C1222" s="237" t="s">
        <v>66</v>
      </c>
      <c r="D1222" s="237" t="s">
        <v>519</v>
      </c>
      <c r="E1222" s="359" t="s">
        <v>1161</v>
      </c>
      <c r="F1222" s="184" t="s">
        <v>63</v>
      </c>
      <c r="G1222" s="185">
        <v>1</v>
      </c>
      <c r="H1222" s="189">
        <f>I1222</f>
        <v>24.36</v>
      </c>
      <c r="I1222" s="189">
        <f>SUM(I1223:I1228)</f>
        <v>24.36</v>
      </c>
    </row>
    <row r="1223" spans="1:9" ht="26.1" customHeight="1">
      <c r="A1223" s="234" t="s">
        <v>881</v>
      </c>
      <c r="B1223" s="350">
        <v>88248</v>
      </c>
      <c r="C1223" s="234" t="s">
        <v>66</v>
      </c>
      <c r="D1223" s="234" t="s">
        <v>1163</v>
      </c>
      <c r="E1223" s="355" t="s">
        <v>883</v>
      </c>
      <c r="F1223" s="94" t="s">
        <v>884</v>
      </c>
      <c r="G1223" s="186">
        <v>0.16520000000000001</v>
      </c>
      <c r="H1223" s="98">
        <f>IF(A1223="Composição Auxiliar",VLOOKUP(B1223,'SINAPI COMPOSIÇÃO'!$A$2:$E$10256,4,FALSE),IF(A1223="Insumo",IF(VLOOKUP(B1223,'SINAPI INSUMOS'!$A$2:$F$4852,5,FALSE)=OR("",0),VLOOKUP(B1223,'SINAPI INSUMOS'!$A$2:$F$4852,6,FALSE),VLOOKUP(B1223,'SINAPI INSUMOS'!$A$2:$F$4852,5,FALSE)),"VERIFICAR"))</f>
        <v>23.01</v>
      </c>
      <c r="I1223" s="98">
        <f t="shared" ref="I1223:I1228" si="79">TRUNC(G1223*H1223,2)</f>
        <v>3.8</v>
      </c>
    </row>
    <row r="1224" spans="1:9" ht="26.1" customHeight="1">
      <c r="A1224" s="234" t="s">
        <v>881</v>
      </c>
      <c r="B1224" s="350">
        <v>88267</v>
      </c>
      <c r="C1224" s="234" t="s">
        <v>66</v>
      </c>
      <c r="D1224" s="234" t="s">
        <v>1162</v>
      </c>
      <c r="E1224" s="355" t="s">
        <v>883</v>
      </c>
      <c r="F1224" s="94" t="s">
        <v>884</v>
      </c>
      <c r="G1224" s="186">
        <v>0.16520000000000001</v>
      </c>
      <c r="H1224" s="98">
        <f>IF(A1224="Composição Auxiliar",VLOOKUP(B1224,'SINAPI COMPOSIÇÃO'!$A$2:$E$10256,4,FALSE),IF(A1224="Insumo",IF(VLOOKUP(B1224,'SINAPI INSUMOS'!$A$2:$F$4852,5,FALSE)=OR("",0),VLOOKUP(B1224,'SINAPI INSUMOS'!$A$2:$F$4852,6,FALSE),VLOOKUP(B1224,'SINAPI INSUMOS'!$A$2:$F$4852,5,FALSE)),"VERIFICAR"))</f>
        <v>27.01</v>
      </c>
      <c r="I1224" s="98">
        <f t="shared" si="79"/>
        <v>4.46</v>
      </c>
    </row>
    <row r="1225" spans="1:9" ht="26.1" customHeight="1">
      <c r="A1225" s="235" t="s">
        <v>886</v>
      </c>
      <c r="B1225" s="351">
        <v>20083</v>
      </c>
      <c r="C1225" s="235" t="s">
        <v>66</v>
      </c>
      <c r="D1225" s="235" t="s">
        <v>1196</v>
      </c>
      <c r="E1225" s="356" t="s">
        <v>889</v>
      </c>
      <c r="F1225" s="97" t="s">
        <v>63</v>
      </c>
      <c r="G1225" s="360">
        <v>7.4999999999999997E-3</v>
      </c>
      <c r="H1225" s="361">
        <f>IF(A1225="Composição Auxiliar",VLOOKUP(B1225,'SINAPI COMPOSIÇÃO'!$A$2:$E$10256,4,FALSE),IF(A1225="Insumo",IF(VLOOKUP(B1225,'SINAPI INSUMOS'!$A$2:$F$4852,5,FALSE)=OR("",0),VLOOKUP(B1225,'SINAPI INSUMOS'!$A$2:$F$4852,6,FALSE),VLOOKUP(B1225,'SINAPI INSUMOS'!$A$2:$F$4852,5,FALSE)),"VERIFICAR"))</f>
        <v>80.55</v>
      </c>
      <c r="I1225" s="99">
        <f t="shared" si="79"/>
        <v>0.6</v>
      </c>
    </row>
    <row r="1226" spans="1:9" ht="24" customHeight="1">
      <c r="A1226" s="235" t="s">
        <v>886</v>
      </c>
      <c r="B1226" s="351">
        <v>38383</v>
      </c>
      <c r="C1226" s="235" t="s">
        <v>66</v>
      </c>
      <c r="D1226" s="235" t="s">
        <v>1194</v>
      </c>
      <c r="E1226" s="356" t="s">
        <v>889</v>
      </c>
      <c r="F1226" s="97" t="s">
        <v>63</v>
      </c>
      <c r="G1226" s="187">
        <v>3.5999999999999997E-2</v>
      </c>
      <c r="H1226" s="99">
        <f>IF(A1226="Composição Auxiliar",VLOOKUP(B1226,'SINAPI COMPOSIÇÃO'!$A$2:$E$10256,4,FALSE),IF(A1226="Insumo",IF(VLOOKUP(B1226,'SINAPI INSUMOS'!$A$2:$F$4852,5,FALSE)=OR("",0),VLOOKUP(B1226,'SINAPI INSUMOS'!$A$2:$F$4852,6,FALSE),VLOOKUP(B1226,'SINAPI INSUMOS'!$A$2:$F$4852,5,FALSE)),"VERIFICAR"))</f>
        <v>2</v>
      </c>
      <c r="I1226" s="99">
        <f t="shared" si="79"/>
        <v>7.0000000000000007E-2</v>
      </c>
    </row>
    <row r="1227" spans="1:9" ht="26.1" customHeight="1">
      <c r="A1227" s="235" t="s">
        <v>886</v>
      </c>
      <c r="B1227" s="351">
        <v>11741</v>
      </c>
      <c r="C1227" s="235" t="s">
        <v>66</v>
      </c>
      <c r="D1227" s="235" t="s">
        <v>1380</v>
      </c>
      <c r="E1227" s="356" t="s">
        <v>889</v>
      </c>
      <c r="F1227" s="97" t="s">
        <v>63</v>
      </c>
      <c r="G1227" s="187">
        <v>1</v>
      </c>
      <c r="H1227" s="99">
        <f>IF(A1227="Composição Auxiliar",VLOOKUP(B1227,'SINAPI COMPOSIÇÃO'!$A$2:$E$10256,4,FALSE),IF(A1227="Insumo",IF(VLOOKUP(B1227,'SINAPI INSUMOS'!$A$2:$F$4852,5,FALSE)=OR("",0),VLOOKUP(B1227,'SINAPI INSUMOS'!$A$2:$F$4852,6,FALSE),VLOOKUP(B1227,'SINAPI INSUMOS'!$A$2:$F$4852,5,FALSE)),"VERIFICAR"))</f>
        <v>15.09</v>
      </c>
      <c r="I1227" s="99">
        <f t="shared" si="79"/>
        <v>15.09</v>
      </c>
    </row>
    <row r="1228" spans="1:9" ht="24" customHeight="1">
      <c r="A1228" s="235" t="s">
        <v>886</v>
      </c>
      <c r="B1228" s="351">
        <v>122</v>
      </c>
      <c r="C1228" s="235" t="s">
        <v>66</v>
      </c>
      <c r="D1228" s="235" t="s">
        <v>1198</v>
      </c>
      <c r="E1228" s="356" t="s">
        <v>889</v>
      </c>
      <c r="F1228" s="97" t="s">
        <v>63</v>
      </c>
      <c r="G1228" s="187">
        <v>4.8999999999999998E-3</v>
      </c>
      <c r="H1228" s="99">
        <f>IF(A1228="Composição Auxiliar",VLOOKUP(B1228,'SINAPI COMPOSIÇÃO'!$A$2:$E$10256,4,FALSE),IF(A1228="Insumo",IF(VLOOKUP(B1228,'SINAPI INSUMOS'!$A$2:$F$4852,5,FALSE)=OR("",0),VLOOKUP(B1228,'SINAPI INSUMOS'!$A$2:$F$4852,6,FALSE),VLOOKUP(B1228,'SINAPI INSUMOS'!$A$2:$F$4852,5,FALSE)),"VERIFICAR"))</f>
        <v>71.09</v>
      </c>
      <c r="I1228" s="99">
        <f t="shared" si="79"/>
        <v>0.34</v>
      </c>
    </row>
    <row r="1229" spans="1:9" ht="18" customHeight="1">
      <c r="A1229" s="382" t="s">
        <v>520</v>
      </c>
      <c r="B1229" s="384" t="s">
        <v>52</v>
      </c>
      <c r="C1229" s="382" t="s">
        <v>53</v>
      </c>
      <c r="D1229" s="382" t="s">
        <v>10</v>
      </c>
      <c r="E1229" s="358" t="s">
        <v>878</v>
      </c>
      <c r="F1229" s="385" t="s">
        <v>54</v>
      </c>
      <c r="G1229" s="384" t="s">
        <v>55</v>
      </c>
      <c r="H1229" s="384" t="s">
        <v>56</v>
      </c>
      <c r="I1229" s="384" t="s">
        <v>11</v>
      </c>
    </row>
    <row r="1230" spans="1:9" ht="39" customHeight="1">
      <c r="A1230" s="237" t="s">
        <v>879</v>
      </c>
      <c r="B1230" s="354">
        <v>86889</v>
      </c>
      <c r="C1230" s="237" t="s">
        <v>66</v>
      </c>
      <c r="D1230" s="374" t="s">
        <v>22741</v>
      </c>
      <c r="E1230" s="359" t="s">
        <v>1161</v>
      </c>
      <c r="F1230" s="184" t="s">
        <v>63</v>
      </c>
      <c r="G1230" s="185">
        <v>1</v>
      </c>
      <c r="H1230" s="189">
        <f>I1230</f>
        <v>1053.73</v>
      </c>
      <c r="I1230" s="189">
        <f>SUM(I1231:I1237)</f>
        <v>1053.73</v>
      </c>
    </row>
    <row r="1231" spans="1:9" ht="24" customHeight="1">
      <c r="A1231" s="234" t="s">
        <v>881</v>
      </c>
      <c r="B1231" s="350">
        <v>88316</v>
      </c>
      <c r="C1231" s="234" t="s">
        <v>66</v>
      </c>
      <c r="D1231" s="234" t="s">
        <v>885</v>
      </c>
      <c r="E1231" s="355" t="s">
        <v>883</v>
      </c>
      <c r="F1231" s="94" t="s">
        <v>884</v>
      </c>
      <c r="G1231" s="186">
        <v>1.2559655999999999</v>
      </c>
      <c r="H1231" s="98">
        <f>IF(A1231="Composição Auxiliar",VLOOKUP(B1231,'SINAPI COMPOSIÇÃO'!$A$2:$E$10256,4,FALSE),IF(A1231="Insumo",IF(VLOOKUP(B1231,'SINAPI INSUMOS'!$A$2:$F$4852,5,FALSE)=OR("",0),VLOOKUP(B1231,'SINAPI INSUMOS'!$A$2:$F$4852,6,FALSE),VLOOKUP(B1231,'SINAPI INSUMOS'!$A$2:$F$4852,5,FALSE)),"VERIFICAR"))</f>
        <v>21.32</v>
      </c>
      <c r="I1231" s="98">
        <f t="shared" ref="I1231:I1237" si="80">TRUNC(G1231*H1231,2)</f>
        <v>26.77</v>
      </c>
    </row>
    <row r="1232" spans="1:9" ht="24" customHeight="1">
      <c r="A1232" s="234" t="s">
        <v>881</v>
      </c>
      <c r="B1232" s="350">
        <v>88274</v>
      </c>
      <c r="C1232" s="234" t="s">
        <v>66</v>
      </c>
      <c r="D1232" s="234" t="s">
        <v>1075</v>
      </c>
      <c r="E1232" s="355" t="s">
        <v>883</v>
      </c>
      <c r="F1232" s="94" t="s">
        <v>884</v>
      </c>
      <c r="G1232" s="186">
        <v>1.5484571</v>
      </c>
      <c r="H1232" s="98">
        <f>IF(A1232="Composição Auxiliar",VLOOKUP(B1232,'SINAPI COMPOSIÇÃO'!$A$2:$E$10256,4,FALSE),IF(A1232="Insumo",IF(VLOOKUP(B1232,'SINAPI INSUMOS'!$A$2:$F$4852,5,FALSE)=OR("",0),VLOOKUP(B1232,'SINAPI INSUMOS'!$A$2:$F$4852,6,FALSE),VLOOKUP(B1232,'SINAPI INSUMOS'!$A$2:$F$4852,5,FALSE)),"VERIFICAR"))</f>
        <v>28.86</v>
      </c>
      <c r="I1232" s="98">
        <f t="shared" si="80"/>
        <v>44.68</v>
      </c>
    </row>
    <row r="1233" spans="1:9" ht="39" customHeight="1">
      <c r="A1233" s="235" t="s">
        <v>886</v>
      </c>
      <c r="B1233" s="351">
        <v>7568</v>
      </c>
      <c r="C1233" s="235" t="s">
        <v>66</v>
      </c>
      <c r="D1233" s="235" t="s">
        <v>1090</v>
      </c>
      <c r="E1233" s="356" t="s">
        <v>889</v>
      </c>
      <c r="F1233" s="97" t="s">
        <v>63</v>
      </c>
      <c r="G1233" s="187">
        <v>6</v>
      </c>
      <c r="H1233" s="99">
        <f>IF(A1233="Composição Auxiliar",VLOOKUP(B1233,'SINAPI COMPOSIÇÃO'!$A$2:$E$10256,4,FALSE),IF(A1233="Insumo",IF(VLOOKUP(B1233,'SINAPI INSUMOS'!$A$2:$F$4852,5,FALSE)=OR("",0),VLOOKUP(B1233,'SINAPI INSUMOS'!$A$2:$F$4852,6,FALSE),VLOOKUP(B1233,'SINAPI INSUMOS'!$A$2:$F$4852,5,FALSE)),"VERIFICAR"))</f>
        <v>0.61</v>
      </c>
      <c r="I1233" s="99">
        <f t="shared" si="80"/>
        <v>3.66</v>
      </c>
    </row>
    <row r="1234" spans="1:9" ht="26.1" customHeight="1">
      <c r="A1234" s="235" t="s">
        <v>886</v>
      </c>
      <c r="B1234" s="351">
        <v>37591</v>
      </c>
      <c r="C1234" s="235" t="s">
        <v>66</v>
      </c>
      <c r="D1234" s="235" t="s">
        <v>1382</v>
      </c>
      <c r="E1234" s="356" t="s">
        <v>889</v>
      </c>
      <c r="F1234" s="97" t="s">
        <v>63</v>
      </c>
      <c r="G1234" s="187">
        <v>2</v>
      </c>
      <c r="H1234" s="99">
        <f>IF(A1234="Composição Auxiliar",VLOOKUP(B1234,'SINAPI COMPOSIÇÃO'!$A$2:$E$10256,4,FALSE),IF(A1234="Insumo",IF(VLOOKUP(B1234,'SINAPI INSUMOS'!$A$2:$F$4852,5,FALSE)=OR("",0),VLOOKUP(B1234,'SINAPI INSUMOS'!$A$2:$F$4852,6,FALSE),VLOOKUP(B1234,'SINAPI INSUMOS'!$A$2:$F$4852,5,FALSE)),"VERIFICAR"))</f>
        <v>20.27</v>
      </c>
      <c r="I1234" s="99">
        <f t="shared" si="80"/>
        <v>40.54</v>
      </c>
    </row>
    <row r="1235" spans="1:9" ht="24" customHeight="1">
      <c r="A1235" s="235" t="s">
        <v>886</v>
      </c>
      <c r="B1235" s="351">
        <v>37329</v>
      </c>
      <c r="C1235" s="235" t="s">
        <v>66</v>
      </c>
      <c r="D1235" s="235" t="s">
        <v>1347</v>
      </c>
      <c r="E1235" s="356" t="s">
        <v>889</v>
      </c>
      <c r="F1235" s="97" t="s">
        <v>101</v>
      </c>
      <c r="G1235" s="187">
        <v>5.8500000000000003E-2</v>
      </c>
      <c r="H1235" s="99">
        <f>IF(A1235="Composição Auxiliar",VLOOKUP(B1235,'SINAPI COMPOSIÇÃO'!$A$2:$E$10256,4,FALSE),IF(A1235="Insumo",IF(VLOOKUP(B1235,'SINAPI INSUMOS'!$A$2:$F$4852,5,FALSE)=OR("",0),VLOOKUP(B1235,'SINAPI INSUMOS'!$A$2:$F$4852,6,FALSE),VLOOKUP(B1235,'SINAPI INSUMOS'!$A$2:$F$4852,5,FALSE)),"VERIFICAR"))</f>
        <v>136.04</v>
      </c>
      <c r="I1235" s="99">
        <f t="shared" si="80"/>
        <v>7.95</v>
      </c>
    </row>
    <row r="1236" spans="1:9" ht="39" customHeight="1">
      <c r="A1236" s="235" t="s">
        <v>886</v>
      </c>
      <c r="B1236" s="351">
        <v>11795</v>
      </c>
      <c r="C1236" s="235" t="s">
        <v>66</v>
      </c>
      <c r="D1236" s="235" t="s">
        <v>1384</v>
      </c>
      <c r="E1236" s="356" t="s">
        <v>889</v>
      </c>
      <c r="F1236" s="97" t="s">
        <v>68</v>
      </c>
      <c r="G1236" s="187">
        <v>1.0049999999999999</v>
      </c>
      <c r="H1236" s="99">
        <f>IF(A1236="Composição Auxiliar",VLOOKUP(B1236,'SINAPI COMPOSIÇÃO'!$A$2:$E$10256,4,FALSE),IF(A1236="Insumo",IF(VLOOKUP(B1236,'SINAPI INSUMOS'!$A$2:$F$4852,5,FALSE)=OR("",0),VLOOKUP(B1236,'SINAPI INSUMOS'!$A$2:$F$4852,6,FALSE),VLOOKUP(B1236,'SINAPI INSUMOS'!$A$2:$F$4852,5,FALSE)),"VERIFICAR"))</f>
        <v>905.66</v>
      </c>
      <c r="I1236" s="99">
        <f t="shared" si="80"/>
        <v>910.18</v>
      </c>
    </row>
    <row r="1237" spans="1:9" ht="24" customHeight="1">
      <c r="A1237" s="235" t="s">
        <v>886</v>
      </c>
      <c r="B1237" s="351">
        <v>4823</v>
      </c>
      <c r="C1237" s="235" t="s">
        <v>66</v>
      </c>
      <c r="D1237" s="235" t="s">
        <v>1386</v>
      </c>
      <c r="E1237" s="356" t="s">
        <v>889</v>
      </c>
      <c r="F1237" s="97" t="s">
        <v>101</v>
      </c>
      <c r="G1237" s="789">
        <v>0.52271999999999996</v>
      </c>
      <c r="H1237" s="361">
        <f>IF(A1237="Composição Auxiliar",VLOOKUP(B1237,'SINAPI COMPOSIÇÃO'!$A$2:$E$10256,4,FALSE),IF(A1237="Insumo",IF(VLOOKUP(B1237,'SINAPI INSUMOS'!$A$2:$F$4852,5,FALSE)=OR("",0),VLOOKUP(B1237,'SINAPI INSUMOS'!$A$2:$F$4852,6,FALSE),VLOOKUP(B1237,'SINAPI INSUMOS'!$A$2:$F$4852,5,FALSE)),"VERIFICAR"))</f>
        <v>38.18</v>
      </c>
      <c r="I1237" s="99">
        <f t="shared" si="80"/>
        <v>19.95</v>
      </c>
    </row>
    <row r="1238" spans="1:9" ht="18" customHeight="1">
      <c r="A1238" s="382" t="s">
        <v>523</v>
      </c>
      <c r="B1238" s="384" t="s">
        <v>52</v>
      </c>
      <c r="C1238" s="382" t="s">
        <v>53</v>
      </c>
      <c r="D1238" s="382" t="s">
        <v>10</v>
      </c>
      <c r="E1238" s="358" t="s">
        <v>878</v>
      </c>
      <c r="F1238" s="385" t="s">
        <v>54</v>
      </c>
      <c r="G1238" s="384" t="s">
        <v>55</v>
      </c>
      <c r="H1238" s="384" t="s">
        <v>56</v>
      </c>
      <c r="I1238" s="384" t="s">
        <v>11</v>
      </c>
    </row>
    <row r="1239" spans="1:9" ht="39" customHeight="1">
      <c r="A1239" s="237" t="s">
        <v>879</v>
      </c>
      <c r="B1239" s="354">
        <v>86936</v>
      </c>
      <c r="C1239" s="237" t="s">
        <v>66</v>
      </c>
      <c r="D1239" s="237" t="s">
        <v>525</v>
      </c>
      <c r="E1239" s="359" t="s">
        <v>1161</v>
      </c>
      <c r="F1239" s="184" t="s">
        <v>63</v>
      </c>
      <c r="G1239" s="185">
        <v>1</v>
      </c>
      <c r="H1239" s="189">
        <f>I1239</f>
        <v>579.12</v>
      </c>
      <c r="I1239" s="189">
        <f>SUM(I1240:I1242)</f>
        <v>579.12</v>
      </c>
    </row>
    <row r="1240" spans="1:9" ht="26.1" customHeight="1">
      <c r="A1240" s="234" t="s">
        <v>881</v>
      </c>
      <c r="B1240" s="350">
        <v>86881</v>
      </c>
      <c r="C1240" s="234" t="s">
        <v>66</v>
      </c>
      <c r="D1240" s="234" t="s">
        <v>1387</v>
      </c>
      <c r="E1240" s="355" t="s">
        <v>1161</v>
      </c>
      <c r="F1240" s="94" t="s">
        <v>63</v>
      </c>
      <c r="G1240" s="186">
        <v>1</v>
      </c>
      <c r="H1240" s="98">
        <f>IF(A1240="Composição Auxiliar",VLOOKUP(B1240,'SINAPI COMPOSIÇÃO'!$A$2:$E$10256,4,FALSE),IF(A1240="Insumo",IF(VLOOKUP(B1240,'SINAPI INSUMOS'!$A$2:$F$4852,5,FALSE)=OR("",0),VLOOKUP(B1240,'SINAPI INSUMOS'!$A$2:$F$4852,6,FALSE),VLOOKUP(B1240,'SINAPI INSUMOS'!$A$2:$F$4852,5,FALSE)),"VERIFICAR"))</f>
        <v>245.84</v>
      </c>
      <c r="I1240" s="98">
        <f>TRUNC(G1240*H1240,2)</f>
        <v>245.84</v>
      </c>
    </row>
    <row r="1241" spans="1:9" ht="39" customHeight="1">
      <c r="A1241" s="234" t="s">
        <v>881</v>
      </c>
      <c r="B1241" s="350">
        <v>86878</v>
      </c>
      <c r="C1241" s="234" t="s">
        <v>66</v>
      </c>
      <c r="D1241" s="234" t="s">
        <v>1388</v>
      </c>
      <c r="E1241" s="355" t="s">
        <v>1161</v>
      </c>
      <c r="F1241" s="94" t="s">
        <v>63</v>
      </c>
      <c r="G1241" s="186">
        <v>1</v>
      </c>
      <c r="H1241" s="98">
        <f>IF(A1241="Composição Auxiliar",VLOOKUP(B1241,'SINAPI COMPOSIÇÃO'!$A$2:$E$10256,4,FALSE),IF(A1241="Insumo",IF(VLOOKUP(B1241,'SINAPI INSUMOS'!$A$2:$F$4852,5,FALSE)=OR("",0),VLOOKUP(B1241,'SINAPI INSUMOS'!$A$2:$F$4852,6,FALSE),VLOOKUP(B1241,'SINAPI INSUMOS'!$A$2:$F$4852,5,FALSE)),"VERIFICAR"))</f>
        <v>86.6</v>
      </c>
      <c r="I1241" s="98">
        <f>TRUNC(G1241*H1241,2)</f>
        <v>86.6</v>
      </c>
    </row>
    <row r="1242" spans="1:9" ht="39" customHeight="1">
      <c r="A1242" s="234" t="s">
        <v>881</v>
      </c>
      <c r="B1242" s="350">
        <v>86900</v>
      </c>
      <c r="C1242" s="234" t="s">
        <v>66</v>
      </c>
      <c r="D1242" s="234" t="s">
        <v>1389</v>
      </c>
      <c r="E1242" s="355" t="s">
        <v>1161</v>
      </c>
      <c r="F1242" s="94" t="s">
        <v>63</v>
      </c>
      <c r="G1242" s="186">
        <v>1</v>
      </c>
      <c r="H1242" s="98">
        <f>IF(A1242="Composição Auxiliar",VLOOKUP(B1242,'SINAPI COMPOSIÇÃO'!$A$2:$E$10256,4,FALSE),IF(A1242="Insumo",IF(VLOOKUP(B1242,'SINAPI INSUMOS'!$A$2:$F$4852,5,FALSE)=OR("",0),VLOOKUP(B1242,'SINAPI INSUMOS'!$A$2:$F$4852,6,FALSE),VLOOKUP(B1242,'SINAPI INSUMOS'!$A$2:$F$4852,5,FALSE)),"VERIFICAR"))</f>
        <v>246.68</v>
      </c>
      <c r="I1242" s="98">
        <f>TRUNC(G1242*H1242,2)</f>
        <v>246.68</v>
      </c>
    </row>
    <row r="1243" spans="1:9" ht="18" customHeight="1">
      <c r="A1243" s="382" t="s">
        <v>526</v>
      </c>
      <c r="B1243" s="384" t="s">
        <v>52</v>
      </c>
      <c r="C1243" s="382" t="s">
        <v>53</v>
      </c>
      <c r="D1243" s="382" t="s">
        <v>10</v>
      </c>
      <c r="E1243" s="358" t="s">
        <v>878</v>
      </c>
      <c r="F1243" s="385" t="s">
        <v>54</v>
      </c>
      <c r="G1243" s="384" t="s">
        <v>55</v>
      </c>
      <c r="H1243" s="384" t="s">
        <v>56</v>
      </c>
      <c r="I1243" s="384" t="s">
        <v>11</v>
      </c>
    </row>
    <row r="1244" spans="1:9" ht="39" customHeight="1">
      <c r="A1244" s="237" t="s">
        <v>879</v>
      </c>
      <c r="B1244" s="354">
        <v>86895</v>
      </c>
      <c r="C1244" s="237" t="s">
        <v>66</v>
      </c>
      <c r="D1244" s="374" t="s">
        <v>22740</v>
      </c>
      <c r="E1244" s="359" t="s">
        <v>1161</v>
      </c>
      <c r="F1244" s="184" t="s">
        <v>63</v>
      </c>
      <c r="G1244" s="185">
        <v>1</v>
      </c>
      <c r="H1244" s="189">
        <f>I1244</f>
        <v>446.08</v>
      </c>
      <c r="I1244" s="189">
        <f>SUM(I1245:I1251)</f>
        <v>446.08</v>
      </c>
    </row>
    <row r="1245" spans="1:9" ht="24" customHeight="1">
      <c r="A1245" s="234" t="s">
        <v>881</v>
      </c>
      <c r="B1245" s="350">
        <v>88274</v>
      </c>
      <c r="C1245" s="234" t="s">
        <v>66</v>
      </c>
      <c r="D1245" s="234" t="s">
        <v>1075</v>
      </c>
      <c r="E1245" s="355" t="s">
        <v>883</v>
      </c>
      <c r="F1245" s="94" t="s">
        <v>884</v>
      </c>
      <c r="G1245" s="186">
        <v>0.98361759999999998</v>
      </c>
      <c r="H1245" s="98">
        <f>IF(A1245="Composição Auxiliar",VLOOKUP(B1245,'SINAPI COMPOSIÇÃO'!$A$2:$E$10256,4,FALSE),IF(A1245="Insumo",IF(VLOOKUP(B1245,'SINAPI INSUMOS'!$A$2:$F$4852,5,FALSE)=OR("",0),VLOOKUP(B1245,'SINAPI INSUMOS'!$A$2:$F$4852,6,FALSE),VLOOKUP(B1245,'SINAPI INSUMOS'!$A$2:$F$4852,5,FALSE)),"VERIFICAR"))</f>
        <v>28.86</v>
      </c>
      <c r="I1245" s="98">
        <f t="shared" ref="I1245:I1251" si="81">TRUNC(G1245*H1245,2)</f>
        <v>28.38</v>
      </c>
    </row>
    <row r="1246" spans="1:9" ht="24" customHeight="1">
      <c r="A1246" s="234" t="s">
        <v>881</v>
      </c>
      <c r="B1246" s="350">
        <v>88316</v>
      </c>
      <c r="C1246" s="234" t="s">
        <v>66</v>
      </c>
      <c r="D1246" s="234" t="s">
        <v>885</v>
      </c>
      <c r="E1246" s="355" t="s">
        <v>883</v>
      </c>
      <c r="F1246" s="94" t="s">
        <v>884</v>
      </c>
      <c r="G1246" s="186">
        <v>0.86272959999999999</v>
      </c>
      <c r="H1246" s="98">
        <f>IF(A1246="Composição Auxiliar",VLOOKUP(B1246,'SINAPI COMPOSIÇÃO'!$A$2:$E$10256,4,FALSE),IF(A1246="Insumo",IF(VLOOKUP(B1246,'SINAPI INSUMOS'!$A$2:$F$4852,5,FALSE)=OR("",0),VLOOKUP(B1246,'SINAPI INSUMOS'!$A$2:$F$4852,6,FALSE),VLOOKUP(B1246,'SINAPI INSUMOS'!$A$2:$F$4852,5,FALSE)),"VERIFICAR"))</f>
        <v>21.32</v>
      </c>
      <c r="I1246" s="98">
        <f t="shared" si="81"/>
        <v>18.39</v>
      </c>
    </row>
    <row r="1247" spans="1:9" ht="39" customHeight="1">
      <c r="A1247" s="235" t="s">
        <v>886</v>
      </c>
      <c r="B1247" s="351">
        <v>7568</v>
      </c>
      <c r="C1247" s="235" t="s">
        <v>66</v>
      </c>
      <c r="D1247" s="235" t="s">
        <v>1090</v>
      </c>
      <c r="E1247" s="356" t="s">
        <v>889</v>
      </c>
      <c r="F1247" s="97" t="s">
        <v>63</v>
      </c>
      <c r="G1247" s="187">
        <v>6</v>
      </c>
      <c r="H1247" s="99">
        <f>IF(A1247="Composição Auxiliar",VLOOKUP(B1247,'SINAPI COMPOSIÇÃO'!$A$2:$E$10256,4,FALSE),IF(A1247="Insumo",IF(VLOOKUP(B1247,'SINAPI INSUMOS'!$A$2:$F$4852,5,FALSE)=OR("",0),VLOOKUP(B1247,'SINAPI INSUMOS'!$A$2:$F$4852,6,FALSE),VLOOKUP(B1247,'SINAPI INSUMOS'!$A$2:$F$4852,5,FALSE)),"VERIFICAR"))</f>
        <v>0.61</v>
      </c>
      <c r="I1247" s="99">
        <f t="shared" si="81"/>
        <v>3.66</v>
      </c>
    </row>
    <row r="1248" spans="1:9" ht="24" customHeight="1">
      <c r="A1248" s="235" t="s">
        <v>886</v>
      </c>
      <c r="B1248" s="351">
        <v>4823</v>
      </c>
      <c r="C1248" s="235" t="s">
        <v>66</v>
      </c>
      <c r="D1248" s="235" t="s">
        <v>1386</v>
      </c>
      <c r="E1248" s="356" t="s">
        <v>889</v>
      </c>
      <c r="F1248" s="97" t="s">
        <v>101</v>
      </c>
      <c r="G1248" s="187">
        <v>0.38440000000000002</v>
      </c>
      <c r="H1248" s="99">
        <f>IF(A1248="Composição Auxiliar",VLOOKUP(B1248,'SINAPI COMPOSIÇÃO'!$A$2:$E$10256,4,FALSE),IF(A1248="Insumo",IF(VLOOKUP(B1248,'SINAPI INSUMOS'!$A$2:$F$4852,5,FALSE)=OR("",0),VLOOKUP(B1248,'SINAPI INSUMOS'!$A$2:$F$4852,6,FALSE),VLOOKUP(B1248,'SINAPI INSUMOS'!$A$2:$F$4852,5,FALSE)),"VERIFICAR"))</f>
        <v>38.18</v>
      </c>
      <c r="I1248" s="99">
        <f t="shared" si="81"/>
        <v>14.67</v>
      </c>
    </row>
    <row r="1249" spans="1:9" ht="26.1" customHeight="1">
      <c r="A1249" s="235" t="s">
        <v>886</v>
      </c>
      <c r="B1249" s="351">
        <v>37590</v>
      </c>
      <c r="C1249" s="235" t="s">
        <v>66</v>
      </c>
      <c r="D1249" s="235" t="s">
        <v>1391</v>
      </c>
      <c r="E1249" s="356" t="s">
        <v>889</v>
      </c>
      <c r="F1249" s="97" t="s">
        <v>63</v>
      </c>
      <c r="G1249" s="360">
        <v>2</v>
      </c>
      <c r="H1249" s="361">
        <f>IF(A1249="Composição Auxiliar",VLOOKUP(B1249,'SINAPI COMPOSIÇÃO'!$A$2:$E$10256,4,FALSE),IF(A1249="Insumo",IF(VLOOKUP(B1249,'SINAPI INSUMOS'!$A$2:$F$4852,5,FALSE)=OR("",0),VLOOKUP(B1249,'SINAPI INSUMOS'!$A$2:$F$4852,6,FALSE),VLOOKUP(B1249,'SINAPI INSUMOS'!$A$2:$F$4852,5,FALSE)),"VERIFICAR"))</f>
        <v>16.86</v>
      </c>
      <c r="I1249" s="99">
        <f t="shared" si="81"/>
        <v>33.72</v>
      </c>
    </row>
    <row r="1250" spans="1:9" ht="39" customHeight="1">
      <c r="A1250" s="235" t="s">
        <v>886</v>
      </c>
      <c r="B1250" s="351">
        <v>11795</v>
      </c>
      <c r="C1250" s="235" t="s">
        <v>66</v>
      </c>
      <c r="D1250" s="235" t="s">
        <v>1384</v>
      </c>
      <c r="E1250" s="356" t="s">
        <v>889</v>
      </c>
      <c r="F1250" s="97" t="s">
        <v>68</v>
      </c>
      <c r="G1250" s="187">
        <v>0.377</v>
      </c>
      <c r="H1250" s="99">
        <f>IF(A1250="Composição Auxiliar",VLOOKUP(B1250,'SINAPI COMPOSIÇÃO'!$A$2:$E$10256,4,FALSE),IF(A1250="Insumo",IF(VLOOKUP(B1250,'SINAPI INSUMOS'!$A$2:$F$4852,5,FALSE)=OR("",0),VLOOKUP(B1250,'SINAPI INSUMOS'!$A$2:$F$4852,6,FALSE),VLOOKUP(B1250,'SINAPI INSUMOS'!$A$2:$F$4852,5,FALSE)),"VERIFICAR"))</f>
        <v>905.66</v>
      </c>
      <c r="I1250" s="99">
        <f t="shared" si="81"/>
        <v>341.43</v>
      </c>
    </row>
    <row r="1251" spans="1:9" ht="24" customHeight="1">
      <c r="A1251" s="235" t="s">
        <v>886</v>
      </c>
      <c r="B1251" s="351">
        <v>37329</v>
      </c>
      <c r="C1251" s="235" t="s">
        <v>66</v>
      </c>
      <c r="D1251" s="235" t="s">
        <v>1347</v>
      </c>
      <c r="E1251" s="356" t="s">
        <v>889</v>
      </c>
      <c r="F1251" s="97" t="s">
        <v>101</v>
      </c>
      <c r="G1251" s="187">
        <v>4.2900000000000001E-2</v>
      </c>
      <c r="H1251" s="99">
        <f>IF(A1251="Composição Auxiliar",VLOOKUP(B1251,'SINAPI COMPOSIÇÃO'!$A$2:$E$10256,4,FALSE),IF(A1251="Insumo",IF(VLOOKUP(B1251,'SINAPI INSUMOS'!$A$2:$F$4852,5,FALSE)=OR("",0),VLOOKUP(B1251,'SINAPI INSUMOS'!$A$2:$F$4852,6,FALSE),VLOOKUP(B1251,'SINAPI INSUMOS'!$A$2:$F$4852,5,FALSE)),"VERIFICAR"))</f>
        <v>136.04</v>
      </c>
      <c r="I1251" s="99">
        <f t="shared" si="81"/>
        <v>5.83</v>
      </c>
    </row>
    <row r="1252" spans="1:9" ht="18" customHeight="1">
      <c r="A1252" s="382" t="s">
        <v>529</v>
      </c>
      <c r="B1252" s="384" t="s">
        <v>52</v>
      </c>
      <c r="C1252" s="382" t="s">
        <v>53</v>
      </c>
      <c r="D1252" s="382" t="s">
        <v>10</v>
      </c>
      <c r="E1252" s="358" t="s">
        <v>878</v>
      </c>
      <c r="F1252" s="385" t="s">
        <v>54</v>
      </c>
      <c r="G1252" s="384" t="s">
        <v>55</v>
      </c>
      <c r="H1252" s="384" t="s">
        <v>56</v>
      </c>
      <c r="I1252" s="384" t="s">
        <v>11</v>
      </c>
    </row>
    <row r="1253" spans="1:9" ht="51.95" customHeight="1">
      <c r="A1253" s="237" t="s">
        <v>879</v>
      </c>
      <c r="B1253" s="354">
        <v>86937</v>
      </c>
      <c r="C1253" s="237" t="s">
        <v>66</v>
      </c>
      <c r="D1253" s="237" t="s">
        <v>531</v>
      </c>
      <c r="E1253" s="359" t="s">
        <v>1161</v>
      </c>
      <c r="F1253" s="184" t="s">
        <v>63</v>
      </c>
      <c r="G1253" s="185">
        <v>1</v>
      </c>
      <c r="H1253" s="189">
        <f>I1253</f>
        <v>225.14</v>
      </c>
      <c r="I1253" s="189">
        <f>SUM(I1254:I1256)</f>
        <v>225.14</v>
      </c>
    </row>
    <row r="1254" spans="1:9" ht="26.1" customHeight="1">
      <c r="A1254" s="234" t="s">
        <v>881</v>
      </c>
      <c r="B1254" s="350">
        <v>86883</v>
      </c>
      <c r="C1254" s="234" t="s">
        <v>66</v>
      </c>
      <c r="D1254" s="234" t="s">
        <v>1392</v>
      </c>
      <c r="E1254" s="355" t="s">
        <v>1161</v>
      </c>
      <c r="F1254" s="94" t="s">
        <v>63</v>
      </c>
      <c r="G1254" s="186">
        <v>1</v>
      </c>
      <c r="H1254" s="98">
        <f>IF(A1254="Composição Auxiliar",VLOOKUP(B1254,'SINAPI COMPOSIÇÃO'!$A$2:$E$10256,4,FALSE),IF(A1254="Insumo",IF(VLOOKUP(B1254,'SINAPI INSUMOS'!$A$2:$F$4852,5,FALSE)=OR("",0),VLOOKUP(B1254,'SINAPI INSUMOS'!$A$2:$F$4852,6,FALSE),VLOOKUP(B1254,'SINAPI INSUMOS'!$A$2:$F$4852,5,FALSE)),"VERIFICAR"))</f>
        <v>13.59</v>
      </c>
      <c r="I1254" s="98">
        <f>TRUNC(G1254*H1254,2)</f>
        <v>13.59</v>
      </c>
    </row>
    <row r="1255" spans="1:9" ht="39" customHeight="1">
      <c r="A1255" s="234" t="s">
        <v>881</v>
      </c>
      <c r="B1255" s="350">
        <v>86877</v>
      </c>
      <c r="C1255" s="234" t="s">
        <v>66</v>
      </c>
      <c r="D1255" s="234" t="s">
        <v>1393</v>
      </c>
      <c r="E1255" s="355" t="s">
        <v>1161</v>
      </c>
      <c r="F1255" s="94" t="s">
        <v>63</v>
      </c>
      <c r="G1255" s="186">
        <v>1</v>
      </c>
      <c r="H1255" s="98">
        <f>IF(A1255="Composição Auxiliar",VLOOKUP(B1255,'SINAPI COMPOSIÇÃO'!$A$2:$E$10256,4,FALSE),IF(A1255="Insumo",IF(VLOOKUP(B1255,'SINAPI INSUMOS'!$A$2:$F$4852,5,FALSE)=OR("",0),VLOOKUP(B1255,'SINAPI INSUMOS'!$A$2:$F$4852,6,FALSE),VLOOKUP(B1255,'SINAPI INSUMOS'!$A$2:$F$4852,5,FALSE)),"VERIFICAR"))</f>
        <v>80.260000000000005</v>
      </c>
      <c r="I1255" s="98">
        <f>TRUNC(G1255*H1255,2)</f>
        <v>80.260000000000005</v>
      </c>
    </row>
    <row r="1256" spans="1:9" ht="39" customHeight="1">
      <c r="A1256" s="234" t="s">
        <v>881</v>
      </c>
      <c r="B1256" s="350">
        <v>86901</v>
      </c>
      <c r="C1256" s="234" t="s">
        <v>66</v>
      </c>
      <c r="D1256" s="234" t="s">
        <v>1394</v>
      </c>
      <c r="E1256" s="355" t="s">
        <v>1161</v>
      </c>
      <c r="F1256" s="94" t="s">
        <v>63</v>
      </c>
      <c r="G1256" s="186">
        <v>1</v>
      </c>
      <c r="H1256" s="98">
        <f>IF(A1256="Composição Auxiliar",VLOOKUP(B1256,'SINAPI COMPOSIÇÃO'!$A$2:$E$10256,4,FALSE),IF(A1256="Insumo",IF(VLOOKUP(B1256,'SINAPI INSUMOS'!$A$2:$F$4852,5,FALSE)=OR("",0),VLOOKUP(B1256,'SINAPI INSUMOS'!$A$2:$F$4852,6,FALSE),VLOOKUP(B1256,'SINAPI INSUMOS'!$A$2:$F$4852,5,FALSE)),"VERIFICAR"))</f>
        <v>131.29</v>
      </c>
      <c r="I1256" s="98">
        <f>TRUNC(G1256*H1256,2)</f>
        <v>131.29</v>
      </c>
    </row>
    <row r="1257" spans="1:9" ht="18" customHeight="1">
      <c r="A1257" s="232" t="s">
        <v>532</v>
      </c>
      <c r="B1257" s="239" t="s">
        <v>52</v>
      </c>
      <c r="C1257" s="232" t="s">
        <v>53</v>
      </c>
      <c r="D1257" s="232" t="s">
        <v>10</v>
      </c>
      <c r="E1257" s="358" t="s">
        <v>878</v>
      </c>
      <c r="F1257" s="240" t="s">
        <v>54</v>
      </c>
      <c r="G1257" s="239" t="s">
        <v>55</v>
      </c>
      <c r="H1257" s="239" t="s">
        <v>56</v>
      </c>
      <c r="I1257" s="239" t="s">
        <v>11</v>
      </c>
    </row>
    <row r="1258" spans="1:9" ht="51.95" customHeight="1">
      <c r="A1258" s="237" t="s">
        <v>879</v>
      </c>
      <c r="B1258" s="354">
        <v>86922</v>
      </c>
      <c r="C1258" s="237" t="s">
        <v>66</v>
      </c>
      <c r="D1258" s="237" t="s">
        <v>534</v>
      </c>
      <c r="E1258" s="359" t="s">
        <v>1161</v>
      </c>
      <c r="F1258" s="184" t="s">
        <v>63</v>
      </c>
      <c r="G1258" s="185">
        <v>1</v>
      </c>
      <c r="H1258" s="189">
        <f>I1258</f>
        <v>980.93000000000006</v>
      </c>
      <c r="I1258" s="189">
        <f>SUM(I1259:I1262)</f>
        <v>980.93000000000006</v>
      </c>
    </row>
    <row r="1259" spans="1:9" ht="26.1" customHeight="1">
      <c r="A1259" s="234" t="s">
        <v>881</v>
      </c>
      <c r="B1259" s="350">
        <v>86874</v>
      </c>
      <c r="C1259" s="234" t="s">
        <v>66</v>
      </c>
      <c r="D1259" s="234" t="s">
        <v>1395</v>
      </c>
      <c r="E1259" s="355" t="s">
        <v>1161</v>
      </c>
      <c r="F1259" s="94" t="s">
        <v>63</v>
      </c>
      <c r="G1259" s="186">
        <v>1</v>
      </c>
      <c r="H1259" s="98">
        <f>IF(A1259="Composição Auxiliar",VLOOKUP(B1259,'SINAPI COMPOSIÇÃO'!$A$2:$E$10256,4,FALSE),IF(A1259="Insumo",IF(VLOOKUP(B1259,'SINAPI INSUMOS'!$A$2:$F$4852,5,FALSE)=OR("",0),VLOOKUP(B1259,'SINAPI INSUMOS'!$A$2:$F$4852,6,FALSE),VLOOKUP(B1259,'SINAPI INSUMOS'!$A$2:$F$4852,5,FALSE)),"VERIFICAR"))</f>
        <v>467.12</v>
      </c>
      <c r="I1259" s="98">
        <f>TRUNC(G1259*H1259,2)</f>
        <v>467.12</v>
      </c>
    </row>
    <row r="1260" spans="1:9" ht="39" customHeight="1">
      <c r="A1260" s="234" t="s">
        <v>881</v>
      </c>
      <c r="B1260" s="350">
        <v>86914</v>
      </c>
      <c r="C1260" s="234" t="s">
        <v>66</v>
      </c>
      <c r="D1260" s="234" t="s">
        <v>1396</v>
      </c>
      <c r="E1260" s="355" t="s">
        <v>1161</v>
      </c>
      <c r="F1260" s="94" t="s">
        <v>63</v>
      </c>
      <c r="G1260" s="186">
        <v>1</v>
      </c>
      <c r="H1260" s="98">
        <f>IF(A1260="Composição Auxiliar",VLOOKUP(B1260,'SINAPI COMPOSIÇÃO'!$A$2:$E$10256,4,FALSE),IF(A1260="Insumo",IF(VLOOKUP(B1260,'SINAPI INSUMOS'!$A$2:$F$4852,5,FALSE)=OR("",0),VLOOKUP(B1260,'SINAPI INSUMOS'!$A$2:$F$4852,6,FALSE),VLOOKUP(B1260,'SINAPI INSUMOS'!$A$2:$F$4852,5,FALSE)),"VERIFICAR"))</f>
        <v>187.71</v>
      </c>
      <c r="I1260" s="98">
        <f>TRUNC(G1260*H1260,2)</f>
        <v>187.71</v>
      </c>
    </row>
    <row r="1261" spans="1:9" ht="26.1" customHeight="1">
      <c r="A1261" s="234" t="s">
        <v>881</v>
      </c>
      <c r="B1261" s="350">
        <v>86881</v>
      </c>
      <c r="C1261" s="234" t="s">
        <v>66</v>
      </c>
      <c r="D1261" s="234" t="s">
        <v>1387</v>
      </c>
      <c r="E1261" s="355" t="s">
        <v>1161</v>
      </c>
      <c r="F1261" s="94" t="s">
        <v>63</v>
      </c>
      <c r="G1261" s="362">
        <v>1</v>
      </c>
      <c r="H1261" s="363">
        <f>IF(A1261="Composição Auxiliar",VLOOKUP(B1261,'SINAPI COMPOSIÇÃO'!$A$2:$E$10256,4,FALSE),IF(A1261="Insumo",IF(VLOOKUP(B1261,'SINAPI INSUMOS'!$A$2:$F$4852,5,FALSE)=OR("",0),VLOOKUP(B1261,'SINAPI INSUMOS'!$A$2:$F$4852,6,FALSE),VLOOKUP(B1261,'SINAPI INSUMOS'!$A$2:$F$4852,5,FALSE)),"VERIFICAR"))</f>
        <v>245.84</v>
      </c>
      <c r="I1261" s="98">
        <f>TRUNC(G1261*H1261,2)</f>
        <v>245.84</v>
      </c>
    </row>
    <row r="1262" spans="1:9" ht="39" customHeight="1">
      <c r="A1262" s="234" t="s">
        <v>881</v>
      </c>
      <c r="B1262" s="350">
        <v>86877</v>
      </c>
      <c r="C1262" s="234" t="s">
        <v>66</v>
      </c>
      <c r="D1262" s="234" t="s">
        <v>1393</v>
      </c>
      <c r="E1262" s="355" t="s">
        <v>1161</v>
      </c>
      <c r="F1262" s="94" t="s">
        <v>63</v>
      </c>
      <c r="G1262" s="186">
        <v>1</v>
      </c>
      <c r="H1262" s="98">
        <f>IF(A1262="Composição Auxiliar",VLOOKUP(B1262,'SINAPI COMPOSIÇÃO'!$A$2:$E$10256,4,FALSE),IF(A1262="Insumo",IF(VLOOKUP(B1262,'SINAPI INSUMOS'!$A$2:$F$4852,5,FALSE)=OR("",0),VLOOKUP(B1262,'SINAPI INSUMOS'!$A$2:$F$4852,6,FALSE),VLOOKUP(B1262,'SINAPI INSUMOS'!$A$2:$F$4852,5,FALSE)),"VERIFICAR"))</f>
        <v>80.260000000000005</v>
      </c>
      <c r="I1262" s="98">
        <f>TRUNC(G1262*H1262,2)</f>
        <v>80.260000000000005</v>
      </c>
    </row>
    <row r="1263" spans="1:9" ht="18" customHeight="1">
      <c r="A1263" s="382" t="s">
        <v>535</v>
      </c>
      <c r="B1263" s="384" t="s">
        <v>52</v>
      </c>
      <c r="C1263" s="382" t="s">
        <v>53</v>
      </c>
      <c r="D1263" s="382" t="s">
        <v>10</v>
      </c>
      <c r="E1263" s="358" t="s">
        <v>878</v>
      </c>
      <c r="F1263" s="385" t="s">
        <v>54</v>
      </c>
      <c r="G1263" s="384" t="s">
        <v>55</v>
      </c>
      <c r="H1263" s="384" t="s">
        <v>56</v>
      </c>
      <c r="I1263" s="384" t="s">
        <v>11</v>
      </c>
    </row>
    <row r="1264" spans="1:9" ht="26.1" customHeight="1">
      <c r="A1264" s="237" t="s">
        <v>879</v>
      </c>
      <c r="B1264" s="354">
        <v>95546</v>
      </c>
      <c r="C1264" s="237" t="s">
        <v>66</v>
      </c>
      <c r="D1264" s="237" t="s">
        <v>537</v>
      </c>
      <c r="E1264" s="359" t="s">
        <v>1161</v>
      </c>
      <c r="F1264" s="184" t="s">
        <v>63</v>
      </c>
      <c r="G1264" s="185">
        <v>1</v>
      </c>
      <c r="H1264" s="189">
        <f>I1264</f>
        <v>237.54</v>
      </c>
      <c r="I1264" s="189">
        <f>SUM(I1265:I1267)</f>
        <v>237.54</v>
      </c>
    </row>
    <row r="1265" spans="1:9" ht="26.1" customHeight="1">
      <c r="A1265" s="234" t="s">
        <v>881</v>
      </c>
      <c r="B1265" s="350">
        <v>88267</v>
      </c>
      <c r="C1265" s="234" t="s">
        <v>66</v>
      </c>
      <c r="D1265" s="234" t="s">
        <v>1162</v>
      </c>
      <c r="E1265" s="355" t="s">
        <v>883</v>
      </c>
      <c r="F1265" s="94" t="s">
        <v>884</v>
      </c>
      <c r="G1265" s="186">
        <v>2.2568280000000001</v>
      </c>
      <c r="H1265" s="98">
        <f>IF(A1265="Composição Auxiliar",VLOOKUP(B1265,'SINAPI COMPOSIÇÃO'!$A$2:$E$10256,4,FALSE),IF(A1265="Insumo",IF(VLOOKUP(B1265,'SINAPI INSUMOS'!$A$2:$F$4852,5,FALSE)=OR("",0),VLOOKUP(B1265,'SINAPI INSUMOS'!$A$2:$F$4852,6,FALSE),VLOOKUP(B1265,'SINAPI INSUMOS'!$A$2:$F$4852,5,FALSE)),"VERIFICAR"))</f>
        <v>27.01</v>
      </c>
      <c r="I1265" s="98">
        <f>TRUNC(G1265*H1265,2)</f>
        <v>60.95</v>
      </c>
    </row>
    <row r="1266" spans="1:9" ht="24" customHeight="1">
      <c r="A1266" s="234" t="s">
        <v>881</v>
      </c>
      <c r="B1266" s="350">
        <v>88316</v>
      </c>
      <c r="C1266" s="234" t="s">
        <v>66</v>
      </c>
      <c r="D1266" s="234" t="s">
        <v>885</v>
      </c>
      <c r="E1266" s="355" t="s">
        <v>883</v>
      </c>
      <c r="F1266" s="94" t="s">
        <v>884</v>
      </c>
      <c r="G1266" s="186">
        <v>0.86625719999999995</v>
      </c>
      <c r="H1266" s="98">
        <f>IF(A1266="Composição Auxiliar",VLOOKUP(B1266,'SINAPI COMPOSIÇÃO'!$A$2:$E$10256,4,FALSE),IF(A1266="Insumo",IF(VLOOKUP(B1266,'SINAPI INSUMOS'!$A$2:$F$4852,5,FALSE)=OR("",0),VLOOKUP(B1266,'SINAPI INSUMOS'!$A$2:$F$4852,6,FALSE),VLOOKUP(B1266,'SINAPI INSUMOS'!$A$2:$F$4852,5,FALSE)),"VERIFICAR"))</f>
        <v>21.32</v>
      </c>
      <c r="I1266" s="98">
        <f>TRUNC(G1266*H1266,2)</f>
        <v>18.46</v>
      </c>
    </row>
    <row r="1267" spans="1:9" ht="26.1" customHeight="1">
      <c r="A1267" s="235" t="s">
        <v>886</v>
      </c>
      <c r="B1267" s="351">
        <v>39398</v>
      </c>
      <c r="C1267" s="235" t="s">
        <v>66</v>
      </c>
      <c r="D1267" s="235" t="s">
        <v>1398</v>
      </c>
      <c r="E1267" s="356" t="s">
        <v>889</v>
      </c>
      <c r="F1267" s="97" t="s">
        <v>63</v>
      </c>
      <c r="G1267" s="187">
        <v>1</v>
      </c>
      <c r="H1267" s="99">
        <f>IF(A1267="Composição Auxiliar",VLOOKUP(B1267,'SINAPI COMPOSIÇÃO'!$A$2:$E$10256,4,FALSE),IF(A1267="Insumo",IF(VLOOKUP(B1267,'SINAPI INSUMOS'!$A$2:$F$4852,5,FALSE)=OR("",0),VLOOKUP(B1267,'SINAPI INSUMOS'!$A$2:$F$4852,6,FALSE),VLOOKUP(B1267,'SINAPI INSUMOS'!$A$2:$F$4852,5,FALSE)),"VERIFICAR"))</f>
        <v>158.13</v>
      </c>
      <c r="I1267" s="99">
        <f>TRUNC(G1267*H1267,2)</f>
        <v>158.13</v>
      </c>
    </row>
    <row r="1268" spans="1:9" ht="18" customHeight="1">
      <c r="A1268" s="382" t="s">
        <v>538</v>
      </c>
      <c r="B1268" s="384" t="s">
        <v>52</v>
      </c>
      <c r="C1268" s="382" t="s">
        <v>53</v>
      </c>
      <c r="D1268" s="382" t="s">
        <v>10</v>
      </c>
      <c r="E1268" s="358" t="s">
        <v>878</v>
      </c>
      <c r="F1268" s="385" t="s">
        <v>54</v>
      </c>
      <c r="G1268" s="384" t="s">
        <v>55</v>
      </c>
      <c r="H1268" s="384" t="s">
        <v>56</v>
      </c>
      <c r="I1268" s="384" t="s">
        <v>11</v>
      </c>
    </row>
    <row r="1269" spans="1:9" ht="26.1" customHeight="1">
      <c r="A1269" s="237" t="s">
        <v>879</v>
      </c>
      <c r="B1269" s="354">
        <v>100849</v>
      </c>
      <c r="C1269" s="237" t="s">
        <v>66</v>
      </c>
      <c r="D1269" s="374" t="s">
        <v>23132</v>
      </c>
      <c r="E1269" s="359" t="s">
        <v>1161</v>
      </c>
      <c r="F1269" s="184" t="s">
        <v>63</v>
      </c>
      <c r="G1269" s="185">
        <v>1</v>
      </c>
      <c r="H1269" s="189">
        <f>I1269</f>
        <v>39</v>
      </c>
      <c r="I1269" s="189">
        <f>SUM(I1270:I1272)</f>
        <v>39</v>
      </c>
    </row>
    <row r="1270" spans="1:9" ht="24" customHeight="1">
      <c r="A1270" s="234" t="s">
        <v>881</v>
      </c>
      <c r="B1270" s="350">
        <v>88316</v>
      </c>
      <c r="C1270" s="234" t="s">
        <v>66</v>
      </c>
      <c r="D1270" s="234" t="s">
        <v>885</v>
      </c>
      <c r="E1270" s="355" t="s">
        <v>883</v>
      </c>
      <c r="F1270" s="94" t="s">
        <v>884</v>
      </c>
      <c r="G1270" s="186">
        <v>4.3680700000000003E-2</v>
      </c>
      <c r="H1270" s="98">
        <f>IF(A1270="Composição Auxiliar",VLOOKUP(B1270,'SINAPI COMPOSIÇÃO'!$A$2:$E$10256,4,FALSE),IF(A1270="Insumo",IF(VLOOKUP(B1270,'SINAPI INSUMOS'!$A$2:$F$4852,5,FALSE)=OR("",0),VLOOKUP(B1270,'SINAPI INSUMOS'!$A$2:$F$4852,6,FALSE),VLOOKUP(B1270,'SINAPI INSUMOS'!$A$2:$F$4852,5,FALSE)),"VERIFICAR"))</f>
        <v>21.32</v>
      </c>
      <c r="I1270" s="98">
        <f>TRUNC(G1270*H1270,2)</f>
        <v>0.93</v>
      </c>
    </row>
    <row r="1271" spans="1:9" ht="26.1" customHeight="1">
      <c r="A1271" s="234" t="s">
        <v>881</v>
      </c>
      <c r="B1271" s="350">
        <v>88267</v>
      </c>
      <c r="C1271" s="234" t="s">
        <v>66</v>
      </c>
      <c r="D1271" s="234" t="s">
        <v>1162</v>
      </c>
      <c r="E1271" s="355" t="s">
        <v>883</v>
      </c>
      <c r="F1271" s="94" t="s">
        <v>884</v>
      </c>
      <c r="G1271" s="186">
        <v>0.1137997</v>
      </c>
      <c r="H1271" s="98">
        <f>IF(A1271="Composição Auxiliar",VLOOKUP(B1271,'SINAPI COMPOSIÇÃO'!$A$2:$E$10256,4,FALSE),IF(A1271="Insumo",IF(VLOOKUP(B1271,'SINAPI INSUMOS'!$A$2:$F$4852,5,FALSE)=OR("",0),VLOOKUP(B1271,'SINAPI INSUMOS'!$A$2:$F$4852,6,FALSE),VLOOKUP(B1271,'SINAPI INSUMOS'!$A$2:$F$4852,5,FALSE)),"VERIFICAR"))</f>
        <v>27.01</v>
      </c>
      <c r="I1271" s="98">
        <f>TRUNC(G1271*H1271,2)</f>
        <v>3.07</v>
      </c>
    </row>
    <row r="1272" spans="1:9" ht="24" customHeight="1">
      <c r="A1272" s="235" t="s">
        <v>886</v>
      </c>
      <c r="B1272" s="351">
        <v>377</v>
      </c>
      <c r="C1272" s="235" t="s">
        <v>66</v>
      </c>
      <c r="D1272" s="235" t="s">
        <v>1400</v>
      </c>
      <c r="E1272" s="356" t="s">
        <v>889</v>
      </c>
      <c r="F1272" s="97" t="s">
        <v>63</v>
      </c>
      <c r="G1272" s="187">
        <v>1</v>
      </c>
      <c r="H1272" s="99">
        <f>IF(A1272="Composição Auxiliar",VLOOKUP(B1272,'SINAPI COMPOSIÇÃO'!$A$2:$E$10256,4,FALSE),IF(A1272="Insumo",IF(VLOOKUP(B1272,'SINAPI INSUMOS'!$A$2:$F$4852,5,FALSE)=OR("",0),VLOOKUP(B1272,'SINAPI INSUMOS'!$A$2:$F$4852,6,FALSE),VLOOKUP(B1272,'SINAPI INSUMOS'!$A$2:$F$4852,5,FALSE)),"VERIFICAR"))</f>
        <v>35</v>
      </c>
      <c r="I1272" s="99">
        <f>TRUNC(G1272*H1272,2)</f>
        <v>35</v>
      </c>
    </row>
    <row r="1273" spans="1:9" ht="18" customHeight="1">
      <c r="A1273" s="382" t="s">
        <v>541</v>
      </c>
      <c r="B1273" s="384" t="s">
        <v>52</v>
      </c>
      <c r="C1273" s="382" t="s">
        <v>53</v>
      </c>
      <c r="D1273" s="382" t="s">
        <v>10</v>
      </c>
      <c r="E1273" s="358" t="s">
        <v>878</v>
      </c>
      <c r="F1273" s="385" t="s">
        <v>54</v>
      </c>
      <c r="G1273" s="358" t="s">
        <v>55</v>
      </c>
      <c r="H1273" s="358" t="s">
        <v>56</v>
      </c>
      <c r="I1273" s="384" t="s">
        <v>11</v>
      </c>
    </row>
    <row r="1274" spans="1:9" ht="39" customHeight="1">
      <c r="A1274" s="237" t="s">
        <v>879</v>
      </c>
      <c r="B1274" s="354">
        <v>100868</v>
      </c>
      <c r="C1274" s="237" t="s">
        <v>66</v>
      </c>
      <c r="D1274" s="374" t="s">
        <v>23133</v>
      </c>
      <c r="E1274" s="359" t="s">
        <v>1161</v>
      </c>
      <c r="F1274" s="184" t="s">
        <v>63</v>
      </c>
      <c r="G1274" s="185">
        <v>1</v>
      </c>
      <c r="H1274" s="189">
        <f>I1274</f>
        <v>439.74</v>
      </c>
      <c r="I1274" s="189">
        <f>SUM(I1275:I1278)</f>
        <v>439.74</v>
      </c>
    </row>
    <row r="1275" spans="1:9" ht="24" customHeight="1">
      <c r="A1275" s="234" t="s">
        <v>881</v>
      </c>
      <c r="B1275" s="350">
        <v>88316</v>
      </c>
      <c r="C1275" s="234" t="s">
        <v>66</v>
      </c>
      <c r="D1275" s="234" t="s">
        <v>885</v>
      </c>
      <c r="E1275" s="355" t="s">
        <v>883</v>
      </c>
      <c r="F1275" s="94" t="s">
        <v>884</v>
      </c>
      <c r="G1275" s="186">
        <v>0.43312859999999997</v>
      </c>
      <c r="H1275" s="98">
        <f>IF(A1275="Composição Auxiliar",VLOOKUP(B1275,'SINAPI COMPOSIÇÃO'!$A$2:$E$10256,4,FALSE),IF(A1275="Insumo",IF(VLOOKUP(B1275,'SINAPI INSUMOS'!$A$2:$F$4852,5,FALSE)=OR("",0),VLOOKUP(B1275,'SINAPI INSUMOS'!$A$2:$F$4852,6,FALSE),VLOOKUP(B1275,'SINAPI INSUMOS'!$A$2:$F$4852,5,FALSE)),"VERIFICAR"))</f>
        <v>21.32</v>
      </c>
      <c r="I1275" s="98">
        <f>TRUNC(G1275*H1275,2)</f>
        <v>9.23</v>
      </c>
    </row>
    <row r="1276" spans="1:9" ht="26.1" customHeight="1">
      <c r="A1276" s="234" t="s">
        <v>881</v>
      </c>
      <c r="B1276" s="350">
        <v>88267</v>
      </c>
      <c r="C1276" s="234" t="s">
        <v>66</v>
      </c>
      <c r="D1276" s="234" t="s">
        <v>1162</v>
      </c>
      <c r="E1276" s="355" t="s">
        <v>883</v>
      </c>
      <c r="F1276" s="94" t="s">
        <v>884</v>
      </c>
      <c r="G1276" s="186">
        <v>1.128414</v>
      </c>
      <c r="H1276" s="98">
        <f>IF(A1276="Composição Auxiliar",VLOOKUP(B1276,'SINAPI COMPOSIÇÃO'!$A$2:$E$10256,4,FALSE),IF(A1276="Insumo",IF(VLOOKUP(B1276,'SINAPI INSUMOS'!$A$2:$F$4852,5,FALSE)=OR("",0),VLOOKUP(B1276,'SINAPI INSUMOS'!$A$2:$F$4852,6,FALSE),VLOOKUP(B1276,'SINAPI INSUMOS'!$A$2:$F$4852,5,FALSE)),"VERIFICAR"))</f>
        <v>27.01</v>
      </c>
      <c r="I1276" s="98">
        <f>TRUNC(G1276*H1276,2)</f>
        <v>30.47</v>
      </c>
    </row>
    <row r="1277" spans="1:9" ht="26.1" customHeight="1">
      <c r="A1277" s="235" t="s">
        <v>886</v>
      </c>
      <c r="B1277" s="351">
        <v>36081</v>
      </c>
      <c r="C1277" s="235" t="s">
        <v>66</v>
      </c>
      <c r="D1277" s="235" t="s">
        <v>1402</v>
      </c>
      <c r="E1277" s="356" t="s">
        <v>889</v>
      </c>
      <c r="F1277" s="97" t="s">
        <v>63</v>
      </c>
      <c r="G1277" s="187">
        <v>1</v>
      </c>
      <c r="H1277" s="99">
        <f>IF(A1277="Composição Auxiliar",VLOOKUP(B1277,'SINAPI COMPOSIÇÃO'!$A$2:$E$10256,4,FALSE),IF(A1277="Insumo",IF(VLOOKUP(B1277,'SINAPI INSUMOS'!$A$2:$F$4852,5,FALSE)=OR("",0),VLOOKUP(B1277,'SINAPI INSUMOS'!$A$2:$F$4852,6,FALSE),VLOOKUP(B1277,'SINAPI INSUMOS'!$A$2:$F$4852,5,FALSE)),"VERIFICAR"))</f>
        <v>266</v>
      </c>
      <c r="I1277" s="99">
        <f>TRUNC(G1277*H1277,2)</f>
        <v>266</v>
      </c>
    </row>
    <row r="1278" spans="1:9" ht="39" customHeight="1">
      <c r="A1278" s="235" t="s">
        <v>886</v>
      </c>
      <c r="B1278" s="351">
        <v>4351</v>
      </c>
      <c r="C1278" s="235" t="s">
        <v>66</v>
      </c>
      <c r="D1278" s="235" t="s">
        <v>1336</v>
      </c>
      <c r="E1278" s="356" t="s">
        <v>889</v>
      </c>
      <c r="F1278" s="97" t="s">
        <v>63</v>
      </c>
      <c r="G1278" s="187">
        <v>6</v>
      </c>
      <c r="H1278" s="99">
        <f>IF(A1278="Composição Auxiliar",VLOOKUP(B1278,'SINAPI COMPOSIÇÃO'!$A$2:$E$10256,4,FALSE),IF(A1278="Insumo",IF(VLOOKUP(B1278,'SINAPI INSUMOS'!$A$2:$F$4852,5,FALSE)=OR("",0),VLOOKUP(B1278,'SINAPI INSUMOS'!$A$2:$F$4852,6,FALSE),VLOOKUP(B1278,'SINAPI INSUMOS'!$A$2:$F$4852,5,FALSE)),"VERIFICAR"))</f>
        <v>22.34</v>
      </c>
      <c r="I1278" s="99">
        <f>TRUNC(G1278*H1278,2)</f>
        <v>134.04</v>
      </c>
    </row>
    <row r="1279" spans="1:9" ht="18" customHeight="1">
      <c r="A1279" s="382" t="s">
        <v>544</v>
      </c>
      <c r="B1279" s="384" t="s">
        <v>52</v>
      </c>
      <c r="C1279" s="382" t="s">
        <v>53</v>
      </c>
      <c r="D1279" s="382" t="s">
        <v>10</v>
      </c>
      <c r="E1279" s="358" t="s">
        <v>878</v>
      </c>
      <c r="F1279" s="385" t="s">
        <v>54</v>
      </c>
      <c r="G1279" s="384" t="s">
        <v>55</v>
      </c>
      <c r="H1279" s="384" t="s">
        <v>56</v>
      </c>
      <c r="I1279" s="384" t="s">
        <v>11</v>
      </c>
    </row>
    <row r="1280" spans="1:9" ht="26.1" customHeight="1">
      <c r="A1280" s="237" t="s">
        <v>879</v>
      </c>
      <c r="B1280" s="354">
        <v>100874</v>
      </c>
      <c r="C1280" s="237" t="s">
        <v>66</v>
      </c>
      <c r="D1280" s="374" t="s">
        <v>22804</v>
      </c>
      <c r="E1280" s="359" t="s">
        <v>1161</v>
      </c>
      <c r="F1280" s="184" t="s">
        <v>63</v>
      </c>
      <c r="G1280" s="185">
        <v>1</v>
      </c>
      <c r="H1280" s="189">
        <f>I1280</f>
        <v>398.37</v>
      </c>
      <c r="I1280" s="189">
        <f>SUM(I1281:I1284)</f>
        <v>398.37</v>
      </c>
    </row>
    <row r="1281" spans="1:9" ht="24" customHeight="1">
      <c r="A1281" s="234" t="s">
        <v>881</v>
      </c>
      <c r="B1281" s="350">
        <v>88316</v>
      </c>
      <c r="C1281" s="234" t="s">
        <v>66</v>
      </c>
      <c r="D1281" s="234" t="s">
        <v>885</v>
      </c>
      <c r="E1281" s="355" t="s">
        <v>883</v>
      </c>
      <c r="F1281" s="94" t="s">
        <v>884</v>
      </c>
      <c r="G1281" s="186">
        <v>0.43312859999999997</v>
      </c>
      <c r="H1281" s="98">
        <f>IF(A1281="Composição Auxiliar",VLOOKUP(B1281,'SINAPI COMPOSIÇÃO'!$A$2:$E$10256,4,FALSE),IF(A1281="Insumo",IF(VLOOKUP(B1281,'SINAPI INSUMOS'!$A$2:$F$4852,5,FALSE)=OR("",0),VLOOKUP(B1281,'SINAPI INSUMOS'!$A$2:$F$4852,6,FALSE),VLOOKUP(B1281,'SINAPI INSUMOS'!$A$2:$F$4852,5,FALSE)),"VERIFICAR"))</f>
        <v>21.32</v>
      </c>
      <c r="I1281" s="98">
        <f>TRUNC(G1281*H1281,2)</f>
        <v>9.23</v>
      </c>
    </row>
    <row r="1282" spans="1:9" ht="26.1" customHeight="1">
      <c r="A1282" s="234" t="s">
        <v>881</v>
      </c>
      <c r="B1282" s="350">
        <v>88267</v>
      </c>
      <c r="C1282" s="234" t="s">
        <v>66</v>
      </c>
      <c r="D1282" s="234" t="s">
        <v>1162</v>
      </c>
      <c r="E1282" s="355" t="s">
        <v>883</v>
      </c>
      <c r="F1282" s="94" t="s">
        <v>884</v>
      </c>
      <c r="G1282" s="186">
        <v>1.128414</v>
      </c>
      <c r="H1282" s="98">
        <f>IF(A1282="Composição Auxiliar",VLOOKUP(B1282,'SINAPI COMPOSIÇÃO'!$A$2:$E$10256,4,FALSE),IF(A1282="Insumo",IF(VLOOKUP(B1282,'SINAPI INSUMOS'!$A$2:$F$4852,5,FALSE)=OR("",0),VLOOKUP(B1282,'SINAPI INSUMOS'!$A$2:$F$4852,6,FALSE),VLOOKUP(B1282,'SINAPI INSUMOS'!$A$2:$F$4852,5,FALSE)),"VERIFICAR"))</f>
        <v>27.01</v>
      </c>
      <c r="I1282" s="98">
        <f>TRUNC(G1282*H1282,2)</f>
        <v>30.47</v>
      </c>
    </row>
    <row r="1283" spans="1:9" ht="26.1" customHeight="1">
      <c r="A1283" s="235" t="s">
        <v>886</v>
      </c>
      <c r="B1283" s="351">
        <v>36204</v>
      </c>
      <c r="C1283" s="235" t="s">
        <v>66</v>
      </c>
      <c r="D1283" s="235" t="s">
        <v>1404</v>
      </c>
      <c r="E1283" s="356" t="s">
        <v>889</v>
      </c>
      <c r="F1283" s="97" t="s">
        <v>63</v>
      </c>
      <c r="G1283" s="187">
        <v>1</v>
      </c>
      <c r="H1283" s="99">
        <f>IF(A1283="Composição Auxiliar",VLOOKUP(B1283,'SINAPI COMPOSIÇÃO'!$A$2:$E$10256,4,FALSE),IF(A1283="Insumo",IF(VLOOKUP(B1283,'SINAPI INSUMOS'!$A$2:$F$4852,5,FALSE)=OR("",0),VLOOKUP(B1283,'SINAPI INSUMOS'!$A$2:$F$4852,6,FALSE),VLOOKUP(B1283,'SINAPI INSUMOS'!$A$2:$F$4852,5,FALSE)),"VERIFICAR"))</f>
        <v>224.63</v>
      </c>
      <c r="I1283" s="99">
        <f>TRUNC(G1283*H1283,2)</f>
        <v>224.63</v>
      </c>
    </row>
    <row r="1284" spans="1:9" ht="39" customHeight="1">
      <c r="A1284" s="235" t="s">
        <v>886</v>
      </c>
      <c r="B1284" s="351">
        <v>4351</v>
      </c>
      <c r="C1284" s="235" t="s">
        <v>66</v>
      </c>
      <c r="D1284" s="235" t="s">
        <v>1336</v>
      </c>
      <c r="E1284" s="356" t="s">
        <v>889</v>
      </c>
      <c r="F1284" s="97" t="s">
        <v>63</v>
      </c>
      <c r="G1284" s="187">
        <v>6</v>
      </c>
      <c r="H1284" s="99">
        <f>IF(A1284="Composição Auxiliar",VLOOKUP(B1284,'SINAPI COMPOSIÇÃO'!$A$2:$E$10256,4,FALSE),IF(A1284="Insumo",IF(VLOOKUP(B1284,'SINAPI INSUMOS'!$A$2:$F$4852,5,FALSE)=OR("",0),VLOOKUP(B1284,'SINAPI INSUMOS'!$A$2:$F$4852,6,FALSE),VLOOKUP(B1284,'SINAPI INSUMOS'!$A$2:$F$4852,5,FALSE)),"VERIFICAR"))</f>
        <v>22.34</v>
      </c>
      <c r="I1284" s="99">
        <f>TRUNC(G1284*H1284,2)</f>
        <v>134.04</v>
      </c>
    </row>
    <row r="1285" spans="1:9" ht="18" customHeight="1">
      <c r="A1285" s="382" t="s">
        <v>547</v>
      </c>
      <c r="B1285" s="384" t="s">
        <v>52</v>
      </c>
      <c r="C1285" s="382" t="s">
        <v>53</v>
      </c>
      <c r="D1285" s="382" t="s">
        <v>10</v>
      </c>
      <c r="E1285" s="358" t="s">
        <v>878</v>
      </c>
      <c r="F1285" s="385" t="s">
        <v>54</v>
      </c>
      <c r="G1285" s="358" t="s">
        <v>55</v>
      </c>
      <c r="H1285" s="358" t="s">
        <v>56</v>
      </c>
      <c r="I1285" s="384" t="s">
        <v>11</v>
      </c>
    </row>
    <row r="1286" spans="1:9" ht="26.1" customHeight="1">
      <c r="A1286" s="237" t="s">
        <v>879</v>
      </c>
      <c r="B1286" s="354">
        <v>98110</v>
      </c>
      <c r="C1286" s="237" t="s">
        <v>66</v>
      </c>
      <c r="D1286" s="237" t="s">
        <v>549</v>
      </c>
      <c r="E1286" s="359" t="s">
        <v>1161</v>
      </c>
      <c r="F1286" s="184" t="s">
        <v>63</v>
      </c>
      <c r="G1286" s="185">
        <v>1</v>
      </c>
      <c r="H1286" s="189">
        <f>I1286</f>
        <v>491.74</v>
      </c>
      <c r="I1286" s="189">
        <f>SUM(I1287:I1290)</f>
        <v>491.74</v>
      </c>
    </row>
    <row r="1287" spans="1:9" ht="24" customHeight="1">
      <c r="A1287" s="234" t="s">
        <v>881</v>
      </c>
      <c r="B1287" s="350">
        <v>88309</v>
      </c>
      <c r="C1287" s="234" t="s">
        <v>66</v>
      </c>
      <c r="D1287" s="234" t="s">
        <v>913</v>
      </c>
      <c r="E1287" s="355" t="s">
        <v>883</v>
      </c>
      <c r="F1287" s="94" t="s">
        <v>884</v>
      </c>
      <c r="G1287" s="186">
        <v>0.28399999999999997</v>
      </c>
      <c r="H1287" s="98">
        <f>IF(A1287="Composição Auxiliar",VLOOKUP(B1287,'SINAPI COMPOSIÇÃO'!$A$2:$E$10256,4,FALSE),IF(A1287="Insumo",IF(VLOOKUP(B1287,'SINAPI INSUMOS'!$A$2:$F$4852,5,FALSE)=OR("",0),VLOOKUP(B1287,'SINAPI INSUMOS'!$A$2:$F$4852,6,FALSE),VLOOKUP(B1287,'SINAPI INSUMOS'!$A$2:$F$4852,5,FALSE)),"VERIFICAR"))</f>
        <v>27.58</v>
      </c>
      <c r="I1287" s="98">
        <f>TRUNC(G1287*H1287,2)</f>
        <v>7.83</v>
      </c>
    </row>
    <row r="1288" spans="1:9" ht="24" customHeight="1">
      <c r="A1288" s="234" t="s">
        <v>881</v>
      </c>
      <c r="B1288" s="350">
        <v>88316</v>
      </c>
      <c r="C1288" s="234" t="s">
        <v>66</v>
      </c>
      <c r="D1288" s="234" t="s">
        <v>885</v>
      </c>
      <c r="E1288" s="355" t="s">
        <v>883</v>
      </c>
      <c r="F1288" s="94" t="s">
        <v>884</v>
      </c>
      <c r="G1288" s="186">
        <v>0.22309999999999999</v>
      </c>
      <c r="H1288" s="98">
        <f>IF(A1288="Composição Auxiliar",VLOOKUP(B1288,'SINAPI COMPOSIÇÃO'!$A$2:$E$10256,4,FALSE),IF(A1288="Insumo",IF(VLOOKUP(B1288,'SINAPI INSUMOS'!$A$2:$F$4852,5,FALSE)=OR("",0),VLOOKUP(B1288,'SINAPI INSUMOS'!$A$2:$F$4852,6,FALSE),VLOOKUP(B1288,'SINAPI INSUMOS'!$A$2:$F$4852,5,FALSE)),"VERIFICAR"))</f>
        <v>21.32</v>
      </c>
      <c r="I1288" s="98">
        <f>TRUNC(G1288*H1288,2)</f>
        <v>4.75</v>
      </c>
    </row>
    <row r="1289" spans="1:9" ht="39" customHeight="1">
      <c r="A1289" s="234" t="s">
        <v>881</v>
      </c>
      <c r="B1289" s="350">
        <v>101618</v>
      </c>
      <c r="C1289" s="234" t="s">
        <v>66</v>
      </c>
      <c r="D1289" s="234" t="s">
        <v>1405</v>
      </c>
      <c r="E1289" s="355" t="s">
        <v>903</v>
      </c>
      <c r="F1289" s="94" t="s">
        <v>72</v>
      </c>
      <c r="G1289" s="186">
        <v>1.41E-2</v>
      </c>
      <c r="H1289" s="98">
        <f>IF(A1289="Composição Auxiliar",VLOOKUP(B1289,'SINAPI COMPOSIÇÃO'!$A$2:$E$10256,4,FALSE),IF(A1289="Insumo",IF(VLOOKUP(B1289,'SINAPI INSUMOS'!$A$2:$F$4852,5,FALSE)=OR("",0),VLOOKUP(B1289,'SINAPI INSUMOS'!$A$2:$F$4852,6,FALSE),VLOOKUP(B1289,'SINAPI INSUMOS'!$A$2:$F$4852,5,FALSE)),"VERIFICAR"))</f>
        <v>285.98</v>
      </c>
      <c r="I1289" s="98">
        <f>TRUNC(G1289*H1289,2)</f>
        <v>4.03</v>
      </c>
    </row>
    <row r="1290" spans="1:9" ht="39" customHeight="1">
      <c r="A1290" s="235" t="s">
        <v>886</v>
      </c>
      <c r="B1290" s="351">
        <v>35277</v>
      </c>
      <c r="C1290" s="235" t="s">
        <v>66</v>
      </c>
      <c r="D1290" s="235" t="s">
        <v>1407</v>
      </c>
      <c r="E1290" s="356" t="s">
        <v>889</v>
      </c>
      <c r="F1290" s="97" t="s">
        <v>63</v>
      </c>
      <c r="G1290" s="187">
        <v>1</v>
      </c>
      <c r="H1290" s="99">
        <f>IF(A1290="Composição Auxiliar",VLOOKUP(B1290,'SINAPI COMPOSIÇÃO'!$A$2:$E$10256,4,FALSE),IF(A1290="Insumo",IF(VLOOKUP(B1290,'SINAPI INSUMOS'!$A$2:$F$4852,5,FALSE)=OR("",0),VLOOKUP(B1290,'SINAPI INSUMOS'!$A$2:$F$4852,6,FALSE),VLOOKUP(B1290,'SINAPI INSUMOS'!$A$2:$F$4852,5,FALSE)),"VERIFICAR"))</f>
        <v>475.13</v>
      </c>
      <c r="I1290" s="99">
        <f>TRUNC(G1290*H1290,2)</f>
        <v>475.13</v>
      </c>
    </row>
    <row r="1291" spans="1:9" ht="18" customHeight="1">
      <c r="A1291" s="382" t="s">
        <v>550</v>
      </c>
      <c r="B1291" s="384" t="s">
        <v>52</v>
      </c>
      <c r="C1291" s="382" t="s">
        <v>53</v>
      </c>
      <c r="D1291" s="382" t="s">
        <v>10</v>
      </c>
      <c r="E1291" s="358" t="s">
        <v>878</v>
      </c>
      <c r="F1291" s="385" t="s">
        <v>54</v>
      </c>
      <c r="G1291" s="384" t="s">
        <v>55</v>
      </c>
      <c r="H1291" s="384" t="s">
        <v>56</v>
      </c>
      <c r="I1291" s="384" t="s">
        <v>11</v>
      </c>
    </row>
    <row r="1292" spans="1:9" ht="39" customHeight="1">
      <c r="A1292" s="237" t="s">
        <v>879</v>
      </c>
      <c r="B1292" s="354">
        <v>97908</v>
      </c>
      <c r="C1292" s="237" t="s">
        <v>66</v>
      </c>
      <c r="D1292" s="237" t="s">
        <v>552</v>
      </c>
      <c r="E1292" s="359" t="s">
        <v>1161</v>
      </c>
      <c r="F1292" s="184" t="s">
        <v>63</v>
      </c>
      <c r="G1292" s="185">
        <v>1</v>
      </c>
      <c r="H1292" s="189">
        <f>I1292</f>
        <v>868.1099999999999</v>
      </c>
      <c r="I1292" s="189">
        <f>SUM(I1293:I1307)</f>
        <v>868.1099999999999</v>
      </c>
    </row>
    <row r="1293" spans="1:9" ht="39" customHeight="1">
      <c r="A1293" s="234" t="s">
        <v>881</v>
      </c>
      <c r="B1293" s="350">
        <v>87316</v>
      </c>
      <c r="C1293" s="234" t="s">
        <v>66</v>
      </c>
      <c r="D1293" s="234" t="s">
        <v>1358</v>
      </c>
      <c r="E1293" s="355" t="s">
        <v>883</v>
      </c>
      <c r="F1293" s="94" t="s">
        <v>72</v>
      </c>
      <c r="G1293" s="186">
        <v>2.4299999999999999E-2</v>
      </c>
      <c r="H1293" s="98">
        <f>IF(A1293="Composição Auxiliar",VLOOKUP(B1293,'SINAPI COMPOSIÇÃO'!$A$2:$E$10256,4,FALSE),IF(A1293="Insumo",IF(VLOOKUP(B1293,'SINAPI INSUMOS'!$A$2:$F$4852,5,FALSE)=OR("",0),VLOOKUP(B1293,'SINAPI INSUMOS'!$A$2:$F$4852,6,FALSE),VLOOKUP(B1293,'SINAPI INSUMOS'!$A$2:$F$4852,5,FALSE)),"VERIFICAR"))</f>
        <v>641.82000000000005</v>
      </c>
      <c r="I1293" s="98">
        <f t="shared" ref="I1293:I1307" si="82">TRUNC(G1293*H1293,2)</f>
        <v>15.59</v>
      </c>
    </row>
    <row r="1294" spans="1:9" ht="65.099999999999994" customHeight="1">
      <c r="A1294" s="234" t="s">
        <v>881</v>
      </c>
      <c r="B1294" s="350">
        <v>5678</v>
      </c>
      <c r="C1294" s="234" t="s">
        <v>66</v>
      </c>
      <c r="D1294" s="234" t="s">
        <v>1374</v>
      </c>
      <c r="E1294" s="355" t="s">
        <v>895</v>
      </c>
      <c r="F1294" s="94" t="s">
        <v>899</v>
      </c>
      <c r="G1294" s="186">
        <v>1.9699999999999999E-2</v>
      </c>
      <c r="H1294" s="98">
        <f>IF(A1294="Composição Auxiliar",VLOOKUP(B1294,'SINAPI COMPOSIÇÃO'!$A$2:$E$10256,4,FALSE),IF(A1294="Insumo",IF(VLOOKUP(B1294,'SINAPI INSUMOS'!$A$2:$F$4852,5,FALSE)=OR("",0),VLOOKUP(B1294,'SINAPI INSUMOS'!$A$2:$F$4852,6,FALSE),VLOOKUP(B1294,'SINAPI INSUMOS'!$A$2:$F$4852,5,FALSE)),"VERIFICAR"))</f>
        <v>148.24</v>
      </c>
      <c r="I1294" s="98">
        <f t="shared" si="82"/>
        <v>2.92</v>
      </c>
    </row>
    <row r="1295" spans="1:9" ht="39" customHeight="1">
      <c r="A1295" s="234" t="s">
        <v>881</v>
      </c>
      <c r="B1295" s="350">
        <v>97736</v>
      </c>
      <c r="C1295" s="234" t="s">
        <v>66</v>
      </c>
      <c r="D1295" s="234" t="s">
        <v>1408</v>
      </c>
      <c r="E1295" s="355" t="s">
        <v>916</v>
      </c>
      <c r="F1295" s="94" t="s">
        <v>72</v>
      </c>
      <c r="G1295" s="186">
        <v>0.1008</v>
      </c>
      <c r="H1295" s="98">
        <f>IF(A1295="Composição Auxiliar",VLOOKUP(B1295,'SINAPI COMPOSIÇÃO'!$A$2:$E$10256,4,FALSE),IF(A1295="Insumo",IF(VLOOKUP(B1295,'SINAPI INSUMOS'!$A$2:$F$4852,5,FALSE)=OR("",0),VLOOKUP(B1295,'SINAPI INSUMOS'!$A$2:$F$4852,6,FALSE),VLOOKUP(B1295,'SINAPI INSUMOS'!$A$2:$F$4852,5,FALSE)),"VERIFICAR"))</f>
        <v>1829.42</v>
      </c>
      <c r="I1295" s="98">
        <f t="shared" si="82"/>
        <v>184.4</v>
      </c>
    </row>
    <row r="1296" spans="1:9" ht="39" customHeight="1">
      <c r="A1296" s="234" t="s">
        <v>881</v>
      </c>
      <c r="B1296" s="350">
        <v>94970</v>
      </c>
      <c r="C1296" s="234" t="s">
        <v>66</v>
      </c>
      <c r="D1296" s="234" t="s">
        <v>1355</v>
      </c>
      <c r="E1296" s="355" t="s">
        <v>916</v>
      </c>
      <c r="F1296" s="94" t="s">
        <v>72</v>
      </c>
      <c r="G1296" s="186">
        <v>0.16750000000000001</v>
      </c>
      <c r="H1296" s="98">
        <f>IF(A1296="Composição Auxiliar",VLOOKUP(B1296,'SINAPI COMPOSIÇÃO'!$A$2:$E$10256,4,FALSE),IF(A1296="Insumo",IF(VLOOKUP(B1296,'SINAPI INSUMOS'!$A$2:$F$4852,5,FALSE)=OR("",0),VLOOKUP(B1296,'SINAPI INSUMOS'!$A$2:$F$4852,6,FALSE),VLOOKUP(B1296,'SINAPI INSUMOS'!$A$2:$F$4852,5,FALSE)),"VERIFICAR"))</f>
        <v>734.64</v>
      </c>
      <c r="I1296" s="98">
        <f t="shared" si="82"/>
        <v>123.05</v>
      </c>
    </row>
    <row r="1297" spans="1:9" ht="24" customHeight="1">
      <c r="A1297" s="234" t="s">
        <v>881</v>
      </c>
      <c r="B1297" s="350">
        <v>88316</v>
      </c>
      <c r="C1297" s="234" t="s">
        <v>66</v>
      </c>
      <c r="D1297" s="234" t="s">
        <v>885</v>
      </c>
      <c r="E1297" s="355" t="s">
        <v>883</v>
      </c>
      <c r="F1297" s="94" t="s">
        <v>884</v>
      </c>
      <c r="G1297" s="362">
        <v>4.8318000000000003</v>
      </c>
      <c r="H1297" s="363">
        <f>IF(A1297="Composição Auxiliar",VLOOKUP(B1297,'SINAPI COMPOSIÇÃO'!$A$2:$E$10256,4,FALSE),IF(A1297="Insumo",IF(VLOOKUP(B1297,'SINAPI INSUMOS'!$A$2:$F$4852,5,FALSE)=OR("",0),VLOOKUP(B1297,'SINAPI INSUMOS'!$A$2:$F$4852,6,FALSE),VLOOKUP(B1297,'SINAPI INSUMOS'!$A$2:$F$4852,5,FALSE)),"VERIFICAR"))</f>
        <v>21.32</v>
      </c>
      <c r="I1297" s="98">
        <f t="shared" si="82"/>
        <v>103.01</v>
      </c>
    </row>
    <row r="1298" spans="1:9" ht="26.1" customHeight="1">
      <c r="A1298" s="234" t="s">
        <v>881</v>
      </c>
      <c r="B1298" s="350">
        <v>101616</v>
      </c>
      <c r="C1298" s="234" t="s">
        <v>66</v>
      </c>
      <c r="D1298" s="234" t="s">
        <v>1360</v>
      </c>
      <c r="E1298" s="355" t="s">
        <v>903</v>
      </c>
      <c r="F1298" s="94" t="s">
        <v>68</v>
      </c>
      <c r="G1298" s="186">
        <v>1.69</v>
      </c>
      <c r="H1298" s="98">
        <f>IF(A1298="Composição Auxiliar",VLOOKUP(B1298,'SINAPI COMPOSIÇÃO'!$A$2:$E$10256,4,FALSE),IF(A1298="Insumo",IF(VLOOKUP(B1298,'SINAPI INSUMOS'!$A$2:$F$4852,5,FALSE)=OR("",0),VLOOKUP(B1298,'SINAPI INSUMOS'!$A$2:$F$4852,6,FALSE),VLOOKUP(B1298,'SINAPI INSUMOS'!$A$2:$F$4852,5,FALSE)),"VERIFICAR"))</f>
        <v>7.43</v>
      </c>
      <c r="I1298" s="98">
        <f t="shared" si="82"/>
        <v>12.55</v>
      </c>
    </row>
    <row r="1299" spans="1:9" ht="24" customHeight="1">
      <c r="A1299" s="234" t="s">
        <v>881</v>
      </c>
      <c r="B1299" s="350">
        <v>88309</v>
      </c>
      <c r="C1299" s="234" t="s">
        <v>66</v>
      </c>
      <c r="D1299" s="234" t="s">
        <v>913</v>
      </c>
      <c r="E1299" s="355" t="s">
        <v>883</v>
      </c>
      <c r="F1299" s="94" t="s">
        <v>884</v>
      </c>
      <c r="G1299" s="186">
        <v>6.1494999999999997</v>
      </c>
      <c r="H1299" s="98">
        <f>IF(A1299="Composição Auxiliar",VLOOKUP(B1299,'SINAPI COMPOSIÇÃO'!$A$2:$E$10256,4,FALSE),IF(A1299="Insumo",IF(VLOOKUP(B1299,'SINAPI INSUMOS'!$A$2:$F$4852,5,FALSE)=OR("",0),VLOOKUP(B1299,'SINAPI INSUMOS'!$A$2:$F$4852,6,FALSE),VLOOKUP(B1299,'SINAPI INSUMOS'!$A$2:$F$4852,5,FALSE)),"VERIFICAR"))</f>
        <v>27.58</v>
      </c>
      <c r="I1299" s="98">
        <f t="shared" si="82"/>
        <v>169.6</v>
      </c>
    </row>
    <row r="1300" spans="1:9" ht="65.099999999999994" customHeight="1">
      <c r="A1300" s="234" t="s">
        <v>881</v>
      </c>
      <c r="B1300" s="350">
        <v>5679</v>
      </c>
      <c r="C1300" s="234" t="s">
        <v>66</v>
      </c>
      <c r="D1300" s="234" t="s">
        <v>1371</v>
      </c>
      <c r="E1300" s="355" t="s">
        <v>895</v>
      </c>
      <c r="F1300" s="94" t="s">
        <v>896</v>
      </c>
      <c r="G1300" s="186">
        <v>4.02E-2</v>
      </c>
      <c r="H1300" s="98">
        <f>IF(A1300="Composição Auxiliar",VLOOKUP(B1300,'SINAPI COMPOSIÇÃO'!$A$2:$E$10256,4,FALSE),IF(A1300="Insumo",IF(VLOOKUP(B1300,'SINAPI INSUMOS'!$A$2:$F$4852,5,FALSE)=OR("",0),VLOOKUP(B1300,'SINAPI INSUMOS'!$A$2:$F$4852,6,FALSE),VLOOKUP(B1300,'SINAPI INSUMOS'!$A$2:$F$4852,5,FALSE)),"VERIFICAR"))</f>
        <v>60.32</v>
      </c>
      <c r="I1300" s="98">
        <f t="shared" si="82"/>
        <v>2.42</v>
      </c>
    </row>
    <row r="1301" spans="1:9" ht="39" customHeight="1">
      <c r="A1301" s="234" t="s">
        <v>881</v>
      </c>
      <c r="B1301" s="350">
        <v>100475</v>
      </c>
      <c r="C1301" s="234" t="s">
        <v>66</v>
      </c>
      <c r="D1301" s="234" t="s">
        <v>1373</v>
      </c>
      <c r="E1301" s="355" t="s">
        <v>883</v>
      </c>
      <c r="F1301" s="94" t="s">
        <v>72</v>
      </c>
      <c r="G1301" s="186">
        <v>0.1404</v>
      </c>
      <c r="H1301" s="98">
        <f>IF(A1301="Composição Auxiliar",VLOOKUP(B1301,'SINAPI COMPOSIÇÃO'!$A$2:$E$10256,4,FALSE),IF(A1301="Insumo",IF(VLOOKUP(B1301,'SINAPI INSUMOS'!$A$2:$F$4852,5,FALSE)=OR("",0),VLOOKUP(B1301,'SINAPI INSUMOS'!$A$2:$F$4852,6,FALSE),VLOOKUP(B1301,'SINAPI INSUMOS'!$A$2:$F$4852,5,FALSE)),"VERIFICAR"))</f>
        <v>948.11</v>
      </c>
      <c r="I1301" s="98">
        <f t="shared" si="82"/>
        <v>133.11000000000001</v>
      </c>
    </row>
    <row r="1302" spans="1:9" ht="26.1" customHeight="1">
      <c r="A1302" s="235" t="s">
        <v>886</v>
      </c>
      <c r="B1302" s="351">
        <v>4517</v>
      </c>
      <c r="C1302" s="235" t="s">
        <v>66</v>
      </c>
      <c r="D1302" s="235" t="s">
        <v>930</v>
      </c>
      <c r="E1302" s="356" t="s">
        <v>889</v>
      </c>
      <c r="F1302" s="97" t="s">
        <v>202</v>
      </c>
      <c r="G1302" s="187">
        <v>0.2112</v>
      </c>
      <c r="H1302" s="99">
        <f>IF(A1302="Composição Auxiliar",VLOOKUP(B1302,'SINAPI COMPOSIÇÃO'!$A$2:$E$10256,4,FALSE),IF(A1302="Insumo",IF(VLOOKUP(B1302,'SINAPI INSUMOS'!$A$2:$F$4852,5,FALSE)=OR("",0),VLOOKUP(B1302,'SINAPI INSUMOS'!$A$2:$F$4852,6,FALSE),VLOOKUP(B1302,'SINAPI INSUMOS'!$A$2:$F$4852,5,FALSE)),"VERIFICAR"))</f>
        <v>3.52</v>
      </c>
      <c r="I1302" s="99">
        <f t="shared" si="82"/>
        <v>0.74</v>
      </c>
    </row>
    <row r="1303" spans="1:9" ht="26.1" customHeight="1">
      <c r="A1303" s="235" t="s">
        <v>886</v>
      </c>
      <c r="B1303" s="351">
        <v>4491</v>
      </c>
      <c r="C1303" s="235" t="s">
        <v>66</v>
      </c>
      <c r="D1303" s="235" t="s">
        <v>926</v>
      </c>
      <c r="E1303" s="356" t="s">
        <v>889</v>
      </c>
      <c r="F1303" s="97" t="s">
        <v>202</v>
      </c>
      <c r="G1303" s="187">
        <v>0.17760000000000001</v>
      </c>
      <c r="H1303" s="99">
        <f>IF(A1303="Composição Auxiliar",VLOOKUP(B1303,'SINAPI COMPOSIÇÃO'!$A$2:$E$10256,4,FALSE),IF(A1303="Insumo",IF(VLOOKUP(B1303,'SINAPI INSUMOS'!$A$2:$F$4852,5,FALSE)=OR("",0),VLOOKUP(B1303,'SINAPI INSUMOS'!$A$2:$F$4852,6,FALSE),VLOOKUP(B1303,'SINAPI INSUMOS'!$A$2:$F$4852,5,FALSE)),"VERIFICAR"))</f>
        <v>10.050000000000001</v>
      </c>
      <c r="I1303" s="99">
        <f t="shared" si="82"/>
        <v>1.78</v>
      </c>
    </row>
    <row r="1304" spans="1:9" ht="26.1" customHeight="1">
      <c r="A1304" s="235" t="s">
        <v>886</v>
      </c>
      <c r="B1304" s="351">
        <v>650</v>
      </c>
      <c r="C1304" s="235" t="s">
        <v>66</v>
      </c>
      <c r="D1304" s="235" t="s">
        <v>1376</v>
      </c>
      <c r="E1304" s="356" t="s">
        <v>889</v>
      </c>
      <c r="F1304" s="97" t="s">
        <v>63</v>
      </c>
      <c r="G1304" s="187">
        <v>31.351299999999998</v>
      </c>
      <c r="H1304" s="99">
        <f>IF(A1304="Composição Auxiliar",VLOOKUP(B1304,'SINAPI COMPOSIÇÃO'!$A$2:$E$10256,4,FALSE),IF(A1304="Insumo",IF(VLOOKUP(B1304,'SINAPI INSUMOS'!$A$2:$F$4852,5,FALSE)=OR("",0),VLOOKUP(B1304,'SINAPI INSUMOS'!$A$2:$F$4852,6,FALSE),VLOOKUP(B1304,'SINAPI INSUMOS'!$A$2:$F$4852,5,FALSE)),"VERIFICAR"))</f>
        <v>3.5</v>
      </c>
      <c r="I1304" s="99">
        <f t="shared" si="82"/>
        <v>109.72</v>
      </c>
    </row>
    <row r="1305" spans="1:9" ht="26.1" customHeight="1">
      <c r="A1305" s="235" t="s">
        <v>886</v>
      </c>
      <c r="B1305" s="351">
        <v>2692</v>
      </c>
      <c r="C1305" s="235" t="s">
        <v>66</v>
      </c>
      <c r="D1305" s="235" t="s">
        <v>932</v>
      </c>
      <c r="E1305" s="356" t="s">
        <v>889</v>
      </c>
      <c r="F1305" s="97" t="s">
        <v>933</v>
      </c>
      <c r="G1305" s="187">
        <v>8.2000000000000007E-3</v>
      </c>
      <c r="H1305" s="99">
        <f>IF(A1305="Composição Auxiliar",VLOOKUP(B1305,'SINAPI COMPOSIÇÃO'!$A$2:$E$10256,4,FALSE),IF(A1305="Insumo",IF(VLOOKUP(B1305,'SINAPI INSUMOS'!$A$2:$F$4852,5,FALSE)=OR("",0),VLOOKUP(B1305,'SINAPI INSUMOS'!$A$2:$F$4852,6,FALSE),VLOOKUP(B1305,'SINAPI INSUMOS'!$A$2:$F$4852,5,FALSE)),"VERIFICAR"))</f>
        <v>7.67</v>
      </c>
      <c r="I1305" s="99">
        <f t="shared" si="82"/>
        <v>0.06</v>
      </c>
    </row>
    <row r="1306" spans="1:9" ht="26.1" customHeight="1">
      <c r="A1306" s="235" t="s">
        <v>886</v>
      </c>
      <c r="B1306" s="351">
        <v>5069</v>
      </c>
      <c r="C1306" s="235" t="s">
        <v>66</v>
      </c>
      <c r="D1306" s="235" t="s">
        <v>1362</v>
      </c>
      <c r="E1306" s="356" t="s">
        <v>889</v>
      </c>
      <c r="F1306" s="97" t="s">
        <v>101</v>
      </c>
      <c r="G1306" s="187">
        <v>1.8700000000000001E-2</v>
      </c>
      <c r="H1306" s="99">
        <f>IF(A1306="Composição Auxiliar",VLOOKUP(B1306,'SINAPI COMPOSIÇÃO'!$A$2:$E$10256,4,FALSE),IF(A1306="Insumo",IF(VLOOKUP(B1306,'SINAPI INSUMOS'!$A$2:$F$4852,5,FALSE)=OR("",0),VLOOKUP(B1306,'SINAPI INSUMOS'!$A$2:$F$4852,6,FALSE),VLOOKUP(B1306,'SINAPI INSUMOS'!$A$2:$F$4852,5,FALSE)),"VERIFICAR"))</f>
        <v>16.16</v>
      </c>
      <c r="I1306" s="99">
        <f t="shared" si="82"/>
        <v>0.3</v>
      </c>
    </row>
    <row r="1307" spans="1:9" ht="39" customHeight="1">
      <c r="A1307" s="235" t="s">
        <v>886</v>
      </c>
      <c r="B1307" s="351">
        <v>6193</v>
      </c>
      <c r="C1307" s="235" t="s">
        <v>66</v>
      </c>
      <c r="D1307" s="235" t="s">
        <v>1366</v>
      </c>
      <c r="E1307" s="356" t="s">
        <v>889</v>
      </c>
      <c r="F1307" s="97" t="s">
        <v>202</v>
      </c>
      <c r="G1307" s="187">
        <v>0.66239999999999999</v>
      </c>
      <c r="H1307" s="99">
        <f>IF(A1307="Composição Auxiliar",VLOOKUP(B1307,'SINAPI COMPOSIÇÃO'!$A$2:$E$10256,4,FALSE),IF(A1307="Insumo",IF(VLOOKUP(B1307,'SINAPI INSUMOS'!$A$2:$F$4852,5,FALSE)=OR("",0),VLOOKUP(B1307,'SINAPI INSUMOS'!$A$2:$F$4852,6,FALSE),VLOOKUP(B1307,'SINAPI INSUMOS'!$A$2:$F$4852,5,FALSE)),"VERIFICAR"))</f>
        <v>13.38</v>
      </c>
      <c r="I1307" s="99">
        <f t="shared" si="82"/>
        <v>8.86</v>
      </c>
    </row>
    <row r="1308" spans="1:9" ht="18" customHeight="1">
      <c r="A1308" s="382" t="s">
        <v>553</v>
      </c>
      <c r="B1308" s="384" t="s">
        <v>52</v>
      </c>
      <c r="C1308" s="382" t="s">
        <v>53</v>
      </c>
      <c r="D1308" s="382" t="s">
        <v>10</v>
      </c>
      <c r="E1308" s="358" t="s">
        <v>878</v>
      </c>
      <c r="F1308" s="385" t="s">
        <v>54</v>
      </c>
      <c r="G1308" s="384" t="s">
        <v>55</v>
      </c>
      <c r="H1308" s="384" t="s">
        <v>56</v>
      </c>
      <c r="I1308" s="384" t="s">
        <v>11</v>
      </c>
    </row>
    <row r="1309" spans="1:9" ht="39" customHeight="1">
      <c r="A1309" s="237" t="s">
        <v>879</v>
      </c>
      <c r="B1309" s="354">
        <v>95635</v>
      </c>
      <c r="C1309" s="237" t="s">
        <v>66</v>
      </c>
      <c r="D1309" s="237" t="s">
        <v>555</v>
      </c>
      <c r="E1309" s="359" t="s">
        <v>1161</v>
      </c>
      <c r="F1309" s="184" t="s">
        <v>63</v>
      </c>
      <c r="G1309" s="364">
        <v>1</v>
      </c>
      <c r="H1309" s="365">
        <f>I1309</f>
        <v>212.59</v>
      </c>
      <c r="I1309" s="189">
        <f>SUM(I1310:I1313)</f>
        <v>212.59</v>
      </c>
    </row>
    <row r="1310" spans="1:9" ht="26.1" customHeight="1">
      <c r="A1310" s="234" t="s">
        <v>881</v>
      </c>
      <c r="B1310" s="350">
        <v>88267</v>
      </c>
      <c r="C1310" s="234" t="s">
        <v>66</v>
      </c>
      <c r="D1310" s="234" t="s">
        <v>1162</v>
      </c>
      <c r="E1310" s="355" t="s">
        <v>883</v>
      </c>
      <c r="F1310" s="94" t="s">
        <v>884</v>
      </c>
      <c r="G1310" s="186">
        <v>1.4904999999999999</v>
      </c>
      <c r="H1310" s="98">
        <f>IF(A1310="Composição Auxiliar",VLOOKUP(B1310,'SINAPI COMPOSIÇÃO'!$A$2:$E$10256,4,FALSE),IF(A1310="Insumo",IF(VLOOKUP(B1310,'SINAPI INSUMOS'!$A$2:$F$4852,5,FALSE)=OR("",0),VLOOKUP(B1310,'SINAPI INSUMOS'!$A$2:$F$4852,6,FALSE),VLOOKUP(B1310,'SINAPI INSUMOS'!$A$2:$F$4852,5,FALSE)),"VERIFICAR"))</f>
        <v>27.01</v>
      </c>
      <c r="I1310" s="98">
        <f>TRUNC(G1310*H1310,2)</f>
        <v>40.25</v>
      </c>
    </row>
    <row r="1311" spans="1:9" ht="26.1" customHeight="1">
      <c r="A1311" s="234" t="s">
        <v>881</v>
      </c>
      <c r="B1311" s="350">
        <v>88248</v>
      </c>
      <c r="C1311" s="234" t="s">
        <v>66</v>
      </c>
      <c r="D1311" s="234" t="s">
        <v>1163</v>
      </c>
      <c r="E1311" s="355" t="s">
        <v>883</v>
      </c>
      <c r="F1311" s="94" t="s">
        <v>884</v>
      </c>
      <c r="G1311" s="186">
        <v>1.4904999999999999</v>
      </c>
      <c r="H1311" s="98">
        <f>IF(A1311="Composição Auxiliar",VLOOKUP(B1311,'SINAPI COMPOSIÇÃO'!$A$2:$E$10256,4,FALSE),IF(A1311="Insumo",IF(VLOOKUP(B1311,'SINAPI INSUMOS'!$A$2:$F$4852,5,FALSE)=OR("",0),VLOOKUP(B1311,'SINAPI INSUMOS'!$A$2:$F$4852,6,FALSE),VLOOKUP(B1311,'SINAPI INSUMOS'!$A$2:$F$4852,5,FALSE)),"VERIFICAR"))</f>
        <v>23.01</v>
      </c>
      <c r="I1311" s="98">
        <f>TRUNC(G1311*H1311,2)</f>
        <v>34.29</v>
      </c>
    </row>
    <row r="1312" spans="1:9" ht="26.1" customHeight="1">
      <c r="A1312" s="235" t="s">
        <v>886</v>
      </c>
      <c r="B1312" s="351">
        <v>3148</v>
      </c>
      <c r="C1312" s="235" t="s">
        <v>66</v>
      </c>
      <c r="D1312" s="235" t="s">
        <v>1165</v>
      </c>
      <c r="E1312" s="356" t="s">
        <v>889</v>
      </c>
      <c r="F1312" s="97" t="s">
        <v>63</v>
      </c>
      <c r="G1312" s="187">
        <v>0.1188</v>
      </c>
      <c r="H1312" s="99">
        <f>IF(A1312="Composição Auxiliar",VLOOKUP(B1312,'SINAPI COMPOSIÇÃO'!$A$2:$E$10256,4,FALSE),IF(A1312="Insumo",IF(VLOOKUP(B1312,'SINAPI INSUMOS'!$A$2:$F$4852,5,FALSE)=OR("",0),VLOOKUP(B1312,'SINAPI INSUMOS'!$A$2:$F$4852,6,FALSE),VLOOKUP(B1312,'SINAPI INSUMOS'!$A$2:$F$4852,5,FALSE)),"VERIFICAR"))</f>
        <v>15.3</v>
      </c>
      <c r="I1312" s="99">
        <f>TRUNC(G1312*H1312,2)</f>
        <v>1.81</v>
      </c>
    </row>
    <row r="1313" spans="1:9" ht="26.1" customHeight="1">
      <c r="A1313" s="235" t="s">
        <v>886</v>
      </c>
      <c r="B1313" s="351">
        <v>3729</v>
      </c>
      <c r="C1313" s="235" t="s">
        <v>66</v>
      </c>
      <c r="D1313" s="235" t="s">
        <v>1410</v>
      </c>
      <c r="E1313" s="356" t="s">
        <v>889</v>
      </c>
      <c r="F1313" s="97" t="s">
        <v>63</v>
      </c>
      <c r="G1313" s="187">
        <v>1</v>
      </c>
      <c r="H1313" s="99">
        <f>IF(A1313="Composição Auxiliar",VLOOKUP(B1313,'SINAPI COMPOSIÇÃO'!$A$2:$E$10256,4,FALSE),IF(A1313="Insumo",IF(VLOOKUP(B1313,'SINAPI INSUMOS'!$A$2:$F$4852,5,FALSE)=OR("",0),VLOOKUP(B1313,'SINAPI INSUMOS'!$A$2:$F$4852,6,FALSE),VLOOKUP(B1313,'SINAPI INSUMOS'!$A$2:$F$4852,5,FALSE)),"VERIFICAR"))</f>
        <v>136.24</v>
      </c>
      <c r="I1313" s="99">
        <f>TRUNC(G1313*H1313,2)</f>
        <v>136.24</v>
      </c>
    </row>
    <row r="1314" spans="1:9" ht="18" customHeight="1">
      <c r="A1314" s="382" t="s">
        <v>556</v>
      </c>
      <c r="B1314" s="384" t="s">
        <v>52</v>
      </c>
      <c r="C1314" s="382" t="s">
        <v>53</v>
      </c>
      <c r="D1314" s="382" t="s">
        <v>10</v>
      </c>
      <c r="E1314" s="358" t="s">
        <v>878</v>
      </c>
      <c r="F1314" s="385" t="s">
        <v>54</v>
      </c>
      <c r="G1314" s="384" t="s">
        <v>55</v>
      </c>
      <c r="H1314" s="384" t="s">
        <v>56</v>
      </c>
      <c r="I1314" s="384" t="s">
        <v>11</v>
      </c>
    </row>
    <row r="1315" spans="1:9" ht="39" customHeight="1">
      <c r="A1315" s="237" t="s">
        <v>879</v>
      </c>
      <c r="B1315" s="354">
        <v>95676</v>
      </c>
      <c r="C1315" s="237" t="s">
        <v>66</v>
      </c>
      <c r="D1315" s="237" t="s">
        <v>558</v>
      </c>
      <c r="E1315" s="359" t="s">
        <v>1161</v>
      </c>
      <c r="F1315" s="184" t="s">
        <v>63</v>
      </c>
      <c r="G1315" s="185">
        <v>1</v>
      </c>
      <c r="H1315" s="189">
        <f>I1315</f>
        <v>150.47</v>
      </c>
      <c r="I1315" s="189">
        <f>SUM(I1316:I1318)</f>
        <v>150.47</v>
      </c>
    </row>
    <row r="1316" spans="1:9" ht="26.1" customHeight="1">
      <c r="A1316" s="234" t="s">
        <v>881</v>
      </c>
      <c r="B1316" s="350">
        <v>88248</v>
      </c>
      <c r="C1316" s="234" t="s">
        <v>66</v>
      </c>
      <c r="D1316" s="234" t="s">
        <v>1163</v>
      </c>
      <c r="E1316" s="355" t="s">
        <v>883</v>
      </c>
      <c r="F1316" s="94" t="s">
        <v>884</v>
      </c>
      <c r="G1316" s="186">
        <v>0.26319999999999999</v>
      </c>
      <c r="H1316" s="98">
        <f>IF(A1316="Composição Auxiliar",VLOOKUP(B1316,'SINAPI COMPOSIÇÃO'!$A$2:$E$10256,4,FALSE),IF(A1316="Insumo",IF(VLOOKUP(B1316,'SINAPI INSUMOS'!$A$2:$F$4852,5,FALSE)=OR("",0),VLOOKUP(B1316,'SINAPI INSUMOS'!$A$2:$F$4852,6,FALSE),VLOOKUP(B1316,'SINAPI INSUMOS'!$A$2:$F$4852,5,FALSE)),"VERIFICAR"))</f>
        <v>23.01</v>
      </c>
      <c r="I1316" s="98">
        <f>TRUNC(G1316*H1316,2)</f>
        <v>6.05</v>
      </c>
    </row>
    <row r="1317" spans="1:9" ht="26.1" customHeight="1">
      <c r="A1317" s="234" t="s">
        <v>881</v>
      </c>
      <c r="B1317" s="350">
        <v>88267</v>
      </c>
      <c r="C1317" s="234" t="s">
        <v>66</v>
      </c>
      <c r="D1317" s="234" t="s">
        <v>1162</v>
      </c>
      <c r="E1317" s="355" t="s">
        <v>883</v>
      </c>
      <c r="F1317" s="94" t="s">
        <v>884</v>
      </c>
      <c r="G1317" s="186">
        <v>0.26319999999999999</v>
      </c>
      <c r="H1317" s="98">
        <f>IF(A1317="Composição Auxiliar",VLOOKUP(B1317,'SINAPI COMPOSIÇÃO'!$A$2:$E$10256,4,FALSE),IF(A1317="Insumo",IF(VLOOKUP(B1317,'SINAPI INSUMOS'!$A$2:$F$4852,5,FALSE)=OR("",0),VLOOKUP(B1317,'SINAPI INSUMOS'!$A$2:$F$4852,6,FALSE),VLOOKUP(B1317,'SINAPI INSUMOS'!$A$2:$F$4852,5,FALSE)),"VERIFICAR"))</f>
        <v>27.01</v>
      </c>
      <c r="I1317" s="98">
        <f>TRUNC(G1317*H1317,2)</f>
        <v>7.1</v>
      </c>
    </row>
    <row r="1318" spans="1:9" ht="26.1" customHeight="1">
      <c r="A1318" s="235" t="s">
        <v>886</v>
      </c>
      <c r="B1318" s="351">
        <v>11882</v>
      </c>
      <c r="C1318" s="235" t="s">
        <v>66</v>
      </c>
      <c r="D1318" s="235" t="s">
        <v>1412</v>
      </c>
      <c r="E1318" s="356" t="s">
        <v>889</v>
      </c>
      <c r="F1318" s="97" t="s">
        <v>63</v>
      </c>
      <c r="G1318" s="187">
        <v>1</v>
      </c>
      <c r="H1318" s="99">
        <f>IF(A1318="Composição Auxiliar",VLOOKUP(B1318,'SINAPI COMPOSIÇÃO'!$A$2:$E$10256,4,FALSE),IF(A1318="Insumo",IF(VLOOKUP(B1318,'SINAPI INSUMOS'!$A$2:$F$4852,5,FALSE)=OR("",0),VLOOKUP(B1318,'SINAPI INSUMOS'!$A$2:$F$4852,6,FALSE),VLOOKUP(B1318,'SINAPI INSUMOS'!$A$2:$F$4852,5,FALSE)),"VERIFICAR"))</f>
        <v>137.32</v>
      </c>
      <c r="I1318" s="99">
        <f>TRUNC(G1318*H1318,2)</f>
        <v>137.32</v>
      </c>
    </row>
    <row r="1319" spans="1:9" ht="18" customHeight="1">
      <c r="A1319" s="382" t="s">
        <v>559</v>
      </c>
      <c r="B1319" s="384" t="s">
        <v>52</v>
      </c>
      <c r="C1319" s="382" t="s">
        <v>53</v>
      </c>
      <c r="D1319" s="382" t="s">
        <v>10</v>
      </c>
      <c r="E1319" s="358" t="s">
        <v>878</v>
      </c>
      <c r="F1319" s="385" t="s">
        <v>54</v>
      </c>
      <c r="G1319" s="384" t="s">
        <v>55</v>
      </c>
      <c r="H1319" s="384" t="s">
        <v>56</v>
      </c>
      <c r="I1319" s="384" t="s">
        <v>11</v>
      </c>
    </row>
    <row r="1320" spans="1:9" ht="51.95" customHeight="1">
      <c r="A1320" s="237" t="s">
        <v>879</v>
      </c>
      <c r="B1320" s="354">
        <v>98087</v>
      </c>
      <c r="C1320" s="237" t="s">
        <v>66</v>
      </c>
      <c r="D1320" s="237" t="s">
        <v>561</v>
      </c>
      <c r="E1320" s="359" t="s">
        <v>1161</v>
      </c>
      <c r="F1320" s="184" t="s">
        <v>63</v>
      </c>
      <c r="G1320" s="185">
        <v>1</v>
      </c>
      <c r="H1320" s="189">
        <f>I1320</f>
        <v>12927.33</v>
      </c>
      <c r="I1320" s="189">
        <f>SUM(I1321:I1341)</f>
        <v>12927.33</v>
      </c>
    </row>
    <row r="1321" spans="1:9" ht="24" customHeight="1">
      <c r="A1321" s="234" t="s">
        <v>881</v>
      </c>
      <c r="B1321" s="350">
        <v>88309</v>
      </c>
      <c r="C1321" s="234" t="s">
        <v>66</v>
      </c>
      <c r="D1321" s="234" t="s">
        <v>913</v>
      </c>
      <c r="E1321" s="355" t="s">
        <v>883</v>
      </c>
      <c r="F1321" s="94" t="s">
        <v>884</v>
      </c>
      <c r="G1321" s="362">
        <v>73.575299999999999</v>
      </c>
      <c r="H1321" s="363">
        <f>IF(A1321="Composição Auxiliar",VLOOKUP(B1321,'SINAPI COMPOSIÇÃO'!$A$2:$E$10256,4,FALSE),IF(A1321="Insumo",IF(VLOOKUP(B1321,'SINAPI INSUMOS'!$A$2:$F$4852,5,FALSE)=OR("",0),VLOOKUP(B1321,'SINAPI INSUMOS'!$A$2:$F$4852,6,FALSE),VLOOKUP(B1321,'SINAPI INSUMOS'!$A$2:$F$4852,5,FALSE)),"VERIFICAR"))</f>
        <v>27.58</v>
      </c>
      <c r="I1321" s="98">
        <f t="shared" ref="I1321:I1341" si="83">TRUNC(G1321*H1321,2)</f>
        <v>2029.2</v>
      </c>
    </row>
    <row r="1322" spans="1:9" ht="39" customHeight="1">
      <c r="A1322" s="234" t="s">
        <v>881</v>
      </c>
      <c r="B1322" s="350">
        <v>92767</v>
      </c>
      <c r="C1322" s="234" t="s">
        <v>66</v>
      </c>
      <c r="D1322" s="234" t="s">
        <v>1413</v>
      </c>
      <c r="E1322" s="355" t="s">
        <v>916</v>
      </c>
      <c r="F1322" s="94" t="s">
        <v>101</v>
      </c>
      <c r="G1322" s="186">
        <v>53.148400000000002</v>
      </c>
      <c r="H1322" s="98">
        <f>IF(A1322="Composição Auxiliar",VLOOKUP(B1322,'SINAPI COMPOSIÇÃO'!$A$2:$E$10256,4,FALSE),IF(A1322="Insumo",IF(VLOOKUP(B1322,'SINAPI INSUMOS'!$A$2:$F$4852,5,FALSE)=OR("",0),VLOOKUP(B1322,'SINAPI INSUMOS'!$A$2:$F$4852,6,FALSE),VLOOKUP(B1322,'SINAPI INSUMOS'!$A$2:$F$4852,5,FALSE)),"VERIFICAR"))</f>
        <v>16.43</v>
      </c>
      <c r="I1322" s="98">
        <f t="shared" si="83"/>
        <v>873.22</v>
      </c>
    </row>
    <row r="1323" spans="1:9" ht="26.1" customHeight="1">
      <c r="A1323" s="234" t="s">
        <v>881</v>
      </c>
      <c r="B1323" s="350">
        <v>89998</v>
      </c>
      <c r="C1323" s="234" t="s">
        <v>66</v>
      </c>
      <c r="D1323" s="234" t="s">
        <v>1357</v>
      </c>
      <c r="E1323" s="355" t="s">
        <v>916</v>
      </c>
      <c r="F1323" s="94" t="s">
        <v>101</v>
      </c>
      <c r="G1323" s="186">
        <v>8.1443999999999992</v>
      </c>
      <c r="H1323" s="98">
        <f>IF(A1323="Composição Auxiliar",VLOOKUP(B1323,'SINAPI COMPOSIÇÃO'!$A$2:$E$10256,4,FALSE),IF(A1323="Insumo",IF(VLOOKUP(B1323,'SINAPI INSUMOS'!$A$2:$F$4852,5,FALSE)=OR("",0),VLOOKUP(B1323,'SINAPI INSUMOS'!$A$2:$F$4852,6,FALSE),VLOOKUP(B1323,'SINAPI INSUMOS'!$A$2:$F$4852,5,FALSE)),"VERIFICAR"))</f>
        <v>10.95</v>
      </c>
      <c r="I1323" s="98">
        <f t="shared" si="83"/>
        <v>89.18</v>
      </c>
    </row>
    <row r="1324" spans="1:9" ht="26.1" customHeight="1">
      <c r="A1324" s="234" t="s">
        <v>881</v>
      </c>
      <c r="B1324" s="350">
        <v>89996</v>
      </c>
      <c r="C1324" s="234" t="s">
        <v>66</v>
      </c>
      <c r="D1324" s="234" t="s">
        <v>1414</v>
      </c>
      <c r="E1324" s="355" t="s">
        <v>916</v>
      </c>
      <c r="F1324" s="94" t="s">
        <v>101</v>
      </c>
      <c r="G1324" s="186">
        <v>5.9231999999999996</v>
      </c>
      <c r="H1324" s="98">
        <f>IF(A1324="Composição Auxiliar",VLOOKUP(B1324,'SINAPI COMPOSIÇÃO'!$A$2:$E$10256,4,FALSE),IF(A1324="Insumo",IF(VLOOKUP(B1324,'SINAPI INSUMOS'!$A$2:$F$4852,5,FALSE)=OR("",0),VLOOKUP(B1324,'SINAPI INSUMOS'!$A$2:$F$4852,6,FALSE),VLOOKUP(B1324,'SINAPI INSUMOS'!$A$2:$F$4852,5,FALSE)),"VERIFICAR"))</f>
        <v>11.49</v>
      </c>
      <c r="I1324" s="98">
        <f t="shared" si="83"/>
        <v>68.05</v>
      </c>
    </row>
    <row r="1325" spans="1:9" ht="24" customHeight="1">
      <c r="A1325" s="234" t="s">
        <v>881</v>
      </c>
      <c r="B1325" s="350">
        <v>88316</v>
      </c>
      <c r="C1325" s="234" t="s">
        <v>66</v>
      </c>
      <c r="D1325" s="234" t="s">
        <v>885</v>
      </c>
      <c r="E1325" s="355" t="s">
        <v>883</v>
      </c>
      <c r="F1325" s="94" t="s">
        <v>884</v>
      </c>
      <c r="G1325" s="186">
        <v>57.809199999999997</v>
      </c>
      <c r="H1325" s="98">
        <f>IF(A1325="Composição Auxiliar",VLOOKUP(B1325,'SINAPI COMPOSIÇÃO'!$A$2:$E$10256,4,FALSE),IF(A1325="Insumo",IF(VLOOKUP(B1325,'SINAPI INSUMOS'!$A$2:$F$4852,5,FALSE)=OR("",0),VLOOKUP(B1325,'SINAPI INSUMOS'!$A$2:$F$4852,6,FALSE),VLOOKUP(B1325,'SINAPI INSUMOS'!$A$2:$F$4852,5,FALSE)),"VERIFICAR"))</f>
        <v>21.32</v>
      </c>
      <c r="I1325" s="98">
        <f t="shared" si="83"/>
        <v>1232.49</v>
      </c>
    </row>
    <row r="1326" spans="1:9" ht="39" customHeight="1">
      <c r="A1326" s="234" t="s">
        <v>881</v>
      </c>
      <c r="B1326" s="350">
        <v>101624</v>
      </c>
      <c r="C1326" s="234" t="s">
        <v>66</v>
      </c>
      <c r="D1326" s="234" t="s">
        <v>1415</v>
      </c>
      <c r="E1326" s="355" t="s">
        <v>903</v>
      </c>
      <c r="F1326" s="94" t="s">
        <v>72</v>
      </c>
      <c r="G1326" s="186">
        <v>0.93100000000000005</v>
      </c>
      <c r="H1326" s="98">
        <f>IF(A1326="Composição Auxiliar",VLOOKUP(B1326,'SINAPI COMPOSIÇÃO'!$A$2:$E$10256,4,FALSE),IF(A1326="Insumo",IF(VLOOKUP(B1326,'SINAPI INSUMOS'!$A$2:$F$4852,5,FALSE)=OR("",0),VLOOKUP(B1326,'SINAPI INSUMOS'!$A$2:$F$4852,6,FALSE),VLOOKUP(B1326,'SINAPI INSUMOS'!$A$2:$F$4852,5,FALSE)),"VERIFICAR"))</f>
        <v>476.96</v>
      </c>
      <c r="I1326" s="98">
        <f t="shared" si="83"/>
        <v>444.04</v>
      </c>
    </row>
    <row r="1327" spans="1:9" ht="65.099999999999994" customHeight="1">
      <c r="A1327" s="234" t="s">
        <v>881</v>
      </c>
      <c r="B1327" s="350">
        <v>5679</v>
      </c>
      <c r="C1327" s="234" t="s">
        <v>66</v>
      </c>
      <c r="D1327" s="234" t="s">
        <v>1371</v>
      </c>
      <c r="E1327" s="355" t="s">
        <v>895</v>
      </c>
      <c r="F1327" s="94" t="s">
        <v>896</v>
      </c>
      <c r="G1327" s="186">
        <v>0.40760000000000002</v>
      </c>
      <c r="H1327" s="98">
        <f>IF(A1327="Composição Auxiliar",VLOOKUP(B1327,'SINAPI COMPOSIÇÃO'!$A$2:$E$10256,4,FALSE),IF(A1327="Insumo",IF(VLOOKUP(B1327,'SINAPI INSUMOS'!$A$2:$F$4852,5,FALSE)=OR("",0),VLOOKUP(B1327,'SINAPI INSUMOS'!$A$2:$F$4852,6,FALSE),VLOOKUP(B1327,'SINAPI INSUMOS'!$A$2:$F$4852,5,FALSE)),"VERIFICAR"))</f>
        <v>60.32</v>
      </c>
      <c r="I1327" s="98">
        <f t="shared" si="83"/>
        <v>24.58</v>
      </c>
    </row>
    <row r="1328" spans="1:9" ht="39" customHeight="1">
      <c r="A1328" s="234" t="s">
        <v>881</v>
      </c>
      <c r="B1328" s="350">
        <v>88628</v>
      </c>
      <c r="C1328" s="234" t="s">
        <v>66</v>
      </c>
      <c r="D1328" s="234" t="s">
        <v>1359</v>
      </c>
      <c r="E1328" s="355" t="s">
        <v>883</v>
      </c>
      <c r="F1328" s="94" t="s">
        <v>72</v>
      </c>
      <c r="G1328" s="186">
        <v>1.6464000000000001</v>
      </c>
      <c r="H1328" s="98">
        <f>IF(A1328="Composição Auxiliar",VLOOKUP(B1328,'SINAPI COMPOSIÇÃO'!$A$2:$E$10256,4,FALSE),IF(A1328="Insumo",IF(VLOOKUP(B1328,'SINAPI INSUMOS'!$A$2:$F$4852,5,FALSE)=OR("",0),VLOOKUP(B1328,'SINAPI INSUMOS'!$A$2:$F$4852,6,FALSE),VLOOKUP(B1328,'SINAPI INSUMOS'!$A$2:$F$4852,5,FALSE)),"VERIFICAR"))</f>
        <v>782.09</v>
      </c>
      <c r="I1328" s="98">
        <f t="shared" si="83"/>
        <v>1287.6300000000001</v>
      </c>
    </row>
    <row r="1329" spans="1:9" ht="65.099999999999994" customHeight="1">
      <c r="A1329" s="234" t="s">
        <v>881</v>
      </c>
      <c r="B1329" s="350">
        <v>5678</v>
      </c>
      <c r="C1329" s="234" t="s">
        <v>66</v>
      </c>
      <c r="D1329" s="234" t="s">
        <v>1374</v>
      </c>
      <c r="E1329" s="355" t="s">
        <v>895</v>
      </c>
      <c r="F1329" s="94" t="s">
        <v>899</v>
      </c>
      <c r="G1329" s="186">
        <v>0.2</v>
      </c>
      <c r="H1329" s="98">
        <f>IF(A1329="Composição Auxiliar",VLOOKUP(B1329,'SINAPI COMPOSIÇÃO'!$A$2:$E$10256,4,FALSE),IF(A1329="Insumo",IF(VLOOKUP(B1329,'SINAPI INSUMOS'!$A$2:$F$4852,5,FALSE)=OR("",0),VLOOKUP(B1329,'SINAPI INSUMOS'!$A$2:$F$4852,6,FALSE),VLOOKUP(B1329,'SINAPI INSUMOS'!$A$2:$F$4852,5,FALSE)),"VERIFICAR"))</f>
        <v>148.24</v>
      </c>
      <c r="I1329" s="98">
        <f t="shared" si="83"/>
        <v>29.64</v>
      </c>
    </row>
    <row r="1330" spans="1:9" ht="39" customHeight="1">
      <c r="A1330" s="234" t="s">
        <v>881</v>
      </c>
      <c r="B1330" s="350">
        <v>94970</v>
      </c>
      <c r="C1330" s="234" t="s">
        <v>66</v>
      </c>
      <c r="D1330" s="234" t="s">
        <v>1355</v>
      </c>
      <c r="E1330" s="355" t="s">
        <v>916</v>
      </c>
      <c r="F1330" s="94" t="s">
        <v>72</v>
      </c>
      <c r="G1330" s="186">
        <v>2.0022000000000002</v>
      </c>
      <c r="H1330" s="98">
        <f>IF(A1330="Composição Auxiliar",VLOOKUP(B1330,'SINAPI COMPOSIÇÃO'!$A$2:$E$10256,4,FALSE),IF(A1330="Insumo",IF(VLOOKUP(B1330,'SINAPI INSUMOS'!$A$2:$F$4852,5,FALSE)=OR("",0),VLOOKUP(B1330,'SINAPI INSUMOS'!$A$2:$F$4852,6,FALSE),VLOOKUP(B1330,'SINAPI INSUMOS'!$A$2:$F$4852,5,FALSE)),"VERIFICAR"))</f>
        <v>734.64</v>
      </c>
      <c r="I1330" s="98">
        <f t="shared" si="83"/>
        <v>1470.89</v>
      </c>
    </row>
    <row r="1331" spans="1:9" ht="39" customHeight="1">
      <c r="A1331" s="234" t="s">
        <v>881</v>
      </c>
      <c r="B1331" s="350">
        <v>97735</v>
      </c>
      <c r="C1331" s="234" t="s">
        <v>66</v>
      </c>
      <c r="D1331" s="234" t="s">
        <v>1372</v>
      </c>
      <c r="E1331" s="355" t="s">
        <v>916</v>
      </c>
      <c r="F1331" s="94" t="s">
        <v>72</v>
      </c>
      <c r="G1331" s="362">
        <v>0.7</v>
      </c>
      <c r="H1331" s="363">
        <f>IF(A1331="Composição Auxiliar",VLOOKUP(B1331,'SINAPI COMPOSIÇÃO'!$A$2:$E$10256,4,FALSE),IF(A1331="Insumo",IF(VLOOKUP(B1331,'SINAPI INSUMOS'!$A$2:$F$4852,5,FALSE)=OR("",0),VLOOKUP(B1331,'SINAPI INSUMOS'!$A$2:$F$4852,6,FALSE),VLOOKUP(B1331,'SINAPI INSUMOS'!$A$2:$F$4852,5,FALSE)),"VERIFICAR"))</f>
        <v>2791.89</v>
      </c>
      <c r="I1331" s="98">
        <f t="shared" si="83"/>
        <v>1954.32</v>
      </c>
    </row>
    <row r="1332" spans="1:9" ht="39" customHeight="1">
      <c r="A1332" s="234" t="s">
        <v>881</v>
      </c>
      <c r="B1332" s="350">
        <v>87316</v>
      </c>
      <c r="C1332" s="234" t="s">
        <v>66</v>
      </c>
      <c r="D1332" s="234" t="s">
        <v>1358</v>
      </c>
      <c r="E1332" s="355" t="s">
        <v>883</v>
      </c>
      <c r="F1332" s="94" t="s">
        <v>72</v>
      </c>
      <c r="G1332" s="186">
        <v>0.2969</v>
      </c>
      <c r="H1332" s="98">
        <f>IF(A1332="Composição Auxiliar",VLOOKUP(B1332,'SINAPI COMPOSIÇÃO'!$A$2:$E$10256,4,FALSE),IF(A1332="Insumo",IF(VLOOKUP(B1332,'SINAPI INSUMOS'!$A$2:$F$4852,5,FALSE)=OR("",0),VLOOKUP(B1332,'SINAPI INSUMOS'!$A$2:$F$4852,6,FALSE),VLOOKUP(B1332,'SINAPI INSUMOS'!$A$2:$F$4852,5,FALSE)),"VERIFICAR"))</f>
        <v>641.82000000000005</v>
      </c>
      <c r="I1332" s="98">
        <f t="shared" si="83"/>
        <v>190.55</v>
      </c>
    </row>
    <row r="1333" spans="1:9" ht="26.1" customHeight="1">
      <c r="A1333" s="234" t="s">
        <v>881</v>
      </c>
      <c r="B1333" s="350">
        <v>89995</v>
      </c>
      <c r="C1333" s="234" t="s">
        <v>66</v>
      </c>
      <c r="D1333" s="234" t="s">
        <v>1356</v>
      </c>
      <c r="E1333" s="355" t="s">
        <v>916</v>
      </c>
      <c r="F1333" s="94" t="s">
        <v>72</v>
      </c>
      <c r="G1333" s="186">
        <v>0.20300000000000001</v>
      </c>
      <c r="H1333" s="98">
        <f>IF(A1333="Composição Auxiliar",VLOOKUP(B1333,'SINAPI COMPOSIÇÃO'!$A$2:$E$10256,4,FALSE),IF(A1333="Insumo",IF(VLOOKUP(B1333,'SINAPI INSUMOS'!$A$2:$F$4852,5,FALSE)=OR("",0),VLOOKUP(B1333,'SINAPI INSUMOS'!$A$2:$F$4852,6,FALSE),VLOOKUP(B1333,'SINAPI INSUMOS'!$A$2:$F$4852,5,FALSE)),"VERIFICAR"))</f>
        <v>1375.24</v>
      </c>
      <c r="I1333" s="98">
        <f t="shared" si="83"/>
        <v>279.17</v>
      </c>
    </row>
    <row r="1334" spans="1:9" ht="26.1" customHeight="1">
      <c r="A1334" s="234" t="s">
        <v>881</v>
      </c>
      <c r="B1334" s="350">
        <v>89993</v>
      </c>
      <c r="C1334" s="234" t="s">
        <v>66</v>
      </c>
      <c r="D1334" s="234" t="s">
        <v>1416</v>
      </c>
      <c r="E1334" s="355" t="s">
        <v>916</v>
      </c>
      <c r="F1334" s="94" t="s">
        <v>72</v>
      </c>
      <c r="G1334" s="186">
        <v>0.17929999999999999</v>
      </c>
      <c r="H1334" s="98">
        <f>IF(A1334="Composição Auxiliar",VLOOKUP(B1334,'SINAPI COMPOSIÇÃO'!$A$2:$E$10256,4,FALSE),IF(A1334="Insumo",IF(VLOOKUP(B1334,'SINAPI INSUMOS'!$A$2:$F$4852,5,FALSE)=OR("",0),VLOOKUP(B1334,'SINAPI INSUMOS'!$A$2:$F$4852,6,FALSE),VLOOKUP(B1334,'SINAPI INSUMOS'!$A$2:$F$4852,5,FALSE)),"VERIFICAR"))</f>
        <v>1412.12</v>
      </c>
      <c r="I1334" s="98">
        <f t="shared" si="83"/>
        <v>253.19</v>
      </c>
    </row>
    <row r="1335" spans="1:9" ht="26.1" customHeight="1">
      <c r="A1335" s="235" t="s">
        <v>886</v>
      </c>
      <c r="B1335" s="351">
        <v>25067</v>
      </c>
      <c r="C1335" s="235" t="s">
        <v>66</v>
      </c>
      <c r="D1335" s="235" t="s">
        <v>1368</v>
      </c>
      <c r="E1335" s="356" t="s">
        <v>889</v>
      </c>
      <c r="F1335" s="97" t="s">
        <v>63</v>
      </c>
      <c r="G1335" s="187">
        <v>380.94380000000001</v>
      </c>
      <c r="H1335" s="99">
        <f>IF(A1335="Composição Auxiliar",VLOOKUP(B1335,'SINAPI COMPOSIÇÃO'!$A$2:$E$10256,4,FALSE),IF(A1335="Insumo",IF(VLOOKUP(B1335,'SINAPI INSUMOS'!$A$2:$F$4852,5,FALSE)=OR("",0),VLOOKUP(B1335,'SINAPI INSUMOS'!$A$2:$F$4852,6,FALSE),VLOOKUP(B1335,'SINAPI INSUMOS'!$A$2:$F$4852,5,FALSE)),"VERIFICAR"))</f>
        <v>6.25</v>
      </c>
      <c r="I1335" s="99">
        <f t="shared" si="83"/>
        <v>2380.89</v>
      </c>
    </row>
    <row r="1336" spans="1:9" ht="26.1" customHeight="1">
      <c r="A1336" s="235" t="s">
        <v>886</v>
      </c>
      <c r="B1336" s="351">
        <v>2692</v>
      </c>
      <c r="C1336" s="235" t="s">
        <v>66</v>
      </c>
      <c r="D1336" s="235" t="s">
        <v>932</v>
      </c>
      <c r="E1336" s="356" t="s">
        <v>889</v>
      </c>
      <c r="F1336" s="97" t="s">
        <v>933</v>
      </c>
      <c r="G1336" s="187">
        <v>3.5700000000000003E-2</v>
      </c>
      <c r="H1336" s="99">
        <f>IF(A1336="Composição Auxiliar",VLOOKUP(B1336,'SINAPI COMPOSIÇÃO'!$A$2:$E$10256,4,FALSE),IF(A1336="Insumo",IF(VLOOKUP(B1336,'SINAPI INSUMOS'!$A$2:$F$4852,5,FALSE)=OR("",0),VLOOKUP(B1336,'SINAPI INSUMOS'!$A$2:$F$4852,6,FALSE),VLOOKUP(B1336,'SINAPI INSUMOS'!$A$2:$F$4852,5,FALSE)),"VERIFICAR"))</f>
        <v>7.67</v>
      </c>
      <c r="I1336" s="99">
        <f t="shared" si="83"/>
        <v>0.27</v>
      </c>
    </row>
    <row r="1337" spans="1:9" ht="26.1" customHeight="1">
      <c r="A1337" s="235" t="s">
        <v>886</v>
      </c>
      <c r="B1337" s="351">
        <v>5069</v>
      </c>
      <c r="C1337" s="235" t="s">
        <v>66</v>
      </c>
      <c r="D1337" s="235" t="s">
        <v>1362</v>
      </c>
      <c r="E1337" s="356" t="s">
        <v>889</v>
      </c>
      <c r="F1337" s="97" t="s">
        <v>101</v>
      </c>
      <c r="G1337" s="187">
        <v>8.1900000000000001E-2</v>
      </c>
      <c r="H1337" s="99">
        <f>IF(A1337="Composição Auxiliar",VLOOKUP(B1337,'SINAPI COMPOSIÇÃO'!$A$2:$E$10256,4,FALSE),IF(A1337="Insumo",IF(VLOOKUP(B1337,'SINAPI INSUMOS'!$A$2:$F$4852,5,FALSE)=OR("",0),VLOOKUP(B1337,'SINAPI INSUMOS'!$A$2:$F$4852,6,FALSE),VLOOKUP(B1337,'SINAPI INSUMOS'!$A$2:$F$4852,5,FALSE)),"VERIFICAR"))</f>
        <v>16.16</v>
      </c>
      <c r="I1337" s="99">
        <f t="shared" si="83"/>
        <v>1.32</v>
      </c>
    </row>
    <row r="1338" spans="1:9" ht="26.1" customHeight="1">
      <c r="A1338" s="235" t="s">
        <v>886</v>
      </c>
      <c r="B1338" s="351">
        <v>4517</v>
      </c>
      <c r="C1338" s="235" t="s">
        <v>66</v>
      </c>
      <c r="D1338" s="235" t="s">
        <v>930</v>
      </c>
      <c r="E1338" s="356" t="s">
        <v>889</v>
      </c>
      <c r="F1338" s="97" t="s">
        <v>202</v>
      </c>
      <c r="G1338" s="187">
        <v>0.92400000000000004</v>
      </c>
      <c r="H1338" s="99">
        <f>IF(A1338="Composição Auxiliar",VLOOKUP(B1338,'SINAPI COMPOSIÇÃO'!$A$2:$E$10256,4,FALSE),IF(A1338="Insumo",IF(VLOOKUP(B1338,'SINAPI INSUMOS'!$A$2:$F$4852,5,FALSE)=OR("",0),VLOOKUP(B1338,'SINAPI INSUMOS'!$A$2:$F$4852,6,FALSE),VLOOKUP(B1338,'SINAPI INSUMOS'!$A$2:$F$4852,5,FALSE)),"VERIFICAR"))</f>
        <v>3.52</v>
      </c>
      <c r="I1338" s="99">
        <f t="shared" si="83"/>
        <v>3.25</v>
      </c>
    </row>
    <row r="1339" spans="1:9" ht="39" customHeight="1">
      <c r="A1339" s="235" t="s">
        <v>886</v>
      </c>
      <c r="B1339" s="351">
        <v>6193</v>
      </c>
      <c r="C1339" s="235" t="s">
        <v>66</v>
      </c>
      <c r="D1339" s="235" t="s">
        <v>1366</v>
      </c>
      <c r="E1339" s="356" t="s">
        <v>889</v>
      </c>
      <c r="F1339" s="97" t="s">
        <v>202</v>
      </c>
      <c r="G1339" s="187">
        <v>2.8980000000000001</v>
      </c>
      <c r="H1339" s="99">
        <f>IF(A1339="Composição Auxiliar",VLOOKUP(B1339,'SINAPI COMPOSIÇÃO'!$A$2:$E$10256,4,FALSE),IF(A1339="Insumo",IF(VLOOKUP(B1339,'SINAPI INSUMOS'!$A$2:$F$4852,5,FALSE)=OR("",0),VLOOKUP(B1339,'SINAPI INSUMOS'!$A$2:$F$4852,6,FALSE),VLOOKUP(B1339,'SINAPI INSUMOS'!$A$2:$F$4852,5,FALSE)),"VERIFICAR"))</f>
        <v>13.38</v>
      </c>
      <c r="I1339" s="99">
        <f t="shared" si="83"/>
        <v>38.770000000000003</v>
      </c>
    </row>
    <row r="1340" spans="1:9" ht="26.1" customHeight="1">
      <c r="A1340" s="235" t="s">
        <v>886</v>
      </c>
      <c r="B1340" s="351">
        <v>4491</v>
      </c>
      <c r="C1340" s="235" t="s">
        <v>66</v>
      </c>
      <c r="D1340" s="235" t="s">
        <v>926</v>
      </c>
      <c r="E1340" s="356" t="s">
        <v>889</v>
      </c>
      <c r="F1340" s="97" t="s">
        <v>202</v>
      </c>
      <c r="G1340" s="187">
        <v>0.77700000000000002</v>
      </c>
      <c r="H1340" s="99">
        <f>IF(A1340="Composição Auxiliar",VLOOKUP(B1340,'SINAPI COMPOSIÇÃO'!$A$2:$E$10256,4,FALSE),IF(A1340="Insumo",IF(VLOOKUP(B1340,'SINAPI INSUMOS'!$A$2:$F$4852,5,FALSE)=OR("",0),VLOOKUP(B1340,'SINAPI INSUMOS'!$A$2:$F$4852,6,FALSE),VLOOKUP(B1340,'SINAPI INSUMOS'!$A$2:$F$4852,5,FALSE)),"VERIFICAR"))</f>
        <v>10.050000000000001</v>
      </c>
      <c r="I1340" s="99">
        <f t="shared" si="83"/>
        <v>7.8</v>
      </c>
    </row>
    <row r="1341" spans="1:9" ht="26.1" customHeight="1">
      <c r="A1341" s="235" t="s">
        <v>886</v>
      </c>
      <c r="B1341" s="351">
        <v>660</v>
      </c>
      <c r="C1341" s="235" t="s">
        <v>66</v>
      </c>
      <c r="D1341" s="235" t="s">
        <v>1370</v>
      </c>
      <c r="E1341" s="356" t="s">
        <v>889</v>
      </c>
      <c r="F1341" s="97" t="s">
        <v>63</v>
      </c>
      <c r="G1341" s="360">
        <v>69.3</v>
      </c>
      <c r="H1341" s="361">
        <f>IF(A1341="Composição Auxiliar",VLOOKUP(B1341,'SINAPI COMPOSIÇÃO'!$A$2:$E$10256,4,FALSE),IF(A1341="Insumo",IF(VLOOKUP(B1341,'SINAPI INSUMOS'!$A$2:$F$4852,5,FALSE)=OR("",0),VLOOKUP(B1341,'SINAPI INSUMOS'!$A$2:$F$4852,6,FALSE),VLOOKUP(B1341,'SINAPI INSUMOS'!$A$2:$F$4852,5,FALSE)),"VERIFICAR"))</f>
        <v>3.88</v>
      </c>
      <c r="I1341" s="99">
        <f t="shared" si="83"/>
        <v>268.88</v>
      </c>
    </row>
    <row r="1342" spans="1:9" ht="18" customHeight="1">
      <c r="A1342" s="382" t="s">
        <v>562</v>
      </c>
      <c r="B1342" s="384" t="s">
        <v>52</v>
      </c>
      <c r="C1342" s="382" t="s">
        <v>53</v>
      </c>
      <c r="D1342" s="382" t="s">
        <v>10</v>
      </c>
      <c r="E1342" s="358" t="s">
        <v>878</v>
      </c>
      <c r="F1342" s="385" t="s">
        <v>54</v>
      </c>
      <c r="G1342" s="384" t="s">
        <v>55</v>
      </c>
      <c r="H1342" s="384" t="s">
        <v>56</v>
      </c>
      <c r="I1342" s="384" t="s">
        <v>11</v>
      </c>
    </row>
    <row r="1343" spans="1:9" ht="51.95" customHeight="1">
      <c r="A1343" s="237" t="s">
        <v>879</v>
      </c>
      <c r="B1343" s="354">
        <v>98093</v>
      </c>
      <c r="C1343" s="237" t="s">
        <v>66</v>
      </c>
      <c r="D1343" s="237" t="s">
        <v>564</v>
      </c>
      <c r="E1343" s="359" t="s">
        <v>1161</v>
      </c>
      <c r="F1343" s="184" t="s">
        <v>63</v>
      </c>
      <c r="G1343" s="185">
        <v>1</v>
      </c>
      <c r="H1343" s="189">
        <f>I1343</f>
        <v>17986.889999999996</v>
      </c>
      <c r="I1343" s="189">
        <f>SUM(I1344:I1365)</f>
        <v>17986.889999999996</v>
      </c>
    </row>
    <row r="1344" spans="1:9" ht="24" customHeight="1">
      <c r="A1344" s="234" t="s">
        <v>881</v>
      </c>
      <c r="B1344" s="350">
        <v>88316</v>
      </c>
      <c r="C1344" s="234" t="s">
        <v>66</v>
      </c>
      <c r="D1344" s="234" t="s">
        <v>885</v>
      </c>
      <c r="E1344" s="355" t="s">
        <v>883</v>
      </c>
      <c r="F1344" s="94" t="s">
        <v>884</v>
      </c>
      <c r="G1344" s="186">
        <v>49.964500000000001</v>
      </c>
      <c r="H1344" s="98">
        <f>IF(A1344="Composição Auxiliar",VLOOKUP(B1344,'SINAPI COMPOSIÇÃO'!$A$2:$E$10256,4,FALSE),IF(A1344="Insumo",IF(VLOOKUP(B1344,'SINAPI INSUMOS'!$A$2:$F$4852,5,FALSE)=OR("",0),VLOOKUP(B1344,'SINAPI INSUMOS'!$A$2:$F$4852,6,FALSE),VLOOKUP(B1344,'SINAPI INSUMOS'!$A$2:$F$4852,5,FALSE)),"VERIFICAR"))</f>
        <v>21.32</v>
      </c>
      <c r="I1344" s="98">
        <f t="shared" ref="I1344:I1365" si="84">TRUNC(G1344*H1344,2)</f>
        <v>1065.24</v>
      </c>
    </row>
    <row r="1345" spans="1:9" ht="65.099999999999994" customHeight="1">
      <c r="A1345" s="234" t="s">
        <v>881</v>
      </c>
      <c r="B1345" s="350">
        <v>5679</v>
      </c>
      <c r="C1345" s="234" t="s">
        <v>66</v>
      </c>
      <c r="D1345" s="234" t="s">
        <v>1371</v>
      </c>
      <c r="E1345" s="355" t="s">
        <v>895</v>
      </c>
      <c r="F1345" s="94" t="s">
        <v>896</v>
      </c>
      <c r="G1345" s="186">
        <v>3.1404000000000001</v>
      </c>
      <c r="H1345" s="98">
        <f>IF(A1345="Composição Auxiliar",VLOOKUP(B1345,'SINAPI COMPOSIÇÃO'!$A$2:$E$10256,4,FALSE),IF(A1345="Insumo",IF(VLOOKUP(B1345,'SINAPI INSUMOS'!$A$2:$F$4852,5,FALSE)=OR("",0),VLOOKUP(B1345,'SINAPI INSUMOS'!$A$2:$F$4852,6,FALSE),VLOOKUP(B1345,'SINAPI INSUMOS'!$A$2:$F$4852,5,FALSE)),"VERIFICAR"))</f>
        <v>60.32</v>
      </c>
      <c r="I1345" s="98">
        <f t="shared" si="84"/>
        <v>189.42</v>
      </c>
    </row>
    <row r="1346" spans="1:9" ht="39" customHeight="1">
      <c r="A1346" s="234" t="s">
        <v>881</v>
      </c>
      <c r="B1346" s="350">
        <v>97735</v>
      </c>
      <c r="C1346" s="234" t="s">
        <v>66</v>
      </c>
      <c r="D1346" s="234" t="s">
        <v>1372</v>
      </c>
      <c r="E1346" s="355" t="s">
        <v>916</v>
      </c>
      <c r="F1346" s="94" t="s">
        <v>72</v>
      </c>
      <c r="G1346" s="186">
        <v>1.6617</v>
      </c>
      <c r="H1346" s="98">
        <f>IF(A1346="Composição Auxiliar",VLOOKUP(B1346,'SINAPI COMPOSIÇÃO'!$A$2:$E$10256,4,FALSE),IF(A1346="Insumo",IF(VLOOKUP(B1346,'SINAPI INSUMOS'!$A$2:$F$4852,5,FALSE)=OR("",0),VLOOKUP(B1346,'SINAPI INSUMOS'!$A$2:$F$4852,6,FALSE),VLOOKUP(B1346,'SINAPI INSUMOS'!$A$2:$F$4852,5,FALSE)),"VERIFICAR"))</f>
        <v>2791.89</v>
      </c>
      <c r="I1346" s="98">
        <f t="shared" si="84"/>
        <v>4639.28</v>
      </c>
    </row>
    <row r="1347" spans="1:9" ht="26.1" customHeight="1">
      <c r="A1347" s="234" t="s">
        <v>881</v>
      </c>
      <c r="B1347" s="350">
        <v>89996</v>
      </c>
      <c r="C1347" s="234" t="s">
        <v>66</v>
      </c>
      <c r="D1347" s="234" t="s">
        <v>1414</v>
      </c>
      <c r="E1347" s="355" t="s">
        <v>916</v>
      </c>
      <c r="F1347" s="94" t="s">
        <v>101</v>
      </c>
      <c r="G1347" s="186">
        <v>3.9487999999999999</v>
      </c>
      <c r="H1347" s="98">
        <f>IF(A1347="Composição Auxiliar",VLOOKUP(B1347,'SINAPI COMPOSIÇÃO'!$A$2:$E$10256,4,FALSE),IF(A1347="Insumo",IF(VLOOKUP(B1347,'SINAPI INSUMOS'!$A$2:$F$4852,5,FALSE)=OR("",0),VLOOKUP(B1347,'SINAPI INSUMOS'!$A$2:$F$4852,6,FALSE),VLOOKUP(B1347,'SINAPI INSUMOS'!$A$2:$F$4852,5,FALSE)),"VERIFICAR"))</f>
        <v>11.49</v>
      </c>
      <c r="I1347" s="98">
        <f t="shared" si="84"/>
        <v>45.37</v>
      </c>
    </row>
    <row r="1348" spans="1:9" ht="39" customHeight="1">
      <c r="A1348" s="234" t="s">
        <v>881</v>
      </c>
      <c r="B1348" s="350">
        <v>92767</v>
      </c>
      <c r="C1348" s="234" t="s">
        <v>66</v>
      </c>
      <c r="D1348" s="234" t="s">
        <v>1413</v>
      </c>
      <c r="E1348" s="355" t="s">
        <v>916</v>
      </c>
      <c r="F1348" s="94" t="s">
        <v>101</v>
      </c>
      <c r="G1348" s="186">
        <v>63.176400000000001</v>
      </c>
      <c r="H1348" s="98">
        <f>IF(A1348="Composição Auxiliar",VLOOKUP(B1348,'SINAPI COMPOSIÇÃO'!$A$2:$E$10256,4,FALSE),IF(A1348="Insumo",IF(VLOOKUP(B1348,'SINAPI INSUMOS'!$A$2:$F$4852,5,FALSE)=OR("",0),VLOOKUP(B1348,'SINAPI INSUMOS'!$A$2:$F$4852,6,FALSE),VLOOKUP(B1348,'SINAPI INSUMOS'!$A$2:$F$4852,5,FALSE)),"VERIFICAR"))</f>
        <v>16.43</v>
      </c>
      <c r="I1348" s="98">
        <f t="shared" si="84"/>
        <v>1037.98</v>
      </c>
    </row>
    <row r="1349" spans="1:9" ht="39" customHeight="1">
      <c r="A1349" s="234" t="s">
        <v>881</v>
      </c>
      <c r="B1349" s="350">
        <v>88628</v>
      </c>
      <c r="C1349" s="234" t="s">
        <v>66</v>
      </c>
      <c r="D1349" s="234" t="s">
        <v>1359</v>
      </c>
      <c r="E1349" s="355" t="s">
        <v>883</v>
      </c>
      <c r="F1349" s="94" t="s">
        <v>72</v>
      </c>
      <c r="G1349" s="186">
        <v>1.4025000000000001</v>
      </c>
      <c r="H1349" s="98">
        <f>IF(A1349="Composição Auxiliar",VLOOKUP(B1349,'SINAPI COMPOSIÇÃO'!$A$2:$E$10256,4,FALSE),IF(A1349="Insumo",IF(VLOOKUP(B1349,'SINAPI INSUMOS'!$A$2:$F$4852,5,FALSE)=OR("",0),VLOOKUP(B1349,'SINAPI INSUMOS'!$A$2:$F$4852,6,FALSE),VLOOKUP(B1349,'SINAPI INSUMOS'!$A$2:$F$4852,5,FALSE)),"VERIFICAR"))</f>
        <v>782.09</v>
      </c>
      <c r="I1349" s="98">
        <f t="shared" si="84"/>
        <v>1096.8800000000001</v>
      </c>
    </row>
    <row r="1350" spans="1:9" ht="24" customHeight="1">
      <c r="A1350" s="234" t="s">
        <v>881</v>
      </c>
      <c r="B1350" s="350">
        <v>88309</v>
      </c>
      <c r="C1350" s="234" t="s">
        <v>66</v>
      </c>
      <c r="D1350" s="234" t="s">
        <v>913</v>
      </c>
      <c r="E1350" s="355" t="s">
        <v>883</v>
      </c>
      <c r="F1350" s="94" t="s">
        <v>884</v>
      </c>
      <c r="G1350" s="186">
        <v>63.591099999999997</v>
      </c>
      <c r="H1350" s="98">
        <f>IF(A1350="Composição Auxiliar",VLOOKUP(B1350,'SINAPI COMPOSIÇÃO'!$A$2:$E$10256,4,FALSE),IF(A1350="Insumo",IF(VLOOKUP(B1350,'SINAPI INSUMOS'!$A$2:$F$4852,5,FALSE)=OR("",0),VLOOKUP(B1350,'SINAPI INSUMOS'!$A$2:$F$4852,6,FALSE),VLOOKUP(B1350,'SINAPI INSUMOS'!$A$2:$F$4852,5,FALSE)),"VERIFICAR"))</f>
        <v>27.58</v>
      </c>
      <c r="I1350" s="98">
        <f t="shared" si="84"/>
        <v>1753.84</v>
      </c>
    </row>
    <row r="1351" spans="1:9" ht="26.1" customHeight="1">
      <c r="A1351" s="234" t="s">
        <v>881</v>
      </c>
      <c r="B1351" s="350">
        <v>89993</v>
      </c>
      <c r="C1351" s="234" t="s">
        <v>66</v>
      </c>
      <c r="D1351" s="234" t="s">
        <v>1416</v>
      </c>
      <c r="E1351" s="355" t="s">
        <v>916</v>
      </c>
      <c r="F1351" s="94" t="s">
        <v>72</v>
      </c>
      <c r="G1351" s="362">
        <v>0.1196</v>
      </c>
      <c r="H1351" s="363">
        <f>IF(A1351="Composição Auxiliar",VLOOKUP(B1351,'SINAPI COMPOSIÇÃO'!$A$2:$E$10256,4,FALSE),IF(A1351="Insumo",IF(VLOOKUP(B1351,'SINAPI INSUMOS'!$A$2:$F$4852,5,FALSE)=OR("",0),VLOOKUP(B1351,'SINAPI INSUMOS'!$A$2:$F$4852,6,FALSE),VLOOKUP(B1351,'SINAPI INSUMOS'!$A$2:$F$4852,5,FALSE)),"VERIFICAR"))</f>
        <v>1412.12</v>
      </c>
      <c r="I1351" s="98">
        <f t="shared" si="84"/>
        <v>168.88</v>
      </c>
    </row>
    <row r="1352" spans="1:9" ht="39" customHeight="1">
      <c r="A1352" s="234" t="s">
        <v>881</v>
      </c>
      <c r="B1352" s="350">
        <v>87316</v>
      </c>
      <c r="C1352" s="234" t="s">
        <v>66</v>
      </c>
      <c r="D1352" s="234" t="s">
        <v>1358</v>
      </c>
      <c r="E1352" s="355" t="s">
        <v>883</v>
      </c>
      <c r="F1352" s="94" t="s">
        <v>72</v>
      </c>
      <c r="G1352" s="186">
        <v>0.24179999999999999</v>
      </c>
      <c r="H1352" s="98">
        <f>IF(A1352="Composição Auxiliar",VLOOKUP(B1352,'SINAPI COMPOSIÇÃO'!$A$2:$E$10256,4,FALSE),IF(A1352="Insumo",IF(VLOOKUP(B1352,'SINAPI INSUMOS'!$A$2:$F$4852,5,FALSE)=OR("",0),VLOOKUP(B1352,'SINAPI INSUMOS'!$A$2:$F$4852,6,FALSE),VLOOKUP(B1352,'SINAPI INSUMOS'!$A$2:$F$4852,5,FALSE)),"VERIFICAR"))</f>
        <v>641.82000000000005</v>
      </c>
      <c r="I1352" s="98">
        <f t="shared" si="84"/>
        <v>155.19</v>
      </c>
    </row>
    <row r="1353" spans="1:9" ht="26.1" customHeight="1">
      <c r="A1353" s="234" t="s">
        <v>881</v>
      </c>
      <c r="B1353" s="350">
        <v>89998</v>
      </c>
      <c r="C1353" s="234" t="s">
        <v>66</v>
      </c>
      <c r="D1353" s="234" t="s">
        <v>1357</v>
      </c>
      <c r="E1353" s="355" t="s">
        <v>916</v>
      </c>
      <c r="F1353" s="94" t="s">
        <v>101</v>
      </c>
      <c r="G1353" s="186">
        <v>18.756799999999998</v>
      </c>
      <c r="H1353" s="98">
        <f>IF(A1353="Composição Auxiliar",VLOOKUP(B1353,'SINAPI COMPOSIÇÃO'!$A$2:$E$10256,4,FALSE),IF(A1353="Insumo",IF(VLOOKUP(B1353,'SINAPI INSUMOS'!$A$2:$F$4852,5,FALSE)=OR("",0),VLOOKUP(B1353,'SINAPI INSUMOS'!$A$2:$F$4852,6,FALSE),VLOOKUP(B1353,'SINAPI INSUMOS'!$A$2:$F$4852,5,FALSE)),"VERIFICAR"))</f>
        <v>10.95</v>
      </c>
      <c r="I1353" s="98">
        <f t="shared" si="84"/>
        <v>205.38</v>
      </c>
    </row>
    <row r="1354" spans="1:9" ht="39" customHeight="1">
      <c r="A1354" s="234" t="s">
        <v>881</v>
      </c>
      <c r="B1354" s="350">
        <v>94970</v>
      </c>
      <c r="C1354" s="234" t="s">
        <v>66</v>
      </c>
      <c r="D1354" s="234" t="s">
        <v>1355</v>
      </c>
      <c r="E1354" s="355" t="s">
        <v>916</v>
      </c>
      <c r="F1354" s="94" t="s">
        <v>72</v>
      </c>
      <c r="G1354" s="186">
        <v>2.38</v>
      </c>
      <c r="H1354" s="98">
        <f>IF(A1354="Composição Auxiliar",VLOOKUP(B1354,'SINAPI COMPOSIÇÃO'!$A$2:$E$10256,4,FALSE),IF(A1354="Insumo",IF(VLOOKUP(B1354,'SINAPI INSUMOS'!$A$2:$F$4852,5,FALSE)=OR("",0),VLOOKUP(B1354,'SINAPI INSUMOS'!$A$2:$F$4852,6,FALSE),VLOOKUP(B1354,'SINAPI INSUMOS'!$A$2:$F$4852,5,FALSE)),"VERIFICAR"))</f>
        <v>734.64</v>
      </c>
      <c r="I1354" s="98">
        <f t="shared" si="84"/>
        <v>1748.44</v>
      </c>
    </row>
    <row r="1355" spans="1:9" ht="26.1" customHeight="1">
      <c r="A1355" s="234" t="s">
        <v>881</v>
      </c>
      <c r="B1355" s="350">
        <v>89995</v>
      </c>
      <c r="C1355" s="234" t="s">
        <v>66</v>
      </c>
      <c r="D1355" s="234" t="s">
        <v>1356</v>
      </c>
      <c r="E1355" s="355" t="s">
        <v>916</v>
      </c>
      <c r="F1355" s="94" t="s">
        <v>72</v>
      </c>
      <c r="G1355" s="186">
        <v>0.46760000000000002</v>
      </c>
      <c r="H1355" s="98">
        <f>IF(A1355="Composição Auxiliar",VLOOKUP(B1355,'SINAPI COMPOSIÇÃO'!$A$2:$E$10256,4,FALSE),IF(A1355="Insumo",IF(VLOOKUP(B1355,'SINAPI INSUMOS'!$A$2:$F$4852,5,FALSE)=OR("",0),VLOOKUP(B1355,'SINAPI INSUMOS'!$A$2:$F$4852,6,FALSE),VLOOKUP(B1355,'SINAPI INSUMOS'!$A$2:$F$4852,5,FALSE)),"VERIFICAR"))</f>
        <v>1375.24</v>
      </c>
      <c r="I1355" s="98">
        <f t="shared" si="84"/>
        <v>643.05999999999995</v>
      </c>
    </row>
    <row r="1356" spans="1:9" ht="65.099999999999994" customHeight="1">
      <c r="A1356" s="234" t="s">
        <v>881</v>
      </c>
      <c r="B1356" s="350">
        <v>5678</v>
      </c>
      <c r="C1356" s="234" t="s">
        <v>66</v>
      </c>
      <c r="D1356" s="234" t="s">
        <v>1374</v>
      </c>
      <c r="E1356" s="355" t="s">
        <v>895</v>
      </c>
      <c r="F1356" s="94" t="s">
        <v>899</v>
      </c>
      <c r="G1356" s="186">
        <v>1.5409999999999999</v>
      </c>
      <c r="H1356" s="98">
        <f>IF(A1356="Composição Auxiliar",VLOOKUP(B1356,'SINAPI COMPOSIÇÃO'!$A$2:$E$10256,4,FALSE),IF(A1356="Insumo",IF(VLOOKUP(B1356,'SINAPI INSUMOS'!$A$2:$F$4852,5,FALSE)=OR("",0),VLOOKUP(B1356,'SINAPI INSUMOS'!$A$2:$F$4852,6,FALSE),VLOOKUP(B1356,'SINAPI INSUMOS'!$A$2:$F$4852,5,FALSE)),"VERIFICAR"))</f>
        <v>148.24</v>
      </c>
      <c r="I1356" s="98">
        <f t="shared" si="84"/>
        <v>228.43</v>
      </c>
    </row>
    <row r="1357" spans="1:9" ht="39" customHeight="1">
      <c r="A1357" s="234" t="s">
        <v>881</v>
      </c>
      <c r="B1357" s="350">
        <v>101624</v>
      </c>
      <c r="C1357" s="234" t="s">
        <v>66</v>
      </c>
      <c r="D1357" s="234" t="s">
        <v>1415</v>
      </c>
      <c r="E1357" s="355" t="s">
        <v>903</v>
      </c>
      <c r="F1357" s="94" t="s">
        <v>72</v>
      </c>
      <c r="G1357" s="186">
        <v>1.121</v>
      </c>
      <c r="H1357" s="98">
        <f>IF(A1357="Composição Auxiliar",VLOOKUP(B1357,'SINAPI COMPOSIÇÃO'!$A$2:$E$10256,4,FALSE),IF(A1357="Insumo",IF(VLOOKUP(B1357,'SINAPI INSUMOS'!$A$2:$F$4852,5,FALSE)=OR("",0),VLOOKUP(B1357,'SINAPI INSUMOS'!$A$2:$F$4852,6,FALSE),VLOOKUP(B1357,'SINAPI INSUMOS'!$A$2:$F$4852,5,FALSE)),"VERIFICAR"))</f>
        <v>476.96</v>
      </c>
      <c r="I1357" s="98">
        <f t="shared" si="84"/>
        <v>534.66999999999996</v>
      </c>
    </row>
    <row r="1358" spans="1:9" ht="26.1" customHeight="1">
      <c r="A1358" s="235" t="s">
        <v>886</v>
      </c>
      <c r="B1358" s="351">
        <v>4491</v>
      </c>
      <c r="C1358" s="235" t="s">
        <v>66</v>
      </c>
      <c r="D1358" s="235" t="s">
        <v>926</v>
      </c>
      <c r="E1358" s="356" t="s">
        <v>889</v>
      </c>
      <c r="F1358" s="97" t="s">
        <v>202</v>
      </c>
      <c r="G1358" s="187">
        <v>0.88800000000000001</v>
      </c>
      <c r="H1358" s="99">
        <f>IF(A1358="Composição Auxiliar",VLOOKUP(B1358,'SINAPI COMPOSIÇÃO'!$A$2:$E$10256,4,FALSE),IF(A1358="Insumo",IF(VLOOKUP(B1358,'SINAPI INSUMOS'!$A$2:$F$4852,5,FALSE)=OR("",0),VLOOKUP(B1358,'SINAPI INSUMOS'!$A$2:$F$4852,6,FALSE),VLOOKUP(B1358,'SINAPI INSUMOS'!$A$2:$F$4852,5,FALSE)),"VERIFICAR"))</f>
        <v>10.050000000000001</v>
      </c>
      <c r="I1358" s="99">
        <f t="shared" si="84"/>
        <v>8.92</v>
      </c>
    </row>
    <row r="1359" spans="1:9" ht="26.1" customHeight="1">
      <c r="A1359" s="235" t="s">
        <v>886</v>
      </c>
      <c r="B1359" s="351">
        <v>2692</v>
      </c>
      <c r="C1359" s="235" t="s">
        <v>66</v>
      </c>
      <c r="D1359" s="235" t="s">
        <v>932</v>
      </c>
      <c r="E1359" s="356" t="s">
        <v>889</v>
      </c>
      <c r="F1359" s="97" t="s">
        <v>933</v>
      </c>
      <c r="G1359" s="187">
        <v>4.0800000000000003E-2</v>
      </c>
      <c r="H1359" s="99">
        <f>IF(A1359="Composição Auxiliar",VLOOKUP(B1359,'SINAPI COMPOSIÇÃO'!$A$2:$E$10256,4,FALSE),IF(A1359="Insumo",IF(VLOOKUP(B1359,'SINAPI INSUMOS'!$A$2:$F$4852,5,FALSE)=OR("",0),VLOOKUP(B1359,'SINAPI INSUMOS'!$A$2:$F$4852,6,FALSE),VLOOKUP(B1359,'SINAPI INSUMOS'!$A$2:$F$4852,5,FALSE)),"VERIFICAR"))</f>
        <v>7.67</v>
      </c>
      <c r="I1359" s="99">
        <f t="shared" si="84"/>
        <v>0.31</v>
      </c>
    </row>
    <row r="1360" spans="1:9" ht="26.1" customHeight="1">
      <c r="A1360" s="235" t="s">
        <v>886</v>
      </c>
      <c r="B1360" s="351">
        <v>25067</v>
      </c>
      <c r="C1360" s="235" t="s">
        <v>66</v>
      </c>
      <c r="D1360" s="235" t="s">
        <v>1368</v>
      </c>
      <c r="E1360" s="356" t="s">
        <v>889</v>
      </c>
      <c r="F1360" s="97" t="s">
        <v>63</v>
      </c>
      <c r="G1360" s="187">
        <v>239.19380000000001</v>
      </c>
      <c r="H1360" s="99">
        <f>IF(A1360="Composição Auxiliar",VLOOKUP(B1360,'SINAPI COMPOSIÇÃO'!$A$2:$E$10256,4,FALSE),IF(A1360="Insumo",IF(VLOOKUP(B1360,'SINAPI INSUMOS'!$A$2:$F$4852,5,FALSE)=OR("",0),VLOOKUP(B1360,'SINAPI INSUMOS'!$A$2:$F$4852,6,FALSE),VLOOKUP(B1360,'SINAPI INSUMOS'!$A$2:$F$4852,5,FALSE)),"VERIFICAR"))</f>
        <v>6.25</v>
      </c>
      <c r="I1360" s="99">
        <f t="shared" si="84"/>
        <v>1494.96</v>
      </c>
    </row>
    <row r="1361" spans="1:9" ht="26.1" customHeight="1">
      <c r="A1361" s="235" t="s">
        <v>886</v>
      </c>
      <c r="B1361" s="351">
        <v>4720</v>
      </c>
      <c r="C1361" s="235" t="s">
        <v>66</v>
      </c>
      <c r="D1361" s="235" t="s">
        <v>1418</v>
      </c>
      <c r="E1361" s="356" t="s">
        <v>889</v>
      </c>
      <c r="F1361" s="97" t="s">
        <v>72</v>
      </c>
      <c r="G1361" s="360">
        <v>6.681</v>
      </c>
      <c r="H1361" s="361">
        <f>IF(A1361="Composição Auxiliar",VLOOKUP(B1361,'SINAPI COMPOSIÇÃO'!$A$2:$E$10256,4,FALSE),IF(A1361="Insumo",IF(VLOOKUP(B1361,'SINAPI INSUMOS'!$A$2:$F$4852,5,FALSE)=OR("",0),VLOOKUP(B1361,'SINAPI INSUMOS'!$A$2:$F$4852,6,FALSE),VLOOKUP(B1361,'SINAPI INSUMOS'!$A$2:$F$4852,5,FALSE)),"VERIFICAR"))</f>
        <v>344.54</v>
      </c>
      <c r="I1361" s="99">
        <f t="shared" si="84"/>
        <v>2301.87</v>
      </c>
    </row>
    <row r="1362" spans="1:9" ht="39" customHeight="1">
      <c r="A1362" s="235" t="s">
        <v>886</v>
      </c>
      <c r="B1362" s="351">
        <v>6193</v>
      </c>
      <c r="C1362" s="235" t="s">
        <v>66</v>
      </c>
      <c r="D1362" s="235" t="s">
        <v>1366</v>
      </c>
      <c r="E1362" s="356" t="s">
        <v>889</v>
      </c>
      <c r="F1362" s="97" t="s">
        <v>202</v>
      </c>
      <c r="G1362" s="187">
        <v>3.3119999999999998</v>
      </c>
      <c r="H1362" s="99">
        <f>IF(A1362="Composição Auxiliar",VLOOKUP(B1362,'SINAPI COMPOSIÇÃO'!$A$2:$E$10256,4,FALSE),IF(A1362="Insumo",IF(VLOOKUP(B1362,'SINAPI INSUMOS'!$A$2:$F$4852,5,FALSE)=OR("",0),VLOOKUP(B1362,'SINAPI INSUMOS'!$A$2:$F$4852,6,FALSE),VLOOKUP(B1362,'SINAPI INSUMOS'!$A$2:$F$4852,5,FALSE)),"VERIFICAR"))</f>
        <v>13.38</v>
      </c>
      <c r="I1362" s="99">
        <f t="shared" si="84"/>
        <v>44.31</v>
      </c>
    </row>
    <row r="1363" spans="1:9" ht="26.1" customHeight="1">
      <c r="A1363" s="235" t="s">
        <v>886</v>
      </c>
      <c r="B1363" s="351">
        <v>5069</v>
      </c>
      <c r="C1363" s="235" t="s">
        <v>66</v>
      </c>
      <c r="D1363" s="235" t="s">
        <v>1362</v>
      </c>
      <c r="E1363" s="356" t="s">
        <v>889</v>
      </c>
      <c r="F1363" s="97" t="s">
        <v>101</v>
      </c>
      <c r="G1363" s="187">
        <v>9.3600000000000003E-2</v>
      </c>
      <c r="H1363" s="99">
        <f>IF(A1363="Composição Auxiliar",VLOOKUP(B1363,'SINAPI COMPOSIÇÃO'!$A$2:$E$10256,4,FALSE),IF(A1363="Insumo",IF(VLOOKUP(B1363,'SINAPI INSUMOS'!$A$2:$F$4852,5,FALSE)=OR("",0),VLOOKUP(B1363,'SINAPI INSUMOS'!$A$2:$F$4852,6,FALSE),VLOOKUP(B1363,'SINAPI INSUMOS'!$A$2:$F$4852,5,FALSE)),"VERIFICAR"))</f>
        <v>16.16</v>
      </c>
      <c r="I1363" s="99">
        <f t="shared" si="84"/>
        <v>1.51</v>
      </c>
    </row>
    <row r="1364" spans="1:9" ht="26.1" customHeight="1">
      <c r="A1364" s="235" t="s">
        <v>886</v>
      </c>
      <c r="B1364" s="351">
        <v>4517</v>
      </c>
      <c r="C1364" s="235" t="s">
        <v>66</v>
      </c>
      <c r="D1364" s="235" t="s">
        <v>930</v>
      </c>
      <c r="E1364" s="356" t="s">
        <v>889</v>
      </c>
      <c r="F1364" s="97" t="s">
        <v>202</v>
      </c>
      <c r="G1364" s="187">
        <v>1.056</v>
      </c>
      <c r="H1364" s="99">
        <f>IF(A1364="Composição Auxiliar",VLOOKUP(B1364,'SINAPI COMPOSIÇÃO'!$A$2:$E$10256,4,FALSE),IF(A1364="Insumo",IF(VLOOKUP(B1364,'SINAPI INSUMOS'!$A$2:$F$4852,5,FALSE)=OR("",0),VLOOKUP(B1364,'SINAPI INSUMOS'!$A$2:$F$4852,6,FALSE),VLOOKUP(B1364,'SINAPI INSUMOS'!$A$2:$F$4852,5,FALSE)),"VERIFICAR"))</f>
        <v>3.52</v>
      </c>
      <c r="I1364" s="99">
        <f t="shared" si="84"/>
        <v>3.71</v>
      </c>
    </row>
    <row r="1365" spans="1:9" ht="26.1" customHeight="1">
      <c r="A1365" s="235" t="s">
        <v>886</v>
      </c>
      <c r="B1365" s="351">
        <v>660</v>
      </c>
      <c r="C1365" s="235" t="s">
        <v>66</v>
      </c>
      <c r="D1365" s="235" t="s">
        <v>1370</v>
      </c>
      <c r="E1365" s="356" t="s">
        <v>889</v>
      </c>
      <c r="F1365" s="97" t="s">
        <v>63</v>
      </c>
      <c r="G1365" s="187">
        <v>159.6</v>
      </c>
      <c r="H1365" s="99">
        <f>IF(A1365="Composição Auxiliar",VLOOKUP(B1365,'SINAPI COMPOSIÇÃO'!$A$2:$E$10256,4,FALSE),IF(A1365="Insumo",IF(VLOOKUP(B1365,'SINAPI INSUMOS'!$A$2:$F$4852,5,FALSE)=OR("",0),VLOOKUP(B1365,'SINAPI INSUMOS'!$A$2:$F$4852,6,FALSE),VLOOKUP(B1365,'SINAPI INSUMOS'!$A$2:$F$4852,5,FALSE)),"VERIFICAR"))</f>
        <v>3.88</v>
      </c>
      <c r="I1365" s="99">
        <f t="shared" si="84"/>
        <v>619.24</v>
      </c>
    </row>
    <row r="1366" spans="1:9" ht="18" customHeight="1">
      <c r="A1366" s="382" t="s">
        <v>565</v>
      </c>
      <c r="B1366" s="384" t="s">
        <v>52</v>
      </c>
      <c r="C1366" s="382" t="s">
        <v>53</v>
      </c>
      <c r="D1366" s="382" t="s">
        <v>10</v>
      </c>
      <c r="E1366" s="358" t="s">
        <v>878</v>
      </c>
      <c r="F1366" s="385" t="s">
        <v>54</v>
      </c>
      <c r="G1366" s="384" t="s">
        <v>55</v>
      </c>
      <c r="H1366" s="384" t="s">
        <v>56</v>
      </c>
      <c r="I1366" s="384" t="s">
        <v>11</v>
      </c>
    </row>
    <row r="1367" spans="1:9" ht="51.95" customHeight="1">
      <c r="A1367" s="237" t="s">
        <v>879</v>
      </c>
      <c r="B1367" s="354">
        <v>98101</v>
      </c>
      <c r="C1367" s="237" t="s">
        <v>66</v>
      </c>
      <c r="D1367" s="237" t="s">
        <v>567</v>
      </c>
      <c r="E1367" s="359" t="s">
        <v>1161</v>
      </c>
      <c r="F1367" s="184" t="s">
        <v>63</v>
      </c>
      <c r="G1367" s="185">
        <v>1</v>
      </c>
      <c r="H1367" s="189">
        <f>I1367</f>
        <v>10481.209999999997</v>
      </c>
      <c r="I1367" s="189">
        <f>SUM(I1368:I1381)</f>
        <v>10481.209999999997</v>
      </c>
    </row>
    <row r="1368" spans="1:9" ht="24" customHeight="1">
      <c r="A1368" s="234" t="s">
        <v>881</v>
      </c>
      <c r="B1368" s="350">
        <v>88309</v>
      </c>
      <c r="C1368" s="234" t="s">
        <v>66</v>
      </c>
      <c r="D1368" s="234" t="s">
        <v>913</v>
      </c>
      <c r="E1368" s="355" t="s">
        <v>883</v>
      </c>
      <c r="F1368" s="94" t="s">
        <v>884</v>
      </c>
      <c r="G1368" s="186">
        <v>48.378</v>
      </c>
      <c r="H1368" s="98">
        <f>IF(A1368="Composição Auxiliar",VLOOKUP(B1368,'SINAPI COMPOSIÇÃO'!$A$2:$E$10256,4,FALSE),IF(A1368="Insumo",IF(VLOOKUP(B1368,'SINAPI INSUMOS'!$A$2:$F$4852,5,FALSE)=OR("",0),VLOOKUP(B1368,'SINAPI INSUMOS'!$A$2:$F$4852,6,FALSE),VLOOKUP(B1368,'SINAPI INSUMOS'!$A$2:$F$4852,5,FALSE)),"VERIFICAR"))</f>
        <v>27.58</v>
      </c>
      <c r="I1368" s="98">
        <f t="shared" ref="I1368:I1381" si="85">TRUNC(G1368*H1368,2)</f>
        <v>1334.26</v>
      </c>
    </row>
    <row r="1369" spans="1:9" ht="65.099999999999994" customHeight="1">
      <c r="A1369" s="234" t="s">
        <v>881</v>
      </c>
      <c r="B1369" s="350">
        <v>5678</v>
      </c>
      <c r="C1369" s="234" t="s">
        <v>66</v>
      </c>
      <c r="D1369" s="234" t="s">
        <v>1374</v>
      </c>
      <c r="E1369" s="355" t="s">
        <v>895</v>
      </c>
      <c r="F1369" s="94" t="s">
        <v>899</v>
      </c>
      <c r="G1369" s="186">
        <v>0.84089999999999998</v>
      </c>
      <c r="H1369" s="98">
        <f>IF(A1369="Composição Auxiliar",VLOOKUP(B1369,'SINAPI COMPOSIÇÃO'!$A$2:$E$10256,4,FALSE),IF(A1369="Insumo",IF(VLOOKUP(B1369,'SINAPI INSUMOS'!$A$2:$F$4852,5,FALSE)=OR("",0),VLOOKUP(B1369,'SINAPI INSUMOS'!$A$2:$F$4852,6,FALSE),VLOOKUP(B1369,'SINAPI INSUMOS'!$A$2:$F$4852,5,FALSE)),"VERIFICAR"))</f>
        <v>148.24</v>
      </c>
      <c r="I1369" s="98">
        <f t="shared" si="85"/>
        <v>124.65</v>
      </c>
    </row>
    <row r="1370" spans="1:9" ht="39" customHeight="1">
      <c r="A1370" s="234" t="s">
        <v>881</v>
      </c>
      <c r="B1370" s="350">
        <v>100475</v>
      </c>
      <c r="C1370" s="234" t="s">
        <v>66</v>
      </c>
      <c r="D1370" s="234" t="s">
        <v>1373</v>
      </c>
      <c r="E1370" s="355" t="s">
        <v>883</v>
      </c>
      <c r="F1370" s="94" t="s">
        <v>72</v>
      </c>
      <c r="G1370" s="186">
        <v>0.70499999999999996</v>
      </c>
      <c r="H1370" s="98">
        <f>IF(A1370="Composição Auxiliar",VLOOKUP(B1370,'SINAPI COMPOSIÇÃO'!$A$2:$E$10256,4,FALSE),IF(A1370="Insumo",IF(VLOOKUP(B1370,'SINAPI INSUMOS'!$A$2:$F$4852,5,FALSE)=OR("",0),VLOOKUP(B1370,'SINAPI INSUMOS'!$A$2:$F$4852,6,FALSE),VLOOKUP(B1370,'SINAPI INSUMOS'!$A$2:$F$4852,5,FALSE)),"VERIFICAR"))</f>
        <v>948.11</v>
      </c>
      <c r="I1370" s="98">
        <f t="shared" si="85"/>
        <v>668.41</v>
      </c>
    </row>
    <row r="1371" spans="1:9" ht="26.1" customHeight="1">
      <c r="A1371" s="234" t="s">
        <v>881</v>
      </c>
      <c r="B1371" s="350">
        <v>89995</v>
      </c>
      <c r="C1371" s="234" t="s">
        <v>66</v>
      </c>
      <c r="D1371" s="234" t="s">
        <v>1356</v>
      </c>
      <c r="E1371" s="355" t="s">
        <v>916</v>
      </c>
      <c r="F1371" s="94" t="s">
        <v>72</v>
      </c>
      <c r="G1371" s="186">
        <v>0.22770000000000001</v>
      </c>
      <c r="H1371" s="98">
        <f>IF(A1371="Composição Auxiliar",VLOOKUP(B1371,'SINAPI COMPOSIÇÃO'!$A$2:$E$10256,4,FALSE),IF(A1371="Insumo",IF(VLOOKUP(B1371,'SINAPI INSUMOS'!$A$2:$F$4852,5,FALSE)=OR("",0),VLOOKUP(B1371,'SINAPI INSUMOS'!$A$2:$F$4852,6,FALSE),VLOOKUP(B1371,'SINAPI INSUMOS'!$A$2:$F$4852,5,FALSE)),"VERIFICAR"))</f>
        <v>1375.24</v>
      </c>
      <c r="I1371" s="98">
        <f t="shared" si="85"/>
        <v>313.14</v>
      </c>
    </row>
    <row r="1372" spans="1:9" ht="24" customHeight="1">
      <c r="A1372" s="234" t="s">
        <v>881</v>
      </c>
      <c r="B1372" s="350">
        <v>88316</v>
      </c>
      <c r="C1372" s="234" t="s">
        <v>66</v>
      </c>
      <c r="D1372" s="234" t="s">
        <v>885</v>
      </c>
      <c r="E1372" s="355" t="s">
        <v>883</v>
      </c>
      <c r="F1372" s="94" t="s">
        <v>884</v>
      </c>
      <c r="G1372" s="186">
        <v>38.011299999999999</v>
      </c>
      <c r="H1372" s="98">
        <f>IF(A1372="Composição Auxiliar",VLOOKUP(B1372,'SINAPI COMPOSIÇÃO'!$A$2:$E$10256,4,FALSE),IF(A1372="Insumo",IF(VLOOKUP(B1372,'SINAPI INSUMOS'!$A$2:$F$4852,5,FALSE)=OR("",0),VLOOKUP(B1372,'SINAPI INSUMOS'!$A$2:$F$4852,6,FALSE),VLOOKUP(B1372,'SINAPI INSUMOS'!$A$2:$F$4852,5,FALSE)),"VERIFICAR"))</f>
        <v>21.32</v>
      </c>
      <c r="I1372" s="98">
        <f t="shared" si="85"/>
        <v>810.4</v>
      </c>
    </row>
    <row r="1373" spans="1:9" ht="39" customHeight="1">
      <c r="A1373" s="234" t="s">
        <v>881</v>
      </c>
      <c r="B1373" s="350">
        <v>97735</v>
      </c>
      <c r="C1373" s="234" t="s">
        <v>66</v>
      </c>
      <c r="D1373" s="234" t="s">
        <v>1372</v>
      </c>
      <c r="E1373" s="355" t="s">
        <v>916</v>
      </c>
      <c r="F1373" s="94" t="s">
        <v>72</v>
      </c>
      <c r="G1373" s="186">
        <v>0.86799999999999999</v>
      </c>
      <c r="H1373" s="98">
        <f>IF(A1373="Composição Auxiliar",VLOOKUP(B1373,'SINAPI COMPOSIÇÃO'!$A$2:$E$10256,4,FALSE),IF(A1373="Insumo",IF(VLOOKUP(B1373,'SINAPI INSUMOS'!$A$2:$F$4852,5,FALSE)=OR("",0),VLOOKUP(B1373,'SINAPI INSUMOS'!$A$2:$F$4852,6,FALSE),VLOOKUP(B1373,'SINAPI INSUMOS'!$A$2:$F$4852,5,FALSE)),"VERIFICAR"))</f>
        <v>2791.89</v>
      </c>
      <c r="I1373" s="98">
        <f t="shared" si="85"/>
        <v>2423.36</v>
      </c>
    </row>
    <row r="1374" spans="1:9" ht="26.1" customHeight="1">
      <c r="A1374" s="234" t="s">
        <v>881</v>
      </c>
      <c r="B1374" s="350">
        <v>89998</v>
      </c>
      <c r="C1374" s="234" t="s">
        <v>66</v>
      </c>
      <c r="D1374" s="234" t="s">
        <v>1357</v>
      </c>
      <c r="E1374" s="355" t="s">
        <v>916</v>
      </c>
      <c r="F1374" s="94" t="s">
        <v>101</v>
      </c>
      <c r="G1374" s="362">
        <v>9.1316000000000006</v>
      </c>
      <c r="H1374" s="363">
        <f>IF(A1374="Composição Auxiliar",VLOOKUP(B1374,'SINAPI COMPOSIÇÃO'!$A$2:$E$10256,4,FALSE),IF(A1374="Insumo",IF(VLOOKUP(B1374,'SINAPI INSUMOS'!$A$2:$F$4852,5,FALSE)=OR("",0),VLOOKUP(B1374,'SINAPI INSUMOS'!$A$2:$F$4852,6,FALSE),VLOOKUP(B1374,'SINAPI INSUMOS'!$A$2:$F$4852,5,FALSE)),"VERIFICAR"))</f>
        <v>10.95</v>
      </c>
      <c r="I1374" s="98">
        <f t="shared" si="85"/>
        <v>99.99</v>
      </c>
    </row>
    <row r="1375" spans="1:9" ht="65.099999999999994" customHeight="1">
      <c r="A1375" s="234" t="s">
        <v>881</v>
      </c>
      <c r="B1375" s="350">
        <v>5679</v>
      </c>
      <c r="C1375" s="234" t="s">
        <v>66</v>
      </c>
      <c r="D1375" s="234" t="s">
        <v>1371</v>
      </c>
      <c r="E1375" s="355" t="s">
        <v>895</v>
      </c>
      <c r="F1375" s="94" t="s">
        <v>896</v>
      </c>
      <c r="G1375" s="186">
        <v>1.7137</v>
      </c>
      <c r="H1375" s="98">
        <f>IF(A1375="Composição Auxiliar",VLOOKUP(B1375,'SINAPI COMPOSIÇÃO'!$A$2:$E$10256,4,FALSE),IF(A1375="Insumo",IF(VLOOKUP(B1375,'SINAPI INSUMOS'!$A$2:$F$4852,5,FALSE)=OR("",0),VLOOKUP(B1375,'SINAPI INSUMOS'!$A$2:$F$4852,6,FALSE),VLOOKUP(B1375,'SINAPI INSUMOS'!$A$2:$F$4852,5,FALSE)),"VERIFICAR"))</f>
        <v>60.32</v>
      </c>
      <c r="I1375" s="98">
        <f t="shared" si="85"/>
        <v>103.37</v>
      </c>
    </row>
    <row r="1376" spans="1:9" ht="26.1" customHeight="1">
      <c r="A1376" s="234" t="s">
        <v>881</v>
      </c>
      <c r="B1376" s="350">
        <v>89993</v>
      </c>
      <c r="C1376" s="234" t="s">
        <v>66</v>
      </c>
      <c r="D1376" s="234" t="s">
        <v>1416</v>
      </c>
      <c r="E1376" s="355" t="s">
        <v>916</v>
      </c>
      <c r="F1376" s="94" t="s">
        <v>72</v>
      </c>
      <c r="G1376" s="186">
        <v>0.22420000000000001</v>
      </c>
      <c r="H1376" s="98">
        <f>IF(A1376="Composição Auxiliar",VLOOKUP(B1376,'SINAPI COMPOSIÇÃO'!$A$2:$E$10256,4,FALSE),IF(A1376="Insumo",IF(VLOOKUP(B1376,'SINAPI INSUMOS'!$A$2:$F$4852,5,FALSE)=OR("",0),VLOOKUP(B1376,'SINAPI INSUMOS'!$A$2:$F$4852,6,FALSE),VLOOKUP(B1376,'SINAPI INSUMOS'!$A$2:$F$4852,5,FALSE)),"VERIFICAR"))</f>
        <v>1412.12</v>
      </c>
      <c r="I1376" s="98">
        <f t="shared" si="85"/>
        <v>316.58999999999997</v>
      </c>
    </row>
    <row r="1377" spans="1:9" ht="39" customHeight="1">
      <c r="A1377" s="234" t="s">
        <v>881</v>
      </c>
      <c r="B1377" s="350">
        <v>101625</v>
      </c>
      <c r="C1377" s="234" t="s">
        <v>66</v>
      </c>
      <c r="D1377" s="234" t="s">
        <v>1419</v>
      </c>
      <c r="E1377" s="355" t="s">
        <v>903</v>
      </c>
      <c r="F1377" s="94" t="s">
        <v>72</v>
      </c>
      <c r="G1377" s="186">
        <v>1.159</v>
      </c>
      <c r="H1377" s="98">
        <f>IF(A1377="Composição Auxiliar",VLOOKUP(B1377,'SINAPI COMPOSIÇÃO'!$A$2:$E$10256,4,FALSE),IF(A1377="Insumo",IF(VLOOKUP(B1377,'SINAPI INSUMOS'!$A$2:$F$4852,5,FALSE)=OR("",0),VLOOKUP(B1377,'SINAPI INSUMOS'!$A$2:$F$4852,6,FALSE),VLOOKUP(B1377,'SINAPI INSUMOS'!$A$2:$F$4852,5,FALSE)),"VERIFICAR"))</f>
        <v>249.34</v>
      </c>
      <c r="I1377" s="98">
        <f t="shared" si="85"/>
        <v>288.98</v>
      </c>
    </row>
    <row r="1378" spans="1:9" ht="26.1" customHeight="1">
      <c r="A1378" s="234" t="s">
        <v>881</v>
      </c>
      <c r="B1378" s="350">
        <v>89996</v>
      </c>
      <c r="C1378" s="234" t="s">
        <v>66</v>
      </c>
      <c r="D1378" s="234" t="s">
        <v>1414</v>
      </c>
      <c r="E1378" s="355" t="s">
        <v>916</v>
      </c>
      <c r="F1378" s="94" t="s">
        <v>101</v>
      </c>
      <c r="G1378" s="186">
        <v>7.4039999999999999</v>
      </c>
      <c r="H1378" s="98">
        <f>IF(A1378="Composição Auxiliar",VLOOKUP(B1378,'SINAPI COMPOSIÇÃO'!$A$2:$E$10256,4,FALSE),IF(A1378="Insumo",IF(VLOOKUP(B1378,'SINAPI INSUMOS'!$A$2:$F$4852,5,FALSE)=OR("",0),VLOOKUP(B1378,'SINAPI INSUMOS'!$A$2:$F$4852,6,FALSE),VLOOKUP(B1378,'SINAPI INSUMOS'!$A$2:$F$4852,5,FALSE)),"VERIFICAR"))</f>
        <v>11.49</v>
      </c>
      <c r="I1378" s="98">
        <f t="shared" si="85"/>
        <v>85.07</v>
      </c>
    </row>
    <row r="1379" spans="1:9" ht="26.1" customHeight="1">
      <c r="A1379" s="235" t="s">
        <v>886</v>
      </c>
      <c r="B1379" s="351">
        <v>4720</v>
      </c>
      <c r="C1379" s="235" t="s">
        <v>66</v>
      </c>
      <c r="D1379" s="235" t="s">
        <v>1418</v>
      </c>
      <c r="E1379" s="356" t="s">
        <v>889</v>
      </c>
      <c r="F1379" s="97" t="s">
        <v>72</v>
      </c>
      <c r="G1379" s="187">
        <v>3.0623999999999998</v>
      </c>
      <c r="H1379" s="99">
        <f>IF(A1379="Composição Auxiliar",VLOOKUP(B1379,'SINAPI COMPOSIÇÃO'!$A$2:$E$10256,4,FALSE),IF(A1379="Insumo",IF(VLOOKUP(B1379,'SINAPI INSUMOS'!$A$2:$F$4852,5,FALSE)=OR("",0),VLOOKUP(B1379,'SINAPI INSUMOS'!$A$2:$F$4852,6,FALSE),VLOOKUP(B1379,'SINAPI INSUMOS'!$A$2:$F$4852,5,FALSE)),"VERIFICAR"))</f>
        <v>344.54</v>
      </c>
      <c r="I1379" s="99">
        <f t="shared" si="85"/>
        <v>1055.1099999999999</v>
      </c>
    </row>
    <row r="1380" spans="1:9" ht="26.1" customHeight="1">
      <c r="A1380" s="235" t="s">
        <v>886</v>
      </c>
      <c r="B1380" s="351">
        <v>25067</v>
      </c>
      <c r="C1380" s="235" t="s">
        <v>66</v>
      </c>
      <c r="D1380" s="235" t="s">
        <v>1368</v>
      </c>
      <c r="E1380" s="356" t="s">
        <v>889</v>
      </c>
      <c r="F1380" s="97" t="s">
        <v>63</v>
      </c>
      <c r="G1380" s="187">
        <v>409.02670000000001</v>
      </c>
      <c r="H1380" s="99">
        <f>IF(A1380="Composição Auxiliar",VLOOKUP(B1380,'SINAPI COMPOSIÇÃO'!$A$2:$E$10256,4,FALSE),IF(A1380="Insumo",IF(VLOOKUP(B1380,'SINAPI INSUMOS'!$A$2:$F$4852,5,FALSE)=OR("",0),VLOOKUP(B1380,'SINAPI INSUMOS'!$A$2:$F$4852,6,FALSE),VLOOKUP(B1380,'SINAPI INSUMOS'!$A$2:$F$4852,5,FALSE)),"VERIFICAR"))</f>
        <v>6.25</v>
      </c>
      <c r="I1380" s="99">
        <f t="shared" si="85"/>
        <v>2556.41</v>
      </c>
    </row>
    <row r="1381" spans="1:9" ht="26.1" customHeight="1">
      <c r="A1381" s="235" t="s">
        <v>886</v>
      </c>
      <c r="B1381" s="351">
        <v>660</v>
      </c>
      <c r="C1381" s="235" t="s">
        <v>66</v>
      </c>
      <c r="D1381" s="235" t="s">
        <v>1370</v>
      </c>
      <c r="E1381" s="356" t="s">
        <v>889</v>
      </c>
      <c r="F1381" s="97" t="s">
        <v>63</v>
      </c>
      <c r="G1381" s="187">
        <v>77.7</v>
      </c>
      <c r="H1381" s="99">
        <f>IF(A1381="Composição Auxiliar",VLOOKUP(B1381,'SINAPI COMPOSIÇÃO'!$A$2:$E$10256,4,FALSE),IF(A1381="Insumo",IF(VLOOKUP(B1381,'SINAPI INSUMOS'!$A$2:$F$4852,5,FALSE)=OR("",0),VLOOKUP(B1381,'SINAPI INSUMOS'!$A$2:$F$4852,6,FALSE),VLOOKUP(B1381,'SINAPI INSUMOS'!$A$2:$F$4852,5,FALSE)),"VERIFICAR"))</f>
        <v>3.88</v>
      </c>
      <c r="I1381" s="99">
        <f t="shared" si="85"/>
        <v>301.47000000000003</v>
      </c>
    </row>
    <row r="1382" spans="1:9" ht="18" customHeight="1">
      <c r="A1382" s="382" t="s">
        <v>568</v>
      </c>
      <c r="B1382" s="384" t="s">
        <v>52</v>
      </c>
      <c r="C1382" s="382" t="s">
        <v>53</v>
      </c>
      <c r="D1382" s="382" t="s">
        <v>10</v>
      </c>
      <c r="E1382" s="358" t="s">
        <v>878</v>
      </c>
      <c r="F1382" s="385" t="s">
        <v>54</v>
      </c>
      <c r="G1382" s="384" t="s">
        <v>55</v>
      </c>
      <c r="H1382" s="384" t="s">
        <v>56</v>
      </c>
      <c r="I1382" s="384" t="s">
        <v>11</v>
      </c>
    </row>
    <row r="1383" spans="1:9" ht="65.099999999999994" customHeight="1">
      <c r="A1383" s="237" t="s">
        <v>879</v>
      </c>
      <c r="B1383" s="354">
        <v>102281</v>
      </c>
      <c r="C1383" s="237" t="s">
        <v>66</v>
      </c>
      <c r="D1383" s="237" t="s">
        <v>570</v>
      </c>
      <c r="E1383" s="359" t="s">
        <v>903</v>
      </c>
      <c r="F1383" s="184" t="s">
        <v>72</v>
      </c>
      <c r="G1383" s="185">
        <v>1</v>
      </c>
      <c r="H1383" s="189">
        <f>I1383</f>
        <v>5.67</v>
      </c>
      <c r="I1383" s="189">
        <f>SUM(I1384:I1386)</f>
        <v>5.67</v>
      </c>
    </row>
    <row r="1384" spans="1:9" ht="39" customHeight="1">
      <c r="A1384" s="234" t="s">
        <v>881</v>
      </c>
      <c r="B1384" s="350">
        <v>88908</v>
      </c>
      <c r="C1384" s="234" t="s">
        <v>66</v>
      </c>
      <c r="D1384" s="234" t="s">
        <v>910</v>
      </c>
      <c r="E1384" s="355" t="s">
        <v>895</v>
      </c>
      <c r="F1384" s="94" t="s">
        <v>896</v>
      </c>
      <c r="G1384" s="186">
        <v>1.20137E-2</v>
      </c>
      <c r="H1384" s="98">
        <f>IF(A1384="Composição Auxiliar",VLOOKUP(B1384,'SINAPI COMPOSIÇÃO'!$A$2:$E$10256,4,FALSE),IF(A1384="Insumo",IF(VLOOKUP(B1384,'SINAPI INSUMOS'!$A$2:$F$4852,5,FALSE)=OR("",0),VLOOKUP(B1384,'SINAPI INSUMOS'!$A$2:$F$4852,6,FALSE),VLOOKUP(B1384,'SINAPI INSUMOS'!$A$2:$F$4852,5,FALSE)),"VERIFICAR"))</f>
        <v>94.96</v>
      </c>
      <c r="I1384" s="98">
        <f>TRUNC(G1384*H1384,2)</f>
        <v>1.1399999999999999</v>
      </c>
    </row>
    <row r="1385" spans="1:9" ht="39" customHeight="1">
      <c r="A1385" s="234" t="s">
        <v>881</v>
      </c>
      <c r="B1385" s="350">
        <v>88907</v>
      </c>
      <c r="C1385" s="234" t="s">
        <v>66</v>
      </c>
      <c r="D1385" s="234" t="s">
        <v>909</v>
      </c>
      <c r="E1385" s="355" t="s">
        <v>895</v>
      </c>
      <c r="F1385" s="94" t="s">
        <v>899</v>
      </c>
      <c r="G1385" s="362">
        <v>1.52514E-2</v>
      </c>
      <c r="H1385" s="363">
        <f>IF(A1385="Composição Auxiliar",VLOOKUP(B1385,'SINAPI COMPOSIÇÃO'!$A$2:$E$10256,4,FALSE),IF(A1385="Insumo",IF(VLOOKUP(B1385,'SINAPI INSUMOS'!$A$2:$F$4852,5,FALSE)=OR("",0),VLOOKUP(B1385,'SINAPI INSUMOS'!$A$2:$F$4852,6,FALSE),VLOOKUP(B1385,'SINAPI INSUMOS'!$A$2:$F$4852,5,FALSE)),"VERIFICAR"))</f>
        <v>259.26</v>
      </c>
      <c r="I1385" s="98">
        <f>TRUNC(G1385*H1385,2)</f>
        <v>3.95</v>
      </c>
    </row>
    <row r="1386" spans="1:9" ht="24" customHeight="1">
      <c r="A1386" s="234" t="s">
        <v>881</v>
      </c>
      <c r="B1386" s="350">
        <v>88316</v>
      </c>
      <c r="C1386" s="234" t="s">
        <v>66</v>
      </c>
      <c r="D1386" s="234" t="s">
        <v>885</v>
      </c>
      <c r="E1386" s="355" t="s">
        <v>883</v>
      </c>
      <c r="F1386" s="94" t="s">
        <v>884</v>
      </c>
      <c r="G1386" s="186">
        <v>2.72651E-2</v>
      </c>
      <c r="H1386" s="98">
        <f>IF(A1386="Composição Auxiliar",VLOOKUP(B1386,'SINAPI COMPOSIÇÃO'!$A$2:$E$10256,4,FALSE),IF(A1386="Insumo",IF(VLOOKUP(B1386,'SINAPI INSUMOS'!$A$2:$F$4852,5,FALSE)=OR("",0),VLOOKUP(B1386,'SINAPI INSUMOS'!$A$2:$F$4852,6,FALSE),VLOOKUP(B1386,'SINAPI INSUMOS'!$A$2:$F$4852,5,FALSE)),"VERIFICAR"))</f>
        <v>21.32</v>
      </c>
      <c r="I1386" s="98">
        <f>TRUNC(G1386*H1386,2)</f>
        <v>0.57999999999999996</v>
      </c>
    </row>
    <row r="1387" spans="1:9" ht="24" customHeight="1">
      <c r="A1387" s="236" t="s">
        <v>33</v>
      </c>
      <c r="B1387" s="236"/>
      <c r="C1387" s="236"/>
      <c r="D1387" s="236" t="s">
        <v>34</v>
      </c>
      <c r="E1387" s="236"/>
      <c r="F1387" s="357"/>
      <c r="G1387" s="181"/>
      <c r="H1387" s="236"/>
      <c r="I1387" s="188"/>
    </row>
    <row r="1388" spans="1:9" ht="24" customHeight="1">
      <c r="A1388" s="236" t="s">
        <v>571</v>
      </c>
      <c r="B1388" s="236"/>
      <c r="C1388" s="236"/>
      <c r="D1388" s="236" t="s">
        <v>572</v>
      </c>
      <c r="E1388" s="236"/>
      <c r="F1388" s="357"/>
      <c r="G1388" s="181"/>
      <c r="H1388" s="236"/>
      <c r="I1388" s="188"/>
    </row>
    <row r="1389" spans="1:9" ht="18" customHeight="1">
      <c r="A1389" s="232" t="s">
        <v>573</v>
      </c>
      <c r="B1389" s="239" t="s">
        <v>52</v>
      </c>
      <c r="C1389" s="232" t="s">
        <v>53</v>
      </c>
      <c r="D1389" s="232" t="s">
        <v>10</v>
      </c>
      <c r="E1389" s="358" t="s">
        <v>878</v>
      </c>
      <c r="F1389" s="240" t="s">
        <v>54</v>
      </c>
      <c r="G1389" s="239" t="s">
        <v>55</v>
      </c>
      <c r="H1389" s="239" t="s">
        <v>56</v>
      </c>
      <c r="I1389" s="239" t="s">
        <v>11</v>
      </c>
    </row>
    <row r="1390" spans="1:9" ht="39" customHeight="1">
      <c r="A1390" s="237" t="s">
        <v>879</v>
      </c>
      <c r="B1390" s="183" t="s">
        <v>574</v>
      </c>
      <c r="C1390" s="237" t="s">
        <v>61</v>
      </c>
      <c r="D1390" s="237" t="s">
        <v>575</v>
      </c>
      <c r="E1390" s="359" t="s">
        <v>1421</v>
      </c>
      <c r="F1390" s="184" t="s">
        <v>202</v>
      </c>
      <c r="G1390" s="185">
        <v>1</v>
      </c>
      <c r="H1390" s="189">
        <f>I1390</f>
        <v>65.08</v>
      </c>
      <c r="I1390" s="189">
        <f>SUM(I1391:I1394)</f>
        <v>65.08</v>
      </c>
    </row>
    <row r="1391" spans="1:9" ht="51.95" customHeight="1">
      <c r="A1391" s="234" t="s">
        <v>881</v>
      </c>
      <c r="B1391" s="350">
        <v>96562</v>
      </c>
      <c r="C1391" s="234" t="s">
        <v>66</v>
      </c>
      <c r="D1391" s="234" t="s">
        <v>1422</v>
      </c>
      <c r="E1391" s="355" t="s">
        <v>1161</v>
      </c>
      <c r="F1391" s="94" t="s">
        <v>202</v>
      </c>
      <c r="G1391" s="186">
        <v>1</v>
      </c>
      <c r="H1391" s="98">
        <f>IF(A1391="Composição Auxiliar",VLOOKUP(B1391,'SINAPI COMPOSIÇÃO'!$A$2:$E$10256,4,FALSE),IF(A1391="Insumo",IF(VLOOKUP(B1391,'SINAPI INSUMOS'!$A$2:$F$4852,5,FALSE)=OR("",0),VLOOKUP(B1391,'SINAPI INSUMOS'!$A$2:$F$4852,6,FALSE),VLOOKUP(B1391,'SINAPI INSUMOS'!$A$2:$F$4852,5,FALSE)),"VERIFICAR"))</f>
        <v>55.48</v>
      </c>
      <c r="I1391" s="98">
        <f>TRUNC(G1391*H1391,2)</f>
        <v>55.48</v>
      </c>
    </row>
    <row r="1392" spans="1:9" ht="26.1" customHeight="1">
      <c r="A1392" s="234" t="s">
        <v>881</v>
      </c>
      <c r="B1392" s="350">
        <v>88247</v>
      </c>
      <c r="C1392" s="234" t="s">
        <v>66</v>
      </c>
      <c r="D1392" s="234" t="s">
        <v>1423</v>
      </c>
      <c r="E1392" s="355" t="s">
        <v>883</v>
      </c>
      <c r="F1392" s="94" t="s">
        <v>884</v>
      </c>
      <c r="G1392" s="186">
        <v>6.3E-2</v>
      </c>
      <c r="H1392" s="98">
        <f>IF(A1392="Composição Auxiliar",VLOOKUP(B1392,'SINAPI COMPOSIÇÃO'!$A$2:$E$10256,4,FALSE),IF(A1392="Insumo",IF(VLOOKUP(B1392,'SINAPI INSUMOS'!$A$2:$F$4852,5,FALSE)=OR("",0),VLOOKUP(B1392,'SINAPI INSUMOS'!$A$2:$F$4852,6,FALSE),VLOOKUP(B1392,'SINAPI INSUMOS'!$A$2:$F$4852,5,FALSE)),"VERIFICAR"))</f>
        <v>23.98</v>
      </c>
      <c r="I1392" s="98">
        <f>TRUNC(G1392*H1392,2)</f>
        <v>1.51</v>
      </c>
    </row>
    <row r="1393" spans="1:9" ht="24" customHeight="1">
      <c r="A1393" s="234" t="s">
        <v>881</v>
      </c>
      <c r="B1393" s="350">
        <v>88264</v>
      </c>
      <c r="C1393" s="234" t="s">
        <v>66</v>
      </c>
      <c r="D1393" s="234" t="s">
        <v>1424</v>
      </c>
      <c r="E1393" s="355" t="s">
        <v>883</v>
      </c>
      <c r="F1393" s="94" t="s">
        <v>884</v>
      </c>
      <c r="G1393" s="186">
        <v>6.3E-2</v>
      </c>
      <c r="H1393" s="98">
        <f>IF(A1393="Composição Auxiliar",VLOOKUP(B1393,'SINAPI COMPOSIÇÃO'!$A$2:$E$10256,4,FALSE),IF(A1393="Insumo",IF(VLOOKUP(B1393,'SINAPI INSUMOS'!$A$2:$F$4852,5,FALSE)=OR("",0),VLOOKUP(B1393,'SINAPI INSUMOS'!$A$2:$F$4852,6,FALSE),VLOOKUP(B1393,'SINAPI INSUMOS'!$A$2:$F$4852,5,FALSE)),"VERIFICAR"))</f>
        <v>28.06</v>
      </c>
      <c r="I1393" s="98">
        <f>TRUNC(G1393*H1393,2)</f>
        <v>1.76</v>
      </c>
    </row>
    <row r="1394" spans="1:9" ht="39" customHeight="1">
      <c r="A1394" s="235" t="s">
        <v>886</v>
      </c>
      <c r="B1394" s="95" t="s">
        <v>1425</v>
      </c>
      <c r="C1394" s="235" t="s">
        <v>61</v>
      </c>
      <c r="D1394" s="235" t="s">
        <v>1426</v>
      </c>
      <c r="E1394" s="356" t="s">
        <v>889</v>
      </c>
      <c r="F1394" s="97" t="s">
        <v>202</v>
      </c>
      <c r="G1394" s="187">
        <v>0.34</v>
      </c>
      <c r="H1394" s="99">
        <f>'COT ELETROCALHA 50X50'!L37</f>
        <v>18.64153846153846</v>
      </c>
      <c r="I1394" s="99">
        <f>TRUNC(G1394*H1394,2)</f>
        <v>6.33</v>
      </c>
    </row>
    <row r="1395" spans="1:9" ht="18" customHeight="1">
      <c r="A1395" s="382" t="s">
        <v>576</v>
      </c>
      <c r="B1395" s="384" t="s">
        <v>52</v>
      </c>
      <c r="C1395" s="382" t="s">
        <v>53</v>
      </c>
      <c r="D1395" s="382" t="s">
        <v>10</v>
      </c>
      <c r="E1395" s="358" t="s">
        <v>878</v>
      </c>
      <c r="F1395" s="385" t="s">
        <v>54</v>
      </c>
      <c r="G1395" s="384" t="s">
        <v>55</v>
      </c>
      <c r="H1395" s="384" t="s">
        <v>56</v>
      </c>
      <c r="I1395" s="384" t="s">
        <v>11</v>
      </c>
    </row>
    <row r="1396" spans="1:9" ht="39" customHeight="1">
      <c r="A1396" s="237" t="s">
        <v>879</v>
      </c>
      <c r="B1396" s="183" t="s">
        <v>577</v>
      </c>
      <c r="C1396" s="237" t="s">
        <v>61</v>
      </c>
      <c r="D1396" s="237" t="s">
        <v>578</v>
      </c>
      <c r="E1396" s="359" t="s">
        <v>1421</v>
      </c>
      <c r="F1396" s="184" t="s">
        <v>202</v>
      </c>
      <c r="G1396" s="185">
        <v>1</v>
      </c>
      <c r="H1396" s="189">
        <f>I1396</f>
        <v>68.809999999999988</v>
      </c>
      <c r="I1396" s="189">
        <f>SUM(I1397:I1400)</f>
        <v>68.809999999999988</v>
      </c>
    </row>
    <row r="1397" spans="1:9" ht="24" customHeight="1">
      <c r="A1397" s="234" t="s">
        <v>881</v>
      </c>
      <c r="B1397" s="350">
        <v>88264</v>
      </c>
      <c r="C1397" s="234" t="s">
        <v>66</v>
      </c>
      <c r="D1397" s="234" t="s">
        <v>1424</v>
      </c>
      <c r="E1397" s="355" t="s">
        <v>883</v>
      </c>
      <c r="F1397" s="94" t="s">
        <v>884</v>
      </c>
      <c r="G1397" s="362">
        <v>9.0999999999999998E-2</v>
      </c>
      <c r="H1397" s="363">
        <f>IF(A1397="Composição Auxiliar",VLOOKUP(B1397,'SINAPI COMPOSIÇÃO'!$A$2:$E$10256,4,FALSE),IF(A1397="Insumo",IF(VLOOKUP(B1397,'SINAPI INSUMOS'!$A$2:$F$4852,5,FALSE)=OR("",0),VLOOKUP(B1397,'SINAPI INSUMOS'!$A$2:$F$4852,6,FALSE),VLOOKUP(B1397,'SINAPI INSUMOS'!$A$2:$F$4852,5,FALSE)),"VERIFICAR"))</f>
        <v>28.06</v>
      </c>
      <c r="I1397" s="98">
        <f>TRUNC(G1397*H1397,2)</f>
        <v>2.5499999999999998</v>
      </c>
    </row>
    <row r="1398" spans="1:9" ht="51.95" customHeight="1">
      <c r="A1398" s="234" t="s">
        <v>881</v>
      </c>
      <c r="B1398" s="350">
        <v>96562</v>
      </c>
      <c r="C1398" s="234" t="s">
        <v>66</v>
      </c>
      <c r="D1398" s="234" t="s">
        <v>1422</v>
      </c>
      <c r="E1398" s="355" t="s">
        <v>1161</v>
      </c>
      <c r="F1398" s="94" t="s">
        <v>202</v>
      </c>
      <c r="G1398" s="186">
        <v>1</v>
      </c>
      <c r="H1398" s="98">
        <f>IF(A1398="Composição Auxiliar",VLOOKUP(B1398,'SINAPI COMPOSIÇÃO'!$A$2:$E$10256,4,FALSE),IF(A1398="Insumo",IF(VLOOKUP(B1398,'SINAPI INSUMOS'!$A$2:$F$4852,5,FALSE)=OR("",0),VLOOKUP(B1398,'SINAPI INSUMOS'!$A$2:$F$4852,6,FALSE),VLOOKUP(B1398,'SINAPI INSUMOS'!$A$2:$F$4852,5,FALSE)),"VERIFICAR"))</f>
        <v>55.48</v>
      </c>
      <c r="I1398" s="98">
        <f>TRUNC(G1398*H1398,2)</f>
        <v>55.48</v>
      </c>
    </row>
    <row r="1399" spans="1:9" ht="26.1" customHeight="1">
      <c r="A1399" s="234" t="s">
        <v>881</v>
      </c>
      <c r="B1399" s="350">
        <v>88247</v>
      </c>
      <c r="C1399" s="234" t="s">
        <v>66</v>
      </c>
      <c r="D1399" s="234" t="s">
        <v>1423</v>
      </c>
      <c r="E1399" s="355" t="s">
        <v>883</v>
      </c>
      <c r="F1399" s="94" t="s">
        <v>884</v>
      </c>
      <c r="G1399" s="186">
        <v>9.0999999999999998E-2</v>
      </c>
      <c r="H1399" s="98">
        <f>IF(A1399="Composição Auxiliar",VLOOKUP(B1399,'SINAPI COMPOSIÇÃO'!$A$2:$E$10256,4,FALSE),IF(A1399="Insumo",IF(VLOOKUP(B1399,'SINAPI INSUMOS'!$A$2:$F$4852,5,FALSE)=OR("",0),VLOOKUP(B1399,'SINAPI INSUMOS'!$A$2:$F$4852,6,FALSE),VLOOKUP(B1399,'SINAPI INSUMOS'!$A$2:$F$4852,5,FALSE)),"VERIFICAR"))</f>
        <v>23.98</v>
      </c>
      <c r="I1399" s="98">
        <f>TRUNC(G1399*H1399,2)</f>
        <v>2.1800000000000002</v>
      </c>
    </row>
    <row r="1400" spans="1:9" ht="39" customHeight="1">
      <c r="A1400" s="235" t="s">
        <v>886</v>
      </c>
      <c r="B1400" s="95" t="s">
        <v>1427</v>
      </c>
      <c r="C1400" s="235" t="s">
        <v>61</v>
      </c>
      <c r="D1400" s="235" t="s">
        <v>1428</v>
      </c>
      <c r="E1400" s="356" t="s">
        <v>889</v>
      </c>
      <c r="F1400" s="97" t="s">
        <v>202</v>
      </c>
      <c r="G1400" s="187">
        <v>0.34</v>
      </c>
      <c r="H1400" s="99">
        <f>'COT ELETROCALHA 100X50'!L37</f>
        <v>25.318308457711442</v>
      </c>
      <c r="I1400" s="99">
        <f>TRUNC(G1400*H1400,2)</f>
        <v>8.6</v>
      </c>
    </row>
    <row r="1401" spans="1:9" ht="18" customHeight="1">
      <c r="A1401" s="382" t="s">
        <v>579</v>
      </c>
      <c r="B1401" s="384" t="s">
        <v>52</v>
      </c>
      <c r="C1401" s="382" t="s">
        <v>53</v>
      </c>
      <c r="D1401" s="382" t="s">
        <v>10</v>
      </c>
      <c r="E1401" s="358" t="s">
        <v>878</v>
      </c>
      <c r="F1401" s="385" t="s">
        <v>54</v>
      </c>
      <c r="G1401" s="384" t="s">
        <v>55</v>
      </c>
      <c r="H1401" s="384" t="s">
        <v>56</v>
      </c>
      <c r="I1401" s="384" t="s">
        <v>11</v>
      </c>
    </row>
    <row r="1402" spans="1:9" ht="39" customHeight="1">
      <c r="A1402" s="237" t="s">
        <v>879</v>
      </c>
      <c r="B1402" s="354">
        <v>91854</v>
      </c>
      <c r="C1402" s="237" t="s">
        <v>66</v>
      </c>
      <c r="D1402" s="237" t="s">
        <v>581</v>
      </c>
      <c r="E1402" s="359" t="s">
        <v>1421</v>
      </c>
      <c r="F1402" s="184" t="s">
        <v>202</v>
      </c>
      <c r="G1402" s="185">
        <v>1</v>
      </c>
      <c r="H1402" s="189">
        <f>I1402</f>
        <v>10.29</v>
      </c>
      <c r="I1402" s="189">
        <f>SUM(I1403:I1405)</f>
        <v>10.29</v>
      </c>
    </row>
    <row r="1403" spans="1:9" ht="24" customHeight="1">
      <c r="A1403" s="234" t="s">
        <v>881</v>
      </c>
      <c r="B1403" s="350">
        <v>88264</v>
      </c>
      <c r="C1403" s="234" t="s">
        <v>66</v>
      </c>
      <c r="D1403" s="234" t="s">
        <v>1424</v>
      </c>
      <c r="E1403" s="355" t="s">
        <v>883</v>
      </c>
      <c r="F1403" s="94" t="s">
        <v>884</v>
      </c>
      <c r="G1403" s="186">
        <v>0.13400000000000001</v>
      </c>
      <c r="H1403" s="98">
        <f>IF(A1403="Composição Auxiliar",VLOOKUP(B1403,'SINAPI COMPOSIÇÃO'!$A$2:$E$10256,4,FALSE),IF(A1403="Insumo",IF(VLOOKUP(B1403,'SINAPI INSUMOS'!$A$2:$F$4852,5,FALSE)=OR("",0),VLOOKUP(B1403,'SINAPI INSUMOS'!$A$2:$F$4852,6,FALSE),VLOOKUP(B1403,'SINAPI INSUMOS'!$A$2:$F$4852,5,FALSE)),"VERIFICAR"))</f>
        <v>28.06</v>
      </c>
      <c r="I1403" s="98">
        <f>TRUNC(G1403*H1403,2)</f>
        <v>3.76</v>
      </c>
    </row>
    <row r="1404" spans="1:9" ht="26.1" customHeight="1">
      <c r="A1404" s="234" t="s">
        <v>881</v>
      </c>
      <c r="B1404" s="350">
        <v>88247</v>
      </c>
      <c r="C1404" s="234" t="s">
        <v>66</v>
      </c>
      <c r="D1404" s="234" t="s">
        <v>1423</v>
      </c>
      <c r="E1404" s="355" t="s">
        <v>883</v>
      </c>
      <c r="F1404" s="94" t="s">
        <v>884</v>
      </c>
      <c r="G1404" s="186">
        <v>0.13400000000000001</v>
      </c>
      <c r="H1404" s="98">
        <f>IF(A1404="Composição Auxiliar",VLOOKUP(B1404,'SINAPI COMPOSIÇÃO'!$A$2:$E$10256,4,FALSE),IF(A1404="Insumo",IF(VLOOKUP(B1404,'SINAPI INSUMOS'!$A$2:$F$4852,5,FALSE)=OR("",0),VLOOKUP(B1404,'SINAPI INSUMOS'!$A$2:$F$4852,6,FALSE),VLOOKUP(B1404,'SINAPI INSUMOS'!$A$2:$F$4852,5,FALSE)),"VERIFICAR"))</f>
        <v>23.98</v>
      </c>
      <c r="I1404" s="98">
        <f>TRUNC(G1404*H1404,2)</f>
        <v>3.21</v>
      </c>
    </row>
    <row r="1405" spans="1:9" ht="26.1" customHeight="1">
      <c r="A1405" s="235" t="s">
        <v>886</v>
      </c>
      <c r="B1405" s="351">
        <v>2688</v>
      </c>
      <c r="C1405" s="235" t="s">
        <v>66</v>
      </c>
      <c r="D1405" s="235" t="s">
        <v>1430</v>
      </c>
      <c r="E1405" s="356" t="s">
        <v>889</v>
      </c>
      <c r="F1405" s="97" t="s">
        <v>202</v>
      </c>
      <c r="G1405" s="187">
        <v>1.0169999999999999</v>
      </c>
      <c r="H1405" s="99">
        <f>IF(A1405="Composição Auxiliar",VLOOKUP(B1405,'SINAPI COMPOSIÇÃO'!$A$2:$E$10256,4,FALSE),IF(A1405="Insumo",IF(VLOOKUP(B1405,'SINAPI INSUMOS'!$A$2:$F$4852,5,FALSE)=OR("",0),VLOOKUP(B1405,'SINAPI INSUMOS'!$A$2:$F$4852,6,FALSE),VLOOKUP(B1405,'SINAPI INSUMOS'!$A$2:$F$4852,5,FALSE)),"VERIFICAR"))</f>
        <v>3.27</v>
      </c>
      <c r="I1405" s="99">
        <f>TRUNC(G1405*H1405,2)</f>
        <v>3.32</v>
      </c>
    </row>
    <row r="1406" spans="1:9" ht="18" customHeight="1">
      <c r="A1406" s="382" t="s">
        <v>582</v>
      </c>
      <c r="B1406" s="384" t="s">
        <v>52</v>
      </c>
      <c r="C1406" s="382" t="s">
        <v>53</v>
      </c>
      <c r="D1406" s="382" t="s">
        <v>10</v>
      </c>
      <c r="E1406" s="358" t="s">
        <v>878</v>
      </c>
      <c r="F1406" s="385" t="s">
        <v>54</v>
      </c>
      <c r="G1406" s="384" t="s">
        <v>55</v>
      </c>
      <c r="H1406" s="384" t="s">
        <v>56</v>
      </c>
      <c r="I1406" s="384" t="s">
        <v>11</v>
      </c>
    </row>
    <row r="1407" spans="1:9" ht="39" customHeight="1">
      <c r="A1407" s="237" t="s">
        <v>879</v>
      </c>
      <c r="B1407" s="354">
        <v>91926</v>
      </c>
      <c r="C1407" s="237" t="s">
        <v>66</v>
      </c>
      <c r="D1407" s="237" t="s">
        <v>584</v>
      </c>
      <c r="E1407" s="359" t="s">
        <v>1421</v>
      </c>
      <c r="F1407" s="184" t="s">
        <v>202</v>
      </c>
      <c r="G1407" s="185">
        <v>1</v>
      </c>
      <c r="H1407" s="189">
        <f>I1407</f>
        <v>4.99</v>
      </c>
      <c r="I1407" s="189">
        <f>SUM(I1408:I1411)</f>
        <v>4.99</v>
      </c>
    </row>
    <row r="1408" spans="1:9" ht="26.1" customHeight="1">
      <c r="A1408" s="234" t="s">
        <v>881</v>
      </c>
      <c r="B1408" s="350">
        <v>88247</v>
      </c>
      <c r="C1408" s="234" t="s">
        <v>66</v>
      </c>
      <c r="D1408" s="234" t="s">
        <v>1423</v>
      </c>
      <c r="E1408" s="355" t="s">
        <v>883</v>
      </c>
      <c r="F1408" s="94" t="s">
        <v>884</v>
      </c>
      <c r="G1408" s="362">
        <v>2.9000000000000001E-2</v>
      </c>
      <c r="H1408" s="363">
        <f>IF(A1408="Composição Auxiliar",VLOOKUP(B1408,'SINAPI COMPOSIÇÃO'!$A$2:$E$10256,4,FALSE),IF(A1408="Insumo",IF(VLOOKUP(B1408,'SINAPI INSUMOS'!$A$2:$F$4852,5,FALSE)=OR("",0),VLOOKUP(B1408,'SINAPI INSUMOS'!$A$2:$F$4852,6,FALSE),VLOOKUP(B1408,'SINAPI INSUMOS'!$A$2:$F$4852,5,FALSE)),"VERIFICAR"))</f>
        <v>23.98</v>
      </c>
      <c r="I1408" s="98">
        <f>TRUNC(G1408*H1408,2)</f>
        <v>0.69</v>
      </c>
    </row>
    <row r="1409" spans="1:22" ht="24" customHeight="1">
      <c r="A1409" s="234" t="s">
        <v>881</v>
      </c>
      <c r="B1409" s="350">
        <v>88264</v>
      </c>
      <c r="C1409" s="234" t="s">
        <v>66</v>
      </c>
      <c r="D1409" s="234" t="s">
        <v>1424</v>
      </c>
      <c r="E1409" s="355" t="s">
        <v>883</v>
      </c>
      <c r="F1409" s="94" t="s">
        <v>884</v>
      </c>
      <c r="G1409" s="186">
        <v>2.9000000000000001E-2</v>
      </c>
      <c r="H1409" s="98">
        <f>IF(A1409="Composição Auxiliar",VLOOKUP(B1409,'SINAPI COMPOSIÇÃO'!$A$2:$E$10256,4,FALSE),IF(A1409="Insumo",IF(VLOOKUP(B1409,'SINAPI INSUMOS'!$A$2:$F$4852,5,FALSE)=OR("",0),VLOOKUP(B1409,'SINAPI INSUMOS'!$A$2:$F$4852,6,FALSE),VLOOKUP(B1409,'SINAPI INSUMOS'!$A$2:$F$4852,5,FALSE)),"VERIFICAR"))</f>
        <v>28.06</v>
      </c>
      <c r="I1409" s="98">
        <f>TRUNC(G1409*H1409,2)</f>
        <v>0.81</v>
      </c>
    </row>
    <row r="1410" spans="1:22" ht="26.1" customHeight="1">
      <c r="A1410" s="235" t="s">
        <v>886</v>
      </c>
      <c r="B1410" s="351">
        <v>21127</v>
      </c>
      <c r="C1410" s="235" t="s">
        <v>66</v>
      </c>
      <c r="D1410" s="235" t="s">
        <v>1432</v>
      </c>
      <c r="E1410" s="356" t="s">
        <v>889</v>
      </c>
      <c r="F1410" s="97" t="s">
        <v>63</v>
      </c>
      <c r="G1410" s="187">
        <v>9.4000000000000004E-3</v>
      </c>
      <c r="H1410" s="99">
        <f>IF(A1410="Composição Auxiliar",VLOOKUP(B1410,'SINAPI COMPOSIÇÃO'!$A$2:$E$10256,4,FALSE),IF(A1410="Insumo",IF(VLOOKUP(B1410,'SINAPI INSUMOS'!$A$2:$F$4852,5,FALSE)=OR("",0),VLOOKUP(B1410,'SINAPI INSUMOS'!$A$2:$F$4852,6,FALSE),VLOOKUP(B1410,'SINAPI INSUMOS'!$A$2:$F$4852,5,FALSE)),"VERIFICAR"))</f>
        <v>6.11</v>
      </c>
      <c r="I1410" s="99">
        <f>TRUNC(G1410*H1410,2)</f>
        <v>0.05</v>
      </c>
    </row>
    <row r="1411" spans="1:22" ht="39" customHeight="1">
      <c r="A1411" s="235" t="s">
        <v>886</v>
      </c>
      <c r="B1411" s="351">
        <v>1014</v>
      </c>
      <c r="C1411" s="235" t="s">
        <v>66</v>
      </c>
      <c r="D1411" s="235" t="s">
        <v>1434</v>
      </c>
      <c r="E1411" s="356" t="s">
        <v>889</v>
      </c>
      <c r="F1411" s="97" t="s">
        <v>202</v>
      </c>
      <c r="G1411" s="187">
        <v>1.2434000000000001</v>
      </c>
      <c r="H1411" s="99">
        <f>IF(A1411="Composição Auxiliar",VLOOKUP(B1411,'SINAPI COMPOSIÇÃO'!$A$2:$E$10256,4,FALSE),IF(A1411="Insumo",IF(VLOOKUP(B1411,'SINAPI INSUMOS'!$A$2:$F$4852,5,FALSE)=OR("",0),VLOOKUP(B1411,'SINAPI INSUMOS'!$A$2:$F$4852,6,FALSE),VLOOKUP(B1411,'SINAPI INSUMOS'!$A$2:$F$4852,5,FALSE)),"VERIFICAR"))</f>
        <v>2.77</v>
      </c>
      <c r="I1411" s="99">
        <f>TRUNC(G1411*H1411,2)</f>
        <v>3.44</v>
      </c>
    </row>
    <row r="1412" spans="1:22" ht="18" customHeight="1">
      <c r="A1412" s="382" t="s">
        <v>585</v>
      </c>
      <c r="B1412" s="384" t="s">
        <v>52</v>
      </c>
      <c r="C1412" s="382" t="s">
        <v>53</v>
      </c>
      <c r="D1412" s="382" t="s">
        <v>10</v>
      </c>
      <c r="E1412" s="358" t="s">
        <v>878</v>
      </c>
      <c r="F1412" s="385" t="s">
        <v>54</v>
      </c>
      <c r="G1412" s="384" t="s">
        <v>55</v>
      </c>
      <c r="H1412" s="384" t="s">
        <v>56</v>
      </c>
      <c r="I1412" s="384" t="s">
        <v>11</v>
      </c>
    </row>
    <row r="1413" spans="1:22" ht="39" customHeight="1">
      <c r="A1413" s="237" t="s">
        <v>879</v>
      </c>
      <c r="B1413" s="354">
        <v>91928</v>
      </c>
      <c r="C1413" s="237" t="s">
        <v>66</v>
      </c>
      <c r="D1413" s="237" t="s">
        <v>587</v>
      </c>
      <c r="E1413" s="359" t="s">
        <v>1421</v>
      </c>
      <c r="F1413" s="184" t="s">
        <v>202</v>
      </c>
      <c r="G1413" s="185">
        <v>1</v>
      </c>
      <c r="H1413" s="189">
        <f>I1413</f>
        <v>7.78</v>
      </c>
      <c r="I1413" s="189">
        <f>SUM(I1414:I1417)</f>
        <v>7.78</v>
      </c>
    </row>
    <row r="1414" spans="1:22" ht="26.1" customHeight="1">
      <c r="A1414" s="234" t="s">
        <v>881</v>
      </c>
      <c r="B1414" s="350">
        <v>88247</v>
      </c>
      <c r="C1414" s="234" t="s">
        <v>66</v>
      </c>
      <c r="D1414" s="234" t="s">
        <v>1423</v>
      </c>
      <c r="E1414" s="355" t="s">
        <v>883</v>
      </c>
      <c r="F1414" s="94" t="s">
        <v>884</v>
      </c>
      <c r="G1414" s="186">
        <v>3.9E-2</v>
      </c>
      <c r="H1414" s="98">
        <f>IF(A1414="Composição Auxiliar",VLOOKUP(B1414,'SINAPI COMPOSIÇÃO'!$A$2:$E$10256,4,FALSE),IF(A1414="Insumo",IF(VLOOKUP(B1414,'SINAPI INSUMOS'!$A$2:$F$4852,5,FALSE)=OR("",0),VLOOKUP(B1414,'SINAPI INSUMOS'!$A$2:$F$4852,6,FALSE),VLOOKUP(B1414,'SINAPI INSUMOS'!$A$2:$F$4852,5,FALSE)),"VERIFICAR"))</f>
        <v>23.98</v>
      </c>
      <c r="I1414" s="98">
        <f>TRUNC(G1414*H1414,2)</f>
        <v>0.93</v>
      </c>
    </row>
    <row r="1415" spans="1:22" ht="24" customHeight="1">
      <c r="A1415" s="234" t="s">
        <v>881</v>
      </c>
      <c r="B1415" s="350">
        <v>88264</v>
      </c>
      <c r="C1415" s="234" t="s">
        <v>66</v>
      </c>
      <c r="D1415" s="234" t="s">
        <v>1424</v>
      </c>
      <c r="E1415" s="355" t="s">
        <v>883</v>
      </c>
      <c r="F1415" s="94" t="s">
        <v>884</v>
      </c>
      <c r="G1415" s="186">
        <v>3.9E-2</v>
      </c>
      <c r="H1415" s="98">
        <f>IF(A1415="Composição Auxiliar",VLOOKUP(B1415,'SINAPI COMPOSIÇÃO'!$A$2:$E$10256,4,FALSE),IF(A1415="Insumo",IF(VLOOKUP(B1415,'SINAPI INSUMOS'!$A$2:$F$4852,5,FALSE)=OR("",0),VLOOKUP(B1415,'SINAPI INSUMOS'!$A$2:$F$4852,6,FALSE),VLOOKUP(B1415,'SINAPI INSUMOS'!$A$2:$F$4852,5,FALSE)),"VERIFICAR"))</f>
        <v>28.06</v>
      </c>
      <c r="I1415" s="98">
        <f>TRUNC(G1415*H1415,2)</f>
        <v>1.0900000000000001</v>
      </c>
    </row>
    <row r="1416" spans="1:22" ht="39" customHeight="1">
      <c r="A1416" s="235" t="s">
        <v>886</v>
      </c>
      <c r="B1416" s="351">
        <v>981</v>
      </c>
      <c r="C1416" s="235" t="s">
        <v>66</v>
      </c>
      <c r="D1416" s="235" t="s">
        <v>1437</v>
      </c>
      <c r="E1416" s="356" t="s">
        <v>889</v>
      </c>
      <c r="F1416" s="97" t="s">
        <v>202</v>
      </c>
      <c r="G1416" s="187">
        <v>1.2434000000000001</v>
      </c>
      <c r="H1416" s="99">
        <f>IF(A1416="Composição Auxiliar",VLOOKUP(B1416,'SINAPI COMPOSIÇÃO'!$A$2:$E$10256,4,FALSE),IF(A1416="Insumo",IF(VLOOKUP(B1416,'SINAPI INSUMOS'!$A$2:$F$4852,5,FALSE)=OR("",0),VLOOKUP(B1416,'SINAPI INSUMOS'!$A$2:$F$4852,6,FALSE),VLOOKUP(B1416,'SINAPI INSUMOS'!$A$2:$F$4852,5,FALSE)),"VERIFICAR"))</f>
        <v>4.5999999999999996</v>
      </c>
      <c r="I1416" s="99">
        <f>TRUNC(G1416*H1416,2)</f>
        <v>5.71</v>
      </c>
    </row>
    <row r="1417" spans="1:22" ht="26.1" customHeight="1">
      <c r="A1417" s="235" t="s">
        <v>886</v>
      </c>
      <c r="B1417" s="351">
        <v>21127</v>
      </c>
      <c r="C1417" s="235" t="s">
        <v>66</v>
      </c>
      <c r="D1417" s="235" t="s">
        <v>1432</v>
      </c>
      <c r="E1417" s="356" t="s">
        <v>889</v>
      </c>
      <c r="F1417" s="97" t="s">
        <v>63</v>
      </c>
      <c r="G1417" s="187">
        <v>9.4000000000000004E-3</v>
      </c>
      <c r="H1417" s="99">
        <f>IF(A1417="Composição Auxiliar",VLOOKUP(B1417,'SINAPI COMPOSIÇÃO'!$A$2:$E$10256,4,FALSE),IF(A1417="Insumo",IF(VLOOKUP(B1417,'SINAPI INSUMOS'!$A$2:$F$4852,5,FALSE)=OR("",0),VLOOKUP(B1417,'SINAPI INSUMOS'!$A$2:$F$4852,6,FALSE),VLOOKUP(B1417,'SINAPI INSUMOS'!$A$2:$F$4852,5,FALSE)),"VERIFICAR"))</f>
        <v>6.11</v>
      </c>
      <c r="I1417" s="99">
        <f>TRUNC(G1417*H1417,2)</f>
        <v>0.05</v>
      </c>
    </row>
    <row r="1418" spans="1:22" ht="18" customHeight="1">
      <c r="A1418" s="382" t="s">
        <v>588</v>
      </c>
      <c r="B1418" s="384" t="s">
        <v>52</v>
      </c>
      <c r="C1418" s="382" t="s">
        <v>53</v>
      </c>
      <c r="D1418" s="382" t="s">
        <v>10</v>
      </c>
      <c r="E1418" s="358" t="s">
        <v>878</v>
      </c>
      <c r="F1418" s="385" t="s">
        <v>54</v>
      </c>
      <c r="G1418" s="384" t="s">
        <v>55</v>
      </c>
      <c r="H1418" s="384" t="s">
        <v>56</v>
      </c>
      <c r="I1418" s="384" t="s">
        <v>11</v>
      </c>
    </row>
    <row r="1419" spans="1:22" ht="39" customHeight="1">
      <c r="A1419" s="237" t="s">
        <v>879</v>
      </c>
      <c r="B1419" s="354">
        <v>101886</v>
      </c>
      <c r="C1419" s="237" t="s">
        <v>66</v>
      </c>
      <c r="D1419" s="237" t="s">
        <v>590</v>
      </c>
      <c r="E1419" s="359" t="s">
        <v>1421</v>
      </c>
      <c r="F1419" s="184" t="s">
        <v>202</v>
      </c>
      <c r="G1419" s="364">
        <v>1</v>
      </c>
      <c r="H1419" s="365">
        <f>I1419</f>
        <v>18.939999999999998</v>
      </c>
      <c r="I1419" s="189">
        <f>SUM(I1420:I1423)</f>
        <v>18.939999999999998</v>
      </c>
      <c r="K1419" s="383"/>
      <c r="L1419" s="383"/>
      <c r="M1419" s="383"/>
      <c r="N1419" s="383"/>
      <c r="O1419" s="383"/>
      <c r="P1419" s="383"/>
      <c r="Q1419" s="383"/>
      <c r="R1419" s="383"/>
      <c r="S1419" s="383"/>
      <c r="T1419" s="383"/>
      <c r="U1419" s="383"/>
      <c r="V1419" s="383"/>
    </row>
    <row r="1420" spans="1:22" ht="24" customHeight="1">
      <c r="A1420" s="234" t="s">
        <v>881</v>
      </c>
      <c r="B1420" s="350">
        <v>88247</v>
      </c>
      <c r="C1420" s="234" t="s">
        <v>66</v>
      </c>
      <c r="D1420" s="234" t="s">
        <v>1423</v>
      </c>
      <c r="E1420" s="355" t="s">
        <v>22333</v>
      </c>
      <c r="F1420" s="94" t="s">
        <v>884</v>
      </c>
      <c r="G1420" s="186">
        <v>6.7080000000000004E-3</v>
      </c>
      <c r="H1420" s="98">
        <f>IF(A1420="Composição Auxiliar",VLOOKUP(B1420,'SINAPI COMPOSIÇÃO'!$A$2:$E$10256,4,FALSE),IF(A1420="Insumo",IF(VLOOKUP(B1420,'SINAPI INSUMOS'!$A$2:$F$4852,5,FALSE)=OR("",0),VLOOKUP(B1420,'SINAPI INSUMOS'!$A$2:$F$4852,6,FALSE),VLOOKUP(B1420,'SINAPI INSUMOS'!$A$2:$F$4852,5,FALSE)),"VERIFICAR"))</f>
        <v>23.98</v>
      </c>
      <c r="I1420" s="98">
        <f>TRUNC(G1420*H1420,2)</f>
        <v>0.16</v>
      </c>
      <c r="K1420" s="383"/>
      <c r="L1420" s="383"/>
      <c r="M1420" s="383"/>
      <c r="N1420" s="383"/>
      <c r="O1420" s="383"/>
      <c r="P1420" s="383"/>
      <c r="Q1420" s="383"/>
      <c r="R1420" s="383"/>
      <c r="S1420" s="383"/>
      <c r="T1420" s="383"/>
      <c r="U1420" s="383"/>
      <c r="V1420" s="383"/>
    </row>
    <row r="1421" spans="1:22" ht="26.1" customHeight="1">
      <c r="A1421" s="234" t="s">
        <v>881</v>
      </c>
      <c r="B1421" s="350">
        <v>88264</v>
      </c>
      <c r="C1421" s="234" t="s">
        <v>66</v>
      </c>
      <c r="D1421" s="234" t="s">
        <v>1424</v>
      </c>
      <c r="E1421" s="355" t="s">
        <v>22333</v>
      </c>
      <c r="F1421" s="94" t="s">
        <v>884</v>
      </c>
      <c r="G1421" s="186">
        <v>6.7080000000000004E-3</v>
      </c>
      <c r="H1421" s="98">
        <f>IF(A1421="Composição Auxiliar",VLOOKUP(B1421,'SINAPI COMPOSIÇÃO'!$A$2:$E$10256,4,FALSE),IF(A1421="Insumo",IF(VLOOKUP(B1421,'SINAPI INSUMOS'!$A$2:$F$4852,5,FALSE)=OR("",0),VLOOKUP(B1421,'SINAPI INSUMOS'!$A$2:$F$4852,6,FALSE),VLOOKUP(B1421,'SINAPI INSUMOS'!$A$2:$F$4852,5,FALSE)),"VERIFICAR"))</f>
        <v>28.06</v>
      </c>
      <c r="I1421" s="98">
        <f>TRUNC(G1421*H1421,2)</f>
        <v>0.18</v>
      </c>
      <c r="K1421" s="383"/>
      <c r="L1421" s="383"/>
      <c r="M1421" s="383"/>
      <c r="N1421" s="383"/>
      <c r="O1421" s="383"/>
      <c r="P1421" s="383"/>
      <c r="Q1421" s="383"/>
      <c r="R1421" s="383"/>
      <c r="S1421" s="383"/>
      <c r="T1421" s="383"/>
      <c r="U1421" s="383"/>
      <c r="V1421" s="383"/>
    </row>
    <row r="1422" spans="1:22" ht="26.1" customHeight="1">
      <c r="A1422" s="235" t="s">
        <v>886</v>
      </c>
      <c r="B1422" s="351">
        <v>979</v>
      </c>
      <c r="C1422" s="235" t="s">
        <v>66</v>
      </c>
      <c r="D1422" s="235" t="s">
        <v>1440</v>
      </c>
      <c r="E1422" s="356" t="s">
        <v>889</v>
      </c>
      <c r="F1422" s="97" t="s">
        <v>202</v>
      </c>
      <c r="G1422" s="187">
        <v>1.0269999999999999</v>
      </c>
      <c r="H1422" s="99">
        <f>IF(A1422="Composição Auxiliar",VLOOKUP(B1422,'SINAPI COMPOSIÇÃO'!$A$2:$E$10256,4,FALSE),IF(A1422="Insumo",IF(VLOOKUP(B1422,'SINAPI INSUMOS'!$A$2:$F$4852,5,FALSE)=OR("",0),VLOOKUP(B1422,'SINAPI INSUMOS'!$A$2:$F$4852,6,FALSE),VLOOKUP(B1422,'SINAPI INSUMOS'!$A$2:$F$4852,5,FALSE)),"VERIFICAR"))</f>
        <v>18.059999999999999</v>
      </c>
      <c r="I1422" s="99">
        <f>TRUNC(G1422*H1422,2)</f>
        <v>18.54</v>
      </c>
      <c r="K1422" s="383"/>
      <c r="L1422" s="383"/>
      <c r="M1422" s="383"/>
      <c r="N1422" s="383"/>
      <c r="O1422" s="383"/>
      <c r="P1422" s="383"/>
      <c r="Q1422" s="383"/>
      <c r="R1422" s="383"/>
      <c r="S1422" s="383"/>
      <c r="T1422" s="383"/>
      <c r="U1422" s="383"/>
      <c r="V1422" s="383"/>
    </row>
    <row r="1423" spans="1:22" ht="39" customHeight="1">
      <c r="A1423" s="235" t="s">
        <v>886</v>
      </c>
      <c r="B1423" s="351">
        <v>21127</v>
      </c>
      <c r="C1423" s="235" t="s">
        <v>66</v>
      </c>
      <c r="D1423" s="235" t="s">
        <v>1432</v>
      </c>
      <c r="E1423" s="356" t="s">
        <v>889</v>
      </c>
      <c r="F1423" s="97" t="s">
        <v>63</v>
      </c>
      <c r="G1423" s="187">
        <v>0.01</v>
      </c>
      <c r="H1423" s="99">
        <f>IF(A1423="Composição Auxiliar",VLOOKUP(B1423,'SINAPI COMPOSIÇÃO'!$A$2:$E$10256,4,FALSE),IF(A1423="Insumo",IF(VLOOKUP(B1423,'SINAPI INSUMOS'!$A$2:$F$4852,5,FALSE)=OR("",0),VLOOKUP(B1423,'SINAPI INSUMOS'!$A$2:$F$4852,6,FALSE),VLOOKUP(B1423,'SINAPI INSUMOS'!$A$2:$F$4852,5,FALSE)),"VERIFICAR"))</f>
        <v>6.11</v>
      </c>
      <c r="I1423" s="99">
        <f>TRUNC(G1423*H1423,2)</f>
        <v>0.06</v>
      </c>
    </row>
    <row r="1424" spans="1:22" ht="18" customHeight="1">
      <c r="A1424" s="232" t="s">
        <v>591</v>
      </c>
      <c r="B1424" s="239" t="s">
        <v>52</v>
      </c>
      <c r="C1424" s="232" t="s">
        <v>53</v>
      </c>
      <c r="D1424" s="232" t="s">
        <v>10</v>
      </c>
      <c r="E1424" s="358" t="s">
        <v>878</v>
      </c>
      <c r="F1424" s="240" t="s">
        <v>54</v>
      </c>
      <c r="G1424" s="239" t="s">
        <v>55</v>
      </c>
      <c r="H1424" s="239" t="s">
        <v>56</v>
      </c>
      <c r="I1424" s="239" t="s">
        <v>11</v>
      </c>
    </row>
    <row r="1425" spans="1:9" ht="51.95" customHeight="1">
      <c r="A1425" s="237" t="s">
        <v>879</v>
      </c>
      <c r="B1425" s="354">
        <v>92986</v>
      </c>
      <c r="C1425" s="237" t="s">
        <v>66</v>
      </c>
      <c r="D1425" s="237" t="s">
        <v>593</v>
      </c>
      <c r="E1425" s="359" t="s">
        <v>1421</v>
      </c>
      <c r="F1425" s="184" t="s">
        <v>202</v>
      </c>
      <c r="G1425" s="185">
        <v>1</v>
      </c>
      <c r="H1425" s="189">
        <f>I1425</f>
        <v>46.34</v>
      </c>
      <c r="I1425" s="189">
        <f>SUM(I1426:I1429)</f>
        <v>46.34</v>
      </c>
    </row>
    <row r="1426" spans="1:9" ht="24" customHeight="1">
      <c r="A1426" s="234" t="s">
        <v>881</v>
      </c>
      <c r="B1426" s="350">
        <v>88264</v>
      </c>
      <c r="C1426" s="234" t="s">
        <v>66</v>
      </c>
      <c r="D1426" s="234" t="s">
        <v>1424</v>
      </c>
      <c r="E1426" s="355" t="s">
        <v>883</v>
      </c>
      <c r="F1426" s="94" t="s">
        <v>884</v>
      </c>
      <c r="G1426" s="186">
        <v>6.9699999999999998E-2</v>
      </c>
      <c r="H1426" s="98">
        <f>IF(A1426="Composição Auxiliar",VLOOKUP(B1426,'SINAPI COMPOSIÇÃO'!$A$2:$E$10256,4,FALSE),IF(A1426="Insumo",IF(VLOOKUP(B1426,'SINAPI INSUMOS'!$A$2:$F$4852,5,FALSE)=OR("",0),VLOOKUP(B1426,'SINAPI INSUMOS'!$A$2:$F$4852,6,FALSE),VLOOKUP(B1426,'SINAPI INSUMOS'!$A$2:$F$4852,5,FALSE)),"VERIFICAR"))</f>
        <v>28.06</v>
      </c>
      <c r="I1426" s="98">
        <f>TRUNC(G1426*H1426,2)</f>
        <v>1.95</v>
      </c>
    </row>
    <row r="1427" spans="1:9" ht="26.1" customHeight="1">
      <c r="A1427" s="234" t="s">
        <v>881</v>
      </c>
      <c r="B1427" s="350">
        <v>88247</v>
      </c>
      <c r="C1427" s="234" t="s">
        <v>66</v>
      </c>
      <c r="D1427" s="234" t="s">
        <v>1423</v>
      </c>
      <c r="E1427" s="355" t="s">
        <v>883</v>
      </c>
      <c r="F1427" s="94" t="s">
        <v>884</v>
      </c>
      <c r="G1427" s="186">
        <v>6.9699999999999998E-2</v>
      </c>
      <c r="H1427" s="98">
        <f>IF(A1427="Composição Auxiliar",VLOOKUP(B1427,'SINAPI COMPOSIÇÃO'!$A$2:$E$10256,4,FALSE),IF(A1427="Insumo",IF(VLOOKUP(B1427,'SINAPI INSUMOS'!$A$2:$F$4852,5,FALSE)=OR("",0),VLOOKUP(B1427,'SINAPI INSUMOS'!$A$2:$F$4852,6,FALSE),VLOOKUP(B1427,'SINAPI INSUMOS'!$A$2:$F$4852,5,FALSE)),"VERIFICAR"))</f>
        <v>23.98</v>
      </c>
      <c r="I1427" s="98">
        <f>TRUNC(G1427*H1427,2)</f>
        <v>1.67</v>
      </c>
    </row>
    <row r="1428" spans="1:9" ht="26.1" customHeight="1">
      <c r="A1428" s="235" t="s">
        <v>886</v>
      </c>
      <c r="B1428" s="351">
        <v>21127</v>
      </c>
      <c r="C1428" s="235" t="s">
        <v>66</v>
      </c>
      <c r="D1428" s="235" t="s">
        <v>1432</v>
      </c>
      <c r="E1428" s="356" t="s">
        <v>889</v>
      </c>
      <c r="F1428" s="97" t="s">
        <v>63</v>
      </c>
      <c r="G1428" s="187">
        <v>8.9999999999999993E-3</v>
      </c>
      <c r="H1428" s="99">
        <f>IF(A1428="Composição Auxiliar",VLOOKUP(B1428,'SINAPI COMPOSIÇÃO'!$A$2:$E$10256,4,FALSE),IF(A1428="Insumo",IF(VLOOKUP(B1428,'SINAPI INSUMOS'!$A$2:$F$4852,5,FALSE)=OR("",0),VLOOKUP(B1428,'SINAPI INSUMOS'!$A$2:$F$4852,6,FALSE),VLOOKUP(B1428,'SINAPI INSUMOS'!$A$2:$F$4852,5,FALSE)),"VERIFICAR"))</f>
        <v>6.11</v>
      </c>
      <c r="I1428" s="99">
        <f>TRUNC(G1428*H1428,2)</f>
        <v>0.05</v>
      </c>
    </row>
    <row r="1429" spans="1:9" ht="51.95" customHeight="1">
      <c r="A1429" s="235" t="s">
        <v>886</v>
      </c>
      <c r="B1429" s="351">
        <v>1019</v>
      </c>
      <c r="C1429" s="235" t="s">
        <v>66</v>
      </c>
      <c r="D1429" s="235" t="s">
        <v>1442</v>
      </c>
      <c r="E1429" s="356" t="s">
        <v>889</v>
      </c>
      <c r="F1429" s="97" t="s">
        <v>202</v>
      </c>
      <c r="G1429" s="187">
        <v>1.0149999999999999</v>
      </c>
      <c r="H1429" s="99">
        <f>IF(A1429="Composição Auxiliar",VLOOKUP(B1429,'SINAPI COMPOSIÇÃO'!$A$2:$E$10256,4,FALSE),IF(A1429="Insumo",IF(VLOOKUP(B1429,'SINAPI INSUMOS'!$A$2:$F$4852,5,FALSE)=OR("",0),VLOOKUP(B1429,'SINAPI INSUMOS'!$A$2:$F$4852,6,FALSE),VLOOKUP(B1429,'SINAPI INSUMOS'!$A$2:$F$4852,5,FALSE)),"VERIFICAR"))</f>
        <v>42.04</v>
      </c>
      <c r="I1429" s="99">
        <f>TRUNC(G1429*H1429,2)</f>
        <v>42.67</v>
      </c>
    </row>
    <row r="1430" spans="1:9" ht="18" customHeight="1">
      <c r="A1430" s="382" t="s">
        <v>594</v>
      </c>
      <c r="B1430" s="384" t="s">
        <v>52</v>
      </c>
      <c r="C1430" s="382" t="s">
        <v>53</v>
      </c>
      <c r="D1430" s="382" t="s">
        <v>10</v>
      </c>
      <c r="E1430" s="358" t="s">
        <v>878</v>
      </c>
      <c r="F1430" s="385" t="s">
        <v>54</v>
      </c>
      <c r="G1430" s="358" t="s">
        <v>55</v>
      </c>
      <c r="H1430" s="358" t="s">
        <v>56</v>
      </c>
      <c r="I1430" s="384" t="s">
        <v>11</v>
      </c>
    </row>
    <row r="1431" spans="1:9" ht="39" customHeight="1">
      <c r="A1431" s="237" t="s">
        <v>879</v>
      </c>
      <c r="B1431" s="354">
        <v>91953</v>
      </c>
      <c r="C1431" s="237" t="s">
        <v>66</v>
      </c>
      <c r="D1431" s="237" t="s">
        <v>596</v>
      </c>
      <c r="E1431" s="359" t="s">
        <v>1421</v>
      </c>
      <c r="F1431" s="184" t="s">
        <v>63</v>
      </c>
      <c r="G1431" s="185">
        <v>1</v>
      </c>
      <c r="H1431" s="189">
        <f>I1431</f>
        <v>32.909999999999997</v>
      </c>
      <c r="I1431" s="189">
        <f>SUM(I1432:I1433)</f>
        <v>32.909999999999997</v>
      </c>
    </row>
    <row r="1432" spans="1:9" ht="39" customHeight="1">
      <c r="A1432" s="234" t="s">
        <v>881</v>
      </c>
      <c r="B1432" s="350">
        <v>91952</v>
      </c>
      <c r="C1432" s="234" t="s">
        <v>66</v>
      </c>
      <c r="D1432" s="234" t="s">
        <v>1443</v>
      </c>
      <c r="E1432" s="355" t="s">
        <v>1421</v>
      </c>
      <c r="F1432" s="94" t="s">
        <v>63</v>
      </c>
      <c r="G1432" s="186">
        <v>1</v>
      </c>
      <c r="H1432" s="98">
        <f>IF(A1432="Composição Auxiliar",VLOOKUP(B1432,'SINAPI COMPOSIÇÃO'!$A$2:$E$10256,4,FALSE),IF(A1432="Insumo",IF(VLOOKUP(B1432,'SINAPI INSUMOS'!$A$2:$F$4852,5,FALSE)=OR("",0),VLOOKUP(B1432,'SINAPI INSUMOS'!$A$2:$F$4852,6,FALSE),VLOOKUP(B1432,'SINAPI INSUMOS'!$A$2:$F$4852,5,FALSE)),"VERIFICAR"))</f>
        <v>20.7</v>
      </c>
      <c r="I1432" s="98">
        <f>TRUNC(G1432*H1432,2)</f>
        <v>20.7</v>
      </c>
    </row>
    <row r="1433" spans="1:9" ht="39" customHeight="1">
      <c r="A1433" s="234" t="s">
        <v>881</v>
      </c>
      <c r="B1433" s="350">
        <v>91946</v>
      </c>
      <c r="C1433" s="234" t="s">
        <v>66</v>
      </c>
      <c r="D1433" s="234" t="s">
        <v>1444</v>
      </c>
      <c r="E1433" s="355" t="s">
        <v>1421</v>
      </c>
      <c r="F1433" s="94" t="s">
        <v>63</v>
      </c>
      <c r="G1433" s="186">
        <v>1</v>
      </c>
      <c r="H1433" s="98">
        <f>IF(A1433="Composição Auxiliar",VLOOKUP(B1433,'SINAPI COMPOSIÇÃO'!$A$2:$E$10256,4,FALSE),IF(A1433="Insumo",IF(VLOOKUP(B1433,'SINAPI INSUMOS'!$A$2:$F$4852,5,FALSE)=OR("",0),VLOOKUP(B1433,'SINAPI INSUMOS'!$A$2:$F$4852,6,FALSE),VLOOKUP(B1433,'SINAPI INSUMOS'!$A$2:$F$4852,5,FALSE)),"VERIFICAR"))</f>
        <v>12.21</v>
      </c>
      <c r="I1433" s="98">
        <f>TRUNC(G1433*H1433,2)</f>
        <v>12.21</v>
      </c>
    </row>
    <row r="1434" spans="1:9" ht="18" customHeight="1">
      <c r="A1434" s="382" t="s">
        <v>597</v>
      </c>
      <c r="B1434" s="384" t="s">
        <v>52</v>
      </c>
      <c r="C1434" s="382" t="s">
        <v>53</v>
      </c>
      <c r="D1434" s="382" t="s">
        <v>10</v>
      </c>
      <c r="E1434" s="358" t="s">
        <v>878</v>
      </c>
      <c r="F1434" s="385" t="s">
        <v>54</v>
      </c>
      <c r="G1434" s="384" t="s">
        <v>55</v>
      </c>
      <c r="H1434" s="384" t="s">
        <v>56</v>
      </c>
      <c r="I1434" s="384" t="s">
        <v>11</v>
      </c>
    </row>
    <row r="1435" spans="1:9" ht="39" customHeight="1">
      <c r="A1435" s="237" t="s">
        <v>879</v>
      </c>
      <c r="B1435" s="354">
        <v>91955</v>
      </c>
      <c r="C1435" s="237" t="s">
        <v>66</v>
      </c>
      <c r="D1435" s="237" t="s">
        <v>599</v>
      </c>
      <c r="E1435" s="359" t="s">
        <v>1421</v>
      </c>
      <c r="F1435" s="184" t="s">
        <v>63</v>
      </c>
      <c r="G1435" s="185">
        <v>1</v>
      </c>
      <c r="H1435" s="189">
        <f>I1435</f>
        <v>39.96</v>
      </c>
      <c r="I1435" s="189">
        <f>SUM(I1436:I1437)</f>
        <v>39.96</v>
      </c>
    </row>
    <row r="1436" spans="1:9" ht="39" customHeight="1">
      <c r="A1436" s="234" t="s">
        <v>881</v>
      </c>
      <c r="B1436" s="350">
        <v>91954</v>
      </c>
      <c r="C1436" s="234" t="s">
        <v>66</v>
      </c>
      <c r="D1436" s="234" t="s">
        <v>1445</v>
      </c>
      <c r="E1436" s="355" t="s">
        <v>1421</v>
      </c>
      <c r="F1436" s="94" t="s">
        <v>63</v>
      </c>
      <c r="G1436" s="186">
        <v>1</v>
      </c>
      <c r="H1436" s="98">
        <f>IF(A1436="Composição Auxiliar",VLOOKUP(B1436,'SINAPI COMPOSIÇÃO'!$A$2:$E$10256,4,FALSE),IF(A1436="Insumo",IF(VLOOKUP(B1436,'SINAPI INSUMOS'!$A$2:$F$4852,5,FALSE)=OR("",0),VLOOKUP(B1436,'SINAPI INSUMOS'!$A$2:$F$4852,6,FALSE),VLOOKUP(B1436,'SINAPI INSUMOS'!$A$2:$F$4852,5,FALSE)),"VERIFICAR"))</f>
        <v>27.75</v>
      </c>
      <c r="I1436" s="98">
        <f>TRUNC(G1436*H1436,2)</f>
        <v>27.75</v>
      </c>
    </row>
    <row r="1437" spans="1:9" ht="39" customHeight="1">
      <c r="A1437" s="234" t="s">
        <v>881</v>
      </c>
      <c r="B1437" s="350">
        <v>91946</v>
      </c>
      <c r="C1437" s="234" t="s">
        <v>66</v>
      </c>
      <c r="D1437" s="234" t="s">
        <v>1444</v>
      </c>
      <c r="E1437" s="355" t="s">
        <v>1421</v>
      </c>
      <c r="F1437" s="94" t="s">
        <v>63</v>
      </c>
      <c r="G1437" s="186">
        <v>1</v>
      </c>
      <c r="H1437" s="98">
        <f>IF(A1437="Composição Auxiliar",VLOOKUP(B1437,'SINAPI COMPOSIÇÃO'!$A$2:$E$10256,4,FALSE),IF(A1437="Insumo",IF(VLOOKUP(B1437,'SINAPI INSUMOS'!$A$2:$F$4852,5,FALSE)=OR("",0),VLOOKUP(B1437,'SINAPI INSUMOS'!$A$2:$F$4852,6,FALSE),VLOOKUP(B1437,'SINAPI INSUMOS'!$A$2:$F$4852,5,FALSE)),"VERIFICAR"))</f>
        <v>12.21</v>
      </c>
      <c r="I1437" s="98">
        <f>TRUNC(G1437*H1437,2)</f>
        <v>12.21</v>
      </c>
    </row>
    <row r="1438" spans="1:9" ht="18" customHeight="1">
      <c r="A1438" s="382" t="s">
        <v>600</v>
      </c>
      <c r="B1438" s="384" t="s">
        <v>52</v>
      </c>
      <c r="C1438" s="382" t="s">
        <v>53</v>
      </c>
      <c r="D1438" s="382" t="s">
        <v>10</v>
      </c>
      <c r="E1438" s="358" t="s">
        <v>878</v>
      </c>
      <c r="F1438" s="385" t="s">
        <v>54</v>
      </c>
      <c r="G1438" s="384" t="s">
        <v>55</v>
      </c>
      <c r="H1438" s="384" t="s">
        <v>56</v>
      </c>
      <c r="I1438" s="384" t="s">
        <v>11</v>
      </c>
    </row>
    <row r="1439" spans="1:9" ht="39" customHeight="1">
      <c r="A1439" s="237" t="s">
        <v>879</v>
      </c>
      <c r="B1439" s="354">
        <v>91959</v>
      </c>
      <c r="C1439" s="237" t="s">
        <v>66</v>
      </c>
      <c r="D1439" s="237" t="s">
        <v>602</v>
      </c>
      <c r="E1439" s="359" t="s">
        <v>1421</v>
      </c>
      <c r="F1439" s="184" t="s">
        <v>63</v>
      </c>
      <c r="G1439" s="185">
        <v>1</v>
      </c>
      <c r="H1439" s="189">
        <f>I1439</f>
        <v>50.4</v>
      </c>
      <c r="I1439" s="189">
        <f>SUM(I1440:I1441)</f>
        <v>50.4</v>
      </c>
    </row>
    <row r="1440" spans="1:9" ht="39" customHeight="1">
      <c r="A1440" s="234" t="s">
        <v>881</v>
      </c>
      <c r="B1440" s="350">
        <v>91946</v>
      </c>
      <c r="C1440" s="234" t="s">
        <v>66</v>
      </c>
      <c r="D1440" s="234" t="s">
        <v>1444</v>
      </c>
      <c r="E1440" s="355" t="s">
        <v>1421</v>
      </c>
      <c r="F1440" s="94" t="s">
        <v>63</v>
      </c>
      <c r="G1440" s="186">
        <v>1</v>
      </c>
      <c r="H1440" s="98">
        <f>IF(A1440="Composição Auxiliar",VLOOKUP(B1440,'SINAPI COMPOSIÇÃO'!$A$2:$E$10256,4,FALSE),IF(A1440="Insumo",IF(VLOOKUP(B1440,'SINAPI INSUMOS'!$A$2:$F$4852,5,FALSE)=OR("",0),VLOOKUP(B1440,'SINAPI INSUMOS'!$A$2:$F$4852,6,FALSE),VLOOKUP(B1440,'SINAPI INSUMOS'!$A$2:$F$4852,5,FALSE)),"VERIFICAR"))</f>
        <v>12.21</v>
      </c>
      <c r="I1440" s="98">
        <f>TRUNC(G1440*H1440,2)</f>
        <v>12.21</v>
      </c>
    </row>
    <row r="1441" spans="1:9" ht="39" customHeight="1">
      <c r="A1441" s="234" t="s">
        <v>881</v>
      </c>
      <c r="B1441" s="350">
        <v>91958</v>
      </c>
      <c r="C1441" s="234" t="s">
        <v>66</v>
      </c>
      <c r="D1441" s="234" t="s">
        <v>1446</v>
      </c>
      <c r="E1441" s="355" t="s">
        <v>1421</v>
      </c>
      <c r="F1441" s="94" t="s">
        <v>63</v>
      </c>
      <c r="G1441" s="362">
        <v>1</v>
      </c>
      <c r="H1441" s="363">
        <f>IF(A1441="Composição Auxiliar",VLOOKUP(B1441,'SINAPI COMPOSIÇÃO'!$A$2:$E$10256,4,FALSE),IF(A1441="Insumo",IF(VLOOKUP(B1441,'SINAPI INSUMOS'!$A$2:$F$4852,5,FALSE)=OR("",0),VLOOKUP(B1441,'SINAPI INSUMOS'!$A$2:$F$4852,6,FALSE),VLOOKUP(B1441,'SINAPI INSUMOS'!$A$2:$F$4852,5,FALSE)),"VERIFICAR"))</f>
        <v>38.19</v>
      </c>
      <c r="I1441" s="98">
        <f>TRUNC(G1441*H1441,2)</f>
        <v>38.19</v>
      </c>
    </row>
    <row r="1442" spans="1:9" ht="18" customHeight="1">
      <c r="A1442" s="382" t="s">
        <v>603</v>
      </c>
      <c r="B1442" s="384" t="s">
        <v>52</v>
      </c>
      <c r="C1442" s="382" t="s">
        <v>53</v>
      </c>
      <c r="D1442" s="382" t="s">
        <v>10</v>
      </c>
      <c r="E1442" s="358" t="s">
        <v>878</v>
      </c>
      <c r="F1442" s="385" t="s">
        <v>54</v>
      </c>
      <c r="G1442" s="384" t="s">
        <v>55</v>
      </c>
      <c r="H1442" s="384" t="s">
        <v>56</v>
      </c>
      <c r="I1442" s="384" t="s">
        <v>11</v>
      </c>
    </row>
    <row r="1443" spans="1:9" ht="39" customHeight="1">
      <c r="A1443" s="237" t="s">
        <v>879</v>
      </c>
      <c r="B1443" s="354">
        <v>91969</v>
      </c>
      <c r="C1443" s="237" t="s">
        <v>66</v>
      </c>
      <c r="D1443" s="237" t="s">
        <v>605</v>
      </c>
      <c r="E1443" s="359" t="s">
        <v>1421</v>
      </c>
      <c r="F1443" s="184" t="s">
        <v>63</v>
      </c>
      <c r="G1443" s="185">
        <v>1</v>
      </c>
      <c r="H1443" s="189">
        <f>I1443</f>
        <v>88.960000000000008</v>
      </c>
      <c r="I1443" s="189">
        <f>SUM(I1444:I1445)</f>
        <v>88.960000000000008</v>
      </c>
    </row>
    <row r="1444" spans="1:9" ht="39" customHeight="1">
      <c r="A1444" s="234" t="s">
        <v>881</v>
      </c>
      <c r="B1444" s="350">
        <v>91968</v>
      </c>
      <c r="C1444" s="234" t="s">
        <v>66</v>
      </c>
      <c r="D1444" s="234" t="s">
        <v>1447</v>
      </c>
      <c r="E1444" s="355" t="s">
        <v>1421</v>
      </c>
      <c r="F1444" s="94" t="s">
        <v>63</v>
      </c>
      <c r="G1444" s="186">
        <v>1</v>
      </c>
      <c r="H1444" s="98">
        <f>IF(A1444="Composição Auxiliar",VLOOKUP(B1444,'SINAPI COMPOSIÇÃO'!$A$2:$E$10256,4,FALSE),IF(A1444="Insumo",IF(VLOOKUP(B1444,'SINAPI INSUMOS'!$A$2:$F$4852,5,FALSE)=OR("",0),VLOOKUP(B1444,'SINAPI INSUMOS'!$A$2:$F$4852,6,FALSE),VLOOKUP(B1444,'SINAPI INSUMOS'!$A$2:$F$4852,5,FALSE)),"VERIFICAR"))</f>
        <v>76.75</v>
      </c>
      <c r="I1444" s="98">
        <f>TRUNC(G1444*H1444,2)</f>
        <v>76.75</v>
      </c>
    </row>
    <row r="1445" spans="1:9" ht="39" customHeight="1">
      <c r="A1445" s="234" t="s">
        <v>881</v>
      </c>
      <c r="B1445" s="350">
        <v>91946</v>
      </c>
      <c r="C1445" s="234" t="s">
        <v>66</v>
      </c>
      <c r="D1445" s="234" t="s">
        <v>1444</v>
      </c>
      <c r="E1445" s="355" t="s">
        <v>1421</v>
      </c>
      <c r="F1445" s="94" t="s">
        <v>63</v>
      </c>
      <c r="G1445" s="186">
        <v>1</v>
      </c>
      <c r="H1445" s="98">
        <f>IF(A1445="Composição Auxiliar",VLOOKUP(B1445,'SINAPI COMPOSIÇÃO'!$A$2:$E$10256,4,FALSE),IF(A1445="Insumo",IF(VLOOKUP(B1445,'SINAPI INSUMOS'!$A$2:$F$4852,5,FALSE)=OR("",0),VLOOKUP(B1445,'SINAPI INSUMOS'!$A$2:$F$4852,6,FALSE),VLOOKUP(B1445,'SINAPI INSUMOS'!$A$2:$F$4852,5,FALSE)),"VERIFICAR"))</f>
        <v>12.21</v>
      </c>
      <c r="I1445" s="98">
        <f>TRUNC(G1445*H1445,2)</f>
        <v>12.21</v>
      </c>
    </row>
    <row r="1446" spans="1:9" ht="18" customHeight="1">
      <c r="A1446" s="232" t="s">
        <v>606</v>
      </c>
      <c r="B1446" s="239" t="s">
        <v>52</v>
      </c>
      <c r="C1446" s="232" t="s">
        <v>53</v>
      </c>
      <c r="D1446" s="232" t="s">
        <v>10</v>
      </c>
      <c r="E1446" s="358" t="s">
        <v>878</v>
      </c>
      <c r="F1446" s="240" t="s">
        <v>54</v>
      </c>
      <c r="G1446" s="239" t="s">
        <v>55</v>
      </c>
      <c r="H1446" s="239" t="s">
        <v>56</v>
      </c>
      <c r="I1446" s="239" t="s">
        <v>11</v>
      </c>
    </row>
    <row r="1447" spans="1:9" ht="39" customHeight="1">
      <c r="A1447" s="237" t="s">
        <v>879</v>
      </c>
      <c r="B1447" s="354">
        <v>91967</v>
      </c>
      <c r="C1447" s="237" t="s">
        <v>66</v>
      </c>
      <c r="D1447" s="237" t="s">
        <v>608</v>
      </c>
      <c r="E1447" s="359" t="s">
        <v>1421</v>
      </c>
      <c r="F1447" s="184" t="s">
        <v>63</v>
      </c>
      <c r="G1447" s="185">
        <v>1</v>
      </c>
      <c r="H1447" s="189">
        <f>I1447</f>
        <v>67.89</v>
      </c>
      <c r="I1447" s="189">
        <f>SUM(I1448:I1449)</f>
        <v>67.89</v>
      </c>
    </row>
    <row r="1448" spans="1:9" ht="39" customHeight="1">
      <c r="A1448" s="234" t="s">
        <v>881</v>
      </c>
      <c r="B1448" s="350">
        <v>91966</v>
      </c>
      <c r="C1448" s="234" t="s">
        <v>66</v>
      </c>
      <c r="D1448" s="234" t="s">
        <v>1448</v>
      </c>
      <c r="E1448" s="355" t="s">
        <v>1421</v>
      </c>
      <c r="F1448" s="94" t="s">
        <v>63</v>
      </c>
      <c r="G1448" s="186">
        <v>1</v>
      </c>
      <c r="H1448" s="98">
        <f>IF(A1448="Composição Auxiliar",VLOOKUP(B1448,'SINAPI COMPOSIÇÃO'!$A$2:$E$10256,4,FALSE),IF(A1448="Insumo",IF(VLOOKUP(B1448,'SINAPI INSUMOS'!$A$2:$F$4852,5,FALSE)=OR("",0),VLOOKUP(B1448,'SINAPI INSUMOS'!$A$2:$F$4852,6,FALSE),VLOOKUP(B1448,'SINAPI INSUMOS'!$A$2:$F$4852,5,FALSE)),"VERIFICAR"))</f>
        <v>55.68</v>
      </c>
      <c r="I1448" s="98">
        <f>TRUNC(G1448*H1448,2)</f>
        <v>55.68</v>
      </c>
    </row>
    <row r="1449" spans="1:9" ht="39" customHeight="1">
      <c r="A1449" s="234" t="s">
        <v>881</v>
      </c>
      <c r="B1449" s="350">
        <v>91946</v>
      </c>
      <c r="C1449" s="234" t="s">
        <v>66</v>
      </c>
      <c r="D1449" s="234" t="s">
        <v>1444</v>
      </c>
      <c r="E1449" s="355" t="s">
        <v>1421</v>
      </c>
      <c r="F1449" s="94" t="s">
        <v>63</v>
      </c>
      <c r="G1449" s="186">
        <v>1</v>
      </c>
      <c r="H1449" s="98">
        <f>IF(A1449="Composição Auxiliar",VLOOKUP(B1449,'SINAPI COMPOSIÇÃO'!$A$2:$E$10256,4,FALSE),IF(A1449="Insumo",IF(VLOOKUP(B1449,'SINAPI INSUMOS'!$A$2:$F$4852,5,FALSE)=OR("",0),VLOOKUP(B1449,'SINAPI INSUMOS'!$A$2:$F$4852,6,FALSE),VLOOKUP(B1449,'SINAPI INSUMOS'!$A$2:$F$4852,5,FALSE)),"VERIFICAR"))</f>
        <v>12.21</v>
      </c>
      <c r="I1449" s="98">
        <f>TRUNC(G1449*H1449,2)</f>
        <v>12.21</v>
      </c>
    </row>
    <row r="1450" spans="1:9" ht="18" customHeight="1">
      <c r="A1450" s="382" t="s">
        <v>609</v>
      </c>
      <c r="B1450" s="384" t="s">
        <v>52</v>
      </c>
      <c r="C1450" s="382" t="s">
        <v>53</v>
      </c>
      <c r="D1450" s="382" t="s">
        <v>10</v>
      </c>
      <c r="E1450" s="358" t="s">
        <v>878</v>
      </c>
      <c r="F1450" s="385" t="s">
        <v>54</v>
      </c>
      <c r="G1450" s="384" t="s">
        <v>55</v>
      </c>
      <c r="H1450" s="384" t="s">
        <v>56</v>
      </c>
      <c r="I1450" s="384" t="s">
        <v>11</v>
      </c>
    </row>
    <row r="1451" spans="1:9" ht="39" customHeight="1">
      <c r="A1451" s="237" t="s">
        <v>879</v>
      </c>
      <c r="B1451" s="354">
        <v>91996</v>
      </c>
      <c r="C1451" s="237" t="s">
        <v>66</v>
      </c>
      <c r="D1451" s="237" t="s">
        <v>611</v>
      </c>
      <c r="E1451" s="359" t="s">
        <v>1421</v>
      </c>
      <c r="F1451" s="184" t="s">
        <v>63</v>
      </c>
      <c r="G1451" s="185">
        <v>1</v>
      </c>
      <c r="H1451" s="189">
        <f>I1451</f>
        <v>38.54</v>
      </c>
      <c r="I1451" s="189">
        <f>SUM(I1452:I1453)</f>
        <v>38.54</v>
      </c>
    </row>
    <row r="1452" spans="1:9" ht="39" customHeight="1">
      <c r="A1452" s="234" t="s">
        <v>881</v>
      </c>
      <c r="B1452" s="350">
        <v>91946</v>
      </c>
      <c r="C1452" s="234" t="s">
        <v>66</v>
      </c>
      <c r="D1452" s="234" t="s">
        <v>1444</v>
      </c>
      <c r="E1452" s="355" t="s">
        <v>1421</v>
      </c>
      <c r="F1452" s="94" t="s">
        <v>63</v>
      </c>
      <c r="G1452" s="186">
        <v>1</v>
      </c>
      <c r="H1452" s="98">
        <f>IF(A1452="Composição Auxiliar",VLOOKUP(B1452,'SINAPI COMPOSIÇÃO'!$A$2:$E$10256,4,FALSE),IF(A1452="Insumo",IF(VLOOKUP(B1452,'SINAPI INSUMOS'!$A$2:$F$4852,5,FALSE)=OR("",0),VLOOKUP(B1452,'SINAPI INSUMOS'!$A$2:$F$4852,6,FALSE),VLOOKUP(B1452,'SINAPI INSUMOS'!$A$2:$F$4852,5,FALSE)),"VERIFICAR"))</f>
        <v>12.21</v>
      </c>
      <c r="I1452" s="98">
        <f>TRUNC(G1452*H1452,2)</f>
        <v>12.21</v>
      </c>
    </row>
    <row r="1453" spans="1:9" ht="39" customHeight="1">
      <c r="A1453" s="234" t="s">
        <v>881</v>
      </c>
      <c r="B1453" s="350">
        <v>91994</v>
      </c>
      <c r="C1453" s="234" t="s">
        <v>66</v>
      </c>
      <c r="D1453" s="234" t="s">
        <v>1449</v>
      </c>
      <c r="E1453" s="355" t="s">
        <v>1421</v>
      </c>
      <c r="F1453" s="94" t="s">
        <v>63</v>
      </c>
      <c r="G1453" s="362">
        <v>1</v>
      </c>
      <c r="H1453" s="363">
        <f>IF(A1453="Composição Auxiliar",VLOOKUP(B1453,'SINAPI COMPOSIÇÃO'!$A$2:$E$10256,4,FALSE),IF(A1453="Insumo",IF(VLOOKUP(B1453,'SINAPI INSUMOS'!$A$2:$F$4852,5,FALSE)=OR("",0),VLOOKUP(B1453,'SINAPI INSUMOS'!$A$2:$F$4852,6,FALSE),VLOOKUP(B1453,'SINAPI INSUMOS'!$A$2:$F$4852,5,FALSE)),"VERIFICAR"))</f>
        <v>26.33</v>
      </c>
      <c r="I1453" s="98">
        <f>TRUNC(G1453*H1453,2)</f>
        <v>26.33</v>
      </c>
    </row>
    <row r="1454" spans="1:9" ht="18" customHeight="1">
      <c r="A1454" s="382" t="s">
        <v>612</v>
      </c>
      <c r="B1454" s="384" t="s">
        <v>52</v>
      </c>
      <c r="C1454" s="382" t="s">
        <v>53</v>
      </c>
      <c r="D1454" s="382" t="s">
        <v>10</v>
      </c>
      <c r="E1454" s="358" t="s">
        <v>878</v>
      </c>
      <c r="F1454" s="385" t="s">
        <v>54</v>
      </c>
      <c r="G1454" s="384" t="s">
        <v>55</v>
      </c>
      <c r="H1454" s="384" t="s">
        <v>56</v>
      </c>
      <c r="I1454" s="384" t="s">
        <v>11</v>
      </c>
    </row>
    <row r="1455" spans="1:9" ht="39" customHeight="1">
      <c r="A1455" s="237" t="s">
        <v>879</v>
      </c>
      <c r="B1455" s="354">
        <v>92000</v>
      </c>
      <c r="C1455" s="237" t="s">
        <v>66</v>
      </c>
      <c r="D1455" s="237" t="s">
        <v>614</v>
      </c>
      <c r="E1455" s="359" t="s">
        <v>1421</v>
      </c>
      <c r="F1455" s="184" t="s">
        <v>63</v>
      </c>
      <c r="G1455" s="185">
        <v>1</v>
      </c>
      <c r="H1455" s="189">
        <f>I1455</f>
        <v>34.64</v>
      </c>
      <c r="I1455" s="189">
        <f>SUM(I1456:I1457)</f>
        <v>34.64</v>
      </c>
    </row>
    <row r="1456" spans="1:9" ht="39" customHeight="1">
      <c r="A1456" s="234" t="s">
        <v>881</v>
      </c>
      <c r="B1456" s="350">
        <v>91946</v>
      </c>
      <c r="C1456" s="234" t="s">
        <v>66</v>
      </c>
      <c r="D1456" s="234" t="s">
        <v>1444</v>
      </c>
      <c r="E1456" s="355" t="s">
        <v>1421</v>
      </c>
      <c r="F1456" s="94" t="s">
        <v>63</v>
      </c>
      <c r="G1456" s="186">
        <v>1</v>
      </c>
      <c r="H1456" s="98">
        <f>IF(A1456="Composição Auxiliar",VLOOKUP(B1456,'SINAPI COMPOSIÇÃO'!$A$2:$E$10256,4,FALSE),IF(A1456="Insumo",IF(VLOOKUP(B1456,'SINAPI INSUMOS'!$A$2:$F$4852,5,FALSE)=OR("",0),VLOOKUP(B1456,'SINAPI INSUMOS'!$A$2:$F$4852,6,FALSE),VLOOKUP(B1456,'SINAPI INSUMOS'!$A$2:$F$4852,5,FALSE)),"VERIFICAR"))</f>
        <v>12.21</v>
      </c>
      <c r="I1456" s="98">
        <f>TRUNC(G1456*H1456,2)</f>
        <v>12.21</v>
      </c>
    </row>
    <row r="1457" spans="1:9" ht="39" customHeight="1">
      <c r="A1457" s="234" t="s">
        <v>881</v>
      </c>
      <c r="B1457" s="350">
        <v>91998</v>
      </c>
      <c r="C1457" s="234" t="s">
        <v>66</v>
      </c>
      <c r="D1457" s="234" t="s">
        <v>1450</v>
      </c>
      <c r="E1457" s="355" t="s">
        <v>1421</v>
      </c>
      <c r="F1457" s="94" t="s">
        <v>63</v>
      </c>
      <c r="G1457" s="186">
        <v>1</v>
      </c>
      <c r="H1457" s="98">
        <f>IF(A1457="Composição Auxiliar",VLOOKUP(B1457,'SINAPI COMPOSIÇÃO'!$A$2:$E$10256,4,FALSE),IF(A1457="Insumo",IF(VLOOKUP(B1457,'SINAPI INSUMOS'!$A$2:$F$4852,5,FALSE)=OR("",0),VLOOKUP(B1457,'SINAPI INSUMOS'!$A$2:$F$4852,6,FALSE),VLOOKUP(B1457,'SINAPI INSUMOS'!$A$2:$F$4852,5,FALSE)),"VERIFICAR"))</f>
        <v>22.43</v>
      </c>
      <c r="I1457" s="98">
        <f>TRUNC(G1457*H1457,2)</f>
        <v>22.43</v>
      </c>
    </row>
    <row r="1458" spans="1:9" ht="18" customHeight="1">
      <c r="A1458" s="382" t="s">
        <v>615</v>
      </c>
      <c r="B1458" s="384" t="s">
        <v>52</v>
      </c>
      <c r="C1458" s="382" t="s">
        <v>53</v>
      </c>
      <c r="D1458" s="382" t="s">
        <v>10</v>
      </c>
      <c r="E1458" s="358" t="s">
        <v>878</v>
      </c>
      <c r="F1458" s="385" t="s">
        <v>54</v>
      </c>
      <c r="G1458" s="384" t="s">
        <v>55</v>
      </c>
      <c r="H1458" s="384" t="s">
        <v>56</v>
      </c>
      <c r="I1458" s="384" t="s">
        <v>11</v>
      </c>
    </row>
    <row r="1459" spans="1:9" ht="39" customHeight="1">
      <c r="A1459" s="237" t="s">
        <v>879</v>
      </c>
      <c r="B1459" s="354">
        <v>92004</v>
      </c>
      <c r="C1459" s="237" t="s">
        <v>66</v>
      </c>
      <c r="D1459" s="237" t="s">
        <v>617</v>
      </c>
      <c r="E1459" s="359" t="s">
        <v>1421</v>
      </c>
      <c r="F1459" s="184" t="s">
        <v>63</v>
      </c>
      <c r="G1459" s="185">
        <v>1</v>
      </c>
      <c r="H1459" s="189">
        <f>I1459</f>
        <v>61.65</v>
      </c>
      <c r="I1459" s="189">
        <f>SUM(I1460:I1461)</f>
        <v>61.65</v>
      </c>
    </row>
    <row r="1460" spans="1:9" ht="39" customHeight="1">
      <c r="A1460" s="234" t="s">
        <v>881</v>
      </c>
      <c r="B1460" s="350">
        <v>91946</v>
      </c>
      <c r="C1460" s="234" t="s">
        <v>66</v>
      </c>
      <c r="D1460" s="234" t="s">
        <v>1444</v>
      </c>
      <c r="E1460" s="355" t="s">
        <v>1421</v>
      </c>
      <c r="F1460" s="94" t="s">
        <v>63</v>
      </c>
      <c r="G1460" s="186">
        <v>1</v>
      </c>
      <c r="H1460" s="98">
        <f>IF(A1460="Composição Auxiliar",VLOOKUP(B1460,'SINAPI COMPOSIÇÃO'!$A$2:$E$10256,4,FALSE),IF(A1460="Insumo",IF(VLOOKUP(B1460,'SINAPI INSUMOS'!$A$2:$F$4852,5,FALSE)=OR("",0),VLOOKUP(B1460,'SINAPI INSUMOS'!$A$2:$F$4852,6,FALSE),VLOOKUP(B1460,'SINAPI INSUMOS'!$A$2:$F$4852,5,FALSE)),"VERIFICAR"))</f>
        <v>12.21</v>
      </c>
      <c r="I1460" s="98">
        <f>TRUNC(G1460*H1460,2)</f>
        <v>12.21</v>
      </c>
    </row>
    <row r="1461" spans="1:9" ht="39" customHeight="1">
      <c r="A1461" s="234" t="s">
        <v>881</v>
      </c>
      <c r="B1461" s="350">
        <v>92002</v>
      </c>
      <c r="C1461" s="234" t="s">
        <v>66</v>
      </c>
      <c r="D1461" s="234" t="s">
        <v>1451</v>
      </c>
      <c r="E1461" s="355" t="s">
        <v>1421</v>
      </c>
      <c r="F1461" s="94" t="s">
        <v>63</v>
      </c>
      <c r="G1461" s="186">
        <v>1</v>
      </c>
      <c r="H1461" s="98">
        <f>IF(A1461="Composição Auxiliar",VLOOKUP(B1461,'SINAPI COMPOSIÇÃO'!$A$2:$E$10256,4,FALSE),IF(A1461="Insumo",IF(VLOOKUP(B1461,'SINAPI INSUMOS'!$A$2:$F$4852,5,FALSE)=OR("",0),VLOOKUP(B1461,'SINAPI INSUMOS'!$A$2:$F$4852,6,FALSE),VLOOKUP(B1461,'SINAPI INSUMOS'!$A$2:$F$4852,5,FALSE)),"VERIFICAR"))</f>
        <v>49.44</v>
      </c>
      <c r="I1461" s="98">
        <f>TRUNC(G1461*H1461,2)</f>
        <v>49.44</v>
      </c>
    </row>
    <row r="1462" spans="1:9" ht="18" customHeight="1">
      <c r="A1462" s="382" t="s">
        <v>618</v>
      </c>
      <c r="B1462" s="384" t="s">
        <v>52</v>
      </c>
      <c r="C1462" s="382" t="s">
        <v>53</v>
      </c>
      <c r="D1462" s="382" t="s">
        <v>10</v>
      </c>
      <c r="E1462" s="358" t="s">
        <v>878</v>
      </c>
      <c r="F1462" s="385" t="s">
        <v>54</v>
      </c>
      <c r="G1462" s="384" t="s">
        <v>55</v>
      </c>
      <c r="H1462" s="384" t="s">
        <v>56</v>
      </c>
      <c r="I1462" s="384" t="s">
        <v>11</v>
      </c>
    </row>
    <row r="1463" spans="1:9" ht="39" customHeight="1">
      <c r="A1463" s="237" t="s">
        <v>879</v>
      </c>
      <c r="B1463" s="354">
        <v>92008</v>
      </c>
      <c r="C1463" s="237" t="s">
        <v>66</v>
      </c>
      <c r="D1463" s="237" t="s">
        <v>620</v>
      </c>
      <c r="E1463" s="359" t="s">
        <v>1421</v>
      </c>
      <c r="F1463" s="184" t="s">
        <v>63</v>
      </c>
      <c r="G1463" s="185">
        <v>1</v>
      </c>
      <c r="H1463" s="189">
        <f>I1463</f>
        <v>53.79</v>
      </c>
      <c r="I1463" s="189">
        <f>SUM(I1464:I1465)</f>
        <v>53.79</v>
      </c>
    </row>
    <row r="1464" spans="1:9" ht="39" customHeight="1">
      <c r="A1464" s="234" t="s">
        <v>881</v>
      </c>
      <c r="B1464" s="350">
        <v>91946</v>
      </c>
      <c r="C1464" s="234" t="s">
        <v>66</v>
      </c>
      <c r="D1464" s="234" t="s">
        <v>1444</v>
      </c>
      <c r="E1464" s="355" t="s">
        <v>1421</v>
      </c>
      <c r="F1464" s="94" t="s">
        <v>63</v>
      </c>
      <c r="G1464" s="362">
        <v>1</v>
      </c>
      <c r="H1464" s="363">
        <f>IF(A1464="Composição Auxiliar",VLOOKUP(B1464,'SINAPI COMPOSIÇÃO'!$A$2:$E$10256,4,FALSE),IF(A1464="Insumo",IF(VLOOKUP(B1464,'SINAPI INSUMOS'!$A$2:$F$4852,5,FALSE)=OR("",0),VLOOKUP(B1464,'SINAPI INSUMOS'!$A$2:$F$4852,6,FALSE),VLOOKUP(B1464,'SINAPI INSUMOS'!$A$2:$F$4852,5,FALSE)),"VERIFICAR"))</f>
        <v>12.21</v>
      </c>
      <c r="I1464" s="98">
        <f>TRUNC(G1464*H1464,2)</f>
        <v>12.21</v>
      </c>
    </row>
    <row r="1465" spans="1:9" ht="39" customHeight="1">
      <c r="A1465" s="234" t="s">
        <v>881</v>
      </c>
      <c r="B1465" s="350">
        <v>92006</v>
      </c>
      <c r="C1465" s="234" t="s">
        <v>66</v>
      </c>
      <c r="D1465" s="234" t="s">
        <v>1452</v>
      </c>
      <c r="E1465" s="355" t="s">
        <v>1421</v>
      </c>
      <c r="F1465" s="94" t="s">
        <v>63</v>
      </c>
      <c r="G1465" s="186">
        <v>1</v>
      </c>
      <c r="H1465" s="98">
        <f>IF(A1465="Composição Auxiliar",VLOOKUP(B1465,'SINAPI COMPOSIÇÃO'!$A$2:$E$10256,4,FALSE),IF(A1465="Insumo",IF(VLOOKUP(B1465,'SINAPI INSUMOS'!$A$2:$F$4852,5,FALSE)=OR("",0),VLOOKUP(B1465,'SINAPI INSUMOS'!$A$2:$F$4852,6,FALSE),VLOOKUP(B1465,'SINAPI INSUMOS'!$A$2:$F$4852,5,FALSE)),"VERIFICAR"))</f>
        <v>41.58</v>
      </c>
      <c r="I1465" s="98">
        <f>TRUNC(G1465*H1465,2)</f>
        <v>41.58</v>
      </c>
    </row>
    <row r="1466" spans="1:9" ht="18" customHeight="1">
      <c r="A1466" s="382" t="s">
        <v>621</v>
      </c>
      <c r="B1466" s="384" t="s">
        <v>52</v>
      </c>
      <c r="C1466" s="382" t="s">
        <v>53</v>
      </c>
      <c r="D1466" s="382" t="s">
        <v>10</v>
      </c>
      <c r="E1466" s="358" t="s">
        <v>878</v>
      </c>
      <c r="F1466" s="385" t="s">
        <v>54</v>
      </c>
      <c r="G1466" s="384" t="s">
        <v>55</v>
      </c>
      <c r="H1466" s="384" t="s">
        <v>56</v>
      </c>
      <c r="I1466" s="384" t="s">
        <v>11</v>
      </c>
    </row>
    <row r="1467" spans="1:9" ht="51.95" customHeight="1">
      <c r="A1467" s="237" t="s">
        <v>879</v>
      </c>
      <c r="B1467" s="354">
        <v>101880</v>
      </c>
      <c r="C1467" s="237" t="s">
        <v>66</v>
      </c>
      <c r="D1467" s="237" t="s">
        <v>623</v>
      </c>
      <c r="E1467" s="359" t="s">
        <v>1421</v>
      </c>
      <c r="F1467" s="184" t="s">
        <v>63</v>
      </c>
      <c r="G1467" s="185">
        <v>1</v>
      </c>
      <c r="H1467" s="189">
        <f>I1467</f>
        <v>691.78</v>
      </c>
      <c r="I1467" s="189">
        <f>SUM(I1468:I1471)</f>
        <v>691.78</v>
      </c>
    </row>
    <row r="1468" spans="1:9" ht="26.1" customHeight="1">
      <c r="A1468" s="234" t="s">
        <v>881</v>
      </c>
      <c r="B1468" s="350">
        <v>88247</v>
      </c>
      <c r="C1468" s="234" t="s">
        <v>66</v>
      </c>
      <c r="D1468" s="234" t="s">
        <v>1423</v>
      </c>
      <c r="E1468" s="355" t="s">
        <v>883</v>
      </c>
      <c r="F1468" s="94" t="s">
        <v>884</v>
      </c>
      <c r="G1468" s="186">
        <v>2.0377000000000001</v>
      </c>
      <c r="H1468" s="98">
        <f>IF(A1468="Composição Auxiliar",VLOOKUP(B1468,'SINAPI COMPOSIÇÃO'!$A$2:$E$10256,4,FALSE),IF(A1468="Insumo",IF(VLOOKUP(B1468,'SINAPI INSUMOS'!$A$2:$F$4852,5,FALSE)=OR("",0),VLOOKUP(B1468,'SINAPI INSUMOS'!$A$2:$F$4852,6,FALSE),VLOOKUP(B1468,'SINAPI INSUMOS'!$A$2:$F$4852,5,FALSE)),"VERIFICAR"))</f>
        <v>23.98</v>
      </c>
      <c r="I1468" s="98">
        <f>TRUNC(G1468*H1468,2)</f>
        <v>48.86</v>
      </c>
    </row>
    <row r="1469" spans="1:9" ht="51.95" customHeight="1">
      <c r="A1469" s="234" t="s">
        <v>881</v>
      </c>
      <c r="B1469" s="350">
        <v>87367</v>
      </c>
      <c r="C1469" s="234" t="s">
        <v>66</v>
      </c>
      <c r="D1469" s="234" t="s">
        <v>1453</v>
      </c>
      <c r="E1469" s="355" t="s">
        <v>883</v>
      </c>
      <c r="F1469" s="94" t="s">
        <v>72</v>
      </c>
      <c r="G1469" s="186">
        <v>1.9199999999999998E-2</v>
      </c>
      <c r="H1469" s="98">
        <f>IF(A1469="Composição Auxiliar",VLOOKUP(B1469,'SINAPI COMPOSIÇÃO'!$A$2:$E$10256,4,FALSE),IF(A1469="Insumo",IF(VLOOKUP(B1469,'SINAPI INSUMOS'!$A$2:$F$4852,5,FALSE)=OR("",0),VLOOKUP(B1469,'SINAPI INSUMOS'!$A$2:$F$4852,6,FALSE),VLOOKUP(B1469,'SINAPI INSUMOS'!$A$2:$F$4852,5,FALSE)),"VERIFICAR"))</f>
        <v>863.29</v>
      </c>
      <c r="I1469" s="98">
        <f>TRUNC(G1469*H1469,2)</f>
        <v>16.57</v>
      </c>
    </row>
    <row r="1470" spans="1:9" ht="24" customHeight="1">
      <c r="A1470" s="234" t="s">
        <v>881</v>
      </c>
      <c r="B1470" s="350">
        <v>88264</v>
      </c>
      <c r="C1470" s="234" t="s">
        <v>66</v>
      </c>
      <c r="D1470" s="234" t="s">
        <v>1424</v>
      </c>
      <c r="E1470" s="355" t="s">
        <v>883</v>
      </c>
      <c r="F1470" s="94" t="s">
        <v>884</v>
      </c>
      <c r="G1470" s="186">
        <v>2.0377000000000001</v>
      </c>
      <c r="H1470" s="98">
        <f>IF(A1470="Composição Auxiliar",VLOOKUP(B1470,'SINAPI COMPOSIÇÃO'!$A$2:$E$10256,4,FALSE),IF(A1470="Insumo",IF(VLOOKUP(B1470,'SINAPI INSUMOS'!$A$2:$F$4852,5,FALSE)=OR("",0),VLOOKUP(B1470,'SINAPI INSUMOS'!$A$2:$F$4852,6,FALSE),VLOOKUP(B1470,'SINAPI INSUMOS'!$A$2:$F$4852,5,FALSE)),"VERIFICAR"))</f>
        <v>28.06</v>
      </c>
      <c r="I1470" s="98">
        <f>TRUNC(G1470*H1470,2)</f>
        <v>57.17</v>
      </c>
    </row>
    <row r="1471" spans="1:9" ht="39" customHeight="1">
      <c r="A1471" s="235" t="s">
        <v>886</v>
      </c>
      <c r="B1471" s="351">
        <v>12041</v>
      </c>
      <c r="C1471" s="235" t="s">
        <v>66</v>
      </c>
      <c r="D1471" s="235" t="s">
        <v>1455</v>
      </c>
      <c r="E1471" s="356" t="s">
        <v>889</v>
      </c>
      <c r="F1471" s="97" t="s">
        <v>63</v>
      </c>
      <c r="G1471" s="187">
        <v>1</v>
      </c>
      <c r="H1471" s="99">
        <f>IF(A1471="Composição Auxiliar",VLOOKUP(B1471,'SINAPI COMPOSIÇÃO'!$A$2:$E$10256,4,FALSE),IF(A1471="Insumo",IF(VLOOKUP(B1471,'SINAPI INSUMOS'!$A$2:$F$4852,5,FALSE)=OR("",0),VLOOKUP(B1471,'SINAPI INSUMOS'!$A$2:$F$4852,6,FALSE),VLOOKUP(B1471,'SINAPI INSUMOS'!$A$2:$F$4852,5,FALSE)),"VERIFICAR"))</f>
        <v>569.17999999999995</v>
      </c>
      <c r="I1471" s="99">
        <f>TRUNC(G1471*H1471,2)</f>
        <v>569.17999999999995</v>
      </c>
    </row>
    <row r="1472" spans="1:9" ht="18" customHeight="1">
      <c r="A1472" s="382" t="s">
        <v>624</v>
      </c>
      <c r="B1472" s="384" t="s">
        <v>52</v>
      </c>
      <c r="C1472" s="382" t="s">
        <v>53</v>
      </c>
      <c r="D1472" s="382" t="s">
        <v>10</v>
      </c>
      <c r="E1472" s="358" t="s">
        <v>878</v>
      </c>
      <c r="F1472" s="385" t="s">
        <v>54</v>
      </c>
      <c r="G1472" s="384" t="s">
        <v>55</v>
      </c>
      <c r="H1472" s="384" t="s">
        <v>56</v>
      </c>
      <c r="I1472" s="384" t="s">
        <v>11</v>
      </c>
    </row>
    <row r="1473" spans="1:9" ht="51.95" customHeight="1">
      <c r="A1473" s="237" t="s">
        <v>879</v>
      </c>
      <c r="B1473" s="354">
        <v>101882</v>
      </c>
      <c r="C1473" s="237" t="s">
        <v>66</v>
      </c>
      <c r="D1473" s="237" t="s">
        <v>626</v>
      </c>
      <c r="E1473" s="359" t="s">
        <v>1421</v>
      </c>
      <c r="F1473" s="184" t="s">
        <v>63</v>
      </c>
      <c r="G1473" s="185">
        <v>1</v>
      </c>
      <c r="H1473" s="189">
        <f>I1473</f>
        <v>1324.62</v>
      </c>
      <c r="I1473" s="189">
        <f>SUM(I1474:I1477)</f>
        <v>1324.62</v>
      </c>
    </row>
    <row r="1474" spans="1:9" ht="24" customHeight="1">
      <c r="A1474" s="234" t="s">
        <v>881</v>
      </c>
      <c r="B1474" s="350">
        <v>88264</v>
      </c>
      <c r="C1474" s="234" t="s">
        <v>66</v>
      </c>
      <c r="D1474" s="234" t="s">
        <v>1424</v>
      </c>
      <c r="E1474" s="355" t="s">
        <v>883</v>
      </c>
      <c r="F1474" s="94" t="s">
        <v>884</v>
      </c>
      <c r="G1474" s="186">
        <v>2.0396999999999998</v>
      </c>
      <c r="H1474" s="98">
        <f>IF(A1474="Composição Auxiliar",VLOOKUP(B1474,'SINAPI COMPOSIÇÃO'!$A$2:$E$10256,4,FALSE),IF(A1474="Insumo",IF(VLOOKUP(B1474,'SINAPI INSUMOS'!$A$2:$F$4852,5,FALSE)=OR("",0),VLOOKUP(B1474,'SINAPI INSUMOS'!$A$2:$F$4852,6,FALSE),VLOOKUP(B1474,'SINAPI INSUMOS'!$A$2:$F$4852,5,FALSE)),"VERIFICAR"))</f>
        <v>28.06</v>
      </c>
      <c r="I1474" s="98">
        <f>TRUNC(G1474*H1474,2)</f>
        <v>57.23</v>
      </c>
    </row>
    <row r="1475" spans="1:9" ht="51.95" customHeight="1">
      <c r="A1475" s="234" t="s">
        <v>881</v>
      </c>
      <c r="B1475" s="350">
        <v>87367</v>
      </c>
      <c r="C1475" s="234" t="s">
        <v>66</v>
      </c>
      <c r="D1475" s="234" t="s">
        <v>1453</v>
      </c>
      <c r="E1475" s="355" t="s">
        <v>883</v>
      </c>
      <c r="F1475" s="94" t="s">
        <v>72</v>
      </c>
      <c r="G1475" s="362">
        <v>1.9400000000000001E-2</v>
      </c>
      <c r="H1475" s="363">
        <f>IF(A1475="Composição Auxiliar",VLOOKUP(B1475,'SINAPI COMPOSIÇÃO'!$A$2:$E$10256,4,FALSE),IF(A1475="Insumo",IF(VLOOKUP(B1475,'SINAPI INSUMOS'!$A$2:$F$4852,5,FALSE)=OR("",0),VLOOKUP(B1475,'SINAPI INSUMOS'!$A$2:$F$4852,6,FALSE),VLOOKUP(B1475,'SINAPI INSUMOS'!$A$2:$F$4852,5,FALSE)),"VERIFICAR"))</f>
        <v>863.29</v>
      </c>
      <c r="I1475" s="98">
        <f>TRUNC(G1475*H1475,2)</f>
        <v>16.739999999999998</v>
      </c>
    </row>
    <row r="1476" spans="1:9" ht="26.1" customHeight="1">
      <c r="A1476" s="234" t="s">
        <v>881</v>
      </c>
      <c r="B1476" s="350">
        <v>88247</v>
      </c>
      <c r="C1476" s="234" t="s">
        <v>66</v>
      </c>
      <c r="D1476" s="234" t="s">
        <v>1423</v>
      </c>
      <c r="E1476" s="355" t="s">
        <v>883</v>
      </c>
      <c r="F1476" s="94" t="s">
        <v>884</v>
      </c>
      <c r="G1476" s="186">
        <v>2.0396999999999998</v>
      </c>
      <c r="H1476" s="98">
        <f>IF(A1476="Composição Auxiliar",VLOOKUP(B1476,'SINAPI COMPOSIÇÃO'!$A$2:$E$10256,4,FALSE),IF(A1476="Insumo",IF(VLOOKUP(B1476,'SINAPI INSUMOS'!$A$2:$F$4852,5,FALSE)=OR("",0),VLOOKUP(B1476,'SINAPI INSUMOS'!$A$2:$F$4852,6,FALSE),VLOOKUP(B1476,'SINAPI INSUMOS'!$A$2:$F$4852,5,FALSE)),"VERIFICAR"))</f>
        <v>23.98</v>
      </c>
      <c r="I1476" s="98">
        <f>TRUNC(G1476*H1476,2)</f>
        <v>48.91</v>
      </c>
    </row>
    <row r="1477" spans="1:9" ht="39" customHeight="1">
      <c r="A1477" s="235" t="s">
        <v>886</v>
      </c>
      <c r="B1477" s="351">
        <v>12043</v>
      </c>
      <c r="C1477" s="235" t="s">
        <v>66</v>
      </c>
      <c r="D1477" s="235" t="s">
        <v>1457</v>
      </c>
      <c r="E1477" s="356" t="s">
        <v>889</v>
      </c>
      <c r="F1477" s="97" t="s">
        <v>63</v>
      </c>
      <c r="G1477" s="187">
        <v>1</v>
      </c>
      <c r="H1477" s="99">
        <f>IF(A1477="Composição Auxiliar",VLOOKUP(B1477,'SINAPI COMPOSIÇÃO'!$A$2:$E$10256,4,FALSE),IF(A1477="Insumo",IF(VLOOKUP(B1477,'SINAPI INSUMOS'!$A$2:$F$4852,5,FALSE)=OR("",0),VLOOKUP(B1477,'SINAPI INSUMOS'!$A$2:$F$4852,6,FALSE),VLOOKUP(B1477,'SINAPI INSUMOS'!$A$2:$F$4852,5,FALSE)),"VERIFICAR"))</f>
        <v>1201.74</v>
      </c>
      <c r="I1477" s="99">
        <f>TRUNC(G1477*H1477,2)</f>
        <v>1201.74</v>
      </c>
    </row>
    <row r="1478" spans="1:9" ht="18" customHeight="1">
      <c r="A1478" s="382" t="s">
        <v>627</v>
      </c>
      <c r="B1478" s="384" t="s">
        <v>52</v>
      </c>
      <c r="C1478" s="382" t="s">
        <v>53</v>
      </c>
      <c r="D1478" s="382" t="s">
        <v>10</v>
      </c>
      <c r="E1478" s="358" t="s">
        <v>878</v>
      </c>
      <c r="F1478" s="385" t="s">
        <v>54</v>
      </c>
      <c r="G1478" s="384" t="s">
        <v>55</v>
      </c>
      <c r="H1478" s="384" t="s">
        <v>56</v>
      </c>
      <c r="I1478" s="384" t="s">
        <v>11</v>
      </c>
    </row>
    <row r="1479" spans="1:9" ht="26.1" customHeight="1">
      <c r="A1479" s="237" t="s">
        <v>879</v>
      </c>
      <c r="B1479" s="354">
        <v>93654</v>
      </c>
      <c r="C1479" s="237" t="s">
        <v>66</v>
      </c>
      <c r="D1479" s="237" t="s">
        <v>629</v>
      </c>
      <c r="E1479" s="359" t="s">
        <v>1421</v>
      </c>
      <c r="F1479" s="184" t="s">
        <v>63</v>
      </c>
      <c r="G1479" s="185">
        <v>1</v>
      </c>
      <c r="H1479" s="189">
        <f>I1479</f>
        <v>12.04</v>
      </c>
      <c r="I1479" s="189">
        <f>SUM(I1480:I1483)</f>
        <v>12.04</v>
      </c>
    </row>
    <row r="1480" spans="1:9" ht="26.1" customHeight="1">
      <c r="A1480" s="234" t="s">
        <v>881</v>
      </c>
      <c r="B1480" s="350">
        <v>88247</v>
      </c>
      <c r="C1480" s="234" t="s">
        <v>66</v>
      </c>
      <c r="D1480" s="234" t="s">
        <v>1423</v>
      </c>
      <c r="E1480" s="355" t="s">
        <v>883</v>
      </c>
      <c r="F1480" s="94" t="s">
        <v>884</v>
      </c>
      <c r="G1480" s="186">
        <v>3.5428000000000001E-2</v>
      </c>
      <c r="H1480" s="98">
        <f>IF(A1480="Composição Auxiliar",VLOOKUP(B1480,'SINAPI COMPOSIÇÃO'!$A$2:$E$10256,4,FALSE),IF(A1480="Insumo",IF(VLOOKUP(B1480,'SINAPI INSUMOS'!$A$2:$F$4852,5,FALSE)=OR("",0),VLOOKUP(B1480,'SINAPI INSUMOS'!$A$2:$F$4852,6,FALSE),VLOOKUP(B1480,'SINAPI INSUMOS'!$A$2:$F$4852,5,FALSE)),"VERIFICAR"))</f>
        <v>23.98</v>
      </c>
      <c r="I1480" s="98">
        <f>TRUNC(G1480*H1480,2)</f>
        <v>0.84</v>
      </c>
    </row>
    <row r="1481" spans="1:9" ht="24" customHeight="1">
      <c r="A1481" s="234" t="s">
        <v>881</v>
      </c>
      <c r="B1481" s="350">
        <v>88264</v>
      </c>
      <c r="C1481" s="234" t="s">
        <v>66</v>
      </c>
      <c r="D1481" s="234" t="s">
        <v>1424</v>
      </c>
      <c r="E1481" s="355" t="s">
        <v>883</v>
      </c>
      <c r="F1481" s="94" t="s">
        <v>884</v>
      </c>
      <c r="G1481" s="186">
        <v>3.5428000000000001E-2</v>
      </c>
      <c r="H1481" s="98">
        <f>IF(A1481="Composição Auxiliar",VLOOKUP(B1481,'SINAPI COMPOSIÇÃO'!$A$2:$E$10256,4,FALSE),IF(A1481="Insumo",IF(VLOOKUP(B1481,'SINAPI INSUMOS'!$A$2:$F$4852,5,FALSE)=OR("",0),VLOOKUP(B1481,'SINAPI INSUMOS'!$A$2:$F$4852,6,FALSE),VLOOKUP(B1481,'SINAPI INSUMOS'!$A$2:$F$4852,5,FALSE)),"VERIFICAR"))</f>
        <v>28.06</v>
      </c>
      <c r="I1481" s="98">
        <f>TRUNC(G1481*H1481,2)</f>
        <v>0.99</v>
      </c>
    </row>
    <row r="1482" spans="1:9" ht="39" customHeight="1">
      <c r="A1482" s="235" t="s">
        <v>886</v>
      </c>
      <c r="B1482" s="351">
        <v>1570</v>
      </c>
      <c r="C1482" s="235" t="s">
        <v>66</v>
      </c>
      <c r="D1482" s="235" t="s">
        <v>1459</v>
      </c>
      <c r="E1482" s="356" t="s">
        <v>889</v>
      </c>
      <c r="F1482" s="97" t="s">
        <v>63</v>
      </c>
      <c r="G1482" s="187">
        <v>1</v>
      </c>
      <c r="H1482" s="99">
        <f>IF(A1482="Composição Auxiliar",VLOOKUP(B1482,'SINAPI COMPOSIÇÃO'!$A$2:$E$10256,4,FALSE),IF(A1482="Insumo",IF(VLOOKUP(B1482,'SINAPI INSUMOS'!$A$2:$F$4852,5,FALSE)=OR("",0),VLOOKUP(B1482,'SINAPI INSUMOS'!$A$2:$F$4852,6,FALSE),VLOOKUP(B1482,'SINAPI INSUMOS'!$A$2:$F$4852,5,FALSE)),"VERIFICAR"))</f>
        <v>1.18</v>
      </c>
      <c r="I1482" s="99">
        <f>TRUNC(G1482*H1482,2)</f>
        <v>1.18</v>
      </c>
    </row>
    <row r="1483" spans="1:9" ht="26.1" customHeight="1">
      <c r="A1483" s="235" t="s">
        <v>886</v>
      </c>
      <c r="B1483" s="351">
        <v>34653</v>
      </c>
      <c r="C1483" s="235" t="s">
        <v>66</v>
      </c>
      <c r="D1483" s="235" t="s">
        <v>1461</v>
      </c>
      <c r="E1483" s="356" t="s">
        <v>889</v>
      </c>
      <c r="F1483" s="97" t="s">
        <v>63</v>
      </c>
      <c r="G1483" s="187">
        <v>1</v>
      </c>
      <c r="H1483" s="99">
        <f>IF(A1483="Composição Auxiliar",VLOOKUP(B1483,'SINAPI COMPOSIÇÃO'!$A$2:$E$10256,4,FALSE),IF(A1483="Insumo",IF(VLOOKUP(B1483,'SINAPI INSUMOS'!$A$2:$F$4852,5,FALSE)=OR("",0),VLOOKUP(B1483,'SINAPI INSUMOS'!$A$2:$F$4852,6,FALSE),VLOOKUP(B1483,'SINAPI INSUMOS'!$A$2:$F$4852,5,FALSE)),"VERIFICAR"))</f>
        <v>9.0299999999999994</v>
      </c>
      <c r="I1483" s="99">
        <f>TRUNC(G1483*H1483,2)</f>
        <v>9.0299999999999994</v>
      </c>
    </row>
    <row r="1484" spans="1:9" ht="18" customHeight="1">
      <c r="A1484" s="232" t="s">
        <v>630</v>
      </c>
      <c r="B1484" s="239" t="s">
        <v>52</v>
      </c>
      <c r="C1484" s="232" t="s">
        <v>53</v>
      </c>
      <c r="D1484" s="232" t="s">
        <v>10</v>
      </c>
      <c r="E1484" s="358" t="s">
        <v>878</v>
      </c>
      <c r="F1484" s="240" t="s">
        <v>54</v>
      </c>
      <c r="G1484" s="239" t="s">
        <v>55</v>
      </c>
      <c r="H1484" s="239" t="s">
        <v>56</v>
      </c>
      <c r="I1484" s="239" t="s">
        <v>11</v>
      </c>
    </row>
    <row r="1485" spans="1:9" ht="26.1" customHeight="1">
      <c r="A1485" s="237" t="s">
        <v>879</v>
      </c>
      <c r="B1485" s="354">
        <v>93655</v>
      </c>
      <c r="C1485" s="237" t="s">
        <v>66</v>
      </c>
      <c r="D1485" s="237" t="s">
        <v>632</v>
      </c>
      <c r="E1485" s="359" t="s">
        <v>1421</v>
      </c>
      <c r="F1485" s="184" t="s">
        <v>63</v>
      </c>
      <c r="G1485" s="185">
        <v>1</v>
      </c>
      <c r="H1485" s="189">
        <f>I1485</f>
        <v>13</v>
      </c>
      <c r="I1485" s="189">
        <f>SUM(I1486:I1489)</f>
        <v>13</v>
      </c>
    </row>
    <row r="1486" spans="1:9" ht="24" customHeight="1">
      <c r="A1486" s="234" t="s">
        <v>881</v>
      </c>
      <c r="B1486" s="350">
        <v>88264</v>
      </c>
      <c r="C1486" s="234" t="s">
        <v>66</v>
      </c>
      <c r="D1486" s="234" t="s">
        <v>1424</v>
      </c>
      <c r="E1486" s="355" t="s">
        <v>883</v>
      </c>
      <c r="F1486" s="94" t="s">
        <v>884</v>
      </c>
      <c r="G1486" s="186">
        <v>4.6843000000000003E-2</v>
      </c>
      <c r="H1486" s="98">
        <f>IF(A1486="Composição Auxiliar",VLOOKUP(B1486,'SINAPI COMPOSIÇÃO'!$A$2:$E$10256,4,FALSE),IF(A1486="Insumo",IF(VLOOKUP(B1486,'SINAPI INSUMOS'!$A$2:$F$4852,5,FALSE)=OR("",0),VLOOKUP(B1486,'SINAPI INSUMOS'!$A$2:$F$4852,6,FALSE),VLOOKUP(B1486,'SINAPI INSUMOS'!$A$2:$F$4852,5,FALSE)),"VERIFICAR"))</f>
        <v>28.06</v>
      </c>
      <c r="I1486" s="98">
        <f>TRUNC(G1486*H1486,2)</f>
        <v>1.31</v>
      </c>
    </row>
    <row r="1487" spans="1:9" ht="26.1" customHeight="1">
      <c r="A1487" s="234" t="s">
        <v>881</v>
      </c>
      <c r="B1487" s="350">
        <v>88247</v>
      </c>
      <c r="C1487" s="234" t="s">
        <v>66</v>
      </c>
      <c r="D1487" s="234" t="s">
        <v>1423</v>
      </c>
      <c r="E1487" s="355" t="s">
        <v>883</v>
      </c>
      <c r="F1487" s="94" t="s">
        <v>884</v>
      </c>
      <c r="G1487" s="362">
        <v>4.6843000000000003E-2</v>
      </c>
      <c r="H1487" s="363">
        <f>IF(A1487="Composição Auxiliar",VLOOKUP(B1487,'SINAPI COMPOSIÇÃO'!$A$2:$E$10256,4,FALSE),IF(A1487="Insumo",IF(VLOOKUP(B1487,'SINAPI INSUMOS'!$A$2:$F$4852,5,FALSE)=OR("",0),VLOOKUP(B1487,'SINAPI INSUMOS'!$A$2:$F$4852,6,FALSE),VLOOKUP(B1487,'SINAPI INSUMOS'!$A$2:$F$4852,5,FALSE)),"VERIFICAR"))</f>
        <v>23.98</v>
      </c>
      <c r="I1487" s="98">
        <f>TRUNC(G1487*H1487,2)</f>
        <v>1.1200000000000001</v>
      </c>
    </row>
    <row r="1488" spans="1:9" ht="26.1" customHeight="1">
      <c r="A1488" s="235" t="s">
        <v>886</v>
      </c>
      <c r="B1488" s="351">
        <v>34653</v>
      </c>
      <c r="C1488" s="235" t="s">
        <v>66</v>
      </c>
      <c r="D1488" s="235" t="s">
        <v>1461</v>
      </c>
      <c r="E1488" s="356" t="s">
        <v>889</v>
      </c>
      <c r="F1488" s="97" t="s">
        <v>63</v>
      </c>
      <c r="G1488" s="187">
        <v>1</v>
      </c>
      <c r="H1488" s="99">
        <f>IF(A1488="Composição Auxiliar",VLOOKUP(B1488,'SINAPI COMPOSIÇÃO'!$A$2:$E$10256,4,FALSE),IF(A1488="Insumo",IF(VLOOKUP(B1488,'SINAPI INSUMOS'!$A$2:$F$4852,5,FALSE)=OR("",0),VLOOKUP(B1488,'SINAPI INSUMOS'!$A$2:$F$4852,6,FALSE),VLOOKUP(B1488,'SINAPI INSUMOS'!$A$2:$F$4852,5,FALSE)),"VERIFICAR"))</f>
        <v>9.0299999999999994</v>
      </c>
      <c r="I1488" s="99">
        <f>TRUNC(G1488*H1488,2)</f>
        <v>9.0299999999999994</v>
      </c>
    </row>
    <row r="1489" spans="1:9" ht="39" customHeight="1">
      <c r="A1489" s="235" t="s">
        <v>886</v>
      </c>
      <c r="B1489" s="351">
        <v>1571</v>
      </c>
      <c r="C1489" s="235" t="s">
        <v>66</v>
      </c>
      <c r="D1489" s="235" t="s">
        <v>1463</v>
      </c>
      <c r="E1489" s="356" t="s">
        <v>889</v>
      </c>
      <c r="F1489" s="97" t="s">
        <v>63</v>
      </c>
      <c r="G1489" s="187">
        <v>1</v>
      </c>
      <c r="H1489" s="99">
        <f>IF(A1489="Composição Auxiliar",VLOOKUP(B1489,'SINAPI COMPOSIÇÃO'!$A$2:$E$10256,4,FALSE),IF(A1489="Insumo",IF(VLOOKUP(B1489,'SINAPI INSUMOS'!$A$2:$F$4852,5,FALSE)=OR("",0),VLOOKUP(B1489,'SINAPI INSUMOS'!$A$2:$F$4852,6,FALSE),VLOOKUP(B1489,'SINAPI INSUMOS'!$A$2:$F$4852,5,FALSE)),"VERIFICAR"))</f>
        <v>1.54</v>
      </c>
      <c r="I1489" s="99">
        <f>TRUNC(G1489*H1489,2)</f>
        <v>1.54</v>
      </c>
    </row>
    <row r="1490" spans="1:9" ht="18" customHeight="1">
      <c r="A1490" s="232" t="s">
        <v>633</v>
      </c>
      <c r="B1490" s="239" t="s">
        <v>52</v>
      </c>
      <c r="C1490" s="232" t="s">
        <v>53</v>
      </c>
      <c r="D1490" s="232" t="s">
        <v>10</v>
      </c>
      <c r="E1490" s="358" t="s">
        <v>878</v>
      </c>
      <c r="F1490" s="240" t="s">
        <v>54</v>
      </c>
      <c r="G1490" s="239" t="s">
        <v>55</v>
      </c>
      <c r="H1490" s="239" t="s">
        <v>56</v>
      </c>
      <c r="I1490" s="239" t="s">
        <v>11</v>
      </c>
    </row>
    <row r="1491" spans="1:9" ht="26.1" customHeight="1">
      <c r="A1491" s="237" t="s">
        <v>879</v>
      </c>
      <c r="B1491" s="354">
        <v>93656</v>
      </c>
      <c r="C1491" s="237" t="s">
        <v>66</v>
      </c>
      <c r="D1491" s="237" t="s">
        <v>635</v>
      </c>
      <c r="E1491" s="359" t="s">
        <v>1421</v>
      </c>
      <c r="F1491" s="184" t="s">
        <v>63</v>
      </c>
      <c r="G1491" s="185">
        <v>1</v>
      </c>
      <c r="H1491" s="189">
        <f>I1491</f>
        <v>13.89</v>
      </c>
      <c r="I1491" s="189">
        <f>SUM(I1492:I1495)</f>
        <v>13.89</v>
      </c>
    </row>
    <row r="1492" spans="1:9" ht="24" customHeight="1">
      <c r="A1492" s="234" t="s">
        <v>881</v>
      </c>
      <c r="B1492" s="350">
        <v>88264</v>
      </c>
      <c r="C1492" s="234" t="s">
        <v>66</v>
      </c>
      <c r="D1492" s="234" t="s">
        <v>1424</v>
      </c>
      <c r="E1492" s="355" t="s">
        <v>883</v>
      </c>
      <c r="F1492" s="94" t="s">
        <v>884</v>
      </c>
      <c r="G1492" s="186">
        <v>6.3963999999999993E-2</v>
      </c>
      <c r="H1492" s="98">
        <f>IF(A1492="Composição Auxiliar",VLOOKUP(B1492,'SINAPI COMPOSIÇÃO'!$A$2:$E$10256,4,FALSE),IF(A1492="Insumo",IF(VLOOKUP(B1492,'SINAPI INSUMOS'!$A$2:$F$4852,5,FALSE)=OR("",0),VLOOKUP(B1492,'SINAPI INSUMOS'!$A$2:$F$4852,6,FALSE),VLOOKUP(B1492,'SINAPI INSUMOS'!$A$2:$F$4852,5,FALSE)),"VERIFICAR"))</f>
        <v>28.06</v>
      </c>
      <c r="I1492" s="98">
        <f>TRUNC(G1492*H1492,2)</f>
        <v>1.79</v>
      </c>
    </row>
    <row r="1493" spans="1:9" ht="26.1" customHeight="1">
      <c r="A1493" s="234" t="s">
        <v>881</v>
      </c>
      <c r="B1493" s="350">
        <v>88247</v>
      </c>
      <c r="C1493" s="234" t="s">
        <v>66</v>
      </c>
      <c r="D1493" s="234" t="s">
        <v>1423</v>
      </c>
      <c r="E1493" s="355" t="s">
        <v>883</v>
      </c>
      <c r="F1493" s="94" t="s">
        <v>884</v>
      </c>
      <c r="G1493" s="186">
        <v>6.3963999999999993E-2</v>
      </c>
      <c r="H1493" s="98">
        <f>IF(A1493="Composição Auxiliar",VLOOKUP(B1493,'SINAPI COMPOSIÇÃO'!$A$2:$E$10256,4,FALSE),IF(A1493="Insumo",IF(VLOOKUP(B1493,'SINAPI INSUMOS'!$A$2:$F$4852,5,FALSE)=OR("",0),VLOOKUP(B1493,'SINAPI INSUMOS'!$A$2:$F$4852,6,FALSE),VLOOKUP(B1493,'SINAPI INSUMOS'!$A$2:$F$4852,5,FALSE)),"VERIFICAR"))</f>
        <v>23.98</v>
      </c>
      <c r="I1493" s="98">
        <f>TRUNC(G1493*H1493,2)</f>
        <v>1.53</v>
      </c>
    </row>
    <row r="1494" spans="1:9" ht="39" customHeight="1">
      <c r="A1494" s="235" t="s">
        <v>886</v>
      </c>
      <c r="B1494" s="351">
        <v>1571</v>
      </c>
      <c r="C1494" s="235" t="s">
        <v>66</v>
      </c>
      <c r="D1494" s="235" t="s">
        <v>1463</v>
      </c>
      <c r="E1494" s="356" t="s">
        <v>889</v>
      </c>
      <c r="F1494" s="97" t="s">
        <v>63</v>
      </c>
      <c r="G1494" s="187">
        <v>1</v>
      </c>
      <c r="H1494" s="99">
        <f>IF(A1494="Composição Auxiliar",VLOOKUP(B1494,'SINAPI COMPOSIÇÃO'!$A$2:$E$10256,4,FALSE),IF(A1494="Insumo",IF(VLOOKUP(B1494,'SINAPI INSUMOS'!$A$2:$F$4852,5,FALSE)=OR("",0),VLOOKUP(B1494,'SINAPI INSUMOS'!$A$2:$F$4852,6,FALSE),VLOOKUP(B1494,'SINAPI INSUMOS'!$A$2:$F$4852,5,FALSE)),"VERIFICAR"))</f>
        <v>1.54</v>
      </c>
      <c r="I1494" s="99">
        <f>TRUNC(G1494*H1494,2)</f>
        <v>1.54</v>
      </c>
    </row>
    <row r="1495" spans="1:9" ht="26.1" customHeight="1">
      <c r="A1495" s="235" t="s">
        <v>886</v>
      </c>
      <c r="B1495" s="351">
        <v>34653</v>
      </c>
      <c r="C1495" s="235" t="s">
        <v>66</v>
      </c>
      <c r="D1495" s="235" t="s">
        <v>1461</v>
      </c>
      <c r="E1495" s="356" t="s">
        <v>889</v>
      </c>
      <c r="F1495" s="97" t="s">
        <v>63</v>
      </c>
      <c r="G1495" s="187">
        <v>1</v>
      </c>
      <c r="H1495" s="99">
        <f>IF(A1495="Composição Auxiliar",VLOOKUP(B1495,'SINAPI COMPOSIÇÃO'!$A$2:$E$10256,4,FALSE),IF(A1495="Insumo",IF(VLOOKUP(B1495,'SINAPI INSUMOS'!$A$2:$F$4852,5,FALSE)=OR("",0),VLOOKUP(B1495,'SINAPI INSUMOS'!$A$2:$F$4852,6,FALSE),VLOOKUP(B1495,'SINAPI INSUMOS'!$A$2:$F$4852,5,FALSE)),"VERIFICAR"))</f>
        <v>9.0299999999999994</v>
      </c>
      <c r="I1495" s="99">
        <f>TRUNC(G1495*H1495,2)</f>
        <v>9.0299999999999994</v>
      </c>
    </row>
    <row r="1496" spans="1:9" ht="18" customHeight="1">
      <c r="A1496" s="382" t="s">
        <v>636</v>
      </c>
      <c r="B1496" s="384" t="s">
        <v>52</v>
      </c>
      <c r="C1496" s="382" t="s">
        <v>53</v>
      </c>
      <c r="D1496" s="382" t="s">
        <v>10</v>
      </c>
      <c r="E1496" s="358" t="s">
        <v>878</v>
      </c>
      <c r="F1496" s="385" t="s">
        <v>54</v>
      </c>
      <c r="G1496" s="384" t="s">
        <v>55</v>
      </c>
      <c r="H1496" s="384" t="s">
        <v>56</v>
      </c>
      <c r="I1496" s="384" t="s">
        <v>11</v>
      </c>
    </row>
    <row r="1497" spans="1:9" ht="26.1" customHeight="1">
      <c r="A1497" s="237" t="s">
        <v>879</v>
      </c>
      <c r="B1497" s="354">
        <v>93657</v>
      </c>
      <c r="C1497" s="237" t="s">
        <v>66</v>
      </c>
      <c r="D1497" s="237" t="s">
        <v>638</v>
      </c>
      <c r="E1497" s="359" t="s">
        <v>1421</v>
      </c>
      <c r="F1497" s="184" t="s">
        <v>63</v>
      </c>
      <c r="G1497" s="185">
        <v>1</v>
      </c>
      <c r="H1497" s="189">
        <f>I1497</f>
        <v>15.43</v>
      </c>
      <c r="I1497" s="189">
        <f>SUM(I1498:I1501)</f>
        <v>15.43</v>
      </c>
    </row>
    <row r="1498" spans="1:9" ht="26.1" customHeight="1">
      <c r="A1498" s="234" t="s">
        <v>881</v>
      </c>
      <c r="B1498" s="350">
        <v>88247</v>
      </c>
      <c r="C1498" s="234" t="s">
        <v>66</v>
      </c>
      <c r="D1498" s="234" t="s">
        <v>1423</v>
      </c>
      <c r="E1498" s="355" t="s">
        <v>883</v>
      </c>
      <c r="F1498" s="94" t="s">
        <v>884</v>
      </c>
      <c r="G1498" s="362">
        <v>8.7790999999999994E-2</v>
      </c>
      <c r="H1498" s="363">
        <f>IF(A1498="Composição Auxiliar",VLOOKUP(B1498,'SINAPI COMPOSIÇÃO'!$A$2:$E$10256,4,FALSE),IF(A1498="Insumo",IF(VLOOKUP(B1498,'SINAPI INSUMOS'!$A$2:$F$4852,5,FALSE)=OR("",0),VLOOKUP(B1498,'SINAPI INSUMOS'!$A$2:$F$4852,6,FALSE),VLOOKUP(B1498,'SINAPI INSUMOS'!$A$2:$F$4852,5,FALSE)),"VERIFICAR"))</f>
        <v>23.98</v>
      </c>
      <c r="I1498" s="98">
        <f>TRUNC(G1498*H1498,2)</f>
        <v>2.1</v>
      </c>
    </row>
    <row r="1499" spans="1:9" ht="24" customHeight="1">
      <c r="A1499" s="234" t="s">
        <v>881</v>
      </c>
      <c r="B1499" s="350">
        <v>88264</v>
      </c>
      <c r="C1499" s="234" t="s">
        <v>66</v>
      </c>
      <c r="D1499" s="234" t="s">
        <v>1424</v>
      </c>
      <c r="E1499" s="355" t="s">
        <v>883</v>
      </c>
      <c r="F1499" s="94" t="s">
        <v>884</v>
      </c>
      <c r="G1499" s="186">
        <v>8.7790999999999994E-2</v>
      </c>
      <c r="H1499" s="98">
        <f>IF(A1499="Composição Auxiliar",VLOOKUP(B1499,'SINAPI COMPOSIÇÃO'!$A$2:$E$10256,4,FALSE),IF(A1499="Insumo",IF(VLOOKUP(B1499,'SINAPI INSUMOS'!$A$2:$F$4852,5,FALSE)=OR("",0),VLOOKUP(B1499,'SINAPI INSUMOS'!$A$2:$F$4852,6,FALSE),VLOOKUP(B1499,'SINAPI INSUMOS'!$A$2:$F$4852,5,FALSE)),"VERIFICAR"))</f>
        <v>28.06</v>
      </c>
      <c r="I1499" s="98">
        <f>TRUNC(G1499*H1499,2)</f>
        <v>2.46</v>
      </c>
    </row>
    <row r="1500" spans="1:9" ht="39" customHeight="1">
      <c r="A1500" s="235" t="s">
        <v>886</v>
      </c>
      <c r="B1500" s="351">
        <v>1573</v>
      </c>
      <c r="C1500" s="235" t="s">
        <v>66</v>
      </c>
      <c r="D1500" s="235" t="s">
        <v>1465</v>
      </c>
      <c r="E1500" s="356" t="s">
        <v>889</v>
      </c>
      <c r="F1500" s="97" t="s">
        <v>63</v>
      </c>
      <c r="G1500" s="187">
        <v>1</v>
      </c>
      <c r="H1500" s="99">
        <f>IF(A1500="Composição Auxiliar",VLOOKUP(B1500,'SINAPI COMPOSIÇÃO'!$A$2:$E$10256,4,FALSE),IF(A1500="Insumo",IF(VLOOKUP(B1500,'SINAPI INSUMOS'!$A$2:$F$4852,5,FALSE)=OR("",0),VLOOKUP(B1500,'SINAPI INSUMOS'!$A$2:$F$4852,6,FALSE),VLOOKUP(B1500,'SINAPI INSUMOS'!$A$2:$F$4852,5,FALSE)),"VERIFICAR"))</f>
        <v>1.84</v>
      </c>
      <c r="I1500" s="99">
        <f>TRUNC(G1500*H1500,2)</f>
        <v>1.84</v>
      </c>
    </row>
    <row r="1501" spans="1:9" ht="26.1" customHeight="1">
      <c r="A1501" s="235" t="s">
        <v>886</v>
      </c>
      <c r="B1501" s="351">
        <v>34653</v>
      </c>
      <c r="C1501" s="235" t="s">
        <v>66</v>
      </c>
      <c r="D1501" s="235" t="s">
        <v>1461</v>
      </c>
      <c r="E1501" s="356" t="s">
        <v>889</v>
      </c>
      <c r="F1501" s="97" t="s">
        <v>63</v>
      </c>
      <c r="G1501" s="187">
        <v>1</v>
      </c>
      <c r="H1501" s="99">
        <f>IF(A1501="Composição Auxiliar",VLOOKUP(B1501,'SINAPI COMPOSIÇÃO'!$A$2:$E$10256,4,FALSE),IF(A1501="Insumo",IF(VLOOKUP(B1501,'SINAPI INSUMOS'!$A$2:$F$4852,5,FALSE)=OR("",0),VLOOKUP(B1501,'SINAPI INSUMOS'!$A$2:$F$4852,6,FALSE),VLOOKUP(B1501,'SINAPI INSUMOS'!$A$2:$F$4852,5,FALSE)),"VERIFICAR"))</f>
        <v>9.0299999999999994</v>
      </c>
      <c r="I1501" s="99">
        <f>TRUNC(G1501*H1501,2)</f>
        <v>9.0299999999999994</v>
      </c>
    </row>
    <row r="1502" spans="1:9" ht="18" customHeight="1">
      <c r="A1502" s="382" t="s">
        <v>639</v>
      </c>
      <c r="B1502" s="384" t="s">
        <v>52</v>
      </c>
      <c r="C1502" s="382" t="s">
        <v>53</v>
      </c>
      <c r="D1502" s="382" t="s">
        <v>10</v>
      </c>
      <c r="E1502" s="358" t="s">
        <v>878</v>
      </c>
      <c r="F1502" s="385" t="s">
        <v>54</v>
      </c>
      <c r="G1502" s="384" t="s">
        <v>55</v>
      </c>
      <c r="H1502" s="384" t="s">
        <v>56</v>
      </c>
      <c r="I1502" s="384" t="s">
        <v>11</v>
      </c>
    </row>
    <row r="1503" spans="1:9" ht="26.1" customHeight="1">
      <c r="A1503" s="237" t="s">
        <v>879</v>
      </c>
      <c r="B1503" s="354">
        <v>93673</v>
      </c>
      <c r="C1503" s="237" t="s">
        <v>66</v>
      </c>
      <c r="D1503" s="237" t="s">
        <v>641</v>
      </c>
      <c r="E1503" s="359" t="s">
        <v>1421</v>
      </c>
      <c r="F1503" s="184" t="s">
        <v>63</v>
      </c>
      <c r="G1503" s="185">
        <v>1</v>
      </c>
      <c r="H1503" s="189">
        <f>I1503</f>
        <v>98.08</v>
      </c>
      <c r="I1503" s="189">
        <f>SUM(I1504:I1507)</f>
        <v>98.08</v>
      </c>
    </row>
    <row r="1504" spans="1:9" ht="24" customHeight="1">
      <c r="A1504" s="234" t="s">
        <v>881</v>
      </c>
      <c r="B1504" s="350">
        <v>88264</v>
      </c>
      <c r="C1504" s="234" t="s">
        <v>66</v>
      </c>
      <c r="D1504" s="234" t="s">
        <v>1424</v>
      </c>
      <c r="E1504" s="355" t="s">
        <v>883</v>
      </c>
      <c r="F1504" s="94" t="s">
        <v>884</v>
      </c>
      <c r="G1504" s="186">
        <v>0.52974500000000002</v>
      </c>
      <c r="H1504" s="98">
        <f>IF(A1504="Composição Auxiliar",VLOOKUP(B1504,'SINAPI COMPOSIÇÃO'!$A$2:$E$10256,4,FALSE),IF(A1504="Insumo",IF(VLOOKUP(B1504,'SINAPI INSUMOS'!$A$2:$F$4852,5,FALSE)=OR("",0),VLOOKUP(B1504,'SINAPI INSUMOS'!$A$2:$F$4852,6,FALSE),VLOOKUP(B1504,'SINAPI INSUMOS'!$A$2:$F$4852,5,FALSE)),"VERIFICAR"))</f>
        <v>28.06</v>
      </c>
      <c r="I1504" s="98">
        <f>TRUNC(G1504*H1504,2)</f>
        <v>14.86</v>
      </c>
    </row>
    <row r="1505" spans="1:9" ht="26.1" customHeight="1">
      <c r="A1505" s="234" t="s">
        <v>881</v>
      </c>
      <c r="B1505" s="350">
        <v>88247</v>
      </c>
      <c r="C1505" s="234" t="s">
        <v>66</v>
      </c>
      <c r="D1505" s="234" t="s">
        <v>1423</v>
      </c>
      <c r="E1505" s="355" t="s">
        <v>883</v>
      </c>
      <c r="F1505" s="94" t="s">
        <v>884</v>
      </c>
      <c r="G1505" s="186">
        <v>0.52974500000000002</v>
      </c>
      <c r="H1505" s="98">
        <f>IF(A1505="Composição Auxiliar",VLOOKUP(B1505,'SINAPI COMPOSIÇÃO'!$A$2:$E$10256,4,FALSE),IF(A1505="Insumo",IF(VLOOKUP(B1505,'SINAPI INSUMOS'!$A$2:$F$4852,5,FALSE)=OR("",0),VLOOKUP(B1505,'SINAPI INSUMOS'!$A$2:$F$4852,6,FALSE),VLOOKUP(B1505,'SINAPI INSUMOS'!$A$2:$F$4852,5,FALSE)),"VERIFICAR"))</f>
        <v>23.98</v>
      </c>
      <c r="I1505" s="98">
        <f>TRUNC(G1505*H1505,2)</f>
        <v>12.7</v>
      </c>
    </row>
    <row r="1506" spans="1:9" ht="39" customHeight="1">
      <c r="A1506" s="235" t="s">
        <v>886</v>
      </c>
      <c r="B1506" s="351">
        <v>1575</v>
      </c>
      <c r="C1506" s="235" t="s">
        <v>66</v>
      </c>
      <c r="D1506" s="235" t="s">
        <v>1467</v>
      </c>
      <c r="E1506" s="356" t="s">
        <v>889</v>
      </c>
      <c r="F1506" s="97" t="s">
        <v>63</v>
      </c>
      <c r="G1506" s="187">
        <v>3</v>
      </c>
      <c r="H1506" s="99">
        <f>IF(A1506="Composição Auxiliar",VLOOKUP(B1506,'SINAPI COMPOSIÇÃO'!$A$2:$E$10256,4,FALSE),IF(A1506="Insumo",IF(VLOOKUP(B1506,'SINAPI INSUMOS'!$A$2:$F$4852,5,FALSE)=OR("",0),VLOOKUP(B1506,'SINAPI INSUMOS'!$A$2:$F$4852,6,FALSE),VLOOKUP(B1506,'SINAPI INSUMOS'!$A$2:$F$4852,5,FALSE)),"VERIFICAR"))</f>
        <v>2.36</v>
      </c>
      <c r="I1506" s="99">
        <f>TRUNC(G1506*H1506,2)</f>
        <v>7.08</v>
      </c>
    </row>
    <row r="1507" spans="1:9" ht="26.1" customHeight="1">
      <c r="A1507" s="235" t="s">
        <v>886</v>
      </c>
      <c r="B1507" s="351">
        <v>34709</v>
      </c>
      <c r="C1507" s="235" t="s">
        <v>66</v>
      </c>
      <c r="D1507" s="235" t="s">
        <v>1469</v>
      </c>
      <c r="E1507" s="356" t="s">
        <v>889</v>
      </c>
      <c r="F1507" s="97" t="s">
        <v>63</v>
      </c>
      <c r="G1507" s="187">
        <v>1</v>
      </c>
      <c r="H1507" s="99">
        <f>IF(A1507="Composição Auxiliar",VLOOKUP(B1507,'SINAPI COMPOSIÇÃO'!$A$2:$E$10256,4,FALSE),IF(A1507="Insumo",IF(VLOOKUP(B1507,'SINAPI INSUMOS'!$A$2:$F$4852,5,FALSE)=OR("",0),VLOOKUP(B1507,'SINAPI INSUMOS'!$A$2:$F$4852,6,FALSE),VLOOKUP(B1507,'SINAPI INSUMOS'!$A$2:$F$4852,5,FALSE)),"VERIFICAR"))</f>
        <v>63.44</v>
      </c>
      <c r="I1507" s="99">
        <f>TRUNC(G1507*H1507,2)</f>
        <v>63.44</v>
      </c>
    </row>
    <row r="1508" spans="1:9" ht="18" customHeight="1">
      <c r="A1508" s="382" t="s">
        <v>642</v>
      </c>
      <c r="B1508" s="384" t="s">
        <v>52</v>
      </c>
      <c r="C1508" s="382" t="s">
        <v>53</v>
      </c>
      <c r="D1508" s="382" t="s">
        <v>10</v>
      </c>
      <c r="E1508" s="358" t="s">
        <v>878</v>
      </c>
      <c r="F1508" s="385" t="s">
        <v>54</v>
      </c>
      <c r="G1508" s="384" t="s">
        <v>55</v>
      </c>
      <c r="H1508" s="384" t="s">
        <v>56</v>
      </c>
      <c r="I1508" s="384" t="s">
        <v>11</v>
      </c>
    </row>
    <row r="1509" spans="1:9" ht="39" customHeight="1">
      <c r="A1509" s="237" t="s">
        <v>879</v>
      </c>
      <c r="B1509" s="354">
        <v>101895</v>
      </c>
      <c r="C1509" s="237" t="s">
        <v>66</v>
      </c>
      <c r="D1509" s="237" t="s">
        <v>644</v>
      </c>
      <c r="E1509" s="359" t="s">
        <v>1421</v>
      </c>
      <c r="F1509" s="184" t="s">
        <v>63</v>
      </c>
      <c r="G1509" s="364">
        <v>1</v>
      </c>
      <c r="H1509" s="365">
        <f>I1509</f>
        <v>428.81</v>
      </c>
      <c r="I1509" s="189">
        <f>SUM(I1510:I1513)</f>
        <v>428.81</v>
      </c>
    </row>
    <row r="1510" spans="1:9" ht="26.1" customHeight="1">
      <c r="A1510" s="234" t="s">
        <v>881</v>
      </c>
      <c r="B1510" s="350">
        <v>88247</v>
      </c>
      <c r="C1510" s="234" t="s">
        <v>66</v>
      </c>
      <c r="D1510" s="234" t="s">
        <v>1423</v>
      </c>
      <c r="E1510" s="355" t="s">
        <v>883</v>
      </c>
      <c r="F1510" s="94" t="s">
        <v>884</v>
      </c>
      <c r="G1510" s="186">
        <v>1.222415</v>
      </c>
      <c r="H1510" s="98">
        <f>IF(A1510="Composição Auxiliar",VLOOKUP(B1510,'SINAPI COMPOSIÇÃO'!$A$2:$E$10256,4,FALSE),IF(A1510="Insumo",IF(VLOOKUP(B1510,'SINAPI INSUMOS'!$A$2:$F$4852,5,FALSE)=OR("",0),VLOOKUP(B1510,'SINAPI INSUMOS'!$A$2:$F$4852,6,FALSE),VLOOKUP(B1510,'SINAPI INSUMOS'!$A$2:$F$4852,5,FALSE)),"VERIFICAR"))</f>
        <v>23.98</v>
      </c>
      <c r="I1510" s="98">
        <f>TRUNC(G1510*H1510,2)</f>
        <v>29.31</v>
      </c>
    </row>
    <row r="1511" spans="1:9" ht="24" customHeight="1">
      <c r="A1511" s="234" t="s">
        <v>881</v>
      </c>
      <c r="B1511" s="350">
        <v>88264</v>
      </c>
      <c r="C1511" s="234" t="s">
        <v>66</v>
      </c>
      <c r="D1511" s="234" t="s">
        <v>1424</v>
      </c>
      <c r="E1511" s="355" t="s">
        <v>883</v>
      </c>
      <c r="F1511" s="94" t="s">
        <v>884</v>
      </c>
      <c r="G1511" s="186">
        <v>1.222415</v>
      </c>
      <c r="H1511" s="98">
        <f>IF(A1511="Composição Auxiliar",VLOOKUP(B1511,'SINAPI COMPOSIÇÃO'!$A$2:$E$10256,4,FALSE),IF(A1511="Insumo",IF(VLOOKUP(B1511,'SINAPI INSUMOS'!$A$2:$F$4852,5,FALSE)=OR("",0),VLOOKUP(B1511,'SINAPI INSUMOS'!$A$2:$F$4852,6,FALSE),VLOOKUP(B1511,'SINAPI INSUMOS'!$A$2:$F$4852,5,FALSE)),"VERIFICAR"))</f>
        <v>28.06</v>
      </c>
      <c r="I1511" s="98">
        <f>TRUNC(G1511*H1511,2)</f>
        <v>34.299999999999997</v>
      </c>
    </row>
    <row r="1512" spans="1:9" ht="26.1" customHeight="1">
      <c r="A1512" s="235" t="s">
        <v>886</v>
      </c>
      <c r="B1512" s="351">
        <v>2391</v>
      </c>
      <c r="C1512" s="235" t="s">
        <v>66</v>
      </c>
      <c r="D1512" s="235" t="s">
        <v>1471</v>
      </c>
      <c r="E1512" s="356" t="s">
        <v>889</v>
      </c>
      <c r="F1512" s="97" t="s">
        <v>63</v>
      </c>
      <c r="G1512" s="187">
        <v>1</v>
      </c>
      <c r="H1512" s="99">
        <f>IF(A1512="Composição Auxiliar",VLOOKUP(B1512,'SINAPI COMPOSIÇÃO'!$A$2:$E$10256,4,FALSE),IF(A1512="Insumo",IF(VLOOKUP(B1512,'SINAPI INSUMOS'!$A$2:$F$4852,5,FALSE)=OR("",0),VLOOKUP(B1512,'SINAPI INSUMOS'!$A$2:$F$4852,6,FALSE),VLOOKUP(B1512,'SINAPI INSUMOS'!$A$2:$F$4852,5,FALSE)),"VERIFICAR"))</f>
        <v>346.06</v>
      </c>
      <c r="I1512" s="99">
        <f>TRUNC(G1512*H1512,2)</f>
        <v>346.06</v>
      </c>
    </row>
    <row r="1513" spans="1:9" ht="39" customHeight="1">
      <c r="A1513" s="235" t="s">
        <v>886</v>
      </c>
      <c r="B1513" s="351">
        <v>1578</v>
      </c>
      <c r="C1513" s="235" t="s">
        <v>66</v>
      </c>
      <c r="D1513" s="235" t="s">
        <v>1473</v>
      </c>
      <c r="E1513" s="356" t="s">
        <v>889</v>
      </c>
      <c r="F1513" s="97" t="s">
        <v>63</v>
      </c>
      <c r="G1513" s="187">
        <v>3</v>
      </c>
      <c r="H1513" s="99">
        <f>IF(A1513="Composição Auxiliar",VLOOKUP(B1513,'SINAPI COMPOSIÇÃO'!$A$2:$E$10256,4,FALSE),IF(A1513="Insumo",IF(VLOOKUP(B1513,'SINAPI INSUMOS'!$A$2:$F$4852,5,FALSE)=OR("",0),VLOOKUP(B1513,'SINAPI INSUMOS'!$A$2:$F$4852,6,FALSE),VLOOKUP(B1513,'SINAPI INSUMOS'!$A$2:$F$4852,5,FALSE)),"VERIFICAR"))</f>
        <v>6.38</v>
      </c>
      <c r="I1513" s="99">
        <f>TRUNC(G1513*H1513,2)</f>
        <v>19.14</v>
      </c>
    </row>
    <row r="1514" spans="1:9" ht="18" customHeight="1">
      <c r="A1514" s="232" t="s">
        <v>645</v>
      </c>
      <c r="B1514" s="239" t="s">
        <v>52</v>
      </c>
      <c r="C1514" s="232" t="s">
        <v>53</v>
      </c>
      <c r="D1514" s="232" t="s">
        <v>10</v>
      </c>
      <c r="E1514" s="358" t="s">
        <v>878</v>
      </c>
      <c r="F1514" s="240" t="s">
        <v>54</v>
      </c>
      <c r="G1514" s="239" t="s">
        <v>55</v>
      </c>
      <c r="H1514" s="239" t="s">
        <v>56</v>
      </c>
      <c r="I1514" s="239" t="s">
        <v>11</v>
      </c>
    </row>
    <row r="1515" spans="1:9" ht="39" customHeight="1">
      <c r="A1515" s="237" t="s">
        <v>879</v>
      </c>
      <c r="B1515" s="354">
        <v>101946</v>
      </c>
      <c r="C1515" s="237" t="s">
        <v>66</v>
      </c>
      <c r="D1515" s="237" t="s">
        <v>647</v>
      </c>
      <c r="E1515" s="359" t="s">
        <v>1421</v>
      </c>
      <c r="F1515" s="184" t="s">
        <v>63</v>
      </c>
      <c r="G1515" s="185">
        <v>1</v>
      </c>
      <c r="H1515" s="189">
        <f>I1515</f>
        <v>122.89999999999999</v>
      </c>
      <c r="I1515" s="189">
        <f>SUM(I1516:I1519)</f>
        <v>122.89999999999999</v>
      </c>
    </row>
    <row r="1516" spans="1:9" ht="24" customHeight="1">
      <c r="A1516" s="234" t="s">
        <v>881</v>
      </c>
      <c r="B1516" s="350">
        <v>88264</v>
      </c>
      <c r="C1516" s="234" t="s">
        <v>66</v>
      </c>
      <c r="D1516" s="234" t="s">
        <v>1424</v>
      </c>
      <c r="E1516" s="355" t="s">
        <v>883</v>
      </c>
      <c r="F1516" s="94" t="s">
        <v>884</v>
      </c>
      <c r="G1516" s="186">
        <v>0.52171000000000001</v>
      </c>
      <c r="H1516" s="98">
        <f>IF(A1516="Composição Auxiliar",VLOOKUP(B1516,'SINAPI COMPOSIÇÃO'!$A$2:$E$10256,4,FALSE),IF(A1516="Insumo",IF(VLOOKUP(B1516,'SINAPI INSUMOS'!$A$2:$F$4852,5,FALSE)=OR("",0),VLOOKUP(B1516,'SINAPI INSUMOS'!$A$2:$F$4852,6,FALSE),VLOOKUP(B1516,'SINAPI INSUMOS'!$A$2:$F$4852,5,FALSE)),"VERIFICAR"))</f>
        <v>28.06</v>
      </c>
      <c r="I1516" s="98">
        <f>TRUNC(G1516*H1516,2)</f>
        <v>14.63</v>
      </c>
    </row>
    <row r="1517" spans="1:9" ht="26.1" customHeight="1">
      <c r="A1517" s="234" t="s">
        <v>881</v>
      </c>
      <c r="B1517" s="350">
        <v>88247</v>
      </c>
      <c r="C1517" s="234" t="s">
        <v>66</v>
      </c>
      <c r="D1517" s="234" t="s">
        <v>1423</v>
      </c>
      <c r="E1517" s="355" t="s">
        <v>883</v>
      </c>
      <c r="F1517" s="94" t="s">
        <v>884</v>
      </c>
      <c r="G1517" s="186">
        <v>0.52171000000000001</v>
      </c>
      <c r="H1517" s="98">
        <f>IF(A1517="Composição Auxiliar",VLOOKUP(B1517,'SINAPI COMPOSIÇÃO'!$A$2:$E$10256,4,FALSE),IF(A1517="Insumo",IF(VLOOKUP(B1517,'SINAPI INSUMOS'!$A$2:$F$4852,5,FALSE)=OR("",0),VLOOKUP(B1517,'SINAPI INSUMOS'!$A$2:$F$4852,6,FALSE),VLOOKUP(B1517,'SINAPI INSUMOS'!$A$2:$F$4852,5,FALSE)),"VERIFICAR"))</f>
        <v>23.98</v>
      </c>
      <c r="I1517" s="98">
        <f>TRUNC(G1517*H1517,2)</f>
        <v>12.51</v>
      </c>
    </row>
    <row r="1518" spans="1:9" ht="39" customHeight="1">
      <c r="A1518" s="235" t="s">
        <v>886</v>
      </c>
      <c r="B1518" s="351">
        <v>39808</v>
      </c>
      <c r="C1518" s="235" t="s">
        <v>66</v>
      </c>
      <c r="D1518" s="235" t="s">
        <v>1475</v>
      </c>
      <c r="E1518" s="356" t="s">
        <v>889</v>
      </c>
      <c r="F1518" s="97" t="s">
        <v>63</v>
      </c>
      <c r="G1518" s="187">
        <v>1</v>
      </c>
      <c r="H1518" s="99">
        <f>IF(A1518="Composição Auxiliar",VLOOKUP(B1518,'SINAPI COMPOSIÇÃO'!$A$2:$E$10256,4,FALSE),IF(A1518="Insumo",IF(VLOOKUP(B1518,'SINAPI INSUMOS'!$A$2:$F$4852,5,FALSE)=OR("",0),VLOOKUP(B1518,'SINAPI INSUMOS'!$A$2:$F$4852,6,FALSE),VLOOKUP(B1518,'SINAPI INSUMOS'!$A$2:$F$4852,5,FALSE)),"VERIFICAR"))</f>
        <v>94.96</v>
      </c>
      <c r="I1518" s="99">
        <f>TRUNC(G1518*H1518,2)</f>
        <v>94.96</v>
      </c>
    </row>
    <row r="1519" spans="1:9" ht="39" customHeight="1">
      <c r="A1519" s="235" t="s">
        <v>886</v>
      </c>
      <c r="B1519" s="351">
        <v>11950</v>
      </c>
      <c r="C1519" s="235" t="s">
        <v>66</v>
      </c>
      <c r="D1519" s="235" t="s">
        <v>1121</v>
      </c>
      <c r="E1519" s="356" t="s">
        <v>889</v>
      </c>
      <c r="F1519" s="97" t="s">
        <v>63</v>
      </c>
      <c r="G1519" s="187">
        <v>4</v>
      </c>
      <c r="H1519" s="99">
        <f>IF(A1519="Composição Auxiliar",VLOOKUP(B1519,'SINAPI COMPOSIÇÃO'!$A$2:$E$10256,4,FALSE),IF(A1519="Insumo",IF(VLOOKUP(B1519,'SINAPI INSUMOS'!$A$2:$F$4852,5,FALSE)=OR("",0),VLOOKUP(B1519,'SINAPI INSUMOS'!$A$2:$F$4852,6,FALSE),VLOOKUP(B1519,'SINAPI INSUMOS'!$A$2:$F$4852,5,FALSE)),"VERIFICAR"))</f>
        <v>0.2</v>
      </c>
      <c r="I1519" s="99">
        <f>TRUNC(G1519*H1519,2)</f>
        <v>0.8</v>
      </c>
    </row>
    <row r="1520" spans="1:9" ht="18" customHeight="1">
      <c r="A1520" s="382" t="s">
        <v>648</v>
      </c>
      <c r="B1520" s="384" t="s">
        <v>52</v>
      </c>
      <c r="C1520" s="382" t="s">
        <v>53</v>
      </c>
      <c r="D1520" s="382" t="s">
        <v>10</v>
      </c>
      <c r="E1520" s="358" t="s">
        <v>878</v>
      </c>
      <c r="F1520" s="385" t="s">
        <v>54</v>
      </c>
      <c r="G1520" s="384" t="s">
        <v>55</v>
      </c>
      <c r="H1520" s="384" t="s">
        <v>56</v>
      </c>
      <c r="I1520" s="384" t="s">
        <v>11</v>
      </c>
    </row>
    <row r="1521" spans="1:9" ht="26.1" customHeight="1">
      <c r="A1521" s="237" t="s">
        <v>879</v>
      </c>
      <c r="B1521" s="183" t="s">
        <v>649</v>
      </c>
      <c r="C1521" s="237" t="s">
        <v>61</v>
      </c>
      <c r="D1521" s="237" t="s">
        <v>650</v>
      </c>
      <c r="E1521" s="359" t="s">
        <v>1421</v>
      </c>
      <c r="F1521" s="184" t="s">
        <v>63</v>
      </c>
      <c r="G1521" s="364">
        <v>1</v>
      </c>
      <c r="H1521" s="365">
        <f>I1521</f>
        <v>90.5</v>
      </c>
      <c r="I1521" s="189">
        <f>SUM(I1522:I1524)</f>
        <v>90.5</v>
      </c>
    </row>
    <row r="1522" spans="1:9" ht="24" customHeight="1">
      <c r="A1522" s="234" t="s">
        <v>881</v>
      </c>
      <c r="B1522" s="350">
        <v>88264</v>
      </c>
      <c r="C1522" s="234" t="s">
        <v>66</v>
      </c>
      <c r="D1522" s="234" t="s">
        <v>1424</v>
      </c>
      <c r="E1522" s="355" t="s">
        <v>883</v>
      </c>
      <c r="F1522" s="94" t="s">
        <v>884</v>
      </c>
      <c r="G1522" s="186">
        <v>0.15763759999999999</v>
      </c>
      <c r="H1522" s="98">
        <f>IF(A1522="Composição Auxiliar",VLOOKUP(B1522,'SINAPI COMPOSIÇÃO'!$A$2:$E$10256,4,FALSE),IF(A1522="Insumo",IF(VLOOKUP(B1522,'SINAPI INSUMOS'!$A$2:$F$4852,5,FALSE)=OR("",0),VLOOKUP(B1522,'SINAPI INSUMOS'!$A$2:$F$4852,6,FALSE),VLOOKUP(B1522,'SINAPI INSUMOS'!$A$2:$F$4852,5,FALSE)),"VERIFICAR"))</f>
        <v>28.06</v>
      </c>
      <c r="I1522" s="98">
        <f>TRUNC(G1522*H1522,2)</f>
        <v>4.42</v>
      </c>
    </row>
    <row r="1523" spans="1:9" ht="26.1" customHeight="1">
      <c r="A1523" s="234" t="s">
        <v>881</v>
      </c>
      <c r="B1523" s="350">
        <v>88247</v>
      </c>
      <c r="C1523" s="234" t="s">
        <v>66</v>
      </c>
      <c r="D1523" s="234" t="s">
        <v>1423</v>
      </c>
      <c r="E1523" s="355" t="s">
        <v>883</v>
      </c>
      <c r="F1523" s="94" t="s">
        <v>884</v>
      </c>
      <c r="G1523" s="186">
        <v>0.50444040000000001</v>
      </c>
      <c r="H1523" s="98">
        <f>IF(A1523="Composição Auxiliar",VLOOKUP(B1523,'SINAPI COMPOSIÇÃO'!$A$2:$E$10256,4,FALSE),IF(A1523="Insumo",IF(VLOOKUP(B1523,'SINAPI INSUMOS'!$A$2:$F$4852,5,FALSE)=OR("",0),VLOOKUP(B1523,'SINAPI INSUMOS'!$A$2:$F$4852,6,FALSE),VLOOKUP(B1523,'SINAPI INSUMOS'!$A$2:$F$4852,5,FALSE)),"VERIFICAR"))</f>
        <v>23.98</v>
      </c>
      <c r="I1523" s="98">
        <f>TRUNC(G1523*H1523,2)</f>
        <v>12.09</v>
      </c>
    </row>
    <row r="1524" spans="1:9" ht="26.1" customHeight="1">
      <c r="A1524" s="235" t="s">
        <v>886</v>
      </c>
      <c r="B1524" s="95" t="s">
        <v>1476</v>
      </c>
      <c r="C1524" s="235" t="s">
        <v>61</v>
      </c>
      <c r="D1524" s="235" t="s">
        <v>4986</v>
      </c>
      <c r="E1524" s="356" t="s">
        <v>889</v>
      </c>
      <c r="F1524" s="97" t="s">
        <v>63</v>
      </c>
      <c r="G1524" s="187">
        <v>1</v>
      </c>
      <c r="H1524" s="99">
        <f>'COT LUMINARIA LED'!L37</f>
        <v>73.989999999999995</v>
      </c>
      <c r="I1524" s="99">
        <f>TRUNC(G1524*H1524,2)</f>
        <v>73.989999999999995</v>
      </c>
    </row>
    <row r="1525" spans="1:9" ht="18" customHeight="1">
      <c r="A1525" s="382" t="s">
        <v>651</v>
      </c>
      <c r="B1525" s="384" t="s">
        <v>52</v>
      </c>
      <c r="C1525" s="382" t="s">
        <v>53</v>
      </c>
      <c r="D1525" s="382" t="s">
        <v>10</v>
      </c>
      <c r="E1525" s="358" t="s">
        <v>878</v>
      </c>
      <c r="F1525" s="385" t="s">
        <v>54</v>
      </c>
      <c r="G1525" s="384" t="s">
        <v>55</v>
      </c>
      <c r="H1525" s="384" t="s">
        <v>56</v>
      </c>
      <c r="I1525" s="384" t="s">
        <v>11</v>
      </c>
    </row>
    <row r="1526" spans="1:9" ht="51.95" customHeight="1">
      <c r="A1526" s="237" t="s">
        <v>879</v>
      </c>
      <c r="B1526" s="354">
        <v>101532</v>
      </c>
      <c r="C1526" s="237" t="s">
        <v>66</v>
      </c>
      <c r="D1526" s="237" t="s">
        <v>653</v>
      </c>
      <c r="E1526" s="359" t="s">
        <v>1421</v>
      </c>
      <c r="F1526" s="184" t="s">
        <v>63</v>
      </c>
      <c r="G1526" s="185">
        <v>1</v>
      </c>
      <c r="H1526" s="189">
        <f>I1526</f>
        <v>2050.33</v>
      </c>
      <c r="I1526" s="189">
        <f>SUM(I1527:I1538)</f>
        <v>2050.33</v>
      </c>
    </row>
    <row r="1527" spans="1:9" ht="39" customHeight="1">
      <c r="A1527" s="234" t="s">
        <v>881</v>
      </c>
      <c r="B1527" s="350">
        <v>97668</v>
      </c>
      <c r="C1527" s="234" t="s">
        <v>66</v>
      </c>
      <c r="D1527" s="234" t="s">
        <v>1477</v>
      </c>
      <c r="E1527" s="355" t="s">
        <v>1421</v>
      </c>
      <c r="F1527" s="94" t="s">
        <v>202</v>
      </c>
      <c r="G1527" s="186">
        <v>6.3</v>
      </c>
      <c r="H1527" s="98">
        <f>IF(A1527="Composição Auxiliar",VLOOKUP(B1527,'SINAPI COMPOSIÇÃO'!$A$2:$E$10256,4,FALSE),IF(A1527="Insumo",IF(VLOOKUP(B1527,'SINAPI INSUMOS'!$A$2:$F$4852,5,FALSE)=OR("",0),VLOOKUP(B1527,'SINAPI INSUMOS'!$A$2:$F$4852,6,FALSE),VLOOKUP(B1527,'SINAPI INSUMOS'!$A$2:$F$4852,5,FALSE)),"VERIFICAR"))</f>
        <v>12.3</v>
      </c>
      <c r="I1527" s="98">
        <f t="shared" ref="I1527:I1538" si="86">TRUNC(G1527*H1527,2)</f>
        <v>77.489999999999995</v>
      </c>
    </row>
    <row r="1528" spans="1:9" ht="51.95" customHeight="1">
      <c r="A1528" s="234" t="s">
        <v>881</v>
      </c>
      <c r="B1528" s="350">
        <v>92986</v>
      </c>
      <c r="C1528" s="234" t="s">
        <v>66</v>
      </c>
      <c r="D1528" s="234" t="s">
        <v>593</v>
      </c>
      <c r="E1528" s="355" t="s">
        <v>1421</v>
      </c>
      <c r="F1528" s="94" t="s">
        <v>202</v>
      </c>
      <c r="G1528" s="186">
        <v>26.4</v>
      </c>
      <c r="H1528" s="98">
        <f>IF(A1528="Composição Auxiliar",VLOOKUP(B1528,'SINAPI COMPOSIÇÃO'!$A$2:$E$10256,4,FALSE),IF(A1528="Insumo",IF(VLOOKUP(B1528,'SINAPI INSUMOS'!$A$2:$F$4852,5,FALSE)=OR("",0),VLOOKUP(B1528,'SINAPI INSUMOS'!$A$2:$F$4852,6,FALSE),VLOOKUP(B1528,'SINAPI INSUMOS'!$A$2:$F$4852,5,FALSE)),"VERIFICAR"))</f>
        <v>46.34</v>
      </c>
      <c r="I1528" s="98">
        <f t="shared" si="86"/>
        <v>1223.3699999999999</v>
      </c>
    </row>
    <row r="1529" spans="1:9" ht="26.1" customHeight="1">
      <c r="A1529" s="234" t="s">
        <v>881</v>
      </c>
      <c r="B1529" s="350">
        <v>96986</v>
      </c>
      <c r="C1529" s="234" t="s">
        <v>66</v>
      </c>
      <c r="D1529" s="234" t="s">
        <v>1478</v>
      </c>
      <c r="E1529" s="355" t="s">
        <v>1421</v>
      </c>
      <c r="F1529" s="94" t="s">
        <v>63</v>
      </c>
      <c r="G1529" s="186">
        <v>1</v>
      </c>
      <c r="H1529" s="98">
        <f>IF(A1529="Composição Auxiliar",VLOOKUP(B1529,'SINAPI COMPOSIÇÃO'!$A$2:$E$10256,4,FALSE),IF(A1529="Insumo",IF(VLOOKUP(B1529,'SINAPI INSUMOS'!$A$2:$F$4852,5,FALSE)=OR("",0),VLOOKUP(B1529,'SINAPI INSUMOS'!$A$2:$F$4852,6,FALSE),VLOOKUP(B1529,'SINAPI INSUMOS'!$A$2:$F$4852,5,FALSE)),"VERIFICAR"))</f>
        <v>129.16</v>
      </c>
      <c r="I1529" s="98">
        <f t="shared" si="86"/>
        <v>129.16</v>
      </c>
    </row>
    <row r="1530" spans="1:9" ht="26.1" customHeight="1">
      <c r="A1530" s="234" t="s">
        <v>881</v>
      </c>
      <c r="B1530" s="350">
        <v>96977</v>
      </c>
      <c r="C1530" s="234" t="s">
        <v>66</v>
      </c>
      <c r="D1530" s="234" t="s">
        <v>691</v>
      </c>
      <c r="E1530" s="355" t="s">
        <v>1421</v>
      </c>
      <c r="F1530" s="94" t="s">
        <v>202</v>
      </c>
      <c r="G1530" s="186">
        <v>1.95</v>
      </c>
      <c r="H1530" s="98">
        <f>IF(A1530="Composição Auxiliar",VLOOKUP(B1530,'SINAPI COMPOSIÇÃO'!$A$2:$E$10256,4,FALSE),IF(A1530="Insumo",IF(VLOOKUP(B1530,'SINAPI INSUMOS'!$A$2:$F$4852,5,FALSE)=OR("",0),VLOOKUP(B1530,'SINAPI INSUMOS'!$A$2:$F$4852,6,FALSE),VLOOKUP(B1530,'SINAPI INSUMOS'!$A$2:$F$4852,5,FALSE)),"VERIFICAR"))</f>
        <v>70.34</v>
      </c>
      <c r="I1530" s="98">
        <f t="shared" si="86"/>
        <v>137.16</v>
      </c>
    </row>
    <row r="1531" spans="1:9" ht="26.1" customHeight="1">
      <c r="A1531" s="234" t="s">
        <v>881</v>
      </c>
      <c r="B1531" s="350">
        <v>88247</v>
      </c>
      <c r="C1531" s="234" t="s">
        <v>66</v>
      </c>
      <c r="D1531" s="234" t="s">
        <v>1423</v>
      </c>
      <c r="E1531" s="355" t="s">
        <v>883</v>
      </c>
      <c r="F1531" s="94" t="s">
        <v>884</v>
      </c>
      <c r="G1531" s="362">
        <v>0.34839999999999999</v>
      </c>
      <c r="H1531" s="363">
        <f>IF(A1531="Composição Auxiliar",VLOOKUP(B1531,'SINAPI COMPOSIÇÃO'!$A$2:$E$10256,4,FALSE),IF(A1531="Insumo",IF(VLOOKUP(B1531,'SINAPI INSUMOS'!$A$2:$F$4852,5,FALSE)=OR("",0),VLOOKUP(B1531,'SINAPI INSUMOS'!$A$2:$F$4852,6,FALSE),VLOOKUP(B1531,'SINAPI INSUMOS'!$A$2:$F$4852,5,FALSE)),"VERIFICAR"))</f>
        <v>23.98</v>
      </c>
      <c r="I1531" s="98">
        <f t="shared" si="86"/>
        <v>8.35</v>
      </c>
    </row>
    <row r="1532" spans="1:9" ht="51.95" customHeight="1">
      <c r="A1532" s="234" t="s">
        <v>881</v>
      </c>
      <c r="B1532" s="350">
        <v>104749</v>
      </c>
      <c r="C1532" s="234" t="s">
        <v>66</v>
      </c>
      <c r="D1532" s="234" t="s">
        <v>1479</v>
      </c>
      <c r="E1532" s="355" t="s">
        <v>1421</v>
      </c>
      <c r="F1532" s="94" t="s">
        <v>63</v>
      </c>
      <c r="G1532" s="186">
        <v>1</v>
      </c>
      <c r="H1532" s="98">
        <f>IF(A1532="Composição Auxiliar",VLOOKUP(B1532,'SINAPI COMPOSIÇÃO'!$A$2:$E$10256,4,FALSE),IF(A1532="Insumo",IF(VLOOKUP(B1532,'SINAPI INSUMOS'!$A$2:$F$4852,5,FALSE)=OR("",0),VLOOKUP(B1532,'SINAPI INSUMOS'!$A$2:$F$4852,6,FALSE),VLOOKUP(B1532,'SINAPI INSUMOS'!$A$2:$F$4852,5,FALSE)),"VERIFICAR"))</f>
        <v>20.95</v>
      </c>
      <c r="I1532" s="98">
        <f t="shared" si="86"/>
        <v>20.95</v>
      </c>
    </row>
    <row r="1533" spans="1:9" ht="24" customHeight="1">
      <c r="A1533" s="234" t="s">
        <v>881</v>
      </c>
      <c r="B1533" s="350">
        <v>88264</v>
      </c>
      <c r="C1533" s="234" t="s">
        <v>66</v>
      </c>
      <c r="D1533" s="234" t="s">
        <v>1424</v>
      </c>
      <c r="E1533" s="355" t="s">
        <v>883</v>
      </c>
      <c r="F1533" s="94" t="s">
        <v>884</v>
      </c>
      <c r="G1533" s="186">
        <v>1.7418</v>
      </c>
      <c r="H1533" s="98">
        <f>IF(A1533="Composição Auxiliar",VLOOKUP(B1533,'SINAPI COMPOSIÇÃO'!$A$2:$E$10256,4,FALSE),IF(A1533="Insumo",IF(VLOOKUP(B1533,'SINAPI INSUMOS'!$A$2:$F$4852,5,FALSE)=OR("",0),VLOOKUP(B1533,'SINAPI INSUMOS'!$A$2:$F$4852,6,FALSE),VLOOKUP(B1533,'SINAPI INSUMOS'!$A$2:$F$4852,5,FALSE)),"VERIFICAR"))</f>
        <v>28.06</v>
      </c>
      <c r="I1533" s="98">
        <f t="shared" si="86"/>
        <v>48.87</v>
      </c>
    </row>
    <row r="1534" spans="1:9" ht="39" customHeight="1">
      <c r="A1534" s="234" t="s">
        <v>881</v>
      </c>
      <c r="B1534" s="350">
        <v>91872</v>
      </c>
      <c r="C1534" s="234" t="s">
        <v>66</v>
      </c>
      <c r="D1534" s="234" t="s">
        <v>1480</v>
      </c>
      <c r="E1534" s="355" t="s">
        <v>1421</v>
      </c>
      <c r="F1534" s="94" t="s">
        <v>202</v>
      </c>
      <c r="G1534" s="186">
        <v>1.3</v>
      </c>
      <c r="H1534" s="98">
        <f>IF(A1534="Composição Auxiliar",VLOOKUP(B1534,'SINAPI COMPOSIÇÃO'!$A$2:$E$10256,4,FALSE),IF(A1534="Insumo",IF(VLOOKUP(B1534,'SINAPI INSUMOS'!$A$2:$F$4852,5,FALSE)=OR("",0),VLOOKUP(B1534,'SINAPI INSUMOS'!$A$2:$F$4852,6,FALSE),VLOOKUP(B1534,'SINAPI INSUMOS'!$A$2:$F$4852,5,FALSE)),"VERIFICAR"))</f>
        <v>20.13</v>
      </c>
      <c r="I1534" s="98">
        <f t="shared" si="86"/>
        <v>26.16</v>
      </c>
    </row>
    <row r="1535" spans="1:9" ht="26.1" customHeight="1">
      <c r="A1535" s="234" t="s">
        <v>881</v>
      </c>
      <c r="B1535" s="350">
        <v>93673</v>
      </c>
      <c r="C1535" s="234" t="s">
        <v>66</v>
      </c>
      <c r="D1535" s="234" t="s">
        <v>641</v>
      </c>
      <c r="E1535" s="355" t="s">
        <v>1421</v>
      </c>
      <c r="F1535" s="94" t="s">
        <v>63</v>
      </c>
      <c r="G1535" s="186">
        <v>1</v>
      </c>
      <c r="H1535" s="98">
        <f>IF(A1535="Composição Auxiliar",VLOOKUP(B1535,'SINAPI COMPOSIÇÃO'!$A$2:$E$10256,4,FALSE),IF(A1535="Insumo",IF(VLOOKUP(B1535,'SINAPI INSUMOS'!$A$2:$F$4852,5,FALSE)=OR("",0),VLOOKUP(B1535,'SINAPI INSUMOS'!$A$2:$F$4852,6,FALSE),VLOOKUP(B1535,'SINAPI INSUMOS'!$A$2:$F$4852,5,FALSE)),"VERIFICAR"))</f>
        <v>98.08</v>
      </c>
      <c r="I1535" s="98">
        <f t="shared" si="86"/>
        <v>98.08</v>
      </c>
    </row>
    <row r="1536" spans="1:9" ht="39" customHeight="1">
      <c r="A1536" s="235" t="s">
        <v>886</v>
      </c>
      <c r="B1536" s="351">
        <v>39809</v>
      </c>
      <c r="C1536" s="235" t="s">
        <v>66</v>
      </c>
      <c r="D1536" s="235" t="s">
        <v>1482</v>
      </c>
      <c r="E1536" s="356" t="s">
        <v>889</v>
      </c>
      <c r="F1536" s="97" t="s">
        <v>63</v>
      </c>
      <c r="G1536" s="187">
        <v>1</v>
      </c>
      <c r="H1536" s="99">
        <f>IF(A1536="Composição Auxiliar",VLOOKUP(B1536,'SINAPI COMPOSIÇÃO'!$A$2:$E$10256,4,FALSE),IF(A1536="Insumo",IF(VLOOKUP(B1536,'SINAPI INSUMOS'!$A$2:$F$4852,5,FALSE)=OR("",0),VLOOKUP(B1536,'SINAPI INSUMOS'!$A$2:$F$4852,6,FALSE),VLOOKUP(B1536,'SINAPI INSUMOS'!$A$2:$F$4852,5,FALSE)),"VERIFICAR"))</f>
        <v>225.22</v>
      </c>
      <c r="I1536" s="99">
        <f t="shared" si="86"/>
        <v>225.22</v>
      </c>
    </row>
    <row r="1537" spans="1:9" ht="39" customHeight="1">
      <c r="A1537" s="235" t="s">
        <v>886</v>
      </c>
      <c r="B1537" s="351">
        <v>11950</v>
      </c>
      <c r="C1537" s="235" t="s">
        <v>66</v>
      </c>
      <c r="D1537" s="235" t="s">
        <v>1121</v>
      </c>
      <c r="E1537" s="356" t="s">
        <v>889</v>
      </c>
      <c r="F1537" s="97" t="s">
        <v>63</v>
      </c>
      <c r="G1537" s="187">
        <v>4</v>
      </c>
      <c r="H1537" s="99">
        <f>IF(A1537="Composição Auxiliar",VLOOKUP(B1537,'SINAPI COMPOSIÇÃO'!$A$2:$E$10256,4,FALSE),IF(A1537="Insumo",IF(VLOOKUP(B1537,'SINAPI INSUMOS'!$A$2:$F$4852,5,FALSE)=OR("",0),VLOOKUP(B1537,'SINAPI INSUMOS'!$A$2:$F$4852,6,FALSE),VLOOKUP(B1537,'SINAPI INSUMOS'!$A$2:$F$4852,5,FALSE)),"VERIFICAR"))</f>
        <v>0.2</v>
      </c>
      <c r="I1537" s="99">
        <f t="shared" si="86"/>
        <v>0.8</v>
      </c>
    </row>
    <row r="1538" spans="1:9" ht="39" customHeight="1">
      <c r="A1538" s="235" t="s">
        <v>886</v>
      </c>
      <c r="B1538" s="351">
        <v>34643</v>
      </c>
      <c r="C1538" s="235" t="s">
        <v>66</v>
      </c>
      <c r="D1538" s="235" t="s">
        <v>1484</v>
      </c>
      <c r="E1538" s="356" t="s">
        <v>889</v>
      </c>
      <c r="F1538" s="97" t="s">
        <v>63</v>
      </c>
      <c r="G1538" s="187">
        <v>1</v>
      </c>
      <c r="H1538" s="99">
        <f>IF(A1538="Composição Auxiliar",VLOOKUP(B1538,'SINAPI COMPOSIÇÃO'!$A$2:$E$10256,4,FALSE),IF(A1538="Insumo",IF(VLOOKUP(B1538,'SINAPI INSUMOS'!$A$2:$F$4852,5,FALSE)=OR("",0),VLOOKUP(B1538,'SINAPI INSUMOS'!$A$2:$F$4852,6,FALSE),VLOOKUP(B1538,'SINAPI INSUMOS'!$A$2:$F$4852,5,FALSE)),"VERIFICAR"))</f>
        <v>54.72</v>
      </c>
      <c r="I1538" s="99">
        <f t="shared" si="86"/>
        <v>54.72</v>
      </c>
    </row>
    <row r="1539" spans="1:9" ht="18" customHeight="1">
      <c r="A1539" s="232" t="s">
        <v>654</v>
      </c>
      <c r="B1539" s="239" t="s">
        <v>52</v>
      </c>
      <c r="C1539" s="232" t="s">
        <v>53</v>
      </c>
      <c r="D1539" s="232" t="s">
        <v>10</v>
      </c>
      <c r="E1539" s="358" t="s">
        <v>878</v>
      </c>
      <c r="F1539" s="240" t="s">
        <v>54</v>
      </c>
      <c r="G1539" s="239" t="s">
        <v>55</v>
      </c>
      <c r="H1539" s="239" t="s">
        <v>56</v>
      </c>
      <c r="I1539" s="239" t="s">
        <v>11</v>
      </c>
    </row>
    <row r="1540" spans="1:9" ht="51.95" customHeight="1">
      <c r="A1540" s="237" t="s">
        <v>879</v>
      </c>
      <c r="B1540" s="354">
        <v>93008</v>
      </c>
      <c r="C1540" s="237" t="s">
        <v>66</v>
      </c>
      <c r="D1540" s="237" t="s">
        <v>656</v>
      </c>
      <c r="E1540" s="359" t="s">
        <v>1421</v>
      </c>
      <c r="F1540" s="184" t="s">
        <v>202</v>
      </c>
      <c r="G1540" s="185">
        <v>1</v>
      </c>
      <c r="H1540" s="189">
        <f>I1540</f>
        <v>21.490000000000002</v>
      </c>
      <c r="I1540" s="189">
        <f>SUM(I1541:I1543)</f>
        <v>21.490000000000002</v>
      </c>
    </row>
    <row r="1541" spans="1:9" ht="26.1" customHeight="1">
      <c r="A1541" s="234" t="s">
        <v>881</v>
      </c>
      <c r="B1541" s="350">
        <v>88247</v>
      </c>
      <c r="C1541" s="234" t="s">
        <v>66</v>
      </c>
      <c r="D1541" s="234" t="s">
        <v>1423</v>
      </c>
      <c r="E1541" s="355" t="s">
        <v>883</v>
      </c>
      <c r="F1541" s="94" t="s">
        <v>884</v>
      </c>
      <c r="G1541" s="362">
        <v>0.11219999999999999</v>
      </c>
      <c r="H1541" s="363">
        <f>IF(A1541="Composição Auxiliar",VLOOKUP(B1541,'SINAPI COMPOSIÇÃO'!$A$2:$E$10256,4,FALSE),IF(A1541="Insumo",IF(VLOOKUP(B1541,'SINAPI INSUMOS'!$A$2:$F$4852,5,FALSE)=OR("",0),VLOOKUP(B1541,'SINAPI INSUMOS'!$A$2:$F$4852,6,FALSE),VLOOKUP(B1541,'SINAPI INSUMOS'!$A$2:$F$4852,5,FALSE)),"VERIFICAR"))</f>
        <v>23.98</v>
      </c>
      <c r="I1541" s="98">
        <f>TRUNC(G1541*H1541,2)</f>
        <v>2.69</v>
      </c>
    </row>
    <row r="1542" spans="1:9" ht="24" customHeight="1">
      <c r="A1542" s="234" t="s">
        <v>881</v>
      </c>
      <c r="B1542" s="350">
        <v>88264</v>
      </c>
      <c r="C1542" s="234" t="s">
        <v>66</v>
      </c>
      <c r="D1542" s="234" t="s">
        <v>1424</v>
      </c>
      <c r="E1542" s="355" t="s">
        <v>883</v>
      </c>
      <c r="F1542" s="94" t="s">
        <v>884</v>
      </c>
      <c r="G1542" s="186">
        <v>0.11219999999999999</v>
      </c>
      <c r="H1542" s="98">
        <f>IF(A1542="Composição Auxiliar",VLOOKUP(B1542,'SINAPI COMPOSIÇÃO'!$A$2:$E$10256,4,FALSE),IF(A1542="Insumo",IF(VLOOKUP(B1542,'SINAPI INSUMOS'!$A$2:$F$4852,5,FALSE)=OR("",0),VLOOKUP(B1542,'SINAPI INSUMOS'!$A$2:$F$4852,6,FALSE),VLOOKUP(B1542,'SINAPI INSUMOS'!$A$2:$F$4852,5,FALSE)),"VERIFICAR"))</f>
        <v>28.06</v>
      </c>
      <c r="I1542" s="98">
        <f>TRUNC(G1542*H1542,2)</f>
        <v>3.14</v>
      </c>
    </row>
    <row r="1543" spans="1:9" ht="26.1" customHeight="1">
      <c r="A1543" s="235" t="s">
        <v>886</v>
      </c>
      <c r="B1543" s="351">
        <v>2680</v>
      </c>
      <c r="C1543" s="235" t="s">
        <v>66</v>
      </c>
      <c r="D1543" s="235" t="s">
        <v>1486</v>
      </c>
      <c r="E1543" s="356" t="s">
        <v>889</v>
      </c>
      <c r="F1543" s="97" t="s">
        <v>202</v>
      </c>
      <c r="G1543" s="187">
        <v>1.1000000000000001</v>
      </c>
      <c r="H1543" s="99">
        <f>IF(A1543="Composição Auxiliar",VLOOKUP(B1543,'SINAPI COMPOSIÇÃO'!$A$2:$E$10256,4,FALSE),IF(A1543="Insumo",IF(VLOOKUP(B1543,'SINAPI INSUMOS'!$A$2:$F$4852,5,FALSE)=OR("",0),VLOOKUP(B1543,'SINAPI INSUMOS'!$A$2:$F$4852,6,FALSE),VLOOKUP(B1543,'SINAPI INSUMOS'!$A$2:$F$4852,5,FALSE)),"VERIFICAR"))</f>
        <v>14.24</v>
      </c>
      <c r="I1543" s="99">
        <f>TRUNC(G1543*H1543,2)</f>
        <v>15.66</v>
      </c>
    </row>
    <row r="1544" spans="1:9" ht="18" customHeight="1">
      <c r="A1544" s="382" t="s">
        <v>657</v>
      </c>
      <c r="B1544" s="384" t="s">
        <v>52</v>
      </c>
      <c r="C1544" s="382" t="s">
        <v>53</v>
      </c>
      <c r="D1544" s="382" t="s">
        <v>10</v>
      </c>
      <c r="E1544" s="358" t="s">
        <v>878</v>
      </c>
      <c r="F1544" s="385" t="s">
        <v>54</v>
      </c>
      <c r="G1544" s="384" t="s">
        <v>55</v>
      </c>
      <c r="H1544" s="384" t="s">
        <v>56</v>
      </c>
      <c r="I1544" s="384" t="s">
        <v>11</v>
      </c>
    </row>
    <row r="1545" spans="1:9" ht="39" customHeight="1">
      <c r="A1545" s="237" t="s">
        <v>879</v>
      </c>
      <c r="B1545" s="354">
        <v>93009</v>
      </c>
      <c r="C1545" s="237" t="s">
        <v>66</v>
      </c>
      <c r="D1545" s="237" t="s">
        <v>659</v>
      </c>
      <c r="E1545" s="359" t="s">
        <v>1421</v>
      </c>
      <c r="F1545" s="184" t="s">
        <v>202</v>
      </c>
      <c r="G1545" s="185">
        <v>1</v>
      </c>
      <c r="H1545" s="189">
        <f>I1545</f>
        <v>32.29</v>
      </c>
      <c r="I1545" s="189">
        <f>SUM(I1546:I1548)</f>
        <v>32.29</v>
      </c>
    </row>
    <row r="1546" spans="1:9" ht="24" customHeight="1">
      <c r="A1546" s="234" t="s">
        <v>881</v>
      </c>
      <c r="B1546" s="350">
        <v>88264</v>
      </c>
      <c r="C1546" s="234" t="s">
        <v>66</v>
      </c>
      <c r="D1546" s="234" t="s">
        <v>1424</v>
      </c>
      <c r="E1546" s="355" t="s">
        <v>883</v>
      </c>
      <c r="F1546" s="94" t="s">
        <v>884</v>
      </c>
      <c r="G1546" s="186">
        <v>0.129</v>
      </c>
      <c r="H1546" s="98">
        <f>IF(A1546="Composição Auxiliar",VLOOKUP(B1546,'SINAPI COMPOSIÇÃO'!$A$2:$E$10256,4,FALSE),IF(A1546="Insumo",IF(VLOOKUP(B1546,'SINAPI INSUMOS'!$A$2:$F$4852,5,FALSE)=OR("",0),VLOOKUP(B1546,'SINAPI INSUMOS'!$A$2:$F$4852,6,FALSE),VLOOKUP(B1546,'SINAPI INSUMOS'!$A$2:$F$4852,5,FALSE)),"VERIFICAR"))</f>
        <v>28.06</v>
      </c>
      <c r="I1546" s="98">
        <f>TRUNC(G1546*H1546,2)</f>
        <v>3.61</v>
      </c>
    </row>
    <row r="1547" spans="1:9" ht="26.1" customHeight="1">
      <c r="A1547" s="234" t="s">
        <v>881</v>
      </c>
      <c r="B1547" s="350">
        <v>88247</v>
      </c>
      <c r="C1547" s="234" t="s">
        <v>66</v>
      </c>
      <c r="D1547" s="234" t="s">
        <v>1423</v>
      </c>
      <c r="E1547" s="355" t="s">
        <v>883</v>
      </c>
      <c r="F1547" s="94" t="s">
        <v>884</v>
      </c>
      <c r="G1547" s="186">
        <v>0.129</v>
      </c>
      <c r="H1547" s="98">
        <f>IF(A1547="Composição Auxiliar",VLOOKUP(B1547,'SINAPI COMPOSIÇÃO'!$A$2:$E$10256,4,FALSE),IF(A1547="Insumo",IF(VLOOKUP(B1547,'SINAPI INSUMOS'!$A$2:$F$4852,5,FALSE)=OR("",0),VLOOKUP(B1547,'SINAPI INSUMOS'!$A$2:$F$4852,6,FALSE),VLOOKUP(B1547,'SINAPI INSUMOS'!$A$2:$F$4852,5,FALSE)),"VERIFICAR"))</f>
        <v>23.98</v>
      </c>
      <c r="I1547" s="98">
        <f>TRUNC(G1547*H1547,2)</f>
        <v>3.09</v>
      </c>
    </row>
    <row r="1548" spans="1:9" ht="26.1" customHeight="1">
      <c r="A1548" s="235" t="s">
        <v>886</v>
      </c>
      <c r="B1548" s="351">
        <v>2681</v>
      </c>
      <c r="C1548" s="235" t="s">
        <v>66</v>
      </c>
      <c r="D1548" s="235" t="s">
        <v>1488</v>
      </c>
      <c r="E1548" s="356" t="s">
        <v>889</v>
      </c>
      <c r="F1548" s="97" t="s">
        <v>202</v>
      </c>
      <c r="G1548" s="187">
        <v>1.1000000000000001</v>
      </c>
      <c r="H1548" s="99">
        <f>IF(A1548="Composição Auxiliar",VLOOKUP(B1548,'SINAPI COMPOSIÇÃO'!$A$2:$E$10256,4,FALSE),IF(A1548="Insumo",IF(VLOOKUP(B1548,'SINAPI INSUMOS'!$A$2:$F$4852,5,FALSE)=OR("",0),VLOOKUP(B1548,'SINAPI INSUMOS'!$A$2:$F$4852,6,FALSE),VLOOKUP(B1548,'SINAPI INSUMOS'!$A$2:$F$4852,5,FALSE)),"VERIFICAR"))</f>
        <v>23.27</v>
      </c>
      <c r="I1548" s="99">
        <f>TRUNC(G1548*H1548,2)</f>
        <v>25.59</v>
      </c>
    </row>
    <row r="1549" spans="1:9" ht="18" customHeight="1">
      <c r="A1549" s="382" t="s">
        <v>660</v>
      </c>
      <c r="B1549" s="384" t="s">
        <v>52</v>
      </c>
      <c r="C1549" s="382" t="s">
        <v>53</v>
      </c>
      <c r="D1549" s="382" t="s">
        <v>10</v>
      </c>
      <c r="E1549" s="358" t="s">
        <v>878</v>
      </c>
      <c r="F1549" s="385" t="s">
        <v>54</v>
      </c>
      <c r="G1549" s="384" t="s">
        <v>55</v>
      </c>
      <c r="H1549" s="384" t="s">
        <v>56</v>
      </c>
      <c r="I1549" s="384" t="s">
        <v>11</v>
      </c>
    </row>
    <row r="1550" spans="1:9" ht="51.95" customHeight="1">
      <c r="A1550" s="237" t="s">
        <v>879</v>
      </c>
      <c r="B1550" s="354">
        <v>93010</v>
      </c>
      <c r="C1550" s="237" t="s">
        <v>66</v>
      </c>
      <c r="D1550" s="237" t="s">
        <v>662</v>
      </c>
      <c r="E1550" s="359" t="s">
        <v>1421</v>
      </c>
      <c r="F1550" s="184" t="s">
        <v>202</v>
      </c>
      <c r="G1550" s="185">
        <v>1</v>
      </c>
      <c r="H1550" s="189">
        <f>I1550</f>
        <v>45.339999999999996</v>
      </c>
      <c r="I1550" s="189">
        <f>SUM(I1551:I1553)</f>
        <v>45.339999999999996</v>
      </c>
    </row>
    <row r="1551" spans="1:9" ht="26.1" customHeight="1">
      <c r="A1551" s="234" t="s">
        <v>881</v>
      </c>
      <c r="B1551" s="350">
        <v>88247</v>
      </c>
      <c r="C1551" s="234" t="s">
        <v>66</v>
      </c>
      <c r="D1551" s="234" t="s">
        <v>1423</v>
      </c>
      <c r="E1551" s="355" t="s">
        <v>883</v>
      </c>
      <c r="F1551" s="94" t="s">
        <v>884</v>
      </c>
      <c r="G1551" s="362">
        <v>0.1542</v>
      </c>
      <c r="H1551" s="363">
        <f>IF(A1551="Composição Auxiliar",VLOOKUP(B1551,'SINAPI COMPOSIÇÃO'!$A$2:$E$10256,4,FALSE),IF(A1551="Insumo",IF(VLOOKUP(B1551,'SINAPI INSUMOS'!$A$2:$F$4852,5,FALSE)=OR("",0),VLOOKUP(B1551,'SINAPI INSUMOS'!$A$2:$F$4852,6,FALSE),VLOOKUP(B1551,'SINAPI INSUMOS'!$A$2:$F$4852,5,FALSE)),"VERIFICAR"))</f>
        <v>23.98</v>
      </c>
      <c r="I1551" s="98">
        <f>TRUNC(G1551*H1551,2)</f>
        <v>3.69</v>
      </c>
    </row>
    <row r="1552" spans="1:9" ht="24" customHeight="1">
      <c r="A1552" s="234" t="s">
        <v>881</v>
      </c>
      <c r="B1552" s="350">
        <v>88264</v>
      </c>
      <c r="C1552" s="234" t="s">
        <v>66</v>
      </c>
      <c r="D1552" s="234" t="s">
        <v>1424</v>
      </c>
      <c r="E1552" s="355" t="s">
        <v>883</v>
      </c>
      <c r="F1552" s="94" t="s">
        <v>884</v>
      </c>
      <c r="G1552" s="186">
        <v>0.1542</v>
      </c>
      <c r="H1552" s="98">
        <f>IF(A1552="Composição Auxiliar",VLOOKUP(B1552,'SINAPI COMPOSIÇÃO'!$A$2:$E$10256,4,FALSE),IF(A1552="Insumo",IF(VLOOKUP(B1552,'SINAPI INSUMOS'!$A$2:$F$4852,5,FALSE)=OR("",0),VLOOKUP(B1552,'SINAPI INSUMOS'!$A$2:$F$4852,6,FALSE),VLOOKUP(B1552,'SINAPI INSUMOS'!$A$2:$F$4852,5,FALSE)),"VERIFICAR"))</f>
        <v>28.06</v>
      </c>
      <c r="I1552" s="98">
        <f>TRUNC(G1552*H1552,2)</f>
        <v>4.32</v>
      </c>
    </row>
    <row r="1553" spans="1:21" ht="26.1" customHeight="1">
      <c r="A1553" s="235" t="s">
        <v>886</v>
      </c>
      <c r="B1553" s="351">
        <v>2682</v>
      </c>
      <c r="C1553" s="235" t="s">
        <v>66</v>
      </c>
      <c r="D1553" s="235" t="s">
        <v>1491</v>
      </c>
      <c r="E1553" s="356" t="s">
        <v>889</v>
      </c>
      <c r="F1553" s="97" t="s">
        <v>202</v>
      </c>
      <c r="G1553" s="187">
        <v>1.1000000000000001</v>
      </c>
      <c r="H1553" s="99">
        <f>IF(A1553="Composição Auxiliar",VLOOKUP(B1553,'SINAPI COMPOSIÇÃO'!$A$2:$E$10256,4,FALSE),IF(A1553="Insumo",IF(VLOOKUP(B1553,'SINAPI INSUMOS'!$A$2:$F$4852,5,FALSE)=OR("",0),VLOOKUP(B1553,'SINAPI INSUMOS'!$A$2:$F$4852,6,FALSE),VLOOKUP(B1553,'SINAPI INSUMOS'!$A$2:$F$4852,5,FALSE)),"VERIFICAR"))</f>
        <v>33.94</v>
      </c>
      <c r="I1553" s="99">
        <f>TRUNC(G1553*H1553,2)</f>
        <v>37.33</v>
      </c>
    </row>
    <row r="1554" spans="1:21" ht="18" customHeight="1">
      <c r="A1554" s="382" t="s">
        <v>663</v>
      </c>
      <c r="B1554" s="384" t="s">
        <v>52</v>
      </c>
      <c r="C1554" s="382" t="s">
        <v>53</v>
      </c>
      <c r="D1554" s="382" t="s">
        <v>10</v>
      </c>
      <c r="E1554" s="358" t="s">
        <v>878</v>
      </c>
      <c r="F1554" s="385" t="s">
        <v>54</v>
      </c>
      <c r="G1554" s="384" t="s">
        <v>55</v>
      </c>
      <c r="H1554" s="384" t="s">
        <v>56</v>
      </c>
      <c r="I1554" s="384" t="s">
        <v>11</v>
      </c>
    </row>
    <row r="1555" spans="1:21" ht="39" customHeight="1">
      <c r="A1555" s="237" t="s">
        <v>879</v>
      </c>
      <c r="B1555" s="354">
        <v>97607</v>
      </c>
      <c r="C1555" s="237" t="s">
        <v>66</v>
      </c>
      <c r="D1555" s="237" t="s">
        <v>665</v>
      </c>
      <c r="E1555" s="359" t="s">
        <v>1421</v>
      </c>
      <c r="F1555" s="184" t="s">
        <v>63</v>
      </c>
      <c r="G1555" s="185">
        <v>1</v>
      </c>
      <c r="H1555" s="189">
        <f>I1555</f>
        <v>92.45</v>
      </c>
      <c r="I1555" s="189">
        <f>SUM(I1556:I1559)</f>
        <v>92.45</v>
      </c>
    </row>
    <row r="1556" spans="1:21" ht="24" customHeight="1">
      <c r="A1556" s="234" t="s">
        <v>881</v>
      </c>
      <c r="B1556" s="350">
        <v>88264</v>
      </c>
      <c r="C1556" s="234" t="s">
        <v>66</v>
      </c>
      <c r="D1556" s="234" t="s">
        <v>1424</v>
      </c>
      <c r="E1556" s="355" t="s">
        <v>883</v>
      </c>
      <c r="F1556" s="94" t="s">
        <v>884</v>
      </c>
      <c r="G1556" s="186">
        <v>0.5766</v>
      </c>
      <c r="H1556" s="98">
        <f>IF(A1556="Composição Auxiliar",VLOOKUP(B1556,'SINAPI COMPOSIÇÃO'!$A$2:$E$10256,4,FALSE),IF(A1556="Insumo",IF(VLOOKUP(B1556,'SINAPI INSUMOS'!$A$2:$F$4852,5,FALSE)=OR("",0),VLOOKUP(B1556,'SINAPI INSUMOS'!$A$2:$F$4852,6,FALSE),VLOOKUP(B1556,'SINAPI INSUMOS'!$A$2:$F$4852,5,FALSE)),"VERIFICAR"))</f>
        <v>28.06</v>
      </c>
      <c r="I1556" s="98">
        <f>TRUNC(G1556*H1556,2)</f>
        <v>16.170000000000002</v>
      </c>
    </row>
    <row r="1557" spans="1:21" ht="26.1" customHeight="1">
      <c r="A1557" s="234" t="s">
        <v>881</v>
      </c>
      <c r="B1557" s="350">
        <v>88247</v>
      </c>
      <c r="C1557" s="234" t="s">
        <v>66</v>
      </c>
      <c r="D1557" s="234" t="s">
        <v>1423</v>
      </c>
      <c r="E1557" s="355" t="s">
        <v>883</v>
      </c>
      <c r="F1557" s="94" t="s">
        <v>884</v>
      </c>
      <c r="G1557" s="186">
        <v>0.1801875</v>
      </c>
      <c r="H1557" s="98">
        <f>IF(A1557="Composição Auxiliar",VLOOKUP(B1557,'SINAPI COMPOSIÇÃO'!$A$2:$E$10256,4,FALSE),IF(A1557="Insumo",IF(VLOOKUP(B1557,'SINAPI INSUMOS'!$A$2:$F$4852,5,FALSE)=OR("",0),VLOOKUP(B1557,'SINAPI INSUMOS'!$A$2:$F$4852,6,FALSE),VLOOKUP(B1557,'SINAPI INSUMOS'!$A$2:$F$4852,5,FALSE)),"VERIFICAR"))</f>
        <v>23.98</v>
      </c>
      <c r="I1557" s="98">
        <f>TRUNC(G1557*H1557,2)</f>
        <v>4.32</v>
      </c>
    </row>
    <row r="1558" spans="1:21" ht="26.1" customHeight="1">
      <c r="A1558" s="235" t="s">
        <v>886</v>
      </c>
      <c r="B1558" s="351">
        <v>38193</v>
      </c>
      <c r="C1558" s="235" t="s">
        <v>66</v>
      </c>
      <c r="D1558" s="235" t="s">
        <v>1493</v>
      </c>
      <c r="E1558" s="356" t="s">
        <v>889</v>
      </c>
      <c r="F1558" s="97" t="s">
        <v>63</v>
      </c>
      <c r="G1558" s="187">
        <v>1</v>
      </c>
      <c r="H1558" s="99">
        <f>IF(A1558="Composição Auxiliar",VLOOKUP(B1558,'SINAPI COMPOSIÇÃO'!$A$2:$E$10256,4,FALSE),IF(A1558="Insumo",IF(VLOOKUP(B1558,'SINAPI INSUMOS'!$A$2:$F$4852,5,FALSE)=OR("",0),VLOOKUP(B1558,'SINAPI INSUMOS'!$A$2:$F$4852,6,FALSE),VLOOKUP(B1558,'SINAPI INSUMOS'!$A$2:$F$4852,5,FALSE)),"VERIFICAR"))</f>
        <v>5.21</v>
      </c>
      <c r="I1558" s="99">
        <f>TRUNC(G1558*H1558,2)</f>
        <v>5.21</v>
      </c>
    </row>
    <row r="1559" spans="1:21" ht="39" customHeight="1">
      <c r="A1559" s="235" t="s">
        <v>886</v>
      </c>
      <c r="B1559" s="351">
        <v>38775</v>
      </c>
      <c r="C1559" s="235" t="s">
        <v>66</v>
      </c>
      <c r="D1559" s="235" t="s">
        <v>1495</v>
      </c>
      <c r="E1559" s="356" t="s">
        <v>889</v>
      </c>
      <c r="F1559" s="97" t="s">
        <v>63</v>
      </c>
      <c r="G1559" s="187">
        <v>1</v>
      </c>
      <c r="H1559" s="99">
        <f>IF(A1559="Composição Auxiliar",VLOOKUP(B1559,'SINAPI COMPOSIÇÃO'!$A$2:$E$10256,4,FALSE),IF(A1559="Insumo",IF(VLOOKUP(B1559,'SINAPI INSUMOS'!$A$2:$F$4852,5,FALSE)=OR("",0),VLOOKUP(B1559,'SINAPI INSUMOS'!$A$2:$F$4852,6,FALSE),VLOOKUP(B1559,'SINAPI INSUMOS'!$A$2:$F$4852,5,FALSE)),"VERIFICAR"))</f>
        <v>66.75</v>
      </c>
      <c r="I1559" s="99">
        <f>TRUNC(G1559*H1559,2)</f>
        <v>66.75</v>
      </c>
    </row>
    <row r="1560" spans="1:21" ht="18" customHeight="1">
      <c r="A1560" s="382" t="s">
        <v>666</v>
      </c>
      <c r="B1560" s="384" t="s">
        <v>52</v>
      </c>
      <c r="C1560" s="382" t="s">
        <v>53</v>
      </c>
      <c r="D1560" s="382" t="s">
        <v>10</v>
      </c>
      <c r="E1560" s="358" t="s">
        <v>878</v>
      </c>
      <c r="F1560" s="385" t="s">
        <v>54</v>
      </c>
      <c r="G1560" s="384" t="s">
        <v>55</v>
      </c>
      <c r="H1560" s="384" t="s">
        <v>56</v>
      </c>
      <c r="I1560" s="384" t="s">
        <v>11</v>
      </c>
    </row>
    <row r="1561" spans="1:21" ht="39" customHeight="1">
      <c r="A1561" s="237" t="s">
        <v>879</v>
      </c>
      <c r="B1561" s="354">
        <v>100619</v>
      </c>
      <c r="C1561" s="237" t="s">
        <v>66</v>
      </c>
      <c r="D1561" s="237" t="s">
        <v>668</v>
      </c>
      <c r="E1561" s="359" t="s">
        <v>1421</v>
      </c>
      <c r="F1561" s="184" t="s">
        <v>63</v>
      </c>
      <c r="G1561" s="364">
        <v>1</v>
      </c>
      <c r="H1561" s="365">
        <f>I1561</f>
        <v>633.16999999999996</v>
      </c>
      <c r="I1561" s="189">
        <f>SUM(I1562:I1566)</f>
        <v>633.16999999999996</v>
      </c>
    </row>
    <row r="1562" spans="1:21" ht="26.1" customHeight="1">
      <c r="A1562" s="234" t="s">
        <v>881</v>
      </c>
      <c r="B1562" s="350">
        <v>88247</v>
      </c>
      <c r="C1562" s="234" t="s">
        <v>66</v>
      </c>
      <c r="D1562" s="234" t="s">
        <v>1423</v>
      </c>
      <c r="E1562" s="355" t="s">
        <v>883</v>
      </c>
      <c r="F1562" s="94" t="s">
        <v>884</v>
      </c>
      <c r="G1562" s="186">
        <v>0.87754549999999998</v>
      </c>
      <c r="H1562" s="98">
        <f>IF(A1562="Composição Auxiliar",VLOOKUP(B1562,'SINAPI COMPOSIÇÃO'!$A$2:$E$10256,4,FALSE),IF(A1562="Insumo",IF(VLOOKUP(B1562,'SINAPI INSUMOS'!$A$2:$F$4852,5,FALSE)=OR("",0),VLOOKUP(B1562,'SINAPI INSUMOS'!$A$2:$F$4852,6,FALSE),VLOOKUP(B1562,'SINAPI INSUMOS'!$A$2:$F$4852,5,FALSE)),"VERIFICAR"))</f>
        <v>23.98</v>
      </c>
      <c r="I1562" s="98">
        <f>TRUNC(G1562*H1562,2)</f>
        <v>21.04</v>
      </c>
    </row>
    <row r="1563" spans="1:21" ht="24" customHeight="1">
      <c r="A1563" s="234" t="s">
        <v>881</v>
      </c>
      <c r="B1563" s="350">
        <v>88264</v>
      </c>
      <c r="C1563" s="234" t="s">
        <v>66</v>
      </c>
      <c r="D1563" s="234" t="s">
        <v>1424</v>
      </c>
      <c r="E1563" s="355" t="s">
        <v>883</v>
      </c>
      <c r="F1563" s="94" t="s">
        <v>884</v>
      </c>
      <c r="G1563" s="186">
        <v>3.9489545000000001</v>
      </c>
      <c r="H1563" s="98">
        <f>IF(A1563="Composição Auxiliar",VLOOKUP(B1563,'SINAPI COMPOSIÇÃO'!$A$2:$E$10256,4,FALSE),IF(A1563="Insumo",IF(VLOOKUP(B1563,'SINAPI INSUMOS'!$A$2:$F$4852,5,FALSE)=OR("",0),VLOOKUP(B1563,'SINAPI INSUMOS'!$A$2:$F$4852,6,FALSE),VLOOKUP(B1563,'SINAPI INSUMOS'!$A$2:$F$4852,5,FALSE)),"VERIFICAR"))</f>
        <v>28.06</v>
      </c>
      <c r="I1563" s="98">
        <f>TRUNC(G1563*H1563,2)</f>
        <v>110.8</v>
      </c>
    </row>
    <row r="1564" spans="1:21" ht="26.1" customHeight="1">
      <c r="A1564" s="235" t="s">
        <v>886</v>
      </c>
      <c r="B1564" s="351">
        <v>12388</v>
      </c>
      <c r="C1564" s="235" t="s">
        <v>66</v>
      </c>
      <c r="D1564" s="235" t="s">
        <v>1497</v>
      </c>
      <c r="E1564" s="356" t="s">
        <v>889</v>
      </c>
      <c r="F1564" s="97" t="s">
        <v>63</v>
      </c>
      <c r="G1564" s="187">
        <v>1</v>
      </c>
      <c r="H1564" s="99">
        <f>IF(A1564="Composição Auxiliar",VLOOKUP(B1564,'SINAPI COMPOSIÇÃO'!$A$2:$E$10256,4,FALSE),IF(A1564="Insumo",IF(VLOOKUP(B1564,'SINAPI INSUMOS'!$A$2:$F$4852,5,FALSE)=OR("",0),VLOOKUP(B1564,'SINAPI INSUMOS'!$A$2:$F$4852,6,FALSE),VLOOKUP(B1564,'SINAPI INSUMOS'!$A$2:$F$4852,5,FALSE)),"VERIFICAR"))</f>
        <v>283.58999999999997</v>
      </c>
      <c r="I1564" s="99">
        <f>TRUNC(G1564*H1564,2)</f>
        <v>283.58999999999997</v>
      </c>
    </row>
    <row r="1565" spans="1:21" ht="26.1" customHeight="1">
      <c r="A1565" s="235" t="s">
        <v>886</v>
      </c>
      <c r="B1565" s="351">
        <v>11975</v>
      </c>
      <c r="C1565" s="235" t="s">
        <v>66</v>
      </c>
      <c r="D1565" s="235" t="s">
        <v>1499</v>
      </c>
      <c r="E1565" s="356" t="s">
        <v>889</v>
      </c>
      <c r="F1565" s="97" t="s">
        <v>63</v>
      </c>
      <c r="G1565" s="187">
        <v>4</v>
      </c>
      <c r="H1565" s="99">
        <f>IF(A1565="Composição Auxiliar",VLOOKUP(B1565,'SINAPI COMPOSIÇÃO'!$A$2:$E$10256,4,FALSE),IF(A1565="Insumo",IF(VLOOKUP(B1565,'SINAPI INSUMOS'!$A$2:$F$4852,5,FALSE)=OR("",0),VLOOKUP(B1565,'SINAPI INSUMOS'!$A$2:$F$4852,6,FALSE),VLOOKUP(B1565,'SINAPI INSUMOS'!$A$2:$F$4852,5,FALSE)),"VERIFICAR"))</f>
        <v>31.49</v>
      </c>
      <c r="I1565" s="99">
        <f>TRUNC(G1565*H1565,2)</f>
        <v>125.96</v>
      </c>
    </row>
    <row r="1566" spans="1:21" ht="24" customHeight="1">
      <c r="A1566" s="235" t="s">
        <v>886</v>
      </c>
      <c r="B1566" s="351">
        <v>863</v>
      </c>
      <c r="C1566" s="235" t="s">
        <v>66</v>
      </c>
      <c r="D1566" s="235" t="s">
        <v>1501</v>
      </c>
      <c r="E1566" s="356" t="s">
        <v>889</v>
      </c>
      <c r="F1566" s="97" t="s">
        <v>202</v>
      </c>
      <c r="G1566" s="187">
        <v>2</v>
      </c>
      <c r="H1566" s="99">
        <f>IF(A1566="Composição Auxiliar",VLOOKUP(B1566,'SINAPI COMPOSIÇÃO'!$A$2:$E$10256,4,FALSE),IF(A1566="Insumo",IF(VLOOKUP(B1566,'SINAPI INSUMOS'!$A$2:$F$4852,5,FALSE)=OR("",0),VLOOKUP(B1566,'SINAPI INSUMOS'!$A$2:$F$4852,6,FALSE),VLOOKUP(B1566,'SINAPI INSUMOS'!$A$2:$F$4852,5,FALSE)),"VERIFICAR"))</f>
        <v>45.89</v>
      </c>
      <c r="I1566" s="99">
        <f>TRUNC(G1566*H1566,2)</f>
        <v>91.78</v>
      </c>
    </row>
    <row r="1567" spans="1:21" ht="18" customHeight="1">
      <c r="A1567" s="382" t="s">
        <v>669</v>
      </c>
      <c r="B1567" s="384" t="s">
        <v>52</v>
      </c>
      <c r="C1567" s="382" t="s">
        <v>53</v>
      </c>
      <c r="D1567" s="382" t="s">
        <v>10</v>
      </c>
      <c r="E1567" s="358" t="s">
        <v>878</v>
      </c>
      <c r="F1567" s="385" t="s">
        <v>54</v>
      </c>
      <c r="G1567" s="384" t="s">
        <v>55</v>
      </c>
      <c r="H1567" s="384" t="s">
        <v>56</v>
      </c>
      <c r="I1567" s="384" t="s">
        <v>11</v>
      </c>
    </row>
    <row r="1568" spans="1:21" ht="26.1" customHeight="1">
      <c r="A1568" s="237" t="s">
        <v>879</v>
      </c>
      <c r="B1568" s="354">
        <v>101654</v>
      </c>
      <c r="C1568" s="237" t="s">
        <v>66</v>
      </c>
      <c r="D1568" s="237" t="s">
        <v>671</v>
      </c>
      <c r="E1568" s="359" t="s">
        <v>1421</v>
      </c>
      <c r="F1568" s="184" t="s">
        <v>63</v>
      </c>
      <c r="G1568" s="185">
        <v>1</v>
      </c>
      <c r="H1568" s="189">
        <f>I1568</f>
        <v>227.79000000000002</v>
      </c>
      <c r="I1568" s="189">
        <f>SUM(I1569:I1574)</f>
        <v>227.79000000000002</v>
      </c>
      <c r="K1568" s="383"/>
      <c r="L1568" s="383"/>
      <c r="M1568" s="383"/>
      <c r="N1568" s="383"/>
      <c r="O1568" s="383"/>
      <c r="P1568" s="383"/>
      <c r="Q1568" s="383"/>
      <c r="R1568" s="383"/>
      <c r="S1568" s="383"/>
      <c r="T1568" s="383"/>
      <c r="U1568" s="383"/>
    </row>
    <row r="1569" spans="1:21" ht="26.1" customHeight="1">
      <c r="A1569" s="234" t="s">
        <v>881</v>
      </c>
      <c r="B1569" s="350">
        <v>88247</v>
      </c>
      <c r="C1569" s="234" t="s">
        <v>66</v>
      </c>
      <c r="D1569" s="234" t="s">
        <v>1423</v>
      </c>
      <c r="E1569" s="355" t="s">
        <v>22333</v>
      </c>
      <c r="F1569" s="94" t="s">
        <v>884</v>
      </c>
      <c r="G1569" s="186">
        <v>0.2064</v>
      </c>
      <c r="H1569" s="98">
        <f>IF(A1569="Composição Auxiliar",VLOOKUP(B1569,'SINAPI COMPOSIÇÃO'!$A$2:$E$10256,4,FALSE),IF(A1569="Insumo",IF(VLOOKUP(B1569,'SINAPI INSUMOS'!$A$2:$F$4852,5,FALSE)=OR("",0),VLOOKUP(B1569,'SINAPI INSUMOS'!$A$2:$F$4852,6,FALSE),VLOOKUP(B1569,'SINAPI INSUMOS'!$A$2:$F$4852,5,FALSE)),"VERIFICAR"))</f>
        <v>23.98</v>
      </c>
      <c r="I1569" s="98">
        <f t="shared" ref="I1569:I1574" si="87">TRUNC(G1569*H1569,2)</f>
        <v>4.9400000000000004</v>
      </c>
      <c r="K1569" s="383"/>
      <c r="L1569" s="383"/>
      <c r="M1569" s="383"/>
      <c r="N1569" s="383"/>
      <c r="O1569" s="383"/>
      <c r="P1569" s="383"/>
      <c r="Q1569" s="383"/>
      <c r="R1569" s="383"/>
      <c r="S1569" s="383"/>
      <c r="T1569" s="383"/>
      <c r="U1569" s="383"/>
    </row>
    <row r="1570" spans="1:21" ht="65.099999999999994" customHeight="1">
      <c r="A1570" s="234" t="s">
        <v>881</v>
      </c>
      <c r="B1570" s="350">
        <v>88264</v>
      </c>
      <c r="C1570" s="234" t="s">
        <v>66</v>
      </c>
      <c r="D1570" s="234" t="s">
        <v>1424</v>
      </c>
      <c r="E1570" s="355" t="s">
        <v>22333</v>
      </c>
      <c r="F1570" s="94" t="s">
        <v>884</v>
      </c>
      <c r="G1570" s="186">
        <v>0.2064</v>
      </c>
      <c r="H1570" s="98">
        <f>IF(A1570="Composição Auxiliar",VLOOKUP(B1570,'SINAPI COMPOSIÇÃO'!$A$2:$E$10256,4,FALSE),IF(A1570="Insumo",IF(VLOOKUP(B1570,'SINAPI INSUMOS'!$A$2:$F$4852,5,FALSE)=OR("",0),VLOOKUP(B1570,'SINAPI INSUMOS'!$A$2:$F$4852,6,FALSE),VLOOKUP(B1570,'SINAPI INSUMOS'!$A$2:$F$4852,5,FALSE)),"VERIFICAR"))</f>
        <v>28.06</v>
      </c>
      <c r="I1570" s="98">
        <f t="shared" si="87"/>
        <v>5.79</v>
      </c>
      <c r="K1570" s="383"/>
      <c r="L1570" s="383"/>
      <c r="M1570" s="383"/>
      <c r="N1570" s="383"/>
      <c r="O1570" s="383"/>
      <c r="P1570" s="383"/>
      <c r="Q1570" s="383"/>
      <c r="R1570" s="383"/>
      <c r="S1570" s="383"/>
      <c r="T1570" s="383"/>
      <c r="U1570" s="383"/>
    </row>
    <row r="1571" spans="1:21" ht="24" customHeight="1">
      <c r="A1571" s="234" t="s">
        <v>881</v>
      </c>
      <c r="B1571" s="350">
        <v>5930</v>
      </c>
      <c r="C1571" s="234" t="s">
        <v>66</v>
      </c>
      <c r="D1571" s="234" t="s">
        <v>6664</v>
      </c>
      <c r="E1571" s="355" t="s">
        <v>22334</v>
      </c>
      <c r="F1571" s="94" t="s">
        <v>896</v>
      </c>
      <c r="G1571" s="186">
        <v>5.1701400000000002E-2</v>
      </c>
      <c r="H1571" s="98">
        <f>IF(A1571="Composição Auxiliar",VLOOKUP(B1571,'SINAPI COMPOSIÇÃO'!$A$2:$E$10256,4,FALSE),IF(A1571="Insumo",IF(VLOOKUP(B1571,'SINAPI INSUMOS'!$A$2:$F$4852,5,FALSE)=OR("",0),VLOOKUP(B1571,'SINAPI INSUMOS'!$A$2:$F$4852,6,FALSE),VLOOKUP(B1571,'SINAPI INSUMOS'!$A$2:$F$4852,5,FALSE)),"VERIFICAR"))</f>
        <v>71.78</v>
      </c>
      <c r="I1571" s="98">
        <f t="shared" si="87"/>
        <v>3.71</v>
      </c>
      <c r="K1571" s="383"/>
      <c r="L1571" s="383"/>
      <c r="M1571" s="383"/>
      <c r="N1571" s="383"/>
      <c r="O1571" s="383"/>
      <c r="P1571" s="383"/>
      <c r="Q1571" s="383"/>
      <c r="R1571" s="383"/>
      <c r="S1571" s="383"/>
      <c r="T1571" s="383"/>
      <c r="U1571" s="383"/>
    </row>
    <row r="1572" spans="1:21" ht="26.1" customHeight="1">
      <c r="A1572" s="235" t="s">
        <v>881</v>
      </c>
      <c r="B1572" s="351">
        <v>5928</v>
      </c>
      <c r="C1572" s="235" t="s">
        <v>66</v>
      </c>
      <c r="D1572" s="235" t="s">
        <v>1502</v>
      </c>
      <c r="E1572" s="356" t="s">
        <v>22334</v>
      </c>
      <c r="F1572" s="97" t="s">
        <v>899</v>
      </c>
      <c r="G1572" s="187">
        <v>0.20160710000000001</v>
      </c>
      <c r="H1572" s="99">
        <f>IF(A1572="Composição Auxiliar",VLOOKUP(B1572,'SINAPI COMPOSIÇÃO'!$A$2:$E$10256,4,FALSE),IF(A1572="Insumo",IF(VLOOKUP(B1572,'SINAPI INSUMOS'!$A$2:$F$4852,5,FALSE)=OR("",0),VLOOKUP(B1572,'SINAPI INSUMOS'!$A$2:$F$4852,6,FALSE),VLOOKUP(B1572,'SINAPI INSUMOS'!$A$2:$F$4852,5,FALSE)),"VERIFICAR"))</f>
        <v>290.97000000000003</v>
      </c>
      <c r="I1572" s="99">
        <f t="shared" si="87"/>
        <v>58.66</v>
      </c>
      <c r="K1572" s="383"/>
      <c r="L1572" s="383"/>
      <c r="M1572" s="383"/>
      <c r="N1572" s="383"/>
      <c r="O1572" s="383"/>
      <c r="P1572" s="383"/>
      <c r="Q1572" s="383"/>
      <c r="R1572" s="383"/>
      <c r="S1572" s="383"/>
      <c r="T1572" s="383"/>
      <c r="U1572" s="383"/>
    </row>
    <row r="1573" spans="1:21" ht="26.1" customHeight="1">
      <c r="A1573" s="235" t="s">
        <v>886</v>
      </c>
      <c r="B1573" s="351">
        <v>21127</v>
      </c>
      <c r="C1573" s="235" t="s">
        <v>66</v>
      </c>
      <c r="D1573" s="235" t="s">
        <v>1432</v>
      </c>
      <c r="E1573" s="356" t="s">
        <v>889</v>
      </c>
      <c r="F1573" s="97" t="s">
        <v>63</v>
      </c>
      <c r="G1573" s="187">
        <v>1.4E-2</v>
      </c>
      <c r="H1573" s="99">
        <f>IF(A1573="Composição Auxiliar",VLOOKUP(B1573,'SINAPI COMPOSIÇÃO'!$A$2:$E$10256,4,FALSE),IF(A1573="Insumo",IF(VLOOKUP(B1573,'SINAPI INSUMOS'!$A$2:$F$4852,5,FALSE)=OR("",0),VLOOKUP(B1573,'SINAPI INSUMOS'!$A$2:$F$4852,6,FALSE),VLOOKUP(B1573,'SINAPI INSUMOS'!$A$2:$F$4852,5,FALSE)),"VERIFICAR"))</f>
        <v>6.11</v>
      </c>
      <c r="I1573" s="99">
        <f t="shared" si="87"/>
        <v>0.08</v>
      </c>
      <c r="K1573" s="383"/>
      <c r="L1573" s="383"/>
      <c r="M1573" s="383"/>
      <c r="N1573" s="383"/>
      <c r="O1573" s="383"/>
      <c r="P1573" s="383"/>
      <c r="Q1573" s="383"/>
      <c r="R1573" s="383"/>
      <c r="S1573" s="383"/>
      <c r="T1573" s="383"/>
      <c r="U1573" s="383"/>
    </row>
    <row r="1574" spans="1:21" s="383" customFormat="1" ht="26.1" customHeight="1">
      <c r="A1574" s="235" t="s">
        <v>886</v>
      </c>
      <c r="B1574" s="351">
        <v>42244</v>
      </c>
      <c r="C1574" s="235" t="s">
        <v>66</v>
      </c>
      <c r="D1574" s="235" t="s">
        <v>1504</v>
      </c>
      <c r="E1574" s="356" t="s">
        <v>889</v>
      </c>
      <c r="F1574" s="97" t="s">
        <v>63</v>
      </c>
      <c r="G1574" s="187">
        <v>1</v>
      </c>
      <c r="H1574" s="99">
        <f>IF(A1574="Composição Auxiliar",VLOOKUP(B1574,'SINAPI COMPOSIÇÃO'!$A$2:$E$10256,4,FALSE),IF(A1574="Insumo",IF(VLOOKUP(B1574,'SINAPI INSUMOS'!$A$2:$F$4852,5,FALSE)=OR("",0),VLOOKUP(B1574,'SINAPI INSUMOS'!$A$2:$F$4852,6,FALSE),VLOOKUP(B1574,'SINAPI INSUMOS'!$A$2:$F$4852,5,FALSE)),"VERIFICAR"))</f>
        <v>154.61000000000001</v>
      </c>
      <c r="I1574" s="99">
        <f t="shared" si="87"/>
        <v>154.61000000000001</v>
      </c>
    </row>
    <row r="1575" spans="1:21" ht="18" customHeight="1">
      <c r="A1575" s="382" t="s">
        <v>672</v>
      </c>
      <c r="B1575" s="384" t="s">
        <v>52</v>
      </c>
      <c r="C1575" s="382" t="s">
        <v>53</v>
      </c>
      <c r="D1575" s="382" t="s">
        <v>10</v>
      </c>
      <c r="E1575" s="358" t="s">
        <v>878</v>
      </c>
      <c r="F1575" s="385" t="s">
        <v>54</v>
      </c>
      <c r="G1575" s="384" t="s">
        <v>55</v>
      </c>
      <c r="H1575" s="384" t="s">
        <v>56</v>
      </c>
      <c r="I1575" s="384" t="s">
        <v>11</v>
      </c>
      <c r="K1575" s="383"/>
      <c r="L1575" s="383"/>
      <c r="M1575" s="383"/>
      <c r="N1575" s="383"/>
      <c r="O1575" s="383"/>
      <c r="P1575" s="383"/>
      <c r="Q1575" s="383"/>
      <c r="R1575" s="383"/>
      <c r="S1575" s="383"/>
      <c r="T1575" s="383"/>
      <c r="U1575" s="383"/>
    </row>
    <row r="1576" spans="1:21" ht="39" customHeight="1">
      <c r="A1576" s="237" t="s">
        <v>879</v>
      </c>
      <c r="B1576" s="354">
        <v>97891</v>
      </c>
      <c r="C1576" s="237" t="s">
        <v>66</v>
      </c>
      <c r="D1576" s="237" t="s">
        <v>674</v>
      </c>
      <c r="E1576" s="359" t="s">
        <v>1421</v>
      </c>
      <c r="F1576" s="184" t="s">
        <v>63</v>
      </c>
      <c r="G1576" s="364">
        <v>1</v>
      </c>
      <c r="H1576" s="365">
        <f>I1576</f>
        <v>233.78000000000003</v>
      </c>
      <c r="I1576" s="189">
        <f>SUM(I1577:I1583)</f>
        <v>233.78000000000003</v>
      </c>
      <c r="K1576" s="383"/>
      <c r="L1576" s="383"/>
      <c r="M1576" s="383"/>
      <c r="N1576" s="383"/>
      <c r="O1576" s="383"/>
      <c r="P1576" s="383"/>
      <c r="Q1576" s="383"/>
      <c r="R1576" s="383"/>
      <c r="S1576" s="383"/>
      <c r="T1576" s="383"/>
      <c r="U1576" s="383"/>
    </row>
    <row r="1577" spans="1:21" ht="24" customHeight="1">
      <c r="A1577" s="234" t="s">
        <v>881</v>
      </c>
      <c r="B1577" s="350">
        <v>88316</v>
      </c>
      <c r="C1577" s="234" t="s">
        <v>66</v>
      </c>
      <c r="D1577" s="234" t="s">
        <v>885</v>
      </c>
      <c r="E1577" s="355" t="s">
        <v>883</v>
      </c>
      <c r="F1577" s="94" t="s">
        <v>884</v>
      </c>
      <c r="G1577" s="186">
        <v>1.0813999999999999</v>
      </c>
      <c r="H1577" s="98">
        <f>IF(A1577="Composição Auxiliar",VLOOKUP(B1577,'SINAPI COMPOSIÇÃO'!$A$2:$E$10256,4,FALSE),IF(A1577="Insumo",IF(VLOOKUP(B1577,'SINAPI INSUMOS'!$A$2:$F$4852,5,FALSE)=OR("",0),VLOOKUP(B1577,'SINAPI INSUMOS'!$A$2:$F$4852,6,FALSE),VLOOKUP(B1577,'SINAPI INSUMOS'!$A$2:$F$4852,5,FALSE)),"VERIFICAR"))</f>
        <v>21.32</v>
      </c>
      <c r="I1577" s="98">
        <f t="shared" ref="I1577:I1583" si="88">TRUNC(G1577*H1577,2)</f>
        <v>23.05</v>
      </c>
    </row>
    <row r="1578" spans="1:21" ht="39" customHeight="1">
      <c r="A1578" s="234" t="s">
        <v>881</v>
      </c>
      <c r="B1578" s="350">
        <v>100475</v>
      </c>
      <c r="C1578" s="234" t="s">
        <v>66</v>
      </c>
      <c r="D1578" s="234" t="s">
        <v>1373</v>
      </c>
      <c r="E1578" s="355" t="s">
        <v>883</v>
      </c>
      <c r="F1578" s="94" t="s">
        <v>72</v>
      </c>
      <c r="G1578" s="186">
        <v>2.6100000000000002E-2</v>
      </c>
      <c r="H1578" s="98">
        <f>IF(A1578="Composição Auxiliar",VLOOKUP(B1578,'SINAPI COMPOSIÇÃO'!$A$2:$E$10256,4,FALSE),IF(A1578="Insumo",IF(VLOOKUP(B1578,'SINAPI INSUMOS'!$A$2:$F$4852,5,FALSE)=OR("",0),VLOOKUP(B1578,'SINAPI INSUMOS'!$A$2:$F$4852,6,FALSE),VLOOKUP(B1578,'SINAPI INSUMOS'!$A$2:$F$4852,5,FALSE)),"VERIFICAR"))</f>
        <v>948.11</v>
      </c>
      <c r="I1578" s="98">
        <f t="shared" si="88"/>
        <v>24.74</v>
      </c>
    </row>
    <row r="1579" spans="1:21" ht="39" customHeight="1">
      <c r="A1579" s="234" t="s">
        <v>881</v>
      </c>
      <c r="B1579" s="350">
        <v>87316</v>
      </c>
      <c r="C1579" s="234" t="s">
        <v>66</v>
      </c>
      <c r="D1579" s="234" t="s">
        <v>1358</v>
      </c>
      <c r="E1579" s="355" t="s">
        <v>883</v>
      </c>
      <c r="F1579" s="94" t="s">
        <v>72</v>
      </c>
      <c r="G1579" s="186">
        <v>6.4000000000000003E-3</v>
      </c>
      <c r="H1579" s="98">
        <f>IF(A1579="Composição Auxiliar",VLOOKUP(B1579,'SINAPI COMPOSIÇÃO'!$A$2:$E$10256,4,FALSE),IF(A1579="Insumo",IF(VLOOKUP(B1579,'SINAPI INSUMOS'!$A$2:$F$4852,5,FALSE)=OR("",0),VLOOKUP(B1579,'SINAPI INSUMOS'!$A$2:$F$4852,6,FALSE),VLOOKUP(B1579,'SINAPI INSUMOS'!$A$2:$F$4852,5,FALSE)),"VERIFICAR"))</f>
        <v>641.82000000000005</v>
      </c>
      <c r="I1579" s="98">
        <f t="shared" si="88"/>
        <v>4.0999999999999996</v>
      </c>
    </row>
    <row r="1580" spans="1:21" ht="39" customHeight="1">
      <c r="A1580" s="234" t="s">
        <v>881</v>
      </c>
      <c r="B1580" s="350">
        <v>101619</v>
      </c>
      <c r="C1580" s="234" t="s">
        <v>66</v>
      </c>
      <c r="D1580" s="234" t="s">
        <v>1505</v>
      </c>
      <c r="E1580" s="355" t="s">
        <v>903</v>
      </c>
      <c r="F1580" s="94" t="s">
        <v>72</v>
      </c>
      <c r="G1580" s="186">
        <v>4.9000000000000002E-2</v>
      </c>
      <c r="H1580" s="98">
        <f>IF(A1580="Composição Auxiliar",VLOOKUP(B1580,'SINAPI COMPOSIÇÃO'!$A$2:$E$10256,4,FALSE),IF(A1580="Insumo",IF(VLOOKUP(B1580,'SINAPI INSUMOS'!$A$2:$F$4852,5,FALSE)=OR("",0),VLOOKUP(B1580,'SINAPI INSUMOS'!$A$2:$F$4852,6,FALSE),VLOOKUP(B1580,'SINAPI INSUMOS'!$A$2:$F$4852,5,FALSE)),"VERIFICAR"))</f>
        <v>515.71</v>
      </c>
      <c r="I1580" s="98">
        <f t="shared" si="88"/>
        <v>25.26</v>
      </c>
    </row>
    <row r="1581" spans="1:21" ht="24" customHeight="1">
      <c r="A1581" s="234" t="s">
        <v>881</v>
      </c>
      <c r="B1581" s="350">
        <v>88309</v>
      </c>
      <c r="C1581" s="234" t="s">
        <v>66</v>
      </c>
      <c r="D1581" s="234" t="s">
        <v>913</v>
      </c>
      <c r="E1581" s="355" t="s">
        <v>883</v>
      </c>
      <c r="F1581" s="94" t="s">
        <v>884</v>
      </c>
      <c r="G1581" s="186">
        <v>1.3764000000000001</v>
      </c>
      <c r="H1581" s="98">
        <f>IF(A1581="Composição Auxiliar",VLOOKUP(B1581,'SINAPI COMPOSIÇÃO'!$A$2:$E$10256,4,FALSE),IF(A1581="Insumo",IF(VLOOKUP(B1581,'SINAPI INSUMOS'!$A$2:$F$4852,5,FALSE)=OR("",0),VLOOKUP(B1581,'SINAPI INSUMOS'!$A$2:$F$4852,6,FALSE),VLOOKUP(B1581,'SINAPI INSUMOS'!$A$2:$F$4852,5,FALSE)),"VERIFICAR"))</f>
        <v>27.58</v>
      </c>
      <c r="I1581" s="98">
        <f t="shared" si="88"/>
        <v>37.96</v>
      </c>
    </row>
    <row r="1582" spans="1:21" ht="39" customHeight="1">
      <c r="A1582" s="234" t="s">
        <v>881</v>
      </c>
      <c r="B1582" s="350">
        <v>97734</v>
      </c>
      <c r="C1582" s="234" t="s">
        <v>66</v>
      </c>
      <c r="D1582" s="234" t="s">
        <v>1506</v>
      </c>
      <c r="E1582" s="355" t="s">
        <v>916</v>
      </c>
      <c r="F1582" s="94" t="s">
        <v>72</v>
      </c>
      <c r="G1582" s="186">
        <v>2.52E-2</v>
      </c>
      <c r="H1582" s="98">
        <f>IF(A1582="Composição Auxiliar",VLOOKUP(B1582,'SINAPI COMPOSIÇÃO'!$A$2:$E$10256,4,FALSE),IF(A1582="Insumo",IF(VLOOKUP(B1582,'SINAPI INSUMOS'!$A$2:$F$4852,5,FALSE)=OR("",0),VLOOKUP(B1582,'SINAPI INSUMOS'!$A$2:$F$4852,6,FALSE),VLOOKUP(B1582,'SINAPI INSUMOS'!$A$2:$F$4852,5,FALSE)),"VERIFICAR"))</f>
        <v>3315.48</v>
      </c>
      <c r="I1582" s="98">
        <f t="shared" si="88"/>
        <v>83.55</v>
      </c>
    </row>
    <row r="1583" spans="1:21" ht="26.1" customHeight="1">
      <c r="A1583" s="235" t="s">
        <v>886</v>
      </c>
      <c r="B1583" s="351">
        <v>650</v>
      </c>
      <c r="C1583" s="235" t="s">
        <v>66</v>
      </c>
      <c r="D1583" s="235" t="s">
        <v>1376</v>
      </c>
      <c r="E1583" s="356" t="s">
        <v>889</v>
      </c>
      <c r="F1583" s="97" t="s">
        <v>63</v>
      </c>
      <c r="G1583" s="187">
        <v>10.036099999999999</v>
      </c>
      <c r="H1583" s="99">
        <f>IF(A1583="Composição Auxiliar",VLOOKUP(B1583,'SINAPI COMPOSIÇÃO'!$A$2:$E$10256,4,FALSE),IF(A1583="Insumo",IF(VLOOKUP(B1583,'SINAPI INSUMOS'!$A$2:$F$4852,5,FALSE)=OR("",0),VLOOKUP(B1583,'SINAPI INSUMOS'!$A$2:$F$4852,6,FALSE),VLOOKUP(B1583,'SINAPI INSUMOS'!$A$2:$F$4852,5,FALSE)),"VERIFICAR"))</f>
        <v>3.5</v>
      </c>
      <c r="I1583" s="99">
        <f t="shared" si="88"/>
        <v>35.119999999999997</v>
      </c>
    </row>
    <row r="1584" spans="1:21" ht="18" customHeight="1">
      <c r="A1584" s="382" t="s">
        <v>675</v>
      </c>
      <c r="B1584" s="384" t="s">
        <v>52</v>
      </c>
      <c r="C1584" s="382" t="s">
        <v>53</v>
      </c>
      <c r="D1584" s="382" t="s">
        <v>10</v>
      </c>
      <c r="E1584" s="358" t="s">
        <v>878</v>
      </c>
      <c r="F1584" s="385" t="s">
        <v>54</v>
      </c>
      <c r="G1584" s="384" t="s">
        <v>55</v>
      </c>
      <c r="H1584" s="384" t="s">
        <v>56</v>
      </c>
      <c r="I1584" s="384" t="s">
        <v>11</v>
      </c>
    </row>
    <row r="1585" spans="1:9" ht="39" customHeight="1">
      <c r="A1585" s="237" t="s">
        <v>879</v>
      </c>
      <c r="B1585" s="354">
        <v>91836</v>
      </c>
      <c r="C1585" s="237" t="s">
        <v>66</v>
      </c>
      <c r="D1585" s="237" t="s">
        <v>677</v>
      </c>
      <c r="E1585" s="359" t="s">
        <v>1421</v>
      </c>
      <c r="F1585" s="184" t="s">
        <v>202</v>
      </c>
      <c r="G1585" s="185">
        <v>1</v>
      </c>
      <c r="H1585" s="189">
        <f>I1585</f>
        <v>22.96</v>
      </c>
      <c r="I1585" s="189">
        <f>SUM(I1586:I1589)</f>
        <v>22.96</v>
      </c>
    </row>
    <row r="1586" spans="1:9" ht="26.1" customHeight="1">
      <c r="A1586" s="234" t="s">
        <v>881</v>
      </c>
      <c r="B1586" s="350">
        <v>88247</v>
      </c>
      <c r="C1586" s="234" t="s">
        <v>66</v>
      </c>
      <c r="D1586" s="234" t="s">
        <v>1423</v>
      </c>
      <c r="E1586" s="355" t="s">
        <v>883</v>
      </c>
      <c r="F1586" s="94" t="s">
        <v>884</v>
      </c>
      <c r="G1586" s="186">
        <v>0.105</v>
      </c>
      <c r="H1586" s="98">
        <f>IF(A1586="Composição Auxiliar",VLOOKUP(B1586,'SINAPI COMPOSIÇÃO'!$A$2:$E$10256,4,FALSE),IF(A1586="Insumo",IF(VLOOKUP(B1586,'SINAPI INSUMOS'!$A$2:$F$4852,5,FALSE)=OR("",0),VLOOKUP(B1586,'SINAPI INSUMOS'!$A$2:$F$4852,6,FALSE),VLOOKUP(B1586,'SINAPI INSUMOS'!$A$2:$F$4852,5,FALSE)),"VERIFICAR"))</f>
        <v>23.98</v>
      </c>
      <c r="I1586" s="98">
        <f>TRUNC(G1586*H1586,2)</f>
        <v>2.5099999999999998</v>
      </c>
    </row>
    <row r="1587" spans="1:9" ht="65.099999999999994" customHeight="1">
      <c r="A1587" s="234" t="s">
        <v>881</v>
      </c>
      <c r="B1587" s="350">
        <v>91170</v>
      </c>
      <c r="C1587" s="234" t="s">
        <v>66</v>
      </c>
      <c r="D1587" s="234" t="s">
        <v>1507</v>
      </c>
      <c r="E1587" s="355" t="s">
        <v>1161</v>
      </c>
      <c r="F1587" s="94" t="s">
        <v>202</v>
      </c>
      <c r="G1587" s="362">
        <v>1</v>
      </c>
      <c r="H1587" s="363">
        <f>IF(A1587="Composição Auxiliar",VLOOKUP(B1587,'SINAPI COMPOSIÇÃO'!$A$2:$E$10256,4,FALSE),IF(A1587="Insumo",IF(VLOOKUP(B1587,'SINAPI INSUMOS'!$A$2:$F$4852,5,FALSE)=OR("",0),VLOOKUP(B1587,'SINAPI INSUMOS'!$A$2:$F$4852,6,FALSE),VLOOKUP(B1587,'SINAPI INSUMOS'!$A$2:$F$4852,5,FALSE)),"VERIFICAR"))</f>
        <v>11.35</v>
      </c>
      <c r="I1587" s="98">
        <f>TRUNC(G1587*H1587,2)</f>
        <v>11.35</v>
      </c>
    </row>
    <row r="1588" spans="1:9" ht="24" customHeight="1">
      <c r="A1588" s="234" t="s">
        <v>881</v>
      </c>
      <c r="B1588" s="350">
        <v>88264</v>
      </c>
      <c r="C1588" s="234" t="s">
        <v>66</v>
      </c>
      <c r="D1588" s="234" t="s">
        <v>1424</v>
      </c>
      <c r="E1588" s="355" t="s">
        <v>883</v>
      </c>
      <c r="F1588" s="94" t="s">
        <v>884</v>
      </c>
      <c r="G1588" s="186">
        <v>0.105</v>
      </c>
      <c r="H1588" s="98">
        <f>IF(A1588="Composição Auxiliar",VLOOKUP(B1588,'SINAPI COMPOSIÇÃO'!$A$2:$E$10256,4,FALSE),IF(A1588="Insumo",IF(VLOOKUP(B1588,'SINAPI INSUMOS'!$A$2:$F$4852,5,FALSE)=OR("",0),VLOOKUP(B1588,'SINAPI INSUMOS'!$A$2:$F$4852,6,FALSE),VLOOKUP(B1588,'SINAPI INSUMOS'!$A$2:$F$4852,5,FALSE)),"VERIFICAR"))</f>
        <v>28.06</v>
      </c>
      <c r="I1588" s="98">
        <f>TRUNC(G1588*H1588,2)</f>
        <v>2.94</v>
      </c>
    </row>
    <row r="1589" spans="1:9" ht="26.1" customHeight="1">
      <c r="A1589" s="235" t="s">
        <v>886</v>
      </c>
      <c r="B1589" s="351">
        <v>2690</v>
      </c>
      <c r="C1589" s="235" t="s">
        <v>66</v>
      </c>
      <c r="D1589" s="235" t="s">
        <v>1509</v>
      </c>
      <c r="E1589" s="356" t="s">
        <v>889</v>
      </c>
      <c r="F1589" s="97" t="s">
        <v>202</v>
      </c>
      <c r="G1589" s="187">
        <v>1.1000000000000001</v>
      </c>
      <c r="H1589" s="99">
        <f>IF(A1589="Composição Auxiliar",VLOOKUP(B1589,'SINAPI COMPOSIÇÃO'!$A$2:$E$10256,4,FALSE),IF(A1589="Insumo",IF(VLOOKUP(B1589,'SINAPI INSUMOS'!$A$2:$F$4852,5,FALSE)=OR("",0),VLOOKUP(B1589,'SINAPI INSUMOS'!$A$2:$F$4852,6,FALSE),VLOOKUP(B1589,'SINAPI INSUMOS'!$A$2:$F$4852,5,FALSE)),"VERIFICAR"))</f>
        <v>5.6</v>
      </c>
      <c r="I1589" s="99">
        <f>TRUNC(G1589*H1589,2)</f>
        <v>6.16</v>
      </c>
    </row>
    <row r="1590" spans="1:9" ht="18" customHeight="1">
      <c r="A1590" s="382" t="s">
        <v>678</v>
      </c>
      <c r="B1590" s="384" t="s">
        <v>52</v>
      </c>
      <c r="C1590" s="382" t="s">
        <v>53</v>
      </c>
      <c r="D1590" s="382" t="s">
        <v>10</v>
      </c>
      <c r="E1590" s="358" t="s">
        <v>878</v>
      </c>
      <c r="F1590" s="385" t="s">
        <v>54</v>
      </c>
      <c r="G1590" s="384" t="s">
        <v>55</v>
      </c>
      <c r="H1590" s="384" t="s">
        <v>56</v>
      </c>
      <c r="I1590" s="384" t="s">
        <v>11</v>
      </c>
    </row>
    <row r="1591" spans="1:9" ht="39" customHeight="1">
      <c r="A1591" s="237" t="s">
        <v>879</v>
      </c>
      <c r="B1591" s="354">
        <v>91940</v>
      </c>
      <c r="C1591" s="237" t="s">
        <v>66</v>
      </c>
      <c r="D1591" s="237" t="s">
        <v>680</v>
      </c>
      <c r="E1591" s="359" t="s">
        <v>1421</v>
      </c>
      <c r="F1591" s="184" t="s">
        <v>63</v>
      </c>
      <c r="G1591" s="185">
        <v>1</v>
      </c>
      <c r="H1591" s="189">
        <f>I1591</f>
        <v>19.3</v>
      </c>
      <c r="I1591" s="189">
        <f>SUM(I1592:I1595)</f>
        <v>19.3</v>
      </c>
    </row>
    <row r="1592" spans="1:9" ht="26.1" customHeight="1">
      <c r="A1592" s="234" t="s">
        <v>881</v>
      </c>
      <c r="B1592" s="350">
        <v>88247</v>
      </c>
      <c r="C1592" s="234" t="s">
        <v>66</v>
      </c>
      <c r="D1592" s="234" t="s">
        <v>1423</v>
      </c>
      <c r="E1592" s="355" t="s">
        <v>883</v>
      </c>
      <c r="F1592" s="94" t="s">
        <v>884</v>
      </c>
      <c r="G1592" s="186">
        <v>0.29099999999999998</v>
      </c>
      <c r="H1592" s="98">
        <f>IF(A1592="Composição Auxiliar",VLOOKUP(B1592,'SINAPI COMPOSIÇÃO'!$A$2:$E$10256,4,FALSE),IF(A1592="Insumo",IF(VLOOKUP(B1592,'SINAPI INSUMOS'!$A$2:$F$4852,5,FALSE)=OR("",0),VLOOKUP(B1592,'SINAPI INSUMOS'!$A$2:$F$4852,6,FALSE),VLOOKUP(B1592,'SINAPI INSUMOS'!$A$2:$F$4852,5,FALSE)),"VERIFICAR"))</f>
        <v>23.98</v>
      </c>
      <c r="I1592" s="98">
        <f>TRUNC(G1592*H1592,2)</f>
        <v>6.97</v>
      </c>
    </row>
    <row r="1593" spans="1:9" ht="24" customHeight="1">
      <c r="A1593" s="234" t="s">
        <v>881</v>
      </c>
      <c r="B1593" s="350">
        <v>88264</v>
      </c>
      <c r="C1593" s="234" t="s">
        <v>66</v>
      </c>
      <c r="D1593" s="234" t="s">
        <v>1424</v>
      </c>
      <c r="E1593" s="355" t="s">
        <v>883</v>
      </c>
      <c r="F1593" s="94" t="s">
        <v>884</v>
      </c>
      <c r="G1593" s="186">
        <v>0.29099999999999998</v>
      </c>
      <c r="H1593" s="98">
        <f>IF(A1593="Composição Auxiliar",VLOOKUP(B1593,'SINAPI COMPOSIÇÃO'!$A$2:$E$10256,4,FALSE),IF(A1593="Insumo",IF(VLOOKUP(B1593,'SINAPI INSUMOS'!$A$2:$F$4852,5,FALSE)=OR("",0),VLOOKUP(B1593,'SINAPI INSUMOS'!$A$2:$F$4852,6,FALSE),VLOOKUP(B1593,'SINAPI INSUMOS'!$A$2:$F$4852,5,FALSE)),"VERIFICAR"))</f>
        <v>28.06</v>
      </c>
      <c r="I1593" s="98">
        <f>TRUNC(G1593*H1593,2)</f>
        <v>8.16</v>
      </c>
    </row>
    <row r="1594" spans="1:9" ht="26.1" customHeight="1">
      <c r="A1594" s="234" t="s">
        <v>881</v>
      </c>
      <c r="B1594" s="350">
        <v>88629</v>
      </c>
      <c r="C1594" s="234" t="s">
        <v>66</v>
      </c>
      <c r="D1594" s="234" t="s">
        <v>1510</v>
      </c>
      <c r="E1594" s="355" t="s">
        <v>883</v>
      </c>
      <c r="F1594" s="94" t="s">
        <v>72</v>
      </c>
      <c r="G1594" s="186">
        <v>8.9999999999999998E-4</v>
      </c>
      <c r="H1594" s="98">
        <f>IF(A1594="Composição Auxiliar",VLOOKUP(B1594,'SINAPI COMPOSIÇÃO'!$A$2:$E$10256,4,FALSE),IF(A1594="Insumo",IF(VLOOKUP(B1594,'SINAPI INSUMOS'!$A$2:$F$4852,5,FALSE)=OR("",0),VLOOKUP(B1594,'SINAPI INSUMOS'!$A$2:$F$4852,6,FALSE),VLOOKUP(B1594,'SINAPI INSUMOS'!$A$2:$F$4852,5,FALSE)),"VERIFICAR"))</f>
        <v>893.78</v>
      </c>
      <c r="I1594" s="98">
        <f>TRUNC(G1594*H1594,2)</f>
        <v>0.8</v>
      </c>
    </row>
    <row r="1595" spans="1:9" ht="26.1" customHeight="1">
      <c r="A1595" s="235" t="s">
        <v>886</v>
      </c>
      <c r="B1595" s="351">
        <v>1872</v>
      </c>
      <c r="C1595" s="235" t="s">
        <v>66</v>
      </c>
      <c r="D1595" s="235" t="s">
        <v>1512</v>
      </c>
      <c r="E1595" s="356" t="s">
        <v>889</v>
      </c>
      <c r="F1595" s="97" t="s">
        <v>63</v>
      </c>
      <c r="G1595" s="187">
        <v>1</v>
      </c>
      <c r="H1595" s="99">
        <f>IF(A1595="Composição Auxiliar",VLOOKUP(B1595,'SINAPI COMPOSIÇÃO'!$A$2:$E$10256,4,FALSE),IF(A1595="Insumo",IF(VLOOKUP(B1595,'SINAPI INSUMOS'!$A$2:$F$4852,5,FALSE)=OR("",0),VLOOKUP(B1595,'SINAPI INSUMOS'!$A$2:$F$4852,6,FALSE),VLOOKUP(B1595,'SINAPI INSUMOS'!$A$2:$F$4852,5,FALSE)),"VERIFICAR"))</f>
        <v>3.37</v>
      </c>
      <c r="I1595" s="99">
        <f>TRUNC(G1595*H1595,2)</f>
        <v>3.37</v>
      </c>
    </row>
    <row r="1596" spans="1:9" ht="18" customHeight="1">
      <c r="A1596" s="232" t="s">
        <v>681</v>
      </c>
      <c r="B1596" s="239" t="s">
        <v>52</v>
      </c>
      <c r="C1596" s="232" t="s">
        <v>53</v>
      </c>
      <c r="D1596" s="232" t="s">
        <v>10</v>
      </c>
      <c r="E1596" s="358" t="s">
        <v>878</v>
      </c>
      <c r="F1596" s="240" t="s">
        <v>54</v>
      </c>
      <c r="G1596" s="239" t="s">
        <v>55</v>
      </c>
      <c r="H1596" s="239" t="s">
        <v>56</v>
      </c>
      <c r="I1596" s="239" t="s">
        <v>11</v>
      </c>
    </row>
    <row r="1597" spans="1:9" ht="104.1" customHeight="1">
      <c r="A1597" s="237" t="s">
        <v>879</v>
      </c>
      <c r="B1597" s="183" t="s">
        <v>682</v>
      </c>
      <c r="C1597" s="237" t="s">
        <v>61</v>
      </c>
      <c r="D1597" s="237" t="s">
        <v>683</v>
      </c>
      <c r="E1597" s="359" t="s">
        <v>1421</v>
      </c>
      <c r="F1597" s="184" t="s">
        <v>63</v>
      </c>
      <c r="G1597" s="185">
        <v>1</v>
      </c>
      <c r="H1597" s="189">
        <f>I1597</f>
        <v>57.730000000000004</v>
      </c>
      <c r="I1597" s="189">
        <f>SUM(I1598:I1602)</f>
        <v>57.730000000000004</v>
      </c>
    </row>
    <row r="1598" spans="1:9" ht="39" customHeight="1">
      <c r="A1598" s="234" t="s">
        <v>881</v>
      </c>
      <c r="B1598" s="350">
        <v>91943</v>
      </c>
      <c r="C1598" s="234" t="s">
        <v>66</v>
      </c>
      <c r="D1598" s="234" t="s">
        <v>1513</v>
      </c>
      <c r="E1598" s="355" t="s">
        <v>1421</v>
      </c>
      <c r="F1598" s="94" t="s">
        <v>63</v>
      </c>
      <c r="G1598" s="362">
        <v>1</v>
      </c>
      <c r="H1598" s="363">
        <f>IF(A1598="Composição Auxiliar",VLOOKUP(B1598,'SINAPI COMPOSIÇÃO'!$A$2:$E$10256,4,FALSE),IF(A1598="Insumo",IF(VLOOKUP(B1598,'SINAPI INSUMOS'!$A$2:$F$4852,5,FALSE)=OR("",0),VLOOKUP(B1598,'SINAPI INSUMOS'!$A$2:$F$4852,6,FALSE),VLOOKUP(B1598,'SINAPI INSUMOS'!$A$2:$F$4852,5,FALSE)),"VERIFICAR"))</f>
        <v>23.41</v>
      </c>
      <c r="I1598" s="98">
        <f>TRUNC(G1598*H1598,2)</f>
        <v>23.41</v>
      </c>
    </row>
    <row r="1599" spans="1:9" ht="26.1" customHeight="1">
      <c r="A1599" s="234" t="s">
        <v>881</v>
      </c>
      <c r="B1599" s="350">
        <v>88247</v>
      </c>
      <c r="C1599" s="234" t="s">
        <v>66</v>
      </c>
      <c r="D1599" s="234" t="s">
        <v>1423</v>
      </c>
      <c r="E1599" s="355" t="s">
        <v>883</v>
      </c>
      <c r="F1599" s="94" t="s">
        <v>884</v>
      </c>
      <c r="G1599" s="186">
        <v>2.7199999999999998E-2</v>
      </c>
      <c r="H1599" s="98">
        <f>IF(A1599="Composição Auxiliar",VLOOKUP(B1599,'SINAPI COMPOSIÇÃO'!$A$2:$E$10256,4,FALSE),IF(A1599="Insumo",IF(VLOOKUP(B1599,'SINAPI INSUMOS'!$A$2:$F$4852,5,FALSE)=OR("",0),VLOOKUP(B1599,'SINAPI INSUMOS'!$A$2:$F$4852,6,FALSE),VLOOKUP(B1599,'SINAPI INSUMOS'!$A$2:$F$4852,5,FALSE)),"VERIFICAR"))</f>
        <v>23.98</v>
      </c>
      <c r="I1599" s="98">
        <f>TRUNC(G1599*H1599,2)</f>
        <v>0.65</v>
      </c>
    </row>
    <row r="1600" spans="1:9" ht="39" customHeight="1">
      <c r="A1600" s="234" t="s">
        <v>881</v>
      </c>
      <c r="B1600" s="350">
        <v>91856</v>
      </c>
      <c r="C1600" s="234" t="s">
        <v>66</v>
      </c>
      <c r="D1600" s="234" t="s">
        <v>1514</v>
      </c>
      <c r="E1600" s="355" t="s">
        <v>1421</v>
      </c>
      <c r="F1600" s="94" t="s">
        <v>202</v>
      </c>
      <c r="G1600" s="186">
        <v>2</v>
      </c>
      <c r="H1600" s="98">
        <f>IF(A1600="Composição Auxiliar",VLOOKUP(B1600,'SINAPI COMPOSIÇÃO'!$A$2:$E$10256,4,FALSE),IF(A1600="Insumo",IF(VLOOKUP(B1600,'SINAPI INSUMOS'!$A$2:$F$4852,5,FALSE)=OR("",0),VLOOKUP(B1600,'SINAPI INSUMOS'!$A$2:$F$4852,6,FALSE),VLOOKUP(B1600,'SINAPI INSUMOS'!$A$2:$F$4852,5,FALSE)),"VERIFICAR"))</f>
        <v>13.44</v>
      </c>
      <c r="I1600" s="98">
        <f>TRUNC(G1600*H1600,2)</f>
        <v>26.88</v>
      </c>
    </row>
    <row r="1601" spans="1:9" ht="26.1" customHeight="1">
      <c r="A1601" s="235" t="s">
        <v>886</v>
      </c>
      <c r="B1601" s="351">
        <v>38095</v>
      </c>
      <c r="C1601" s="235" t="s">
        <v>66</v>
      </c>
      <c r="D1601" s="235" t="s">
        <v>1516</v>
      </c>
      <c r="E1601" s="356" t="s">
        <v>889</v>
      </c>
      <c r="F1601" s="97" t="s">
        <v>63</v>
      </c>
      <c r="G1601" s="187">
        <v>1</v>
      </c>
      <c r="H1601" s="99">
        <f>IF(A1601="Composição Auxiliar",VLOOKUP(B1601,'SINAPI COMPOSIÇÃO'!$A$2:$E$10256,4,FALSE),IF(A1601="Insumo",IF(VLOOKUP(B1601,'SINAPI INSUMOS'!$A$2:$F$4852,5,FALSE)=OR("",0),VLOOKUP(B1601,'SINAPI INSUMOS'!$A$2:$F$4852,6,FALSE),VLOOKUP(B1601,'SINAPI INSUMOS'!$A$2:$F$4852,5,FALSE)),"VERIFICAR"))</f>
        <v>6.45</v>
      </c>
      <c r="I1601" s="99">
        <f>TRUNC(G1601*H1601,2)</f>
        <v>6.45</v>
      </c>
    </row>
    <row r="1602" spans="1:9" ht="24" customHeight="1">
      <c r="A1602" s="235" t="s">
        <v>886</v>
      </c>
      <c r="B1602" s="351">
        <v>345</v>
      </c>
      <c r="C1602" s="235" t="s">
        <v>66</v>
      </c>
      <c r="D1602" s="235" t="s">
        <v>1518</v>
      </c>
      <c r="E1602" s="356" t="s">
        <v>889</v>
      </c>
      <c r="F1602" s="97" t="s">
        <v>101</v>
      </c>
      <c r="G1602" s="187">
        <v>8.9999999999999993E-3</v>
      </c>
      <c r="H1602" s="99">
        <f>IF(A1602="Composição Auxiliar",VLOOKUP(B1602,'SINAPI COMPOSIÇÃO'!$A$2:$E$10256,4,FALSE),IF(A1602="Insumo",IF(VLOOKUP(B1602,'SINAPI INSUMOS'!$A$2:$F$4852,5,FALSE)=OR("",0),VLOOKUP(B1602,'SINAPI INSUMOS'!$A$2:$F$4852,6,FALSE),VLOOKUP(B1602,'SINAPI INSUMOS'!$A$2:$F$4852,5,FALSE)),"VERIFICAR"))</f>
        <v>38.51</v>
      </c>
      <c r="I1602" s="99">
        <f>TRUNC(G1602*H1602,2)</f>
        <v>0.34</v>
      </c>
    </row>
    <row r="1603" spans="1:9" ht="24" customHeight="1">
      <c r="A1603" s="236" t="s">
        <v>684</v>
      </c>
      <c r="B1603" s="236"/>
      <c r="C1603" s="236"/>
      <c r="D1603" s="236" t="s">
        <v>685</v>
      </c>
      <c r="E1603" s="236"/>
      <c r="F1603" s="357"/>
      <c r="G1603" s="181"/>
      <c r="H1603" s="236"/>
      <c r="I1603" s="188"/>
    </row>
    <row r="1604" spans="1:9" ht="18" customHeight="1">
      <c r="A1604" s="382" t="s">
        <v>686</v>
      </c>
      <c r="B1604" s="384" t="s">
        <v>52</v>
      </c>
      <c r="C1604" s="382" t="s">
        <v>53</v>
      </c>
      <c r="D1604" s="382" t="s">
        <v>10</v>
      </c>
      <c r="E1604" s="358" t="s">
        <v>878</v>
      </c>
      <c r="F1604" s="385" t="s">
        <v>54</v>
      </c>
      <c r="G1604" s="384" t="s">
        <v>55</v>
      </c>
      <c r="H1604" s="384" t="s">
        <v>56</v>
      </c>
      <c r="I1604" s="384" t="s">
        <v>11</v>
      </c>
    </row>
    <row r="1605" spans="1:9" ht="26.1" customHeight="1">
      <c r="A1605" s="237" t="s">
        <v>879</v>
      </c>
      <c r="B1605" s="354">
        <v>96973</v>
      </c>
      <c r="C1605" s="237" t="s">
        <v>66</v>
      </c>
      <c r="D1605" s="237" t="s">
        <v>688</v>
      </c>
      <c r="E1605" s="359" t="s">
        <v>1421</v>
      </c>
      <c r="F1605" s="184" t="s">
        <v>202</v>
      </c>
      <c r="G1605" s="185">
        <v>1</v>
      </c>
      <c r="H1605" s="189">
        <f>I1605</f>
        <v>78.22</v>
      </c>
      <c r="I1605" s="189">
        <f>SUM(I1606:I1609)</f>
        <v>78.22</v>
      </c>
    </row>
    <row r="1606" spans="1:9" ht="24" customHeight="1">
      <c r="A1606" s="234" t="s">
        <v>881</v>
      </c>
      <c r="B1606" s="350">
        <v>88264</v>
      </c>
      <c r="C1606" s="234" t="s">
        <v>66</v>
      </c>
      <c r="D1606" s="234" t="s">
        <v>1424</v>
      </c>
      <c r="E1606" s="355" t="s">
        <v>883</v>
      </c>
      <c r="F1606" s="94" t="s">
        <v>884</v>
      </c>
      <c r="G1606" s="186">
        <v>0.24840000000000001</v>
      </c>
      <c r="H1606" s="98">
        <f>IF(A1606="Composição Auxiliar",VLOOKUP(B1606,'SINAPI COMPOSIÇÃO'!$A$2:$E$10256,4,FALSE),IF(A1606="Insumo",IF(VLOOKUP(B1606,'SINAPI INSUMOS'!$A$2:$F$4852,5,FALSE)=OR("",0),VLOOKUP(B1606,'SINAPI INSUMOS'!$A$2:$F$4852,6,FALSE),VLOOKUP(B1606,'SINAPI INSUMOS'!$A$2:$F$4852,5,FALSE)),"VERIFICAR"))</f>
        <v>28.06</v>
      </c>
      <c r="I1606" s="98">
        <f>TRUNC(G1606*H1606,2)</f>
        <v>6.97</v>
      </c>
    </row>
    <row r="1607" spans="1:9" ht="39" customHeight="1">
      <c r="A1607" s="234" t="s">
        <v>881</v>
      </c>
      <c r="B1607" s="350">
        <v>98463</v>
      </c>
      <c r="C1607" s="234" t="s">
        <v>66</v>
      </c>
      <c r="D1607" s="234" t="s">
        <v>1519</v>
      </c>
      <c r="E1607" s="355" t="s">
        <v>1421</v>
      </c>
      <c r="F1607" s="94" t="s">
        <v>63</v>
      </c>
      <c r="G1607" s="186">
        <v>0.66669999999999996</v>
      </c>
      <c r="H1607" s="98">
        <f>IF(A1607="Composição Auxiliar",VLOOKUP(B1607,'SINAPI COMPOSIÇÃO'!$A$2:$E$10256,4,FALSE),IF(A1607="Insumo",IF(VLOOKUP(B1607,'SINAPI INSUMOS'!$A$2:$F$4852,5,FALSE)=OR("",0),VLOOKUP(B1607,'SINAPI INSUMOS'!$A$2:$F$4852,6,FALSE),VLOOKUP(B1607,'SINAPI INSUMOS'!$A$2:$F$4852,5,FALSE)),"VERIFICAR"))</f>
        <v>25.68</v>
      </c>
      <c r="I1607" s="98">
        <f>TRUNC(G1607*H1607,2)</f>
        <v>17.12</v>
      </c>
    </row>
    <row r="1608" spans="1:9" ht="26.1" customHeight="1">
      <c r="A1608" s="234" t="s">
        <v>881</v>
      </c>
      <c r="B1608" s="350">
        <v>88247</v>
      </c>
      <c r="C1608" s="234" t="s">
        <v>66</v>
      </c>
      <c r="D1608" s="234" t="s">
        <v>1423</v>
      </c>
      <c r="E1608" s="355" t="s">
        <v>883</v>
      </c>
      <c r="F1608" s="94" t="s">
        <v>884</v>
      </c>
      <c r="G1608" s="186">
        <v>0.24840000000000001</v>
      </c>
      <c r="H1608" s="98">
        <f>IF(A1608="Composição Auxiliar",VLOOKUP(B1608,'SINAPI COMPOSIÇÃO'!$A$2:$E$10256,4,FALSE),IF(A1608="Insumo",IF(VLOOKUP(B1608,'SINAPI INSUMOS'!$A$2:$F$4852,5,FALSE)=OR("",0),VLOOKUP(B1608,'SINAPI INSUMOS'!$A$2:$F$4852,6,FALSE),VLOOKUP(B1608,'SINAPI INSUMOS'!$A$2:$F$4852,5,FALSE)),"VERIFICAR"))</f>
        <v>23.98</v>
      </c>
      <c r="I1608" s="98">
        <f>TRUNC(G1608*H1608,2)</f>
        <v>5.95</v>
      </c>
    </row>
    <row r="1609" spans="1:9" ht="24" customHeight="1">
      <c r="A1609" s="235" t="s">
        <v>886</v>
      </c>
      <c r="B1609" s="351">
        <v>863</v>
      </c>
      <c r="C1609" s="235" t="s">
        <v>66</v>
      </c>
      <c r="D1609" s="235" t="s">
        <v>1501</v>
      </c>
      <c r="E1609" s="356" t="s">
        <v>889</v>
      </c>
      <c r="F1609" s="97" t="s">
        <v>202</v>
      </c>
      <c r="G1609" s="360">
        <v>1.05</v>
      </c>
      <c r="H1609" s="361">
        <f>IF(A1609="Composição Auxiliar",VLOOKUP(B1609,'SINAPI COMPOSIÇÃO'!$A$2:$E$10256,4,FALSE),IF(A1609="Insumo",IF(VLOOKUP(B1609,'SINAPI INSUMOS'!$A$2:$F$4852,5,FALSE)=OR("",0),VLOOKUP(B1609,'SINAPI INSUMOS'!$A$2:$F$4852,6,FALSE),VLOOKUP(B1609,'SINAPI INSUMOS'!$A$2:$F$4852,5,FALSE)),"VERIFICAR"))</f>
        <v>45.89</v>
      </c>
      <c r="I1609" s="99">
        <f>TRUNC(G1609*H1609,2)</f>
        <v>48.18</v>
      </c>
    </row>
    <row r="1610" spans="1:9" ht="18" customHeight="1">
      <c r="A1610" s="382" t="s">
        <v>689</v>
      </c>
      <c r="B1610" s="384" t="s">
        <v>52</v>
      </c>
      <c r="C1610" s="382" t="s">
        <v>53</v>
      </c>
      <c r="D1610" s="382" t="s">
        <v>10</v>
      </c>
      <c r="E1610" s="358" t="s">
        <v>878</v>
      </c>
      <c r="F1610" s="385" t="s">
        <v>54</v>
      </c>
      <c r="G1610" s="384" t="s">
        <v>55</v>
      </c>
      <c r="H1610" s="384" t="s">
        <v>56</v>
      </c>
      <c r="I1610" s="384" t="s">
        <v>11</v>
      </c>
    </row>
    <row r="1611" spans="1:9" ht="26.1" customHeight="1">
      <c r="A1611" s="237" t="s">
        <v>879</v>
      </c>
      <c r="B1611" s="354">
        <v>96977</v>
      </c>
      <c r="C1611" s="237" t="s">
        <v>66</v>
      </c>
      <c r="D1611" s="237" t="s">
        <v>691</v>
      </c>
      <c r="E1611" s="359" t="s">
        <v>1421</v>
      </c>
      <c r="F1611" s="184" t="s">
        <v>202</v>
      </c>
      <c r="G1611" s="185">
        <v>1</v>
      </c>
      <c r="H1611" s="189">
        <f>I1611</f>
        <v>70.339999999999989</v>
      </c>
      <c r="I1611" s="189">
        <f>SUM(I1612:I1614)</f>
        <v>70.339999999999989</v>
      </c>
    </row>
    <row r="1612" spans="1:9" ht="24" customHeight="1">
      <c r="A1612" s="234" t="s">
        <v>881</v>
      </c>
      <c r="B1612" s="350">
        <v>88264</v>
      </c>
      <c r="C1612" s="234" t="s">
        <v>66</v>
      </c>
      <c r="D1612" s="234" t="s">
        <v>1424</v>
      </c>
      <c r="E1612" s="355" t="s">
        <v>883</v>
      </c>
      <c r="F1612" s="94" t="s">
        <v>884</v>
      </c>
      <c r="G1612" s="186">
        <v>3.3099999999999997E-2</v>
      </c>
      <c r="H1612" s="98">
        <f>IF(A1612="Composição Auxiliar",VLOOKUP(B1612,'SINAPI COMPOSIÇÃO'!$A$2:$E$10256,4,FALSE),IF(A1612="Insumo",IF(VLOOKUP(B1612,'SINAPI INSUMOS'!$A$2:$F$4852,5,FALSE)=OR("",0),VLOOKUP(B1612,'SINAPI INSUMOS'!$A$2:$F$4852,6,FALSE),VLOOKUP(B1612,'SINAPI INSUMOS'!$A$2:$F$4852,5,FALSE)),"VERIFICAR"))</f>
        <v>28.06</v>
      </c>
      <c r="I1612" s="98">
        <f>TRUNC(G1612*H1612,2)</f>
        <v>0.92</v>
      </c>
    </row>
    <row r="1613" spans="1:9" ht="26.1" customHeight="1">
      <c r="A1613" s="234" t="s">
        <v>881</v>
      </c>
      <c r="B1613" s="350">
        <v>88247</v>
      </c>
      <c r="C1613" s="234" t="s">
        <v>66</v>
      </c>
      <c r="D1613" s="234" t="s">
        <v>1423</v>
      </c>
      <c r="E1613" s="355" t="s">
        <v>883</v>
      </c>
      <c r="F1613" s="94" t="s">
        <v>884</v>
      </c>
      <c r="G1613" s="186">
        <v>3.3099999999999997E-2</v>
      </c>
      <c r="H1613" s="98">
        <f>IF(A1613="Composição Auxiliar",VLOOKUP(B1613,'SINAPI COMPOSIÇÃO'!$A$2:$E$10256,4,FALSE),IF(A1613="Insumo",IF(VLOOKUP(B1613,'SINAPI INSUMOS'!$A$2:$F$4852,5,FALSE)=OR("",0),VLOOKUP(B1613,'SINAPI INSUMOS'!$A$2:$F$4852,6,FALSE),VLOOKUP(B1613,'SINAPI INSUMOS'!$A$2:$F$4852,5,FALSE)),"VERIFICAR"))</f>
        <v>23.98</v>
      </c>
      <c r="I1613" s="98">
        <f>TRUNC(G1613*H1613,2)</f>
        <v>0.79</v>
      </c>
    </row>
    <row r="1614" spans="1:9" ht="24" customHeight="1">
      <c r="A1614" s="235" t="s">
        <v>886</v>
      </c>
      <c r="B1614" s="351">
        <v>867</v>
      </c>
      <c r="C1614" s="235" t="s">
        <v>66</v>
      </c>
      <c r="D1614" s="235" t="s">
        <v>1521</v>
      </c>
      <c r="E1614" s="356" t="s">
        <v>889</v>
      </c>
      <c r="F1614" s="97" t="s">
        <v>202</v>
      </c>
      <c r="G1614" s="187">
        <v>1.05</v>
      </c>
      <c r="H1614" s="99">
        <f>IF(A1614="Composição Auxiliar",VLOOKUP(B1614,'SINAPI COMPOSIÇÃO'!$A$2:$E$10256,4,FALSE),IF(A1614="Insumo",IF(VLOOKUP(B1614,'SINAPI INSUMOS'!$A$2:$F$4852,5,FALSE)=OR("",0),VLOOKUP(B1614,'SINAPI INSUMOS'!$A$2:$F$4852,6,FALSE),VLOOKUP(B1614,'SINAPI INSUMOS'!$A$2:$F$4852,5,FALSE)),"VERIFICAR"))</f>
        <v>65.37</v>
      </c>
      <c r="I1614" s="99">
        <f>TRUNC(G1614*H1614,2)</f>
        <v>68.63</v>
      </c>
    </row>
    <row r="1615" spans="1:9" ht="18" customHeight="1">
      <c r="A1615" s="382" t="s">
        <v>692</v>
      </c>
      <c r="B1615" s="384" t="s">
        <v>52</v>
      </c>
      <c r="C1615" s="382" t="s">
        <v>53</v>
      </c>
      <c r="D1615" s="382" t="s">
        <v>10</v>
      </c>
      <c r="E1615" s="358" t="s">
        <v>878</v>
      </c>
      <c r="F1615" s="385" t="s">
        <v>54</v>
      </c>
      <c r="G1615" s="384" t="s">
        <v>55</v>
      </c>
      <c r="H1615" s="384" t="s">
        <v>56</v>
      </c>
      <c r="I1615" s="384" t="s">
        <v>11</v>
      </c>
    </row>
    <row r="1616" spans="1:9" ht="39" customHeight="1">
      <c r="A1616" s="237" t="s">
        <v>879</v>
      </c>
      <c r="B1616" s="354">
        <v>96984</v>
      </c>
      <c r="C1616" s="237" t="s">
        <v>66</v>
      </c>
      <c r="D1616" s="237" t="s">
        <v>694</v>
      </c>
      <c r="E1616" s="359" t="s">
        <v>1421</v>
      </c>
      <c r="F1616" s="184" t="s">
        <v>63</v>
      </c>
      <c r="G1616" s="185">
        <v>1</v>
      </c>
      <c r="H1616" s="189">
        <f>I1616</f>
        <v>62.21</v>
      </c>
      <c r="I1616" s="189">
        <f>SUM(I1617:I1619)</f>
        <v>62.21</v>
      </c>
    </row>
    <row r="1617" spans="1:9" ht="24" customHeight="1">
      <c r="A1617" s="234" t="s">
        <v>881</v>
      </c>
      <c r="B1617" s="350">
        <v>88264</v>
      </c>
      <c r="C1617" s="234" t="s">
        <v>66</v>
      </c>
      <c r="D1617" s="234" t="s">
        <v>1424</v>
      </c>
      <c r="E1617" s="355" t="s">
        <v>883</v>
      </c>
      <c r="F1617" s="94" t="s">
        <v>884</v>
      </c>
      <c r="G1617" s="186">
        <v>0.74529999999999996</v>
      </c>
      <c r="H1617" s="98">
        <f>IF(A1617="Composição Auxiliar",VLOOKUP(B1617,'SINAPI COMPOSIÇÃO'!$A$2:$E$10256,4,FALSE),IF(A1617="Insumo",IF(VLOOKUP(B1617,'SINAPI INSUMOS'!$A$2:$F$4852,5,FALSE)=OR("",0),VLOOKUP(B1617,'SINAPI INSUMOS'!$A$2:$F$4852,6,FALSE),VLOOKUP(B1617,'SINAPI INSUMOS'!$A$2:$F$4852,5,FALSE)),"VERIFICAR"))</f>
        <v>28.06</v>
      </c>
      <c r="I1617" s="98">
        <f>TRUNC(G1617*H1617,2)</f>
        <v>20.91</v>
      </c>
    </row>
    <row r="1618" spans="1:9" ht="26.1" customHeight="1">
      <c r="A1618" s="234" t="s">
        <v>881</v>
      </c>
      <c r="B1618" s="350">
        <v>88247</v>
      </c>
      <c r="C1618" s="234" t="s">
        <v>66</v>
      </c>
      <c r="D1618" s="234" t="s">
        <v>1423</v>
      </c>
      <c r="E1618" s="355" t="s">
        <v>883</v>
      </c>
      <c r="F1618" s="94" t="s">
        <v>884</v>
      </c>
      <c r="G1618" s="186">
        <v>0.74529999999999996</v>
      </c>
      <c r="H1618" s="98">
        <f>IF(A1618="Composição Auxiliar",VLOOKUP(B1618,'SINAPI COMPOSIÇÃO'!$A$2:$E$10256,4,FALSE),IF(A1618="Insumo",IF(VLOOKUP(B1618,'SINAPI INSUMOS'!$A$2:$F$4852,5,FALSE)=OR("",0),VLOOKUP(B1618,'SINAPI INSUMOS'!$A$2:$F$4852,6,FALSE),VLOOKUP(B1618,'SINAPI INSUMOS'!$A$2:$F$4852,5,FALSE)),"VERIFICAR"))</f>
        <v>23.98</v>
      </c>
      <c r="I1618" s="98">
        <f>TRUNC(G1618*H1618,2)</f>
        <v>17.87</v>
      </c>
    </row>
    <row r="1619" spans="1:9" ht="26.1" customHeight="1">
      <c r="A1619" s="235" t="s">
        <v>886</v>
      </c>
      <c r="B1619" s="351">
        <v>12070</v>
      </c>
      <c r="C1619" s="235" t="s">
        <v>66</v>
      </c>
      <c r="D1619" s="235" t="s">
        <v>1523</v>
      </c>
      <c r="E1619" s="356" t="s">
        <v>889</v>
      </c>
      <c r="F1619" s="97" t="s">
        <v>202</v>
      </c>
      <c r="G1619" s="187">
        <v>3</v>
      </c>
      <c r="H1619" s="99">
        <f>IF(A1619="Composição Auxiliar",VLOOKUP(B1619,'SINAPI COMPOSIÇÃO'!$A$2:$E$10256,4,FALSE),IF(A1619="Insumo",IF(VLOOKUP(B1619,'SINAPI INSUMOS'!$A$2:$F$4852,5,FALSE)=OR("",0),VLOOKUP(B1619,'SINAPI INSUMOS'!$A$2:$F$4852,6,FALSE),VLOOKUP(B1619,'SINAPI INSUMOS'!$A$2:$F$4852,5,FALSE)),"VERIFICAR"))</f>
        <v>7.81</v>
      </c>
      <c r="I1619" s="99">
        <f>TRUNC(G1619*H1619,2)</f>
        <v>23.43</v>
      </c>
    </row>
    <row r="1620" spans="1:9" ht="18" customHeight="1">
      <c r="A1620" s="382" t="s">
        <v>695</v>
      </c>
      <c r="B1620" s="384" t="s">
        <v>52</v>
      </c>
      <c r="C1620" s="382" t="s">
        <v>53</v>
      </c>
      <c r="D1620" s="382" t="s">
        <v>10</v>
      </c>
      <c r="E1620" s="358" t="s">
        <v>878</v>
      </c>
      <c r="F1620" s="385" t="s">
        <v>54</v>
      </c>
      <c r="G1620" s="358" t="s">
        <v>55</v>
      </c>
      <c r="H1620" s="358" t="s">
        <v>56</v>
      </c>
      <c r="I1620" s="384" t="s">
        <v>11</v>
      </c>
    </row>
    <row r="1621" spans="1:9" ht="26.1" customHeight="1">
      <c r="A1621" s="237" t="s">
        <v>879</v>
      </c>
      <c r="B1621" s="354">
        <v>96985</v>
      </c>
      <c r="C1621" s="237" t="s">
        <v>66</v>
      </c>
      <c r="D1621" s="237" t="s">
        <v>697</v>
      </c>
      <c r="E1621" s="359" t="s">
        <v>1421</v>
      </c>
      <c r="F1621" s="184" t="s">
        <v>63</v>
      </c>
      <c r="G1621" s="185">
        <v>1</v>
      </c>
      <c r="H1621" s="189">
        <f>I1621</f>
        <v>86.56</v>
      </c>
      <c r="I1621" s="189">
        <f>SUM(I1622:I1624)</f>
        <v>86.56</v>
      </c>
    </row>
    <row r="1622" spans="1:9" ht="26.1" customHeight="1">
      <c r="A1622" s="234" t="s">
        <v>881</v>
      </c>
      <c r="B1622" s="350">
        <v>88247</v>
      </c>
      <c r="C1622" s="234" t="s">
        <v>66</v>
      </c>
      <c r="D1622" s="234" t="s">
        <v>1423</v>
      </c>
      <c r="E1622" s="355" t="s">
        <v>883</v>
      </c>
      <c r="F1622" s="94" t="s">
        <v>884</v>
      </c>
      <c r="G1622" s="186">
        <v>0.24840000000000001</v>
      </c>
      <c r="H1622" s="98">
        <f>IF(A1622="Composição Auxiliar",VLOOKUP(B1622,'SINAPI COMPOSIÇÃO'!$A$2:$E$10256,4,FALSE),IF(A1622="Insumo",IF(VLOOKUP(B1622,'SINAPI INSUMOS'!$A$2:$F$4852,5,FALSE)=OR("",0),VLOOKUP(B1622,'SINAPI INSUMOS'!$A$2:$F$4852,6,FALSE),VLOOKUP(B1622,'SINAPI INSUMOS'!$A$2:$F$4852,5,FALSE)),"VERIFICAR"))</f>
        <v>23.98</v>
      </c>
      <c r="I1622" s="98">
        <f>TRUNC(G1622*H1622,2)</f>
        <v>5.95</v>
      </c>
    </row>
    <row r="1623" spans="1:9" ht="24" customHeight="1">
      <c r="A1623" s="234" t="s">
        <v>881</v>
      </c>
      <c r="B1623" s="350">
        <v>88264</v>
      </c>
      <c r="C1623" s="234" t="s">
        <v>66</v>
      </c>
      <c r="D1623" s="234" t="s">
        <v>1424</v>
      </c>
      <c r="E1623" s="355" t="s">
        <v>883</v>
      </c>
      <c r="F1623" s="94" t="s">
        <v>884</v>
      </c>
      <c r="G1623" s="186">
        <v>0.24840000000000001</v>
      </c>
      <c r="H1623" s="98">
        <f>IF(A1623="Composição Auxiliar",VLOOKUP(B1623,'SINAPI COMPOSIÇÃO'!$A$2:$E$10256,4,FALSE),IF(A1623="Insumo",IF(VLOOKUP(B1623,'SINAPI INSUMOS'!$A$2:$F$4852,5,FALSE)=OR("",0),VLOOKUP(B1623,'SINAPI INSUMOS'!$A$2:$F$4852,6,FALSE),VLOOKUP(B1623,'SINAPI INSUMOS'!$A$2:$F$4852,5,FALSE)),"VERIFICAR"))</f>
        <v>28.06</v>
      </c>
      <c r="I1623" s="98">
        <f>TRUNC(G1623*H1623,2)</f>
        <v>6.97</v>
      </c>
    </row>
    <row r="1624" spans="1:9" ht="39" customHeight="1">
      <c r="A1624" s="235" t="s">
        <v>886</v>
      </c>
      <c r="B1624" s="351">
        <v>3379</v>
      </c>
      <c r="C1624" s="235" t="s">
        <v>66</v>
      </c>
      <c r="D1624" s="235" t="s">
        <v>1525</v>
      </c>
      <c r="E1624" s="356" t="s">
        <v>889</v>
      </c>
      <c r="F1624" s="97" t="s">
        <v>63</v>
      </c>
      <c r="G1624" s="187">
        <v>1</v>
      </c>
      <c r="H1624" s="99">
        <f>IF(A1624="Composição Auxiliar",VLOOKUP(B1624,'SINAPI COMPOSIÇÃO'!$A$2:$E$10256,4,FALSE),IF(A1624="Insumo",IF(VLOOKUP(B1624,'SINAPI INSUMOS'!$A$2:$F$4852,5,FALSE)=OR("",0),VLOOKUP(B1624,'SINAPI INSUMOS'!$A$2:$F$4852,6,FALSE),VLOOKUP(B1624,'SINAPI INSUMOS'!$A$2:$F$4852,5,FALSE)),"VERIFICAR"))</f>
        <v>73.64</v>
      </c>
      <c r="I1624" s="99">
        <f>TRUNC(G1624*H1624,2)</f>
        <v>73.64</v>
      </c>
    </row>
    <row r="1625" spans="1:9" ht="18" customHeight="1">
      <c r="A1625" s="232" t="s">
        <v>698</v>
      </c>
      <c r="B1625" s="239" t="s">
        <v>52</v>
      </c>
      <c r="C1625" s="232" t="s">
        <v>53</v>
      </c>
      <c r="D1625" s="232" t="s">
        <v>10</v>
      </c>
      <c r="E1625" s="358" t="s">
        <v>878</v>
      </c>
      <c r="F1625" s="240" t="s">
        <v>54</v>
      </c>
      <c r="G1625" s="239" t="s">
        <v>55</v>
      </c>
      <c r="H1625" s="239" t="s">
        <v>56</v>
      </c>
      <c r="I1625" s="239" t="s">
        <v>11</v>
      </c>
    </row>
    <row r="1626" spans="1:9" ht="26.1" customHeight="1">
      <c r="A1626" s="237" t="s">
        <v>879</v>
      </c>
      <c r="B1626" s="354">
        <v>96987</v>
      </c>
      <c r="C1626" s="237" t="s">
        <v>66</v>
      </c>
      <c r="D1626" s="237" t="s">
        <v>700</v>
      </c>
      <c r="E1626" s="359" t="s">
        <v>1421</v>
      </c>
      <c r="F1626" s="184" t="s">
        <v>63</v>
      </c>
      <c r="G1626" s="185">
        <v>1</v>
      </c>
      <c r="H1626" s="189">
        <f>I1626</f>
        <v>121.91</v>
      </c>
      <c r="I1626" s="189">
        <f>SUM(I1627:I1631)</f>
        <v>121.91</v>
      </c>
    </row>
    <row r="1627" spans="1:9" ht="26.1" customHeight="1">
      <c r="A1627" s="234" t="s">
        <v>881</v>
      </c>
      <c r="B1627" s="350">
        <v>88247</v>
      </c>
      <c r="C1627" s="234" t="s">
        <v>66</v>
      </c>
      <c r="D1627" s="234" t="s">
        <v>1423</v>
      </c>
      <c r="E1627" s="355" t="s">
        <v>883</v>
      </c>
      <c r="F1627" s="94" t="s">
        <v>884</v>
      </c>
      <c r="G1627" s="186">
        <v>1.1811</v>
      </c>
      <c r="H1627" s="98">
        <f>IF(A1627="Composição Auxiliar",VLOOKUP(B1627,'SINAPI COMPOSIÇÃO'!$A$2:$E$10256,4,FALSE),IF(A1627="Insumo",IF(VLOOKUP(B1627,'SINAPI INSUMOS'!$A$2:$F$4852,5,FALSE)=OR("",0),VLOOKUP(B1627,'SINAPI INSUMOS'!$A$2:$F$4852,6,FALSE),VLOOKUP(B1627,'SINAPI INSUMOS'!$A$2:$F$4852,5,FALSE)),"VERIFICAR"))</f>
        <v>23.98</v>
      </c>
      <c r="I1627" s="98">
        <f>TRUNC(G1627*H1627,2)</f>
        <v>28.32</v>
      </c>
    </row>
    <row r="1628" spans="1:9" ht="24" customHeight="1">
      <c r="A1628" s="234" t="s">
        <v>881</v>
      </c>
      <c r="B1628" s="350">
        <v>88264</v>
      </c>
      <c r="C1628" s="234" t="s">
        <v>66</v>
      </c>
      <c r="D1628" s="234" t="s">
        <v>1424</v>
      </c>
      <c r="E1628" s="355" t="s">
        <v>883</v>
      </c>
      <c r="F1628" s="94" t="s">
        <v>884</v>
      </c>
      <c r="G1628" s="186">
        <v>1.1811</v>
      </c>
      <c r="H1628" s="98">
        <f>IF(A1628="Composição Auxiliar",VLOOKUP(B1628,'SINAPI COMPOSIÇÃO'!$A$2:$E$10256,4,FALSE),IF(A1628="Insumo",IF(VLOOKUP(B1628,'SINAPI INSUMOS'!$A$2:$F$4852,5,FALSE)=OR("",0),VLOOKUP(B1628,'SINAPI INSUMOS'!$A$2:$F$4852,6,FALSE),VLOOKUP(B1628,'SINAPI INSUMOS'!$A$2:$F$4852,5,FALSE)),"VERIFICAR"))</f>
        <v>28.06</v>
      </c>
      <c r="I1628" s="98">
        <f>TRUNC(G1628*H1628,2)</f>
        <v>33.14</v>
      </c>
    </row>
    <row r="1629" spans="1:9" ht="39" customHeight="1">
      <c r="A1629" s="235" t="s">
        <v>886</v>
      </c>
      <c r="B1629" s="351">
        <v>7568</v>
      </c>
      <c r="C1629" s="235" t="s">
        <v>66</v>
      </c>
      <c r="D1629" s="235" t="s">
        <v>1090</v>
      </c>
      <c r="E1629" s="356" t="s">
        <v>889</v>
      </c>
      <c r="F1629" s="97" t="s">
        <v>63</v>
      </c>
      <c r="G1629" s="187">
        <v>4</v>
      </c>
      <c r="H1629" s="99">
        <f>IF(A1629="Composição Auxiliar",VLOOKUP(B1629,'SINAPI COMPOSIÇÃO'!$A$2:$E$10256,4,FALSE),IF(A1629="Insumo",IF(VLOOKUP(B1629,'SINAPI INSUMOS'!$A$2:$F$4852,5,FALSE)=OR("",0),VLOOKUP(B1629,'SINAPI INSUMOS'!$A$2:$F$4852,6,FALSE),VLOOKUP(B1629,'SINAPI INSUMOS'!$A$2:$F$4852,5,FALSE)),"VERIFICAR"))</f>
        <v>0.61</v>
      </c>
      <c r="I1629" s="99">
        <f>TRUNC(G1629*H1629,2)</f>
        <v>2.44</v>
      </c>
    </row>
    <row r="1630" spans="1:9" ht="26.1" customHeight="1">
      <c r="A1630" s="235" t="s">
        <v>886</v>
      </c>
      <c r="B1630" s="351">
        <v>38060</v>
      </c>
      <c r="C1630" s="235" t="s">
        <v>66</v>
      </c>
      <c r="D1630" s="235" t="s">
        <v>1527</v>
      </c>
      <c r="E1630" s="356" t="s">
        <v>889</v>
      </c>
      <c r="F1630" s="97" t="s">
        <v>63</v>
      </c>
      <c r="G1630" s="187">
        <v>1</v>
      </c>
      <c r="H1630" s="99">
        <f>IF(A1630="Composição Auxiliar",VLOOKUP(B1630,'SINAPI COMPOSIÇÃO'!$A$2:$E$10256,4,FALSE),IF(A1630="Insumo",IF(VLOOKUP(B1630,'SINAPI INSUMOS'!$A$2:$F$4852,5,FALSE)=OR("",0),VLOOKUP(B1630,'SINAPI INSUMOS'!$A$2:$F$4852,6,FALSE),VLOOKUP(B1630,'SINAPI INSUMOS'!$A$2:$F$4852,5,FALSE)),"VERIFICAR"))</f>
        <v>52.85</v>
      </c>
      <c r="I1630" s="99">
        <f>TRUNC(G1630*H1630,2)</f>
        <v>52.85</v>
      </c>
    </row>
    <row r="1631" spans="1:9" ht="39" customHeight="1">
      <c r="A1631" s="235" t="s">
        <v>886</v>
      </c>
      <c r="B1631" s="351">
        <v>11267</v>
      </c>
      <c r="C1631" s="235" t="s">
        <v>66</v>
      </c>
      <c r="D1631" s="235" t="s">
        <v>1529</v>
      </c>
      <c r="E1631" s="356" t="s">
        <v>889</v>
      </c>
      <c r="F1631" s="97" t="s">
        <v>63</v>
      </c>
      <c r="G1631" s="360">
        <v>4</v>
      </c>
      <c r="H1631" s="361">
        <f>IF(A1631="Composição Auxiliar",VLOOKUP(B1631,'SINAPI COMPOSIÇÃO'!$A$2:$E$10256,4,FALSE),IF(A1631="Insumo",IF(VLOOKUP(B1631,'SINAPI INSUMOS'!$A$2:$F$4852,5,FALSE)=OR("",0),VLOOKUP(B1631,'SINAPI INSUMOS'!$A$2:$F$4852,6,FALSE),VLOOKUP(B1631,'SINAPI INSUMOS'!$A$2:$F$4852,5,FALSE)),"VERIFICAR"))</f>
        <v>1.29</v>
      </c>
      <c r="I1631" s="99">
        <f>TRUNC(G1631*H1631,2)</f>
        <v>5.16</v>
      </c>
    </row>
    <row r="1632" spans="1:9" ht="18" customHeight="1">
      <c r="A1632" s="382" t="s">
        <v>701</v>
      </c>
      <c r="B1632" s="384" t="s">
        <v>52</v>
      </c>
      <c r="C1632" s="382" t="s">
        <v>53</v>
      </c>
      <c r="D1632" s="382" t="s">
        <v>10</v>
      </c>
      <c r="E1632" s="358" t="s">
        <v>878</v>
      </c>
      <c r="F1632" s="385" t="s">
        <v>54</v>
      </c>
      <c r="G1632" s="384" t="s">
        <v>55</v>
      </c>
      <c r="H1632" s="384" t="s">
        <v>56</v>
      </c>
      <c r="I1632" s="384" t="s">
        <v>11</v>
      </c>
    </row>
    <row r="1633" spans="1:9" ht="26.1" customHeight="1">
      <c r="A1633" s="237" t="s">
        <v>879</v>
      </c>
      <c r="B1633" s="354">
        <v>96988</v>
      </c>
      <c r="C1633" s="237" t="s">
        <v>66</v>
      </c>
      <c r="D1633" s="237" t="s">
        <v>703</v>
      </c>
      <c r="E1633" s="359" t="s">
        <v>1421</v>
      </c>
      <c r="F1633" s="184" t="s">
        <v>63</v>
      </c>
      <c r="G1633" s="185">
        <v>1</v>
      </c>
      <c r="H1633" s="189">
        <f>I1633</f>
        <v>164.84</v>
      </c>
      <c r="I1633" s="189">
        <f>SUM(I1634:I1636)</f>
        <v>164.84</v>
      </c>
    </row>
    <row r="1634" spans="1:9" ht="26.1" customHeight="1">
      <c r="A1634" s="234" t="s">
        <v>881</v>
      </c>
      <c r="B1634" s="350">
        <v>88247</v>
      </c>
      <c r="C1634" s="234" t="s">
        <v>66</v>
      </c>
      <c r="D1634" s="234" t="s">
        <v>1423</v>
      </c>
      <c r="E1634" s="355" t="s">
        <v>883</v>
      </c>
      <c r="F1634" s="94" t="s">
        <v>884</v>
      </c>
      <c r="G1634" s="186">
        <v>0.16669999999999999</v>
      </c>
      <c r="H1634" s="98">
        <f>IF(A1634="Composição Auxiliar",VLOOKUP(B1634,'SINAPI COMPOSIÇÃO'!$A$2:$E$10256,4,FALSE),IF(A1634="Insumo",IF(VLOOKUP(B1634,'SINAPI INSUMOS'!$A$2:$F$4852,5,FALSE)=OR("",0),VLOOKUP(B1634,'SINAPI INSUMOS'!$A$2:$F$4852,6,FALSE),VLOOKUP(B1634,'SINAPI INSUMOS'!$A$2:$F$4852,5,FALSE)),"VERIFICAR"))</f>
        <v>23.98</v>
      </c>
      <c r="I1634" s="98">
        <f>TRUNC(G1634*H1634,2)</f>
        <v>3.99</v>
      </c>
    </row>
    <row r="1635" spans="1:9" ht="24" customHeight="1">
      <c r="A1635" s="234" t="s">
        <v>881</v>
      </c>
      <c r="B1635" s="350">
        <v>88264</v>
      </c>
      <c r="C1635" s="234" t="s">
        <v>66</v>
      </c>
      <c r="D1635" s="234" t="s">
        <v>1424</v>
      </c>
      <c r="E1635" s="355" t="s">
        <v>883</v>
      </c>
      <c r="F1635" s="94" t="s">
        <v>884</v>
      </c>
      <c r="G1635" s="186">
        <v>0.16669999999999999</v>
      </c>
      <c r="H1635" s="98">
        <f>IF(A1635="Composição Auxiliar",VLOOKUP(B1635,'SINAPI COMPOSIÇÃO'!$A$2:$E$10256,4,FALSE),IF(A1635="Insumo",IF(VLOOKUP(B1635,'SINAPI INSUMOS'!$A$2:$F$4852,5,FALSE)=OR("",0),VLOOKUP(B1635,'SINAPI INSUMOS'!$A$2:$F$4852,6,FALSE),VLOOKUP(B1635,'SINAPI INSUMOS'!$A$2:$F$4852,5,FALSE)),"VERIFICAR"))</f>
        <v>28.06</v>
      </c>
      <c r="I1635" s="98">
        <f>TRUNC(G1635*H1635,2)</f>
        <v>4.67</v>
      </c>
    </row>
    <row r="1636" spans="1:9" ht="26.1" customHeight="1">
      <c r="A1636" s="235" t="s">
        <v>886</v>
      </c>
      <c r="B1636" s="351">
        <v>41387</v>
      </c>
      <c r="C1636" s="235" t="s">
        <v>66</v>
      </c>
      <c r="D1636" s="235" t="s">
        <v>1531</v>
      </c>
      <c r="E1636" s="356" t="s">
        <v>889</v>
      </c>
      <c r="F1636" s="97" t="s">
        <v>202</v>
      </c>
      <c r="G1636" s="187">
        <v>3</v>
      </c>
      <c r="H1636" s="99">
        <f>IF(A1636="Composição Auxiliar",VLOOKUP(B1636,'SINAPI COMPOSIÇÃO'!$A$2:$E$10256,4,FALSE),IF(A1636="Insumo",IF(VLOOKUP(B1636,'SINAPI INSUMOS'!$A$2:$F$4852,5,FALSE)=OR("",0),VLOOKUP(B1636,'SINAPI INSUMOS'!$A$2:$F$4852,6,FALSE),VLOOKUP(B1636,'SINAPI INSUMOS'!$A$2:$F$4852,5,FALSE)),"VERIFICAR"))</f>
        <v>52.06</v>
      </c>
      <c r="I1636" s="99">
        <f>TRUNC(G1636*H1636,2)</f>
        <v>156.18</v>
      </c>
    </row>
    <row r="1637" spans="1:9" ht="18" customHeight="1">
      <c r="A1637" s="382" t="s">
        <v>704</v>
      </c>
      <c r="B1637" s="384" t="s">
        <v>52</v>
      </c>
      <c r="C1637" s="382" t="s">
        <v>53</v>
      </c>
      <c r="D1637" s="382" t="s">
        <v>10</v>
      </c>
      <c r="E1637" s="358" t="s">
        <v>878</v>
      </c>
      <c r="F1637" s="385" t="s">
        <v>54</v>
      </c>
      <c r="G1637" s="384" t="s">
        <v>55</v>
      </c>
      <c r="H1637" s="384" t="s">
        <v>56</v>
      </c>
      <c r="I1637" s="384" t="s">
        <v>11</v>
      </c>
    </row>
    <row r="1638" spans="1:9" ht="26.1" customHeight="1">
      <c r="A1638" s="237" t="s">
        <v>879</v>
      </c>
      <c r="B1638" s="354">
        <v>96989</v>
      </c>
      <c r="C1638" s="237" t="s">
        <v>66</v>
      </c>
      <c r="D1638" s="237" t="s">
        <v>706</v>
      </c>
      <c r="E1638" s="359" t="s">
        <v>1421</v>
      </c>
      <c r="F1638" s="184" t="s">
        <v>63</v>
      </c>
      <c r="G1638" s="185">
        <v>1</v>
      </c>
      <c r="H1638" s="189">
        <f>I1638</f>
        <v>137.98000000000002</v>
      </c>
      <c r="I1638" s="189">
        <f>SUM(I1639:I1641)</f>
        <v>137.98000000000002</v>
      </c>
    </row>
    <row r="1639" spans="1:9" ht="24" customHeight="1">
      <c r="A1639" s="234" t="s">
        <v>881</v>
      </c>
      <c r="B1639" s="350">
        <v>88264</v>
      </c>
      <c r="C1639" s="234" t="s">
        <v>66</v>
      </c>
      <c r="D1639" s="234" t="s">
        <v>1424</v>
      </c>
      <c r="E1639" s="355" t="s">
        <v>883</v>
      </c>
      <c r="F1639" s="94" t="s">
        <v>884</v>
      </c>
      <c r="G1639" s="186">
        <v>0.1346</v>
      </c>
      <c r="H1639" s="98">
        <f>IF(A1639="Composição Auxiliar",VLOOKUP(B1639,'SINAPI COMPOSIÇÃO'!$A$2:$E$10256,4,FALSE),IF(A1639="Insumo",IF(VLOOKUP(B1639,'SINAPI INSUMOS'!$A$2:$F$4852,5,FALSE)=OR("",0),VLOOKUP(B1639,'SINAPI INSUMOS'!$A$2:$F$4852,6,FALSE),VLOOKUP(B1639,'SINAPI INSUMOS'!$A$2:$F$4852,5,FALSE)),"VERIFICAR"))</f>
        <v>28.06</v>
      </c>
      <c r="I1639" s="98">
        <f>TRUNC(G1639*H1639,2)</f>
        <v>3.77</v>
      </c>
    </row>
    <row r="1640" spans="1:9" ht="26.1" customHeight="1">
      <c r="A1640" s="234" t="s">
        <v>881</v>
      </c>
      <c r="B1640" s="350">
        <v>88247</v>
      </c>
      <c r="C1640" s="234" t="s">
        <v>66</v>
      </c>
      <c r="D1640" s="234" t="s">
        <v>1423</v>
      </c>
      <c r="E1640" s="355" t="s">
        <v>883</v>
      </c>
      <c r="F1640" s="94" t="s">
        <v>884</v>
      </c>
      <c r="G1640" s="186">
        <v>0.1346</v>
      </c>
      <c r="H1640" s="98">
        <f>IF(A1640="Composição Auxiliar",VLOOKUP(B1640,'SINAPI COMPOSIÇÃO'!$A$2:$E$10256,4,FALSE),IF(A1640="Insumo",IF(VLOOKUP(B1640,'SINAPI INSUMOS'!$A$2:$F$4852,5,FALSE)=OR("",0),VLOOKUP(B1640,'SINAPI INSUMOS'!$A$2:$F$4852,6,FALSE),VLOOKUP(B1640,'SINAPI INSUMOS'!$A$2:$F$4852,5,FALSE)),"VERIFICAR"))</f>
        <v>23.98</v>
      </c>
      <c r="I1640" s="98">
        <f>TRUNC(G1640*H1640,2)</f>
        <v>3.22</v>
      </c>
    </row>
    <row r="1641" spans="1:9" ht="39" customHeight="1">
      <c r="A1641" s="235" t="s">
        <v>886</v>
      </c>
      <c r="B1641" s="351">
        <v>4274</v>
      </c>
      <c r="C1641" s="235" t="s">
        <v>66</v>
      </c>
      <c r="D1641" s="235" t="s">
        <v>1533</v>
      </c>
      <c r="E1641" s="356" t="s">
        <v>889</v>
      </c>
      <c r="F1641" s="97" t="s">
        <v>63</v>
      </c>
      <c r="G1641" s="187">
        <v>1</v>
      </c>
      <c r="H1641" s="99">
        <f>IF(A1641="Composição Auxiliar",VLOOKUP(B1641,'SINAPI COMPOSIÇÃO'!$A$2:$E$10256,4,FALSE),IF(A1641="Insumo",IF(VLOOKUP(B1641,'SINAPI INSUMOS'!$A$2:$F$4852,5,FALSE)=OR("",0),VLOOKUP(B1641,'SINAPI INSUMOS'!$A$2:$F$4852,6,FALSE),VLOOKUP(B1641,'SINAPI INSUMOS'!$A$2:$F$4852,5,FALSE)),"VERIFICAR"))</f>
        <v>130.99</v>
      </c>
      <c r="I1641" s="99">
        <f>TRUNC(G1641*H1641,2)</f>
        <v>130.99</v>
      </c>
    </row>
    <row r="1642" spans="1:9" ht="18" customHeight="1">
      <c r="A1642" s="382" t="s">
        <v>707</v>
      </c>
      <c r="B1642" s="384" t="s">
        <v>52</v>
      </c>
      <c r="C1642" s="382" t="s">
        <v>53</v>
      </c>
      <c r="D1642" s="382" t="s">
        <v>10</v>
      </c>
      <c r="E1642" s="358" t="s">
        <v>878</v>
      </c>
      <c r="F1642" s="385" t="s">
        <v>54</v>
      </c>
      <c r="G1642" s="358" t="s">
        <v>55</v>
      </c>
      <c r="H1642" s="358" t="s">
        <v>56</v>
      </c>
      <c r="I1642" s="384" t="s">
        <v>11</v>
      </c>
    </row>
    <row r="1643" spans="1:9" ht="26.1" customHeight="1">
      <c r="A1643" s="237" t="s">
        <v>879</v>
      </c>
      <c r="B1643" s="354">
        <v>98111</v>
      </c>
      <c r="C1643" s="237" t="s">
        <v>66</v>
      </c>
      <c r="D1643" s="237" t="s">
        <v>709</v>
      </c>
      <c r="E1643" s="359" t="s">
        <v>1161</v>
      </c>
      <c r="F1643" s="184" t="s">
        <v>63</v>
      </c>
      <c r="G1643" s="185">
        <v>1</v>
      </c>
      <c r="H1643" s="189">
        <f>I1643</f>
        <v>64.87</v>
      </c>
      <c r="I1643" s="189">
        <f>SUM(I1644:I1647)</f>
        <v>64.87</v>
      </c>
    </row>
    <row r="1644" spans="1:9" ht="24" customHeight="1">
      <c r="A1644" s="234" t="s">
        <v>881</v>
      </c>
      <c r="B1644" s="350">
        <v>88316</v>
      </c>
      <c r="C1644" s="234" t="s">
        <v>66</v>
      </c>
      <c r="D1644" s="234" t="s">
        <v>885</v>
      </c>
      <c r="E1644" s="355" t="s">
        <v>883</v>
      </c>
      <c r="F1644" s="94" t="s">
        <v>884</v>
      </c>
      <c r="G1644" s="186">
        <v>0.10879999999999999</v>
      </c>
      <c r="H1644" s="98">
        <f>IF(A1644="Composição Auxiliar",VLOOKUP(B1644,'SINAPI COMPOSIÇÃO'!$A$2:$E$10256,4,FALSE),IF(A1644="Insumo",IF(VLOOKUP(B1644,'SINAPI INSUMOS'!$A$2:$F$4852,5,FALSE)=OR("",0),VLOOKUP(B1644,'SINAPI INSUMOS'!$A$2:$F$4852,6,FALSE),VLOOKUP(B1644,'SINAPI INSUMOS'!$A$2:$F$4852,5,FALSE)),"VERIFICAR"))</f>
        <v>21.32</v>
      </c>
      <c r="I1644" s="98">
        <f>TRUNC(G1644*H1644,2)</f>
        <v>2.31</v>
      </c>
    </row>
    <row r="1645" spans="1:9" ht="24" customHeight="1">
      <c r="A1645" s="234" t="s">
        <v>881</v>
      </c>
      <c r="B1645" s="350">
        <v>88309</v>
      </c>
      <c r="C1645" s="234" t="s">
        <v>66</v>
      </c>
      <c r="D1645" s="234" t="s">
        <v>913</v>
      </c>
      <c r="E1645" s="355" t="s">
        <v>883</v>
      </c>
      <c r="F1645" s="94" t="s">
        <v>884</v>
      </c>
      <c r="G1645" s="186">
        <v>0.1384</v>
      </c>
      <c r="H1645" s="98">
        <f>IF(A1645="Composição Auxiliar",VLOOKUP(B1645,'SINAPI COMPOSIÇÃO'!$A$2:$E$10256,4,FALSE),IF(A1645="Insumo",IF(VLOOKUP(B1645,'SINAPI INSUMOS'!$A$2:$F$4852,5,FALSE)=OR("",0),VLOOKUP(B1645,'SINAPI INSUMOS'!$A$2:$F$4852,6,FALSE),VLOOKUP(B1645,'SINAPI INSUMOS'!$A$2:$F$4852,5,FALSE)),"VERIFICAR"))</f>
        <v>27.58</v>
      </c>
      <c r="I1645" s="98">
        <f>TRUNC(G1645*H1645,2)</f>
        <v>3.81</v>
      </c>
    </row>
    <row r="1646" spans="1:9" ht="39" customHeight="1">
      <c r="A1646" s="234" t="s">
        <v>881</v>
      </c>
      <c r="B1646" s="350">
        <v>101618</v>
      </c>
      <c r="C1646" s="234" t="s">
        <v>66</v>
      </c>
      <c r="D1646" s="234" t="s">
        <v>1405</v>
      </c>
      <c r="E1646" s="355" t="s">
        <v>903</v>
      </c>
      <c r="F1646" s="94" t="s">
        <v>72</v>
      </c>
      <c r="G1646" s="186">
        <v>1.41E-2</v>
      </c>
      <c r="H1646" s="98">
        <f>IF(A1646="Composição Auxiliar",VLOOKUP(B1646,'SINAPI COMPOSIÇÃO'!$A$2:$E$10256,4,FALSE),IF(A1646="Insumo",IF(VLOOKUP(B1646,'SINAPI INSUMOS'!$A$2:$F$4852,5,FALSE)=OR("",0),VLOOKUP(B1646,'SINAPI INSUMOS'!$A$2:$F$4852,6,FALSE),VLOOKUP(B1646,'SINAPI INSUMOS'!$A$2:$F$4852,5,FALSE)),"VERIFICAR"))</f>
        <v>285.98</v>
      </c>
      <c r="I1646" s="98">
        <f>TRUNC(G1646*H1646,2)</f>
        <v>4.03</v>
      </c>
    </row>
    <row r="1647" spans="1:9" ht="39" customHeight="1">
      <c r="A1647" s="235" t="s">
        <v>886</v>
      </c>
      <c r="B1647" s="351">
        <v>34643</v>
      </c>
      <c r="C1647" s="235" t="s">
        <v>66</v>
      </c>
      <c r="D1647" s="235" t="s">
        <v>1484</v>
      </c>
      <c r="E1647" s="356" t="s">
        <v>889</v>
      </c>
      <c r="F1647" s="97" t="s">
        <v>63</v>
      </c>
      <c r="G1647" s="187">
        <v>1</v>
      </c>
      <c r="H1647" s="99">
        <f>IF(A1647="Composição Auxiliar",VLOOKUP(B1647,'SINAPI COMPOSIÇÃO'!$A$2:$E$10256,4,FALSE),IF(A1647="Insumo",IF(VLOOKUP(B1647,'SINAPI INSUMOS'!$A$2:$F$4852,5,FALSE)=OR("",0),VLOOKUP(B1647,'SINAPI INSUMOS'!$A$2:$F$4852,6,FALSE),VLOOKUP(B1647,'SINAPI INSUMOS'!$A$2:$F$4852,5,FALSE)),"VERIFICAR"))</f>
        <v>54.72</v>
      </c>
      <c r="I1647" s="99">
        <f>TRUNC(G1647*H1647,2)</f>
        <v>54.72</v>
      </c>
    </row>
    <row r="1648" spans="1:9" ht="24" customHeight="1">
      <c r="A1648" s="236" t="s">
        <v>35</v>
      </c>
      <c r="B1648" s="236"/>
      <c r="C1648" s="236"/>
      <c r="D1648" s="236" t="s">
        <v>36</v>
      </c>
      <c r="E1648" s="236"/>
      <c r="F1648" s="357"/>
      <c r="G1648" s="181"/>
      <c r="H1648" s="236"/>
      <c r="I1648" s="188"/>
    </row>
    <row r="1649" spans="1:9" ht="18" customHeight="1">
      <c r="A1649" s="382" t="s">
        <v>710</v>
      </c>
      <c r="B1649" s="384" t="s">
        <v>52</v>
      </c>
      <c r="C1649" s="382" t="s">
        <v>53</v>
      </c>
      <c r="D1649" s="382" t="s">
        <v>10</v>
      </c>
      <c r="E1649" s="358" t="s">
        <v>878</v>
      </c>
      <c r="F1649" s="385" t="s">
        <v>54</v>
      </c>
      <c r="G1649" s="384" t="s">
        <v>55</v>
      </c>
      <c r="H1649" s="384" t="s">
        <v>56</v>
      </c>
      <c r="I1649" s="384" t="s">
        <v>11</v>
      </c>
    </row>
    <row r="1650" spans="1:9" ht="65.099999999999994" customHeight="1">
      <c r="A1650" s="237" t="s">
        <v>879</v>
      </c>
      <c r="B1650" s="183" t="s">
        <v>711</v>
      </c>
      <c r="C1650" s="237" t="s">
        <v>61</v>
      </c>
      <c r="D1650" s="237" t="s">
        <v>712</v>
      </c>
      <c r="E1650" s="359" t="s">
        <v>1084</v>
      </c>
      <c r="F1650" s="184" t="s">
        <v>63</v>
      </c>
      <c r="G1650" s="185">
        <v>1</v>
      </c>
      <c r="H1650" s="189">
        <f>I1650</f>
        <v>1109.26</v>
      </c>
      <c r="I1650" s="189">
        <f>SUM(I1651:I1658)</f>
        <v>1109.26</v>
      </c>
    </row>
    <row r="1651" spans="1:9" ht="26.1" customHeight="1">
      <c r="A1651" s="234" t="s">
        <v>881</v>
      </c>
      <c r="B1651" s="350">
        <v>88261</v>
      </c>
      <c r="C1651" s="234" t="s">
        <v>66</v>
      </c>
      <c r="D1651" s="234" t="s">
        <v>1534</v>
      </c>
      <c r="E1651" s="355" t="s">
        <v>883</v>
      </c>
      <c r="F1651" s="94" t="s">
        <v>884</v>
      </c>
      <c r="G1651" s="186">
        <v>1.546</v>
      </c>
      <c r="H1651" s="98">
        <f>IF(A1651="Composição Auxiliar",VLOOKUP(B1651,'SINAPI COMPOSIÇÃO'!$A$2:$E$10256,4,FALSE),IF(A1651="Insumo",IF(VLOOKUP(B1651,'SINAPI INSUMOS'!$A$2:$F$4852,5,FALSE)=OR("",0),VLOOKUP(B1651,'SINAPI INSUMOS'!$A$2:$F$4852,6,FALSE),VLOOKUP(B1651,'SINAPI INSUMOS'!$A$2:$F$4852,5,FALSE)),"VERIFICAR"))</f>
        <v>25.73</v>
      </c>
      <c r="I1651" s="98">
        <f t="shared" ref="I1651:I1658" si="89">TRUNC(G1651*H1651,2)</f>
        <v>39.770000000000003</v>
      </c>
    </row>
    <row r="1652" spans="1:9" ht="39" customHeight="1">
      <c r="A1652" s="234" t="s">
        <v>881</v>
      </c>
      <c r="B1652" s="350">
        <v>90806</v>
      </c>
      <c r="C1652" s="234" t="s">
        <v>66</v>
      </c>
      <c r="D1652" s="234" t="s">
        <v>1535</v>
      </c>
      <c r="E1652" s="355" t="s">
        <v>1084</v>
      </c>
      <c r="F1652" s="94" t="s">
        <v>63</v>
      </c>
      <c r="G1652" s="362">
        <v>1</v>
      </c>
      <c r="H1652" s="363">
        <f>IF(A1652="Composição Auxiliar",VLOOKUP(B1652,'SINAPI COMPOSIÇÃO'!$A$2:$E$10256,4,FALSE),IF(A1652="Insumo",IF(VLOOKUP(B1652,'SINAPI INSUMOS'!$A$2:$F$4852,5,FALSE)=OR("",0),VLOOKUP(B1652,'SINAPI INSUMOS'!$A$2:$F$4852,6,FALSE),VLOOKUP(B1652,'SINAPI INSUMOS'!$A$2:$F$4852,5,FALSE)),"VERIFICAR"))</f>
        <v>437.22</v>
      </c>
      <c r="I1652" s="98">
        <f t="shared" si="89"/>
        <v>437.22</v>
      </c>
    </row>
    <row r="1653" spans="1:9" ht="24" customHeight="1">
      <c r="A1653" s="234" t="s">
        <v>881</v>
      </c>
      <c r="B1653" s="350">
        <v>88316</v>
      </c>
      <c r="C1653" s="234" t="s">
        <v>66</v>
      </c>
      <c r="D1653" s="234" t="s">
        <v>885</v>
      </c>
      <c r="E1653" s="355" t="s">
        <v>883</v>
      </c>
      <c r="F1653" s="94" t="s">
        <v>884</v>
      </c>
      <c r="G1653" s="186">
        <v>0.77300000000000002</v>
      </c>
      <c r="H1653" s="98">
        <f>IF(A1653="Composição Auxiliar",VLOOKUP(B1653,'SINAPI COMPOSIÇÃO'!$A$2:$E$10256,4,FALSE),IF(A1653="Insumo",IF(VLOOKUP(B1653,'SINAPI INSUMOS'!$A$2:$F$4852,5,FALSE)=OR("",0),VLOOKUP(B1653,'SINAPI INSUMOS'!$A$2:$F$4852,6,FALSE),VLOOKUP(B1653,'SINAPI INSUMOS'!$A$2:$F$4852,5,FALSE)),"VERIFICAR"))</f>
        <v>21.32</v>
      </c>
      <c r="I1653" s="98">
        <f t="shared" si="89"/>
        <v>16.48</v>
      </c>
    </row>
    <row r="1654" spans="1:9" ht="39" customHeight="1">
      <c r="A1654" s="234" t="s">
        <v>881</v>
      </c>
      <c r="B1654" s="350">
        <v>100659</v>
      </c>
      <c r="C1654" s="234" t="s">
        <v>66</v>
      </c>
      <c r="D1654" s="234" t="s">
        <v>1536</v>
      </c>
      <c r="E1654" s="355" t="s">
        <v>1084</v>
      </c>
      <c r="F1654" s="94" t="s">
        <v>202</v>
      </c>
      <c r="G1654" s="186">
        <v>10</v>
      </c>
      <c r="H1654" s="98">
        <f>IF(A1654="Composição Auxiliar",VLOOKUP(B1654,'SINAPI COMPOSIÇÃO'!$A$2:$E$10256,4,FALSE),IF(A1654="Insumo",IF(VLOOKUP(B1654,'SINAPI INSUMOS'!$A$2:$F$4852,5,FALSE)=OR("",0),VLOOKUP(B1654,'SINAPI INSUMOS'!$A$2:$F$4852,6,FALSE),VLOOKUP(B1654,'SINAPI INSUMOS'!$A$2:$F$4852,5,FALSE)),"VERIFICAR"))</f>
        <v>10.78</v>
      </c>
      <c r="I1654" s="98">
        <f t="shared" si="89"/>
        <v>107.8</v>
      </c>
    </row>
    <row r="1655" spans="1:9" ht="39" customHeight="1">
      <c r="A1655" s="234" t="s">
        <v>881</v>
      </c>
      <c r="B1655" s="350">
        <v>90830</v>
      </c>
      <c r="C1655" s="234" t="s">
        <v>66</v>
      </c>
      <c r="D1655" s="234" t="s">
        <v>1537</v>
      </c>
      <c r="E1655" s="355" t="s">
        <v>1084</v>
      </c>
      <c r="F1655" s="94" t="s">
        <v>63</v>
      </c>
      <c r="G1655" s="186">
        <v>1</v>
      </c>
      <c r="H1655" s="98">
        <f>IF(A1655="Composição Auxiliar",VLOOKUP(B1655,'SINAPI COMPOSIÇÃO'!$A$2:$E$10256,4,FALSE),IF(A1655="Insumo",IF(VLOOKUP(B1655,'SINAPI INSUMOS'!$A$2:$F$4852,5,FALSE)=OR("",0),VLOOKUP(B1655,'SINAPI INSUMOS'!$A$2:$F$4852,6,FALSE),VLOOKUP(B1655,'SINAPI INSUMOS'!$A$2:$F$4852,5,FALSE)),"VERIFICAR"))</f>
        <v>204.21</v>
      </c>
      <c r="I1655" s="98">
        <f t="shared" si="89"/>
        <v>204.21</v>
      </c>
    </row>
    <row r="1656" spans="1:9" ht="51.95" customHeight="1">
      <c r="A1656" s="235" t="s">
        <v>886</v>
      </c>
      <c r="B1656" s="351">
        <v>10555</v>
      </c>
      <c r="C1656" s="235" t="s">
        <v>66</v>
      </c>
      <c r="D1656" s="235" t="s">
        <v>1539</v>
      </c>
      <c r="E1656" s="356" t="s">
        <v>889</v>
      </c>
      <c r="F1656" s="97" t="s">
        <v>63</v>
      </c>
      <c r="G1656" s="187">
        <v>1</v>
      </c>
      <c r="H1656" s="99">
        <f>IF(A1656="Composição Auxiliar",VLOOKUP(B1656,'SINAPI COMPOSIÇÃO'!$A$2:$E$10256,4,FALSE),IF(A1656="Insumo",IF(VLOOKUP(B1656,'SINAPI INSUMOS'!$A$2:$F$4852,5,FALSE)=OR("",0),VLOOKUP(B1656,'SINAPI INSUMOS'!$A$2:$F$4852,6,FALSE),VLOOKUP(B1656,'SINAPI INSUMOS'!$A$2:$F$4852,5,FALSE)),"VERIFICAR"))</f>
        <v>247.76</v>
      </c>
      <c r="I1656" s="99">
        <f t="shared" si="89"/>
        <v>247.76</v>
      </c>
    </row>
    <row r="1657" spans="1:9" ht="26.1" customHeight="1">
      <c r="A1657" s="235" t="s">
        <v>886</v>
      </c>
      <c r="B1657" s="351">
        <v>11055</v>
      </c>
      <c r="C1657" s="235" t="s">
        <v>66</v>
      </c>
      <c r="D1657" s="235" t="s">
        <v>1541</v>
      </c>
      <c r="E1657" s="356" t="s">
        <v>889</v>
      </c>
      <c r="F1657" s="97" t="s">
        <v>63</v>
      </c>
      <c r="G1657" s="187">
        <v>19.8</v>
      </c>
      <c r="H1657" s="99">
        <f>IF(A1657="Composição Auxiliar",VLOOKUP(B1657,'SINAPI COMPOSIÇÃO'!$A$2:$E$10256,4,FALSE),IF(A1657="Insumo",IF(VLOOKUP(B1657,'SINAPI INSUMOS'!$A$2:$F$4852,5,FALSE)=OR("",0),VLOOKUP(B1657,'SINAPI INSUMOS'!$A$2:$F$4852,6,FALSE),VLOOKUP(B1657,'SINAPI INSUMOS'!$A$2:$F$4852,5,FALSE)),"VERIFICAR"))</f>
        <v>0.11</v>
      </c>
      <c r="I1657" s="99">
        <f t="shared" si="89"/>
        <v>2.17</v>
      </c>
    </row>
    <row r="1658" spans="1:9" ht="39" customHeight="1">
      <c r="A1658" s="235" t="s">
        <v>886</v>
      </c>
      <c r="B1658" s="351">
        <v>2432</v>
      </c>
      <c r="C1658" s="235" t="s">
        <v>66</v>
      </c>
      <c r="D1658" s="235" t="s">
        <v>1543</v>
      </c>
      <c r="E1658" s="356" t="s">
        <v>889</v>
      </c>
      <c r="F1658" s="97" t="s">
        <v>63</v>
      </c>
      <c r="G1658" s="187">
        <v>3</v>
      </c>
      <c r="H1658" s="99">
        <f>IF(A1658="Composição Auxiliar",VLOOKUP(B1658,'SINAPI COMPOSIÇÃO'!$A$2:$E$10256,4,FALSE),IF(A1658="Insumo",IF(VLOOKUP(B1658,'SINAPI INSUMOS'!$A$2:$F$4852,5,FALSE)=OR("",0),VLOOKUP(B1658,'SINAPI INSUMOS'!$A$2:$F$4852,6,FALSE),VLOOKUP(B1658,'SINAPI INSUMOS'!$A$2:$F$4852,5,FALSE)),"VERIFICAR"))</f>
        <v>17.95</v>
      </c>
      <c r="I1658" s="99">
        <f t="shared" si="89"/>
        <v>53.85</v>
      </c>
    </row>
    <row r="1659" spans="1:9" ht="18" customHeight="1">
      <c r="A1659" s="382" t="s">
        <v>713</v>
      </c>
      <c r="B1659" s="384" t="s">
        <v>52</v>
      </c>
      <c r="C1659" s="382" t="s">
        <v>53</v>
      </c>
      <c r="D1659" s="382" t="s">
        <v>10</v>
      </c>
      <c r="E1659" s="358" t="s">
        <v>878</v>
      </c>
      <c r="F1659" s="385" t="s">
        <v>54</v>
      </c>
      <c r="G1659" s="384" t="s">
        <v>55</v>
      </c>
      <c r="H1659" s="384" t="s">
        <v>56</v>
      </c>
      <c r="I1659" s="384" t="s">
        <v>11</v>
      </c>
    </row>
    <row r="1660" spans="1:9" ht="65.099999999999994" customHeight="1">
      <c r="A1660" s="237" t="s">
        <v>879</v>
      </c>
      <c r="B1660" s="354">
        <v>90844</v>
      </c>
      <c r="C1660" s="237" t="s">
        <v>66</v>
      </c>
      <c r="D1660" s="237" t="s">
        <v>715</v>
      </c>
      <c r="E1660" s="359" t="s">
        <v>1084</v>
      </c>
      <c r="F1660" s="184" t="s">
        <v>63</v>
      </c>
      <c r="G1660" s="185">
        <v>1</v>
      </c>
      <c r="H1660" s="189">
        <f>I1660</f>
        <v>1215.27</v>
      </c>
      <c r="I1660" s="189">
        <f>SUM(I1661:I1664)</f>
        <v>1215.27</v>
      </c>
    </row>
    <row r="1661" spans="1:9" ht="39" customHeight="1">
      <c r="A1661" s="234" t="s">
        <v>881</v>
      </c>
      <c r="B1661" s="350">
        <v>90806</v>
      </c>
      <c r="C1661" s="234" t="s">
        <v>66</v>
      </c>
      <c r="D1661" s="234" t="s">
        <v>1535</v>
      </c>
      <c r="E1661" s="355" t="s">
        <v>1084</v>
      </c>
      <c r="F1661" s="94" t="s">
        <v>63</v>
      </c>
      <c r="G1661" s="186">
        <v>1</v>
      </c>
      <c r="H1661" s="98">
        <f>IF(A1661="Composição Auxiliar",VLOOKUP(B1661,'SINAPI COMPOSIÇÃO'!$A$2:$E$10256,4,FALSE),IF(A1661="Insumo",IF(VLOOKUP(B1661,'SINAPI INSUMOS'!$A$2:$F$4852,5,FALSE)=OR("",0),VLOOKUP(B1661,'SINAPI INSUMOS'!$A$2:$F$4852,6,FALSE),VLOOKUP(B1661,'SINAPI INSUMOS'!$A$2:$F$4852,5,FALSE)),"VERIFICAR"))</f>
        <v>437.22</v>
      </c>
      <c r="I1661" s="98">
        <f>TRUNC(G1661*H1661,2)</f>
        <v>437.22</v>
      </c>
    </row>
    <row r="1662" spans="1:9" ht="39" customHeight="1">
      <c r="A1662" s="234" t="s">
        <v>881</v>
      </c>
      <c r="B1662" s="350">
        <v>90830</v>
      </c>
      <c r="C1662" s="234" t="s">
        <v>66</v>
      </c>
      <c r="D1662" s="234" t="s">
        <v>1537</v>
      </c>
      <c r="E1662" s="355" t="s">
        <v>1084</v>
      </c>
      <c r="F1662" s="94" t="s">
        <v>63</v>
      </c>
      <c r="G1662" s="362">
        <v>1</v>
      </c>
      <c r="H1662" s="363">
        <f>IF(A1662="Composição Auxiliar",VLOOKUP(B1662,'SINAPI COMPOSIÇÃO'!$A$2:$E$10256,4,FALSE),IF(A1662="Insumo",IF(VLOOKUP(B1662,'SINAPI INSUMOS'!$A$2:$F$4852,5,FALSE)=OR("",0),VLOOKUP(B1662,'SINAPI INSUMOS'!$A$2:$F$4852,6,FALSE),VLOOKUP(B1662,'SINAPI INSUMOS'!$A$2:$F$4852,5,FALSE)),"VERIFICAR"))</f>
        <v>204.21</v>
      </c>
      <c r="I1662" s="98">
        <f>TRUNC(G1662*H1662,2)</f>
        <v>204.21</v>
      </c>
    </row>
    <row r="1663" spans="1:9" ht="39" customHeight="1">
      <c r="A1663" s="234" t="s">
        <v>881</v>
      </c>
      <c r="B1663" s="350">
        <v>100659</v>
      </c>
      <c r="C1663" s="234" t="s">
        <v>66</v>
      </c>
      <c r="D1663" s="234" t="s">
        <v>1536</v>
      </c>
      <c r="E1663" s="355" t="s">
        <v>1084</v>
      </c>
      <c r="F1663" s="94" t="s">
        <v>202</v>
      </c>
      <c r="G1663" s="186">
        <v>10.199999999999999</v>
      </c>
      <c r="H1663" s="98">
        <f>IF(A1663="Composição Auxiliar",VLOOKUP(B1663,'SINAPI COMPOSIÇÃO'!$A$2:$E$10256,4,FALSE),IF(A1663="Insumo",IF(VLOOKUP(B1663,'SINAPI INSUMOS'!$A$2:$F$4852,5,FALSE)=OR("",0),VLOOKUP(B1663,'SINAPI INSUMOS'!$A$2:$F$4852,6,FALSE),VLOOKUP(B1663,'SINAPI INSUMOS'!$A$2:$F$4852,5,FALSE)),"VERIFICAR"))</f>
        <v>10.78</v>
      </c>
      <c r="I1663" s="98">
        <f>TRUNC(G1663*H1663,2)</f>
        <v>109.95</v>
      </c>
    </row>
    <row r="1664" spans="1:9" ht="39" customHeight="1">
      <c r="A1664" s="234" t="s">
        <v>881</v>
      </c>
      <c r="B1664" s="350">
        <v>90823</v>
      </c>
      <c r="C1664" s="234" t="s">
        <v>66</v>
      </c>
      <c r="D1664" s="234" t="s">
        <v>1544</v>
      </c>
      <c r="E1664" s="355" t="s">
        <v>1084</v>
      </c>
      <c r="F1664" s="94" t="s">
        <v>63</v>
      </c>
      <c r="G1664" s="186">
        <v>1</v>
      </c>
      <c r="H1664" s="98">
        <f>IF(A1664="Composição Auxiliar",VLOOKUP(B1664,'SINAPI COMPOSIÇÃO'!$A$2:$E$10256,4,FALSE),IF(A1664="Insumo",IF(VLOOKUP(B1664,'SINAPI INSUMOS'!$A$2:$F$4852,5,FALSE)=OR("",0),VLOOKUP(B1664,'SINAPI INSUMOS'!$A$2:$F$4852,6,FALSE),VLOOKUP(B1664,'SINAPI INSUMOS'!$A$2:$F$4852,5,FALSE)),"VERIFICAR"))</f>
        <v>463.89</v>
      </c>
      <c r="I1664" s="98">
        <f>TRUNC(G1664*H1664,2)</f>
        <v>463.89</v>
      </c>
    </row>
    <row r="1665" spans="1:9" ht="18" customHeight="1">
      <c r="A1665" s="382" t="s">
        <v>716</v>
      </c>
      <c r="B1665" s="384" t="s">
        <v>52</v>
      </c>
      <c r="C1665" s="382" t="s">
        <v>53</v>
      </c>
      <c r="D1665" s="382" t="s">
        <v>10</v>
      </c>
      <c r="E1665" s="358" t="s">
        <v>878</v>
      </c>
      <c r="F1665" s="385" t="s">
        <v>54</v>
      </c>
      <c r="G1665" s="384" t="s">
        <v>55</v>
      </c>
      <c r="H1665" s="384" t="s">
        <v>56</v>
      </c>
      <c r="I1665" s="384" t="s">
        <v>11</v>
      </c>
    </row>
    <row r="1666" spans="1:9" ht="39" customHeight="1">
      <c r="A1666" s="237" t="s">
        <v>879</v>
      </c>
      <c r="B1666" s="354">
        <v>100700</v>
      </c>
      <c r="C1666" s="237" t="s">
        <v>66</v>
      </c>
      <c r="D1666" s="237" t="s">
        <v>718</v>
      </c>
      <c r="E1666" s="359" t="s">
        <v>1084</v>
      </c>
      <c r="F1666" s="184" t="s">
        <v>63</v>
      </c>
      <c r="G1666" s="185">
        <v>1</v>
      </c>
      <c r="H1666" s="189">
        <f>I1666</f>
        <v>897.21999999999991</v>
      </c>
      <c r="I1666" s="189">
        <f>SUM(I1667:I1678)</f>
        <v>897.21999999999991</v>
      </c>
    </row>
    <row r="1667" spans="1:9" ht="39" customHeight="1">
      <c r="A1667" s="234" t="s">
        <v>881</v>
      </c>
      <c r="B1667" s="350">
        <v>88627</v>
      </c>
      <c r="C1667" s="234" t="s">
        <v>66</v>
      </c>
      <c r="D1667" s="234" t="s">
        <v>1545</v>
      </c>
      <c r="E1667" s="355" t="s">
        <v>883</v>
      </c>
      <c r="F1667" s="94" t="s">
        <v>72</v>
      </c>
      <c r="G1667" s="186">
        <v>2.5000000000000001E-2</v>
      </c>
      <c r="H1667" s="98">
        <f>IF(A1667="Composição Auxiliar",VLOOKUP(B1667,'SINAPI COMPOSIÇÃO'!$A$2:$E$10256,4,FALSE),IF(A1667="Insumo",IF(VLOOKUP(B1667,'SINAPI INSUMOS'!$A$2:$F$4852,5,FALSE)=OR("",0),VLOOKUP(B1667,'SINAPI INSUMOS'!$A$2:$F$4852,6,FALSE),VLOOKUP(B1667,'SINAPI INSUMOS'!$A$2:$F$4852,5,FALSE)),"VERIFICAR"))</f>
        <v>841.95</v>
      </c>
      <c r="I1667" s="98">
        <f t="shared" ref="I1667:I1678" si="90">TRUNC(G1667*H1667,2)</f>
        <v>21.04</v>
      </c>
    </row>
    <row r="1668" spans="1:9" ht="26.1" customHeight="1">
      <c r="A1668" s="234" t="s">
        <v>881</v>
      </c>
      <c r="B1668" s="350">
        <v>88261</v>
      </c>
      <c r="C1668" s="234" t="s">
        <v>66</v>
      </c>
      <c r="D1668" s="234" t="s">
        <v>1534</v>
      </c>
      <c r="E1668" s="355" t="s">
        <v>883</v>
      </c>
      <c r="F1668" s="94" t="s">
        <v>884</v>
      </c>
      <c r="G1668" s="186">
        <v>4.7714471999999999</v>
      </c>
      <c r="H1668" s="98">
        <f>IF(A1668="Composição Auxiliar",VLOOKUP(B1668,'SINAPI COMPOSIÇÃO'!$A$2:$E$10256,4,FALSE),IF(A1668="Insumo",IF(VLOOKUP(B1668,'SINAPI INSUMOS'!$A$2:$F$4852,5,FALSE)=OR("",0),VLOOKUP(B1668,'SINAPI INSUMOS'!$A$2:$F$4852,6,FALSE),VLOOKUP(B1668,'SINAPI INSUMOS'!$A$2:$F$4852,5,FALSE)),"VERIFICAR"))</f>
        <v>25.73</v>
      </c>
      <c r="I1668" s="98">
        <f t="shared" si="90"/>
        <v>122.76</v>
      </c>
    </row>
    <row r="1669" spans="1:9" ht="24" customHeight="1">
      <c r="A1669" s="234" t="s">
        <v>881</v>
      </c>
      <c r="B1669" s="350">
        <v>88316</v>
      </c>
      <c r="C1669" s="234" t="s">
        <v>66</v>
      </c>
      <c r="D1669" s="234" t="s">
        <v>885</v>
      </c>
      <c r="E1669" s="355" t="s">
        <v>883</v>
      </c>
      <c r="F1669" s="94" t="s">
        <v>884</v>
      </c>
      <c r="G1669" s="186">
        <v>1.8305384</v>
      </c>
      <c r="H1669" s="98">
        <f>IF(A1669="Composição Auxiliar",VLOOKUP(B1669,'SINAPI COMPOSIÇÃO'!$A$2:$E$10256,4,FALSE),IF(A1669="Insumo",IF(VLOOKUP(B1669,'SINAPI INSUMOS'!$A$2:$F$4852,5,FALSE)=OR("",0),VLOOKUP(B1669,'SINAPI INSUMOS'!$A$2:$F$4852,6,FALSE),VLOOKUP(B1669,'SINAPI INSUMOS'!$A$2:$F$4852,5,FALSE)),"VERIFICAR"))</f>
        <v>21.32</v>
      </c>
      <c r="I1669" s="98">
        <f t="shared" si="90"/>
        <v>39.020000000000003</v>
      </c>
    </row>
    <row r="1670" spans="1:9" ht="24" customHeight="1">
      <c r="A1670" s="234" t="s">
        <v>881</v>
      </c>
      <c r="B1670" s="350">
        <v>88309</v>
      </c>
      <c r="C1670" s="234" t="s">
        <v>66</v>
      </c>
      <c r="D1670" s="234" t="s">
        <v>913</v>
      </c>
      <c r="E1670" s="355" t="s">
        <v>883</v>
      </c>
      <c r="F1670" s="94" t="s">
        <v>884</v>
      </c>
      <c r="G1670" s="186">
        <v>1.7058427</v>
      </c>
      <c r="H1670" s="98">
        <f>IF(A1670="Composição Auxiliar",VLOOKUP(B1670,'SINAPI COMPOSIÇÃO'!$A$2:$E$10256,4,FALSE),IF(A1670="Insumo",IF(VLOOKUP(B1670,'SINAPI INSUMOS'!$A$2:$F$4852,5,FALSE)=OR("",0),VLOOKUP(B1670,'SINAPI INSUMOS'!$A$2:$F$4852,6,FALSE),VLOOKUP(B1670,'SINAPI INSUMOS'!$A$2:$F$4852,5,FALSE)),"VERIFICAR"))</f>
        <v>27.58</v>
      </c>
      <c r="I1670" s="98">
        <f t="shared" si="90"/>
        <v>47.04</v>
      </c>
    </row>
    <row r="1671" spans="1:9" ht="51.95" customHeight="1">
      <c r="A1671" s="235" t="s">
        <v>886</v>
      </c>
      <c r="B1671" s="351">
        <v>10553</v>
      </c>
      <c r="C1671" s="235" t="s">
        <v>66</v>
      </c>
      <c r="D1671" s="235" t="s">
        <v>1547</v>
      </c>
      <c r="E1671" s="356" t="s">
        <v>889</v>
      </c>
      <c r="F1671" s="97" t="s">
        <v>63</v>
      </c>
      <c r="G1671" s="187">
        <v>2</v>
      </c>
      <c r="H1671" s="99">
        <f>IF(A1671="Composição Auxiliar",VLOOKUP(B1671,'SINAPI COMPOSIÇÃO'!$A$2:$E$10256,4,FALSE),IF(A1671="Insumo",IF(VLOOKUP(B1671,'SINAPI INSUMOS'!$A$2:$F$4852,5,FALSE)=OR("",0),VLOOKUP(B1671,'SINAPI INSUMOS'!$A$2:$F$4852,6,FALSE),VLOOKUP(B1671,'SINAPI INSUMOS'!$A$2:$F$4852,5,FALSE)),"VERIFICAR"))</f>
        <v>225.19</v>
      </c>
      <c r="I1671" s="99">
        <f t="shared" si="90"/>
        <v>450.38</v>
      </c>
    </row>
    <row r="1672" spans="1:9" ht="26.1" customHeight="1">
      <c r="A1672" s="235" t="s">
        <v>886</v>
      </c>
      <c r="B1672" s="351">
        <v>39027</v>
      </c>
      <c r="C1672" s="235" t="s">
        <v>66</v>
      </c>
      <c r="D1672" s="235" t="s">
        <v>1549</v>
      </c>
      <c r="E1672" s="356" t="s">
        <v>889</v>
      </c>
      <c r="F1672" s="97" t="s">
        <v>101</v>
      </c>
      <c r="G1672" s="187">
        <v>0.22500000000000001</v>
      </c>
      <c r="H1672" s="99">
        <f>IF(A1672="Composição Auxiliar",VLOOKUP(B1672,'SINAPI COMPOSIÇÃO'!$A$2:$E$10256,4,FALSE),IF(A1672="Insumo",IF(VLOOKUP(B1672,'SINAPI INSUMOS'!$A$2:$F$4852,5,FALSE)=OR("",0),VLOOKUP(B1672,'SINAPI INSUMOS'!$A$2:$F$4852,6,FALSE),VLOOKUP(B1672,'SINAPI INSUMOS'!$A$2:$F$4852,5,FALSE)),"VERIFICAR"))</f>
        <v>15.84</v>
      </c>
      <c r="I1672" s="99">
        <f t="shared" si="90"/>
        <v>3.56</v>
      </c>
    </row>
    <row r="1673" spans="1:9" ht="39" customHeight="1">
      <c r="A1673" s="235" t="s">
        <v>886</v>
      </c>
      <c r="B1673" s="351">
        <v>2433</v>
      </c>
      <c r="C1673" s="235" t="s">
        <v>66</v>
      </c>
      <c r="D1673" s="235" t="s">
        <v>1551</v>
      </c>
      <c r="E1673" s="356" t="s">
        <v>889</v>
      </c>
      <c r="F1673" s="97" t="s">
        <v>63</v>
      </c>
      <c r="G1673" s="187">
        <v>6</v>
      </c>
      <c r="H1673" s="99">
        <f>IF(A1673="Composição Auxiliar",VLOOKUP(B1673,'SINAPI COMPOSIÇÃO'!$A$2:$E$10256,4,FALSE),IF(A1673="Insumo",IF(VLOOKUP(B1673,'SINAPI INSUMOS'!$A$2:$F$4852,5,FALSE)=OR("",0),VLOOKUP(B1673,'SINAPI INSUMOS'!$A$2:$F$4852,6,FALSE),VLOOKUP(B1673,'SINAPI INSUMOS'!$A$2:$F$4852,5,FALSE)),"VERIFICAR"))</f>
        <v>6.08</v>
      </c>
      <c r="I1673" s="99">
        <f t="shared" si="90"/>
        <v>36.479999999999997</v>
      </c>
    </row>
    <row r="1674" spans="1:9" ht="26.1" customHeight="1">
      <c r="A1674" s="235" t="s">
        <v>886</v>
      </c>
      <c r="B1674" s="351">
        <v>20247</v>
      </c>
      <c r="C1674" s="235" t="s">
        <v>66</v>
      </c>
      <c r="D1674" s="235" t="s">
        <v>924</v>
      </c>
      <c r="E1674" s="356" t="s">
        <v>889</v>
      </c>
      <c r="F1674" s="97" t="s">
        <v>101</v>
      </c>
      <c r="G1674" s="360">
        <v>3.15E-2</v>
      </c>
      <c r="H1674" s="361">
        <f>IF(A1674="Composição Auxiliar",VLOOKUP(B1674,'SINAPI COMPOSIÇÃO'!$A$2:$E$10256,4,FALSE),IF(A1674="Insumo",IF(VLOOKUP(B1674,'SINAPI INSUMOS'!$A$2:$F$4852,5,FALSE)=OR("",0),VLOOKUP(B1674,'SINAPI INSUMOS'!$A$2:$F$4852,6,FALSE),VLOOKUP(B1674,'SINAPI INSUMOS'!$A$2:$F$4852,5,FALSE)),"VERIFICAR"))</f>
        <v>17.559999999999999</v>
      </c>
      <c r="I1674" s="99">
        <f t="shared" si="90"/>
        <v>0.55000000000000004</v>
      </c>
    </row>
    <row r="1675" spans="1:9" s="383" customFormat="1" ht="26.1" customHeight="1">
      <c r="A1675" s="381" t="s">
        <v>886</v>
      </c>
      <c r="B1675" s="351">
        <v>11945</v>
      </c>
      <c r="C1675" s="381" t="s">
        <v>66</v>
      </c>
      <c r="D1675" s="235" t="s">
        <v>15018</v>
      </c>
      <c r="E1675" s="356" t="s">
        <v>889</v>
      </c>
      <c r="F1675" s="97" t="s">
        <v>63</v>
      </c>
      <c r="G1675" s="360">
        <v>39.6</v>
      </c>
      <c r="H1675" s="361">
        <f>IF(A1675="Composição Auxiliar",VLOOKUP(B1675,'SINAPI COMPOSIÇÃO'!$A$2:$E$10256,4,FALSE),IF(A1675="Insumo",IF(VLOOKUP(B1675,'SINAPI INSUMOS'!$A$2:$F$4852,5,FALSE)=OR("",0),VLOOKUP(B1675,'SINAPI INSUMOS'!$A$2:$F$4852,6,FALSE),VLOOKUP(B1675,'SINAPI INSUMOS'!$A$2:$F$4852,5,FALSE)),"VERIFICAR"))</f>
        <v>0.06</v>
      </c>
      <c r="I1675" s="99">
        <f t="shared" si="90"/>
        <v>2.37</v>
      </c>
    </row>
    <row r="1676" spans="1:9" ht="65.099999999999994" customHeight="1">
      <c r="A1676" s="235" t="s">
        <v>886</v>
      </c>
      <c r="B1676" s="351">
        <v>184</v>
      </c>
      <c r="C1676" s="235" t="s">
        <v>66</v>
      </c>
      <c r="D1676" s="235" t="s">
        <v>1553</v>
      </c>
      <c r="E1676" s="356" t="s">
        <v>889</v>
      </c>
      <c r="F1676" s="97" t="s">
        <v>1554</v>
      </c>
      <c r="G1676" s="187">
        <v>1</v>
      </c>
      <c r="H1676" s="99">
        <f>IF(A1676="Composição Auxiliar",VLOOKUP(B1676,'SINAPI COMPOSIÇÃO'!$A$2:$E$10256,4,FALSE),IF(A1676="Insumo",IF(VLOOKUP(B1676,'SINAPI INSUMOS'!$A$2:$F$4852,5,FALSE)=OR("",0),VLOOKUP(B1676,'SINAPI INSUMOS'!$A$2:$F$4852,6,FALSE),VLOOKUP(B1676,'SINAPI INSUMOS'!$A$2:$F$4852,5,FALSE)),"VERIFICAR"))</f>
        <v>123.87</v>
      </c>
      <c r="I1676" s="99">
        <f t="shared" si="90"/>
        <v>123.87</v>
      </c>
    </row>
    <row r="1677" spans="1:9" ht="51.95" customHeight="1">
      <c r="A1677" s="235" t="s">
        <v>886</v>
      </c>
      <c r="B1677" s="351">
        <v>20017</v>
      </c>
      <c r="C1677" s="235" t="s">
        <v>66</v>
      </c>
      <c r="D1677" s="235" t="s">
        <v>1556</v>
      </c>
      <c r="E1677" s="356" t="s">
        <v>889</v>
      </c>
      <c r="F1677" s="97" t="s">
        <v>202</v>
      </c>
      <c r="G1677" s="187">
        <v>6.3</v>
      </c>
      <c r="H1677" s="99">
        <f>IF(A1677="Composição Auxiliar",VLOOKUP(B1677,'SINAPI COMPOSIÇÃO'!$A$2:$E$10256,4,FALSE),IF(A1677="Insumo",IF(VLOOKUP(B1677,'SINAPI INSUMOS'!$A$2:$F$4852,5,FALSE)=OR("",0),VLOOKUP(B1677,'SINAPI INSUMOS'!$A$2:$F$4852,6,FALSE),VLOOKUP(B1677,'SINAPI INSUMOS'!$A$2:$F$4852,5,FALSE)),"VERIFICAR"))</f>
        <v>7.27</v>
      </c>
      <c r="I1677" s="99">
        <f t="shared" si="90"/>
        <v>45.8</v>
      </c>
    </row>
    <row r="1678" spans="1:9" ht="26.1" customHeight="1">
      <c r="A1678" s="235" t="s">
        <v>886</v>
      </c>
      <c r="B1678" s="351">
        <v>11055</v>
      </c>
      <c r="C1678" s="235" t="s">
        <v>66</v>
      </c>
      <c r="D1678" s="235" t="s">
        <v>1541</v>
      </c>
      <c r="E1678" s="356" t="s">
        <v>889</v>
      </c>
      <c r="F1678" s="97" t="s">
        <v>63</v>
      </c>
      <c r="G1678" s="187">
        <v>39.6</v>
      </c>
      <c r="H1678" s="99">
        <f>IF(A1678="Composição Auxiliar",VLOOKUP(B1678,'SINAPI COMPOSIÇÃO'!$A$2:$E$10256,4,FALSE),IF(A1678="Insumo",IF(VLOOKUP(B1678,'SINAPI INSUMOS'!$A$2:$F$4852,5,FALSE)=OR("",0),VLOOKUP(B1678,'SINAPI INSUMOS'!$A$2:$F$4852,6,FALSE),VLOOKUP(B1678,'SINAPI INSUMOS'!$A$2:$F$4852,5,FALSE)),"VERIFICAR"))</f>
        <v>0.11</v>
      </c>
      <c r="I1678" s="99">
        <f t="shared" si="90"/>
        <v>4.3499999999999996</v>
      </c>
    </row>
    <row r="1679" spans="1:9" ht="18" customHeight="1">
      <c r="A1679" s="382" t="s">
        <v>719</v>
      </c>
      <c r="B1679" s="384" t="s">
        <v>52</v>
      </c>
      <c r="C1679" s="382" t="s">
        <v>53</v>
      </c>
      <c r="D1679" s="382" t="s">
        <v>10</v>
      </c>
      <c r="E1679" s="358" t="s">
        <v>878</v>
      </c>
      <c r="F1679" s="385" t="s">
        <v>54</v>
      </c>
      <c r="G1679" s="384" t="s">
        <v>55</v>
      </c>
      <c r="H1679" s="384" t="s">
        <v>56</v>
      </c>
      <c r="I1679" s="384" t="s">
        <v>11</v>
      </c>
    </row>
    <row r="1680" spans="1:9" ht="39" customHeight="1">
      <c r="A1680" s="237" t="s">
        <v>879</v>
      </c>
      <c r="B1680" s="354">
        <v>100702</v>
      </c>
      <c r="C1680" s="237" t="s">
        <v>66</v>
      </c>
      <c r="D1680" s="237" t="s">
        <v>721</v>
      </c>
      <c r="E1680" s="359" t="s">
        <v>1084</v>
      </c>
      <c r="F1680" s="184" t="s">
        <v>68</v>
      </c>
      <c r="G1680" s="185">
        <v>1</v>
      </c>
      <c r="H1680" s="189">
        <f>I1680</f>
        <v>507.85</v>
      </c>
      <c r="I1680" s="189">
        <f>SUM(I1681:I1686)</f>
        <v>507.85</v>
      </c>
    </row>
    <row r="1681" spans="1:9" ht="24" customHeight="1">
      <c r="A1681" s="234" t="s">
        <v>881</v>
      </c>
      <c r="B1681" s="350">
        <v>88309</v>
      </c>
      <c r="C1681" s="234" t="s">
        <v>66</v>
      </c>
      <c r="D1681" s="234" t="s">
        <v>913</v>
      </c>
      <c r="E1681" s="355" t="s">
        <v>883</v>
      </c>
      <c r="F1681" s="94" t="s">
        <v>884</v>
      </c>
      <c r="G1681" s="186">
        <v>0.4088619</v>
      </c>
      <c r="H1681" s="98">
        <f>IF(A1681="Composição Auxiliar",VLOOKUP(B1681,'SINAPI COMPOSIÇÃO'!$A$2:$E$10256,4,FALSE),IF(A1681="Insumo",IF(VLOOKUP(B1681,'SINAPI INSUMOS'!$A$2:$F$4852,5,FALSE)=OR("",0),VLOOKUP(B1681,'SINAPI INSUMOS'!$A$2:$F$4852,6,FALSE),VLOOKUP(B1681,'SINAPI INSUMOS'!$A$2:$F$4852,5,FALSE)),"VERIFICAR"))</f>
        <v>27.58</v>
      </c>
      <c r="I1681" s="98">
        <f t="shared" ref="I1681:I1686" si="91">TRUNC(G1681*H1681,2)</f>
        <v>11.27</v>
      </c>
    </row>
    <row r="1682" spans="1:9" ht="24" customHeight="1">
      <c r="A1682" s="234" t="s">
        <v>881</v>
      </c>
      <c r="B1682" s="350">
        <v>88316</v>
      </c>
      <c r="C1682" s="234" t="s">
        <v>66</v>
      </c>
      <c r="D1682" s="234" t="s">
        <v>885</v>
      </c>
      <c r="E1682" s="355" t="s">
        <v>883</v>
      </c>
      <c r="F1682" s="94" t="s">
        <v>884</v>
      </c>
      <c r="G1682" s="362">
        <v>0.1155479</v>
      </c>
      <c r="H1682" s="363">
        <f>IF(A1682="Composição Auxiliar",VLOOKUP(B1682,'SINAPI COMPOSIÇÃO'!$A$2:$E$10256,4,FALSE),IF(A1682="Insumo",IF(VLOOKUP(B1682,'SINAPI INSUMOS'!$A$2:$F$4852,5,FALSE)=OR("",0),VLOOKUP(B1682,'SINAPI INSUMOS'!$A$2:$F$4852,6,FALSE),VLOOKUP(B1682,'SINAPI INSUMOS'!$A$2:$F$4852,5,FALSE)),"VERIFICAR"))</f>
        <v>21.32</v>
      </c>
      <c r="I1682" s="98">
        <f t="shared" si="91"/>
        <v>2.46</v>
      </c>
    </row>
    <row r="1683" spans="1:9" ht="26.1" customHeight="1">
      <c r="A1683" s="235" t="s">
        <v>886</v>
      </c>
      <c r="B1683" s="351">
        <v>142</v>
      </c>
      <c r="C1683" s="235" t="s">
        <v>66</v>
      </c>
      <c r="D1683" s="235" t="s">
        <v>1116</v>
      </c>
      <c r="E1683" s="356" t="s">
        <v>889</v>
      </c>
      <c r="F1683" s="97" t="s">
        <v>1117</v>
      </c>
      <c r="G1683" s="187">
        <v>6.3700000000000007E-2</v>
      </c>
      <c r="H1683" s="99">
        <f>IF(A1683="Composição Auxiliar",VLOOKUP(B1683,'SINAPI COMPOSIÇÃO'!$A$2:$E$10256,4,FALSE),IF(A1683="Insumo",IF(VLOOKUP(B1683,'SINAPI INSUMOS'!$A$2:$F$4852,5,FALSE)=OR("",0),VLOOKUP(B1683,'SINAPI INSUMOS'!$A$2:$F$4852,6,FALSE),VLOOKUP(B1683,'SINAPI INSUMOS'!$A$2:$F$4852,5,FALSE)),"VERIFICAR"))</f>
        <v>38.270000000000003</v>
      </c>
      <c r="I1683" s="99">
        <f t="shared" si="91"/>
        <v>2.4300000000000002</v>
      </c>
    </row>
    <row r="1684" spans="1:9" ht="39" customHeight="1">
      <c r="A1684" s="235" t="s">
        <v>886</v>
      </c>
      <c r="B1684" s="351">
        <v>36888</v>
      </c>
      <c r="C1684" s="235" t="s">
        <v>66</v>
      </c>
      <c r="D1684" s="235" t="s">
        <v>1558</v>
      </c>
      <c r="E1684" s="356" t="s">
        <v>889</v>
      </c>
      <c r="F1684" s="97" t="s">
        <v>202</v>
      </c>
      <c r="G1684" s="187">
        <v>2.202</v>
      </c>
      <c r="H1684" s="99">
        <f>IF(A1684="Composição Auxiliar",VLOOKUP(B1684,'SINAPI COMPOSIÇÃO'!$A$2:$E$10256,4,FALSE),IF(A1684="Insumo",IF(VLOOKUP(B1684,'SINAPI INSUMOS'!$A$2:$F$4852,5,FALSE)=OR("",0),VLOOKUP(B1684,'SINAPI INSUMOS'!$A$2:$F$4852,6,FALSE),VLOOKUP(B1684,'SINAPI INSUMOS'!$A$2:$F$4852,5,FALSE)),"VERIFICAR"))</f>
        <v>27.86</v>
      </c>
      <c r="I1684" s="99">
        <f t="shared" si="91"/>
        <v>61.34</v>
      </c>
    </row>
    <row r="1685" spans="1:9" ht="39" customHeight="1">
      <c r="A1685" s="235" t="s">
        <v>886</v>
      </c>
      <c r="B1685" s="351">
        <v>4922</v>
      </c>
      <c r="C1685" s="235" t="s">
        <v>66</v>
      </c>
      <c r="D1685" s="235" t="s">
        <v>1560</v>
      </c>
      <c r="E1685" s="356" t="s">
        <v>889</v>
      </c>
      <c r="F1685" s="97" t="s">
        <v>68</v>
      </c>
      <c r="G1685" s="187">
        <v>1</v>
      </c>
      <c r="H1685" s="99">
        <f>IF(A1685="Composição Auxiliar",VLOOKUP(B1685,'SINAPI COMPOSIÇÃO'!$A$2:$E$10256,4,FALSE),IF(A1685="Insumo",IF(VLOOKUP(B1685,'SINAPI INSUMOS'!$A$2:$F$4852,5,FALSE)=OR("",0),VLOOKUP(B1685,'SINAPI INSUMOS'!$A$2:$F$4852,6,FALSE),VLOOKUP(B1685,'SINAPI INSUMOS'!$A$2:$F$4852,5,FALSE)),"VERIFICAR"))</f>
        <v>427.48</v>
      </c>
      <c r="I1685" s="99">
        <f t="shared" si="91"/>
        <v>427.48</v>
      </c>
    </row>
    <row r="1686" spans="1:9" ht="39" customHeight="1">
      <c r="A1686" s="235" t="s">
        <v>886</v>
      </c>
      <c r="B1686" s="351">
        <v>7568</v>
      </c>
      <c r="C1686" s="235" t="s">
        <v>66</v>
      </c>
      <c r="D1686" s="235" t="s">
        <v>1090</v>
      </c>
      <c r="E1686" s="356" t="s">
        <v>889</v>
      </c>
      <c r="F1686" s="97" t="s">
        <v>63</v>
      </c>
      <c r="G1686" s="187">
        <v>4.72</v>
      </c>
      <c r="H1686" s="99">
        <f>IF(A1686="Composição Auxiliar",VLOOKUP(B1686,'SINAPI COMPOSIÇÃO'!$A$2:$E$10256,4,FALSE),IF(A1686="Insumo",IF(VLOOKUP(B1686,'SINAPI INSUMOS'!$A$2:$F$4852,5,FALSE)=OR("",0),VLOOKUP(B1686,'SINAPI INSUMOS'!$A$2:$F$4852,6,FALSE),VLOOKUP(B1686,'SINAPI INSUMOS'!$A$2:$F$4852,5,FALSE)),"VERIFICAR"))</f>
        <v>0.61</v>
      </c>
      <c r="I1686" s="99">
        <f t="shared" si="91"/>
        <v>2.87</v>
      </c>
    </row>
    <row r="1687" spans="1:9" ht="18" customHeight="1">
      <c r="A1687" s="382" t="s">
        <v>722</v>
      </c>
      <c r="B1687" s="384" t="s">
        <v>52</v>
      </c>
      <c r="C1687" s="382" t="s">
        <v>53</v>
      </c>
      <c r="D1687" s="382" t="s">
        <v>10</v>
      </c>
      <c r="E1687" s="358" t="s">
        <v>878</v>
      </c>
      <c r="F1687" s="385" t="s">
        <v>54</v>
      </c>
      <c r="G1687" s="384" t="s">
        <v>55</v>
      </c>
      <c r="H1687" s="384" t="s">
        <v>56</v>
      </c>
      <c r="I1687" s="384" t="s">
        <v>11</v>
      </c>
    </row>
    <row r="1688" spans="1:9" ht="39" customHeight="1">
      <c r="A1688" s="237" t="s">
        <v>879</v>
      </c>
      <c r="B1688" s="354">
        <v>91341</v>
      </c>
      <c r="C1688" s="237" t="s">
        <v>66</v>
      </c>
      <c r="D1688" s="237" t="s">
        <v>724</v>
      </c>
      <c r="E1688" s="359" t="s">
        <v>1084</v>
      </c>
      <c r="F1688" s="184" t="s">
        <v>68</v>
      </c>
      <c r="G1688" s="185">
        <v>1</v>
      </c>
      <c r="H1688" s="189">
        <f>I1688</f>
        <v>708.06</v>
      </c>
      <c r="I1688" s="189">
        <f>SUM(I1689:I1694)</f>
        <v>708.06</v>
      </c>
    </row>
    <row r="1689" spans="1:9" ht="24" customHeight="1">
      <c r="A1689" s="234" t="s">
        <v>881</v>
      </c>
      <c r="B1689" s="350">
        <v>88309</v>
      </c>
      <c r="C1689" s="234" t="s">
        <v>66</v>
      </c>
      <c r="D1689" s="234" t="s">
        <v>913</v>
      </c>
      <c r="E1689" s="355" t="s">
        <v>883</v>
      </c>
      <c r="F1689" s="94" t="s">
        <v>884</v>
      </c>
      <c r="G1689" s="186">
        <v>0.55487889999999995</v>
      </c>
      <c r="H1689" s="98">
        <f>IF(A1689="Composição Auxiliar",VLOOKUP(B1689,'SINAPI COMPOSIÇÃO'!$A$2:$E$10256,4,FALSE),IF(A1689="Insumo",IF(VLOOKUP(B1689,'SINAPI INSUMOS'!$A$2:$F$4852,5,FALSE)=OR("",0),VLOOKUP(B1689,'SINAPI INSUMOS'!$A$2:$F$4852,6,FALSE),VLOOKUP(B1689,'SINAPI INSUMOS'!$A$2:$F$4852,5,FALSE)),"VERIFICAR"))</f>
        <v>27.58</v>
      </c>
      <c r="I1689" s="98">
        <f t="shared" ref="I1689:I1694" si="92">TRUNC(G1689*H1689,2)</f>
        <v>15.3</v>
      </c>
    </row>
    <row r="1690" spans="1:9" ht="24" customHeight="1">
      <c r="A1690" s="234" t="s">
        <v>881</v>
      </c>
      <c r="B1690" s="350">
        <v>88316</v>
      </c>
      <c r="C1690" s="234" t="s">
        <v>66</v>
      </c>
      <c r="D1690" s="234" t="s">
        <v>885</v>
      </c>
      <c r="E1690" s="355" t="s">
        <v>883</v>
      </c>
      <c r="F1690" s="94" t="s">
        <v>884</v>
      </c>
      <c r="G1690" s="186">
        <v>0.1568136</v>
      </c>
      <c r="H1690" s="98">
        <f>IF(A1690="Composição Auxiliar",VLOOKUP(B1690,'SINAPI COMPOSIÇÃO'!$A$2:$E$10256,4,FALSE),IF(A1690="Insumo",IF(VLOOKUP(B1690,'SINAPI INSUMOS'!$A$2:$F$4852,5,FALSE)=OR("",0),VLOOKUP(B1690,'SINAPI INSUMOS'!$A$2:$F$4852,6,FALSE),VLOOKUP(B1690,'SINAPI INSUMOS'!$A$2:$F$4852,5,FALSE)),"VERIFICAR"))</f>
        <v>21.32</v>
      </c>
      <c r="I1690" s="98">
        <f t="shared" si="92"/>
        <v>3.34</v>
      </c>
    </row>
    <row r="1691" spans="1:9" ht="26.1" customHeight="1">
      <c r="A1691" s="235" t="s">
        <v>886</v>
      </c>
      <c r="B1691" s="351">
        <v>142</v>
      </c>
      <c r="C1691" s="235" t="s">
        <v>66</v>
      </c>
      <c r="D1691" s="235" t="s">
        <v>1116</v>
      </c>
      <c r="E1691" s="356" t="s">
        <v>889</v>
      </c>
      <c r="F1691" s="97" t="s">
        <v>1117</v>
      </c>
      <c r="G1691" s="187">
        <v>0.88290000000000002</v>
      </c>
      <c r="H1691" s="99">
        <f>IF(A1691="Composição Auxiliar",VLOOKUP(B1691,'SINAPI COMPOSIÇÃO'!$A$2:$E$10256,4,FALSE),IF(A1691="Insumo",IF(VLOOKUP(B1691,'SINAPI INSUMOS'!$A$2:$F$4852,5,FALSE)=OR("",0),VLOOKUP(B1691,'SINAPI INSUMOS'!$A$2:$F$4852,6,FALSE),VLOOKUP(B1691,'SINAPI INSUMOS'!$A$2:$F$4852,5,FALSE)),"VERIFICAR"))</f>
        <v>38.270000000000003</v>
      </c>
      <c r="I1691" s="99">
        <f t="shared" si="92"/>
        <v>33.78</v>
      </c>
    </row>
    <row r="1692" spans="1:9" ht="39" customHeight="1">
      <c r="A1692" s="235" t="s">
        <v>886</v>
      </c>
      <c r="B1692" s="351">
        <v>36888</v>
      </c>
      <c r="C1692" s="235" t="s">
        <v>66</v>
      </c>
      <c r="D1692" s="235" t="s">
        <v>1558</v>
      </c>
      <c r="E1692" s="356" t="s">
        <v>889</v>
      </c>
      <c r="F1692" s="97" t="s">
        <v>202</v>
      </c>
      <c r="G1692" s="187">
        <v>6.8503999999999996</v>
      </c>
      <c r="H1692" s="99">
        <f>IF(A1692="Composição Auxiliar",VLOOKUP(B1692,'SINAPI COMPOSIÇÃO'!$A$2:$E$10256,4,FALSE),IF(A1692="Insumo",IF(VLOOKUP(B1692,'SINAPI INSUMOS'!$A$2:$F$4852,5,FALSE)=OR("",0),VLOOKUP(B1692,'SINAPI INSUMOS'!$A$2:$F$4852,6,FALSE),VLOOKUP(B1692,'SINAPI INSUMOS'!$A$2:$F$4852,5,FALSE)),"VERIFICAR"))</f>
        <v>27.86</v>
      </c>
      <c r="I1692" s="99">
        <f t="shared" si="92"/>
        <v>190.85</v>
      </c>
    </row>
    <row r="1693" spans="1:9" ht="39" customHeight="1">
      <c r="A1693" s="235" t="s">
        <v>886</v>
      </c>
      <c r="B1693" s="351">
        <v>7568</v>
      </c>
      <c r="C1693" s="235" t="s">
        <v>66</v>
      </c>
      <c r="D1693" s="235" t="s">
        <v>1090</v>
      </c>
      <c r="E1693" s="356" t="s">
        <v>889</v>
      </c>
      <c r="F1693" s="97" t="s">
        <v>63</v>
      </c>
      <c r="G1693" s="360">
        <v>4.8166000000000002</v>
      </c>
      <c r="H1693" s="361">
        <f>IF(A1693="Composição Auxiliar",VLOOKUP(B1693,'SINAPI COMPOSIÇÃO'!$A$2:$E$10256,4,FALSE),IF(A1693="Insumo",IF(VLOOKUP(B1693,'SINAPI INSUMOS'!$A$2:$F$4852,5,FALSE)=OR("",0),VLOOKUP(B1693,'SINAPI INSUMOS'!$A$2:$F$4852,6,FALSE),VLOOKUP(B1693,'SINAPI INSUMOS'!$A$2:$F$4852,5,FALSE)),"VERIFICAR"))</f>
        <v>0.61</v>
      </c>
      <c r="I1693" s="99">
        <f t="shared" si="92"/>
        <v>2.93</v>
      </c>
    </row>
    <row r="1694" spans="1:9" ht="39" customHeight="1">
      <c r="A1694" s="235" t="s">
        <v>886</v>
      </c>
      <c r="B1694" s="351">
        <v>39025</v>
      </c>
      <c r="C1694" s="235" t="s">
        <v>66</v>
      </c>
      <c r="D1694" s="235" t="s">
        <v>1563</v>
      </c>
      <c r="E1694" s="356" t="s">
        <v>889</v>
      </c>
      <c r="F1694" s="97" t="s">
        <v>63</v>
      </c>
      <c r="G1694" s="187">
        <v>0.54730000000000001</v>
      </c>
      <c r="H1694" s="99">
        <f>IF(A1694="Composição Auxiliar",VLOOKUP(B1694,'SINAPI COMPOSIÇÃO'!$A$2:$E$10256,4,FALSE),IF(A1694="Insumo",IF(VLOOKUP(B1694,'SINAPI INSUMOS'!$A$2:$F$4852,5,FALSE)=OR("",0),VLOOKUP(B1694,'SINAPI INSUMOS'!$A$2:$F$4852,6,FALSE),VLOOKUP(B1694,'SINAPI INSUMOS'!$A$2:$F$4852,5,FALSE)),"VERIFICAR"))</f>
        <v>843.9</v>
      </c>
      <c r="I1694" s="99">
        <f t="shared" si="92"/>
        <v>461.86</v>
      </c>
    </row>
    <row r="1695" spans="1:9" ht="18" customHeight="1">
      <c r="A1695" s="382" t="s">
        <v>725</v>
      </c>
      <c r="B1695" s="384" t="s">
        <v>52</v>
      </c>
      <c r="C1695" s="382" t="s">
        <v>53</v>
      </c>
      <c r="D1695" s="382" t="s">
        <v>10</v>
      </c>
      <c r="E1695" s="358" t="s">
        <v>878</v>
      </c>
      <c r="F1695" s="385" t="s">
        <v>54</v>
      </c>
      <c r="G1695" s="384" t="s">
        <v>55</v>
      </c>
      <c r="H1695" s="384" t="s">
        <v>56</v>
      </c>
      <c r="I1695" s="384" t="s">
        <v>11</v>
      </c>
    </row>
    <row r="1696" spans="1:9" ht="26.1" customHeight="1">
      <c r="A1696" s="237" t="s">
        <v>879</v>
      </c>
      <c r="B1696" s="354">
        <v>100701</v>
      </c>
      <c r="C1696" s="237" t="s">
        <v>66</v>
      </c>
      <c r="D1696" s="237" t="s">
        <v>727</v>
      </c>
      <c r="E1696" s="359" t="s">
        <v>1084</v>
      </c>
      <c r="F1696" s="184" t="s">
        <v>68</v>
      </c>
      <c r="G1696" s="185">
        <v>1</v>
      </c>
      <c r="H1696" s="189">
        <f>I1696</f>
        <v>684.65</v>
      </c>
      <c r="I1696" s="189">
        <f>SUM(I1697:I1700)</f>
        <v>684.65</v>
      </c>
    </row>
    <row r="1697" spans="1:9" ht="39" customHeight="1">
      <c r="A1697" s="234" t="s">
        <v>881</v>
      </c>
      <c r="B1697" s="350">
        <v>88627</v>
      </c>
      <c r="C1697" s="234" t="s">
        <v>66</v>
      </c>
      <c r="D1697" s="234" t="s">
        <v>1545</v>
      </c>
      <c r="E1697" s="355" t="s">
        <v>883</v>
      </c>
      <c r="F1697" s="94" t="s">
        <v>72</v>
      </c>
      <c r="G1697" s="186">
        <v>1.2E-2</v>
      </c>
      <c r="H1697" s="98">
        <f>IF(A1697="Composição Auxiliar",VLOOKUP(B1697,'SINAPI COMPOSIÇÃO'!$A$2:$E$10256,4,FALSE),IF(A1697="Insumo",IF(VLOOKUP(B1697,'SINAPI INSUMOS'!$A$2:$F$4852,5,FALSE)=OR("",0),VLOOKUP(B1697,'SINAPI INSUMOS'!$A$2:$F$4852,6,FALSE),VLOOKUP(B1697,'SINAPI INSUMOS'!$A$2:$F$4852,5,FALSE)),"VERIFICAR"))</f>
        <v>841.95</v>
      </c>
      <c r="I1697" s="98">
        <f>TRUNC(G1697*H1697,2)</f>
        <v>10.1</v>
      </c>
    </row>
    <row r="1698" spans="1:9" ht="24" customHeight="1">
      <c r="A1698" s="234" t="s">
        <v>881</v>
      </c>
      <c r="B1698" s="350">
        <v>88309</v>
      </c>
      <c r="C1698" s="234" t="s">
        <v>66</v>
      </c>
      <c r="D1698" s="234" t="s">
        <v>913</v>
      </c>
      <c r="E1698" s="355" t="s">
        <v>883</v>
      </c>
      <c r="F1698" s="94" t="s">
        <v>884</v>
      </c>
      <c r="G1698" s="186">
        <v>1.2695372</v>
      </c>
      <c r="H1698" s="98">
        <f>IF(A1698="Composição Auxiliar",VLOOKUP(B1698,'SINAPI COMPOSIÇÃO'!$A$2:$E$10256,4,FALSE),IF(A1698="Insumo",IF(VLOOKUP(B1698,'SINAPI INSUMOS'!$A$2:$F$4852,5,FALSE)=OR("",0),VLOOKUP(B1698,'SINAPI INSUMOS'!$A$2:$F$4852,6,FALSE),VLOOKUP(B1698,'SINAPI INSUMOS'!$A$2:$F$4852,5,FALSE)),"VERIFICAR"))</f>
        <v>27.58</v>
      </c>
      <c r="I1698" s="98">
        <f>TRUNC(G1698*H1698,2)</f>
        <v>35.01</v>
      </c>
    </row>
    <row r="1699" spans="1:9" ht="24" customHeight="1">
      <c r="A1699" s="234" t="s">
        <v>881</v>
      </c>
      <c r="B1699" s="350">
        <v>88316</v>
      </c>
      <c r="C1699" s="234" t="s">
        <v>66</v>
      </c>
      <c r="D1699" s="234" t="s">
        <v>885</v>
      </c>
      <c r="E1699" s="355" t="s">
        <v>883</v>
      </c>
      <c r="F1699" s="94" t="s">
        <v>884</v>
      </c>
      <c r="G1699" s="186">
        <v>0.3587822</v>
      </c>
      <c r="H1699" s="98">
        <f>IF(A1699="Composição Auxiliar",VLOOKUP(B1699,'SINAPI COMPOSIÇÃO'!$A$2:$E$10256,4,FALSE),IF(A1699="Insumo",IF(VLOOKUP(B1699,'SINAPI INSUMOS'!$A$2:$F$4852,5,FALSE)=OR("",0),VLOOKUP(B1699,'SINAPI INSUMOS'!$A$2:$F$4852,6,FALSE),VLOOKUP(B1699,'SINAPI INSUMOS'!$A$2:$F$4852,5,FALSE)),"VERIFICAR"))</f>
        <v>21.32</v>
      </c>
      <c r="I1699" s="98">
        <f>TRUNC(G1699*H1699,2)</f>
        <v>7.64</v>
      </c>
    </row>
    <row r="1700" spans="1:9" ht="39" customHeight="1">
      <c r="A1700" s="235" t="s">
        <v>886</v>
      </c>
      <c r="B1700" s="351">
        <v>4930</v>
      </c>
      <c r="C1700" s="235" t="s">
        <v>66</v>
      </c>
      <c r="D1700" s="235" t="s">
        <v>1566</v>
      </c>
      <c r="E1700" s="356" t="s">
        <v>889</v>
      </c>
      <c r="F1700" s="97" t="s">
        <v>68</v>
      </c>
      <c r="G1700" s="187">
        <v>1</v>
      </c>
      <c r="H1700" s="99">
        <f>IF(A1700="Composição Auxiliar",VLOOKUP(B1700,'SINAPI COMPOSIÇÃO'!$A$2:$E$10256,4,FALSE),IF(A1700="Insumo",IF(VLOOKUP(B1700,'SINAPI INSUMOS'!$A$2:$F$4852,5,FALSE)=OR("",0),VLOOKUP(B1700,'SINAPI INSUMOS'!$A$2:$F$4852,6,FALSE),VLOOKUP(B1700,'SINAPI INSUMOS'!$A$2:$F$4852,5,FALSE)),"VERIFICAR"))</f>
        <v>631.9</v>
      </c>
      <c r="I1700" s="99">
        <f>TRUNC(G1700*H1700,2)</f>
        <v>631.9</v>
      </c>
    </row>
    <row r="1701" spans="1:9" ht="18" customHeight="1">
      <c r="A1701" s="382" t="s">
        <v>728</v>
      </c>
      <c r="B1701" s="384" t="s">
        <v>52</v>
      </c>
      <c r="C1701" s="382" t="s">
        <v>53</v>
      </c>
      <c r="D1701" s="382" t="s">
        <v>10</v>
      </c>
      <c r="E1701" s="358" t="s">
        <v>878</v>
      </c>
      <c r="F1701" s="385" t="s">
        <v>54</v>
      </c>
      <c r="G1701" s="384" t="s">
        <v>55</v>
      </c>
      <c r="H1701" s="384" t="s">
        <v>56</v>
      </c>
      <c r="I1701" s="384" t="s">
        <v>11</v>
      </c>
    </row>
    <row r="1702" spans="1:9" ht="51.95" customHeight="1">
      <c r="A1702" s="237" t="s">
        <v>879</v>
      </c>
      <c r="B1702" s="354">
        <v>94569</v>
      </c>
      <c r="C1702" s="237" t="s">
        <v>66</v>
      </c>
      <c r="D1702" s="237" t="s">
        <v>730</v>
      </c>
      <c r="E1702" s="359" t="s">
        <v>1084</v>
      </c>
      <c r="F1702" s="184" t="s">
        <v>68</v>
      </c>
      <c r="G1702" s="185">
        <v>1</v>
      </c>
      <c r="H1702" s="189">
        <f>I1702</f>
        <v>657.16</v>
      </c>
      <c r="I1702" s="189">
        <f>SUM(I1703:I1707)</f>
        <v>657.16</v>
      </c>
    </row>
    <row r="1703" spans="1:9" ht="24" customHeight="1">
      <c r="A1703" s="234" t="s">
        <v>881</v>
      </c>
      <c r="B1703" s="350">
        <v>88309</v>
      </c>
      <c r="C1703" s="234" t="s">
        <v>66</v>
      </c>
      <c r="D1703" s="234" t="s">
        <v>913</v>
      </c>
      <c r="E1703" s="355" t="s">
        <v>883</v>
      </c>
      <c r="F1703" s="94" t="s">
        <v>884</v>
      </c>
      <c r="G1703" s="186">
        <v>1.0104139000000001</v>
      </c>
      <c r="H1703" s="98">
        <f>IF(A1703="Composição Auxiliar",VLOOKUP(B1703,'SINAPI COMPOSIÇÃO'!$A$2:$E$10256,4,FALSE),IF(A1703="Insumo",IF(VLOOKUP(B1703,'SINAPI INSUMOS'!$A$2:$F$4852,5,FALSE)=OR("",0),VLOOKUP(B1703,'SINAPI INSUMOS'!$A$2:$F$4852,6,FALSE),VLOOKUP(B1703,'SINAPI INSUMOS'!$A$2:$F$4852,5,FALSE)),"VERIFICAR"))</f>
        <v>27.58</v>
      </c>
      <c r="I1703" s="98">
        <f>TRUNC(G1703*H1703,2)</f>
        <v>27.86</v>
      </c>
    </row>
    <row r="1704" spans="1:9" ht="24" customHeight="1">
      <c r="A1704" s="234" t="s">
        <v>881</v>
      </c>
      <c r="B1704" s="350">
        <v>88316</v>
      </c>
      <c r="C1704" s="234" t="s">
        <v>66</v>
      </c>
      <c r="D1704" s="234" t="s">
        <v>885</v>
      </c>
      <c r="E1704" s="355" t="s">
        <v>883</v>
      </c>
      <c r="F1704" s="94" t="s">
        <v>884</v>
      </c>
      <c r="G1704" s="186">
        <v>0.50520690000000001</v>
      </c>
      <c r="H1704" s="98">
        <f>IF(A1704="Composição Auxiliar",VLOOKUP(B1704,'SINAPI COMPOSIÇÃO'!$A$2:$E$10256,4,FALSE),IF(A1704="Insumo",IF(VLOOKUP(B1704,'SINAPI INSUMOS'!$A$2:$F$4852,5,FALSE)=OR("",0),VLOOKUP(B1704,'SINAPI INSUMOS'!$A$2:$F$4852,6,FALSE),VLOOKUP(B1704,'SINAPI INSUMOS'!$A$2:$F$4852,5,FALSE)),"VERIFICAR"))</f>
        <v>21.32</v>
      </c>
      <c r="I1704" s="98">
        <f>TRUNC(G1704*H1704,2)</f>
        <v>10.77</v>
      </c>
    </row>
    <row r="1705" spans="1:9" ht="39" customHeight="1">
      <c r="A1705" s="235" t="s">
        <v>886</v>
      </c>
      <c r="B1705" s="351">
        <v>34381</v>
      </c>
      <c r="C1705" s="235" t="s">
        <v>66</v>
      </c>
      <c r="D1705" s="235" t="s">
        <v>1568</v>
      </c>
      <c r="E1705" s="356" t="s">
        <v>889</v>
      </c>
      <c r="F1705" s="97" t="s">
        <v>63</v>
      </c>
      <c r="G1705" s="187">
        <v>2.0832999999999999</v>
      </c>
      <c r="H1705" s="99">
        <f>IF(A1705="Composição Auxiliar",VLOOKUP(B1705,'SINAPI COMPOSIÇÃO'!$A$2:$E$10256,4,FALSE),IF(A1705="Insumo",IF(VLOOKUP(B1705,'SINAPI INSUMOS'!$A$2:$F$4852,5,FALSE)=OR("",0),VLOOKUP(B1705,'SINAPI INSUMOS'!$A$2:$F$4852,6,FALSE),VLOOKUP(B1705,'SINAPI INSUMOS'!$A$2:$F$4852,5,FALSE)),"VERIFICAR"))</f>
        <v>279.79000000000002</v>
      </c>
      <c r="I1705" s="99">
        <f>TRUNC(G1705*H1705,2)</f>
        <v>582.88</v>
      </c>
    </row>
    <row r="1706" spans="1:9" ht="39" customHeight="1">
      <c r="A1706" s="235" t="s">
        <v>886</v>
      </c>
      <c r="B1706" s="351">
        <v>4377</v>
      </c>
      <c r="C1706" s="235" t="s">
        <v>66</v>
      </c>
      <c r="D1706" s="235" t="s">
        <v>1570</v>
      </c>
      <c r="E1706" s="356" t="s">
        <v>889</v>
      </c>
      <c r="F1706" s="97" t="s">
        <v>63</v>
      </c>
      <c r="G1706" s="360">
        <v>24.4</v>
      </c>
      <c r="H1706" s="361">
        <f>IF(A1706="Composição Auxiliar",VLOOKUP(B1706,'SINAPI COMPOSIÇÃO'!$A$2:$E$10256,4,FALSE),IF(A1706="Insumo",IF(VLOOKUP(B1706,'SINAPI INSUMOS'!$A$2:$F$4852,5,FALSE)=OR("",0),VLOOKUP(B1706,'SINAPI INSUMOS'!$A$2:$F$4852,6,FALSE),VLOOKUP(B1706,'SINAPI INSUMOS'!$A$2:$F$4852,5,FALSE)),"VERIFICAR"))</f>
        <v>0.25</v>
      </c>
      <c r="I1706" s="99">
        <f>TRUNC(G1706*H1706,2)</f>
        <v>6.1</v>
      </c>
    </row>
    <row r="1707" spans="1:9" ht="24" customHeight="1">
      <c r="A1707" s="235" t="s">
        <v>886</v>
      </c>
      <c r="B1707" s="351">
        <v>39961</v>
      </c>
      <c r="C1707" s="235" t="s">
        <v>66</v>
      </c>
      <c r="D1707" s="235" t="s">
        <v>1572</v>
      </c>
      <c r="E1707" s="356" t="s">
        <v>889</v>
      </c>
      <c r="F1707" s="97" t="s">
        <v>63</v>
      </c>
      <c r="G1707" s="187">
        <v>1.16875</v>
      </c>
      <c r="H1707" s="99">
        <f>IF(A1707="Composição Auxiliar",VLOOKUP(B1707,'SINAPI COMPOSIÇÃO'!$A$2:$E$10256,4,FALSE),IF(A1707="Insumo",IF(VLOOKUP(B1707,'SINAPI INSUMOS'!$A$2:$F$4852,5,FALSE)=OR("",0),VLOOKUP(B1707,'SINAPI INSUMOS'!$A$2:$F$4852,6,FALSE),VLOOKUP(B1707,'SINAPI INSUMOS'!$A$2:$F$4852,5,FALSE)),"VERIFICAR"))</f>
        <v>25.29</v>
      </c>
      <c r="I1707" s="99">
        <f>TRUNC(G1707*H1707,2)</f>
        <v>29.55</v>
      </c>
    </row>
    <row r="1708" spans="1:9" ht="18" customHeight="1">
      <c r="A1708" s="382" t="s">
        <v>731</v>
      </c>
      <c r="B1708" s="384" t="s">
        <v>52</v>
      </c>
      <c r="C1708" s="382" t="s">
        <v>53</v>
      </c>
      <c r="D1708" s="382" t="s">
        <v>10</v>
      </c>
      <c r="E1708" s="358" t="s">
        <v>878</v>
      </c>
      <c r="F1708" s="385" t="s">
        <v>54</v>
      </c>
      <c r="G1708" s="384" t="s">
        <v>55</v>
      </c>
      <c r="H1708" s="384" t="s">
        <v>56</v>
      </c>
      <c r="I1708" s="384" t="s">
        <v>11</v>
      </c>
    </row>
    <row r="1709" spans="1:9" ht="65.099999999999994" customHeight="1">
      <c r="A1709" s="237" t="s">
        <v>879</v>
      </c>
      <c r="B1709" s="354">
        <v>94570</v>
      </c>
      <c r="C1709" s="237" t="s">
        <v>66</v>
      </c>
      <c r="D1709" s="237" t="s">
        <v>733</v>
      </c>
      <c r="E1709" s="359" t="s">
        <v>1084</v>
      </c>
      <c r="F1709" s="184" t="s">
        <v>68</v>
      </c>
      <c r="G1709" s="185">
        <v>1</v>
      </c>
      <c r="H1709" s="189">
        <f>I1709</f>
        <v>347.76</v>
      </c>
      <c r="I1709" s="189">
        <f>SUM(I1710:I1714)</f>
        <v>347.76</v>
      </c>
    </row>
    <row r="1710" spans="1:9" ht="24" customHeight="1">
      <c r="A1710" s="234" t="s">
        <v>881</v>
      </c>
      <c r="B1710" s="350">
        <v>88309</v>
      </c>
      <c r="C1710" s="234" t="s">
        <v>66</v>
      </c>
      <c r="D1710" s="234" t="s">
        <v>913</v>
      </c>
      <c r="E1710" s="355" t="s">
        <v>883</v>
      </c>
      <c r="F1710" s="94" t="s">
        <v>884</v>
      </c>
      <c r="G1710" s="186">
        <v>0.31301800000000002</v>
      </c>
      <c r="H1710" s="98">
        <f>IF(A1710="Composição Auxiliar",VLOOKUP(B1710,'SINAPI COMPOSIÇÃO'!$A$2:$E$10256,4,FALSE),IF(A1710="Insumo",IF(VLOOKUP(B1710,'SINAPI INSUMOS'!$A$2:$F$4852,5,FALSE)=OR("",0),VLOOKUP(B1710,'SINAPI INSUMOS'!$A$2:$F$4852,6,FALSE),VLOOKUP(B1710,'SINAPI INSUMOS'!$A$2:$F$4852,5,FALSE)),"VERIFICAR"))</f>
        <v>27.58</v>
      </c>
      <c r="I1710" s="98">
        <f>TRUNC(G1710*H1710,2)</f>
        <v>8.6300000000000008</v>
      </c>
    </row>
    <row r="1711" spans="1:9" ht="24" customHeight="1">
      <c r="A1711" s="234" t="s">
        <v>881</v>
      </c>
      <c r="B1711" s="350">
        <v>88316</v>
      </c>
      <c r="C1711" s="234" t="s">
        <v>66</v>
      </c>
      <c r="D1711" s="234" t="s">
        <v>885</v>
      </c>
      <c r="E1711" s="355" t="s">
        <v>883</v>
      </c>
      <c r="F1711" s="94" t="s">
        <v>884</v>
      </c>
      <c r="G1711" s="186">
        <v>0.15650900000000001</v>
      </c>
      <c r="H1711" s="98">
        <f>IF(A1711="Composição Auxiliar",VLOOKUP(B1711,'SINAPI COMPOSIÇÃO'!$A$2:$E$10256,4,FALSE),IF(A1711="Insumo",IF(VLOOKUP(B1711,'SINAPI INSUMOS'!$A$2:$F$4852,5,FALSE)=OR("",0),VLOOKUP(B1711,'SINAPI INSUMOS'!$A$2:$F$4852,6,FALSE),VLOOKUP(B1711,'SINAPI INSUMOS'!$A$2:$F$4852,5,FALSE)),"VERIFICAR"))</f>
        <v>21.32</v>
      </c>
      <c r="I1711" s="98">
        <f>TRUNC(G1711*H1711,2)</f>
        <v>3.33</v>
      </c>
    </row>
    <row r="1712" spans="1:9" ht="51.95" customHeight="1">
      <c r="A1712" s="235" t="s">
        <v>886</v>
      </c>
      <c r="B1712" s="351">
        <v>36896</v>
      </c>
      <c r="C1712" s="235" t="s">
        <v>66</v>
      </c>
      <c r="D1712" s="235" t="s">
        <v>1575</v>
      </c>
      <c r="E1712" s="356" t="s">
        <v>889</v>
      </c>
      <c r="F1712" s="97" t="s">
        <v>63</v>
      </c>
      <c r="G1712" s="187">
        <v>0.83330000000000004</v>
      </c>
      <c r="H1712" s="99">
        <f>IF(A1712="Composição Auxiliar",VLOOKUP(B1712,'SINAPI COMPOSIÇÃO'!$A$2:$E$10256,4,FALSE),IF(A1712="Insumo",IF(VLOOKUP(B1712,'SINAPI INSUMOS'!$A$2:$F$4852,5,FALSE)=OR("",0),VLOOKUP(B1712,'SINAPI INSUMOS'!$A$2:$F$4852,6,FALSE),VLOOKUP(B1712,'SINAPI INSUMOS'!$A$2:$F$4852,5,FALSE)),"VERIFICAR"))</f>
        <v>379.95</v>
      </c>
      <c r="I1712" s="99">
        <f>TRUNC(G1712*H1712,2)</f>
        <v>316.61</v>
      </c>
    </row>
    <row r="1713" spans="1:9" ht="24" customHeight="1">
      <c r="A1713" s="235" t="s">
        <v>886</v>
      </c>
      <c r="B1713" s="351">
        <v>39961</v>
      </c>
      <c r="C1713" s="235" t="s">
        <v>66</v>
      </c>
      <c r="D1713" s="235" t="s">
        <v>1572</v>
      </c>
      <c r="E1713" s="356" t="s">
        <v>889</v>
      </c>
      <c r="F1713" s="97" t="s">
        <v>63</v>
      </c>
      <c r="G1713" s="187">
        <v>0.66785709999999998</v>
      </c>
      <c r="H1713" s="99">
        <f>IF(A1713="Composição Auxiliar",VLOOKUP(B1713,'SINAPI COMPOSIÇÃO'!$A$2:$E$10256,4,FALSE),IF(A1713="Insumo",IF(VLOOKUP(B1713,'SINAPI INSUMOS'!$A$2:$F$4852,5,FALSE)=OR("",0),VLOOKUP(B1713,'SINAPI INSUMOS'!$A$2:$F$4852,6,FALSE),VLOOKUP(B1713,'SINAPI INSUMOS'!$A$2:$F$4852,5,FALSE)),"VERIFICAR"))</f>
        <v>25.29</v>
      </c>
      <c r="I1713" s="99">
        <f>TRUNC(G1713*H1713,2)</f>
        <v>16.89</v>
      </c>
    </row>
    <row r="1714" spans="1:9" ht="39" customHeight="1">
      <c r="A1714" s="235" t="s">
        <v>886</v>
      </c>
      <c r="B1714" s="351">
        <v>4377</v>
      </c>
      <c r="C1714" s="235" t="s">
        <v>66</v>
      </c>
      <c r="D1714" s="235" t="s">
        <v>1570</v>
      </c>
      <c r="E1714" s="356" t="s">
        <v>889</v>
      </c>
      <c r="F1714" s="97" t="s">
        <v>63</v>
      </c>
      <c r="G1714" s="187">
        <v>9.1999999999999993</v>
      </c>
      <c r="H1714" s="99">
        <f>IF(A1714="Composição Auxiliar",VLOOKUP(B1714,'SINAPI COMPOSIÇÃO'!$A$2:$E$10256,4,FALSE),IF(A1714="Insumo",IF(VLOOKUP(B1714,'SINAPI INSUMOS'!$A$2:$F$4852,5,FALSE)=OR("",0),VLOOKUP(B1714,'SINAPI INSUMOS'!$A$2:$F$4852,6,FALSE),VLOOKUP(B1714,'SINAPI INSUMOS'!$A$2:$F$4852,5,FALSE)),"VERIFICAR"))</f>
        <v>0.25</v>
      </c>
      <c r="I1714" s="99">
        <f>TRUNC(G1714*H1714,2)</f>
        <v>2.2999999999999998</v>
      </c>
    </row>
    <row r="1715" spans="1:9" ht="18" customHeight="1">
      <c r="A1715" s="232" t="s">
        <v>734</v>
      </c>
      <c r="B1715" s="239" t="s">
        <v>52</v>
      </c>
      <c r="C1715" s="232" t="s">
        <v>53</v>
      </c>
      <c r="D1715" s="232" t="s">
        <v>10</v>
      </c>
      <c r="E1715" s="358" t="s">
        <v>878</v>
      </c>
      <c r="F1715" s="240" t="s">
        <v>54</v>
      </c>
      <c r="G1715" s="239" t="s">
        <v>55</v>
      </c>
      <c r="H1715" s="239" t="s">
        <v>56</v>
      </c>
      <c r="I1715" s="239" t="s">
        <v>11</v>
      </c>
    </row>
    <row r="1716" spans="1:9" ht="26.1" customHeight="1">
      <c r="A1716" s="237" t="s">
        <v>879</v>
      </c>
      <c r="B1716" s="354">
        <v>102176</v>
      </c>
      <c r="C1716" s="237" t="s">
        <v>66</v>
      </c>
      <c r="D1716" s="237" t="s">
        <v>736</v>
      </c>
      <c r="E1716" s="359" t="s">
        <v>1084</v>
      </c>
      <c r="F1716" s="184" t="s">
        <v>68</v>
      </c>
      <c r="G1716" s="364">
        <v>1</v>
      </c>
      <c r="H1716" s="365">
        <f>I1716</f>
        <v>1466.4399999999998</v>
      </c>
      <c r="I1716" s="189">
        <f>SUM(I1717:I1723)</f>
        <v>1466.4399999999998</v>
      </c>
    </row>
    <row r="1717" spans="1:9" ht="24" customHeight="1">
      <c r="A1717" s="234" t="s">
        <v>881</v>
      </c>
      <c r="B1717" s="350">
        <v>88325</v>
      </c>
      <c r="C1717" s="234" t="s">
        <v>66</v>
      </c>
      <c r="D1717" s="234" t="s">
        <v>1577</v>
      </c>
      <c r="E1717" s="355" t="s">
        <v>883</v>
      </c>
      <c r="F1717" s="94" t="s">
        <v>884</v>
      </c>
      <c r="G1717" s="186">
        <v>1.6659999999999999</v>
      </c>
      <c r="H1717" s="98">
        <f>IF(A1717="Composição Auxiliar",VLOOKUP(B1717,'SINAPI COMPOSIÇÃO'!$A$2:$E$10256,4,FALSE),IF(A1717="Insumo",IF(VLOOKUP(B1717,'SINAPI INSUMOS'!$A$2:$F$4852,5,FALSE)=OR("",0),VLOOKUP(B1717,'SINAPI INSUMOS'!$A$2:$F$4852,6,FALSE),VLOOKUP(B1717,'SINAPI INSUMOS'!$A$2:$F$4852,5,FALSE)),"VERIFICAR"))</f>
        <v>24.78</v>
      </c>
      <c r="I1717" s="98">
        <f t="shared" ref="I1717:I1723" si="93">TRUNC(G1717*H1717,2)</f>
        <v>41.28</v>
      </c>
    </row>
    <row r="1718" spans="1:9" ht="24" customHeight="1">
      <c r="A1718" s="234" t="s">
        <v>881</v>
      </c>
      <c r="B1718" s="350">
        <v>88316</v>
      </c>
      <c r="C1718" s="234" t="s">
        <v>66</v>
      </c>
      <c r="D1718" s="234" t="s">
        <v>885</v>
      </c>
      <c r="E1718" s="355" t="s">
        <v>883</v>
      </c>
      <c r="F1718" s="94" t="s">
        <v>884</v>
      </c>
      <c r="G1718" s="186">
        <v>1.619</v>
      </c>
      <c r="H1718" s="98">
        <f>IF(A1718="Composição Auxiliar",VLOOKUP(B1718,'SINAPI COMPOSIÇÃO'!$A$2:$E$10256,4,FALSE),IF(A1718="Insumo",IF(VLOOKUP(B1718,'SINAPI INSUMOS'!$A$2:$F$4852,5,FALSE)=OR("",0),VLOOKUP(B1718,'SINAPI INSUMOS'!$A$2:$F$4852,6,FALSE),VLOOKUP(B1718,'SINAPI INSUMOS'!$A$2:$F$4852,5,FALSE)),"VERIFICAR"))</f>
        <v>21.32</v>
      </c>
      <c r="I1718" s="98">
        <f t="shared" si="93"/>
        <v>34.51</v>
      </c>
    </row>
    <row r="1719" spans="1:9" ht="26.1" customHeight="1">
      <c r="A1719" s="235" t="s">
        <v>886</v>
      </c>
      <c r="B1719" s="351">
        <v>20259</v>
      </c>
      <c r="C1719" s="235" t="s">
        <v>66</v>
      </c>
      <c r="D1719" s="235" t="s">
        <v>1579</v>
      </c>
      <c r="E1719" s="356" t="s">
        <v>889</v>
      </c>
      <c r="F1719" s="97" t="s">
        <v>202</v>
      </c>
      <c r="G1719" s="187">
        <v>3.4159999999999999</v>
      </c>
      <c r="H1719" s="99">
        <f>IF(A1719="Composição Auxiliar",VLOOKUP(B1719,'SINAPI COMPOSIÇÃO'!$A$2:$E$10256,4,FALSE),IF(A1719="Insumo",IF(VLOOKUP(B1719,'SINAPI INSUMOS'!$A$2:$F$4852,5,FALSE)=OR("",0),VLOOKUP(B1719,'SINAPI INSUMOS'!$A$2:$F$4852,6,FALSE),VLOOKUP(B1719,'SINAPI INSUMOS'!$A$2:$F$4852,5,FALSE)),"VERIFICAR"))</f>
        <v>13.7</v>
      </c>
      <c r="I1719" s="99">
        <f t="shared" si="93"/>
        <v>46.79</v>
      </c>
    </row>
    <row r="1720" spans="1:9" ht="39" customHeight="1">
      <c r="A1720" s="235" t="s">
        <v>886</v>
      </c>
      <c r="B1720" s="351">
        <v>11950</v>
      </c>
      <c r="C1720" s="235" t="s">
        <v>66</v>
      </c>
      <c r="D1720" s="235" t="s">
        <v>1121</v>
      </c>
      <c r="E1720" s="356" t="s">
        <v>889</v>
      </c>
      <c r="F1720" s="97" t="s">
        <v>63</v>
      </c>
      <c r="G1720" s="187">
        <v>2.1960000000000002</v>
      </c>
      <c r="H1720" s="99">
        <f>IF(A1720="Composição Auxiliar",VLOOKUP(B1720,'SINAPI COMPOSIÇÃO'!$A$2:$E$10256,4,FALSE),IF(A1720="Insumo",IF(VLOOKUP(B1720,'SINAPI INSUMOS'!$A$2:$F$4852,5,FALSE)=OR("",0),VLOOKUP(B1720,'SINAPI INSUMOS'!$A$2:$F$4852,6,FALSE),VLOOKUP(B1720,'SINAPI INSUMOS'!$A$2:$F$4852,5,FALSE)),"VERIFICAR"))</f>
        <v>0.2</v>
      </c>
      <c r="I1720" s="99">
        <f t="shared" si="93"/>
        <v>0.43</v>
      </c>
    </row>
    <row r="1721" spans="1:9" ht="26.1" customHeight="1">
      <c r="A1721" s="235" t="s">
        <v>886</v>
      </c>
      <c r="B1721" s="351">
        <v>34391</v>
      </c>
      <c r="C1721" s="235" t="s">
        <v>66</v>
      </c>
      <c r="D1721" s="235" t="s">
        <v>1581</v>
      </c>
      <c r="E1721" s="356" t="s">
        <v>889</v>
      </c>
      <c r="F1721" s="97" t="s">
        <v>68</v>
      </c>
      <c r="G1721" s="187">
        <v>1</v>
      </c>
      <c r="H1721" s="99">
        <f>IF(A1721="Composição Auxiliar",VLOOKUP(B1721,'SINAPI COMPOSIÇÃO'!$A$2:$E$10256,4,FALSE),IF(A1721="Insumo",IF(VLOOKUP(B1721,'SINAPI INSUMOS'!$A$2:$F$4852,5,FALSE)=OR("",0),VLOOKUP(B1721,'SINAPI INSUMOS'!$A$2:$F$4852,6,FALSE),VLOOKUP(B1721,'SINAPI INSUMOS'!$A$2:$F$4852,5,FALSE)),"VERIFICAR"))</f>
        <v>1292.6199999999999</v>
      </c>
      <c r="I1721" s="99">
        <f t="shared" si="93"/>
        <v>1292.6199999999999</v>
      </c>
    </row>
    <row r="1722" spans="1:9" ht="26.1" customHeight="1">
      <c r="A1722" s="235" t="s">
        <v>886</v>
      </c>
      <c r="B1722" s="351">
        <v>39432</v>
      </c>
      <c r="C1722" s="235" t="s">
        <v>66</v>
      </c>
      <c r="D1722" s="235" t="s">
        <v>1056</v>
      </c>
      <c r="E1722" s="356" t="s">
        <v>889</v>
      </c>
      <c r="F1722" s="97" t="s">
        <v>202</v>
      </c>
      <c r="G1722" s="187">
        <v>2.992</v>
      </c>
      <c r="H1722" s="99">
        <f>IF(A1722="Composição Auxiliar",VLOOKUP(B1722,'SINAPI COMPOSIÇÃO'!$A$2:$E$10256,4,FALSE),IF(A1722="Insumo",IF(VLOOKUP(B1722,'SINAPI INSUMOS'!$A$2:$F$4852,5,FALSE)=OR("",0),VLOOKUP(B1722,'SINAPI INSUMOS'!$A$2:$F$4852,6,FALSE),VLOOKUP(B1722,'SINAPI INSUMOS'!$A$2:$F$4852,5,FALSE)),"VERIFICAR"))</f>
        <v>3.08</v>
      </c>
      <c r="I1722" s="99">
        <f t="shared" si="93"/>
        <v>9.2100000000000009</v>
      </c>
    </row>
    <row r="1723" spans="1:9" ht="24" customHeight="1">
      <c r="A1723" s="235" t="s">
        <v>886</v>
      </c>
      <c r="B1723" s="351">
        <v>34360</v>
      </c>
      <c r="C1723" s="235" t="s">
        <v>66</v>
      </c>
      <c r="D1723" s="235" t="s">
        <v>1088</v>
      </c>
      <c r="E1723" s="356" t="s">
        <v>889</v>
      </c>
      <c r="F1723" s="97" t="s">
        <v>101</v>
      </c>
      <c r="G1723" s="187">
        <v>0.96399999999999997</v>
      </c>
      <c r="H1723" s="99">
        <f>IF(A1723="Composição Auxiliar",VLOOKUP(B1723,'SINAPI COMPOSIÇÃO'!$A$2:$E$10256,4,FALSE),IF(A1723="Insumo",IF(VLOOKUP(B1723,'SINAPI INSUMOS'!$A$2:$F$4852,5,FALSE)=OR("",0),VLOOKUP(B1723,'SINAPI INSUMOS'!$A$2:$F$4852,6,FALSE),VLOOKUP(B1723,'SINAPI INSUMOS'!$A$2:$F$4852,5,FALSE)),"VERIFICAR"))</f>
        <v>43.16</v>
      </c>
      <c r="I1723" s="99">
        <f t="shared" si="93"/>
        <v>41.6</v>
      </c>
    </row>
    <row r="1724" spans="1:9" ht="18" customHeight="1">
      <c r="A1724" s="382" t="s">
        <v>737</v>
      </c>
      <c r="B1724" s="384" t="s">
        <v>52</v>
      </c>
      <c r="C1724" s="382" t="s">
        <v>53</v>
      </c>
      <c r="D1724" s="382" t="s">
        <v>10</v>
      </c>
      <c r="E1724" s="358" t="s">
        <v>878</v>
      </c>
      <c r="F1724" s="385" t="s">
        <v>54</v>
      </c>
      <c r="G1724" s="384" t="s">
        <v>55</v>
      </c>
      <c r="H1724" s="384" t="s">
        <v>56</v>
      </c>
      <c r="I1724" s="384" t="s">
        <v>11</v>
      </c>
    </row>
    <row r="1725" spans="1:9" ht="26.1" customHeight="1">
      <c r="A1725" s="237" t="s">
        <v>879</v>
      </c>
      <c r="B1725" s="354">
        <v>94590</v>
      </c>
      <c r="C1725" s="237" t="s">
        <v>66</v>
      </c>
      <c r="D1725" s="237" t="s">
        <v>739</v>
      </c>
      <c r="E1725" s="359" t="s">
        <v>1084</v>
      </c>
      <c r="F1725" s="184" t="s">
        <v>202</v>
      </c>
      <c r="G1725" s="185">
        <v>1</v>
      </c>
      <c r="H1725" s="189">
        <f>I1725</f>
        <v>27.569999999999997</v>
      </c>
      <c r="I1725" s="189">
        <f>SUM(I1726:I1730)</f>
        <v>27.569999999999997</v>
      </c>
    </row>
    <row r="1726" spans="1:9" ht="24" customHeight="1">
      <c r="A1726" s="234" t="s">
        <v>881</v>
      </c>
      <c r="B1726" s="350">
        <v>88309</v>
      </c>
      <c r="C1726" s="234" t="s">
        <v>66</v>
      </c>
      <c r="D1726" s="234" t="s">
        <v>913</v>
      </c>
      <c r="E1726" s="355" t="s">
        <v>883</v>
      </c>
      <c r="F1726" s="94" t="s">
        <v>884</v>
      </c>
      <c r="G1726" s="362">
        <v>0.38369690000000001</v>
      </c>
      <c r="H1726" s="363">
        <f>IF(A1726="Composição Auxiliar",VLOOKUP(B1726,'SINAPI COMPOSIÇÃO'!$A$2:$E$10256,4,FALSE),IF(A1726="Insumo",IF(VLOOKUP(B1726,'SINAPI INSUMOS'!$A$2:$F$4852,5,FALSE)=OR("",0),VLOOKUP(B1726,'SINAPI INSUMOS'!$A$2:$F$4852,6,FALSE),VLOOKUP(B1726,'SINAPI INSUMOS'!$A$2:$F$4852,5,FALSE)),"VERIFICAR"))</f>
        <v>27.58</v>
      </c>
      <c r="I1726" s="98">
        <f>TRUNC(G1726*H1726,2)</f>
        <v>10.58</v>
      </c>
    </row>
    <row r="1727" spans="1:9" ht="24" customHeight="1">
      <c r="A1727" s="234" t="s">
        <v>881</v>
      </c>
      <c r="B1727" s="350">
        <v>88316</v>
      </c>
      <c r="C1727" s="234" t="s">
        <v>66</v>
      </c>
      <c r="D1727" s="234" t="s">
        <v>885</v>
      </c>
      <c r="E1727" s="355" t="s">
        <v>883</v>
      </c>
      <c r="F1727" s="94" t="s">
        <v>884</v>
      </c>
      <c r="G1727" s="186">
        <v>0.19184850000000001</v>
      </c>
      <c r="H1727" s="98">
        <f>IF(A1727="Composição Auxiliar",VLOOKUP(B1727,'SINAPI COMPOSIÇÃO'!$A$2:$E$10256,4,FALSE),IF(A1727="Insumo",IF(VLOOKUP(B1727,'SINAPI INSUMOS'!$A$2:$F$4852,5,FALSE)=OR("",0),VLOOKUP(B1727,'SINAPI INSUMOS'!$A$2:$F$4852,6,FALSE),VLOOKUP(B1727,'SINAPI INSUMOS'!$A$2:$F$4852,5,FALSE)),"VERIFICAR"))</f>
        <v>21.32</v>
      </c>
      <c r="I1727" s="98">
        <f>TRUNC(G1727*H1727,2)</f>
        <v>4.09</v>
      </c>
    </row>
    <row r="1728" spans="1:9" ht="39" customHeight="1">
      <c r="A1728" s="235" t="s">
        <v>886</v>
      </c>
      <c r="B1728" s="351">
        <v>11950</v>
      </c>
      <c r="C1728" s="235" t="s">
        <v>66</v>
      </c>
      <c r="D1728" s="235" t="s">
        <v>1121</v>
      </c>
      <c r="E1728" s="356" t="s">
        <v>889</v>
      </c>
      <c r="F1728" s="97" t="s">
        <v>63</v>
      </c>
      <c r="G1728" s="187">
        <v>2.6949999999999998</v>
      </c>
      <c r="H1728" s="99">
        <f>IF(A1728="Composição Auxiliar",VLOOKUP(B1728,'SINAPI COMPOSIÇÃO'!$A$2:$E$10256,4,FALSE),IF(A1728="Insumo",IF(VLOOKUP(B1728,'SINAPI INSUMOS'!$A$2:$F$4852,5,FALSE)=OR("",0),VLOOKUP(B1728,'SINAPI INSUMOS'!$A$2:$F$4852,6,FALSE),VLOOKUP(B1728,'SINAPI INSUMOS'!$A$2:$F$4852,5,FALSE)),"VERIFICAR"))</f>
        <v>0.2</v>
      </c>
      <c r="I1728" s="99">
        <f>TRUNC(G1728*H1728,2)</f>
        <v>0.53</v>
      </c>
    </row>
    <row r="1729" spans="1:9" ht="39" customHeight="1">
      <c r="A1729" s="235" t="s">
        <v>886</v>
      </c>
      <c r="B1729" s="351">
        <v>43657</v>
      </c>
      <c r="C1729" s="235" t="s">
        <v>66</v>
      </c>
      <c r="D1729" s="235" t="s">
        <v>1584</v>
      </c>
      <c r="E1729" s="356" t="s">
        <v>889</v>
      </c>
      <c r="F1729" s="97" t="s">
        <v>202</v>
      </c>
      <c r="G1729" s="187">
        <v>1</v>
      </c>
      <c r="H1729" s="99">
        <f>IF(A1729="Composição Auxiliar",VLOOKUP(B1729,'SINAPI COMPOSIÇÃO'!$A$2:$E$10256,4,FALSE),IF(A1729="Insumo",IF(VLOOKUP(B1729,'SINAPI INSUMOS'!$A$2:$F$4852,5,FALSE)=OR("",0),VLOOKUP(B1729,'SINAPI INSUMOS'!$A$2:$F$4852,6,FALSE),VLOOKUP(B1729,'SINAPI INSUMOS'!$A$2:$F$4852,5,FALSE)),"VERIFICAR"))</f>
        <v>7.31</v>
      </c>
      <c r="I1729" s="99">
        <f>TRUNC(G1729*H1729,2)</f>
        <v>7.31</v>
      </c>
    </row>
    <row r="1730" spans="1:9" ht="24" customHeight="1">
      <c r="A1730" s="235" t="s">
        <v>886</v>
      </c>
      <c r="B1730" s="351">
        <v>39961</v>
      </c>
      <c r="C1730" s="235" t="s">
        <v>66</v>
      </c>
      <c r="D1730" s="235" t="s">
        <v>1572</v>
      </c>
      <c r="E1730" s="356" t="s">
        <v>889</v>
      </c>
      <c r="F1730" s="97" t="s">
        <v>63</v>
      </c>
      <c r="G1730" s="187">
        <v>0.20035710000000001</v>
      </c>
      <c r="H1730" s="99">
        <f>IF(A1730="Composição Auxiliar",VLOOKUP(B1730,'SINAPI COMPOSIÇÃO'!$A$2:$E$10256,4,FALSE),IF(A1730="Insumo",IF(VLOOKUP(B1730,'SINAPI INSUMOS'!$A$2:$F$4852,5,FALSE)=OR("",0),VLOOKUP(B1730,'SINAPI INSUMOS'!$A$2:$F$4852,6,FALSE),VLOOKUP(B1730,'SINAPI INSUMOS'!$A$2:$F$4852,5,FALSE)),"VERIFICAR"))</f>
        <v>25.29</v>
      </c>
      <c r="I1730" s="99">
        <f>TRUNC(G1730*H1730,2)</f>
        <v>5.0599999999999996</v>
      </c>
    </row>
    <row r="1731" spans="1:9" ht="18" customHeight="1">
      <c r="A1731" s="382" t="s">
        <v>740</v>
      </c>
      <c r="B1731" s="384" t="s">
        <v>52</v>
      </c>
      <c r="C1731" s="382" t="s">
        <v>53</v>
      </c>
      <c r="D1731" s="382" t="s">
        <v>10</v>
      </c>
      <c r="E1731" s="358" t="s">
        <v>878</v>
      </c>
      <c r="F1731" s="385" t="s">
        <v>54</v>
      </c>
      <c r="G1731" s="384" t="s">
        <v>55</v>
      </c>
      <c r="H1731" s="384" t="s">
        <v>56</v>
      </c>
      <c r="I1731" s="384" t="s">
        <v>11</v>
      </c>
    </row>
    <row r="1732" spans="1:9" ht="39" customHeight="1">
      <c r="A1732" s="237" t="s">
        <v>879</v>
      </c>
      <c r="B1732" s="354">
        <v>102163</v>
      </c>
      <c r="C1732" s="237" t="s">
        <v>66</v>
      </c>
      <c r="D1732" s="237" t="s">
        <v>742</v>
      </c>
      <c r="E1732" s="359" t="s">
        <v>1084</v>
      </c>
      <c r="F1732" s="184" t="s">
        <v>68</v>
      </c>
      <c r="G1732" s="185">
        <v>1</v>
      </c>
      <c r="H1732" s="189">
        <f>I1732</f>
        <v>508.63</v>
      </c>
      <c r="I1732" s="189">
        <f>SUM(I1733:I1737)</f>
        <v>508.63</v>
      </c>
    </row>
    <row r="1733" spans="1:9" ht="24" customHeight="1">
      <c r="A1733" s="234" t="s">
        <v>881</v>
      </c>
      <c r="B1733" s="350">
        <v>88316</v>
      </c>
      <c r="C1733" s="234" t="s">
        <v>66</v>
      </c>
      <c r="D1733" s="234" t="s">
        <v>885</v>
      </c>
      <c r="E1733" s="355" t="s">
        <v>883</v>
      </c>
      <c r="F1733" s="94" t="s">
        <v>884</v>
      </c>
      <c r="G1733" s="186">
        <v>0.58291870000000001</v>
      </c>
      <c r="H1733" s="98">
        <f>IF(A1733="Composição Auxiliar",VLOOKUP(B1733,'SINAPI COMPOSIÇÃO'!$A$2:$E$10256,4,FALSE),IF(A1733="Insumo",IF(VLOOKUP(B1733,'SINAPI INSUMOS'!$A$2:$F$4852,5,FALSE)=OR("",0),VLOOKUP(B1733,'SINAPI INSUMOS'!$A$2:$F$4852,6,FALSE),VLOOKUP(B1733,'SINAPI INSUMOS'!$A$2:$F$4852,5,FALSE)),"VERIFICAR"))</f>
        <v>21.32</v>
      </c>
      <c r="I1733" s="98">
        <f>TRUNC(G1733*H1733,2)</f>
        <v>12.42</v>
      </c>
    </row>
    <row r="1734" spans="1:9" ht="24" customHeight="1">
      <c r="A1734" s="234" t="s">
        <v>881</v>
      </c>
      <c r="B1734" s="350">
        <v>88325</v>
      </c>
      <c r="C1734" s="234" t="s">
        <v>66</v>
      </c>
      <c r="D1734" s="234" t="s">
        <v>1577</v>
      </c>
      <c r="E1734" s="355" t="s">
        <v>883</v>
      </c>
      <c r="F1734" s="94" t="s">
        <v>884</v>
      </c>
      <c r="G1734" s="186">
        <v>0.67565580000000003</v>
      </c>
      <c r="H1734" s="98">
        <f>IF(A1734="Composição Auxiliar",VLOOKUP(B1734,'SINAPI COMPOSIÇÃO'!$A$2:$E$10256,4,FALSE),IF(A1734="Insumo",IF(VLOOKUP(B1734,'SINAPI INSUMOS'!$A$2:$F$4852,5,FALSE)=OR("",0),VLOOKUP(B1734,'SINAPI INSUMOS'!$A$2:$F$4852,6,FALSE),VLOOKUP(B1734,'SINAPI INSUMOS'!$A$2:$F$4852,5,FALSE)),"VERIFICAR"))</f>
        <v>24.78</v>
      </c>
      <c r="I1734" s="98">
        <f>TRUNC(G1734*H1734,2)</f>
        <v>16.739999999999998</v>
      </c>
    </row>
    <row r="1735" spans="1:9" ht="26.1" customHeight="1">
      <c r="A1735" s="235" t="s">
        <v>886</v>
      </c>
      <c r="B1735" s="351">
        <v>39432</v>
      </c>
      <c r="C1735" s="235" t="s">
        <v>66</v>
      </c>
      <c r="D1735" s="235" t="s">
        <v>1056</v>
      </c>
      <c r="E1735" s="356" t="s">
        <v>889</v>
      </c>
      <c r="F1735" s="97" t="s">
        <v>202</v>
      </c>
      <c r="G1735" s="187">
        <v>6.3810000000000002</v>
      </c>
      <c r="H1735" s="99">
        <f>IF(A1735="Composição Auxiliar",VLOOKUP(B1735,'SINAPI COMPOSIÇÃO'!$A$2:$E$10256,4,FALSE),IF(A1735="Insumo",IF(VLOOKUP(B1735,'SINAPI INSUMOS'!$A$2:$F$4852,5,FALSE)=OR("",0),VLOOKUP(B1735,'SINAPI INSUMOS'!$A$2:$F$4852,6,FALSE),VLOOKUP(B1735,'SINAPI INSUMOS'!$A$2:$F$4852,5,FALSE)),"VERIFICAR"))</f>
        <v>3.08</v>
      </c>
      <c r="I1735" s="99">
        <f>TRUNC(G1735*H1735,2)</f>
        <v>19.649999999999999</v>
      </c>
    </row>
    <row r="1736" spans="1:9" ht="26.1" customHeight="1">
      <c r="A1736" s="235" t="s">
        <v>886</v>
      </c>
      <c r="B1736" s="351">
        <v>20259</v>
      </c>
      <c r="C1736" s="235" t="s">
        <v>66</v>
      </c>
      <c r="D1736" s="235" t="s">
        <v>1579</v>
      </c>
      <c r="E1736" s="356" t="s">
        <v>889</v>
      </c>
      <c r="F1736" s="97" t="s">
        <v>202</v>
      </c>
      <c r="G1736" s="187">
        <v>7.2869999999999999</v>
      </c>
      <c r="H1736" s="99">
        <f>IF(A1736="Composição Auxiliar",VLOOKUP(B1736,'SINAPI COMPOSIÇÃO'!$A$2:$E$10256,4,FALSE),IF(A1736="Insumo",IF(VLOOKUP(B1736,'SINAPI INSUMOS'!$A$2:$F$4852,5,FALSE)=OR("",0),VLOOKUP(B1736,'SINAPI INSUMOS'!$A$2:$F$4852,6,FALSE),VLOOKUP(B1736,'SINAPI INSUMOS'!$A$2:$F$4852,5,FALSE)),"VERIFICAR"))</f>
        <v>13.7</v>
      </c>
      <c r="I1736" s="99">
        <f>TRUNC(G1736*H1736,2)</f>
        <v>99.83</v>
      </c>
    </row>
    <row r="1737" spans="1:9" ht="24" customHeight="1">
      <c r="A1737" s="235" t="s">
        <v>886</v>
      </c>
      <c r="B1737" s="351">
        <v>11188</v>
      </c>
      <c r="C1737" s="235" t="s">
        <v>66</v>
      </c>
      <c r="D1737" s="235" t="s">
        <v>1586</v>
      </c>
      <c r="E1737" s="356" t="s">
        <v>889</v>
      </c>
      <c r="F1737" s="97" t="s">
        <v>68</v>
      </c>
      <c r="G1737" s="187">
        <v>1</v>
      </c>
      <c r="H1737" s="99">
        <f>IF(A1737="Composição Auxiliar",VLOOKUP(B1737,'SINAPI COMPOSIÇÃO'!$A$2:$E$10256,4,FALSE),IF(A1737="Insumo",IF(VLOOKUP(B1737,'SINAPI INSUMOS'!$A$2:$F$4852,5,FALSE)=OR("",0),VLOOKUP(B1737,'SINAPI INSUMOS'!$A$2:$F$4852,6,FALSE),VLOOKUP(B1737,'SINAPI INSUMOS'!$A$2:$F$4852,5,FALSE)),"VERIFICAR"))</f>
        <v>359.99</v>
      </c>
      <c r="I1737" s="99">
        <f>TRUNC(G1737*H1737,2)</f>
        <v>359.99</v>
      </c>
    </row>
    <row r="1738" spans="1:9" ht="18" customHeight="1">
      <c r="A1738" s="382" t="s">
        <v>743</v>
      </c>
      <c r="B1738" s="384" t="s">
        <v>52</v>
      </c>
      <c r="C1738" s="382" t="s">
        <v>53</v>
      </c>
      <c r="D1738" s="382" t="s">
        <v>10</v>
      </c>
      <c r="E1738" s="358" t="s">
        <v>878</v>
      </c>
      <c r="F1738" s="385" t="s">
        <v>54</v>
      </c>
      <c r="G1738" s="358" t="s">
        <v>55</v>
      </c>
      <c r="H1738" s="358" t="s">
        <v>56</v>
      </c>
      <c r="I1738" s="384" t="s">
        <v>11</v>
      </c>
    </row>
    <row r="1739" spans="1:9" ht="39" customHeight="1">
      <c r="A1739" s="237" t="s">
        <v>879</v>
      </c>
      <c r="B1739" s="354">
        <v>102185</v>
      </c>
      <c r="C1739" s="237" t="s">
        <v>66</v>
      </c>
      <c r="D1739" s="237" t="s">
        <v>745</v>
      </c>
      <c r="E1739" s="359" t="s">
        <v>1084</v>
      </c>
      <c r="F1739" s="184" t="s">
        <v>63</v>
      </c>
      <c r="G1739" s="185">
        <v>1</v>
      </c>
      <c r="H1739" s="189">
        <f>I1739</f>
        <v>5001.2800000000007</v>
      </c>
      <c r="I1739" s="189">
        <f>SUM(I1740:I1744)</f>
        <v>5001.2800000000007</v>
      </c>
    </row>
    <row r="1740" spans="1:9" ht="24" customHeight="1">
      <c r="A1740" s="234" t="s">
        <v>881</v>
      </c>
      <c r="B1740" s="350">
        <v>88325</v>
      </c>
      <c r="C1740" s="234" t="s">
        <v>66</v>
      </c>
      <c r="D1740" s="234" t="s">
        <v>1577</v>
      </c>
      <c r="E1740" s="355" t="s">
        <v>883</v>
      </c>
      <c r="F1740" s="94" t="s">
        <v>884</v>
      </c>
      <c r="G1740" s="186">
        <v>6.6149510999999999</v>
      </c>
      <c r="H1740" s="98">
        <f>IF(A1740="Composição Auxiliar",VLOOKUP(B1740,'SINAPI COMPOSIÇÃO'!$A$2:$E$10256,4,FALSE),IF(A1740="Insumo",IF(VLOOKUP(B1740,'SINAPI INSUMOS'!$A$2:$F$4852,5,FALSE)=OR("",0),VLOOKUP(B1740,'SINAPI INSUMOS'!$A$2:$F$4852,6,FALSE),VLOOKUP(B1740,'SINAPI INSUMOS'!$A$2:$F$4852,5,FALSE)),"VERIFICAR"))</f>
        <v>24.78</v>
      </c>
      <c r="I1740" s="98">
        <f>TRUNC(G1740*H1740,2)</f>
        <v>163.91</v>
      </c>
    </row>
    <row r="1741" spans="1:9" ht="24" customHeight="1">
      <c r="A1741" s="234" t="s">
        <v>881</v>
      </c>
      <c r="B1741" s="350">
        <v>88316</v>
      </c>
      <c r="C1741" s="234" t="s">
        <v>66</v>
      </c>
      <c r="D1741" s="234" t="s">
        <v>885</v>
      </c>
      <c r="E1741" s="355" t="s">
        <v>883</v>
      </c>
      <c r="F1741" s="94" t="s">
        <v>884</v>
      </c>
      <c r="G1741" s="186">
        <v>5.7070166999999996</v>
      </c>
      <c r="H1741" s="98">
        <f>IF(A1741="Composição Auxiliar",VLOOKUP(B1741,'SINAPI COMPOSIÇÃO'!$A$2:$E$10256,4,FALSE),IF(A1741="Insumo",IF(VLOOKUP(B1741,'SINAPI INSUMOS'!$A$2:$F$4852,5,FALSE)=OR("",0),VLOOKUP(B1741,'SINAPI INSUMOS'!$A$2:$F$4852,6,FALSE),VLOOKUP(B1741,'SINAPI INSUMOS'!$A$2:$F$4852,5,FALSE)),"VERIFICAR"))</f>
        <v>21.32</v>
      </c>
      <c r="I1741" s="98">
        <f>TRUNC(G1741*H1741,2)</f>
        <v>121.67</v>
      </c>
    </row>
    <row r="1742" spans="1:9" ht="65.099999999999994" customHeight="1">
      <c r="A1742" s="235" t="s">
        <v>886</v>
      </c>
      <c r="B1742" s="351">
        <v>3104</v>
      </c>
      <c r="C1742" s="235" t="s">
        <v>66</v>
      </c>
      <c r="D1742" s="235" t="s">
        <v>1588</v>
      </c>
      <c r="E1742" s="356" t="s">
        <v>889</v>
      </c>
      <c r="F1742" s="97" t="s">
        <v>1589</v>
      </c>
      <c r="G1742" s="187">
        <v>2</v>
      </c>
      <c r="H1742" s="99">
        <f>IF(A1742="Composição Auxiliar",VLOOKUP(B1742,'SINAPI COMPOSIÇÃO'!$A$2:$E$10256,4,FALSE),IF(A1742="Insumo",IF(VLOOKUP(B1742,'SINAPI INSUMOS'!$A$2:$F$4852,5,FALSE)=OR("",0),VLOOKUP(B1742,'SINAPI INSUMOS'!$A$2:$F$4852,6,FALSE),VLOOKUP(B1742,'SINAPI INSUMOS'!$A$2:$F$4852,5,FALSE)),"VERIFICAR"))</f>
        <v>184.16</v>
      </c>
      <c r="I1742" s="99">
        <f>TRUNC(G1742*H1742,2)</f>
        <v>368.32</v>
      </c>
    </row>
    <row r="1743" spans="1:9" ht="26.1" customHeight="1">
      <c r="A1743" s="235" t="s">
        <v>886</v>
      </c>
      <c r="B1743" s="351">
        <v>5031</v>
      </c>
      <c r="C1743" s="235" t="s">
        <v>66</v>
      </c>
      <c r="D1743" s="235" t="s">
        <v>1591</v>
      </c>
      <c r="E1743" s="356" t="s">
        <v>889</v>
      </c>
      <c r="F1743" s="97" t="s">
        <v>68</v>
      </c>
      <c r="G1743" s="187">
        <v>3.78</v>
      </c>
      <c r="H1743" s="99">
        <f>IF(A1743="Composição Auxiliar",VLOOKUP(B1743,'SINAPI COMPOSIÇÃO'!$A$2:$E$10256,4,FALSE),IF(A1743="Insumo",IF(VLOOKUP(B1743,'SINAPI INSUMOS'!$A$2:$F$4852,5,FALSE)=OR("",0),VLOOKUP(B1743,'SINAPI INSUMOS'!$A$2:$F$4852,6,FALSE),VLOOKUP(B1743,'SINAPI INSUMOS'!$A$2:$F$4852,5,FALSE)),"VERIFICAR"))</f>
        <v>625</v>
      </c>
      <c r="I1743" s="99">
        <f>TRUNC(G1743*H1743,2)</f>
        <v>2362.5</v>
      </c>
    </row>
    <row r="1744" spans="1:9" ht="26.1" customHeight="1">
      <c r="A1744" s="235" t="s">
        <v>886</v>
      </c>
      <c r="B1744" s="351">
        <v>11499</v>
      </c>
      <c r="C1744" s="235" t="s">
        <v>66</v>
      </c>
      <c r="D1744" s="235" t="s">
        <v>1593</v>
      </c>
      <c r="E1744" s="356" t="s">
        <v>889</v>
      </c>
      <c r="F1744" s="97" t="s">
        <v>63</v>
      </c>
      <c r="G1744" s="187">
        <v>2</v>
      </c>
      <c r="H1744" s="99">
        <f>IF(A1744="Composição Auxiliar",VLOOKUP(B1744,'SINAPI COMPOSIÇÃO'!$A$2:$E$10256,4,FALSE),IF(A1744="Insumo",IF(VLOOKUP(B1744,'SINAPI INSUMOS'!$A$2:$F$4852,5,FALSE)=OR("",0),VLOOKUP(B1744,'SINAPI INSUMOS'!$A$2:$F$4852,6,FALSE),VLOOKUP(B1744,'SINAPI INSUMOS'!$A$2:$F$4852,5,FALSE)),"VERIFICAR"))</f>
        <v>992.44</v>
      </c>
      <c r="I1744" s="99">
        <f>TRUNC(G1744*H1744,2)</f>
        <v>1984.88</v>
      </c>
    </row>
    <row r="1745" spans="1:9" ht="24" customHeight="1">
      <c r="A1745" s="236" t="s">
        <v>37</v>
      </c>
      <c r="B1745" s="236"/>
      <c r="C1745" s="236"/>
      <c r="D1745" s="236" t="s">
        <v>38</v>
      </c>
      <c r="E1745" s="236"/>
      <c r="F1745" s="357"/>
      <c r="G1745" s="181"/>
      <c r="H1745" s="236"/>
      <c r="I1745" s="188"/>
    </row>
    <row r="1746" spans="1:9" ht="18" customHeight="1">
      <c r="A1746" s="232" t="s">
        <v>746</v>
      </c>
      <c r="B1746" s="239" t="s">
        <v>52</v>
      </c>
      <c r="C1746" s="232" t="s">
        <v>53</v>
      </c>
      <c r="D1746" s="232" t="s">
        <v>10</v>
      </c>
      <c r="E1746" s="358" t="s">
        <v>878</v>
      </c>
      <c r="F1746" s="240" t="s">
        <v>54</v>
      </c>
      <c r="G1746" s="239" t="s">
        <v>55</v>
      </c>
      <c r="H1746" s="239" t="s">
        <v>56</v>
      </c>
      <c r="I1746" s="239" t="s">
        <v>11</v>
      </c>
    </row>
    <row r="1747" spans="1:9" ht="26.1" customHeight="1">
      <c r="A1747" s="237" t="s">
        <v>879</v>
      </c>
      <c r="B1747" s="183" t="s">
        <v>747</v>
      </c>
      <c r="C1747" s="237" t="s">
        <v>61</v>
      </c>
      <c r="D1747" s="237" t="s">
        <v>748</v>
      </c>
      <c r="E1747" s="359" t="s">
        <v>1421</v>
      </c>
      <c r="F1747" s="184" t="s">
        <v>63</v>
      </c>
      <c r="G1747" s="185">
        <v>1</v>
      </c>
      <c r="H1747" s="189">
        <f>I1747</f>
        <v>147.37</v>
      </c>
      <c r="I1747" s="189">
        <f>SUM(I1748:I1752)</f>
        <v>147.37</v>
      </c>
    </row>
    <row r="1748" spans="1:9" ht="39" customHeight="1">
      <c r="A1748" s="234" t="s">
        <v>881</v>
      </c>
      <c r="B1748" s="350">
        <v>91996</v>
      </c>
      <c r="C1748" s="234" t="s">
        <v>66</v>
      </c>
      <c r="D1748" s="234" t="s">
        <v>611</v>
      </c>
      <c r="E1748" s="355" t="s">
        <v>1421</v>
      </c>
      <c r="F1748" s="94" t="s">
        <v>63</v>
      </c>
      <c r="G1748" s="186">
        <v>1</v>
      </c>
      <c r="H1748" s="98">
        <f>IF(A1748="Composição Auxiliar",VLOOKUP(B1748,'SINAPI COMPOSIÇÃO'!$A$2:$E$10256,4,FALSE),IF(A1748="Insumo",IF(VLOOKUP(B1748,'SINAPI INSUMOS'!$A$2:$F$4852,5,FALSE)=OR("",0),VLOOKUP(B1748,'SINAPI INSUMOS'!$A$2:$F$4852,6,FALSE),VLOOKUP(B1748,'SINAPI INSUMOS'!$A$2:$F$4852,5,FALSE)),"VERIFICAR"))</f>
        <v>38.54</v>
      </c>
      <c r="I1748" s="98">
        <f>TRUNC(G1748*H1748,2)</f>
        <v>38.54</v>
      </c>
    </row>
    <row r="1749" spans="1:9" ht="39" customHeight="1">
      <c r="A1749" s="234" t="s">
        <v>881</v>
      </c>
      <c r="B1749" s="350">
        <v>91926</v>
      </c>
      <c r="C1749" s="234" t="s">
        <v>66</v>
      </c>
      <c r="D1749" s="234" t="s">
        <v>584</v>
      </c>
      <c r="E1749" s="355" t="s">
        <v>1421</v>
      </c>
      <c r="F1749" s="94" t="s">
        <v>202</v>
      </c>
      <c r="G1749" s="186">
        <v>8</v>
      </c>
      <c r="H1749" s="98">
        <f>IF(A1749="Composição Auxiliar",VLOOKUP(B1749,'SINAPI COMPOSIÇÃO'!$A$2:$E$10256,4,FALSE),IF(A1749="Insumo",IF(VLOOKUP(B1749,'SINAPI INSUMOS'!$A$2:$F$4852,5,FALSE)=OR("",0),VLOOKUP(B1749,'SINAPI INSUMOS'!$A$2:$F$4852,6,FALSE),VLOOKUP(B1749,'SINAPI INSUMOS'!$A$2:$F$4852,5,FALSE)),"VERIFICAR"))</f>
        <v>4.99</v>
      </c>
      <c r="I1749" s="98">
        <f>TRUNC(G1749*H1749,2)</f>
        <v>39.92</v>
      </c>
    </row>
    <row r="1750" spans="1:9" ht="39" customHeight="1">
      <c r="A1750" s="234" t="s">
        <v>881</v>
      </c>
      <c r="B1750" s="350">
        <v>91852</v>
      </c>
      <c r="C1750" s="234" t="s">
        <v>66</v>
      </c>
      <c r="D1750" s="379" t="s">
        <v>1594</v>
      </c>
      <c r="E1750" s="355" t="s">
        <v>1421</v>
      </c>
      <c r="F1750" s="94" t="s">
        <v>202</v>
      </c>
      <c r="G1750" s="362">
        <v>1.8</v>
      </c>
      <c r="H1750" s="363">
        <f>IF(A1750="Composição Auxiliar",VLOOKUP(B1750,'SINAPI COMPOSIÇÃO'!$A$2:$E$10256,4,FALSE),IF(A1750="Insumo",IF(VLOOKUP(B1750,'SINAPI INSUMOS'!$A$2:$F$4852,5,FALSE)=OR("",0),VLOOKUP(B1750,'SINAPI INSUMOS'!$A$2:$F$4852,6,FALSE),VLOOKUP(B1750,'SINAPI INSUMOS'!$A$2:$F$4852,5,FALSE)),"VERIFICAR"))</f>
        <v>9.51</v>
      </c>
      <c r="I1750" s="98">
        <f>TRUNC(G1750*H1750,2)</f>
        <v>17.11</v>
      </c>
    </row>
    <row r="1751" spans="1:9" ht="39" customHeight="1">
      <c r="A1751" s="234" t="s">
        <v>881</v>
      </c>
      <c r="B1751" s="350">
        <v>91852</v>
      </c>
      <c r="C1751" s="234" t="s">
        <v>66</v>
      </c>
      <c r="D1751" s="234" t="s">
        <v>1595</v>
      </c>
      <c r="E1751" s="355" t="s">
        <v>1421</v>
      </c>
      <c r="F1751" s="94" t="s">
        <v>202</v>
      </c>
      <c r="G1751" s="186">
        <v>2</v>
      </c>
      <c r="H1751" s="98">
        <f>IF(A1751="Composição Auxiliar",VLOOKUP(B1751,'SINAPI COMPOSIÇÃO'!$A$2:$E$10256,4,FALSE),IF(A1751="Insumo",IF(VLOOKUP(B1751,'SINAPI INSUMOS'!$A$2:$F$4852,5,FALSE)=OR("",0),VLOOKUP(B1751,'SINAPI INSUMOS'!$A$2:$F$4852,6,FALSE),VLOOKUP(B1751,'SINAPI INSUMOS'!$A$2:$F$4852,5,FALSE)),"VERIFICAR"))</f>
        <v>9.51</v>
      </c>
      <c r="I1751" s="98">
        <f>TRUNC(G1751*H1751,2)</f>
        <v>19.02</v>
      </c>
    </row>
    <row r="1752" spans="1:9" ht="39" customHeight="1">
      <c r="A1752" s="234" t="s">
        <v>881</v>
      </c>
      <c r="B1752" s="350">
        <v>91939</v>
      </c>
      <c r="C1752" s="234" t="s">
        <v>66</v>
      </c>
      <c r="D1752" s="234" t="s">
        <v>1596</v>
      </c>
      <c r="E1752" s="355" t="s">
        <v>1421</v>
      </c>
      <c r="F1752" s="94" t="s">
        <v>63</v>
      </c>
      <c r="G1752" s="186">
        <v>1</v>
      </c>
      <c r="H1752" s="98">
        <f>IF(A1752="Composição Auxiliar",VLOOKUP(B1752,'SINAPI COMPOSIÇÃO'!$A$2:$E$10256,4,FALSE),IF(A1752="Insumo",IF(VLOOKUP(B1752,'SINAPI INSUMOS'!$A$2:$F$4852,5,FALSE)=OR("",0),VLOOKUP(B1752,'SINAPI INSUMOS'!$A$2:$F$4852,6,FALSE),VLOOKUP(B1752,'SINAPI INSUMOS'!$A$2:$F$4852,5,FALSE)),"VERIFICAR"))</f>
        <v>32.78</v>
      </c>
      <c r="I1752" s="98">
        <f>TRUNC(G1752*H1752,2)</f>
        <v>32.78</v>
      </c>
    </row>
    <row r="1753" spans="1:9" ht="18" customHeight="1">
      <c r="A1753" s="382" t="s">
        <v>749</v>
      </c>
      <c r="B1753" s="384" t="s">
        <v>52</v>
      </c>
      <c r="C1753" s="382" t="s">
        <v>53</v>
      </c>
      <c r="D1753" s="382" t="s">
        <v>10</v>
      </c>
      <c r="E1753" s="358" t="s">
        <v>878</v>
      </c>
      <c r="F1753" s="385" t="s">
        <v>54</v>
      </c>
      <c r="G1753" s="384" t="s">
        <v>55</v>
      </c>
      <c r="H1753" s="384" t="s">
        <v>56</v>
      </c>
      <c r="I1753" s="384" t="s">
        <v>11</v>
      </c>
    </row>
    <row r="1754" spans="1:9" ht="39" customHeight="1">
      <c r="A1754" s="237" t="s">
        <v>879</v>
      </c>
      <c r="B1754" s="354">
        <v>97599</v>
      </c>
      <c r="C1754" s="237" t="s">
        <v>66</v>
      </c>
      <c r="D1754" s="237" t="s">
        <v>751</v>
      </c>
      <c r="E1754" s="359" t="s">
        <v>1421</v>
      </c>
      <c r="F1754" s="184" t="s">
        <v>63</v>
      </c>
      <c r="G1754" s="185">
        <v>1</v>
      </c>
      <c r="H1754" s="189">
        <f>I1754</f>
        <v>21.34</v>
      </c>
      <c r="I1754" s="189">
        <f>SUM(I1755:I1757)</f>
        <v>21.34</v>
      </c>
    </row>
    <row r="1755" spans="1:9" ht="24" customHeight="1">
      <c r="A1755" s="234" t="s">
        <v>881</v>
      </c>
      <c r="B1755" s="350">
        <v>88264</v>
      </c>
      <c r="C1755" s="234" t="s">
        <v>66</v>
      </c>
      <c r="D1755" s="234" t="s">
        <v>1424</v>
      </c>
      <c r="E1755" s="355" t="s">
        <v>883</v>
      </c>
      <c r="F1755" s="94" t="s">
        <v>884</v>
      </c>
      <c r="G1755" s="186">
        <v>0.17649999999999999</v>
      </c>
      <c r="H1755" s="98">
        <f>IF(A1755="Composição Auxiliar",VLOOKUP(B1755,'SINAPI COMPOSIÇÃO'!$A$2:$E$10256,4,FALSE),IF(A1755="Insumo",IF(VLOOKUP(B1755,'SINAPI INSUMOS'!$A$2:$F$4852,5,FALSE)=OR("",0),VLOOKUP(B1755,'SINAPI INSUMOS'!$A$2:$F$4852,6,FALSE),VLOOKUP(B1755,'SINAPI INSUMOS'!$A$2:$F$4852,5,FALSE)),"VERIFICAR"))</f>
        <v>28.06</v>
      </c>
      <c r="I1755" s="98">
        <f>TRUNC(G1755*H1755,2)</f>
        <v>4.95</v>
      </c>
    </row>
    <row r="1756" spans="1:9" ht="26.1" customHeight="1">
      <c r="A1756" s="234" t="s">
        <v>881</v>
      </c>
      <c r="B1756" s="350">
        <v>88247</v>
      </c>
      <c r="C1756" s="234" t="s">
        <v>66</v>
      </c>
      <c r="D1756" s="234" t="s">
        <v>1423</v>
      </c>
      <c r="E1756" s="355" t="s">
        <v>883</v>
      </c>
      <c r="F1756" s="94" t="s">
        <v>884</v>
      </c>
      <c r="G1756" s="186">
        <v>5.5156200000000002E-2</v>
      </c>
      <c r="H1756" s="98">
        <f>IF(A1756="Composição Auxiliar",VLOOKUP(B1756,'SINAPI COMPOSIÇÃO'!$A$2:$E$10256,4,FALSE),IF(A1756="Insumo",IF(VLOOKUP(B1756,'SINAPI INSUMOS'!$A$2:$F$4852,5,FALSE)=OR("",0),VLOOKUP(B1756,'SINAPI INSUMOS'!$A$2:$F$4852,6,FALSE),VLOOKUP(B1756,'SINAPI INSUMOS'!$A$2:$F$4852,5,FALSE)),"VERIFICAR"))</f>
        <v>23.98</v>
      </c>
      <c r="I1756" s="98">
        <f>TRUNC(G1756*H1756,2)</f>
        <v>1.32</v>
      </c>
    </row>
    <row r="1757" spans="1:9" ht="26.1" customHeight="1">
      <c r="A1757" s="235" t="s">
        <v>886</v>
      </c>
      <c r="B1757" s="351">
        <v>38774</v>
      </c>
      <c r="C1757" s="235" t="s">
        <v>66</v>
      </c>
      <c r="D1757" s="235" t="s">
        <v>1598</v>
      </c>
      <c r="E1757" s="356" t="s">
        <v>889</v>
      </c>
      <c r="F1757" s="97" t="s">
        <v>63</v>
      </c>
      <c r="G1757" s="187">
        <v>1</v>
      </c>
      <c r="H1757" s="99">
        <f>IF(A1757="Composição Auxiliar",VLOOKUP(B1757,'SINAPI COMPOSIÇÃO'!$A$2:$E$10256,4,FALSE),IF(A1757="Insumo",IF(VLOOKUP(B1757,'SINAPI INSUMOS'!$A$2:$F$4852,5,FALSE)=OR("",0),VLOOKUP(B1757,'SINAPI INSUMOS'!$A$2:$F$4852,6,FALSE),VLOOKUP(B1757,'SINAPI INSUMOS'!$A$2:$F$4852,5,FALSE)),"VERIFICAR"))</f>
        <v>15.07</v>
      </c>
      <c r="I1757" s="99">
        <f>TRUNC(G1757*H1757,2)</f>
        <v>15.07</v>
      </c>
    </row>
    <row r="1758" spans="1:9" ht="18" customHeight="1">
      <c r="A1758" s="382" t="s">
        <v>752</v>
      </c>
      <c r="B1758" s="384" t="s">
        <v>52</v>
      </c>
      <c r="C1758" s="382" t="s">
        <v>53</v>
      </c>
      <c r="D1758" s="382" t="s">
        <v>10</v>
      </c>
      <c r="E1758" s="358" t="s">
        <v>878</v>
      </c>
      <c r="F1758" s="385" t="s">
        <v>54</v>
      </c>
      <c r="G1758" s="384" t="s">
        <v>55</v>
      </c>
      <c r="H1758" s="384" t="s">
        <v>56</v>
      </c>
      <c r="I1758" s="384" t="s">
        <v>11</v>
      </c>
    </row>
    <row r="1759" spans="1:9" ht="39" customHeight="1">
      <c r="A1759" s="237" t="s">
        <v>879</v>
      </c>
      <c r="B1759" s="354">
        <v>101909</v>
      </c>
      <c r="C1759" s="237" t="s">
        <v>66</v>
      </c>
      <c r="D1759" s="237" t="s">
        <v>754</v>
      </c>
      <c r="E1759" s="359" t="s">
        <v>1599</v>
      </c>
      <c r="F1759" s="184" t="s">
        <v>63</v>
      </c>
      <c r="G1759" s="185">
        <v>1</v>
      </c>
      <c r="H1759" s="189">
        <f>I1759</f>
        <v>498.25</v>
      </c>
      <c r="I1759" s="189">
        <f>SUM(I1760:I1763)</f>
        <v>498.25</v>
      </c>
    </row>
    <row r="1760" spans="1:9" ht="26.1" customHeight="1">
      <c r="A1760" s="234" t="s">
        <v>881</v>
      </c>
      <c r="B1760" s="350">
        <v>88267</v>
      </c>
      <c r="C1760" s="234" t="s">
        <v>66</v>
      </c>
      <c r="D1760" s="234" t="s">
        <v>1162</v>
      </c>
      <c r="E1760" s="355" t="s">
        <v>883</v>
      </c>
      <c r="F1760" s="94" t="s">
        <v>884</v>
      </c>
      <c r="G1760" s="186">
        <v>0.43105599999999999</v>
      </c>
      <c r="H1760" s="98">
        <f>IF(A1760="Composição Auxiliar",VLOOKUP(B1760,'SINAPI COMPOSIÇÃO'!$A$2:$E$10256,4,FALSE),IF(A1760="Insumo",IF(VLOOKUP(B1760,'SINAPI INSUMOS'!$A$2:$F$4852,5,FALSE)=OR("",0),VLOOKUP(B1760,'SINAPI INSUMOS'!$A$2:$F$4852,6,FALSE),VLOOKUP(B1760,'SINAPI INSUMOS'!$A$2:$F$4852,5,FALSE)),"VERIFICAR"))</f>
        <v>27.01</v>
      </c>
      <c r="I1760" s="98">
        <f>TRUNC(G1760*H1760,2)</f>
        <v>11.64</v>
      </c>
    </row>
    <row r="1761" spans="1:15" ht="26.1" customHeight="1">
      <c r="A1761" s="234" t="s">
        <v>881</v>
      </c>
      <c r="B1761" s="350">
        <v>88248</v>
      </c>
      <c r="C1761" s="234" t="s">
        <v>66</v>
      </c>
      <c r="D1761" s="234" t="s">
        <v>1163</v>
      </c>
      <c r="E1761" s="355" t="s">
        <v>883</v>
      </c>
      <c r="F1761" s="94" t="s">
        <v>884</v>
      </c>
      <c r="G1761" s="362">
        <v>0.43105599999999999</v>
      </c>
      <c r="H1761" s="363">
        <f>IF(A1761="Composição Auxiliar",VLOOKUP(B1761,'SINAPI COMPOSIÇÃO'!$A$2:$E$10256,4,FALSE),IF(A1761="Insumo",IF(VLOOKUP(B1761,'SINAPI INSUMOS'!$A$2:$F$4852,5,FALSE)=OR("",0),VLOOKUP(B1761,'SINAPI INSUMOS'!$A$2:$F$4852,6,FALSE),VLOOKUP(B1761,'SINAPI INSUMOS'!$A$2:$F$4852,5,FALSE)),"VERIFICAR"))</f>
        <v>23.01</v>
      </c>
      <c r="I1761" s="98">
        <f>TRUNC(G1761*H1761,2)</f>
        <v>9.91</v>
      </c>
    </row>
    <row r="1762" spans="1:15" ht="39" customHeight="1">
      <c r="A1762" s="235" t="s">
        <v>886</v>
      </c>
      <c r="B1762" s="351">
        <v>4350</v>
      </c>
      <c r="C1762" s="235" t="s">
        <v>66</v>
      </c>
      <c r="D1762" s="235" t="s">
        <v>1601</v>
      </c>
      <c r="E1762" s="356" t="s">
        <v>889</v>
      </c>
      <c r="F1762" s="97" t="s">
        <v>63</v>
      </c>
      <c r="G1762" s="187">
        <v>2</v>
      </c>
      <c r="H1762" s="99">
        <f>IF(A1762="Composição Auxiliar",VLOOKUP(B1762,'SINAPI COMPOSIÇÃO'!$A$2:$E$10256,4,FALSE),IF(A1762="Insumo",IF(VLOOKUP(B1762,'SINAPI INSUMOS'!$A$2:$F$4852,5,FALSE)=OR("",0),VLOOKUP(B1762,'SINAPI INSUMOS'!$A$2:$F$4852,6,FALSE),VLOOKUP(B1762,'SINAPI INSUMOS'!$A$2:$F$4852,5,FALSE)),"VERIFICAR"))</f>
        <v>0.85</v>
      </c>
      <c r="I1762" s="99">
        <f>TRUNC(G1762*H1762,2)</f>
        <v>1.7</v>
      </c>
    </row>
    <row r="1763" spans="1:15" ht="26.1" customHeight="1">
      <c r="A1763" s="235" t="s">
        <v>886</v>
      </c>
      <c r="B1763" s="351">
        <v>10892</v>
      </c>
      <c r="C1763" s="235" t="s">
        <v>66</v>
      </c>
      <c r="D1763" s="235" t="s">
        <v>1603</v>
      </c>
      <c r="E1763" s="356" t="s">
        <v>889</v>
      </c>
      <c r="F1763" s="97" t="s">
        <v>63</v>
      </c>
      <c r="G1763" s="187">
        <v>1</v>
      </c>
      <c r="H1763" s="99">
        <f>IF(A1763="Composição Auxiliar",VLOOKUP(B1763,'SINAPI COMPOSIÇÃO'!$A$2:$E$10256,4,FALSE),IF(A1763="Insumo",IF(VLOOKUP(B1763,'SINAPI INSUMOS'!$A$2:$F$4852,5,FALSE)=OR("",0),VLOOKUP(B1763,'SINAPI INSUMOS'!$A$2:$F$4852,6,FALSE),VLOOKUP(B1763,'SINAPI INSUMOS'!$A$2:$F$4852,5,FALSE)),"VERIFICAR"))</f>
        <v>475</v>
      </c>
      <c r="I1763" s="99">
        <f>TRUNC(G1763*H1763,2)</f>
        <v>475</v>
      </c>
    </row>
    <row r="1764" spans="1:15" ht="18" customHeight="1">
      <c r="A1764" s="382" t="s">
        <v>755</v>
      </c>
      <c r="B1764" s="384" t="s">
        <v>52</v>
      </c>
      <c r="C1764" s="382" t="s">
        <v>53</v>
      </c>
      <c r="D1764" s="382" t="s">
        <v>10</v>
      </c>
      <c r="E1764" s="358" t="s">
        <v>878</v>
      </c>
      <c r="F1764" s="385" t="s">
        <v>54</v>
      </c>
      <c r="G1764" s="384" t="s">
        <v>55</v>
      </c>
      <c r="H1764" s="384" t="s">
        <v>56</v>
      </c>
      <c r="I1764" s="384" t="s">
        <v>11</v>
      </c>
    </row>
    <row r="1765" spans="1:15" ht="39" customHeight="1">
      <c r="A1765" s="237" t="s">
        <v>879</v>
      </c>
      <c r="B1765" s="183" t="s">
        <v>756</v>
      </c>
      <c r="C1765" s="237" t="s">
        <v>61</v>
      </c>
      <c r="D1765" s="237" t="s">
        <v>757</v>
      </c>
      <c r="E1765" s="359" t="s">
        <v>883</v>
      </c>
      <c r="F1765" s="184" t="s">
        <v>63</v>
      </c>
      <c r="G1765" s="185">
        <v>1</v>
      </c>
      <c r="H1765" s="189">
        <f>I1765</f>
        <v>57.74</v>
      </c>
      <c r="I1765" s="189">
        <f>SUM(I1766:I1767)</f>
        <v>57.74</v>
      </c>
    </row>
    <row r="1766" spans="1:15" ht="24" customHeight="1">
      <c r="A1766" s="234" t="s">
        <v>881</v>
      </c>
      <c r="B1766" s="350">
        <v>88309</v>
      </c>
      <c r="C1766" s="234" t="s">
        <v>66</v>
      </c>
      <c r="D1766" s="234" t="s">
        <v>913</v>
      </c>
      <c r="E1766" s="355" t="s">
        <v>883</v>
      </c>
      <c r="F1766" s="94" t="s">
        <v>884</v>
      </c>
      <c r="G1766" s="186">
        <v>0.5</v>
      </c>
      <c r="H1766" s="98">
        <f>IF(A1766="Composição Auxiliar",VLOOKUP(B1766,'SINAPI COMPOSIÇÃO'!$A$2:$E$10256,4,FALSE),IF(A1766="Insumo",IF(VLOOKUP(B1766,'SINAPI INSUMOS'!$A$2:$F$4852,5,FALSE)=OR("",0),VLOOKUP(B1766,'SINAPI INSUMOS'!$A$2:$F$4852,6,FALSE),VLOOKUP(B1766,'SINAPI INSUMOS'!$A$2:$F$4852,5,FALSE)),"VERIFICAR"))</f>
        <v>27.58</v>
      </c>
      <c r="I1766" s="98">
        <f>TRUNC(G1766*H1766,2)</f>
        <v>13.79</v>
      </c>
    </row>
    <row r="1767" spans="1:15" ht="51.95" customHeight="1">
      <c r="A1767" s="235" t="s">
        <v>886</v>
      </c>
      <c r="B1767" s="351">
        <v>37556</v>
      </c>
      <c r="C1767" s="235" t="s">
        <v>66</v>
      </c>
      <c r="D1767" s="235" t="s">
        <v>1605</v>
      </c>
      <c r="E1767" s="356" t="s">
        <v>889</v>
      </c>
      <c r="F1767" s="97" t="s">
        <v>63</v>
      </c>
      <c r="G1767" s="187">
        <v>1</v>
      </c>
      <c r="H1767" s="99">
        <f>IF(A1767="Composição Auxiliar",VLOOKUP(B1767,'SINAPI COMPOSIÇÃO'!$A$2:$E$10256,4,FALSE),IF(A1767="Insumo",IF(VLOOKUP(B1767,'SINAPI INSUMOS'!$A$2:$F$4852,5,FALSE)=OR("",0),VLOOKUP(B1767,'SINAPI INSUMOS'!$A$2:$F$4852,6,FALSE),VLOOKUP(B1767,'SINAPI INSUMOS'!$A$2:$F$4852,5,FALSE)),"VERIFICAR"))</f>
        <v>43.95</v>
      </c>
      <c r="I1767" s="99">
        <f>TRUNC(G1767*H1767,2)</f>
        <v>43.95</v>
      </c>
    </row>
    <row r="1768" spans="1:15" ht="18" customHeight="1">
      <c r="A1768" s="382" t="s">
        <v>758</v>
      </c>
      <c r="B1768" s="384" t="s">
        <v>52</v>
      </c>
      <c r="C1768" s="382" t="s">
        <v>53</v>
      </c>
      <c r="D1768" s="382" t="s">
        <v>10</v>
      </c>
      <c r="E1768" s="358" t="s">
        <v>878</v>
      </c>
      <c r="F1768" s="385" t="s">
        <v>54</v>
      </c>
      <c r="G1768" s="384" t="s">
        <v>55</v>
      </c>
      <c r="H1768" s="384" t="s">
        <v>56</v>
      </c>
      <c r="I1768" s="384" t="s">
        <v>11</v>
      </c>
    </row>
    <row r="1769" spans="1:15" ht="39" customHeight="1">
      <c r="A1769" s="237" t="s">
        <v>879</v>
      </c>
      <c r="B1769" s="183" t="s">
        <v>759</v>
      </c>
      <c r="C1769" s="237" t="s">
        <v>61</v>
      </c>
      <c r="D1769" s="374" t="s">
        <v>760</v>
      </c>
      <c r="E1769" s="359" t="s">
        <v>883</v>
      </c>
      <c r="F1769" s="184" t="s">
        <v>63</v>
      </c>
      <c r="G1769" s="185">
        <v>1</v>
      </c>
      <c r="H1769" s="189">
        <f>I1769</f>
        <v>17820.82</v>
      </c>
      <c r="I1769" s="189">
        <f>SUM(I1770:I1775)</f>
        <v>17820.82</v>
      </c>
    </row>
    <row r="1770" spans="1:15" ht="26.1" customHeight="1">
      <c r="A1770" s="234" t="s">
        <v>881</v>
      </c>
      <c r="B1770" s="350">
        <v>88247</v>
      </c>
      <c r="C1770" s="234" t="s">
        <v>66</v>
      </c>
      <c r="D1770" s="234" t="s">
        <v>1423</v>
      </c>
      <c r="E1770" s="355" t="s">
        <v>883</v>
      </c>
      <c r="F1770" s="94" t="s">
        <v>884</v>
      </c>
      <c r="G1770" s="186">
        <v>1.2</v>
      </c>
      <c r="H1770" s="98">
        <f>IF(A1770="Composição Auxiliar",VLOOKUP(B1770,'SINAPI COMPOSIÇÃO'!$A$2:$E$10256,4,FALSE),IF(A1770="Insumo",IF(VLOOKUP(B1770,'SINAPI INSUMOS'!$A$2:$F$4852,5,FALSE)=OR("",0),VLOOKUP(B1770,'SINAPI INSUMOS'!$A$2:$F$4852,6,FALSE),VLOOKUP(B1770,'SINAPI INSUMOS'!$A$2:$F$4852,5,FALSE)),"VERIFICAR"))</f>
        <v>23.98</v>
      </c>
      <c r="I1770" s="98">
        <f t="shared" ref="I1770:I1775" si="94">TRUNC(G1770*H1770,2)</f>
        <v>28.77</v>
      </c>
    </row>
    <row r="1771" spans="1:15" ht="24" customHeight="1">
      <c r="A1771" s="234" t="s">
        <v>881</v>
      </c>
      <c r="B1771" s="350">
        <v>88264</v>
      </c>
      <c r="C1771" s="234" t="s">
        <v>66</v>
      </c>
      <c r="D1771" s="234" t="s">
        <v>1424</v>
      </c>
      <c r="E1771" s="355" t="s">
        <v>883</v>
      </c>
      <c r="F1771" s="94" t="s">
        <v>884</v>
      </c>
      <c r="G1771" s="186">
        <v>1.2</v>
      </c>
      <c r="H1771" s="98">
        <f>IF(A1771="Composição Auxiliar",VLOOKUP(B1771,'SINAPI COMPOSIÇÃO'!$A$2:$E$10256,4,FALSE),IF(A1771="Insumo",IF(VLOOKUP(B1771,'SINAPI INSUMOS'!$A$2:$F$4852,5,FALSE)=OR("",0),VLOOKUP(B1771,'SINAPI INSUMOS'!$A$2:$F$4852,6,FALSE),VLOOKUP(B1771,'SINAPI INSUMOS'!$A$2:$F$4852,5,FALSE)),"VERIFICAR"))</f>
        <v>28.06</v>
      </c>
      <c r="I1771" s="98">
        <f t="shared" si="94"/>
        <v>33.67</v>
      </c>
    </row>
    <row r="1772" spans="1:15" ht="26.1" customHeight="1">
      <c r="A1772" s="234" t="s">
        <v>881</v>
      </c>
      <c r="B1772" s="350">
        <v>88248</v>
      </c>
      <c r="C1772" s="234" t="s">
        <v>66</v>
      </c>
      <c r="D1772" s="234" t="s">
        <v>1163</v>
      </c>
      <c r="E1772" s="355" t="s">
        <v>883</v>
      </c>
      <c r="F1772" s="94" t="s">
        <v>884</v>
      </c>
      <c r="G1772" s="186">
        <v>8.0399999999999991</v>
      </c>
      <c r="H1772" s="98">
        <f>IF(A1772="Composição Auxiliar",VLOOKUP(B1772,'SINAPI COMPOSIÇÃO'!$A$2:$E$10256,4,FALSE),IF(A1772="Insumo",IF(VLOOKUP(B1772,'SINAPI INSUMOS'!$A$2:$F$4852,5,FALSE)=OR("",0),VLOOKUP(B1772,'SINAPI INSUMOS'!$A$2:$F$4852,6,FALSE),VLOOKUP(B1772,'SINAPI INSUMOS'!$A$2:$F$4852,5,FALSE)),"VERIFICAR"))</f>
        <v>23.01</v>
      </c>
      <c r="I1772" s="98">
        <f t="shared" si="94"/>
        <v>185</v>
      </c>
    </row>
    <row r="1773" spans="1:15" ht="26.1" customHeight="1">
      <c r="A1773" s="234" t="s">
        <v>881</v>
      </c>
      <c r="B1773" s="350">
        <v>88267</v>
      </c>
      <c r="C1773" s="234" t="s">
        <v>66</v>
      </c>
      <c r="D1773" s="234" t="s">
        <v>1162</v>
      </c>
      <c r="E1773" s="355" t="s">
        <v>883</v>
      </c>
      <c r="F1773" s="94" t="s">
        <v>884</v>
      </c>
      <c r="G1773" s="186">
        <v>8.0399999999999991</v>
      </c>
      <c r="H1773" s="98">
        <f>IF(A1773="Composição Auxiliar",VLOOKUP(B1773,'SINAPI COMPOSIÇÃO'!$A$2:$E$10256,4,FALSE),IF(A1773="Insumo",IF(VLOOKUP(B1773,'SINAPI INSUMOS'!$A$2:$F$4852,5,FALSE)=OR("",0),VLOOKUP(B1773,'SINAPI INSUMOS'!$A$2:$F$4852,6,FALSE),VLOOKUP(B1773,'SINAPI INSUMOS'!$A$2:$F$4852,5,FALSE)),"VERIFICAR"))</f>
        <v>27.01</v>
      </c>
      <c r="I1773" s="98">
        <f t="shared" si="94"/>
        <v>217.16</v>
      </c>
      <c r="M1773" s="375" t="s">
        <v>18950</v>
      </c>
    </row>
    <row r="1774" spans="1:15" ht="26.1" customHeight="1">
      <c r="A1774" s="235" t="s">
        <v>886</v>
      </c>
      <c r="B1774" s="351">
        <v>5086</v>
      </c>
      <c r="C1774" s="235" t="s">
        <v>66</v>
      </c>
      <c r="D1774" s="235" t="s">
        <v>1607</v>
      </c>
      <c r="E1774" s="356" t="s">
        <v>889</v>
      </c>
      <c r="F1774" s="97" t="s">
        <v>101</v>
      </c>
      <c r="G1774" s="187">
        <v>20.260000000000002</v>
      </c>
      <c r="H1774" s="99">
        <f>IF(A1774="Composição Auxiliar",VLOOKUP(B1774,'SINAPI COMPOSIÇÃO'!$A$2:$E$10256,4,FALSE),IF(A1774="Insumo",IF(VLOOKUP(B1774,'SINAPI INSUMOS'!$A$2:$F$4852,5,FALSE)=OR("",0),VLOOKUP(B1774,'SINAPI INSUMOS'!$A$2:$F$4852,6,FALSE),VLOOKUP(B1774,'SINAPI INSUMOS'!$A$2:$F$4852,5,FALSE)),"VERIFICAR"))</f>
        <v>32.64</v>
      </c>
      <c r="I1774" s="99">
        <f t="shared" si="94"/>
        <v>661.28</v>
      </c>
      <c r="M1774" s="375">
        <v>296.18400000000003</v>
      </c>
      <c r="N1774" s="375">
        <v>299.93599999999998</v>
      </c>
      <c r="O1774" s="377">
        <f>N1774/M1774-1</f>
        <v>1.2667801096615472E-2</v>
      </c>
    </row>
    <row r="1775" spans="1:15" ht="51.95" customHeight="1">
      <c r="A1775" s="235" t="s">
        <v>886</v>
      </c>
      <c r="B1775" s="351">
        <v>737</v>
      </c>
      <c r="C1775" s="235" t="s">
        <v>66</v>
      </c>
      <c r="D1775" s="381" t="s">
        <v>1609</v>
      </c>
      <c r="E1775" s="356" t="s">
        <v>1610</v>
      </c>
      <c r="F1775" s="97" t="s">
        <v>63</v>
      </c>
      <c r="G1775" s="187">
        <v>2</v>
      </c>
      <c r="H1775" s="99">
        <f>M1775*(1+O1774)</f>
        <v>8347.4713178294551</v>
      </c>
      <c r="I1775" s="99">
        <f t="shared" si="94"/>
        <v>16694.939999999999</v>
      </c>
      <c r="K1775" s="375" t="s">
        <v>66</v>
      </c>
      <c r="L1775" s="375">
        <v>45901</v>
      </c>
      <c r="M1775" s="376">
        <v>8243.0499999999993</v>
      </c>
    </row>
    <row r="1776" spans="1:15" ht="18" customHeight="1">
      <c r="A1776" s="382" t="s">
        <v>761</v>
      </c>
      <c r="B1776" s="384" t="s">
        <v>52</v>
      </c>
      <c r="C1776" s="382" t="s">
        <v>53</v>
      </c>
      <c r="D1776" s="382" t="s">
        <v>10</v>
      </c>
      <c r="E1776" s="358" t="s">
        <v>878</v>
      </c>
      <c r="F1776" s="385" t="s">
        <v>54</v>
      </c>
      <c r="G1776" s="384" t="s">
        <v>55</v>
      </c>
      <c r="H1776" s="384" t="s">
        <v>56</v>
      </c>
      <c r="I1776" s="384" t="s">
        <v>11</v>
      </c>
    </row>
    <row r="1777" spans="1:9" ht="51.95" customHeight="1">
      <c r="A1777" s="237" t="s">
        <v>879</v>
      </c>
      <c r="B1777" s="354">
        <v>94463</v>
      </c>
      <c r="C1777" s="237" t="s">
        <v>66</v>
      </c>
      <c r="D1777" s="237" t="s">
        <v>763</v>
      </c>
      <c r="E1777" s="359" t="s">
        <v>1161</v>
      </c>
      <c r="F1777" s="184" t="s">
        <v>202</v>
      </c>
      <c r="G1777" s="185">
        <v>1</v>
      </c>
      <c r="H1777" s="189">
        <f>I1777</f>
        <v>117.54</v>
      </c>
      <c r="I1777" s="189">
        <f>SUM(I1778:I1780)</f>
        <v>117.54</v>
      </c>
    </row>
    <row r="1778" spans="1:9" ht="26.1" customHeight="1">
      <c r="A1778" s="234" t="s">
        <v>881</v>
      </c>
      <c r="B1778" s="350">
        <v>88267</v>
      </c>
      <c r="C1778" s="234" t="s">
        <v>66</v>
      </c>
      <c r="D1778" s="234" t="s">
        <v>1162</v>
      </c>
      <c r="E1778" s="355" t="s">
        <v>883</v>
      </c>
      <c r="F1778" s="94" t="s">
        <v>884</v>
      </c>
      <c r="G1778" s="186">
        <v>0.44190000000000002</v>
      </c>
      <c r="H1778" s="98">
        <f>IF(A1778="Composição Auxiliar",VLOOKUP(B1778,'SINAPI COMPOSIÇÃO'!$A$2:$E$10256,4,FALSE),IF(A1778="Insumo",IF(VLOOKUP(B1778,'SINAPI INSUMOS'!$A$2:$F$4852,5,FALSE)=OR("",0),VLOOKUP(B1778,'SINAPI INSUMOS'!$A$2:$F$4852,6,FALSE),VLOOKUP(B1778,'SINAPI INSUMOS'!$A$2:$F$4852,5,FALSE)),"VERIFICAR"))</f>
        <v>27.01</v>
      </c>
      <c r="I1778" s="98">
        <f>TRUNC(G1778*H1778,2)</f>
        <v>11.93</v>
      </c>
    </row>
    <row r="1779" spans="1:9" ht="26.1" customHeight="1">
      <c r="A1779" s="234" t="s">
        <v>881</v>
      </c>
      <c r="B1779" s="350">
        <v>88248</v>
      </c>
      <c r="C1779" s="234" t="s">
        <v>66</v>
      </c>
      <c r="D1779" s="234" t="s">
        <v>1163</v>
      </c>
      <c r="E1779" s="355" t="s">
        <v>883</v>
      </c>
      <c r="F1779" s="94" t="s">
        <v>884</v>
      </c>
      <c r="G1779" s="186">
        <v>0.44190000000000002</v>
      </c>
      <c r="H1779" s="98">
        <f>IF(A1779="Composição Auxiliar",VLOOKUP(B1779,'SINAPI COMPOSIÇÃO'!$A$2:$E$10256,4,FALSE),IF(A1779="Insumo",IF(VLOOKUP(B1779,'SINAPI INSUMOS'!$A$2:$F$4852,5,FALSE)=OR("",0),VLOOKUP(B1779,'SINAPI INSUMOS'!$A$2:$F$4852,6,FALSE),VLOOKUP(B1779,'SINAPI INSUMOS'!$A$2:$F$4852,5,FALSE)),"VERIFICAR"))</f>
        <v>23.01</v>
      </c>
      <c r="I1779" s="98">
        <f>TRUNC(G1779*H1779,2)</f>
        <v>10.16</v>
      </c>
    </row>
    <row r="1780" spans="1:9" ht="39" customHeight="1">
      <c r="A1780" s="235" t="s">
        <v>886</v>
      </c>
      <c r="B1780" s="351">
        <v>7701</v>
      </c>
      <c r="C1780" s="235" t="s">
        <v>66</v>
      </c>
      <c r="D1780" s="235" t="s">
        <v>1612</v>
      </c>
      <c r="E1780" s="356" t="s">
        <v>889</v>
      </c>
      <c r="F1780" s="97" t="s">
        <v>202</v>
      </c>
      <c r="G1780" s="187">
        <v>1.0390999999999999</v>
      </c>
      <c r="H1780" s="99">
        <f>IF(A1780="Composição Auxiliar",VLOOKUP(B1780,'SINAPI COMPOSIÇÃO'!$A$2:$E$10256,4,FALSE),IF(A1780="Insumo",IF(VLOOKUP(B1780,'SINAPI INSUMOS'!$A$2:$F$4852,5,FALSE)=OR("",0),VLOOKUP(B1780,'SINAPI INSUMOS'!$A$2:$F$4852,6,FALSE),VLOOKUP(B1780,'SINAPI INSUMOS'!$A$2:$F$4852,5,FALSE)),"VERIFICAR"))</f>
        <v>91.86</v>
      </c>
      <c r="I1780" s="99">
        <f>TRUNC(G1780*H1780,2)</f>
        <v>95.45</v>
      </c>
    </row>
    <row r="1781" spans="1:9" ht="18" customHeight="1">
      <c r="A1781" s="382" t="s">
        <v>764</v>
      </c>
      <c r="B1781" s="384" t="s">
        <v>52</v>
      </c>
      <c r="C1781" s="382" t="s">
        <v>53</v>
      </c>
      <c r="D1781" s="382" t="s">
        <v>10</v>
      </c>
      <c r="E1781" s="358" t="s">
        <v>878</v>
      </c>
      <c r="F1781" s="385" t="s">
        <v>54</v>
      </c>
      <c r="G1781" s="384" t="s">
        <v>55</v>
      </c>
      <c r="H1781" s="384" t="s">
        <v>56</v>
      </c>
      <c r="I1781" s="384" t="s">
        <v>11</v>
      </c>
    </row>
    <row r="1782" spans="1:9" ht="51.95" customHeight="1">
      <c r="A1782" s="237" t="s">
        <v>879</v>
      </c>
      <c r="B1782" s="354">
        <v>94464</v>
      </c>
      <c r="C1782" s="237" t="s">
        <v>66</v>
      </c>
      <c r="D1782" s="237" t="s">
        <v>766</v>
      </c>
      <c r="E1782" s="359" t="s">
        <v>1161</v>
      </c>
      <c r="F1782" s="184" t="s">
        <v>202</v>
      </c>
      <c r="G1782" s="185">
        <v>1</v>
      </c>
      <c r="H1782" s="189">
        <f>I1782</f>
        <v>154.51999999999998</v>
      </c>
      <c r="I1782" s="189">
        <f>SUM(I1783:I1785)</f>
        <v>154.51999999999998</v>
      </c>
    </row>
    <row r="1783" spans="1:9" ht="26.1" customHeight="1">
      <c r="A1783" s="234" t="s">
        <v>881</v>
      </c>
      <c r="B1783" s="350">
        <v>88248</v>
      </c>
      <c r="C1783" s="234" t="s">
        <v>66</v>
      </c>
      <c r="D1783" s="234" t="s">
        <v>1163</v>
      </c>
      <c r="E1783" s="355" t="s">
        <v>883</v>
      </c>
      <c r="F1783" s="94" t="s">
        <v>884</v>
      </c>
      <c r="G1783" s="362">
        <v>0.52149999999999996</v>
      </c>
      <c r="H1783" s="363">
        <f>IF(A1783="Composição Auxiliar",VLOOKUP(B1783,'SINAPI COMPOSIÇÃO'!$A$2:$E$10256,4,FALSE),IF(A1783="Insumo",IF(VLOOKUP(B1783,'SINAPI INSUMOS'!$A$2:$F$4852,5,FALSE)=OR("",0),VLOOKUP(B1783,'SINAPI INSUMOS'!$A$2:$F$4852,6,FALSE),VLOOKUP(B1783,'SINAPI INSUMOS'!$A$2:$F$4852,5,FALSE)),"VERIFICAR"))</f>
        <v>23.01</v>
      </c>
      <c r="I1783" s="98">
        <f>TRUNC(G1783*H1783,2)</f>
        <v>11.99</v>
      </c>
    </row>
    <row r="1784" spans="1:9" ht="26.1" customHeight="1">
      <c r="A1784" s="234" t="s">
        <v>881</v>
      </c>
      <c r="B1784" s="350">
        <v>88267</v>
      </c>
      <c r="C1784" s="234" t="s">
        <v>66</v>
      </c>
      <c r="D1784" s="234" t="s">
        <v>1162</v>
      </c>
      <c r="E1784" s="355" t="s">
        <v>883</v>
      </c>
      <c r="F1784" s="94" t="s">
        <v>884</v>
      </c>
      <c r="G1784" s="186">
        <v>0.52149999999999996</v>
      </c>
      <c r="H1784" s="98">
        <f>IF(A1784="Composição Auxiliar",VLOOKUP(B1784,'SINAPI COMPOSIÇÃO'!$A$2:$E$10256,4,FALSE),IF(A1784="Insumo",IF(VLOOKUP(B1784,'SINAPI INSUMOS'!$A$2:$F$4852,5,FALSE)=OR("",0),VLOOKUP(B1784,'SINAPI INSUMOS'!$A$2:$F$4852,6,FALSE),VLOOKUP(B1784,'SINAPI INSUMOS'!$A$2:$F$4852,5,FALSE)),"VERIFICAR"))</f>
        <v>27.01</v>
      </c>
      <c r="I1784" s="98">
        <f>TRUNC(G1784*H1784,2)</f>
        <v>14.08</v>
      </c>
    </row>
    <row r="1785" spans="1:9" ht="39" customHeight="1">
      <c r="A1785" s="235" t="s">
        <v>886</v>
      </c>
      <c r="B1785" s="351">
        <v>7694</v>
      </c>
      <c r="C1785" s="235" t="s">
        <v>66</v>
      </c>
      <c r="D1785" s="235" t="s">
        <v>1614</v>
      </c>
      <c r="E1785" s="356" t="s">
        <v>889</v>
      </c>
      <c r="F1785" s="97" t="s">
        <v>202</v>
      </c>
      <c r="G1785" s="187">
        <v>1.0390999999999999</v>
      </c>
      <c r="H1785" s="99">
        <f>IF(A1785="Composição Auxiliar",VLOOKUP(B1785,'SINAPI COMPOSIÇÃO'!$A$2:$E$10256,4,FALSE),IF(A1785="Insumo",IF(VLOOKUP(B1785,'SINAPI INSUMOS'!$A$2:$F$4852,5,FALSE)=OR("",0),VLOOKUP(B1785,'SINAPI INSUMOS'!$A$2:$F$4852,6,FALSE),VLOOKUP(B1785,'SINAPI INSUMOS'!$A$2:$F$4852,5,FALSE)),"VERIFICAR"))</f>
        <v>123.62</v>
      </c>
      <c r="I1785" s="99">
        <f>TRUNC(G1785*H1785,2)</f>
        <v>128.44999999999999</v>
      </c>
    </row>
    <row r="1786" spans="1:9" ht="18" customHeight="1">
      <c r="A1786" s="382" t="s">
        <v>767</v>
      </c>
      <c r="B1786" s="384" t="s">
        <v>52</v>
      </c>
      <c r="C1786" s="382" t="s">
        <v>53</v>
      </c>
      <c r="D1786" s="382" t="s">
        <v>10</v>
      </c>
      <c r="E1786" s="358" t="s">
        <v>878</v>
      </c>
      <c r="F1786" s="385" t="s">
        <v>54</v>
      </c>
      <c r="G1786" s="384" t="s">
        <v>55</v>
      </c>
      <c r="H1786" s="384" t="s">
        <v>56</v>
      </c>
      <c r="I1786" s="384" t="s">
        <v>11</v>
      </c>
    </row>
    <row r="1787" spans="1:9" ht="39" customHeight="1">
      <c r="A1787" s="237" t="s">
        <v>879</v>
      </c>
      <c r="B1787" s="354">
        <v>94470</v>
      </c>
      <c r="C1787" s="237" t="s">
        <v>66</v>
      </c>
      <c r="D1787" s="237" t="s">
        <v>769</v>
      </c>
      <c r="E1787" s="359" t="s">
        <v>1161</v>
      </c>
      <c r="F1787" s="184" t="s">
        <v>63</v>
      </c>
      <c r="G1787" s="185">
        <v>1</v>
      </c>
      <c r="H1787" s="189">
        <f>I1787</f>
        <v>113.67</v>
      </c>
      <c r="I1787" s="189">
        <f>SUM(I1788:I1792)</f>
        <v>113.67</v>
      </c>
    </row>
    <row r="1788" spans="1:9" ht="26.1" customHeight="1">
      <c r="A1788" s="234" t="s">
        <v>881</v>
      </c>
      <c r="B1788" s="350">
        <v>88248</v>
      </c>
      <c r="C1788" s="234" t="s">
        <v>66</v>
      </c>
      <c r="D1788" s="234" t="s">
        <v>1163</v>
      </c>
      <c r="E1788" s="355" t="s">
        <v>883</v>
      </c>
      <c r="F1788" s="94" t="s">
        <v>884</v>
      </c>
      <c r="G1788" s="186">
        <v>0.43190000000000001</v>
      </c>
      <c r="H1788" s="98">
        <f>IF(A1788="Composição Auxiliar",VLOOKUP(B1788,'SINAPI COMPOSIÇÃO'!$A$2:$E$10256,4,FALSE),IF(A1788="Insumo",IF(VLOOKUP(B1788,'SINAPI INSUMOS'!$A$2:$F$4852,5,FALSE)=OR("",0),VLOOKUP(B1788,'SINAPI INSUMOS'!$A$2:$F$4852,6,FALSE),VLOOKUP(B1788,'SINAPI INSUMOS'!$A$2:$F$4852,5,FALSE)),"VERIFICAR"))</f>
        <v>23.01</v>
      </c>
      <c r="I1788" s="98">
        <f>TRUNC(G1788*H1788,2)</f>
        <v>9.93</v>
      </c>
    </row>
    <row r="1789" spans="1:9" ht="26.1" customHeight="1">
      <c r="A1789" s="234" t="s">
        <v>881</v>
      </c>
      <c r="B1789" s="350">
        <v>88267</v>
      </c>
      <c r="C1789" s="234" t="s">
        <v>66</v>
      </c>
      <c r="D1789" s="234" t="s">
        <v>1162</v>
      </c>
      <c r="E1789" s="355" t="s">
        <v>883</v>
      </c>
      <c r="F1789" s="94" t="s">
        <v>884</v>
      </c>
      <c r="G1789" s="186">
        <v>0.43190000000000001</v>
      </c>
      <c r="H1789" s="98">
        <f>IF(A1789="Composição Auxiliar",VLOOKUP(B1789,'SINAPI COMPOSIÇÃO'!$A$2:$E$10256,4,FALSE),IF(A1789="Insumo",IF(VLOOKUP(B1789,'SINAPI INSUMOS'!$A$2:$F$4852,5,FALSE)=OR("",0),VLOOKUP(B1789,'SINAPI INSUMOS'!$A$2:$F$4852,6,FALSE),VLOOKUP(B1789,'SINAPI INSUMOS'!$A$2:$F$4852,5,FALSE)),"VERIFICAR"))</f>
        <v>27.01</v>
      </c>
      <c r="I1789" s="98">
        <f>TRUNC(G1789*H1789,2)</f>
        <v>11.66</v>
      </c>
    </row>
    <row r="1790" spans="1:9" ht="24" customHeight="1">
      <c r="A1790" s="235" t="s">
        <v>886</v>
      </c>
      <c r="B1790" s="351">
        <v>7307</v>
      </c>
      <c r="C1790" s="235" t="s">
        <v>66</v>
      </c>
      <c r="D1790" s="235" t="s">
        <v>1616</v>
      </c>
      <c r="E1790" s="356" t="s">
        <v>889</v>
      </c>
      <c r="F1790" s="97" t="s">
        <v>933</v>
      </c>
      <c r="G1790" s="187">
        <v>8.3999999999999995E-3</v>
      </c>
      <c r="H1790" s="99">
        <f>IF(A1790="Composição Auxiliar",VLOOKUP(B1790,'SINAPI COMPOSIÇÃO'!$A$2:$E$10256,4,FALSE),IF(A1790="Insumo",IF(VLOOKUP(B1790,'SINAPI INSUMOS'!$A$2:$F$4852,5,FALSE)=OR("",0),VLOOKUP(B1790,'SINAPI INSUMOS'!$A$2:$F$4852,6,FALSE),VLOOKUP(B1790,'SINAPI INSUMOS'!$A$2:$F$4852,5,FALSE)),"VERIFICAR"))</f>
        <v>37.28</v>
      </c>
      <c r="I1790" s="99">
        <f>TRUNC(G1790*H1790,2)</f>
        <v>0.31</v>
      </c>
    </row>
    <row r="1791" spans="1:9" ht="26.1" customHeight="1">
      <c r="A1791" s="235" t="s">
        <v>886</v>
      </c>
      <c r="B1791" s="351">
        <v>3148</v>
      </c>
      <c r="C1791" s="235" t="s">
        <v>66</v>
      </c>
      <c r="D1791" s="235" t="s">
        <v>1165</v>
      </c>
      <c r="E1791" s="356" t="s">
        <v>889</v>
      </c>
      <c r="F1791" s="97" t="s">
        <v>63</v>
      </c>
      <c r="G1791" s="187">
        <v>3.5400000000000001E-2</v>
      </c>
      <c r="H1791" s="99">
        <f>IF(A1791="Composição Auxiliar",VLOOKUP(B1791,'SINAPI COMPOSIÇÃO'!$A$2:$E$10256,4,FALSE),IF(A1791="Insumo",IF(VLOOKUP(B1791,'SINAPI INSUMOS'!$A$2:$F$4852,5,FALSE)=OR("",0),VLOOKUP(B1791,'SINAPI INSUMOS'!$A$2:$F$4852,6,FALSE),VLOOKUP(B1791,'SINAPI INSUMOS'!$A$2:$F$4852,5,FALSE)),"VERIFICAR"))</f>
        <v>15.3</v>
      </c>
      <c r="I1791" s="99">
        <f>TRUNC(G1791*H1791,2)</f>
        <v>0.54</v>
      </c>
    </row>
    <row r="1792" spans="1:9" ht="26.1" customHeight="1">
      <c r="A1792" s="235" t="s">
        <v>886</v>
      </c>
      <c r="B1792" s="351">
        <v>4182</v>
      </c>
      <c r="C1792" s="235" t="s">
        <v>66</v>
      </c>
      <c r="D1792" s="235" t="s">
        <v>1618</v>
      </c>
      <c r="E1792" s="356" t="s">
        <v>889</v>
      </c>
      <c r="F1792" s="97" t="s">
        <v>63</v>
      </c>
      <c r="G1792" s="187">
        <v>1</v>
      </c>
      <c r="H1792" s="99">
        <f>IF(A1792="Composição Auxiliar",VLOOKUP(B1792,'SINAPI COMPOSIÇÃO'!$A$2:$E$10256,4,FALSE),IF(A1792="Insumo",IF(VLOOKUP(B1792,'SINAPI INSUMOS'!$A$2:$F$4852,5,FALSE)=OR("",0),VLOOKUP(B1792,'SINAPI INSUMOS'!$A$2:$F$4852,6,FALSE),VLOOKUP(B1792,'SINAPI INSUMOS'!$A$2:$F$4852,5,FALSE)),"VERIFICAR"))</f>
        <v>91.23</v>
      </c>
      <c r="I1792" s="99">
        <f>TRUNC(G1792*H1792,2)</f>
        <v>91.23</v>
      </c>
    </row>
    <row r="1793" spans="1:9" ht="18" customHeight="1">
      <c r="A1793" s="382" t="s">
        <v>770</v>
      </c>
      <c r="B1793" s="384" t="s">
        <v>52</v>
      </c>
      <c r="C1793" s="382" t="s">
        <v>53</v>
      </c>
      <c r="D1793" s="382" t="s">
        <v>10</v>
      </c>
      <c r="E1793" s="358" t="s">
        <v>878</v>
      </c>
      <c r="F1793" s="385" t="s">
        <v>54</v>
      </c>
      <c r="G1793" s="384" t="s">
        <v>55</v>
      </c>
      <c r="H1793" s="384" t="s">
        <v>56</v>
      </c>
      <c r="I1793" s="384" t="s">
        <v>11</v>
      </c>
    </row>
    <row r="1794" spans="1:9" ht="51.95" customHeight="1">
      <c r="A1794" s="237" t="s">
        <v>879</v>
      </c>
      <c r="B1794" s="354">
        <v>94468</v>
      </c>
      <c r="C1794" s="237" t="s">
        <v>66</v>
      </c>
      <c r="D1794" s="237" t="s">
        <v>772</v>
      </c>
      <c r="E1794" s="359" t="s">
        <v>1161</v>
      </c>
      <c r="F1794" s="184" t="s">
        <v>63</v>
      </c>
      <c r="G1794" s="185">
        <v>1</v>
      </c>
      <c r="H1794" s="189">
        <f>I1794</f>
        <v>75.09</v>
      </c>
      <c r="I1794" s="189">
        <f>SUM(I1795:I1799)</f>
        <v>75.09</v>
      </c>
    </row>
    <row r="1795" spans="1:9" ht="26.1" customHeight="1">
      <c r="A1795" s="234" t="s">
        <v>881</v>
      </c>
      <c r="B1795" s="350">
        <v>88267</v>
      </c>
      <c r="C1795" s="234" t="s">
        <v>66</v>
      </c>
      <c r="D1795" s="234" t="s">
        <v>1162</v>
      </c>
      <c r="E1795" s="355" t="s">
        <v>883</v>
      </c>
      <c r="F1795" s="94" t="s">
        <v>884</v>
      </c>
      <c r="G1795" s="186">
        <v>0.3659</v>
      </c>
      <c r="H1795" s="98">
        <f>IF(A1795="Composição Auxiliar",VLOOKUP(B1795,'SINAPI COMPOSIÇÃO'!$A$2:$E$10256,4,FALSE),IF(A1795="Insumo",IF(VLOOKUP(B1795,'SINAPI INSUMOS'!$A$2:$F$4852,5,FALSE)=OR("",0),VLOOKUP(B1795,'SINAPI INSUMOS'!$A$2:$F$4852,6,FALSE),VLOOKUP(B1795,'SINAPI INSUMOS'!$A$2:$F$4852,5,FALSE)),"VERIFICAR"))</f>
        <v>27.01</v>
      </c>
      <c r="I1795" s="98">
        <f>TRUNC(G1795*H1795,2)</f>
        <v>9.8800000000000008</v>
      </c>
    </row>
    <row r="1796" spans="1:9" ht="26.1" customHeight="1">
      <c r="A1796" s="234" t="s">
        <v>881</v>
      </c>
      <c r="B1796" s="350">
        <v>88248</v>
      </c>
      <c r="C1796" s="234" t="s">
        <v>66</v>
      </c>
      <c r="D1796" s="234" t="s">
        <v>1163</v>
      </c>
      <c r="E1796" s="355" t="s">
        <v>883</v>
      </c>
      <c r="F1796" s="94" t="s">
        <v>884</v>
      </c>
      <c r="G1796" s="186">
        <v>0.3659</v>
      </c>
      <c r="H1796" s="98">
        <f>IF(A1796="Composição Auxiliar",VLOOKUP(B1796,'SINAPI COMPOSIÇÃO'!$A$2:$E$10256,4,FALSE),IF(A1796="Insumo",IF(VLOOKUP(B1796,'SINAPI INSUMOS'!$A$2:$F$4852,5,FALSE)=OR("",0),VLOOKUP(B1796,'SINAPI INSUMOS'!$A$2:$F$4852,6,FALSE),VLOOKUP(B1796,'SINAPI INSUMOS'!$A$2:$F$4852,5,FALSE)),"VERIFICAR"))</f>
        <v>23.01</v>
      </c>
      <c r="I1796" s="98">
        <f>TRUNC(G1796*H1796,2)</f>
        <v>8.41</v>
      </c>
    </row>
    <row r="1797" spans="1:9" ht="26.1" customHeight="1">
      <c r="A1797" s="235" t="s">
        <v>886</v>
      </c>
      <c r="B1797" s="351">
        <v>3148</v>
      </c>
      <c r="C1797" s="235" t="s">
        <v>66</v>
      </c>
      <c r="D1797" s="235" t="s">
        <v>1165</v>
      </c>
      <c r="E1797" s="356" t="s">
        <v>889</v>
      </c>
      <c r="F1797" s="97" t="s">
        <v>63</v>
      </c>
      <c r="G1797" s="187">
        <v>3.0200000000000001E-2</v>
      </c>
      <c r="H1797" s="99">
        <f>IF(A1797="Composição Auxiliar",VLOOKUP(B1797,'SINAPI COMPOSIÇÃO'!$A$2:$E$10256,4,FALSE),IF(A1797="Insumo",IF(VLOOKUP(B1797,'SINAPI INSUMOS'!$A$2:$F$4852,5,FALSE)=OR("",0),VLOOKUP(B1797,'SINAPI INSUMOS'!$A$2:$F$4852,6,FALSE),VLOOKUP(B1797,'SINAPI INSUMOS'!$A$2:$F$4852,5,FALSE)),"VERIFICAR"))</f>
        <v>15.3</v>
      </c>
      <c r="I1797" s="99">
        <f>TRUNC(G1797*H1797,2)</f>
        <v>0.46</v>
      </c>
    </row>
    <row r="1798" spans="1:9" ht="26.1" customHeight="1">
      <c r="A1798" s="235" t="s">
        <v>886</v>
      </c>
      <c r="B1798" s="351">
        <v>4208</v>
      </c>
      <c r="C1798" s="235" t="s">
        <v>66</v>
      </c>
      <c r="D1798" s="235" t="s">
        <v>1620</v>
      </c>
      <c r="E1798" s="356" t="s">
        <v>889</v>
      </c>
      <c r="F1798" s="97" t="s">
        <v>63</v>
      </c>
      <c r="G1798" s="187">
        <v>1</v>
      </c>
      <c r="H1798" s="99">
        <f>IF(A1798="Composição Auxiliar",VLOOKUP(B1798,'SINAPI COMPOSIÇÃO'!$A$2:$E$10256,4,FALSE),IF(A1798="Insumo",IF(VLOOKUP(B1798,'SINAPI INSUMOS'!$A$2:$F$4852,5,FALSE)=OR("",0),VLOOKUP(B1798,'SINAPI INSUMOS'!$A$2:$F$4852,6,FALSE),VLOOKUP(B1798,'SINAPI INSUMOS'!$A$2:$F$4852,5,FALSE)),"VERIFICAR"))</f>
        <v>56.08</v>
      </c>
      <c r="I1798" s="99">
        <f>TRUNC(G1798*H1798,2)</f>
        <v>56.08</v>
      </c>
    </row>
    <row r="1799" spans="1:9" ht="24" customHeight="1">
      <c r="A1799" s="235" t="s">
        <v>886</v>
      </c>
      <c r="B1799" s="351">
        <v>7307</v>
      </c>
      <c r="C1799" s="235" t="s">
        <v>66</v>
      </c>
      <c r="D1799" s="235" t="s">
        <v>1616</v>
      </c>
      <c r="E1799" s="356" t="s">
        <v>889</v>
      </c>
      <c r="F1799" s="97" t="s">
        <v>933</v>
      </c>
      <c r="G1799" s="187">
        <v>7.1999999999999998E-3</v>
      </c>
      <c r="H1799" s="99">
        <f>IF(A1799="Composição Auxiliar",VLOOKUP(B1799,'SINAPI COMPOSIÇÃO'!$A$2:$E$10256,4,FALSE),IF(A1799="Insumo",IF(VLOOKUP(B1799,'SINAPI INSUMOS'!$A$2:$F$4852,5,FALSE)=OR("",0),VLOOKUP(B1799,'SINAPI INSUMOS'!$A$2:$F$4852,6,FALSE),VLOOKUP(B1799,'SINAPI INSUMOS'!$A$2:$F$4852,5,FALSE)),"VERIFICAR"))</f>
        <v>37.28</v>
      </c>
      <c r="I1799" s="99">
        <f>TRUNC(G1799*H1799,2)</f>
        <v>0.26</v>
      </c>
    </row>
    <row r="1800" spans="1:9" ht="18" customHeight="1">
      <c r="A1800" s="232" t="s">
        <v>773</v>
      </c>
      <c r="B1800" s="239" t="s">
        <v>52</v>
      </c>
      <c r="C1800" s="232" t="s">
        <v>53</v>
      </c>
      <c r="D1800" s="232" t="s">
        <v>10</v>
      </c>
      <c r="E1800" s="358" t="s">
        <v>878</v>
      </c>
      <c r="F1800" s="240" t="s">
        <v>54</v>
      </c>
      <c r="G1800" s="239" t="s">
        <v>55</v>
      </c>
      <c r="H1800" s="239" t="s">
        <v>56</v>
      </c>
      <c r="I1800" s="239" t="s">
        <v>11</v>
      </c>
    </row>
    <row r="1801" spans="1:9" ht="51.95" customHeight="1">
      <c r="A1801" s="237" t="s">
        <v>879</v>
      </c>
      <c r="B1801" s="354">
        <v>94475</v>
      </c>
      <c r="C1801" s="237" t="s">
        <v>66</v>
      </c>
      <c r="D1801" s="237" t="s">
        <v>775</v>
      </c>
      <c r="E1801" s="359" t="s">
        <v>1161</v>
      </c>
      <c r="F1801" s="184" t="s">
        <v>63</v>
      </c>
      <c r="G1801" s="185">
        <v>1</v>
      </c>
      <c r="H1801" s="189">
        <f>I1801</f>
        <v>166.74999999999997</v>
      </c>
      <c r="I1801" s="189">
        <f>SUM(I1802:I1806)</f>
        <v>166.74999999999997</v>
      </c>
    </row>
    <row r="1802" spans="1:9" ht="26.1" customHeight="1">
      <c r="A1802" s="234" t="s">
        <v>881</v>
      </c>
      <c r="B1802" s="350">
        <v>88267</v>
      </c>
      <c r="C1802" s="234" t="s">
        <v>66</v>
      </c>
      <c r="D1802" s="234" t="s">
        <v>1162</v>
      </c>
      <c r="E1802" s="355" t="s">
        <v>883</v>
      </c>
      <c r="F1802" s="94" t="s">
        <v>884</v>
      </c>
      <c r="G1802" s="186">
        <v>0.64780000000000004</v>
      </c>
      <c r="H1802" s="98">
        <f>IF(A1802="Composição Auxiliar",VLOOKUP(B1802,'SINAPI COMPOSIÇÃO'!$A$2:$E$10256,4,FALSE),IF(A1802="Insumo",IF(VLOOKUP(B1802,'SINAPI INSUMOS'!$A$2:$F$4852,5,FALSE)=OR("",0),VLOOKUP(B1802,'SINAPI INSUMOS'!$A$2:$F$4852,6,FALSE),VLOOKUP(B1802,'SINAPI INSUMOS'!$A$2:$F$4852,5,FALSE)),"VERIFICAR"))</f>
        <v>27.01</v>
      </c>
      <c r="I1802" s="98">
        <f>TRUNC(G1802*H1802,2)</f>
        <v>17.489999999999998</v>
      </c>
    </row>
    <row r="1803" spans="1:9" ht="26.1" customHeight="1">
      <c r="A1803" s="234" t="s">
        <v>881</v>
      </c>
      <c r="B1803" s="350">
        <v>88248</v>
      </c>
      <c r="C1803" s="234" t="s">
        <v>66</v>
      </c>
      <c r="D1803" s="234" t="s">
        <v>1163</v>
      </c>
      <c r="E1803" s="355" t="s">
        <v>883</v>
      </c>
      <c r="F1803" s="94" t="s">
        <v>884</v>
      </c>
      <c r="G1803" s="186">
        <v>0.64780000000000004</v>
      </c>
      <c r="H1803" s="98">
        <f>IF(A1803="Composição Auxiliar",VLOOKUP(B1803,'SINAPI COMPOSIÇÃO'!$A$2:$E$10256,4,FALSE),IF(A1803="Insumo",IF(VLOOKUP(B1803,'SINAPI INSUMOS'!$A$2:$F$4852,5,FALSE)=OR("",0),VLOOKUP(B1803,'SINAPI INSUMOS'!$A$2:$F$4852,6,FALSE),VLOOKUP(B1803,'SINAPI INSUMOS'!$A$2:$F$4852,5,FALSE)),"VERIFICAR"))</f>
        <v>23.01</v>
      </c>
      <c r="I1803" s="98">
        <f>TRUNC(G1803*H1803,2)</f>
        <v>14.9</v>
      </c>
    </row>
    <row r="1804" spans="1:9" ht="24" customHeight="1">
      <c r="A1804" s="235" t="s">
        <v>886</v>
      </c>
      <c r="B1804" s="351">
        <v>7307</v>
      </c>
      <c r="C1804" s="235" t="s">
        <v>66</v>
      </c>
      <c r="D1804" s="235" t="s">
        <v>1616</v>
      </c>
      <c r="E1804" s="356" t="s">
        <v>889</v>
      </c>
      <c r="F1804" s="97" t="s">
        <v>933</v>
      </c>
      <c r="G1804" s="360">
        <v>8.3999999999999995E-3</v>
      </c>
      <c r="H1804" s="361">
        <f>IF(A1804="Composição Auxiliar",VLOOKUP(B1804,'SINAPI COMPOSIÇÃO'!$A$2:$E$10256,4,FALSE),IF(A1804="Insumo",IF(VLOOKUP(B1804,'SINAPI INSUMOS'!$A$2:$F$4852,5,FALSE)=OR("",0),VLOOKUP(B1804,'SINAPI INSUMOS'!$A$2:$F$4852,6,FALSE),VLOOKUP(B1804,'SINAPI INSUMOS'!$A$2:$F$4852,5,FALSE)),"VERIFICAR"))</f>
        <v>37.28</v>
      </c>
      <c r="I1804" s="99">
        <f>TRUNC(G1804*H1804,2)</f>
        <v>0.31</v>
      </c>
    </row>
    <row r="1805" spans="1:9" ht="26.1" customHeight="1">
      <c r="A1805" s="235" t="s">
        <v>886</v>
      </c>
      <c r="B1805" s="351">
        <v>3459</v>
      </c>
      <c r="C1805" s="235" t="s">
        <v>66</v>
      </c>
      <c r="D1805" s="235" t="s">
        <v>1622</v>
      </c>
      <c r="E1805" s="356" t="s">
        <v>889</v>
      </c>
      <c r="F1805" s="97" t="s">
        <v>63</v>
      </c>
      <c r="G1805" s="187">
        <v>1</v>
      </c>
      <c r="H1805" s="99">
        <f>IF(A1805="Composição Auxiliar",VLOOKUP(B1805,'SINAPI COMPOSIÇÃO'!$A$2:$E$10256,4,FALSE),IF(A1805="Insumo",IF(VLOOKUP(B1805,'SINAPI INSUMOS'!$A$2:$F$4852,5,FALSE)=OR("",0),VLOOKUP(B1805,'SINAPI INSUMOS'!$A$2:$F$4852,6,FALSE),VLOOKUP(B1805,'SINAPI INSUMOS'!$A$2:$F$4852,5,FALSE)),"VERIFICAR"))</f>
        <v>133.51</v>
      </c>
      <c r="I1805" s="99">
        <f>TRUNC(G1805*H1805,2)</f>
        <v>133.51</v>
      </c>
    </row>
    <row r="1806" spans="1:9" ht="26.1" customHeight="1">
      <c r="A1806" s="235" t="s">
        <v>886</v>
      </c>
      <c r="B1806" s="351">
        <v>3148</v>
      </c>
      <c r="C1806" s="235" t="s">
        <v>66</v>
      </c>
      <c r="D1806" s="235" t="s">
        <v>1165</v>
      </c>
      <c r="E1806" s="356" t="s">
        <v>889</v>
      </c>
      <c r="F1806" s="97" t="s">
        <v>63</v>
      </c>
      <c r="G1806" s="187">
        <v>3.5400000000000001E-2</v>
      </c>
      <c r="H1806" s="99">
        <f>IF(A1806="Composição Auxiliar",VLOOKUP(B1806,'SINAPI COMPOSIÇÃO'!$A$2:$E$10256,4,FALSE),IF(A1806="Insumo",IF(VLOOKUP(B1806,'SINAPI INSUMOS'!$A$2:$F$4852,5,FALSE)=OR("",0),VLOOKUP(B1806,'SINAPI INSUMOS'!$A$2:$F$4852,6,FALSE),VLOOKUP(B1806,'SINAPI INSUMOS'!$A$2:$F$4852,5,FALSE)),"VERIFICAR"))</f>
        <v>15.3</v>
      </c>
      <c r="I1806" s="99">
        <f>TRUNC(G1806*H1806,2)</f>
        <v>0.54</v>
      </c>
    </row>
    <row r="1807" spans="1:9" ht="18" customHeight="1">
      <c r="A1807" s="382" t="s">
        <v>776</v>
      </c>
      <c r="B1807" s="384" t="s">
        <v>52</v>
      </c>
      <c r="C1807" s="382" t="s">
        <v>53</v>
      </c>
      <c r="D1807" s="382" t="s">
        <v>10</v>
      </c>
      <c r="E1807" s="358" t="s">
        <v>878</v>
      </c>
      <c r="F1807" s="385" t="s">
        <v>54</v>
      </c>
      <c r="G1807" s="384" t="s">
        <v>55</v>
      </c>
      <c r="H1807" s="384" t="s">
        <v>56</v>
      </c>
      <c r="I1807" s="384" t="s">
        <v>11</v>
      </c>
    </row>
    <row r="1808" spans="1:9" ht="39" customHeight="1">
      <c r="A1808" s="237" t="s">
        <v>879</v>
      </c>
      <c r="B1808" s="354">
        <v>94478</v>
      </c>
      <c r="C1808" s="237" t="s">
        <v>66</v>
      </c>
      <c r="D1808" s="237" t="s">
        <v>778</v>
      </c>
      <c r="E1808" s="359" t="s">
        <v>1161</v>
      </c>
      <c r="F1808" s="184" t="s">
        <v>63</v>
      </c>
      <c r="G1808" s="185">
        <v>1</v>
      </c>
      <c r="H1808" s="189">
        <f>I1808</f>
        <v>168.99</v>
      </c>
      <c r="I1808" s="189">
        <f>SUM(I1809:I1813)</f>
        <v>168.99</v>
      </c>
    </row>
    <row r="1809" spans="1:9" ht="26.1" customHeight="1">
      <c r="A1809" s="234" t="s">
        <v>881</v>
      </c>
      <c r="B1809" s="350">
        <v>88248</v>
      </c>
      <c r="C1809" s="234" t="s">
        <v>66</v>
      </c>
      <c r="D1809" s="234" t="s">
        <v>1163</v>
      </c>
      <c r="E1809" s="355" t="s">
        <v>883</v>
      </c>
      <c r="F1809" s="94" t="s">
        <v>884</v>
      </c>
      <c r="G1809" s="186">
        <v>0.7319</v>
      </c>
      <c r="H1809" s="98">
        <f>IF(A1809="Composição Auxiliar",VLOOKUP(B1809,'SINAPI COMPOSIÇÃO'!$A$2:$E$10256,4,FALSE),IF(A1809="Insumo",IF(VLOOKUP(B1809,'SINAPI INSUMOS'!$A$2:$F$4852,5,FALSE)=OR("",0),VLOOKUP(B1809,'SINAPI INSUMOS'!$A$2:$F$4852,6,FALSE),VLOOKUP(B1809,'SINAPI INSUMOS'!$A$2:$F$4852,5,FALSE)),"VERIFICAR"))</f>
        <v>23.01</v>
      </c>
      <c r="I1809" s="98">
        <f>TRUNC(G1809*H1809,2)</f>
        <v>16.84</v>
      </c>
    </row>
    <row r="1810" spans="1:9" ht="26.1" customHeight="1">
      <c r="A1810" s="234" t="s">
        <v>881</v>
      </c>
      <c r="B1810" s="350">
        <v>88267</v>
      </c>
      <c r="C1810" s="234" t="s">
        <v>66</v>
      </c>
      <c r="D1810" s="234" t="s">
        <v>1162</v>
      </c>
      <c r="E1810" s="355" t="s">
        <v>883</v>
      </c>
      <c r="F1810" s="94" t="s">
        <v>884</v>
      </c>
      <c r="G1810" s="186">
        <v>0.7319</v>
      </c>
      <c r="H1810" s="98">
        <f>IF(A1810="Composição Auxiliar",VLOOKUP(B1810,'SINAPI COMPOSIÇÃO'!$A$2:$E$10256,4,FALSE),IF(A1810="Insumo",IF(VLOOKUP(B1810,'SINAPI INSUMOS'!$A$2:$F$4852,5,FALSE)=OR("",0),VLOOKUP(B1810,'SINAPI INSUMOS'!$A$2:$F$4852,6,FALSE),VLOOKUP(B1810,'SINAPI INSUMOS'!$A$2:$F$4852,5,FALSE)),"VERIFICAR"))</f>
        <v>27.01</v>
      </c>
      <c r="I1810" s="98">
        <f>TRUNC(G1810*H1810,2)</f>
        <v>19.760000000000002</v>
      </c>
    </row>
    <row r="1811" spans="1:9" ht="26.1" customHeight="1">
      <c r="A1811" s="235" t="s">
        <v>886</v>
      </c>
      <c r="B1811" s="351">
        <v>3148</v>
      </c>
      <c r="C1811" s="235" t="s">
        <v>66</v>
      </c>
      <c r="D1811" s="235" t="s">
        <v>1165</v>
      </c>
      <c r="E1811" s="356" t="s">
        <v>889</v>
      </c>
      <c r="F1811" s="97" t="s">
        <v>63</v>
      </c>
      <c r="G1811" s="187">
        <v>4.53E-2</v>
      </c>
      <c r="H1811" s="99">
        <f>IF(A1811="Composição Auxiliar",VLOOKUP(B1811,'SINAPI COMPOSIÇÃO'!$A$2:$E$10256,4,FALSE),IF(A1811="Insumo",IF(VLOOKUP(B1811,'SINAPI INSUMOS'!$A$2:$F$4852,5,FALSE)=OR("",0),VLOOKUP(B1811,'SINAPI INSUMOS'!$A$2:$F$4852,6,FALSE),VLOOKUP(B1811,'SINAPI INSUMOS'!$A$2:$F$4852,5,FALSE)),"VERIFICAR"))</f>
        <v>15.3</v>
      </c>
      <c r="I1811" s="99">
        <f>TRUNC(G1811*H1811,2)</f>
        <v>0.69</v>
      </c>
    </row>
    <row r="1812" spans="1:9" ht="24" customHeight="1">
      <c r="A1812" s="235" t="s">
        <v>886</v>
      </c>
      <c r="B1812" s="351">
        <v>7307</v>
      </c>
      <c r="C1812" s="235" t="s">
        <v>66</v>
      </c>
      <c r="D1812" s="235" t="s">
        <v>1616</v>
      </c>
      <c r="E1812" s="356" t="s">
        <v>889</v>
      </c>
      <c r="F1812" s="97" t="s">
        <v>933</v>
      </c>
      <c r="G1812" s="187">
        <v>1.0800000000000001E-2</v>
      </c>
      <c r="H1812" s="99">
        <f>IF(A1812="Composição Auxiliar",VLOOKUP(B1812,'SINAPI COMPOSIÇÃO'!$A$2:$E$10256,4,FALSE),IF(A1812="Insumo",IF(VLOOKUP(B1812,'SINAPI INSUMOS'!$A$2:$F$4852,5,FALSE)=OR("",0),VLOOKUP(B1812,'SINAPI INSUMOS'!$A$2:$F$4852,6,FALSE),VLOOKUP(B1812,'SINAPI INSUMOS'!$A$2:$F$4852,5,FALSE)),"VERIFICAR"))</f>
        <v>37.28</v>
      </c>
      <c r="I1812" s="99">
        <f>TRUNC(G1812*H1812,2)</f>
        <v>0.4</v>
      </c>
    </row>
    <row r="1813" spans="1:9" ht="24" customHeight="1">
      <c r="A1813" s="235" t="s">
        <v>886</v>
      </c>
      <c r="B1813" s="351">
        <v>6299</v>
      </c>
      <c r="C1813" s="235" t="s">
        <v>66</v>
      </c>
      <c r="D1813" s="235" t="s">
        <v>1624</v>
      </c>
      <c r="E1813" s="356" t="s">
        <v>889</v>
      </c>
      <c r="F1813" s="97" t="s">
        <v>63</v>
      </c>
      <c r="G1813" s="187">
        <v>1</v>
      </c>
      <c r="H1813" s="99">
        <f>IF(A1813="Composição Auxiliar",VLOOKUP(B1813,'SINAPI COMPOSIÇÃO'!$A$2:$E$10256,4,FALSE),IF(A1813="Insumo",IF(VLOOKUP(B1813,'SINAPI INSUMOS'!$A$2:$F$4852,5,FALSE)=OR("",0),VLOOKUP(B1813,'SINAPI INSUMOS'!$A$2:$F$4852,6,FALSE),VLOOKUP(B1813,'SINAPI INSUMOS'!$A$2:$F$4852,5,FALSE)),"VERIFICAR"))</f>
        <v>131.30000000000001</v>
      </c>
      <c r="I1813" s="99">
        <f>TRUNC(G1813*H1813,2)</f>
        <v>131.30000000000001</v>
      </c>
    </row>
    <row r="1814" spans="1:9" ht="18" customHeight="1">
      <c r="A1814" s="382" t="s">
        <v>779</v>
      </c>
      <c r="B1814" s="384" t="s">
        <v>52</v>
      </c>
      <c r="C1814" s="382" t="s">
        <v>53</v>
      </c>
      <c r="D1814" s="382" t="s">
        <v>10</v>
      </c>
      <c r="E1814" s="358" t="s">
        <v>878</v>
      </c>
      <c r="F1814" s="385" t="s">
        <v>54</v>
      </c>
      <c r="G1814" s="384" t="s">
        <v>55</v>
      </c>
      <c r="H1814" s="384" t="s">
        <v>56</v>
      </c>
      <c r="I1814" s="384" t="s">
        <v>11</v>
      </c>
    </row>
    <row r="1815" spans="1:9" ht="39" customHeight="1">
      <c r="A1815" s="237" t="s">
        <v>879</v>
      </c>
      <c r="B1815" s="354">
        <v>94479</v>
      </c>
      <c r="C1815" s="237" t="s">
        <v>66</v>
      </c>
      <c r="D1815" s="237" t="s">
        <v>781</v>
      </c>
      <c r="E1815" s="359" t="s">
        <v>1161</v>
      </c>
      <c r="F1815" s="184" t="s">
        <v>63</v>
      </c>
      <c r="G1815" s="185">
        <v>1</v>
      </c>
      <c r="H1815" s="189">
        <f>I1815</f>
        <v>220.32000000000002</v>
      </c>
      <c r="I1815" s="189">
        <f>SUM(I1816:I1820)</f>
        <v>220.32000000000002</v>
      </c>
    </row>
    <row r="1816" spans="1:9" ht="26.1" customHeight="1">
      <c r="A1816" s="234" t="s">
        <v>881</v>
      </c>
      <c r="B1816" s="350">
        <v>88267</v>
      </c>
      <c r="C1816" s="234" t="s">
        <v>66</v>
      </c>
      <c r="D1816" s="234" t="s">
        <v>1162</v>
      </c>
      <c r="E1816" s="355" t="s">
        <v>883</v>
      </c>
      <c r="F1816" s="94" t="s">
        <v>884</v>
      </c>
      <c r="G1816" s="362">
        <v>0.86370000000000002</v>
      </c>
      <c r="H1816" s="363">
        <f>IF(A1816="Composição Auxiliar",VLOOKUP(B1816,'SINAPI COMPOSIÇÃO'!$A$2:$E$10256,4,FALSE),IF(A1816="Insumo",IF(VLOOKUP(B1816,'SINAPI INSUMOS'!$A$2:$F$4852,5,FALSE)=OR("",0),VLOOKUP(B1816,'SINAPI INSUMOS'!$A$2:$F$4852,6,FALSE),VLOOKUP(B1816,'SINAPI INSUMOS'!$A$2:$F$4852,5,FALSE)),"VERIFICAR"))</f>
        <v>27.01</v>
      </c>
      <c r="I1816" s="98">
        <f>TRUNC(G1816*H1816,2)</f>
        <v>23.32</v>
      </c>
    </row>
    <row r="1817" spans="1:9" ht="26.1" customHeight="1">
      <c r="A1817" s="234" t="s">
        <v>881</v>
      </c>
      <c r="B1817" s="350">
        <v>88248</v>
      </c>
      <c r="C1817" s="234" t="s">
        <v>66</v>
      </c>
      <c r="D1817" s="234" t="s">
        <v>1163</v>
      </c>
      <c r="E1817" s="355" t="s">
        <v>883</v>
      </c>
      <c r="F1817" s="94" t="s">
        <v>884</v>
      </c>
      <c r="G1817" s="186">
        <v>0.86370000000000002</v>
      </c>
      <c r="H1817" s="98">
        <f>IF(A1817="Composição Auxiliar",VLOOKUP(B1817,'SINAPI COMPOSIÇÃO'!$A$2:$E$10256,4,FALSE),IF(A1817="Insumo",IF(VLOOKUP(B1817,'SINAPI INSUMOS'!$A$2:$F$4852,5,FALSE)=OR("",0),VLOOKUP(B1817,'SINAPI INSUMOS'!$A$2:$F$4852,6,FALSE),VLOOKUP(B1817,'SINAPI INSUMOS'!$A$2:$F$4852,5,FALSE)),"VERIFICAR"))</f>
        <v>23.01</v>
      </c>
      <c r="I1817" s="98">
        <f>TRUNC(G1817*H1817,2)</f>
        <v>19.87</v>
      </c>
    </row>
    <row r="1818" spans="1:9" ht="24" customHeight="1">
      <c r="A1818" s="235" t="s">
        <v>886</v>
      </c>
      <c r="B1818" s="351">
        <v>7307</v>
      </c>
      <c r="C1818" s="235" t="s">
        <v>66</v>
      </c>
      <c r="D1818" s="235" t="s">
        <v>1616</v>
      </c>
      <c r="E1818" s="356" t="s">
        <v>889</v>
      </c>
      <c r="F1818" s="97" t="s">
        <v>933</v>
      </c>
      <c r="G1818" s="187">
        <v>1.26E-2</v>
      </c>
      <c r="H1818" s="99">
        <f>IF(A1818="Composição Auxiliar",VLOOKUP(B1818,'SINAPI COMPOSIÇÃO'!$A$2:$E$10256,4,FALSE),IF(A1818="Insumo",IF(VLOOKUP(B1818,'SINAPI INSUMOS'!$A$2:$F$4852,5,FALSE)=OR("",0),VLOOKUP(B1818,'SINAPI INSUMOS'!$A$2:$F$4852,6,FALSE),VLOOKUP(B1818,'SINAPI INSUMOS'!$A$2:$F$4852,5,FALSE)),"VERIFICAR"))</f>
        <v>37.28</v>
      </c>
      <c r="I1818" s="99">
        <f>TRUNC(G1818*H1818,2)</f>
        <v>0.46</v>
      </c>
    </row>
    <row r="1819" spans="1:9" ht="26.1" customHeight="1">
      <c r="A1819" s="235" t="s">
        <v>886</v>
      </c>
      <c r="B1819" s="351">
        <v>3148</v>
      </c>
      <c r="C1819" s="235" t="s">
        <v>66</v>
      </c>
      <c r="D1819" s="235" t="s">
        <v>1165</v>
      </c>
      <c r="E1819" s="356" t="s">
        <v>889</v>
      </c>
      <c r="F1819" s="97" t="s">
        <v>63</v>
      </c>
      <c r="G1819" s="187">
        <v>5.3100000000000001E-2</v>
      </c>
      <c r="H1819" s="99">
        <f>IF(A1819="Composição Auxiliar",VLOOKUP(B1819,'SINAPI COMPOSIÇÃO'!$A$2:$E$10256,4,FALSE),IF(A1819="Insumo",IF(VLOOKUP(B1819,'SINAPI INSUMOS'!$A$2:$F$4852,5,FALSE)=OR("",0),VLOOKUP(B1819,'SINAPI INSUMOS'!$A$2:$F$4852,6,FALSE),VLOOKUP(B1819,'SINAPI INSUMOS'!$A$2:$F$4852,5,FALSE)),"VERIFICAR"))</f>
        <v>15.3</v>
      </c>
      <c r="I1819" s="99">
        <f>TRUNC(G1819*H1819,2)</f>
        <v>0.81</v>
      </c>
    </row>
    <row r="1820" spans="1:9" ht="24" customHeight="1">
      <c r="A1820" s="235" t="s">
        <v>886</v>
      </c>
      <c r="B1820" s="351">
        <v>6322</v>
      </c>
      <c r="C1820" s="235" t="s">
        <v>66</v>
      </c>
      <c r="D1820" s="235" t="s">
        <v>1626</v>
      </c>
      <c r="E1820" s="356" t="s">
        <v>889</v>
      </c>
      <c r="F1820" s="97" t="s">
        <v>63</v>
      </c>
      <c r="G1820" s="187">
        <v>1</v>
      </c>
      <c r="H1820" s="99">
        <f>IF(A1820="Composição Auxiliar",VLOOKUP(B1820,'SINAPI COMPOSIÇÃO'!$A$2:$E$10256,4,FALSE),IF(A1820="Insumo",IF(VLOOKUP(B1820,'SINAPI INSUMOS'!$A$2:$F$4852,5,FALSE)=OR("",0),VLOOKUP(B1820,'SINAPI INSUMOS'!$A$2:$F$4852,6,FALSE),VLOOKUP(B1820,'SINAPI INSUMOS'!$A$2:$F$4852,5,FALSE)),"VERIFICAR"))</f>
        <v>175.86</v>
      </c>
      <c r="I1820" s="99">
        <f>TRUNC(G1820*H1820,2)</f>
        <v>175.86</v>
      </c>
    </row>
    <row r="1821" spans="1:9" ht="18" customHeight="1">
      <c r="A1821" s="382" t="s">
        <v>782</v>
      </c>
      <c r="B1821" s="384" t="s">
        <v>52</v>
      </c>
      <c r="C1821" s="382" t="s">
        <v>53</v>
      </c>
      <c r="D1821" s="382" t="s">
        <v>10</v>
      </c>
      <c r="E1821" s="358" t="s">
        <v>878</v>
      </c>
      <c r="F1821" s="385" t="s">
        <v>54</v>
      </c>
      <c r="G1821" s="384" t="s">
        <v>55</v>
      </c>
      <c r="H1821" s="384" t="s">
        <v>56</v>
      </c>
      <c r="I1821" s="384" t="s">
        <v>11</v>
      </c>
    </row>
    <row r="1822" spans="1:9" ht="51.95" customHeight="1">
      <c r="A1822" s="237" t="s">
        <v>879</v>
      </c>
      <c r="B1822" s="354">
        <v>94483</v>
      </c>
      <c r="C1822" s="237" t="s">
        <v>66</v>
      </c>
      <c r="D1822" s="237" t="s">
        <v>784</v>
      </c>
      <c r="E1822" s="359" t="s">
        <v>1161</v>
      </c>
      <c r="F1822" s="184" t="s">
        <v>63</v>
      </c>
      <c r="G1822" s="185">
        <v>1</v>
      </c>
      <c r="H1822" s="189">
        <f>I1822</f>
        <v>1366.84</v>
      </c>
      <c r="I1822" s="189">
        <f>SUM(I1823:I1841)</f>
        <v>1366.84</v>
      </c>
    </row>
    <row r="1823" spans="1:9" ht="26.1" customHeight="1">
      <c r="A1823" s="234" t="s">
        <v>881</v>
      </c>
      <c r="B1823" s="350">
        <v>88267</v>
      </c>
      <c r="C1823" s="234" t="s">
        <v>66</v>
      </c>
      <c r="D1823" s="234" t="s">
        <v>1162</v>
      </c>
      <c r="E1823" s="355" t="s">
        <v>883</v>
      </c>
      <c r="F1823" s="94" t="s">
        <v>884</v>
      </c>
      <c r="G1823" s="186">
        <v>8.7666000000000004</v>
      </c>
      <c r="H1823" s="98">
        <f>IF(A1823="Composição Auxiliar",VLOOKUP(B1823,'SINAPI COMPOSIÇÃO'!$A$2:$E$10256,4,FALSE),IF(A1823="Insumo",IF(VLOOKUP(B1823,'SINAPI INSUMOS'!$A$2:$F$4852,5,FALSE)=OR("",0),VLOOKUP(B1823,'SINAPI INSUMOS'!$A$2:$F$4852,6,FALSE),VLOOKUP(B1823,'SINAPI INSUMOS'!$A$2:$F$4852,5,FALSE)),"VERIFICAR"))</f>
        <v>27.01</v>
      </c>
      <c r="I1823" s="98">
        <f t="shared" ref="I1823:I1841" si="95">TRUNC(G1823*H1823,2)</f>
        <v>236.78</v>
      </c>
    </row>
    <row r="1824" spans="1:9" ht="26.1" customHeight="1">
      <c r="A1824" s="234" t="s">
        <v>881</v>
      </c>
      <c r="B1824" s="350">
        <v>88248</v>
      </c>
      <c r="C1824" s="234" t="s">
        <v>66</v>
      </c>
      <c r="D1824" s="234" t="s">
        <v>1163</v>
      </c>
      <c r="E1824" s="355" t="s">
        <v>883</v>
      </c>
      <c r="F1824" s="94" t="s">
        <v>884</v>
      </c>
      <c r="G1824" s="186">
        <v>8.7666000000000004</v>
      </c>
      <c r="H1824" s="98">
        <f>IF(A1824="Composição Auxiliar",VLOOKUP(B1824,'SINAPI COMPOSIÇÃO'!$A$2:$E$10256,4,FALSE),IF(A1824="Insumo",IF(VLOOKUP(B1824,'SINAPI INSUMOS'!$A$2:$F$4852,5,FALSE)=OR("",0),VLOOKUP(B1824,'SINAPI INSUMOS'!$A$2:$F$4852,6,FALSE),VLOOKUP(B1824,'SINAPI INSUMOS'!$A$2:$F$4852,5,FALSE)),"VERIFICAR"))</f>
        <v>23.01</v>
      </c>
      <c r="I1824" s="98">
        <f t="shared" si="95"/>
        <v>201.71</v>
      </c>
    </row>
    <row r="1825" spans="1:9" ht="26.1" customHeight="1">
      <c r="A1825" s="235" t="s">
        <v>886</v>
      </c>
      <c r="B1825" s="351">
        <v>9885</v>
      </c>
      <c r="C1825" s="235" t="s">
        <v>66</v>
      </c>
      <c r="D1825" s="235" t="s">
        <v>1628</v>
      </c>
      <c r="E1825" s="356" t="s">
        <v>889</v>
      </c>
      <c r="F1825" s="97" t="s">
        <v>63</v>
      </c>
      <c r="G1825" s="187">
        <v>1</v>
      </c>
      <c r="H1825" s="99">
        <f>IF(A1825="Composição Auxiliar",VLOOKUP(B1825,'SINAPI COMPOSIÇÃO'!$A$2:$E$10256,4,FALSE),IF(A1825="Insumo",IF(VLOOKUP(B1825,'SINAPI INSUMOS'!$A$2:$F$4852,5,FALSE)=OR("",0),VLOOKUP(B1825,'SINAPI INSUMOS'!$A$2:$F$4852,6,FALSE),VLOOKUP(B1825,'SINAPI INSUMOS'!$A$2:$F$4852,5,FALSE)),"VERIFICAR"))</f>
        <v>33.520000000000003</v>
      </c>
      <c r="I1825" s="99">
        <f t="shared" si="95"/>
        <v>33.520000000000003</v>
      </c>
    </row>
    <row r="1826" spans="1:9" ht="39" customHeight="1">
      <c r="A1826" s="235" t="s">
        <v>886</v>
      </c>
      <c r="B1826" s="351">
        <v>10411</v>
      </c>
      <c r="C1826" s="235" t="s">
        <v>66</v>
      </c>
      <c r="D1826" s="235" t="s">
        <v>1630</v>
      </c>
      <c r="E1826" s="356" t="s">
        <v>889</v>
      </c>
      <c r="F1826" s="97" t="s">
        <v>63</v>
      </c>
      <c r="G1826" s="187">
        <v>1</v>
      </c>
      <c r="H1826" s="99">
        <f>IF(A1826="Composição Auxiliar",VLOOKUP(B1826,'SINAPI COMPOSIÇÃO'!$A$2:$E$10256,4,FALSE),IF(A1826="Insumo",IF(VLOOKUP(B1826,'SINAPI INSUMOS'!$A$2:$F$4852,5,FALSE)=OR("",0),VLOOKUP(B1826,'SINAPI INSUMOS'!$A$2:$F$4852,6,FALSE),VLOOKUP(B1826,'SINAPI INSUMOS'!$A$2:$F$4852,5,FALSE)),"VERIFICAR"))</f>
        <v>313.86</v>
      </c>
      <c r="I1826" s="99">
        <f t="shared" si="95"/>
        <v>313.86</v>
      </c>
    </row>
    <row r="1827" spans="1:9" ht="26.1" customHeight="1">
      <c r="A1827" s="235" t="s">
        <v>886</v>
      </c>
      <c r="B1827" s="351">
        <v>4180</v>
      </c>
      <c r="C1827" s="235" t="s">
        <v>66</v>
      </c>
      <c r="D1827" s="235" t="s">
        <v>1632</v>
      </c>
      <c r="E1827" s="356" t="s">
        <v>889</v>
      </c>
      <c r="F1827" s="97" t="s">
        <v>63</v>
      </c>
      <c r="G1827" s="187">
        <v>3</v>
      </c>
      <c r="H1827" s="99">
        <f>IF(A1827="Composição Auxiliar",VLOOKUP(B1827,'SINAPI COMPOSIÇÃO'!$A$2:$E$10256,4,FALSE),IF(A1827="Insumo",IF(VLOOKUP(B1827,'SINAPI INSUMOS'!$A$2:$F$4852,5,FALSE)=OR("",0),VLOOKUP(B1827,'SINAPI INSUMOS'!$A$2:$F$4852,6,FALSE),VLOOKUP(B1827,'SINAPI INSUMOS'!$A$2:$F$4852,5,FALSE)),"VERIFICAR"))</f>
        <v>17.739999999999998</v>
      </c>
      <c r="I1827" s="99">
        <f t="shared" si="95"/>
        <v>53.22</v>
      </c>
    </row>
    <row r="1828" spans="1:9" ht="26.1" customHeight="1">
      <c r="A1828" s="235" t="s">
        <v>886</v>
      </c>
      <c r="B1828" s="351">
        <v>4179</v>
      </c>
      <c r="C1828" s="235" t="s">
        <v>66</v>
      </c>
      <c r="D1828" s="235" t="s">
        <v>1634</v>
      </c>
      <c r="E1828" s="356" t="s">
        <v>889</v>
      </c>
      <c r="F1828" s="97" t="s">
        <v>63</v>
      </c>
      <c r="G1828" s="360">
        <v>1</v>
      </c>
      <c r="H1828" s="361">
        <f>IF(A1828="Composição Auxiliar",VLOOKUP(B1828,'SINAPI COMPOSIÇÃO'!$A$2:$E$10256,4,FALSE),IF(A1828="Insumo",IF(VLOOKUP(B1828,'SINAPI INSUMOS'!$A$2:$F$4852,5,FALSE)=OR("",0),VLOOKUP(B1828,'SINAPI INSUMOS'!$A$2:$F$4852,6,FALSE),VLOOKUP(B1828,'SINAPI INSUMOS'!$A$2:$F$4852,5,FALSE)),"VERIFICAR"))</f>
        <v>12.05</v>
      </c>
      <c r="I1828" s="99">
        <f t="shared" si="95"/>
        <v>12.05</v>
      </c>
    </row>
    <row r="1829" spans="1:9" ht="39" customHeight="1">
      <c r="A1829" s="235" t="s">
        <v>886</v>
      </c>
      <c r="B1829" s="351">
        <v>21010</v>
      </c>
      <c r="C1829" s="235" t="s">
        <v>66</v>
      </c>
      <c r="D1829" s="235" t="s">
        <v>1636</v>
      </c>
      <c r="E1829" s="356" t="s">
        <v>889</v>
      </c>
      <c r="F1829" s="97" t="s">
        <v>202</v>
      </c>
      <c r="G1829" s="187">
        <v>0.31169999999999998</v>
      </c>
      <c r="H1829" s="99">
        <f>IF(A1829="Composição Auxiliar",VLOOKUP(B1829,'SINAPI COMPOSIÇÃO'!$A$2:$E$10256,4,FALSE),IF(A1829="Insumo",IF(VLOOKUP(B1829,'SINAPI INSUMOS'!$A$2:$F$4852,5,FALSE)=OR("",0),VLOOKUP(B1829,'SINAPI INSUMOS'!$A$2:$F$4852,6,FALSE),VLOOKUP(B1829,'SINAPI INSUMOS'!$A$2:$F$4852,5,FALSE)),"VERIFICAR"))</f>
        <v>31.84</v>
      </c>
      <c r="I1829" s="99">
        <f t="shared" si="95"/>
        <v>9.92</v>
      </c>
    </row>
    <row r="1830" spans="1:9" ht="26.1" customHeight="1">
      <c r="A1830" s="235" t="s">
        <v>886</v>
      </c>
      <c r="B1830" s="351">
        <v>9888</v>
      </c>
      <c r="C1830" s="235" t="s">
        <v>66</v>
      </c>
      <c r="D1830" s="235" t="s">
        <v>1638</v>
      </c>
      <c r="E1830" s="356" t="s">
        <v>889</v>
      </c>
      <c r="F1830" s="97" t="s">
        <v>63</v>
      </c>
      <c r="G1830" s="187">
        <v>2</v>
      </c>
      <c r="H1830" s="99">
        <f>IF(A1830="Composição Auxiliar",VLOOKUP(B1830,'SINAPI COMPOSIÇÃO'!$A$2:$E$10256,4,FALSE),IF(A1830="Insumo",IF(VLOOKUP(B1830,'SINAPI INSUMOS'!$A$2:$F$4852,5,FALSE)=OR("",0),VLOOKUP(B1830,'SINAPI INSUMOS'!$A$2:$F$4852,6,FALSE),VLOOKUP(B1830,'SINAPI INSUMOS'!$A$2:$F$4852,5,FALSE)),"VERIFICAR"))</f>
        <v>58.01</v>
      </c>
      <c r="I1830" s="99">
        <f t="shared" si="95"/>
        <v>116.02</v>
      </c>
    </row>
    <row r="1831" spans="1:9" ht="26.1" customHeight="1">
      <c r="A1831" s="235" t="s">
        <v>886</v>
      </c>
      <c r="B1831" s="351">
        <v>3457</v>
      </c>
      <c r="C1831" s="235" t="s">
        <v>66</v>
      </c>
      <c r="D1831" s="235" t="s">
        <v>1640</v>
      </c>
      <c r="E1831" s="356" t="s">
        <v>889</v>
      </c>
      <c r="F1831" s="97" t="s">
        <v>63</v>
      </c>
      <c r="G1831" s="187">
        <v>1</v>
      </c>
      <c r="H1831" s="99">
        <f>IF(A1831="Composição Auxiliar",VLOOKUP(B1831,'SINAPI COMPOSIÇÃO'!$A$2:$E$10256,4,FALSE),IF(A1831="Insumo",IF(VLOOKUP(B1831,'SINAPI INSUMOS'!$A$2:$F$4852,5,FALSE)=OR("",0),VLOOKUP(B1831,'SINAPI INSUMOS'!$A$2:$F$4852,6,FALSE),VLOOKUP(B1831,'SINAPI INSUMOS'!$A$2:$F$4852,5,FALSE)),"VERIFICAR"))</f>
        <v>25.45</v>
      </c>
      <c r="I1831" s="99">
        <f t="shared" si="95"/>
        <v>25.45</v>
      </c>
    </row>
    <row r="1832" spans="1:9" ht="26.1" customHeight="1">
      <c r="A1832" s="235" t="s">
        <v>886</v>
      </c>
      <c r="B1832" s="351">
        <v>6017</v>
      </c>
      <c r="C1832" s="235" t="s">
        <v>66</v>
      </c>
      <c r="D1832" s="235" t="s">
        <v>1642</v>
      </c>
      <c r="E1832" s="356" t="s">
        <v>889</v>
      </c>
      <c r="F1832" s="97" t="s">
        <v>63</v>
      </c>
      <c r="G1832" s="187">
        <v>1</v>
      </c>
      <c r="H1832" s="99">
        <f>IF(A1832="Composição Auxiliar",VLOOKUP(B1832,'SINAPI COMPOSIÇÃO'!$A$2:$E$10256,4,FALSE),IF(A1832="Insumo",IF(VLOOKUP(B1832,'SINAPI INSUMOS'!$A$2:$F$4852,5,FALSE)=OR("",0),VLOOKUP(B1832,'SINAPI INSUMOS'!$A$2:$F$4852,6,FALSE),VLOOKUP(B1832,'SINAPI INSUMOS'!$A$2:$F$4852,5,FALSE)),"VERIFICAR"))</f>
        <v>78.48</v>
      </c>
      <c r="I1832" s="99">
        <f t="shared" si="95"/>
        <v>78.48</v>
      </c>
    </row>
    <row r="1833" spans="1:9" ht="26.1" customHeight="1">
      <c r="A1833" s="235" t="s">
        <v>886</v>
      </c>
      <c r="B1833" s="351">
        <v>10418</v>
      </c>
      <c r="C1833" s="235" t="s">
        <v>66</v>
      </c>
      <c r="D1833" s="235" t="s">
        <v>1644</v>
      </c>
      <c r="E1833" s="356" t="s">
        <v>889</v>
      </c>
      <c r="F1833" s="97" t="s">
        <v>63</v>
      </c>
      <c r="G1833" s="187">
        <v>1</v>
      </c>
      <c r="H1833" s="99">
        <f>IF(A1833="Composição Auxiliar",VLOOKUP(B1833,'SINAPI COMPOSIÇÃO'!$A$2:$E$10256,4,FALSE),IF(A1833="Insumo",IF(VLOOKUP(B1833,'SINAPI INSUMOS'!$A$2:$F$4852,5,FALSE)=OR("",0),VLOOKUP(B1833,'SINAPI INSUMOS'!$A$2:$F$4852,6,FALSE),VLOOKUP(B1833,'SINAPI INSUMOS'!$A$2:$F$4852,5,FALSE)),"VERIFICAR"))</f>
        <v>108.04</v>
      </c>
      <c r="I1833" s="99">
        <f t="shared" si="95"/>
        <v>108.04</v>
      </c>
    </row>
    <row r="1834" spans="1:9" ht="26.1" customHeight="1">
      <c r="A1834" s="235" t="s">
        <v>886</v>
      </c>
      <c r="B1834" s="351">
        <v>4178</v>
      </c>
      <c r="C1834" s="235" t="s">
        <v>66</v>
      </c>
      <c r="D1834" s="235" t="s">
        <v>1646</v>
      </c>
      <c r="E1834" s="356" t="s">
        <v>889</v>
      </c>
      <c r="F1834" s="97" t="s">
        <v>63</v>
      </c>
      <c r="G1834" s="187">
        <v>1</v>
      </c>
      <c r="H1834" s="99">
        <f>IF(A1834="Composição Auxiliar",VLOOKUP(B1834,'SINAPI COMPOSIÇÃO'!$A$2:$E$10256,4,FALSE),IF(A1834="Insumo",IF(VLOOKUP(B1834,'SINAPI INSUMOS'!$A$2:$F$4852,5,FALSE)=OR("",0),VLOOKUP(B1834,'SINAPI INSUMOS'!$A$2:$F$4852,6,FALSE),VLOOKUP(B1834,'SINAPI INSUMOS'!$A$2:$F$4852,5,FALSE)),"VERIFICAR"))</f>
        <v>8.16</v>
      </c>
      <c r="I1834" s="99">
        <f t="shared" si="95"/>
        <v>8.16</v>
      </c>
    </row>
    <row r="1835" spans="1:9" ht="26.1" customHeight="1">
      <c r="A1835" s="235" t="s">
        <v>886</v>
      </c>
      <c r="B1835" s="351">
        <v>4206</v>
      </c>
      <c r="C1835" s="235" t="s">
        <v>66</v>
      </c>
      <c r="D1835" s="235" t="s">
        <v>1648</v>
      </c>
      <c r="E1835" s="356" t="s">
        <v>889</v>
      </c>
      <c r="F1835" s="97" t="s">
        <v>63</v>
      </c>
      <c r="G1835" s="187">
        <v>1</v>
      </c>
      <c r="H1835" s="99">
        <f>IF(A1835="Composição Auxiliar",VLOOKUP(B1835,'SINAPI COMPOSIÇÃO'!$A$2:$E$10256,4,FALSE),IF(A1835="Insumo",IF(VLOOKUP(B1835,'SINAPI INSUMOS'!$A$2:$F$4852,5,FALSE)=OR("",0),VLOOKUP(B1835,'SINAPI INSUMOS'!$A$2:$F$4852,6,FALSE),VLOOKUP(B1835,'SINAPI INSUMOS'!$A$2:$F$4852,5,FALSE)),"VERIFICAR"))</f>
        <v>24.31</v>
      </c>
      <c r="I1835" s="99">
        <f t="shared" si="95"/>
        <v>24.31</v>
      </c>
    </row>
    <row r="1836" spans="1:9" ht="26.1" customHeight="1">
      <c r="A1836" s="235" t="s">
        <v>886</v>
      </c>
      <c r="B1836" s="351">
        <v>3472</v>
      </c>
      <c r="C1836" s="235" t="s">
        <v>66</v>
      </c>
      <c r="D1836" s="235" t="s">
        <v>1650</v>
      </c>
      <c r="E1836" s="356" t="s">
        <v>889</v>
      </c>
      <c r="F1836" s="97" t="s">
        <v>63</v>
      </c>
      <c r="G1836" s="187">
        <v>1</v>
      </c>
      <c r="H1836" s="99">
        <f>IF(A1836="Composição Auxiliar",VLOOKUP(B1836,'SINAPI COMPOSIÇÃO'!$A$2:$E$10256,4,FALSE),IF(A1836="Insumo",IF(VLOOKUP(B1836,'SINAPI INSUMOS'!$A$2:$F$4852,5,FALSE)=OR("",0),VLOOKUP(B1836,'SINAPI INSUMOS'!$A$2:$F$4852,6,FALSE),VLOOKUP(B1836,'SINAPI INSUMOS'!$A$2:$F$4852,5,FALSE)),"VERIFICAR"))</f>
        <v>16.239999999999998</v>
      </c>
      <c r="I1836" s="99">
        <f t="shared" si="95"/>
        <v>16.239999999999998</v>
      </c>
    </row>
    <row r="1837" spans="1:9" ht="26.1" customHeight="1">
      <c r="A1837" s="235" t="s">
        <v>886</v>
      </c>
      <c r="B1837" s="351">
        <v>6019</v>
      </c>
      <c r="C1837" s="235" t="s">
        <v>66</v>
      </c>
      <c r="D1837" s="235" t="s">
        <v>1652</v>
      </c>
      <c r="E1837" s="356" t="s">
        <v>889</v>
      </c>
      <c r="F1837" s="97" t="s">
        <v>63</v>
      </c>
      <c r="G1837" s="187">
        <v>1</v>
      </c>
      <c r="H1837" s="99">
        <f>IF(A1837="Composição Auxiliar",VLOOKUP(B1837,'SINAPI COMPOSIÇÃO'!$A$2:$E$10256,4,FALSE),IF(A1837="Insumo",IF(VLOOKUP(B1837,'SINAPI INSUMOS'!$A$2:$F$4852,5,FALSE)=OR("",0),VLOOKUP(B1837,'SINAPI INSUMOS'!$A$2:$F$4852,6,FALSE),VLOOKUP(B1837,'SINAPI INSUMOS'!$A$2:$F$4852,5,FALSE)),"VERIFICAR"))</f>
        <v>57.58</v>
      </c>
      <c r="I1837" s="99">
        <f t="shared" si="95"/>
        <v>57.58</v>
      </c>
    </row>
    <row r="1838" spans="1:9" ht="39" customHeight="1">
      <c r="A1838" s="235" t="s">
        <v>886</v>
      </c>
      <c r="B1838" s="351">
        <v>7698</v>
      </c>
      <c r="C1838" s="235" t="s">
        <v>66</v>
      </c>
      <c r="D1838" s="235" t="s">
        <v>1654</v>
      </c>
      <c r="E1838" s="356" t="s">
        <v>889</v>
      </c>
      <c r="F1838" s="97" t="s">
        <v>202</v>
      </c>
      <c r="G1838" s="187">
        <v>0.41560000000000002</v>
      </c>
      <c r="H1838" s="99">
        <f>IF(A1838="Composição Auxiliar",VLOOKUP(B1838,'SINAPI COMPOSIÇÃO'!$A$2:$E$10256,4,FALSE),IF(A1838="Insumo",IF(VLOOKUP(B1838,'SINAPI INSUMOS'!$A$2:$F$4852,5,FALSE)=OR("",0),VLOOKUP(B1838,'SINAPI INSUMOS'!$A$2:$F$4852,6,FALSE),VLOOKUP(B1838,'SINAPI INSUMOS'!$A$2:$F$4852,5,FALSE)),"VERIFICAR"))</f>
        <v>44.19</v>
      </c>
      <c r="I1838" s="99">
        <f t="shared" si="95"/>
        <v>18.36</v>
      </c>
    </row>
    <row r="1839" spans="1:9" ht="26.1" customHeight="1">
      <c r="A1839" s="235" t="s">
        <v>886</v>
      </c>
      <c r="B1839" s="351">
        <v>9886</v>
      </c>
      <c r="C1839" s="235" t="s">
        <v>66</v>
      </c>
      <c r="D1839" s="235" t="s">
        <v>1656</v>
      </c>
      <c r="E1839" s="356" t="s">
        <v>889</v>
      </c>
      <c r="F1839" s="97" t="s">
        <v>63</v>
      </c>
      <c r="G1839" s="187">
        <v>1</v>
      </c>
      <c r="H1839" s="99">
        <f>IF(A1839="Composição Auxiliar",VLOOKUP(B1839,'SINAPI COMPOSIÇÃO'!$A$2:$E$10256,4,FALSE),IF(A1839="Insumo",IF(VLOOKUP(B1839,'SINAPI INSUMOS'!$A$2:$F$4852,5,FALSE)=OR("",0),VLOOKUP(B1839,'SINAPI INSUMOS'!$A$2:$F$4852,6,FALSE),VLOOKUP(B1839,'SINAPI INSUMOS'!$A$2:$F$4852,5,FALSE)),"VERIFICAR"))</f>
        <v>34.67</v>
      </c>
      <c r="I1839" s="99">
        <f t="shared" si="95"/>
        <v>34.67</v>
      </c>
    </row>
    <row r="1840" spans="1:9" ht="26.1" customHeight="1">
      <c r="A1840" s="235" t="s">
        <v>886</v>
      </c>
      <c r="B1840" s="351">
        <v>4189</v>
      </c>
      <c r="C1840" s="235" t="s">
        <v>66</v>
      </c>
      <c r="D1840" s="235" t="s">
        <v>1658</v>
      </c>
      <c r="E1840" s="356" t="s">
        <v>889</v>
      </c>
      <c r="F1840" s="97" t="s">
        <v>63</v>
      </c>
      <c r="G1840" s="187">
        <v>1</v>
      </c>
      <c r="H1840" s="99">
        <f>IF(A1840="Composição Auxiliar",VLOOKUP(B1840,'SINAPI COMPOSIÇÃO'!$A$2:$E$10256,4,FALSE),IF(A1840="Insumo",IF(VLOOKUP(B1840,'SINAPI INSUMOS'!$A$2:$F$4852,5,FALSE)=OR("",0),VLOOKUP(B1840,'SINAPI INSUMOS'!$A$2:$F$4852,6,FALSE),VLOOKUP(B1840,'SINAPI INSUMOS'!$A$2:$F$4852,5,FALSE)),"VERIFICAR"))</f>
        <v>14.67</v>
      </c>
      <c r="I1840" s="99">
        <f t="shared" si="95"/>
        <v>14.67</v>
      </c>
    </row>
    <row r="1841" spans="1:9" ht="26.1" customHeight="1">
      <c r="A1841" s="235" t="s">
        <v>886</v>
      </c>
      <c r="B1841" s="351">
        <v>3148</v>
      </c>
      <c r="C1841" s="235" t="s">
        <v>66</v>
      </c>
      <c r="D1841" s="235" t="s">
        <v>1165</v>
      </c>
      <c r="E1841" s="356" t="s">
        <v>889</v>
      </c>
      <c r="F1841" s="97" t="s">
        <v>63</v>
      </c>
      <c r="G1841" s="360">
        <v>0.2485</v>
      </c>
      <c r="H1841" s="361">
        <f>IF(A1841="Composição Auxiliar",VLOOKUP(B1841,'SINAPI COMPOSIÇÃO'!$A$2:$E$10256,4,FALSE),IF(A1841="Insumo",IF(VLOOKUP(B1841,'SINAPI INSUMOS'!$A$2:$F$4852,5,FALSE)=OR("",0),VLOOKUP(B1841,'SINAPI INSUMOS'!$A$2:$F$4852,6,FALSE),VLOOKUP(B1841,'SINAPI INSUMOS'!$A$2:$F$4852,5,FALSE)),"VERIFICAR"))</f>
        <v>15.3</v>
      </c>
      <c r="I1841" s="99">
        <f t="shared" si="95"/>
        <v>3.8</v>
      </c>
    </row>
    <row r="1842" spans="1:9" ht="18" customHeight="1">
      <c r="A1842" s="382" t="s">
        <v>785</v>
      </c>
      <c r="B1842" s="384" t="s">
        <v>52</v>
      </c>
      <c r="C1842" s="382" t="s">
        <v>53</v>
      </c>
      <c r="D1842" s="382" t="s">
        <v>10</v>
      </c>
      <c r="E1842" s="358" t="s">
        <v>878</v>
      </c>
      <c r="F1842" s="385" t="s">
        <v>54</v>
      </c>
      <c r="G1842" s="384" t="s">
        <v>55</v>
      </c>
      <c r="H1842" s="384" t="s">
        <v>56</v>
      </c>
      <c r="I1842" s="384" t="s">
        <v>11</v>
      </c>
    </row>
    <row r="1843" spans="1:9" ht="39" customHeight="1">
      <c r="A1843" s="237" t="s">
        <v>879</v>
      </c>
      <c r="B1843" s="354">
        <v>97436</v>
      </c>
      <c r="C1843" s="237" t="s">
        <v>66</v>
      </c>
      <c r="D1843" s="237" t="s">
        <v>787</v>
      </c>
      <c r="E1843" s="359" t="s">
        <v>1161</v>
      </c>
      <c r="F1843" s="184" t="s">
        <v>63</v>
      </c>
      <c r="G1843" s="185">
        <v>1</v>
      </c>
      <c r="H1843" s="189">
        <f>I1843</f>
        <v>111.25</v>
      </c>
      <c r="I1843" s="189">
        <f>SUM(I1844:I1848)</f>
        <v>111.25</v>
      </c>
    </row>
    <row r="1844" spans="1:9" ht="26.1" customHeight="1">
      <c r="A1844" s="234" t="s">
        <v>881</v>
      </c>
      <c r="B1844" s="350">
        <v>88267</v>
      </c>
      <c r="C1844" s="234" t="s">
        <v>66</v>
      </c>
      <c r="D1844" s="234" t="s">
        <v>1162</v>
      </c>
      <c r="E1844" s="355" t="s">
        <v>883</v>
      </c>
      <c r="F1844" s="94" t="s">
        <v>884</v>
      </c>
      <c r="G1844" s="186">
        <v>0.59865400000000002</v>
      </c>
      <c r="H1844" s="98">
        <f>IF(A1844="Composição Auxiliar",VLOOKUP(B1844,'SINAPI COMPOSIÇÃO'!$A$2:$E$10256,4,FALSE),IF(A1844="Insumo",IF(VLOOKUP(B1844,'SINAPI INSUMOS'!$A$2:$F$4852,5,FALSE)=OR("",0),VLOOKUP(B1844,'SINAPI INSUMOS'!$A$2:$F$4852,6,FALSE),VLOOKUP(B1844,'SINAPI INSUMOS'!$A$2:$F$4852,5,FALSE)),"VERIFICAR"))</f>
        <v>27.01</v>
      </c>
      <c r="I1844" s="98">
        <f>TRUNC(G1844*H1844,2)</f>
        <v>16.16</v>
      </c>
    </row>
    <row r="1845" spans="1:9" ht="26.1" customHeight="1">
      <c r="A1845" s="234" t="s">
        <v>881</v>
      </c>
      <c r="B1845" s="350">
        <v>88248</v>
      </c>
      <c r="C1845" s="234" t="s">
        <v>66</v>
      </c>
      <c r="D1845" s="234" t="s">
        <v>1163</v>
      </c>
      <c r="E1845" s="355" t="s">
        <v>883</v>
      </c>
      <c r="F1845" s="94" t="s">
        <v>884</v>
      </c>
      <c r="G1845" s="186">
        <v>0.59865400000000002</v>
      </c>
      <c r="H1845" s="98">
        <f>IF(A1845="Composição Auxiliar",VLOOKUP(B1845,'SINAPI COMPOSIÇÃO'!$A$2:$E$10256,4,FALSE),IF(A1845="Insumo",IF(VLOOKUP(B1845,'SINAPI INSUMOS'!$A$2:$F$4852,5,FALSE)=OR("",0),VLOOKUP(B1845,'SINAPI INSUMOS'!$A$2:$F$4852,6,FALSE),VLOOKUP(B1845,'SINAPI INSUMOS'!$A$2:$F$4852,5,FALSE)),"VERIFICAR"))</f>
        <v>23.01</v>
      </c>
      <c r="I1845" s="98">
        <f>TRUNC(G1845*H1845,2)</f>
        <v>13.77</v>
      </c>
    </row>
    <row r="1846" spans="1:9" ht="26.1" customHeight="1">
      <c r="A1846" s="235" t="s">
        <v>886</v>
      </c>
      <c r="B1846" s="351">
        <v>40411</v>
      </c>
      <c r="C1846" s="235" t="s">
        <v>66</v>
      </c>
      <c r="D1846" s="235" t="s">
        <v>1660</v>
      </c>
      <c r="E1846" s="356" t="s">
        <v>889</v>
      </c>
      <c r="F1846" s="97" t="s">
        <v>63</v>
      </c>
      <c r="G1846" s="187">
        <v>2</v>
      </c>
      <c r="H1846" s="99">
        <f>IF(A1846="Composição Auxiliar",VLOOKUP(B1846,'SINAPI COMPOSIÇÃO'!$A$2:$E$10256,4,FALSE),IF(A1846="Insumo",IF(VLOOKUP(B1846,'SINAPI INSUMOS'!$A$2:$F$4852,5,FALSE)=OR("",0),VLOOKUP(B1846,'SINAPI INSUMOS'!$A$2:$F$4852,6,FALSE),VLOOKUP(B1846,'SINAPI INSUMOS'!$A$2:$F$4852,5,FALSE)),"VERIFICAR"))</f>
        <v>25</v>
      </c>
      <c r="I1846" s="99">
        <f>TRUNC(G1846*H1846,2)</f>
        <v>50</v>
      </c>
    </row>
    <row r="1847" spans="1:9" ht="26.1" customHeight="1">
      <c r="A1847" s="235" t="s">
        <v>886</v>
      </c>
      <c r="B1847" s="351">
        <v>40415</v>
      </c>
      <c r="C1847" s="235" t="s">
        <v>66</v>
      </c>
      <c r="D1847" s="235" t="s">
        <v>1662</v>
      </c>
      <c r="E1847" s="356" t="s">
        <v>889</v>
      </c>
      <c r="F1847" s="97" t="s">
        <v>63</v>
      </c>
      <c r="G1847" s="187">
        <v>1</v>
      </c>
      <c r="H1847" s="99">
        <f>IF(A1847="Composição Auxiliar",VLOOKUP(B1847,'SINAPI COMPOSIÇÃO'!$A$2:$E$10256,4,FALSE),IF(A1847="Insumo",IF(VLOOKUP(B1847,'SINAPI INSUMOS'!$A$2:$F$4852,5,FALSE)=OR("",0),VLOOKUP(B1847,'SINAPI INSUMOS'!$A$2:$F$4852,6,FALSE),VLOOKUP(B1847,'SINAPI INSUMOS'!$A$2:$F$4852,5,FALSE)),"VERIFICAR"))</f>
        <v>31.22</v>
      </c>
      <c r="I1847" s="99">
        <f>TRUNC(G1847*H1847,2)</f>
        <v>31.22</v>
      </c>
    </row>
    <row r="1848" spans="1:9" ht="39" customHeight="1">
      <c r="A1848" s="235" t="s">
        <v>886</v>
      </c>
      <c r="B1848" s="351">
        <v>20078</v>
      </c>
      <c r="C1848" s="235" t="s">
        <v>66</v>
      </c>
      <c r="D1848" s="235" t="s">
        <v>1280</v>
      </c>
      <c r="E1848" s="356" t="s">
        <v>889</v>
      </c>
      <c r="F1848" s="97" t="s">
        <v>63</v>
      </c>
      <c r="G1848" s="187">
        <v>3.5999999999999999E-3</v>
      </c>
      <c r="H1848" s="99">
        <f>IF(A1848="Composição Auxiliar",VLOOKUP(B1848,'SINAPI COMPOSIÇÃO'!$A$2:$E$10256,4,FALSE),IF(A1848="Insumo",IF(VLOOKUP(B1848,'SINAPI INSUMOS'!$A$2:$F$4852,5,FALSE)=OR("",0),VLOOKUP(B1848,'SINAPI INSUMOS'!$A$2:$F$4852,6,FALSE),VLOOKUP(B1848,'SINAPI INSUMOS'!$A$2:$F$4852,5,FALSE)),"VERIFICAR"))</f>
        <v>29.34</v>
      </c>
      <c r="I1848" s="99">
        <f>TRUNC(G1848*H1848,2)</f>
        <v>0.1</v>
      </c>
    </row>
    <row r="1849" spans="1:9" ht="18" customHeight="1">
      <c r="A1849" s="382" t="s">
        <v>788</v>
      </c>
      <c r="B1849" s="384" t="s">
        <v>52</v>
      </c>
      <c r="C1849" s="382" t="s">
        <v>53</v>
      </c>
      <c r="D1849" s="382" t="s">
        <v>10</v>
      </c>
      <c r="E1849" s="358" t="s">
        <v>878</v>
      </c>
      <c r="F1849" s="385" t="s">
        <v>54</v>
      </c>
      <c r="G1849" s="384" t="s">
        <v>55</v>
      </c>
      <c r="H1849" s="384" t="s">
        <v>56</v>
      </c>
      <c r="I1849" s="384" t="s">
        <v>11</v>
      </c>
    </row>
    <row r="1850" spans="1:9" ht="39" customHeight="1">
      <c r="A1850" s="237" t="s">
        <v>879</v>
      </c>
      <c r="B1850" s="354">
        <v>97438</v>
      </c>
      <c r="C1850" s="237" t="s">
        <v>66</v>
      </c>
      <c r="D1850" s="237" t="s">
        <v>790</v>
      </c>
      <c r="E1850" s="359" t="s">
        <v>1161</v>
      </c>
      <c r="F1850" s="184" t="s">
        <v>63</v>
      </c>
      <c r="G1850" s="364">
        <v>1</v>
      </c>
      <c r="H1850" s="365">
        <f>I1850</f>
        <v>124.01</v>
      </c>
      <c r="I1850" s="189">
        <f>SUM(I1851:I1855)</f>
        <v>124.01</v>
      </c>
    </row>
    <row r="1851" spans="1:9" ht="26.1" customHeight="1">
      <c r="A1851" s="234" t="s">
        <v>881</v>
      </c>
      <c r="B1851" s="350">
        <v>88248</v>
      </c>
      <c r="C1851" s="234" t="s">
        <v>66</v>
      </c>
      <c r="D1851" s="234" t="s">
        <v>1163</v>
      </c>
      <c r="E1851" s="355" t="s">
        <v>883</v>
      </c>
      <c r="F1851" s="94" t="s">
        <v>884</v>
      </c>
      <c r="G1851" s="186">
        <v>0.61841800000000002</v>
      </c>
      <c r="H1851" s="98">
        <f>IF(A1851="Composição Auxiliar",VLOOKUP(B1851,'SINAPI COMPOSIÇÃO'!$A$2:$E$10256,4,FALSE),IF(A1851="Insumo",IF(VLOOKUP(B1851,'SINAPI INSUMOS'!$A$2:$F$4852,5,FALSE)=OR("",0),VLOOKUP(B1851,'SINAPI INSUMOS'!$A$2:$F$4852,6,FALSE),VLOOKUP(B1851,'SINAPI INSUMOS'!$A$2:$F$4852,5,FALSE)),"VERIFICAR"))</f>
        <v>23.01</v>
      </c>
      <c r="I1851" s="98">
        <f>TRUNC(G1851*H1851,2)</f>
        <v>14.22</v>
      </c>
    </row>
    <row r="1852" spans="1:9" ht="26.1" customHeight="1">
      <c r="A1852" s="234" t="s">
        <v>881</v>
      </c>
      <c r="B1852" s="350">
        <v>88267</v>
      </c>
      <c r="C1852" s="234" t="s">
        <v>66</v>
      </c>
      <c r="D1852" s="234" t="s">
        <v>1162</v>
      </c>
      <c r="E1852" s="355" t="s">
        <v>883</v>
      </c>
      <c r="F1852" s="94" t="s">
        <v>884</v>
      </c>
      <c r="G1852" s="186">
        <v>0.61841800000000002</v>
      </c>
      <c r="H1852" s="98">
        <f>IF(A1852="Composição Auxiliar",VLOOKUP(B1852,'SINAPI COMPOSIÇÃO'!$A$2:$E$10256,4,FALSE),IF(A1852="Insumo",IF(VLOOKUP(B1852,'SINAPI INSUMOS'!$A$2:$F$4852,5,FALSE)=OR("",0),VLOOKUP(B1852,'SINAPI INSUMOS'!$A$2:$F$4852,6,FALSE),VLOOKUP(B1852,'SINAPI INSUMOS'!$A$2:$F$4852,5,FALSE)),"VERIFICAR"))</f>
        <v>27.01</v>
      </c>
      <c r="I1852" s="98">
        <f>TRUNC(G1852*H1852,2)</f>
        <v>16.7</v>
      </c>
    </row>
    <row r="1853" spans="1:9" ht="26.1" customHeight="1">
      <c r="A1853" s="235" t="s">
        <v>886</v>
      </c>
      <c r="B1853" s="351">
        <v>40417</v>
      </c>
      <c r="C1853" s="235" t="s">
        <v>66</v>
      </c>
      <c r="D1853" s="235" t="s">
        <v>1664</v>
      </c>
      <c r="E1853" s="356" t="s">
        <v>889</v>
      </c>
      <c r="F1853" s="97" t="s">
        <v>63</v>
      </c>
      <c r="G1853" s="187">
        <v>1</v>
      </c>
      <c r="H1853" s="99">
        <f>IF(A1853="Composição Auxiliar",VLOOKUP(B1853,'SINAPI COMPOSIÇÃO'!$A$2:$E$10256,4,FALSE),IF(A1853="Insumo",IF(VLOOKUP(B1853,'SINAPI INSUMOS'!$A$2:$F$4852,5,FALSE)=OR("",0),VLOOKUP(B1853,'SINAPI INSUMOS'!$A$2:$F$4852,6,FALSE),VLOOKUP(B1853,'SINAPI INSUMOS'!$A$2:$F$4852,5,FALSE)),"VERIFICAR"))</f>
        <v>36.83</v>
      </c>
      <c r="I1853" s="99">
        <f>TRUNC(G1853*H1853,2)</f>
        <v>36.83</v>
      </c>
    </row>
    <row r="1854" spans="1:9" ht="26.1" customHeight="1">
      <c r="A1854" s="235" t="s">
        <v>886</v>
      </c>
      <c r="B1854" s="351">
        <v>40412</v>
      </c>
      <c r="C1854" s="235" t="s">
        <v>66</v>
      </c>
      <c r="D1854" s="235" t="s">
        <v>1666</v>
      </c>
      <c r="E1854" s="356" t="s">
        <v>889</v>
      </c>
      <c r="F1854" s="97" t="s">
        <v>63</v>
      </c>
      <c r="G1854" s="187">
        <v>2</v>
      </c>
      <c r="H1854" s="99">
        <f>IF(A1854="Composição Auxiliar",VLOOKUP(B1854,'SINAPI COMPOSIÇÃO'!$A$2:$E$10256,4,FALSE),IF(A1854="Insumo",IF(VLOOKUP(B1854,'SINAPI INSUMOS'!$A$2:$F$4852,5,FALSE)=OR("",0),VLOOKUP(B1854,'SINAPI INSUMOS'!$A$2:$F$4852,6,FALSE),VLOOKUP(B1854,'SINAPI INSUMOS'!$A$2:$F$4852,5,FALSE)),"VERIFICAR"))</f>
        <v>28.06</v>
      </c>
      <c r="I1854" s="99">
        <f>TRUNC(G1854*H1854,2)</f>
        <v>56.12</v>
      </c>
    </row>
    <row r="1855" spans="1:9" ht="39" customHeight="1">
      <c r="A1855" s="235" t="s">
        <v>886</v>
      </c>
      <c r="B1855" s="351">
        <v>20078</v>
      </c>
      <c r="C1855" s="235" t="s">
        <v>66</v>
      </c>
      <c r="D1855" s="235" t="s">
        <v>1280</v>
      </c>
      <c r="E1855" s="356" t="s">
        <v>889</v>
      </c>
      <c r="F1855" s="97" t="s">
        <v>63</v>
      </c>
      <c r="G1855" s="187">
        <v>5.0000000000000001E-3</v>
      </c>
      <c r="H1855" s="99">
        <f>IF(A1855="Composição Auxiliar",VLOOKUP(B1855,'SINAPI COMPOSIÇÃO'!$A$2:$E$10256,4,FALSE),IF(A1855="Insumo",IF(VLOOKUP(B1855,'SINAPI INSUMOS'!$A$2:$F$4852,5,FALSE)=OR("",0),VLOOKUP(B1855,'SINAPI INSUMOS'!$A$2:$F$4852,6,FALSE),VLOOKUP(B1855,'SINAPI INSUMOS'!$A$2:$F$4852,5,FALSE)),"VERIFICAR"))</f>
        <v>29.34</v>
      </c>
      <c r="I1855" s="99">
        <f>TRUNC(G1855*H1855,2)</f>
        <v>0.14000000000000001</v>
      </c>
    </row>
    <row r="1856" spans="1:9" ht="18" customHeight="1">
      <c r="A1856" s="382" t="s">
        <v>791</v>
      </c>
      <c r="B1856" s="384" t="s">
        <v>52</v>
      </c>
      <c r="C1856" s="382" t="s">
        <v>53</v>
      </c>
      <c r="D1856" s="382" t="s">
        <v>10</v>
      </c>
      <c r="E1856" s="358" t="s">
        <v>878</v>
      </c>
      <c r="F1856" s="385" t="s">
        <v>54</v>
      </c>
      <c r="G1856" s="384" t="s">
        <v>55</v>
      </c>
      <c r="H1856" s="384" t="s">
        <v>56</v>
      </c>
      <c r="I1856" s="384" t="s">
        <v>11</v>
      </c>
    </row>
    <row r="1857" spans="1:9" ht="65.099999999999994" customHeight="1">
      <c r="A1857" s="237" t="s">
        <v>879</v>
      </c>
      <c r="B1857" s="354">
        <v>96765</v>
      </c>
      <c r="C1857" s="237" t="s">
        <v>66</v>
      </c>
      <c r="D1857" s="237" t="s">
        <v>793</v>
      </c>
      <c r="E1857" s="359" t="s">
        <v>1599</v>
      </c>
      <c r="F1857" s="184" t="s">
        <v>63</v>
      </c>
      <c r="G1857" s="185">
        <v>1</v>
      </c>
      <c r="H1857" s="189">
        <f>I1857</f>
        <v>2358.56</v>
      </c>
      <c r="I1857" s="189">
        <f>SUM(I1858:I1866)</f>
        <v>2358.56</v>
      </c>
    </row>
    <row r="1858" spans="1:9" ht="26.1" customHeight="1">
      <c r="A1858" s="234" t="s">
        <v>881</v>
      </c>
      <c r="B1858" s="350">
        <v>88267</v>
      </c>
      <c r="C1858" s="234" t="s">
        <v>66</v>
      </c>
      <c r="D1858" s="234" t="s">
        <v>1162</v>
      </c>
      <c r="E1858" s="355" t="s">
        <v>883</v>
      </c>
      <c r="F1858" s="94" t="s">
        <v>884</v>
      </c>
      <c r="G1858" s="186">
        <v>2.6273580000000001</v>
      </c>
      <c r="H1858" s="98">
        <f>IF(A1858="Composição Auxiliar",VLOOKUP(B1858,'SINAPI COMPOSIÇÃO'!$A$2:$E$10256,4,FALSE),IF(A1858="Insumo",IF(VLOOKUP(B1858,'SINAPI INSUMOS'!$A$2:$F$4852,5,FALSE)=OR("",0),VLOOKUP(B1858,'SINAPI INSUMOS'!$A$2:$F$4852,6,FALSE),VLOOKUP(B1858,'SINAPI INSUMOS'!$A$2:$F$4852,5,FALSE)),"VERIFICAR"))</f>
        <v>27.01</v>
      </c>
      <c r="I1858" s="98">
        <f t="shared" ref="I1858:I1866" si="96">TRUNC(G1858*H1858,2)</f>
        <v>70.959999999999994</v>
      </c>
    </row>
    <row r="1859" spans="1:9" ht="26.1" customHeight="1">
      <c r="A1859" s="234" t="s">
        <v>881</v>
      </c>
      <c r="B1859" s="350">
        <v>88248</v>
      </c>
      <c r="C1859" s="234" t="s">
        <v>66</v>
      </c>
      <c r="D1859" s="234" t="s">
        <v>1163</v>
      </c>
      <c r="E1859" s="355" t="s">
        <v>883</v>
      </c>
      <c r="F1859" s="94" t="s">
        <v>884</v>
      </c>
      <c r="G1859" s="186">
        <v>2.6273580000000001</v>
      </c>
      <c r="H1859" s="98">
        <f>IF(A1859="Composição Auxiliar",VLOOKUP(B1859,'SINAPI COMPOSIÇÃO'!$A$2:$E$10256,4,FALSE),IF(A1859="Insumo",IF(VLOOKUP(B1859,'SINAPI INSUMOS'!$A$2:$F$4852,5,FALSE)=OR("",0),VLOOKUP(B1859,'SINAPI INSUMOS'!$A$2:$F$4852,6,FALSE),VLOOKUP(B1859,'SINAPI INSUMOS'!$A$2:$F$4852,5,FALSE)),"VERIFICAR"))</f>
        <v>23.01</v>
      </c>
      <c r="I1859" s="98">
        <f t="shared" si="96"/>
        <v>60.45</v>
      </c>
    </row>
    <row r="1860" spans="1:9" ht="26.1" customHeight="1">
      <c r="A1860" s="235" t="s">
        <v>886</v>
      </c>
      <c r="B1860" s="351">
        <v>37554</v>
      </c>
      <c r="C1860" s="235" t="s">
        <v>66</v>
      </c>
      <c r="D1860" s="235" t="s">
        <v>1668</v>
      </c>
      <c r="E1860" s="356" t="s">
        <v>889</v>
      </c>
      <c r="F1860" s="97" t="s">
        <v>63</v>
      </c>
      <c r="G1860" s="187">
        <v>1</v>
      </c>
      <c r="H1860" s="99">
        <f>IF(A1860="Composição Auxiliar",VLOOKUP(B1860,'SINAPI COMPOSIÇÃO'!$A$2:$E$10256,4,FALSE),IF(A1860="Insumo",IF(VLOOKUP(B1860,'SINAPI INSUMOS'!$A$2:$F$4852,5,FALSE)=OR("",0),VLOOKUP(B1860,'SINAPI INSUMOS'!$A$2:$F$4852,6,FALSE),VLOOKUP(B1860,'SINAPI INSUMOS'!$A$2:$F$4852,5,FALSE)),"VERIFICAR"))</f>
        <v>392.6</v>
      </c>
      <c r="I1860" s="99">
        <f t="shared" si="96"/>
        <v>392.6</v>
      </c>
    </row>
    <row r="1861" spans="1:9" ht="39" customHeight="1">
      <c r="A1861" s="235" t="s">
        <v>886</v>
      </c>
      <c r="B1861" s="351">
        <v>20971</v>
      </c>
      <c r="C1861" s="235" t="s">
        <v>66</v>
      </c>
      <c r="D1861" s="235" t="s">
        <v>1670</v>
      </c>
      <c r="E1861" s="356" t="s">
        <v>889</v>
      </c>
      <c r="F1861" s="97" t="s">
        <v>63</v>
      </c>
      <c r="G1861" s="187">
        <v>1</v>
      </c>
      <c r="H1861" s="99">
        <f>IF(A1861="Composição Auxiliar",VLOOKUP(B1861,'SINAPI COMPOSIÇÃO'!$A$2:$E$10256,4,FALSE),IF(A1861="Insumo",IF(VLOOKUP(B1861,'SINAPI INSUMOS'!$A$2:$F$4852,5,FALSE)=OR("",0),VLOOKUP(B1861,'SINAPI INSUMOS'!$A$2:$F$4852,6,FALSE),VLOOKUP(B1861,'SINAPI INSUMOS'!$A$2:$F$4852,5,FALSE)),"VERIFICAR"))</f>
        <v>31.83</v>
      </c>
      <c r="I1861" s="99">
        <f t="shared" si="96"/>
        <v>31.83</v>
      </c>
    </row>
    <row r="1862" spans="1:9" ht="51.95" customHeight="1">
      <c r="A1862" s="235" t="s">
        <v>886</v>
      </c>
      <c r="B1862" s="351">
        <v>21030</v>
      </c>
      <c r="C1862" s="235" t="s">
        <v>66</v>
      </c>
      <c r="D1862" s="235" t="s">
        <v>1672</v>
      </c>
      <c r="E1862" s="356" t="s">
        <v>889</v>
      </c>
      <c r="F1862" s="97" t="s">
        <v>63</v>
      </c>
      <c r="G1862" s="187">
        <v>1</v>
      </c>
      <c r="H1862" s="99">
        <f>IF(A1862="Composição Auxiliar",VLOOKUP(B1862,'SINAPI COMPOSIÇÃO'!$A$2:$E$10256,4,FALSE),IF(A1862="Insumo",IF(VLOOKUP(B1862,'SINAPI INSUMOS'!$A$2:$F$4852,5,FALSE)=OR("",0),VLOOKUP(B1862,'SINAPI INSUMOS'!$A$2:$F$4852,6,FALSE),VLOOKUP(B1862,'SINAPI INSUMOS'!$A$2:$F$4852,5,FALSE)),"VERIFICAR"))</f>
        <v>739.6</v>
      </c>
      <c r="I1862" s="99">
        <f t="shared" si="96"/>
        <v>739.6</v>
      </c>
    </row>
    <row r="1863" spans="1:9" ht="51.95" customHeight="1">
      <c r="A1863" s="235" t="s">
        <v>886</v>
      </c>
      <c r="B1863" s="351">
        <v>10904</v>
      </c>
      <c r="C1863" s="235" t="s">
        <v>66</v>
      </c>
      <c r="D1863" s="235" t="s">
        <v>1674</v>
      </c>
      <c r="E1863" s="356" t="s">
        <v>889</v>
      </c>
      <c r="F1863" s="97" t="s">
        <v>63</v>
      </c>
      <c r="G1863" s="360">
        <v>1</v>
      </c>
      <c r="H1863" s="361">
        <f>IF(A1863="Composição Auxiliar",VLOOKUP(B1863,'SINAPI COMPOSIÇÃO'!$A$2:$E$10256,4,FALSE),IF(A1863="Insumo",IF(VLOOKUP(B1863,'SINAPI INSUMOS'!$A$2:$F$4852,5,FALSE)=OR("",0),VLOOKUP(B1863,'SINAPI INSUMOS'!$A$2:$F$4852,6,FALSE),VLOOKUP(B1863,'SINAPI INSUMOS'!$A$2:$F$4852,5,FALSE)),"VERIFICAR"))</f>
        <v>334.31</v>
      </c>
      <c r="I1863" s="99">
        <f t="shared" si="96"/>
        <v>334.31</v>
      </c>
    </row>
    <row r="1864" spans="1:9" ht="39" customHeight="1">
      <c r="A1864" s="235" t="s">
        <v>886</v>
      </c>
      <c r="B1864" s="351">
        <v>4350</v>
      </c>
      <c r="C1864" s="235" t="s">
        <v>66</v>
      </c>
      <c r="D1864" s="235" t="s">
        <v>1601</v>
      </c>
      <c r="E1864" s="356" t="s">
        <v>889</v>
      </c>
      <c r="F1864" s="97" t="s">
        <v>63</v>
      </c>
      <c r="G1864" s="187">
        <v>4</v>
      </c>
      <c r="H1864" s="99">
        <f>IF(A1864="Composição Auxiliar",VLOOKUP(B1864,'SINAPI COMPOSIÇÃO'!$A$2:$E$10256,4,FALSE),IF(A1864="Insumo",IF(VLOOKUP(B1864,'SINAPI INSUMOS'!$A$2:$F$4852,5,FALSE)=OR("",0),VLOOKUP(B1864,'SINAPI INSUMOS'!$A$2:$F$4852,6,FALSE),VLOOKUP(B1864,'SINAPI INSUMOS'!$A$2:$F$4852,5,FALSE)),"VERIFICAR"))</f>
        <v>0.85</v>
      </c>
      <c r="I1864" s="99">
        <f t="shared" si="96"/>
        <v>3.4</v>
      </c>
    </row>
    <row r="1865" spans="1:9" ht="39" customHeight="1">
      <c r="A1865" s="235" t="s">
        <v>886</v>
      </c>
      <c r="B1865" s="351">
        <v>10900</v>
      </c>
      <c r="C1865" s="235" t="s">
        <v>66</v>
      </c>
      <c r="D1865" s="235" t="s">
        <v>1676</v>
      </c>
      <c r="E1865" s="356" t="s">
        <v>889</v>
      </c>
      <c r="F1865" s="97" t="s">
        <v>63</v>
      </c>
      <c r="G1865" s="187">
        <v>1</v>
      </c>
      <c r="H1865" s="99">
        <f>IF(A1865="Composição Auxiliar",VLOOKUP(B1865,'SINAPI COMPOSIÇÃO'!$A$2:$E$10256,4,FALSE),IF(A1865="Insumo",IF(VLOOKUP(B1865,'SINAPI INSUMOS'!$A$2:$F$4852,5,FALSE)=OR("",0),VLOOKUP(B1865,'SINAPI INSUMOS'!$A$2:$F$4852,6,FALSE),VLOOKUP(B1865,'SINAPI INSUMOS'!$A$2:$F$4852,5,FALSE)),"VERIFICAR"))</f>
        <v>114.62</v>
      </c>
      <c r="I1865" s="99">
        <f t="shared" si="96"/>
        <v>114.62</v>
      </c>
    </row>
    <row r="1866" spans="1:9" ht="65.099999999999994" customHeight="1">
      <c r="A1866" s="235" t="s">
        <v>886</v>
      </c>
      <c r="B1866" s="351">
        <v>20963</v>
      </c>
      <c r="C1866" s="235" t="s">
        <v>66</v>
      </c>
      <c r="D1866" s="235" t="s">
        <v>1678</v>
      </c>
      <c r="E1866" s="356" t="s">
        <v>889</v>
      </c>
      <c r="F1866" s="97" t="s">
        <v>63</v>
      </c>
      <c r="G1866" s="187">
        <v>1</v>
      </c>
      <c r="H1866" s="99">
        <f>IF(A1866="Composição Auxiliar",VLOOKUP(B1866,'SINAPI COMPOSIÇÃO'!$A$2:$E$10256,4,FALSE),IF(A1866="Insumo",IF(VLOOKUP(B1866,'SINAPI INSUMOS'!$A$2:$F$4852,5,FALSE)=OR("",0),VLOOKUP(B1866,'SINAPI INSUMOS'!$A$2:$F$4852,6,FALSE),VLOOKUP(B1866,'SINAPI INSUMOS'!$A$2:$F$4852,5,FALSE)),"VERIFICAR"))</f>
        <v>610.79</v>
      </c>
      <c r="I1866" s="99">
        <f t="shared" si="96"/>
        <v>610.79</v>
      </c>
    </row>
    <row r="1867" spans="1:9" ht="18" customHeight="1">
      <c r="A1867" s="382" t="s">
        <v>794</v>
      </c>
      <c r="B1867" s="384" t="s">
        <v>52</v>
      </c>
      <c r="C1867" s="382" t="s">
        <v>53</v>
      </c>
      <c r="D1867" s="382" t="s">
        <v>10</v>
      </c>
      <c r="E1867" s="358" t="s">
        <v>878</v>
      </c>
      <c r="F1867" s="385" t="s">
        <v>54</v>
      </c>
      <c r="G1867" s="384" t="s">
        <v>55</v>
      </c>
      <c r="H1867" s="384" t="s">
        <v>56</v>
      </c>
      <c r="I1867" s="384" t="s">
        <v>11</v>
      </c>
    </row>
    <row r="1868" spans="1:9" ht="39" customHeight="1">
      <c r="A1868" s="237" t="s">
        <v>879</v>
      </c>
      <c r="B1868" s="354">
        <v>101916</v>
      </c>
      <c r="C1868" s="237" t="s">
        <v>66</v>
      </c>
      <c r="D1868" s="237" t="s">
        <v>796</v>
      </c>
      <c r="E1868" s="359" t="s">
        <v>1599</v>
      </c>
      <c r="F1868" s="184" t="s">
        <v>63</v>
      </c>
      <c r="G1868" s="185">
        <v>1</v>
      </c>
      <c r="H1868" s="189">
        <f>I1868</f>
        <v>3558.79</v>
      </c>
      <c r="I1868" s="189">
        <f>SUM(I1869:I1873)</f>
        <v>3558.79</v>
      </c>
    </row>
    <row r="1869" spans="1:9" ht="26.1" customHeight="1">
      <c r="A1869" s="234" t="s">
        <v>881</v>
      </c>
      <c r="B1869" s="350">
        <v>88267</v>
      </c>
      <c r="C1869" s="234" t="s">
        <v>66</v>
      </c>
      <c r="D1869" s="234" t="s">
        <v>1162</v>
      </c>
      <c r="E1869" s="355" t="s">
        <v>883</v>
      </c>
      <c r="F1869" s="94" t="s">
        <v>884</v>
      </c>
      <c r="G1869" s="186">
        <v>4.4385000000000003</v>
      </c>
      <c r="H1869" s="98">
        <f>IF(A1869="Composição Auxiliar",VLOOKUP(B1869,'SINAPI COMPOSIÇÃO'!$A$2:$E$10256,4,FALSE),IF(A1869="Insumo",IF(VLOOKUP(B1869,'SINAPI INSUMOS'!$A$2:$F$4852,5,FALSE)=OR("",0),VLOOKUP(B1869,'SINAPI INSUMOS'!$A$2:$F$4852,6,FALSE),VLOOKUP(B1869,'SINAPI INSUMOS'!$A$2:$F$4852,5,FALSE)),"VERIFICAR"))</f>
        <v>27.01</v>
      </c>
      <c r="I1869" s="98">
        <f>TRUNC(G1869*H1869,2)</f>
        <v>119.88</v>
      </c>
    </row>
    <row r="1870" spans="1:9" ht="26.1" customHeight="1">
      <c r="A1870" s="234" t="s">
        <v>881</v>
      </c>
      <c r="B1870" s="350">
        <v>88248</v>
      </c>
      <c r="C1870" s="234" t="s">
        <v>66</v>
      </c>
      <c r="D1870" s="234" t="s">
        <v>1163</v>
      </c>
      <c r="E1870" s="355" t="s">
        <v>883</v>
      </c>
      <c r="F1870" s="94" t="s">
        <v>884</v>
      </c>
      <c r="G1870" s="186">
        <v>4.4385000000000003</v>
      </c>
      <c r="H1870" s="98">
        <f>IF(A1870="Composição Auxiliar",VLOOKUP(B1870,'SINAPI COMPOSIÇÃO'!$A$2:$E$10256,4,FALSE),IF(A1870="Insumo",IF(VLOOKUP(B1870,'SINAPI INSUMOS'!$A$2:$F$4852,5,FALSE)=OR("",0),VLOOKUP(B1870,'SINAPI INSUMOS'!$A$2:$F$4852,6,FALSE),VLOOKUP(B1870,'SINAPI INSUMOS'!$A$2:$F$4852,5,FALSE)),"VERIFICAR"))</f>
        <v>23.01</v>
      </c>
      <c r="I1870" s="98">
        <f>TRUNC(G1870*H1870,2)</f>
        <v>102.12</v>
      </c>
    </row>
    <row r="1871" spans="1:9" ht="26.1" customHeight="1">
      <c r="A1871" s="235" t="s">
        <v>886</v>
      </c>
      <c r="B1871" s="351">
        <v>10924</v>
      </c>
      <c r="C1871" s="235" t="s">
        <v>66</v>
      </c>
      <c r="D1871" s="235" t="s">
        <v>1680</v>
      </c>
      <c r="E1871" s="356" t="s">
        <v>889</v>
      </c>
      <c r="F1871" s="97" t="s">
        <v>63</v>
      </c>
      <c r="G1871" s="187">
        <v>1</v>
      </c>
      <c r="H1871" s="99">
        <f>IF(A1871="Composição Auxiliar",VLOOKUP(B1871,'SINAPI COMPOSIÇÃO'!$A$2:$E$10256,4,FALSE),IF(A1871="Insumo",IF(VLOOKUP(B1871,'SINAPI INSUMOS'!$A$2:$F$4852,5,FALSE)=OR("",0),VLOOKUP(B1871,'SINAPI INSUMOS'!$A$2:$F$4852,6,FALSE),VLOOKUP(B1871,'SINAPI INSUMOS'!$A$2:$F$4852,5,FALSE)),"VERIFICAR"))</f>
        <v>3332.79</v>
      </c>
      <c r="I1871" s="99">
        <f>TRUNC(G1871*H1871,2)</f>
        <v>3332.79</v>
      </c>
    </row>
    <row r="1872" spans="1:9" ht="24" customHeight="1">
      <c r="A1872" s="235" t="s">
        <v>886</v>
      </c>
      <c r="B1872" s="351">
        <v>7307</v>
      </c>
      <c r="C1872" s="235" t="s">
        <v>66</v>
      </c>
      <c r="D1872" s="235" t="s">
        <v>1616</v>
      </c>
      <c r="E1872" s="356" t="s">
        <v>889</v>
      </c>
      <c r="F1872" s="97" t="s">
        <v>933</v>
      </c>
      <c r="G1872" s="360">
        <v>3.9399999999999998E-2</v>
      </c>
      <c r="H1872" s="361">
        <f>IF(A1872="Composição Auxiliar",VLOOKUP(B1872,'SINAPI COMPOSIÇÃO'!$A$2:$E$10256,4,FALSE),IF(A1872="Insumo",IF(VLOOKUP(B1872,'SINAPI INSUMOS'!$A$2:$F$4852,5,FALSE)=OR("",0),VLOOKUP(B1872,'SINAPI INSUMOS'!$A$2:$F$4852,6,FALSE),VLOOKUP(B1872,'SINAPI INSUMOS'!$A$2:$F$4852,5,FALSE)),"VERIFICAR"))</f>
        <v>37.28</v>
      </c>
      <c r="I1872" s="99">
        <f>TRUNC(G1872*H1872,2)</f>
        <v>1.46</v>
      </c>
    </row>
    <row r="1873" spans="1:9" ht="26.1" customHeight="1">
      <c r="A1873" s="235" t="s">
        <v>886</v>
      </c>
      <c r="B1873" s="351">
        <v>3148</v>
      </c>
      <c r="C1873" s="235" t="s">
        <v>66</v>
      </c>
      <c r="D1873" s="235" t="s">
        <v>1165</v>
      </c>
      <c r="E1873" s="356" t="s">
        <v>889</v>
      </c>
      <c r="F1873" s="97" t="s">
        <v>63</v>
      </c>
      <c r="G1873" s="187">
        <v>0.1661</v>
      </c>
      <c r="H1873" s="99">
        <f>IF(A1873="Composição Auxiliar",VLOOKUP(B1873,'SINAPI COMPOSIÇÃO'!$A$2:$E$10256,4,FALSE),IF(A1873="Insumo",IF(VLOOKUP(B1873,'SINAPI INSUMOS'!$A$2:$F$4852,5,FALSE)=OR("",0),VLOOKUP(B1873,'SINAPI INSUMOS'!$A$2:$F$4852,6,FALSE),VLOOKUP(B1873,'SINAPI INSUMOS'!$A$2:$F$4852,5,FALSE)),"VERIFICAR"))</f>
        <v>15.3</v>
      </c>
      <c r="I1873" s="99">
        <f>TRUNC(G1873*H1873,2)</f>
        <v>2.54</v>
      </c>
    </row>
    <row r="1874" spans="1:9" ht="18" customHeight="1">
      <c r="A1874" s="382" t="s">
        <v>797</v>
      </c>
      <c r="B1874" s="384" t="s">
        <v>52</v>
      </c>
      <c r="C1874" s="382" t="s">
        <v>53</v>
      </c>
      <c r="D1874" s="382" t="s">
        <v>10</v>
      </c>
      <c r="E1874" s="358" t="s">
        <v>878</v>
      </c>
      <c r="F1874" s="385" t="s">
        <v>54</v>
      </c>
      <c r="G1874" s="384" t="s">
        <v>55</v>
      </c>
      <c r="H1874" s="384" t="s">
        <v>56</v>
      </c>
      <c r="I1874" s="384" t="s">
        <v>11</v>
      </c>
    </row>
    <row r="1875" spans="1:9" ht="26.1" customHeight="1">
      <c r="A1875" s="237" t="s">
        <v>879</v>
      </c>
      <c r="B1875" s="354">
        <v>94499</v>
      </c>
      <c r="C1875" s="237" t="s">
        <v>66</v>
      </c>
      <c r="D1875" s="237" t="s">
        <v>799</v>
      </c>
      <c r="E1875" s="359" t="s">
        <v>1161</v>
      </c>
      <c r="F1875" s="184" t="s">
        <v>63</v>
      </c>
      <c r="G1875" s="185">
        <v>1</v>
      </c>
      <c r="H1875" s="189">
        <f>I1875</f>
        <v>309.39999999999998</v>
      </c>
      <c r="I1875" s="189">
        <f>SUM(I1876:I1879)</f>
        <v>309.39999999999998</v>
      </c>
    </row>
    <row r="1876" spans="1:9" ht="26.1" customHeight="1">
      <c r="A1876" s="234" t="s">
        <v>881</v>
      </c>
      <c r="B1876" s="350">
        <v>88248</v>
      </c>
      <c r="C1876" s="234" t="s">
        <v>66</v>
      </c>
      <c r="D1876" s="234" t="s">
        <v>1163</v>
      </c>
      <c r="E1876" s="355" t="s">
        <v>883</v>
      </c>
      <c r="F1876" s="94" t="s">
        <v>884</v>
      </c>
      <c r="G1876" s="186">
        <v>0.4546</v>
      </c>
      <c r="H1876" s="98">
        <f>IF(A1876="Composição Auxiliar",VLOOKUP(B1876,'SINAPI COMPOSIÇÃO'!$A$2:$E$10256,4,FALSE),IF(A1876="Insumo",IF(VLOOKUP(B1876,'SINAPI INSUMOS'!$A$2:$F$4852,5,FALSE)=OR("",0),VLOOKUP(B1876,'SINAPI INSUMOS'!$A$2:$F$4852,6,FALSE),VLOOKUP(B1876,'SINAPI INSUMOS'!$A$2:$F$4852,5,FALSE)),"VERIFICAR"))</f>
        <v>23.01</v>
      </c>
      <c r="I1876" s="98">
        <f>TRUNC(G1876*H1876,2)</f>
        <v>10.46</v>
      </c>
    </row>
    <row r="1877" spans="1:9" ht="26.1" customHeight="1">
      <c r="A1877" s="234" t="s">
        <v>881</v>
      </c>
      <c r="B1877" s="350">
        <v>88267</v>
      </c>
      <c r="C1877" s="234" t="s">
        <v>66</v>
      </c>
      <c r="D1877" s="234" t="s">
        <v>1162</v>
      </c>
      <c r="E1877" s="355" t="s">
        <v>883</v>
      </c>
      <c r="F1877" s="94" t="s">
        <v>884</v>
      </c>
      <c r="G1877" s="186">
        <v>0.4546</v>
      </c>
      <c r="H1877" s="98">
        <f>IF(A1877="Composição Auxiliar",VLOOKUP(B1877,'SINAPI COMPOSIÇÃO'!$A$2:$E$10256,4,FALSE),IF(A1877="Insumo",IF(VLOOKUP(B1877,'SINAPI INSUMOS'!$A$2:$F$4852,5,FALSE)=OR("",0),VLOOKUP(B1877,'SINAPI INSUMOS'!$A$2:$F$4852,6,FALSE),VLOOKUP(B1877,'SINAPI INSUMOS'!$A$2:$F$4852,5,FALSE)),"VERIFICAR"))</f>
        <v>27.01</v>
      </c>
      <c r="I1877" s="98">
        <f>TRUNC(G1877*H1877,2)</f>
        <v>12.27</v>
      </c>
    </row>
    <row r="1878" spans="1:9" ht="26.1" customHeight="1">
      <c r="A1878" s="235" t="s">
        <v>886</v>
      </c>
      <c r="B1878" s="351">
        <v>3148</v>
      </c>
      <c r="C1878" s="235" t="s">
        <v>66</v>
      </c>
      <c r="D1878" s="235" t="s">
        <v>1165</v>
      </c>
      <c r="E1878" s="356" t="s">
        <v>889</v>
      </c>
      <c r="F1878" s="97" t="s">
        <v>63</v>
      </c>
      <c r="G1878" s="187">
        <v>3.0200000000000001E-2</v>
      </c>
      <c r="H1878" s="99">
        <f>IF(A1878="Composição Auxiliar",VLOOKUP(B1878,'SINAPI COMPOSIÇÃO'!$A$2:$E$10256,4,FALSE),IF(A1878="Insumo",IF(VLOOKUP(B1878,'SINAPI INSUMOS'!$A$2:$F$4852,5,FALSE)=OR("",0),VLOOKUP(B1878,'SINAPI INSUMOS'!$A$2:$F$4852,6,FALSE),VLOOKUP(B1878,'SINAPI INSUMOS'!$A$2:$F$4852,5,FALSE)),"VERIFICAR"))</f>
        <v>15.3</v>
      </c>
      <c r="I1878" s="99">
        <f>TRUNC(G1878*H1878,2)</f>
        <v>0.46</v>
      </c>
    </row>
    <row r="1879" spans="1:9" ht="26.1" customHeight="1">
      <c r="A1879" s="235" t="s">
        <v>886</v>
      </c>
      <c r="B1879" s="351">
        <v>6011</v>
      </c>
      <c r="C1879" s="235" t="s">
        <v>66</v>
      </c>
      <c r="D1879" s="235" t="s">
        <v>1682</v>
      </c>
      <c r="E1879" s="356" t="s">
        <v>889</v>
      </c>
      <c r="F1879" s="97" t="s">
        <v>63</v>
      </c>
      <c r="G1879" s="187">
        <v>1</v>
      </c>
      <c r="H1879" s="99">
        <f>IF(A1879="Composição Auxiliar",VLOOKUP(B1879,'SINAPI COMPOSIÇÃO'!$A$2:$E$10256,4,FALSE),IF(A1879="Insumo",IF(VLOOKUP(B1879,'SINAPI INSUMOS'!$A$2:$F$4852,5,FALSE)=OR("",0),VLOOKUP(B1879,'SINAPI INSUMOS'!$A$2:$F$4852,6,FALSE),VLOOKUP(B1879,'SINAPI INSUMOS'!$A$2:$F$4852,5,FALSE)),"VERIFICAR"))</f>
        <v>286.20999999999998</v>
      </c>
      <c r="I1879" s="99">
        <f>TRUNC(G1879*H1879,2)</f>
        <v>286.20999999999998</v>
      </c>
    </row>
    <row r="1880" spans="1:9" ht="18" customHeight="1">
      <c r="A1880" s="382" t="s">
        <v>800</v>
      </c>
      <c r="B1880" s="384" t="s">
        <v>52</v>
      </c>
      <c r="C1880" s="382" t="s">
        <v>53</v>
      </c>
      <c r="D1880" s="382" t="s">
        <v>10</v>
      </c>
      <c r="E1880" s="358" t="s">
        <v>878</v>
      </c>
      <c r="F1880" s="385" t="s">
        <v>54</v>
      </c>
      <c r="G1880" s="384" t="s">
        <v>55</v>
      </c>
      <c r="H1880" s="384" t="s">
        <v>56</v>
      </c>
      <c r="I1880" s="384" t="s">
        <v>11</v>
      </c>
    </row>
    <row r="1881" spans="1:9" ht="26.1" customHeight="1">
      <c r="A1881" s="237" t="s">
        <v>879</v>
      </c>
      <c r="B1881" s="354">
        <v>94500</v>
      </c>
      <c r="C1881" s="237" t="s">
        <v>66</v>
      </c>
      <c r="D1881" s="237" t="s">
        <v>802</v>
      </c>
      <c r="E1881" s="359" t="s">
        <v>1161</v>
      </c>
      <c r="F1881" s="184" t="s">
        <v>63</v>
      </c>
      <c r="G1881" s="185">
        <v>1</v>
      </c>
      <c r="H1881" s="189">
        <f>I1881</f>
        <v>375.53000000000003</v>
      </c>
      <c r="I1881" s="189">
        <f>SUM(I1882:I1885)</f>
        <v>375.53000000000003</v>
      </c>
    </row>
    <row r="1882" spans="1:9" ht="26.1" customHeight="1">
      <c r="A1882" s="234" t="s">
        <v>881</v>
      </c>
      <c r="B1882" s="350">
        <v>88267</v>
      </c>
      <c r="C1882" s="234" t="s">
        <v>66</v>
      </c>
      <c r="D1882" s="234" t="s">
        <v>1162</v>
      </c>
      <c r="E1882" s="355" t="s">
        <v>883</v>
      </c>
      <c r="F1882" s="94" t="s">
        <v>884</v>
      </c>
      <c r="G1882" s="362">
        <v>0.56950000000000001</v>
      </c>
      <c r="H1882" s="363">
        <f>IF(A1882="Composição Auxiliar",VLOOKUP(B1882,'SINAPI COMPOSIÇÃO'!$A$2:$E$10256,4,FALSE),IF(A1882="Insumo",IF(VLOOKUP(B1882,'SINAPI INSUMOS'!$A$2:$F$4852,5,FALSE)=OR("",0),VLOOKUP(B1882,'SINAPI INSUMOS'!$A$2:$F$4852,6,FALSE),VLOOKUP(B1882,'SINAPI INSUMOS'!$A$2:$F$4852,5,FALSE)),"VERIFICAR"))</f>
        <v>27.01</v>
      </c>
      <c r="I1882" s="98">
        <f>TRUNC(G1882*H1882,2)</f>
        <v>15.38</v>
      </c>
    </row>
    <row r="1883" spans="1:9" ht="26.1" customHeight="1">
      <c r="A1883" s="234" t="s">
        <v>881</v>
      </c>
      <c r="B1883" s="350">
        <v>88248</v>
      </c>
      <c r="C1883" s="234" t="s">
        <v>66</v>
      </c>
      <c r="D1883" s="234" t="s">
        <v>1163</v>
      </c>
      <c r="E1883" s="355" t="s">
        <v>883</v>
      </c>
      <c r="F1883" s="94" t="s">
        <v>884</v>
      </c>
      <c r="G1883" s="186">
        <v>0.56950000000000001</v>
      </c>
      <c r="H1883" s="98">
        <f>IF(A1883="Composição Auxiliar",VLOOKUP(B1883,'SINAPI COMPOSIÇÃO'!$A$2:$E$10256,4,FALSE),IF(A1883="Insumo",IF(VLOOKUP(B1883,'SINAPI INSUMOS'!$A$2:$F$4852,5,FALSE)=OR("",0),VLOOKUP(B1883,'SINAPI INSUMOS'!$A$2:$F$4852,6,FALSE),VLOOKUP(B1883,'SINAPI INSUMOS'!$A$2:$F$4852,5,FALSE)),"VERIFICAR"))</f>
        <v>23.01</v>
      </c>
      <c r="I1883" s="98">
        <f>TRUNC(G1883*H1883,2)</f>
        <v>13.1</v>
      </c>
    </row>
    <row r="1884" spans="1:9" ht="26.1" customHeight="1">
      <c r="A1884" s="235" t="s">
        <v>886</v>
      </c>
      <c r="B1884" s="351">
        <v>6012</v>
      </c>
      <c r="C1884" s="235" t="s">
        <v>66</v>
      </c>
      <c r="D1884" s="235" t="s">
        <v>1684</v>
      </c>
      <c r="E1884" s="356" t="s">
        <v>889</v>
      </c>
      <c r="F1884" s="97" t="s">
        <v>63</v>
      </c>
      <c r="G1884" s="187">
        <v>1</v>
      </c>
      <c r="H1884" s="99">
        <f>IF(A1884="Composição Auxiliar",VLOOKUP(B1884,'SINAPI COMPOSIÇÃO'!$A$2:$E$10256,4,FALSE),IF(A1884="Insumo",IF(VLOOKUP(B1884,'SINAPI INSUMOS'!$A$2:$F$4852,5,FALSE)=OR("",0),VLOOKUP(B1884,'SINAPI INSUMOS'!$A$2:$F$4852,6,FALSE),VLOOKUP(B1884,'SINAPI INSUMOS'!$A$2:$F$4852,5,FALSE)),"VERIFICAR"))</f>
        <v>346.51</v>
      </c>
      <c r="I1884" s="99">
        <f>TRUNC(G1884*H1884,2)</f>
        <v>346.51</v>
      </c>
    </row>
    <row r="1885" spans="1:9" ht="26.1" customHeight="1">
      <c r="A1885" s="235" t="s">
        <v>886</v>
      </c>
      <c r="B1885" s="351">
        <v>3148</v>
      </c>
      <c r="C1885" s="235" t="s">
        <v>66</v>
      </c>
      <c r="D1885" s="235" t="s">
        <v>1165</v>
      </c>
      <c r="E1885" s="356" t="s">
        <v>889</v>
      </c>
      <c r="F1885" s="97" t="s">
        <v>63</v>
      </c>
      <c r="G1885" s="187">
        <v>3.5400000000000001E-2</v>
      </c>
      <c r="H1885" s="99">
        <f>IF(A1885="Composição Auxiliar",VLOOKUP(B1885,'SINAPI COMPOSIÇÃO'!$A$2:$E$10256,4,FALSE),IF(A1885="Insumo",IF(VLOOKUP(B1885,'SINAPI INSUMOS'!$A$2:$F$4852,5,FALSE)=OR("",0),VLOOKUP(B1885,'SINAPI INSUMOS'!$A$2:$F$4852,6,FALSE),VLOOKUP(B1885,'SINAPI INSUMOS'!$A$2:$F$4852,5,FALSE)),"VERIFICAR"))</f>
        <v>15.3</v>
      </c>
      <c r="I1885" s="99">
        <f>TRUNC(G1885*H1885,2)</f>
        <v>0.54</v>
      </c>
    </row>
    <row r="1886" spans="1:9" ht="18" customHeight="1">
      <c r="A1886" s="382" t="s">
        <v>803</v>
      </c>
      <c r="B1886" s="384" t="s">
        <v>52</v>
      </c>
      <c r="C1886" s="382" t="s">
        <v>53</v>
      </c>
      <c r="D1886" s="382" t="s">
        <v>10</v>
      </c>
      <c r="E1886" s="358" t="s">
        <v>878</v>
      </c>
      <c r="F1886" s="385" t="s">
        <v>54</v>
      </c>
      <c r="G1886" s="384" t="s">
        <v>55</v>
      </c>
      <c r="H1886" s="384" t="s">
        <v>56</v>
      </c>
      <c r="I1886" s="384" t="s">
        <v>11</v>
      </c>
    </row>
    <row r="1887" spans="1:9" ht="39" customHeight="1">
      <c r="A1887" s="237" t="s">
        <v>879</v>
      </c>
      <c r="B1887" s="354">
        <v>103009</v>
      </c>
      <c r="C1887" s="237" t="s">
        <v>66</v>
      </c>
      <c r="D1887" s="237" t="s">
        <v>805</v>
      </c>
      <c r="E1887" s="359" t="s">
        <v>1161</v>
      </c>
      <c r="F1887" s="184" t="s">
        <v>63</v>
      </c>
      <c r="G1887" s="185">
        <v>1</v>
      </c>
      <c r="H1887" s="189">
        <f>I1887</f>
        <v>459.18</v>
      </c>
      <c r="I1887" s="189">
        <f>SUM(I1888:I1891)</f>
        <v>459.18</v>
      </c>
    </row>
    <row r="1888" spans="1:9" ht="26.1" customHeight="1">
      <c r="A1888" s="234" t="s">
        <v>881</v>
      </c>
      <c r="B1888" s="350">
        <v>88248</v>
      </c>
      <c r="C1888" s="234" t="s">
        <v>66</v>
      </c>
      <c r="D1888" s="234" t="s">
        <v>1163</v>
      </c>
      <c r="E1888" s="355" t="s">
        <v>883</v>
      </c>
      <c r="F1888" s="94" t="s">
        <v>884</v>
      </c>
      <c r="G1888" s="186">
        <v>0.4546</v>
      </c>
      <c r="H1888" s="98">
        <f>IF(A1888="Composição Auxiliar",VLOOKUP(B1888,'SINAPI COMPOSIÇÃO'!$A$2:$E$10256,4,FALSE),IF(A1888="Insumo",IF(VLOOKUP(B1888,'SINAPI INSUMOS'!$A$2:$F$4852,5,FALSE)=OR("",0),VLOOKUP(B1888,'SINAPI INSUMOS'!$A$2:$F$4852,6,FALSE),VLOOKUP(B1888,'SINAPI INSUMOS'!$A$2:$F$4852,5,FALSE)),"VERIFICAR"))</f>
        <v>23.01</v>
      </c>
      <c r="I1888" s="98">
        <f>TRUNC(G1888*H1888,2)</f>
        <v>10.46</v>
      </c>
    </row>
    <row r="1889" spans="1:9" ht="26.1" customHeight="1">
      <c r="A1889" s="234" t="s">
        <v>881</v>
      </c>
      <c r="B1889" s="350">
        <v>88267</v>
      </c>
      <c r="C1889" s="234" t="s">
        <v>66</v>
      </c>
      <c r="D1889" s="234" t="s">
        <v>1162</v>
      </c>
      <c r="E1889" s="355" t="s">
        <v>883</v>
      </c>
      <c r="F1889" s="94" t="s">
        <v>884</v>
      </c>
      <c r="G1889" s="186">
        <v>0.4546</v>
      </c>
      <c r="H1889" s="98">
        <f>IF(A1889="Composição Auxiliar",VLOOKUP(B1889,'SINAPI COMPOSIÇÃO'!$A$2:$E$10256,4,FALSE),IF(A1889="Insumo",IF(VLOOKUP(B1889,'SINAPI INSUMOS'!$A$2:$F$4852,5,FALSE)=OR("",0),VLOOKUP(B1889,'SINAPI INSUMOS'!$A$2:$F$4852,6,FALSE),VLOOKUP(B1889,'SINAPI INSUMOS'!$A$2:$F$4852,5,FALSE)),"VERIFICAR"))</f>
        <v>27.01</v>
      </c>
      <c r="I1889" s="98">
        <f>TRUNC(G1889*H1889,2)</f>
        <v>12.27</v>
      </c>
    </row>
    <row r="1890" spans="1:9" ht="26.1" customHeight="1">
      <c r="A1890" s="235" t="s">
        <v>886</v>
      </c>
      <c r="B1890" s="351">
        <v>3148</v>
      </c>
      <c r="C1890" s="235" t="s">
        <v>66</v>
      </c>
      <c r="D1890" s="235" t="s">
        <v>1165</v>
      </c>
      <c r="E1890" s="356" t="s">
        <v>889</v>
      </c>
      <c r="F1890" s="97" t="s">
        <v>63</v>
      </c>
      <c r="G1890" s="187">
        <v>3.0200000000000001E-2</v>
      </c>
      <c r="H1890" s="99">
        <f>IF(A1890="Composição Auxiliar",VLOOKUP(B1890,'SINAPI COMPOSIÇÃO'!$A$2:$E$10256,4,FALSE),IF(A1890="Insumo",IF(VLOOKUP(B1890,'SINAPI INSUMOS'!$A$2:$F$4852,5,FALSE)=OR("",0),VLOOKUP(B1890,'SINAPI INSUMOS'!$A$2:$F$4852,6,FALSE),VLOOKUP(B1890,'SINAPI INSUMOS'!$A$2:$F$4852,5,FALSE)),"VERIFICAR"))</f>
        <v>15.3</v>
      </c>
      <c r="I1890" s="99">
        <f>TRUNC(G1890*H1890,2)</f>
        <v>0.46</v>
      </c>
    </row>
    <row r="1891" spans="1:9" ht="26.1" customHeight="1">
      <c r="A1891" s="235" t="s">
        <v>886</v>
      </c>
      <c r="B1891" s="351">
        <v>12657</v>
      </c>
      <c r="C1891" s="235" t="s">
        <v>66</v>
      </c>
      <c r="D1891" s="235" t="s">
        <v>1686</v>
      </c>
      <c r="E1891" s="356" t="s">
        <v>889</v>
      </c>
      <c r="F1891" s="97" t="s">
        <v>63</v>
      </c>
      <c r="G1891" s="360">
        <v>1</v>
      </c>
      <c r="H1891" s="361">
        <f>IF(A1891="Composição Auxiliar",VLOOKUP(B1891,'SINAPI COMPOSIÇÃO'!$A$2:$E$10256,4,FALSE),IF(A1891="Insumo",IF(VLOOKUP(B1891,'SINAPI INSUMOS'!$A$2:$F$4852,5,FALSE)=OR("",0),VLOOKUP(B1891,'SINAPI INSUMOS'!$A$2:$F$4852,6,FALSE),VLOOKUP(B1891,'SINAPI INSUMOS'!$A$2:$F$4852,5,FALSE)),"VERIFICAR"))</f>
        <v>435.99</v>
      </c>
      <c r="I1891" s="99">
        <f>TRUNC(G1891*H1891,2)</f>
        <v>435.99</v>
      </c>
    </row>
    <row r="1892" spans="1:9" ht="18" customHeight="1">
      <c r="A1892" s="382" t="s">
        <v>806</v>
      </c>
      <c r="B1892" s="384" t="s">
        <v>52</v>
      </c>
      <c r="C1892" s="382" t="s">
        <v>53</v>
      </c>
      <c r="D1892" s="382" t="s">
        <v>10</v>
      </c>
      <c r="E1892" s="358" t="s">
        <v>878</v>
      </c>
      <c r="F1892" s="385" t="s">
        <v>54</v>
      </c>
      <c r="G1892" s="384" t="s">
        <v>55</v>
      </c>
      <c r="H1892" s="384" t="s">
        <v>56</v>
      </c>
      <c r="I1892" s="384" t="s">
        <v>11</v>
      </c>
    </row>
    <row r="1893" spans="1:9" ht="26.1" customHeight="1">
      <c r="A1893" s="237" t="s">
        <v>879</v>
      </c>
      <c r="B1893" s="354">
        <v>101917</v>
      </c>
      <c r="C1893" s="237" t="s">
        <v>66</v>
      </c>
      <c r="D1893" s="237" t="s">
        <v>808</v>
      </c>
      <c r="E1893" s="359" t="s">
        <v>1599</v>
      </c>
      <c r="F1893" s="184" t="s">
        <v>63</v>
      </c>
      <c r="G1893" s="185">
        <v>1</v>
      </c>
      <c r="H1893" s="189">
        <f>I1893</f>
        <v>181.78000000000003</v>
      </c>
      <c r="I1893" s="189">
        <f>SUM(I1894:I1897)</f>
        <v>181.78000000000003</v>
      </c>
    </row>
    <row r="1894" spans="1:9" ht="26.1" customHeight="1">
      <c r="A1894" s="234" t="s">
        <v>881</v>
      </c>
      <c r="B1894" s="350">
        <v>88267</v>
      </c>
      <c r="C1894" s="234" t="s">
        <v>66</v>
      </c>
      <c r="D1894" s="234" t="s">
        <v>1162</v>
      </c>
      <c r="E1894" s="355" t="s">
        <v>883</v>
      </c>
      <c r="F1894" s="94" t="s">
        <v>884</v>
      </c>
      <c r="G1894" s="186">
        <v>0.79042000000000001</v>
      </c>
      <c r="H1894" s="98">
        <f>IF(A1894="Composição Auxiliar",VLOOKUP(B1894,'SINAPI COMPOSIÇÃO'!$A$2:$E$10256,4,FALSE),IF(A1894="Insumo",IF(VLOOKUP(B1894,'SINAPI INSUMOS'!$A$2:$F$4852,5,FALSE)=OR("",0),VLOOKUP(B1894,'SINAPI INSUMOS'!$A$2:$F$4852,6,FALSE),VLOOKUP(B1894,'SINAPI INSUMOS'!$A$2:$F$4852,5,FALSE)),"VERIFICAR"))</f>
        <v>27.01</v>
      </c>
      <c r="I1894" s="98">
        <f>TRUNC(G1894*H1894,2)</f>
        <v>21.34</v>
      </c>
    </row>
    <row r="1895" spans="1:9" ht="26.1" customHeight="1">
      <c r="A1895" s="234" t="s">
        <v>881</v>
      </c>
      <c r="B1895" s="350">
        <v>88248</v>
      </c>
      <c r="C1895" s="234" t="s">
        <v>66</v>
      </c>
      <c r="D1895" s="234" t="s">
        <v>1163</v>
      </c>
      <c r="E1895" s="355" t="s">
        <v>883</v>
      </c>
      <c r="F1895" s="94" t="s">
        <v>884</v>
      </c>
      <c r="G1895" s="186">
        <v>0.79042000000000001</v>
      </c>
      <c r="H1895" s="98">
        <f>IF(A1895="Composição Auxiliar",VLOOKUP(B1895,'SINAPI COMPOSIÇÃO'!$A$2:$E$10256,4,FALSE),IF(A1895="Insumo",IF(VLOOKUP(B1895,'SINAPI INSUMOS'!$A$2:$F$4852,5,FALSE)=OR("",0),VLOOKUP(B1895,'SINAPI INSUMOS'!$A$2:$F$4852,6,FALSE),VLOOKUP(B1895,'SINAPI INSUMOS'!$A$2:$F$4852,5,FALSE)),"VERIFICAR"))</f>
        <v>23.01</v>
      </c>
      <c r="I1895" s="98">
        <f>TRUNC(G1895*H1895,2)</f>
        <v>18.18</v>
      </c>
    </row>
    <row r="1896" spans="1:9" ht="39" customHeight="1">
      <c r="A1896" s="235" t="s">
        <v>886</v>
      </c>
      <c r="B1896" s="351">
        <v>12899</v>
      </c>
      <c r="C1896" s="235" t="s">
        <v>66</v>
      </c>
      <c r="D1896" s="235" t="s">
        <v>1688</v>
      </c>
      <c r="E1896" s="356" t="s">
        <v>889</v>
      </c>
      <c r="F1896" s="97" t="s">
        <v>63</v>
      </c>
      <c r="G1896" s="187">
        <v>1</v>
      </c>
      <c r="H1896" s="99">
        <f>IF(A1896="Composição Auxiliar",VLOOKUP(B1896,'SINAPI COMPOSIÇÃO'!$A$2:$E$10256,4,FALSE),IF(A1896="Insumo",IF(VLOOKUP(B1896,'SINAPI INSUMOS'!$A$2:$F$4852,5,FALSE)=OR("",0),VLOOKUP(B1896,'SINAPI INSUMOS'!$A$2:$F$4852,6,FALSE),VLOOKUP(B1896,'SINAPI INSUMOS'!$A$2:$F$4852,5,FALSE)),"VERIFICAR"))</f>
        <v>142.08000000000001</v>
      </c>
      <c r="I1896" s="99">
        <f>TRUNC(G1896*H1896,2)</f>
        <v>142.08000000000001</v>
      </c>
    </row>
    <row r="1897" spans="1:9" ht="26.1" customHeight="1">
      <c r="A1897" s="235" t="s">
        <v>886</v>
      </c>
      <c r="B1897" s="351">
        <v>3148</v>
      </c>
      <c r="C1897" s="235" t="s">
        <v>66</v>
      </c>
      <c r="D1897" s="235" t="s">
        <v>1181</v>
      </c>
      <c r="E1897" s="356" t="s">
        <v>889</v>
      </c>
      <c r="F1897" s="97" t="s">
        <v>63</v>
      </c>
      <c r="G1897" s="187">
        <v>1.2E-2</v>
      </c>
      <c r="H1897" s="99">
        <f>IF(A1897="Composição Auxiliar",VLOOKUP(B1897,'SINAPI COMPOSIÇÃO'!$A$2:$E$10256,4,FALSE),IF(A1897="Insumo",IF(VLOOKUP(B1897,'SINAPI INSUMOS'!$A$2:$F$4852,5,FALSE)=OR("",0),VLOOKUP(B1897,'SINAPI INSUMOS'!$A$2:$F$4852,6,FALSE),VLOOKUP(B1897,'SINAPI INSUMOS'!$A$2:$F$4852,5,FALSE)),"VERIFICAR"))</f>
        <v>15.3</v>
      </c>
      <c r="I1897" s="99">
        <f>TRUNC(G1897*H1897,2)</f>
        <v>0.18</v>
      </c>
    </row>
    <row r="1898" spans="1:9" ht="24" customHeight="1">
      <c r="A1898" s="236" t="s">
        <v>39</v>
      </c>
      <c r="B1898" s="236"/>
      <c r="C1898" s="236"/>
      <c r="D1898" s="236" t="s">
        <v>40</v>
      </c>
      <c r="E1898" s="236"/>
      <c r="F1898" s="357"/>
      <c r="G1898" s="181"/>
      <c r="H1898" s="236"/>
      <c r="I1898" s="188"/>
    </row>
    <row r="1899" spans="1:9" ht="18" customHeight="1">
      <c r="A1899" s="382" t="s">
        <v>809</v>
      </c>
      <c r="B1899" s="384" t="s">
        <v>52</v>
      </c>
      <c r="C1899" s="382" t="s">
        <v>53</v>
      </c>
      <c r="D1899" s="382" t="s">
        <v>10</v>
      </c>
      <c r="E1899" s="358" t="s">
        <v>878</v>
      </c>
      <c r="F1899" s="385" t="s">
        <v>54</v>
      </c>
      <c r="G1899" s="384" t="s">
        <v>55</v>
      </c>
      <c r="H1899" s="384" t="s">
        <v>56</v>
      </c>
      <c r="I1899" s="384" t="s">
        <v>11</v>
      </c>
    </row>
    <row r="1900" spans="1:9" ht="39" customHeight="1">
      <c r="A1900" s="237" t="s">
        <v>879</v>
      </c>
      <c r="B1900" s="354">
        <v>96114</v>
      </c>
      <c r="C1900" s="237" t="s">
        <v>66</v>
      </c>
      <c r="D1900" s="237" t="s">
        <v>811</v>
      </c>
      <c r="E1900" s="359" t="s">
        <v>1110</v>
      </c>
      <c r="F1900" s="184" t="s">
        <v>68</v>
      </c>
      <c r="G1900" s="364">
        <v>1</v>
      </c>
      <c r="H1900" s="365">
        <f>I1900</f>
        <v>82.17</v>
      </c>
      <c r="I1900" s="189">
        <f>SUM(I1901:I1911)</f>
        <v>82.17</v>
      </c>
    </row>
    <row r="1901" spans="1:9" ht="26.1" customHeight="1">
      <c r="A1901" s="234" t="s">
        <v>881</v>
      </c>
      <c r="B1901" s="350">
        <v>88278</v>
      </c>
      <c r="C1901" s="234" t="s">
        <v>66</v>
      </c>
      <c r="D1901" s="234" t="s">
        <v>991</v>
      </c>
      <c r="E1901" s="355" t="s">
        <v>883</v>
      </c>
      <c r="F1901" s="94" t="s">
        <v>884</v>
      </c>
      <c r="G1901" s="186">
        <v>0.47860000000000003</v>
      </c>
      <c r="H1901" s="98">
        <f>IF(A1901="Composição Auxiliar",VLOOKUP(B1901,'SINAPI COMPOSIÇÃO'!$A$2:$E$10256,4,FALSE),IF(A1901="Insumo",IF(VLOOKUP(B1901,'SINAPI INSUMOS'!$A$2:$F$4852,5,FALSE)=OR("",0),VLOOKUP(B1901,'SINAPI INSUMOS'!$A$2:$F$4852,6,FALSE),VLOOKUP(B1901,'SINAPI INSUMOS'!$A$2:$F$4852,5,FALSE)),"VERIFICAR"))</f>
        <v>23.96</v>
      </c>
      <c r="I1901" s="98">
        <f t="shared" ref="I1901:I1911" si="97">TRUNC(G1901*H1901,2)</f>
        <v>11.46</v>
      </c>
    </row>
    <row r="1902" spans="1:9" ht="24" customHeight="1">
      <c r="A1902" s="234" t="s">
        <v>881</v>
      </c>
      <c r="B1902" s="350">
        <v>88316</v>
      </c>
      <c r="C1902" s="234" t="s">
        <v>66</v>
      </c>
      <c r="D1902" s="234" t="s">
        <v>885</v>
      </c>
      <c r="E1902" s="355" t="s">
        <v>883</v>
      </c>
      <c r="F1902" s="94" t="s">
        <v>884</v>
      </c>
      <c r="G1902" s="186">
        <v>0.47860000000000003</v>
      </c>
      <c r="H1902" s="98">
        <f>IF(A1902="Composição Auxiliar",VLOOKUP(B1902,'SINAPI COMPOSIÇÃO'!$A$2:$E$10256,4,FALSE),IF(A1902="Insumo",IF(VLOOKUP(B1902,'SINAPI INSUMOS'!$A$2:$F$4852,5,FALSE)=OR("",0),VLOOKUP(B1902,'SINAPI INSUMOS'!$A$2:$F$4852,6,FALSE),VLOOKUP(B1902,'SINAPI INSUMOS'!$A$2:$F$4852,5,FALSE)),"VERIFICAR"))</f>
        <v>21.32</v>
      </c>
      <c r="I1902" s="98">
        <f t="shared" si="97"/>
        <v>10.199999999999999</v>
      </c>
    </row>
    <row r="1903" spans="1:9" ht="26.1" customHeight="1">
      <c r="A1903" s="235" t="s">
        <v>886</v>
      </c>
      <c r="B1903" s="351">
        <v>39435</v>
      </c>
      <c r="C1903" s="235" t="s">
        <v>66</v>
      </c>
      <c r="D1903" s="235" t="s">
        <v>1052</v>
      </c>
      <c r="E1903" s="356" t="s">
        <v>889</v>
      </c>
      <c r="F1903" s="97" t="s">
        <v>63</v>
      </c>
      <c r="G1903" s="187">
        <v>9.6469000000000005</v>
      </c>
      <c r="H1903" s="99">
        <f>IF(A1903="Composição Auxiliar",VLOOKUP(B1903,'SINAPI COMPOSIÇÃO'!$A$2:$E$10256,4,FALSE),IF(A1903="Insumo",IF(VLOOKUP(B1903,'SINAPI INSUMOS'!$A$2:$F$4852,5,FALSE)=OR("",0),VLOOKUP(B1903,'SINAPI INSUMOS'!$A$2:$F$4852,6,FALSE),VLOOKUP(B1903,'SINAPI INSUMOS'!$A$2:$F$4852,5,FALSE)),"VERIFICAR"))</f>
        <v>0.14000000000000001</v>
      </c>
      <c r="I1903" s="99">
        <f t="shared" si="97"/>
        <v>1.35</v>
      </c>
    </row>
    <row r="1904" spans="1:9" ht="26.1" customHeight="1">
      <c r="A1904" s="235" t="s">
        <v>886</v>
      </c>
      <c r="B1904" s="351">
        <v>39413</v>
      </c>
      <c r="C1904" s="235" t="s">
        <v>66</v>
      </c>
      <c r="D1904" s="235" t="s">
        <v>1061</v>
      </c>
      <c r="E1904" s="356" t="s">
        <v>889</v>
      </c>
      <c r="F1904" s="97" t="s">
        <v>68</v>
      </c>
      <c r="G1904" s="187">
        <v>1.0838000000000001</v>
      </c>
      <c r="H1904" s="99">
        <f>IF(A1904="Composição Auxiliar",VLOOKUP(B1904,'SINAPI COMPOSIÇÃO'!$A$2:$E$10256,4,FALSE),IF(A1904="Insumo",IF(VLOOKUP(B1904,'SINAPI INSUMOS'!$A$2:$F$4852,5,FALSE)=OR("",0),VLOOKUP(B1904,'SINAPI INSUMOS'!$A$2:$F$4852,6,FALSE),VLOOKUP(B1904,'SINAPI INSUMOS'!$A$2:$F$4852,5,FALSE)),"VERIFICAR"))</f>
        <v>22.27</v>
      </c>
      <c r="I1904" s="99">
        <f t="shared" si="97"/>
        <v>24.13</v>
      </c>
    </row>
    <row r="1905" spans="1:9" ht="39" customHeight="1">
      <c r="A1905" s="235" t="s">
        <v>886</v>
      </c>
      <c r="B1905" s="351">
        <v>39443</v>
      </c>
      <c r="C1905" s="235" t="s">
        <v>66</v>
      </c>
      <c r="D1905" s="235" t="s">
        <v>1063</v>
      </c>
      <c r="E1905" s="356" t="s">
        <v>889</v>
      </c>
      <c r="F1905" s="97" t="s">
        <v>63</v>
      </c>
      <c r="G1905" s="187">
        <v>1.2266999999999999</v>
      </c>
      <c r="H1905" s="99">
        <f>IF(A1905="Composição Auxiliar",VLOOKUP(B1905,'SINAPI COMPOSIÇÃO'!$A$2:$E$10256,4,FALSE),IF(A1905="Insumo",IF(VLOOKUP(B1905,'SINAPI INSUMOS'!$A$2:$F$4852,5,FALSE)=OR("",0),VLOOKUP(B1905,'SINAPI INSUMOS'!$A$2:$F$4852,6,FALSE),VLOOKUP(B1905,'SINAPI INSUMOS'!$A$2:$F$4852,5,FALSE)),"VERIFICAR"))</f>
        <v>0.32</v>
      </c>
      <c r="I1905" s="99">
        <f t="shared" si="97"/>
        <v>0.39</v>
      </c>
    </row>
    <row r="1906" spans="1:9" ht="39" customHeight="1">
      <c r="A1906" s="235" t="s">
        <v>886</v>
      </c>
      <c r="B1906" s="351">
        <v>39430</v>
      </c>
      <c r="C1906" s="235" t="s">
        <v>66</v>
      </c>
      <c r="D1906" s="235" t="s">
        <v>1690</v>
      </c>
      <c r="E1906" s="356" t="s">
        <v>889</v>
      </c>
      <c r="F1906" s="97" t="s">
        <v>63</v>
      </c>
      <c r="G1906" s="187">
        <v>1.2266999999999999</v>
      </c>
      <c r="H1906" s="99">
        <f>IF(A1906="Composição Auxiliar",VLOOKUP(B1906,'SINAPI COMPOSIÇÃO'!$A$2:$E$10256,4,FALSE),IF(A1906="Insumo",IF(VLOOKUP(B1906,'SINAPI INSUMOS'!$A$2:$F$4852,5,FALSE)=OR("",0),VLOOKUP(B1906,'SINAPI INSUMOS'!$A$2:$F$4852,6,FALSE),VLOOKUP(B1906,'SINAPI INSUMOS'!$A$2:$F$4852,5,FALSE)),"VERIFICAR"))</f>
        <v>2.44</v>
      </c>
      <c r="I1906" s="99">
        <f t="shared" si="97"/>
        <v>2.99</v>
      </c>
    </row>
    <row r="1907" spans="1:9" ht="39" customHeight="1">
      <c r="A1907" s="235" t="s">
        <v>886</v>
      </c>
      <c r="B1907" s="351">
        <v>39434</v>
      </c>
      <c r="C1907" s="235" t="s">
        <v>66</v>
      </c>
      <c r="D1907" s="235" t="s">
        <v>1054</v>
      </c>
      <c r="E1907" s="356" t="s">
        <v>889</v>
      </c>
      <c r="F1907" s="97" t="s">
        <v>101</v>
      </c>
      <c r="G1907" s="187">
        <v>0.69259999999999999</v>
      </c>
      <c r="H1907" s="99">
        <f>IF(A1907="Composição Auxiliar",VLOOKUP(B1907,'SINAPI COMPOSIÇÃO'!$A$2:$E$10256,4,FALSE),IF(A1907="Insumo",IF(VLOOKUP(B1907,'SINAPI INSUMOS'!$A$2:$F$4852,5,FALSE)=OR("",0),VLOOKUP(B1907,'SINAPI INSUMOS'!$A$2:$F$4852,6,FALSE),VLOOKUP(B1907,'SINAPI INSUMOS'!$A$2:$F$4852,5,FALSE)),"VERIFICAR"))</f>
        <v>3.86</v>
      </c>
      <c r="I1907" s="99">
        <f t="shared" si="97"/>
        <v>2.67</v>
      </c>
    </row>
    <row r="1908" spans="1:9" ht="26.1" customHeight="1">
      <c r="A1908" s="235" t="s">
        <v>886</v>
      </c>
      <c r="B1908" s="351">
        <v>40547</v>
      </c>
      <c r="C1908" s="235" t="s">
        <v>66</v>
      </c>
      <c r="D1908" s="235" t="s">
        <v>1692</v>
      </c>
      <c r="E1908" s="356" t="s">
        <v>889</v>
      </c>
      <c r="F1908" s="97" t="s">
        <v>1059</v>
      </c>
      <c r="G1908" s="187">
        <v>1.23E-2</v>
      </c>
      <c r="H1908" s="99">
        <f>IF(A1908="Composição Auxiliar",VLOOKUP(B1908,'SINAPI COMPOSIÇÃO'!$A$2:$E$10256,4,FALSE),IF(A1908="Insumo",IF(VLOOKUP(B1908,'SINAPI INSUMOS'!$A$2:$F$4852,5,FALSE)=OR("",0),VLOOKUP(B1908,'SINAPI INSUMOS'!$A$2:$F$4852,6,FALSE),VLOOKUP(B1908,'SINAPI INSUMOS'!$A$2:$F$4852,5,FALSE)),"VERIFICAR"))</f>
        <v>36.61</v>
      </c>
      <c r="I1908" s="99">
        <f t="shared" si="97"/>
        <v>0.45</v>
      </c>
    </row>
    <row r="1909" spans="1:9" ht="39" customHeight="1">
      <c r="A1909" s="235" t="s">
        <v>886</v>
      </c>
      <c r="B1909" s="351">
        <v>43131</v>
      </c>
      <c r="C1909" s="235" t="s">
        <v>66</v>
      </c>
      <c r="D1909" s="235" t="s">
        <v>1694</v>
      </c>
      <c r="E1909" s="356" t="s">
        <v>889</v>
      </c>
      <c r="F1909" s="97" t="s">
        <v>101</v>
      </c>
      <c r="G1909" s="187">
        <v>3.6999999999999998E-2</v>
      </c>
      <c r="H1909" s="99">
        <f>IF(A1909="Composição Auxiliar",VLOOKUP(B1909,'SINAPI COMPOSIÇÃO'!$A$2:$E$10256,4,FALSE),IF(A1909="Insumo",IF(VLOOKUP(B1909,'SINAPI INSUMOS'!$A$2:$F$4852,5,FALSE)=OR("",0),VLOOKUP(B1909,'SINAPI INSUMOS'!$A$2:$F$4852,6,FALSE),VLOOKUP(B1909,'SINAPI INSUMOS'!$A$2:$F$4852,5,FALSE)),"VERIFICAR"))</f>
        <v>31.36</v>
      </c>
      <c r="I1909" s="99">
        <f t="shared" si="97"/>
        <v>1.1599999999999999</v>
      </c>
    </row>
    <row r="1910" spans="1:9" ht="39" customHeight="1">
      <c r="A1910" s="235" t="s">
        <v>886</v>
      </c>
      <c r="B1910" s="351">
        <v>39427</v>
      </c>
      <c r="C1910" s="235" t="s">
        <v>66</v>
      </c>
      <c r="D1910" s="235" t="s">
        <v>1696</v>
      </c>
      <c r="E1910" s="356" t="s">
        <v>889</v>
      </c>
      <c r="F1910" s="97" t="s">
        <v>202</v>
      </c>
      <c r="G1910" s="360">
        <v>3.5470000000000002</v>
      </c>
      <c r="H1910" s="361">
        <f>IF(A1910="Composição Auxiliar",VLOOKUP(B1910,'SINAPI COMPOSIÇÃO'!$A$2:$E$10256,4,FALSE),IF(A1910="Insumo",IF(VLOOKUP(B1910,'SINAPI INSUMOS'!$A$2:$F$4852,5,FALSE)=OR("",0),VLOOKUP(B1910,'SINAPI INSUMOS'!$A$2:$F$4852,6,FALSE),VLOOKUP(B1910,'SINAPI INSUMOS'!$A$2:$F$4852,5,FALSE)),"VERIFICAR"))</f>
        <v>6.48</v>
      </c>
      <c r="I1910" s="99">
        <f t="shared" si="97"/>
        <v>22.98</v>
      </c>
    </row>
    <row r="1911" spans="1:9" ht="26.1" customHeight="1">
      <c r="A1911" s="235" t="s">
        <v>886</v>
      </c>
      <c r="B1911" s="351">
        <v>39432</v>
      </c>
      <c r="C1911" s="235" t="s">
        <v>66</v>
      </c>
      <c r="D1911" s="235" t="s">
        <v>1056</v>
      </c>
      <c r="E1911" s="356" t="s">
        <v>889</v>
      </c>
      <c r="F1911" s="97" t="s">
        <v>202</v>
      </c>
      <c r="G1911" s="187">
        <v>1.4276</v>
      </c>
      <c r="H1911" s="99">
        <f>IF(A1911="Composição Auxiliar",VLOOKUP(B1911,'SINAPI COMPOSIÇÃO'!$A$2:$E$10256,4,FALSE),IF(A1911="Insumo",IF(VLOOKUP(B1911,'SINAPI INSUMOS'!$A$2:$F$4852,5,FALSE)=OR("",0),VLOOKUP(B1911,'SINAPI INSUMOS'!$A$2:$F$4852,6,FALSE),VLOOKUP(B1911,'SINAPI INSUMOS'!$A$2:$F$4852,5,FALSE)),"VERIFICAR"))</f>
        <v>3.08</v>
      </c>
      <c r="I1911" s="99">
        <f t="shared" si="97"/>
        <v>4.3899999999999997</v>
      </c>
    </row>
    <row r="1912" spans="1:9" ht="18" customHeight="1">
      <c r="A1912" s="382" t="s">
        <v>812</v>
      </c>
      <c r="B1912" s="384" t="s">
        <v>52</v>
      </c>
      <c r="C1912" s="382" t="s">
        <v>53</v>
      </c>
      <c r="D1912" s="382" t="s">
        <v>10</v>
      </c>
      <c r="E1912" s="358" t="s">
        <v>878</v>
      </c>
      <c r="F1912" s="385" t="s">
        <v>54</v>
      </c>
      <c r="G1912" s="384" t="s">
        <v>55</v>
      </c>
      <c r="H1912" s="384" t="s">
        <v>56</v>
      </c>
      <c r="I1912" s="384" t="s">
        <v>11</v>
      </c>
    </row>
    <row r="1913" spans="1:9" ht="26.1" customHeight="1">
      <c r="A1913" s="237" t="s">
        <v>879</v>
      </c>
      <c r="B1913" s="354">
        <v>96123</v>
      </c>
      <c r="C1913" s="237" t="s">
        <v>66</v>
      </c>
      <c r="D1913" s="237" t="s">
        <v>814</v>
      </c>
      <c r="E1913" s="359" t="s">
        <v>1110</v>
      </c>
      <c r="F1913" s="184" t="s">
        <v>202</v>
      </c>
      <c r="G1913" s="185">
        <v>1</v>
      </c>
      <c r="H1913" s="189">
        <f>I1913</f>
        <v>32.14</v>
      </c>
      <c r="I1913" s="189">
        <f>SUM(I1914:I1925)</f>
        <v>32.14</v>
      </c>
    </row>
    <row r="1914" spans="1:9" ht="26.1" customHeight="1">
      <c r="A1914" s="234" t="s">
        <v>881</v>
      </c>
      <c r="B1914" s="350">
        <v>88278</v>
      </c>
      <c r="C1914" s="234" t="s">
        <v>66</v>
      </c>
      <c r="D1914" s="234" t="s">
        <v>991</v>
      </c>
      <c r="E1914" s="355" t="s">
        <v>883</v>
      </c>
      <c r="F1914" s="94" t="s">
        <v>884</v>
      </c>
      <c r="G1914" s="186">
        <v>0.218</v>
      </c>
      <c r="H1914" s="98">
        <f>IF(A1914="Composição Auxiliar",VLOOKUP(B1914,'SINAPI COMPOSIÇÃO'!$A$2:$E$10256,4,FALSE),IF(A1914="Insumo",IF(VLOOKUP(B1914,'SINAPI INSUMOS'!$A$2:$F$4852,5,FALSE)=OR("",0),VLOOKUP(B1914,'SINAPI INSUMOS'!$A$2:$F$4852,6,FALSE),VLOOKUP(B1914,'SINAPI INSUMOS'!$A$2:$F$4852,5,FALSE)),"VERIFICAR"))</f>
        <v>23.96</v>
      </c>
      <c r="I1914" s="98">
        <f t="shared" ref="I1914:I1925" si="98">TRUNC(G1914*H1914,2)</f>
        <v>5.22</v>
      </c>
    </row>
    <row r="1915" spans="1:9" ht="26.1" customHeight="1">
      <c r="A1915" s="234" t="s">
        <v>881</v>
      </c>
      <c r="B1915" s="350">
        <v>88252</v>
      </c>
      <c r="C1915" s="234" t="s">
        <v>66</v>
      </c>
      <c r="D1915" s="234" t="s">
        <v>1698</v>
      </c>
      <c r="E1915" s="355" t="s">
        <v>883</v>
      </c>
      <c r="F1915" s="94" t="s">
        <v>884</v>
      </c>
      <c r="G1915" s="186">
        <v>0.218</v>
      </c>
      <c r="H1915" s="98">
        <f>IF(A1915="Composição Auxiliar",VLOOKUP(B1915,'SINAPI COMPOSIÇÃO'!$A$2:$E$10256,4,FALSE),IF(A1915="Insumo",IF(VLOOKUP(B1915,'SINAPI INSUMOS'!$A$2:$F$4852,5,FALSE)=OR("",0),VLOOKUP(B1915,'SINAPI INSUMOS'!$A$2:$F$4852,6,FALSE),VLOOKUP(B1915,'SINAPI INSUMOS'!$A$2:$F$4852,5,FALSE)),"VERIFICAR"))</f>
        <v>21.16</v>
      </c>
      <c r="I1915" s="98">
        <f t="shared" si="98"/>
        <v>4.6100000000000003</v>
      </c>
    </row>
    <row r="1916" spans="1:9" ht="39" customHeight="1">
      <c r="A1916" s="235" t="s">
        <v>886</v>
      </c>
      <c r="B1916" s="351">
        <v>39427</v>
      </c>
      <c r="C1916" s="235" t="s">
        <v>66</v>
      </c>
      <c r="D1916" s="235" t="s">
        <v>1696</v>
      </c>
      <c r="E1916" s="356" t="s">
        <v>889</v>
      </c>
      <c r="F1916" s="97" t="s">
        <v>202</v>
      </c>
      <c r="G1916" s="187">
        <v>1.1106</v>
      </c>
      <c r="H1916" s="99">
        <f>IF(A1916="Composição Auxiliar",VLOOKUP(B1916,'SINAPI COMPOSIÇÃO'!$A$2:$E$10256,4,FALSE),IF(A1916="Insumo",IF(VLOOKUP(B1916,'SINAPI INSUMOS'!$A$2:$F$4852,5,FALSE)=OR("",0),VLOOKUP(B1916,'SINAPI INSUMOS'!$A$2:$F$4852,6,FALSE),VLOOKUP(B1916,'SINAPI INSUMOS'!$A$2:$F$4852,5,FALSE)),"VERIFICAR"))</f>
        <v>6.48</v>
      </c>
      <c r="I1916" s="99">
        <f t="shared" si="98"/>
        <v>7.19</v>
      </c>
    </row>
    <row r="1917" spans="1:9" ht="26.1" customHeight="1">
      <c r="A1917" s="235" t="s">
        <v>886</v>
      </c>
      <c r="B1917" s="351">
        <v>39435</v>
      </c>
      <c r="C1917" s="235" t="s">
        <v>66</v>
      </c>
      <c r="D1917" s="235" t="s">
        <v>1052</v>
      </c>
      <c r="E1917" s="356" t="s">
        <v>889</v>
      </c>
      <c r="F1917" s="97" t="s">
        <v>63</v>
      </c>
      <c r="G1917" s="187">
        <v>1.4470000000000001</v>
      </c>
      <c r="H1917" s="99">
        <f>IF(A1917="Composição Auxiliar",VLOOKUP(B1917,'SINAPI COMPOSIÇÃO'!$A$2:$E$10256,4,FALSE),IF(A1917="Insumo",IF(VLOOKUP(B1917,'SINAPI INSUMOS'!$A$2:$F$4852,5,FALSE)=OR("",0),VLOOKUP(B1917,'SINAPI INSUMOS'!$A$2:$F$4852,6,FALSE),VLOOKUP(B1917,'SINAPI INSUMOS'!$A$2:$F$4852,5,FALSE)),"VERIFICAR"))</f>
        <v>0.14000000000000001</v>
      </c>
      <c r="I1917" s="99">
        <f t="shared" si="98"/>
        <v>0.2</v>
      </c>
    </row>
    <row r="1918" spans="1:9" ht="26.1" customHeight="1">
      <c r="A1918" s="235" t="s">
        <v>886</v>
      </c>
      <c r="B1918" s="351">
        <v>39424</v>
      </c>
      <c r="C1918" s="235" t="s">
        <v>66</v>
      </c>
      <c r="D1918" s="235" t="s">
        <v>1700</v>
      </c>
      <c r="E1918" s="356" t="s">
        <v>889</v>
      </c>
      <c r="F1918" s="97" t="s">
        <v>202</v>
      </c>
      <c r="G1918" s="187">
        <v>1.1512</v>
      </c>
      <c r="H1918" s="99">
        <f>IF(A1918="Composição Auxiliar",VLOOKUP(B1918,'SINAPI COMPOSIÇÃO'!$A$2:$E$10256,4,FALSE),IF(A1918="Insumo",IF(VLOOKUP(B1918,'SINAPI INSUMOS'!$A$2:$F$4852,5,FALSE)=OR("",0),VLOOKUP(B1918,'SINAPI INSUMOS'!$A$2:$F$4852,6,FALSE),VLOOKUP(B1918,'SINAPI INSUMOS'!$A$2:$F$4852,5,FALSE)),"VERIFICAR"))</f>
        <v>3.85</v>
      </c>
      <c r="I1918" s="99">
        <f t="shared" si="98"/>
        <v>4.43</v>
      </c>
    </row>
    <row r="1919" spans="1:9" ht="39" customHeight="1">
      <c r="A1919" s="235" t="s">
        <v>886</v>
      </c>
      <c r="B1919" s="351">
        <v>39430</v>
      </c>
      <c r="C1919" s="235" t="s">
        <v>66</v>
      </c>
      <c r="D1919" s="235" t="s">
        <v>1690</v>
      </c>
      <c r="E1919" s="356" t="s">
        <v>889</v>
      </c>
      <c r="F1919" s="97" t="s">
        <v>63</v>
      </c>
      <c r="G1919" s="187">
        <v>1.0257000000000001</v>
      </c>
      <c r="H1919" s="99">
        <f>IF(A1919="Composição Auxiliar",VLOOKUP(B1919,'SINAPI COMPOSIÇÃO'!$A$2:$E$10256,4,FALSE),IF(A1919="Insumo",IF(VLOOKUP(B1919,'SINAPI INSUMOS'!$A$2:$F$4852,5,FALSE)=OR("",0),VLOOKUP(B1919,'SINAPI INSUMOS'!$A$2:$F$4852,6,FALSE),VLOOKUP(B1919,'SINAPI INSUMOS'!$A$2:$F$4852,5,FALSE)),"VERIFICAR"))</f>
        <v>2.44</v>
      </c>
      <c r="I1919" s="99">
        <f t="shared" si="98"/>
        <v>2.5</v>
      </c>
    </row>
    <row r="1920" spans="1:9" ht="26.1" customHeight="1">
      <c r="A1920" s="235" t="s">
        <v>886</v>
      </c>
      <c r="B1920" s="351">
        <v>40547</v>
      </c>
      <c r="C1920" s="235" t="s">
        <v>66</v>
      </c>
      <c r="D1920" s="235" t="s">
        <v>1692</v>
      </c>
      <c r="E1920" s="356" t="s">
        <v>889</v>
      </c>
      <c r="F1920" s="97" t="s">
        <v>1059</v>
      </c>
      <c r="G1920" s="360">
        <v>1.03E-2</v>
      </c>
      <c r="H1920" s="361">
        <f>IF(A1920="Composição Auxiliar",VLOOKUP(B1920,'SINAPI COMPOSIÇÃO'!$A$2:$E$10256,4,FALSE),IF(A1920="Insumo",IF(VLOOKUP(B1920,'SINAPI INSUMOS'!$A$2:$F$4852,5,FALSE)=OR("",0),VLOOKUP(B1920,'SINAPI INSUMOS'!$A$2:$F$4852,6,FALSE),VLOOKUP(B1920,'SINAPI INSUMOS'!$A$2:$F$4852,5,FALSE)),"VERIFICAR"))</f>
        <v>36.61</v>
      </c>
      <c r="I1920" s="99">
        <f t="shared" si="98"/>
        <v>0.37</v>
      </c>
    </row>
    <row r="1921" spans="1:9" ht="39" customHeight="1">
      <c r="A1921" s="235" t="s">
        <v>886</v>
      </c>
      <c r="B1921" s="351">
        <v>39434</v>
      </c>
      <c r="C1921" s="235" t="s">
        <v>66</v>
      </c>
      <c r="D1921" s="235" t="s">
        <v>1054</v>
      </c>
      <c r="E1921" s="356" t="s">
        <v>889</v>
      </c>
      <c r="F1921" s="97" t="s">
        <v>101</v>
      </c>
      <c r="G1921" s="187">
        <v>0.10390000000000001</v>
      </c>
      <c r="H1921" s="99">
        <f>IF(A1921="Composição Auxiliar",VLOOKUP(B1921,'SINAPI COMPOSIÇÃO'!$A$2:$E$10256,4,FALSE),IF(A1921="Insumo",IF(VLOOKUP(B1921,'SINAPI INSUMOS'!$A$2:$F$4852,5,FALSE)=OR("",0),VLOOKUP(B1921,'SINAPI INSUMOS'!$A$2:$F$4852,6,FALSE),VLOOKUP(B1921,'SINAPI INSUMOS'!$A$2:$F$4852,5,FALSE)),"VERIFICAR"))</f>
        <v>3.86</v>
      </c>
      <c r="I1921" s="99">
        <f t="shared" si="98"/>
        <v>0.4</v>
      </c>
    </row>
    <row r="1922" spans="1:9" ht="26.1" customHeight="1">
      <c r="A1922" s="235" t="s">
        <v>886</v>
      </c>
      <c r="B1922" s="351">
        <v>39413</v>
      </c>
      <c r="C1922" s="235" t="s">
        <v>66</v>
      </c>
      <c r="D1922" s="235" t="s">
        <v>1061</v>
      </c>
      <c r="E1922" s="356" t="s">
        <v>889</v>
      </c>
      <c r="F1922" s="97" t="s">
        <v>68</v>
      </c>
      <c r="G1922" s="187">
        <v>0.16259999999999999</v>
      </c>
      <c r="H1922" s="99">
        <f>IF(A1922="Composição Auxiliar",VLOOKUP(B1922,'SINAPI COMPOSIÇÃO'!$A$2:$E$10256,4,FALSE),IF(A1922="Insumo",IF(VLOOKUP(B1922,'SINAPI INSUMOS'!$A$2:$F$4852,5,FALSE)=OR("",0),VLOOKUP(B1922,'SINAPI INSUMOS'!$A$2:$F$4852,6,FALSE),VLOOKUP(B1922,'SINAPI INSUMOS'!$A$2:$F$4852,5,FALSE)),"VERIFICAR"))</f>
        <v>22.27</v>
      </c>
      <c r="I1922" s="99">
        <f t="shared" si="98"/>
        <v>3.62</v>
      </c>
    </row>
    <row r="1923" spans="1:9" ht="26.1" customHeight="1">
      <c r="A1923" s="235" t="s">
        <v>886</v>
      </c>
      <c r="B1923" s="351">
        <v>40552</v>
      </c>
      <c r="C1923" s="235" t="s">
        <v>66</v>
      </c>
      <c r="D1923" s="235" t="s">
        <v>1702</v>
      </c>
      <c r="E1923" s="356" t="s">
        <v>889</v>
      </c>
      <c r="F1923" s="97" t="s">
        <v>1059</v>
      </c>
      <c r="G1923" s="187">
        <v>3.1800000000000002E-2</v>
      </c>
      <c r="H1923" s="99">
        <f>IF(A1923="Composição Auxiliar",VLOOKUP(B1923,'SINAPI COMPOSIÇÃO'!$A$2:$E$10256,4,FALSE),IF(A1923="Insumo",IF(VLOOKUP(B1923,'SINAPI INSUMOS'!$A$2:$F$4852,5,FALSE)=OR("",0),VLOOKUP(B1923,'SINAPI INSUMOS'!$A$2:$F$4852,6,FALSE),VLOOKUP(B1923,'SINAPI INSUMOS'!$A$2:$F$4852,5,FALSE)),"VERIFICAR"))</f>
        <v>62.77</v>
      </c>
      <c r="I1923" s="99">
        <f t="shared" si="98"/>
        <v>1.99</v>
      </c>
    </row>
    <row r="1924" spans="1:9" ht="39" customHeight="1">
      <c r="A1924" s="235" t="s">
        <v>886</v>
      </c>
      <c r="B1924" s="351">
        <v>43131</v>
      </c>
      <c r="C1924" s="235" t="s">
        <v>66</v>
      </c>
      <c r="D1924" s="235" t="s">
        <v>1694</v>
      </c>
      <c r="E1924" s="356" t="s">
        <v>889</v>
      </c>
      <c r="F1924" s="97" t="s">
        <v>101</v>
      </c>
      <c r="G1924" s="187">
        <v>3.09E-2</v>
      </c>
      <c r="H1924" s="99">
        <f>IF(A1924="Composição Auxiliar",VLOOKUP(B1924,'SINAPI COMPOSIÇÃO'!$A$2:$E$10256,4,FALSE),IF(A1924="Insumo",IF(VLOOKUP(B1924,'SINAPI INSUMOS'!$A$2:$F$4852,5,FALSE)=OR("",0),VLOOKUP(B1924,'SINAPI INSUMOS'!$A$2:$F$4852,6,FALSE),VLOOKUP(B1924,'SINAPI INSUMOS'!$A$2:$F$4852,5,FALSE)),"VERIFICAR"))</f>
        <v>31.36</v>
      </c>
      <c r="I1924" s="99">
        <f t="shared" si="98"/>
        <v>0.96</v>
      </c>
    </row>
    <row r="1925" spans="1:9" ht="26.1" customHeight="1">
      <c r="A1925" s="235" t="s">
        <v>886</v>
      </c>
      <c r="B1925" s="351">
        <v>39432</v>
      </c>
      <c r="C1925" s="235" t="s">
        <v>66</v>
      </c>
      <c r="D1925" s="235" t="s">
        <v>1056</v>
      </c>
      <c r="E1925" s="356" t="s">
        <v>889</v>
      </c>
      <c r="F1925" s="97" t="s">
        <v>202</v>
      </c>
      <c r="G1925" s="187">
        <v>0.21410000000000001</v>
      </c>
      <c r="H1925" s="99">
        <f>IF(A1925="Composição Auxiliar",VLOOKUP(B1925,'SINAPI COMPOSIÇÃO'!$A$2:$E$10256,4,FALSE),IF(A1925="Insumo",IF(VLOOKUP(B1925,'SINAPI INSUMOS'!$A$2:$F$4852,5,FALSE)=OR("",0),VLOOKUP(B1925,'SINAPI INSUMOS'!$A$2:$F$4852,6,FALSE),VLOOKUP(B1925,'SINAPI INSUMOS'!$A$2:$F$4852,5,FALSE)),"VERIFICAR"))</f>
        <v>3.08</v>
      </c>
      <c r="I1925" s="99">
        <f t="shared" si="98"/>
        <v>0.65</v>
      </c>
    </row>
    <row r="1926" spans="1:9" ht="18" customHeight="1">
      <c r="A1926" s="382" t="s">
        <v>815</v>
      </c>
      <c r="B1926" s="384" t="s">
        <v>52</v>
      </c>
      <c r="C1926" s="382" t="s">
        <v>53</v>
      </c>
      <c r="D1926" s="382" t="s">
        <v>10</v>
      </c>
      <c r="E1926" s="358" t="s">
        <v>878</v>
      </c>
      <c r="F1926" s="385" t="s">
        <v>54</v>
      </c>
      <c r="G1926" s="384" t="s">
        <v>55</v>
      </c>
      <c r="H1926" s="384" t="s">
        <v>56</v>
      </c>
      <c r="I1926" s="384" t="s">
        <v>11</v>
      </c>
    </row>
    <row r="1927" spans="1:9" ht="39" customHeight="1">
      <c r="A1927" s="237" t="s">
        <v>879</v>
      </c>
      <c r="B1927" s="354">
        <v>88411</v>
      </c>
      <c r="C1927" s="237" t="s">
        <v>66</v>
      </c>
      <c r="D1927" s="237" t="s">
        <v>817</v>
      </c>
      <c r="E1927" s="359" t="s">
        <v>989</v>
      </c>
      <c r="F1927" s="184" t="s">
        <v>68</v>
      </c>
      <c r="G1927" s="185">
        <v>1</v>
      </c>
      <c r="H1927" s="189">
        <f>I1927</f>
        <v>3.54</v>
      </c>
      <c r="I1927" s="189">
        <f>SUM(I1928:I1930)</f>
        <v>3.54</v>
      </c>
    </row>
    <row r="1928" spans="1:9" ht="24" customHeight="1">
      <c r="A1928" s="234" t="s">
        <v>881</v>
      </c>
      <c r="B1928" s="350">
        <v>88310</v>
      </c>
      <c r="C1928" s="234" t="s">
        <v>66</v>
      </c>
      <c r="D1928" s="234" t="s">
        <v>1703</v>
      </c>
      <c r="E1928" s="355" t="s">
        <v>883</v>
      </c>
      <c r="F1928" s="94" t="s">
        <v>884</v>
      </c>
      <c r="G1928" s="186">
        <v>5.1299999999999998E-2</v>
      </c>
      <c r="H1928" s="98">
        <f>IF(A1928="Composição Auxiliar",VLOOKUP(B1928,'SINAPI COMPOSIÇÃO'!$A$2:$E$10256,4,FALSE),IF(A1928="Insumo",IF(VLOOKUP(B1928,'SINAPI INSUMOS'!$A$2:$F$4852,5,FALSE)=OR("",0),VLOOKUP(B1928,'SINAPI INSUMOS'!$A$2:$F$4852,6,FALSE),VLOOKUP(B1928,'SINAPI INSUMOS'!$A$2:$F$4852,5,FALSE)),"VERIFICAR"))</f>
        <v>29.17</v>
      </c>
      <c r="I1928" s="98">
        <f>TRUNC(G1928*H1928,2)</f>
        <v>1.49</v>
      </c>
    </row>
    <row r="1929" spans="1:9" ht="24" customHeight="1">
      <c r="A1929" s="234" t="s">
        <v>881</v>
      </c>
      <c r="B1929" s="350">
        <v>88316</v>
      </c>
      <c r="C1929" s="234" t="s">
        <v>66</v>
      </c>
      <c r="D1929" s="234" t="s">
        <v>885</v>
      </c>
      <c r="E1929" s="355" t="s">
        <v>883</v>
      </c>
      <c r="F1929" s="94" t="s">
        <v>884</v>
      </c>
      <c r="G1929" s="186">
        <v>8.3999999999999995E-3</v>
      </c>
      <c r="H1929" s="98">
        <f>IF(A1929="Composição Auxiliar",VLOOKUP(B1929,'SINAPI COMPOSIÇÃO'!$A$2:$E$10256,4,FALSE),IF(A1929="Insumo",IF(VLOOKUP(B1929,'SINAPI INSUMOS'!$A$2:$F$4852,5,FALSE)=OR("",0),VLOOKUP(B1929,'SINAPI INSUMOS'!$A$2:$F$4852,6,FALSE),VLOOKUP(B1929,'SINAPI INSUMOS'!$A$2:$F$4852,5,FALSE)),"VERIFICAR"))</f>
        <v>21.32</v>
      </c>
      <c r="I1929" s="98">
        <f>TRUNC(G1929*H1929,2)</f>
        <v>0.17</v>
      </c>
    </row>
    <row r="1930" spans="1:9" ht="24" customHeight="1">
      <c r="A1930" s="235" t="s">
        <v>886</v>
      </c>
      <c r="B1930" s="351">
        <v>6085</v>
      </c>
      <c r="C1930" s="235" t="s">
        <v>66</v>
      </c>
      <c r="D1930" s="235" t="s">
        <v>1705</v>
      </c>
      <c r="E1930" s="356" t="s">
        <v>889</v>
      </c>
      <c r="F1930" s="97" t="s">
        <v>933</v>
      </c>
      <c r="G1930" s="360">
        <v>0.30493999999999999</v>
      </c>
      <c r="H1930" s="361">
        <f>IF(A1930="Composição Auxiliar",VLOOKUP(B1930,'SINAPI COMPOSIÇÃO'!$A$2:$E$10256,4,FALSE),IF(A1930="Insumo",IF(VLOOKUP(B1930,'SINAPI INSUMOS'!$A$2:$F$4852,5,FALSE)=OR("",0),VLOOKUP(B1930,'SINAPI INSUMOS'!$A$2:$F$4852,6,FALSE),VLOOKUP(B1930,'SINAPI INSUMOS'!$A$2:$F$4852,5,FALSE)),"VERIFICAR"))</f>
        <v>6.19</v>
      </c>
      <c r="I1930" s="99">
        <f>TRUNC(G1930*H1930,2)</f>
        <v>1.88</v>
      </c>
    </row>
    <row r="1931" spans="1:9" ht="18" customHeight="1">
      <c r="A1931" s="382" t="s">
        <v>818</v>
      </c>
      <c r="B1931" s="384" t="s">
        <v>52</v>
      </c>
      <c r="C1931" s="382" t="s">
        <v>53</v>
      </c>
      <c r="D1931" s="382" t="s">
        <v>10</v>
      </c>
      <c r="E1931" s="358" t="s">
        <v>878</v>
      </c>
      <c r="F1931" s="385" t="s">
        <v>54</v>
      </c>
      <c r="G1931" s="384" t="s">
        <v>55</v>
      </c>
      <c r="H1931" s="384" t="s">
        <v>56</v>
      </c>
      <c r="I1931" s="384" t="s">
        <v>11</v>
      </c>
    </row>
    <row r="1932" spans="1:9" ht="39" customHeight="1">
      <c r="A1932" s="237" t="s">
        <v>879</v>
      </c>
      <c r="B1932" s="354">
        <v>96126</v>
      </c>
      <c r="C1932" s="237" t="s">
        <v>66</v>
      </c>
      <c r="D1932" s="237" t="s">
        <v>820</v>
      </c>
      <c r="E1932" s="359" t="s">
        <v>989</v>
      </c>
      <c r="F1932" s="184" t="s">
        <v>68</v>
      </c>
      <c r="G1932" s="185">
        <v>1</v>
      </c>
      <c r="H1932" s="189">
        <f>I1932</f>
        <v>16.28</v>
      </c>
      <c r="I1932" s="189">
        <f>SUM(I1933:I1936)</f>
        <v>16.28</v>
      </c>
    </row>
    <row r="1933" spans="1:9" ht="24" customHeight="1">
      <c r="A1933" s="234" t="s">
        <v>881</v>
      </c>
      <c r="B1933" s="350">
        <v>88310</v>
      </c>
      <c r="C1933" s="234" t="s">
        <v>66</v>
      </c>
      <c r="D1933" s="234" t="s">
        <v>1703</v>
      </c>
      <c r="E1933" s="355" t="s">
        <v>883</v>
      </c>
      <c r="F1933" s="94" t="s">
        <v>884</v>
      </c>
      <c r="G1933" s="186">
        <v>0.3836</v>
      </c>
      <c r="H1933" s="98">
        <f>IF(A1933="Composição Auxiliar",VLOOKUP(B1933,'SINAPI COMPOSIÇÃO'!$A$2:$E$10256,4,FALSE),IF(A1933="Insumo",IF(VLOOKUP(B1933,'SINAPI INSUMOS'!$A$2:$F$4852,5,FALSE)=OR("",0),VLOOKUP(B1933,'SINAPI INSUMOS'!$A$2:$F$4852,6,FALSE),VLOOKUP(B1933,'SINAPI INSUMOS'!$A$2:$F$4852,5,FALSE)),"VERIFICAR"))</f>
        <v>29.17</v>
      </c>
      <c r="I1933" s="98">
        <f>TRUNC(G1933*H1933,2)</f>
        <v>11.18</v>
      </c>
    </row>
    <row r="1934" spans="1:9" ht="24" customHeight="1">
      <c r="A1934" s="234" t="s">
        <v>881</v>
      </c>
      <c r="B1934" s="350">
        <v>88316</v>
      </c>
      <c r="C1934" s="234" t="s">
        <v>66</v>
      </c>
      <c r="D1934" s="234" t="s">
        <v>885</v>
      </c>
      <c r="E1934" s="355" t="s">
        <v>883</v>
      </c>
      <c r="F1934" s="94" t="s">
        <v>884</v>
      </c>
      <c r="G1934" s="186">
        <v>6.2600000000000003E-2</v>
      </c>
      <c r="H1934" s="98">
        <f>IF(A1934="Composição Auxiliar",VLOOKUP(B1934,'SINAPI COMPOSIÇÃO'!$A$2:$E$10256,4,FALSE),IF(A1934="Insumo",IF(VLOOKUP(B1934,'SINAPI INSUMOS'!$A$2:$F$4852,5,FALSE)=OR("",0),VLOOKUP(B1934,'SINAPI INSUMOS'!$A$2:$F$4852,6,FALSE),VLOOKUP(B1934,'SINAPI INSUMOS'!$A$2:$F$4852,5,FALSE)),"VERIFICAR"))</f>
        <v>21.32</v>
      </c>
      <c r="I1934" s="98">
        <f>TRUNC(G1934*H1934,2)</f>
        <v>1.33</v>
      </c>
    </row>
    <row r="1935" spans="1:9" ht="26.1" customHeight="1">
      <c r="A1935" s="235" t="s">
        <v>886</v>
      </c>
      <c r="B1935" s="351">
        <v>3767</v>
      </c>
      <c r="C1935" s="235" t="s">
        <v>66</v>
      </c>
      <c r="D1935" s="235" t="s">
        <v>1708</v>
      </c>
      <c r="E1935" s="356" t="s">
        <v>889</v>
      </c>
      <c r="F1935" s="97" t="s">
        <v>63</v>
      </c>
      <c r="G1935" s="187">
        <v>4.2799999999999998E-2</v>
      </c>
      <c r="H1935" s="99">
        <f>IF(A1935="Composição Auxiliar",VLOOKUP(B1935,'SINAPI COMPOSIÇÃO'!$A$2:$E$10256,4,FALSE),IF(A1935="Insumo",IF(VLOOKUP(B1935,'SINAPI INSUMOS'!$A$2:$F$4852,5,FALSE)=OR("",0),VLOOKUP(B1935,'SINAPI INSUMOS'!$A$2:$F$4852,6,FALSE),VLOOKUP(B1935,'SINAPI INSUMOS'!$A$2:$F$4852,5,FALSE)),"VERIFICAR"))</f>
        <v>0.9</v>
      </c>
      <c r="I1935" s="99">
        <f>TRUNC(G1935*H1935,2)</f>
        <v>0.03</v>
      </c>
    </row>
    <row r="1936" spans="1:9" ht="26.1" customHeight="1">
      <c r="A1936" s="235" t="s">
        <v>886</v>
      </c>
      <c r="B1936" s="351">
        <v>43651</v>
      </c>
      <c r="C1936" s="235" t="s">
        <v>66</v>
      </c>
      <c r="D1936" s="235" t="s">
        <v>1710</v>
      </c>
      <c r="E1936" s="356" t="s">
        <v>889</v>
      </c>
      <c r="F1936" s="97" t="s">
        <v>101</v>
      </c>
      <c r="G1936" s="187">
        <v>0.78120000000000001</v>
      </c>
      <c r="H1936" s="99">
        <f>IF(A1936="Composição Auxiliar",VLOOKUP(B1936,'SINAPI COMPOSIÇÃO'!$A$2:$E$10256,4,FALSE),IF(A1936="Insumo",IF(VLOOKUP(B1936,'SINAPI INSUMOS'!$A$2:$F$4852,5,FALSE)=OR("",0),VLOOKUP(B1936,'SINAPI INSUMOS'!$A$2:$F$4852,6,FALSE),VLOOKUP(B1936,'SINAPI INSUMOS'!$A$2:$F$4852,5,FALSE)),"VERIFICAR"))</f>
        <v>4.8</v>
      </c>
      <c r="I1936" s="99">
        <f>TRUNC(G1936*H1936,2)</f>
        <v>3.74</v>
      </c>
    </row>
    <row r="1937" spans="1:9" ht="18" customHeight="1">
      <c r="A1937" s="382" t="s">
        <v>821</v>
      </c>
      <c r="B1937" s="384" t="s">
        <v>52</v>
      </c>
      <c r="C1937" s="382" t="s">
        <v>53</v>
      </c>
      <c r="D1937" s="382" t="s">
        <v>10</v>
      </c>
      <c r="E1937" s="358" t="s">
        <v>878</v>
      </c>
      <c r="F1937" s="385" t="s">
        <v>54</v>
      </c>
      <c r="G1937" s="384" t="s">
        <v>55</v>
      </c>
      <c r="H1937" s="384" t="s">
        <v>56</v>
      </c>
      <c r="I1937" s="384" t="s">
        <v>11</v>
      </c>
    </row>
    <row r="1938" spans="1:9" ht="39" customHeight="1">
      <c r="A1938" s="237" t="s">
        <v>879</v>
      </c>
      <c r="B1938" s="354">
        <v>88416</v>
      </c>
      <c r="C1938" s="237" t="s">
        <v>66</v>
      </c>
      <c r="D1938" s="237" t="s">
        <v>823</v>
      </c>
      <c r="E1938" s="359" t="s">
        <v>989</v>
      </c>
      <c r="F1938" s="184" t="s">
        <v>68</v>
      </c>
      <c r="G1938" s="185">
        <v>1</v>
      </c>
      <c r="H1938" s="189">
        <f>I1938</f>
        <v>23.340000000000003</v>
      </c>
      <c r="I1938" s="189">
        <f>SUM(I1939:I1941)</f>
        <v>23.340000000000003</v>
      </c>
    </row>
    <row r="1939" spans="1:9" ht="24" customHeight="1">
      <c r="A1939" s="234" t="s">
        <v>881</v>
      </c>
      <c r="B1939" s="350">
        <v>88316</v>
      </c>
      <c r="C1939" s="234" t="s">
        <v>66</v>
      </c>
      <c r="D1939" s="234" t="s">
        <v>885</v>
      </c>
      <c r="E1939" s="355" t="s">
        <v>883</v>
      </c>
      <c r="F1939" s="94" t="s">
        <v>884</v>
      </c>
      <c r="G1939" s="186">
        <v>2.2200000000000001E-2</v>
      </c>
      <c r="H1939" s="98">
        <f>IF(A1939="Composição Auxiliar",VLOOKUP(B1939,'SINAPI COMPOSIÇÃO'!$A$2:$E$10256,4,FALSE),IF(A1939="Insumo",IF(VLOOKUP(B1939,'SINAPI INSUMOS'!$A$2:$F$4852,5,FALSE)=OR("",0),VLOOKUP(B1939,'SINAPI INSUMOS'!$A$2:$F$4852,6,FALSE),VLOOKUP(B1939,'SINAPI INSUMOS'!$A$2:$F$4852,5,FALSE)),"VERIFICAR"))</f>
        <v>21.32</v>
      </c>
      <c r="I1939" s="98">
        <f>TRUNC(G1939*H1939,2)</f>
        <v>0.47</v>
      </c>
    </row>
    <row r="1940" spans="1:9" ht="24" customHeight="1">
      <c r="A1940" s="234" t="s">
        <v>881</v>
      </c>
      <c r="B1940" s="350">
        <v>88310</v>
      </c>
      <c r="C1940" s="234" t="s">
        <v>66</v>
      </c>
      <c r="D1940" s="234" t="s">
        <v>1703</v>
      </c>
      <c r="E1940" s="355" t="s">
        <v>883</v>
      </c>
      <c r="F1940" s="94" t="s">
        <v>884</v>
      </c>
      <c r="G1940" s="186">
        <v>0.13569999999999999</v>
      </c>
      <c r="H1940" s="98">
        <f>IF(A1940="Composição Auxiliar",VLOOKUP(B1940,'SINAPI COMPOSIÇÃO'!$A$2:$E$10256,4,FALSE),IF(A1940="Insumo",IF(VLOOKUP(B1940,'SINAPI INSUMOS'!$A$2:$F$4852,5,FALSE)=OR("",0),VLOOKUP(B1940,'SINAPI INSUMOS'!$A$2:$F$4852,6,FALSE),VLOOKUP(B1940,'SINAPI INSUMOS'!$A$2:$F$4852,5,FALSE)),"VERIFICAR"))</f>
        <v>29.17</v>
      </c>
      <c r="I1940" s="98">
        <f>TRUNC(G1940*H1940,2)</f>
        <v>3.95</v>
      </c>
    </row>
    <row r="1941" spans="1:9" ht="26.1" customHeight="1">
      <c r="A1941" s="235" t="s">
        <v>886</v>
      </c>
      <c r="B1941" s="351">
        <v>38877</v>
      </c>
      <c r="C1941" s="235" t="s">
        <v>66</v>
      </c>
      <c r="D1941" s="235" t="s">
        <v>1712</v>
      </c>
      <c r="E1941" s="356" t="s">
        <v>889</v>
      </c>
      <c r="F1941" s="97" t="s">
        <v>101</v>
      </c>
      <c r="G1941" s="187">
        <v>2.3393299999999999</v>
      </c>
      <c r="H1941" s="99">
        <f>IF(A1941="Composição Auxiliar",VLOOKUP(B1941,'SINAPI COMPOSIÇÃO'!$A$2:$E$10256,4,FALSE),IF(A1941="Insumo",IF(VLOOKUP(B1941,'SINAPI INSUMOS'!$A$2:$F$4852,5,FALSE)=OR("",0),VLOOKUP(B1941,'SINAPI INSUMOS'!$A$2:$F$4852,6,FALSE),VLOOKUP(B1941,'SINAPI INSUMOS'!$A$2:$F$4852,5,FALSE)),"VERIFICAR"))</f>
        <v>8.09</v>
      </c>
      <c r="I1941" s="99">
        <f>TRUNC(G1941*H1941,2)</f>
        <v>18.920000000000002</v>
      </c>
    </row>
    <row r="1942" spans="1:9" ht="18" customHeight="1">
      <c r="A1942" s="382" t="s">
        <v>824</v>
      </c>
      <c r="B1942" s="384" t="s">
        <v>52</v>
      </c>
      <c r="C1942" s="382" t="s">
        <v>53</v>
      </c>
      <c r="D1942" s="382" t="s">
        <v>10</v>
      </c>
      <c r="E1942" s="358" t="s">
        <v>878</v>
      </c>
      <c r="F1942" s="385" t="s">
        <v>54</v>
      </c>
      <c r="G1942" s="384" t="s">
        <v>55</v>
      </c>
      <c r="H1942" s="384" t="s">
        <v>56</v>
      </c>
      <c r="I1942" s="384" t="s">
        <v>11</v>
      </c>
    </row>
    <row r="1943" spans="1:9" ht="26.1" customHeight="1">
      <c r="A1943" s="237" t="s">
        <v>879</v>
      </c>
      <c r="B1943" s="354">
        <v>88484</v>
      </c>
      <c r="C1943" s="237" t="s">
        <v>66</v>
      </c>
      <c r="D1943" s="237" t="s">
        <v>826</v>
      </c>
      <c r="E1943" s="359" t="s">
        <v>989</v>
      </c>
      <c r="F1943" s="184" t="s">
        <v>68</v>
      </c>
      <c r="G1943" s="185">
        <v>1</v>
      </c>
      <c r="H1943" s="189">
        <f>I1943</f>
        <v>4.38</v>
      </c>
      <c r="I1943" s="189">
        <f>SUM(I1944:I1946)</f>
        <v>4.38</v>
      </c>
    </row>
    <row r="1944" spans="1:9" ht="24" customHeight="1">
      <c r="A1944" s="234" t="s">
        <v>881</v>
      </c>
      <c r="B1944" s="350">
        <v>88310</v>
      </c>
      <c r="C1944" s="234" t="s">
        <v>66</v>
      </c>
      <c r="D1944" s="234" t="s">
        <v>1703</v>
      </c>
      <c r="E1944" s="355" t="s">
        <v>883</v>
      </c>
      <c r="F1944" s="94" t="s">
        <v>884</v>
      </c>
      <c r="G1944" s="186">
        <v>9.2700000000000005E-2</v>
      </c>
      <c r="H1944" s="98">
        <f>IF(A1944="Composição Auxiliar",VLOOKUP(B1944,'SINAPI COMPOSIÇÃO'!$A$2:$E$10256,4,FALSE),IF(A1944="Insumo",IF(VLOOKUP(B1944,'SINAPI INSUMOS'!$A$2:$F$4852,5,FALSE)=OR("",0),VLOOKUP(B1944,'SINAPI INSUMOS'!$A$2:$F$4852,6,FALSE),VLOOKUP(B1944,'SINAPI INSUMOS'!$A$2:$F$4852,5,FALSE)),"VERIFICAR"))</f>
        <v>29.17</v>
      </c>
      <c r="I1944" s="98">
        <f>TRUNC(G1944*H1944,2)</f>
        <v>2.7</v>
      </c>
    </row>
    <row r="1945" spans="1:9" ht="24" customHeight="1">
      <c r="A1945" s="234" t="s">
        <v>881</v>
      </c>
      <c r="B1945" s="350">
        <v>88316</v>
      </c>
      <c r="C1945" s="234" t="s">
        <v>66</v>
      </c>
      <c r="D1945" s="234" t="s">
        <v>885</v>
      </c>
      <c r="E1945" s="355" t="s">
        <v>883</v>
      </c>
      <c r="F1945" s="94" t="s">
        <v>884</v>
      </c>
      <c r="G1945" s="186">
        <v>3.09E-2</v>
      </c>
      <c r="H1945" s="98">
        <f>IF(A1945="Composição Auxiliar",VLOOKUP(B1945,'SINAPI COMPOSIÇÃO'!$A$2:$E$10256,4,FALSE),IF(A1945="Insumo",IF(VLOOKUP(B1945,'SINAPI INSUMOS'!$A$2:$F$4852,5,FALSE)=OR("",0),VLOOKUP(B1945,'SINAPI INSUMOS'!$A$2:$F$4852,6,FALSE),VLOOKUP(B1945,'SINAPI INSUMOS'!$A$2:$F$4852,5,FALSE)),"VERIFICAR"))</f>
        <v>21.32</v>
      </c>
      <c r="I1945" s="98">
        <f>TRUNC(G1945*H1945,2)</f>
        <v>0.65</v>
      </c>
    </row>
    <row r="1946" spans="1:9" ht="24" customHeight="1">
      <c r="A1946" s="235" t="s">
        <v>886</v>
      </c>
      <c r="B1946" s="351">
        <v>6085</v>
      </c>
      <c r="C1946" s="235" t="s">
        <v>66</v>
      </c>
      <c r="D1946" s="235" t="s">
        <v>1705</v>
      </c>
      <c r="E1946" s="356" t="s">
        <v>889</v>
      </c>
      <c r="F1946" s="97" t="s">
        <v>933</v>
      </c>
      <c r="G1946" s="187">
        <v>0.1666</v>
      </c>
      <c r="H1946" s="99">
        <f>IF(A1946="Composição Auxiliar",VLOOKUP(B1946,'SINAPI COMPOSIÇÃO'!$A$2:$E$10256,4,FALSE),IF(A1946="Insumo",IF(VLOOKUP(B1946,'SINAPI INSUMOS'!$A$2:$F$4852,5,FALSE)=OR("",0),VLOOKUP(B1946,'SINAPI INSUMOS'!$A$2:$F$4852,6,FALSE),VLOOKUP(B1946,'SINAPI INSUMOS'!$A$2:$F$4852,5,FALSE)),"VERIFICAR"))</f>
        <v>6.19</v>
      </c>
      <c r="I1946" s="99">
        <f>TRUNC(G1946*H1946,2)</f>
        <v>1.03</v>
      </c>
    </row>
    <row r="1947" spans="1:9" ht="18" customHeight="1">
      <c r="A1947" s="232" t="s">
        <v>827</v>
      </c>
      <c r="B1947" s="239" t="s">
        <v>52</v>
      </c>
      <c r="C1947" s="232" t="s">
        <v>53</v>
      </c>
      <c r="D1947" s="232" t="s">
        <v>10</v>
      </c>
      <c r="E1947" s="358" t="s">
        <v>878</v>
      </c>
      <c r="F1947" s="240" t="s">
        <v>54</v>
      </c>
      <c r="G1947" s="239" t="s">
        <v>55</v>
      </c>
      <c r="H1947" s="239" t="s">
        <v>56</v>
      </c>
      <c r="I1947" s="239" t="s">
        <v>11</v>
      </c>
    </row>
    <row r="1948" spans="1:9" ht="26.1" customHeight="1">
      <c r="A1948" s="237" t="s">
        <v>879</v>
      </c>
      <c r="B1948" s="354">
        <v>88485</v>
      </c>
      <c r="C1948" s="237" t="s">
        <v>66</v>
      </c>
      <c r="D1948" s="237" t="s">
        <v>829</v>
      </c>
      <c r="E1948" s="359" t="s">
        <v>989</v>
      </c>
      <c r="F1948" s="184" t="s">
        <v>68</v>
      </c>
      <c r="G1948" s="185">
        <v>1</v>
      </c>
      <c r="H1948" s="189">
        <f>I1948</f>
        <v>3.4400000000000004</v>
      </c>
      <c r="I1948" s="189">
        <f>SUM(I1949:I1951)</f>
        <v>3.4400000000000004</v>
      </c>
    </row>
    <row r="1949" spans="1:9" ht="24" customHeight="1">
      <c r="A1949" s="234" t="s">
        <v>881</v>
      </c>
      <c r="B1949" s="350">
        <v>88316</v>
      </c>
      <c r="C1949" s="234" t="s">
        <v>66</v>
      </c>
      <c r="D1949" s="234" t="s">
        <v>885</v>
      </c>
      <c r="E1949" s="355" t="s">
        <v>883</v>
      </c>
      <c r="F1949" s="94" t="s">
        <v>884</v>
      </c>
      <c r="G1949" s="186">
        <v>2.2200000000000001E-2</v>
      </c>
      <c r="H1949" s="98">
        <f>IF(A1949="Composição Auxiliar",VLOOKUP(B1949,'SINAPI COMPOSIÇÃO'!$A$2:$E$10256,4,FALSE),IF(A1949="Insumo",IF(VLOOKUP(B1949,'SINAPI INSUMOS'!$A$2:$F$4852,5,FALSE)=OR("",0),VLOOKUP(B1949,'SINAPI INSUMOS'!$A$2:$F$4852,6,FALSE),VLOOKUP(B1949,'SINAPI INSUMOS'!$A$2:$F$4852,5,FALSE)),"VERIFICAR"))</f>
        <v>21.32</v>
      </c>
      <c r="I1949" s="98">
        <f>TRUNC(G1949*H1949,2)</f>
        <v>0.47</v>
      </c>
    </row>
    <row r="1950" spans="1:9" ht="24" customHeight="1">
      <c r="A1950" s="234" t="s">
        <v>881</v>
      </c>
      <c r="B1950" s="350">
        <v>88310</v>
      </c>
      <c r="C1950" s="234" t="s">
        <v>66</v>
      </c>
      <c r="D1950" s="234" t="s">
        <v>1703</v>
      </c>
      <c r="E1950" s="355" t="s">
        <v>883</v>
      </c>
      <c r="F1950" s="94" t="s">
        <v>884</v>
      </c>
      <c r="G1950" s="186">
        <v>6.6600000000000006E-2</v>
      </c>
      <c r="H1950" s="98">
        <f>IF(A1950="Composição Auxiliar",VLOOKUP(B1950,'SINAPI COMPOSIÇÃO'!$A$2:$E$10256,4,FALSE),IF(A1950="Insumo",IF(VLOOKUP(B1950,'SINAPI INSUMOS'!$A$2:$F$4852,5,FALSE)=OR("",0),VLOOKUP(B1950,'SINAPI INSUMOS'!$A$2:$F$4852,6,FALSE),VLOOKUP(B1950,'SINAPI INSUMOS'!$A$2:$F$4852,5,FALSE)),"VERIFICAR"))</f>
        <v>29.17</v>
      </c>
      <c r="I1950" s="98">
        <f>TRUNC(G1950*H1950,2)</f>
        <v>1.94</v>
      </c>
    </row>
    <row r="1951" spans="1:9" ht="24" customHeight="1">
      <c r="A1951" s="235" t="s">
        <v>886</v>
      </c>
      <c r="B1951" s="351">
        <v>6085</v>
      </c>
      <c r="C1951" s="235" t="s">
        <v>66</v>
      </c>
      <c r="D1951" s="235" t="s">
        <v>1705</v>
      </c>
      <c r="E1951" s="356" t="s">
        <v>889</v>
      </c>
      <c r="F1951" s="97" t="s">
        <v>933</v>
      </c>
      <c r="G1951" s="360">
        <v>0.1666</v>
      </c>
      <c r="H1951" s="361">
        <f>IF(A1951="Composição Auxiliar",VLOOKUP(B1951,'SINAPI COMPOSIÇÃO'!$A$2:$E$10256,4,FALSE),IF(A1951="Insumo",IF(VLOOKUP(B1951,'SINAPI INSUMOS'!$A$2:$F$4852,5,FALSE)=OR("",0),VLOOKUP(B1951,'SINAPI INSUMOS'!$A$2:$F$4852,6,FALSE),VLOOKUP(B1951,'SINAPI INSUMOS'!$A$2:$F$4852,5,FALSE)),"VERIFICAR"))</f>
        <v>6.19</v>
      </c>
      <c r="I1951" s="99">
        <f>TRUNC(G1951*H1951,2)</f>
        <v>1.03</v>
      </c>
    </row>
    <row r="1952" spans="1:9" ht="18" customHeight="1">
      <c r="A1952" s="382" t="s">
        <v>830</v>
      </c>
      <c r="B1952" s="384" t="s">
        <v>52</v>
      </c>
      <c r="C1952" s="382" t="s">
        <v>53</v>
      </c>
      <c r="D1952" s="382" t="s">
        <v>10</v>
      </c>
      <c r="E1952" s="358" t="s">
        <v>878</v>
      </c>
      <c r="F1952" s="385" t="s">
        <v>54</v>
      </c>
      <c r="G1952" s="384" t="s">
        <v>55</v>
      </c>
      <c r="H1952" s="384" t="s">
        <v>56</v>
      </c>
      <c r="I1952" s="384" t="s">
        <v>11</v>
      </c>
    </row>
    <row r="1953" spans="1:9" ht="26.1" customHeight="1">
      <c r="A1953" s="237" t="s">
        <v>879</v>
      </c>
      <c r="B1953" s="354">
        <v>88494</v>
      </c>
      <c r="C1953" s="237" t="s">
        <v>66</v>
      </c>
      <c r="D1953" s="237" t="s">
        <v>832</v>
      </c>
      <c r="E1953" s="359" t="s">
        <v>989</v>
      </c>
      <c r="F1953" s="184" t="s">
        <v>68</v>
      </c>
      <c r="G1953" s="185">
        <v>1</v>
      </c>
      <c r="H1953" s="189">
        <f>I1953</f>
        <v>20.3</v>
      </c>
      <c r="I1953" s="189">
        <f>SUM(I1954:I1957)</f>
        <v>20.3</v>
      </c>
    </row>
    <row r="1954" spans="1:9" ht="24" customHeight="1">
      <c r="A1954" s="234" t="s">
        <v>881</v>
      </c>
      <c r="B1954" s="350">
        <v>88310</v>
      </c>
      <c r="C1954" s="234" t="s">
        <v>66</v>
      </c>
      <c r="D1954" s="234" t="s">
        <v>1703</v>
      </c>
      <c r="E1954" s="355" t="s">
        <v>883</v>
      </c>
      <c r="F1954" s="94" t="s">
        <v>884</v>
      </c>
      <c r="G1954" s="186">
        <v>0.50539999999999996</v>
      </c>
      <c r="H1954" s="98">
        <f>IF(A1954="Composição Auxiliar",VLOOKUP(B1954,'SINAPI COMPOSIÇÃO'!$A$2:$E$10256,4,FALSE),IF(A1954="Insumo",IF(VLOOKUP(B1954,'SINAPI INSUMOS'!$A$2:$F$4852,5,FALSE)=OR("",0),VLOOKUP(B1954,'SINAPI INSUMOS'!$A$2:$F$4852,6,FALSE),VLOOKUP(B1954,'SINAPI INSUMOS'!$A$2:$F$4852,5,FALSE)),"VERIFICAR"))</f>
        <v>29.17</v>
      </c>
      <c r="I1954" s="98">
        <f>TRUNC(G1954*H1954,2)</f>
        <v>14.74</v>
      </c>
    </row>
    <row r="1955" spans="1:9" ht="24" customHeight="1">
      <c r="A1955" s="234" t="s">
        <v>881</v>
      </c>
      <c r="B1955" s="350">
        <v>88316</v>
      </c>
      <c r="C1955" s="234" t="s">
        <v>66</v>
      </c>
      <c r="D1955" s="234" t="s">
        <v>885</v>
      </c>
      <c r="E1955" s="355" t="s">
        <v>883</v>
      </c>
      <c r="F1955" s="94" t="s">
        <v>884</v>
      </c>
      <c r="G1955" s="186">
        <v>0.16850000000000001</v>
      </c>
      <c r="H1955" s="98">
        <f>IF(A1955="Composição Auxiliar",VLOOKUP(B1955,'SINAPI COMPOSIÇÃO'!$A$2:$E$10256,4,FALSE),IF(A1955="Insumo",IF(VLOOKUP(B1955,'SINAPI INSUMOS'!$A$2:$F$4852,5,FALSE)=OR("",0),VLOOKUP(B1955,'SINAPI INSUMOS'!$A$2:$F$4852,6,FALSE),VLOOKUP(B1955,'SINAPI INSUMOS'!$A$2:$F$4852,5,FALSE)),"VERIFICAR"))</f>
        <v>21.32</v>
      </c>
      <c r="I1955" s="98">
        <f>TRUNC(G1955*H1955,2)</f>
        <v>3.59</v>
      </c>
    </row>
    <row r="1956" spans="1:9" ht="26.1" customHeight="1">
      <c r="A1956" s="235" t="s">
        <v>886</v>
      </c>
      <c r="B1956" s="351">
        <v>3767</v>
      </c>
      <c r="C1956" s="235" t="s">
        <v>66</v>
      </c>
      <c r="D1956" s="235" t="s">
        <v>1708</v>
      </c>
      <c r="E1956" s="356" t="s">
        <v>889</v>
      </c>
      <c r="F1956" s="97" t="s">
        <v>63</v>
      </c>
      <c r="G1956" s="187">
        <v>4.0099999999999997E-2</v>
      </c>
      <c r="H1956" s="99">
        <f>IF(A1956="Composição Auxiliar",VLOOKUP(B1956,'SINAPI COMPOSIÇÃO'!$A$2:$E$10256,4,FALSE),IF(A1956="Insumo",IF(VLOOKUP(B1956,'SINAPI INSUMOS'!$A$2:$F$4852,5,FALSE)=OR("",0),VLOOKUP(B1956,'SINAPI INSUMOS'!$A$2:$F$4852,6,FALSE),VLOOKUP(B1956,'SINAPI INSUMOS'!$A$2:$F$4852,5,FALSE)),"VERIFICAR"))</f>
        <v>0.9</v>
      </c>
      <c r="I1956" s="99">
        <f>TRUNC(G1956*H1956,2)</f>
        <v>0.03</v>
      </c>
    </row>
    <row r="1957" spans="1:9" ht="26.1" customHeight="1">
      <c r="A1957" s="235" t="s">
        <v>886</v>
      </c>
      <c r="B1957" s="351">
        <v>43626</v>
      </c>
      <c r="C1957" s="235" t="s">
        <v>66</v>
      </c>
      <c r="D1957" s="235" t="s">
        <v>1715</v>
      </c>
      <c r="E1957" s="356" t="s">
        <v>889</v>
      </c>
      <c r="F1957" s="97" t="s">
        <v>101</v>
      </c>
      <c r="G1957" s="187">
        <v>0.7288</v>
      </c>
      <c r="H1957" s="99">
        <f>IF(A1957="Composição Auxiliar",VLOOKUP(B1957,'SINAPI COMPOSIÇÃO'!$A$2:$E$10256,4,FALSE),IF(A1957="Insumo",IF(VLOOKUP(B1957,'SINAPI INSUMOS'!$A$2:$F$4852,5,FALSE)=OR("",0),VLOOKUP(B1957,'SINAPI INSUMOS'!$A$2:$F$4852,6,FALSE),VLOOKUP(B1957,'SINAPI INSUMOS'!$A$2:$F$4852,5,FALSE)),"VERIFICAR"))</f>
        <v>2.67</v>
      </c>
      <c r="I1957" s="99">
        <f>TRUNC(G1957*H1957,2)</f>
        <v>1.94</v>
      </c>
    </row>
    <row r="1958" spans="1:9" ht="18" customHeight="1">
      <c r="A1958" s="382" t="s">
        <v>833</v>
      </c>
      <c r="B1958" s="384" t="s">
        <v>52</v>
      </c>
      <c r="C1958" s="382" t="s">
        <v>53</v>
      </c>
      <c r="D1958" s="382" t="s">
        <v>10</v>
      </c>
      <c r="E1958" s="358" t="s">
        <v>878</v>
      </c>
      <c r="F1958" s="385" t="s">
        <v>54</v>
      </c>
      <c r="G1958" s="384" t="s">
        <v>55</v>
      </c>
      <c r="H1958" s="384" t="s">
        <v>56</v>
      </c>
      <c r="I1958" s="384" t="s">
        <v>11</v>
      </c>
    </row>
    <row r="1959" spans="1:9" ht="26.1" customHeight="1">
      <c r="A1959" s="237" t="s">
        <v>879</v>
      </c>
      <c r="B1959" s="354">
        <v>88495</v>
      </c>
      <c r="C1959" s="237" t="s">
        <v>66</v>
      </c>
      <c r="D1959" s="237" t="s">
        <v>835</v>
      </c>
      <c r="E1959" s="359" t="s">
        <v>989</v>
      </c>
      <c r="F1959" s="184" t="s">
        <v>68</v>
      </c>
      <c r="G1959" s="185">
        <v>1</v>
      </c>
      <c r="H1959" s="189">
        <f>I1959</f>
        <v>10.879999999999999</v>
      </c>
      <c r="I1959" s="189">
        <f>SUM(I1960:I1963)</f>
        <v>10.879999999999999</v>
      </c>
    </row>
    <row r="1960" spans="1:9" ht="24" customHeight="1">
      <c r="A1960" s="234" t="s">
        <v>881</v>
      </c>
      <c r="B1960" s="350">
        <v>88316</v>
      </c>
      <c r="C1960" s="234" t="s">
        <v>66</v>
      </c>
      <c r="D1960" s="234" t="s">
        <v>885</v>
      </c>
      <c r="E1960" s="355" t="s">
        <v>883</v>
      </c>
      <c r="F1960" s="94" t="s">
        <v>884</v>
      </c>
      <c r="G1960" s="186">
        <v>8.2000000000000003E-2</v>
      </c>
      <c r="H1960" s="98">
        <f>IF(A1960="Composição Auxiliar",VLOOKUP(B1960,'SINAPI COMPOSIÇÃO'!$A$2:$E$10256,4,FALSE),IF(A1960="Insumo",IF(VLOOKUP(B1960,'SINAPI INSUMOS'!$A$2:$F$4852,5,FALSE)=OR("",0),VLOOKUP(B1960,'SINAPI INSUMOS'!$A$2:$F$4852,6,FALSE),VLOOKUP(B1960,'SINAPI INSUMOS'!$A$2:$F$4852,5,FALSE)),"VERIFICAR"))</f>
        <v>21.32</v>
      </c>
      <c r="I1960" s="98">
        <f>TRUNC(G1960*H1960,2)</f>
        <v>1.74</v>
      </c>
    </row>
    <row r="1961" spans="1:9" ht="24" customHeight="1">
      <c r="A1961" s="234" t="s">
        <v>881</v>
      </c>
      <c r="B1961" s="350">
        <v>88310</v>
      </c>
      <c r="C1961" s="234" t="s">
        <v>66</v>
      </c>
      <c r="D1961" s="234" t="s">
        <v>1703</v>
      </c>
      <c r="E1961" s="355" t="s">
        <v>883</v>
      </c>
      <c r="F1961" s="94" t="s">
        <v>884</v>
      </c>
      <c r="G1961" s="362">
        <v>0.24590000000000001</v>
      </c>
      <c r="H1961" s="363">
        <f>IF(A1961="Composição Auxiliar",VLOOKUP(B1961,'SINAPI COMPOSIÇÃO'!$A$2:$E$10256,4,FALSE),IF(A1961="Insumo",IF(VLOOKUP(B1961,'SINAPI INSUMOS'!$A$2:$F$4852,5,FALSE)=OR("",0),VLOOKUP(B1961,'SINAPI INSUMOS'!$A$2:$F$4852,6,FALSE),VLOOKUP(B1961,'SINAPI INSUMOS'!$A$2:$F$4852,5,FALSE)),"VERIFICAR"))</f>
        <v>29.17</v>
      </c>
      <c r="I1961" s="98">
        <f>TRUNC(G1961*H1961,2)</f>
        <v>7.17</v>
      </c>
    </row>
    <row r="1962" spans="1:9" ht="26.1" customHeight="1">
      <c r="A1962" s="235" t="s">
        <v>886</v>
      </c>
      <c r="B1962" s="351">
        <v>43626</v>
      </c>
      <c r="C1962" s="235" t="s">
        <v>66</v>
      </c>
      <c r="D1962" s="235" t="s">
        <v>1715</v>
      </c>
      <c r="E1962" s="356" t="s">
        <v>889</v>
      </c>
      <c r="F1962" s="97" t="s">
        <v>101</v>
      </c>
      <c r="G1962" s="187">
        <v>0.7288</v>
      </c>
      <c r="H1962" s="99">
        <f>IF(A1962="Composição Auxiliar",VLOOKUP(B1962,'SINAPI COMPOSIÇÃO'!$A$2:$E$10256,4,FALSE),IF(A1962="Insumo",IF(VLOOKUP(B1962,'SINAPI INSUMOS'!$A$2:$F$4852,5,FALSE)=OR("",0),VLOOKUP(B1962,'SINAPI INSUMOS'!$A$2:$F$4852,6,FALSE),VLOOKUP(B1962,'SINAPI INSUMOS'!$A$2:$F$4852,5,FALSE)),"VERIFICAR"))</f>
        <v>2.67</v>
      </c>
      <c r="I1962" s="99">
        <f>TRUNC(G1962*H1962,2)</f>
        <v>1.94</v>
      </c>
    </row>
    <row r="1963" spans="1:9" ht="26.1" customHeight="1">
      <c r="A1963" s="235" t="s">
        <v>886</v>
      </c>
      <c r="B1963" s="351">
        <v>3767</v>
      </c>
      <c r="C1963" s="235" t="s">
        <v>66</v>
      </c>
      <c r="D1963" s="235" t="s">
        <v>1708</v>
      </c>
      <c r="E1963" s="356" t="s">
        <v>889</v>
      </c>
      <c r="F1963" s="97" t="s">
        <v>63</v>
      </c>
      <c r="G1963" s="187">
        <v>4.0099999999999997E-2</v>
      </c>
      <c r="H1963" s="99">
        <f>IF(A1963="Composição Auxiliar",VLOOKUP(B1963,'SINAPI COMPOSIÇÃO'!$A$2:$E$10256,4,FALSE),IF(A1963="Insumo",IF(VLOOKUP(B1963,'SINAPI INSUMOS'!$A$2:$F$4852,5,FALSE)=OR("",0),VLOOKUP(B1963,'SINAPI INSUMOS'!$A$2:$F$4852,6,FALSE),VLOOKUP(B1963,'SINAPI INSUMOS'!$A$2:$F$4852,5,FALSE)),"VERIFICAR"))</f>
        <v>0.9</v>
      </c>
      <c r="I1963" s="99">
        <f>TRUNC(G1963*H1963,2)</f>
        <v>0.03</v>
      </c>
    </row>
    <row r="1964" spans="1:9" ht="18" customHeight="1">
      <c r="A1964" s="232" t="s">
        <v>836</v>
      </c>
      <c r="B1964" s="239" t="s">
        <v>52</v>
      </c>
      <c r="C1964" s="232" t="s">
        <v>53</v>
      </c>
      <c r="D1964" s="232" t="s">
        <v>10</v>
      </c>
      <c r="E1964" s="358" t="s">
        <v>878</v>
      </c>
      <c r="F1964" s="240" t="s">
        <v>54</v>
      </c>
      <c r="G1964" s="239" t="s">
        <v>55</v>
      </c>
      <c r="H1964" s="239" t="s">
        <v>56</v>
      </c>
      <c r="I1964" s="239" t="s">
        <v>11</v>
      </c>
    </row>
    <row r="1965" spans="1:9" ht="26.1" customHeight="1">
      <c r="A1965" s="237" t="s">
        <v>879</v>
      </c>
      <c r="B1965" s="354">
        <v>88488</v>
      </c>
      <c r="C1965" s="237" t="s">
        <v>66</v>
      </c>
      <c r="D1965" s="237" t="s">
        <v>838</v>
      </c>
      <c r="E1965" s="359" t="s">
        <v>989</v>
      </c>
      <c r="F1965" s="184" t="s">
        <v>68</v>
      </c>
      <c r="G1965" s="185">
        <v>1</v>
      </c>
      <c r="H1965" s="189">
        <f>I1965</f>
        <v>15.97</v>
      </c>
      <c r="I1965" s="189">
        <f>SUM(I1966:I1968)</f>
        <v>15.97</v>
      </c>
    </row>
    <row r="1966" spans="1:9" ht="24" customHeight="1">
      <c r="A1966" s="234" t="s">
        <v>881</v>
      </c>
      <c r="B1966" s="350">
        <v>88316</v>
      </c>
      <c r="C1966" s="234" t="s">
        <v>66</v>
      </c>
      <c r="D1966" s="234" t="s">
        <v>885</v>
      </c>
      <c r="E1966" s="355" t="s">
        <v>883</v>
      </c>
      <c r="F1966" s="94" t="s">
        <v>884</v>
      </c>
      <c r="G1966" s="186">
        <v>7.5700000000000003E-2</v>
      </c>
      <c r="H1966" s="98">
        <f>IF(A1966="Composição Auxiliar",VLOOKUP(B1966,'SINAPI COMPOSIÇÃO'!$A$2:$E$10256,4,FALSE),IF(A1966="Insumo",IF(VLOOKUP(B1966,'SINAPI INSUMOS'!$A$2:$F$4852,5,FALSE)=OR("",0),VLOOKUP(B1966,'SINAPI INSUMOS'!$A$2:$F$4852,6,FALSE),VLOOKUP(B1966,'SINAPI INSUMOS'!$A$2:$F$4852,5,FALSE)),"VERIFICAR"))</f>
        <v>21.32</v>
      </c>
      <c r="I1966" s="98">
        <f>TRUNC(G1966*H1966,2)</f>
        <v>1.61</v>
      </c>
    </row>
    <row r="1967" spans="1:9" ht="24" customHeight="1">
      <c r="A1967" s="234" t="s">
        <v>881</v>
      </c>
      <c r="B1967" s="350">
        <v>88310</v>
      </c>
      <c r="C1967" s="234" t="s">
        <v>66</v>
      </c>
      <c r="D1967" s="234" t="s">
        <v>1703</v>
      </c>
      <c r="E1967" s="355" t="s">
        <v>883</v>
      </c>
      <c r="F1967" s="94" t="s">
        <v>884</v>
      </c>
      <c r="G1967" s="186">
        <v>0.22700000000000001</v>
      </c>
      <c r="H1967" s="98">
        <f>IF(A1967="Composição Auxiliar",VLOOKUP(B1967,'SINAPI COMPOSIÇÃO'!$A$2:$E$10256,4,FALSE),IF(A1967="Insumo",IF(VLOOKUP(B1967,'SINAPI INSUMOS'!$A$2:$F$4852,5,FALSE)=OR("",0),VLOOKUP(B1967,'SINAPI INSUMOS'!$A$2:$F$4852,6,FALSE),VLOOKUP(B1967,'SINAPI INSUMOS'!$A$2:$F$4852,5,FALSE)),"VERIFICAR"))</f>
        <v>29.17</v>
      </c>
      <c r="I1967" s="98">
        <f>TRUNC(G1967*H1967,2)</f>
        <v>6.62</v>
      </c>
    </row>
    <row r="1968" spans="1:9" ht="24" customHeight="1">
      <c r="A1968" s="235" t="s">
        <v>886</v>
      </c>
      <c r="B1968" s="351">
        <v>7356</v>
      </c>
      <c r="C1968" s="235" t="s">
        <v>66</v>
      </c>
      <c r="D1968" s="235" t="s">
        <v>1717</v>
      </c>
      <c r="E1968" s="356" t="s">
        <v>889</v>
      </c>
      <c r="F1968" s="97" t="s">
        <v>933</v>
      </c>
      <c r="G1968" s="187">
        <v>0.22850000000000001</v>
      </c>
      <c r="H1968" s="99">
        <f>IF(A1968="Composição Auxiliar",VLOOKUP(B1968,'SINAPI COMPOSIÇÃO'!$A$2:$E$10256,4,FALSE),IF(A1968="Insumo",IF(VLOOKUP(B1968,'SINAPI INSUMOS'!$A$2:$F$4852,5,FALSE)=OR("",0),VLOOKUP(B1968,'SINAPI INSUMOS'!$A$2:$F$4852,6,FALSE),VLOOKUP(B1968,'SINAPI INSUMOS'!$A$2:$F$4852,5,FALSE)),"VERIFICAR"))</f>
        <v>33.89</v>
      </c>
      <c r="I1968" s="99">
        <f>TRUNC(G1968*H1968,2)</f>
        <v>7.74</v>
      </c>
    </row>
    <row r="1969" spans="1:9" ht="18" customHeight="1">
      <c r="A1969" s="382" t="s">
        <v>839</v>
      </c>
      <c r="B1969" s="384" t="s">
        <v>52</v>
      </c>
      <c r="C1969" s="382" t="s">
        <v>53</v>
      </c>
      <c r="D1969" s="382" t="s">
        <v>10</v>
      </c>
      <c r="E1969" s="358" t="s">
        <v>878</v>
      </c>
      <c r="F1969" s="385" t="s">
        <v>54</v>
      </c>
      <c r="G1969" s="384" t="s">
        <v>55</v>
      </c>
      <c r="H1969" s="384" t="s">
        <v>56</v>
      </c>
      <c r="I1969" s="384" t="s">
        <v>11</v>
      </c>
    </row>
    <row r="1970" spans="1:9" ht="26.1" customHeight="1">
      <c r="A1970" s="237" t="s">
        <v>879</v>
      </c>
      <c r="B1970" s="354">
        <v>88489</v>
      </c>
      <c r="C1970" s="237" t="s">
        <v>66</v>
      </c>
      <c r="D1970" s="237" t="s">
        <v>841</v>
      </c>
      <c r="E1970" s="359" t="s">
        <v>989</v>
      </c>
      <c r="F1970" s="184" t="s">
        <v>68</v>
      </c>
      <c r="G1970" s="364">
        <v>1</v>
      </c>
      <c r="H1970" s="365">
        <f>I1970</f>
        <v>13.64</v>
      </c>
      <c r="I1970" s="189">
        <f>SUM(I1971:I1973)</f>
        <v>13.64</v>
      </c>
    </row>
    <row r="1971" spans="1:9" ht="24" customHeight="1">
      <c r="A1971" s="234" t="s">
        <v>881</v>
      </c>
      <c r="B1971" s="350">
        <v>88316</v>
      </c>
      <c r="C1971" s="234" t="s">
        <v>66</v>
      </c>
      <c r="D1971" s="234" t="s">
        <v>885</v>
      </c>
      <c r="E1971" s="355" t="s">
        <v>883</v>
      </c>
      <c r="F1971" s="94" t="s">
        <v>884</v>
      </c>
      <c r="G1971" s="186">
        <v>5.4399999999999997E-2</v>
      </c>
      <c r="H1971" s="98">
        <f>IF(A1971="Composição Auxiliar",VLOOKUP(B1971,'SINAPI COMPOSIÇÃO'!$A$2:$E$10256,4,FALSE),IF(A1971="Insumo",IF(VLOOKUP(B1971,'SINAPI INSUMOS'!$A$2:$F$4852,5,FALSE)=OR("",0),VLOOKUP(B1971,'SINAPI INSUMOS'!$A$2:$F$4852,6,FALSE),VLOOKUP(B1971,'SINAPI INSUMOS'!$A$2:$F$4852,5,FALSE)),"VERIFICAR"))</f>
        <v>21.32</v>
      </c>
      <c r="I1971" s="98">
        <f>TRUNC(G1971*H1971,2)</f>
        <v>1.1499999999999999</v>
      </c>
    </row>
    <row r="1972" spans="1:9" ht="24" customHeight="1">
      <c r="A1972" s="234" t="s">
        <v>881</v>
      </c>
      <c r="B1972" s="350">
        <v>88310</v>
      </c>
      <c r="C1972" s="234" t="s">
        <v>66</v>
      </c>
      <c r="D1972" s="234" t="s">
        <v>1703</v>
      </c>
      <c r="E1972" s="355" t="s">
        <v>883</v>
      </c>
      <c r="F1972" s="94" t="s">
        <v>884</v>
      </c>
      <c r="G1972" s="186">
        <v>0.16309999999999999</v>
      </c>
      <c r="H1972" s="98">
        <f>IF(A1972="Composição Auxiliar",VLOOKUP(B1972,'SINAPI COMPOSIÇÃO'!$A$2:$E$10256,4,FALSE),IF(A1972="Insumo",IF(VLOOKUP(B1972,'SINAPI INSUMOS'!$A$2:$F$4852,5,FALSE)=OR("",0),VLOOKUP(B1972,'SINAPI INSUMOS'!$A$2:$F$4852,6,FALSE),VLOOKUP(B1972,'SINAPI INSUMOS'!$A$2:$F$4852,5,FALSE)),"VERIFICAR"))</f>
        <v>29.17</v>
      </c>
      <c r="I1972" s="98">
        <f>TRUNC(G1972*H1972,2)</f>
        <v>4.75</v>
      </c>
    </row>
    <row r="1973" spans="1:9" ht="24" customHeight="1">
      <c r="A1973" s="235" t="s">
        <v>886</v>
      </c>
      <c r="B1973" s="351">
        <v>7356</v>
      </c>
      <c r="C1973" s="235" t="s">
        <v>66</v>
      </c>
      <c r="D1973" s="235" t="s">
        <v>1717</v>
      </c>
      <c r="E1973" s="356" t="s">
        <v>889</v>
      </c>
      <c r="F1973" s="97" t="s">
        <v>933</v>
      </c>
      <c r="G1973" s="187">
        <v>0.22850000000000001</v>
      </c>
      <c r="H1973" s="99">
        <f>IF(A1973="Composição Auxiliar",VLOOKUP(B1973,'SINAPI COMPOSIÇÃO'!$A$2:$E$10256,4,FALSE),IF(A1973="Insumo",IF(VLOOKUP(B1973,'SINAPI INSUMOS'!$A$2:$F$4852,5,FALSE)=OR("",0),VLOOKUP(B1973,'SINAPI INSUMOS'!$A$2:$F$4852,6,FALSE),VLOOKUP(B1973,'SINAPI INSUMOS'!$A$2:$F$4852,5,FALSE)),"VERIFICAR"))</f>
        <v>33.89</v>
      </c>
      <c r="I1973" s="99">
        <f>TRUNC(G1973*H1973,2)</f>
        <v>7.74</v>
      </c>
    </row>
    <row r="1974" spans="1:9" ht="18" customHeight="1">
      <c r="A1974" s="382" t="s">
        <v>842</v>
      </c>
      <c r="B1974" s="384" t="s">
        <v>52</v>
      </c>
      <c r="C1974" s="382" t="s">
        <v>53</v>
      </c>
      <c r="D1974" s="382" t="s">
        <v>10</v>
      </c>
      <c r="E1974" s="358" t="s">
        <v>878</v>
      </c>
      <c r="F1974" s="385" t="s">
        <v>54</v>
      </c>
      <c r="G1974" s="384" t="s">
        <v>55</v>
      </c>
      <c r="H1974" s="384" t="s">
        <v>56</v>
      </c>
      <c r="I1974" s="384" t="s">
        <v>11</v>
      </c>
    </row>
    <row r="1975" spans="1:9" ht="26.1" customHeight="1">
      <c r="A1975" s="237" t="s">
        <v>879</v>
      </c>
      <c r="B1975" s="354">
        <v>102197</v>
      </c>
      <c r="C1975" s="237" t="s">
        <v>66</v>
      </c>
      <c r="D1975" s="237" t="s">
        <v>844</v>
      </c>
      <c r="E1975" s="359" t="s">
        <v>989</v>
      </c>
      <c r="F1975" s="184" t="s">
        <v>68</v>
      </c>
      <c r="G1975" s="185">
        <v>1</v>
      </c>
      <c r="H1975" s="189">
        <f>I1975</f>
        <v>22.13</v>
      </c>
      <c r="I1975" s="189">
        <f>SUM(I1976:I1979)</f>
        <v>22.13</v>
      </c>
    </row>
    <row r="1976" spans="1:9" ht="24" customHeight="1">
      <c r="A1976" s="234" t="s">
        <v>881</v>
      </c>
      <c r="B1976" s="350">
        <v>88310</v>
      </c>
      <c r="C1976" s="234" t="s">
        <v>66</v>
      </c>
      <c r="D1976" s="234" t="s">
        <v>1703</v>
      </c>
      <c r="E1976" s="355" t="s">
        <v>883</v>
      </c>
      <c r="F1976" s="94" t="s">
        <v>884</v>
      </c>
      <c r="G1976" s="186">
        <v>0.28060000000000002</v>
      </c>
      <c r="H1976" s="98">
        <f>IF(A1976="Composição Auxiliar",VLOOKUP(B1976,'SINAPI COMPOSIÇÃO'!$A$2:$E$10256,4,FALSE),IF(A1976="Insumo",IF(VLOOKUP(B1976,'SINAPI INSUMOS'!$A$2:$F$4852,5,FALSE)=OR("",0),VLOOKUP(B1976,'SINAPI INSUMOS'!$A$2:$F$4852,6,FALSE),VLOOKUP(B1976,'SINAPI INSUMOS'!$A$2:$F$4852,5,FALSE)),"VERIFICAR"))</f>
        <v>29.17</v>
      </c>
      <c r="I1976" s="98">
        <f>TRUNC(G1976*H1976,2)</f>
        <v>8.18</v>
      </c>
    </row>
    <row r="1977" spans="1:9" ht="26.1" customHeight="1">
      <c r="A1977" s="235" t="s">
        <v>886</v>
      </c>
      <c r="B1977" s="351">
        <v>43653</v>
      </c>
      <c r="C1977" s="235" t="s">
        <v>66</v>
      </c>
      <c r="D1977" s="235" t="s">
        <v>1719</v>
      </c>
      <c r="E1977" s="356" t="s">
        <v>889</v>
      </c>
      <c r="F1977" s="97" t="s">
        <v>933</v>
      </c>
      <c r="G1977" s="187">
        <v>0.49608000000000002</v>
      </c>
      <c r="H1977" s="99">
        <f>IF(A1977="Composição Auxiliar",VLOOKUP(B1977,'SINAPI COMPOSIÇÃO'!$A$2:$E$10256,4,FALSE),IF(A1977="Insumo",IF(VLOOKUP(B1977,'SINAPI INSUMOS'!$A$2:$F$4852,5,FALSE)=OR("",0),VLOOKUP(B1977,'SINAPI INSUMOS'!$A$2:$F$4852,6,FALSE),VLOOKUP(B1977,'SINAPI INSUMOS'!$A$2:$F$4852,5,FALSE)),"VERIFICAR"))</f>
        <v>26.26</v>
      </c>
      <c r="I1977" s="99">
        <f>TRUNC(G1977*H1977,2)</f>
        <v>13.02</v>
      </c>
    </row>
    <row r="1978" spans="1:9" ht="26.1" customHeight="1">
      <c r="A1978" s="235" t="s">
        <v>886</v>
      </c>
      <c r="B1978" s="351">
        <v>3767</v>
      </c>
      <c r="C1978" s="235" t="s">
        <v>66</v>
      </c>
      <c r="D1978" s="235" t="s">
        <v>1708</v>
      </c>
      <c r="E1978" s="356" t="s">
        <v>889</v>
      </c>
      <c r="F1978" s="97" t="s">
        <v>63</v>
      </c>
      <c r="G1978" s="187">
        <v>0.4</v>
      </c>
      <c r="H1978" s="99">
        <f>IF(A1978="Composição Auxiliar",VLOOKUP(B1978,'SINAPI COMPOSIÇÃO'!$A$2:$E$10256,4,FALSE),IF(A1978="Insumo",IF(VLOOKUP(B1978,'SINAPI INSUMOS'!$A$2:$F$4852,5,FALSE)=OR("",0),VLOOKUP(B1978,'SINAPI INSUMOS'!$A$2:$F$4852,6,FALSE),VLOOKUP(B1978,'SINAPI INSUMOS'!$A$2:$F$4852,5,FALSE)),"VERIFICAR"))</f>
        <v>0.9</v>
      </c>
      <c r="I1978" s="99">
        <f>TRUNC(G1978*H1978,2)</f>
        <v>0.36</v>
      </c>
    </row>
    <row r="1979" spans="1:9" ht="24" customHeight="1">
      <c r="A1979" s="235" t="s">
        <v>886</v>
      </c>
      <c r="B1979" s="351">
        <v>5318</v>
      </c>
      <c r="C1979" s="235" t="s">
        <v>66</v>
      </c>
      <c r="D1979" s="235" t="s">
        <v>1721</v>
      </c>
      <c r="E1979" s="356" t="s">
        <v>889</v>
      </c>
      <c r="F1979" s="97" t="s">
        <v>933</v>
      </c>
      <c r="G1979" s="187">
        <v>2.76E-2</v>
      </c>
      <c r="H1979" s="99">
        <f>IF(A1979="Composição Auxiliar",VLOOKUP(B1979,'SINAPI COMPOSIÇÃO'!$A$2:$E$10256,4,FALSE),IF(A1979="Insumo",IF(VLOOKUP(B1979,'SINAPI INSUMOS'!$A$2:$F$4852,5,FALSE)=OR("",0),VLOOKUP(B1979,'SINAPI INSUMOS'!$A$2:$F$4852,6,FALSE),VLOOKUP(B1979,'SINAPI INSUMOS'!$A$2:$F$4852,5,FALSE)),"VERIFICAR"))</f>
        <v>21</v>
      </c>
      <c r="I1979" s="99">
        <f>TRUNC(G1979*H1979,2)</f>
        <v>0.56999999999999995</v>
      </c>
    </row>
    <row r="1980" spans="1:9" ht="18" customHeight="1">
      <c r="A1980" s="382" t="s">
        <v>845</v>
      </c>
      <c r="B1980" s="384" t="s">
        <v>52</v>
      </c>
      <c r="C1980" s="382" t="s">
        <v>53</v>
      </c>
      <c r="D1980" s="382" t="s">
        <v>10</v>
      </c>
      <c r="E1980" s="358" t="s">
        <v>878</v>
      </c>
      <c r="F1980" s="385" t="s">
        <v>54</v>
      </c>
      <c r="G1980" s="384" t="s">
        <v>55</v>
      </c>
      <c r="H1980" s="384" t="s">
        <v>56</v>
      </c>
      <c r="I1980" s="384" t="s">
        <v>11</v>
      </c>
    </row>
    <row r="1981" spans="1:9" ht="39" customHeight="1">
      <c r="A1981" s="237" t="s">
        <v>879</v>
      </c>
      <c r="B1981" s="354">
        <v>102200</v>
      </c>
      <c r="C1981" s="237" t="s">
        <v>66</v>
      </c>
      <c r="D1981" s="237" t="s">
        <v>847</v>
      </c>
      <c r="E1981" s="359" t="s">
        <v>989</v>
      </c>
      <c r="F1981" s="184" t="s">
        <v>68</v>
      </c>
      <c r="G1981" s="185">
        <v>1</v>
      </c>
      <c r="H1981" s="189">
        <f>I1981</f>
        <v>18.3</v>
      </c>
      <c r="I1981" s="189">
        <f>SUM(I1982:I1984)</f>
        <v>18.3</v>
      </c>
    </row>
    <row r="1982" spans="1:9" ht="24" customHeight="1">
      <c r="A1982" s="234" t="s">
        <v>881</v>
      </c>
      <c r="B1982" s="350">
        <v>88310</v>
      </c>
      <c r="C1982" s="234" t="s">
        <v>66</v>
      </c>
      <c r="D1982" s="234" t="s">
        <v>1703</v>
      </c>
      <c r="E1982" s="355" t="s">
        <v>883</v>
      </c>
      <c r="F1982" s="94" t="s">
        <v>884</v>
      </c>
      <c r="G1982" s="186">
        <v>0.3674</v>
      </c>
      <c r="H1982" s="98">
        <f>IF(A1982="Composição Auxiliar",VLOOKUP(B1982,'SINAPI COMPOSIÇÃO'!$A$2:$E$10256,4,FALSE),IF(A1982="Insumo",IF(VLOOKUP(B1982,'SINAPI INSUMOS'!$A$2:$F$4852,5,FALSE)=OR("",0),VLOOKUP(B1982,'SINAPI INSUMOS'!$A$2:$F$4852,6,FALSE),VLOOKUP(B1982,'SINAPI INSUMOS'!$A$2:$F$4852,5,FALSE)),"VERIFICAR"))</f>
        <v>29.17</v>
      </c>
      <c r="I1982" s="98">
        <f>TRUNC(G1982*H1982,2)</f>
        <v>10.71</v>
      </c>
    </row>
    <row r="1983" spans="1:9" ht="26.1" customHeight="1">
      <c r="A1983" s="235" t="s">
        <v>886</v>
      </c>
      <c r="B1983" s="351">
        <v>3767</v>
      </c>
      <c r="C1983" s="235" t="s">
        <v>66</v>
      </c>
      <c r="D1983" s="235" t="s">
        <v>1708</v>
      </c>
      <c r="E1983" s="356" t="s">
        <v>889</v>
      </c>
      <c r="F1983" s="97" t="s">
        <v>63</v>
      </c>
      <c r="G1983" s="187">
        <v>0.5</v>
      </c>
      <c r="H1983" s="99">
        <f>IF(A1983="Composição Auxiliar",VLOOKUP(B1983,'SINAPI COMPOSIÇÃO'!$A$2:$E$10256,4,FALSE),IF(A1983="Insumo",IF(VLOOKUP(B1983,'SINAPI INSUMOS'!$A$2:$F$4852,5,FALSE)=OR("",0),VLOOKUP(B1983,'SINAPI INSUMOS'!$A$2:$F$4852,6,FALSE),VLOOKUP(B1983,'SINAPI INSUMOS'!$A$2:$F$4852,5,FALSE)),"VERIFICAR"))</f>
        <v>0.9</v>
      </c>
      <c r="I1983" s="99">
        <f>TRUNC(G1983*H1983,2)</f>
        <v>0.45</v>
      </c>
    </row>
    <row r="1984" spans="1:9" ht="24" customHeight="1">
      <c r="A1984" s="235" t="s">
        <v>886</v>
      </c>
      <c r="B1984" s="351">
        <v>43652</v>
      </c>
      <c r="C1984" s="235" t="s">
        <v>66</v>
      </c>
      <c r="D1984" s="235" t="s">
        <v>1724</v>
      </c>
      <c r="E1984" s="356" t="s">
        <v>889</v>
      </c>
      <c r="F1984" s="97" t="s">
        <v>101</v>
      </c>
      <c r="G1984" s="187">
        <v>0.66398400000000002</v>
      </c>
      <c r="H1984" s="99">
        <f>IF(A1984="Composição Auxiliar",VLOOKUP(B1984,'SINAPI COMPOSIÇÃO'!$A$2:$E$10256,4,FALSE),IF(A1984="Insumo",IF(VLOOKUP(B1984,'SINAPI INSUMOS'!$A$2:$F$4852,5,FALSE)=OR("",0),VLOOKUP(B1984,'SINAPI INSUMOS'!$A$2:$F$4852,6,FALSE),VLOOKUP(B1984,'SINAPI INSUMOS'!$A$2:$F$4852,5,FALSE)),"VERIFICAR"))</f>
        <v>10.76</v>
      </c>
      <c r="I1984" s="99">
        <f>TRUNC(G1984*H1984,2)</f>
        <v>7.14</v>
      </c>
    </row>
    <row r="1985" spans="1:9" ht="18" customHeight="1">
      <c r="A1985" s="382" t="s">
        <v>848</v>
      </c>
      <c r="B1985" s="384" t="s">
        <v>52</v>
      </c>
      <c r="C1985" s="382" t="s">
        <v>53</v>
      </c>
      <c r="D1985" s="382" t="s">
        <v>10</v>
      </c>
      <c r="E1985" s="358" t="s">
        <v>878</v>
      </c>
      <c r="F1985" s="385" t="s">
        <v>54</v>
      </c>
      <c r="G1985" s="384" t="s">
        <v>55</v>
      </c>
      <c r="H1985" s="384" t="s">
        <v>56</v>
      </c>
      <c r="I1985" s="384" t="s">
        <v>11</v>
      </c>
    </row>
    <row r="1986" spans="1:9" ht="26.1" customHeight="1">
      <c r="A1986" s="237" t="s">
        <v>879</v>
      </c>
      <c r="B1986" s="354">
        <v>102218</v>
      </c>
      <c r="C1986" s="237" t="s">
        <v>66</v>
      </c>
      <c r="D1986" s="237" t="s">
        <v>850</v>
      </c>
      <c r="E1986" s="359" t="s">
        <v>989</v>
      </c>
      <c r="F1986" s="184" t="s">
        <v>68</v>
      </c>
      <c r="G1986" s="185">
        <v>1</v>
      </c>
      <c r="H1986" s="189">
        <f>I1986</f>
        <v>15.91</v>
      </c>
      <c r="I1986" s="189">
        <f>SUM(I1987:I1989)</f>
        <v>15.91</v>
      </c>
    </row>
    <row r="1987" spans="1:9" ht="24" customHeight="1">
      <c r="A1987" s="234" t="s">
        <v>881</v>
      </c>
      <c r="B1987" s="350">
        <v>88310</v>
      </c>
      <c r="C1987" s="234" t="s">
        <v>66</v>
      </c>
      <c r="D1987" s="234" t="s">
        <v>1703</v>
      </c>
      <c r="E1987" s="355" t="s">
        <v>883</v>
      </c>
      <c r="F1987" s="94" t="s">
        <v>884</v>
      </c>
      <c r="G1987" s="186">
        <v>0.3805</v>
      </c>
      <c r="H1987" s="98">
        <f>IF(A1987="Composição Auxiliar",VLOOKUP(B1987,'SINAPI COMPOSIÇÃO'!$A$2:$E$10256,4,FALSE),IF(A1987="Insumo",IF(VLOOKUP(B1987,'SINAPI INSUMOS'!$A$2:$F$4852,5,FALSE)=OR("",0),VLOOKUP(B1987,'SINAPI INSUMOS'!$A$2:$F$4852,6,FALSE),VLOOKUP(B1987,'SINAPI INSUMOS'!$A$2:$F$4852,5,FALSE)),"VERIFICAR"))</f>
        <v>29.17</v>
      </c>
      <c r="I1987" s="98">
        <f>TRUNC(G1987*H1987,2)</f>
        <v>11.09</v>
      </c>
    </row>
    <row r="1988" spans="1:9" ht="24" customHeight="1">
      <c r="A1988" s="235" t="s">
        <v>886</v>
      </c>
      <c r="B1988" s="351">
        <v>5318</v>
      </c>
      <c r="C1988" s="235" t="s">
        <v>66</v>
      </c>
      <c r="D1988" s="235" t="s">
        <v>1721</v>
      </c>
      <c r="E1988" s="356" t="s">
        <v>889</v>
      </c>
      <c r="F1988" s="97" t="s">
        <v>933</v>
      </c>
      <c r="G1988" s="187">
        <v>1.2999999999999999E-2</v>
      </c>
      <c r="H1988" s="99">
        <f>IF(A1988="Composição Auxiliar",VLOOKUP(B1988,'SINAPI COMPOSIÇÃO'!$A$2:$E$10256,4,FALSE),IF(A1988="Insumo",IF(VLOOKUP(B1988,'SINAPI INSUMOS'!$A$2:$F$4852,5,FALSE)=OR("",0),VLOOKUP(B1988,'SINAPI INSUMOS'!$A$2:$F$4852,6,FALSE),VLOOKUP(B1988,'SINAPI INSUMOS'!$A$2:$F$4852,5,FALSE)),"VERIFICAR"))</f>
        <v>21</v>
      </c>
      <c r="I1988" s="99">
        <f>TRUNC(G1988*H1988,2)</f>
        <v>0.27</v>
      </c>
    </row>
    <row r="1989" spans="1:9" ht="24" customHeight="1">
      <c r="A1989" s="235" t="s">
        <v>886</v>
      </c>
      <c r="B1989" s="351">
        <v>7288</v>
      </c>
      <c r="C1989" s="235" t="s">
        <v>66</v>
      </c>
      <c r="D1989" s="235" t="s">
        <v>1726</v>
      </c>
      <c r="E1989" s="356" t="s">
        <v>889</v>
      </c>
      <c r="F1989" s="97" t="s">
        <v>933</v>
      </c>
      <c r="G1989" s="187">
        <v>0.13</v>
      </c>
      <c r="H1989" s="99">
        <f>IF(A1989="Composição Auxiliar",VLOOKUP(B1989,'SINAPI COMPOSIÇÃO'!$A$2:$E$10256,4,FALSE),IF(A1989="Insumo",IF(VLOOKUP(B1989,'SINAPI INSUMOS'!$A$2:$F$4852,5,FALSE)=OR("",0),VLOOKUP(B1989,'SINAPI INSUMOS'!$A$2:$F$4852,6,FALSE),VLOOKUP(B1989,'SINAPI INSUMOS'!$A$2:$F$4852,5,FALSE)),"VERIFICAR"))</f>
        <v>35.03</v>
      </c>
      <c r="I1989" s="99">
        <f>TRUNC(G1989*H1989,2)</f>
        <v>4.55</v>
      </c>
    </row>
    <row r="1990" spans="1:9" ht="18" customHeight="1">
      <c r="A1990" s="382" t="s">
        <v>851</v>
      </c>
      <c r="B1990" s="384" t="s">
        <v>52</v>
      </c>
      <c r="C1990" s="382" t="s">
        <v>53</v>
      </c>
      <c r="D1990" s="382" t="s">
        <v>10</v>
      </c>
      <c r="E1990" s="358" t="s">
        <v>878</v>
      </c>
      <c r="F1990" s="385" t="s">
        <v>54</v>
      </c>
      <c r="G1990" s="384" t="s">
        <v>55</v>
      </c>
      <c r="H1990" s="384" t="s">
        <v>56</v>
      </c>
      <c r="I1990" s="384" t="s">
        <v>11</v>
      </c>
    </row>
    <row r="1991" spans="1:9" ht="51.95" customHeight="1">
      <c r="A1991" s="237" t="s">
        <v>879</v>
      </c>
      <c r="B1991" s="354">
        <v>100725</v>
      </c>
      <c r="C1991" s="237" t="s">
        <v>66</v>
      </c>
      <c r="D1991" s="237" t="s">
        <v>853</v>
      </c>
      <c r="E1991" s="359" t="s">
        <v>989</v>
      </c>
      <c r="F1991" s="184" t="s">
        <v>68</v>
      </c>
      <c r="G1991" s="185">
        <v>1</v>
      </c>
      <c r="H1991" s="189">
        <f>I1991</f>
        <v>24.61</v>
      </c>
      <c r="I1991" s="189">
        <f>SUM(I1992:I1994)</f>
        <v>24.61</v>
      </c>
    </row>
    <row r="1992" spans="1:9" ht="24" customHeight="1">
      <c r="A1992" s="234" t="s">
        <v>881</v>
      </c>
      <c r="B1992" s="350">
        <v>88310</v>
      </c>
      <c r="C1992" s="234" t="s">
        <v>66</v>
      </c>
      <c r="D1992" s="234" t="s">
        <v>1703</v>
      </c>
      <c r="E1992" s="355" t="s">
        <v>883</v>
      </c>
      <c r="F1992" s="94" t="s">
        <v>884</v>
      </c>
      <c r="G1992" s="186">
        <v>0.52659999999999996</v>
      </c>
      <c r="H1992" s="98">
        <f>IF(A1992="Composição Auxiliar",VLOOKUP(B1992,'SINAPI COMPOSIÇÃO'!$A$2:$E$10256,4,FALSE),IF(A1992="Insumo",IF(VLOOKUP(B1992,'SINAPI INSUMOS'!$A$2:$F$4852,5,FALSE)=OR("",0),VLOOKUP(B1992,'SINAPI INSUMOS'!$A$2:$F$4852,6,FALSE),VLOOKUP(B1992,'SINAPI INSUMOS'!$A$2:$F$4852,5,FALSE)),"VERIFICAR"))</f>
        <v>29.17</v>
      </c>
      <c r="I1992" s="98">
        <f>TRUNC(G1992*H1992,2)</f>
        <v>15.36</v>
      </c>
    </row>
    <row r="1993" spans="1:9" ht="24" customHeight="1">
      <c r="A1993" s="235" t="s">
        <v>886</v>
      </c>
      <c r="B1993" s="351">
        <v>5318</v>
      </c>
      <c r="C1993" s="235" t="s">
        <v>66</v>
      </c>
      <c r="D1993" s="235" t="s">
        <v>1721</v>
      </c>
      <c r="E1993" s="356" t="s">
        <v>889</v>
      </c>
      <c r="F1993" s="97" t="s">
        <v>933</v>
      </c>
      <c r="G1993" s="187">
        <v>6.2399999999999997E-2</v>
      </c>
      <c r="H1993" s="99">
        <f>IF(A1993="Composição Auxiliar",VLOOKUP(B1993,'SINAPI COMPOSIÇÃO'!$A$2:$E$10256,4,FALSE),IF(A1993="Insumo",IF(VLOOKUP(B1993,'SINAPI INSUMOS'!$A$2:$F$4852,5,FALSE)=OR("",0),VLOOKUP(B1993,'SINAPI INSUMOS'!$A$2:$F$4852,6,FALSE),VLOOKUP(B1993,'SINAPI INSUMOS'!$A$2:$F$4852,5,FALSE)),"VERIFICAR"))</f>
        <v>21</v>
      </c>
      <c r="I1993" s="99">
        <f>TRUNC(G1993*H1993,2)</f>
        <v>1.31</v>
      </c>
    </row>
    <row r="1994" spans="1:9" ht="26.1" customHeight="1">
      <c r="A1994" s="235" t="s">
        <v>886</v>
      </c>
      <c r="B1994" s="351">
        <v>7293</v>
      </c>
      <c r="C1994" s="235" t="s">
        <v>66</v>
      </c>
      <c r="D1994" s="235" t="s">
        <v>1728</v>
      </c>
      <c r="E1994" s="356" t="s">
        <v>889</v>
      </c>
      <c r="F1994" s="97" t="s">
        <v>933</v>
      </c>
      <c r="G1994" s="187">
        <v>0.20780000000000001</v>
      </c>
      <c r="H1994" s="99">
        <f>IF(A1994="Composição Auxiliar",VLOOKUP(B1994,'SINAPI COMPOSIÇÃO'!$A$2:$E$10256,4,FALSE),IF(A1994="Insumo",IF(VLOOKUP(B1994,'SINAPI INSUMOS'!$A$2:$F$4852,5,FALSE)=OR("",0),VLOOKUP(B1994,'SINAPI INSUMOS'!$A$2:$F$4852,6,FALSE),VLOOKUP(B1994,'SINAPI INSUMOS'!$A$2:$F$4852,5,FALSE)),"VERIFICAR"))</f>
        <v>38.229999999999997</v>
      </c>
      <c r="I1994" s="99">
        <f>TRUNC(G1994*H1994,2)</f>
        <v>7.94</v>
      </c>
    </row>
    <row r="1995" spans="1:9" ht="18" customHeight="1">
      <c r="A1995" s="232" t="s">
        <v>854</v>
      </c>
      <c r="B1995" s="239" t="s">
        <v>52</v>
      </c>
      <c r="C1995" s="232" t="s">
        <v>53</v>
      </c>
      <c r="D1995" s="232" t="s">
        <v>10</v>
      </c>
      <c r="E1995" s="358" t="s">
        <v>878</v>
      </c>
      <c r="F1995" s="240" t="s">
        <v>54</v>
      </c>
      <c r="G1995" s="239" t="s">
        <v>55</v>
      </c>
      <c r="H1995" s="239" t="s">
        <v>56</v>
      </c>
      <c r="I1995" s="239" t="s">
        <v>11</v>
      </c>
    </row>
    <row r="1996" spans="1:9" ht="26.1" customHeight="1">
      <c r="A1996" s="237" t="s">
        <v>879</v>
      </c>
      <c r="B1996" s="354">
        <v>102507</v>
      </c>
      <c r="C1996" s="237" t="s">
        <v>66</v>
      </c>
      <c r="D1996" s="237" t="s">
        <v>856</v>
      </c>
      <c r="E1996" s="359" t="s">
        <v>989</v>
      </c>
      <c r="F1996" s="184" t="s">
        <v>202</v>
      </c>
      <c r="G1996" s="185">
        <v>1</v>
      </c>
      <c r="H1996" s="189">
        <f>I1996</f>
        <v>6.2</v>
      </c>
      <c r="I1996" s="189">
        <f>SUM(I1997:I2001)</f>
        <v>6.2</v>
      </c>
    </row>
    <row r="1997" spans="1:9" ht="24" customHeight="1">
      <c r="A1997" s="234" t="s">
        <v>881</v>
      </c>
      <c r="B1997" s="350">
        <v>88310</v>
      </c>
      <c r="C1997" s="234" t="s">
        <v>66</v>
      </c>
      <c r="D1997" s="234" t="s">
        <v>1703</v>
      </c>
      <c r="E1997" s="355" t="s">
        <v>883</v>
      </c>
      <c r="F1997" s="94" t="s">
        <v>884</v>
      </c>
      <c r="G1997" s="362">
        <v>8.3000000000000004E-2</v>
      </c>
      <c r="H1997" s="363">
        <f>IF(A1997="Composição Auxiliar",VLOOKUP(B1997,'SINAPI COMPOSIÇÃO'!$A$2:$E$10256,4,FALSE),IF(A1997="Insumo",IF(VLOOKUP(B1997,'SINAPI INSUMOS'!$A$2:$F$4852,5,FALSE)=OR("",0),VLOOKUP(B1997,'SINAPI INSUMOS'!$A$2:$F$4852,6,FALSE),VLOOKUP(B1997,'SINAPI INSUMOS'!$A$2:$F$4852,5,FALSE)),"VERIFICAR"))</f>
        <v>29.17</v>
      </c>
      <c r="I1997" s="98">
        <f>TRUNC(G1997*H1997,2)</f>
        <v>2.42</v>
      </c>
    </row>
    <row r="1998" spans="1:9" ht="24" customHeight="1">
      <c r="A1998" s="234" t="s">
        <v>881</v>
      </c>
      <c r="B1998" s="350">
        <v>88316</v>
      </c>
      <c r="C1998" s="234" t="s">
        <v>66</v>
      </c>
      <c r="D1998" s="234" t="s">
        <v>885</v>
      </c>
      <c r="E1998" s="355" t="s">
        <v>883</v>
      </c>
      <c r="F1998" s="94" t="s">
        <v>884</v>
      </c>
      <c r="G1998" s="186">
        <v>3.5000000000000003E-2</v>
      </c>
      <c r="H1998" s="98">
        <f>IF(A1998="Composição Auxiliar",VLOOKUP(B1998,'SINAPI COMPOSIÇÃO'!$A$2:$E$10256,4,FALSE),IF(A1998="Insumo",IF(VLOOKUP(B1998,'SINAPI INSUMOS'!$A$2:$F$4852,5,FALSE)=OR("",0),VLOOKUP(B1998,'SINAPI INSUMOS'!$A$2:$F$4852,6,FALSE),VLOOKUP(B1998,'SINAPI INSUMOS'!$A$2:$F$4852,5,FALSE)),"VERIFICAR"))</f>
        <v>21.32</v>
      </c>
      <c r="I1998" s="98">
        <f>TRUNC(G1998*H1998,2)</f>
        <v>0.74</v>
      </c>
    </row>
    <row r="1999" spans="1:9" ht="24" customHeight="1">
      <c r="A1999" s="235" t="s">
        <v>886</v>
      </c>
      <c r="B1999" s="351">
        <v>7304</v>
      </c>
      <c r="C1999" s="235" t="s">
        <v>66</v>
      </c>
      <c r="D1999" s="235" t="s">
        <v>1731</v>
      </c>
      <c r="E1999" s="356" t="s">
        <v>889</v>
      </c>
      <c r="F1999" s="97" t="s">
        <v>933</v>
      </c>
      <c r="G1999" s="187">
        <v>3.2000000000000001E-2</v>
      </c>
      <c r="H1999" s="99">
        <f>IF(A1999="Composição Auxiliar",VLOOKUP(B1999,'SINAPI COMPOSIÇÃO'!$A$2:$E$10256,4,FALSE),IF(A1999="Insumo",IF(VLOOKUP(B1999,'SINAPI INSUMOS'!$A$2:$F$4852,5,FALSE)=OR("",0),VLOOKUP(B1999,'SINAPI INSUMOS'!$A$2:$F$4852,6,FALSE),VLOOKUP(B1999,'SINAPI INSUMOS'!$A$2:$F$4852,5,FALSE)),"VERIFICAR"))</f>
        <v>71.3</v>
      </c>
      <c r="I1999" s="99">
        <f>TRUNC(G1999*H1999,2)</f>
        <v>2.2799999999999998</v>
      </c>
    </row>
    <row r="2000" spans="1:9" ht="24" customHeight="1">
      <c r="A2000" s="235" t="s">
        <v>886</v>
      </c>
      <c r="B2000" s="351">
        <v>12815</v>
      </c>
      <c r="C2000" s="235" t="s">
        <v>66</v>
      </c>
      <c r="D2000" s="235" t="s">
        <v>1733</v>
      </c>
      <c r="E2000" s="356" t="s">
        <v>889</v>
      </c>
      <c r="F2000" s="97" t="s">
        <v>63</v>
      </c>
      <c r="G2000" s="187">
        <v>0.04</v>
      </c>
      <c r="H2000" s="99">
        <f>IF(A2000="Composição Auxiliar",VLOOKUP(B2000,'SINAPI COMPOSIÇÃO'!$A$2:$E$10256,4,FALSE),IF(A2000="Insumo",IF(VLOOKUP(B2000,'SINAPI INSUMOS'!$A$2:$F$4852,5,FALSE)=OR("",0),VLOOKUP(B2000,'SINAPI INSUMOS'!$A$2:$F$4852,6,FALSE),VLOOKUP(B2000,'SINAPI INSUMOS'!$A$2:$F$4852,5,FALSE)),"VERIFICAR"))</f>
        <v>12.08</v>
      </c>
      <c r="I2000" s="99">
        <f>TRUNC(G2000*H2000,2)</f>
        <v>0.48</v>
      </c>
    </row>
    <row r="2001" spans="1:9" ht="24" customHeight="1">
      <c r="A2001" s="235" t="s">
        <v>886</v>
      </c>
      <c r="B2001" s="351">
        <v>5330</v>
      </c>
      <c r="C2001" s="235" t="s">
        <v>66</v>
      </c>
      <c r="D2001" s="235" t="s">
        <v>1735</v>
      </c>
      <c r="E2001" s="356" t="s">
        <v>889</v>
      </c>
      <c r="F2001" s="97" t="s">
        <v>933</v>
      </c>
      <c r="G2001" s="187">
        <v>6.0000000000000001E-3</v>
      </c>
      <c r="H2001" s="99">
        <f>IF(A2001="Composição Auxiliar",VLOOKUP(B2001,'SINAPI COMPOSIÇÃO'!$A$2:$E$10256,4,FALSE),IF(A2001="Insumo",IF(VLOOKUP(B2001,'SINAPI INSUMOS'!$A$2:$F$4852,5,FALSE)=OR("",0),VLOOKUP(B2001,'SINAPI INSUMOS'!$A$2:$F$4852,6,FALSE),VLOOKUP(B2001,'SINAPI INSUMOS'!$A$2:$F$4852,5,FALSE)),"VERIFICAR"))</f>
        <v>47.86</v>
      </c>
      <c r="I2001" s="99">
        <f>TRUNC(G2001*H2001,2)</f>
        <v>0.28000000000000003</v>
      </c>
    </row>
    <row r="2002" spans="1:9" ht="24" customHeight="1">
      <c r="A2002" s="236" t="s">
        <v>41</v>
      </c>
      <c r="B2002" s="236"/>
      <c r="C2002" s="236"/>
      <c r="D2002" s="236" t="s">
        <v>42</v>
      </c>
      <c r="E2002" s="236"/>
      <c r="F2002" s="357"/>
      <c r="G2002" s="181"/>
      <c r="H2002" s="236"/>
      <c r="I2002" s="188"/>
    </row>
    <row r="2003" spans="1:9" ht="18" customHeight="1">
      <c r="A2003" s="232" t="s">
        <v>857</v>
      </c>
      <c r="B2003" s="239" t="s">
        <v>52</v>
      </c>
      <c r="C2003" s="232" t="s">
        <v>53</v>
      </c>
      <c r="D2003" s="232" t="s">
        <v>10</v>
      </c>
      <c r="E2003" s="358" t="s">
        <v>878</v>
      </c>
      <c r="F2003" s="240" t="s">
        <v>54</v>
      </c>
      <c r="G2003" s="239" t="s">
        <v>55</v>
      </c>
      <c r="H2003" s="239" t="s">
        <v>56</v>
      </c>
      <c r="I2003" s="239" t="s">
        <v>11</v>
      </c>
    </row>
    <row r="2004" spans="1:9" ht="39" customHeight="1">
      <c r="A2004" s="237" t="s">
        <v>879</v>
      </c>
      <c r="B2004" s="354">
        <v>92398</v>
      </c>
      <c r="C2004" s="237" t="s">
        <v>66</v>
      </c>
      <c r="D2004" s="237" t="s">
        <v>859</v>
      </c>
      <c r="E2004" s="359" t="s">
        <v>893</v>
      </c>
      <c r="F2004" s="184" t="s">
        <v>68</v>
      </c>
      <c r="G2004" s="185">
        <v>1</v>
      </c>
      <c r="H2004" s="189">
        <f>I2004</f>
        <v>119.13</v>
      </c>
      <c r="I2004" s="189">
        <f>SUM(I2005:I2013)</f>
        <v>119.13</v>
      </c>
    </row>
    <row r="2005" spans="1:9" ht="24" customHeight="1">
      <c r="A2005" s="234" t="s">
        <v>881</v>
      </c>
      <c r="B2005" s="350">
        <v>88316</v>
      </c>
      <c r="C2005" s="234" t="s">
        <v>66</v>
      </c>
      <c r="D2005" s="234" t="s">
        <v>885</v>
      </c>
      <c r="E2005" s="355" t="s">
        <v>883</v>
      </c>
      <c r="F2005" s="94" t="s">
        <v>884</v>
      </c>
      <c r="G2005" s="186">
        <v>0.26319999999999999</v>
      </c>
      <c r="H2005" s="98">
        <f>IF(A2005="Composição Auxiliar",VLOOKUP(B2005,'SINAPI COMPOSIÇÃO'!$A$2:$E$10256,4,FALSE),IF(A2005="Insumo",IF(VLOOKUP(B2005,'SINAPI INSUMOS'!$A$2:$F$4852,5,FALSE)=OR("",0),VLOOKUP(B2005,'SINAPI INSUMOS'!$A$2:$F$4852,6,FALSE),VLOOKUP(B2005,'SINAPI INSUMOS'!$A$2:$F$4852,5,FALSE)),"VERIFICAR"))</f>
        <v>21.32</v>
      </c>
      <c r="I2005" s="98">
        <f t="shared" ref="I2005:I2013" si="99">TRUNC(G2005*H2005,2)</f>
        <v>5.61</v>
      </c>
    </row>
    <row r="2006" spans="1:9" ht="39" customHeight="1">
      <c r="A2006" s="234" t="s">
        <v>881</v>
      </c>
      <c r="B2006" s="350">
        <v>91277</v>
      </c>
      <c r="C2006" s="234" t="s">
        <v>66</v>
      </c>
      <c r="D2006" s="234" t="s">
        <v>1736</v>
      </c>
      <c r="E2006" s="355" t="s">
        <v>895</v>
      </c>
      <c r="F2006" s="94" t="s">
        <v>899</v>
      </c>
      <c r="G2006" s="186">
        <v>5.4999999999999997E-3</v>
      </c>
      <c r="H2006" s="98">
        <f>IF(A2006="Composição Auxiliar",VLOOKUP(B2006,'SINAPI COMPOSIÇÃO'!$A$2:$E$10256,4,FALSE),IF(A2006="Insumo",IF(VLOOKUP(B2006,'SINAPI INSUMOS'!$A$2:$F$4852,5,FALSE)=OR("",0),VLOOKUP(B2006,'SINAPI INSUMOS'!$A$2:$F$4852,6,FALSE),VLOOKUP(B2006,'SINAPI INSUMOS'!$A$2:$F$4852,5,FALSE)),"VERIFICAR"))</f>
        <v>10.91</v>
      </c>
      <c r="I2006" s="98">
        <f t="shared" si="99"/>
        <v>0.06</v>
      </c>
    </row>
    <row r="2007" spans="1:9" ht="51.95" customHeight="1">
      <c r="A2007" s="234" t="s">
        <v>881</v>
      </c>
      <c r="B2007" s="350">
        <v>91283</v>
      </c>
      <c r="C2007" s="234" t="s">
        <v>66</v>
      </c>
      <c r="D2007" s="234" t="s">
        <v>1737</v>
      </c>
      <c r="E2007" s="355" t="s">
        <v>895</v>
      </c>
      <c r="F2007" s="94" t="s">
        <v>899</v>
      </c>
      <c r="G2007" s="186">
        <v>3.8E-3</v>
      </c>
      <c r="H2007" s="98">
        <f>IF(A2007="Composição Auxiliar",VLOOKUP(B2007,'SINAPI COMPOSIÇÃO'!$A$2:$E$10256,4,FALSE),IF(A2007="Insumo",IF(VLOOKUP(B2007,'SINAPI INSUMOS'!$A$2:$F$4852,5,FALSE)=OR("",0),VLOOKUP(B2007,'SINAPI INSUMOS'!$A$2:$F$4852,6,FALSE),VLOOKUP(B2007,'SINAPI INSUMOS'!$A$2:$F$4852,5,FALSE)),"VERIFICAR"))</f>
        <v>10.44</v>
      </c>
      <c r="I2007" s="98">
        <f t="shared" si="99"/>
        <v>0.03</v>
      </c>
    </row>
    <row r="2008" spans="1:9" ht="51.95" customHeight="1">
      <c r="A2008" s="234" t="s">
        <v>881</v>
      </c>
      <c r="B2008" s="350">
        <v>91285</v>
      </c>
      <c r="C2008" s="234" t="s">
        <v>66</v>
      </c>
      <c r="D2008" s="234" t="s">
        <v>1738</v>
      </c>
      <c r="E2008" s="355" t="s">
        <v>895</v>
      </c>
      <c r="F2008" s="94" t="s">
        <v>896</v>
      </c>
      <c r="G2008" s="186">
        <v>0.1278</v>
      </c>
      <c r="H2008" s="98">
        <f>IF(A2008="Composição Auxiliar",VLOOKUP(B2008,'SINAPI COMPOSIÇÃO'!$A$2:$E$10256,4,FALSE),IF(A2008="Insumo",IF(VLOOKUP(B2008,'SINAPI INSUMOS'!$A$2:$F$4852,5,FALSE)=OR("",0),VLOOKUP(B2008,'SINAPI INSUMOS'!$A$2:$F$4852,6,FALSE),VLOOKUP(B2008,'SINAPI INSUMOS'!$A$2:$F$4852,5,FALSE)),"VERIFICAR"))</f>
        <v>0.44</v>
      </c>
      <c r="I2008" s="98">
        <f t="shared" si="99"/>
        <v>0.05</v>
      </c>
    </row>
    <row r="2009" spans="1:9" ht="39" customHeight="1">
      <c r="A2009" s="234" t="s">
        <v>881</v>
      </c>
      <c r="B2009" s="350">
        <v>91278</v>
      </c>
      <c r="C2009" s="234" t="s">
        <v>66</v>
      </c>
      <c r="D2009" s="234" t="s">
        <v>1739</v>
      </c>
      <c r="E2009" s="355" t="s">
        <v>895</v>
      </c>
      <c r="F2009" s="94" t="s">
        <v>896</v>
      </c>
      <c r="G2009" s="186">
        <v>0.12609999999999999</v>
      </c>
      <c r="H2009" s="98">
        <f>IF(A2009="Composição Auxiliar",VLOOKUP(B2009,'SINAPI COMPOSIÇÃO'!$A$2:$E$10256,4,FALSE),IF(A2009="Insumo",IF(VLOOKUP(B2009,'SINAPI INSUMOS'!$A$2:$F$4852,5,FALSE)=OR("",0),VLOOKUP(B2009,'SINAPI INSUMOS'!$A$2:$F$4852,6,FALSE),VLOOKUP(B2009,'SINAPI INSUMOS'!$A$2:$F$4852,5,FALSE)),"VERIFICAR"))</f>
        <v>0.72</v>
      </c>
      <c r="I2009" s="98">
        <f t="shared" si="99"/>
        <v>0.09</v>
      </c>
    </row>
    <row r="2010" spans="1:9" ht="24" customHeight="1">
      <c r="A2010" s="234" t="s">
        <v>881</v>
      </c>
      <c r="B2010" s="350">
        <v>88260</v>
      </c>
      <c r="C2010" s="234" t="s">
        <v>66</v>
      </c>
      <c r="D2010" s="234" t="s">
        <v>1740</v>
      </c>
      <c r="E2010" s="355" t="s">
        <v>883</v>
      </c>
      <c r="F2010" s="94" t="s">
        <v>884</v>
      </c>
      <c r="G2010" s="186">
        <v>0.26319999999999999</v>
      </c>
      <c r="H2010" s="98">
        <f>IF(A2010="Composição Auxiliar",VLOOKUP(B2010,'SINAPI COMPOSIÇÃO'!$A$2:$E$10256,4,FALSE),IF(A2010="Insumo",IF(VLOOKUP(B2010,'SINAPI INSUMOS'!$A$2:$F$4852,5,FALSE)=OR("",0),VLOOKUP(B2010,'SINAPI INSUMOS'!$A$2:$F$4852,6,FALSE),VLOOKUP(B2010,'SINAPI INSUMOS'!$A$2:$F$4852,5,FALSE)),"VERIFICAR"))</f>
        <v>25.21</v>
      </c>
      <c r="I2010" s="98">
        <f t="shared" si="99"/>
        <v>6.63</v>
      </c>
    </row>
    <row r="2011" spans="1:9" ht="26.1" customHeight="1">
      <c r="A2011" s="235" t="s">
        <v>886</v>
      </c>
      <c r="B2011" s="351">
        <v>4741</v>
      </c>
      <c r="C2011" s="235" t="s">
        <v>66</v>
      </c>
      <c r="D2011" s="235" t="s">
        <v>1742</v>
      </c>
      <c r="E2011" s="356" t="s">
        <v>889</v>
      </c>
      <c r="F2011" s="97" t="s">
        <v>72</v>
      </c>
      <c r="G2011" s="187">
        <v>9.7999999999999997E-3</v>
      </c>
      <c r="H2011" s="99">
        <f>IF(A2011="Composição Auxiliar",VLOOKUP(B2011,'SINAPI COMPOSIÇÃO'!$A$2:$E$10256,4,FALSE),IF(A2011="Insumo",IF(VLOOKUP(B2011,'SINAPI INSUMOS'!$A$2:$F$4852,5,FALSE)=OR("",0),VLOOKUP(B2011,'SINAPI INSUMOS'!$A$2:$F$4852,6,FALSE),VLOOKUP(B2011,'SINAPI INSUMOS'!$A$2:$F$4852,5,FALSE)),"VERIFICAR"))</f>
        <v>281.89999999999998</v>
      </c>
      <c r="I2011" s="99">
        <f t="shared" si="99"/>
        <v>2.76</v>
      </c>
    </row>
    <row r="2012" spans="1:9" ht="26.1" customHeight="1">
      <c r="A2012" s="235" t="s">
        <v>886</v>
      </c>
      <c r="B2012" s="95">
        <v>370</v>
      </c>
      <c r="C2012" s="235" t="s">
        <v>66</v>
      </c>
      <c r="D2012" s="235" t="s">
        <v>1744</v>
      </c>
      <c r="E2012" s="356" t="s">
        <v>889</v>
      </c>
      <c r="F2012" s="97" t="s">
        <v>72</v>
      </c>
      <c r="G2012" s="187">
        <v>5.6800000000000003E-2</v>
      </c>
      <c r="H2012" s="99">
        <f>IF(A2012="Composição Auxiliar",VLOOKUP(B2012,'SINAPI COMPOSIÇÃO'!$A$2:$E$10256,4,FALSE),IF(A2012="Insumo",IF(VLOOKUP(B2012,'SINAPI INSUMOS'!$A$2:$F$4852,5,FALSE)=OR("",0),VLOOKUP(B2012,'SINAPI INSUMOS'!$A$2:$F$4852,6,FALSE),VLOOKUP(B2012,'SINAPI INSUMOS'!$A$2:$F$4852,5,FALSE)),"VERIFICAR"))</f>
        <v>150</v>
      </c>
      <c r="I2012" s="99">
        <f t="shared" si="99"/>
        <v>8.52</v>
      </c>
    </row>
    <row r="2013" spans="1:9" ht="51.95" customHeight="1">
      <c r="A2013" s="235" t="s">
        <v>886</v>
      </c>
      <c r="B2013" s="351">
        <v>36170</v>
      </c>
      <c r="C2013" s="235" t="s">
        <v>66</v>
      </c>
      <c r="D2013" s="235" t="s">
        <v>1746</v>
      </c>
      <c r="E2013" s="356" t="s">
        <v>889</v>
      </c>
      <c r="F2013" s="97" t="s">
        <v>68</v>
      </c>
      <c r="G2013" s="187">
        <v>1.0041</v>
      </c>
      <c r="H2013" s="99">
        <f>IF(A2013="Composição Auxiliar",VLOOKUP(B2013,'SINAPI COMPOSIÇÃO'!$A$2:$E$10256,4,FALSE),IF(A2013="Insumo",IF(VLOOKUP(B2013,'SINAPI INSUMOS'!$A$2:$F$4852,5,FALSE)=OR("",0),VLOOKUP(B2013,'SINAPI INSUMOS'!$A$2:$F$4852,6,FALSE),VLOOKUP(B2013,'SINAPI INSUMOS'!$A$2:$F$4852,5,FALSE)),"VERIFICAR"))</f>
        <v>95</v>
      </c>
      <c r="I2013" s="99">
        <f t="shared" si="99"/>
        <v>95.38</v>
      </c>
    </row>
    <row r="2014" spans="1:9" ht="18" customHeight="1">
      <c r="A2014" s="382" t="s">
        <v>860</v>
      </c>
      <c r="B2014" s="384" t="s">
        <v>52</v>
      </c>
      <c r="C2014" s="382" t="s">
        <v>53</v>
      </c>
      <c r="D2014" s="382" t="s">
        <v>10</v>
      </c>
      <c r="E2014" s="358" t="s">
        <v>878</v>
      </c>
      <c r="F2014" s="385" t="s">
        <v>54</v>
      </c>
      <c r="G2014" s="384" t="s">
        <v>55</v>
      </c>
      <c r="H2014" s="384" t="s">
        <v>56</v>
      </c>
      <c r="I2014" s="384" t="s">
        <v>11</v>
      </c>
    </row>
    <row r="2015" spans="1:9" ht="51.95" customHeight="1">
      <c r="A2015" s="237" t="s">
        <v>879</v>
      </c>
      <c r="B2015" s="354">
        <v>94273</v>
      </c>
      <c r="C2015" s="237" t="s">
        <v>66</v>
      </c>
      <c r="D2015" s="237" t="s">
        <v>862</v>
      </c>
      <c r="E2015" s="359" t="s">
        <v>1354</v>
      </c>
      <c r="F2015" s="184" t="s">
        <v>202</v>
      </c>
      <c r="G2015" s="185">
        <v>1</v>
      </c>
      <c r="H2015" s="189">
        <f>I2015</f>
        <v>60.45</v>
      </c>
      <c r="I2015" s="189">
        <f>SUM(I2016:I2020)</f>
        <v>60.45</v>
      </c>
    </row>
    <row r="2016" spans="1:9" ht="24" customHeight="1">
      <c r="A2016" s="234" t="s">
        <v>881</v>
      </c>
      <c r="B2016" s="350">
        <v>88316</v>
      </c>
      <c r="C2016" s="234" t="s">
        <v>66</v>
      </c>
      <c r="D2016" s="234" t="s">
        <v>885</v>
      </c>
      <c r="E2016" s="355" t="s">
        <v>883</v>
      </c>
      <c r="F2016" s="94" t="s">
        <v>884</v>
      </c>
      <c r="G2016" s="186">
        <v>0.2296</v>
      </c>
      <c r="H2016" s="98">
        <f>IF(A2016="Composição Auxiliar",VLOOKUP(B2016,'SINAPI COMPOSIÇÃO'!$A$2:$E$10256,4,FALSE),IF(A2016="Insumo",IF(VLOOKUP(B2016,'SINAPI INSUMOS'!$A$2:$F$4852,5,FALSE)=OR("",0),VLOOKUP(B2016,'SINAPI INSUMOS'!$A$2:$F$4852,6,FALSE),VLOOKUP(B2016,'SINAPI INSUMOS'!$A$2:$F$4852,5,FALSE)),"VERIFICAR"))</f>
        <v>21.32</v>
      </c>
      <c r="I2016" s="98">
        <f>TRUNC(G2016*H2016,2)</f>
        <v>4.8899999999999997</v>
      </c>
    </row>
    <row r="2017" spans="1:9" ht="26.1" customHeight="1">
      <c r="A2017" s="234" t="s">
        <v>881</v>
      </c>
      <c r="B2017" s="350">
        <v>88629</v>
      </c>
      <c r="C2017" s="234" t="s">
        <v>66</v>
      </c>
      <c r="D2017" s="234" t="s">
        <v>1510</v>
      </c>
      <c r="E2017" s="355" t="s">
        <v>883</v>
      </c>
      <c r="F2017" s="94" t="s">
        <v>72</v>
      </c>
      <c r="G2017" s="186">
        <v>1.8E-3</v>
      </c>
      <c r="H2017" s="98">
        <f>IF(A2017="Composição Auxiliar",VLOOKUP(B2017,'SINAPI COMPOSIÇÃO'!$A$2:$E$10256,4,FALSE),IF(A2017="Insumo",IF(VLOOKUP(B2017,'SINAPI INSUMOS'!$A$2:$F$4852,5,FALSE)=OR("",0),VLOOKUP(B2017,'SINAPI INSUMOS'!$A$2:$F$4852,6,FALSE),VLOOKUP(B2017,'SINAPI INSUMOS'!$A$2:$F$4852,5,FALSE)),"VERIFICAR"))</f>
        <v>893.78</v>
      </c>
      <c r="I2017" s="98">
        <f>TRUNC(G2017*H2017,2)</f>
        <v>1.6</v>
      </c>
    </row>
    <row r="2018" spans="1:9" ht="24" customHeight="1">
      <c r="A2018" s="234" t="s">
        <v>881</v>
      </c>
      <c r="B2018" s="350">
        <v>88309</v>
      </c>
      <c r="C2018" s="234" t="s">
        <v>66</v>
      </c>
      <c r="D2018" s="234" t="s">
        <v>913</v>
      </c>
      <c r="E2018" s="355" t="s">
        <v>883</v>
      </c>
      <c r="F2018" s="94" t="s">
        <v>884</v>
      </c>
      <c r="G2018" s="186">
        <v>0.2296</v>
      </c>
      <c r="H2018" s="98">
        <f>IF(A2018="Composição Auxiliar",VLOOKUP(B2018,'SINAPI COMPOSIÇÃO'!$A$2:$E$10256,4,FALSE),IF(A2018="Insumo",IF(VLOOKUP(B2018,'SINAPI INSUMOS'!$A$2:$F$4852,5,FALSE)=OR("",0),VLOOKUP(B2018,'SINAPI INSUMOS'!$A$2:$F$4852,6,FALSE),VLOOKUP(B2018,'SINAPI INSUMOS'!$A$2:$F$4852,5,FALSE)),"VERIFICAR"))</f>
        <v>27.58</v>
      </c>
      <c r="I2018" s="98">
        <f>TRUNC(G2018*H2018,2)</f>
        <v>6.33</v>
      </c>
    </row>
    <row r="2019" spans="1:9" ht="26.1" customHeight="1">
      <c r="A2019" s="235" t="s">
        <v>886</v>
      </c>
      <c r="B2019" s="351">
        <v>370</v>
      </c>
      <c r="C2019" s="235" t="s">
        <v>66</v>
      </c>
      <c r="D2019" s="235" t="s">
        <v>1744</v>
      </c>
      <c r="E2019" s="356" t="s">
        <v>889</v>
      </c>
      <c r="F2019" s="97" t="s">
        <v>72</v>
      </c>
      <c r="G2019" s="187">
        <v>6.6E-3</v>
      </c>
      <c r="H2019" s="99">
        <f>IF(A2019="Composição Auxiliar",VLOOKUP(B2019,'SINAPI COMPOSIÇÃO'!$A$2:$E$10256,4,FALSE),IF(A2019="Insumo",IF(VLOOKUP(B2019,'SINAPI INSUMOS'!$A$2:$F$4852,5,FALSE)=OR("",0),VLOOKUP(B2019,'SINAPI INSUMOS'!$A$2:$F$4852,6,FALSE),VLOOKUP(B2019,'SINAPI INSUMOS'!$A$2:$F$4852,5,FALSE)),"VERIFICAR"))</f>
        <v>150</v>
      </c>
      <c r="I2019" s="99">
        <f>TRUNC(G2019*H2019,2)</f>
        <v>0.99</v>
      </c>
    </row>
    <row r="2020" spans="1:9" ht="26.1" customHeight="1">
      <c r="A2020" s="235" t="s">
        <v>886</v>
      </c>
      <c r="B2020" s="351">
        <v>4059</v>
      </c>
      <c r="C2020" s="235" t="s">
        <v>66</v>
      </c>
      <c r="D2020" s="235" t="s">
        <v>1748</v>
      </c>
      <c r="E2020" s="356" t="s">
        <v>889</v>
      </c>
      <c r="F2020" s="97" t="s">
        <v>202</v>
      </c>
      <c r="G2020" s="187">
        <v>1.0049999999999999</v>
      </c>
      <c r="H2020" s="99">
        <f>IF(A2020="Composição Auxiliar",VLOOKUP(B2020,'SINAPI COMPOSIÇÃO'!$A$2:$E$10256,4,FALSE),IF(A2020="Insumo",IF(VLOOKUP(B2020,'SINAPI INSUMOS'!$A$2:$F$4852,5,FALSE)=OR("",0),VLOOKUP(B2020,'SINAPI INSUMOS'!$A$2:$F$4852,6,FALSE),VLOOKUP(B2020,'SINAPI INSUMOS'!$A$2:$F$4852,5,FALSE)),"VERIFICAR"))</f>
        <v>46.41</v>
      </c>
      <c r="I2020" s="99">
        <f>TRUNC(G2020*H2020,2)</f>
        <v>46.64</v>
      </c>
    </row>
    <row r="2021" spans="1:9" ht="18" customHeight="1">
      <c r="A2021" s="382" t="s">
        <v>863</v>
      </c>
      <c r="B2021" s="384" t="s">
        <v>52</v>
      </c>
      <c r="C2021" s="382" t="s">
        <v>53</v>
      </c>
      <c r="D2021" s="382" t="s">
        <v>10</v>
      </c>
      <c r="E2021" s="358" t="s">
        <v>878</v>
      </c>
      <c r="F2021" s="385" t="s">
        <v>54</v>
      </c>
      <c r="G2021" s="384" t="s">
        <v>55</v>
      </c>
      <c r="H2021" s="384" t="s">
        <v>56</v>
      </c>
      <c r="I2021" s="384" t="s">
        <v>11</v>
      </c>
    </row>
    <row r="2022" spans="1:9" ht="26.1" customHeight="1">
      <c r="A2022" s="237" t="s">
        <v>879</v>
      </c>
      <c r="B2022" s="354">
        <v>103946</v>
      </c>
      <c r="C2022" s="237" t="s">
        <v>66</v>
      </c>
      <c r="D2022" s="237" t="s">
        <v>865</v>
      </c>
      <c r="E2022" s="359" t="s">
        <v>1749</v>
      </c>
      <c r="F2022" s="184" t="s">
        <v>68</v>
      </c>
      <c r="G2022" s="185">
        <v>1</v>
      </c>
      <c r="H2022" s="189">
        <f>I2022</f>
        <v>21.54</v>
      </c>
      <c r="I2022" s="189">
        <f>SUM(I2023:I2025)</f>
        <v>21.54</v>
      </c>
    </row>
    <row r="2023" spans="1:9" ht="24" customHeight="1">
      <c r="A2023" s="234" t="s">
        <v>881</v>
      </c>
      <c r="B2023" s="350">
        <v>88316</v>
      </c>
      <c r="C2023" s="234" t="s">
        <v>66</v>
      </c>
      <c r="D2023" s="234" t="s">
        <v>885</v>
      </c>
      <c r="E2023" s="355" t="s">
        <v>883</v>
      </c>
      <c r="F2023" s="94" t="s">
        <v>884</v>
      </c>
      <c r="G2023" s="186">
        <v>0.1386</v>
      </c>
      <c r="H2023" s="98">
        <f>IF(A2023="Composição Auxiliar",VLOOKUP(B2023,'SINAPI COMPOSIÇÃO'!$A$2:$E$10256,4,FALSE),IF(A2023="Insumo",IF(VLOOKUP(B2023,'SINAPI INSUMOS'!$A$2:$F$4852,5,FALSE)=OR("",0),VLOOKUP(B2023,'SINAPI INSUMOS'!$A$2:$F$4852,6,FALSE),VLOOKUP(B2023,'SINAPI INSUMOS'!$A$2:$F$4852,5,FALSE)),"VERIFICAR"))</f>
        <v>21.32</v>
      </c>
      <c r="I2023" s="98">
        <f>TRUNC(G2023*H2023,2)</f>
        <v>2.95</v>
      </c>
    </row>
    <row r="2024" spans="1:9" ht="24" customHeight="1">
      <c r="A2024" s="234" t="s">
        <v>881</v>
      </c>
      <c r="B2024" s="350">
        <v>88441</v>
      </c>
      <c r="C2024" s="234" t="s">
        <v>66</v>
      </c>
      <c r="D2024" s="234" t="s">
        <v>1750</v>
      </c>
      <c r="E2024" s="355" t="s">
        <v>883</v>
      </c>
      <c r="F2024" s="94" t="s">
        <v>884</v>
      </c>
      <c r="G2024" s="186">
        <v>2.7699999999999999E-2</v>
      </c>
      <c r="H2024" s="98">
        <f>IF(A2024="Composição Auxiliar",VLOOKUP(B2024,'SINAPI COMPOSIÇÃO'!$A$2:$E$10256,4,FALSE),IF(A2024="Insumo",IF(VLOOKUP(B2024,'SINAPI INSUMOS'!$A$2:$F$4852,5,FALSE)=OR("",0),VLOOKUP(B2024,'SINAPI INSUMOS'!$A$2:$F$4852,6,FALSE),VLOOKUP(B2024,'SINAPI INSUMOS'!$A$2:$F$4852,5,FALSE)),"VERIFICAR"))</f>
        <v>21.66</v>
      </c>
      <c r="I2024" s="98">
        <f>TRUNC(G2024*H2024,2)</f>
        <v>0.59</v>
      </c>
    </row>
    <row r="2025" spans="1:9" ht="26.1" customHeight="1">
      <c r="A2025" s="235" t="s">
        <v>886</v>
      </c>
      <c r="B2025" s="351">
        <v>3322</v>
      </c>
      <c r="C2025" s="235" t="s">
        <v>66</v>
      </c>
      <c r="D2025" s="235" t="s">
        <v>1752</v>
      </c>
      <c r="E2025" s="356" t="s">
        <v>889</v>
      </c>
      <c r="F2025" s="97" t="s">
        <v>68</v>
      </c>
      <c r="G2025" s="360">
        <v>1</v>
      </c>
      <c r="H2025" s="361">
        <f>IF(A2025="Composição Auxiliar",VLOOKUP(B2025,'SINAPI COMPOSIÇÃO'!$A$2:$E$10256,4,FALSE),IF(A2025="Insumo",IF(VLOOKUP(B2025,'SINAPI INSUMOS'!$A$2:$F$4852,5,FALSE)=OR("",0),VLOOKUP(B2025,'SINAPI INSUMOS'!$A$2:$F$4852,6,FALSE),VLOOKUP(B2025,'SINAPI INSUMOS'!$A$2:$F$4852,5,FALSE)),"VERIFICAR"))</f>
        <v>18</v>
      </c>
      <c r="I2025" s="99">
        <f>TRUNC(G2025*H2025,2)</f>
        <v>18</v>
      </c>
    </row>
    <row r="2026" spans="1:9" ht="18" customHeight="1">
      <c r="A2026" s="232" t="s">
        <v>866</v>
      </c>
      <c r="B2026" s="239" t="s">
        <v>52</v>
      </c>
      <c r="C2026" s="232" t="s">
        <v>53</v>
      </c>
      <c r="D2026" s="232" t="s">
        <v>10</v>
      </c>
      <c r="E2026" s="358" t="s">
        <v>878</v>
      </c>
      <c r="F2026" s="240" t="s">
        <v>54</v>
      </c>
      <c r="G2026" s="239" t="s">
        <v>55</v>
      </c>
      <c r="H2026" s="239" t="s">
        <v>56</v>
      </c>
      <c r="I2026" s="239" t="s">
        <v>11</v>
      </c>
    </row>
    <row r="2027" spans="1:9" ht="51.95" customHeight="1">
      <c r="A2027" s="237" t="s">
        <v>879</v>
      </c>
      <c r="B2027" s="354">
        <v>103307</v>
      </c>
      <c r="C2027" s="237" t="s">
        <v>66</v>
      </c>
      <c r="D2027" s="237" t="s">
        <v>868</v>
      </c>
      <c r="E2027" s="359" t="s">
        <v>1749</v>
      </c>
      <c r="F2027" s="184" t="s">
        <v>63</v>
      </c>
      <c r="G2027" s="185">
        <v>1</v>
      </c>
      <c r="H2027" s="189">
        <f>I2027</f>
        <v>1337.73</v>
      </c>
      <c r="I2027" s="189">
        <f>SUM(I2028:I2035)</f>
        <v>1337.73</v>
      </c>
    </row>
    <row r="2028" spans="1:9" ht="26.1" customHeight="1">
      <c r="A2028" s="234" t="s">
        <v>881</v>
      </c>
      <c r="B2028" s="350">
        <v>5795</v>
      </c>
      <c r="C2028" s="234" t="s">
        <v>66</v>
      </c>
      <c r="D2028" s="234" t="s">
        <v>1753</v>
      </c>
      <c r="E2028" s="355" t="s">
        <v>895</v>
      </c>
      <c r="F2028" s="94" t="s">
        <v>899</v>
      </c>
      <c r="G2028" s="186">
        <v>7.6799999999999993E-2</v>
      </c>
      <c r="H2028" s="98">
        <f>IF(A2028="Composição Auxiliar",VLOOKUP(B2028,'SINAPI COMPOSIÇÃO'!$A$2:$E$10256,4,FALSE),IF(A2028="Insumo",IF(VLOOKUP(B2028,'SINAPI INSUMOS'!$A$2:$F$4852,5,FALSE)=OR("",0),VLOOKUP(B2028,'SINAPI INSUMOS'!$A$2:$F$4852,6,FALSE),VLOOKUP(B2028,'SINAPI INSUMOS'!$A$2:$F$4852,5,FALSE)),"VERIFICAR"))</f>
        <v>21.23</v>
      </c>
      <c r="I2028" s="98">
        <f t="shared" ref="I2028:I2035" si="100">TRUNC(G2028*H2028,2)</f>
        <v>1.63</v>
      </c>
    </row>
    <row r="2029" spans="1:9" ht="24" customHeight="1">
      <c r="A2029" s="234" t="s">
        <v>881</v>
      </c>
      <c r="B2029" s="350">
        <v>88316</v>
      </c>
      <c r="C2029" s="234" t="s">
        <v>66</v>
      </c>
      <c r="D2029" s="234" t="s">
        <v>885</v>
      </c>
      <c r="E2029" s="355" t="s">
        <v>883</v>
      </c>
      <c r="F2029" s="94" t="s">
        <v>884</v>
      </c>
      <c r="G2029" s="186">
        <v>1.2307999999999999</v>
      </c>
      <c r="H2029" s="98">
        <f>IF(A2029="Composição Auxiliar",VLOOKUP(B2029,'SINAPI COMPOSIÇÃO'!$A$2:$E$10256,4,FALSE),IF(A2029="Insumo",IF(VLOOKUP(B2029,'SINAPI INSUMOS'!$A$2:$F$4852,5,FALSE)=OR("",0),VLOOKUP(B2029,'SINAPI INSUMOS'!$A$2:$F$4852,6,FALSE),VLOOKUP(B2029,'SINAPI INSUMOS'!$A$2:$F$4852,5,FALSE)),"VERIFICAR"))</f>
        <v>21.32</v>
      </c>
      <c r="I2029" s="98">
        <f t="shared" si="100"/>
        <v>26.24</v>
      </c>
    </row>
    <row r="2030" spans="1:9" ht="24" customHeight="1">
      <c r="A2030" s="234" t="s">
        <v>881</v>
      </c>
      <c r="B2030" s="350">
        <v>88309</v>
      </c>
      <c r="C2030" s="234" t="s">
        <v>66</v>
      </c>
      <c r="D2030" s="234" t="s">
        <v>913</v>
      </c>
      <c r="E2030" s="355" t="s">
        <v>883</v>
      </c>
      <c r="F2030" s="94" t="s">
        <v>884</v>
      </c>
      <c r="G2030" s="186">
        <v>1.8461000000000001</v>
      </c>
      <c r="H2030" s="98">
        <f>IF(A2030="Composição Auxiliar",VLOOKUP(B2030,'SINAPI COMPOSIÇÃO'!$A$2:$E$10256,4,FALSE),IF(A2030="Insumo",IF(VLOOKUP(B2030,'SINAPI INSUMOS'!$A$2:$F$4852,5,FALSE)=OR("",0),VLOOKUP(B2030,'SINAPI INSUMOS'!$A$2:$F$4852,6,FALSE),VLOOKUP(B2030,'SINAPI INSUMOS'!$A$2:$F$4852,5,FALSE)),"VERIFICAR"))</f>
        <v>27.58</v>
      </c>
      <c r="I2030" s="98">
        <f t="shared" si="100"/>
        <v>50.91</v>
      </c>
    </row>
    <row r="2031" spans="1:9" ht="39" customHeight="1">
      <c r="A2031" s="234" t="s">
        <v>881</v>
      </c>
      <c r="B2031" s="350">
        <v>87298</v>
      </c>
      <c r="C2031" s="234" t="s">
        <v>66</v>
      </c>
      <c r="D2031" s="234" t="s">
        <v>1754</v>
      </c>
      <c r="E2031" s="355" t="s">
        <v>883</v>
      </c>
      <c r="F2031" s="94" t="s">
        <v>72</v>
      </c>
      <c r="G2031" s="186">
        <v>1.6000000000000001E-3</v>
      </c>
      <c r="H2031" s="98">
        <f>IF(A2031="Composição Auxiliar",VLOOKUP(B2031,'SINAPI COMPOSIÇÃO'!$A$2:$E$10256,4,FALSE),IF(A2031="Insumo",IF(VLOOKUP(B2031,'SINAPI INSUMOS'!$A$2:$F$4852,5,FALSE)=OR("",0),VLOOKUP(B2031,'SINAPI INSUMOS'!$A$2:$F$4852,6,FALSE),VLOOKUP(B2031,'SINAPI INSUMOS'!$A$2:$F$4852,5,FALSE)),"VERIFICAR"))</f>
        <v>935.11</v>
      </c>
      <c r="I2031" s="98">
        <f t="shared" si="100"/>
        <v>1.49</v>
      </c>
    </row>
    <row r="2032" spans="1:9" ht="26.1" customHeight="1">
      <c r="A2032" s="234" t="s">
        <v>881</v>
      </c>
      <c r="B2032" s="350">
        <v>5952</v>
      </c>
      <c r="C2032" s="234" t="s">
        <v>66</v>
      </c>
      <c r="D2032" s="234" t="s">
        <v>1755</v>
      </c>
      <c r="E2032" s="355" t="s">
        <v>895</v>
      </c>
      <c r="F2032" s="94" t="s">
        <v>896</v>
      </c>
      <c r="G2032" s="186">
        <v>0.25850000000000001</v>
      </c>
      <c r="H2032" s="98">
        <f>IF(A2032="Composição Auxiliar",VLOOKUP(B2032,'SINAPI COMPOSIÇÃO'!$A$2:$E$10256,4,FALSE),IF(A2032="Insumo",IF(VLOOKUP(B2032,'SINAPI INSUMOS'!$A$2:$F$4852,5,FALSE)=OR("",0),VLOOKUP(B2032,'SINAPI INSUMOS'!$A$2:$F$4852,6,FALSE),VLOOKUP(B2032,'SINAPI INSUMOS'!$A$2:$F$4852,5,FALSE)),"VERIFICAR"))</f>
        <v>20.79</v>
      </c>
      <c r="I2032" s="98">
        <f t="shared" si="100"/>
        <v>5.37</v>
      </c>
    </row>
    <row r="2033" spans="1:10" ht="39" customHeight="1">
      <c r="A2033" s="234" t="s">
        <v>881</v>
      </c>
      <c r="B2033" s="350">
        <v>102486</v>
      </c>
      <c r="C2033" s="234" t="s">
        <v>66</v>
      </c>
      <c r="D2033" s="234" t="s">
        <v>1756</v>
      </c>
      <c r="E2033" s="355" t="s">
        <v>916</v>
      </c>
      <c r="F2033" s="94" t="s">
        <v>72</v>
      </c>
      <c r="G2033" s="186">
        <v>2.2200000000000001E-2</v>
      </c>
      <c r="H2033" s="98">
        <f>IF(A2033="Composição Auxiliar",VLOOKUP(B2033,'SINAPI COMPOSIÇÃO'!$A$2:$E$10256,4,FALSE),IF(A2033="Insumo",IF(VLOOKUP(B2033,'SINAPI INSUMOS'!$A$2:$F$4852,5,FALSE)=OR("",0),VLOOKUP(B2033,'SINAPI INSUMOS'!$A$2:$F$4852,6,FALSE),VLOOKUP(B2033,'SINAPI INSUMOS'!$A$2:$F$4852,5,FALSE)),"VERIFICAR"))</f>
        <v>713.32</v>
      </c>
      <c r="I2033" s="98">
        <f t="shared" si="100"/>
        <v>15.83</v>
      </c>
    </row>
    <row r="2034" spans="1:10" ht="26.1" customHeight="1">
      <c r="A2034" s="235" t="s">
        <v>886</v>
      </c>
      <c r="B2034" s="351">
        <v>4721</v>
      </c>
      <c r="C2034" s="235" t="s">
        <v>66</v>
      </c>
      <c r="D2034" s="235" t="s">
        <v>1758</v>
      </c>
      <c r="E2034" s="356" t="s">
        <v>889</v>
      </c>
      <c r="F2034" s="97" t="s">
        <v>72</v>
      </c>
      <c r="G2034" s="187">
        <v>1.1999999999999999E-3</v>
      </c>
      <c r="H2034" s="99">
        <f>IF(A2034="Composição Auxiliar",VLOOKUP(B2034,'SINAPI COMPOSIÇÃO'!$A$2:$E$10256,4,FALSE),IF(A2034="Insumo",IF(VLOOKUP(B2034,'SINAPI INSUMOS'!$A$2:$F$4852,5,FALSE)=OR("",0),VLOOKUP(B2034,'SINAPI INSUMOS'!$A$2:$F$4852,6,FALSE),VLOOKUP(B2034,'SINAPI INSUMOS'!$A$2:$F$4852,5,FALSE)),"VERIFICAR"))</f>
        <v>298.43</v>
      </c>
      <c r="I2034" s="99">
        <f t="shared" si="100"/>
        <v>0.35</v>
      </c>
    </row>
    <row r="2035" spans="1:10" ht="65.099999999999994" customHeight="1">
      <c r="A2035" s="235" t="s">
        <v>886</v>
      </c>
      <c r="B2035" s="351">
        <v>42440</v>
      </c>
      <c r="C2035" s="235" t="s">
        <v>66</v>
      </c>
      <c r="D2035" s="235" t="s">
        <v>1760</v>
      </c>
      <c r="E2035" s="356" t="s">
        <v>889</v>
      </c>
      <c r="F2035" s="97" t="s">
        <v>63</v>
      </c>
      <c r="G2035" s="187">
        <v>1</v>
      </c>
      <c r="H2035" s="99">
        <f>IF(A2035="Composição Auxiliar",VLOOKUP(B2035,'SINAPI COMPOSIÇÃO'!$A$2:$E$10256,4,FALSE),IF(A2035="Insumo",IF(VLOOKUP(B2035,'SINAPI INSUMOS'!$A$2:$F$4852,5,FALSE)=OR("",0),VLOOKUP(B2035,'SINAPI INSUMOS'!$A$2:$F$4852,6,FALSE),VLOOKUP(B2035,'SINAPI INSUMOS'!$A$2:$F$4852,5,FALSE)),"VERIFICAR"))</f>
        <v>1235.9100000000001</v>
      </c>
      <c r="I2035" s="99">
        <f t="shared" si="100"/>
        <v>1235.9100000000001</v>
      </c>
    </row>
    <row r="2036" spans="1:10" ht="18" customHeight="1">
      <c r="A2036" s="382" t="s">
        <v>869</v>
      </c>
      <c r="B2036" s="384" t="s">
        <v>52</v>
      </c>
      <c r="C2036" s="382" t="s">
        <v>53</v>
      </c>
      <c r="D2036" s="382" t="s">
        <v>10</v>
      </c>
      <c r="E2036" s="358" t="s">
        <v>878</v>
      </c>
      <c r="F2036" s="385" t="s">
        <v>54</v>
      </c>
      <c r="G2036" s="384" t="s">
        <v>55</v>
      </c>
      <c r="H2036" s="384" t="s">
        <v>56</v>
      </c>
      <c r="I2036" s="384" t="s">
        <v>11</v>
      </c>
    </row>
    <row r="2037" spans="1:10" ht="39" customHeight="1">
      <c r="A2037" s="237" t="s">
        <v>879</v>
      </c>
      <c r="B2037" s="354">
        <v>98522</v>
      </c>
      <c r="C2037" s="237" t="s">
        <v>66</v>
      </c>
      <c r="D2037" s="237" t="s">
        <v>871</v>
      </c>
      <c r="E2037" s="359" t="s">
        <v>1749</v>
      </c>
      <c r="F2037" s="184" t="s">
        <v>202</v>
      </c>
      <c r="G2037" s="185">
        <v>1</v>
      </c>
      <c r="H2037" s="189">
        <f>I2037</f>
        <v>201.4</v>
      </c>
      <c r="I2037" s="189">
        <f>SUM(I2038:I2045)</f>
        <v>201.4</v>
      </c>
    </row>
    <row r="2038" spans="1:10" ht="24" customHeight="1">
      <c r="A2038" s="234" t="s">
        <v>881</v>
      </c>
      <c r="B2038" s="350">
        <v>88316</v>
      </c>
      <c r="C2038" s="234" t="s">
        <v>66</v>
      </c>
      <c r="D2038" s="234" t="s">
        <v>885</v>
      </c>
      <c r="E2038" s="355" t="s">
        <v>883</v>
      </c>
      <c r="F2038" s="94" t="s">
        <v>884</v>
      </c>
      <c r="G2038" s="186">
        <v>0.44928449999999998</v>
      </c>
      <c r="H2038" s="98">
        <f>IF(A2038="Composição Auxiliar",VLOOKUP(B2038,'SINAPI COMPOSIÇÃO'!$A$2:$E$10256,4,FALSE),IF(A2038="Insumo",IF(VLOOKUP(B2038,'SINAPI INSUMOS'!$A$2:$F$4852,5,FALSE)=OR("",0),VLOOKUP(B2038,'SINAPI INSUMOS'!$A$2:$F$4852,6,FALSE),VLOOKUP(B2038,'SINAPI INSUMOS'!$A$2:$F$4852,5,FALSE)),"VERIFICAR"))</f>
        <v>21.32</v>
      </c>
      <c r="I2038" s="98">
        <f t="shared" ref="I2038:I2045" si="101">TRUNC(G2038*H2038,2)</f>
        <v>9.57</v>
      </c>
    </row>
    <row r="2039" spans="1:10" ht="24" customHeight="1">
      <c r="A2039" s="234" t="s">
        <v>881</v>
      </c>
      <c r="B2039" s="350">
        <v>88309</v>
      </c>
      <c r="C2039" s="234" t="s">
        <v>66</v>
      </c>
      <c r="D2039" s="234" t="s">
        <v>913</v>
      </c>
      <c r="E2039" s="355" t="s">
        <v>883</v>
      </c>
      <c r="F2039" s="94" t="s">
        <v>884</v>
      </c>
      <c r="G2039" s="186">
        <v>0.89856899999999995</v>
      </c>
      <c r="H2039" s="98">
        <f>IF(A2039="Composição Auxiliar",VLOOKUP(B2039,'SINAPI COMPOSIÇÃO'!$A$2:$E$10256,4,FALSE),IF(A2039="Insumo",IF(VLOOKUP(B2039,'SINAPI INSUMOS'!$A$2:$F$4852,5,FALSE)=OR("",0),VLOOKUP(B2039,'SINAPI INSUMOS'!$A$2:$F$4852,6,FALSE),VLOOKUP(B2039,'SINAPI INSUMOS'!$A$2:$F$4852,5,FALSE)),"VERIFICAR"))</f>
        <v>27.58</v>
      </c>
      <c r="I2039" s="98">
        <f t="shared" si="101"/>
        <v>24.78</v>
      </c>
    </row>
    <row r="2040" spans="1:10" ht="39" customHeight="1">
      <c r="A2040" s="234" t="s">
        <v>881</v>
      </c>
      <c r="B2040" s="350">
        <v>94974</v>
      </c>
      <c r="C2040" s="234" t="s">
        <v>66</v>
      </c>
      <c r="D2040" s="234" t="s">
        <v>1761</v>
      </c>
      <c r="E2040" s="355" t="s">
        <v>916</v>
      </c>
      <c r="F2040" s="94" t="s">
        <v>72</v>
      </c>
      <c r="G2040" s="186">
        <v>1.9702000000000001E-2</v>
      </c>
      <c r="H2040" s="98">
        <f>IF(A2040="Composição Auxiliar",VLOOKUP(B2040,'SINAPI COMPOSIÇÃO'!$A$2:$E$10256,4,FALSE),IF(A2040="Insumo",IF(VLOOKUP(B2040,'SINAPI INSUMOS'!$A$2:$F$4852,5,FALSE)=OR("",0),VLOOKUP(B2040,'SINAPI INSUMOS'!$A$2:$F$4852,6,FALSE),VLOOKUP(B2040,'SINAPI INSUMOS'!$A$2:$F$4852,5,FALSE)),"VERIFICAR"))</f>
        <v>689.85</v>
      </c>
      <c r="I2040" s="98">
        <f t="shared" si="101"/>
        <v>13.59</v>
      </c>
      <c r="J2040" s="440"/>
    </row>
    <row r="2041" spans="1:10" ht="39" customHeight="1">
      <c r="A2041" s="235" t="s">
        <v>886</v>
      </c>
      <c r="B2041" s="351">
        <v>4417</v>
      </c>
      <c r="C2041" s="235" t="s">
        <v>66</v>
      </c>
      <c r="D2041" s="235" t="s">
        <v>1763</v>
      </c>
      <c r="E2041" s="356" t="s">
        <v>889</v>
      </c>
      <c r="F2041" s="97" t="s">
        <v>202</v>
      </c>
      <c r="G2041" s="187">
        <v>1.76</v>
      </c>
      <c r="H2041" s="99">
        <f>IF(A2041="Composição Auxiliar",VLOOKUP(B2041,'SINAPI COMPOSIÇÃO'!$A$2:$E$10256,4,FALSE),IF(A2041="Insumo",IF(VLOOKUP(B2041,'SINAPI INSUMOS'!$A$2:$F$4852,5,FALSE)=OR("",0),VLOOKUP(B2041,'SINAPI INSUMOS'!$A$2:$F$4852,6,FALSE),VLOOKUP(B2041,'SINAPI INSUMOS'!$A$2:$F$4852,5,FALSE)),"VERIFICAR"))</f>
        <v>5.15</v>
      </c>
      <c r="I2041" s="99">
        <f t="shared" si="101"/>
        <v>9.06</v>
      </c>
      <c r="J2041" s="440"/>
    </row>
    <row r="2042" spans="1:10" ht="26.1" customHeight="1">
      <c r="A2042" s="235" t="s">
        <v>886</v>
      </c>
      <c r="B2042" s="351">
        <v>43130</v>
      </c>
      <c r="C2042" s="235" t="s">
        <v>66</v>
      </c>
      <c r="D2042" s="235" t="s">
        <v>1765</v>
      </c>
      <c r="E2042" s="356" t="s">
        <v>889</v>
      </c>
      <c r="F2042" s="97" t="s">
        <v>101</v>
      </c>
      <c r="G2042" s="187">
        <v>8.8599999999999998E-2</v>
      </c>
      <c r="H2042" s="99">
        <f>IF(A2042="Composição Auxiliar",VLOOKUP(B2042,'SINAPI COMPOSIÇÃO'!$A$2:$E$10256,4,FALSE),IF(A2042="Insumo",IF(VLOOKUP(B2042,'SINAPI INSUMOS'!$A$2:$F$4852,5,FALSE)=OR("",0),VLOOKUP(B2042,'SINAPI INSUMOS'!$A$2:$F$4852,6,FALSE),VLOOKUP(B2042,'SINAPI INSUMOS'!$A$2:$F$4852,5,FALSE)),"VERIFICAR"))</f>
        <v>27</v>
      </c>
      <c r="I2042" s="99">
        <f t="shared" si="101"/>
        <v>2.39</v>
      </c>
      <c r="J2042" s="440"/>
    </row>
    <row r="2043" spans="1:10" ht="39" customHeight="1">
      <c r="A2043" s="235" t="s">
        <v>886</v>
      </c>
      <c r="B2043" s="351">
        <v>4460</v>
      </c>
      <c r="C2043" s="235" t="s">
        <v>66</v>
      </c>
      <c r="D2043" s="235" t="s">
        <v>1767</v>
      </c>
      <c r="E2043" s="356" t="s">
        <v>889</v>
      </c>
      <c r="F2043" s="97" t="s">
        <v>202</v>
      </c>
      <c r="G2043" s="187">
        <v>2.2000000000000002</v>
      </c>
      <c r="H2043" s="99">
        <f>IF(A2043="Composição Auxiliar",VLOOKUP(B2043,'SINAPI COMPOSIÇÃO'!$A$2:$E$10256,4,FALSE),IF(A2043="Insumo",IF(VLOOKUP(B2043,'SINAPI INSUMOS'!$A$2:$F$4852,5,FALSE)=OR("",0),VLOOKUP(B2043,'SINAPI INSUMOS'!$A$2:$F$4852,6,FALSE),VLOOKUP(B2043,'SINAPI INSUMOS'!$A$2:$F$4852,5,FALSE)),"VERIFICAR"))</f>
        <v>6.68</v>
      </c>
      <c r="I2043" s="99">
        <f t="shared" si="101"/>
        <v>14.69</v>
      </c>
      <c r="J2043" s="440"/>
    </row>
    <row r="2044" spans="1:10" ht="26.1" customHeight="1">
      <c r="A2044" s="235" t="s">
        <v>886</v>
      </c>
      <c r="B2044" s="351">
        <v>4107</v>
      </c>
      <c r="C2044" s="235" t="s">
        <v>66</v>
      </c>
      <c r="D2044" s="235" t="s">
        <v>1769</v>
      </c>
      <c r="E2044" s="356" t="s">
        <v>889</v>
      </c>
      <c r="F2044" s="97" t="s">
        <v>63</v>
      </c>
      <c r="G2044" s="187">
        <v>0.3846154</v>
      </c>
      <c r="H2044" s="99">
        <f>IF(A2044="Composição Auxiliar",VLOOKUP(B2044,'SINAPI COMPOSIÇÃO'!$A$2:$E$10256,4,FALSE),IF(A2044="Insumo",IF(VLOOKUP(B2044,'SINAPI INSUMOS'!$A$2:$F$4852,5,FALSE)=OR("",0),VLOOKUP(B2044,'SINAPI INSUMOS'!$A$2:$F$4852,6,FALSE),VLOOKUP(B2044,'SINAPI INSUMOS'!$A$2:$F$4852,5,FALSE)),"VERIFICAR"))</f>
        <v>89.3</v>
      </c>
      <c r="I2044" s="99">
        <f t="shared" si="101"/>
        <v>34.340000000000003</v>
      </c>
      <c r="J2044" s="440"/>
    </row>
    <row r="2045" spans="1:10" ht="39" customHeight="1">
      <c r="A2045" s="235" t="s">
        <v>886</v>
      </c>
      <c r="B2045" s="351">
        <v>10937</v>
      </c>
      <c r="C2045" s="235" t="s">
        <v>66</v>
      </c>
      <c r="D2045" s="235" t="s">
        <v>1771</v>
      </c>
      <c r="E2045" s="356" t="s">
        <v>889</v>
      </c>
      <c r="F2045" s="97" t="s">
        <v>68</v>
      </c>
      <c r="G2045" s="360">
        <v>2.11</v>
      </c>
      <c r="H2045" s="361">
        <f>IF(A2045="Composição Auxiliar",VLOOKUP(B2045,'SINAPI COMPOSIÇÃO'!$A$2:$E$10256,4,FALSE),IF(A2045="Insumo",IF(VLOOKUP(B2045,'SINAPI INSUMOS'!$A$2:$F$4852,5,FALSE)=OR("",0),VLOOKUP(B2045,'SINAPI INSUMOS'!$A$2:$F$4852,6,FALSE),VLOOKUP(B2045,'SINAPI INSUMOS'!$A$2:$F$4852,5,FALSE)),"VERIFICAR"))</f>
        <v>44.07</v>
      </c>
      <c r="I2045" s="99">
        <f t="shared" si="101"/>
        <v>92.98</v>
      </c>
      <c r="J2045" s="440"/>
    </row>
    <row r="2046" spans="1:10" customFormat="1" ht="24" customHeight="1">
      <c r="A2046" s="409">
        <v>16</v>
      </c>
      <c r="B2046" s="409"/>
      <c r="C2046" s="409"/>
      <c r="D2046" s="409" t="s">
        <v>22350</v>
      </c>
      <c r="E2046" s="409"/>
      <c r="F2046" s="409"/>
      <c r="G2046" s="410"/>
      <c r="H2046" s="409"/>
      <c r="I2046" s="411"/>
      <c r="J2046" s="440"/>
    </row>
    <row r="2047" spans="1:10" customFormat="1" ht="24" customHeight="1">
      <c r="A2047" s="409" t="s">
        <v>22522</v>
      </c>
      <c r="B2047" s="409"/>
      <c r="C2047" s="409"/>
      <c r="D2047" s="409" t="s">
        <v>22389</v>
      </c>
      <c r="E2047" s="409"/>
      <c r="F2047" s="409"/>
      <c r="G2047" s="410"/>
      <c r="H2047" s="409"/>
      <c r="I2047" s="411"/>
      <c r="J2047" s="440"/>
    </row>
    <row r="2048" spans="1:10" customFormat="1" ht="18" customHeight="1">
      <c r="A2048" s="416" t="s">
        <v>22523</v>
      </c>
      <c r="B2048" s="417" t="s">
        <v>52</v>
      </c>
      <c r="C2048" s="416" t="s">
        <v>53</v>
      </c>
      <c r="D2048" s="416" t="s">
        <v>10</v>
      </c>
      <c r="E2048" s="416" t="s">
        <v>878</v>
      </c>
      <c r="F2048" s="418" t="s">
        <v>54</v>
      </c>
      <c r="G2048" s="417" t="s">
        <v>55</v>
      </c>
      <c r="H2048" s="417" t="s">
        <v>56</v>
      </c>
      <c r="I2048" s="417" t="s">
        <v>11</v>
      </c>
    </row>
    <row r="2049" spans="1:9" customFormat="1" ht="24" customHeight="1">
      <c r="A2049" s="412" t="s">
        <v>879</v>
      </c>
      <c r="B2049" s="779">
        <v>17034</v>
      </c>
      <c r="C2049" s="412" t="s">
        <v>22372</v>
      </c>
      <c r="D2049" s="412" t="s">
        <v>22390</v>
      </c>
      <c r="E2049" s="412" t="s">
        <v>22524</v>
      </c>
      <c r="F2049" s="413" t="s">
        <v>948</v>
      </c>
      <c r="G2049" s="419">
        <v>1</v>
      </c>
      <c r="H2049" s="415">
        <f>I2049</f>
        <v>698.94</v>
      </c>
      <c r="I2049" s="415">
        <f>SUM(I2050:I2053)</f>
        <v>698.94</v>
      </c>
    </row>
    <row r="2050" spans="1:9" customFormat="1" ht="24" customHeight="1">
      <c r="A2050" s="424" t="s">
        <v>886</v>
      </c>
      <c r="B2050" s="780">
        <v>99900</v>
      </c>
      <c r="C2050" s="784" t="s">
        <v>22372</v>
      </c>
      <c r="D2050" s="424" t="s">
        <v>22525</v>
      </c>
      <c r="E2050" s="424" t="s">
        <v>2973</v>
      </c>
      <c r="F2050" s="426" t="s">
        <v>884</v>
      </c>
      <c r="G2050" s="427">
        <v>13.608000000000001</v>
      </c>
      <c r="H2050" s="428">
        <v>15.88</v>
      </c>
      <c r="I2050" s="428">
        <f t="shared" ref="I2050:I2053" si="102">TRUNC(G2050*H2050,2)</f>
        <v>216.09</v>
      </c>
    </row>
    <row r="2051" spans="1:9" customFormat="1" ht="24" customHeight="1">
      <c r="A2051" s="424" t="s">
        <v>886</v>
      </c>
      <c r="B2051" s="780">
        <v>21259</v>
      </c>
      <c r="C2051" s="784" t="s">
        <v>22372</v>
      </c>
      <c r="D2051" s="424" t="s">
        <v>22526</v>
      </c>
      <c r="E2051" s="424" t="s">
        <v>889</v>
      </c>
      <c r="F2051" s="426" t="s">
        <v>948</v>
      </c>
      <c r="G2051" s="427">
        <v>1</v>
      </c>
      <c r="H2051" s="428">
        <v>3.85</v>
      </c>
      <c r="I2051" s="428">
        <f t="shared" si="102"/>
        <v>3.85</v>
      </c>
    </row>
    <row r="2052" spans="1:9" customFormat="1" ht="26.1" customHeight="1">
      <c r="A2052" s="424" t="s">
        <v>886</v>
      </c>
      <c r="B2052" s="780">
        <v>21258</v>
      </c>
      <c r="C2052" s="784" t="s">
        <v>22372</v>
      </c>
      <c r="D2052" s="424" t="s">
        <v>22527</v>
      </c>
      <c r="E2052" s="424" t="s">
        <v>889</v>
      </c>
      <c r="F2052" s="426" t="s">
        <v>948</v>
      </c>
      <c r="G2052" s="427">
        <v>10</v>
      </c>
      <c r="H2052" s="428">
        <v>21.65</v>
      </c>
      <c r="I2052" s="428">
        <f t="shared" si="102"/>
        <v>216.5</v>
      </c>
    </row>
    <row r="2053" spans="1:9" customFormat="1" ht="24" customHeight="1">
      <c r="A2053" s="424" t="s">
        <v>886</v>
      </c>
      <c r="B2053" s="780">
        <v>21257</v>
      </c>
      <c r="C2053" s="784" t="s">
        <v>22372</v>
      </c>
      <c r="D2053" s="424" t="s">
        <v>22528</v>
      </c>
      <c r="E2053" s="424" t="s">
        <v>889</v>
      </c>
      <c r="F2053" s="426" t="s">
        <v>22529</v>
      </c>
      <c r="G2053" s="427">
        <v>10</v>
      </c>
      <c r="H2053" s="428">
        <v>26.25</v>
      </c>
      <c r="I2053" s="428">
        <f t="shared" si="102"/>
        <v>262.5</v>
      </c>
    </row>
    <row r="2054" spans="1:9" customFormat="1" ht="0.95" customHeight="1">
      <c r="A2054" s="434"/>
      <c r="B2054" s="434"/>
      <c r="C2054" s="434"/>
      <c r="D2054" s="434"/>
      <c r="E2054" s="434"/>
      <c r="F2054" s="434"/>
      <c r="G2054" s="434"/>
      <c r="H2054" s="434"/>
      <c r="I2054" s="434"/>
    </row>
    <row r="2055" spans="1:9" customFormat="1" ht="18" customHeight="1">
      <c r="A2055" s="416" t="s">
        <v>22530</v>
      </c>
      <c r="B2055" s="417" t="s">
        <v>52</v>
      </c>
      <c r="C2055" s="416" t="s">
        <v>53</v>
      </c>
      <c r="D2055" s="416" t="s">
        <v>10</v>
      </c>
      <c r="E2055" s="416" t="s">
        <v>878</v>
      </c>
      <c r="F2055" s="418" t="s">
        <v>54</v>
      </c>
      <c r="G2055" s="417" t="s">
        <v>55</v>
      </c>
      <c r="H2055" s="417" t="s">
        <v>56</v>
      </c>
      <c r="I2055" s="417" t="s">
        <v>11</v>
      </c>
    </row>
    <row r="2056" spans="1:9" customFormat="1" ht="24" customHeight="1">
      <c r="A2056" s="412" t="s">
        <v>879</v>
      </c>
      <c r="B2056" s="779">
        <v>17360</v>
      </c>
      <c r="C2056" s="412" t="s">
        <v>22372</v>
      </c>
      <c r="D2056" s="412" t="s">
        <v>22391</v>
      </c>
      <c r="E2056" s="412" t="s">
        <v>22524</v>
      </c>
      <c r="F2056" s="413" t="s">
        <v>68</v>
      </c>
      <c r="G2056" s="419">
        <v>1</v>
      </c>
      <c r="H2056" s="415">
        <f>I2056</f>
        <v>34.450000000000003</v>
      </c>
      <c r="I2056" s="415">
        <f>SUM(I2057)</f>
        <v>34.450000000000003</v>
      </c>
    </row>
    <row r="2057" spans="1:9" customFormat="1" ht="24" customHeight="1">
      <c r="A2057" s="424" t="s">
        <v>886</v>
      </c>
      <c r="B2057" s="780">
        <v>99900</v>
      </c>
      <c r="C2057" s="784" t="s">
        <v>22372</v>
      </c>
      <c r="D2057" s="424" t="s">
        <v>22525</v>
      </c>
      <c r="E2057" s="424" t="s">
        <v>2973</v>
      </c>
      <c r="F2057" s="426" t="s">
        <v>884</v>
      </c>
      <c r="G2057" s="427">
        <v>2.17</v>
      </c>
      <c r="H2057" s="428">
        <v>15.88</v>
      </c>
      <c r="I2057" s="428">
        <f t="shared" ref="I2057" si="103">TRUNC(G2057*H2057,2)</f>
        <v>34.450000000000003</v>
      </c>
    </row>
    <row r="2058" spans="1:9" customFormat="1" ht="0.95" customHeight="1">
      <c r="A2058" s="434"/>
      <c r="B2058" s="434"/>
      <c r="C2058" s="434"/>
      <c r="D2058" s="434"/>
      <c r="E2058" s="434"/>
      <c r="F2058" s="434"/>
      <c r="G2058" s="434"/>
      <c r="H2058" s="434"/>
      <c r="I2058" s="434"/>
    </row>
    <row r="2059" spans="1:9" customFormat="1" ht="24" customHeight="1">
      <c r="A2059" s="409" t="s">
        <v>22531</v>
      </c>
      <c r="B2059" s="409"/>
      <c r="C2059" s="409"/>
      <c r="D2059" s="409" t="s">
        <v>22392</v>
      </c>
      <c r="E2059" s="409"/>
      <c r="F2059" s="409"/>
      <c r="G2059" s="410"/>
      <c r="H2059" s="409"/>
      <c r="I2059" s="411"/>
    </row>
    <row r="2060" spans="1:9" customFormat="1" ht="18" customHeight="1">
      <c r="A2060" s="416" t="s">
        <v>22532</v>
      </c>
      <c r="B2060" s="417" t="s">
        <v>52</v>
      </c>
      <c r="C2060" s="416" t="s">
        <v>53</v>
      </c>
      <c r="D2060" s="416" t="s">
        <v>10</v>
      </c>
      <c r="E2060" s="416" t="s">
        <v>878</v>
      </c>
      <c r="F2060" s="418" t="s">
        <v>54</v>
      </c>
      <c r="G2060" s="417" t="s">
        <v>55</v>
      </c>
      <c r="H2060" s="417" t="s">
        <v>56</v>
      </c>
      <c r="I2060" s="417" t="s">
        <v>11</v>
      </c>
    </row>
    <row r="2061" spans="1:9" customFormat="1" ht="39" customHeight="1">
      <c r="A2061" s="412" t="s">
        <v>879</v>
      </c>
      <c r="B2061" s="779">
        <v>96523</v>
      </c>
      <c r="C2061" s="412" t="s">
        <v>66</v>
      </c>
      <c r="D2061" s="412" t="s">
        <v>82</v>
      </c>
      <c r="E2061" s="412" t="s">
        <v>22533</v>
      </c>
      <c r="F2061" s="413" t="s">
        <v>72</v>
      </c>
      <c r="G2061" s="419">
        <v>1</v>
      </c>
      <c r="H2061" s="415">
        <f>I2061</f>
        <v>93.28</v>
      </c>
      <c r="I2061" s="415">
        <f>SUM(I2062:I2063)</f>
        <v>93.28</v>
      </c>
    </row>
    <row r="2062" spans="1:9" customFormat="1" ht="24" customHeight="1">
      <c r="A2062" s="420" t="s">
        <v>881</v>
      </c>
      <c r="B2062" s="781">
        <v>88316</v>
      </c>
      <c r="C2062" s="420" t="s">
        <v>66</v>
      </c>
      <c r="D2062" s="420" t="s">
        <v>885</v>
      </c>
      <c r="E2062" s="420" t="s">
        <v>22333</v>
      </c>
      <c r="F2062" s="421" t="s">
        <v>884</v>
      </c>
      <c r="G2062" s="422">
        <v>3.1259999999999999</v>
      </c>
      <c r="H2062" s="423">
        <f>IF(A2062="Composição Auxiliar",VLOOKUP(B2062,'SINAPI COMPOSIÇÃO'!$A$2:$E$10256,4,FALSE),IF(A2062="Insumo",IF(VLOOKUP(B2062,'SINAPI INSUMOS'!$A$2:$F$4852,5,FALSE)=OR("",0),VLOOKUP(B2062,'SINAPI INSUMOS'!$A$2:$F$4852,6,FALSE),VLOOKUP(B2062,'SINAPI INSUMOS'!$A$2:$F$4852,5,FALSE)),"VERIFICAR"))</f>
        <v>21.32</v>
      </c>
      <c r="I2062" s="423">
        <f t="shared" ref="I2062:I2063" si="104">TRUNC(G2062*H2062,2)</f>
        <v>66.64</v>
      </c>
    </row>
    <row r="2063" spans="1:9" customFormat="1" ht="24" customHeight="1">
      <c r="A2063" s="420" t="s">
        <v>881</v>
      </c>
      <c r="B2063" s="781">
        <v>88309</v>
      </c>
      <c r="C2063" s="420" t="s">
        <v>66</v>
      </c>
      <c r="D2063" s="420" t="s">
        <v>913</v>
      </c>
      <c r="E2063" s="420" t="s">
        <v>22333</v>
      </c>
      <c r="F2063" s="421" t="s">
        <v>884</v>
      </c>
      <c r="G2063" s="422">
        <v>0.96599999999999997</v>
      </c>
      <c r="H2063" s="423">
        <f>IF(A2063="Composição Auxiliar",VLOOKUP(B2063,'SINAPI COMPOSIÇÃO'!$A$2:$E$10256,4,FALSE),IF(A2063="Insumo",IF(VLOOKUP(B2063,'SINAPI INSUMOS'!$A$2:$F$4852,5,FALSE)=OR("",0),VLOOKUP(B2063,'SINAPI INSUMOS'!$A$2:$F$4852,6,FALSE),VLOOKUP(B2063,'SINAPI INSUMOS'!$A$2:$F$4852,5,FALSE)),"VERIFICAR"))</f>
        <v>27.58</v>
      </c>
      <c r="I2063" s="423">
        <f t="shared" si="104"/>
        <v>26.64</v>
      </c>
    </row>
    <row r="2064" spans="1:9" customFormat="1" ht="0.95" customHeight="1">
      <c r="A2064" s="434"/>
      <c r="B2064" s="434"/>
      <c r="C2064" s="434"/>
      <c r="D2064" s="434"/>
      <c r="E2064" s="434"/>
      <c r="F2064" s="434"/>
      <c r="G2064" s="434"/>
      <c r="H2064" s="434"/>
      <c r="I2064" s="434"/>
    </row>
    <row r="2065" spans="1:9" customFormat="1" ht="18" customHeight="1">
      <c r="A2065" s="416" t="s">
        <v>22534</v>
      </c>
      <c r="B2065" s="417" t="s">
        <v>52</v>
      </c>
      <c r="C2065" s="416" t="s">
        <v>53</v>
      </c>
      <c r="D2065" s="416" t="s">
        <v>10</v>
      </c>
      <c r="E2065" s="416" t="s">
        <v>878</v>
      </c>
      <c r="F2065" s="418" t="s">
        <v>54</v>
      </c>
      <c r="G2065" s="417" t="s">
        <v>55</v>
      </c>
      <c r="H2065" s="417" t="s">
        <v>56</v>
      </c>
      <c r="I2065" s="417" t="s">
        <v>11</v>
      </c>
    </row>
    <row r="2066" spans="1:9" customFormat="1" ht="26.1" customHeight="1">
      <c r="A2066" s="412" t="s">
        <v>879</v>
      </c>
      <c r="B2066" s="779">
        <v>93382</v>
      </c>
      <c r="C2066" s="412" t="s">
        <v>66</v>
      </c>
      <c r="D2066" s="412" t="s">
        <v>5747</v>
      </c>
      <c r="E2066" s="412" t="s">
        <v>22535</v>
      </c>
      <c r="F2066" s="413" t="s">
        <v>72</v>
      </c>
      <c r="G2066" s="419">
        <v>1</v>
      </c>
      <c r="H2066" s="415">
        <f>I2066</f>
        <v>27.43</v>
      </c>
      <c r="I2066" s="415">
        <f>SUM(I2067:I2070)</f>
        <v>27.43</v>
      </c>
    </row>
    <row r="2067" spans="1:9" customFormat="1" ht="24" customHeight="1">
      <c r="A2067" s="420" t="s">
        <v>881</v>
      </c>
      <c r="B2067" s="781">
        <v>88316</v>
      </c>
      <c r="C2067" s="420" t="s">
        <v>66</v>
      </c>
      <c r="D2067" s="420" t="s">
        <v>885</v>
      </c>
      <c r="E2067" s="420" t="s">
        <v>22333</v>
      </c>
      <c r="F2067" s="421" t="s">
        <v>884</v>
      </c>
      <c r="G2067" s="422">
        <v>0.78659999999999997</v>
      </c>
      <c r="H2067" s="423">
        <f>IF(A2067="Composição Auxiliar",VLOOKUP(B2067,'SINAPI COMPOSIÇÃO'!$A$2:$E$10256,4,FALSE),IF(A2067="Insumo",IF(VLOOKUP(B2067,'SINAPI INSUMOS'!$A$2:$F$4852,5,FALSE)=OR("",0),VLOOKUP(B2067,'SINAPI INSUMOS'!$A$2:$F$4852,6,FALSE),VLOOKUP(B2067,'SINAPI INSUMOS'!$A$2:$F$4852,5,FALSE)),"VERIFICAR"))</f>
        <v>21.32</v>
      </c>
      <c r="I2067" s="423">
        <f t="shared" ref="I2067:I2070" si="105">TRUNC(G2067*H2067,2)</f>
        <v>16.77</v>
      </c>
    </row>
    <row r="2068" spans="1:9" customFormat="1" ht="65.099999999999994" customHeight="1">
      <c r="A2068" s="420" t="s">
        <v>881</v>
      </c>
      <c r="B2068" s="781">
        <v>5901</v>
      </c>
      <c r="C2068" s="420" t="s">
        <v>66</v>
      </c>
      <c r="D2068" s="420" t="s">
        <v>898</v>
      </c>
      <c r="E2068" s="420" t="s">
        <v>22334</v>
      </c>
      <c r="F2068" s="421" t="s">
        <v>899</v>
      </c>
      <c r="G2068" s="422">
        <v>5.4000000000000003E-3</v>
      </c>
      <c r="H2068" s="423">
        <f>IF(A2068="Composição Auxiliar",VLOOKUP(B2068,'SINAPI COMPOSIÇÃO'!$A$2:$E$10256,4,FALSE),IF(A2068="Insumo",IF(VLOOKUP(B2068,'SINAPI INSUMOS'!$A$2:$F$4852,5,FALSE)=OR("",0),VLOOKUP(B2068,'SINAPI INSUMOS'!$A$2:$F$4852,6,FALSE),VLOOKUP(B2068,'SINAPI INSUMOS'!$A$2:$F$4852,5,FALSE)),"VERIFICAR"))</f>
        <v>335.44</v>
      </c>
      <c r="I2068" s="423">
        <f t="shared" si="105"/>
        <v>1.81</v>
      </c>
    </row>
    <row r="2069" spans="1:9" customFormat="1" ht="39" customHeight="1">
      <c r="A2069" s="420" t="s">
        <v>881</v>
      </c>
      <c r="B2069" s="781">
        <v>91533</v>
      </c>
      <c r="C2069" s="420" t="s">
        <v>66</v>
      </c>
      <c r="D2069" s="420" t="s">
        <v>973</v>
      </c>
      <c r="E2069" s="420" t="s">
        <v>22334</v>
      </c>
      <c r="F2069" s="421" t="s">
        <v>899</v>
      </c>
      <c r="G2069" s="422">
        <v>0.19620000000000001</v>
      </c>
      <c r="H2069" s="423">
        <f>IF(A2069="Composição Auxiliar",VLOOKUP(B2069,'SINAPI COMPOSIÇÃO'!$A$2:$E$10256,4,FALSE),IF(A2069="Insumo",IF(VLOOKUP(B2069,'SINAPI INSUMOS'!$A$2:$F$4852,5,FALSE)=OR("",0),VLOOKUP(B2069,'SINAPI INSUMOS'!$A$2:$F$4852,6,FALSE),VLOOKUP(B2069,'SINAPI INSUMOS'!$A$2:$F$4852,5,FALSE)),"VERIFICAR"))</f>
        <v>44.94</v>
      </c>
      <c r="I2069" s="423">
        <f t="shared" si="105"/>
        <v>8.81</v>
      </c>
    </row>
    <row r="2070" spans="1:9" customFormat="1" ht="65.099999999999994" customHeight="1">
      <c r="A2070" s="420" t="s">
        <v>881</v>
      </c>
      <c r="B2070" s="781">
        <v>5903</v>
      </c>
      <c r="C2070" s="420" t="s">
        <v>66</v>
      </c>
      <c r="D2070" s="420" t="s">
        <v>897</v>
      </c>
      <c r="E2070" s="420" t="s">
        <v>22334</v>
      </c>
      <c r="F2070" s="421" t="s">
        <v>896</v>
      </c>
      <c r="G2070" s="422">
        <v>5.9999999999999995E-4</v>
      </c>
      <c r="H2070" s="423">
        <f>IF(A2070="Composição Auxiliar",VLOOKUP(B2070,'SINAPI COMPOSIÇÃO'!$A$2:$E$10256,4,FALSE),IF(A2070="Insumo",IF(VLOOKUP(B2070,'SINAPI INSUMOS'!$A$2:$F$4852,5,FALSE)=OR("",0),VLOOKUP(B2070,'SINAPI INSUMOS'!$A$2:$F$4852,6,FALSE),VLOOKUP(B2070,'SINAPI INSUMOS'!$A$2:$F$4852,5,FALSE)),"VERIFICAR"))</f>
        <v>72.97</v>
      </c>
      <c r="I2070" s="423">
        <f t="shared" si="105"/>
        <v>0.04</v>
      </c>
    </row>
    <row r="2071" spans="1:9" customFormat="1" ht="0.95" customHeight="1">
      <c r="A2071" s="434"/>
      <c r="B2071" s="434"/>
      <c r="C2071" s="434"/>
      <c r="D2071" s="434"/>
      <c r="E2071" s="434"/>
      <c r="F2071" s="434"/>
      <c r="G2071" s="434"/>
      <c r="H2071" s="434"/>
      <c r="I2071" s="434"/>
    </row>
    <row r="2072" spans="1:9" customFormat="1" ht="18" customHeight="1">
      <c r="A2072" s="416" t="s">
        <v>22536</v>
      </c>
      <c r="B2072" s="417" t="s">
        <v>52</v>
      </c>
      <c r="C2072" s="416" t="s">
        <v>53</v>
      </c>
      <c r="D2072" s="416" t="s">
        <v>10</v>
      </c>
      <c r="E2072" s="416" t="s">
        <v>878</v>
      </c>
      <c r="F2072" s="418" t="s">
        <v>54</v>
      </c>
      <c r="G2072" s="417" t="s">
        <v>55</v>
      </c>
      <c r="H2072" s="417" t="s">
        <v>56</v>
      </c>
      <c r="I2072" s="417" t="s">
        <v>11</v>
      </c>
    </row>
    <row r="2073" spans="1:9" customFormat="1" ht="65.099999999999994" customHeight="1">
      <c r="A2073" s="412" t="s">
        <v>879</v>
      </c>
      <c r="B2073" s="779">
        <v>105559</v>
      </c>
      <c r="C2073" s="412" t="s">
        <v>66</v>
      </c>
      <c r="D2073" s="412" t="s">
        <v>5890</v>
      </c>
      <c r="E2073" s="412" t="s">
        <v>22537</v>
      </c>
      <c r="F2073" s="413" t="s">
        <v>72</v>
      </c>
      <c r="G2073" s="419">
        <v>1</v>
      </c>
      <c r="H2073" s="415">
        <f>I2073</f>
        <v>10.209999999999999</v>
      </c>
      <c r="I2073" s="415">
        <f>SUM(I2074:I2080)</f>
        <v>10.209999999999999</v>
      </c>
    </row>
    <row r="2074" spans="1:9" customFormat="1" ht="39" customHeight="1">
      <c r="A2074" s="420" t="s">
        <v>881</v>
      </c>
      <c r="B2074" s="781">
        <v>5934</v>
      </c>
      <c r="C2074" s="420" t="s">
        <v>66</v>
      </c>
      <c r="D2074" s="420" t="s">
        <v>894</v>
      </c>
      <c r="E2074" s="420" t="s">
        <v>22334</v>
      </c>
      <c r="F2074" s="421" t="s">
        <v>896</v>
      </c>
      <c r="G2074" s="422">
        <v>2.6838799999999999E-2</v>
      </c>
      <c r="H2074" s="423">
        <f>IF(A2074="Composição Auxiliar",VLOOKUP(B2074,'SINAPI COMPOSIÇÃO'!$A$2:$E$10256,4,FALSE),IF(A2074="Insumo",IF(VLOOKUP(B2074,'SINAPI INSUMOS'!$A$2:$F$4852,5,FALSE)=OR("",0),VLOOKUP(B2074,'SINAPI INSUMOS'!$A$2:$F$4852,6,FALSE),VLOOKUP(B2074,'SINAPI INSUMOS'!$A$2:$F$4852,5,FALSE)),"VERIFICAR"))</f>
        <v>96.54</v>
      </c>
      <c r="I2074" s="423">
        <f t="shared" ref="I2074:I2080" si="106">TRUNC(G2074*H2074,2)</f>
        <v>2.59</v>
      </c>
    </row>
    <row r="2075" spans="1:9" customFormat="1" ht="51.95" customHeight="1">
      <c r="A2075" s="420" t="s">
        <v>881</v>
      </c>
      <c r="B2075" s="781">
        <v>93244</v>
      </c>
      <c r="C2075" s="420" t="s">
        <v>66</v>
      </c>
      <c r="D2075" s="420" t="s">
        <v>902</v>
      </c>
      <c r="E2075" s="420" t="s">
        <v>22334</v>
      </c>
      <c r="F2075" s="421" t="s">
        <v>896</v>
      </c>
      <c r="G2075" s="422">
        <v>2.1294400000000002E-2</v>
      </c>
      <c r="H2075" s="423">
        <f>IF(A2075="Composição Auxiliar",VLOOKUP(B2075,'SINAPI COMPOSIÇÃO'!$A$2:$E$10256,4,FALSE),IF(A2075="Insumo",IF(VLOOKUP(B2075,'SINAPI INSUMOS'!$A$2:$F$4852,5,FALSE)=OR("",0),VLOOKUP(B2075,'SINAPI INSUMOS'!$A$2:$F$4852,6,FALSE),VLOOKUP(B2075,'SINAPI INSUMOS'!$A$2:$F$4852,5,FALSE)),"VERIFICAR"))</f>
        <v>65.69</v>
      </c>
      <c r="I2075" s="423">
        <f t="shared" si="106"/>
        <v>1.39</v>
      </c>
    </row>
    <row r="2076" spans="1:9" customFormat="1" ht="24" customHeight="1">
      <c r="A2076" s="420" t="s">
        <v>881</v>
      </c>
      <c r="B2076" s="781">
        <v>88316</v>
      </c>
      <c r="C2076" s="420" t="s">
        <v>66</v>
      </c>
      <c r="D2076" s="420" t="s">
        <v>885</v>
      </c>
      <c r="E2076" s="420" t="s">
        <v>22333</v>
      </c>
      <c r="F2076" s="421" t="s">
        <v>884</v>
      </c>
      <c r="G2076" s="422">
        <v>3.00957E-2</v>
      </c>
      <c r="H2076" s="423">
        <f>IF(A2076="Composição Auxiliar",VLOOKUP(B2076,'SINAPI COMPOSIÇÃO'!$A$2:$E$10256,4,FALSE),IF(A2076="Insumo",IF(VLOOKUP(B2076,'SINAPI INSUMOS'!$A$2:$F$4852,5,FALSE)=OR("",0),VLOOKUP(B2076,'SINAPI INSUMOS'!$A$2:$F$4852,6,FALSE),VLOOKUP(B2076,'SINAPI INSUMOS'!$A$2:$F$4852,5,FALSE)),"VERIFICAR"))</f>
        <v>21.32</v>
      </c>
      <c r="I2076" s="423">
        <f t="shared" si="106"/>
        <v>0.64</v>
      </c>
    </row>
    <row r="2077" spans="1:9" customFormat="1" ht="51.95" customHeight="1">
      <c r="A2077" s="420" t="s">
        <v>881</v>
      </c>
      <c r="B2077" s="781">
        <v>73436</v>
      </c>
      <c r="C2077" s="420" t="s">
        <v>66</v>
      </c>
      <c r="D2077" s="420" t="s">
        <v>901</v>
      </c>
      <c r="E2077" s="420" t="s">
        <v>22334</v>
      </c>
      <c r="F2077" s="421" t="s">
        <v>899</v>
      </c>
      <c r="G2077" s="422">
        <v>8.8012999999999997E-3</v>
      </c>
      <c r="H2077" s="423">
        <f>IF(A2077="Composição Auxiliar",VLOOKUP(B2077,'SINAPI COMPOSIÇÃO'!$A$2:$E$10256,4,FALSE),IF(A2077="Insumo",IF(VLOOKUP(B2077,'SINAPI INSUMOS'!$A$2:$F$4852,5,FALSE)=OR("",0),VLOOKUP(B2077,'SINAPI INSUMOS'!$A$2:$F$4852,6,FALSE),VLOOKUP(B2077,'SINAPI INSUMOS'!$A$2:$F$4852,5,FALSE)),"VERIFICAR"))</f>
        <v>164.31</v>
      </c>
      <c r="I2077" s="423">
        <f t="shared" si="106"/>
        <v>1.44</v>
      </c>
    </row>
    <row r="2078" spans="1:9" customFormat="1" ht="39" customHeight="1">
      <c r="A2078" s="420" t="s">
        <v>881</v>
      </c>
      <c r="B2078" s="781">
        <v>5932</v>
      </c>
      <c r="C2078" s="420" t="s">
        <v>66</v>
      </c>
      <c r="D2078" s="420" t="s">
        <v>900</v>
      </c>
      <c r="E2078" s="420" t="s">
        <v>22334</v>
      </c>
      <c r="F2078" s="421" t="s">
        <v>899</v>
      </c>
      <c r="G2078" s="422">
        <v>3.2569000000000001E-3</v>
      </c>
      <c r="H2078" s="423">
        <f>IF(A2078="Composição Auxiliar",VLOOKUP(B2078,'SINAPI COMPOSIÇÃO'!$A$2:$E$10256,4,FALSE),IF(A2078="Insumo",IF(VLOOKUP(B2078,'SINAPI INSUMOS'!$A$2:$F$4852,5,FALSE)=OR("",0),VLOOKUP(B2078,'SINAPI INSUMOS'!$A$2:$F$4852,6,FALSE),VLOOKUP(B2078,'SINAPI INSUMOS'!$A$2:$F$4852,5,FALSE)),"VERIFICAR"))</f>
        <v>261.77</v>
      </c>
      <c r="I2078" s="423">
        <f t="shared" si="106"/>
        <v>0.85</v>
      </c>
    </row>
    <row r="2079" spans="1:9" customFormat="1" ht="65.099999999999994" customHeight="1">
      <c r="A2079" s="420" t="s">
        <v>881</v>
      </c>
      <c r="B2079" s="781">
        <v>5903</v>
      </c>
      <c r="C2079" s="420" t="s">
        <v>66</v>
      </c>
      <c r="D2079" s="420" t="s">
        <v>897</v>
      </c>
      <c r="E2079" s="420" t="s">
        <v>22334</v>
      </c>
      <c r="F2079" s="421" t="s">
        <v>896</v>
      </c>
      <c r="G2079" s="422">
        <v>2.58386E-2</v>
      </c>
      <c r="H2079" s="423">
        <f>IF(A2079="Composição Auxiliar",VLOOKUP(B2079,'SINAPI COMPOSIÇÃO'!$A$2:$E$10256,4,FALSE),IF(A2079="Insumo",IF(VLOOKUP(B2079,'SINAPI INSUMOS'!$A$2:$F$4852,5,FALSE)=OR("",0),VLOOKUP(B2079,'SINAPI INSUMOS'!$A$2:$F$4852,6,FALSE),VLOOKUP(B2079,'SINAPI INSUMOS'!$A$2:$F$4852,5,FALSE)),"VERIFICAR"))</f>
        <v>72.97</v>
      </c>
      <c r="I2079" s="423">
        <f t="shared" si="106"/>
        <v>1.88</v>
      </c>
    </row>
    <row r="2080" spans="1:9" customFormat="1" ht="65.099999999999994" customHeight="1">
      <c r="A2080" s="420" t="s">
        <v>881</v>
      </c>
      <c r="B2080" s="781">
        <v>5901</v>
      </c>
      <c r="C2080" s="420" t="s">
        <v>66</v>
      </c>
      <c r="D2080" s="420" t="s">
        <v>898</v>
      </c>
      <c r="E2080" s="420" t="s">
        <v>22334</v>
      </c>
      <c r="F2080" s="421" t="s">
        <v>899</v>
      </c>
      <c r="G2080" s="422">
        <v>4.2570000000000004E-3</v>
      </c>
      <c r="H2080" s="423">
        <f>IF(A2080="Composição Auxiliar",VLOOKUP(B2080,'SINAPI COMPOSIÇÃO'!$A$2:$E$10256,4,FALSE),IF(A2080="Insumo",IF(VLOOKUP(B2080,'SINAPI INSUMOS'!$A$2:$F$4852,5,FALSE)=OR("",0),VLOOKUP(B2080,'SINAPI INSUMOS'!$A$2:$F$4852,6,FALSE),VLOOKUP(B2080,'SINAPI INSUMOS'!$A$2:$F$4852,5,FALSE)),"VERIFICAR"))</f>
        <v>335.44</v>
      </c>
      <c r="I2080" s="423">
        <f t="shared" si="106"/>
        <v>1.42</v>
      </c>
    </row>
    <row r="2081" spans="1:9" customFormat="1" ht="0.95" customHeight="1">
      <c r="A2081" s="434"/>
      <c r="B2081" s="434"/>
      <c r="C2081" s="434"/>
      <c r="D2081" s="434"/>
      <c r="E2081" s="434"/>
      <c r="F2081" s="434"/>
      <c r="G2081" s="434"/>
      <c r="H2081" s="434"/>
      <c r="I2081" s="434"/>
    </row>
    <row r="2082" spans="1:9" customFormat="1" ht="24" customHeight="1">
      <c r="A2082" s="409" t="s">
        <v>22538</v>
      </c>
      <c r="B2082" s="409"/>
      <c r="C2082" s="409"/>
      <c r="D2082" s="409" t="s">
        <v>22393</v>
      </c>
      <c r="E2082" s="409"/>
      <c r="F2082" s="409"/>
      <c r="G2082" s="410"/>
      <c r="H2082" s="409"/>
      <c r="I2082" s="411"/>
    </row>
    <row r="2083" spans="1:9" customFormat="1" ht="18" customHeight="1">
      <c r="A2083" s="416" t="s">
        <v>22539</v>
      </c>
      <c r="B2083" s="417" t="s">
        <v>52</v>
      </c>
      <c r="C2083" s="416" t="s">
        <v>53</v>
      </c>
      <c r="D2083" s="416" t="s">
        <v>10</v>
      </c>
      <c r="E2083" s="416" t="s">
        <v>878</v>
      </c>
      <c r="F2083" s="418" t="s">
        <v>54</v>
      </c>
      <c r="G2083" s="417" t="s">
        <v>55</v>
      </c>
      <c r="H2083" s="417" t="s">
        <v>56</v>
      </c>
      <c r="I2083" s="417" t="s">
        <v>11</v>
      </c>
    </row>
    <row r="2084" spans="1:9" customFormat="1" ht="26.1" customHeight="1">
      <c r="A2084" s="412" t="s">
        <v>879</v>
      </c>
      <c r="B2084" s="779">
        <v>96616</v>
      </c>
      <c r="C2084" s="412" t="s">
        <v>66</v>
      </c>
      <c r="D2084" s="412" t="s">
        <v>11661</v>
      </c>
      <c r="E2084" s="412" t="s">
        <v>22540</v>
      </c>
      <c r="F2084" s="413" t="s">
        <v>72</v>
      </c>
      <c r="G2084" s="419">
        <v>1</v>
      </c>
      <c r="H2084" s="415">
        <f>I2084</f>
        <v>1092.52</v>
      </c>
      <c r="I2084" s="415">
        <f>SUM(I2085:I2087)</f>
        <v>1092.52</v>
      </c>
    </row>
    <row r="2085" spans="1:9" customFormat="1" ht="39" customHeight="1">
      <c r="A2085" s="420" t="s">
        <v>881</v>
      </c>
      <c r="B2085" s="781">
        <v>94968</v>
      </c>
      <c r="C2085" s="420" t="s">
        <v>66</v>
      </c>
      <c r="D2085" s="420" t="s">
        <v>917</v>
      </c>
      <c r="E2085" s="420" t="s">
        <v>22541</v>
      </c>
      <c r="F2085" s="421" t="s">
        <v>72</v>
      </c>
      <c r="G2085" s="422">
        <v>1.38</v>
      </c>
      <c r="H2085" s="423">
        <f>IF(A2085="Composição Auxiliar",VLOOKUP(B2085,'SINAPI COMPOSIÇÃO'!$A$2:$E$10256,4,FALSE),IF(A2085="Insumo",IF(VLOOKUP(B2085,'SINAPI INSUMOS'!$A$2:$F$4852,5,FALSE)=OR("",0),VLOOKUP(B2085,'SINAPI INSUMOS'!$A$2:$F$4852,6,FALSE),VLOOKUP(B2085,'SINAPI INSUMOS'!$A$2:$F$4852,5,FALSE)),"VERIFICAR"))</f>
        <v>618.28</v>
      </c>
      <c r="I2085" s="423">
        <f t="shared" ref="I2085:I2087" si="107">TRUNC(G2085*H2085,2)</f>
        <v>853.22</v>
      </c>
    </row>
    <row r="2086" spans="1:9" customFormat="1" ht="24" customHeight="1">
      <c r="A2086" s="420" t="s">
        <v>881</v>
      </c>
      <c r="B2086" s="781">
        <v>88309</v>
      </c>
      <c r="C2086" s="420" t="s">
        <v>66</v>
      </c>
      <c r="D2086" s="420" t="s">
        <v>913</v>
      </c>
      <c r="E2086" s="420" t="s">
        <v>22333</v>
      </c>
      <c r="F2086" s="421" t="s">
        <v>884</v>
      </c>
      <c r="G2086" s="422">
        <v>6.7809999999999997</v>
      </c>
      <c r="H2086" s="423">
        <f>IF(A2086="Composição Auxiliar",VLOOKUP(B2086,'SINAPI COMPOSIÇÃO'!$A$2:$E$10256,4,FALSE),IF(A2086="Insumo",IF(VLOOKUP(B2086,'SINAPI INSUMOS'!$A$2:$F$4852,5,FALSE)=OR("",0),VLOOKUP(B2086,'SINAPI INSUMOS'!$A$2:$F$4852,6,FALSE),VLOOKUP(B2086,'SINAPI INSUMOS'!$A$2:$F$4852,5,FALSE)),"VERIFICAR"))</f>
        <v>27.58</v>
      </c>
      <c r="I2086" s="423">
        <f t="shared" si="107"/>
        <v>187.01</v>
      </c>
    </row>
    <row r="2087" spans="1:9" customFormat="1" ht="24" customHeight="1">
      <c r="A2087" s="420" t="s">
        <v>881</v>
      </c>
      <c r="B2087" s="781">
        <v>88316</v>
      </c>
      <c r="C2087" s="420" t="s">
        <v>66</v>
      </c>
      <c r="D2087" s="420" t="s">
        <v>885</v>
      </c>
      <c r="E2087" s="420" t="s">
        <v>22333</v>
      </c>
      <c r="F2087" s="421" t="s">
        <v>884</v>
      </c>
      <c r="G2087" s="422">
        <v>2.4529999999999998</v>
      </c>
      <c r="H2087" s="423">
        <f>IF(A2087="Composição Auxiliar",VLOOKUP(B2087,'SINAPI COMPOSIÇÃO'!$A$2:$E$10256,4,FALSE),IF(A2087="Insumo",IF(VLOOKUP(B2087,'SINAPI INSUMOS'!$A$2:$F$4852,5,FALSE)=OR("",0),VLOOKUP(B2087,'SINAPI INSUMOS'!$A$2:$F$4852,6,FALSE),VLOOKUP(B2087,'SINAPI INSUMOS'!$A$2:$F$4852,5,FALSE)),"VERIFICAR"))</f>
        <v>21.32</v>
      </c>
      <c r="I2087" s="423">
        <f t="shared" si="107"/>
        <v>52.29</v>
      </c>
    </row>
    <row r="2088" spans="1:9" customFormat="1" ht="0.95" customHeight="1">
      <c r="A2088" s="434"/>
      <c r="B2088" s="434"/>
      <c r="C2088" s="434"/>
      <c r="D2088" s="434"/>
      <c r="E2088" s="434"/>
      <c r="F2088" s="434"/>
      <c r="G2088" s="434"/>
      <c r="H2088" s="434"/>
      <c r="I2088" s="434"/>
    </row>
    <row r="2089" spans="1:9" customFormat="1" ht="18" customHeight="1">
      <c r="A2089" s="416" t="s">
        <v>22542</v>
      </c>
      <c r="B2089" s="417" t="s">
        <v>52</v>
      </c>
      <c r="C2089" s="416" t="s">
        <v>53</v>
      </c>
      <c r="D2089" s="416" t="s">
        <v>10</v>
      </c>
      <c r="E2089" s="416" t="s">
        <v>878</v>
      </c>
      <c r="F2089" s="418" t="s">
        <v>54</v>
      </c>
      <c r="G2089" s="417" t="s">
        <v>55</v>
      </c>
      <c r="H2089" s="417" t="s">
        <v>56</v>
      </c>
      <c r="I2089" s="417" t="s">
        <v>11</v>
      </c>
    </row>
    <row r="2090" spans="1:9" customFormat="1" ht="39" customHeight="1">
      <c r="A2090" s="412" t="s">
        <v>879</v>
      </c>
      <c r="B2090" s="779">
        <v>96541</v>
      </c>
      <c r="C2090" s="412" t="s">
        <v>66</v>
      </c>
      <c r="D2090" s="412" t="s">
        <v>91</v>
      </c>
      <c r="E2090" s="412" t="s">
        <v>22533</v>
      </c>
      <c r="F2090" s="413" t="s">
        <v>68</v>
      </c>
      <c r="G2090" s="419">
        <v>1</v>
      </c>
      <c r="H2090" s="415">
        <f>I2090</f>
        <v>185.49</v>
      </c>
      <c r="I2090" s="415">
        <f>SUM(I2091:I2102)</f>
        <v>185.49</v>
      </c>
    </row>
    <row r="2091" spans="1:9" customFormat="1" ht="39" customHeight="1">
      <c r="A2091" s="420" t="s">
        <v>881</v>
      </c>
      <c r="B2091" s="781">
        <v>91693</v>
      </c>
      <c r="C2091" s="420" t="s">
        <v>66</v>
      </c>
      <c r="D2091" s="420" t="s">
        <v>920</v>
      </c>
      <c r="E2091" s="420" t="s">
        <v>22334</v>
      </c>
      <c r="F2091" s="421" t="s">
        <v>896</v>
      </c>
      <c r="G2091" s="422">
        <v>0.23899999999999999</v>
      </c>
      <c r="H2091" s="423">
        <f>IF(A2091="Composição Auxiliar",VLOOKUP(B2091,'SINAPI COMPOSIÇÃO'!$A$2:$E$10256,4,FALSE),IF(A2091="Insumo",IF(VLOOKUP(B2091,'SINAPI INSUMOS'!$A$2:$F$4852,5,FALSE)=OR("",0),VLOOKUP(B2091,'SINAPI INSUMOS'!$A$2:$F$4852,6,FALSE),VLOOKUP(B2091,'SINAPI INSUMOS'!$A$2:$F$4852,5,FALSE)),"VERIFICAR"))</f>
        <v>36.14</v>
      </c>
      <c r="I2091" s="423">
        <f t="shared" ref="I2091:I2102" si="108">TRUNC(G2091*H2091,2)</f>
        <v>8.6300000000000008</v>
      </c>
    </row>
    <row r="2092" spans="1:9" customFormat="1" ht="26.1" customHeight="1">
      <c r="A2092" s="420" t="s">
        <v>881</v>
      </c>
      <c r="B2092" s="781">
        <v>88239</v>
      </c>
      <c r="C2092" s="420" t="s">
        <v>66</v>
      </c>
      <c r="D2092" s="420" t="s">
        <v>919</v>
      </c>
      <c r="E2092" s="420" t="s">
        <v>22333</v>
      </c>
      <c r="F2092" s="421" t="s">
        <v>884</v>
      </c>
      <c r="G2092" s="422">
        <v>1.387</v>
      </c>
      <c r="H2092" s="423">
        <f>IF(A2092="Composição Auxiliar",VLOOKUP(B2092,'SINAPI COMPOSIÇÃO'!$A$2:$E$10256,4,FALSE),IF(A2092="Insumo",IF(VLOOKUP(B2092,'SINAPI INSUMOS'!$A$2:$F$4852,5,FALSE)=OR("",0),VLOOKUP(B2092,'SINAPI INSUMOS'!$A$2:$F$4852,6,FALSE),VLOOKUP(B2092,'SINAPI INSUMOS'!$A$2:$F$4852,5,FALSE)),"VERIFICAR"))</f>
        <v>23.07</v>
      </c>
      <c r="I2092" s="423">
        <f t="shared" si="108"/>
        <v>31.99</v>
      </c>
    </row>
    <row r="2093" spans="1:9" customFormat="1" ht="24" customHeight="1">
      <c r="A2093" s="420" t="s">
        <v>881</v>
      </c>
      <c r="B2093" s="781">
        <v>88262</v>
      </c>
      <c r="C2093" s="420" t="s">
        <v>66</v>
      </c>
      <c r="D2093" s="420" t="s">
        <v>882</v>
      </c>
      <c r="E2093" s="420" t="s">
        <v>22333</v>
      </c>
      <c r="F2093" s="421" t="s">
        <v>884</v>
      </c>
      <c r="G2093" s="422">
        <v>3.395</v>
      </c>
      <c r="H2093" s="423">
        <f>IF(A2093="Composição Auxiliar",VLOOKUP(B2093,'SINAPI COMPOSIÇÃO'!$A$2:$E$10256,4,FALSE),IF(A2093="Insumo",IF(VLOOKUP(B2093,'SINAPI INSUMOS'!$A$2:$F$4852,5,FALSE)=OR("",0),VLOOKUP(B2093,'SINAPI INSUMOS'!$A$2:$F$4852,6,FALSE),VLOOKUP(B2093,'SINAPI INSUMOS'!$A$2:$F$4852,5,FALSE)),"VERIFICAR"))</f>
        <v>26.98</v>
      </c>
      <c r="I2093" s="423">
        <f t="shared" si="108"/>
        <v>91.59</v>
      </c>
    </row>
    <row r="2094" spans="1:9" customFormat="1" ht="39" customHeight="1">
      <c r="A2094" s="420" t="s">
        <v>881</v>
      </c>
      <c r="B2094" s="781">
        <v>91692</v>
      </c>
      <c r="C2094" s="420" t="s">
        <v>66</v>
      </c>
      <c r="D2094" s="420" t="s">
        <v>918</v>
      </c>
      <c r="E2094" s="420" t="s">
        <v>22334</v>
      </c>
      <c r="F2094" s="421" t="s">
        <v>899</v>
      </c>
      <c r="G2094" s="422">
        <v>0.06</v>
      </c>
      <c r="H2094" s="423">
        <f>IF(A2094="Composição Auxiliar",VLOOKUP(B2094,'SINAPI COMPOSIÇÃO'!$A$2:$E$10256,4,FALSE),IF(A2094="Insumo",IF(VLOOKUP(B2094,'SINAPI INSUMOS'!$A$2:$F$4852,5,FALSE)=OR("",0),VLOOKUP(B2094,'SINAPI INSUMOS'!$A$2:$F$4852,6,FALSE),VLOOKUP(B2094,'SINAPI INSUMOS'!$A$2:$F$4852,5,FALSE)),"VERIFICAR"))</f>
        <v>37.6</v>
      </c>
      <c r="I2094" s="423">
        <f t="shared" si="108"/>
        <v>2.25</v>
      </c>
    </row>
    <row r="2095" spans="1:9" customFormat="1" ht="26.1" customHeight="1">
      <c r="A2095" s="424" t="s">
        <v>886</v>
      </c>
      <c r="B2095" s="780">
        <v>40304</v>
      </c>
      <c r="C2095" s="424" t="s">
        <v>66</v>
      </c>
      <c r="D2095" s="424" t="s">
        <v>937</v>
      </c>
      <c r="E2095" s="424" t="s">
        <v>889</v>
      </c>
      <c r="F2095" s="426" t="s">
        <v>101</v>
      </c>
      <c r="G2095" s="427">
        <v>0.11899999999999999</v>
      </c>
      <c r="H2095" s="428">
        <f>IF(A2095="Composição Auxiliar",VLOOKUP(B2095,'SINAPI COMPOSIÇÃO'!$A$2:$E$10256,4,FALSE),IF(A2095="Insumo",IF(VLOOKUP(B2095,'SINAPI INSUMOS'!$A$2:$F$4852,5,FALSE)=OR("",0),VLOOKUP(B2095,'SINAPI INSUMOS'!$A$2:$F$4852,6,FALSE),VLOOKUP(B2095,'SINAPI INSUMOS'!$A$2:$F$4852,5,FALSE)),"VERIFICAR"))</f>
        <v>19.57</v>
      </c>
      <c r="I2095" s="428">
        <f t="shared" si="108"/>
        <v>2.3199999999999998</v>
      </c>
    </row>
    <row r="2096" spans="1:9" customFormat="1" ht="26.1" customHeight="1">
      <c r="A2096" s="424" t="s">
        <v>886</v>
      </c>
      <c r="B2096" s="780">
        <v>20247</v>
      </c>
      <c r="C2096" s="424" t="s">
        <v>66</v>
      </c>
      <c r="D2096" s="424" t="s">
        <v>924</v>
      </c>
      <c r="E2096" s="424" t="s">
        <v>889</v>
      </c>
      <c r="F2096" s="426" t="s">
        <v>101</v>
      </c>
      <c r="G2096" s="427">
        <v>2.1999999999999999E-2</v>
      </c>
      <c r="H2096" s="428">
        <f>IF(A2096="Composição Auxiliar",VLOOKUP(B2096,'SINAPI COMPOSIÇÃO'!$A$2:$E$10256,4,FALSE),IF(A2096="Insumo",IF(VLOOKUP(B2096,'SINAPI INSUMOS'!$A$2:$F$4852,5,FALSE)=OR("",0),VLOOKUP(B2096,'SINAPI INSUMOS'!$A$2:$F$4852,6,FALSE),VLOOKUP(B2096,'SINAPI INSUMOS'!$A$2:$F$4852,5,FALSE)),"VERIFICAR"))</f>
        <v>17.559999999999999</v>
      </c>
      <c r="I2096" s="428">
        <f t="shared" si="108"/>
        <v>0.38</v>
      </c>
    </row>
    <row r="2097" spans="1:9" customFormat="1" ht="39" customHeight="1">
      <c r="A2097" s="424" t="s">
        <v>886</v>
      </c>
      <c r="B2097" s="780">
        <v>1358</v>
      </c>
      <c r="C2097" s="424" t="s">
        <v>66</v>
      </c>
      <c r="D2097" s="424" t="s">
        <v>928</v>
      </c>
      <c r="E2097" s="424" t="s">
        <v>889</v>
      </c>
      <c r="F2097" s="426" t="s">
        <v>68</v>
      </c>
      <c r="G2097" s="427">
        <v>0.33600000000000002</v>
      </c>
      <c r="H2097" s="428">
        <f>IF(A2097="Composição Auxiliar",VLOOKUP(B2097,'SINAPI COMPOSIÇÃO'!$A$2:$E$10256,4,FALSE),IF(A2097="Insumo",IF(VLOOKUP(B2097,'SINAPI INSUMOS'!$A$2:$F$4852,5,FALSE)=OR("",0),VLOOKUP(B2097,'SINAPI INSUMOS'!$A$2:$F$4852,6,FALSE),VLOOKUP(B2097,'SINAPI INSUMOS'!$A$2:$F$4852,5,FALSE)),"VERIFICAR"))</f>
        <v>62.3</v>
      </c>
      <c r="I2097" s="428">
        <f t="shared" si="108"/>
        <v>20.93</v>
      </c>
    </row>
    <row r="2098" spans="1:9" customFormat="1" ht="26.1" customHeight="1">
      <c r="A2098" s="424" t="s">
        <v>886</v>
      </c>
      <c r="B2098" s="780">
        <v>5073</v>
      </c>
      <c r="C2098" s="424" t="s">
        <v>66</v>
      </c>
      <c r="D2098" s="424" t="s">
        <v>935</v>
      </c>
      <c r="E2098" s="424" t="s">
        <v>889</v>
      </c>
      <c r="F2098" s="426" t="s">
        <v>101</v>
      </c>
      <c r="G2098" s="427">
        <v>5.5E-2</v>
      </c>
      <c r="H2098" s="428">
        <f>IF(A2098="Composição Auxiliar",VLOOKUP(B2098,'SINAPI COMPOSIÇÃO'!$A$2:$E$10256,4,FALSE),IF(A2098="Insumo",IF(VLOOKUP(B2098,'SINAPI INSUMOS'!$A$2:$F$4852,5,FALSE)=OR("",0),VLOOKUP(B2098,'SINAPI INSUMOS'!$A$2:$F$4852,6,FALSE),VLOOKUP(B2098,'SINAPI INSUMOS'!$A$2:$F$4852,5,FALSE)),"VERIFICAR"))</f>
        <v>16.16</v>
      </c>
      <c r="I2098" s="428">
        <f t="shared" si="108"/>
        <v>0.88</v>
      </c>
    </row>
    <row r="2099" spans="1:9" customFormat="1" ht="26.1" customHeight="1">
      <c r="A2099" s="424" t="s">
        <v>886</v>
      </c>
      <c r="B2099" s="780">
        <v>5074</v>
      </c>
      <c r="C2099" s="424" t="s">
        <v>66</v>
      </c>
      <c r="D2099" s="424" t="s">
        <v>922</v>
      </c>
      <c r="E2099" s="424" t="s">
        <v>889</v>
      </c>
      <c r="F2099" s="426" t="s">
        <v>101</v>
      </c>
      <c r="G2099" s="427">
        <v>5.0000000000000001E-3</v>
      </c>
      <c r="H2099" s="428">
        <f>IF(A2099="Composição Auxiliar",VLOOKUP(B2099,'SINAPI COMPOSIÇÃO'!$A$2:$E$10256,4,FALSE),IF(A2099="Insumo",IF(VLOOKUP(B2099,'SINAPI INSUMOS'!$A$2:$F$4852,5,FALSE)=OR("",0),VLOOKUP(B2099,'SINAPI INSUMOS'!$A$2:$F$4852,6,FALSE),VLOOKUP(B2099,'SINAPI INSUMOS'!$A$2:$F$4852,5,FALSE)),"VERIFICAR"))</f>
        <v>17.77</v>
      </c>
      <c r="I2099" s="428">
        <f t="shared" si="108"/>
        <v>0.08</v>
      </c>
    </row>
    <row r="2100" spans="1:9" customFormat="1" ht="26.1" customHeight="1">
      <c r="A2100" s="424" t="s">
        <v>886</v>
      </c>
      <c r="B2100" s="780">
        <v>4491</v>
      </c>
      <c r="C2100" s="424" t="s">
        <v>66</v>
      </c>
      <c r="D2100" s="424" t="s">
        <v>926</v>
      </c>
      <c r="E2100" s="424" t="s">
        <v>889</v>
      </c>
      <c r="F2100" s="426" t="s">
        <v>202</v>
      </c>
      <c r="G2100" s="427">
        <v>0.73299999999999998</v>
      </c>
      <c r="H2100" s="428">
        <f>IF(A2100="Composição Auxiliar",VLOOKUP(B2100,'SINAPI COMPOSIÇÃO'!$A$2:$E$10256,4,FALSE),IF(A2100="Insumo",IF(VLOOKUP(B2100,'SINAPI INSUMOS'!$A$2:$F$4852,5,FALSE)=OR("",0),VLOOKUP(B2100,'SINAPI INSUMOS'!$A$2:$F$4852,6,FALSE),VLOOKUP(B2100,'SINAPI INSUMOS'!$A$2:$F$4852,5,FALSE)),"VERIFICAR"))</f>
        <v>10.050000000000001</v>
      </c>
      <c r="I2100" s="428">
        <f t="shared" si="108"/>
        <v>7.36</v>
      </c>
    </row>
    <row r="2101" spans="1:9" customFormat="1" ht="26.1" customHeight="1">
      <c r="A2101" s="424" t="s">
        <v>886</v>
      </c>
      <c r="B2101" s="780">
        <v>4517</v>
      </c>
      <c r="C2101" s="424" t="s">
        <v>66</v>
      </c>
      <c r="D2101" s="424" t="s">
        <v>930</v>
      </c>
      <c r="E2101" s="424" t="s">
        <v>889</v>
      </c>
      <c r="F2101" s="426" t="s">
        <v>202</v>
      </c>
      <c r="G2101" s="427">
        <v>5.4009999999999998</v>
      </c>
      <c r="H2101" s="428">
        <f>IF(A2101="Composição Auxiliar",VLOOKUP(B2101,'SINAPI COMPOSIÇÃO'!$A$2:$E$10256,4,FALSE),IF(A2101="Insumo",IF(VLOOKUP(B2101,'SINAPI INSUMOS'!$A$2:$F$4852,5,FALSE)=OR("",0),VLOOKUP(B2101,'SINAPI INSUMOS'!$A$2:$F$4852,6,FALSE),VLOOKUP(B2101,'SINAPI INSUMOS'!$A$2:$F$4852,5,FALSE)),"VERIFICAR"))</f>
        <v>3.52</v>
      </c>
      <c r="I2101" s="428">
        <f t="shared" si="108"/>
        <v>19.010000000000002</v>
      </c>
    </row>
    <row r="2102" spans="1:9" customFormat="1" ht="26.1" customHeight="1">
      <c r="A2102" s="424" t="s">
        <v>886</v>
      </c>
      <c r="B2102" s="780">
        <v>2692</v>
      </c>
      <c r="C2102" s="424" t="s">
        <v>66</v>
      </c>
      <c r="D2102" s="424" t="s">
        <v>932</v>
      </c>
      <c r="E2102" s="424" t="s">
        <v>889</v>
      </c>
      <c r="F2102" s="426" t="s">
        <v>933</v>
      </c>
      <c r="G2102" s="427">
        <v>9.5499999999999995E-3</v>
      </c>
      <c r="H2102" s="428">
        <f>IF(A2102="Composição Auxiliar",VLOOKUP(B2102,'SINAPI COMPOSIÇÃO'!$A$2:$E$10256,4,FALSE),IF(A2102="Insumo",IF(VLOOKUP(B2102,'SINAPI INSUMOS'!$A$2:$F$4852,5,FALSE)=OR("",0),VLOOKUP(B2102,'SINAPI INSUMOS'!$A$2:$F$4852,6,FALSE),VLOOKUP(B2102,'SINAPI INSUMOS'!$A$2:$F$4852,5,FALSE)),"VERIFICAR"))</f>
        <v>7.67</v>
      </c>
      <c r="I2102" s="428">
        <f t="shared" si="108"/>
        <v>7.0000000000000007E-2</v>
      </c>
    </row>
    <row r="2103" spans="1:9" customFormat="1" ht="0.95" customHeight="1">
      <c r="A2103" s="434"/>
      <c r="B2103" s="434"/>
      <c r="C2103" s="434"/>
      <c r="D2103" s="434"/>
      <c r="E2103" s="434"/>
      <c r="F2103" s="434"/>
      <c r="G2103" s="434"/>
      <c r="H2103" s="434"/>
      <c r="I2103" s="434"/>
    </row>
    <row r="2104" spans="1:9" customFormat="1" ht="18" customHeight="1">
      <c r="A2104" s="416" t="s">
        <v>22543</v>
      </c>
      <c r="B2104" s="417" t="s">
        <v>52</v>
      </c>
      <c r="C2104" s="416" t="s">
        <v>53</v>
      </c>
      <c r="D2104" s="416" t="s">
        <v>10</v>
      </c>
      <c r="E2104" s="416" t="s">
        <v>878</v>
      </c>
      <c r="F2104" s="418" t="s">
        <v>54</v>
      </c>
      <c r="G2104" s="417" t="s">
        <v>55</v>
      </c>
      <c r="H2104" s="417" t="s">
        <v>56</v>
      </c>
      <c r="I2104" s="417" t="s">
        <v>11</v>
      </c>
    </row>
    <row r="2105" spans="1:9" customFormat="1" ht="39" customHeight="1">
      <c r="A2105" s="412" t="s">
        <v>879</v>
      </c>
      <c r="B2105" s="779">
        <v>104918</v>
      </c>
      <c r="C2105" s="412" t="s">
        <v>66</v>
      </c>
      <c r="D2105" s="412" t="s">
        <v>104</v>
      </c>
      <c r="E2105" s="412" t="s">
        <v>22533</v>
      </c>
      <c r="F2105" s="413" t="s">
        <v>101</v>
      </c>
      <c r="G2105" s="419">
        <v>1</v>
      </c>
      <c r="H2105" s="415">
        <f>I2105</f>
        <v>15.42</v>
      </c>
      <c r="I2105" s="415">
        <f>SUM(I2106:I2110)</f>
        <v>15.42</v>
      </c>
    </row>
    <row r="2106" spans="1:9" customFormat="1" ht="26.1" customHeight="1">
      <c r="A2106" s="420" t="s">
        <v>881</v>
      </c>
      <c r="B2106" s="781">
        <v>92802</v>
      </c>
      <c r="C2106" s="420" t="s">
        <v>66</v>
      </c>
      <c r="D2106" s="420" t="s">
        <v>958</v>
      </c>
      <c r="E2106" s="420" t="s">
        <v>22544</v>
      </c>
      <c r="F2106" s="421" t="s">
        <v>101</v>
      </c>
      <c r="G2106" s="422">
        <v>1</v>
      </c>
      <c r="H2106" s="423">
        <f>IF(A2106="Composição Auxiliar",VLOOKUP(B2106,'SINAPI COMPOSIÇÃO'!$A$2:$E$10256,4,FALSE),IF(A2106="Insumo",IF(VLOOKUP(B2106,'SINAPI INSUMOS'!$A$2:$F$4852,5,FALSE)=OR("",0),VLOOKUP(B2106,'SINAPI INSUMOS'!$A$2:$F$4852,6,FALSE),VLOOKUP(B2106,'SINAPI INSUMOS'!$A$2:$F$4852,5,FALSE)),"VERIFICAR"))</f>
        <v>10.94</v>
      </c>
      <c r="I2106" s="423">
        <f t="shared" ref="I2106:I2110" si="109">TRUNC(G2106*H2106,2)</f>
        <v>10.94</v>
      </c>
    </row>
    <row r="2107" spans="1:9" customFormat="1" ht="24" customHeight="1">
      <c r="A2107" s="420" t="s">
        <v>881</v>
      </c>
      <c r="B2107" s="781">
        <v>88238</v>
      </c>
      <c r="C2107" s="420" t="s">
        <v>66</v>
      </c>
      <c r="D2107" s="420" t="s">
        <v>951</v>
      </c>
      <c r="E2107" s="420" t="s">
        <v>22333</v>
      </c>
      <c r="F2107" s="421" t="s">
        <v>884</v>
      </c>
      <c r="G2107" s="422">
        <v>3.9E-2</v>
      </c>
      <c r="H2107" s="423">
        <f>IF(A2107="Composição Auxiliar",VLOOKUP(B2107,'SINAPI COMPOSIÇÃO'!$A$2:$E$10256,4,FALSE),IF(A2107="Insumo",IF(VLOOKUP(B2107,'SINAPI INSUMOS'!$A$2:$F$4852,5,FALSE)=OR("",0),VLOOKUP(B2107,'SINAPI INSUMOS'!$A$2:$F$4852,6,FALSE),VLOOKUP(B2107,'SINAPI INSUMOS'!$A$2:$F$4852,5,FALSE)),"VERIFICAR"))</f>
        <v>23.39</v>
      </c>
      <c r="I2107" s="423">
        <f t="shared" si="109"/>
        <v>0.91</v>
      </c>
    </row>
    <row r="2108" spans="1:9" customFormat="1" ht="24" customHeight="1">
      <c r="A2108" s="420" t="s">
        <v>881</v>
      </c>
      <c r="B2108" s="781">
        <v>88245</v>
      </c>
      <c r="C2108" s="420" t="s">
        <v>66</v>
      </c>
      <c r="D2108" s="420" t="s">
        <v>952</v>
      </c>
      <c r="E2108" s="420" t="s">
        <v>22333</v>
      </c>
      <c r="F2108" s="421" t="s">
        <v>884</v>
      </c>
      <c r="G2108" s="422">
        <v>0.10199999999999999</v>
      </c>
      <c r="H2108" s="423">
        <f>IF(A2108="Composição Auxiliar",VLOOKUP(B2108,'SINAPI COMPOSIÇÃO'!$A$2:$E$10256,4,FALSE),IF(A2108="Insumo",IF(VLOOKUP(B2108,'SINAPI INSUMOS'!$A$2:$F$4852,5,FALSE)=OR("",0),VLOOKUP(B2108,'SINAPI INSUMOS'!$A$2:$F$4852,6,FALSE),VLOOKUP(B2108,'SINAPI INSUMOS'!$A$2:$F$4852,5,FALSE)),"VERIFICAR"))</f>
        <v>27.36</v>
      </c>
      <c r="I2108" s="423">
        <f t="shared" si="109"/>
        <v>2.79</v>
      </c>
    </row>
    <row r="2109" spans="1:9" customFormat="1" ht="26.1" customHeight="1">
      <c r="A2109" s="424" t="s">
        <v>886</v>
      </c>
      <c r="B2109" s="780">
        <v>43132</v>
      </c>
      <c r="C2109" s="424" t="s">
        <v>66</v>
      </c>
      <c r="D2109" s="424" t="s">
        <v>956</v>
      </c>
      <c r="E2109" s="424" t="s">
        <v>889</v>
      </c>
      <c r="F2109" s="426" t="s">
        <v>101</v>
      </c>
      <c r="G2109" s="427">
        <v>2.5000000000000001E-2</v>
      </c>
      <c r="H2109" s="428">
        <f>IF(A2109="Composição Auxiliar",VLOOKUP(B2109,'SINAPI COMPOSIÇÃO'!$A$2:$E$10256,4,FALSE),IF(A2109="Insumo",IF(VLOOKUP(B2109,'SINAPI INSUMOS'!$A$2:$F$4852,5,FALSE)=OR("",0),VLOOKUP(B2109,'SINAPI INSUMOS'!$A$2:$F$4852,6,FALSE),VLOOKUP(B2109,'SINAPI INSUMOS'!$A$2:$F$4852,5,FALSE)),"VERIFICAR"))</f>
        <v>27</v>
      </c>
      <c r="I2109" s="428">
        <f t="shared" si="109"/>
        <v>0.67</v>
      </c>
    </row>
    <row r="2110" spans="1:9" customFormat="1" ht="39" customHeight="1">
      <c r="A2110" s="424" t="s">
        <v>886</v>
      </c>
      <c r="B2110" s="780">
        <v>39017</v>
      </c>
      <c r="C2110" s="424" t="s">
        <v>66</v>
      </c>
      <c r="D2110" s="424" t="s">
        <v>954</v>
      </c>
      <c r="E2110" s="424" t="s">
        <v>889</v>
      </c>
      <c r="F2110" s="426" t="s">
        <v>63</v>
      </c>
      <c r="G2110" s="427">
        <v>0.503</v>
      </c>
      <c r="H2110" s="428">
        <f>IF(A2110="Composição Auxiliar",VLOOKUP(B2110,'SINAPI COMPOSIÇÃO'!$A$2:$E$10256,4,FALSE),IF(A2110="Insumo",IF(VLOOKUP(B2110,'SINAPI INSUMOS'!$A$2:$F$4852,5,FALSE)=OR("",0),VLOOKUP(B2110,'SINAPI INSUMOS'!$A$2:$F$4852,6,FALSE),VLOOKUP(B2110,'SINAPI INSUMOS'!$A$2:$F$4852,5,FALSE)),"VERIFICAR"))</f>
        <v>0.22</v>
      </c>
      <c r="I2110" s="428">
        <f t="shared" si="109"/>
        <v>0.11</v>
      </c>
    </row>
    <row r="2111" spans="1:9" customFormat="1" ht="0.95" customHeight="1">
      <c r="A2111" s="434"/>
      <c r="B2111" s="434"/>
      <c r="C2111" s="434"/>
      <c r="D2111" s="434"/>
      <c r="E2111" s="434"/>
      <c r="F2111" s="434"/>
      <c r="G2111" s="434"/>
      <c r="H2111" s="434"/>
      <c r="I2111" s="434"/>
    </row>
    <row r="2112" spans="1:9" customFormat="1" ht="18" customHeight="1">
      <c r="A2112" s="416" t="s">
        <v>22545</v>
      </c>
      <c r="B2112" s="417" t="s">
        <v>52</v>
      </c>
      <c r="C2112" s="416" t="s">
        <v>53</v>
      </c>
      <c r="D2112" s="416" t="s">
        <v>10</v>
      </c>
      <c r="E2112" s="416" t="s">
        <v>878</v>
      </c>
      <c r="F2112" s="418" t="s">
        <v>54</v>
      </c>
      <c r="G2112" s="417" t="s">
        <v>55</v>
      </c>
      <c r="H2112" s="417" t="s">
        <v>56</v>
      </c>
      <c r="I2112" s="417" t="s">
        <v>11</v>
      </c>
    </row>
    <row r="2113" spans="1:9" customFormat="1" ht="39" customHeight="1">
      <c r="A2113" s="412" t="s">
        <v>879</v>
      </c>
      <c r="B2113" s="779">
        <v>104916</v>
      </c>
      <c r="C2113" s="412" t="s">
        <v>66</v>
      </c>
      <c r="D2113" s="412" t="s">
        <v>100</v>
      </c>
      <c r="E2113" s="412" t="s">
        <v>22533</v>
      </c>
      <c r="F2113" s="413" t="s">
        <v>101</v>
      </c>
      <c r="G2113" s="419">
        <v>1</v>
      </c>
      <c r="H2113" s="415">
        <f>I2113</f>
        <v>17.649999999999999</v>
      </c>
      <c r="I2113" s="415">
        <f>SUM(I2114:I2118)</f>
        <v>17.649999999999999</v>
      </c>
    </row>
    <row r="2114" spans="1:9" customFormat="1" ht="24" customHeight="1">
      <c r="A2114" s="420" t="s">
        <v>881</v>
      </c>
      <c r="B2114" s="781">
        <v>88245</v>
      </c>
      <c r="C2114" s="420" t="s">
        <v>66</v>
      </c>
      <c r="D2114" s="420" t="s">
        <v>952</v>
      </c>
      <c r="E2114" s="420" t="s">
        <v>22333</v>
      </c>
      <c r="F2114" s="421" t="s">
        <v>884</v>
      </c>
      <c r="G2114" s="422">
        <v>0.16600000000000001</v>
      </c>
      <c r="H2114" s="423">
        <f>IF(A2114="Composição Auxiliar",VLOOKUP(B2114,'SINAPI COMPOSIÇÃO'!$A$2:$E$10256,4,FALSE),IF(A2114="Insumo",IF(VLOOKUP(B2114,'SINAPI INSUMOS'!$A$2:$F$4852,5,FALSE)=OR("",0),VLOOKUP(B2114,'SINAPI INSUMOS'!$A$2:$F$4852,6,FALSE),VLOOKUP(B2114,'SINAPI INSUMOS'!$A$2:$F$4852,5,FALSE)),"VERIFICAR"))</f>
        <v>27.36</v>
      </c>
      <c r="I2114" s="423">
        <f t="shared" ref="I2114:I2118" si="110">TRUNC(G2114*H2114,2)</f>
        <v>4.54</v>
      </c>
    </row>
    <row r="2115" spans="1:9" customFormat="1" ht="26.1" customHeight="1">
      <c r="A2115" s="420" t="s">
        <v>881</v>
      </c>
      <c r="B2115" s="781">
        <v>92800</v>
      </c>
      <c r="C2115" s="420" t="s">
        <v>66</v>
      </c>
      <c r="D2115" s="420" t="s">
        <v>950</v>
      </c>
      <c r="E2115" s="420" t="s">
        <v>22544</v>
      </c>
      <c r="F2115" s="421" t="s">
        <v>101</v>
      </c>
      <c r="G2115" s="422">
        <v>1</v>
      </c>
      <c r="H2115" s="423">
        <f>IF(A2115="Composição Auxiliar",VLOOKUP(B2115,'SINAPI COMPOSIÇÃO'!$A$2:$E$10256,4,FALSE),IF(A2115="Insumo",IF(VLOOKUP(B2115,'SINAPI INSUMOS'!$A$2:$F$4852,5,FALSE)=OR("",0),VLOOKUP(B2115,'SINAPI INSUMOS'!$A$2:$F$4852,6,FALSE),VLOOKUP(B2115,'SINAPI INSUMOS'!$A$2:$F$4852,5,FALSE)),"VERIFICAR"))</f>
        <v>10.77</v>
      </c>
      <c r="I2115" s="423">
        <f t="shared" si="110"/>
        <v>10.77</v>
      </c>
    </row>
    <row r="2116" spans="1:9" customFormat="1" ht="24" customHeight="1">
      <c r="A2116" s="420" t="s">
        <v>881</v>
      </c>
      <c r="B2116" s="781">
        <v>88238</v>
      </c>
      <c r="C2116" s="420" t="s">
        <v>66</v>
      </c>
      <c r="D2116" s="420" t="s">
        <v>951</v>
      </c>
      <c r="E2116" s="420" t="s">
        <v>22333</v>
      </c>
      <c r="F2116" s="421" t="s">
        <v>884</v>
      </c>
      <c r="G2116" s="422">
        <v>6.4000000000000001E-2</v>
      </c>
      <c r="H2116" s="423">
        <f>IF(A2116="Composição Auxiliar",VLOOKUP(B2116,'SINAPI COMPOSIÇÃO'!$A$2:$E$10256,4,FALSE),IF(A2116="Insumo",IF(VLOOKUP(B2116,'SINAPI INSUMOS'!$A$2:$F$4852,5,FALSE)=OR("",0),VLOOKUP(B2116,'SINAPI INSUMOS'!$A$2:$F$4852,6,FALSE),VLOOKUP(B2116,'SINAPI INSUMOS'!$A$2:$F$4852,5,FALSE)),"VERIFICAR"))</f>
        <v>23.39</v>
      </c>
      <c r="I2116" s="423">
        <f t="shared" si="110"/>
        <v>1.49</v>
      </c>
    </row>
    <row r="2117" spans="1:9" customFormat="1" ht="26.1" customHeight="1">
      <c r="A2117" s="424" t="s">
        <v>886</v>
      </c>
      <c r="B2117" s="780">
        <v>43132</v>
      </c>
      <c r="C2117" s="424" t="s">
        <v>66</v>
      </c>
      <c r="D2117" s="424" t="s">
        <v>956</v>
      </c>
      <c r="E2117" s="424" t="s">
        <v>889</v>
      </c>
      <c r="F2117" s="426" t="s">
        <v>101</v>
      </c>
      <c r="G2117" s="427">
        <v>2.5000000000000001E-2</v>
      </c>
      <c r="H2117" s="428">
        <f>IF(A2117="Composição Auxiliar",VLOOKUP(B2117,'SINAPI COMPOSIÇÃO'!$A$2:$E$10256,4,FALSE),IF(A2117="Insumo",IF(VLOOKUP(B2117,'SINAPI INSUMOS'!$A$2:$F$4852,5,FALSE)=OR("",0),VLOOKUP(B2117,'SINAPI INSUMOS'!$A$2:$F$4852,6,FALSE),VLOOKUP(B2117,'SINAPI INSUMOS'!$A$2:$F$4852,5,FALSE)),"VERIFICAR"))</f>
        <v>27</v>
      </c>
      <c r="I2117" s="428">
        <f t="shared" si="110"/>
        <v>0.67</v>
      </c>
    </row>
    <row r="2118" spans="1:9" customFormat="1" ht="39" customHeight="1">
      <c r="A2118" s="424" t="s">
        <v>886</v>
      </c>
      <c r="B2118" s="780">
        <v>39017</v>
      </c>
      <c r="C2118" s="424" t="s">
        <v>66</v>
      </c>
      <c r="D2118" s="424" t="s">
        <v>954</v>
      </c>
      <c r="E2118" s="424" t="s">
        <v>889</v>
      </c>
      <c r="F2118" s="426" t="s">
        <v>63</v>
      </c>
      <c r="G2118" s="427">
        <v>0.81899999999999995</v>
      </c>
      <c r="H2118" s="428">
        <f>IF(A2118="Composição Auxiliar",VLOOKUP(B2118,'SINAPI COMPOSIÇÃO'!$A$2:$E$10256,4,FALSE),IF(A2118="Insumo",IF(VLOOKUP(B2118,'SINAPI INSUMOS'!$A$2:$F$4852,5,FALSE)=OR("",0),VLOOKUP(B2118,'SINAPI INSUMOS'!$A$2:$F$4852,6,FALSE),VLOOKUP(B2118,'SINAPI INSUMOS'!$A$2:$F$4852,5,FALSE)),"VERIFICAR"))</f>
        <v>0.22</v>
      </c>
      <c r="I2118" s="428">
        <f t="shared" si="110"/>
        <v>0.18</v>
      </c>
    </row>
    <row r="2119" spans="1:9" customFormat="1" ht="0.95" customHeight="1">
      <c r="A2119" s="434"/>
      <c r="B2119" s="434"/>
      <c r="C2119" s="434"/>
      <c r="D2119" s="434"/>
      <c r="E2119" s="434"/>
      <c r="F2119" s="434"/>
      <c r="G2119" s="434"/>
      <c r="H2119" s="434"/>
      <c r="I2119" s="434"/>
    </row>
    <row r="2120" spans="1:9" customFormat="1" ht="18" customHeight="1">
      <c r="A2120" s="416" t="s">
        <v>22546</v>
      </c>
      <c r="B2120" s="417" t="s">
        <v>52</v>
      </c>
      <c r="C2120" s="416" t="s">
        <v>53</v>
      </c>
      <c r="D2120" s="416" t="s">
        <v>10</v>
      </c>
      <c r="E2120" s="416" t="s">
        <v>878</v>
      </c>
      <c r="F2120" s="418" t="s">
        <v>54</v>
      </c>
      <c r="G2120" s="417" t="s">
        <v>55</v>
      </c>
      <c r="H2120" s="417" t="s">
        <v>56</v>
      </c>
      <c r="I2120" s="417" t="s">
        <v>11</v>
      </c>
    </row>
    <row r="2121" spans="1:9" customFormat="1" ht="39" customHeight="1">
      <c r="A2121" s="412" t="s">
        <v>879</v>
      </c>
      <c r="B2121" s="414" t="s">
        <v>22394</v>
      </c>
      <c r="C2121" s="412" t="s">
        <v>61</v>
      </c>
      <c r="D2121" s="412" t="s">
        <v>22395</v>
      </c>
      <c r="E2121" s="412" t="s">
        <v>916</v>
      </c>
      <c r="F2121" s="413" t="s">
        <v>72</v>
      </c>
      <c r="G2121" s="419">
        <v>1</v>
      </c>
      <c r="H2121" s="415">
        <f>I2121</f>
        <v>1186.0999999999999</v>
      </c>
      <c r="I2121" s="415">
        <f>SUM(I2122:I2126)</f>
        <v>1186.0999999999999</v>
      </c>
    </row>
    <row r="2122" spans="1:9" customFormat="1" ht="39" customHeight="1">
      <c r="A2122" s="420" t="s">
        <v>881</v>
      </c>
      <c r="B2122" s="781">
        <v>90586</v>
      </c>
      <c r="C2122" s="420" t="s">
        <v>66</v>
      </c>
      <c r="D2122" s="420" t="s">
        <v>962</v>
      </c>
      <c r="E2122" s="420" t="s">
        <v>22334</v>
      </c>
      <c r="F2122" s="421" t="s">
        <v>899</v>
      </c>
      <c r="G2122" s="422">
        <v>0.161</v>
      </c>
      <c r="H2122" s="423">
        <f>IF(A2122="Composição Auxiliar",VLOOKUP(B2122,'SINAPI COMPOSIÇÃO'!$A$2:$E$10256,4,FALSE),IF(A2122="Insumo",IF(VLOOKUP(B2122,'SINAPI INSUMOS'!$A$2:$F$4852,5,FALSE)=OR("",0),VLOOKUP(B2122,'SINAPI INSUMOS'!$A$2:$F$4852,6,FALSE),VLOOKUP(B2122,'SINAPI INSUMOS'!$A$2:$F$4852,5,FALSE)),"VERIFICAR"))</f>
        <v>1.49</v>
      </c>
      <c r="I2122" s="423">
        <f t="shared" ref="I2122:I2126" si="111">TRUNC(G2122*H2122,2)</f>
        <v>0.23</v>
      </c>
    </row>
    <row r="2123" spans="1:9" customFormat="1" ht="24" customHeight="1">
      <c r="A2123" s="420" t="s">
        <v>881</v>
      </c>
      <c r="B2123" s="781">
        <v>88316</v>
      </c>
      <c r="C2123" s="420" t="s">
        <v>66</v>
      </c>
      <c r="D2123" s="420" t="s">
        <v>885</v>
      </c>
      <c r="E2123" s="420" t="s">
        <v>22333</v>
      </c>
      <c r="F2123" s="421" t="s">
        <v>884</v>
      </c>
      <c r="G2123" s="422">
        <v>0.88100000000000001</v>
      </c>
      <c r="H2123" s="423">
        <f>IF(A2123="Composição Auxiliar",VLOOKUP(B2123,'SINAPI COMPOSIÇÃO'!$A$2:$E$10256,4,FALSE),IF(A2123="Insumo",IF(VLOOKUP(B2123,'SINAPI INSUMOS'!$A$2:$F$4852,5,FALSE)=OR("",0),VLOOKUP(B2123,'SINAPI INSUMOS'!$A$2:$F$4852,6,FALSE),VLOOKUP(B2123,'SINAPI INSUMOS'!$A$2:$F$4852,5,FALSE)),"VERIFICAR"))</f>
        <v>21.32</v>
      </c>
      <c r="I2123" s="423">
        <f t="shared" si="111"/>
        <v>18.78</v>
      </c>
    </row>
    <row r="2124" spans="1:9" customFormat="1" ht="24" customHeight="1">
      <c r="A2124" s="420" t="s">
        <v>881</v>
      </c>
      <c r="B2124" s="781">
        <v>88309</v>
      </c>
      <c r="C2124" s="420" t="s">
        <v>66</v>
      </c>
      <c r="D2124" s="420" t="s">
        <v>913</v>
      </c>
      <c r="E2124" s="420" t="s">
        <v>22333</v>
      </c>
      <c r="F2124" s="421" t="s">
        <v>884</v>
      </c>
      <c r="G2124" s="422">
        <v>0.58699999999999997</v>
      </c>
      <c r="H2124" s="423">
        <f>IF(A2124="Composição Auxiliar",VLOOKUP(B2124,'SINAPI COMPOSIÇÃO'!$A$2:$E$10256,4,FALSE),IF(A2124="Insumo",IF(VLOOKUP(B2124,'SINAPI INSUMOS'!$A$2:$F$4852,5,FALSE)=OR("",0),VLOOKUP(B2124,'SINAPI INSUMOS'!$A$2:$F$4852,6,FALSE),VLOOKUP(B2124,'SINAPI INSUMOS'!$A$2:$F$4852,5,FALSE)),"VERIFICAR"))</f>
        <v>27.58</v>
      </c>
      <c r="I2124" s="423">
        <f t="shared" si="111"/>
        <v>16.18</v>
      </c>
    </row>
    <row r="2125" spans="1:9" customFormat="1" ht="39" customHeight="1">
      <c r="A2125" s="420" t="s">
        <v>881</v>
      </c>
      <c r="B2125" s="781">
        <v>90587</v>
      </c>
      <c r="C2125" s="420" t="s">
        <v>66</v>
      </c>
      <c r="D2125" s="420" t="s">
        <v>961</v>
      </c>
      <c r="E2125" s="420" t="s">
        <v>22334</v>
      </c>
      <c r="F2125" s="421" t="s">
        <v>896</v>
      </c>
      <c r="G2125" s="422">
        <v>0.13300000000000001</v>
      </c>
      <c r="H2125" s="423">
        <f>IF(A2125="Composição Auxiliar",VLOOKUP(B2125,'SINAPI COMPOSIÇÃO'!$A$2:$E$10256,4,FALSE),IF(A2125="Insumo",IF(VLOOKUP(B2125,'SINAPI INSUMOS'!$A$2:$F$4852,5,FALSE)=OR("",0),VLOOKUP(B2125,'SINAPI INSUMOS'!$A$2:$F$4852,6,FALSE),VLOOKUP(B2125,'SINAPI INSUMOS'!$A$2:$F$4852,5,FALSE)),"VERIFICAR"))</f>
        <v>0.57999999999999996</v>
      </c>
      <c r="I2125" s="423">
        <f t="shared" si="111"/>
        <v>7.0000000000000007E-2</v>
      </c>
    </row>
    <row r="2126" spans="1:9" customFormat="1" ht="51.95" customHeight="1">
      <c r="A2126" s="424" t="s">
        <v>886</v>
      </c>
      <c r="B2126" s="780">
        <v>1527</v>
      </c>
      <c r="C2126" s="424" t="s">
        <v>66</v>
      </c>
      <c r="D2126" s="424" t="s">
        <v>2965</v>
      </c>
      <c r="E2126" s="424" t="s">
        <v>889</v>
      </c>
      <c r="F2126" s="426" t="s">
        <v>72</v>
      </c>
      <c r="G2126" s="427">
        <v>1.26</v>
      </c>
      <c r="H2126" s="428">
        <f>IF(A2126="Composição Auxiliar",VLOOKUP(B2126,'SINAPI COMPOSIÇÃO'!$A$2:$E$10256,4,FALSE),IF(A2126="Insumo",IF(VLOOKUP(B2126,'SINAPI INSUMOS'!$A$2:$F$4852,5,FALSE)=OR("",0),VLOOKUP(B2126,'SINAPI INSUMOS'!$A$2:$F$4852,6,FALSE),VLOOKUP(B2126,'SINAPI INSUMOS'!$A$2:$F$4852,5,FALSE)),"VERIFICAR"))</f>
        <v>913.37</v>
      </c>
      <c r="I2126" s="428">
        <f t="shared" si="111"/>
        <v>1150.8399999999999</v>
      </c>
    </row>
    <row r="2127" spans="1:9" customFormat="1" ht="0.95" customHeight="1">
      <c r="A2127" s="434"/>
      <c r="B2127" s="434"/>
      <c r="C2127" s="434"/>
      <c r="D2127" s="434"/>
      <c r="E2127" s="434"/>
      <c r="F2127" s="434"/>
      <c r="G2127" s="434"/>
      <c r="H2127" s="434"/>
      <c r="I2127" s="434"/>
    </row>
    <row r="2128" spans="1:9" customFormat="1" ht="24" customHeight="1">
      <c r="A2128" s="409" t="s">
        <v>22547</v>
      </c>
      <c r="B2128" s="409"/>
      <c r="C2128" s="409"/>
      <c r="D2128" s="409" t="s">
        <v>20</v>
      </c>
      <c r="E2128" s="409"/>
      <c r="F2128" s="409"/>
      <c r="G2128" s="410"/>
      <c r="H2128" s="409"/>
      <c r="I2128" s="411"/>
    </row>
    <row r="2129" spans="1:9" customFormat="1" ht="18" customHeight="1">
      <c r="A2129" s="416" t="s">
        <v>22548</v>
      </c>
      <c r="B2129" s="417" t="s">
        <v>52</v>
      </c>
      <c r="C2129" s="416" t="s">
        <v>53</v>
      </c>
      <c r="D2129" s="416" t="s">
        <v>10</v>
      </c>
      <c r="E2129" s="416" t="s">
        <v>878</v>
      </c>
      <c r="F2129" s="418" t="s">
        <v>54</v>
      </c>
      <c r="G2129" s="417" t="s">
        <v>55</v>
      </c>
      <c r="H2129" s="417" t="s">
        <v>56</v>
      </c>
      <c r="I2129" s="417" t="s">
        <v>11</v>
      </c>
    </row>
    <row r="2130" spans="1:9" customFormat="1" ht="26.1" customHeight="1">
      <c r="A2130" s="412" t="s">
        <v>879</v>
      </c>
      <c r="B2130" s="779">
        <v>92265</v>
      </c>
      <c r="C2130" s="412" t="s">
        <v>66</v>
      </c>
      <c r="D2130" s="412" t="s">
        <v>9060</v>
      </c>
      <c r="E2130" s="412" t="s">
        <v>22549</v>
      </c>
      <c r="F2130" s="413" t="s">
        <v>68</v>
      </c>
      <c r="G2130" s="419">
        <v>1</v>
      </c>
      <c r="H2130" s="415">
        <f>I2130</f>
        <v>139.71</v>
      </c>
      <c r="I2130" s="415">
        <f>SUM(I2131:I2138)</f>
        <v>139.71</v>
      </c>
    </row>
    <row r="2131" spans="1:9" customFormat="1" ht="39" customHeight="1">
      <c r="A2131" s="420" t="s">
        <v>881</v>
      </c>
      <c r="B2131" s="781">
        <v>91693</v>
      </c>
      <c r="C2131" s="420" t="s">
        <v>66</v>
      </c>
      <c r="D2131" s="420" t="s">
        <v>920</v>
      </c>
      <c r="E2131" s="420" t="s">
        <v>22334</v>
      </c>
      <c r="F2131" s="421" t="s">
        <v>896</v>
      </c>
      <c r="G2131" s="422">
        <v>0.23699999999999999</v>
      </c>
      <c r="H2131" s="423">
        <f>IF(A2131="Composição Auxiliar",VLOOKUP(B2131,'SINAPI COMPOSIÇÃO'!$A$2:$E$10256,4,FALSE),IF(A2131="Insumo",IF(VLOOKUP(B2131,'SINAPI INSUMOS'!$A$2:$F$4852,5,FALSE)=OR("",0),VLOOKUP(B2131,'SINAPI INSUMOS'!$A$2:$F$4852,6,FALSE),VLOOKUP(B2131,'SINAPI INSUMOS'!$A$2:$F$4852,5,FALSE)),"VERIFICAR"))</f>
        <v>36.14</v>
      </c>
      <c r="I2131" s="423">
        <f t="shared" ref="I2131:I2138" si="112">TRUNC(G2131*H2131,2)</f>
        <v>8.56</v>
      </c>
    </row>
    <row r="2132" spans="1:9" customFormat="1" ht="26.1" customHeight="1">
      <c r="A2132" s="420" t="s">
        <v>881</v>
      </c>
      <c r="B2132" s="781">
        <v>88239</v>
      </c>
      <c r="C2132" s="420" t="s">
        <v>66</v>
      </c>
      <c r="D2132" s="420" t="s">
        <v>919</v>
      </c>
      <c r="E2132" s="420" t="s">
        <v>22333</v>
      </c>
      <c r="F2132" s="421" t="s">
        <v>884</v>
      </c>
      <c r="G2132" s="422">
        <v>0.20200000000000001</v>
      </c>
      <c r="H2132" s="423">
        <f>IF(A2132="Composição Auxiliar",VLOOKUP(B2132,'SINAPI COMPOSIÇÃO'!$A$2:$E$10256,4,FALSE),IF(A2132="Insumo",IF(VLOOKUP(B2132,'SINAPI INSUMOS'!$A$2:$F$4852,5,FALSE)=OR("",0),VLOOKUP(B2132,'SINAPI INSUMOS'!$A$2:$F$4852,6,FALSE),VLOOKUP(B2132,'SINAPI INSUMOS'!$A$2:$F$4852,5,FALSE)),"VERIFICAR"))</f>
        <v>23.07</v>
      </c>
      <c r="I2132" s="423">
        <f t="shared" si="112"/>
        <v>4.66</v>
      </c>
    </row>
    <row r="2133" spans="1:9" customFormat="1" ht="24" customHeight="1">
      <c r="A2133" s="420" t="s">
        <v>881</v>
      </c>
      <c r="B2133" s="781">
        <v>88262</v>
      </c>
      <c r="C2133" s="420" t="s">
        <v>66</v>
      </c>
      <c r="D2133" s="420" t="s">
        <v>882</v>
      </c>
      <c r="E2133" s="420" t="s">
        <v>22333</v>
      </c>
      <c r="F2133" s="421" t="s">
        <v>884</v>
      </c>
      <c r="G2133" s="422">
        <v>0.91100000000000003</v>
      </c>
      <c r="H2133" s="423">
        <f>IF(A2133="Composição Auxiliar",VLOOKUP(B2133,'SINAPI COMPOSIÇÃO'!$A$2:$E$10256,4,FALSE),IF(A2133="Insumo",IF(VLOOKUP(B2133,'SINAPI INSUMOS'!$A$2:$F$4852,5,FALSE)=OR("",0),VLOOKUP(B2133,'SINAPI INSUMOS'!$A$2:$F$4852,6,FALSE),VLOOKUP(B2133,'SINAPI INSUMOS'!$A$2:$F$4852,5,FALSE)),"VERIFICAR"))</f>
        <v>26.98</v>
      </c>
      <c r="I2133" s="423">
        <f t="shared" si="112"/>
        <v>24.57</v>
      </c>
    </row>
    <row r="2134" spans="1:9" customFormat="1" ht="39" customHeight="1">
      <c r="A2134" s="420" t="s">
        <v>881</v>
      </c>
      <c r="B2134" s="781">
        <v>91692</v>
      </c>
      <c r="C2134" s="420" t="s">
        <v>66</v>
      </c>
      <c r="D2134" s="420" t="s">
        <v>918</v>
      </c>
      <c r="E2134" s="420" t="s">
        <v>22334</v>
      </c>
      <c r="F2134" s="421" t="s">
        <v>899</v>
      </c>
      <c r="G2134" s="422">
        <v>0.05</v>
      </c>
      <c r="H2134" s="423">
        <f>IF(A2134="Composição Auxiliar",VLOOKUP(B2134,'SINAPI COMPOSIÇÃO'!$A$2:$E$10256,4,FALSE),IF(A2134="Insumo",IF(VLOOKUP(B2134,'SINAPI INSUMOS'!$A$2:$F$4852,5,FALSE)=OR("",0),VLOOKUP(B2134,'SINAPI INSUMOS'!$A$2:$F$4852,6,FALSE),VLOOKUP(B2134,'SINAPI INSUMOS'!$A$2:$F$4852,5,FALSE)),"VERIFICAR"))</f>
        <v>37.6</v>
      </c>
      <c r="I2134" s="423">
        <f t="shared" si="112"/>
        <v>1.88</v>
      </c>
    </row>
    <row r="2135" spans="1:9" customFormat="1" ht="24" customHeight="1">
      <c r="A2135" s="424" t="s">
        <v>886</v>
      </c>
      <c r="B2135" s="780">
        <v>5068</v>
      </c>
      <c r="C2135" s="424" t="s">
        <v>66</v>
      </c>
      <c r="D2135" s="424" t="s">
        <v>1157</v>
      </c>
      <c r="E2135" s="424" t="s">
        <v>889</v>
      </c>
      <c r="F2135" s="426" t="s">
        <v>101</v>
      </c>
      <c r="G2135" s="427">
        <v>0.159</v>
      </c>
      <c r="H2135" s="428">
        <f>IF(A2135="Composição Auxiliar",VLOOKUP(B2135,'SINAPI COMPOSIÇÃO'!$A$2:$E$10256,4,FALSE),IF(A2135="Insumo",IF(VLOOKUP(B2135,'SINAPI INSUMOS'!$A$2:$F$4852,5,FALSE)=OR("",0),VLOOKUP(B2135,'SINAPI INSUMOS'!$A$2:$F$4852,6,FALSE),VLOOKUP(B2135,'SINAPI INSUMOS'!$A$2:$F$4852,5,FALSE)),"VERIFICAR"))</f>
        <v>15.86</v>
      </c>
      <c r="I2135" s="428">
        <f t="shared" si="112"/>
        <v>2.52</v>
      </c>
    </row>
    <row r="2136" spans="1:9" customFormat="1" ht="26.1" customHeight="1">
      <c r="A2136" s="424" t="s">
        <v>886</v>
      </c>
      <c r="B2136" s="780">
        <v>4517</v>
      </c>
      <c r="C2136" s="424" t="s">
        <v>66</v>
      </c>
      <c r="D2136" s="424" t="s">
        <v>930</v>
      </c>
      <c r="E2136" s="424" t="s">
        <v>889</v>
      </c>
      <c r="F2136" s="426" t="s">
        <v>202</v>
      </c>
      <c r="G2136" s="427">
        <v>6.952</v>
      </c>
      <c r="H2136" s="428">
        <f>IF(A2136="Composição Auxiliar",VLOOKUP(B2136,'SINAPI COMPOSIÇÃO'!$A$2:$E$10256,4,FALSE),IF(A2136="Insumo",IF(VLOOKUP(B2136,'SINAPI INSUMOS'!$A$2:$F$4852,5,FALSE)=OR("",0),VLOOKUP(B2136,'SINAPI INSUMOS'!$A$2:$F$4852,6,FALSE),VLOOKUP(B2136,'SINAPI INSUMOS'!$A$2:$F$4852,5,FALSE)),"VERIFICAR"))</f>
        <v>3.52</v>
      </c>
      <c r="I2136" s="428">
        <f t="shared" si="112"/>
        <v>24.47</v>
      </c>
    </row>
    <row r="2137" spans="1:9" customFormat="1" ht="39" customHeight="1">
      <c r="A2137" s="424" t="s">
        <v>886</v>
      </c>
      <c r="B2137" s="780">
        <v>1358</v>
      </c>
      <c r="C2137" s="424" t="s">
        <v>66</v>
      </c>
      <c r="D2137" s="424" t="s">
        <v>928</v>
      </c>
      <c r="E2137" s="424" t="s">
        <v>889</v>
      </c>
      <c r="F2137" s="426" t="s">
        <v>68</v>
      </c>
      <c r="G2137" s="427">
        <v>1.1459999999999999</v>
      </c>
      <c r="H2137" s="428">
        <f>IF(A2137="Composição Auxiliar",VLOOKUP(B2137,'SINAPI COMPOSIÇÃO'!$A$2:$E$10256,4,FALSE),IF(A2137="Insumo",IF(VLOOKUP(B2137,'SINAPI INSUMOS'!$A$2:$F$4852,5,FALSE)=OR("",0),VLOOKUP(B2137,'SINAPI INSUMOS'!$A$2:$F$4852,6,FALSE),VLOOKUP(B2137,'SINAPI INSUMOS'!$A$2:$F$4852,5,FALSE)),"VERIFICAR"))</f>
        <v>62.3</v>
      </c>
      <c r="I2137" s="428">
        <f t="shared" si="112"/>
        <v>71.39</v>
      </c>
    </row>
    <row r="2138" spans="1:9" customFormat="1" ht="26.1" customHeight="1">
      <c r="A2138" s="424" t="s">
        <v>886</v>
      </c>
      <c r="B2138" s="780">
        <v>4491</v>
      </c>
      <c r="C2138" s="424" t="s">
        <v>66</v>
      </c>
      <c r="D2138" s="424" t="s">
        <v>926</v>
      </c>
      <c r="E2138" s="424" t="s">
        <v>889</v>
      </c>
      <c r="F2138" s="426" t="s">
        <v>202</v>
      </c>
      <c r="G2138" s="427">
        <v>0.16600000000000001</v>
      </c>
      <c r="H2138" s="428">
        <f>IF(A2138="Composição Auxiliar",VLOOKUP(B2138,'SINAPI COMPOSIÇÃO'!$A$2:$E$10256,4,FALSE),IF(A2138="Insumo",IF(VLOOKUP(B2138,'SINAPI INSUMOS'!$A$2:$F$4852,5,FALSE)=OR("",0),VLOOKUP(B2138,'SINAPI INSUMOS'!$A$2:$F$4852,6,FALSE),VLOOKUP(B2138,'SINAPI INSUMOS'!$A$2:$F$4852,5,FALSE)),"VERIFICAR"))</f>
        <v>10.050000000000001</v>
      </c>
      <c r="I2138" s="428">
        <f t="shared" si="112"/>
        <v>1.66</v>
      </c>
    </row>
    <row r="2139" spans="1:9" customFormat="1" ht="0.95" customHeight="1">
      <c r="A2139" s="434"/>
      <c r="B2139" s="434"/>
      <c r="C2139" s="434"/>
      <c r="D2139" s="434"/>
      <c r="E2139" s="434"/>
      <c r="F2139" s="434"/>
      <c r="G2139" s="434"/>
      <c r="H2139" s="434"/>
      <c r="I2139" s="434"/>
    </row>
    <row r="2140" spans="1:9" customFormat="1" ht="18" customHeight="1">
      <c r="A2140" s="416" t="s">
        <v>22550</v>
      </c>
      <c r="B2140" s="417" t="s">
        <v>52</v>
      </c>
      <c r="C2140" s="416" t="s">
        <v>53</v>
      </c>
      <c r="D2140" s="416" t="s">
        <v>10</v>
      </c>
      <c r="E2140" s="416" t="s">
        <v>878</v>
      </c>
      <c r="F2140" s="418" t="s">
        <v>54</v>
      </c>
      <c r="G2140" s="417" t="s">
        <v>55</v>
      </c>
      <c r="H2140" s="417" t="s">
        <v>56</v>
      </c>
      <c r="I2140" s="417" t="s">
        <v>11</v>
      </c>
    </row>
    <row r="2141" spans="1:9" customFormat="1" ht="39" customHeight="1">
      <c r="A2141" s="412" t="s">
        <v>879</v>
      </c>
      <c r="B2141" s="779">
        <v>92761</v>
      </c>
      <c r="C2141" s="412" t="s">
        <v>66</v>
      </c>
      <c r="D2141" s="412" t="s">
        <v>5313</v>
      </c>
      <c r="E2141" s="412" t="s">
        <v>22544</v>
      </c>
      <c r="F2141" s="413" t="s">
        <v>101</v>
      </c>
      <c r="G2141" s="419">
        <v>1</v>
      </c>
      <c r="H2141" s="415">
        <f>I2141</f>
        <v>13.51</v>
      </c>
      <c r="I2141" s="415">
        <f>SUM(I2142:I2146)</f>
        <v>13.51</v>
      </c>
    </row>
    <row r="2142" spans="1:9" customFormat="1" ht="26.1" customHeight="1">
      <c r="A2142" s="420" t="s">
        <v>881</v>
      </c>
      <c r="B2142" s="781">
        <v>92802</v>
      </c>
      <c r="C2142" s="420" t="s">
        <v>66</v>
      </c>
      <c r="D2142" s="420" t="s">
        <v>958</v>
      </c>
      <c r="E2142" s="420" t="s">
        <v>22544</v>
      </c>
      <c r="F2142" s="421" t="s">
        <v>101</v>
      </c>
      <c r="G2142" s="422">
        <v>1</v>
      </c>
      <c r="H2142" s="423">
        <f>IF(A2142="Composição Auxiliar",VLOOKUP(B2142,'SINAPI COMPOSIÇÃO'!$A$2:$E$10256,4,FALSE),IF(A2142="Insumo",IF(VLOOKUP(B2142,'SINAPI INSUMOS'!$A$2:$F$4852,5,FALSE)=OR("",0),VLOOKUP(B2142,'SINAPI INSUMOS'!$A$2:$F$4852,6,FALSE),VLOOKUP(B2142,'SINAPI INSUMOS'!$A$2:$F$4852,5,FALSE)),"VERIFICAR"))</f>
        <v>10.94</v>
      </c>
      <c r="I2142" s="423">
        <f t="shared" ref="I2142:I2146" si="113">TRUNC(G2142*H2142,2)</f>
        <v>10.94</v>
      </c>
    </row>
    <row r="2143" spans="1:9" customFormat="1" ht="24" customHeight="1">
      <c r="A2143" s="420" t="s">
        <v>881</v>
      </c>
      <c r="B2143" s="781">
        <v>88245</v>
      </c>
      <c r="C2143" s="420" t="s">
        <v>66</v>
      </c>
      <c r="D2143" s="420" t="s">
        <v>952</v>
      </c>
      <c r="E2143" s="420" t="s">
        <v>22333</v>
      </c>
      <c r="F2143" s="421" t="s">
        <v>884</v>
      </c>
      <c r="G2143" s="422">
        <v>5.6099999999999997E-2</v>
      </c>
      <c r="H2143" s="423">
        <f>IF(A2143="Composição Auxiliar",VLOOKUP(B2143,'SINAPI COMPOSIÇÃO'!$A$2:$E$10256,4,FALSE),IF(A2143="Insumo",IF(VLOOKUP(B2143,'SINAPI INSUMOS'!$A$2:$F$4852,5,FALSE)=OR("",0),VLOOKUP(B2143,'SINAPI INSUMOS'!$A$2:$F$4852,6,FALSE),VLOOKUP(B2143,'SINAPI INSUMOS'!$A$2:$F$4852,5,FALSE)),"VERIFICAR"))</f>
        <v>27.36</v>
      </c>
      <c r="I2143" s="423">
        <f t="shared" si="113"/>
        <v>1.53</v>
      </c>
    </row>
    <row r="2144" spans="1:9" customFormat="1" ht="24" customHeight="1">
      <c r="A2144" s="420" t="s">
        <v>881</v>
      </c>
      <c r="B2144" s="781">
        <v>88238</v>
      </c>
      <c r="C2144" s="420" t="s">
        <v>66</v>
      </c>
      <c r="D2144" s="420" t="s">
        <v>951</v>
      </c>
      <c r="E2144" s="420" t="s">
        <v>22333</v>
      </c>
      <c r="F2144" s="421" t="s">
        <v>884</v>
      </c>
      <c r="G2144" s="422">
        <v>9.1999999999999998E-3</v>
      </c>
      <c r="H2144" s="423">
        <f>IF(A2144="Composição Auxiliar",VLOOKUP(B2144,'SINAPI COMPOSIÇÃO'!$A$2:$E$10256,4,FALSE),IF(A2144="Insumo",IF(VLOOKUP(B2144,'SINAPI INSUMOS'!$A$2:$F$4852,5,FALSE)=OR("",0),VLOOKUP(B2144,'SINAPI INSUMOS'!$A$2:$F$4852,6,FALSE),VLOOKUP(B2144,'SINAPI INSUMOS'!$A$2:$F$4852,5,FALSE)),"VERIFICAR"))</f>
        <v>23.39</v>
      </c>
      <c r="I2144" s="423">
        <f t="shared" si="113"/>
        <v>0.21</v>
      </c>
    </row>
    <row r="2145" spans="1:9" customFormat="1" ht="26.1" customHeight="1">
      <c r="A2145" s="424" t="s">
        <v>886</v>
      </c>
      <c r="B2145" s="780">
        <v>43132</v>
      </c>
      <c r="C2145" s="424" t="s">
        <v>66</v>
      </c>
      <c r="D2145" s="424" t="s">
        <v>956</v>
      </c>
      <c r="E2145" s="424" t="s">
        <v>889</v>
      </c>
      <c r="F2145" s="426" t="s">
        <v>101</v>
      </c>
      <c r="G2145" s="427">
        <v>2.5000000000000001E-2</v>
      </c>
      <c r="H2145" s="428">
        <f>IF(A2145="Composição Auxiliar",VLOOKUP(B2145,'SINAPI COMPOSIÇÃO'!$A$2:$E$10256,4,FALSE),IF(A2145="Insumo",IF(VLOOKUP(B2145,'SINAPI INSUMOS'!$A$2:$F$4852,5,FALSE)=OR("",0),VLOOKUP(B2145,'SINAPI INSUMOS'!$A$2:$F$4852,6,FALSE),VLOOKUP(B2145,'SINAPI INSUMOS'!$A$2:$F$4852,5,FALSE)),"VERIFICAR"))</f>
        <v>27</v>
      </c>
      <c r="I2145" s="428">
        <f t="shared" si="113"/>
        <v>0.67</v>
      </c>
    </row>
    <row r="2146" spans="1:9" customFormat="1" ht="39" customHeight="1">
      <c r="A2146" s="424" t="s">
        <v>886</v>
      </c>
      <c r="B2146" s="780">
        <v>39017</v>
      </c>
      <c r="C2146" s="424" t="s">
        <v>66</v>
      </c>
      <c r="D2146" s="424" t="s">
        <v>954</v>
      </c>
      <c r="E2146" s="424" t="s">
        <v>889</v>
      </c>
      <c r="F2146" s="426" t="s">
        <v>63</v>
      </c>
      <c r="G2146" s="427">
        <v>0.74299999999999999</v>
      </c>
      <c r="H2146" s="428">
        <f>IF(A2146="Composição Auxiliar",VLOOKUP(B2146,'SINAPI COMPOSIÇÃO'!$A$2:$E$10256,4,FALSE),IF(A2146="Insumo",IF(VLOOKUP(B2146,'SINAPI INSUMOS'!$A$2:$F$4852,5,FALSE)=OR("",0),VLOOKUP(B2146,'SINAPI INSUMOS'!$A$2:$F$4852,6,FALSE),VLOOKUP(B2146,'SINAPI INSUMOS'!$A$2:$F$4852,5,FALSE)),"VERIFICAR"))</f>
        <v>0.22</v>
      </c>
      <c r="I2146" s="428">
        <f t="shared" si="113"/>
        <v>0.16</v>
      </c>
    </row>
    <row r="2147" spans="1:9" customFormat="1" ht="0.95" customHeight="1">
      <c r="A2147" s="434"/>
      <c r="B2147" s="434"/>
      <c r="C2147" s="434"/>
      <c r="D2147" s="434"/>
      <c r="E2147" s="434"/>
      <c r="F2147" s="434"/>
      <c r="G2147" s="434"/>
      <c r="H2147" s="434"/>
      <c r="I2147" s="434"/>
    </row>
    <row r="2148" spans="1:9" customFormat="1" ht="18" customHeight="1">
      <c r="A2148" s="416" t="s">
        <v>22551</v>
      </c>
      <c r="B2148" s="417" t="s">
        <v>52</v>
      </c>
      <c r="C2148" s="416" t="s">
        <v>53</v>
      </c>
      <c r="D2148" s="416" t="s">
        <v>10</v>
      </c>
      <c r="E2148" s="416" t="s">
        <v>878</v>
      </c>
      <c r="F2148" s="418" t="s">
        <v>54</v>
      </c>
      <c r="G2148" s="417" t="s">
        <v>55</v>
      </c>
      <c r="H2148" s="417" t="s">
        <v>56</v>
      </c>
      <c r="I2148" s="417" t="s">
        <v>11</v>
      </c>
    </row>
    <row r="2149" spans="1:9" customFormat="1" ht="39" customHeight="1">
      <c r="A2149" s="412" t="s">
        <v>879</v>
      </c>
      <c r="B2149" s="779">
        <v>92762</v>
      </c>
      <c r="C2149" s="412" t="s">
        <v>66</v>
      </c>
      <c r="D2149" s="412" t="s">
        <v>5306</v>
      </c>
      <c r="E2149" s="412" t="s">
        <v>22544</v>
      </c>
      <c r="F2149" s="413" t="s">
        <v>101</v>
      </c>
      <c r="G2149" s="419">
        <v>1</v>
      </c>
      <c r="H2149" s="415">
        <f>I2149</f>
        <v>12.089999999999998</v>
      </c>
      <c r="I2149" s="415">
        <f>SUM(I2150:I2154)</f>
        <v>12.089999999999998</v>
      </c>
    </row>
    <row r="2150" spans="1:9" customFormat="1" ht="24" customHeight="1">
      <c r="A2150" s="420" t="s">
        <v>881</v>
      </c>
      <c r="B2150" s="781">
        <v>88238</v>
      </c>
      <c r="C2150" s="420" t="s">
        <v>66</v>
      </c>
      <c r="D2150" s="420" t="s">
        <v>951</v>
      </c>
      <c r="E2150" s="420" t="s">
        <v>22333</v>
      </c>
      <c r="F2150" s="421" t="s">
        <v>884</v>
      </c>
      <c r="G2150" s="422">
        <v>6.4000000000000003E-3</v>
      </c>
      <c r="H2150" s="423">
        <f>IF(A2150="Composição Auxiliar",VLOOKUP(B2150,'SINAPI COMPOSIÇÃO'!$A$2:$E$10256,4,FALSE),IF(A2150="Insumo",IF(VLOOKUP(B2150,'SINAPI INSUMOS'!$A$2:$F$4852,5,FALSE)=OR("",0),VLOOKUP(B2150,'SINAPI INSUMOS'!$A$2:$F$4852,6,FALSE),VLOOKUP(B2150,'SINAPI INSUMOS'!$A$2:$F$4852,5,FALSE)),"VERIFICAR"))</f>
        <v>23.39</v>
      </c>
      <c r="I2150" s="423">
        <f t="shared" ref="I2150:I2154" si="114">TRUNC(G2150*H2150,2)</f>
        <v>0.14000000000000001</v>
      </c>
    </row>
    <row r="2151" spans="1:9" customFormat="1" ht="24" customHeight="1">
      <c r="A2151" s="420" t="s">
        <v>881</v>
      </c>
      <c r="B2151" s="781">
        <v>88245</v>
      </c>
      <c r="C2151" s="420" t="s">
        <v>66</v>
      </c>
      <c r="D2151" s="420" t="s">
        <v>952</v>
      </c>
      <c r="E2151" s="420" t="s">
        <v>22333</v>
      </c>
      <c r="F2151" s="421" t="s">
        <v>884</v>
      </c>
      <c r="G2151" s="422">
        <v>3.9199999999999999E-2</v>
      </c>
      <c r="H2151" s="423">
        <f>IF(A2151="Composição Auxiliar",VLOOKUP(B2151,'SINAPI COMPOSIÇÃO'!$A$2:$E$10256,4,FALSE),IF(A2151="Insumo",IF(VLOOKUP(B2151,'SINAPI INSUMOS'!$A$2:$F$4852,5,FALSE)=OR("",0),VLOOKUP(B2151,'SINAPI INSUMOS'!$A$2:$F$4852,6,FALSE),VLOOKUP(B2151,'SINAPI INSUMOS'!$A$2:$F$4852,5,FALSE)),"VERIFICAR"))</f>
        <v>27.36</v>
      </c>
      <c r="I2151" s="423">
        <f t="shared" si="114"/>
        <v>1.07</v>
      </c>
    </row>
    <row r="2152" spans="1:9" customFormat="1" ht="26.1" customHeight="1">
      <c r="A2152" s="420" t="s">
        <v>881</v>
      </c>
      <c r="B2152" s="781">
        <v>92803</v>
      </c>
      <c r="C2152" s="420" t="s">
        <v>66</v>
      </c>
      <c r="D2152" s="420" t="s">
        <v>959</v>
      </c>
      <c r="E2152" s="420" t="s">
        <v>22544</v>
      </c>
      <c r="F2152" s="421" t="s">
        <v>101</v>
      </c>
      <c r="G2152" s="422">
        <v>1</v>
      </c>
      <c r="H2152" s="423">
        <f>IF(A2152="Composição Auxiliar",VLOOKUP(B2152,'SINAPI COMPOSIÇÃO'!$A$2:$E$10256,4,FALSE),IF(A2152="Insumo",IF(VLOOKUP(B2152,'SINAPI INSUMOS'!$A$2:$F$4852,5,FALSE)=OR("",0),VLOOKUP(B2152,'SINAPI INSUMOS'!$A$2:$F$4852,6,FALSE),VLOOKUP(B2152,'SINAPI INSUMOS'!$A$2:$F$4852,5,FALSE)),"VERIFICAR"))</f>
        <v>10.1</v>
      </c>
      <c r="I2152" s="423">
        <f t="shared" si="114"/>
        <v>10.1</v>
      </c>
    </row>
    <row r="2153" spans="1:9" customFormat="1" ht="26.1" customHeight="1">
      <c r="A2153" s="424" t="s">
        <v>886</v>
      </c>
      <c r="B2153" s="780">
        <v>43132</v>
      </c>
      <c r="C2153" s="424" t="s">
        <v>66</v>
      </c>
      <c r="D2153" s="424" t="s">
        <v>956</v>
      </c>
      <c r="E2153" s="424" t="s">
        <v>889</v>
      </c>
      <c r="F2153" s="426" t="s">
        <v>101</v>
      </c>
      <c r="G2153" s="427">
        <v>2.5000000000000001E-2</v>
      </c>
      <c r="H2153" s="428">
        <f>IF(A2153="Composição Auxiliar",VLOOKUP(B2153,'SINAPI COMPOSIÇÃO'!$A$2:$E$10256,4,FALSE),IF(A2153="Insumo",IF(VLOOKUP(B2153,'SINAPI INSUMOS'!$A$2:$F$4852,5,FALSE)=OR("",0),VLOOKUP(B2153,'SINAPI INSUMOS'!$A$2:$F$4852,6,FALSE),VLOOKUP(B2153,'SINAPI INSUMOS'!$A$2:$F$4852,5,FALSE)),"VERIFICAR"))</f>
        <v>27</v>
      </c>
      <c r="I2153" s="428">
        <f t="shared" si="114"/>
        <v>0.67</v>
      </c>
    </row>
    <row r="2154" spans="1:9" customFormat="1" ht="39" customHeight="1">
      <c r="A2154" s="424" t="s">
        <v>886</v>
      </c>
      <c r="B2154" s="780">
        <v>39017</v>
      </c>
      <c r="C2154" s="424" t="s">
        <v>66</v>
      </c>
      <c r="D2154" s="424" t="s">
        <v>954</v>
      </c>
      <c r="E2154" s="424" t="s">
        <v>889</v>
      </c>
      <c r="F2154" s="426" t="s">
        <v>63</v>
      </c>
      <c r="G2154" s="427">
        <v>0.54300000000000004</v>
      </c>
      <c r="H2154" s="428">
        <f>IF(A2154="Composição Auxiliar",VLOOKUP(B2154,'SINAPI COMPOSIÇÃO'!$A$2:$E$10256,4,FALSE),IF(A2154="Insumo",IF(VLOOKUP(B2154,'SINAPI INSUMOS'!$A$2:$F$4852,5,FALSE)=OR("",0),VLOOKUP(B2154,'SINAPI INSUMOS'!$A$2:$F$4852,6,FALSE),VLOOKUP(B2154,'SINAPI INSUMOS'!$A$2:$F$4852,5,FALSE)),"VERIFICAR"))</f>
        <v>0.22</v>
      </c>
      <c r="I2154" s="428">
        <f t="shared" si="114"/>
        <v>0.11</v>
      </c>
    </row>
    <row r="2155" spans="1:9" customFormat="1" ht="0.95" customHeight="1">
      <c r="A2155" s="434"/>
      <c r="B2155" s="434"/>
      <c r="C2155" s="434"/>
      <c r="D2155" s="434"/>
      <c r="E2155" s="434"/>
      <c r="F2155" s="434"/>
      <c r="G2155" s="434"/>
      <c r="H2155" s="434"/>
      <c r="I2155" s="434"/>
    </row>
    <row r="2156" spans="1:9" customFormat="1" ht="18" customHeight="1">
      <c r="A2156" s="416" t="s">
        <v>22552</v>
      </c>
      <c r="B2156" s="417" t="s">
        <v>52</v>
      </c>
      <c r="C2156" s="416" t="s">
        <v>53</v>
      </c>
      <c r="D2156" s="416" t="s">
        <v>10</v>
      </c>
      <c r="E2156" s="416" t="s">
        <v>878</v>
      </c>
      <c r="F2156" s="418" t="s">
        <v>54</v>
      </c>
      <c r="G2156" s="417" t="s">
        <v>55</v>
      </c>
      <c r="H2156" s="417" t="s">
        <v>56</v>
      </c>
      <c r="I2156" s="417" t="s">
        <v>11</v>
      </c>
    </row>
    <row r="2157" spans="1:9" customFormat="1" ht="39" customHeight="1">
      <c r="A2157" s="412" t="s">
        <v>879</v>
      </c>
      <c r="B2157" s="779">
        <v>92759</v>
      </c>
      <c r="C2157" s="412" t="s">
        <v>66</v>
      </c>
      <c r="D2157" s="412" t="s">
        <v>5314</v>
      </c>
      <c r="E2157" s="412" t="s">
        <v>22544</v>
      </c>
      <c r="F2157" s="413" t="s">
        <v>101</v>
      </c>
      <c r="G2157" s="419">
        <v>1</v>
      </c>
      <c r="H2157" s="415">
        <f>I2157</f>
        <v>15.02</v>
      </c>
      <c r="I2157" s="415">
        <f>SUM(I2158:I2162)</f>
        <v>15.02</v>
      </c>
    </row>
    <row r="2158" spans="1:9" customFormat="1" ht="24" customHeight="1">
      <c r="A2158" s="420" t="s">
        <v>881</v>
      </c>
      <c r="B2158" s="781">
        <v>88245</v>
      </c>
      <c r="C2158" s="420" t="s">
        <v>66</v>
      </c>
      <c r="D2158" s="420" t="s">
        <v>952</v>
      </c>
      <c r="E2158" s="420" t="s">
        <v>22333</v>
      </c>
      <c r="F2158" s="421" t="s">
        <v>884</v>
      </c>
      <c r="G2158" s="422">
        <v>0.1069</v>
      </c>
      <c r="H2158" s="423">
        <f>IF(A2158="Composição Auxiliar",VLOOKUP(B2158,'SINAPI COMPOSIÇÃO'!$A$2:$E$10256,4,FALSE),IF(A2158="Insumo",IF(VLOOKUP(B2158,'SINAPI INSUMOS'!$A$2:$F$4852,5,FALSE)=OR("",0),VLOOKUP(B2158,'SINAPI INSUMOS'!$A$2:$F$4852,6,FALSE),VLOOKUP(B2158,'SINAPI INSUMOS'!$A$2:$F$4852,5,FALSE)),"VERIFICAR"))</f>
        <v>27.36</v>
      </c>
      <c r="I2158" s="423">
        <f t="shared" ref="I2158:I2162" si="115">TRUNC(G2158*H2158,2)</f>
        <v>2.92</v>
      </c>
    </row>
    <row r="2159" spans="1:9" customFormat="1" ht="24" customHeight="1">
      <c r="A2159" s="420" t="s">
        <v>881</v>
      </c>
      <c r="B2159" s="781">
        <v>88238</v>
      </c>
      <c r="C2159" s="420" t="s">
        <v>66</v>
      </c>
      <c r="D2159" s="420" t="s">
        <v>951</v>
      </c>
      <c r="E2159" s="420" t="s">
        <v>22333</v>
      </c>
      <c r="F2159" s="421" t="s">
        <v>884</v>
      </c>
      <c r="G2159" s="422">
        <v>1.7500000000000002E-2</v>
      </c>
      <c r="H2159" s="423">
        <f>IF(A2159="Composição Auxiliar",VLOOKUP(B2159,'SINAPI COMPOSIÇÃO'!$A$2:$E$10256,4,FALSE),IF(A2159="Insumo",IF(VLOOKUP(B2159,'SINAPI INSUMOS'!$A$2:$F$4852,5,FALSE)=OR("",0),VLOOKUP(B2159,'SINAPI INSUMOS'!$A$2:$F$4852,6,FALSE),VLOOKUP(B2159,'SINAPI INSUMOS'!$A$2:$F$4852,5,FALSE)),"VERIFICAR"))</f>
        <v>23.39</v>
      </c>
      <c r="I2159" s="423">
        <f t="shared" si="115"/>
        <v>0.4</v>
      </c>
    </row>
    <row r="2160" spans="1:9" customFormat="1" ht="26.1" customHeight="1">
      <c r="A2160" s="420" t="s">
        <v>881</v>
      </c>
      <c r="B2160" s="781">
        <v>92800</v>
      </c>
      <c r="C2160" s="420" t="s">
        <v>66</v>
      </c>
      <c r="D2160" s="420" t="s">
        <v>950</v>
      </c>
      <c r="E2160" s="420" t="s">
        <v>22544</v>
      </c>
      <c r="F2160" s="421" t="s">
        <v>101</v>
      </c>
      <c r="G2160" s="422">
        <v>1</v>
      </c>
      <c r="H2160" s="423">
        <f>IF(A2160="Composição Auxiliar",VLOOKUP(B2160,'SINAPI COMPOSIÇÃO'!$A$2:$E$10256,4,FALSE),IF(A2160="Insumo",IF(VLOOKUP(B2160,'SINAPI INSUMOS'!$A$2:$F$4852,5,FALSE)=OR("",0),VLOOKUP(B2160,'SINAPI INSUMOS'!$A$2:$F$4852,6,FALSE),VLOOKUP(B2160,'SINAPI INSUMOS'!$A$2:$F$4852,5,FALSE)),"VERIFICAR"))</f>
        <v>10.77</v>
      </c>
      <c r="I2160" s="423">
        <f t="shared" si="115"/>
        <v>10.77</v>
      </c>
    </row>
    <row r="2161" spans="1:9" customFormat="1" ht="26.1" customHeight="1">
      <c r="A2161" s="424" t="s">
        <v>886</v>
      </c>
      <c r="B2161" s="780">
        <v>43132</v>
      </c>
      <c r="C2161" s="424" t="s">
        <v>66</v>
      </c>
      <c r="D2161" s="424" t="s">
        <v>956</v>
      </c>
      <c r="E2161" s="424" t="s">
        <v>889</v>
      </c>
      <c r="F2161" s="426" t="s">
        <v>101</v>
      </c>
      <c r="G2161" s="427">
        <v>2.5000000000000001E-2</v>
      </c>
      <c r="H2161" s="428">
        <f>IF(A2161="Composição Auxiliar",VLOOKUP(B2161,'SINAPI COMPOSIÇÃO'!$A$2:$E$10256,4,FALSE),IF(A2161="Insumo",IF(VLOOKUP(B2161,'SINAPI INSUMOS'!$A$2:$F$4852,5,FALSE)=OR("",0),VLOOKUP(B2161,'SINAPI INSUMOS'!$A$2:$F$4852,6,FALSE),VLOOKUP(B2161,'SINAPI INSUMOS'!$A$2:$F$4852,5,FALSE)),"VERIFICAR"))</f>
        <v>27</v>
      </c>
      <c r="I2161" s="428">
        <f t="shared" si="115"/>
        <v>0.67</v>
      </c>
    </row>
    <row r="2162" spans="1:9" customFormat="1" ht="39" customHeight="1">
      <c r="A2162" s="424" t="s">
        <v>886</v>
      </c>
      <c r="B2162" s="780">
        <v>39017</v>
      </c>
      <c r="C2162" s="424" t="s">
        <v>66</v>
      </c>
      <c r="D2162" s="424" t="s">
        <v>954</v>
      </c>
      <c r="E2162" s="424" t="s">
        <v>889</v>
      </c>
      <c r="F2162" s="426" t="s">
        <v>63</v>
      </c>
      <c r="G2162" s="427">
        <v>1.19</v>
      </c>
      <c r="H2162" s="428">
        <f>IF(A2162="Composição Auxiliar",VLOOKUP(B2162,'SINAPI COMPOSIÇÃO'!$A$2:$E$10256,4,FALSE),IF(A2162="Insumo",IF(VLOOKUP(B2162,'SINAPI INSUMOS'!$A$2:$F$4852,5,FALSE)=OR("",0),VLOOKUP(B2162,'SINAPI INSUMOS'!$A$2:$F$4852,6,FALSE),VLOOKUP(B2162,'SINAPI INSUMOS'!$A$2:$F$4852,5,FALSE)),"VERIFICAR"))</f>
        <v>0.22</v>
      </c>
      <c r="I2162" s="428">
        <f t="shared" si="115"/>
        <v>0.26</v>
      </c>
    </row>
    <row r="2163" spans="1:9" customFormat="1" ht="0.95" customHeight="1">
      <c r="A2163" s="434"/>
      <c r="B2163" s="434"/>
      <c r="C2163" s="434"/>
      <c r="D2163" s="434"/>
      <c r="E2163" s="434"/>
      <c r="F2163" s="434"/>
      <c r="G2163" s="434"/>
      <c r="H2163" s="434"/>
      <c r="I2163" s="434"/>
    </row>
    <row r="2164" spans="1:9" customFormat="1" ht="18" customHeight="1">
      <c r="A2164" s="416" t="s">
        <v>22553</v>
      </c>
      <c r="B2164" s="417" t="s">
        <v>52</v>
      </c>
      <c r="C2164" s="416" t="s">
        <v>53</v>
      </c>
      <c r="D2164" s="416" t="s">
        <v>10</v>
      </c>
      <c r="E2164" s="416" t="s">
        <v>878</v>
      </c>
      <c r="F2164" s="418" t="s">
        <v>54</v>
      </c>
      <c r="G2164" s="417" t="s">
        <v>55</v>
      </c>
      <c r="H2164" s="417" t="s">
        <v>56</v>
      </c>
      <c r="I2164" s="417" t="s">
        <v>11</v>
      </c>
    </row>
    <row r="2165" spans="1:9" customFormat="1" ht="24" customHeight="1">
      <c r="A2165" s="412" t="s">
        <v>879</v>
      </c>
      <c r="B2165" s="779">
        <v>40338</v>
      </c>
      <c r="C2165" s="412" t="s">
        <v>22372</v>
      </c>
      <c r="D2165" s="412" t="s">
        <v>22396</v>
      </c>
      <c r="E2165" s="412" t="s">
        <v>22554</v>
      </c>
      <c r="F2165" s="413" t="s">
        <v>22397</v>
      </c>
      <c r="G2165" s="419">
        <v>1</v>
      </c>
      <c r="H2165" s="415">
        <f>I2165</f>
        <v>23.950000000000003</v>
      </c>
      <c r="I2165" s="415">
        <f>SUM(I2166:I2168)</f>
        <v>23.950000000000003</v>
      </c>
    </row>
    <row r="2166" spans="1:9" customFormat="1" ht="24" customHeight="1">
      <c r="A2166" s="424" t="s">
        <v>886</v>
      </c>
      <c r="B2166" s="780">
        <v>872</v>
      </c>
      <c r="C2166" s="783" t="s">
        <v>22372</v>
      </c>
      <c r="D2166" s="424" t="s">
        <v>22555</v>
      </c>
      <c r="E2166" s="424" t="s">
        <v>889</v>
      </c>
      <c r="F2166" s="426" t="s">
        <v>948</v>
      </c>
      <c r="G2166" s="427">
        <v>0.48</v>
      </c>
      <c r="H2166" s="428">
        <v>4.05</v>
      </c>
      <c r="I2166" s="428">
        <f t="shared" ref="I2166:I2168" si="116">TRUNC(G2166*H2166,2)</f>
        <v>1.94</v>
      </c>
    </row>
    <row r="2167" spans="1:9" customFormat="1" ht="24" customHeight="1">
      <c r="A2167" s="424" t="s">
        <v>886</v>
      </c>
      <c r="B2167" s="780">
        <v>99450</v>
      </c>
      <c r="C2167" s="783" t="s">
        <v>22372</v>
      </c>
      <c r="D2167" s="424" t="s">
        <v>22556</v>
      </c>
      <c r="E2167" s="424" t="s">
        <v>2973</v>
      </c>
      <c r="F2167" s="426" t="s">
        <v>884</v>
      </c>
      <c r="G2167" s="427">
        <v>0.33</v>
      </c>
      <c r="H2167" s="428">
        <v>16.14</v>
      </c>
      <c r="I2167" s="428">
        <f t="shared" si="116"/>
        <v>5.32</v>
      </c>
    </row>
    <row r="2168" spans="1:9" customFormat="1" ht="24" customHeight="1">
      <c r="A2168" s="424" t="s">
        <v>886</v>
      </c>
      <c r="B2168" s="780">
        <v>862</v>
      </c>
      <c r="C2168" s="783" t="s">
        <v>22372</v>
      </c>
      <c r="D2168" s="424" t="s">
        <v>22557</v>
      </c>
      <c r="E2168" s="424" t="s">
        <v>889</v>
      </c>
      <c r="F2168" s="426" t="s">
        <v>22558</v>
      </c>
      <c r="G2168" s="427">
        <v>0.65200000000000002</v>
      </c>
      <c r="H2168" s="428">
        <v>25.61</v>
      </c>
      <c r="I2168" s="428">
        <f t="shared" si="116"/>
        <v>16.690000000000001</v>
      </c>
    </row>
    <row r="2169" spans="1:9" customFormat="1" ht="0.95" customHeight="1">
      <c r="A2169" s="434"/>
      <c r="B2169" s="434"/>
      <c r="C2169" s="434"/>
      <c r="D2169" s="434"/>
      <c r="E2169" s="434"/>
      <c r="F2169" s="434"/>
      <c r="G2169" s="434"/>
      <c r="H2169" s="434"/>
      <c r="I2169" s="434"/>
    </row>
    <row r="2170" spans="1:9" customFormat="1" ht="18" customHeight="1">
      <c r="A2170" s="416" t="s">
        <v>22559</v>
      </c>
      <c r="B2170" s="417" t="s">
        <v>52</v>
      </c>
      <c r="C2170" s="416" t="s">
        <v>53</v>
      </c>
      <c r="D2170" s="416" t="s">
        <v>10</v>
      </c>
      <c r="E2170" s="416" t="s">
        <v>878</v>
      </c>
      <c r="F2170" s="418" t="s">
        <v>54</v>
      </c>
      <c r="G2170" s="417" t="s">
        <v>55</v>
      </c>
      <c r="H2170" s="417" t="s">
        <v>56</v>
      </c>
      <c r="I2170" s="417" t="s">
        <v>11</v>
      </c>
    </row>
    <row r="2171" spans="1:9" customFormat="1" ht="39" customHeight="1">
      <c r="A2171" s="412" t="s">
        <v>879</v>
      </c>
      <c r="B2171" s="779">
        <v>103672</v>
      </c>
      <c r="C2171" s="412" t="s">
        <v>66</v>
      </c>
      <c r="D2171" s="412" t="s">
        <v>6318</v>
      </c>
      <c r="E2171" s="412" t="s">
        <v>22560</v>
      </c>
      <c r="F2171" s="413" t="s">
        <v>72</v>
      </c>
      <c r="G2171" s="419">
        <v>1</v>
      </c>
      <c r="H2171" s="415">
        <f>I2171</f>
        <v>1048.53</v>
      </c>
      <c r="I2171" s="415">
        <f>SUM(I2172:I2177)</f>
        <v>1048.53</v>
      </c>
    </row>
    <row r="2172" spans="1:9" customFormat="1" ht="24" customHeight="1">
      <c r="A2172" s="420" t="s">
        <v>881</v>
      </c>
      <c r="B2172" s="781">
        <v>88316</v>
      </c>
      <c r="C2172" s="420" t="s">
        <v>66</v>
      </c>
      <c r="D2172" s="420" t="s">
        <v>885</v>
      </c>
      <c r="E2172" s="420" t="s">
        <v>22333</v>
      </c>
      <c r="F2172" s="421" t="s">
        <v>884</v>
      </c>
      <c r="G2172" s="422">
        <v>1.345</v>
      </c>
      <c r="H2172" s="423">
        <f>IF(A2172="Composição Auxiliar",VLOOKUP(B2172,'SINAPI COMPOSIÇÃO'!$A$2:$E$10256,4,FALSE),IF(A2172="Insumo",IF(VLOOKUP(B2172,'SINAPI INSUMOS'!$A$2:$F$4852,5,FALSE)=OR("",0),VLOOKUP(B2172,'SINAPI INSUMOS'!$A$2:$F$4852,6,FALSE),VLOOKUP(B2172,'SINAPI INSUMOS'!$A$2:$F$4852,5,FALSE)),"VERIFICAR"))</f>
        <v>21.32</v>
      </c>
      <c r="I2172" s="423">
        <f t="shared" ref="I2172:I2177" si="117">TRUNC(G2172*H2172,2)</f>
        <v>28.67</v>
      </c>
    </row>
    <row r="2173" spans="1:9" customFormat="1" ht="24" customHeight="1">
      <c r="A2173" s="420" t="s">
        <v>881</v>
      </c>
      <c r="B2173" s="781">
        <v>88262</v>
      </c>
      <c r="C2173" s="420" t="s">
        <v>66</v>
      </c>
      <c r="D2173" s="420" t="s">
        <v>882</v>
      </c>
      <c r="E2173" s="420" t="s">
        <v>22333</v>
      </c>
      <c r="F2173" s="421" t="s">
        <v>884</v>
      </c>
      <c r="G2173" s="422">
        <v>0.224</v>
      </c>
      <c r="H2173" s="423">
        <f>IF(A2173="Composição Auxiliar",VLOOKUP(B2173,'SINAPI COMPOSIÇÃO'!$A$2:$E$10256,4,FALSE),IF(A2173="Insumo",IF(VLOOKUP(B2173,'SINAPI INSUMOS'!$A$2:$F$4852,5,FALSE)=OR("",0),VLOOKUP(B2173,'SINAPI INSUMOS'!$A$2:$F$4852,6,FALSE),VLOOKUP(B2173,'SINAPI INSUMOS'!$A$2:$F$4852,5,FALSE)),"VERIFICAR"))</f>
        <v>26.98</v>
      </c>
      <c r="I2173" s="423">
        <f t="shared" si="117"/>
        <v>6.04</v>
      </c>
    </row>
    <row r="2174" spans="1:9" customFormat="1" ht="39" customHeight="1">
      <c r="A2174" s="420" t="s">
        <v>881</v>
      </c>
      <c r="B2174" s="781">
        <v>90587</v>
      </c>
      <c r="C2174" s="420" t="s">
        <v>66</v>
      </c>
      <c r="D2174" s="420" t="s">
        <v>961</v>
      </c>
      <c r="E2174" s="420" t="s">
        <v>22334</v>
      </c>
      <c r="F2174" s="421" t="s">
        <v>896</v>
      </c>
      <c r="G2174" s="422">
        <v>0.13</v>
      </c>
      <c r="H2174" s="423">
        <f>IF(A2174="Composição Auxiliar",VLOOKUP(B2174,'SINAPI COMPOSIÇÃO'!$A$2:$E$10256,4,FALSE),IF(A2174="Insumo",IF(VLOOKUP(B2174,'SINAPI INSUMOS'!$A$2:$F$4852,5,FALSE)=OR("",0),VLOOKUP(B2174,'SINAPI INSUMOS'!$A$2:$F$4852,6,FALSE),VLOOKUP(B2174,'SINAPI INSUMOS'!$A$2:$F$4852,5,FALSE)),"VERIFICAR"))</f>
        <v>0.57999999999999996</v>
      </c>
      <c r="I2174" s="423">
        <f t="shared" si="117"/>
        <v>7.0000000000000007E-2</v>
      </c>
    </row>
    <row r="2175" spans="1:9" customFormat="1" ht="24" customHeight="1">
      <c r="A2175" s="420" t="s">
        <v>881</v>
      </c>
      <c r="B2175" s="781">
        <v>88309</v>
      </c>
      <c r="C2175" s="420" t="s">
        <v>66</v>
      </c>
      <c r="D2175" s="420" t="s">
        <v>913</v>
      </c>
      <c r="E2175" s="420" t="s">
        <v>22333</v>
      </c>
      <c r="F2175" s="421" t="s">
        <v>884</v>
      </c>
      <c r="G2175" s="422">
        <v>0.224</v>
      </c>
      <c r="H2175" s="423">
        <f>IF(A2175="Composição Auxiliar",VLOOKUP(B2175,'SINAPI COMPOSIÇÃO'!$A$2:$E$10256,4,FALSE),IF(A2175="Insumo",IF(VLOOKUP(B2175,'SINAPI INSUMOS'!$A$2:$F$4852,5,FALSE)=OR("",0),VLOOKUP(B2175,'SINAPI INSUMOS'!$A$2:$F$4852,6,FALSE),VLOOKUP(B2175,'SINAPI INSUMOS'!$A$2:$F$4852,5,FALSE)),"VERIFICAR"))</f>
        <v>27.58</v>
      </c>
      <c r="I2175" s="423">
        <f t="shared" si="117"/>
        <v>6.17</v>
      </c>
    </row>
    <row r="2176" spans="1:9" customFormat="1" ht="39" customHeight="1">
      <c r="A2176" s="420" t="s">
        <v>881</v>
      </c>
      <c r="B2176" s="781">
        <v>90586</v>
      </c>
      <c r="C2176" s="420" t="s">
        <v>66</v>
      </c>
      <c r="D2176" s="420" t="s">
        <v>962</v>
      </c>
      <c r="E2176" s="420" t="s">
        <v>22334</v>
      </c>
      <c r="F2176" s="421" t="s">
        <v>899</v>
      </c>
      <c r="G2176" s="422">
        <v>9.4E-2</v>
      </c>
      <c r="H2176" s="423">
        <f>IF(A2176="Composição Auxiliar",VLOOKUP(B2176,'SINAPI COMPOSIÇÃO'!$A$2:$E$10256,4,FALSE),IF(A2176="Insumo",IF(VLOOKUP(B2176,'SINAPI INSUMOS'!$A$2:$F$4852,5,FALSE)=OR("",0),VLOOKUP(B2176,'SINAPI INSUMOS'!$A$2:$F$4852,6,FALSE),VLOOKUP(B2176,'SINAPI INSUMOS'!$A$2:$F$4852,5,FALSE)),"VERIFICAR"))</f>
        <v>1.49</v>
      </c>
      <c r="I2176" s="423">
        <f t="shared" si="117"/>
        <v>0.14000000000000001</v>
      </c>
    </row>
    <row r="2177" spans="1:9" customFormat="1" ht="51.95" customHeight="1">
      <c r="A2177" s="424" t="s">
        <v>886</v>
      </c>
      <c r="B2177" s="780">
        <v>1527</v>
      </c>
      <c r="C2177" s="424" t="s">
        <v>66</v>
      </c>
      <c r="D2177" s="424" t="s">
        <v>2965</v>
      </c>
      <c r="E2177" s="424" t="s">
        <v>889</v>
      </c>
      <c r="F2177" s="426" t="s">
        <v>72</v>
      </c>
      <c r="G2177" s="427">
        <v>1.103</v>
      </c>
      <c r="H2177" s="428">
        <f>IF(A2177="Composição Auxiliar",VLOOKUP(B2177,'SINAPI COMPOSIÇÃO'!$A$2:$E$10256,4,FALSE),IF(A2177="Insumo",IF(VLOOKUP(B2177,'SINAPI INSUMOS'!$A$2:$F$4852,5,FALSE)=OR("",0),VLOOKUP(B2177,'SINAPI INSUMOS'!$A$2:$F$4852,6,FALSE),VLOOKUP(B2177,'SINAPI INSUMOS'!$A$2:$F$4852,5,FALSE)),"VERIFICAR"))</f>
        <v>913.37</v>
      </c>
      <c r="I2177" s="428">
        <f t="shared" si="117"/>
        <v>1007.44</v>
      </c>
    </row>
    <row r="2178" spans="1:9" customFormat="1" ht="0.95" customHeight="1">
      <c r="A2178" s="434"/>
      <c r="B2178" s="434"/>
      <c r="C2178" s="434"/>
      <c r="D2178" s="434"/>
      <c r="E2178" s="434"/>
      <c r="F2178" s="434"/>
      <c r="G2178" s="434"/>
      <c r="H2178" s="434"/>
      <c r="I2178" s="434"/>
    </row>
    <row r="2179" spans="1:9" customFormat="1" ht="24" customHeight="1">
      <c r="A2179" s="409" t="s">
        <v>22561</v>
      </c>
      <c r="B2179" s="409"/>
      <c r="C2179" s="409"/>
      <c r="D2179" s="409" t="s">
        <v>22398</v>
      </c>
      <c r="E2179" s="409"/>
      <c r="F2179" s="409"/>
      <c r="G2179" s="410"/>
      <c r="H2179" s="409"/>
      <c r="I2179" s="411"/>
    </row>
    <row r="2180" spans="1:9" customFormat="1" ht="18" customHeight="1">
      <c r="A2180" s="416" t="s">
        <v>22562</v>
      </c>
      <c r="B2180" s="417" t="s">
        <v>52</v>
      </c>
      <c r="C2180" s="416" t="s">
        <v>53</v>
      </c>
      <c r="D2180" s="416" t="s">
        <v>10</v>
      </c>
      <c r="E2180" s="416" t="s">
        <v>878</v>
      </c>
      <c r="F2180" s="418" t="s">
        <v>54</v>
      </c>
      <c r="G2180" s="417" t="s">
        <v>55</v>
      </c>
      <c r="H2180" s="417" t="s">
        <v>56</v>
      </c>
      <c r="I2180" s="417" t="s">
        <v>11</v>
      </c>
    </row>
    <row r="2181" spans="1:9" customFormat="1" ht="39" customHeight="1">
      <c r="A2181" s="412" t="s">
        <v>879</v>
      </c>
      <c r="B2181" s="779">
        <v>89987</v>
      </c>
      <c r="C2181" s="412" t="s">
        <v>66</v>
      </c>
      <c r="D2181" s="412" t="s">
        <v>270</v>
      </c>
      <c r="E2181" s="412" t="s">
        <v>22563</v>
      </c>
      <c r="F2181" s="413" t="s">
        <v>63</v>
      </c>
      <c r="G2181" s="419">
        <v>1</v>
      </c>
      <c r="H2181" s="415">
        <f>I2181</f>
        <v>100.21</v>
      </c>
      <c r="I2181" s="415">
        <f>SUM(I2182:I2185)</f>
        <v>100.21</v>
      </c>
    </row>
    <row r="2182" spans="1:9" customFormat="1" ht="26.1" customHeight="1">
      <c r="A2182" s="420" t="s">
        <v>881</v>
      </c>
      <c r="B2182" s="781">
        <v>88248</v>
      </c>
      <c r="C2182" s="420" t="s">
        <v>66</v>
      </c>
      <c r="D2182" s="420" t="s">
        <v>1163</v>
      </c>
      <c r="E2182" s="420" t="s">
        <v>22333</v>
      </c>
      <c r="F2182" s="421" t="s">
        <v>884</v>
      </c>
      <c r="G2182" s="422">
        <v>0.22120000000000001</v>
      </c>
      <c r="H2182" s="423">
        <f>IF(A2182="Composição Auxiliar",VLOOKUP(B2182,'SINAPI COMPOSIÇÃO'!$A$2:$E$10256,4,FALSE),IF(A2182="Insumo",IF(VLOOKUP(B2182,'SINAPI INSUMOS'!$A$2:$F$4852,5,FALSE)=OR("",0),VLOOKUP(B2182,'SINAPI INSUMOS'!$A$2:$F$4852,6,FALSE),VLOOKUP(B2182,'SINAPI INSUMOS'!$A$2:$F$4852,5,FALSE)),"VERIFICAR"))</f>
        <v>23.01</v>
      </c>
      <c r="I2182" s="423">
        <f t="shared" ref="I2182:I2185" si="118">TRUNC(G2182*H2182,2)</f>
        <v>5.08</v>
      </c>
    </row>
    <row r="2183" spans="1:9" customFormat="1" ht="26.1" customHeight="1">
      <c r="A2183" s="420" t="s">
        <v>881</v>
      </c>
      <c r="B2183" s="781">
        <v>88267</v>
      </c>
      <c r="C2183" s="420" t="s">
        <v>66</v>
      </c>
      <c r="D2183" s="420" t="s">
        <v>1162</v>
      </c>
      <c r="E2183" s="420" t="s">
        <v>22333</v>
      </c>
      <c r="F2183" s="421" t="s">
        <v>884</v>
      </c>
      <c r="G2183" s="422">
        <v>0.22120000000000001</v>
      </c>
      <c r="H2183" s="423">
        <f>IF(A2183="Composição Auxiliar",VLOOKUP(B2183,'SINAPI COMPOSIÇÃO'!$A$2:$E$10256,4,FALSE),IF(A2183="Insumo",IF(VLOOKUP(B2183,'SINAPI INSUMOS'!$A$2:$F$4852,5,FALSE)=OR("",0),VLOOKUP(B2183,'SINAPI INSUMOS'!$A$2:$F$4852,6,FALSE),VLOOKUP(B2183,'SINAPI INSUMOS'!$A$2:$F$4852,5,FALSE)),"VERIFICAR"))</f>
        <v>27.01</v>
      </c>
      <c r="I2183" s="423">
        <f t="shared" si="118"/>
        <v>5.97</v>
      </c>
    </row>
    <row r="2184" spans="1:9" customFormat="1" ht="26.1" customHeight="1">
      <c r="A2184" s="424" t="s">
        <v>886</v>
      </c>
      <c r="B2184" s="780">
        <v>6005</v>
      </c>
      <c r="C2184" s="424" t="s">
        <v>66</v>
      </c>
      <c r="D2184" s="424" t="s">
        <v>1169</v>
      </c>
      <c r="E2184" s="424" t="s">
        <v>889</v>
      </c>
      <c r="F2184" s="426" t="s">
        <v>63</v>
      </c>
      <c r="G2184" s="427">
        <v>1</v>
      </c>
      <c r="H2184" s="428">
        <f>IF(A2184="Composição Auxiliar",VLOOKUP(B2184,'SINAPI COMPOSIÇÃO'!$A$2:$E$10256,4,FALSE),IF(A2184="Insumo",IF(VLOOKUP(B2184,'SINAPI INSUMOS'!$A$2:$F$4852,5,FALSE)=OR("",0),VLOOKUP(B2184,'SINAPI INSUMOS'!$A$2:$F$4852,6,FALSE),VLOOKUP(B2184,'SINAPI INSUMOS'!$A$2:$F$4852,5,FALSE)),"VERIFICAR"))</f>
        <v>89</v>
      </c>
      <c r="I2184" s="428">
        <f t="shared" si="118"/>
        <v>89</v>
      </c>
    </row>
    <row r="2185" spans="1:9" customFormat="1" ht="26.1" customHeight="1">
      <c r="A2185" s="424" t="s">
        <v>886</v>
      </c>
      <c r="B2185" s="780">
        <v>3148</v>
      </c>
      <c r="C2185" s="424" t="s">
        <v>66</v>
      </c>
      <c r="D2185" s="424" t="s">
        <v>1165</v>
      </c>
      <c r="E2185" s="424" t="s">
        <v>889</v>
      </c>
      <c r="F2185" s="426" t="s">
        <v>63</v>
      </c>
      <c r="G2185" s="427">
        <v>1.06E-2</v>
      </c>
      <c r="H2185" s="428">
        <f>IF(A2185="Composição Auxiliar",VLOOKUP(B2185,'SINAPI COMPOSIÇÃO'!$A$2:$E$10256,4,FALSE),IF(A2185="Insumo",IF(VLOOKUP(B2185,'SINAPI INSUMOS'!$A$2:$F$4852,5,FALSE)=OR("",0),VLOOKUP(B2185,'SINAPI INSUMOS'!$A$2:$F$4852,6,FALSE),VLOOKUP(B2185,'SINAPI INSUMOS'!$A$2:$F$4852,5,FALSE)),"VERIFICAR"))</f>
        <v>15.3</v>
      </c>
      <c r="I2185" s="428">
        <f t="shared" si="118"/>
        <v>0.16</v>
      </c>
    </row>
    <row r="2186" spans="1:9" customFormat="1" ht="0.95" customHeight="1">
      <c r="A2186" s="434"/>
      <c r="B2186" s="434"/>
      <c r="C2186" s="434"/>
      <c r="D2186" s="434"/>
      <c r="E2186" s="434"/>
      <c r="F2186" s="434"/>
      <c r="G2186" s="434"/>
      <c r="H2186" s="434"/>
      <c r="I2186" s="434"/>
    </row>
    <row r="2187" spans="1:9" customFormat="1" ht="18" customHeight="1">
      <c r="A2187" s="416" t="s">
        <v>22564</v>
      </c>
      <c r="B2187" s="417" t="s">
        <v>52</v>
      </c>
      <c r="C2187" s="416" t="s">
        <v>53</v>
      </c>
      <c r="D2187" s="416" t="s">
        <v>10</v>
      </c>
      <c r="E2187" s="416" t="s">
        <v>878</v>
      </c>
      <c r="F2187" s="418" t="s">
        <v>54</v>
      </c>
      <c r="G2187" s="417" t="s">
        <v>55</v>
      </c>
      <c r="H2187" s="417" t="s">
        <v>56</v>
      </c>
      <c r="I2187" s="417" t="s">
        <v>11</v>
      </c>
    </row>
    <row r="2188" spans="1:9" customFormat="1" ht="39" customHeight="1">
      <c r="A2188" s="412" t="s">
        <v>879</v>
      </c>
      <c r="B2188" s="779">
        <v>89355</v>
      </c>
      <c r="C2188" s="412" t="s">
        <v>66</v>
      </c>
      <c r="D2188" s="412" t="s">
        <v>10595</v>
      </c>
      <c r="E2188" s="412" t="s">
        <v>22565</v>
      </c>
      <c r="F2188" s="413" t="s">
        <v>202</v>
      </c>
      <c r="G2188" s="419">
        <v>1</v>
      </c>
      <c r="H2188" s="415">
        <f>I2188</f>
        <v>20.32</v>
      </c>
      <c r="I2188" s="415">
        <f>SUM(I2189:I2192)</f>
        <v>20.32</v>
      </c>
    </row>
    <row r="2189" spans="1:9" customFormat="1" ht="26.1" customHeight="1">
      <c r="A2189" s="420" t="s">
        <v>881</v>
      </c>
      <c r="B2189" s="781">
        <v>88267</v>
      </c>
      <c r="C2189" s="420" t="s">
        <v>66</v>
      </c>
      <c r="D2189" s="420" t="s">
        <v>1162</v>
      </c>
      <c r="E2189" s="420" t="s">
        <v>22333</v>
      </c>
      <c r="F2189" s="421" t="s">
        <v>884</v>
      </c>
      <c r="G2189" s="422">
        <v>0.32790000000000002</v>
      </c>
      <c r="H2189" s="423">
        <f>IF(A2189="Composição Auxiliar",VLOOKUP(B2189,'SINAPI COMPOSIÇÃO'!$A$2:$E$10256,4,FALSE),IF(A2189="Insumo",IF(VLOOKUP(B2189,'SINAPI INSUMOS'!$A$2:$F$4852,5,FALSE)=OR("",0),VLOOKUP(B2189,'SINAPI INSUMOS'!$A$2:$F$4852,6,FALSE),VLOOKUP(B2189,'SINAPI INSUMOS'!$A$2:$F$4852,5,FALSE)),"VERIFICAR"))</f>
        <v>27.01</v>
      </c>
      <c r="I2189" s="423">
        <f t="shared" ref="I2189:I2192" si="119">TRUNC(G2189*H2189,2)</f>
        <v>8.85</v>
      </c>
    </row>
    <row r="2190" spans="1:9" customFormat="1" ht="26.1" customHeight="1">
      <c r="A2190" s="420" t="s">
        <v>881</v>
      </c>
      <c r="B2190" s="781">
        <v>88248</v>
      </c>
      <c r="C2190" s="420" t="s">
        <v>66</v>
      </c>
      <c r="D2190" s="420" t="s">
        <v>1163</v>
      </c>
      <c r="E2190" s="420" t="s">
        <v>22333</v>
      </c>
      <c r="F2190" s="421" t="s">
        <v>884</v>
      </c>
      <c r="G2190" s="422">
        <v>0.32790000000000002</v>
      </c>
      <c r="H2190" s="423">
        <f>IF(A2190="Composição Auxiliar",VLOOKUP(B2190,'SINAPI COMPOSIÇÃO'!$A$2:$E$10256,4,FALSE),IF(A2190="Insumo",IF(VLOOKUP(B2190,'SINAPI INSUMOS'!$A$2:$F$4852,5,FALSE)=OR("",0),VLOOKUP(B2190,'SINAPI INSUMOS'!$A$2:$F$4852,6,FALSE),VLOOKUP(B2190,'SINAPI INSUMOS'!$A$2:$F$4852,5,FALSE)),"VERIFICAR"))</f>
        <v>23.01</v>
      </c>
      <c r="I2190" s="423">
        <f t="shared" si="119"/>
        <v>7.54</v>
      </c>
    </row>
    <row r="2191" spans="1:9" customFormat="1" ht="26.1" customHeight="1">
      <c r="A2191" s="424" t="s">
        <v>886</v>
      </c>
      <c r="B2191" s="780">
        <v>9867</v>
      </c>
      <c r="C2191" s="424" t="s">
        <v>66</v>
      </c>
      <c r="D2191" s="424" t="s">
        <v>1262</v>
      </c>
      <c r="E2191" s="424" t="s">
        <v>889</v>
      </c>
      <c r="F2191" s="426" t="s">
        <v>202</v>
      </c>
      <c r="G2191" s="427">
        <v>1.0492999999999999</v>
      </c>
      <c r="H2191" s="428">
        <f>IF(A2191="Composição Auxiliar",VLOOKUP(B2191,'SINAPI COMPOSIÇÃO'!$A$2:$E$10256,4,FALSE),IF(A2191="Insumo",IF(VLOOKUP(B2191,'SINAPI INSUMOS'!$A$2:$F$4852,5,FALSE)=OR("",0),VLOOKUP(B2191,'SINAPI INSUMOS'!$A$2:$F$4852,6,FALSE),VLOOKUP(B2191,'SINAPI INSUMOS'!$A$2:$F$4852,5,FALSE)),"VERIFICAR"))</f>
        <v>3.61</v>
      </c>
      <c r="I2191" s="428">
        <f t="shared" si="119"/>
        <v>3.78</v>
      </c>
    </row>
    <row r="2192" spans="1:9" customFormat="1" ht="24" customHeight="1">
      <c r="A2192" s="424" t="s">
        <v>886</v>
      </c>
      <c r="B2192" s="780">
        <v>38383</v>
      </c>
      <c r="C2192" s="424" t="s">
        <v>66</v>
      </c>
      <c r="D2192" s="424" t="s">
        <v>1194</v>
      </c>
      <c r="E2192" s="424" t="s">
        <v>889</v>
      </c>
      <c r="F2192" s="426" t="s">
        <v>63</v>
      </c>
      <c r="G2192" s="427">
        <v>7.6499999999999999E-2</v>
      </c>
      <c r="H2192" s="428">
        <f>IF(A2192="Composição Auxiliar",VLOOKUP(B2192,'SINAPI COMPOSIÇÃO'!$A$2:$E$10256,4,FALSE),IF(A2192="Insumo",IF(VLOOKUP(B2192,'SINAPI INSUMOS'!$A$2:$F$4852,5,FALSE)=OR("",0),VLOOKUP(B2192,'SINAPI INSUMOS'!$A$2:$F$4852,6,FALSE),VLOOKUP(B2192,'SINAPI INSUMOS'!$A$2:$F$4852,5,FALSE)),"VERIFICAR"))</f>
        <v>2</v>
      </c>
      <c r="I2192" s="428">
        <f t="shared" si="119"/>
        <v>0.15</v>
      </c>
    </row>
    <row r="2193" spans="1:9" customFormat="1" ht="0.95" customHeight="1">
      <c r="A2193" s="434"/>
      <c r="B2193" s="434"/>
      <c r="C2193" s="434"/>
      <c r="D2193" s="434"/>
      <c r="E2193" s="434"/>
      <c r="F2193" s="434"/>
      <c r="G2193" s="434"/>
      <c r="H2193" s="434"/>
      <c r="I2193" s="434"/>
    </row>
    <row r="2194" spans="1:9" customFormat="1" ht="18" customHeight="1">
      <c r="A2194" s="416" t="s">
        <v>22566</v>
      </c>
      <c r="B2194" s="417" t="s">
        <v>52</v>
      </c>
      <c r="C2194" s="416" t="s">
        <v>53</v>
      </c>
      <c r="D2194" s="416" t="s">
        <v>10</v>
      </c>
      <c r="E2194" s="416" t="s">
        <v>878</v>
      </c>
      <c r="F2194" s="418" t="s">
        <v>54</v>
      </c>
      <c r="G2194" s="417" t="s">
        <v>55</v>
      </c>
      <c r="H2194" s="417" t="s">
        <v>56</v>
      </c>
      <c r="I2194" s="417" t="s">
        <v>11</v>
      </c>
    </row>
    <row r="2195" spans="1:9" customFormat="1" ht="39" customHeight="1">
      <c r="A2195" s="412" t="s">
        <v>879</v>
      </c>
      <c r="B2195" s="779">
        <v>89356</v>
      </c>
      <c r="C2195" s="412" t="s">
        <v>66</v>
      </c>
      <c r="D2195" s="412" t="s">
        <v>10597</v>
      </c>
      <c r="E2195" s="412" t="s">
        <v>22565</v>
      </c>
      <c r="F2195" s="413" t="s">
        <v>202</v>
      </c>
      <c r="G2195" s="419">
        <v>1</v>
      </c>
      <c r="H2195" s="415">
        <f>I2195</f>
        <v>23.450000000000003</v>
      </c>
      <c r="I2195" s="415">
        <f>SUM(I2196:I2199)</f>
        <v>23.450000000000003</v>
      </c>
    </row>
    <row r="2196" spans="1:9" customFormat="1" ht="26.1" customHeight="1">
      <c r="A2196" s="420" t="s">
        <v>881</v>
      </c>
      <c r="B2196" s="781">
        <v>88267</v>
      </c>
      <c r="C2196" s="420" t="s">
        <v>66</v>
      </c>
      <c r="D2196" s="420" t="s">
        <v>1162</v>
      </c>
      <c r="E2196" s="420" t="s">
        <v>22333</v>
      </c>
      <c r="F2196" s="421" t="s">
        <v>884</v>
      </c>
      <c r="G2196" s="422">
        <v>0.38</v>
      </c>
      <c r="H2196" s="423">
        <f>IF(A2196="Composição Auxiliar",VLOOKUP(B2196,'SINAPI COMPOSIÇÃO'!$A$2:$E$10256,4,FALSE),IF(A2196="Insumo",IF(VLOOKUP(B2196,'SINAPI INSUMOS'!$A$2:$F$4852,5,FALSE)=OR("",0),VLOOKUP(B2196,'SINAPI INSUMOS'!$A$2:$F$4852,6,FALSE),VLOOKUP(B2196,'SINAPI INSUMOS'!$A$2:$F$4852,5,FALSE)),"VERIFICAR"))</f>
        <v>27.01</v>
      </c>
      <c r="I2196" s="423">
        <f t="shared" ref="I2196:I2199" si="120">TRUNC(G2196*H2196,2)</f>
        <v>10.26</v>
      </c>
    </row>
    <row r="2197" spans="1:9" customFormat="1" ht="26.1" customHeight="1">
      <c r="A2197" s="420" t="s">
        <v>881</v>
      </c>
      <c r="B2197" s="781">
        <v>88248</v>
      </c>
      <c r="C2197" s="420" t="s">
        <v>66</v>
      </c>
      <c r="D2197" s="420" t="s">
        <v>1163</v>
      </c>
      <c r="E2197" s="420" t="s">
        <v>22333</v>
      </c>
      <c r="F2197" s="421" t="s">
        <v>884</v>
      </c>
      <c r="G2197" s="422">
        <v>0.38</v>
      </c>
      <c r="H2197" s="423">
        <f>IF(A2197="Composição Auxiliar",VLOOKUP(B2197,'SINAPI COMPOSIÇÃO'!$A$2:$E$10256,4,FALSE),IF(A2197="Insumo",IF(VLOOKUP(B2197,'SINAPI INSUMOS'!$A$2:$F$4852,5,FALSE)=OR("",0),VLOOKUP(B2197,'SINAPI INSUMOS'!$A$2:$F$4852,6,FALSE),VLOOKUP(B2197,'SINAPI INSUMOS'!$A$2:$F$4852,5,FALSE)),"VERIFICAR"))</f>
        <v>23.01</v>
      </c>
      <c r="I2197" s="423">
        <f t="shared" si="120"/>
        <v>8.74</v>
      </c>
    </row>
    <row r="2198" spans="1:9" customFormat="1" ht="26.1" customHeight="1">
      <c r="A2198" s="424" t="s">
        <v>886</v>
      </c>
      <c r="B2198" s="780">
        <v>9868</v>
      </c>
      <c r="C2198" s="424" t="s">
        <v>66</v>
      </c>
      <c r="D2198" s="424" t="s">
        <v>1265</v>
      </c>
      <c r="E2198" s="424" t="s">
        <v>889</v>
      </c>
      <c r="F2198" s="426" t="s">
        <v>202</v>
      </c>
      <c r="G2198" s="427">
        <v>1.0492999999999999</v>
      </c>
      <c r="H2198" s="428">
        <f>IF(A2198="Composição Auxiliar",VLOOKUP(B2198,'SINAPI COMPOSIÇÃO'!$A$2:$E$10256,4,FALSE),IF(A2198="Insumo",IF(VLOOKUP(B2198,'SINAPI INSUMOS'!$A$2:$F$4852,5,FALSE)=OR("",0),VLOOKUP(B2198,'SINAPI INSUMOS'!$A$2:$F$4852,6,FALSE),VLOOKUP(B2198,'SINAPI INSUMOS'!$A$2:$F$4852,5,FALSE)),"VERIFICAR"))</f>
        <v>4.08</v>
      </c>
      <c r="I2198" s="428">
        <f t="shared" si="120"/>
        <v>4.28</v>
      </c>
    </row>
    <row r="2199" spans="1:9" customFormat="1" ht="24" customHeight="1">
      <c r="A2199" s="424" t="s">
        <v>886</v>
      </c>
      <c r="B2199" s="780">
        <v>38383</v>
      </c>
      <c r="C2199" s="424" t="s">
        <v>66</v>
      </c>
      <c r="D2199" s="424" t="s">
        <v>1194</v>
      </c>
      <c r="E2199" s="424" t="s">
        <v>889</v>
      </c>
      <c r="F2199" s="426" t="s">
        <v>63</v>
      </c>
      <c r="G2199" s="427">
        <v>8.8599999999999998E-2</v>
      </c>
      <c r="H2199" s="428">
        <f>IF(A2199="Composição Auxiliar",VLOOKUP(B2199,'SINAPI COMPOSIÇÃO'!$A$2:$E$10256,4,FALSE),IF(A2199="Insumo",IF(VLOOKUP(B2199,'SINAPI INSUMOS'!$A$2:$F$4852,5,FALSE)=OR("",0),VLOOKUP(B2199,'SINAPI INSUMOS'!$A$2:$F$4852,6,FALSE),VLOOKUP(B2199,'SINAPI INSUMOS'!$A$2:$F$4852,5,FALSE)),"VERIFICAR"))</f>
        <v>2</v>
      </c>
      <c r="I2199" s="428">
        <f t="shared" si="120"/>
        <v>0.17</v>
      </c>
    </row>
    <row r="2200" spans="1:9" customFormat="1" ht="0.95" customHeight="1">
      <c r="A2200" s="434"/>
      <c r="B2200" s="434"/>
      <c r="C2200" s="434"/>
      <c r="D2200" s="434"/>
      <c r="E2200" s="434"/>
      <c r="F2200" s="434"/>
      <c r="G2200" s="434"/>
      <c r="H2200" s="434"/>
      <c r="I2200" s="434"/>
    </row>
    <row r="2201" spans="1:9" customFormat="1" ht="24" customHeight="1">
      <c r="A2201" s="409" t="s">
        <v>22567</v>
      </c>
      <c r="B2201" s="409"/>
      <c r="C2201" s="409"/>
      <c r="D2201" s="409" t="s">
        <v>22399</v>
      </c>
      <c r="E2201" s="409"/>
      <c r="F2201" s="409"/>
      <c r="G2201" s="410"/>
      <c r="H2201" s="409"/>
      <c r="I2201" s="411"/>
    </row>
    <row r="2202" spans="1:9" customFormat="1" ht="18" customHeight="1">
      <c r="A2202" s="416" t="s">
        <v>22568</v>
      </c>
      <c r="B2202" s="417" t="s">
        <v>52</v>
      </c>
      <c r="C2202" s="416" t="s">
        <v>53</v>
      </c>
      <c r="D2202" s="416" t="s">
        <v>10</v>
      </c>
      <c r="E2202" s="416" t="s">
        <v>878</v>
      </c>
      <c r="F2202" s="418" t="s">
        <v>54</v>
      </c>
      <c r="G2202" s="417" t="s">
        <v>55</v>
      </c>
      <c r="H2202" s="417" t="s">
        <v>56</v>
      </c>
      <c r="I2202" s="417" t="s">
        <v>11</v>
      </c>
    </row>
    <row r="2203" spans="1:9" customFormat="1" ht="39" customHeight="1">
      <c r="A2203" s="412" t="s">
        <v>879</v>
      </c>
      <c r="B2203" s="779">
        <v>89709</v>
      </c>
      <c r="C2203" s="412" t="s">
        <v>66</v>
      </c>
      <c r="D2203" s="412" t="s">
        <v>519</v>
      </c>
      <c r="E2203" s="412" t="s">
        <v>22569</v>
      </c>
      <c r="F2203" s="413" t="s">
        <v>63</v>
      </c>
      <c r="G2203" s="419">
        <v>1</v>
      </c>
      <c r="H2203" s="415">
        <f>I2203</f>
        <v>24.36</v>
      </c>
      <c r="I2203" s="415">
        <f>SUM(I2204:I2209)</f>
        <v>24.36</v>
      </c>
    </row>
    <row r="2204" spans="1:9" customFormat="1" ht="26.1" customHeight="1">
      <c r="A2204" s="420" t="s">
        <v>881</v>
      </c>
      <c r="B2204" s="781">
        <v>88267</v>
      </c>
      <c r="C2204" s="420" t="s">
        <v>66</v>
      </c>
      <c r="D2204" s="420" t="s">
        <v>1162</v>
      </c>
      <c r="E2204" s="420" t="s">
        <v>22333</v>
      </c>
      <c r="F2204" s="421" t="s">
        <v>884</v>
      </c>
      <c r="G2204" s="422">
        <v>0.16520000000000001</v>
      </c>
      <c r="H2204" s="423">
        <f>IF(A2204="Composição Auxiliar",VLOOKUP(B2204,'SINAPI COMPOSIÇÃO'!$A$2:$E$10256,4,FALSE),IF(A2204="Insumo",IF(VLOOKUP(B2204,'SINAPI INSUMOS'!$A$2:$F$4852,5,FALSE)=OR("",0),VLOOKUP(B2204,'SINAPI INSUMOS'!$A$2:$F$4852,6,FALSE),VLOOKUP(B2204,'SINAPI INSUMOS'!$A$2:$F$4852,5,FALSE)),"VERIFICAR"))</f>
        <v>27.01</v>
      </c>
      <c r="I2204" s="423">
        <f t="shared" ref="I2204:I2209" si="121">TRUNC(G2204*H2204,2)</f>
        <v>4.46</v>
      </c>
    </row>
    <row r="2205" spans="1:9" customFormat="1" ht="26.1" customHeight="1">
      <c r="A2205" s="420" t="s">
        <v>881</v>
      </c>
      <c r="B2205" s="781">
        <v>88248</v>
      </c>
      <c r="C2205" s="420" t="s">
        <v>66</v>
      </c>
      <c r="D2205" s="420" t="s">
        <v>1163</v>
      </c>
      <c r="E2205" s="420" t="s">
        <v>22333</v>
      </c>
      <c r="F2205" s="421" t="s">
        <v>884</v>
      </c>
      <c r="G2205" s="422">
        <v>0.16520000000000001</v>
      </c>
      <c r="H2205" s="423">
        <f>IF(A2205="Composição Auxiliar",VLOOKUP(B2205,'SINAPI COMPOSIÇÃO'!$A$2:$E$10256,4,FALSE),IF(A2205="Insumo",IF(VLOOKUP(B2205,'SINAPI INSUMOS'!$A$2:$F$4852,5,FALSE)=OR("",0),VLOOKUP(B2205,'SINAPI INSUMOS'!$A$2:$F$4852,6,FALSE),VLOOKUP(B2205,'SINAPI INSUMOS'!$A$2:$F$4852,5,FALSE)),"VERIFICAR"))</f>
        <v>23.01</v>
      </c>
      <c r="I2205" s="423">
        <f t="shared" si="121"/>
        <v>3.8</v>
      </c>
    </row>
    <row r="2206" spans="1:9" customFormat="1" ht="24" customHeight="1">
      <c r="A2206" s="424" t="s">
        <v>886</v>
      </c>
      <c r="B2206" s="780">
        <v>122</v>
      </c>
      <c r="C2206" s="424" t="s">
        <v>66</v>
      </c>
      <c r="D2206" s="424" t="s">
        <v>1198</v>
      </c>
      <c r="E2206" s="424" t="s">
        <v>889</v>
      </c>
      <c r="F2206" s="426" t="s">
        <v>63</v>
      </c>
      <c r="G2206" s="427">
        <v>4.8999999999999998E-3</v>
      </c>
      <c r="H2206" s="428">
        <f>IF(A2206="Composição Auxiliar",VLOOKUP(B2206,'SINAPI COMPOSIÇÃO'!$A$2:$E$10256,4,FALSE),IF(A2206="Insumo",IF(VLOOKUP(B2206,'SINAPI INSUMOS'!$A$2:$F$4852,5,FALSE)=OR("",0),VLOOKUP(B2206,'SINAPI INSUMOS'!$A$2:$F$4852,6,FALSE),VLOOKUP(B2206,'SINAPI INSUMOS'!$A$2:$F$4852,5,FALSE)),"VERIFICAR"))</f>
        <v>71.09</v>
      </c>
      <c r="I2206" s="428">
        <f t="shared" si="121"/>
        <v>0.34</v>
      </c>
    </row>
    <row r="2207" spans="1:9" customFormat="1" ht="24" customHeight="1">
      <c r="A2207" s="424" t="s">
        <v>886</v>
      </c>
      <c r="B2207" s="780">
        <v>38383</v>
      </c>
      <c r="C2207" s="424" t="s">
        <v>66</v>
      </c>
      <c r="D2207" s="424" t="s">
        <v>1194</v>
      </c>
      <c r="E2207" s="424" t="s">
        <v>889</v>
      </c>
      <c r="F2207" s="426" t="s">
        <v>63</v>
      </c>
      <c r="G2207" s="427">
        <v>3.5999999999999997E-2</v>
      </c>
      <c r="H2207" s="428">
        <f>IF(A2207="Composição Auxiliar",VLOOKUP(B2207,'SINAPI COMPOSIÇÃO'!$A$2:$E$10256,4,FALSE),IF(A2207="Insumo",IF(VLOOKUP(B2207,'SINAPI INSUMOS'!$A$2:$F$4852,5,FALSE)=OR("",0),VLOOKUP(B2207,'SINAPI INSUMOS'!$A$2:$F$4852,6,FALSE),VLOOKUP(B2207,'SINAPI INSUMOS'!$A$2:$F$4852,5,FALSE)),"VERIFICAR"))</f>
        <v>2</v>
      </c>
      <c r="I2207" s="428">
        <f t="shared" si="121"/>
        <v>7.0000000000000007E-2</v>
      </c>
    </row>
    <row r="2208" spans="1:9" customFormat="1" ht="26.1" customHeight="1">
      <c r="A2208" s="424" t="s">
        <v>886</v>
      </c>
      <c r="B2208" s="780">
        <v>11741</v>
      </c>
      <c r="C2208" s="424" t="s">
        <v>66</v>
      </c>
      <c r="D2208" s="424" t="s">
        <v>1380</v>
      </c>
      <c r="E2208" s="424" t="s">
        <v>889</v>
      </c>
      <c r="F2208" s="426" t="s">
        <v>63</v>
      </c>
      <c r="G2208" s="427">
        <v>1</v>
      </c>
      <c r="H2208" s="428">
        <f>IF(A2208="Composição Auxiliar",VLOOKUP(B2208,'SINAPI COMPOSIÇÃO'!$A$2:$E$10256,4,FALSE),IF(A2208="Insumo",IF(VLOOKUP(B2208,'SINAPI INSUMOS'!$A$2:$F$4852,5,FALSE)=OR("",0),VLOOKUP(B2208,'SINAPI INSUMOS'!$A$2:$F$4852,6,FALSE),VLOOKUP(B2208,'SINAPI INSUMOS'!$A$2:$F$4852,5,FALSE)),"VERIFICAR"))</f>
        <v>15.09</v>
      </c>
      <c r="I2208" s="428">
        <f t="shared" si="121"/>
        <v>15.09</v>
      </c>
    </row>
    <row r="2209" spans="1:9" customFormat="1" ht="26.1" customHeight="1">
      <c r="A2209" s="424" t="s">
        <v>886</v>
      </c>
      <c r="B2209" s="780">
        <v>20083</v>
      </c>
      <c r="C2209" s="424" t="s">
        <v>66</v>
      </c>
      <c r="D2209" s="424" t="s">
        <v>1196</v>
      </c>
      <c r="E2209" s="424" t="s">
        <v>889</v>
      </c>
      <c r="F2209" s="426" t="s">
        <v>63</v>
      </c>
      <c r="G2209" s="427">
        <v>7.4999999999999997E-3</v>
      </c>
      <c r="H2209" s="428">
        <f>IF(A2209="Composição Auxiliar",VLOOKUP(B2209,'SINAPI COMPOSIÇÃO'!$A$2:$E$10256,4,FALSE),IF(A2209="Insumo",IF(VLOOKUP(B2209,'SINAPI INSUMOS'!$A$2:$F$4852,5,FALSE)=OR("",0),VLOOKUP(B2209,'SINAPI INSUMOS'!$A$2:$F$4852,6,FALSE),VLOOKUP(B2209,'SINAPI INSUMOS'!$A$2:$F$4852,5,FALSE)),"VERIFICAR"))</f>
        <v>80.55</v>
      </c>
      <c r="I2209" s="428">
        <f t="shared" si="121"/>
        <v>0.6</v>
      </c>
    </row>
    <row r="2210" spans="1:9" customFormat="1" ht="0.95" customHeight="1">
      <c r="A2210" s="434"/>
      <c r="B2210" s="434"/>
      <c r="C2210" s="434"/>
      <c r="D2210" s="434"/>
      <c r="E2210" s="434"/>
      <c r="F2210" s="434"/>
      <c r="G2210" s="434"/>
      <c r="H2210" s="434"/>
      <c r="I2210" s="434"/>
    </row>
    <row r="2211" spans="1:9" customFormat="1" ht="18" customHeight="1">
      <c r="A2211" s="416" t="s">
        <v>22570</v>
      </c>
      <c r="B2211" s="417" t="s">
        <v>52</v>
      </c>
      <c r="C2211" s="416" t="s">
        <v>53</v>
      </c>
      <c r="D2211" s="416" t="s">
        <v>10</v>
      </c>
      <c r="E2211" s="416" t="s">
        <v>878</v>
      </c>
      <c r="F2211" s="418" t="s">
        <v>54</v>
      </c>
      <c r="G2211" s="417" t="s">
        <v>55</v>
      </c>
      <c r="H2211" s="417" t="s">
        <v>56</v>
      </c>
      <c r="I2211" s="417" t="s">
        <v>11</v>
      </c>
    </row>
    <row r="2212" spans="1:9" customFormat="1" ht="39" customHeight="1">
      <c r="A2212" s="412" t="s">
        <v>879</v>
      </c>
      <c r="B2212" s="779">
        <v>89711</v>
      </c>
      <c r="C2212" s="412" t="s">
        <v>66</v>
      </c>
      <c r="D2212" s="412" t="s">
        <v>446</v>
      </c>
      <c r="E2212" s="412" t="s">
        <v>22571</v>
      </c>
      <c r="F2212" s="413" t="s">
        <v>202</v>
      </c>
      <c r="G2212" s="419">
        <v>1</v>
      </c>
      <c r="H2212" s="415">
        <f>I2212</f>
        <v>20.05</v>
      </c>
      <c r="I2212" s="415">
        <f>SUM(I2213:I2216)</f>
        <v>20.05</v>
      </c>
    </row>
    <row r="2213" spans="1:9" customFormat="1" ht="26.1" customHeight="1">
      <c r="A2213" s="420" t="s">
        <v>881</v>
      </c>
      <c r="B2213" s="781">
        <v>88267</v>
      </c>
      <c r="C2213" s="420" t="s">
        <v>66</v>
      </c>
      <c r="D2213" s="420" t="s">
        <v>1162</v>
      </c>
      <c r="E2213" s="420" t="s">
        <v>22333</v>
      </c>
      <c r="F2213" s="421" t="s">
        <v>884</v>
      </c>
      <c r="G2213" s="422">
        <v>0.29299999999999998</v>
      </c>
      <c r="H2213" s="423">
        <f>IF(A2213="Composição Auxiliar",VLOOKUP(B2213,'SINAPI COMPOSIÇÃO'!$A$2:$E$10256,4,FALSE),IF(A2213="Insumo",IF(VLOOKUP(B2213,'SINAPI INSUMOS'!$A$2:$F$4852,5,FALSE)=OR("",0),VLOOKUP(B2213,'SINAPI INSUMOS'!$A$2:$F$4852,6,FALSE),VLOOKUP(B2213,'SINAPI INSUMOS'!$A$2:$F$4852,5,FALSE)),"VERIFICAR"))</f>
        <v>27.01</v>
      </c>
      <c r="I2213" s="423">
        <f t="shared" ref="I2213:I2216" si="122">TRUNC(G2213*H2213,2)</f>
        <v>7.91</v>
      </c>
    </row>
    <row r="2214" spans="1:9" customFormat="1" ht="26.1" customHeight="1">
      <c r="A2214" s="420" t="s">
        <v>881</v>
      </c>
      <c r="B2214" s="781">
        <v>88248</v>
      </c>
      <c r="C2214" s="420" t="s">
        <v>66</v>
      </c>
      <c r="D2214" s="420" t="s">
        <v>1163</v>
      </c>
      <c r="E2214" s="420" t="s">
        <v>22333</v>
      </c>
      <c r="F2214" s="421" t="s">
        <v>884</v>
      </c>
      <c r="G2214" s="422">
        <v>0.29299999999999998</v>
      </c>
      <c r="H2214" s="423">
        <f>IF(A2214="Composição Auxiliar",VLOOKUP(B2214,'SINAPI COMPOSIÇÃO'!$A$2:$E$10256,4,FALSE),IF(A2214="Insumo",IF(VLOOKUP(B2214,'SINAPI INSUMOS'!$A$2:$F$4852,5,FALSE)=OR("",0),VLOOKUP(B2214,'SINAPI INSUMOS'!$A$2:$F$4852,6,FALSE),VLOOKUP(B2214,'SINAPI INSUMOS'!$A$2:$F$4852,5,FALSE)),"VERIFICAR"))</f>
        <v>23.01</v>
      </c>
      <c r="I2214" s="423">
        <f t="shared" si="122"/>
        <v>6.74</v>
      </c>
    </row>
    <row r="2215" spans="1:9" customFormat="1" ht="24" customHeight="1">
      <c r="A2215" s="424" t="s">
        <v>886</v>
      </c>
      <c r="B2215" s="780">
        <v>38383</v>
      </c>
      <c r="C2215" s="424" t="s">
        <v>66</v>
      </c>
      <c r="D2215" s="424" t="s">
        <v>1194</v>
      </c>
      <c r="E2215" s="424" t="s">
        <v>889</v>
      </c>
      <c r="F2215" s="426" t="s">
        <v>63</v>
      </c>
      <c r="G2215" s="427">
        <v>1.6299999999999999E-2</v>
      </c>
      <c r="H2215" s="428">
        <f>IF(A2215="Composição Auxiliar",VLOOKUP(B2215,'SINAPI COMPOSIÇÃO'!$A$2:$E$10256,4,FALSE),IF(A2215="Insumo",IF(VLOOKUP(B2215,'SINAPI INSUMOS'!$A$2:$F$4852,5,FALSE)=OR("",0),VLOOKUP(B2215,'SINAPI INSUMOS'!$A$2:$F$4852,6,FALSE),VLOOKUP(B2215,'SINAPI INSUMOS'!$A$2:$F$4852,5,FALSE)),"VERIFICAR"))</f>
        <v>2</v>
      </c>
      <c r="I2215" s="428">
        <f t="shared" si="122"/>
        <v>0.03</v>
      </c>
    </row>
    <row r="2216" spans="1:9" customFormat="1" ht="26.1" customHeight="1">
      <c r="A2216" s="424" t="s">
        <v>886</v>
      </c>
      <c r="B2216" s="780">
        <v>9835</v>
      </c>
      <c r="C2216" s="424" t="s">
        <v>66</v>
      </c>
      <c r="D2216" s="424" t="s">
        <v>1310</v>
      </c>
      <c r="E2216" s="424" t="s">
        <v>889</v>
      </c>
      <c r="F2216" s="426" t="s">
        <v>202</v>
      </c>
      <c r="G2216" s="427">
        <v>1.0548999999999999</v>
      </c>
      <c r="H2216" s="428">
        <f>IF(A2216="Composição Auxiliar",VLOOKUP(B2216,'SINAPI COMPOSIÇÃO'!$A$2:$E$10256,4,FALSE),IF(A2216="Insumo",IF(VLOOKUP(B2216,'SINAPI INSUMOS'!$A$2:$F$4852,5,FALSE)=OR("",0),VLOOKUP(B2216,'SINAPI INSUMOS'!$A$2:$F$4852,6,FALSE),VLOOKUP(B2216,'SINAPI INSUMOS'!$A$2:$F$4852,5,FALSE)),"VERIFICAR"))</f>
        <v>5.0999999999999996</v>
      </c>
      <c r="I2216" s="428">
        <f t="shared" si="122"/>
        <v>5.37</v>
      </c>
    </row>
    <row r="2217" spans="1:9" customFormat="1" ht="0.95" customHeight="1">
      <c r="A2217" s="434"/>
      <c r="B2217" s="434"/>
      <c r="C2217" s="434"/>
      <c r="D2217" s="434"/>
      <c r="E2217" s="434"/>
      <c r="F2217" s="434"/>
      <c r="G2217" s="434"/>
      <c r="H2217" s="434"/>
      <c r="I2217" s="434"/>
    </row>
    <row r="2218" spans="1:9" customFormat="1" ht="18" customHeight="1">
      <c r="A2218" s="416" t="s">
        <v>22572</v>
      </c>
      <c r="B2218" s="417" t="s">
        <v>52</v>
      </c>
      <c r="C2218" s="416" t="s">
        <v>53</v>
      </c>
      <c r="D2218" s="416" t="s">
        <v>10</v>
      </c>
      <c r="E2218" s="416" t="s">
        <v>878</v>
      </c>
      <c r="F2218" s="418" t="s">
        <v>54</v>
      </c>
      <c r="G2218" s="417" t="s">
        <v>55</v>
      </c>
      <c r="H2218" s="417" t="s">
        <v>56</v>
      </c>
      <c r="I2218" s="417" t="s">
        <v>11</v>
      </c>
    </row>
    <row r="2219" spans="1:9" customFormat="1" ht="39" customHeight="1">
      <c r="A2219" s="412" t="s">
        <v>879</v>
      </c>
      <c r="B2219" s="779">
        <v>89712</v>
      </c>
      <c r="C2219" s="412" t="s">
        <v>66</v>
      </c>
      <c r="D2219" s="412" t="s">
        <v>449</v>
      </c>
      <c r="E2219" s="412" t="s">
        <v>22571</v>
      </c>
      <c r="F2219" s="413" t="s">
        <v>202</v>
      </c>
      <c r="G2219" s="419">
        <v>1</v>
      </c>
      <c r="H2219" s="415">
        <f>I2219</f>
        <v>24.82</v>
      </c>
      <c r="I2219" s="415">
        <f>SUM(I2220:I2223)</f>
        <v>24.82</v>
      </c>
    </row>
    <row r="2220" spans="1:9" customFormat="1" ht="26.1" customHeight="1">
      <c r="A2220" s="420" t="s">
        <v>881</v>
      </c>
      <c r="B2220" s="781">
        <v>88248</v>
      </c>
      <c r="C2220" s="420" t="s">
        <v>66</v>
      </c>
      <c r="D2220" s="420" t="s">
        <v>1163</v>
      </c>
      <c r="E2220" s="420" t="s">
        <v>22333</v>
      </c>
      <c r="F2220" s="421" t="s">
        <v>884</v>
      </c>
      <c r="G2220" s="422">
        <v>0.31819999999999998</v>
      </c>
      <c r="H2220" s="423">
        <f>IF(A2220="Composição Auxiliar",VLOOKUP(B2220,'SINAPI COMPOSIÇÃO'!$A$2:$E$10256,4,FALSE),IF(A2220="Insumo",IF(VLOOKUP(B2220,'SINAPI INSUMOS'!$A$2:$F$4852,5,FALSE)=OR("",0),VLOOKUP(B2220,'SINAPI INSUMOS'!$A$2:$F$4852,6,FALSE),VLOOKUP(B2220,'SINAPI INSUMOS'!$A$2:$F$4852,5,FALSE)),"VERIFICAR"))</f>
        <v>23.01</v>
      </c>
      <c r="I2220" s="423">
        <f t="shared" ref="I2220:I2223" si="123">TRUNC(G2220*H2220,2)</f>
        <v>7.32</v>
      </c>
    </row>
    <row r="2221" spans="1:9" customFormat="1" ht="26.1" customHeight="1">
      <c r="A2221" s="420" t="s">
        <v>881</v>
      </c>
      <c r="B2221" s="781">
        <v>88267</v>
      </c>
      <c r="C2221" s="420" t="s">
        <v>66</v>
      </c>
      <c r="D2221" s="420" t="s">
        <v>1162</v>
      </c>
      <c r="E2221" s="420" t="s">
        <v>22333</v>
      </c>
      <c r="F2221" s="421" t="s">
        <v>884</v>
      </c>
      <c r="G2221" s="422">
        <v>0.31819999999999998</v>
      </c>
      <c r="H2221" s="423">
        <f>IF(A2221="Composição Auxiliar",VLOOKUP(B2221,'SINAPI COMPOSIÇÃO'!$A$2:$E$10256,4,FALSE),IF(A2221="Insumo",IF(VLOOKUP(B2221,'SINAPI INSUMOS'!$A$2:$F$4852,5,FALSE)=OR("",0),VLOOKUP(B2221,'SINAPI INSUMOS'!$A$2:$F$4852,6,FALSE),VLOOKUP(B2221,'SINAPI INSUMOS'!$A$2:$F$4852,5,FALSE)),"VERIFICAR"))</f>
        <v>27.01</v>
      </c>
      <c r="I2221" s="423">
        <f t="shared" si="123"/>
        <v>8.59</v>
      </c>
    </row>
    <row r="2222" spans="1:9" customFormat="1" ht="24" customHeight="1">
      <c r="A2222" s="424" t="s">
        <v>886</v>
      </c>
      <c r="B2222" s="780">
        <v>38383</v>
      </c>
      <c r="C2222" s="424" t="s">
        <v>66</v>
      </c>
      <c r="D2222" s="424" t="s">
        <v>1194</v>
      </c>
      <c r="E2222" s="424" t="s">
        <v>889</v>
      </c>
      <c r="F2222" s="426" t="s">
        <v>63</v>
      </c>
      <c r="G2222" s="427">
        <v>1.77E-2</v>
      </c>
      <c r="H2222" s="428">
        <f>IF(A2222="Composição Auxiliar",VLOOKUP(B2222,'SINAPI COMPOSIÇÃO'!$A$2:$E$10256,4,FALSE),IF(A2222="Insumo",IF(VLOOKUP(B2222,'SINAPI INSUMOS'!$A$2:$F$4852,5,FALSE)=OR("",0),VLOOKUP(B2222,'SINAPI INSUMOS'!$A$2:$F$4852,6,FALSE),VLOOKUP(B2222,'SINAPI INSUMOS'!$A$2:$F$4852,5,FALSE)),"VERIFICAR"))</f>
        <v>2</v>
      </c>
      <c r="I2222" s="428">
        <f t="shared" si="123"/>
        <v>0.03</v>
      </c>
    </row>
    <row r="2223" spans="1:9" customFormat="1" ht="26.1" customHeight="1">
      <c r="A2223" s="424" t="s">
        <v>886</v>
      </c>
      <c r="B2223" s="780">
        <v>9838</v>
      </c>
      <c r="C2223" s="424" t="s">
        <v>66</v>
      </c>
      <c r="D2223" s="424" t="s">
        <v>1313</v>
      </c>
      <c r="E2223" s="424" t="s">
        <v>889</v>
      </c>
      <c r="F2223" s="426" t="s">
        <v>202</v>
      </c>
      <c r="G2223" s="427">
        <v>1.0548999999999999</v>
      </c>
      <c r="H2223" s="428">
        <f>IF(A2223="Composição Auxiliar",VLOOKUP(B2223,'SINAPI COMPOSIÇÃO'!$A$2:$E$10256,4,FALSE),IF(A2223="Insumo",IF(VLOOKUP(B2223,'SINAPI INSUMOS'!$A$2:$F$4852,5,FALSE)=OR("",0),VLOOKUP(B2223,'SINAPI INSUMOS'!$A$2:$F$4852,6,FALSE),VLOOKUP(B2223,'SINAPI INSUMOS'!$A$2:$F$4852,5,FALSE)),"VERIFICAR"))</f>
        <v>8.42</v>
      </c>
      <c r="I2223" s="428">
        <f t="shared" si="123"/>
        <v>8.8800000000000008</v>
      </c>
    </row>
    <row r="2224" spans="1:9" customFormat="1" ht="0.95" customHeight="1">
      <c r="A2224" s="434"/>
      <c r="B2224" s="434"/>
      <c r="C2224" s="434"/>
      <c r="D2224" s="434"/>
      <c r="E2224" s="434"/>
      <c r="F2224" s="434"/>
      <c r="G2224" s="434"/>
      <c r="H2224" s="434"/>
      <c r="I2224" s="434"/>
    </row>
    <row r="2225" spans="1:9" customFormat="1" ht="18" customHeight="1">
      <c r="A2225" s="416" t="s">
        <v>22573</v>
      </c>
      <c r="B2225" s="417" t="s">
        <v>52</v>
      </c>
      <c r="C2225" s="416" t="s">
        <v>53</v>
      </c>
      <c r="D2225" s="416" t="s">
        <v>10</v>
      </c>
      <c r="E2225" s="416" t="s">
        <v>878</v>
      </c>
      <c r="F2225" s="418" t="s">
        <v>54</v>
      </c>
      <c r="G2225" s="417" t="s">
        <v>55</v>
      </c>
      <c r="H2225" s="417" t="s">
        <v>56</v>
      </c>
      <c r="I2225" s="417" t="s">
        <v>11</v>
      </c>
    </row>
    <row r="2226" spans="1:9" customFormat="1" ht="39" customHeight="1">
      <c r="A2226" s="412" t="s">
        <v>879</v>
      </c>
      <c r="B2226" s="779">
        <v>89714</v>
      </c>
      <c r="C2226" s="412" t="s">
        <v>66</v>
      </c>
      <c r="D2226" s="412" t="s">
        <v>455</v>
      </c>
      <c r="E2226" s="412" t="s">
        <v>22571</v>
      </c>
      <c r="F2226" s="413" t="s">
        <v>202</v>
      </c>
      <c r="G2226" s="419">
        <v>1</v>
      </c>
      <c r="H2226" s="415">
        <f>I2226</f>
        <v>34.57</v>
      </c>
      <c r="I2226" s="415">
        <f>SUM(I2227:I2230)</f>
        <v>34.57</v>
      </c>
    </row>
    <row r="2227" spans="1:9" customFormat="1" ht="26.1" customHeight="1">
      <c r="A2227" s="420" t="s">
        <v>881</v>
      </c>
      <c r="B2227" s="781">
        <v>88267</v>
      </c>
      <c r="C2227" s="420" t="s">
        <v>66</v>
      </c>
      <c r="D2227" s="420" t="s">
        <v>1162</v>
      </c>
      <c r="E2227" s="420" t="s">
        <v>22333</v>
      </c>
      <c r="F2227" s="421" t="s">
        <v>884</v>
      </c>
      <c r="G2227" s="422">
        <v>0.44440000000000002</v>
      </c>
      <c r="H2227" s="423">
        <f>IF(A2227="Composição Auxiliar",VLOOKUP(B2227,'SINAPI COMPOSIÇÃO'!$A$2:$E$10256,4,FALSE),IF(A2227="Insumo",IF(VLOOKUP(B2227,'SINAPI INSUMOS'!$A$2:$F$4852,5,FALSE)=OR("",0),VLOOKUP(B2227,'SINAPI INSUMOS'!$A$2:$F$4852,6,FALSE),VLOOKUP(B2227,'SINAPI INSUMOS'!$A$2:$F$4852,5,FALSE)),"VERIFICAR"))</f>
        <v>27.01</v>
      </c>
      <c r="I2227" s="423">
        <f t="shared" ref="I2227:I2230" si="124">TRUNC(G2227*H2227,2)</f>
        <v>12</v>
      </c>
    </row>
    <row r="2228" spans="1:9" customFormat="1" ht="26.1" customHeight="1">
      <c r="A2228" s="420" t="s">
        <v>881</v>
      </c>
      <c r="B2228" s="781">
        <v>88248</v>
      </c>
      <c r="C2228" s="420" t="s">
        <v>66</v>
      </c>
      <c r="D2228" s="420" t="s">
        <v>1163</v>
      </c>
      <c r="E2228" s="420" t="s">
        <v>22333</v>
      </c>
      <c r="F2228" s="421" t="s">
        <v>884</v>
      </c>
      <c r="G2228" s="422">
        <v>0.44440000000000002</v>
      </c>
      <c r="H2228" s="423">
        <f>IF(A2228="Composição Auxiliar",VLOOKUP(B2228,'SINAPI COMPOSIÇÃO'!$A$2:$E$10256,4,FALSE),IF(A2228="Insumo",IF(VLOOKUP(B2228,'SINAPI INSUMOS'!$A$2:$F$4852,5,FALSE)=OR("",0),VLOOKUP(B2228,'SINAPI INSUMOS'!$A$2:$F$4852,6,FALSE),VLOOKUP(B2228,'SINAPI INSUMOS'!$A$2:$F$4852,5,FALSE)),"VERIFICAR"))</f>
        <v>23.01</v>
      </c>
      <c r="I2228" s="423">
        <f t="shared" si="124"/>
        <v>10.220000000000001</v>
      </c>
    </row>
    <row r="2229" spans="1:9" customFormat="1" ht="24" customHeight="1">
      <c r="A2229" s="424" t="s">
        <v>886</v>
      </c>
      <c r="B2229" s="780">
        <v>38383</v>
      </c>
      <c r="C2229" s="424" t="s">
        <v>66</v>
      </c>
      <c r="D2229" s="424" t="s">
        <v>1194</v>
      </c>
      <c r="E2229" s="424" t="s">
        <v>889</v>
      </c>
      <c r="F2229" s="426" t="s">
        <v>63</v>
      </c>
      <c r="G2229" s="427">
        <v>2.47E-2</v>
      </c>
      <c r="H2229" s="428">
        <f>IF(A2229="Composição Auxiliar",VLOOKUP(B2229,'SINAPI COMPOSIÇÃO'!$A$2:$E$10256,4,FALSE),IF(A2229="Insumo",IF(VLOOKUP(B2229,'SINAPI INSUMOS'!$A$2:$F$4852,5,FALSE)=OR("",0),VLOOKUP(B2229,'SINAPI INSUMOS'!$A$2:$F$4852,6,FALSE),VLOOKUP(B2229,'SINAPI INSUMOS'!$A$2:$F$4852,5,FALSE)),"VERIFICAR"))</f>
        <v>2</v>
      </c>
      <c r="I2229" s="428">
        <f t="shared" si="124"/>
        <v>0.04</v>
      </c>
    </row>
    <row r="2230" spans="1:9" customFormat="1" ht="26.1" customHeight="1">
      <c r="A2230" s="424" t="s">
        <v>886</v>
      </c>
      <c r="B2230" s="780">
        <v>9836</v>
      </c>
      <c r="C2230" s="424" t="s">
        <v>66</v>
      </c>
      <c r="D2230" s="424" t="s">
        <v>1318</v>
      </c>
      <c r="E2230" s="424" t="s">
        <v>889</v>
      </c>
      <c r="F2230" s="426" t="s">
        <v>202</v>
      </c>
      <c r="G2230" s="427">
        <v>1.0548999999999999</v>
      </c>
      <c r="H2230" s="428">
        <f>IF(A2230="Composição Auxiliar",VLOOKUP(B2230,'SINAPI COMPOSIÇÃO'!$A$2:$E$10256,4,FALSE),IF(A2230="Insumo",IF(VLOOKUP(B2230,'SINAPI INSUMOS'!$A$2:$F$4852,5,FALSE)=OR("",0),VLOOKUP(B2230,'SINAPI INSUMOS'!$A$2:$F$4852,6,FALSE),VLOOKUP(B2230,'SINAPI INSUMOS'!$A$2:$F$4852,5,FALSE)),"VERIFICAR"))</f>
        <v>11.67</v>
      </c>
      <c r="I2230" s="428">
        <f t="shared" si="124"/>
        <v>12.31</v>
      </c>
    </row>
    <row r="2231" spans="1:9" customFormat="1" ht="0.95" customHeight="1">
      <c r="A2231" s="434"/>
      <c r="B2231" s="434"/>
      <c r="C2231" s="434"/>
      <c r="D2231" s="434"/>
      <c r="E2231" s="434"/>
      <c r="F2231" s="434"/>
      <c r="G2231" s="434"/>
      <c r="H2231" s="434"/>
      <c r="I2231" s="434"/>
    </row>
    <row r="2232" spans="1:9" customFormat="1" ht="24" customHeight="1">
      <c r="A2232" s="409" t="s">
        <v>22574</v>
      </c>
      <c r="B2232" s="409"/>
      <c r="C2232" s="409"/>
      <c r="D2232" s="409" t="s">
        <v>22400</v>
      </c>
      <c r="E2232" s="409"/>
      <c r="F2232" s="409"/>
      <c r="G2232" s="410"/>
      <c r="H2232" s="409"/>
      <c r="I2232" s="411"/>
    </row>
    <row r="2233" spans="1:9" customFormat="1" ht="18" customHeight="1">
      <c r="A2233" s="416" t="s">
        <v>22575</v>
      </c>
      <c r="B2233" s="417" t="s">
        <v>52</v>
      </c>
      <c r="C2233" s="416" t="s">
        <v>53</v>
      </c>
      <c r="D2233" s="416" t="s">
        <v>10</v>
      </c>
      <c r="E2233" s="416" t="s">
        <v>878</v>
      </c>
      <c r="F2233" s="418" t="s">
        <v>54</v>
      </c>
      <c r="G2233" s="417" t="s">
        <v>55</v>
      </c>
      <c r="H2233" s="417" t="s">
        <v>56</v>
      </c>
      <c r="I2233" s="417" t="s">
        <v>11</v>
      </c>
    </row>
    <row r="2234" spans="1:9" customFormat="1" ht="24" customHeight="1">
      <c r="A2234" s="412" t="s">
        <v>879</v>
      </c>
      <c r="B2234" s="779">
        <v>54046</v>
      </c>
      <c r="C2234" s="412" t="s">
        <v>22372</v>
      </c>
      <c r="D2234" s="412" t="s">
        <v>22401</v>
      </c>
      <c r="E2234" s="412" t="s">
        <v>22576</v>
      </c>
      <c r="F2234" s="413" t="s">
        <v>63</v>
      </c>
      <c r="G2234" s="419">
        <v>1</v>
      </c>
      <c r="H2234" s="415">
        <f>I2234</f>
        <v>50.03</v>
      </c>
      <c r="I2234" s="415">
        <f>SUM(I2235:I2237)</f>
        <v>50.03</v>
      </c>
    </row>
    <row r="2235" spans="1:9" customFormat="1" ht="24" customHeight="1">
      <c r="A2235" s="424" t="s">
        <v>886</v>
      </c>
      <c r="B2235" s="780">
        <v>99034</v>
      </c>
      <c r="C2235" s="783" t="s">
        <v>22372</v>
      </c>
      <c r="D2235" s="424" t="s">
        <v>22577</v>
      </c>
      <c r="E2235" s="424" t="s">
        <v>2973</v>
      </c>
      <c r="F2235" s="426" t="s">
        <v>884</v>
      </c>
      <c r="G2235" s="427">
        <v>0.622</v>
      </c>
      <c r="H2235" s="428">
        <v>16.14</v>
      </c>
      <c r="I2235" s="428">
        <f t="shared" ref="I2235:I2237" si="125">TRUNC(G2235*H2235,2)</f>
        <v>10.029999999999999</v>
      </c>
    </row>
    <row r="2236" spans="1:9" customFormat="1" ht="24" customHeight="1">
      <c r="A2236" s="424" t="s">
        <v>886</v>
      </c>
      <c r="B2236" s="780">
        <v>99200</v>
      </c>
      <c r="C2236" s="783" t="s">
        <v>22372</v>
      </c>
      <c r="D2236" s="424" t="s">
        <v>22578</v>
      </c>
      <c r="E2236" s="424" t="s">
        <v>2973</v>
      </c>
      <c r="F2236" s="426" t="s">
        <v>884</v>
      </c>
      <c r="G2236" s="427">
        <v>0.622</v>
      </c>
      <c r="H2236" s="428">
        <v>21.11</v>
      </c>
      <c r="I2236" s="428">
        <f t="shared" si="125"/>
        <v>13.13</v>
      </c>
    </row>
    <row r="2237" spans="1:9" customFormat="1" ht="24" customHeight="1">
      <c r="A2237" s="424" t="s">
        <v>886</v>
      </c>
      <c r="B2237" s="780">
        <v>3694</v>
      </c>
      <c r="C2237" s="783" t="s">
        <v>22372</v>
      </c>
      <c r="D2237" s="424" t="s">
        <v>22401</v>
      </c>
      <c r="E2237" s="424" t="s">
        <v>889</v>
      </c>
      <c r="F2237" s="426" t="s">
        <v>63</v>
      </c>
      <c r="G2237" s="427">
        <v>1</v>
      </c>
      <c r="H2237" s="428">
        <v>26.87</v>
      </c>
      <c r="I2237" s="428">
        <f t="shared" si="125"/>
        <v>26.87</v>
      </c>
    </row>
    <row r="2238" spans="1:9" customFormat="1" ht="0.95" customHeight="1">
      <c r="A2238" s="434"/>
      <c r="B2238" s="434"/>
      <c r="C2238" s="434"/>
      <c r="D2238" s="434"/>
      <c r="E2238" s="434"/>
      <c r="F2238" s="434"/>
      <c r="G2238" s="434"/>
      <c r="H2238" s="434"/>
      <c r="I2238" s="434"/>
    </row>
    <row r="2239" spans="1:9" customFormat="1" ht="18" customHeight="1">
      <c r="A2239" s="416" t="s">
        <v>22579</v>
      </c>
      <c r="B2239" s="417" t="s">
        <v>52</v>
      </c>
      <c r="C2239" s="416" t="s">
        <v>53</v>
      </c>
      <c r="D2239" s="416" t="s">
        <v>10</v>
      </c>
      <c r="E2239" s="416" t="s">
        <v>878</v>
      </c>
      <c r="F2239" s="418" t="s">
        <v>54</v>
      </c>
      <c r="G2239" s="417" t="s">
        <v>55</v>
      </c>
      <c r="H2239" s="417" t="s">
        <v>56</v>
      </c>
      <c r="I2239" s="417" t="s">
        <v>11</v>
      </c>
    </row>
    <row r="2240" spans="1:9" customFormat="1" ht="39" customHeight="1">
      <c r="A2240" s="412" t="s">
        <v>879</v>
      </c>
      <c r="B2240" s="779">
        <v>89578</v>
      </c>
      <c r="C2240" s="412" t="s">
        <v>66</v>
      </c>
      <c r="D2240" s="412" t="s">
        <v>10836</v>
      </c>
      <c r="E2240" s="412" t="s">
        <v>22580</v>
      </c>
      <c r="F2240" s="413" t="s">
        <v>202</v>
      </c>
      <c r="G2240" s="419">
        <v>1</v>
      </c>
      <c r="H2240" s="415">
        <f>I2240</f>
        <v>26.599999999999998</v>
      </c>
      <c r="I2240" s="415">
        <f>SUM(I2241:I2244)</f>
        <v>26.599999999999998</v>
      </c>
    </row>
    <row r="2241" spans="1:9" customFormat="1" ht="26.1" customHeight="1">
      <c r="A2241" s="420" t="s">
        <v>881</v>
      </c>
      <c r="B2241" s="781">
        <v>88267</v>
      </c>
      <c r="C2241" s="420" t="s">
        <v>66</v>
      </c>
      <c r="D2241" s="420" t="s">
        <v>1162</v>
      </c>
      <c r="E2241" s="420" t="s">
        <v>22333</v>
      </c>
      <c r="F2241" s="421" t="s">
        <v>884</v>
      </c>
      <c r="G2241" s="422">
        <v>7.5800000000000006E-2</v>
      </c>
      <c r="H2241" s="423">
        <f>IF(A2241="Composição Auxiliar",VLOOKUP(B2241,'SINAPI COMPOSIÇÃO'!$A$2:$E$10256,4,FALSE),IF(A2241="Insumo",IF(VLOOKUP(B2241,'SINAPI INSUMOS'!$A$2:$F$4852,5,FALSE)=OR("",0),VLOOKUP(B2241,'SINAPI INSUMOS'!$A$2:$F$4852,6,FALSE),VLOOKUP(B2241,'SINAPI INSUMOS'!$A$2:$F$4852,5,FALSE)),"VERIFICAR"))</f>
        <v>27.01</v>
      </c>
      <c r="I2241" s="423">
        <f t="shared" ref="I2241:I2244" si="126">TRUNC(G2241*H2241,2)</f>
        <v>2.04</v>
      </c>
    </row>
    <row r="2242" spans="1:9" customFormat="1" ht="26.1" customHeight="1">
      <c r="A2242" s="420" t="s">
        <v>881</v>
      </c>
      <c r="B2242" s="781">
        <v>88248</v>
      </c>
      <c r="C2242" s="420" t="s">
        <v>66</v>
      </c>
      <c r="D2242" s="420" t="s">
        <v>1163</v>
      </c>
      <c r="E2242" s="420" t="s">
        <v>22333</v>
      </c>
      <c r="F2242" s="421" t="s">
        <v>884</v>
      </c>
      <c r="G2242" s="422">
        <v>7.5800000000000006E-2</v>
      </c>
      <c r="H2242" s="423">
        <f>IF(A2242="Composição Auxiliar",VLOOKUP(B2242,'SINAPI COMPOSIÇÃO'!$A$2:$E$10256,4,FALSE),IF(A2242="Insumo",IF(VLOOKUP(B2242,'SINAPI INSUMOS'!$A$2:$F$4852,5,FALSE)=OR("",0),VLOOKUP(B2242,'SINAPI INSUMOS'!$A$2:$F$4852,6,FALSE),VLOOKUP(B2242,'SINAPI INSUMOS'!$A$2:$F$4852,5,FALSE)),"VERIFICAR"))</f>
        <v>23.01</v>
      </c>
      <c r="I2242" s="423">
        <f t="shared" si="126"/>
        <v>1.74</v>
      </c>
    </row>
    <row r="2243" spans="1:9" customFormat="1" ht="24" customHeight="1">
      <c r="A2243" s="424" t="s">
        <v>886</v>
      </c>
      <c r="B2243" s="780">
        <v>38383</v>
      </c>
      <c r="C2243" s="424" t="s">
        <v>66</v>
      </c>
      <c r="D2243" s="424" t="s">
        <v>1194</v>
      </c>
      <c r="E2243" s="424" t="s">
        <v>889</v>
      </c>
      <c r="F2243" s="426" t="s">
        <v>63</v>
      </c>
      <c r="G2243" s="427">
        <v>4.2000000000000003E-2</v>
      </c>
      <c r="H2243" s="428">
        <f>IF(A2243="Composição Auxiliar",VLOOKUP(B2243,'SINAPI COMPOSIÇÃO'!$A$2:$E$10256,4,FALSE),IF(A2243="Insumo",IF(VLOOKUP(B2243,'SINAPI INSUMOS'!$A$2:$F$4852,5,FALSE)=OR("",0),VLOOKUP(B2243,'SINAPI INSUMOS'!$A$2:$F$4852,6,FALSE),VLOOKUP(B2243,'SINAPI INSUMOS'!$A$2:$F$4852,5,FALSE)),"VERIFICAR"))</f>
        <v>2</v>
      </c>
      <c r="I2243" s="428">
        <f t="shared" si="126"/>
        <v>0.08</v>
      </c>
    </row>
    <row r="2244" spans="1:9" customFormat="1" ht="26.1" customHeight="1">
      <c r="A2244" s="424" t="s">
        <v>886</v>
      </c>
      <c r="B2244" s="780">
        <v>9841</v>
      </c>
      <c r="C2244" s="424" t="s">
        <v>66</v>
      </c>
      <c r="D2244" s="424" t="s">
        <v>18752</v>
      </c>
      <c r="E2244" s="424" t="s">
        <v>889</v>
      </c>
      <c r="F2244" s="426" t="s">
        <v>202</v>
      </c>
      <c r="G2244" s="427">
        <v>1.0353000000000001</v>
      </c>
      <c r="H2244" s="428">
        <f>IF(A2244="Composição Auxiliar",VLOOKUP(B2244,'SINAPI COMPOSIÇÃO'!$A$2:$E$10256,4,FALSE),IF(A2244="Insumo",IF(VLOOKUP(B2244,'SINAPI INSUMOS'!$A$2:$F$4852,5,FALSE)=OR("",0),VLOOKUP(B2244,'SINAPI INSUMOS'!$A$2:$F$4852,6,FALSE),VLOOKUP(B2244,'SINAPI INSUMOS'!$A$2:$F$4852,5,FALSE)),"VERIFICAR"))</f>
        <v>21.97</v>
      </c>
      <c r="I2244" s="428">
        <f t="shared" si="126"/>
        <v>22.74</v>
      </c>
    </row>
    <row r="2245" spans="1:9" customFormat="1" ht="0.95" customHeight="1">
      <c r="A2245" s="434"/>
      <c r="B2245" s="434"/>
      <c r="C2245" s="434"/>
      <c r="D2245" s="434"/>
      <c r="E2245" s="434"/>
      <c r="F2245" s="434"/>
      <c r="G2245" s="434"/>
      <c r="H2245" s="434"/>
      <c r="I2245" s="434"/>
    </row>
    <row r="2246" spans="1:9" customFormat="1" ht="18" customHeight="1">
      <c r="A2246" s="416" t="s">
        <v>22581</v>
      </c>
      <c r="B2246" s="417" t="s">
        <v>52</v>
      </c>
      <c r="C2246" s="416" t="s">
        <v>53</v>
      </c>
      <c r="D2246" s="416" t="s">
        <v>10</v>
      </c>
      <c r="E2246" s="416" t="s">
        <v>878</v>
      </c>
      <c r="F2246" s="418" t="s">
        <v>54</v>
      </c>
      <c r="G2246" s="417" t="s">
        <v>55</v>
      </c>
      <c r="H2246" s="417" t="s">
        <v>56</v>
      </c>
      <c r="I2246" s="417" t="s">
        <v>11</v>
      </c>
    </row>
    <row r="2247" spans="1:9" customFormat="1" ht="51.95" customHeight="1">
      <c r="A2247" s="412" t="s">
        <v>879</v>
      </c>
      <c r="B2247" s="779">
        <v>101802</v>
      </c>
      <c r="C2247" s="412" t="s">
        <v>66</v>
      </c>
      <c r="D2247" s="412" t="s">
        <v>6149</v>
      </c>
      <c r="E2247" s="412" t="s">
        <v>22582</v>
      </c>
      <c r="F2247" s="413" t="s">
        <v>63</v>
      </c>
      <c r="G2247" s="419">
        <v>1</v>
      </c>
      <c r="H2247" s="415">
        <f>I2247</f>
        <v>1982.7099999999996</v>
      </c>
      <c r="I2247" s="415">
        <f>SUM(I2248:I2265)</f>
        <v>1982.7099999999996</v>
      </c>
    </row>
    <row r="2248" spans="1:9" customFormat="1" ht="39" customHeight="1">
      <c r="A2248" s="420" t="s">
        <v>881</v>
      </c>
      <c r="B2248" s="781">
        <v>101616</v>
      </c>
      <c r="C2248" s="420" t="s">
        <v>66</v>
      </c>
      <c r="D2248" s="420" t="s">
        <v>8458</v>
      </c>
      <c r="E2248" s="420" t="s">
        <v>22583</v>
      </c>
      <c r="F2248" s="421" t="s">
        <v>68</v>
      </c>
      <c r="G2248" s="422">
        <v>1.69</v>
      </c>
      <c r="H2248" s="423">
        <f>IF(A2248="Composição Auxiliar",VLOOKUP(B2248,'SINAPI COMPOSIÇÃO'!$A$2:$E$10256,4,FALSE),IF(A2248="Insumo",IF(VLOOKUP(B2248,'SINAPI INSUMOS'!$A$2:$F$4852,5,FALSE)=OR("",0),VLOOKUP(B2248,'SINAPI INSUMOS'!$A$2:$F$4852,6,FALSE),VLOOKUP(B2248,'SINAPI INSUMOS'!$A$2:$F$4852,5,FALSE)),"VERIFICAR"))</f>
        <v>7.43</v>
      </c>
      <c r="I2248" s="423">
        <f t="shared" ref="I2248:I2265" si="127">TRUNC(G2248*H2248,2)</f>
        <v>12.55</v>
      </c>
    </row>
    <row r="2249" spans="1:9" customFormat="1" ht="26.1" customHeight="1">
      <c r="A2249" s="420" t="s">
        <v>881</v>
      </c>
      <c r="B2249" s="781">
        <v>89998</v>
      </c>
      <c r="C2249" s="420" t="s">
        <v>66</v>
      </c>
      <c r="D2249" s="420" t="s">
        <v>1357</v>
      </c>
      <c r="E2249" s="420" t="s">
        <v>22584</v>
      </c>
      <c r="F2249" s="421" t="s">
        <v>101</v>
      </c>
      <c r="G2249" s="422">
        <v>2.9615999999999998</v>
      </c>
      <c r="H2249" s="423">
        <f>IF(A2249="Composição Auxiliar",VLOOKUP(B2249,'SINAPI COMPOSIÇÃO'!$A$2:$E$10256,4,FALSE),IF(A2249="Insumo",IF(VLOOKUP(B2249,'SINAPI INSUMOS'!$A$2:$F$4852,5,FALSE)=OR("",0),VLOOKUP(B2249,'SINAPI INSUMOS'!$A$2:$F$4852,6,FALSE),VLOOKUP(B2249,'SINAPI INSUMOS'!$A$2:$F$4852,5,FALSE)),"VERIFICAR"))</f>
        <v>10.95</v>
      </c>
      <c r="I2249" s="423">
        <f t="shared" si="127"/>
        <v>32.42</v>
      </c>
    </row>
    <row r="2250" spans="1:9" customFormat="1" ht="65.099999999999994" customHeight="1">
      <c r="A2250" s="420" t="s">
        <v>881</v>
      </c>
      <c r="B2250" s="781">
        <v>5678</v>
      </c>
      <c r="C2250" s="420" t="s">
        <v>66</v>
      </c>
      <c r="D2250" s="420" t="s">
        <v>1374</v>
      </c>
      <c r="E2250" s="420" t="s">
        <v>22334</v>
      </c>
      <c r="F2250" s="421" t="s">
        <v>899</v>
      </c>
      <c r="G2250" s="422">
        <v>6.7699999999999996E-2</v>
      </c>
      <c r="H2250" s="423">
        <f>IF(A2250="Composição Auxiliar",VLOOKUP(B2250,'SINAPI COMPOSIÇÃO'!$A$2:$E$10256,4,FALSE),IF(A2250="Insumo",IF(VLOOKUP(B2250,'SINAPI INSUMOS'!$A$2:$F$4852,5,FALSE)=OR("",0),VLOOKUP(B2250,'SINAPI INSUMOS'!$A$2:$F$4852,6,FALSE),VLOOKUP(B2250,'SINAPI INSUMOS'!$A$2:$F$4852,5,FALSE)),"VERIFICAR"))</f>
        <v>148.24</v>
      </c>
      <c r="I2250" s="423">
        <f t="shared" si="127"/>
        <v>10.029999999999999</v>
      </c>
    </row>
    <row r="2251" spans="1:9" customFormat="1" ht="39" customHeight="1">
      <c r="A2251" s="420" t="s">
        <v>881</v>
      </c>
      <c r="B2251" s="781">
        <v>97736</v>
      </c>
      <c r="C2251" s="420" t="s">
        <v>66</v>
      </c>
      <c r="D2251" s="420" t="s">
        <v>1408</v>
      </c>
      <c r="E2251" s="420" t="s">
        <v>22585</v>
      </c>
      <c r="F2251" s="421" t="s">
        <v>72</v>
      </c>
      <c r="G2251" s="422">
        <v>0.16769999999999999</v>
      </c>
      <c r="H2251" s="423">
        <f>IF(A2251="Composição Auxiliar",VLOOKUP(B2251,'SINAPI COMPOSIÇÃO'!$A$2:$E$10256,4,FALSE),IF(A2251="Insumo",IF(VLOOKUP(B2251,'SINAPI INSUMOS'!$A$2:$F$4852,5,FALSE)=OR("",0),VLOOKUP(B2251,'SINAPI INSUMOS'!$A$2:$F$4852,6,FALSE),VLOOKUP(B2251,'SINAPI INSUMOS'!$A$2:$F$4852,5,FALSE)),"VERIFICAR"))</f>
        <v>1829.42</v>
      </c>
      <c r="I2251" s="423">
        <f t="shared" si="127"/>
        <v>306.79000000000002</v>
      </c>
    </row>
    <row r="2252" spans="1:9" customFormat="1" ht="26.1" customHeight="1">
      <c r="A2252" s="420" t="s">
        <v>881</v>
      </c>
      <c r="B2252" s="781">
        <v>89995</v>
      </c>
      <c r="C2252" s="420" t="s">
        <v>66</v>
      </c>
      <c r="D2252" s="420" t="s">
        <v>1356</v>
      </c>
      <c r="E2252" s="420" t="s">
        <v>22584</v>
      </c>
      <c r="F2252" s="421" t="s">
        <v>72</v>
      </c>
      <c r="G2252" s="422">
        <v>7.3800000000000004E-2</v>
      </c>
      <c r="H2252" s="423">
        <f>IF(A2252="Composição Auxiliar",VLOOKUP(B2252,'SINAPI COMPOSIÇÃO'!$A$2:$E$10256,4,FALSE),IF(A2252="Insumo",IF(VLOOKUP(B2252,'SINAPI INSUMOS'!$A$2:$F$4852,5,FALSE)=OR("",0),VLOOKUP(B2252,'SINAPI INSUMOS'!$A$2:$F$4852,6,FALSE),VLOOKUP(B2252,'SINAPI INSUMOS'!$A$2:$F$4852,5,FALSE)),"VERIFICAR"))</f>
        <v>1375.24</v>
      </c>
      <c r="I2252" s="423">
        <f t="shared" si="127"/>
        <v>101.49</v>
      </c>
    </row>
    <row r="2253" spans="1:9" customFormat="1" ht="39" customHeight="1">
      <c r="A2253" s="420" t="s">
        <v>881</v>
      </c>
      <c r="B2253" s="781">
        <v>94970</v>
      </c>
      <c r="C2253" s="420" t="s">
        <v>66</v>
      </c>
      <c r="D2253" s="420" t="s">
        <v>1355</v>
      </c>
      <c r="E2253" s="420" t="s">
        <v>22541</v>
      </c>
      <c r="F2253" s="421" t="s">
        <v>72</v>
      </c>
      <c r="G2253" s="422">
        <v>0.22789999999999999</v>
      </c>
      <c r="H2253" s="423">
        <f>IF(A2253="Composição Auxiliar",VLOOKUP(B2253,'SINAPI COMPOSIÇÃO'!$A$2:$E$10256,4,FALSE),IF(A2253="Insumo",IF(VLOOKUP(B2253,'SINAPI INSUMOS'!$A$2:$F$4852,5,FALSE)=OR("",0),VLOOKUP(B2253,'SINAPI INSUMOS'!$A$2:$F$4852,6,FALSE),VLOOKUP(B2253,'SINAPI INSUMOS'!$A$2:$F$4852,5,FALSE)),"VERIFICAR"))</f>
        <v>734.64</v>
      </c>
      <c r="I2253" s="423">
        <f t="shared" si="127"/>
        <v>167.42</v>
      </c>
    </row>
    <row r="2254" spans="1:9" customFormat="1" ht="24" customHeight="1">
      <c r="A2254" s="420" t="s">
        <v>881</v>
      </c>
      <c r="B2254" s="781">
        <v>88309</v>
      </c>
      <c r="C2254" s="420" t="s">
        <v>66</v>
      </c>
      <c r="D2254" s="420" t="s">
        <v>913</v>
      </c>
      <c r="E2254" s="420" t="s">
        <v>22333</v>
      </c>
      <c r="F2254" s="421" t="s">
        <v>884</v>
      </c>
      <c r="G2254" s="422">
        <v>12.6595</v>
      </c>
      <c r="H2254" s="423">
        <f>IF(A2254="Composição Auxiliar",VLOOKUP(B2254,'SINAPI COMPOSIÇÃO'!$A$2:$E$10256,4,FALSE),IF(A2254="Insumo",IF(VLOOKUP(B2254,'SINAPI INSUMOS'!$A$2:$F$4852,5,FALSE)=OR("",0),VLOOKUP(B2254,'SINAPI INSUMOS'!$A$2:$F$4852,6,FALSE),VLOOKUP(B2254,'SINAPI INSUMOS'!$A$2:$F$4852,5,FALSE)),"VERIFICAR"))</f>
        <v>27.58</v>
      </c>
      <c r="I2254" s="423">
        <f t="shared" si="127"/>
        <v>349.14</v>
      </c>
    </row>
    <row r="2255" spans="1:9" customFormat="1" ht="39" customHeight="1">
      <c r="A2255" s="420" t="s">
        <v>881</v>
      </c>
      <c r="B2255" s="781">
        <v>88628</v>
      </c>
      <c r="C2255" s="420" t="s">
        <v>66</v>
      </c>
      <c r="D2255" s="420" t="s">
        <v>1359</v>
      </c>
      <c r="E2255" s="420" t="s">
        <v>22586</v>
      </c>
      <c r="F2255" s="421" t="s">
        <v>72</v>
      </c>
      <c r="G2255" s="422">
        <v>0.31309999999999999</v>
      </c>
      <c r="H2255" s="423">
        <f>IF(A2255="Composição Auxiliar",VLOOKUP(B2255,'SINAPI COMPOSIÇÃO'!$A$2:$E$10256,4,FALSE),IF(A2255="Insumo",IF(VLOOKUP(B2255,'SINAPI INSUMOS'!$A$2:$F$4852,5,FALSE)=OR("",0),VLOOKUP(B2255,'SINAPI INSUMOS'!$A$2:$F$4852,6,FALSE),VLOOKUP(B2255,'SINAPI INSUMOS'!$A$2:$F$4852,5,FALSE)),"VERIFICAR"))</f>
        <v>782.09</v>
      </c>
      <c r="I2255" s="423">
        <f t="shared" si="127"/>
        <v>244.87</v>
      </c>
    </row>
    <row r="2256" spans="1:9" customFormat="1" ht="65.099999999999994" customHeight="1">
      <c r="A2256" s="420" t="s">
        <v>881</v>
      </c>
      <c r="B2256" s="781">
        <v>5679</v>
      </c>
      <c r="C2256" s="420" t="s">
        <v>66</v>
      </c>
      <c r="D2256" s="420" t="s">
        <v>1371</v>
      </c>
      <c r="E2256" s="420" t="s">
        <v>22334</v>
      </c>
      <c r="F2256" s="421" t="s">
        <v>896</v>
      </c>
      <c r="G2256" s="422">
        <v>0.13800000000000001</v>
      </c>
      <c r="H2256" s="423">
        <f>IF(A2256="Composição Auxiliar",VLOOKUP(B2256,'SINAPI COMPOSIÇÃO'!$A$2:$E$10256,4,FALSE),IF(A2256="Insumo",IF(VLOOKUP(B2256,'SINAPI INSUMOS'!$A$2:$F$4852,5,FALSE)=OR("",0),VLOOKUP(B2256,'SINAPI INSUMOS'!$A$2:$F$4852,6,FALSE),VLOOKUP(B2256,'SINAPI INSUMOS'!$A$2:$F$4852,5,FALSE)),"VERIFICAR"))</f>
        <v>60.32</v>
      </c>
      <c r="I2256" s="423">
        <f t="shared" si="127"/>
        <v>8.32</v>
      </c>
    </row>
    <row r="2257" spans="1:9" customFormat="1" ht="39" customHeight="1">
      <c r="A2257" s="420" t="s">
        <v>881</v>
      </c>
      <c r="B2257" s="781">
        <v>87316</v>
      </c>
      <c r="C2257" s="420" t="s">
        <v>66</v>
      </c>
      <c r="D2257" s="420" t="s">
        <v>1358</v>
      </c>
      <c r="E2257" s="420" t="s">
        <v>22586</v>
      </c>
      <c r="F2257" s="421" t="s">
        <v>72</v>
      </c>
      <c r="G2257" s="422">
        <v>5.2499999999999998E-2</v>
      </c>
      <c r="H2257" s="423">
        <f>IF(A2257="Composição Auxiliar",VLOOKUP(B2257,'SINAPI COMPOSIÇÃO'!$A$2:$E$10256,4,FALSE),IF(A2257="Insumo",IF(VLOOKUP(B2257,'SINAPI INSUMOS'!$A$2:$F$4852,5,FALSE)=OR("",0),VLOOKUP(B2257,'SINAPI INSUMOS'!$A$2:$F$4852,6,FALSE),VLOOKUP(B2257,'SINAPI INSUMOS'!$A$2:$F$4852,5,FALSE)),"VERIFICAR"))</f>
        <v>641.82000000000005</v>
      </c>
      <c r="I2257" s="423">
        <f t="shared" si="127"/>
        <v>33.69</v>
      </c>
    </row>
    <row r="2258" spans="1:9" customFormat="1" ht="24" customHeight="1">
      <c r="A2258" s="420" t="s">
        <v>881</v>
      </c>
      <c r="B2258" s="781">
        <v>88316</v>
      </c>
      <c r="C2258" s="420" t="s">
        <v>66</v>
      </c>
      <c r="D2258" s="420" t="s">
        <v>885</v>
      </c>
      <c r="E2258" s="420" t="s">
        <v>22333</v>
      </c>
      <c r="F2258" s="421" t="s">
        <v>884</v>
      </c>
      <c r="G2258" s="422">
        <v>9.9467999999999996</v>
      </c>
      <c r="H2258" s="423">
        <f>IF(A2258="Composição Auxiliar",VLOOKUP(B2258,'SINAPI COMPOSIÇÃO'!$A$2:$E$10256,4,FALSE),IF(A2258="Insumo",IF(VLOOKUP(B2258,'SINAPI INSUMOS'!$A$2:$F$4852,5,FALSE)=OR("",0),VLOOKUP(B2258,'SINAPI INSUMOS'!$A$2:$F$4852,6,FALSE),VLOOKUP(B2258,'SINAPI INSUMOS'!$A$2:$F$4852,5,FALSE)),"VERIFICAR"))</f>
        <v>21.32</v>
      </c>
      <c r="I2258" s="423">
        <f t="shared" si="127"/>
        <v>212.06</v>
      </c>
    </row>
    <row r="2259" spans="1:9" customFormat="1" ht="26.1" customHeight="1">
      <c r="A2259" s="424" t="s">
        <v>886</v>
      </c>
      <c r="B2259" s="780">
        <v>660</v>
      </c>
      <c r="C2259" s="424" t="s">
        <v>66</v>
      </c>
      <c r="D2259" s="424" t="s">
        <v>1370</v>
      </c>
      <c r="E2259" s="424" t="s">
        <v>889</v>
      </c>
      <c r="F2259" s="426" t="s">
        <v>63</v>
      </c>
      <c r="G2259" s="427">
        <v>25.2</v>
      </c>
      <c r="H2259" s="428">
        <f>IF(A2259="Composição Auxiliar",VLOOKUP(B2259,'SINAPI COMPOSIÇÃO'!$A$2:$E$10256,4,FALSE),IF(A2259="Insumo",IF(VLOOKUP(B2259,'SINAPI INSUMOS'!$A$2:$F$4852,5,FALSE)=OR("",0),VLOOKUP(B2259,'SINAPI INSUMOS'!$A$2:$F$4852,6,FALSE),VLOOKUP(B2259,'SINAPI INSUMOS'!$A$2:$F$4852,5,FALSE)),"VERIFICAR"))</f>
        <v>3.88</v>
      </c>
      <c r="I2259" s="428">
        <f t="shared" si="127"/>
        <v>97.77</v>
      </c>
    </row>
    <row r="2260" spans="1:9" customFormat="1" ht="26.1" customHeight="1">
      <c r="A2260" s="424" t="s">
        <v>886</v>
      </c>
      <c r="B2260" s="780">
        <v>25067</v>
      </c>
      <c r="C2260" s="424" t="s">
        <v>66</v>
      </c>
      <c r="D2260" s="424" t="s">
        <v>1368</v>
      </c>
      <c r="E2260" s="424" t="s">
        <v>889</v>
      </c>
      <c r="F2260" s="426" t="s">
        <v>63</v>
      </c>
      <c r="G2260" s="427">
        <v>62.793799999999997</v>
      </c>
      <c r="H2260" s="428">
        <f>IF(A2260="Composição Auxiliar",VLOOKUP(B2260,'SINAPI COMPOSIÇÃO'!$A$2:$E$10256,4,FALSE),IF(A2260="Insumo",IF(VLOOKUP(B2260,'SINAPI INSUMOS'!$A$2:$F$4852,5,FALSE)=OR("",0),VLOOKUP(B2260,'SINAPI INSUMOS'!$A$2:$F$4852,6,FALSE),VLOOKUP(B2260,'SINAPI INSUMOS'!$A$2:$F$4852,5,FALSE)),"VERIFICAR"))</f>
        <v>6.25</v>
      </c>
      <c r="I2260" s="428">
        <f t="shared" si="127"/>
        <v>392.46</v>
      </c>
    </row>
    <row r="2261" spans="1:9" customFormat="1" ht="26.1" customHeight="1">
      <c r="A2261" s="424" t="s">
        <v>886</v>
      </c>
      <c r="B2261" s="780">
        <v>4517</v>
      </c>
      <c r="C2261" s="424" t="s">
        <v>66</v>
      </c>
      <c r="D2261" s="424" t="s">
        <v>930</v>
      </c>
      <c r="E2261" s="424" t="s">
        <v>889</v>
      </c>
      <c r="F2261" s="426" t="s">
        <v>202</v>
      </c>
      <c r="G2261" s="427">
        <v>0.24640000000000001</v>
      </c>
      <c r="H2261" s="428">
        <f>IF(A2261="Composição Auxiliar",VLOOKUP(B2261,'SINAPI COMPOSIÇÃO'!$A$2:$E$10256,4,FALSE),IF(A2261="Insumo",IF(VLOOKUP(B2261,'SINAPI INSUMOS'!$A$2:$F$4852,5,FALSE)=OR("",0),VLOOKUP(B2261,'SINAPI INSUMOS'!$A$2:$F$4852,6,FALSE),VLOOKUP(B2261,'SINAPI INSUMOS'!$A$2:$F$4852,5,FALSE)),"VERIFICAR"))</f>
        <v>3.52</v>
      </c>
      <c r="I2261" s="428">
        <f t="shared" si="127"/>
        <v>0.86</v>
      </c>
    </row>
    <row r="2262" spans="1:9" customFormat="1" ht="39" customHeight="1">
      <c r="A2262" s="424" t="s">
        <v>886</v>
      </c>
      <c r="B2262" s="780">
        <v>6193</v>
      </c>
      <c r="C2262" s="424" t="s">
        <v>66</v>
      </c>
      <c r="D2262" s="424" t="s">
        <v>1366</v>
      </c>
      <c r="E2262" s="424" t="s">
        <v>889</v>
      </c>
      <c r="F2262" s="426" t="s">
        <v>202</v>
      </c>
      <c r="G2262" s="427">
        <v>0.77280000000000004</v>
      </c>
      <c r="H2262" s="428">
        <f>IF(A2262="Composição Auxiliar",VLOOKUP(B2262,'SINAPI COMPOSIÇÃO'!$A$2:$E$10256,4,FALSE),IF(A2262="Insumo",IF(VLOOKUP(B2262,'SINAPI INSUMOS'!$A$2:$F$4852,5,FALSE)=OR("",0),VLOOKUP(B2262,'SINAPI INSUMOS'!$A$2:$F$4852,6,FALSE),VLOOKUP(B2262,'SINAPI INSUMOS'!$A$2:$F$4852,5,FALSE)),"VERIFICAR"))</f>
        <v>13.38</v>
      </c>
      <c r="I2262" s="428">
        <f t="shared" si="127"/>
        <v>10.34</v>
      </c>
    </row>
    <row r="2263" spans="1:9" customFormat="1" ht="26.1" customHeight="1">
      <c r="A2263" s="424" t="s">
        <v>886</v>
      </c>
      <c r="B2263" s="780">
        <v>4491</v>
      </c>
      <c r="C2263" s="424" t="s">
        <v>66</v>
      </c>
      <c r="D2263" s="424" t="s">
        <v>926</v>
      </c>
      <c r="E2263" s="424" t="s">
        <v>889</v>
      </c>
      <c r="F2263" s="426" t="s">
        <v>202</v>
      </c>
      <c r="G2263" s="427">
        <v>0.2072</v>
      </c>
      <c r="H2263" s="428">
        <f>IF(A2263="Composição Auxiliar",VLOOKUP(B2263,'SINAPI COMPOSIÇÃO'!$A$2:$E$10256,4,FALSE),IF(A2263="Insumo",IF(VLOOKUP(B2263,'SINAPI INSUMOS'!$A$2:$F$4852,5,FALSE)=OR("",0),VLOOKUP(B2263,'SINAPI INSUMOS'!$A$2:$F$4852,6,FALSE),VLOOKUP(B2263,'SINAPI INSUMOS'!$A$2:$F$4852,5,FALSE)),"VERIFICAR"))</f>
        <v>10.050000000000001</v>
      </c>
      <c r="I2263" s="428">
        <f t="shared" si="127"/>
        <v>2.08</v>
      </c>
    </row>
    <row r="2264" spans="1:9" customFormat="1" ht="26.1" customHeight="1">
      <c r="A2264" s="424" t="s">
        <v>886</v>
      </c>
      <c r="B2264" s="780">
        <v>2692</v>
      </c>
      <c r="C2264" s="424" t="s">
        <v>66</v>
      </c>
      <c r="D2264" s="424" t="s">
        <v>932</v>
      </c>
      <c r="E2264" s="424" t="s">
        <v>889</v>
      </c>
      <c r="F2264" s="426" t="s">
        <v>933</v>
      </c>
      <c r="G2264" s="427">
        <v>9.4999999999999998E-3</v>
      </c>
      <c r="H2264" s="428">
        <f>IF(A2264="Composição Auxiliar",VLOOKUP(B2264,'SINAPI COMPOSIÇÃO'!$A$2:$E$10256,4,FALSE),IF(A2264="Insumo",IF(VLOOKUP(B2264,'SINAPI INSUMOS'!$A$2:$F$4852,5,FALSE)=OR("",0),VLOOKUP(B2264,'SINAPI INSUMOS'!$A$2:$F$4852,6,FALSE),VLOOKUP(B2264,'SINAPI INSUMOS'!$A$2:$F$4852,5,FALSE)),"VERIFICAR"))</f>
        <v>7.67</v>
      </c>
      <c r="I2264" s="428">
        <f t="shared" si="127"/>
        <v>7.0000000000000007E-2</v>
      </c>
    </row>
    <row r="2265" spans="1:9" customFormat="1" ht="26.1" customHeight="1">
      <c r="A2265" s="424" t="s">
        <v>886</v>
      </c>
      <c r="B2265" s="780">
        <v>5069</v>
      </c>
      <c r="C2265" s="424" t="s">
        <v>66</v>
      </c>
      <c r="D2265" s="424" t="s">
        <v>1362</v>
      </c>
      <c r="E2265" s="424" t="s">
        <v>889</v>
      </c>
      <c r="F2265" s="426" t="s">
        <v>101</v>
      </c>
      <c r="G2265" s="427">
        <v>2.18E-2</v>
      </c>
      <c r="H2265" s="428">
        <f>IF(A2265="Composição Auxiliar",VLOOKUP(B2265,'SINAPI COMPOSIÇÃO'!$A$2:$E$10256,4,FALSE),IF(A2265="Insumo",IF(VLOOKUP(B2265,'SINAPI INSUMOS'!$A$2:$F$4852,5,FALSE)=OR("",0),VLOOKUP(B2265,'SINAPI INSUMOS'!$A$2:$F$4852,6,FALSE),VLOOKUP(B2265,'SINAPI INSUMOS'!$A$2:$F$4852,5,FALSE)),"VERIFICAR"))</f>
        <v>16.16</v>
      </c>
      <c r="I2265" s="428">
        <f t="shared" si="127"/>
        <v>0.35</v>
      </c>
    </row>
    <row r="2266" spans="1:9" customFormat="1" ht="0.95" customHeight="1">
      <c r="A2266" s="434"/>
      <c r="B2266" s="434"/>
      <c r="C2266" s="434"/>
      <c r="D2266" s="434"/>
      <c r="E2266" s="434"/>
      <c r="F2266" s="434"/>
      <c r="G2266" s="434"/>
      <c r="H2266" s="434"/>
      <c r="I2266" s="434"/>
    </row>
    <row r="2267" spans="1:9" customFormat="1" ht="18" customHeight="1">
      <c r="A2267" s="416" t="s">
        <v>22587</v>
      </c>
      <c r="B2267" s="417" t="s">
        <v>52</v>
      </c>
      <c r="C2267" s="416" t="s">
        <v>53</v>
      </c>
      <c r="D2267" s="416" t="s">
        <v>10</v>
      </c>
      <c r="E2267" s="416" t="s">
        <v>878</v>
      </c>
      <c r="F2267" s="418" t="s">
        <v>54</v>
      </c>
      <c r="G2267" s="417" t="s">
        <v>55</v>
      </c>
      <c r="H2267" s="417" t="s">
        <v>56</v>
      </c>
      <c r="I2267" s="417" t="s">
        <v>11</v>
      </c>
    </row>
    <row r="2268" spans="1:9" customFormat="1" ht="39" customHeight="1">
      <c r="A2268" s="412" t="s">
        <v>879</v>
      </c>
      <c r="B2268" s="779">
        <v>101918</v>
      </c>
      <c r="C2268" s="412" t="s">
        <v>66</v>
      </c>
      <c r="D2268" s="412" t="s">
        <v>11112</v>
      </c>
      <c r="E2268" s="412" t="s">
        <v>22588</v>
      </c>
      <c r="F2268" s="413" t="s">
        <v>202</v>
      </c>
      <c r="G2268" s="419">
        <v>1</v>
      </c>
      <c r="H2268" s="415">
        <f>I2268</f>
        <v>206.71</v>
      </c>
      <c r="I2268" s="415">
        <f>SUM(I2269:I2271)</f>
        <v>206.71</v>
      </c>
    </row>
    <row r="2269" spans="1:9" customFormat="1" ht="26.1" customHeight="1">
      <c r="A2269" s="420" t="s">
        <v>881</v>
      </c>
      <c r="B2269" s="781">
        <v>88248</v>
      </c>
      <c r="C2269" s="420" t="s">
        <v>66</v>
      </c>
      <c r="D2269" s="420" t="s">
        <v>1163</v>
      </c>
      <c r="E2269" s="420" t="s">
        <v>22333</v>
      </c>
      <c r="F2269" s="421" t="s">
        <v>884</v>
      </c>
      <c r="G2269" s="422">
        <v>0.607352</v>
      </c>
      <c r="H2269" s="423">
        <f>IF(A2269="Composição Auxiliar",VLOOKUP(B2269,'SINAPI COMPOSIÇÃO'!$A$2:$E$10256,4,FALSE),IF(A2269="Insumo",IF(VLOOKUP(B2269,'SINAPI INSUMOS'!$A$2:$F$4852,5,FALSE)=OR("",0),VLOOKUP(B2269,'SINAPI INSUMOS'!$A$2:$F$4852,6,FALSE),VLOOKUP(B2269,'SINAPI INSUMOS'!$A$2:$F$4852,5,FALSE)),"VERIFICAR"))</f>
        <v>23.01</v>
      </c>
      <c r="I2269" s="423">
        <f t="shared" ref="I2269:I2271" si="128">TRUNC(G2269*H2269,2)</f>
        <v>13.97</v>
      </c>
    </row>
    <row r="2270" spans="1:9" customFormat="1" ht="26.1" customHeight="1">
      <c r="A2270" s="420" t="s">
        <v>881</v>
      </c>
      <c r="B2270" s="781">
        <v>88267</v>
      </c>
      <c r="C2270" s="420" t="s">
        <v>66</v>
      </c>
      <c r="D2270" s="420" t="s">
        <v>1162</v>
      </c>
      <c r="E2270" s="420" t="s">
        <v>22333</v>
      </c>
      <c r="F2270" s="421" t="s">
        <v>884</v>
      </c>
      <c r="G2270" s="422">
        <v>0.607352</v>
      </c>
      <c r="H2270" s="423">
        <f>IF(A2270="Composição Auxiliar",VLOOKUP(B2270,'SINAPI COMPOSIÇÃO'!$A$2:$E$10256,4,FALSE),IF(A2270="Insumo",IF(VLOOKUP(B2270,'SINAPI INSUMOS'!$A$2:$F$4852,5,FALSE)=OR("",0),VLOOKUP(B2270,'SINAPI INSUMOS'!$A$2:$F$4852,6,FALSE),VLOOKUP(B2270,'SINAPI INSUMOS'!$A$2:$F$4852,5,FALSE)),"VERIFICAR"))</f>
        <v>27.01</v>
      </c>
      <c r="I2270" s="423">
        <f t="shared" si="128"/>
        <v>16.399999999999999</v>
      </c>
    </row>
    <row r="2271" spans="1:9" customFormat="1" ht="39" customHeight="1">
      <c r="A2271" s="424" t="s">
        <v>886</v>
      </c>
      <c r="B2271" s="780">
        <v>7693</v>
      </c>
      <c r="C2271" s="424" t="s">
        <v>66</v>
      </c>
      <c r="D2271" s="424" t="s">
        <v>18517</v>
      </c>
      <c r="E2271" s="424" t="s">
        <v>889</v>
      </c>
      <c r="F2271" s="426" t="s">
        <v>202</v>
      </c>
      <c r="G2271" s="427">
        <v>1.0357749999999999</v>
      </c>
      <c r="H2271" s="428">
        <f>IF(A2271="Composição Auxiliar",VLOOKUP(B2271,'SINAPI COMPOSIÇÃO'!$A$2:$E$10256,4,FALSE),IF(A2271="Insumo",IF(VLOOKUP(B2271,'SINAPI INSUMOS'!$A$2:$F$4852,5,FALSE)=OR("",0),VLOOKUP(B2271,'SINAPI INSUMOS'!$A$2:$F$4852,6,FALSE),VLOOKUP(B2271,'SINAPI INSUMOS'!$A$2:$F$4852,5,FALSE)),"VERIFICAR"))</f>
        <v>170.25</v>
      </c>
      <c r="I2271" s="428">
        <f t="shared" si="128"/>
        <v>176.34</v>
      </c>
    </row>
    <row r="2272" spans="1:9" customFormat="1" ht="0.95" customHeight="1">
      <c r="A2272" s="434"/>
      <c r="B2272" s="434"/>
      <c r="C2272" s="434"/>
      <c r="D2272" s="434"/>
      <c r="E2272" s="434"/>
      <c r="F2272" s="434"/>
      <c r="G2272" s="434"/>
      <c r="H2272" s="434"/>
      <c r="I2272" s="434"/>
    </row>
    <row r="2273" spans="1:9" customFormat="1" ht="18" customHeight="1">
      <c r="A2273" s="416"/>
      <c r="B2273" s="417" t="s">
        <v>52</v>
      </c>
      <c r="C2273" s="416" t="s">
        <v>53</v>
      </c>
      <c r="D2273" s="416" t="s">
        <v>10</v>
      </c>
      <c r="E2273" s="416" t="s">
        <v>878</v>
      </c>
      <c r="F2273" s="418" t="s">
        <v>54</v>
      </c>
      <c r="G2273" s="417" t="s">
        <v>55</v>
      </c>
      <c r="H2273" s="417" t="s">
        <v>56</v>
      </c>
      <c r="I2273" s="417" t="s">
        <v>11</v>
      </c>
    </row>
    <row r="2274" spans="1:9" customFormat="1" ht="26.1" customHeight="1">
      <c r="A2274" s="404" t="s">
        <v>886</v>
      </c>
      <c r="B2274" s="782">
        <v>5086</v>
      </c>
      <c r="C2274" s="404" t="s">
        <v>66</v>
      </c>
      <c r="D2274" s="404" t="s">
        <v>1607</v>
      </c>
      <c r="E2274" s="404" t="s">
        <v>889</v>
      </c>
      <c r="F2274" s="405" t="s">
        <v>101</v>
      </c>
      <c r="G2274" s="435">
        <v>1</v>
      </c>
      <c r="H2274" s="407">
        <f>IF(A2274="Composição Auxiliar",VLOOKUP(B2274,'SINAPI COMPOSIÇÃO'!$A$2:$E$10256,4,FALSE),IF(A2274="Insumo",IF(VLOOKUP(B2274,'SINAPI INSUMOS'!$A$2:$F$4852,5,FALSE)=OR("",0),VLOOKUP(B2274,'SINAPI INSUMOS'!$A$2:$F$4852,6,FALSE),VLOOKUP(B2274,'SINAPI INSUMOS'!$A$2:$F$4852,5,FALSE)),"VERIFICAR"))</f>
        <v>32.64</v>
      </c>
      <c r="I2274" s="407">
        <f t="shared" ref="I2274" si="129">TRUNC(G2274*H2274,2)</f>
        <v>32.64</v>
      </c>
    </row>
    <row r="2275" spans="1:9" customFormat="1" ht="0.95" customHeight="1">
      <c r="A2275" s="434"/>
      <c r="B2275" s="434"/>
      <c r="C2275" s="434"/>
      <c r="D2275" s="434"/>
      <c r="E2275" s="434"/>
      <c r="F2275" s="434"/>
      <c r="G2275" s="434"/>
      <c r="H2275" s="434"/>
      <c r="I2275" s="434"/>
    </row>
    <row r="2276" spans="1:9" customFormat="1" ht="24" customHeight="1">
      <c r="A2276" s="409" t="s">
        <v>22436</v>
      </c>
      <c r="B2276" s="409"/>
      <c r="C2276" s="409"/>
      <c r="D2276" s="409" t="s">
        <v>22357</v>
      </c>
      <c r="E2276" s="409"/>
      <c r="F2276" s="409"/>
      <c r="G2276" s="410"/>
      <c r="H2276" s="409"/>
      <c r="I2276" s="411"/>
    </row>
    <row r="2277" spans="1:9" customFormat="1" ht="18" customHeight="1">
      <c r="A2277" s="416" t="s">
        <v>22437</v>
      </c>
      <c r="B2277" s="417" t="s">
        <v>52</v>
      </c>
      <c r="C2277" s="416" t="s">
        <v>53</v>
      </c>
      <c r="D2277" s="416" t="s">
        <v>10</v>
      </c>
      <c r="E2277" s="416" t="s">
        <v>878</v>
      </c>
      <c r="F2277" s="418" t="s">
        <v>54</v>
      </c>
      <c r="G2277" s="417" t="s">
        <v>55</v>
      </c>
      <c r="H2277" s="417" t="s">
        <v>56</v>
      </c>
      <c r="I2277" s="417" t="s">
        <v>11</v>
      </c>
    </row>
    <row r="2278" spans="1:9" customFormat="1" ht="39" customHeight="1">
      <c r="A2278" s="412" t="s">
        <v>879</v>
      </c>
      <c r="B2278" s="779">
        <v>101907</v>
      </c>
      <c r="C2278" s="412" t="s">
        <v>66</v>
      </c>
      <c r="D2278" s="412" t="s">
        <v>10933</v>
      </c>
      <c r="E2278" s="412" t="s">
        <v>22588</v>
      </c>
      <c r="F2278" s="413" t="s">
        <v>63</v>
      </c>
      <c r="G2278" s="419">
        <v>1</v>
      </c>
      <c r="H2278" s="415">
        <f>I2278</f>
        <v>1448.25</v>
      </c>
      <c r="I2278" s="415">
        <f>SUM(I2279:I2282)</f>
        <v>1448.25</v>
      </c>
    </row>
    <row r="2279" spans="1:9" customFormat="1" ht="26.1" customHeight="1">
      <c r="A2279" s="420" t="s">
        <v>881</v>
      </c>
      <c r="B2279" s="781">
        <v>88267</v>
      </c>
      <c r="C2279" s="420" t="s">
        <v>66</v>
      </c>
      <c r="D2279" s="420" t="s">
        <v>1162</v>
      </c>
      <c r="E2279" s="420" t="s">
        <v>22333</v>
      </c>
      <c r="F2279" s="421" t="s">
        <v>884</v>
      </c>
      <c r="G2279" s="422">
        <v>0.43105599999999999</v>
      </c>
      <c r="H2279" s="423">
        <f>IF(A2279="Composição Auxiliar",VLOOKUP(B2279,'SINAPI COMPOSIÇÃO'!$A$2:$E$10256,4,FALSE),IF(A2279="Insumo",IF(VLOOKUP(B2279,'SINAPI INSUMOS'!$A$2:$F$4852,5,FALSE)=OR("",0),VLOOKUP(B2279,'SINAPI INSUMOS'!$A$2:$F$4852,6,FALSE),VLOOKUP(B2279,'SINAPI INSUMOS'!$A$2:$F$4852,5,FALSE)),"VERIFICAR"))</f>
        <v>27.01</v>
      </c>
      <c r="I2279" s="423">
        <f t="shared" ref="I2279:I2282" si="130">TRUNC(G2279*H2279,2)</f>
        <v>11.64</v>
      </c>
    </row>
    <row r="2280" spans="1:9" customFormat="1" ht="26.1" customHeight="1">
      <c r="A2280" s="420" t="s">
        <v>881</v>
      </c>
      <c r="B2280" s="781">
        <v>88248</v>
      </c>
      <c r="C2280" s="420" t="s">
        <v>66</v>
      </c>
      <c r="D2280" s="420" t="s">
        <v>1163</v>
      </c>
      <c r="E2280" s="420" t="s">
        <v>22333</v>
      </c>
      <c r="F2280" s="421" t="s">
        <v>884</v>
      </c>
      <c r="G2280" s="422">
        <v>0.43105599999999999</v>
      </c>
      <c r="H2280" s="423">
        <f>IF(A2280="Composição Auxiliar",VLOOKUP(B2280,'SINAPI COMPOSIÇÃO'!$A$2:$E$10256,4,FALSE),IF(A2280="Insumo",IF(VLOOKUP(B2280,'SINAPI INSUMOS'!$A$2:$F$4852,5,FALSE)=OR("",0),VLOOKUP(B2280,'SINAPI INSUMOS'!$A$2:$F$4852,6,FALSE),VLOOKUP(B2280,'SINAPI INSUMOS'!$A$2:$F$4852,5,FALSE)),"VERIFICAR"))</f>
        <v>23.01</v>
      </c>
      <c r="I2280" s="423">
        <f t="shared" si="130"/>
        <v>9.91</v>
      </c>
    </row>
    <row r="2281" spans="1:9" customFormat="1" ht="39" customHeight="1">
      <c r="A2281" s="424" t="s">
        <v>886</v>
      </c>
      <c r="B2281" s="780">
        <v>4350</v>
      </c>
      <c r="C2281" s="424" t="s">
        <v>66</v>
      </c>
      <c r="D2281" s="424" t="s">
        <v>1601</v>
      </c>
      <c r="E2281" s="424" t="s">
        <v>889</v>
      </c>
      <c r="F2281" s="426" t="s">
        <v>63</v>
      </c>
      <c r="G2281" s="427">
        <v>2</v>
      </c>
      <c r="H2281" s="428">
        <f>IF(A2281="Composição Auxiliar",VLOOKUP(B2281,'SINAPI COMPOSIÇÃO'!$A$2:$E$10256,4,FALSE),IF(A2281="Insumo",IF(VLOOKUP(B2281,'SINAPI INSUMOS'!$A$2:$F$4852,5,FALSE)=OR("",0),VLOOKUP(B2281,'SINAPI INSUMOS'!$A$2:$F$4852,6,FALSE),VLOOKUP(B2281,'SINAPI INSUMOS'!$A$2:$F$4852,5,FALSE)),"VERIFICAR"))</f>
        <v>0.85</v>
      </c>
      <c r="I2281" s="428">
        <f t="shared" si="130"/>
        <v>1.7</v>
      </c>
    </row>
    <row r="2282" spans="1:9" customFormat="1" ht="26.1" customHeight="1">
      <c r="A2282" s="424" t="s">
        <v>886</v>
      </c>
      <c r="B2282" s="780">
        <v>10889</v>
      </c>
      <c r="C2282" s="424" t="s">
        <v>66</v>
      </c>
      <c r="D2282" s="424" t="s">
        <v>16333</v>
      </c>
      <c r="E2282" s="424" t="s">
        <v>889</v>
      </c>
      <c r="F2282" s="426" t="s">
        <v>63</v>
      </c>
      <c r="G2282" s="427">
        <v>1</v>
      </c>
      <c r="H2282" s="428">
        <f>IF(A2282="Composição Auxiliar",VLOOKUP(B2282,'SINAPI COMPOSIÇÃO'!$A$2:$E$10256,4,FALSE),IF(A2282="Insumo",IF(VLOOKUP(B2282,'SINAPI INSUMOS'!$A$2:$F$4852,5,FALSE)=OR("",0),VLOOKUP(B2282,'SINAPI INSUMOS'!$A$2:$F$4852,6,FALSE),VLOOKUP(B2282,'SINAPI INSUMOS'!$A$2:$F$4852,5,FALSE)),"VERIFICAR"))</f>
        <v>1425</v>
      </c>
      <c r="I2282" s="428">
        <f t="shared" si="130"/>
        <v>1425</v>
      </c>
    </row>
    <row r="2283" spans="1:9" customFormat="1" ht="0.95" customHeight="1">
      <c r="A2283" s="434"/>
      <c r="B2283" s="434"/>
      <c r="C2283" s="434"/>
      <c r="D2283" s="434"/>
      <c r="E2283" s="434"/>
      <c r="F2283" s="434"/>
      <c r="G2283" s="434"/>
      <c r="H2283" s="434"/>
      <c r="I2283" s="434"/>
    </row>
    <row r="2284" spans="1:9" customFormat="1" ht="18" customHeight="1">
      <c r="A2284" s="416" t="s">
        <v>22438</v>
      </c>
      <c r="B2284" s="417" t="s">
        <v>52</v>
      </c>
      <c r="C2284" s="416" t="s">
        <v>53</v>
      </c>
      <c r="D2284" s="416" t="s">
        <v>10</v>
      </c>
      <c r="E2284" s="416" t="s">
        <v>878</v>
      </c>
      <c r="F2284" s="418" t="s">
        <v>54</v>
      </c>
      <c r="G2284" s="417" t="s">
        <v>55</v>
      </c>
      <c r="H2284" s="417" t="s">
        <v>56</v>
      </c>
      <c r="I2284" s="417" t="s">
        <v>11</v>
      </c>
    </row>
    <row r="2285" spans="1:9" customFormat="1" ht="39" customHeight="1">
      <c r="A2285" s="412" t="s">
        <v>879</v>
      </c>
      <c r="B2285" s="779">
        <v>101905</v>
      </c>
      <c r="C2285" s="412" t="s">
        <v>66</v>
      </c>
      <c r="D2285" s="412" t="s">
        <v>10938</v>
      </c>
      <c r="E2285" s="412" t="s">
        <v>22588</v>
      </c>
      <c r="F2285" s="413" t="s">
        <v>63</v>
      </c>
      <c r="G2285" s="419">
        <v>1</v>
      </c>
      <c r="H2285" s="415">
        <f>I2285</f>
        <v>438.87</v>
      </c>
      <c r="I2285" s="415">
        <f>SUM(I2286:I2289)</f>
        <v>438.87</v>
      </c>
    </row>
    <row r="2286" spans="1:9" customFormat="1" ht="26.1" customHeight="1">
      <c r="A2286" s="420" t="s">
        <v>881</v>
      </c>
      <c r="B2286" s="781">
        <v>88248</v>
      </c>
      <c r="C2286" s="420" t="s">
        <v>66</v>
      </c>
      <c r="D2286" s="420" t="s">
        <v>1163</v>
      </c>
      <c r="E2286" s="420" t="s">
        <v>22333</v>
      </c>
      <c r="F2286" s="421" t="s">
        <v>884</v>
      </c>
      <c r="G2286" s="422">
        <v>0.43105599999999999</v>
      </c>
      <c r="H2286" s="423">
        <f>IF(A2286="Composição Auxiliar",VLOOKUP(B2286,'SINAPI COMPOSIÇÃO'!$A$2:$E$10256,4,FALSE),IF(A2286="Insumo",IF(VLOOKUP(B2286,'SINAPI INSUMOS'!$A$2:$F$4852,5,FALSE)=OR("",0),VLOOKUP(B2286,'SINAPI INSUMOS'!$A$2:$F$4852,6,FALSE),VLOOKUP(B2286,'SINAPI INSUMOS'!$A$2:$F$4852,5,FALSE)),"VERIFICAR"))</f>
        <v>23.01</v>
      </c>
      <c r="I2286" s="423">
        <f t="shared" ref="I2286:I2289" si="131">TRUNC(G2286*H2286,2)</f>
        <v>9.91</v>
      </c>
    </row>
    <row r="2287" spans="1:9" customFormat="1" ht="26.1" customHeight="1">
      <c r="A2287" s="420" t="s">
        <v>881</v>
      </c>
      <c r="B2287" s="781">
        <v>88267</v>
      </c>
      <c r="C2287" s="420" t="s">
        <v>66</v>
      </c>
      <c r="D2287" s="420" t="s">
        <v>1162</v>
      </c>
      <c r="E2287" s="420" t="s">
        <v>22333</v>
      </c>
      <c r="F2287" s="421" t="s">
        <v>884</v>
      </c>
      <c r="G2287" s="422">
        <v>0.43105599999999999</v>
      </c>
      <c r="H2287" s="423">
        <f>IF(A2287="Composição Auxiliar",VLOOKUP(B2287,'SINAPI COMPOSIÇÃO'!$A$2:$E$10256,4,FALSE),IF(A2287="Insumo",IF(VLOOKUP(B2287,'SINAPI INSUMOS'!$A$2:$F$4852,5,FALSE)=OR("",0),VLOOKUP(B2287,'SINAPI INSUMOS'!$A$2:$F$4852,6,FALSE),VLOOKUP(B2287,'SINAPI INSUMOS'!$A$2:$F$4852,5,FALSE)),"VERIFICAR"))</f>
        <v>27.01</v>
      </c>
      <c r="I2287" s="423">
        <f t="shared" si="131"/>
        <v>11.64</v>
      </c>
    </row>
    <row r="2288" spans="1:9" customFormat="1" ht="26.1" customHeight="1">
      <c r="A2288" s="424" t="s">
        <v>886</v>
      </c>
      <c r="B2288" s="780">
        <v>10886</v>
      </c>
      <c r="C2288" s="424" t="s">
        <v>66</v>
      </c>
      <c r="D2288" s="424" t="s">
        <v>16331</v>
      </c>
      <c r="E2288" s="424" t="s">
        <v>889</v>
      </c>
      <c r="F2288" s="426" t="s">
        <v>63</v>
      </c>
      <c r="G2288" s="427">
        <v>1</v>
      </c>
      <c r="H2288" s="428">
        <f>IF(A2288="Composição Auxiliar",VLOOKUP(B2288,'SINAPI COMPOSIÇÃO'!$A$2:$E$10256,4,FALSE),IF(A2288="Insumo",IF(VLOOKUP(B2288,'SINAPI INSUMOS'!$A$2:$F$4852,5,FALSE)=OR("",0),VLOOKUP(B2288,'SINAPI INSUMOS'!$A$2:$F$4852,6,FALSE),VLOOKUP(B2288,'SINAPI INSUMOS'!$A$2:$F$4852,5,FALSE)),"VERIFICAR"))</f>
        <v>415.62</v>
      </c>
      <c r="I2288" s="428">
        <f t="shared" si="131"/>
        <v>415.62</v>
      </c>
    </row>
    <row r="2289" spans="1:9" customFormat="1" ht="39" customHeight="1">
      <c r="A2289" s="424" t="s">
        <v>886</v>
      </c>
      <c r="B2289" s="780">
        <v>4350</v>
      </c>
      <c r="C2289" s="424" t="s">
        <v>66</v>
      </c>
      <c r="D2289" s="424" t="s">
        <v>1601</v>
      </c>
      <c r="E2289" s="424" t="s">
        <v>889</v>
      </c>
      <c r="F2289" s="426" t="s">
        <v>63</v>
      </c>
      <c r="G2289" s="427">
        <v>2</v>
      </c>
      <c r="H2289" s="428">
        <f>IF(A2289="Composição Auxiliar",VLOOKUP(B2289,'SINAPI COMPOSIÇÃO'!$A$2:$E$10256,4,FALSE),IF(A2289="Insumo",IF(VLOOKUP(B2289,'SINAPI INSUMOS'!$A$2:$F$4852,5,FALSE)=OR("",0),VLOOKUP(B2289,'SINAPI INSUMOS'!$A$2:$F$4852,6,FALSE),VLOOKUP(B2289,'SINAPI INSUMOS'!$A$2:$F$4852,5,FALSE)),"VERIFICAR"))</f>
        <v>0.85</v>
      </c>
      <c r="I2289" s="428">
        <f t="shared" si="131"/>
        <v>1.7</v>
      </c>
    </row>
    <row r="2290" spans="1:9" customFormat="1" ht="0.95" customHeight="1">
      <c r="A2290" s="434"/>
      <c r="B2290" s="434"/>
      <c r="C2290" s="434"/>
      <c r="D2290" s="434"/>
      <c r="E2290" s="434"/>
      <c r="F2290" s="434"/>
      <c r="G2290" s="434"/>
      <c r="H2290" s="434"/>
      <c r="I2290" s="434"/>
    </row>
    <row r="2291" spans="1:9" customFormat="1" ht="24" customHeight="1">
      <c r="A2291" s="409" t="s">
        <v>22439</v>
      </c>
      <c r="B2291" s="409"/>
      <c r="C2291" s="409"/>
      <c r="D2291" s="409" t="s">
        <v>22358</v>
      </c>
      <c r="E2291" s="409"/>
      <c r="F2291" s="409"/>
      <c r="G2291" s="410"/>
      <c r="H2291" s="409"/>
      <c r="I2291" s="411"/>
    </row>
    <row r="2292" spans="1:9" customFormat="1" ht="18" customHeight="1">
      <c r="A2292" s="416" t="s">
        <v>22440</v>
      </c>
      <c r="B2292" s="417" t="s">
        <v>52</v>
      </c>
      <c r="C2292" s="416" t="s">
        <v>53</v>
      </c>
      <c r="D2292" s="416" t="s">
        <v>10</v>
      </c>
      <c r="E2292" s="416" t="s">
        <v>878</v>
      </c>
      <c r="F2292" s="418" t="s">
        <v>54</v>
      </c>
      <c r="G2292" s="417" t="s">
        <v>55</v>
      </c>
      <c r="H2292" s="417" t="s">
        <v>56</v>
      </c>
      <c r="I2292" s="417" t="s">
        <v>11</v>
      </c>
    </row>
    <row r="2293" spans="1:9" customFormat="1" ht="26.1" customHeight="1">
      <c r="A2293" s="412" t="s">
        <v>879</v>
      </c>
      <c r="B2293" s="779">
        <v>98307</v>
      </c>
      <c r="C2293" s="412" t="s">
        <v>66</v>
      </c>
      <c r="D2293" s="412" t="s">
        <v>13491</v>
      </c>
      <c r="E2293" s="412" t="s">
        <v>22589</v>
      </c>
      <c r="F2293" s="413" t="s">
        <v>63</v>
      </c>
      <c r="G2293" s="419">
        <v>1</v>
      </c>
      <c r="H2293" s="415">
        <f>I2293</f>
        <v>64.84</v>
      </c>
      <c r="I2293" s="415">
        <f>SUM(I2294:I2296)</f>
        <v>64.84</v>
      </c>
    </row>
    <row r="2294" spans="1:9" customFormat="1" ht="24" customHeight="1">
      <c r="A2294" s="420" t="s">
        <v>881</v>
      </c>
      <c r="B2294" s="781">
        <v>88264</v>
      </c>
      <c r="C2294" s="420" t="s">
        <v>66</v>
      </c>
      <c r="D2294" s="420" t="s">
        <v>1424</v>
      </c>
      <c r="E2294" s="420" t="s">
        <v>22333</v>
      </c>
      <c r="F2294" s="421" t="s">
        <v>884</v>
      </c>
      <c r="G2294" s="422">
        <v>0.43172159999999998</v>
      </c>
      <c r="H2294" s="423">
        <f>IF(A2294="Composição Auxiliar",VLOOKUP(B2294,'SINAPI COMPOSIÇÃO'!$A$2:$E$10256,4,FALSE),IF(A2294="Insumo",IF(VLOOKUP(B2294,'SINAPI INSUMOS'!$A$2:$F$4852,5,FALSE)=OR("",0),VLOOKUP(B2294,'SINAPI INSUMOS'!$A$2:$F$4852,6,FALSE),VLOOKUP(B2294,'SINAPI INSUMOS'!$A$2:$F$4852,5,FALSE)),"VERIFICAR"))</f>
        <v>28.06</v>
      </c>
      <c r="I2294" s="423">
        <f t="shared" ref="I2294:I2296" si="132">TRUNC(G2294*H2294,2)</f>
        <v>12.11</v>
      </c>
    </row>
    <row r="2295" spans="1:9" customFormat="1" ht="26.1" customHeight="1">
      <c r="A2295" s="420" t="s">
        <v>881</v>
      </c>
      <c r="B2295" s="781">
        <v>88247</v>
      </c>
      <c r="C2295" s="420" t="s">
        <v>66</v>
      </c>
      <c r="D2295" s="420" t="s">
        <v>1423</v>
      </c>
      <c r="E2295" s="420" t="s">
        <v>22333</v>
      </c>
      <c r="F2295" s="421" t="s">
        <v>884</v>
      </c>
      <c r="G2295" s="422">
        <v>0.3237912</v>
      </c>
      <c r="H2295" s="423">
        <f>IF(A2295="Composição Auxiliar",VLOOKUP(B2295,'SINAPI COMPOSIÇÃO'!$A$2:$E$10256,4,FALSE),IF(A2295="Insumo",IF(VLOOKUP(B2295,'SINAPI INSUMOS'!$A$2:$F$4852,5,FALSE)=OR("",0),VLOOKUP(B2295,'SINAPI INSUMOS'!$A$2:$F$4852,6,FALSE),VLOOKUP(B2295,'SINAPI INSUMOS'!$A$2:$F$4852,5,FALSE)),"VERIFICAR"))</f>
        <v>23.98</v>
      </c>
      <c r="I2295" s="423">
        <f t="shared" si="132"/>
        <v>7.76</v>
      </c>
    </row>
    <row r="2296" spans="1:9" customFormat="1" ht="39" customHeight="1">
      <c r="A2296" s="424" t="s">
        <v>886</v>
      </c>
      <c r="B2296" s="780">
        <v>38083</v>
      </c>
      <c r="C2296" s="424" t="s">
        <v>66</v>
      </c>
      <c r="D2296" s="424" t="s">
        <v>18407</v>
      </c>
      <c r="E2296" s="424" t="s">
        <v>889</v>
      </c>
      <c r="F2296" s="426" t="s">
        <v>63</v>
      </c>
      <c r="G2296" s="427">
        <v>1</v>
      </c>
      <c r="H2296" s="428">
        <f>IF(A2296="Composição Auxiliar",VLOOKUP(B2296,'SINAPI COMPOSIÇÃO'!$A$2:$E$10256,4,FALSE),IF(A2296="Insumo",IF(VLOOKUP(B2296,'SINAPI INSUMOS'!$A$2:$F$4852,5,FALSE)=OR("",0),VLOOKUP(B2296,'SINAPI INSUMOS'!$A$2:$F$4852,6,FALSE),VLOOKUP(B2296,'SINAPI INSUMOS'!$A$2:$F$4852,5,FALSE)),"VERIFICAR"))</f>
        <v>44.97</v>
      </c>
      <c r="I2296" s="428">
        <f t="shared" si="132"/>
        <v>44.97</v>
      </c>
    </row>
    <row r="2297" spans="1:9" customFormat="1" ht="0.95" customHeight="1">
      <c r="A2297" s="434"/>
      <c r="B2297" s="434"/>
      <c r="C2297" s="434"/>
      <c r="D2297" s="434"/>
      <c r="E2297" s="434"/>
      <c r="F2297" s="434"/>
      <c r="G2297" s="434"/>
      <c r="H2297" s="434"/>
      <c r="I2297" s="434"/>
    </row>
    <row r="2298" spans="1:9" customFormat="1" ht="18" customHeight="1">
      <c r="A2298" s="416" t="s">
        <v>22441</v>
      </c>
      <c r="B2298" s="417" t="s">
        <v>52</v>
      </c>
      <c r="C2298" s="416" t="s">
        <v>53</v>
      </c>
      <c r="D2298" s="416" t="s">
        <v>10</v>
      </c>
      <c r="E2298" s="416" t="s">
        <v>878</v>
      </c>
      <c r="F2298" s="418" t="s">
        <v>54</v>
      </c>
      <c r="G2298" s="417" t="s">
        <v>55</v>
      </c>
      <c r="H2298" s="417" t="s">
        <v>56</v>
      </c>
      <c r="I2298" s="417" t="s">
        <v>11</v>
      </c>
    </row>
    <row r="2299" spans="1:9" customFormat="1" ht="39" customHeight="1">
      <c r="A2299" s="412" t="s">
        <v>879</v>
      </c>
      <c r="B2299" s="779">
        <v>91854</v>
      </c>
      <c r="C2299" s="412" t="s">
        <v>66</v>
      </c>
      <c r="D2299" s="412" t="s">
        <v>581</v>
      </c>
      <c r="E2299" s="412" t="s">
        <v>22590</v>
      </c>
      <c r="F2299" s="413" t="s">
        <v>202</v>
      </c>
      <c r="G2299" s="419">
        <v>1</v>
      </c>
      <c r="H2299" s="415">
        <f>I2299</f>
        <v>10.29</v>
      </c>
      <c r="I2299" s="415">
        <f>SUM(I2300:I2302)</f>
        <v>10.29</v>
      </c>
    </row>
    <row r="2300" spans="1:9" customFormat="1" ht="24" customHeight="1">
      <c r="A2300" s="420" t="s">
        <v>881</v>
      </c>
      <c r="B2300" s="781">
        <v>88264</v>
      </c>
      <c r="C2300" s="420" t="s">
        <v>66</v>
      </c>
      <c r="D2300" s="420" t="s">
        <v>1424</v>
      </c>
      <c r="E2300" s="420" t="s">
        <v>22333</v>
      </c>
      <c r="F2300" s="421" t="s">
        <v>884</v>
      </c>
      <c r="G2300" s="422">
        <v>0.13400000000000001</v>
      </c>
      <c r="H2300" s="423">
        <f>IF(A2300="Composição Auxiliar",VLOOKUP(B2300,'SINAPI COMPOSIÇÃO'!$A$2:$E$10256,4,FALSE),IF(A2300="Insumo",IF(VLOOKUP(B2300,'SINAPI INSUMOS'!$A$2:$F$4852,5,FALSE)=OR("",0),VLOOKUP(B2300,'SINAPI INSUMOS'!$A$2:$F$4852,6,FALSE),VLOOKUP(B2300,'SINAPI INSUMOS'!$A$2:$F$4852,5,FALSE)),"VERIFICAR"))</f>
        <v>28.06</v>
      </c>
      <c r="I2300" s="423">
        <f t="shared" ref="I2300:I2302" si="133">TRUNC(G2300*H2300,2)</f>
        <v>3.76</v>
      </c>
    </row>
    <row r="2301" spans="1:9" customFormat="1" ht="26.1" customHeight="1">
      <c r="A2301" s="420" t="s">
        <v>881</v>
      </c>
      <c r="B2301" s="781">
        <v>88247</v>
      </c>
      <c r="C2301" s="420" t="s">
        <v>66</v>
      </c>
      <c r="D2301" s="420" t="s">
        <v>1423</v>
      </c>
      <c r="E2301" s="420" t="s">
        <v>22333</v>
      </c>
      <c r="F2301" s="421" t="s">
        <v>884</v>
      </c>
      <c r="G2301" s="422">
        <v>0.13400000000000001</v>
      </c>
      <c r="H2301" s="423">
        <f>IF(A2301="Composição Auxiliar",VLOOKUP(B2301,'SINAPI COMPOSIÇÃO'!$A$2:$E$10256,4,FALSE),IF(A2301="Insumo",IF(VLOOKUP(B2301,'SINAPI INSUMOS'!$A$2:$F$4852,5,FALSE)=OR("",0),VLOOKUP(B2301,'SINAPI INSUMOS'!$A$2:$F$4852,6,FALSE),VLOOKUP(B2301,'SINAPI INSUMOS'!$A$2:$F$4852,5,FALSE)),"VERIFICAR"))</f>
        <v>23.98</v>
      </c>
      <c r="I2301" s="423">
        <f t="shared" si="133"/>
        <v>3.21</v>
      </c>
    </row>
    <row r="2302" spans="1:9" customFormat="1" ht="26.1" customHeight="1">
      <c r="A2302" s="424" t="s">
        <v>886</v>
      </c>
      <c r="B2302" s="780">
        <v>2688</v>
      </c>
      <c r="C2302" s="424" t="s">
        <v>66</v>
      </c>
      <c r="D2302" s="424" t="s">
        <v>1430</v>
      </c>
      <c r="E2302" s="424" t="s">
        <v>889</v>
      </c>
      <c r="F2302" s="426" t="s">
        <v>202</v>
      </c>
      <c r="G2302" s="427">
        <v>1.0169999999999999</v>
      </c>
      <c r="H2302" s="428">
        <f>IF(A2302="Composição Auxiliar",VLOOKUP(B2302,'SINAPI COMPOSIÇÃO'!$A$2:$E$10256,4,FALSE),IF(A2302="Insumo",IF(VLOOKUP(B2302,'SINAPI INSUMOS'!$A$2:$F$4852,5,FALSE)=OR("",0),VLOOKUP(B2302,'SINAPI INSUMOS'!$A$2:$F$4852,6,FALSE),VLOOKUP(B2302,'SINAPI INSUMOS'!$A$2:$F$4852,5,FALSE)),"VERIFICAR"))</f>
        <v>3.27</v>
      </c>
      <c r="I2302" s="428">
        <f t="shared" si="133"/>
        <v>3.32</v>
      </c>
    </row>
    <row r="2303" spans="1:9" customFormat="1" ht="0.95" customHeight="1">
      <c r="A2303" s="434"/>
      <c r="B2303" s="434"/>
      <c r="C2303" s="434"/>
      <c r="D2303" s="434"/>
      <c r="E2303" s="434"/>
      <c r="F2303" s="434"/>
      <c r="G2303" s="434"/>
      <c r="H2303" s="434"/>
      <c r="I2303" s="434"/>
    </row>
    <row r="2304" spans="1:9" customFormat="1" ht="18" customHeight="1">
      <c r="A2304" s="416" t="s">
        <v>22442</v>
      </c>
      <c r="B2304" s="417" t="s">
        <v>52</v>
      </c>
      <c r="C2304" s="416" t="s">
        <v>53</v>
      </c>
      <c r="D2304" s="416" t="s">
        <v>10</v>
      </c>
      <c r="E2304" s="416" t="s">
        <v>878</v>
      </c>
      <c r="F2304" s="418" t="s">
        <v>54</v>
      </c>
      <c r="G2304" s="417" t="s">
        <v>55</v>
      </c>
      <c r="H2304" s="417" t="s">
        <v>56</v>
      </c>
      <c r="I2304" s="417" t="s">
        <v>11</v>
      </c>
    </row>
    <row r="2305" spans="1:9" customFormat="1" ht="39" customHeight="1">
      <c r="A2305" s="412" t="s">
        <v>879</v>
      </c>
      <c r="B2305" s="779">
        <v>98299</v>
      </c>
      <c r="C2305" s="412" t="s">
        <v>66</v>
      </c>
      <c r="D2305" s="412" t="s">
        <v>13432</v>
      </c>
      <c r="E2305" s="412" t="s">
        <v>22589</v>
      </c>
      <c r="F2305" s="413" t="s">
        <v>202</v>
      </c>
      <c r="G2305" s="419">
        <v>1</v>
      </c>
      <c r="H2305" s="415">
        <f>I2305</f>
        <v>15.85</v>
      </c>
      <c r="I2305" s="415">
        <f>SUM(I2306:I2308)</f>
        <v>15.85</v>
      </c>
    </row>
    <row r="2306" spans="1:9" customFormat="1" ht="26.1" customHeight="1">
      <c r="A2306" s="420" t="s">
        <v>881</v>
      </c>
      <c r="B2306" s="781">
        <v>88247</v>
      </c>
      <c r="C2306" s="420" t="s">
        <v>66</v>
      </c>
      <c r="D2306" s="420" t="s">
        <v>1423</v>
      </c>
      <c r="E2306" s="420" t="s">
        <v>22333</v>
      </c>
      <c r="F2306" s="421" t="s">
        <v>884</v>
      </c>
      <c r="G2306" s="422">
        <v>7.3471999999999999E-3</v>
      </c>
      <c r="H2306" s="423">
        <f>IF(A2306="Composição Auxiliar",VLOOKUP(B2306,'SINAPI COMPOSIÇÃO'!$A$2:$E$10256,4,FALSE),IF(A2306="Insumo",IF(VLOOKUP(B2306,'SINAPI INSUMOS'!$A$2:$F$4852,5,FALSE)=OR("",0),VLOOKUP(B2306,'SINAPI INSUMOS'!$A$2:$F$4852,6,FALSE),VLOOKUP(B2306,'SINAPI INSUMOS'!$A$2:$F$4852,5,FALSE)),"VERIFICAR"))</f>
        <v>23.98</v>
      </c>
      <c r="I2306" s="423">
        <f t="shared" ref="I2306:I2308" si="134">TRUNC(G2306*H2306,2)</f>
        <v>0.17</v>
      </c>
    </row>
    <row r="2307" spans="1:9" customFormat="1" ht="24" customHeight="1">
      <c r="A2307" s="420" t="s">
        <v>881</v>
      </c>
      <c r="B2307" s="781">
        <v>88264</v>
      </c>
      <c r="C2307" s="420" t="s">
        <v>66</v>
      </c>
      <c r="D2307" s="420" t="s">
        <v>1424</v>
      </c>
      <c r="E2307" s="420" t="s">
        <v>22333</v>
      </c>
      <c r="F2307" s="421" t="s">
        <v>884</v>
      </c>
      <c r="G2307" s="422">
        <v>9.7963000000000008E-3</v>
      </c>
      <c r="H2307" s="423">
        <f>IF(A2307="Composição Auxiliar",VLOOKUP(B2307,'SINAPI COMPOSIÇÃO'!$A$2:$E$10256,4,FALSE),IF(A2307="Insumo",IF(VLOOKUP(B2307,'SINAPI INSUMOS'!$A$2:$F$4852,5,FALSE)=OR("",0),VLOOKUP(B2307,'SINAPI INSUMOS'!$A$2:$F$4852,6,FALSE),VLOOKUP(B2307,'SINAPI INSUMOS'!$A$2:$F$4852,5,FALSE)),"VERIFICAR"))</f>
        <v>28.06</v>
      </c>
      <c r="I2307" s="423">
        <f t="shared" si="134"/>
        <v>0.27</v>
      </c>
    </row>
    <row r="2308" spans="1:9" customFormat="1" ht="24" customHeight="1">
      <c r="A2308" s="424" t="s">
        <v>886</v>
      </c>
      <c r="B2308" s="780">
        <v>43832</v>
      </c>
      <c r="C2308" s="424" t="s">
        <v>66</v>
      </c>
      <c r="D2308" s="424" t="s">
        <v>15207</v>
      </c>
      <c r="E2308" s="424" t="s">
        <v>889</v>
      </c>
      <c r="F2308" s="426" t="s">
        <v>202</v>
      </c>
      <c r="G2308" s="427">
        <v>1.05</v>
      </c>
      <c r="H2308" s="428">
        <f>IF(A2308="Composição Auxiliar",VLOOKUP(B2308,'SINAPI COMPOSIÇÃO'!$A$2:$E$10256,4,FALSE),IF(A2308="Insumo",IF(VLOOKUP(B2308,'SINAPI INSUMOS'!$A$2:$F$4852,5,FALSE)=OR("",0),VLOOKUP(B2308,'SINAPI INSUMOS'!$A$2:$F$4852,6,FALSE),VLOOKUP(B2308,'SINAPI INSUMOS'!$A$2:$F$4852,5,FALSE)),"VERIFICAR"))</f>
        <v>14.68</v>
      </c>
      <c r="I2308" s="428">
        <f t="shared" si="134"/>
        <v>15.41</v>
      </c>
    </row>
    <row r="2309" spans="1:9" customFormat="1" ht="0.95" customHeight="1">
      <c r="A2309" s="434"/>
      <c r="B2309" s="434"/>
      <c r="C2309" s="434"/>
      <c r="D2309" s="434"/>
      <c r="E2309" s="434"/>
      <c r="F2309" s="434"/>
      <c r="G2309" s="434"/>
      <c r="H2309" s="434"/>
      <c r="I2309" s="434"/>
    </row>
    <row r="2310" spans="1:9" customFormat="1" ht="24" customHeight="1">
      <c r="A2310" s="409" t="s">
        <v>22443</v>
      </c>
      <c r="B2310" s="409"/>
      <c r="C2310" s="409"/>
      <c r="D2310" s="409" t="s">
        <v>22359</v>
      </c>
      <c r="E2310" s="409"/>
      <c r="F2310" s="409"/>
      <c r="G2310" s="410"/>
      <c r="H2310" s="409"/>
      <c r="I2310" s="411"/>
    </row>
    <row r="2311" spans="1:9" customFormat="1" ht="18" customHeight="1">
      <c r="A2311" s="416" t="s">
        <v>22444</v>
      </c>
      <c r="B2311" s="417" t="s">
        <v>52</v>
      </c>
      <c r="C2311" s="416" t="s">
        <v>53</v>
      </c>
      <c r="D2311" s="416" t="s">
        <v>10</v>
      </c>
      <c r="E2311" s="416" t="s">
        <v>878</v>
      </c>
      <c r="F2311" s="418" t="s">
        <v>54</v>
      </c>
      <c r="G2311" s="417" t="s">
        <v>55</v>
      </c>
      <c r="H2311" s="417" t="s">
        <v>56</v>
      </c>
      <c r="I2311" s="417" t="s">
        <v>11</v>
      </c>
    </row>
    <row r="2312" spans="1:9" customFormat="1" ht="24" customHeight="1">
      <c r="A2312" s="412" t="s">
        <v>879</v>
      </c>
      <c r="B2312" s="779">
        <v>93358</v>
      </c>
      <c r="C2312" s="412" t="s">
        <v>66</v>
      </c>
      <c r="D2312" s="412" t="s">
        <v>484</v>
      </c>
      <c r="E2312" s="412" t="s">
        <v>22591</v>
      </c>
      <c r="F2312" s="413" t="s">
        <v>72</v>
      </c>
      <c r="G2312" s="419">
        <v>1</v>
      </c>
      <c r="H2312" s="415">
        <f>I2312</f>
        <v>84.33</v>
      </c>
      <c r="I2312" s="415">
        <f>I2313</f>
        <v>84.33</v>
      </c>
    </row>
    <row r="2313" spans="1:9" customFormat="1" ht="24" customHeight="1">
      <c r="A2313" s="420" t="s">
        <v>881</v>
      </c>
      <c r="B2313" s="781">
        <v>88316</v>
      </c>
      <c r="C2313" s="420" t="s">
        <v>66</v>
      </c>
      <c r="D2313" s="420" t="s">
        <v>885</v>
      </c>
      <c r="E2313" s="420" t="s">
        <v>22333</v>
      </c>
      <c r="F2313" s="421" t="s">
        <v>884</v>
      </c>
      <c r="G2313" s="422">
        <v>3.9557666999999999</v>
      </c>
      <c r="H2313" s="423">
        <f>IF(A2313="Composição Auxiliar",VLOOKUP(B2313,'SINAPI COMPOSIÇÃO'!$A$2:$E$10256,4,FALSE),IF(A2313="Insumo",IF(VLOOKUP(B2313,'SINAPI INSUMOS'!$A$2:$F$4852,5,FALSE)=OR("",0),VLOOKUP(B2313,'SINAPI INSUMOS'!$A$2:$F$4852,6,FALSE),VLOOKUP(B2313,'SINAPI INSUMOS'!$A$2:$F$4852,5,FALSE)),"VERIFICAR"))</f>
        <v>21.32</v>
      </c>
      <c r="I2313" s="423">
        <f t="shared" ref="I2313" si="135">TRUNC(G2313*H2313,2)</f>
        <v>84.33</v>
      </c>
    </row>
    <row r="2314" spans="1:9" customFormat="1" ht="0.95" customHeight="1">
      <c r="A2314" s="434"/>
      <c r="B2314" s="434"/>
      <c r="C2314" s="434"/>
      <c r="D2314" s="434"/>
      <c r="E2314" s="434"/>
      <c r="F2314" s="434"/>
      <c r="G2314" s="434"/>
      <c r="H2314" s="434"/>
      <c r="I2314" s="434"/>
    </row>
    <row r="2315" spans="1:9" customFormat="1" ht="18" customHeight="1">
      <c r="A2315" s="416" t="s">
        <v>22445</v>
      </c>
      <c r="B2315" s="417" t="s">
        <v>52</v>
      </c>
      <c r="C2315" s="416" t="s">
        <v>53</v>
      </c>
      <c r="D2315" s="416" t="s">
        <v>10</v>
      </c>
      <c r="E2315" s="416" t="s">
        <v>878</v>
      </c>
      <c r="F2315" s="418" t="s">
        <v>54</v>
      </c>
      <c r="G2315" s="417" t="s">
        <v>55</v>
      </c>
      <c r="H2315" s="417" t="s">
        <v>56</v>
      </c>
      <c r="I2315" s="417" t="s">
        <v>11</v>
      </c>
    </row>
    <row r="2316" spans="1:9" customFormat="1" ht="26.1" customHeight="1">
      <c r="A2316" s="412" t="s">
        <v>879</v>
      </c>
      <c r="B2316" s="779">
        <v>93382</v>
      </c>
      <c r="C2316" s="412" t="s">
        <v>66</v>
      </c>
      <c r="D2316" s="412" t="s">
        <v>5747</v>
      </c>
      <c r="E2316" s="412" t="s">
        <v>22535</v>
      </c>
      <c r="F2316" s="413" t="s">
        <v>72</v>
      </c>
      <c r="G2316" s="419">
        <v>1</v>
      </c>
      <c r="H2316" s="415">
        <f>I2316</f>
        <v>27.43</v>
      </c>
      <c r="I2316" s="415">
        <f>SUM(I2317:I2320)</f>
        <v>27.43</v>
      </c>
    </row>
    <row r="2317" spans="1:9" customFormat="1" ht="24" customHeight="1">
      <c r="A2317" s="420" t="s">
        <v>881</v>
      </c>
      <c r="B2317" s="781">
        <v>88316</v>
      </c>
      <c r="C2317" s="420" t="s">
        <v>66</v>
      </c>
      <c r="D2317" s="420" t="s">
        <v>885</v>
      </c>
      <c r="E2317" s="420" t="s">
        <v>22333</v>
      </c>
      <c r="F2317" s="421" t="s">
        <v>884</v>
      </c>
      <c r="G2317" s="422">
        <v>0.78659999999999997</v>
      </c>
      <c r="H2317" s="423">
        <f>IF(A2317="Composição Auxiliar",VLOOKUP(B2317,'SINAPI COMPOSIÇÃO'!$A$2:$E$10256,4,FALSE),IF(A2317="Insumo",IF(VLOOKUP(B2317,'SINAPI INSUMOS'!$A$2:$F$4852,5,FALSE)=OR("",0),VLOOKUP(B2317,'SINAPI INSUMOS'!$A$2:$F$4852,6,FALSE),VLOOKUP(B2317,'SINAPI INSUMOS'!$A$2:$F$4852,5,FALSE)),"VERIFICAR"))</f>
        <v>21.32</v>
      </c>
      <c r="I2317" s="423">
        <f t="shared" ref="I2317:I2320" si="136">TRUNC(G2317*H2317,2)</f>
        <v>16.77</v>
      </c>
    </row>
    <row r="2318" spans="1:9" customFormat="1" ht="65.099999999999994" customHeight="1">
      <c r="A2318" s="420" t="s">
        <v>881</v>
      </c>
      <c r="B2318" s="781">
        <v>5901</v>
      </c>
      <c r="C2318" s="420" t="s">
        <v>66</v>
      </c>
      <c r="D2318" s="420" t="s">
        <v>898</v>
      </c>
      <c r="E2318" s="420" t="s">
        <v>22334</v>
      </c>
      <c r="F2318" s="421" t="s">
        <v>899</v>
      </c>
      <c r="G2318" s="422">
        <v>5.4000000000000003E-3</v>
      </c>
      <c r="H2318" s="423">
        <f>IF(A2318="Composição Auxiliar",VLOOKUP(B2318,'SINAPI COMPOSIÇÃO'!$A$2:$E$10256,4,FALSE),IF(A2318="Insumo",IF(VLOOKUP(B2318,'SINAPI INSUMOS'!$A$2:$F$4852,5,FALSE)=OR("",0),VLOOKUP(B2318,'SINAPI INSUMOS'!$A$2:$F$4852,6,FALSE),VLOOKUP(B2318,'SINAPI INSUMOS'!$A$2:$F$4852,5,FALSE)),"VERIFICAR"))</f>
        <v>335.44</v>
      </c>
      <c r="I2318" s="423">
        <f t="shared" si="136"/>
        <v>1.81</v>
      </c>
    </row>
    <row r="2319" spans="1:9" customFormat="1" ht="39" customHeight="1">
      <c r="A2319" s="420" t="s">
        <v>881</v>
      </c>
      <c r="B2319" s="781">
        <v>91533</v>
      </c>
      <c r="C2319" s="420" t="s">
        <v>66</v>
      </c>
      <c r="D2319" s="420" t="s">
        <v>973</v>
      </c>
      <c r="E2319" s="420" t="s">
        <v>22334</v>
      </c>
      <c r="F2319" s="421" t="s">
        <v>899</v>
      </c>
      <c r="G2319" s="422">
        <v>0.19620000000000001</v>
      </c>
      <c r="H2319" s="423">
        <f>IF(A2319="Composição Auxiliar",VLOOKUP(B2319,'SINAPI COMPOSIÇÃO'!$A$2:$E$10256,4,FALSE),IF(A2319="Insumo",IF(VLOOKUP(B2319,'SINAPI INSUMOS'!$A$2:$F$4852,5,FALSE)=OR("",0),VLOOKUP(B2319,'SINAPI INSUMOS'!$A$2:$F$4852,6,FALSE),VLOOKUP(B2319,'SINAPI INSUMOS'!$A$2:$F$4852,5,FALSE)),"VERIFICAR"))</f>
        <v>44.94</v>
      </c>
      <c r="I2319" s="423">
        <f t="shared" si="136"/>
        <v>8.81</v>
      </c>
    </row>
    <row r="2320" spans="1:9" customFormat="1" ht="65.099999999999994" customHeight="1">
      <c r="A2320" s="420" t="s">
        <v>881</v>
      </c>
      <c r="B2320" s="781">
        <v>5903</v>
      </c>
      <c r="C2320" s="420" t="s">
        <v>66</v>
      </c>
      <c r="D2320" s="420" t="s">
        <v>897</v>
      </c>
      <c r="E2320" s="420" t="s">
        <v>22334</v>
      </c>
      <c r="F2320" s="421" t="s">
        <v>896</v>
      </c>
      <c r="G2320" s="422">
        <v>5.9999999999999995E-4</v>
      </c>
      <c r="H2320" s="423">
        <f>IF(A2320="Composição Auxiliar",VLOOKUP(B2320,'SINAPI COMPOSIÇÃO'!$A$2:$E$10256,4,FALSE),IF(A2320="Insumo",IF(VLOOKUP(B2320,'SINAPI INSUMOS'!$A$2:$F$4852,5,FALSE)=OR("",0),VLOOKUP(B2320,'SINAPI INSUMOS'!$A$2:$F$4852,6,FALSE),VLOOKUP(B2320,'SINAPI INSUMOS'!$A$2:$F$4852,5,FALSE)),"VERIFICAR"))</f>
        <v>72.97</v>
      </c>
      <c r="I2320" s="423">
        <f t="shared" si="136"/>
        <v>0.04</v>
      </c>
    </row>
    <row r="2321" spans="1:9" customFormat="1" ht="0.95" customHeight="1">
      <c r="A2321" s="434"/>
      <c r="B2321" s="434"/>
      <c r="C2321" s="434"/>
      <c r="D2321" s="434"/>
      <c r="E2321" s="434"/>
      <c r="F2321" s="434"/>
      <c r="G2321" s="434"/>
      <c r="H2321" s="434"/>
      <c r="I2321" s="434"/>
    </row>
    <row r="2322" spans="1:9" customFormat="1" ht="24" customHeight="1">
      <c r="A2322" s="409" t="s">
        <v>22446</v>
      </c>
      <c r="B2322" s="409"/>
      <c r="C2322" s="409"/>
      <c r="D2322" s="409" t="s">
        <v>22360</v>
      </c>
      <c r="E2322" s="409"/>
      <c r="F2322" s="409"/>
      <c r="G2322" s="410"/>
      <c r="H2322" s="409"/>
      <c r="I2322" s="411"/>
    </row>
    <row r="2323" spans="1:9" customFormat="1" ht="18" customHeight="1">
      <c r="A2323" s="416" t="s">
        <v>22447</v>
      </c>
      <c r="B2323" s="417" t="s">
        <v>52</v>
      </c>
      <c r="C2323" s="416" t="s">
        <v>53</v>
      </c>
      <c r="D2323" s="416" t="s">
        <v>10</v>
      </c>
      <c r="E2323" s="416" t="s">
        <v>878</v>
      </c>
      <c r="F2323" s="418" t="s">
        <v>54</v>
      </c>
      <c r="G2323" s="417" t="s">
        <v>55</v>
      </c>
      <c r="H2323" s="417" t="s">
        <v>56</v>
      </c>
      <c r="I2323" s="417" t="s">
        <v>11</v>
      </c>
    </row>
    <row r="2324" spans="1:9" customFormat="1" ht="26.1" customHeight="1">
      <c r="A2324" s="412" t="s">
        <v>879</v>
      </c>
      <c r="B2324" s="414" t="s">
        <v>22361</v>
      </c>
      <c r="C2324" s="412" t="s">
        <v>61</v>
      </c>
      <c r="D2324" s="412" t="s">
        <v>650</v>
      </c>
      <c r="E2324" s="412" t="s">
        <v>22592</v>
      </c>
      <c r="F2324" s="413" t="s">
        <v>63</v>
      </c>
      <c r="G2324" s="419">
        <v>1</v>
      </c>
      <c r="H2324" s="415">
        <f>I2324</f>
        <v>90.5</v>
      </c>
      <c r="I2324" s="415">
        <f>SUM(I2325:I2327)</f>
        <v>90.5</v>
      </c>
    </row>
    <row r="2325" spans="1:9" customFormat="1" ht="24" customHeight="1">
      <c r="A2325" s="420" t="s">
        <v>881</v>
      </c>
      <c r="B2325" s="781">
        <v>88264</v>
      </c>
      <c r="C2325" s="420" t="s">
        <v>66</v>
      </c>
      <c r="D2325" s="420" t="s">
        <v>1424</v>
      </c>
      <c r="E2325" s="420" t="s">
        <v>22333</v>
      </c>
      <c r="F2325" s="421" t="s">
        <v>884</v>
      </c>
      <c r="G2325" s="422">
        <v>0.15763759999999999</v>
      </c>
      <c r="H2325" s="423">
        <f>IF(A2325="Composição Auxiliar",VLOOKUP(B2325,'SINAPI COMPOSIÇÃO'!$A$2:$E$10256,4,FALSE),IF(A2325="Insumo",IF(VLOOKUP(B2325,'SINAPI INSUMOS'!$A$2:$F$4852,5,FALSE)=OR("",0),VLOOKUP(B2325,'SINAPI INSUMOS'!$A$2:$F$4852,6,FALSE),VLOOKUP(B2325,'SINAPI INSUMOS'!$A$2:$F$4852,5,FALSE)),"VERIFICAR"))</f>
        <v>28.06</v>
      </c>
      <c r="I2325" s="423">
        <f t="shared" ref="I2325:I2327" si="137">TRUNC(G2325*H2325,2)</f>
        <v>4.42</v>
      </c>
    </row>
    <row r="2326" spans="1:9" customFormat="1" ht="26.1" customHeight="1">
      <c r="A2326" s="420" t="s">
        <v>881</v>
      </c>
      <c r="B2326" s="781">
        <v>88247</v>
      </c>
      <c r="C2326" s="420" t="s">
        <v>66</v>
      </c>
      <c r="D2326" s="420" t="s">
        <v>1423</v>
      </c>
      <c r="E2326" s="420" t="s">
        <v>22333</v>
      </c>
      <c r="F2326" s="421" t="s">
        <v>884</v>
      </c>
      <c r="G2326" s="422">
        <v>0.50444040000000001</v>
      </c>
      <c r="H2326" s="423">
        <f>IF(A2326="Composição Auxiliar",VLOOKUP(B2326,'SINAPI COMPOSIÇÃO'!$A$2:$E$10256,4,FALSE),IF(A2326="Insumo",IF(VLOOKUP(B2326,'SINAPI INSUMOS'!$A$2:$F$4852,5,FALSE)=OR("",0),VLOOKUP(B2326,'SINAPI INSUMOS'!$A$2:$F$4852,6,FALSE),VLOOKUP(B2326,'SINAPI INSUMOS'!$A$2:$F$4852,5,FALSE)),"VERIFICAR"))</f>
        <v>23.98</v>
      </c>
      <c r="I2326" s="423">
        <f t="shared" si="137"/>
        <v>12.09</v>
      </c>
    </row>
    <row r="2327" spans="1:9" customFormat="1" ht="26.25" customHeight="1">
      <c r="A2327" s="424" t="s">
        <v>886</v>
      </c>
      <c r="B2327" s="425" t="s">
        <v>22593</v>
      </c>
      <c r="C2327" s="424" t="s">
        <v>61</v>
      </c>
      <c r="D2327" s="424" t="s">
        <v>4986</v>
      </c>
      <c r="E2327" s="424" t="s">
        <v>889</v>
      </c>
      <c r="F2327" s="426" t="s">
        <v>63</v>
      </c>
      <c r="G2327" s="427">
        <v>1</v>
      </c>
      <c r="H2327" s="428">
        <f>'COT LUMINARIA LED'!L37</f>
        <v>73.989999999999995</v>
      </c>
      <c r="I2327" s="428">
        <f t="shared" si="137"/>
        <v>73.989999999999995</v>
      </c>
    </row>
    <row r="2328" spans="1:9" customFormat="1" ht="0.95" customHeight="1">
      <c r="A2328" s="434"/>
      <c r="B2328" s="434"/>
      <c r="C2328" s="434"/>
      <c r="D2328" s="434"/>
      <c r="E2328" s="434"/>
      <c r="F2328" s="434"/>
      <c r="G2328" s="434"/>
      <c r="H2328" s="434"/>
      <c r="I2328" s="434"/>
    </row>
    <row r="2329" spans="1:9" customFormat="1" ht="18" customHeight="1">
      <c r="A2329" s="416" t="s">
        <v>22448</v>
      </c>
      <c r="B2329" s="417" t="s">
        <v>52</v>
      </c>
      <c r="C2329" s="416" t="s">
        <v>53</v>
      </c>
      <c r="D2329" s="416" t="s">
        <v>10</v>
      </c>
      <c r="E2329" s="416" t="s">
        <v>878</v>
      </c>
      <c r="F2329" s="418" t="s">
        <v>54</v>
      </c>
      <c r="G2329" s="417" t="s">
        <v>55</v>
      </c>
      <c r="H2329" s="417" t="s">
        <v>56</v>
      </c>
      <c r="I2329" s="417" t="s">
        <v>11</v>
      </c>
    </row>
    <row r="2330" spans="1:9" customFormat="1" ht="39" customHeight="1">
      <c r="A2330" s="412" t="s">
        <v>879</v>
      </c>
      <c r="B2330" s="779">
        <v>101537</v>
      </c>
      <c r="C2330" s="412" t="s">
        <v>66</v>
      </c>
      <c r="D2330" s="412" t="s">
        <v>9730</v>
      </c>
      <c r="E2330" s="412" t="s">
        <v>22594</v>
      </c>
      <c r="F2330" s="413" t="s">
        <v>63</v>
      </c>
      <c r="G2330" s="419">
        <v>1</v>
      </c>
      <c r="H2330" s="415">
        <f>I2330</f>
        <v>105.7</v>
      </c>
      <c r="I2330" s="415">
        <f>SUM(I2331:I2333)</f>
        <v>105.7</v>
      </c>
    </row>
    <row r="2331" spans="1:9" customFormat="1" ht="26.1" customHeight="1">
      <c r="A2331" s="420" t="s">
        <v>881</v>
      </c>
      <c r="B2331" s="781">
        <v>88247</v>
      </c>
      <c r="C2331" s="420" t="s">
        <v>66</v>
      </c>
      <c r="D2331" s="420" t="s">
        <v>1423</v>
      </c>
      <c r="E2331" s="420" t="s">
        <v>22333</v>
      </c>
      <c r="F2331" s="421" t="s">
        <v>884</v>
      </c>
      <c r="G2331" s="422">
        <v>0.23976</v>
      </c>
      <c r="H2331" s="423">
        <f>IF(A2331="Composição Auxiliar",VLOOKUP(B2331,'SINAPI COMPOSIÇÃO'!$A$2:$E$10256,4,FALSE),IF(A2331="Insumo",IF(VLOOKUP(B2331,'SINAPI INSUMOS'!$A$2:$F$4852,5,FALSE)=OR("",0),VLOOKUP(B2331,'SINAPI INSUMOS'!$A$2:$F$4852,6,FALSE),VLOOKUP(B2331,'SINAPI INSUMOS'!$A$2:$F$4852,5,FALSE)),"VERIFICAR"))</f>
        <v>23.98</v>
      </c>
      <c r="I2331" s="423">
        <f t="shared" ref="I2331:I2333" si="138">TRUNC(G2331*H2331,2)</f>
        <v>5.74</v>
      </c>
    </row>
    <row r="2332" spans="1:9" customFormat="1" ht="24" customHeight="1">
      <c r="A2332" s="420" t="s">
        <v>881</v>
      </c>
      <c r="B2332" s="781">
        <v>88264</v>
      </c>
      <c r="C2332" s="420" t="s">
        <v>66</v>
      </c>
      <c r="D2332" s="420" t="s">
        <v>1424</v>
      </c>
      <c r="E2332" s="420" t="s">
        <v>22333</v>
      </c>
      <c r="F2332" s="421" t="s">
        <v>884</v>
      </c>
      <c r="G2332" s="422">
        <v>1.1988000000000001</v>
      </c>
      <c r="H2332" s="423">
        <f>IF(A2332="Composição Auxiliar",VLOOKUP(B2332,'SINAPI COMPOSIÇÃO'!$A$2:$E$10256,4,FALSE),IF(A2332="Insumo",IF(VLOOKUP(B2332,'SINAPI INSUMOS'!$A$2:$F$4852,5,FALSE)=OR("",0),VLOOKUP(B2332,'SINAPI INSUMOS'!$A$2:$F$4852,6,FALSE),VLOOKUP(B2332,'SINAPI INSUMOS'!$A$2:$F$4852,5,FALSE)),"VERIFICAR"))</f>
        <v>28.06</v>
      </c>
      <c r="I2332" s="423">
        <f t="shared" si="138"/>
        <v>33.630000000000003</v>
      </c>
    </row>
    <row r="2333" spans="1:9" customFormat="1" ht="39" customHeight="1">
      <c r="A2333" s="424" t="s">
        <v>886</v>
      </c>
      <c r="B2333" s="780">
        <v>4814</v>
      </c>
      <c r="C2333" s="424" t="s">
        <v>66</v>
      </c>
      <c r="D2333" s="424" t="s">
        <v>14761</v>
      </c>
      <c r="E2333" s="424" t="s">
        <v>889</v>
      </c>
      <c r="F2333" s="426" t="s">
        <v>63</v>
      </c>
      <c r="G2333" s="427">
        <v>1</v>
      </c>
      <c r="H2333" s="428">
        <f>IF(A2333="Composição Auxiliar",VLOOKUP(B2333,'SINAPI COMPOSIÇÃO'!$A$2:$E$10256,4,FALSE),IF(A2333="Insumo",IF(VLOOKUP(B2333,'SINAPI INSUMOS'!$A$2:$F$4852,5,FALSE)=OR("",0),VLOOKUP(B2333,'SINAPI INSUMOS'!$A$2:$F$4852,6,FALSE),VLOOKUP(B2333,'SINAPI INSUMOS'!$A$2:$F$4852,5,FALSE)),"VERIFICAR"))</f>
        <v>66.33</v>
      </c>
      <c r="I2333" s="428">
        <f t="shared" si="138"/>
        <v>66.33</v>
      </c>
    </row>
    <row r="2334" spans="1:9" customFormat="1" ht="0.95" customHeight="1">
      <c r="A2334" s="434"/>
      <c r="B2334" s="434"/>
      <c r="C2334" s="434"/>
      <c r="D2334" s="434"/>
      <c r="E2334" s="434"/>
      <c r="F2334" s="434"/>
      <c r="G2334" s="434"/>
      <c r="H2334" s="434"/>
      <c r="I2334" s="434"/>
    </row>
    <row r="2335" spans="1:9" customFormat="1" ht="26.1" customHeight="1">
      <c r="A2335" s="409" t="s">
        <v>22449</v>
      </c>
      <c r="B2335" s="409"/>
      <c r="C2335" s="409"/>
      <c r="D2335" s="409" t="s">
        <v>22362</v>
      </c>
      <c r="E2335" s="409"/>
      <c r="F2335" s="409"/>
      <c r="G2335" s="410"/>
      <c r="H2335" s="409"/>
      <c r="I2335" s="411"/>
    </row>
    <row r="2336" spans="1:9" customFormat="1" ht="18" customHeight="1">
      <c r="A2336" s="416" t="s">
        <v>22483</v>
      </c>
      <c r="B2336" s="417" t="s">
        <v>52</v>
      </c>
      <c r="C2336" s="416" t="s">
        <v>53</v>
      </c>
      <c r="D2336" s="416" t="s">
        <v>10</v>
      </c>
      <c r="E2336" s="416" t="s">
        <v>878</v>
      </c>
      <c r="F2336" s="418" t="s">
        <v>54</v>
      </c>
      <c r="G2336" s="417" t="s">
        <v>55</v>
      </c>
      <c r="H2336" s="417" t="s">
        <v>56</v>
      </c>
      <c r="I2336" s="417" t="s">
        <v>11</v>
      </c>
    </row>
    <row r="2337" spans="1:9" customFormat="1" ht="39" customHeight="1">
      <c r="A2337" s="412" t="s">
        <v>879</v>
      </c>
      <c r="B2337" s="779">
        <v>91863</v>
      </c>
      <c r="C2337" s="412" t="s">
        <v>66</v>
      </c>
      <c r="D2337" s="412" t="s">
        <v>9456</v>
      </c>
      <c r="E2337" s="412" t="s">
        <v>22590</v>
      </c>
      <c r="F2337" s="413" t="s">
        <v>202</v>
      </c>
      <c r="G2337" s="419">
        <v>1</v>
      </c>
      <c r="H2337" s="415">
        <f>I2337</f>
        <v>12.5</v>
      </c>
      <c r="I2337" s="415">
        <f>SUM(I2338:I2340)</f>
        <v>12.5</v>
      </c>
    </row>
    <row r="2338" spans="1:9" customFormat="1" ht="24" customHeight="1">
      <c r="A2338" s="420" t="s">
        <v>881</v>
      </c>
      <c r="B2338" s="781">
        <v>88264</v>
      </c>
      <c r="C2338" s="420" t="s">
        <v>66</v>
      </c>
      <c r="D2338" s="420" t="s">
        <v>1424</v>
      </c>
      <c r="E2338" s="420" t="s">
        <v>22333</v>
      </c>
      <c r="F2338" s="421" t="s">
        <v>884</v>
      </c>
      <c r="G2338" s="422">
        <v>0.11899999999999999</v>
      </c>
      <c r="H2338" s="423">
        <f>IF(A2338="Composição Auxiliar",VLOOKUP(B2338,'SINAPI COMPOSIÇÃO'!$A$2:$E$10256,4,FALSE),IF(A2338="Insumo",IF(VLOOKUP(B2338,'SINAPI INSUMOS'!$A$2:$F$4852,5,FALSE)=OR("",0),VLOOKUP(B2338,'SINAPI INSUMOS'!$A$2:$F$4852,6,FALSE),VLOOKUP(B2338,'SINAPI INSUMOS'!$A$2:$F$4852,5,FALSE)),"VERIFICAR"))</f>
        <v>28.06</v>
      </c>
      <c r="I2338" s="423">
        <f t="shared" ref="I2338:I2340" si="139">TRUNC(G2338*H2338,2)</f>
        <v>3.33</v>
      </c>
    </row>
    <row r="2339" spans="1:9" customFormat="1" ht="26.1" customHeight="1">
      <c r="A2339" s="420" t="s">
        <v>881</v>
      </c>
      <c r="B2339" s="781">
        <v>88247</v>
      </c>
      <c r="C2339" s="420" t="s">
        <v>66</v>
      </c>
      <c r="D2339" s="420" t="s">
        <v>1423</v>
      </c>
      <c r="E2339" s="420" t="s">
        <v>22333</v>
      </c>
      <c r="F2339" s="421" t="s">
        <v>884</v>
      </c>
      <c r="G2339" s="422">
        <v>0.11899999999999999</v>
      </c>
      <c r="H2339" s="423">
        <f>IF(A2339="Composição Auxiliar",VLOOKUP(B2339,'SINAPI COMPOSIÇÃO'!$A$2:$E$10256,4,FALSE),IF(A2339="Insumo",IF(VLOOKUP(B2339,'SINAPI INSUMOS'!$A$2:$F$4852,5,FALSE)=OR("",0),VLOOKUP(B2339,'SINAPI INSUMOS'!$A$2:$F$4852,6,FALSE),VLOOKUP(B2339,'SINAPI INSUMOS'!$A$2:$F$4852,5,FALSE)),"VERIFICAR"))</f>
        <v>23.98</v>
      </c>
      <c r="I2339" s="423">
        <f t="shared" si="139"/>
        <v>2.85</v>
      </c>
    </row>
    <row r="2340" spans="1:9" customFormat="1" ht="26.1" customHeight="1">
      <c r="A2340" s="424" t="s">
        <v>886</v>
      </c>
      <c r="B2340" s="780">
        <v>2674</v>
      </c>
      <c r="C2340" s="424" t="s">
        <v>66</v>
      </c>
      <c r="D2340" s="424" t="s">
        <v>16201</v>
      </c>
      <c r="E2340" s="424" t="s">
        <v>889</v>
      </c>
      <c r="F2340" s="426" t="s">
        <v>202</v>
      </c>
      <c r="G2340" s="427">
        <v>1.0169999999999999</v>
      </c>
      <c r="H2340" s="428">
        <f>IF(A2340="Composição Auxiliar",VLOOKUP(B2340,'SINAPI COMPOSIÇÃO'!$A$2:$E$10256,4,FALSE),IF(A2340="Insumo",IF(VLOOKUP(B2340,'SINAPI INSUMOS'!$A$2:$F$4852,5,FALSE)=OR("",0),VLOOKUP(B2340,'SINAPI INSUMOS'!$A$2:$F$4852,6,FALSE),VLOOKUP(B2340,'SINAPI INSUMOS'!$A$2:$F$4852,5,FALSE)),"VERIFICAR"))</f>
        <v>6.22</v>
      </c>
      <c r="I2340" s="428">
        <f t="shared" si="139"/>
        <v>6.32</v>
      </c>
    </row>
    <row r="2341" spans="1:9" customFormat="1" ht="0.95" customHeight="1">
      <c r="A2341" s="434"/>
      <c r="B2341" s="434"/>
      <c r="C2341" s="434"/>
      <c r="D2341" s="434"/>
      <c r="E2341" s="434"/>
      <c r="F2341" s="434"/>
      <c r="G2341" s="434"/>
      <c r="H2341" s="434"/>
      <c r="I2341" s="434"/>
    </row>
    <row r="2342" spans="1:9" customFormat="1" ht="18" customHeight="1">
      <c r="A2342" s="416" t="s">
        <v>22450</v>
      </c>
      <c r="B2342" s="417" t="s">
        <v>52</v>
      </c>
      <c r="C2342" s="416" t="s">
        <v>53</v>
      </c>
      <c r="D2342" s="416" t="s">
        <v>10</v>
      </c>
      <c r="E2342" s="416" t="s">
        <v>878</v>
      </c>
      <c r="F2342" s="418" t="s">
        <v>54</v>
      </c>
      <c r="G2342" s="417" t="s">
        <v>55</v>
      </c>
      <c r="H2342" s="417" t="s">
        <v>56</v>
      </c>
      <c r="I2342" s="417" t="s">
        <v>11</v>
      </c>
    </row>
    <row r="2343" spans="1:9" customFormat="1" ht="39" customHeight="1">
      <c r="A2343" s="412" t="s">
        <v>879</v>
      </c>
      <c r="B2343" s="779">
        <v>91864</v>
      </c>
      <c r="C2343" s="412" t="s">
        <v>66</v>
      </c>
      <c r="D2343" s="412" t="s">
        <v>9459</v>
      </c>
      <c r="E2343" s="412" t="s">
        <v>22590</v>
      </c>
      <c r="F2343" s="413" t="s">
        <v>202</v>
      </c>
      <c r="G2343" s="419">
        <v>1</v>
      </c>
      <c r="H2343" s="415">
        <f>I2343</f>
        <v>17.12</v>
      </c>
      <c r="I2343" s="415">
        <f>SUM(I2344:I2346)</f>
        <v>17.12</v>
      </c>
    </row>
    <row r="2344" spans="1:9" customFormat="1" ht="24" customHeight="1">
      <c r="A2344" s="420" t="s">
        <v>881</v>
      </c>
      <c r="B2344" s="781">
        <v>88264</v>
      </c>
      <c r="C2344" s="420" t="s">
        <v>66</v>
      </c>
      <c r="D2344" s="420" t="s">
        <v>1424</v>
      </c>
      <c r="E2344" s="420" t="s">
        <v>22333</v>
      </c>
      <c r="F2344" s="421" t="s">
        <v>884</v>
      </c>
      <c r="G2344" s="422">
        <v>0.13900000000000001</v>
      </c>
      <c r="H2344" s="423">
        <f>IF(A2344="Composição Auxiliar",VLOOKUP(B2344,'SINAPI COMPOSIÇÃO'!$A$2:$E$10256,4,FALSE),IF(A2344="Insumo",IF(VLOOKUP(B2344,'SINAPI INSUMOS'!$A$2:$F$4852,5,FALSE)=OR("",0),VLOOKUP(B2344,'SINAPI INSUMOS'!$A$2:$F$4852,6,FALSE),VLOOKUP(B2344,'SINAPI INSUMOS'!$A$2:$F$4852,5,FALSE)),"VERIFICAR"))</f>
        <v>28.06</v>
      </c>
      <c r="I2344" s="423">
        <f t="shared" ref="I2344:I2346" si="140">TRUNC(G2344*H2344,2)</f>
        <v>3.9</v>
      </c>
    </row>
    <row r="2345" spans="1:9" customFormat="1" ht="26.1" customHeight="1">
      <c r="A2345" s="420" t="s">
        <v>881</v>
      </c>
      <c r="B2345" s="781">
        <v>88247</v>
      </c>
      <c r="C2345" s="420" t="s">
        <v>66</v>
      </c>
      <c r="D2345" s="420" t="s">
        <v>1423</v>
      </c>
      <c r="E2345" s="420" t="s">
        <v>22333</v>
      </c>
      <c r="F2345" s="421" t="s">
        <v>884</v>
      </c>
      <c r="G2345" s="422">
        <v>0.13900000000000001</v>
      </c>
      <c r="H2345" s="423">
        <f>IF(A2345="Composição Auxiliar",VLOOKUP(B2345,'SINAPI COMPOSIÇÃO'!$A$2:$E$10256,4,FALSE),IF(A2345="Insumo",IF(VLOOKUP(B2345,'SINAPI INSUMOS'!$A$2:$F$4852,5,FALSE)=OR("",0),VLOOKUP(B2345,'SINAPI INSUMOS'!$A$2:$F$4852,6,FALSE),VLOOKUP(B2345,'SINAPI INSUMOS'!$A$2:$F$4852,5,FALSE)),"VERIFICAR"))</f>
        <v>23.98</v>
      </c>
      <c r="I2345" s="423">
        <f t="shared" si="140"/>
        <v>3.33</v>
      </c>
    </row>
    <row r="2346" spans="1:9" customFormat="1" ht="26.1" customHeight="1">
      <c r="A2346" s="424" t="s">
        <v>886</v>
      </c>
      <c r="B2346" s="780">
        <v>2685</v>
      </c>
      <c r="C2346" s="424" t="s">
        <v>66</v>
      </c>
      <c r="D2346" s="424" t="s">
        <v>16196</v>
      </c>
      <c r="E2346" s="424" t="s">
        <v>889</v>
      </c>
      <c r="F2346" s="426" t="s">
        <v>202</v>
      </c>
      <c r="G2346" s="427">
        <v>1.0169999999999999</v>
      </c>
      <c r="H2346" s="428">
        <f>IF(A2346="Composição Auxiliar",VLOOKUP(B2346,'SINAPI COMPOSIÇÃO'!$A$2:$E$10256,4,FALSE),IF(A2346="Insumo",IF(VLOOKUP(B2346,'SINAPI INSUMOS'!$A$2:$F$4852,5,FALSE)=OR("",0),VLOOKUP(B2346,'SINAPI INSUMOS'!$A$2:$F$4852,6,FALSE),VLOOKUP(B2346,'SINAPI INSUMOS'!$A$2:$F$4852,5,FALSE)),"VERIFICAR"))</f>
        <v>9.73</v>
      </c>
      <c r="I2346" s="428">
        <f t="shared" si="140"/>
        <v>9.89</v>
      </c>
    </row>
    <row r="2347" spans="1:9" customFormat="1" ht="0.95" customHeight="1">
      <c r="A2347" s="434"/>
      <c r="B2347" s="434"/>
      <c r="C2347" s="434"/>
      <c r="D2347" s="434"/>
      <c r="E2347" s="434"/>
      <c r="F2347" s="434"/>
      <c r="G2347" s="434"/>
      <c r="H2347" s="434"/>
      <c r="I2347" s="434"/>
    </row>
    <row r="2348" spans="1:9" customFormat="1" ht="18" customHeight="1">
      <c r="A2348" s="416" t="s">
        <v>22451</v>
      </c>
      <c r="B2348" s="417" t="s">
        <v>52</v>
      </c>
      <c r="C2348" s="416" t="s">
        <v>53</v>
      </c>
      <c r="D2348" s="416" t="s">
        <v>10</v>
      </c>
      <c r="E2348" s="416" t="s">
        <v>878</v>
      </c>
      <c r="F2348" s="418" t="s">
        <v>54</v>
      </c>
      <c r="G2348" s="417" t="s">
        <v>55</v>
      </c>
      <c r="H2348" s="417" t="s">
        <v>56</v>
      </c>
      <c r="I2348" s="417" t="s">
        <v>11</v>
      </c>
    </row>
    <row r="2349" spans="1:9" customFormat="1" ht="39" customHeight="1">
      <c r="A2349" s="412" t="s">
        <v>879</v>
      </c>
      <c r="B2349" s="779">
        <v>93009</v>
      </c>
      <c r="C2349" s="412" t="s">
        <v>66</v>
      </c>
      <c r="D2349" s="412" t="s">
        <v>659</v>
      </c>
      <c r="E2349" s="412" t="s">
        <v>22595</v>
      </c>
      <c r="F2349" s="413" t="s">
        <v>202</v>
      </c>
      <c r="G2349" s="419">
        <v>1</v>
      </c>
      <c r="H2349" s="415">
        <f>I2349</f>
        <v>32.29</v>
      </c>
      <c r="I2349" s="415">
        <f>SUM(I2350:I2352)</f>
        <v>32.29</v>
      </c>
    </row>
    <row r="2350" spans="1:9" customFormat="1" ht="24" customHeight="1">
      <c r="A2350" s="420" t="s">
        <v>881</v>
      </c>
      <c r="B2350" s="781">
        <v>88264</v>
      </c>
      <c r="C2350" s="420" t="s">
        <v>66</v>
      </c>
      <c r="D2350" s="420" t="s">
        <v>1424</v>
      </c>
      <c r="E2350" s="420" t="s">
        <v>22333</v>
      </c>
      <c r="F2350" s="421" t="s">
        <v>884</v>
      </c>
      <c r="G2350" s="422">
        <v>0.129</v>
      </c>
      <c r="H2350" s="423">
        <f>IF(A2350="Composição Auxiliar",VLOOKUP(B2350,'SINAPI COMPOSIÇÃO'!$A$2:$E$10256,4,FALSE),IF(A2350="Insumo",IF(VLOOKUP(B2350,'SINAPI INSUMOS'!$A$2:$F$4852,5,FALSE)=OR("",0),VLOOKUP(B2350,'SINAPI INSUMOS'!$A$2:$F$4852,6,FALSE),VLOOKUP(B2350,'SINAPI INSUMOS'!$A$2:$F$4852,5,FALSE)),"VERIFICAR"))</f>
        <v>28.06</v>
      </c>
      <c r="I2350" s="423">
        <f t="shared" ref="I2350:I2352" si="141">TRUNC(G2350*H2350,2)</f>
        <v>3.61</v>
      </c>
    </row>
    <row r="2351" spans="1:9" customFormat="1" ht="26.1" customHeight="1">
      <c r="A2351" s="420" t="s">
        <v>881</v>
      </c>
      <c r="B2351" s="781">
        <v>88247</v>
      </c>
      <c r="C2351" s="420" t="s">
        <v>66</v>
      </c>
      <c r="D2351" s="420" t="s">
        <v>1423</v>
      </c>
      <c r="E2351" s="420" t="s">
        <v>22333</v>
      </c>
      <c r="F2351" s="421" t="s">
        <v>884</v>
      </c>
      <c r="G2351" s="422">
        <v>0.129</v>
      </c>
      <c r="H2351" s="423">
        <f>IF(A2351="Composição Auxiliar",VLOOKUP(B2351,'SINAPI COMPOSIÇÃO'!$A$2:$E$10256,4,FALSE),IF(A2351="Insumo",IF(VLOOKUP(B2351,'SINAPI INSUMOS'!$A$2:$F$4852,5,FALSE)=OR("",0),VLOOKUP(B2351,'SINAPI INSUMOS'!$A$2:$F$4852,6,FALSE),VLOOKUP(B2351,'SINAPI INSUMOS'!$A$2:$F$4852,5,FALSE)),"VERIFICAR"))</f>
        <v>23.98</v>
      </c>
      <c r="I2351" s="423">
        <f t="shared" si="141"/>
        <v>3.09</v>
      </c>
    </row>
    <row r="2352" spans="1:9" customFormat="1" ht="26.1" customHeight="1">
      <c r="A2352" s="424" t="s">
        <v>886</v>
      </c>
      <c r="B2352" s="780">
        <v>2681</v>
      </c>
      <c r="C2352" s="424" t="s">
        <v>66</v>
      </c>
      <c r="D2352" s="424" t="s">
        <v>16199</v>
      </c>
      <c r="E2352" s="424" t="s">
        <v>889</v>
      </c>
      <c r="F2352" s="426" t="s">
        <v>202</v>
      </c>
      <c r="G2352" s="427">
        <v>1.1000000000000001</v>
      </c>
      <c r="H2352" s="428">
        <f>IF(A2352="Composição Auxiliar",VLOOKUP(B2352,'SINAPI COMPOSIÇÃO'!$A$2:$E$10256,4,FALSE),IF(A2352="Insumo",IF(VLOOKUP(B2352,'SINAPI INSUMOS'!$A$2:$F$4852,5,FALSE)=OR("",0),VLOOKUP(B2352,'SINAPI INSUMOS'!$A$2:$F$4852,6,FALSE),VLOOKUP(B2352,'SINAPI INSUMOS'!$A$2:$F$4852,5,FALSE)),"VERIFICAR"))</f>
        <v>23.27</v>
      </c>
      <c r="I2352" s="428">
        <f t="shared" si="141"/>
        <v>25.59</v>
      </c>
    </row>
    <row r="2353" spans="1:9" customFormat="1" ht="0.95" customHeight="1">
      <c r="A2353" s="434"/>
      <c r="B2353" s="434"/>
      <c r="C2353" s="434"/>
      <c r="D2353" s="434"/>
      <c r="E2353" s="434"/>
      <c r="F2353" s="434"/>
      <c r="G2353" s="434"/>
      <c r="H2353" s="434"/>
      <c r="I2353" s="434"/>
    </row>
    <row r="2354" spans="1:9" customFormat="1" ht="26.1" customHeight="1">
      <c r="A2354" s="409" t="s">
        <v>22452</v>
      </c>
      <c r="B2354" s="409"/>
      <c r="C2354" s="409"/>
      <c r="D2354" s="409" t="s">
        <v>22363</v>
      </c>
      <c r="E2354" s="409"/>
      <c r="F2354" s="409"/>
      <c r="G2354" s="410"/>
      <c r="H2354" s="409"/>
      <c r="I2354" s="411"/>
    </row>
    <row r="2355" spans="1:9" customFormat="1" ht="18" customHeight="1">
      <c r="A2355" s="416" t="s">
        <v>22453</v>
      </c>
      <c r="B2355" s="417" t="s">
        <v>52</v>
      </c>
      <c r="C2355" s="416" t="s">
        <v>53</v>
      </c>
      <c r="D2355" s="416" t="s">
        <v>10</v>
      </c>
      <c r="E2355" s="416" t="s">
        <v>878</v>
      </c>
      <c r="F2355" s="418" t="s">
        <v>54</v>
      </c>
      <c r="G2355" s="417" t="s">
        <v>55</v>
      </c>
      <c r="H2355" s="417" t="s">
        <v>56</v>
      </c>
      <c r="I2355" s="417" t="s">
        <v>11</v>
      </c>
    </row>
    <row r="2356" spans="1:9" customFormat="1" ht="39" customHeight="1">
      <c r="A2356" s="412" t="s">
        <v>879</v>
      </c>
      <c r="B2356" s="779">
        <v>92000</v>
      </c>
      <c r="C2356" s="412" t="s">
        <v>66</v>
      </c>
      <c r="D2356" s="412" t="s">
        <v>614</v>
      </c>
      <c r="E2356" s="412" t="s">
        <v>22590</v>
      </c>
      <c r="F2356" s="413" t="s">
        <v>63</v>
      </c>
      <c r="G2356" s="419">
        <v>1</v>
      </c>
      <c r="H2356" s="415">
        <f>I2356</f>
        <v>34.64</v>
      </c>
      <c r="I2356" s="415">
        <f>SUM(I2357:I2358)</f>
        <v>34.64</v>
      </c>
    </row>
    <row r="2357" spans="1:9" customFormat="1" ht="39" customHeight="1">
      <c r="A2357" s="420" t="s">
        <v>881</v>
      </c>
      <c r="B2357" s="781">
        <v>91998</v>
      </c>
      <c r="C2357" s="420" t="s">
        <v>66</v>
      </c>
      <c r="D2357" s="420" t="s">
        <v>1450</v>
      </c>
      <c r="E2357" s="420" t="s">
        <v>22590</v>
      </c>
      <c r="F2357" s="421" t="s">
        <v>63</v>
      </c>
      <c r="G2357" s="422">
        <v>1</v>
      </c>
      <c r="H2357" s="423">
        <f>IF(A2357="Composição Auxiliar",VLOOKUP(B2357,'SINAPI COMPOSIÇÃO'!$A$2:$E$10256,4,FALSE),IF(A2357="Insumo",IF(VLOOKUP(B2357,'SINAPI INSUMOS'!$A$2:$F$4852,5,FALSE)=OR("",0),VLOOKUP(B2357,'SINAPI INSUMOS'!$A$2:$F$4852,6,FALSE),VLOOKUP(B2357,'SINAPI INSUMOS'!$A$2:$F$4852,5,FALSE)),"VERIFICAR"))</f>
        <v>22.43</v>
      </c>
      <c r="I2357" s="423">
        <f t="shared" ref="I2357:I2358" si="142">TRUNC(G2357*H2357,2)</f>
        <v>22.43</v>
      </c>
    </row>
    <row r="2358" spans="1:9" customFormat="1" ht="39" customHeight="1">
      <c r="A2358" s="420" t="s">
        <v>881</v>
      </c>
      <c r="B2358" s="781">
        <v>91946</v>
      </c>
      <c r="C2358" s="420" t="s">
        <v>66</v>
      </c>
      <c r="D2358" s="420" t="s">
        <v>1444</v>
      </c>
      <c r="E2358" s="420" t="s">
        <v>22590</v>
      </c>
      <c r="F2358" s="421" t="s">
        <v>63</v>
      </c>
      <c r="G2358" s="422">
        <v>1</v>
      </c>
      <c r="H2358" s="423">
        <f>IF(A2358="Composição Auxiliar",VLOOKUP(B2358,'SINAPI COMPOSIÇÃO'!$A$2:$E$10256,4,FALSE),IF(A2358="Insumo",IF(VLOOKUP(B2358,'SINAPI INSUMOS'!$A$2:$F$4852,5,FALSE)=OR("",0),VLOOKUP(B2358,'SINAPI INSUMOS'!$A$2:$F$4852,6,FALSE),VLOOKUP(B2358,'SINAPI INSUMOS'!$A$2:$F$4852,5,FALSE)),"VERIFICAR"))</f>
        <v>12.21</v>
      </c>
      <c r="I2358" s="423">
        <f t="shared" si="142"/>
        <v>12.21</v>
      </c>
    </row>
    <row r="2359" spans="1:9" customFormat="1" ht="0.95" customHeight="1">
      <c r="A2359" s="434"/>
      <c r="B2359" s="434"/>
      <c r="C2359" s="434"/>
      <c r="D2359" s="434"/>
      <c r="E2359" s="434"/>
      <c r="F2359" s="434"/>
      <c r="G2359" s="434"/>
      <c r="H2359" s="434"/>
      <c r="I2359" s="434"/>
    </row>
    <row r="2360" spans="1:9" customFormat="1" ht="18" customHeight="1">
      <c r="A2360" s="416" t="s">
        <v>22454</v>
      </c>
      <c r="B2360" s="417" t="s">
        <v>52</v>
      </c>
      <c r="C2360" s="416" t="s">
        <v>53</v>
      </c>
      <c r="D2360" s="416" t="s">
        <v>10</v>
      </c>
      <c r="E2360" s="416" t="s">
        <v>878</v>
      </c>
      <c r="F2360" s="418" t="s">
        <v>54</v>
      </c>
      <c r="G2360" s="417" t="s">
        <v>55</v>
      </c>
      <c r="H2360" s="417" t="s">
        <v>56</v>
      </c>
      <c r="I2360" s="417" t="s">
        <v>11</v>
      </c>
    </row>
    <row r="2361" spans="1:9" customFormat="1" ht="39" customHeight="1">
      <c r="A2361" s="412" t="s">
        <v>879</v>
      </c>
      <c r="B2361" s="779">
        <v>91953</v>
      </c>
      <c r="C2361" s="412" t="s">
        <v>66</v>
      </c>
      <c r="D2361" s="412" t="s">
        <v>596</v>
      </c>
      <c r="E2361" s="412" t="s">
        <v>22590</v>
      </c>
      <c r="F2361" s="413" t="s">
        <v>63</v>
      </c>
      <c r="G2361" s="419">
        <v>1</v>
      </c>
      <c r="H2361" s="415">
        <f>I2361</f>
        <v>32.909999999999997</v>
      </c>
      <c r="I2361" s="415">
        <f>SUM(I2362:I2363)</f>
        <v>32.909999999999997</v>
      </c>
    </row>
    <row r="2362" spans="1:9" customFormat="1" ht="39" customHeight="1">
      <c r="A2362" s="420" t="s">
        <v>881</v>
      </c>
      <c r="B2362" s="781">
        <v>91946</v>
      </c>
      <c r="C2362" s="420" t="s">
        <v>66</v>
      </c>
      <c r="D2362" s="420" t="s">
        <v>1444</v>
      </c>
      <c r="E2362" s="420" t="s">
        <v>22590</v>
      </c>
      <c r="F2362" s="421" t="s">
        <v>63</v>
      </c>
      <c r="G2362" s="422">
        <v>1</v>
      </c>
      <c r="H2362" s="423">
        <f>IF(A2362="Composição Auxiliar",VLOOKUP(B2362,'SINAPI COMPOSIÇÃO'!$A$2:$E$10256,4,FALSE),IF(A2362="Insumo",IF(VLOOKUP(B2362,'SINAPI INSUMOS'!$A$2:$F$4852,5,FALSE)=OR("",0),VLOOKUP(B2362,'SINAPI INSUMOS'!$A$2:$F$4852,6,FALSE),VLOOKUP(B2362,'SINAPI INSUMOS'!$A$2:$F$4852,5,FALSE)),"VERIFICAR"))</f>
        <v>12.21</v>
      </c>
      <c r="I2362" s="423">
        <f t="shared" ref="I2362:I2363" si="143">TRUNC(G2362*H2362,2)</f>
        <v>12.21</v>
      </c>
    </row>
    <row r="2363" spans="1:9" customFormat="1" ht="39" customHeight="1">
      <c r="A2363" s="420" t="s">
        <v>881</v>
      </c>
      <c r="B2363" s="781">
        <v>91952</v>
      </c>
      <c r="C2363" s="420" t="s">
        <v>66</v>
      </c>
      <c r="D2363" s="420" t="s">
        <v>1443</v>
      </c>
      <c r="E2363" s="420" t="s">
        <v>22590</v>
      </c>
      <c r="F2363" s="421" t="s">
        <v>63</v>
      </c>
      <c r="G2363" s="422">
        <v>1</v>
      </c>
      <c r="H2363" s="423">
        <f>IF(A2363="Composição Auxiliar",VLOOKUP(B2363,'SINAPI COMPOSIÇÃO'!$A$2:$E$10256,4,FALSE),IF(A2363="Insumo",IF(VLOOKUP(B2363,'SINAPI INSUMOS'!$A$2:$F$4852,5,FALSE)=OR("",0),VLOOKUP(B2363,'SINAPI INSUMOS'!$A$2:$F$4852,6,FALSE),VLOOKUP(B2363,'SINAPI INSUMOS'!$A$2:$F$4852,5,FALSE)),"VERIFICAR"))</f>
        <v>20.7</v>
      </c>
      <c r="I2363" s="423">
        <f t="shared" si="143"/>
        <v>20.7</v>
      </c>
    </row>
    <row r="2364" spans="1:9" customFormat="1" ht="0.95" customHeight="1">
      <c r="A2364" s="434"/>
      <c r="B2364" s="434"/>
      <c r="C2364" s="434"/>
      <c r="D2364" s="434"/>
      <c r="E2364" s="434"/>
      <c r="F2364" s="434"/>
      <c r="G2364" s="434"/>
      <c r="H2364" s="434"/>
      <c r="I2364" s="434"/>
    </row>
    <row r="2365" spans="1:9" customFormat="1" ht="18" customHeight="1">
      <c r="A2365" s="416" t="s">
        <v>22455</v>
      </c>
      <c r="B2365" s="417" t="s">
        <v>52</v>
      </c>
      <c r="C2365" s="416" t="s">
        <v>53</v>
      </c>
      <c r="D2365" s="416" t="s">
        <v>10</v>
      </c>
      <c r="E2365" s="416" t="s">
        <v>878</v>
      </c>
      <c r="F2365" s="418" t="s">
        <v>54</v>
      </c>
      <c r="G2365" s="417" t="s">
        <v>55</v>
      </c>
      <c r="H2365" s="417" t="s">
        <v>56</v>
      </c>
      <c r="I2365" s="417" t="s">
        <v>11</v>
      </c>
    </row>
    <row r="2366" spans="1:9" customFormat="1" ht="39" customHeight="1">
      <c r="A2366" s="412" t="s">
        <v>879</v>
      </c>
      <c r="B2366" s="779">
        <v>91959</v>
      </c>
      <c r="C2366" s="412" t="s">
        <v>66</v>
      </c>
      <c r="D2366" s="412" t="s">
        <v>602</v>
      </c>
      <c r="E2366" s="412" t="s">
        <v>22590</v>
      </c>
      <c r="F2366" s="413" t="s">
        <v>63</v>
      </c>
      <c r="G2366" s="419">
        <v>1</v>
      </c>
      <c r="H2366" s="415">
        <f>I2366</f>
        <v>50.4</v>
      </c>
      <c r="I2366" s="415">
        <f>SUM(I2367:I2368)</f>
        <v>50.4</v>
      </c>
    </row>
    <row r="2367" spans="1:9" customFormat="1" ht="39" customHeight="1">
      <c r="A2367" s="420" t="s">
        <v>881</v>
      </c>
      <c r="B2367" s="781">
        <v>91958</v>
      </c>
      <c r="C2367" s="420" t="s">
        <v>66</v>
      </c>
      <c r="D2367" s="420" t="s">
        <v>1446</v>
      </c>
      <c r="E2367" s="420" t="s">
        <v>22590</v>
      </c>
      <c r="F2367" s="421" t="s">
        <v>63</v>
      </c>
      <c r="G2367" s="422">
        <v>1</v>
      </c>
      <c r="H2367" s="423">
        <f>IF(A2367="Composição Auxiliar",VLOOKUP(B2367,'SINAPI COMPOSIÇÃO'!$A$2:$E$10256,4,FALSE),IF(A2367="Insumo",IF(VLOOKUP(B2367,'SINAPI INSUMOS'!$A$2:$F$4852,5,FALSE)=OR("",0),VLOOKUP(B2367,'SINAPI INSUMOS'!$A$2:$F$4852,6,FALSE),VLOOKUP(B2367,'SINAPI INSUMOS'!$A$2:$F$4852,5,FALSE)),"VERIFICAR"))</f>
        <v>38.19</v>
      </c>
      <c r="I2367" s="423">
        <f t="shared" ref="I2367:I2368" si="144">TRUNC(G2367*H2367,2)</f>
        <v>38.19</v>
      </c>
    </row>
    <row r="2368" spans="1:9" customFormat="1" ht="39" customHeight="1">
      <c r="A2368" s="420" t="s">
        <v>881</v>
      </c>
      <c r="B2368" s="781">
        <v>91946</v>
      </c>
      <c r="C2368" s="420" t="s">
        <v>66</v>
      </c>
      <c r="D2368" s="420" t="s">
        <v>1444</v>
      </c>
      <c r="E2368" s="420" t="s">
        <v>22590</v>
      </c>
      <c r="F2368" s="421" t="s">
        <v>63</v>
      </c>
      <c r="G2368" s="422">
        <v>1</v>
      </c>
      <c r="H2368" s="423">
        <f>IF(A2368="Composição Auxiliar",VLOOKUP(B2368,'SINAPI COMPOSIÇÃO'!$A$2:$E$10256,4,FALSE),IF(A2368="Insumo",IF(VLOOKUP(B2368,'SINAPI INSUMOS'!$A$2:$F$4852,5,FALSE)=OR("",0),VLOOKUP(B2368,'SINAPI INSUMOS'!$A$2:$F$4852,6,FALSE),VLOOKUP(B2368,'SINAPI INSUMOS'!$A$2:$F$4852,5,FALSE)),"VERIFICAR"))</f>
        <v>12.21</v>
      </c>
      <c r="I2368" s="423">
        <f t="shared" si="144"/>
        <v>12.21</v>
      </c>
    </row>
    <row r="2369" spans="1:9" customFormat="1" ht="0.95" customHeight="1">
      <c r="A2369" s="434"/>
      <c r="B2369" s="434"/>
      <c r="C2369" s="434"/>
      <c r="D2369" s="434"/>
      <c r="E2369" s="434"/>
      <c r="F2369" s="434"/>
      <c r="G2369" s="434"/>
      <c r="H2369" s="434"/>
      <c r="I2369" s="434"/>
    </row>
    <row r="2370" spans="1:9" customFormat="1" ht="18" customHeight="1">
      <c r="A2370" s="416" t="s">
        <v>22456</v>
      </c>
      <c r="B2370" s="417" t="s">
        <v>52</v>
      </c>
      <c r="C2370" s="416" t="s">
        <v>53</v>
      </c>
      <c r="D2370" s="416" t="s">
        <v>10</v>
      </c>
      <c r="E2370" s="416" t="s">
        <v>878</v>
      </c>
      <c r="F2370" s="418" t="s">
        <v>54</v>
      </c>
      <c r="G2370" s="417" t="s">
        <v>55</v>
      </c>
      <c r="H2370" s="417" t="s">
        <v>56</v>
      </c>
      <c r="I2370" s="417" t="s">
        <v>11</v>
      </c>
    </row>
    <row r="2371" spans="1:9" customFormat="1" ht="39" customHeight="1">
      <c r="A2371" s="412" t="s">
        <v>879</v>
      </c>
      <c r="B2371" s="779">
        <v>97891</v>
      </c>
      <c r="C2371" s="412" t="s">
        <v>66</v>
      </c>
      <c r="D2371" s="412" t="s">
        <v>674</v>
      </c>
      <c r="E2371" s="412" t="s">
        <v>22582</v>
      </c>
      <c r="F2371" s="413" t="s">
        <v>63</v>
      </c>
      <c r="G2371" s="419">
        <v>1</v>
      </c>
      <c r="H2371" s="415">
        <f>I2371</f>
        <v>233.78</v>
      </c>
      <c r="I2371" s="415">
        <f>SUM(I2372:I2378)</f>
        <v>233.78</v>
      </c>
    </row>
    <row r="2372" spans="1:9" customFormat="1" ht="39" customHeight="1">
      <c r="A2372" s="420" t="s">
        <v>881</v>
      </c>
      <c r="B2372" s="781">
        <v>100475</v>
      </c>
      <c r="C2372" s="420" t="s">
        <v>66</v>
      </c>
      <c r="D2372" s="420" t="s">
        <v>1373</v>
      </c>
      <c r="E2372" s="420" t="s">
        <v>22586</v>
      </c>
      <c r="F2372" s="421" t="s">
        <v>72</v>
      </c>
      <c r="G2372" s="422">
        <v>2.6100000000000002E-2</v>
      </c>
      <c r="H2372" s="423">
        <f>IF(A2372="Composição Auxiliar",VLOOKUP(B2372,'SINAPI COMPOSIÇÃO'!$A$2:$E$10256,4,FALSE),IF(A2372="Insumo",IF(VLOOKUP(B2372,'SINAPI INSUMOS'!$A$2:$F$4852,5,FALSE)=OR("",0),VLOOKUP(B2372,'SINAPI INSUMOS'!$A$2:$F$4852,6,FALSE),VLOOKUP(B2372,'SINAPI INSUMOS'!$A$2:$F$4852,5,FALSE)),"VERIFICAR"))</f>
        <v>948.11</v>
      </c>
      <c r="I2372" s="423">
        <f t="shared" ref="I2372:I2378" si="145">TRUNC(G2372*H2372,2)</f>
        <v>24.74</v>
      </c>
    </row>
    <row r="2373" spans="1:9" customFormat="1" ht="24" customHeight="1">
      <c r="A2373" s="420" t="s">
        <v>881</v>
      </c>
      <c r="B2373" s="781">
        <v>88316</v>
      </c>
      <c r="C2373" s="420" t="s">
        <v>66</v>
      </c>
      <c r="D2373" s="420" t="s">
        <v>885</v>
      </c>
      <c r="E2373" s="420" t="s">
        <v>22333</v>
      </c>
      <c r="F2373" s="421" t="s">
        <v>884</v>
      </c>
      <c r="G2373" s="422">
        <v>1.0813999999999999</v>
      </c>
      <c r="H2373" s="423">
        <f>IF(A2373="Composição Auxiliar",VLOOKUP(B2373,'SINAPI COMPOSIÇÃO'!$A$2:$E$10256,4,FALSE),IF(A2373="Insumo",IF(VLOOKUP(B2373,'SINAPI INSUMOS'!$A$2:$F$4852,5,FALSE)=OR("",0),VLOOKUP(B2373,'SINAPI INSUMOS'!$A$2:$F$4852,6,FALSE),VLOOKUP(B2373,'SINAPI INSUMOS'!$A$2:$F$4852,5,FALSE)),"VERIFICAR"))</f>
        <v>21.32</v>
      </c>
      <c r="I2373" s="423">
        <f t="shared" si="145"/>
        <v>23.05</v>
      </c>
    </row>
    <row r="2374" spans="1:9" customFormat="1" ht="39" customHeight="1">
      <c r="A2374" s="420" t="s">
        <v>881</v>
      </c>
      <c r="B2374" s="781">
        <v>97734</v>
      </c>
      <c r="C2374" s="420" t="s">
        <v>66</v>
      </c>
      <c r="D2374" s="420" t="s">
        <v>1506</v>
      </c>
      <c r="E2374" s="420" t="s">
        <v>22585</v>
      </c>
      <c r="F2374" s="421" t="s">
        <v>72</v>
      </c>
      <c r="G2374" s="422">
        <v>2.52E-2</v>
      </c>
      <c r="H2374" s="423">
        <f>IF(A2374="Composição Auxiliar",VLOOKUP(B2374,'SINAPI COMPOSIÇÃO'!$A$2:$E$10256,4,FALSE),IF(A2374="Insumo",IF(VLOOKUP(B2374,'SINAPI INSUMOS'!$A$2:$F$4852,5,FALSE)=OR("",0),VLOOKUP(B2374,'SINAPI INSUMOS'!$A$2:$F$4852,6,FALSE),VLOOKUP(B2374,'SINAPI INSUMOS'!$A$2:$F$4852,5,FALSE)),"VERIFICAR"))</f>
        <v>3315.48</v>
      </c>
      <c r="I2374" s="423">
        <f t="shared" si="145"/>
        <v>83.55</v>
      </c>
    </row>
    <row r="2375" spans="1:9" customFormat="1" ht="24" customHeight="1">
      <c r="A2375" s="420" t="s">
        <v>881</v>
      </c>
      <c r="B2375" s="781">
        <v>88309</v>
      </c>
      <c r="C2375" s="420" t="s">
        <v>66</v>
      </c>
      <c r="D2375" s="420" t="s">
        <v>913</v>
      </c>
      <c r="E2375" s="420" t="s">
        <v>22333</v>
      </c>
      <c r="F2375" s="421" t="s">
        <v>884</v>
      </c>
      <c r="G2375" s="422">
        <v>1.3764000000000001</v>
      </c>
      <c r="H2375" s="423">
        <f>IF(A2375="Composição Auxiliar",VLOOKUP(B2375,'SINAPI COMPOSIÇÃO'!$A$2:$E$10256,4,FALSE),IF(A2375="Insumo",IF(VLOOKUP(B2375,'SINAPI INSUMOS'!$A$2:$F$4852,5,FALSE)=OR("",0),VLOOKUP(B2375,'SINAPI INSUMOS'!$A$2:$F$4852,6,FALSE),VLOOKUP(B2375,'SINAPI INSUMOS'!$A$2:$F$4852,5,FALSE)),"VERIFICAR"))</f>
        <v>27.58</v>
      </c>
      <c r="I2375" s="423">
        <f t="shared" si="145"/>
        <v>37.96</v>
      </c>
    </row>
    <row r="2376" spans="1:9" customFormat="1" ht="39" customHeight="1">
      <c r="A2376" s="420" t="s">
        <v>881</v>
      </c>
      <c r="B2376" s="781">
        <v>101619</v>
      </c>
      <c r="C2376" s="420" t="s">
        <v>66</v>
      </c>
      <c r="D2376" s="420" t="s">
        <v>8461</v>
      </c>
      <c r="E2376" s="420" t="s">
        <v>22583</v>
      </c>
      <c r="F2376" s="421" t="s">
        <v>72</v>
      </c>
      <c r="G2376" s="422">
        <v>4.9000000000000002E-2</v>
      </c>
      <c r="H2376" s="423">
        <f>IF(A2376="Composição Auxiliar",VLOOKUP(B2376,'SINAPI COMPOSIÇÃO'!$A$2:$E$10256,4,FALSE),IF(A2376="Insumo",IF(VLOOKUP(B2376,'SINAPI INSUMOS'!$A$2:$F$4852,5,FALSE)=OR("",0),VLOOKUP(B2376,'SINAPI INSUMOS'!$A$2:$F$4852,6,FALSE),VLOOKUP(B2376,'SINAPI INSUMOS'!$A$2:$F$4852,5,FALSE)),"VERIFICAR"))</f>
        <v>515.71</v>
      </c>
      <c r="I2376" s="423">
        <f t="shared" si="145"/>
        <v>25.26</v>
      </c>
    </row>
    <row r="2377" spans="1:9" customFormat="1" ht="39" customHeight="1">
      <c r="A2377" s="420" t="s">
        <v>881</v>
      </c>
      <c r="B2377" s="781">
        <v>87316</v>
      </c>
      <c r="C2377" s="420" t="s">
        <v>66</v>
      </c>
      <c r="D2377" s="420" t="s">
        <v>1358</v>
      </c>
      <c r="E2377" s="420" t="s">
        <v>22586</v>
      </c>
      <c r="F2377" s="421" t="s">
        <v>72</v>
      </c>
      <c r="G2377" s="422">
        <v>6.4000000000000003E-3</v>
      </c>
      <c r="H2377" s="423">
        <f>IF(A2377="Composição Auxiliar",VLOOKUP(B2377,'SINAPI COMPOSIÇÃO'!$A$2:$E$10256,4,FALSE),IF(A2377="Insumo",IF(VLOOKUP(B2377,'SINAPI INSUMOS'!$A$2:$F$4852,5,FALSE)=OR("",0),VLOOKUP(B2377,'SINAPI INSUMOS'!$A$2:$F$4852,6,FALSE),VLOOKUP(B2377,'SINAPI INSUMOS'!$A$2:$F$4852,5,FALSE)),"VERIFICAR"))</f>
        <v>641.82000000000005</v>
      </c>
      <c r="I2377" s="423">
        <f t="shared" si="145"/>
        <v>4.0999999999999996</v>
      </c>
    </row>
    <row r="2378" spans="1:9" customFormat="1" ht="26.1" customHeight="1">
      <c r="A2378" s="424" t="s">
        <v>886</v>
      </c>
      <c r="B2378" s="780">
        <v>650</v>
      </c>
      <c r="C2378" s="424" t="s">
        <v>66</v>
      </c>
      <c r="D2378" s="424" t="s">
        <v>1376</v>
      </c>
      <c r="E2378" s="424" t="s">
        <v>889</v>
      </c>
      <c r="F2378" s="426" t="s">
        <v>63</v>
      </c>
      <c r="G2378" s="427">
        <v>10.036099999999999</v>
      </c>
      <c r="H2378" s="428">
        <f>IF(A2378="Composição Auxiliar",VLOOKUP(B2378,'SINAPI COMPOSIÇÃO'!$A$2:$E$10256,4,FALSE),IF(A2378="Insumo",IF(VLOOKUP(B2378,'SINAPI INSUMOS'!$A$2:$F$4852,5,FALSE)=OR("",0),VLOOKUP(B2378,'SINAPI INSUMOS'!$A$2:$F$4852,6,FALSE),VLOOKUP(B2378,'SINAPI INSUMOS'!$A$2:$F$4852,5,FALSE)),"VERIFICAR"))</f>
        <v>3.5</v>
      </c>
      <c r="I2378" s="428">
        <f t="shared" si="145"/>
        <v>35.119999999999997</v>
      </c>
    </row>
    <row r="2379" spans="1:9" customFormat="1" ht="0.95" customHeight="1">
      <c r="A2379" s="434"/>
      <c r="B2379" s="434"/>
      <c r="C2379" s="434"/>
      <c r="D2379" s="434"/>
      <c r="E2379" s="434"/>
      <c r="F2379" s="434"/>
      <c r="G2379" s="434"/>
      <c r="H2379" s="434"/>
      <c r="I2379" s="434"/>
    </row>
    <row r="2380" spans="1:9" customFormat="1" ht="18" customHeight="1">
      <c r="A2380" s="416" t="s">
        <v>22457</v>
      </c>
      <c r="B2380" s="417" t="s">
        <v>52</v>
      </c>
      <c r="C2380" s="416" t="s">
        <v>53</v>
      </c>
      <c r="D2380" s="416" t="s">
        <v>10</v>
      </c>
      <c r="E2380" s="416" t="s">
        <v>878</v>
      </c>
      <c r="F2380" s="418" t="s">
        <v>54</v>
      </c>
      <c r="G2380" s="417" t="s">
        <v>55</v>
      </c>
      <c r="H2380" s="417" t="s">
        <v>56</v>
      </c>
      <c r="I2380" s="417" t="s">
        <v>11</v>
      </c>
    </row>
    <row r="2381" spans="1:9" customFormat="1" ht="39" customHeight="1">
      <c r="A2381" s="412" t="s">
        <v>879</v>
      </c>
      <c r="B2381" s="779">
        <v>97892</v>
      </c>
      <c r="C2381" s="412" t="s">
        <v>66</v>
      </c>
      <c r="D2381" s="412" t="s">
        <v>6112</v>
      </c>
      <c r="E2381" s="412" t="s">
        <v>22582</v>
      </c>
      <c r="F2381" s="413" t="s">
        <v>63</v>
      </c>
      <c r="G2381" s="419">
        <v>1</v>
      </c>
      <c r="H2381" s="415">
        <f>I2381</f>
        <v>438.80999999999995</v>
      </c>
      <c r="I2381" s="415">
        <f>SUM(I2382:I2390)</f>
        <v>438.80999999999995</v>
      </c>
    </row>
    <row r="2382" spans="1:9" customFormat="1" ht="65.099999999999994" customHeight="1">
      <c r="A2382" s="420" t="s">
        <v>881</v>
      </c>
      <c r="B2382" s="781">
        <v>5679</v>
      </c>
      <c r="C2382" s="420" t="s">
        <v>66</v>
      </c>
      <c r="D2382" s="420" t="s">
        <v>1371</v>
      </c>
      <c r="E2382" s="420" t="s">
        <v>22334</v>
      </c>
      <c r="F2382" s="421" t="s">
        <v>896</v>
      </c>
      <c r="G2382" s="422">
        <v>1.78E-2</v>
      </c>
      <c r="H2382" s="423">
        <f>IF(A2382="Composição Auxiliar",VLOOKUP(B2382,'SINAPI COMPOSIÇÃO'!$A$2:$E$10256,4,FALSE),IF(A2382="Insumo",IF(VLOOKUP(B2382,'SINAPI INSUMOS'!$A$2:$F$4852,5,FALSE)=OR("",0),VLOOKUP(B2382,'SINAPI INSUMOS'!$A$2:$F$4852,6,FALSE),VLOOKUP(B2382,'SINAPI INSUMOS'!$A$2:$F$4852,5,FALSE)),"VERIFICAR"))</f>
        <v>60.32</v>
      </c>
      <c r="I2382" s="423">
        <f t="shared" ref="I2382:I2390" si="146">TRUNC(G2382*H2382,2)</f>
        <v>1.07</v>
      </c>
    </row>
    <row r="2383" spans="1:9" customFormat="1" ht="39" customHeight="1">
      <c r="A2383" s="420" t="s">
        <v>881</v>
      </c>
      <c r="B2383" s="781">
        <v>97735</v>
      </c>
      <c r="C2383" s="420" t="s">
        <v>66</v>
      </c>
      <c r="D2383" s="420" t="s">
        <v>1372</v>
      </c>
      <c r="E2383" s="420" t="s">
        <v>22585</v>
      </c>
      <c r="F2383" s="421" t="s">
        <v>72</v>
      </c>
      <c r="G2383" s="422">
        <v>4.48E-2</v>
      </c>
      <c r="H2383" s="423">
        <f>IF(A2383="Composição Auxiliar",VLOOKUP(B2383,'SINAPI COMPOSIÇÃO'!$A$2:$E$10256,4,FALSE),IF(A2383="Insumo",IF(VLOOKUP(B2383,'SINAPI INSUMOS'!$A$2:$F$4852,5,FALSE)=OR("",0),VLOOKUP(B2383,'SINAPI INSUMOS'!$A$2:$F$4852,6,FALSE),VLOOKUP(B2383,'SINAPI INSUMOS'!$A$2:$F$4852,5,FALSE)),"VERIFICAR"))</f>
        <v>2791.89</v>
      </c>
      <c r="I2383" s="423">
        <f t="shared" si="146"/>
        <v>125.07</v>
      </c>
    </row>
    <row r="2384" spans="1:9" customFormat="1" ht="39" customHeight="1">
      <c r="A2384" s="420" t="s">
        <v>881</v>
      </c>
      <c r="B2384" s="781">
        <v>87316</v>
      </c>
      <c r="C2384" s="420" t="s">
        <v>66</v>
      </c>
      <c r="D2384" s="420" t="s">
        <v>1358</v>
      </c>
      <c r="E2384" s="420" t="s">
        <v>22586</v>
      </c>
      <c r="F2384" s="421" t="s">
        <v>72</v>
      </c>
      <c r="G2384" s="422">
        <v>1.3599999999999999E-2</v>
      </c>
      <c r="H2384" s="423">
        <f>IF(A2384="Composição Auxiliar",VLOOKUP(B2384,'SINAPI COMPOSIÇÃO'!$A$2:$E$10256,4,FALSE),IF(A2384="Insumo",IF(VLOOKUP(B2384,'SINAPI INSUMOS'!$A$2:$F$4852,5,FALSE)=OR("",0),VLOOKUP(B2384,'SINAPI INSUMOS'!$A$2:$F$4852,6,FALSE),VLOOKUP(B2384,'SINAPI INSUMOS'!$A$2:$F$4852,5,FALSE)),"VERIFICAR"))</f>
        <v>641.82000000000005</v>
      </c>
      <c r="I2384" s="423">
        <f t="shared" si="146"/>
        <v>8.7200000000000006</v>
      </c>
    </row>
    <row r="2385" spans="1:9" customFormat="1" ht="65.099999999999994" customHeight="1">
      <c r="A2385" s="420" t="s">
        <v>881</v>
      </c>
      <c r="B2385" s="781">
        <v>5678</v>
      </c>
      <c r="C2385" s="420" t="s">
        <v>66</v>
      </c>
      <c r="D2385" s="420" t="s">
        <v>1374</v>
      </c>
      <c r="E2385" s="420" t="s">
        <v>22334</v>
      </c>
      <c r="F2385" s="421" t="s">
        <v>899</v>
      </c>
      <c r="G2385" s="422">
        <v>8.6999999999999994E-3</v>
      </c>
      <c r="H2385" s="423">
        <f>IF(A2385="Composição Auxiliar",VLOOKUP(B2385,'SINAPI COMPOSIÇÃO'!$A$2:$E$10256,4,FALSE),IF(A2385="Insumo",IF(VLOOKUP(B2385,'SINAPI INSUMOS'!$A$2:$F$4852,5,FALSE)=OR("",0),VLOOKUP(B2385,'SINAPI INSUMOS'!$A$2:$F$4852,6,FALSE),VLOOKUP(B2385,'SINAPI INSUMOS'!$A$2:$F$4852,5,FALSE)),"VERIFICAR"))</f>
        <v>148.24</v>
      </c>
      <c r="I2385" s="423">
        <f t="shared" si="146"/>
        <v>1.28</v>
      </c>
    </row>
    <row r="2386" spans="1:9" customFormat="1" ht="24" customHeight="1">
      <c r="A2386" s="420" t="s">
        <v>881</v>
      </c>
      <c r="B2386" s="781">
        <v>88309</v>
      </c>
      <c r="C2386" s="420" t="s">
        <v>66</v>
      </c>
      <c r="D2386" s="420" t="s">
        <v>913</v>
      </c>
      <c r="E2386" s="420" t="s">
        <v>22333</v>
      </c>
      <c r="F2386" s="421" t="s">
        <v>884</v>
      </c>
      <c r="G2386" s="422">
        <v>2.9802</v>
      </c>
      <c r="H2386" s="423">
        <f>IF(A2386="Composição Auxiliar",VLOOKUP(B2386,'SINAPI COMPOSIÇÃO'!$A$2:$E$10256,4,FALSE),IF(A2386="Insumo",IF(VLOOKUP(B2386,'SINAPI INSUMOS'!$A$2:$F$4852,5,FALSE)=OR("",0),VLOOKUP(B2386,'SINAPI INSUMOS'!$A$2:$F$4852,6,FALSE),VLOOKUP(B2386,'SINAPI INSUMOS'!$A$2:$F$4852,5,FALSE)),"VERIFICAR"))</f>
        <v>27.58</v>
      </c>
      <c r="I2386" s="423">
        <f t="shared" si="146"/>
        <v>82.19</v>
      </c>
    </row>
    <row r="2387" spans="1:9" customFormat="1" ht="24" customHeight="1">
      <c r="A2387" s="420" t="s">
        <v>881</v>
      </c>
      <c r="B2387" s="781">
        <v>88316</v>
      </c>
      <c r="C2387" s="420" t="s">
        <v>66</v>
      </c>
      <c r="D2387" s="420" t="s">
        <v>885</v>
      </c>
      <c r="E2387" s="420" t="s">
        <v>22333</v>
      </c>
      <c r="F2387" s="421" t="s">
        <v>884</v>
      </c>
      <c r="G2387" s="422">
        <v>2.3416000000000001</v>
      </c>
      <c r="H2387" s="423">
        <f>IF(A2387="Composição Auxiliar",VLOOKUP(B2387,'SINAPI COMPOSIÇÃO'!$A$2:$E$10256,4,FALSE),IF(A2387="Insumo",IF(VLOOKUP(B2387,'SINAPI INSUMOS'!$A$2:$F$4852,5,FALSE)=OR("",0),VLOOKUP(B2387,'SINAPI INSUMOS'!$A$2:$F$4852,6,FALSE),VLOOKUP(B2387,'SINAPI INSUMOS'!$A$2:$F$4852,5,FALSE)),"VERIFICAR"))</f>
        <v>21.32</v>
      </c>
      <c r="I2387" s="423">
        <f t="shared" si="146"/>
        <v>49.92</v>
      </c>
    </row>
    <row r="2388" spans="1:9" customFormat="1" ht="39" customHeight="1">
      <c r="A2388" s="420" t="s">
        <v>881</v>
      </c>
      <c r="B2388" s="781">
        <v>100475</v>
      </c>
      <c r="C2388" s="420" t="s">
        <v>66</v>
      </c>
      <c r="D2388" s="420" t="s">
        <v>1373</v>
      </c>
      <c r="E2388" s="420" t="s">
        <v>22586</v>
      </c>
      <c r="F2388" s="421" t="s">
        <v>72</v>
      </c>
      <c r="G2388" s="422">
        <v>5.7500000000000002E-2</v>
      </c>
      <c r="H2388" s="423">
        <f>IF(A2388="Composição Auxiliar",VLOOKUP(B2388,'SINAPI COMPOSIÇÃO'!$A$2:$E$10256,4,FALSE),IF(A2388="Insumo",IF(VLOOKUP(B2388,'SINAPI INSUMOS'!$A$2:$F$4852,5,FALSE)=OR("",0),VLOOKUP(B2388,'SINAPI INSUMOS'!$A$2:$F$4852,6,FALSE),VLOOKUP(B2388,'SINAPI INSUMOS'!$A$2:$F$4852,5,FALSE)),"VERIFICAR"))</f>
        <v>948.11</v>
      </c>
      <c r="I2388" s="423">
        <f t="shared" si="146"/>
        <v>54.51</v>
      </c>
    </row>
    <row r="2389" spans="1:9" customFormat="1" ht="39" customHeight="1">
      <c r="A2389" s="420" t="s">
        <v>881</v>
      </c>
      <c r="B2389" s="781">
        <v>101619</v>
      </c>
      <c r="C2389" s="420" t="s">
        <v>66</v>
      </c>
      <c r="D2389" s="420" t="s">
        <v>8461</v>
      </c>
      <c r="E2389" s="420" t="s">
        <v>22583</v>
      </c>
      <c r="F2389" s="421" t="s">
        <v>72</v>
      </c>
      <c r="G2389" s="422">
        <v>8.1000000000000003E-2</v>
      </c>
      <c r="H2389" s="423">
        <f>IF(A2389="Composição Auxiliar",VLOOKUP(B2389,'SINAPI COMPOSIÇÃO'!$A$2:$E$10256,4,FALSE),IF(A2389="Insumo",IF(VLOOKUP(B2389,'SINAPI INSUMOS'!$A$2:$F$4852,5,FALSE)=OR("",0),VLOOKUP(B2389,'SINAPI INSUMOS'!$A$2:$F$4852,6,FALSE),VLOOKUP(B2389,'SINAPI INSUMOS'!$A$2:$F$4852,5,FALSE)),"VERIFICAR"))</f>
        <v>515.71</v>
      </c>
      <c r="I2389" s="423">
        <f t="shared" si="146"/>
        <v>41.77</v>
      </c>
    </row>
    <row r="2390" spans="1:9" customFormat="1" ht="26.1" customHeight="1">
      <c r="A2390" s="424" t="s">
        <v>886</v>
      </c>
      <c r="B2390" s="780">
        <v>650</v>
      </c>
      <c r="C2390" s="424" t="s">
        <v>66</v>
      </c>
      <c r="D2390" s="424" t="s">
        <v>1376</v>
      </c>
      <c r="E2390" s="424" t="s">
        <v>889</v>
      </c>
      <c r="F2390" s="426" t="s">
        <v>63</v>
      </c>
      <c r="G2390" s="427">
        <v>21.225300000000001</v>
      </c>
      <c r="H2390" s="428">
        <f>IF(A2390="Composição Auxiliar",VLOOKUP(B2390,'SINAPI COMPOSIÇÃO'!$A$2:$E$10256,4,FALSE),IF(A2390="Insumo",IF(VLOOKUP(B2390,'SINAPI INSUMOS'!$A$2:$F$4852,5,FALSE)=OR("",0),VLOOKUP(B2390,'SINAPI INSUMOS'!$A$2:$F$4852,6,FALSE),VLOOKUP(B2390,'SINAPI INSUMOS'!$A$2:$F$4852,5,FALSE)),"VERIFICAR"))</f>
        <v>3.5</v>
      </c>
      <c r="I2390" s="428">
        <f t="shared" si="146"/>
        <v>74.28</v>
      </c>
    </row>
    <row r="2391" spans="1:9" customFormat="1" ht="0.95" customHeight="1">
      <c r="A2391" s="434"/>
      <c r="B2391" s="434"/>
      <c r="C2391" s="434"/>
      <c r="D2391" s="434"/>
      <c r="E2391" s="434"/>
      <c r="F2391" s="434"/>
      <c r="G2391" s="434"/>
      <c r="H2391" s="434"/>
      <c r="I2391" s="434"/>
    </row>
    <row r="2392" spans="1:9" customFormat="1" ht="24" customHeight="1">
      <c r="A2392" s="409" t="s">
        <v>22458</v>
      </c>
      <c r="B2392" s="409"/>
      <c r="C2392" s="409"/>
      <c r="D2392" s="409" t="s">
        <v>22364</v>
      </c>
      <c r="E2392" s="409"/>
      <c r="F2392" s="409"/>
      <c r="G2392" s="410"/>
      <c r="H2392" s="409"/>
      <c r="I2392" s="411"/>
    </row>
    <row r="2393" spans="1:9" customFormat="1" ht="18" customHeight="1">
      <c r="A2393" s="416" t="s">
        <v>22459</v>
      </c>
      <c r="B2393" s="417" t="s">
        <v>52</v>
      </c>
      <c r="C2393" s="416" t="s">
        <v>53</v>
      </c>
      <c r="D2393" s="416" t="s">
        <v>10</v>
      </c>
      <c r="E2393" s="416" t="s">
        <v>878</v>
      </c>
      <c r="F2393" s="418" t="s">
        <v>54</v>
      </c>
      <c r="G2393" s="417" t="s">
        <v>55</v>
      </c>
      <c r="H2393" s="417" t="s">
        <v>56</v>
      </c>
      <c r="I2393" s="417" t="s">
        <v>11</v>
      </c>
    </row>
    <row r="2394" spans="1:9" customFormat="1" ht="39" customHeight="1">
      <c r="A2394" s="412" t="s">
        <v>879</v>
      </c>
      <c r="B2394" s="779">
        <v>91926</v>
      </c>
      <c r="C2394" s="412" t="s">
        <v>66</v>
      </c>
      <c r="D2394" s="412" t="s">
        <v>584</v>
      </c>
      <c r="E2394" s="412" t="s">
        <v>22590</v>
      </c>
      <c r="F2394" s="413" t="s">
        <v>202</v>
      </c>
      <c r="G2394" s="419">
        <v>1</v>
      </c>
      <c r="H2394" s="415">
        <f>I2394</f>
        <v>4.9899999999999993</v>
      </c>
      <c r="I2394" s="415">
        <f>SUM(I2395:I2398)</f>
        <v>4.9899999999999993</v>
      </c>
    </row>
    <row r="2395" spans="1:9" customFormat="1" ht="26.1" customHeight="1">
      <c r="A2395" s="420" t="s">
        <v>881</v>
      </c>
      <c r="B2395" s="781">
        <v>88247</v>
      </c>
      <c r="C2395" s="420" t="s">
        <v>66</v>
      </c>
      <c r="D2395" s="420" t="s">
        <v>1423</v>
      </c>
      <c r="E2395" s="420" t="s">
        <v>22333</v>
      </c>
      <c r="F2395" s="421" t="s">
        <v>884</v>
      </c>
      <c r="G2395" s="422">
        <v>2.9000000000000001E-2</v>
      </c>
      <c r="H2395" s="423">
        <f>IF(A2395="Composição Auxiliar",VLOOKUP(B2395,'SINAPI COMPOSIÇÃO'!$A$2:$E$10256,4,FALSE),IF(A2395="Insumo",IF(VLOOKUP(B2395,'SINAPI INSUMOS'!$A$2:$F$4852,5,FALSE)=OR("",0),VLOOKUP(B2395,'SINAPI INSUMOS'!$A$2:$F$4852,6,FALSE),VLOOKUP(B2395,'SINAPI INSUMOS'!$A$2:$F$4852,5,FALSE)),"VERIFICAR"))</f>
        <v>23.98</v>
      </c>
      <c r="I2395" s="423">
        <f t="shared" ref="I2395:I2398" si="147">TRUNC(G2395*H2395,2)</f>
        <v>0.69</v>
      </c>
    </row>
    <row r="2396" spans="1:9" customFormat="1" ht="24" customHeight="1">
      <c r="A2396" s="420" t="s">
        <v>881</v>
      </c>
      <c r="B2396" s="781">
        <v>88264</v>
      </c>
      <c r="C2396" s="420" t="s">
        <v>66</v>
      </c>
      <c r="D2396" s="420" t="s">
        <v>1424</v>
      </c>
      <c r="E2396" s="420" t="s">
        <v>22333</v>
      </c>
      <c r="F2396" s="421" t="s">
        <v>884</v>
      </c>
      <c r="G2396" s="422">
        <v>2.9000000000000001E-2</v>
      </c>
      <c r="H2396" s="423">
        <f>IF(A2396="Composição Auxiliar",VLOOKUP(B2396,'SINAPI COMPOSIÇÃO'!$A$2:$E$10256,4,FALSE),IF(A2396="Insumo",IF(VLOOKUP(B2396,'SINAPI INSUMOS'!$A$2:$F$4852,5,FALSE)=OR("",0),VLOOKUP(B2396,'SINAPI INSUMOS'!$A$2:$F$4852,6,FALSE),VLOOKUP(B2396,'SINAPI INSUMOS'!$A$2:$F$4852,5,FALSE)),"VERIFICAR"))</f>
        <v>28.06</v>
      </c>
      <c r="I2396" s="423">
        <f t="shared" si="147"/>
        <v>0.81</v>
      </c>
    </row>
    <row r="2397" spans="1:9" customFormat="1" ht="39" customHeight="1">
      <c r="A2397" s="424" t="s">
        <v>886</v>
      </c>
      <c r="B2397" s="780">
        <v>1014</v>
      </c>
      <c r="C2397" s="424" t="s">
        <v>66</v>
      </c>
      <c r="D2397" s="424" t="s">
        <v>1434</v>
      </c>
      <c r="E2397" s="424" t="s">
        <v>889</v>
      </c>
      <c r="F2397" s="426" t="s">
        <v>202</v>
      </c>
      <c r="G2397" s="427">
        <v>1.2434000000000001</v>
      </c>
      <c r="H2397" s="428">
        <f>IF(A2397="Composição Auxiliar",VLOOKUP(B2397,'SINAPI COMPOSIÇÃO'!$A$2:$E$10256,4,FALSE),IF(A2397="Insumo",IF(VLOOKUP(B2397,'SINAPI INSUMOS'!$A$2:$F$4852,5,FALSE)=OR("",0),VLOOKUP(B2397,'SINAPI INSUMOS'!$A$2:$F$4852,6,FALSE),VLOOKUP(B2397,'SINAPI INSUMOS'!$A$2:$F$4852,5,FALSE)),"VERIFICAR"))</f>
        <v>2.77</v>
      </c>
      <c r="I2397" s="428">
        <f t="shared" si="147"/>
        <v>3.44</v>
      </c>
    </row>
    <row r="2398" spans="1:9" customFormat="1" ht="26.1" customHeight="1">
      <c r="A2398" s="424" t="s">
        <v>886</v>
      </c>
      <c r="B2398" s="780">
        <v>21127</v>
      </c>
      <c r="C2398" s="424" t="s">
        <v>66</v>
      </c>
      <c r="D2398" s="424" t="s">
        <v>1432</v>
      </c>
      <c r="E2398" s="424" t="s">
        <v>889</v>
      </c>
      <c r="F2398" s="426" t="s">
        <v>63</v>
      </c>
      <c r="G2398" s="427">
        <v>9.4000000000000004E-3</v>
      </c>
      <c r="H2398" s="428">
        <f>IF(A2398="Composição Auxiliar",VLOOKUP(B2398,'SINAPI COMPOSIÇÃO'!$A$2:$E$10256,4,FALSE),IF(A2398="Insumo",IF(VLOOKUP(B2398,'SINAPI INSUMOS'!$A$2:$F$4852,5,FALSE)=OR("",0),VLOOKUP(B2398,'SINAPI INSUMOS'!$A$2:$F$4852,6,FALSE),VLOOKUP(B2398,'SINAPI INSUMOS'!$A$2:$F$4852,5,FALSE)),"VERIFICAR"))</f>
        <v>6.11</v>
      </c>
      <c r="I2398" s="428">
        <f t="shared" si="147"/>
        <v>0.05</v>
      </c>
    </row>
    <row r="2399" spans="1:9" customFormat="1" ht="0.95" customHeight="1">
      <c r="A2399" s="434"/>
      <c r="B2399" s="434"/>
      <c r="C2399" s="434"/>
      <c r="D2399" s="434"/>
      <c r="E2399" s="434"/>
      <c r="F2399" s="434"/>
      <c r="G2399" s="434"/>
      <c r="H2399" s="434"/>
      <c r="I2399" s="434"/>
    </row>
    <row r="2400" spans="1:9" customFormat="1" ht="24" customHeight="1">
      <c r="A2400" s="409" t="s">
        <v>22460</v>
      </c>
      <c r="B2400" s="409"/>
      <c r="C2400" s="409"/>
      <c r="D2400" s="409" t="s">
        <v>22365</v>
      </c>
      <c r="E2400" s="409"/>
      <c r="F2400" s="409"/>
      <c r="G2400" s="410"/>
      <c r="H2400" s="409"/>
      <c r="I2400" s="411"/>
    </row>
    <row r="2401" spans="1:9" customFormat="1" ht="18" customHeight="1">
      <c r="A2401" s="416" t="s">
        <v>22461</v>
      </c>
      <c r="B2401" s="417" t="s">
        <v>52</v>
      </c>
      <c r="C2401" s="416" t="s">
        <v>53</v>
      </c>
      <c r="D2401" s="416" t="s">
        <v>10</v>
      </c>
      <c r="E2401" s="416" t="s">
        <v>878</v>
      </c>
      <c r="F2401" s="418" t="s">
        <v>54</v>
      </c>
      <c r="G2401" s="417" t="s">
        <v>55</v>
      </c>
      <c r="H2401" s="417" t="s">
        <v>56</v>
      </c>
      <c r="I2401" s="417" t="s">
        <v>11</v>
      </c>
    </row>
    <row r="2402" spans="1:9" customFormat="1" ht="51.95" customHeight="1">
      <c r="A2402" s="412" t="s">
        <v>879</v>
      </c>
      <c r="B2402" s="779">
        <v>101879</v>
      </c>
      <c r="C2402" s="412" t="s">
        <v>66</v>
      </c>
      <c r="D2402" s="412" t="s">
        <v>9704</v>
      </c>
      <c r="E2402" s="412" t="s">
        <v>22596</v>
      </c>
      <c r="F2402" s="413" t="s">
        <v>63</v>
      </c>
      <c r="G2402" s="419">
        <v>1</v>
      </c>
      <c r="H2402" s="415">
        <f>I2402</f>
        <v>594.97</v>
      </c>
      <c r="I2402" s="415">
        <f>SUM(I2403:I2406)</f>
        <v>594.97</v>
      </c>
    </row>
    <row r="2403" spans="1:9" customFormat="1" ht="51.95" customHeight="1">
      <c r="A2403" s="420" t="s">
        <v>881</v>
      </c>
      <c r="B2403" s="781">
        <v>87367</v>
      </c>
      <c r="C2403" s="420" t="s">
        <v>66</v>
      </c>
      <c r="D2403" s="420" t="s">
        <v>1453</v>
      </c>
      <c r="E2403" s="420" t="s">
        <v>22586</v>
      </c>
      <c r="F2403" s="421" t="s">
        <v>72</v>
      </c>
      <c r="G2403" s="422">
        <v>1.44E-2</v>
      </c>
      <c r="H2403" s="423">
        <f>IF(A2403="Composição Auxiliar",VLOOKUP(B2403,'SINAPI COMPOSIÇÃO'!$A$2:$E$10256,4,FALSE),IF(A2403="Insumo",IF(VLOOKUP(B2403,'SINAPI INSUMOS'!$A$2:$F$4852,5,FALSE)=OR("",0),VLOOKUP(B2403,'SINAPI INSUMOS'!$A$2:$F$4852,6,FALSE),VLOOKUP(B2403,'SINAPI INSUMOS'!$A$2:$F$4852,5,FALSE)),"VERIFICAR"))</f>
        <v>863.29</v>
      </c>
      <c r="I2403" s="423">
        <f t="shared" ref="I2403:I2406" si="148">TRUNC(G2403*H2403,2)</f>
        <v>12.43</v>
      </c>
    </row>
    <row r="2404" spans="1:9" customFormat="1" ht="24" customHeight="1">
      <c r="A2404" s="420" t="s">
        <v>881</v>
      </c>
      <c r="B2404" s="781">
        <v>88264</v>
      </c>
      <c r="C2404" s="420" t="s">
        <v>66</v>
      </c>
      <c r="D2404" s="420" t="s">
        <v>1424</v>
      </c>
      <c r="E2404" s="420" t="s">
        <v>22333</v>
      </c>
      <c r="F2404" s="421" t="s">
        <v>884</v>
      </c>
      <c r="G2404" s="422">
        <v>1.657</v>
      </c>
      <c r="H2404" s="423">
        <f>IF(A2404="Composição Auxiliar",VLOOKUP(B2404,'SINAPI COMPOSIÇÃO'!$A$2:$E$10256,4,FALSE),IF(A2404="Insumo",IF(VLOOKUP(B2404,'SINAPI INSUMOS'!$A$2:$F$4852,5,FALSE)=OR("",0),VLOOKUP(B2404,'SINAPI INSUMOS'!$A$2:$F$4852,6,FALSE),VLOOKUP(B2404,'SINAPI INSUMOS'!$A$2:$F$4852,5,FALSE)),"VERIFICAR"))</f>
        <v>28.06</v>
      </c>
      <c r="I2404" s="423">
        <f t="shared" si="148"/>
        <v>46.49</v>
      </c>
    </row>
    <row r="2405" spans="1:9" customFormat="1" ht="26.1" customHeight="1">
      <c r="A2405" s="420" t="s">
        <v>881</v>
      </c>
      <c r="B2405" s="781">
        <v>88247</v>
      </c>
      <c r="C2405" s="420" t="s">
        <v>66</v>
      </c>
      <c r="D2405" s="420" t="s">
        <v>1423</v>
      </c>
      <c r="E2405" s="420" t="s">
        <v>22333</v>
      </c>
      <c r="F2405" s="421" t="s">
        <v>884</v>
      </c>
      <c r="G2405" s="422">
        <v>1.657</v>
      </c>
      <c r="H2405" s="423">
        <f>IF(A2405="Composição Auxiliar",VLOOKUP(B2405,'SINAPI COMPOSIÇÃO'!$A$2:$E$10256,4,FALSE),IF(A2405="Insumo",IF(VLOOKUP(B2405,'SINAPI INSUMOS'!$A$2:$F$4852,5,FALSE)=OR("",0),VLOOKUP(B2405,'SINAPI INSUMOS'!$A$2:$F$4852,6,FALSE),VLOOKUP(B2405,'SINAPI INSUMOS'!$A$2:$F$4852,5,FALSE)),"VERIFICAR"))</f>
        <v>23.98</v>
      </c>
      <c r="I2405" s="423">
        <f t="shared" si="148"/>
        <v>39.729999999999997</v>
      </c>
    </row>
    <row r="2406" spans="1:9" customFormat="1" ht="39" customHeight="1">
      <c r="A2406" s="424" t="s">
        <v>886</v>
      </c>
      <c r="B2406" s="780">
        <v>12039</v>
      </c>
      <c r="C2406" s="424" t="s">
        <v>66</v>
      </c>
      <c r="D2406" s="424" t="s">
        <v>17776</v>
      </c>
      <c r="E2406" s="424" t="s">
        <v>889</v>
      </c>
      <c r="F2406" s="426" t="s">
        <v>63</v>
      </c>
      <c r="G2406" s="427">
        <v>1</v>
      </c>
      <c r="H2406" s="428">
        <f>IF(A2406="Composição Auxiliar",VLOOKUP(B2406,'SINAPI COMPOSIÇÃO'!$A$2:$E$10256,4,FALSE),IF(A2406="Insumo",IF(VLOOKUP(B2406,'SINAPI INSUMOS'!$A$2:$F$4852,5,FALSE)=OR("",0),VLOOKUP(B2406,'SINAPI INSUMOS'!$A$2:$F$4852,6,FALSE),VLOOKUP(B2406,'SINAPI INSUMOS'!$A$2:$F$4852,5,FALSE)),"VERIFICAR"))</f>
        <v>496.32</v>
      </c>
      <c r="I2406" s="428">
        <f t="shared" si="148"/>
        <v>496.32</v>
      </c>
    </row>
    <row r="2407" spans="1:9" customFormat="1" ht="0.95" customHeight="1">
      <c r="A2407" s="434"/>
      <c r="B2407" s="434"/>
      <c r="C2407" s="434"/>
      <c r="D2407" s="434"/>
      <c r="E2407" s="434"/>
      <c r="F2407" s="434"/>
      <c r="G2407" s="434"/>
      <c r="H2407" s="434"/>
      <c r="I2407" s="434"/>
    </row>
    <row r="2408" spans="1:9" customFormat="1" ht="18" customHeight="1">
      <c r="A2408" s="416" t="s">
        <v>22462</v>
      </c>
      <c r="B2408" s="417" t="s">
        <v>52</v>
      </c>
      <c r="C2408" s="416" t="s">
        <v>53</v>
      </c>
      <c r="D2408" s="416" t="s">
        <v>10</v>
      </c>
      <c r="E2408" s="416" t="s">
        <v>878</v>
      </c>
      <c r="F2408" s="418" t="s">
        <v>54</v>
      </c>
      <c r="G2408" s="417" t="s">
        <v>55</v>
      </c>
      <c r="H2408" s="417" t="s">
        <v>56</v>
      </c>
      <c r="I2408" s="417" t="s">
        <v>11</v>
      </c>
    </row>
    <row r="2409" spans="1:9" customFormat="1" ht="26.1" customHeight="1">
      <c r="A2409" s="412" t="s">
        <v>879</v>
      </c>
      <c r="B2409" s="779">
        <v>93672</v>
      </c>
      <c r="C2409" s="412" t="s">
        <v>66</v>
      </c>
      <c r="D2409" s="412" t="s">
        <v>9684</v>
      </c>
      <c r="E2409" s="412" t="s">
        <v>22596</v>
      </c>
      <c r="F2409" s="413" t="s">
        <v>63</v>
      </c>
      <c r="G2409" s="419">
        <v>1</v>
      </c>
      <c r="H2409" s="415">
        <f>I2409</f>
        <v>89.22</v>
      </c>
      <c r="I2409" s="415">
        <f>SUM(I2410:I2413)</f>
        <v>89.22</v>
      </c>
    </row>
    <row r="2410" spans="1:9" customFormat="1" ht="26.1" customHeight="1">
      <c r="A2410" s="420" t="s">
        <v>881</v>
      </c>
      <c r="B2410" s="781">
        <v>88247</v>
      </c>
      <c r="C2410" s="420" t="s">
        <v>66</v>
      </c>
      <c r="D2410" s="420" t="s">
        <v>1423</v>
      </c>
      <c r="E2410" s="420" t="s">
        <v>22333</v>
      </c>
      <c r="F2410" s="421" t="s">
        <v>884</v>
      </c>
      <c r="G2410" s="422">
        <v>0.38141900000000001</v>
      </c>
      <c r="H2410" s="423">
        <f>IF(A2410="Composição Auxiliar",VLOOKUP(B2410,'SINAPI COMPOSIÇÃO'!$A$2:$E$10256,4,FALSE),IF(A2410="Insumo",IF(VLOOKUP(B2410,'SINAPI INSUMOS'!$A$2:$F$4852,5,FALSE)=OR("",0),VLOOKUP(B2410,'SINAPI INSUMOS'!$A$2:$F$4852,6,FALSE),VLOOKUP(B2410,'SINAPI INSUMOS'!$A$2:$F$4852,5,FALSE)),"VERIFICAR"))</f>
        <v>23.98</v>
      </c>
      <c r="I2410" s="423">
        <f t="shared" ref="I2410:I2413" si="149">TRUNC(G2410*H2410,2)</f>
        <v>9.14</v>
      </c>
    </row>
    <row r="2411" spans="1:9" customFormat="1" ht="24" customHeight="1">
      <c r="A2411" s="420" t="s">
        <v>881</v>
      </c>
      <c r="B2411" s="781">
        <v>88264</v>
      </c>
      <c r="C2411" s="420" t="s">
        <v>66</v>
      </c>
      <c r="D2411" s="420" t="s">
        <v>1424</v>
      </c>
      <c r="E2411" s="420" t="s">
        <v>22333</v>
      </c>
      <c r="F2411" s="421" t="s">
        <v>884</v>
      </c>
      <c r="G2411" s="422">
        <v>0.38141900000000001</v>
      </c>
      <c r="H2411" s="423">
        <f>IF(A2411="Composição Auxiliar",VLOOKUP(B2411,'SINAPI COMPOSIÇÃO'!$A$2:$E$10256,4,FALSE),IF(A2411="Insumo",IF(VLOOKUP(B2411,'SINAPI INSUMOS'!$A$2:$F$4852,5,FALSE)=OR("",0),VLOOKUP(B2411,'SINAPI INSUMOS'!$A$2:$F$4852,6,FALSE),VLOOKUP(B2411,'SINAPI INSUMOS'!$A$2:$F$4852,5,FALSE)),"VERIFICAR"))</f>
        <v>28.06</v>
      </c>
      <c r="I2411" s="423">
        <f t="shared" si="149"/>
        <v>10.7</v>
      </c>
    </row>
    <row r="2412" spans="1:9" customFormat="1" ht="39" customHeight="1">
      <c r="A2412" s="424" t="s">
        <v>886</v>
      </c>
      <c r="B2412" s="780">
        <v>1574</v>
      </c>
      <c r="C2412" s="424" t="s">
        <v>66</v>
      </c>
      <c r="D2412" s="424" t="s">
        <v>18333</v>
      </c>
      <c r="E2412" s="424" t="s">
        <v>889</v>
      </c>
      <c r="F2412" s="426" t="s">
        <v>63</v>
      </c>
      <c r="G2412" s="427">
        <v>3</v>
      </c>
      <c r="H2412" s="428">
        <f>IF(A2412="Composição Auxiliar",VLOOKUP(B2412,'SINAPI COMPOSIÇÃO'!$A$2:$E$10256,4,FALSE),IF(A2412="Insumo",IF(VLOOKUP(B2412,'SINAPI INSUMOS'!$A$2:$F$4852,5,FALSE)=OR("",0),VLOOKUP(B2412,'SINAPI INSUMOS'!$A$2:$F$4852,6,FALSE),VLOOKUP(B2412,'SINAPI INSUMOS'!$A$2:$F$4852,5,FALSE)),"VERIFICAR"))</f>
        <v>1.98</v>
      </c>
      <c r="I2412" s="428">
        <f t="shared" si="149"/>
        <v>5.94</v>
      </c>
    </row>
    <row r="2413" spans="1:9" customFormat="1" ht="26.1" customHeight="1">
      <c r="A2413" s="424" t="s">
        <v>886</v>
      </c>
      <c r="B2413" s="780">
        <v>34709</v>
      </c>
      <c r="C2413" s="424" t="s">
        <v>66</v>
      </c>
      <c r="D2413" s="424" t="s">
        <v>1469</v>
      </c>
      <c r="E2413" s="424" t="s">
        <v>889</v>
      </c>
      <c r="F2413" s="426" t="s">
        <v>63</v>
      </c>
      <c r="G2413" s="427">
        <v>1</v>
      </c>
      <c r="H2413" s="428">
        <f>IF(A2413="Composição Auxiliar",VLOOKUP(B2413,'SINAPI COMPOSIÇÃO'!$A$2:$E$10256,4,FALSE),IF(A2413="Insumo",IF(VLOOKUP(B2413,'SINAPI INSUMOS'!$A$2:$F$4852,5,FALSE)=OR("",0),VLOOKUP(B2413,'SINAPI INSUMOS'!$A$2:$F$4852,6,FALSE),VLOOKUP(B2413,'SINAPI INSUMOS'!$A$2:$F$4852,5,FALSE)),"VERIFICAR"))</f>
        <v>63.44</v>
      </c>
      <c r="I2413" s="428">
        <f t="shared" si="149"/>
        <v>63.44</v>
      </c>
    </row>
    <row r="2414" spans="1:9" customFormat="1" ht="0.95" customHeight="1">
      <c r="A2414" s="434"/>
      <c r="B2414" s="434"/>
      <c r="C2414" s="434"/>
      <c r="D2414" s="434"/>
      <c r="E2414" s="434"/>
      <c r="F2414" s="434"/>
      <c r="G2414" s="434"/>
      <c r="H2414" s="434"/>
      <c r="I2414" s="434"/>
    </row>
    <row r="2415" spans="1:9" customFormat="1" ht="18" customHeight="1">
      <c r="A2415" s="416" t="s">
        <v>22463</v>
      </c>
      <c r="B2415" s="417" t="s">
        <v>52</v>
      </c>
      <c r="C2415" s="416" t="s">
        <v>53</v>
      </c>
      <c r="D2415" s="416" t="s">
        <v>10</v>
      </c>
      <c r="E2415" s="416" t="s">
        <v>878</v>
      </c>
      <c r="F2415" s="418" t="s">
        <v>54</v>
      </c>
      <c r="G2415" s="417" t="s">
        <v>55</v>
      </c>
      <c r="H2415" s="417" t="s">
        <v>56</v>
      </c>
      <c r="I2415" s="417" t="s">
        <v>11</v>
      </c>
    </row>
    <row r="2416" spans="1:9" customFormat="1" ht="26.1" customHeight="1">
      <c r="A2416" s="412" t="s">
        <v>879</v>
      </c>
      <c r="B2416" s="779">
        <v>93660</v>
      </c>
      <c r="C2416" s="412" t="s">
        <v>66</v>
      </c>
      <c r="D2416" s="412" t="s">
        <v>9651</v>
      </c>
      <c r="E2416" s="412" t="s">
        <v>22596</v>
      </c>
      <c r="F2416" s="413" t="s">
        <v>63</v>
      </c>
      <c r="G2416" s="419">
        <v>1</v>
      </c>
      <c r="H2416" s="415">
        <f>I2416</f>
        <v>57.81</v>
      </c>
      <c r="I2416" s="415">
        <f>SUM(I2417:I2420)</f>
        <v>57.81</v>
      </c>
    </row>
    <row r="2417" spans="1:9" customFormat="1" ht="24" customHeight="1">
      <c r="A2417" s="420" t="s">
        <v>881</v>
      </c>
      <c r="B2417" s="781">
        <v>88264</v>
      </c>
      <c r="C2417" s="420" t="s">
        <v>66</v>
      </c>
      <c r="D2417" s="420" t="s">
        <v>1424</v>
      </c>
      <c r="E2417" s="420" t="s">
        <v>22333</v>
      </c>
      <c r="F2417" s="421" t="s">
        <v>884</v>
      </c>
      <c r="G2417" s="422">
        <v>7.0857000000000003E-2</v>
      </c>
      <c r="H2417" s="423">
        <f>IF(A2417="Composição Auxiliar",VLOOKUP(B2417,'SINAPI COMPOSIÇÃO'!$A$2:$E$10256,4,FALSE),IF(A2417="Insumo",IF(VLOOKUP(B2417,'SINAPI INSUMOS'!$A$2:$F$4852,5,FALSE)=OR("",0),VLOOKUP(B2417,'SINAPI INSUMOS'!$A$2:$F$4852,6,FALSE),VLOOKUP(B2417,'SINAPI INSUMOS'!$A$2:$F$4852,5,FALSE)),"VERIFICAR"))</f>
        <v>28.06</v>
      </c>
      <c r="I2417" s="423">
        <f t="shared" ref="I2417:I2420" si="150">TRUNC(G2417*H2417,2)</f>
        <v>1.98</v>
      </c>
    </row>
    <row r="2418" spans="1:9" customFormat="1" ht="26.1" customHeight="1">
      <c r="A2418" s="420" t="s">
        <v>881</v>
      </c>
      <c r="B2418" s="781">
        <v>88247</v>
      </c>
      <c r="C2418" s="420" t="s">
        <v>66</v>
      </c>
      <c r="D2418" s="420" t="s">
        <v>1423</v>
      </c>
      <c r="E2418" s="420" t="s">
        <v>22333</v>
      </c>
      <c r="F2418" s="421" t="s">
        <v>884</v>
      </c>
      <c r="G2418" s="422">
        <v>7.0857000000000003E-2</v>
      </c>
      <c r="H2418" s="423">
        <f>IF(A2418="Composição Auxiliar",VLOOKUP(B2418,'SINAPI COMPOSIÇÃO'!$A$2:$E$10256,4,FALSE),IF(A2418="Insumo",IF(VLOOKUP(B2418,'SINAPI INSUMOS'!$A$2:$F$4852,5,FALSE)=OR("",0),VLOOKUP(B2418,'SINAPI INSUMOS'!$A$2:$F$4852,6,FALSE),VLOOKUP(B2418,'SINAPI INSUMOS'!$A$2:$F$4852,5,FALSE)),"VERIFICAR"))</f>
        <v>23.98</v>
      </c>
      <c r="I2418" s="423">
        <f t="shared" si="150"/>
        <v>1.69</v>
      </c>
    </row>
    <row r="2419" spans="1:9" customFormat="1" ht="39" customHeight="1">
      <c r="A2419" s="424" t="s">
        <v>886</v>
      </c>
      <c r="B2419" s="780">
        <v>1570</v>
      </c>
      <c r="C2419" s="424" t="s">
        <v>66</v>
      </c>
      <c r="D2419" s="424" t="s">
        <v>1459</v>
      </c>
      <c r="E2419" s="424" t="s">
        <v>889</v>
      </c>
      <c r="F2419" s="426" t="s">
        <v>63</v>
      </c>
      <c r="G2419" s="427">
        <v>2</v>
      </c>
      <c r="H2419" s="428">
        <f>IF(A2419="Composição Auxiliar",VLOOKUP(B2419,'SINAPI COMPOSIÇÃO'!$A$2:$E$10256,4,FALSE),IF(A2419="Insumo",IF(VLOOKUP(B2419,'SINAPI INSUMOS'!$A$2:$F$4852,5,FALSE)=OR("",0),VLOOKUP(B2419,'SINAPI INSUMOS'!$A$2:$F$4852,6,FALSE),VLOOKUP(B2419,'SINAPI INSUMOS'!$A$2:$F$4852,5,FALSE)),"VERIFICAR"))</f>
        <v>1.18</v>
      </c>
      <c r="I2419" s="428">
        <f t="shared" si="150"/>
        <v>2.36</v>
      </c>
    </row>
    <row r="2420" spans="1:9" customFormat="1" ht="26.1" customHeight="1">
      <c r="A2420" s="424" t="s">
        <v>886</v>
      </c>
      <c r="B2420" s="780">
        <v>34616</v>
      </c>
      <c r="C2420" s="424" t="s">
        <v>66</v>
      </c>
      <c r="D2420" s="424" t="s">
        <v>16082</v>
      </c>
      <c r="E2420" s="424" t="s">
        <v>889</v>
      </c>
      <c r="F2420" s="426" t="s">
        <v>63</v>
      </c>
      <c r="G2420" s="427">
        <v>1</v>
      </c>
      <c r="H2420" s="428">
        <f>IF(A2420="Composição Auxiliar",VLOOKUP(B2420,'SINAPI COMPOSIÇÃO'!$A$2:$E$10256,4,FALSE),IF(A2420="Insumo",IF(VLOOKUP(B2420,'SINAPI INSUMOS'!$A$2:$F$4852,5,FALSE)=OR("",0),VLOOKUP(B2420,'SINAPI INSUMOS'!$A$2:$F$4852,6,FALSE),VLOOKUP(B2420,'SINAPI INSUMOS'!$A$2:$F$4852,5,FALSE)),"VERIFICAR"))</f>
        <v>51.78</v>
      </c>
      <c r="I2420" s="428">
        <f t="shared" si="150"/>
        <v>51.78</v>
      </c>
    </row>
    <row r="2421" spans="1:9" customFormat="1" ht="0.95" customHeight="1">
      <c r="A2421" s="434"/>
      <c r="B2421" s="434"/>
      <c r="C2421" s="434"/>
      <c r="D2421" s="434"/>
      <c r="E2421" s="434"/>
      <c r="F2421" s="434"/>
      <c r="G2421" s="434"/>
      <c r="H2421" s="434"/>
      <c r="I2421" s="434"/>
    </row>
    <row r="2422" spans="1:9" customFormat="1" ht="18" customHeight="1">
      <c r="A2422" s="416" t="s">
        <v>22464</v>
      </c>
      <c r="B2422" s="417" t="s">
        <v>52</v>
      </c>
      <c r="C2422" s="416" t="s">
        <v>53</v>
      </c>
      <c r="D2422" s="416" t="s">
        <v>10</v>
      </c>
      <c r="E2422" s="416" t="s">
        <v>878</v>
      </c>
      <c r="F2422" s="418" t="s">
        <v>54</v>
      </c>
      <c r="G2422" s="417" t="s">
        <v>55</v>
      </c>
      <c r="H2422" s="417" t="s">
        <v>56</v>
      </c>
      <c r="I2422" s="417" t="s">
        <v>11</v>
      </c>
    </row>
    <row r="2423" spans="1:9" customFormat="1" ht="26.1" customHeight="1">
      <c r="A2423" s="412" t="s">
        <v>879</v>
      </c>
      <c r="B2423" s="779">
        <v>93653</v>
      </c>
      <c r="C2423" s="412" t="s">
        <v>66</v>
      </c>
      <c r="D2423" s="412" t="s">
        <v>9661</v>
      </c>
      <c r="E2423" s="412" t="s">
        <v>22596</v>
      </c>
      <c r="F2423" s="413" t="s">
        <v>63</v>
      </c>
      <c r="G2423" s="419">
        <v>1</v>
      </c>
      <c r="H2423" s="415">
        <f>I2423</f>
        <v>12.04</v>
      </c>
      <c r="I2423" s="415">
        <f>SUM(I2424:I2427)</f>
        <v>12.04</v>
      </c>
    </row>
    <row r="2424" spans="1:9" customFormat="1" ht="26.1" customHeight="1">
      <c r="A2424" s="420" t="s">
        <v>881</v>
      </c>
      <c r="B2424" s="781">
        <v>88247</v>
      </c>
      <c r="C2424" s="420" t="s">
        <v>66</v>
      </c>
      <c r="D2424" s="420" t="s">
        <v>1423</v>
      </c>
      <c r="E2424" s="420" t="s">
        <v>22333</v>
      </c>
      <c r="F2424" s="421" t="s">
        <v>884</v>
      </c>
      <c r="G2424" s="422">
        <v>3.5428000000000001E-2</v>
      </c>
      <c r="H2424" s="423">
        <f>IF(A2424="Composição Auxiliar",VLOOKUP(B2424,'SINAPI COMPOSIÇÃO'!$A$2:$E$10256,4,FALSE),IF(A2424="Insumo",IF(VLOOKUP(B2424,'SINAPI INSUMOS'!$A$2:$F$4852,5,FALSE)=OR("",0),VLOOKUP(B2424,'SINAPI INSUMOS'!$A$2:$F$4852,6,FALSE),VLOOKUP(B2424,'SINAPI INSUMOS'!$A$2:$F$4852,5,FALSE)),"VERIFICAR"))</f>
        <v>23.98</v>
      </c>
      <c r="I2424" s="423">
        <f t="shared" ref="I2424:I2427" si="151">TRUNC(G2424*H2424,2)</f>
        <v>0.84</v>
      </c>
    </row>
    <row r="2425" spans="1:9" customFormat="1" ht="24" customHeight="1">
      <c r="A2425" s="420" t="s">
        <v>881</v>
      </c>
      <c r="B2425" s="781">
        <v>88264</v>
      </c>
      <c r="C2425" s="420" t="s">
        <v>66</v>
      </c>
      <c r="D2425" s="420" t="s">
        <v>1424</v>
      </c>
      <c r="E2425" s="420" t="s">
        <v>22333</v>
      </c>
      <c r="F2425" s="421" t="s">
        <v>884</v>
      </c>
      <c r="G2425" s="422">
        <v>3.5428000000000001E-2</v>
      </c>
      <c r="H2425" s="423">
        <f>IF(A2425="Composição Auxiliar",VLOOKUP(B2425,'SINAPI COMPOSIÇÃO'!$A$2:$E$10256,4,FALSE),IF(A2425="Insumo",IF(VLOOKUP(B2425,'SINAPI INSUMOS'!$A$2:$F$4852,5,FALSE)=OR("",0),VLOOKUP(B2425,'SINAPI INSUMOS'!$A$2:$F$4852,6,FALSE),VLOOKUP(B2425,'SINAPI INSUMOS'!$A$2:$F$4852,5,FALSE)),"VERIFICAR"))</f>
        <v>28.06</v>
      </c>
      <c r="I2425" s="423">
        <f t="shared" si="151"/>
        <v>0.99</v>
      </c>
    </row>
    <row r="2426" spans="1:9" customFormat="1" ht="39" customHeight="1">
      <c r="A2426" s="424" t="s">
        <v>886</v>
      </c>
      <c r="B2426" s="780">
        <v>1570</v>
      </c>
      <c r="C2426" s="424" t="s">
        <v>66</v>
      </c>
      <c r="D2426" s="424" t="s">
        <v>1459</v>
      </c>
      <c r="E2426" s="424" t="s">
        <v>889</v>
      </c>
      <c r="F2426" s="426" t="s">
        <v>63</v>
      </c>
      <c r="G2426" s="427">
        <v>1</v>
      </c>
      <c r="H2426" s="428">
        <f>IF(A2426="Composição Auxiliar",VLOOKUP(B2426,'SINAPI COMPOSIÇÃO'!$A$2:$E$10256,4,FALSE),IF(A2426="Insumo",IF(VLOOKUP(B2426,'SINAPI INSUMOS'!$A$2:$F$4852,5,FALSE)=OR("",0),VLOOKUP(B2426,'SINAPI INSUMOS'!$A$2:$F$4852,6,FALSE),VLOOKUP(B2426,'SINAPI INSUMOS'!$A$2:$F$4852,5,FALSE)),"VERIFICAR"))</f>
        <v>1.18</v>
      </c>
      <c r="I2426" s="428">
        <f t="shared" si="151"/>
        <v>1.18</v>
      </c>
    </row>
    <row r="2427" spans="1:9" customFormat="1" ht="26.1" customHeight="1">
      <c r="A2427" s="424" t="s">
        <v>886</v>
      </c>
      <c r="B2427" s="780">
        <v>34653</v>
      </c>
      <c r="C2427" s="424" t="s">
        <v>66</v>
      </c>
      <c r="D2427" s="424" t="s">
        <v>1461</v>
      </c>
      <c r="E2427" s="424" t="s">
        <v>889</v>
      </c>
      <c r="F2427" s="426" t="s">
        <v>63</v>
      </c>
      <c r="G2427" s="427">
        <v>1</v>
      </c>
      <c r="H2427" s="428">
        <f>IF(A2427="Composição Auxiliar",VLOOKUP(B2427,'SINAPI COMPOSIÇÃO'!$A$2:$E$10256,4,FALSE),IF(A2427="Insumo",IF(VLOOKUP(B2427,'SINAPI INSUMOS'!$A$2:$F$4852,5,FALSE)=OR("",0),VLOOKUP(B2427,'SINAPI INSUMOS'!$A$2:$F$4852,6,FALSE),VLOOKUP(B2427,'SINAPI INSUMOS'!$A$2:$F$4852,5,FALSE)),"VERIFICAR"))</f>
        <v>9.0299999999999994</v>
      </c>
      <c r="I2427" s="428">
        <f t="shared" si="151"/>
        <v>9.0299999999999994</v>
      </c>
    </row>
    <row r="2428" spans="1:9" customFormat="1" ht="0.95" customHeight="1">
      <c r="A2428" s="434"/>
      <c r="B2428" s="434"/>
      <c r="C2428" s="434"/>
      <c r="D2428" s="434"/>
      <c r="E2428" s="434"/>
      <c r="F2428" s="434"/>
      <c r="G2428" s="434"/>
      <c r="H2428" s="434"/>
      <c r="I2428" s="434"/>
    </row>
    <row r="2429" spans="1:9" customFormat="1" ht="24" customHeight="1">
      <c r="A2429" s="409" t="s">
        <v>22465</v>
      </c>
      <c r="B2429" s="409"/>
      <c r="C2429" s="409"/>
      <c r="D2429" s="409" t="s">
        <v>22366</v>
      </c>
      <c r="E2429" s="409"/>
      <c r="F2429" s="409"/>
      <c r="G2429" s="410"/>
      <c r="H2429" s="409"/>
      <c r="I2429" s="411"/>
    </row>
    <row r="2430" spans="1:9" customFormat="1" ht="18" customHeight="1">
      <c r="A2430" s="416" t="s">
        <v>22466</v>
      </c>
      <c r="B2430" s="417" t="s">
        <v>52</v>
      </c>
      <c r="C2430" s="416" t="s">
        <v>53</v>
      </c>
      <c r="D2430" s="416" t="s">
        <v>10</v>
      </c>
      <c r="E2430" s="416" t="s">
        <v>878</v>
      </c>
      <c r="F2430" s="418" t="s">
        <v>54</v>
      </c>
      <c r="G2430" s="417" t="s">
        <v>55</v>
      </c>
      <c r="H2430" s="417" t="s">
        <v>56</v>
      </c>
      <c r="I2430" s="417" t="s">
        <v>11</v>
      </c>
    </row>
    <row r="2431" spans="1:9" customFormat="1" ht="24" customHeight="1">
      <c r="A2431" s="412" t="s">
        <v>879</v>
      </c>
      <c r="B2431" s="779">
        <v>93358</v>
      </c>
      <c r="C2431" s="412" t="s">
        <v>66</v>
      </c>
      <c r="D2431" s="412" t="s">
        <v>484</v>
      </c>
      <c r="E2431" s="412" t="s">
        <v>22591</v>
      </c>
      <c r="F2431" s="413" t="s">
        <v>72</v>
      </c>
      <c r="G2431" s="419">
        <v>1</v>
      </c>
      <c r="H2431" s="415">
        <f>I2431</f>
        <v>84.33</v>
      </c>
      <c r="I2431" s="415">
        <f>I2432</f>
        <v>84.33</v>
      </c>
    </row>
    <row r="2432" spans="1:9" customFormat="1" ht="24" customHeight="1">
      <c r="A2432" s="420" t="s">
        <v>881</v>
      </c>
      <c r="B2432" s="781">
        <v>88316</v>
      </c>
      <c r="C2432" s="420" t="s">
        <v>66</v>
      </c>
      <c r="D2432" s="420" t="s">
        <v>885</v>
      </c>
      <c r="E2432" s="420" t="s">
        <v>22333</v>
      </c>
      <c r="F2432" s="421" t="s">
        <v>884</v>
      </c>
      <c r="G2432" s="422">
        <v>3.9557666999999999</v>
      </c>
      <c r="H2432" s="423">
        <f>IF(A2432="Composição Auxiliar",VLOOKUP(B2432,'SINAPI COMPOSIÇÃO'!$A$2:$E$10256,4,FALSE),IF(A2432="Insumo",IF(VLOOKUP(B2432,'SINAPI INSUMOS'!$A$2:$F$4852,5,FALSE)=OR("",0),VLOOKUP(B2432,'SINAPI INSUMOS'!$A$2:$F$4852,6,FALSE),VLOOKUP(B2432,'SINAPI INSUMOS'!$A$2:$F$4852,5,FALSE)),"VERIFICAR"))</f>
        <v>21.32</v>
      </c>
      <c r="I2432" s="423">
        <f t="shared" ref="I2432" si="152">TRUNC(G2432*H2432,2)</f>
        <v>84.33</v>
      </c>
    </row>
    <row r="2433" spans="1:9" customFormat="1" ht="0.95" customHeight="1">
      <c r="A2433" s="434"/>
      <c r="B2433" s="434"/>
      <c r="C2433" s="434"/>
      <c r="D2433" s="434"/>
      <c r="E2433" s="434"/>
      <c r="F2433" s="434"/>
      <c r="G2433" s="434"/>
      <c r="H2433" s="434"/>
      <c r="I2433" s="434"/>
    </row>
    <row r="2434" spans="1:9" customFormat="1" ht="18" customHeight="1">
      <c r="A2434" s="416" t="s">
        <v>22467</v>
      </c>
      <c r="B2434" s="417" t="s">
        <v>52</v>
      </c>
      <c r="C2434" s="416" t="s">
        <v>53</v>
      </c>
      <c r="D2434" s="416" t="s">
        <v>10</v>
      </c>
      <c r="E2434" s="416" t="s">
        <v>878</v>
      </c>
      <c r="F2434" s="418" t="s">
        <v>54</v>
      </c>
      <c r="G2434" s="417" t="s">
        <v>55</v>
      </c>
      <c r="H2434" s="417" t="s">
        <v>56</v>
      </c>
      <c r="I2434" s="417" t="s">
        <v>11</v>
      </c>
    </row>
    <row r="2435" spans="1:9" customFormat="1" ht="26.1" customHeight="1">
      <c r="A2435" s="412" t="s">
        <v>879</v>
      </c>
      <c r="B2435" s="779">
        <v>98111</v>
      </c>
      <c r="C2435" s="412" t="s">
        <v>66</v>
      </c>
      <c r="D2435" s="412" t="s">
        <v>709</v>
      </c>
      <c r="E2435" s="412" t="s">
        <v>22582</v>
      </c>
      <c r="F2435" s="413" t="s">
        <v>63</v>
      </c>
      <c r="G2435" s="419">
        <v>1</v>
      </c>
      <c r="H2435" s="415">
        <f>I2435</f>
        <v>64.87</v>
      </c>
      <c r="I2435" s="415">
        <f>SUM(I2436:I2439)</f>
        <v>64.87</v>
      </c>
    </row>
    <row r="2436" spans="1:9" customFormat="1" ht="39" customHeight="1">
      <c r="A2436" s="420" t="s">
        <v>881</v>
      </c>
      <c r="B2436" s="781">
        <v>101618</v>
      </c>
      <c r="C2436" s="420" t="s">
        <v>66</v>
      </c>
      <c r="D2436" s="420" t="s">
        <v>8459</v>
      </c>
      <c r="E2436" s="420" t="s">
        <v>22583</v>
      </c>
      <c r="F2436" s="421" t="s">
        <v>72</v>
      </c>
      <c r="G2436" s="422">
        <v>1.41E-2</v>
      </c>
      <c r="H2436" s="423">
        <f>IF(A2436="Composição Auxiliar",VLOOKUP(B2436,'SINAPI COMPOSIÇÃO'!$A$2:$E$10256,4,FALSE),IF(A2436="Insumo",IF(VLOOKUP(B2436,'SINAPI INSUMOS'!$A$2:$F$4852,5,FALSE)=OR("",0),VLOOKUP(B2436,'SINAPI INSUMOS'!$A$2:$F$4852,6,FALSE),VLOOKUP(B2436,'SINAPI INSUMOS'!$A$2:$F$4852,5,FALSE)),"VERIFICAR"))</f>
        <v>285.98</v>
      </c>
      <c r="I2436" s="423">
        <f t="shared" ref="I2436:I2439" si="153">TRUNC(G2436*H2436,2)</f>
        <v>4.03</v>
      </c>
    </row>
    <row r="2437" spans="1:9" customFormat="1" ht="24" customHeight="1">
      <c r="A2437" s="420" t="s">
        <v>881</v>
      </c>
      <c r="B2437" s="781">
        <v>88309</v>
      </c>
      <c r="C2437" s="420" t="s">
        <v>66</v>
      </c>
      <c r="D2437" s="420" t="s">
        <v>913</v>
      </c>
      <c r="E2437" s="420" t="s">
        <v>22333</v>
      </c>
      <c r="F2437" s="421" t="s">
        <v>884</v>
      </c>
      <c r="G2437" s="422">
        <v>0.1384</v>
      </c>
      <c r="H2437" s="423">
        <f>IF(A2437="Composição Auxiliar",VLOOKUP(B2437,'SINAPI COMPOSIÇÃO'!$A$2:$E$10256,4,FALSE),IF(A2437="Insumo",IF(VLOOKUP(B2437,'SINAPI INSUMOS'!$A$2:$F$4852,5,FALSE)=OR("",0),VLOOKUP(B2437,'SINAPI INSUMOS'!$A$2:$F$4852,6,FALSE),VLOOKUP(B2437,'SINAPI INSUMOS'!$A$2:$F$4852,5,FALSE)),"VERIFICAR"))</f>
        <v>27.58</v>
      </c>
      <c r="I2437" s="423">
        <f t="shared" si="153"/>
        <v>3.81</v>
      </c>
    </row>
    <row r="2438" spans="1:9" customFormat="1" ht="24" customHeight="1">
      <c r="A2438" s="420" t="s">
        <v>881</v>
      </c>
      <c r="B2438" s="781">
        <v>88316</v>
      </c>
      <c r="C2438" s="420" t="s">
        <v>66</v>
      </c>
      <c r="D2438" s="420" t="s">
        <v>885</v>
      </c>
      <c r="E2438" s="420" t="s">
        <v>22333</v>
      </c>
      <c r="F2438" s="421" t="s">
        <v>884</v>
      </c>
      <c r="G2438" s="422">
        <v>0.10879999999999999</v>
      </c>
      <c r="H2438" s="423">
        <f>IF(A2438="Composição Auxiliar",VLOOKUP(B2438,'SINAPI COMPOSIÇÃO'!$A$2:$E$10256,4,FALSE),IF(A2438="Insumo",IF(VLOOKUP(B2438,'SINAPI INSUMOS'!$A$2:$F$4852,5,FALSE)=OR("",0),VLOOKUP(B2438,'SINAPI INSUMOS'!$A$2:$F$4852,6,FALSE),VLOOKUP(B2438,'SINAPI INSUMOS'!$A$2:$F$4852,5,FALSE)),"VERIFICAR"))</f>
        <v>21.32</v>
      </c>
      <c r="I2438" s="423">
        <f t="shared" si="153"/>
        <v>2.31</v>
      </c>
    </row>
    <row r="2439" spans="1:9" customFormat="1" ht="39" customHeight="1">
      <c r="A2439" s="424" t="s">
        <v>886</v>
      </c>
      <c r="B2439" s="780">
        <v>34643</v>
      </c>
      <c r="C2439" s="424" t="s">
        <v>66</v>
      </c>
      <c r="D2439" s="424" t="s">
        <v>15296</v>
      </c>
      <c r="E2439" s="424" t="s">
        <v>889</v>
      </c>
      <c r="F2439" s="426" t="s">
        <v>63</v>
      </c>
      <c r="G2439" s="427">
        <v>1</v>
      </c>
      <c r="H2439" s="428">
        <f>IF(A2439="Composição Auxiliar",VLOOKUP(B2439,'SINAPI COMPOSIÇÃO'!$A$2:$E$10256,4,FALSE),IF(A2439="Insumo",IF(VLOOKUP(B2439,'SINAPI INSUMOS'!$A$2:$F$4852,5,FALSE)=OR("",0),VLOOKUP(B2439,'SINAPI INSUMOS'!$A$2:$F$4852,6,FALSE),VLOOKUP(B2439,'SINAPI INSUMOS'!$A$2:$F$4852,5,FALSE)),"VERIFICAR"))</f>
        <v>54.72</v>
      </c>
      <c r="I2439" s="428">
        <f t="shared" si="153"/>
        <v>54.72</v>
      </c>
    </row>
    <row r="2440" spans="1:9" customFormat="1" ht="0.95" customHeight="1">
      <c r="A2440" s="434"/>
      <c r="B2440" s="434"/>
      <c r="C2440" s="434"/>
      <c r="D2440" s="434"/>
      <c r="E2440" s="434"/>
      <c r="F2440" s="434"/>
      <c r="G2440" s="434"/>
      <c r="H2440" s="434"/>
      <c r="I2440" s="434"/>
    </row>
    <row r="2441" spans="1:9" customFormat="1" ht="18" customHeight="1">
      <c r="A2441" s="416" t="s">
        <v>22468</v>
      </c>
      <c r="B2441" s="417" t="s">
        <v>52</v>
      </c>
      <c r="C2441" s="416" t="s">
        <v>53</v>
      </c>
      <c r="D2441" s="416" t="s">
        <v>10</v>
      </c>
      <c r="E2441" s="416" t="s">
        <v>878</v>
      </c>
      <c r="F2441" s="418" t="s">
        <v>54</v>
      </c>
      <c r="G2441" s="417" t="s">
        <v>55</v>
      </c>
      <c r="H2441" s="417" t="s">
        <v>56</v>
      </c>
      <c r="I2441" s="417" t="s">
        <v>11</v>
      </c>
    </row>
    <row r="2442" spans="1:9" customFormat="1" ht="26.1" customHeight="1">
      <c r="A2442" s="412" t="s">
        <v>879</v>
      </c>
      <c r="B2442" s="779">
        <v>96985</v>
      </c>
      <c r="C2442" s="412" t="s">
        <v>66</v>
      </c>
      <c r="D2442" s="412" t="s">
        <v>697</v>
      </c>
      <c r="E2442" s="412" t="s">
        <v>22597</v>
      </c>
      <c r="F2442" s="413" t="s">
        <v>63</v>
      </c>
      <c r="G2442" s="419">
        <v>1</v>
      </c>
      <c r="H2442" s="415">
        <f>I2442</f>
        <v>86.56</v>
      </c>
      <c r="I2442" s="415">
        <f>SUM(I2443:I2445)</f>
        <v>86.56</v>
      </c>
    </row>
    <row r="2443" spans="1:9" customFormat="1" ht="26.1" customHeight="1">
      <c r="A2443" s="420" t="s">
        <v>881</v>
      </c>
      <c r="B2443" s="781">
        <v>88247</v>
      </c>
      <c r="C2443" s="420" t="s">
        <v>66</v>
      </c>
      <c r="D2443" s="420" t="s">
        <v>1423</v>
      </c>
      <c r="E2443" s="420" t="s">
        <v>22333</v>
      </c>
      <c r="F2443" s="421" t="s">
        <v>884</v>
      </c>
      <c r="G2443" s="422">
        <v>0.24840000000000001</v>
      </c>
      <c r="H2443" s="423">
        <f>IF(A2443="Composição Auxiliar",VLOOKUP(B2443,'SINAPI COMPOSIÇÃO'!$A$2:$E$10256,4,FALSE),IF(A2443="Insumo",IF(VLOOKUP(B2443,'SINAPI INSUMOS'!$A$2:$F$4852,5,FALSE)=OR("",0),VLOOKUP(B2443,'SINAPI INSUMOS'!$A$2:$F$4852,6,FALSE),VLOOKUP(B2443,'SINAPI INSUMOS'!$A$2:$F$4852,5,FALSE)),"VERIFICAR"))</f>
        <v>23.98</v>
      </c>
      <c r="I2443" s="423">
        <f t="shared" ref="I2443:I2445" si="154">TRUNC(G2443*H2443,2)</f>
        <v>5.95</v>
      </c>
    </row>
    <row r="2444" spans="1:9" customFormat="1" ht="24" customHeight="1">
      <c r="A2444" s="420" t="s">
        <v>881</v>
      </c>
      <c r="B2444" s="781">
        <v>88264</v>
      </c>
      <c r="C2444" s="420" t="s">
        <v>66</v>
      </c>
      <c r="D2444" s="420" t="s">
        <v>1424</v>
      </c>
      <c r="E2444" s="420" t="s">
        <v>22333</v>
      </c>
      <c r="F2444" s="421" t="s">
        <v>884</v>
      </c>
      <c r="G2444" s="422">
        <v>0.24840000000000001</v>
      </c>
      <c r="H2444" s="423">
        <f>IF(A2444="Composição Auxiliar",VLOOKUP(B2444,'SINAPI COMPOSIÇÃO'!$A$2:$E$10256,4,FALSE),IF(A2444="Insumo",IF(VLOOKUP(B2444,'SINAPI INSUMOS'!$A$2:$F$4852,5,FALSE)=OR("",0),VLOOKUP(B2444,'SINAPI INSUMOS'!$A$2:$F$4852,6,FALSE),VLOOKUP(B2444,'SINAPI INSUMOS'!$A$2:$F$4852,5,FALSE)),"VERIFICAR"))</f>
        <v>28.06</v>
      </c>
      <c r="I2444" s="423">
        <f t="shared" si="154"/>
        <v>6.97</v>
      </c>
    </row>
    <row r="2445" spans="1:9" customFormat="1" ht="39" customHeight="1">
      <c r="A2445" s="424" t="s">
        <v>886</v>
      </c>
      <c r="B2445" s="780">
        <v>3379</v>
      </c>
      <c r="C2445" s="424" t="s">
        <v>66</v>
      </c>
      <c r="D2445" s="424" t="s">
        <v>1525</v>
      </c>
      <c r="E2445" s="424" t="s">
        <v>889</v>
      </c>
      <c r="F2445" s="426" t="s">
        <v>63</v>
      </c>
      <c r="G2445" s="427">
        <v>1</v>
      </c>
      <c r="H2445" s="428">
        <f>IF(A2445="Composição Auxiliar",VLOOKUP(B2445,'SINAPI COMPOSIÇÃO'!$A$2:$E$10256,4,FALSE),IF(A2445="Insumo",IF(VLOOKUP(B2445,'SINAPI INSUMOS'!$A$2:$F$4852,5,FALSE)=OR("",0),VLOOKUP(B2445,'SINAPI INSUMOS'!$A$2:$F$4852,6,FALSE),VLOOKUP(B2445,'SINAPI INSUMOS'!$A$2:$F$4852,5,FALSE)),"VERIFICAR"))</f>
        <v>73.64</v>
      </c>
      <c r="I2445" s="428">
        <f t="shared" si="154"/>
        <v>73.64</v>
      </c>
    </row>
    <row r="2446" spans="1:9" customFormat="1" ht="0.95" customHeight="1">
      <c r="A2446" s="434"/>
      <c r="B2446" s="434"/>
      <c r="C2446" s="434"/>
      <c r="D2446" s="434"/>
      <c r="E2446" s="434"/>
      <c r="F2446" s="434"/>
      <c r="G2446" s="434"/>
      <c r="H2446" s="434"/>
      <c r="I2446" s="434"/>
    </row>
    <row r="2447" spans="1:9" customFormat="1" ht="18" customHeight="1">
      <c r="A2447" s="416" t="s">
        <v>22469</v>
      </c>
      <c r="B2447" s="417" t="s">
        <v>52</v>
      </c>
      <c r="C2447" s="416" t="s">
        <v>53</v>
      </c>
      <c r="D2447" s="416" t="s">
        <v>10</v>
      </c>
      <c r="E2447" s="416" t="s">
        <v>878</v>
      </c>
      <c r="F2447" s="418" t="s">
        <v>54</v>
      </c>
      <c r="G2447" s="417" t="s">
        <v>55</v>
      </c>
      <c r="H2447" s="417" t="s">
        <v>56</v>
      </c>
      <c r="I2447" s="417" t="s">
        <v>11</v>
      </c>
    </row>
    <row r="2448" spans="1:9" customFormat="1" ht="26.1" customHeight="1">
      <c r="A2448" s="412" t="s">
        <v>879</v>
      </c>
      <c r="B2448" s="779" t="s">
        <v>23134</v>
      </c>
      <c r="C2448" s="412" t="s">
        <v>66</v>
      </c>
      <c r="D2448" s="412" t="s">
        <v>13800</v>
      </c>
      <c r="E2448" s="412" t="s">
        <v>22597</v>
      </c>
      <c r="F2448" s="413" t="s">
        <v>63</v>
      </c>
      <c r="G2448" s="419">
        <v>1</v>
      </c>
      <c r="H2448" s="415">
        <f>I2448</f>
        <v>62.410000000000004</v>
      </c>
      <c r="I2448" s="415">
        <f>SUM(I2449:I2451)</f>
        <v>62.410000000000004</v>
      </c>
    </row>
    <row r="2449" spans="1:9" customFormat="1" ht="24" customHeight="1">
      <c r="A2449" s="420" t="s">
        <v>881</v>
      </c>
      <c r="B2449" s="781">
        <v>88264</v>
      </c>
      <c r="C2449" s="420" t="s">
        <v>66</v>
      </c>
      <c r="D2449" s="420" t="s">
        <v>1424</v>
      </c>
      <c r="E2449" s="420" t="s">
        <v>22333</v>
      </c>
      <c r="F2449" s="421" t="s">
        <v>884</v>
      </c>
      <c r="G2449" s="422">
        <v>0.62109999999999999</v>
      </c>
      <c r="H2449" s="423">
        <f>IF(A2449="Composição Auxiliar",VLOOKUP(B2449,'SINAPI COMPOSIÇÃO'!$A$2:$E$10256,4,FALSE),IF(A2449="Insumo",IF(VLOOKUP(B2449,'SINAPI INSUMOS'!$A$2:$F$4852,5,FALSE)=OR("",0),VLOOKUP(B2449,'SINAPI INSUMOS'!$A$2:$F$4852,6,FALSE),VLOOKUP(B2449,'SINAPI INSUMOS'!$A$2:$F$4852,5,FALSE)),"VERIFICAR"))</f>
        <v>28.06</v>
      </c>
      <c r="I2449" s="423">
        <f t="shared" ref="I2449:I2451" si="155">TRUNC(G2449*H2449,2)</f>
        <v>17.420000000000002</v>
      </c>
    </row>
    <row r="2450" spans="1:9" customFormat="1" ht="26.1" customHeight="1">
      <c r="A2450" s="420" t="s">
        <v>881</v>
      </c>
      <c r="B2450" s="781">
        <v>88247</v>
      </c>
      <c r="C2450" s="420" t="s">
        <v>66</v>
      </c>
      <c r="D2450" s="420" t="s">
        <v>1423</v>
      </c>
      <c r="E2450" s="420" t="s">
        <v>22333</v>
      </c>
      <c r="F2450" s="421" t="s">
        <v>884</v>
      </c>
      <c r="G2450" s="422">
        <v>0.62109999999999999</v>
      </c>
      <c r="H2450" s="423">
        <f>IF(A2450="Composição Auxiliar",VLOOKUP(B2450,'SINAPI COMPOSIÇÃO'!$A$2:$E$10256,4,FALSE),IF(A2450="Insumo",IF(VLOOKUP(B2450,'SINAPI INSUMOS'!$A$2:$F$4852,5,FALSE)=OR("",0),VLOOKUP(B2450,'SINAPI INSUMOS'!$A$2:$F$4852,6,FALSE),VLOOKUP(B2450,'SINAPI INSUMOS'!$A$2:$F$4852,5,FALSE)),"VERIFICAR"))</f>
        <v>23.98</v>
      </c>
      <c r="I2450" s="423">
        <f t="shared" si="155"/>
        <v>14.89</v>
      </c>
    </row>
    <row r="2451" spans="1:9" customFormat="1" ht="24" customHeight="1">
      <c r="A2451" s="424" t="s">
        <v>886</v>
      </c>
      <c r="B2451" s="780">
        <v>10139</v>
      </c>
      <c r="C2451" s="783" t="s">
        <v>22372</v>
      </c>
      <c r="D2451" s="424" t="s">
        <v>22598</v>
      </c>
      <c r="E2451" s="424" t="s">
        <v>889</v>
      </c>
      <c r="F2451" s="426" t="s">
        <v>63</v>
      </c>
      <c r="G2451" s="427">
        <v>1</v>
      </c>
      <c r="H2451" s="428">
        <v>30.1</v>
      </c>
      <c r="I2451" s="428">
        <f t="shared" si="155"/>
        <v>30.1</v>
      </c>
    </row>
    <row r="2452" spans="1:9" customFormat="1" ht="0.95" customHeight="1">
      <c r="A2452" s="434"/>
      <c r="B2452" s="434"/>
      <c r="C2452" s="434"/>
      <c r="D2452" s="434"/>
      <c r="E2452" s="434"/>
      <c r="F2452" s="434"/>
      <c r="G2452" s="434"/>
      <c r="H2452" s="434"/>
      <c r="I2452" s="434"/>
    </row>
    <row r="2453" spans="1:9" customFormat="1" ht="18" customHeight="1">
      <c r="A2453" s="416" t="s">
        <v>22470</v>
      </c>
      <c r="B2453" s="417" t="s">
        <v>52</v>
      </c>
      <c r="C2453" s="416" t="s">
        <v>53</v>
      </c>
      <c r="D2453" s="416" t="s">
        <v>10</v>
      </c>
      <c r="E2453" s="416" t="s">
        <v>878</v>
      </c>
      <c r="F2453" s="418" t="s">
        <v>54</v>
      </c>
      <c r="G2453" s="417" t="s">
        <v>55</v>
      </c>
      <c r="H2453" s="417" t="s">
        <v>56</v>
      </c>
      <c r="I2453" s="417" t="s">
        <v>11</v>
      </c>
    </row>
    <row r="2454" spans="1:9" customFormat="1" ht="26.1" customHeight="1">
      <c r="A2454" s="412" t="s">
        <v>879</v>
      </c>
      <c r="B2454" s="779">
        <v>96973</v>
      </c>
      <c r="C2454" s="412" t="s">
        <v>66</v>
      </c>
      <c r="D2454" s="412" t="s">
        <v>688</v>
      </c>
      <c r="E2454" s="412" t="s">
        <v>22597</v>
      </c>
      <c r="F2454" s="413" t="s">
        <v>202</v>
      </c>
      <c r="G2454" s="419">
        <v>1</v>
      </c>
      <c r="H2454" s="415">
        <f>I2454</f>
        <v>78.22</v>
      </c>
      <c r="I2454" s="415">
        <f>SUM(I2455:I2458)</f>
        <v>78.22</v>
      </c>
    </row>
    <row r="2455" spans="1:9" customFormat="1" ht="39" customHeight="1">
      <c r="A2455" s="420" t="s">
        <v>881</v>
      </c>
      <c r="B2455" s="781">
        <v>98463</v>
      </c>
      <c r="C2455" s="420" t="s">
        <v>66</v>
      </c>
      <c r="D2455" s="420" t="s">
        <v>1519</v>
      </c>
      <c r="E2455" s="420" t="s">
        <v>22597</v>
      </c>
      <c r="F2455" s="421" t="s">
        <v>63</v>
      </c>
      <c r="G2455" s="422">
        <v>0.66669999999999996</v>
      </c>
      <c r="H2455" s="423">
        <f>IF(A2455="Composição Auxiliar",VLOOKUP(B2455,'SINAPI COMPOSIÇÃO'!$A$2:$E$10256,4,FALSE),IF(A2455="Insumo",IF(VLOOKUP(B2455,'SINAPI INSUMOS'!$A$2:$F$4852,5,FALSE)=OR("",0),VLOOKUP(B2455,'SINAPI INSUMOS'!$A$2:$F$4852,6,FALSE),VLOOKUP(B2455,'SINAPI INSUMOS'!$A$2:$F$4852,5,FALSE)),"VERIFICAR"))</f>
        <v>25.68</v>
      </c>
      <c r="I2455" s="423">
        <f t="shared" ref="I2455:I2458" si="156">TRUNC(G2455*H2455,2)</f>
        <v>17.12</v>
      </c>
    </row>
    <row r="2456" spans="1:9" customFormat="1" ht="24" customHeight="1">
      <c r="A2456" s="420" t="s">
        <v>881</v>
      </c>
      <c r="B2456" s="781">
        <v>88264</v>
      </c>
      <c r="C2456" s="420" t="s">
        <v>66</v>
      </c>
      <c r="D2456" s="420" t="s">
        <v>1424</v>
      </c>
      <c r="E2456" s="420" t="s">
        <v>22333</v>
      </c>
      <c r="F2456" s="421" t="s">
        <v>884</v>
      </c>
      <c r="G2456" s="422">
        <v>0.24840000000000001</v>
      </c>
      <c r="H2456" s="423">
        <f>IF(A2456="Composição Auxiliar",VLOOKUP(B2456,'SINAPI COMPOSIÇÃO'!$A$2:$E$10256,4,FALSE),IF(A2456="Insumo",IF(VLOOKUP(B2456,'SINAPI INSUMOS'!$A$2:$F$4852,5,FALSE)=OR("",0),VLOOKUP(B2456,'SINAPI INSUMOS'!$A$2:$F$4852,6,FALSE),VLOOKUP(B2456,'SINAPI INSUMOS'!$A$2:$F$4852,5,FALSE)),"VERIFICAR"))</f>
        <v>28.06</v>
      </c>
      <c r="I2456" s="423">
        <f t="shared" si="156"/>
        <v>6.97</v>
      </c>
    </row>
    <row r="2457" spans="1:9" customFormat="1" ht="26.1" customHeight="1">
      <c r="A2457" s="420" t="s">
        <v>881</v>
      </c>
      <c r="B2457" s="781">
        <v>88247</v>
      </c>
      <c r="C2457" s="420" t="s">
        <v>66</v>
      </c>
      <c r="D2457" s="420" t="s">
        <v>1423</v>
      </c>
      <c r="E2457" s="420" t="s">
        <v>22333</v>
      </c>
      <c r="F2457" s="421" t="s">
        <v>884</v>
      </c>
      <c r="G2457" s="422">
        <v>0.24840000000000001</v>
      </c>
      <c r="H2457" s="423">
        <f>IF(A2457="Composição Auxiliar",VLOOKUP(B2457,'SINAPI COMPOSIÇÃO'!$A$2:$E$10256,4,FALSE),IF(A2457="Insumo",IF(VLOOKUP(B2457,'SINAPI INSUMOS'!$A$2:$F$4852,5,FALSE)=OR("",0),VLOOKUP(B2457,'SINAPI INSUMOS'!$A$2:$F$4852,6,FALSE),VLOOKUP(B2457,'SINAPI INSUMOS'!$A$2:$F$4852,5,FALSE)),"VERIFICAR"))</f>
        <v>23.98</v>
      </c>
      <c r="I2457" s="423">
        <f t="shared" si="156"/>
        <v>5.95</v>
      </c>
    </row>
    <row r="2458" spans="1:9" customFormat="1" ht="24" customHeight="1">
      <c r="A2458" s="424" t="s">
        <v>886</v>
      </c>
      <c r="B2458" s="780">
        <v>863</v>
      </c>
      <c r="C2458" s="424" t="s">
        <v>66</v>
      </c>
      <c r="D2458" s="424" t="s">
        <v>1501</v>
      </c>
      <c r="E2458" s="424" t="s">
        <v>889</v>
      </c>
      <c r="F2458" s="426" t="s">
        <v>202</v>
      </c>
      <c r="G2458" s="427">
        <v>1.05</v>
      </c>
      <c r="H2458" s="428">
        <f>IF(A2458="Composição Auxiliar",VLOOKUP(B2458,'SINAPI COMPOSIÇÃO'!$A$2:$E$10256,4,FALSE),IF(A2458="Insumo",IF(VLOOKUP(B2458,'SINAPI INSUMOS'!$A$2:$F$4852,5,FALSE)=OR("",0),VLOOKUP(B2458,'SINAPI INSUMOS'!$A$2:$F$4852,6,FALSE),VLOOKUP(B2458,'SINAPI INSUMOS'!$A$2:$F$4852,5,FALSE)),"VERIFICAR"))</f>
        <v>45.89</v>
      </c>
      <c r="I2458" s="428">
        <f t="shared" si="156"/>
        <v>48.18</v>
      </c>
    </row>
    <row r="2459" spans="1:9" customFormat="1" ht="0.95" customHeight="1">
      <c r="A2459" s="434"/>
      <c r="B2459" s="434"/>
      <c r="C2459" s="434"/>
      <c r="D2459" s="434"/>
      <c r="E2459" s="434"/>
      <c r="F2459" s="434"/>
      <c r="G2459" s="434"/>
      <c r="H2459" s="434"/>
      <c r="I2459" s="434"/>
    </row>
    <row r="2460" spans="1:9" customFormat="1" ht="24" customHeight="1">
      <c r="A2460" s="409" t="s">
        <v>22471</v>
      </c>
      <c r="B2460" s="409"/>
      <c r="C2460" s="409"/>
      <c r="D2460" s="409" t="s">
        <v>22367</v>
      </c>
      <c r="E2460" s="409"/>
      <c r="F2460" s="409"/>
      <c r="G2460" s="410"/>
      <c r="H2460" s="409"/>
      <c r="I2460" s="411"/>
    </row>
    <row r="2461" spans="1:9" customFormat="1" ht="18" customHeight="1">
      <c r="A2461" s="416" t="s">
        <v>22472</v>
      </c>
      <c r="B2461" s="417" t="s">
        <v>52</v>
      </c>
      <c r="C2461" s="416" t="s">
        <v>53</v>
      </c>
      <c r="D2461" s="416" t="s">
        <v>10</v>
      </c>
      <c r="E2461" s="416" t="s">
        <v>878</v>
      </c>
      <c r="F2461" s="418" t="s">
        <v>54</v>
      </c>
      <c r="G2461" s="417" t="s">
        <v>55</v>
      </c>
      <c r="H2461" s="417" t="s">
        <v>56</v>
      </c>
      <c r="I2461" s="417" t="s">
        <v>11</v>
      </c>
    </row>
    <row r="2462" spans="1:9" customFormat="1" ht="51.95" customHeight="1">
      <c r="A2462" s="412" t="s">
        <v>879</v>
      </c>
      <c r="B2462" s="779">
        <v>103328</v>
      </c>
      <c r="C2462" s="412" t="s">
        <v>66</v>
      </c>
      <c r="D2462" s="412" t="s">
        <v>5080</v>
      </c>
      <c r="E2462" s="412" t="s">
        <v>22599</v>
      </c>
      <c r="F2462" s="413" t="s">
        <v>68</v>
      </c>
      <c r="G2462" s="419">
        <v>1</v>
      </c>
      <c r="H2462" s="415">
        <f>I2462</f>
        <v>99.72</v>
      </c>
      <c r="I2462" s="415">
        <f>SUM(I2463:I2468)</f>
        <v>99.72</v>
      </c>
    </row>
    <row r="2463" spans="1:9" customFormat="1" ht="24" customHeight="1">
      <c r="A2463" s="420" t="s">
        <v>881</v>
      </c>
      <c r="B2463" s="781">
        <v>88309</v>
      </c>
      <c r="C2463" s="420" t="s">
        <v>66</v>
      </c>
      <c r="D2463" s="420" t="s">
        <v>913</v>
      </c>
      <c r="E2463" s="420" t="s">
        <v>22333</v>
      </c>
      <c r="F2463" s="421" t="s">
        <v>884</v>
      </c>
      <c r="G2463" s="422">
        <v>1.61</v>
      </c>
      <c r="H2463" s="423">
        <f>IF(A2463="Composição Auxiliar",VLOOKUP(B2463,'SINAPI COMPOSIÇÃO'!$A$2:$E$10256,4,FALSE),IF(A2463="Insumo",IF(VLOOKUP(B2463,'SINAPI INSUMOS'!$A$2:$F$4852,5,FALSE)=OR("",0),VLOOKUP(B2463,'SINAPI INSUMOS'!$A$2:$F$4852,6,FALSE),VLOOKUP(B2463,'SINAPI INSUMOS'!$A$2:$F$4852,5,FALSE)),"VERIFICAR"))</f>
        <v>27.58</v>
      </c>
      <c r="I2463" s="423">
        <f t="shared" ref="I2463:I2468" si="157">TRUNC(G2463*H2463,2)</f>
        <v>44.4</v>
      </c>
    </row>
    <row r="2464" spans="1:9" customFormat="1" ht="51.95" customHeight="1">
      <c r="A2464" s="420" t="s">
        <v>881</v>
      </c>
      <c r="B2464" s="781">
        <v>87292</v>
      </c>
      <c r="C2464" s="420" t="s">
        <v>66</v>
      </c>
      <c r="D2464" s="420" t="s">
        <v>1124</v>
      </c>
      <c r="E2464" s="420" t="s">
        <v>22586</v>
      </c>
      <c r="F2464" s="421" t="s">
        <v>72</v>
      </c>
      <c r="G2464" s="422">
        <v>9.1000000000000004E-3</v>
      </c>
      <c r="H2464" s="423">
        <f>IF(A2464="Composição Auxiliar",VLOOKUP(B2464,'SINAPI COMPOSIÇÃO'!$A$2:$E$10256,4,FALSE),IF(A2464="Insumo",IF(VLOOKUP(B2464,'SINAPI INSUMOS'!$A$2:$F$4852,5,FALSE)=OR("",0),VLOOKUP(B2464,'SINAPI INSUMOS'!$A$2:$F$4852,6,FALSE),VLOOKUP(B2464,'SINAPI INSUMOS'!$A$2:$F$4852,5,FALSE)),"VERIFICAR"))</f>
        <v>715.95</v>
      </c>
      <c r="I2464" s="423">
        <f t="shared" si="157"/>
        <v>6.51</v>
      </c>
    </row>
    <row r="2465" spans="1:9" customFormat="1" ht="24" customHeight="1">
      <c r="A2465" s="420" t="s">
        <v>881</v>
      </c>
      <c r="B2465" s="781">
        <v>88316</v>
      </c>
      <c r="C2465" s="420" t="s">
        <v>66</v>
      </c>
      <c r="D2465" s="420" t="s">
        <v>885</v>
      </c>
      <c r="E2465" s="420" t="s">
        <v>22333</v>
      </c>
      <c r="F2465" s="421" t="s">
        <v>884</v>
      </c>
      <c r="G2465" s="422">
        <v>0.80500000000000005</v>
      </c>
      <c r="H2465" s="423">
        <f>IF(A2465="Composição Auxiliar",VLOOKUP(B2465,'SINAPI COMPOSIÇÃO'!$A$2:$E$10256,4,FALSE),IF(A2465="Insumo",IF(VLOOKUP(B2465,'SINAPI INSUMOS'!$A$2:$F$4852,5,FALSE)=OR("",0),VLOOKUP(B2465,'SINAPI INSUMOS'!$A$2:$F$4852,6,FALSE),VLOOKUP(B2465,'SINAPI INSUMOS'!$A$2:$F$4852,5,FALSE)),"VERIFICAR"))</f>
        <v>21.32</v>
      </c>
      <c r="I2465" s="423">
        <f t="shared" si="157"/>
        <v>17.16</v>
      </c>
    </row>
    <row r="2466" spans="1:9" customFormat="1" ht="24" customHeight="1">
      <c r="A2466" s="424" t="s">
        <v>886</v>
      </c>
      <c r="B2466" s="780">
        <v>37395</v>
      </c>
      <c r="C2466" s="424" t="s">
        <v>66</v>
      </c>
      <c r="D2466" s="424" t="s">
        <v>17513</v>
      </c>
      <c r="E2466" s="424" t="s">
        <v>889</v>
      </c>
      <c r="F2466" s="426" t="s">
        <v>1059</v>
      </c>
      <c r="G2466" s="427">
        <v>5.0000000000000001E-3</v>
      </c>
      <c r="H2466" s="428">
        <f>IF(A2466="Composição Auxiliar",VLOOKUP(B2466,'SINAPI COMPOSIÇÃO'!$A$2:$E$10256,4,FALSE),IF(A2466="Insumo",IF(VLOOKUP(B2466,'SINAPI INSUMOS'!$A$2:$F$4852,5,FALSE)=OR("",0),VLOOKUP(B2466,'SINAPI INSUMOS'!$A$2:$F$4852,6,FALSE),VLOOKUP(B2466,'SINAPI INSUMOS'!$A$2:$F$4852,5,FALSE)),"VERIFICAR"))</f>
        <v>41.93</v>
      </c>
      <c r="I2466" s="428">
        <f t="shared" si="157"/>
        <v>0.2</v>
      </c>
    </row>
    <row r="2467" spans="1:9" customFormat="1" ht="39" customHeight="1">
      <c r="A2467" s="424" t="s">
        <v>886</v>
      </c>
      <c r="B2467" s="780">
        <v>7271</v>
      </c>
      <c r="C2467" s="424" t="s">
        <v>66</v>
      </c>
      <c r="D2467" s="424" t="s">
        <v>14923</v>
      </c>
      <c r="E2467" s="424" t="s">
        <v>889</v>
      </c>
      <c r="F2467" s="426" t="s">
        <v>63</v>
      </c>
      <c r="G2467" s="427">
        <v>28.31</v>
      </c>
      <c r="H2467" s="428">
        <f>IF(A2467="Composição Auxiliar",VLOOKUP(B2467,'SINAPI COMPOSIÇÃO'!$A$2:$E$10256,4,FALSE),IF(A2467="Insumo",IF(VLOOKUP(B2467,'SINAPI INSUMOS'!$A$2:$F$4852,5,FALSE)=OR("",0),VLOOKUP(B2467,'SINAPI INSUMOS'!$A$2:$F$4852,6,FALSE),VLOOKUP(B2467,'SINAPI INSUMOS'!$A$2:$F$4852,5,FALSE)),"VERIFICAR"))</f>
        <v>1.08</v>
      </c>
      <c r="I2467" s="428">
        <f t="shared" si="157"/>
        <v>30.57</v>
      </c>
    </row>
    <row r="2468" spans="1:9" customFormat="1" ht="39" customHeight="1">
      <c r="A2468" s="424" t="s">
        <v>886</v>
      </c>
      <c r="B2468" s="780">
        <v>34557</v>
      </c>
      <c r="C2468" s="424" t="s">
        <v>66</v>
      </c>
      <c r="D2468" s="424" t="s">
        <v>18260</v>
      </c>
      <c r="E2468" s="424" t="s">
        <v>889</v>
      </c>
      <c r="F2468" s="426" t="s">
        <v>202</v>
      </c>
      <c r="G2468" s="427">
        <v>0.42</v>
      </c>
      <c r="H2468" s="428">
        <f>IF(A2468="Composição Auxiliar",VLOOKUP(B2468,'SINAPI COMPOSIÇÃO'!$A$2:$E$10256,4,FALSE),IF(A2468="Insumo",IF(VLOOKUP(B2468,'SINAPI INSUMOS'!$A$2:$F$4852,5,FALSE)=OR("",0),VLOOKUP(B2468,'SINAPI INSUMOS'!$A$2:$F$4852,6,FALSE),VLOOKUP(B2468,'SINAPI INSUMOS'!$A$2:$F$4852,5,FALSE)),"VERIFICAR"))</f>
        <v>2.1</v>
      </c>
      <c r="I2468" s="428">
        <f t="shared" si="157"/>
        <v>0.88</v>
      </c>
    </row>
    <row r="2469" spans="1:9" customFormat="1" ht="0.95" customHeight="1">
      <c r="A2469" s="434"/>
      <c r="B2469" s="434"/>
      <c r="C2469" s="434"/>
      <c r="D2469" s="434"/>
      <c r="E2469" s="434"/>
      <c r="F2469" s="434"/>
      <c r="G2469" s="434"/>
      <c r="H2469" s="434"/>
      <c r="I2469" s="434"/>
    </row>
    <row r="2470" spans="1:9" customFormat="1" ht="18" customHeight="1">
      <c r="A2470" s="416" t="s">
        <v>22473</v>
      </c>
      <c r="B2470" s="417" t="s">
        <v>52</v>
      </c>
      <c r="C2470" s="416" t="s">
        <v>53</v>
      </c>
      <c r="D2470" s="416" t="s">
        <v>10</v>
      </c>
      <c r="E2470" s="416" t="s">
        <v>878</v>
      </c>
      <c r="F2470" s="418" t="s">
        <v>54</v>
      </c>
      <c r="G2470" s="417" t="s">
        <v>55</v>
      </c>
      <c r="H2470" s="417" t="s">
        <v>56</v>
      </c>
      <c r="I2470" s="417" t="s">
        <v>11</v>
      </c>
    </row>
    <row r="2471" spans="1:9" customFormat="1" ht="26.1" customHeight="1">
      <c r="A2471" s="412" t="s">
        <v>879</v>
      </c>
      <c r="B2471" s="779">
        <v>105022</v>
      </c>
      <c r="C2471" s="412" t="s">
        <v>66</v>
      </c>
      <c r="D2471" s="412" t="s">
        <v>14331</v>
      </c>
      <c r="E2471" s="412" t="s">
        <v>22600</v>
      </c>
      <c r="F2471" s="413" t="s">
        <v>202</v>
      </c>
      <c r="G2471" s="419">
        <v>1</v>
      </c>
      <c r="H2471" s="415">
        <f>I2471</f>
        <v>23.310000000000002</v>
      </c>
      <c r="I2471" s="415">
        <f>SUM(I2472:I2479)</f>
        <v>23.310000000000002</v>
      </c>
    </row>
    <row r="2472" spans="1:9" customFormat="1" ht="24" customHeight="1">
      <c r="A2472" s="420" t="s">
        <v>881</v>
      </c>
      <c r="B2472" s="781">
        <v>88316</v>
      </c>
      <c r="C2472" s="420" t="s">
        <v>66</v>
      </c>
      <c r="D2472" s="420" t="s">
        <v>885</v>
      </c>
      <c r="E2472" s="420" t="s">
        <v>22333</v>
      </c>
      <c r="F2472" s="421" t="s">
        <v>884</v>
      </c>
      <c r="G2472" s="422">
        <v>8.1000000000000003E-2</v>
      </c>
      <c r="H2472" s="423">
        <f>IF(A2472="Composição Auxiliar",VLOOKUP(B2472,'SINAPI COMPOSIÇÃO'!$A$2:$E$10256,4,FALSE),IF(A2472="Insumo",IF(VLOOKUP(B2472,'SINAPI INSUMOS'!$A$2:$F$4852,5,FALSE)=OR("",0),VLOOKUP(B2472,'SINAPI INSUMOS'!$A$2:$F$4852,6,FALSE),VLOOKUP(B2472,'SINAPI INSUMOS'!$A$2:$F$4852,5,FALSE)),"VERIFICAR"))</f>
        <v>21.32</v>
      </c>
      <c r="I2472" s="423">
        <f t="shared" ref="I2472:I2479" si="158">TRUNC(G2472*H2472,2)</f>
        <v>1.72</v>
      </c>
    </row>
    <row r="2473" spans="1:9" customFormat="1" ht="39" customHeight="1">
      <c r="A2473" s="420" t="s">
        <v>881</v>
      </c>
      <c r="B2473" s="781">
        <v>94964</v>
      </c>
      <c r="C2473" s="420" t="s">
        <v>66</v>
      </c>
      <c r="D2473" s="420" t="s">
        <v>1153</v>
      </c>
      <c r="E2473" s="420" t="s">
        <v>22541</v>
      </c>
      <c r="F2473" s="421" t="s">
        <v>72</v>
      </c>
      <c r="G2473" s="422">
        <v>0.01</v>
      </c>
      <c r="H2473" s="423">
        <f>IF(A2473="Composição Auxiliar",VLOOKUP(B2473,'SINAPI COMPOSIÇÃO'!$A$2:$E$10256,4,FALSE),IF(A2473="Insumo",IF(VLOOKUP(B2473,'SINAPI INSUMOS'!$A$2:$F$4852,5,FALSE)=OR("",0),VLOOKUP(B2473,'SINAPI INSUMOS'!$A$2:$F$4852,6,FALSE),VLOOKUP(B2473,'SINAPI INSUMOS'!$A$2:$F$4852,5,FALSE)),"VERIFICAR"))</f>
        <v>744.47</v>
      </c>
      <c r="I2473" s="423">
        <f t="shared" si="158"/>
        <v>7.44</v>
      </c>
    </row>
    <row r="2474" spans="1:9" customFormat="1" ht="51.95" customHeight="1">
      <c r="A2474" s="420" t="s">
        <v>881</v>
      </c>
      <c r="B2474" s="781">
        <v>87294</v>
      </c>
      <c r="C2474" s="420" t="s">
        <v>66</v>
      </c>
      <c r="D2474" s="420" t="s">
        <v>5176</v>
      </c>
      <c r="E2474" s="420" t="s">
        <v>22586</v>
      </c>
      <c r="F2474" s="421" t="s">
        <v>72</v>
      </c>
      <c r="G2474" s="422">
        <v>1.2999999999999999E-3</v>
      </c>
      <c r="H2474" s="423">
        <f>IF(A2474="Composição Auxiliar",VLOOKUP(B2474,'SINAPI COMPOSIÇÃO'!$A$2:$E$10256,4,FALSE),IF(A2474="Insumo",IF(VLOOKUP(B2474,'SINAPI INSUMOS'!$A$2:$F$4852,5,FALSE)=OR("",0),VLOOKUP(B2474,'SINAPI INSUMOS'!$A$2:$F$4852,6,FALSE),VLOOKUP(B2474,'SINAPI INSUMOS'!$A$2:$F$4852,5,FALSE)),"VERIFICAR"))</f>
        <v>682.44</v>
      </c>
      <c r="I2474" s="423">
        <f t="shared" si="158"/>
        <v>0.88</v>
      </c>
    </row>
    <row r="2475" spans="1:9" customFormat="1" ht="24" customHeight="1">
      <c r="A2475" s="420" t="s">
        <v>881</v>
      </c>
      <c r="B2475" s="781">
        <v>88309</v>
      </c>
      <c r="C2475" s="420" t="s">
        <v>66</v>
      </c>
      <c r="D2475" s="420" t="s">
        <v>913</v>
      </c>
      <c r="E2475" s="420" t="s">
        <v>22333</v>
      </c>
      <c r="F2475" s="421" t="s">
        <v>884</v>
      </c>
      <c r="G2475" s="422">
        <v>4.1000000000000002E-2</v>
      </c>
      <c r="H2475" s="423">
        <f>IF(A2475="Composição Auxiliar",VLOOKUP(B2475,'SINAPI COMPOSIÇÃO'!$A$2:$E$10256,4,FALSE),IF(A2475="Insumo",IF(VLOOKUP(B2475,'SINAPI INSUMOS'!$A$2:$F$4852,5,FALSE)=OR("",0),VLOOKUP(B2475,'SINAPI INSUMOS'!$A$2:$F$4852,6,FALSE),VLOOKUP(B2475,'SINAPI INSUMOS'!$A$2:$F$4852,5,FALSE)),"VERIFICAR"))</f>
        <v>27.58</v>
      </c>
      <c r="I2475" s="423">
        <f t="shared" si="158"/>
        <v>1.1299999999999999</v>
      </c>
    </row>
    <row r="2476" spans="1:9" customFormat="1" ht="26.1" customHeight="1">
      <c r="A2476" s="420" t="s">
        <v>881</v>
      </c>
      <c r="B2476" s="781">
        <v>92270</v>
      </c>
      <c r="C2476" s="420" t="s">
        <v>66</v>
      </c>
      <c r="D2476" s="420" t="s">
        <v>9058</v>
      </c>
      <c r="E2476" s="420" t="s">
        <v>22549</v>
      </c>
      <c r="F2476" s="421" t="s">
        <v>68</v>
      </c>
      <c r="G2476" s="422">
        <v>3.9E-2</v>
      </c>
      <c r="H2476" s="423">
        <f>IF(A2476="Composição Auxiliar",VLOOKUP(B2476,'SINAPI COMPOSIÇÃO'!$A$2:$E$10256,4,FALSE),IF(A2476="Insumo",IF(VLOOKUP(B2476,'SINAPI INSUMOS'!$A$2:$F$4852,5,FALSE)=OR("",0),VLOOKUP(B2476,'SINAPI INSUMOS'!$A$2:$F$4852,6,FALSE),VLOOKUP(B2476,'SINAPI INSUMOS'!$A$2:$F$4852,5,FALSE)),"VERIFICAR"))</f>
        <v>139.44</v>
      </c>
      <c r="I2476" s="423">
        <f t="shared" si="158"/>
        <v>5.43</v>
      </c>
    </row>
    <row r="2477" spans="1:9" customFormat="1" ht="26.1" customHeight="1">
      <c r="A2477" s="420" t="s">
        <v>881</v>
      </c>
      <c r="B2477" s="781">
        <v>92801</v>
      </c>
      <c r="C2477" s="420" t="s">
        <v>66</v>
      </c>
      <c r="D2477" s="420" t="s">
        <v>5339</v>
      </c>
      <c r="E2477" s="420" t="s">
        <v>22544</v>
      </c>
      <c r="F2477" s="421" t="s">
        <v>101</v>
      </c>
      <c r="G2477" s="422">
        <v>0.49</v>
      </c>
      <c r="H2477" s="423">
        <f>IF(A2477="Composição Auxiliar",VLOOKUP(B2477,'SINAPI COMPOSIÇÃO'!$A$2:$E$10256,4,FALSE),IF(A2477="Insumo",IF(VLOOKUP(B2477,'SINAPI INSUMOS'!$A$2:$F$4852,5,FALSE)=OR("",0),VLOOKUP(B2477,'SINAPI INSUMOS'!$A$2:$F$4852,6,FALSE),VLOOKUP(B2477,'SINAPI INSUMOS'!$A$2:$F$4852,5,FALSE)),"VERIFICAR"))</f>
        <v>10.95</v>
      </c>
      <c r="I2477" s="423">
        <f t="shared" si="158"/>
        <v>5.36</v>
      </c>
    </row>
    <row r="2478" spans="1:9" customFormat="1" ht="26.1" customHeight="1">
      <c r="A2478" s="424" t="s">
        <v>886</v>
      </c>
      <c r="B2478" s="780">
        <v>2692</v>
      </c>
      <c r="C2478" s="424" t="s">
        <v>66</v>
      </c>
      <c r="D2478" s="424" t="s">
        <v>932</v>
      </c>
      <c r="E2478" s="424" t="s">
        <v>889</v>
      </c>
      <c r="F2478" s="426" t="s">
        <v>933</v>
      </c>
      <c r="G2478" s="427">
        <v>5.0000000000000001E-3</v>
      </c>
      <c r="H2478" s="428">
        <f>IF(A2478="Composição Auxiliar",VLOOKUP(B2478,'SINAPI COMPOSIÇÃO'!$A$2:$E$10256,4,FALSE),IF(A2478="Insumo",IF(VLOOKUP(B2478,'SINAPI INSUMOS'!$A$2:$F$4852,5,FALSE)=OR("",0),VLOOKUP(B2478,'SINAPI INSUMOS'!$A$2:$F$4852,6,FALSE),VLOOKUP(B2478,'SINAPI INSUMOS'!$A$2:$F$4852,5,FALSE)),"VERIFICAR"))</f>
        <v>7.67</v>
      </c>
      <c r="I2478" s="428">
        <f t="shared" si="158"/>
        <v>0.03</v>
      </c>
    </row>
    <row r="2479" spans="1:9" customFormat="1" ht="39" customHeight="1">
      <c r="A2479" s="424" t="s">
        <v>886</v>
      </c>
      <c r="B2479" s="780">
        <v>39017</v>
      </c>
      <c r="C2479" s="424" t="s">
        <v>66</v>
      </c>
      <c r="D2479" s="424" t="s">
        <v>954</v>
      </c>
      <c r="E2479" s="424" t="s">
        <v>889</v>
      </c>
      <c r="F2479" s="426" t="s">
        <v>63</v>
      </c>
      <c r="G2479" s="427">
        <v>6</v>
      </c>
      <c r="H2479" s="428">
        <f>IF(A2479="Composição Auxiliar",VLOOKUP(B2479,'SINAPI COMPOSIÇÃO'!$A$2:$E$10256,4,FALSE),IF(A2479="Insumo",IF(VLOOKUP(B2479,'SINAPI INSUMOS'!$A$2:$F$4852,5,FALSE)=OR("",0),VLOOKUP(B2479,'SINAPI INSUMOS'!$A$2:$F$4852,6,FALSE),VLOOKUP(B2479,'SINAPI INSUMOS'!$A$2:$F$4852,5,FALSE)),"VERIFICAR"))</f>
        <v>0.22</v>
      </c>
      <c r="I2479" s="428">
        <f t="shared" si="158"/>
        <v>1.32</v>
      </c>
    </row>
    <row r="2480" spans="1:9" customFormat="1" ht="0.95" customHeight="1">
      <c r="A2480" s="434"/>
      <c r="B2480" s="434"/>
      <c r="C2480" s="434"/>
      <c r="D2480" s="434"/>
      <c r="E2480" s="434"/>
      <c r="F2480" s="434"/>
      <c r="G2480" s="434"/>
      <c r="H2480" s="434"/>
      <c r="I2480" s="434"/>
    </row>
    <row r="2481" spans="1:9" customFormat="1" ht="24" customHeight="1">
      <c r="A2481" s="409" t="s">
        <v>22474</v>
      </c>
      <c r="B2481" s="409"/>
      <c r="C2481" s="409"/>
      <c r="D2481" s="409" t="s">
        <v>22368</v>
      </c>
      <c r="E2481" s="409"/>
      <c r="F2481" s="409"/>
      <c r="G2481" s="410"/>
      <c r="H2481" s="409"/>
      <c r="I2481" s="411"/>
    </row>
    <row r="2482" spans="1:9" customFormat="1" ht="18" customHeight="1">
      <c r="A2482" s="416" t="s">
        <v>22475</v>
      </c>
      <c r="B2482" s="417" t="s">
        <v>52</v>
      </c>
      <c r="C2482" s="416" t="s">
        <v>53</v>
      </c>
      <c r="D2482" s="416" t="s">
        <v>10</v>
      </c>
      <c r="E2482" s="416" t="s">
        <v>878</v>
      </c>
      <c r="F2482" s="418" t="s">
        <v>54</v>
      </c>
      <c r="G2482" s="417" t="s">
        <v>55</v>
      </c>
      <c r="H2482" s="417" t="s">
        <v>56</v>
      </c>
      <c r="I2482" s="417" t="s">
        <v>11</v>
      </c>
    </row>
    <row r="2483" spans="1:9" customFormat="1" ht="78" customHeight="1">
      <c r="A2483" s="412" t="s">
        <v>879</v>
      </c>
      <c r="B2483" s="414" t="s">
        <v>22369</v>
      </c>
      <c r="C2483" s="412" t="s">
        <v>61</v>
      </c>
      <c r="D2483" s="412" t="s">
        <v>22370</v>
      </c>
      <c r="E2483" s="412" t="s">
        <v>22601</v>
      </c>
      <c r="F2483" s="413" t="s">
        <v>63</v>
      </c>
      <c r="G2483" s="419">
        <v>1</v>
      </c>
      <c r="H2483" s="415">
        <f>I2483</f>
        <v>1440.86</v>
      </c>
      <c r="I2483" s="415">
        <f>SUM(I2484:I2492)</f>
        <v>1440.86</v>
      </c>
    </row>
    <row r="2484" spans="1:9" customFormat="1" ht="39" customHeight="1">
      <c r="A2484" s="420" t="s">
        <v>881</v>
      </c>
      <c r="B2484" s="781">
        <v>100709</v>
      </c>
      <c r="C2484" s="420" t="s">
        <v>66</v>
      </c>
      <c r="D2484" s="420" t="s">
        <v>8517</v>
      </c>
      <c r="E2484" s="420" t="s">
        <v>22601</v>
      </c>
      <c r="F2484" s="421" t="s">
        <v>63</v>
      </c>
      <c r="G2484" s="422">
        <v>3</v>
      </c>
      <c r="H2484" s="423">
        <f>IF(A2484="Composição Auxiliar",VLOOKUP(B2484,'SINAPI COMPOSIÇÃO'!$A$2:$E$10256,4,FALSE),IF(A2484="Insumo",IF(VLOOKUP(B2484,'SINAPI INSUMOS'!$A$2:$F$4852,5,FALSE)=OR("",0),VLOOKUP(B2484,'SINAPI INSUMOS'!$A$2:$F$4852,6,FALSE),VLOOKUP(B2484,'SINAPI INSUMOS'!$A$2:$F$4852,5,FALSE)),"VERIFICAR"))</f>
        <v>52.63</v>
      </c>
      <c r="I2484" s="423">
        <f t="shared" ref="I2484:I2492" si="159">TRUNC(G2484*H2484,2)</f>
        <v>157.88999999999999</v>
      </c>
    </row>
    <row r="2485" spans="1:9" customFormat="1" ht="26.1" customHeight="1">
      <c r="A2485" s="420" t="s">
        <v>881</v>
      </c>
      <c r="B2485" s="781">
        <v>88261</v>
      </c>
      <c r="C2485" s="420" t="s">
        <v>66</v>
      </c>
      <c r="D2485" s="420" t="s">
        <v>11764</v>
      </c>
      <c r="E2485" s="420" t="s">
        <v>22333</v>
      </c>
      <c r="F2485" s="421" t="s">
        <v>884</v>
      </c>
      <c r="G2485" s="422">
        <v>2</v>
      </c>
      <c r="H2485" s="423">
        <f>IF(A2485="Composição Auxiliar",VLOOKUP(B2485,'SINAPI COMPOSIÇÃO'!$A$2:$E$10256,4,FALSE),IF(A2485="Insumo",IF(VLOOKUP(B2485,'SINAPI INSUMOS'!$A$2:$F$4852,5,FALSE)=OR("",0),VLOOKUP(B2485,'SINAPI INSUMOS'!$A$2:$F$4852,6,FALSE),VLOOKUP(B2485,'SINAPI INSUMOS'!$A$2:$F$4852,5,FALSE)),"VERIFICAR"))</f>
        <v>25.73</v>
      </c>
      <c r="I2485" s="423">
        <f t="shared" si="159"/>
        <v>51.46</v>
      </c>
    </row>
    <row r="2486" spans="1:9" customFormat="1" ht="39" customHeight="1">
      <c r="A2486" s="420" t="s">
        <v>881</v>
      </c>
      <c r="B2486" s="781">
        <v>100659</v>
      </c>
      <c r="C2486" s="420" t="s">
        <v>66</v>
      </c>
      <c r="D2486" s="420" t="s">
        <v>8509</v>
      </c>
      <c r="E2486" s="420" t="s">
        <v>22601</v>
      </c>
      <c r="F2486" s="421" t="s">
        <v>202</v>
      </c>
      <c r="G2486" s="422">
        <v>9.6</v>
      </c>
      <c r="H2486" s="423">
        <f>IF(A2486="Composição Auxiliar",VLOOKUP(B2486,'SINAPI COMPOSIÇÃO'!$A$2:$E$10256,4,FALSE),IF(A2486="Insumo",IF(VLOOKUP(B2486,'SINAPI INSUMOS'!$A$2:$F$4852,5,FALSE)=OR("",0),VLOOKUP(B2486,'SINAPI INSUMOS'!$A$2:$F$4852,6,FALSE),VLOOKUP(B2486,'SINAPI INSUMOS'!$A$2:$F$4852,5,FALSE)),"VERIFICAR"))</f>
        <v>10.78</v>
      </c>
      <c r="I2486" s="423">
        <f t="shared" si="159"/>
        <v>103.48</v>
      </c>
    </row>
    <row r="2487" spans="1:9" customFormat="1" ht="39" customHeight="1">
      <c r="A2487" s="420" t="s">
        <v>881</v>
      </c>
      <c r="B2487" s="781">
        <v>91009</v>
      </c>
      <c r="C2487" s="420" t="s">
        <v>66</v>
      </c>
      <c r="D2487" s="420" t="s">
        <v>8598</v>
      </c>
      <c r="E2487" s="420" t="s">
        <v>22601</v>
      </c>
      <c r="F2487" s="421" t="s">
        <v>63</v>
      </c>
      <c r="G2487" s="422">
        <v>1</v>
      </c>
      <c r="H2487" s="423">
        <f>IF(A2487="Composição Auxiliar",VLOOKUP(B2487,'SINAPI COMPOSIÇÃO'!$A$2:$E$10256,4,FALSE),IF(A2487="Insumo",IF(VLOOKUP(B2487,'SINAPI INSUMOS'!$A$2:$F$4852,5,FALSE)=OR("",0),VLOOKUP(B2487,'SINAPI INSUMOS'!$A$2:$F$4852,6,FALSE),VLOOKUP(B2487,'SINAPI INSUMOS'!$A$2:$F$4852,5,FALSE)),"VERIFICAR"))</f>
        <v>353.65</v>
      </c>
      <c r="I2487" s="423">
        <f t="shared" si="159"/>
        <v>353.65</v>
      </c>
    </row>
    <row r="2488" spans="1:9" customFormat="1" ht="39" customHeight="1">
      <c r="A2488" s="420" t="s">
        <v>881</v>
      </c>
      <c r="B2488" s="781">
        <v>90806</v>
      </c>
      <c r="C2488" s="420" t="s">
        <v>66</v>
      </c>
      <c r="D2488" s="420" t="s">
        <v>8513</v>
      </c>
      <c r="E2488" s="420" t="s">
        <v>22601</v>
      </c>
      <c r="F2488" s="421" t="s">
        <v>63</v>
      </c>
      <c r="G2488" s="422">
        <v>1</v>
      </c>
      <c r="H2488" s="423">
        <f>IF(A2488="Composição Auxiliar",VLOOKUP(B2488,'SINAPI COMPOSIÇÃO'!$A$2:$E$10256,4,FALSE),IF(A2488="Insumo",IF(VLOOKUP(B2488,'SINAPI INSUMOS'!$A$2:$F$4852,5,FALSE)=OR("",0),VLOOKUP(B2488,'SINAPI INSUMOS'!$A$2:$F$4852,6,FALSE),VLOOKUP(B2488,'SINAPI INSUMOS'!$A$2:$F$4852,5,FALSE)),"VERIFICAR"))</f>
        <v>437.22</v>
      </c>
      <c r="I2488" s="423">
        <f t="shared" si="159"/>
        <v>437.22</v>
      </c>
    </row>
    <row r="2489" spans="1:9" customFormat="1" ht="51.95" customHeight="1">
      <c r="A2489" s="420" t="s">
        <v>881</v>
      </c>
      <c r="B2489" s="781">
        <v>90831</v>
      </c>
      <c r="C2489" s="420" t="s">
        <v>66</v>
      </c>
      <c r="D2489" s="420" t="s">
        <v>8521</v>
      </c>
      <c r="E2489" s="420" t="s">
        <v>22601</v>
      </c>
      <c r="F2489" s="421" t="s">
        <v>63</v>
      </c>
      <c r="G2489" s="422">
        <v>1</v>
      </c>
      <c r="H2489" s="423">
        <f>IF(A2489="Composição Auxiliar",VLOOKUP(B2489,'SINAPI COMPOSIÇÃO'!$A$2:$E$10256,4,FALSE),IF(A2489="Insumo",IF(VLOOKUP(B2489,'SINAPI INSUMOS'!$A$2:$F$4852,5,FALSE)=OR("",0),VLOOKUP(B2489,'SINAPI INSUMOS'!$A$2:$F$4852,6,FALSE),VLOOKUP(B2489,'SINAPI INSUMOS'!$A$2:$F$4852,5,FALSE)),"VERIFICAR"))</f>
        <v>178.56</v>
      </c>
      <c r="I2489" s="423">
        <f t="shared" si="159"/>
        <v>178.56</v>
      </c>
    </row>
    <row r="2490" spans="1:9" customFormat="1" ht="24" customHeight="1">
      <c r="A2490" s="420" t="s">
        <v>881</v>
      </c>
      <c r="B2490" s="781">
        <v>88316</v>
      </c>
      <c r="C2490" s="420" t="s">
        <v>66</v>
      </c>
      <c r="D2490" s="420" t="s">
        <v>885</v>
      </c>
      <c r="E2490" s="420" t="s">
        <v>22333</v>
      </c>
      <c r="F2490" s="421" t="s">
        <v>884</v>
      </c>
      <c r="G2490" s="422">
        <v>1</v>
      </c>
      <c r="H2490" s="423">
        <f>IF(A2490="Composição Auxiliar",VLOOKUP(B2490,'SINAPI COMPOSIÇÃO'!$A$2:$E$10256,4,FALSE),IF(A2490="Insumo",IF(VLOOKUP(B2490,'SINAPI INSUMOS'!$A$2:$F$4852,5,FALSE)=OR("",0),VLOOKUP(B2490,'SINAPI INSUMOS'!$A$2:$F$4852,6,FALSE),VLOOKUP(B2490,'SINAPI INSUMOS'!$A$2:$F$4852,5,FALSE)),"VERIFICAR"))</f>
        <v>21.32</v>
      </c>
      <c r="I2490" s="423">
        <f t="shared" si="159"/>
        <v>21.32</v>
      </c>
    </row>
    <row r="2491" spans="1:9" customFormat="1" ht="24" customHeight="1">
      <c r="A2491" s="424" t="s">
        <v>886</v>
      </c>
      <c r="B2491" s="780">
        <v>4791</v>
      </c>
      <c r="C2491" s="424" t="s">
        <v>66</v>
      </c>
      <c r="D2491" s="424" t="s">
        <v>14651</v>
      </c>
      <c r="E2491" s="424" t="s">
        <v>889</v>
      </c>
      <c r="F2491" s="426" t="s">
        <v>101</v>
      </c>
      <c r="G2491" s="427">
        <v>0.5</v>
      </c>
      <c r="H2491" s="428">
        <f>IF(A2491="Composição Auxiliar",VLOOKUP(B2491,'SINAPI COMPOSIÇÃO'!$A$2:$E$10256,4,FALSE),IF(A2491="Insumo",IF(VLOOKUP(B2491,'SINAPI INSUMOS'!$A$2:$F$4852,5,FALSE)=OR("",0),VLOOKUP(B2491,'SINAPI INSUMOS'!$A$2:$F$4852,6,FALSE),VLOOKUP(B2491,'SINAPI INSUMOS'!$A$2:$F$4852,5,FALSE)),"VERIFICAR"))</f>
        <v>26.66</v>
      </c>
      <c r="I2491" s="428">
        <f t="shared" si="159"/>
        <v>13.33</v>
      </c>
    </row>
    <row r="2492" spans="1:9" customFormat="1" ht="26.1" customHeight="1">
      <c r="A2492" s="424" t="s">
        <v>886</v>
      </c>
      <c r="B2492" s="780">
        <v>1340</v>
      </c>
      <c r="C2492" s="424" t="s">
        <v>66</v>
      </c>
      <c r="D2492" s="424" t="s">
        <v>22602</v>
      </c>
      <c r="E2492" s="424" t="s">
        <v>889</v>
      </c>
      <c r="F2492" s="426" t="s">
        <v>68</v>
      </c>
      <c r="G2492" s="427">
        <v>2.77</v>
      </c>
      <c r="H2492" s="428">
        <v>44.75</v>
      </c>
      <c r="I2492" s="428">
        <f t="shared" si="159"/>
        <v>123.95</v>
      </c>
    </row>
    <row r="2493" spans="1:9" customFormat="1" ht="0.95" customHeight="1">
      <c r="A2493" s="434"/>
      <c r="B2493" s="434"/>
      <c r="C2493" s="434"/>
      <c r="D2493" s="434"/>
      <c r="E2493" s="434"/>
      <c r="F2493" s="434"/>
      <c r="G2493" s="434"/>
      <c r="H2493" s="434"/>
      <c r="I2493" s="434"/>
    </row>
    <row r="2494" spans="1:9" customFormat="1" ht="24" customHeight="1">
      <c r="A2494" s="409" t="s">
        <v>22476</v>
      </c>
      <c r="B2494" s="409"/>
      <c r="C2494" s="409"/>
      <c r="D2494" s="409" t="s">
        <v>22371</v>
      </c>
      <c r="E2494" s="409"/>
      <c r="F2494" s="409"/>
      <c r="G2494" s="410"/>
      <c r="H2494" s="409"/>
      <c r="I2494" s="411"/>
    </row>
    <row r="2495" spans="1:9" customFormat="1" ht="18" customHeight="1">
      <c r="A2495" s="416" t="s">
        <v>22477</v>
      </c>
      <c r="B2495" s="417" t="s">
        <v>52</v>
      </c>
      <c r="C2495" s="416" t="s">
        <v>53</v>
      </c>
      <c r="D2495" s="416" t="s">
        <v>10</v>
      </c>
      <c r="E2495" s="416" t="s">
        <v>878</v>
      </c>
      <c r="F2495" s="418" t="s">
        <v>54</v>
      </c>
      <c r="G2495" s="417" t="s">
        <v>55</v>
      </c>
      <c r="H2495" s="417" t="s">
        <v>56</v>
      </c>
      <c r="I2495" s="417" t="s">
        <v>11</v>
      </c>
    </row>
    <row r="2496" spans="1:9" customFormat="1" ht="51.95" customHeight="1">
      <c r="A2496" s="412" t="s">
        <v>879</v>
      </c>
      <c r="B2496" s="779">
        <v>87879</v>
      </c>
      <c r="C2496" s="412" t="s">
        <v>66</v>
      </c>
      <c r="D2496" s="412" t="s">
        <v>6305</v>
      </c>
      <c r="E2496" s="412" t="s">
        <v>22603</v>
      </c>
      <c r="F2496" s="413" t="s">
        <v>68</v>
      </c>
      <c r="G2496" s="419">
        <v>1</v>
      </c>
      <c r="H2496" s="415">
        <f>I2496</f>
        <v>5.07</v>
      </c>
      <c r="I2496" s="415">
        <f>SUM(I2497:I2499)</f>
        <v>5.07</v>
      </c>
    </row>
    <row r="2497" spans="1:9" customFormat="1" ht="24" customHeight="1">
      <c r="A2497" s="420" t="s">
        <v>881</v>
      </c>
      <c r="B2497" s="781">
        <v>88316</v>
      </c>
      <c r="C2497" s="420" t="s">
        <v>66</v>
      </c>
      <c r="D2497" s="420" t="s">
        <v>885</v>
      </c>
      <c r="E2497" s="420" t="s">
        <v>22333</v>
      </c>
      <c r="F2497" s="421" t="s">
        <v>884</v>
      </c>
      <c r="G2497" s="422">
        <v>2.5499999999999998E-2</v>
      </c>
      <c r="H2497" s="423">
        <f>IF(A2497="Composição Auxiliar",VLOOKUP(B2497,'SINAPI COMPOSIÇÃO'!$A$2:$E$10256,4,FALSE),IF(A2497="Insumo",IF(VLOOKUP(B2497,'SINAPI INSUMOS'!$A$2:$F$4852,5,FALSE)=OR("",0),VLOOKUP(B2497,'SINAPI INSUMOS'!$A$2:$F$4852,6,FALSE),VLOOKUP(B2497,'SINAPI INSUMOS'!$A$2:$F$4852,5,FALSE)),"VERIFICAR"))</f>
        <v>21.32</v>
      </c>
      <c r="I2497" s="423">
        <f t="shared" ref="I2497:I2499" si="160">TRUNC(G2497*H2497,2)</f>
        <v>0.54</v>
      </c>
    </row>
    <row r="2498" spans="1:9" customFormat="1" ht="39" customHeight="1">
      <c r="A2498" s="420" t="s">
        <v>881</v>
      </c>
      <c r="B2498" s="781">
        <v>87313</v>
      </c>
      <c r="C2498" s="420" t="s">
        <v>66</v>
      </c>
      <c r="D2498" s="420" t="s">
        <v>1122</v>
      </c>
      <c r="E2498" s="420" t="s">
        <v>22586</v>
      </c>
      <c r="F2498" s="421" t="s">
        <v>72</v>
      </c>
      <c r="G2498" s="422">
        <v>3.7000000000000002E-3</v>
      </c>
      <c r="H2498" s="423">
        <f>IF(A2498="Composição Auxiliar",VLOOKUP(B2498,'SINAPI COMPOSIÇÃO'!$A$2:$E$10256,4,FALSE),IF(A2498="Insumo",IF(VLOOKUP(B2498,'SINAPI INSUMOS'!$A$2:$F$4852,5,FALSE)=OR("",0),VLOOKUP(B2498,'SINAPI INSUMOS'!$A$2:$F$4852,6,FALSE),VLOOKUP(B2498,'SINAPI INSUMOS'!$A$2:$F$4852,5,FALSE)),"VERIFICAR"))</f>
        <v>719.21</v>
      </c>
      <c r="I2498" s="423">
        <f t="shared" si="160"/>
        <v>2.66</v>
      </c>
    </row>
    <row r="2499" spans="1:9" customFormat="1" ht="24" customHeight="1">
      <c r="A2499" s="420" t="s">
        <v>881</v>
      </c>
      <c r="B2499" s="781">
        <v>88309</v>
      </c>
      <c r="C2499" s="420" t="s">
        <v>66</v>
      </c>
      <c r="D2499" s="420" t="s">
        <v>913</v>
      </c>
      <c r="E2499" s="420" t="s">
        <v>22333</v>
      </c>
      <c r="F2499" s="421" t="s">
        <v>884</v>
      </c>
      <c r="G2499" s="422">
        <v>6.8099999999999994E-2</v>
      </c>
      <c r="H2499" s="423">
        <f>IF(A2499="Composição Auxiliar",VLOOKUP(B2499,'SINAPI COMPOSIÇÃO'!$A$2:$E$10256,4,FALSE),IF(A2499="Insumo",IF(VLOOKUP(B2499,'SINAPI INSUMOS'!$A$2:$F$4852,5,FALSE)=OR("",0),VLOOKUP(B2499,'SINAPI INSUMOS'!$A$2:$F$4852,6,FALSE),VLOOKUP(B2499,'SINAPI INSUMOS'!$A$2:$F$4852,5,FALSE)),"VERIFICAR"))</f>
        <v>27.58</v>
      </c>
      <c r="I2499" s="423">
        <f t="shared" si="160"/>
        <v>1.87</v>
      </c>
    </row>
    <row r="2500" spans="1:9" customFormat="1" ht="0.95" customHeight="1">
      <c r="A2500" s="434"/>
      <c r="B2500" s="434"/>
      <c r="C2500" s="434"/>
      <c r="D2500" s="434"/>
      <c r="E2500" s="434"/>
      <c r="F2500" s="434"/>
      <c r="G2500" s="434"/>
      <c r="H2500" s="434"/>
      <c r="I2500" s="434"/>
    </row>
    <row r="2501" spans="1:9" customFormat="1" ht="18" customHeight="1">
      <c r="A2501" s="416" t="s">
        <v>22478</v>
      </c>
      <c r="B2501" s="417" t="s">
        <v>52</v>
      </c>
      <c r="C2501" s="416" t="s">
        <v>53</v>
      </c>
      <c r="D2501" s="416" t="s">
        <v>10</v>
      </c>
      <c r="E2501" s="416" t="s">
        <v>878</v>
      </c>
      <c r="F2501" s="418" t="s">
        <v>54</v>
      </c>
      <c r="G2501" s="417" t="s">
        <v>55</v>
      </c>
      <c r="H2501" s="417" t="s">
        <v>56</v>
      </c>
      <c r="I2501" s="417" t="s">
        <v>11</v>
      </c>
    </row>
    <row r="2502" spans="1:9" customFormat="1" ht="51.95" customHeight="1">
      <c r="A2502" s="412" t="s">
        <v>879</v>
      </c>
      <c r="B2502" s="779">
        <v>104951</v>
      </c>
      <c r="C2502" s="412" t="s">
        <v>66</v>
      </c>
      <c r="D2502" s="412" t="s">
        <v>12220</v>
      </c>
      <c r="E2502" s="412" t="s">
        <v>22604</v>
      </c>
      <c r="F2502" s="413" t="s">
        <v>68</v>
      </c>
      <c r="G2502" s="419">
        <v>1</v>
      </c>
      <c r="H2502" s="415">
        <f>I2502</f>
        <v>36.69</v>
      </c>
      <c r="I2502" s="415">
        <f>SUM(I2503:I2505)</f>
        <v>36.69</v>
      </c>
    </row>
    <row r="2503" spans="1:9" customFormat="1" ht="51.95" customHeight="1">
      <c r="A2503" s="420" t="s">
        <v>881</v>
      </c>
      <c r="B2503" s="781">
        <v>87292</v>
      </c>
      <c r="C2503" s="420" t="s">
        <v>66</v>
      </c>
      <c r="D2503" s="420" t="s">
        <v>1124</v>
      </c>
      <c r="E2503" s="420" t="s">
        <v>22586</v>
      </c>
      <c r="F2503" s="421" t="s">
        <v>72</v>
      </c>
      <c r="G2503" s="422">
        <v>3.04E-2</v>
      </c>
      <c r="H2503" s="423">
        <f>IF(A2503="Composição Auxiliar",VLOOKUP(B2503,'SINAPI COMPOSIÇÃO'!$A$2:$E$10256,4,FALSE),IF(A2503="Insumo",IF(VLOOKUP(B2503,'SINAPI INSUMOS'!$A$2:$F$4852,5,FALSE)=OR("",0),VLOOKUP(B2503,'SINAPI INSUMOS'!$A$2:$F$4852,6,FALSE),VLOOKUP(B2503,'SINAPI INSUMOS'!$A$2:$F$4852,5,FALSE)),"VERIFICAR"))</f>
        <v>715.95</v>
      </c>
      <c r="I2503" s="423">
        <f t="shared" ref="I2503:I2505" si="161">TRUNC(G2503*H2503,2)</f>
        <v>21.76</v>
      </c>
    </row>
    <row r="2504" spans="1:9" customFormat="1" ht="24" customHeight="1">
      <c r="A2504" s="420" t="s">
        <v>881</v>
      </c>
      <c r="B2504" s="781">
        <v>88316</v>
      </c>
      <c r="C2504" s="420" t="s">
        <v>66</v>
      </c>
      <c r="D2504" s="420" t="s">
        <v>885</v>
      </c>
      <c r="E2504" s="420" t="s">
        <v>22333</v>
      </c>
      <c r="F2504" s="421" t="s">
        <v>884</v>
      </c>
      <c r="G2504" s="422">
        <v>0.1953</v>
      </c>
      <c r="H2504" s="423">
        <f>IF(A2504="Composição Auxiliar",VLOOKUP(B2504,'SINAPI COMPOSIÇÃO'!$A$2:$E$10256,4,FALSE),IF(A2504="Insumo",IF(VLOOKUP(B2504,'SINAPI INSUMOS'!$A$2:$F$4852,5,FALSE)=OR("",0),VLOOKUP(B2504,'SINAPI INSUMOS'!$A$2:$F$4852,6,FALSE),VLOOKUP(B2504,'SINAPI INSUMOS'!$A$2:$F$4852,5,FALSE)),"VERIFICAR"))</f>
        <v>21.32</v>
      </c>
      <c r="I2504" s="423">
        <f t="shared" si="161"/>
        <v>4.16</v>
      </c>
    </row>
    <row r="2505" spans="1:9" customFormat="1" ht="24" customHeight="1">
      <c r="A2505" s="420" t="s">
        <v>881</v>
      </c>
      <c r="B2505" s="781">
        <v>88309</v>
      </c>
      <c r="C2505" s="420" t="s">
        <v>66</v>
      </c>
      <c r="D2505" s="420" t="s">
        <v>913</v>
      </c>
      <c r="E2505" s="420" t="s">
        <v>22333</v>
      </c>
      <c r="F2505" s="421" t="s">
        <v>884</v>
      </c>
      <c r="G2505" s="422">
        <v>0.3906</v>
      </c>
      <c r="H2505" s="423">
        <f>IF(A2505="Composição Auxiliar",VLOOKUP(B2505,'SINAPI COMPOSIÇÃO'!$A$2:$E$10256,4,FALSE),IF(A2505="Insumo",IF(VLOOKUP(B2505,'SINAPI INSUMOS'!$A$2:$F$4852,5,FALSE)=OR("",0),VLOOKUP(B2505,'SINAPI INSUMOS'!$A$2:$F$4852,6,FALSE),VLOOKUP(B2505,'SINAPI INSUMOS'!$A$2:$F$4852,5,FALSE)),"VERIFICAR"))</f>
        <v>27.58</v>
      </c>
      <c r="I2505" s="423">
        <f t="shared" si="161"/>
        <v>10.77</v>
      </c>
    </row>
    <row r="2506" spans="1:9" customFormat="1" ht="0.95" customHeight="1">
      <c r="A2506" s="434"/>
      <c r="B2506" s="434"/>
      <c r="C2506" s="434"/>
      <c r="D2506" s="434"/>
      <c r="E2506" s="434"/>
      <c r="F2506" s="434"/>
      <c r="G2506" s="434"/>
      <c r="H2506" s="434"/>
      <c r="I2506" s="434"/>
    </row>
    <row r="2507" spans="1:9" customFormat="1" ht="18" customHeight="1">
      <c r="A2507" s="416" t="s">
        <v>22479</v>
      </c>
      <c r="B2507" s="417" t="s">
        <v>52</v>
      </c>
      <c r="C2507" s="416" t="s">
        <v>53</v>
      </c>
      <c r="D2507" s="416" t="s">
        <v>10</v>
      </c>
      <c r="E2507" s="416" t="s">
        <v>878</v>
      </c>
      <c r="F2507" s="418" t="s">
        <v>54</v>
      </c>
      <c r="G2507" s="417" t="s">
        <v>55</v>
      </c>
      <c r="H2507" s="417" t="s">
        <v>56</v>
      </c>
      <c r="I2507" s="417" t="s">
        <v>11</v>
      </c>
    </row>
    <row r="2508" spans="1:9" customFormat="1" ht="51.95" customHeight="1">
      <c r="A2508" s="412" t="s">
        <v>879</v>
      </c>
      <c r="B2508" s="779">
        <v>104951</v>
      </c>
      <c r="C2508" s="412" t="s">
        <v>66</v>
      </c>
      <c r="D2508" s="412" t="s">
        <v>12220</v>
      </c>
      <c r="E2508" s="412" t="s">
        <v>22604</v>
      </c>
      <c r="F2508" s="413" t="s">
        <v>68</v>
      </c>
      <c r="G2508" s="419">
        <v>1</v>
      </c>
      <c r="H2508" s="415">
        <f>I2508</f>
        <v>36.69</v>
      </c>
      <c r="I2508" s="415">
        <f>SUM(I2509:I2511)</f>
        <v>36.69</v>
      </c>
    </row>
    <row r="2509" spans="1:9" customFormat="1" ht="51.95" customHeight="1">
      <c r="A2509" s="420" t="s">
        <v>881</v>
      </c>
      <c r="B2509" s="781">
        <v>87292</v>
      </c>
      <c r="C2509" s="420" t="s">
        <v>66</v>
      </c>
      <c r="D2509" s="420" t="s">
        <v>1124</v>
      </c>
      <c r="E2509" s="420" t="s">
        <v>22586</v>
      </c>
      <c r="F2509" s="421" t="s">
        <v>72</v>
      </c>
      <c r="G2509" s="422">
        <v>3.04E-2</v>
      </c>
      <c r="H2509" s="423">
        <f>IF(A2509="Composição Auxiliar",VLOOKUP(B2509,'SINAPI COMPOSIÇÃO'!$A$2:$E$10256,4,FALSE),IF(A2509="Insumo",IF(VLOOKUP(B2509,'SINAPI INSUMOS'!$A$2:$F$4852,5,FALSE)=OR("",0),VLOOKUP(B2509,'SINAPI INSUMOS'!$A$2:$F$4852,6,FALSE),VLOOKUP(B2509,'SINAPI INSUMOS'!$A$2:$F$4852,5,FALSE)),"VERIFICAR"))</f>
        <v>715.95</v>
      </c>
      <c r="I2509" s="423">
        <f t="shared" ref="I2509:I2511" si="162">TRUNC(G2509*H2509,2)</f>
        <v>21.76</v>
      </c>
    </row>
    <row r="2510" spans="1:9" customFormat="1" ht="24" customHeight="1">
      <c r="A2510" s="420" t="s">
        <v>881</v>
      </c>
      <c r="B2510" s="781">
        <v>88316</v>
      </c>
      <c r="C2510" s="420" t="s">
        <v>66</v>
      </c>
      <c r="D2510" s="420" t="s">
        <v>885</v>
      </c>
      <c r="E2510" s="420" t="s">
        <v>22333</v>
      </c>
      <c r="F2510" s="421" t="s">
        <v>884</v>
      </c>
      <c r="G2510" s="422">
        <v>0.1953</v>
      </c>
      <c r="H2510" s="423">
        <f>IF(A2510="Composição Auxiliar",VLOOKUP(B2510,'SINAPI COMPOSIÇÃO'!$A$2:$E$10256,4,FALSE),IF(A2510="Insumo",IF(VLOOKUP(B2510,'SINAPI INSUMOS'!$A$2:$F$4852,5,FALSE)=OR("",0),VLOOKUP(B2510,'SINAPI INSUMOS'!$A$2:$F$4852,6,FALSE),VLOOKUP(B2510,'SINAPI INSUMOS'!$A$2:$F$4852,5,FALSE)),"VERIFICAR"))</f>
        <v>21.32</v>
      </c>
      <c r="I2510" s="423">
        <f t="shared" si="162"/>
        <v>4.16</v>
      </c>
    </row>
    <row r="2511" spans="1:9" customFormat="1" ht="24" customHeight="1">
      <c r="A2511" s="420" t="s">
        <v>881</v>
      </c>
      <c r="B2511" s="781">
        <v>88309</v>
      </c>
      <c r="C2511" s="420" t="s">
        <v>66</v>
      </c>
      <c r="D2511" s="420" t="s">
        <v>913</v>
      </c>
      <c r="E2511" s="420" t="s">
        <v>22333</v>
      </c>
      <c r="F2511" s="421" t="s">
        <v>884</v>
      </c>
      <c r="G2511" s="422">
        <v>0.3906</v>
      </c>
      <c r="H2511" s="423">
        <f>IF(A2511="Composição Auxiliar",VLOOKUP(B2511,'SINAPI COMPOSIÇÃO'!$A$2:$E$10256,4,FALSE),IF(A2511="Insumo",IF(VLOOKUP(B2511,'SINAPI INSUMOS'!$A$2:$F$4852,5,FALSE)=OR("",0),VLOOKUP(B2511,'SINAPI INSUMOS'!$A$2:$F$4852,6,FALSE),VLOOKUP(B2511,'SINAPI INSUMOS'!$A$2:$F$4852,5,FALSE)),"VERIFICAR"))</f>
        <v>27.58</v>
      </c>
      <c r="I2511" s="423">
        <f t="shared" si="162"/>
        <v>10.77</v>
      </c>
    </row>
    <row r="2512" spans="1:9" customFormat="1" ht="0.95" customHeight="1">
      <c r="A2512" s="434"/>
      <c r="B2512" s="434"/>
      <c r="C2512" s="434"/>
      <c r="D2512" s="434"/>
      <c r="E2512" s="434"/>
      <c r="F2512" s="434"/>
      <c r="G2512" s="434"/>
      <c r="H2512" s="434"/>
      <c r="I2512" s="434"/>
    </row>
    <row r="2513" spans="1:9" customFormat="1" ht="18" customHeight="1">
      <c r="A2513" s="416" t="s">
        <v>22480</v>
      </c>
      <c r="B2513" s="417" t="s">
        <v>52</v>
      </c>
      <c r="C2513" s="416" t="s">
        <v>53</v>
      </c>
      <c r="D2513" s="416" t="s">
        <v>10</v>
      </c>
      <c r="E2513" s="416" t="s">
        <v>878</v>
      </c>
      <c r="F2513" s="418" t="s">
        <v>54</v>
      </c>
      <c r="G2513" s="417" t="s">
        <v>55</v>
      </c>
      <c r="H2513" s="417" t="s">
        <v>56</v>
      </c>
      <c r="I2513" s="417" t="s">
        <v>11</v>
      </c>
    </row>
    <row r="2514" spans="1:9" customFormat="1" ht="51.95" customHeight="1">
      <c r="A2514" s="412" t="s">
        <v>879</v>
      </c>
      <c r="B2514" s="779">
        <v>104599</v>
      </c>
      <c r="C2514" s="412" t="s">
        <v>66</v>
      </c>
      <c r="D2514" s="412" t="s">
        <v>13685</v>
      </c>
      <c r="E2514" s="412" t="s">
        <v>22605</v>
      </c>
      <c r="F2514" s="413" t="s">
        <v>68</v>
      </c>
      <c r="G2514" s="419">
        <v>1</v>
      </c>
      <c r="H2514" s="415">
        <f>I2514</f>
        <v>98.98</v>
      </c>
      <c r="I2514" s="415">
        <f>SUM(I2515:I2519)</f>
        <v>98.98</v>
      </c>
    </row>
    <row r="2515" spans="1:9" customFormat="1" ht="24" customHeight="1">
      <c r="A2515" s="420" t="s">
        <v>881</v>
      </c>
      <c r="B2515" s="781">
        <v>88316</v>
      </c>
      <c r="C2515" s="420" t="s">
        <v>66</v>
      </c>
      <c r="D2515" s="420" t="s">
        <v>885</v>
      </c>
      <c r="E2515" s="420" t="s">
        <v>22333</v>
      </c>
      <c r="F2515" s="421" t="s">
        <v>884</v>
      </c>
      <c r="G2515" s="422">
        <v>0.2351</v>
      </c>
      <c r="H2515" s="423">
        <f>IF(A2515="Composição Auxiliar",VLOOKUP(B2515,'SINAPI COMPOSIÇÃO'!$A$2:$E$10256,4,FALSE),IF(A2515="Insumo",IF(VLOOKUP(B2515,'SINAPI INSUMOS'!$A$2:$F$4852,5,FALSE)=OR("",0),VLOOKUP(B2515,'SINAPI INSUMOS'!$A$2:$F$4852,6,FALSE),VLOOKUP(B2515,'SINAPI INSUMOS'!$A$2:$F$4852,5,FALSE)),"VERIFICAR"))</f>
        <v>21.32</v>
      </c>
      <c r="I2515" s="423">
        <f t="shared" ref="I2515:I2519" si="163">TRUNC(G2515*H2515,2)</f>
        <v>5.01</v>
      </c>
    </row>
    <row r="2516" spans="1:9" customFormat="1" ht="26.1" customHeight="1">
      <c r="A2516" s="420" t="s">
        <v>881</v>
      </c>
      <c r="B2516" s="781">
        <v>88256</v>
      </c>
      <c r="C2516" s="420" t="s">
        <v>66</v>
      </c>
      <c r="D2516" s="420" t="s">
        <v>11760</v>
      </c>
      <c r="E2516" s="420" t="s">
        <v>22333</v>
      </c>
      <c r="F2516" s="421" t="s">
        <v>884</v>
      </c>
      <c r="G2516" s="422">
        <v>1.0127999999999999</v>
      </c>
      <c r="H2516" s="423">
        <f>IF(A2516="Composição Auxiliar",VLOOKUP(B2516,'SINAPI COMPOSIÇÃO'!$A$2:$E$10256,4,FALSE),IF(A2516="Insumo",IF(VLOOKUP(B2516,'SINAPI INSUMOS'!$A$2:$F$4852,5,FALSE)=OR("",0),VLOOKUP(B2516,'SINAPI INSUMOS'!$A$2:$F$4852,6,FALSE),VLOOKUP(B2516,'SINAPI INSUMOS'!$A$2:$F$4852,5,FALSE)),"VERIFICAR"))</f>
        <v>31.7</v>
      </c>
      <c r="I2516" s="423">
        <f t="shared" si="163"/>
        <v>32.1</v>
      </c>
    </row>
    <row r="2517" spans="1:9" customFormat="1" ht="24" customHeight="1">
      <c r="A2517" s="424" t="s">
        <v>886</v>
      </c>
      <c r="B2517" s="780">
        <v>1381</v>
      </c>
      <c r="C2517" s="424" t="s">
        <v>66</v>
      </c>
      <c r="D2517" s="424" t="s">
        <v>1133</v>
      </c>
      <c r="E2517" s="424" t="s">
        <v>889</v>
      </c>
      <c r="F2517" s="426" t="s">
        <v>101</v>
      </c>
      <c r="G2517" s="427">
        <v>9.1325000000000003</v>
      </c>
      <c r="H2517" s="428">
        <f>IF(A2517="Composição Auxiliar",VLOOKUP(B2517,'SINAPI COMPOSIÇÃO'!$A$2:$E$10256,4,FALSE),IF(A2517="Insumo",IF(VLOOKUP(B2517,'SINAPI INSUMOS'!$A$2:$F$4852,5,FALSE)=OR("",0),VLOOKUP(B2517,'SINAPI INSUMOS'!$A$2:$F$4852,6,FALSE),VLOOKUP(B2517,'SINAPI INSUMOS'!$A$2:$F$4852,5,FALSE)),"VERIFICAR"))</f>
        <v>1.1000000000000001</v>
      </c>
      <c r="I2517" s="428">
        <f t="shared" si="163"/>
        <v>10.039999999999999</v>
      </c>
    </row>
    <row r="2518" spans="1:9" customFormat="1" ht="26.1" customHeight="1">
      <c r="A2518" s="424" t="s">
        <v>886</v>
      </c>
      <c r="B2518" s="780">
        <v>1287</v>
      </c>
      <c r="C2518" s="424" t="s">
        <v>66</v>
      </c>
      <c r="D2518" s="424" t="s">
        <v>17530</v>
      </c>
      <c r="E2518" s="424" t="s">
        <v>889</v>
      </c>
      <c r="F2518" s="426" t="s">
        <v>68</v>
      </c>
      <c r="G2518" s="427">
        <v>1.1652800000000001</v>
      </c>
      <c r="H2518" s="428">
        <f>IF(A2518="Composição Auxiliar",VLOOKUP(B2518,'SINAPI COMPOSIÇÃO'!$A$2:$E$10256,4,FALSE),IF(A2518="Insumo",IF(VLOOKUP(B2518,'SINAPI INSUMOS'!$A$2:$F$4852,5,FALSE)=OR("",0),VLOOKUP(B2518,'SINAPI INSUMOS'!$A$2:$F$4852,6,FALSE),VLOOKUP(B2518,'SINAPI INSUMOS'!$A$2:$F$4852,5,FALSE)),"VERIFICAR"))</f>
        <v>43.15</v>
      </c>
      <c r="I2518" s="428">
        <f t="shared" si="163"/>
        <v>50.28</v>
      </c>
    </row>
    <row r="2519" spans="1:9" customFormat="1" ht="24" customHeight="1">
      <c r="A2519" s="424" t="s">
        <v>886</v>
      </c>
      <c r="B2519" s="780">
        <v>34357</v>
      </c>
      <c r="C2519" s="424" t="s">
        <v>66</v>
      </c>
      <c r="D2519" s="424" t="s">
        <v>1129</v>
      </c>
      <c r="E2519" s="424" t="s">
        <v>889</v>
      </c>
      <c r="F2519" s="426" t="s">
        <v>101</v>
      </c>
      <c r="G2519" s="427">
        <v>0.24099999999999999</v>
      </c>
      <c r="H2519" s="428">
        <f>IF(A2519="Composição Auxiliar",VLOOKUP(B2519,'SINAPI COMPOSIÇÃO'!$A$2:$E$10256,4,FALSE),IF(A2519="Insumo",IF(VLOOKUP(B2519,'SINAPI INSUMOS'!$A$2:$F$4852,5,FALSE)=OR("",0),VLOOKUP(B2519,'SINAPI INSUMOS'!$A$2:$F$4852,6,FALSE),VLOOKUP(B2519,'SINAPI INSUMOS'!$A$2:$F$4852,5,FALSE)),"VERIFICAR"))</f>
        <v>6.45</v>
      </c>
      <c r="I2519" s="428">
        <f t="shared" si="163"/>
        <v>1.55</v>
      </c>
    </row>
    <row r="2520" spans="1:9" customFormat="1" ht="0.95" customHeight="1">
      <c r="A2520" s="434"/>
      <c r="B2520" s="434"/>
      <c r="C2520" s="434"/>
      <c r="D2520" s="434"/>
      <c r="E2520" s="434"/>
      <c r="F2520" s="434"/>
      <c r="G2520" s="434"/>
      <c r="H2520" s="434"/>
      <c r="I2520" s="434"/>
    </row>
    <row r="2521" spans="1:9" customFormat="1" ht="18" customHeight="1">
      <c r="A2521" s="416" t="s">
        <v>22481</v>
      </c>
      <c r="B2521" s="417" t="s">
        <v>52</v>
      </c>
      <c r="C2521" s="416" t="s">
        <v>53</v>
      </c>
      <c r="D2521" s="416" t="s">
        <v>10</v>
      </c>
      <c r="E2521" s="416" t="s">
        <v>878</v>
      </c>
      <c r="F2521" s="418" t="s">
        <v>54</v>
      </c>
      <c r="G2521" s="417" t="s">
        <v>55</v>
      </c>
      <c r="H2521" s="417" t="s">
        <v>56</v>
      </c>
      <c r="I2521" s="417" t="s">
        <v>11</v>
      </c>
    </row>
    <row r="2522" spans="1:9" customFormat="1" ht="39" customHeight="1">
      <c r="A2522" s="412" t="s">
        <v>879</v>
      </c>
      <c r="B2522" s="779">
        <v>87246</v>
      </c>
      <c r="C2522" s="412" t="s">
        <v>66</v>
      </c>
      <c r="D2522" s="412" t="s">
        <v>13682</v>
      </c>
      <c r="E2522" s="412" t="s">
        <v>22605</v>
      </c>
      <c r="F2522" s="413" t="s">
        <v>68</v>
      </c>
      <c r="G2522" s="419">
        <v>1</v>
      </c>
      <c r="H2522" s="415">
        <f>I2522</f>
        <v>83.800000000000011</v>
      </c>
      <c r="I2522" s="415">
        <f>SUM(I2523:I2527)</f>
        <v>83.800000000000011</v>
      </c>
    </row>
    <row r="2523" spans="1:9" customFormat="1" ht="24" customHeight="1">
      <c r="A2523" s="420" t="s">
        <v>881</v>
      </c>
      <c r="B2523" s="781">
        <v>88316</v>
      </c>
      <c r="C2523" s="420" t="s">
        <v>66</v>
      </c>
      <c r="D2523" s="420" t="s">
        <v>885</v>
      </c>
      <c r="E2523" s="420" t="s">
        <v>22333</v>
      </c>
      <c r="F2523" s="421" t="s">
        <v>884</v>
      </c>
      <c r="G2523" s="422">
        <v>0.1893</v>
      </c>
      <c r="H2523" s="423">
        <f>IF(A2523="Composição Auxiliar",VLOOKUP(B2523,'SINAPI COMPOSIÇÃO'!$A$2:$E$10256,4,FALSE),IF(A2523="Insumo",IF(VLOOKUP(B2523,'SINAPI INSUMOS'!$A$2:$F$4852,5,FALSE)=OR("",0),VLOOKUP(B2523,'SINAPI INSUMOS'!$A$2:$F$4852,6,FALSE),VLOOKUP(B2523,'SINAPI INSUMOS'!$A$2:$F$4852,5,FALSE)),"VERIFICAR"))</f>
        <v>21.32</v>
      </c>
      <c r="I2523" s="423">
        <f t="shared" ref="I2523:I2527" si="164">TRUNC(G2523*H2523,2)</f>
        <v>4.03</v>
      </c>
    </row>
    <row r="2524" spans="1:9" customFormat="1" ht="26.1" customHeight="1">
      <c r="A2524" s="420" t="s">
        <v>881</v>
      </c>
      <c r="B2524" s="781">
        <v>88256</v>
      </c>
      <c r="C2524" s="420" t="s">
        <v>66</v>
      </c>
      <c r="D2524" s="420" t="s">
        <v>11760</v>
      </c>
      <c r="E2524" s="420" t="s">
        <v>22333</v>
      </c>
      <c r="F2524" s="421" t="s">
        <v>884</v>
      </c>
      <c r="G2524" s="422">
        <v>0.67969999999999997</v>
      </c>
      <c r="H2524" s="423">
        <f>IF(A2524="Composição Auxiliar",VLOOKUP(B2524,'SINAPI COMPOSIÇÃO'!$A$2:$E$10256,4,FALSE),IF(A2524="Insumo",IF(VLOOKUP(B2524,'SINAPI INSUMOS'!$A$2:$F$4852,5,FALSE)=OR("",0),VLOOKUP(B2524,'SINAPI INSUMOS'!$A$2:$F$4852,6,FALSE),VLOOKUP(B2524,'SINAPI INSUMOS'!$A$2:$F$4852,5,FALSE)),"VERIFICAR"))</f>
        <v>31.7</v>
      </c>
      <c r="I2524" s="423">
        <f t="shared" si="164"/>
        <v>21.54</v>
      </c>
    </row>
    <row r="2525" spans="1:9" customFormat="1" ht="24" customHeight="1">
      <c r="A2525" s="424" t="s">
        <v>886</v>
      </c>
      <c r="B2525" s="780">
        <v>34357</v>
      </c>
      <c r="C2525" s="424" t="s">
        <v>66</v>
      </c>
      <c r="D2525" s="424" t="s">
        <v>1129</v>
      </c>
      <c r="E2525" s="424" t="s">
        <v>889</v>
      </c>
      <c r="F2525" s="426" t="s">
        <v>101</v>
      </c>
      <c r="G2525" s="427">
        <v>0.24099999999999999</v>
      </c>
      <c r="H2525" s="428">
        <f>IF(A2525="Composição Auxiliar",VLOOKUP(B2525,'SINAPI COMPOSIÇÃO'!$A$2:$E$10256,4,FALSE),IF(A2525="Insumo",IF(VLOOKUP(B2525,'SINAPI INSUMOS'!$A$2:$F$4852,5,FALSE)=OR("",0),VLOOKUP(B2525,'SINAPI INSUMOS'!$A$2:$F$4852,6,FALSE),VLOOKUP(B2525,'SINAPI INSUMOS'!$A$2:$F$4852,5,FALSE)),"VERIFICAR"))</f>
        <v>6.45</v>
      </c>
      <c r="I2525" s="428">
        <f t="shared" si="164"/>
        <v>1.55</v>
      </c>
    </row>
    <row r="2526" spans="1:9" customFormat="1" ht="26.1" customHeight="1">
      <c r="A2526" s="424" t="s">
        <v>886</v>
      </c>
      <c r="B2526" s="780">
        <v>1287</v>
      </c>
      <c r="C2526" s="424" t="s">
        <v>66</v>
      </c>
      <c r="D2526" s="424" t="s">
        <v>17530</v>
      </c>
      <c r="E2526" s="424" t="s">
        <v>889</v>
      </c>
      <c r="F2526" s="426" t="s">
        <v>68</v>
      </c>
      <c r="G2526" s="427">
        <v>1.081</v>
      </c>
      <c r="H2526" s="428">
        <f>IF(A2526="Composição Auxiliar",VLOOKUP(B2526,'SINAPI COMPOSIÇÃO'!$A$2:$E$10256,4,FALSE),IF(A2526="Insumo",IF(VLOOKUP(B2526,'SINAPI INSUMOS'!$A$2:$F$4852,5,FALSE)=OR("",0),VLOOKUP(B2526,'SINAPI INSUMOS'!$A$2:$F$4852,6,FALSE),VLOOKUP(B2526,'SINAPI INSUMOS'!$A$2:$F$4852,5,FALSE)),"VERIFICAR"))</f>
        <v>43.15</v>
      </c>
      <c r="I2526" s="428">
        <f t="shared" si="164"/>
        <v>46.64</v>
      </c>
    </row>
    <row r="2527" spans="1:9" customFormat="1" ht="24" customHeight="1">
      <c r="A2527" s="424" t="s">
        <v>886</v>
      </c>
      <c r="B2527" s="780">
        <v>1381</v>
      </c>
      <c r="C2527" s="424" t="s">
        <v>66</v>
      </c>
      <c r="D2527" s="424" t="s">
        <v>1133</v>
      </c>
      <c r="E2527" s="424" t="s">
        <v>889</v>
      </c>
      <c r="F2527" s="426" t="s">
        <v>101</v>
      </c>
      <c r="G2527" s="427">
        <v>9.1325000000000003</v>
      </c>
      <c r="H2527" s="428">
        <f>IF(A2527="Composição Auxiliar",VLOOKUP(B2527,'SINAPI COMPOSIÇÃO'!$A$2:$E$10256,4,FALSE),IF(A2527="Insumo",IF(VLOOKUP(B2527,'SINAPI INSUMOS'!$A$2:$F$4852,5,FALSE)=OR("",0),VLOOKUP(B2527,'SINAPI INSUMOS'!$A$2:$F$4852,6,FALSE),VLOOKUP(B2527,'SINAPI INSUMOS'!$A$2:$F$4852,5,FALSE)),"VERIFICAR"))</f>
        <v>1.1000000000000001</v>
      </c>
      <c r="I2527" s="428">
        <f t="shared" si="164"/>
        <v>10.039999999999999</v>
      </c>
    </row>
    <row r="2528" spans="1:9" customFormat="1" ht="0.95" customHeight="1">
      <c r="A2528" s="434"/>
      <c r="B2528" s="434"/>
      <c r="C2528" s="434"/>
      <c r="D2528" s="434"/>
      <c r="E2528" s="434"/>
      <c r="F2528" s="434"/>
      <c r="G2528" s="434"/>
      <c r="H2528" s="434"/>
      <c r="I2528" s="434"/>
    </row>
    <row r="2529" spans="1:9" customFormat="1" ht="18" customHeight="1">
      <c r="A2529" s="416" t="s">
        <v>22482</v>
      </c>
      <c r="B2529" s="417" t="s">
        <v>52</v>
      </c>
      <c r="C2529" s="416" t="s">
        <v>53</v>
      </c>
      <c r="D2529" s="416" t="s">
        <v>10</v>
      </c>
      <c r="E2529" s="416" t="s">
        <v>878</v>
      </c>
      <c r="F2529" s="418" t="s">
        <v>54</v>
      </c>
      <c r="G2529" s="417" t="s">
        <v>55</v>
      </c>
      <c r="H2529" s="417" t="s">
        <v>56</v>
      </c>
      <c r="I2529" s="417" t="s">
        <v>11</v>
      </c>
    </row>
    <row r="2530" spans="1:9" customFormat="1" ht="24" customHeight="1">
      <c r="A2530" s="412" t="s">
        <v>879</v>
      </c>
      <c r="B2530" s="779">
        <v>130421</v>
      </c>
      <c r="C2530" s="412" t="s">
        <v>22372</v>
      </c>
      <c r="D2530" s="412" t="s">
        <v>22373</v>
      </c>
      <c r="E2530" s="412" t="s">
        <v>22606</v>
      </c>
      <c r="F2530" s="413" t="s">
        <v>202</v>
      </c>
      <c r="G2530" s="419">
        <v>1</v>
      </c>
      <c r="H2530" s="415">
        <f>I2530</f>
        <v>95.78</v>
      </c>
      <c r="I2530" s="415">
        <f>SUM(I2531:I2535)</f>
        <v>95.78</v>
      </c>
    </row>
    <row r="2531" spans="1:9" customFormat="1" ht="24" customHeight="1">
      <c r="A2531" s="424" t="s">
        <v>886</v>
      </c>
      <c r="B2531" s="780">
        <v>100</v>
      </c>
      <c r="C2531" s="783" t="s">
        <v>22372</v>
      </c>
      <c r="D2531" s="424" t="s">
        <v>22607</v>
      </c>
      <c r="E2531" s="424" t="s">
        <v>889</v>
      </c>
      <c r="F2531" s="426" t="s">
        <v>72</v>
      </c>
      <c r="G2531" s="427">
        <v>3.0000000000000001E-3</v>
      </c>
      <c r="H2531" s="428">
        <v>151.96</v>
      </c>
      <c r="I2531" s="428">
        <f t="shared" ref="I2531:I2535" si="165">TRUNC(G2531*H2531,2)</f>
        <v>0.45</v>
      </c>
    </row>
    <row r="2532" spans="1:9" customFormat="1" ht="24" customHeight="1">
      <c r="A2532" s="424" t="s">
        <v>886</v>
      </c>
      <c r="B2532" s="780">
        <v>99398</v>
      </c>
      <c r="C2532" s="783" t="s">
        <v>22372</v>
      </c>
      <c r="D2532" s="424" t="s">
        <v>22608</v>
      </c>
      <c r="E2532" s="424" t="s">
        <v>2973</v>
      </c>
      <c r="F2532" s="426" t="s">
        <v>884</v>
      </c>
      <c r="G2532" s="427">
        <v>1.361</v>
      </c>
      <c r="H2532" s="428">
        <v>23.56</v>
      </c>
      <c r="I2532" s="428">
        <f t="shared" si="165"/>
        <v>32.06</v>
      </c>
    </row>
    <row r="2533" spans="1:9" customFormat="1" ht="24" customHeight="1">
      <c r="A2533" s="424" t="s">
        <v>886</v>
      </c>
      <c r="B2533" s="780">
        <v>99664</v>
      </c>
      <c r="C2533" s="783" t="s">
        <v>22372</v>
      </c>
      <c r="D2533" s="424" t="s">
        <v>22609</v>
      </c>
      <c r="E2533" s="424" t="s">
        <v>2973</v>
      </c>
      <c r="F2533" s="426" t="s">
        <v>884</v>
      </c>
      <c r="G2533" s="427">
        <v>1.1659999999999999</v>
      </c>
      <c r="H2533" s="428">
        <v>16.14</v>
      </c>
      <c r="I2533" s="428">
        <f t="shared" si="165"/>
        <v>18.809999999999999</v>
      </c>
    </row>
    <row r="2534" spans="1:9" customFormat="1" ht="24" customHeight="1">
      <c r="A2534" s="424" t="s">
        <v>886</v>
      </c>
      <c r="B2534" s="780">
        <v>50</v>
      </c>
      <c r="C2534" s="783" t="s">
        <v>22372</v>
      </c>
      <c r="D2534" s="424" t="s">
        <v>22610</v>
      </c>
      <c r="E2534" s="424" t="s">
        <v>889</v>
      </c>
      <c r="F2534" s="426" t="s">
        <v>101</v>
      </c>
      <c r="G2534" s="427">
        <v>2.16</v>
      </c>
      <c r="H2534" s="428">
        <v>1.1399999999999999</v>
      </c>
      <c r="I2534" s="428">
        <f t="shared" si="165"/>
        <v>2.46</v>
      </c>
    </row>
    <row r="2535" spans="1:9" customFormat="1" ht="24" customHeight="1">
      <c r="A2535" s="424" t="s">
        <v>886</v>
      </c>
      <c r="B2535" s="780">
        <v>10414</v>
      </c>
      <c r="C2535" s="783" t="s">
        <v>22372</v>
      </c>
      <c r="D2535" s="424" t="s">
        <v>22611</v>
      </c>
      <c r="E2535" s="424" t="s">
        <v>889</v>
      </c>
      <c r="F2535" s="426" t="s">
        <v>68</v>
      </c>
      <c r="G2535" s="427">
        <v>0.15</v>
      </c>
      <c r="H2535" s="428">
        <v>280</v>
      </c>
      <c r="I2535" s="428">
        <f t="shared" si="165"/>
        <v>42</v>
      </c>
    </row>
    <row r="2536" spans="1:9" customFormat="1" ht="0.95" customHeight="1">
      <c r="A2536" s="434"/>
      <c r="B2536" s="434"/>
      <c r="C2536" s="434"/>
      <c r="D2536" s="434"/>
      <c r="E2536" s="434"/>
      <c r="F2536" s="434"/>
      <c r="G2536" s="434"/>
      <c r="H2536" s="434"/>
      <c r="I2536" s="434"/>
    </row>
    <row r="2537" spans="1:9" customFormat="1" ht="24" customHeight="1">
      <c r="A2537" s="409" t="s">
        <v>22484</v>
      </c>
      <c r="B2537" s="409"/>
      <c r="C2537" s="409"/>
      <c r="D2537" s="409" t="s">
        <v>22374</v>
      </c>
      <c r="E2537" s="409"/>
      <c r="F2537" s="409"/>
      <c r="G2537" s="410"/>
      <c r="H2537" s="409"/>
      <c r="I2537" s="411"/>
    </row>
    <row r="2538" spans="1:9" customFormat="1" ht="18" customHeight="1">
      <c r="A2538" s="416" t="s">
        <v>22485</v>
      </c>
      <c r="B2538" s="417" t="s">
        <v>52</v>
      </c>
      <c r="C2538" s="416" t="s">
        <v>53</v>
      </c>
      <c r="D2538" s="416" t="s">
        <v>10</v>
      </c>
      <c r="E2538" s="416" t="s">
        <v>878</v>
      </c>
      <c r="F2538" s="418" t="s">
        <v>54</v>
      </c>
      <c r="G2538" s="417" t="s">
        <v>55</v>
      </c>
      <c r="H2538" s="417" t="s">
        <v>56</v>
      </c>
      <c r="I2538" s="417" t="s">
        <v>11</v>
      </c>
    </row>
    <row r="2539" spans="1:9" customFormat="1" ht="51.95" customHeight="1">
      <c r="A2539" s="412" t="s">
        <v>879</v>
      </c>
      <c r="B2539" s="779">
        <v>87894</v>
      </c>
      <c r="C2539" s="412" t="s">
        <v>66</v>
      </c>
      <c r="D2539" s="412" t="s">
        <v>6295</v>
      </c>
      <c r="E2539" s="412" t="s">
        <v>22603</v>
      </c>
      <c r="F2539" s="413" t="s">
        <v>68</v>
      </c>
      <c r="G2539" s="419">
        <v>1</v>
      </c>
      <c r="H2539" s="415">
        <f>I2539</f>
        <v>7.49</v>
      </c>
      <c r="I2539" s="415">
        <f>SUM(I2540:I2542)</f>
        <v>7.49</v>
      </c>
    </row>
    <row r="2540" spans="1:9" customFormat="1" ht="24" customHeight="1">
      <c r="A2540" s="420" t="s">
        <v>881</v>
      </c>
      <c r="B2540" s="781">
        <v>88309</v>
      </c>
      <c r="C2540" s="420" t="s">
        <v>66</v>
      </c>
      <c r="D2540" s="420" t="s">
        <v>913</v>
      </c>
      <c r="E2540" s="420" t="s">
        <v>22333</v>
      </c>
      <c r="F2540" s="421" t="s">
        <v>884</v>
      </c>
      <c r="G2540" s="422">
        <v>0.1394</v>
      </c>
      <c r="H2540" s="423">
        <f>IF(A2540="Composição Auxiliar",VLOOKUP(B2540,'SINAPI COMPOSIÇÃO'!$A$2:$E$10256,4,FALSE),IF(A2540="Insumo",IF(VLOOKUP(B2540,'SINAPI INSUMOS'!$A$2:$F$4852,5,FALSE)=OR("",0),VLOOKUP(B2540,'SINAPI INSUMOS'!$A$2:$F$4852,6,FALSE),VLOOKUP(B2540,'SINAPI INSUMOS'!$A$2:$F$4852,5,FALSE)),"VERIFICAR"))</f>
        <v>27.58</v>
      </c>
      <c r="I2540" s="423">
        <f t="shared" ref="I2540:I2542" si="166">TRUNC(G2540*H2540,2)</f>
        <v>3.84</v>
      </c>
    </row>
    <row r="2541" spans="1:9" customFormat="1" ht="24" customHeight="1">
      <c r="A2541" s="420" t="s">
        <v>881</v>
      </c>
      <c r="B2541" s="781">
        <v>88316</v>
      </c>
      <c r="C2541" s="420" t="s">
        <v>66</v>
      </c>
      <c r="D2541" s="420" t="s">
        <v>885</v>
      </c>
      <c r="E2541" s="420" t="s">
        <v>22333</v>
      </c>
      <c r="F2541" s="421" t="s">
        <v>884</v>
      </c>
      <c r="G2541" s="422">
        <v>4.65E-2</v>
      </c>
      <c r="H2541" s="423">
        <f>IF(A2541="Composição Auxiliar",VLOOKUP(B2541,'SINAPI COMPOSIÇÃO'!$A$2:$E$10256,4,FALSE),IF(A2541="Insumo",IF(VLOOKUP(B2541,'SINAPI INSUMOS'!$A$2:$F$4852,5,FALSE)=OR("",0),VLOOKUP(B2541,'SINAPI INSUMOS'!$A$2:$F$4852,6,FALSE),VLOOKUP(B2541,'SINAPI INSUMOS'!$A$2:$F$4852,5,FALSE)),"VERIFICAR"))</f>
        <v>21.32</v>
      </c>
      <c r="I2541" s="423">
        <f t="shared" si="166"/>
        <v>0.99</v>
      </c>
    </row>
    <row r="2542" spans="1:9" customFormat="1" ht="39" customHeight="1">
      <c r="A2542" s="420" t="s">
        <v>881</v>
      </c>
      <c r="B2542" s="781">
        <v>87313</v>
      </c>
      <c r="C2542" s="420" t="s">
        <v>66</v>
      </c>
      <c r="D2542" s="420" t="s">
        <v>1122</v>
      </c>
      <c r="E2542" s="420" t="s">
        <v>22586</v>
      </c>
      <c r="F2542" s="421" t="s">
        <v>72</v>
      </c>
      <c r="G2542" s="422">
        <v>3.7000000000000002E-3</v>
      </c>
      <c r="H2542" s="423">
        <f>IF(A2542="Composição Auxiliar",VLOOKUP(B2542,'SINAPI COMPOSIÇÃO'!$A$2:$E$10256,4,FALSE),IF(A2542="Insumo",IF(VLOOKUP(B2542,'SINAPI INSUMOS'!$A$2:$F$4852,5,FALSE)=OR("",0),VLOOKUP(B2542,'SINAPI INSUMOS'!$A$2:$F$4852,6,FALSE),VLOOKUP(B2542,'SINAPI INSUMOS'!$A$2:$F$4852,5,FALSE)),"VERIFICAR"))</f>
        <v>719.21</v>
      </c>
      <c r="I2542" s="423">
        <f t="shared" si="166"/>
        <v>2.66</v>
      </c>
    </row>
    <row r="2543" spans="1:9" customFormat="1" ht="0.95" customHeight="1">
      <c r="A2543" s="434"/>
      <c r="B2543" s="434"/>
      <c r="C2543" s="434"/>
      <c r="D2543" s="434"/>
      <c r="E2543" s="434"/>
      <c r="F2543" s="434"/>
      <c r="G2543" s="434"/>
      <c r="H2543" s="434"/>
      <c r="I2543" s="434"/>
    </row>
    <row r="2544" spans="1:9" customFormat="1" ht="18" customHeight="1">
      <c r="A2544" s="416" t="s">
        <v>22486</v>
      </c>
      <c r="B2544" s="417" t="s">
        <v>52</v>
      </c>
      <c r="C2544" s="416" t="s">
        <v>53</v>
      </c>
      <c r="D2544" s="416" t="s">
        <v>10</v>
      </c>
      <c r="E2544" s="416" t="s">
        <v>878</v>
      </c>
      <c r="F2544" s="418" t="s">
        <v>54</v>
      </c>
      <c r="G2544" s="417" t="s">
        <v>55</v>
      </c>
      <c r="H2544" s="417" t="s">
        <v>56</v>
      </c>
      <c r="I2544" s="417" t="s">
        <v>11</v>
      </c>
    </row>
    <row r="2545" spans="1:9" customFormat="1" ht="65.099999999999994" customHeight="1">
      <c r="A2545" s="412" t="s">
        <v>879</v>
      </c>
      <c r="B2545" s="779">
        <v>87809</v>
      </c>
      <c r="C2545" s="412" t="s">
        <v>66</v>
      </c>
      <c r="D2545" s="412" t="s">
        <v>12167</v>
      </c>
      <c r="E2545" s="412" t="s">
        <v>22612</v>
      </c>
      <c r="F2545" s="413" t="s">
        <v>68</v>
      </c>
      <c r="G2545" s="419">
        <v>1</v>
      </c>
      <c r="H2545" s="415">
        <f>I2545</f>
        <v>80.42</v>
      </c>
      <c r="I2545" s="415">
        <f>SUM(I2546:I2548)</f>
        <v>80.42</v>
      </c>
    </row>
    <row r="2546" spans="1:9" customFormat="1" ht="51.95" customHeight="1">
      <c r="A2546" s="420" t="s">
        <v>881</v>
      </c>
      <c r="B2546" s="781">
        <v>87292</v>
      </c>
      <c r="C2546" s="420" t="s">
        <v>66</v>
      </c>
      <c r="D2546" s="420" t="s">
        <v>1124</v>
      </c>
      <c r="E2546" s="420" t="s">
        <v>22586</v>
      </c>
      <c r="F2546" s="421" t="s">
        <v>72</v>
      </c>
      <c r="G2546" s="422">
        <v>2.93E-2</v>
      </c>
      <c r="H2546" s="423">
        <f>IF(A2546="Composição Auxiliar",VLOOKUP(B2546,'SINAPI COMPOSIÇÃO'!$A$2:$E$10256,4,FALSE),IF(A2546="Insumo",IF(VLOOKUP(B2546,'SINAPI INSUMOS'!$A$2:$F$4852,5,FALSE)=OR("",0),VLOOKUP(B2546,'SINAPI INSUMOS'!$A$2:$F$4852,6,FALSE),VLOOKUP(B2546,'SINAPI INSUMOS'!$A$2:$F$4852,5,FALSE)),"VERIFICAR"))</f>
        <v>715.95</v>
      </c>
      <c r="I2546" s="423">
        <f t="shared" ref="I2546:I2548" si="167">TRUNC(G2546*H2546,2)</f>
        <v>20.97</v>
      </c>
    </row>
    <row r="2547" spans="1:9" customFormat="1" ht="24" customHeight="1">
      <c r="A2547" s="420" t="s">
        <v>881</v>
      </c>
      <c r="B2547" s="781">
        <v>88309</v>
      </c>
      <c r="C2547" s="420" t="s">
        <v>66</v>
      </c>
      <c r="D2547" s="420" t="s">
        <v>913</v>
      </c>
      <c r="E2547" s="420" t="s">
        <v>22333</v>
      </c>
      <c r="F2547" s="421" t="s">
        <v>884</v>
      </c>
      <c r="G2547" s="422">
        <v>1.216</v>
      </c>
      <c r="H2547" s="423">
        <f>IF(A2547="Composição Auxiliar",VLOOKUP(B2547,'SINAPI COMPOSIÇÃO'!$A$2:$E$10256,4,FALSE),IF(A2547="Insumo",IF(VLOOKUP(B2547,'SINAPI INSUMOS'!$A$2:$F$4852,5,FALSE)=OR("",0),VLOOKUP(B2547,'SINAPI INSUMOS'!$A$2:$F$4852,6,FALSE),VLOOKUP(B2547,'SINAPI INSUMOS'!$A$2:$F$4852,5,FALSE)),"VERIFICAR"))</f>
        <v>27.58</v>
      </c>
      <c r="I2547" s="423">
        <f t="shared" si="167"/>
        <v>33.53</v>
      </c>
    </row>
    <row r="2548" spans="1:9" customFormat="1" ht="24" customHeight="1">
      <c r="A2548" s="420" t="s">
        <v>881</v>
      </c>
      <c r="B2548" s="781">
        <v>88316</v>
      </c>
      <c r="C2548" s="420" t="s">
        <v>66</v>
      </c>
      <c r="D2548" s="420" t="s">
        <v>885</v>
      </c>
      <c r="E2548" s="420" t="s">
        <v>22333</v>
      </c>
      <c r="F2548" s="421" t="s">
        <v>884</v>
      </c>
      <c r="G2548" s="422">
        <v>1.216</v>
      </c>
      <c r="H2548" s="423">
        <f>IF(A2548="Composição Auxiliar",VLOOKUP(B2548,'SINAPI COMPOSIÇÃO'!$A$2:$E$10256,4,FALSE),IF(A2548="Insumo",IF(VLOOKUP(B2548,'SINAPI INSUMOS'!$A$2:$F$4852,5,FALSE)=OR("",0),VLOOKUP(B2548,'SINAPI INSUMOS'!$A$2:$F$4852,6,FALSE),VLOOKUP(B2548,'SINAPI INSUMOS'!$A$2:$F$4852,5,FALSE)),"VERIFICAR"))</f>
        <v>21.32</v>
      </c>
      <c r="I2548" s="423">
        <f t="shared" si="167"/>
        <v>25.92</v>
      </c>
    </row>
    <row r="2549" spans="1:9" customFormat="1" ht="0.95" customHeight="1">
      <c r="A2549" s="434"/>
      <c r="B2549" s="434"/>
      <c r="C2549" s="434"/>
      <c r="D2549" s="434"/>
      <c r="E2549" s="434"/>
      <c r="F2549" s="434"/>
      <c r="G2549" s="434"/>
      <c r="H2549" s="434"/>
      <c r="I2549" s="434"/>
    </row>
    <row r="2550" spans="1:9" customFormat="1" ht="24" customHeight="1">
      <c r="A2550" s="409" t="s">
        <v>22487</v>
      </c>
      <c r="B2550" s="409"/>
      <c r="C2550" s="409"/>
      <c r="D2550" s="409" t="s">
        <v>22375</v>
      </c>
      <c r="E2550" s="409"/>
      <c r="F2550" s="409"/>
      <c r="G2550" s="410"/>
      <c r="H2550" s="409"/>
      <c r="I2550" s="411"/>
    </row>
    <row r="2551" spans="1:9" customFormat="1" ht="18" customHeight="1">
      <c r="A2551" s="416" t="s">
        <v>22488</v>
      </c>
      <c r="B2551" s="417" t="s">
        <v>52</v>
      </c>
      <c r="C2551" s="416" t="s">
        <v>53</v>
      </c>
      <c r="D2551" s="416" t="s">
        <v>10</v>
      </c>
      <c r="E2551" s="416" t="s">
        <v>878</v>
      </c>
      <c r="F2551" s="418" t="s">
        <v>54</v>
      </c>
      <c r="G2551" s="417" t="s">
        <v>55</v>
      </c>
      <c r="H2551" s="417" t="s">
        <v>56</v>
      </c>
      <c r="I2551" s="417" t="s">
        <v>11</v>
      </c>
    </row>
    <row r="2552" spans="1:9" customFormat="1" ht="26.1" customHeight="1">
      <c r="A2552" s="412" t="s">
        <v>879</v>
      </c>
      <c r="B2552" s="779">
        <v>88649</v>
      </c>
      <c r="C2552" s="412" t="s">
        <v>66</v>
      </c>
      <c r="D2552" s="412" t="s">
        <v>13704</v>
      </c>
      <c r="E2552" s="412" t="s">
        <v>22605</v>
      </c>
      <c r="F2552" s="413" t="s">
        <v>202</v>
      </c>
      <c r="G2552" s="419">
        <v>1</v>
      </c>
      <c r="H2552" s="415">
        <f>I2552</f>
        <v>10.799999999999999</v>
      </c>
      <c r="I2552" s="415">
        <f>SUM(I2553:I2557)</f>
        <v>10.799999999999999</v>
      </c>
    </row>
    <row r="2553" spans="1:9" customFormat="1" ht="26.1" customHeight="1">
      <c r="A2553" s="420" t="s">
        <v>881</v>
      </c>
      <c r="B2553" s="781">
        <v>88256</v>
      </c>
      <c r="C2553" s="420" t="s">
        <v>66</v>
      </c>
      <c r="D2553" s="420" t="s">
        <v>11760</v>
      </c>
      <c r="E2553" s="420" t="s">
        <v>22333</v>
      </c>
      <c r="F2553" s="421" t="s">
        <v>884</v>
      </c>
      <c r="G2553" s="422">
        <v>7.6399999999999996E-2</v>
      </c>
      <c r="H2553" s="423">
        <f>IF(A2553="Composição Auxiliar",VLOOKUP(B2553,'SINAPI COMPOSIÇÃO'!$A$2:$E$10256,4,FALSE),IF(A2553="Insumo",IF(VLOOKUP(B2553,'SINAPI INSUMOS'!$A$2:$F$4852,5,FALSE)=OR("",0),VLOOKUP(B2553,'SINAPI INSUMOS'!$A$2:$F$4852,6,FALSE),VLOOKUP(B2553,'SINAPI INSUMOS'!$A$2:$F$4852,5,FALSE)),"VERIFICAR"))</f>
        <v>31.7</v>
      </c>
      <c r="I2553" s="423">
        <f t="shared" ref="I2553:I2557" si="168">TRUNC(G2553*H2553,2)</f>
        <v>2.42</v>
      </c>
    </row>
    <row r="2554" spans="1:9" customFormat="1" ht="24" customHeight="1">
      <c r="A2554" s="420" t="s">
        <v>881</v>
      </c>
      <c r="B2554" s="781">
        <v>88316</v>
      </c>
      <c r="C2554" s="420" t="s">
        <v>66</v>
      </c>
      <c r="D2554" s="420" t="s">
        <v>885</v>
      </c>
      <c r="E2554" s="420" t="s">
        <v>22333</v>
      </c>
      <c r="F2554" s="421" t="s">
        <v>884</v>
      </c>
      <c r="G2554" s="422">
        <v>2.9600000000000001E-2</v>
      </c>
      <c r="H2554" s="423">
        <f>IF(A2554="Composição Auxiliar",VLOOKUP(B2554,'SINAPI COMPOSIÇÃO'!$A$2:$E$10256,4,FALSE),IF(A2554="Insumo",IF(VLOOKUP(B2554,'SINAPI INSUMOS'!$A$2:$F$4852,5,FALSE)=OR("",0),VLOOKUP(B2554,'SINAPI INSUMOS'!$A$2:$F$4852,6,FALSE),VLOOKUP(B2554,'SINAPI INSUMOS'!$A$2:$F$4852,5,FALSE)),"VERIFICAR"))</f>
        <v>21.32</v>
      </c>
      <c r="I2554" s="423">
        <f t="shared" si="168"/>
        <v>0.63</v>
      </c>
    </row>
    <row r="2555" spans="1:9" customFormat="1" ht="24" customHeight="1">
      <c r="A2555" s="424" t="s">
        <v>886</v>
      </c>
      <c r="B2555" s="780">
        <v>1381</v>
      </c>
      <c r="C2555" s="424" t="s">
        <v>66</v>
      </c>
      <c r="D2555" s="424" t="s">
        <v>1133</v>
      </c>
      <c r="E2555" s="424" t="s">
        <v>889</v>
      </c>
      <c r="F2555" s="426" t="s">
        <v>101</v>
      </c>
      <c r="G2555" s="427">
        <v>0.63919999999999999</v>
      </c>
      <c r="H2555" s="428">
        <f>IF(A2555="Composição Auxiliar",VLOOKUP(B2555,'SINAPI COMPOSIÇÃO'!$A$2:$E$10256,4,FALSE),IF(A2555="Insumo",IF(VLOOKUP(B2555,'SINAPI INSUMOS'!$A$2:$F$4852,5,FALSE)=OR("",0),VLOOKUP(B2555,'SINAPI INSUMOS'!$A$2:$F$4852,6,FALSE),VLOOKUP(B2555,'SINAPI INSUMOS'!$A$2:$F$4852,5,FALSE)),"VERIFICAR"))</f>
        <v>1.1000000000000001</v>
      </c>
      <c r="I2555" s="428">
        <f t="shared" si="168"/>
        <v>0.7</v>
      </c>
    </row>
    <row r="2556" spans="1:9" customFormat="1" ht="26.1" customHeight="1">
      <c r="A2556" s="424" t="s">
        <v>886</v>
      </c>
      <c r="B2556" s="780">
        <v>1287</v>
      </c>
      <c r="C2556" s="424" t="s">
        <v>66</v>
      </c>
      <c r="D2556" s="424" t="s">
        <v>17530</v>
      </c>
      <c r="E2556" s="424" t="s">
        <v>889</v>
      </c>
      <c r="F2556" s="426" t="s">
        <v>68</v>
      </c>
      <c r="G2556" s="427">
        <v>0.15</v>
      </c>
      <c r="H2556" s="428">
        <f>IF(A2556="Composição Auxiliar",VLOOKUP(B2556,'SINAPI COMPOSIÇÃO'!$A$2:$E$10256,4,FALSE),IF(A2556="Insumo",IF(VLOOKUP(B2556,'SINAPI INSUMOS'!$A$2:$F$4852,5,FALSE)=OR("",0),VLOOKUP(B2556,'SINAPI INSUMOS'!$A$2:$F$4852,6,FALSE),VLOOKUP(B2556,'SINAPI INSUMOS'!$A$2:$F$4852,5,FALSE)),"VERIFICAR"))</f>
        <v>43.15</v>
      </c>
      <c r="I2556" s="428">
        <f t="shared" si="168"/>
        <v>6.47</v>
      </c>
    </row>
    <row r="2557" spans="1:9" customFormat="1" ht="24" customHeight="1">
      <c r="A2557" s="424" t="s">
        <v>886</v>
      </c>
      <c r="B2557" s="780">
        <v>34357</v>
      </c>
      <c r="C2557" s="424" t="s">
        <v>66</v>
      </c>
      <c r="D2557" s="424" t="s">
        <v>1129</v>
      </c>
      <c r="E2557" s="424" t="s">
        <v>889</v>
      </c>
      <c r="F2557" s="426" t="s">
        <v>101</v>
      </c>
      <c r="G2557" s="427">
        <v>0.09</v>
      </c>
      <c r="H2557" s="428">
        <f>IF(A2557="Composição Auxiliar",VLOOKUP(B2557,'SINAPI COMPOSIÇÃO'!$A$2:$E$10256,4,FALSE),IF(A2557="Insumo",IF(VLOOKUP(B2557,'SINAPI INSUMOS'!$A$2:$F$4852,5,FALSE)=OR("",0),VLOOKUP(B2557,'SINAPI INSUMOS'!$A$2:$F$4852,6,FALSE),VLOOKUP(B2557,'SINAPI INSUMOS'!$A$2:$F$4852,5,FALSE)),"VERIFICAR"))</f>
        <v>6.45</v>
      </c>
      <c r="I2557" s="428">
        <f t="shared" si="168"/>
        <v>0.57999999999999996</v>
      </c>
    </row>
    <row r="2558" spans="1:9" customFormat="1">
      <c r="A2558" s="434"/>
      <c r="B2558" s="434"/>
      <c r="C2558" s="434"/>
      <c r="D2558" s="434"/>
      <c r="E2558" s="434"/>
      <c r="F2558" s="434"/>
      <c r="G2558" s="434"/>
      <c r="H2558" s="434"/>
      <c r="I2558" s="434"/>
    </row>
    <row r="2559" spans="1:9" customFormat="1" ht="18" customHeight="1">
      <c r="A2559" s="416" t="s">
        <v>22489</v>
      </c>
      <c r="B2559" s="417" t="s">
        <v>52</v>
      </c>
      <c r="C2559" s="416" t="s">
        <v>53</v>
      </c>
      <c r="D2559" s="416" t="s">
        <v>10</v>
      </c>
      <c r="E2559" s="416" t="s">
        <v>878</v>
      </c>
      <c r="F2559" s="418" t="s">
        <v>54</v>
      </c>
      <c r="G2559" s="417" t="s">
        <v>55</v>
      </c>
      <c r="H2559" s="417" t="s">
        <v>56</v>
      </c>
      <c r="I2559" s="417" t="s">
        <v>11</v>
      </c>
    </row>
    <row r="2560" spans="1:9" customFormat="1" ht="26.1" customHeight="1">
      <c r="A2560" s="412" t="s">
        <v>879</v>
      </c>
      <c r="B2560" s="779">
        <v>98689</v>
      </c>
      <c r="C2560" s="412" t="s">
        <v>66</v>
      </c>
      <c r="D2560" s="412" t="s">
        <v>22899</v>
      </c>
      <c r="E2560" s="412" t="s">
        <v>22613</v>
      </c>
      <c r="F2560" s="413" t="s">
        <v>202</v>
      </c>
      <c r="G2560" s="419">
        <v>1</v>
      </c>
      <c r="H2560" s="415">
        <f>I2560</f>
        <v>165.23000000000002</v>
      </c>
      <c r="I2560" s="415">
        <f>SUM(I2561:I2565)</f>
        <v>165.23000000000002</v>
      </c>
    </row>
    <row r="2561" spans="1:9" customFormat="1" ht="24" customHeight="1">
      <c r="A2561" s="420" t="s">
        <v>881</v>
      </c>
      <c r="B2561" s="781">
        <v>88316</v>
      </c>
      <c r="C2561" s="420" t="s">
        <v>66</v>
      </c>
      <c r="D2561" s="420" t="s">
        <v>885</v>
      </c>
      <c r="E2561" s="420" t="s">
        <v>22333</v>
      </c>
      <c r="F2561" s="421" t="s">
        <v>884</v>
      </c>
      <c r="G2561" s="422">
        <v>0.43117220000000001</v>
      </c>
      <c r="H2561" s="423">
        <f>IF(A2561="Composição Auxiliar",VLOOKUP(B2561,'SINAPI COMPOSIÇÃO'!$A$2:$E$10256,4,FALSE),IF(A2561="Insumo",IF(VLOOKUP(B2561,'SINAPI INSUMOS'!$A$2:$F$4852,5,FALSE)=OR("",0),VLOOKUP(B2561,'SINAPI INSUMOS'!$A$2:$F$4852,6,FALSE),VLOOKUP(B2561,'SINAPI INSUMOS'!$A$2:$F$4852,5,FALSE)),"VERIFICAR"))</f>
        <v>21.32</v>
      </c>
      <c r="I2561" s="423">
        <f t="shared" ref="I2561:I2565" si="169">TRUNC(G2561*H2561,2)</f>
        <v>9.19</v>
      </c>
    </row>
    <row r="2562" spans="1:9" customFormat="1" ht="24" customHeight="1">
      <c r="A2562" s="420" t="s">
        <v>881</v>
      </c>
      <c r="B2562" s="781">
        <v>88274</v>
      </c>
      <c r="C2562" s="420" t="s">
        <v>66</v>
      </c>
      <c r="D2562" s="420" t="s">
        <v>1075</v>
      </c>
      <c r="E2562" s="420" t="s">
        <v>22333</v>
      </c>
      <c r="F2562" s="421" t="s">
        <v>884</v>
      </c>
      <c r="G2562" s="422">
        <v>0.86234440000000001</v>
      </c>
      <c r="H2562" s="423">
        <f>IF(A2562="Composição Auxiliar",VLOOKUP(B2562,'SINAPI COMPOSIÇÃO'!$A$2:$E$10256,4,FALSE),IF(A2562="Insumo",IF(VLOOKUP(B2562,'SINAPI INSUMOS'!$A$2:$F$4852,5,FALSE)=OR("",0),VLOOKUP(B2562,'SINAPI INSUMOS'!$A$2:$F$4852,6,FALSE),VLOOKUP(B2562,'SINAPI INSUMOS'!$A$2:$F$4852,5,FALSE)),"VERIFICAR"))</f>
        <v>28.86</v>
      </c>
      <c r="I2562" s="423">
        <f t="shared" si="169"/>
        <v>24.88</v>
      </c>
    </row>
    <row r="2563" spans="1:9" customFormat="1" ht="24" customHeight="1">
      <c r="A2563" s="424" t="s">
        <v>886</v>
      </c>
      <c r="B2563" s="780">
        <v>34357</v>
      </c>
      <c r="C2563" s="424" t="s">
        <v>66</v>
      </c>
      <c r="D2563" s="424" t="s">
        <v>1129</v>
      </c>
      <c r="E2563" s="424" t="s">
        <v>889</v>
      </c>
      <c r="F2563" s="426" t="s">
        <v>101</v>
      </c>
      <c r="G2563" s="427">
        <v>2.1000000000000001E-2</v>
      </c>
      <c r="H2563" s="428">
        <f>IF(A2563="Composição Auxiliar",VLOOKUP(B2563,'SINAPI COMPOSIÇÃO'!$A$2:$E$10256,4,FALSE),IF(A2563="Insumo",IF(VLOOKUP(B2563,'SINAPI INSUMOS'!$A$2:$F$4852,5,FALSE)=OR("",0),VLOOKUP(B2563,'SINAPI INSUMOS'!$A$2:$F$4852,6,FALSE),VLOOKUP(B2563,'SINAPI INSUMOS'!$A$2:$F$4852,5,FALSE)),"VERIFICAR"))</f>
        <v>6.45</v>
      </c>
      <c r="I2563" s="428">
        <f t="shared" si="169"/>
        <v>0.13</v>
      </c>
    </row>
    <row r="2564" spans="1:9" customFormat="1" ht="39" customHeight="1">
      <c r="A2564" s="424" t="s">
        <v>886</v>
      </c>
      <c r="B2564" s="780">
        <v>20232</v>
      </c>
      <c r="C2564" s="424" t="s">
        <v>66</v>
      </c>
      <c r="D2564" s="424" t="s">
        <v>1151</v>
      </c>
      <c r="E2564" s="424" t="s">
        <v>889</v>
      </c>
      <c r="F2564" s="426" t="s">
        <v>202</v>
      </c>
      <c r="G2564" s="427">
        <v>1</v>
      </c>
      <c r="H2564" s="428">
        <f>IF(A2564="Composição Auxiliar",VLOOKUP(B2564,'SINAPI COMPOSIÇÃO'!$A$2:$E$10256,4,FALSE),IF(A2564="Insumo",IF(VLOOKUP(B2564,'SINAPI INSUMOS'!$A$2:$F$4852,5,FALSE)=OR("",0),VLOOKUP(B2564,'SINAPI INSUMOS'!$A$2:$F$4852,6,FALSE),VLOOKUP(B2564,'SINAPI INSUMOS'!$A$2:$F$4852,5,FALSE)),"VERIFICAR"))</f>
        <v>126.41</v>
      </c>
      <c r="I2564" s="428">
        <f t="shared" si="169"/>
        <v>126.41</v>
      </c>
    </row>
    <row r="2565" spans="1:9" customFormat="1" ht="24" customHeight="1">
      <c r="A2565" s="424" t="s">
        <v>886</v>
      </c>
      <c r="B2565" s="780">
        <v>37595</v>
      </c>
      <c r="C2565" s="424" t="s">
        <v>66</v>
      </c>
      <c r="D2565" s="424" t="s">
        <v>1148</v>
      </c>
      <c r="E2565" s="424" t="s">
        <v>889</v>
      </c>
      <c r="F2565" s="426" t="s">
        <v>101</v>
      </c>
      <c r="G2565" s="427">
        <v>1.3694999999999999</v>
      </c>
      <c r="H2565" s="428">
        <f>IF(A2565="Composição Auxiliar",VLOOKUP(B2565,'SINAPI COMPOSIÇÃO'!$A$2:$E$10256,4,FALSE),IF(A2565="Insumo",IF(VLOOKUP(B2565,'SINAPI INSUMOS'!$A$2:$F$4852,5,FALSE)=OR("",0),VLOOKUP(B2565,'SINAPI INSUMOS'!$A$2:$F$4852,6,FALSE),VLOOKUP(B2565,'SINAPI INSUMOS'!$A$2:$F$4852,5,FALSE)),"VERIFICAR"))</f>
        <v>3.38</v>
      </c>
      <c r="I2565" s="428">
        <f t="shared" si="169"/>
        <v>4.62</v>
      </c>
    </row>
    <row r="2566" spans="1:9" customFormat="1" ht="0.95" customHeight="1">
      <c r="A2566" s="434"/>
      <c r="B2566" s="434"/>
      <c r="C2566" s="434"/>
      <c r="D2566" s="434"/>
      <c r="E2566" s="434"/>
      <c r="F2566" s="434"/>
      <c r="G2566" s="434"/>
      <c r="H2566" s="434"/>
      <c r="I2566" s="434"/>
    </row>
    <row r="2567" spans="1:9" customFormat="1" ht="18" customHeight="1">
      <c r="A2567" s="416" t="s">
        <v>22490</v>
      </c>
      <c r="B2567" s="417" t="s">
        <v>52</v>
      </c>
      <c r="C2567" s="416" t="s">
        <v>53</v>
      </c>
      <c r="D2567" s="416" t="s">
        <v>10</v>
      </c>
      <c r="E2567" s="416" t="s">
        <v>878</v>
      </c>
      <c r="F2567" s="418" t="s">
        <v>54</v>
      </c>
      <c r="G2567" s="417" t="s">
        <v>55</v>
      </c>
      <c r="H2567" s="417" t="s">
        <v>56</v>
      </c>
      <c r="I2567" s="417" t="s">
        <v>11</v>
      </c>
    </row>
    <row r="2568" spans="1:9" customFormat="1" ht="39" customHeight="1">
      <c r="A2568" s="412" t="s">
        <v>879</v>
      </c>
      <c r="B2568" s="779">
        <v>101965</v>
      </c>
      <c r="C2568" s="412" t="s">
        <v>66</v>
      </c>
      <c r="D2568" s="412" t="s">
        <v>12605</v>
      </c>
      <c r="E2568" s="412" t="s">
        <v>22614</v>
      </c>
      <c r="F2568" s="413" t="s">
        <v>202</v>
      </c>
      <c r="G2568" s="419">
        <v>1</v>
      </c>
      <c r="H2568" s="415">
        <f>I2568</f>
        <v>166.70999999999998</v>
      </c>
      <c r="I2568" s="415">
        <f>SUM(I2569:I2574)</f>
        <v>166.70999999999998</v>
      </c>
    </row>
    <row r="2569" spans="1:9" customFormat="1" ht="39" customHeight="1">
      <c r="A2569" s="420" t="s">
        <v>881</v>
      </c>
      <c r="B2569" s="781">
        <v>91693</v>
      </c>
      <c r="C2569" s="420" t="s">
        <v>66</v>
      </c>
      <c r="D2569" s="420" t="s">
        <v>920</v>
      </c>
      <c r="E2569" s="420" t="s">
        <v>22334</v>
      </c>
      <c r="F2569" s="421" t="s">
        <v>896</v>
      </c>
      <c r="G2569" s="422">
        <v>0.39800000000000002</v>
      </c>
      <c r="H2569" s="423">
        <f>IF(A2569="Composição Auxiliar",VLOOKUP(B2569,'SINAPI COMPOSIÇÃO'!$A$2:$E$10256,4,FALSE),IF(A2569="Insumo",IF(VLOOKUP(B2569,'SINAPI INSUMOS'!$A$2:$F$4852,5,FALSE)=OR("",0),VLOOKUP(B2569,'SINAPI INSUMOS'!$A$2:$F$4852,6,FALSE),VLOOKUP(B2569,'SINAPI INSUMOS'!$A$2:$F$4852,5,FALSE)),"VERIFICAR"))</f>
        <v>36.14</v>
      </c>
      <c r="I2569" s="423">
        <f t="shared" ref="I2569:I2574" si="170">TRUNC(G2569*H2569,2)</f>
        <v>14.38</v>
      </c>
    </row>
    <row r="2570" spans="1:9" customFormat="1" ht="39" customHeight="1">
      <c r="A2570" s="420" t="s">
        <v>881</v>
      </c>
      <c r="B2570" s="781">
        <v>91692</v>
      </c>
      <c r="C2570" s="420" t="s">
        <v>66</v>
      </c>
      <c r="D2570" s="420" t="s">
        <v>918</v>
      </c>
      <c r="E2570" s="420" t="s">
        <v>22334</v>
      </c>
      <c r="F2570" s="421" t="s">
        <v>899</v>
      </c>
      <c r="G2570" s="422">
        <v>2.1000000000000001E-2</v>
      </c>
      <c r="H2570" s="423">
        <f>IF(A2570="Composição Auxiliar",VLOOKUP(B2570,'SINAPI COMPOSIÇÃO'!$A$2:$E$10256,4,FALSE),IF(A2570="Insumo",IF(VLOOKUP(B2570,'SINAPI INSUMOS'!$A$2:$F$4852,5,FALSE)=OR("",0),VLOOKUP(B2570,'SINAPI INSUMOS'!$A$2:$F$4852,6,FALSE),VLOOKUP(B2570,'SINAPI INSUMOS'!$A$2:$F$4852,5,FALSE)),"VERIFICAR"))</f>
        <v>37.6</v>
      </c>
      <c r="I2570" s="423">
        <f t="shared" si="170"/>
        <v>0.78</v>
      </c>
    </row>
    <row r="2571" spans="1:9" customFormat="1" ht="24" customHeight="1">
      <c r="A2571" s="420" t="s">
        <v>881</v>
      </c>
      <c r="B2571" s="781">
        <v>88274</v>
      </c>
      <c r="C2571" s="420" t="s">
        <v>66</v>
      </c>
      <c r="D2571" s="420" t="s">
        <v>1075</v>
      </c>
      <c r="E2571" s="420" t="s">
        <v>22333</v>
      </c>
      <c r="F2571" s="421" t="s">
        <v>884</v>
      </c>
      <c r="G2571" s="422">
        <v>0.41899999999999998</v>
      </c>
      <c r="H2571" s="423">
        <f>IF(A2571="Composição Auxiliar",VLOOKUP(B2571,'SINAPI COMPOSIÇÃO'!$A$2:$E$10256,4,FALSE),IF(A2571="Insumo",IF(VLOOKUP(B2571,'SINAPI INSUMOS'!$A$2:$F$4852,5,FALSE)=OR("",0),VLOOKUP(B2571,'SINAPI INSUMOS'!$A$2:$F$4852,6,FALSE),VLOOKUP(B2571,'SINAPI INSUMOS'!$A$2:$F$4852,5,FALSE)),"VERIFICAR"))</f>
        <v>28.86</v>
      </c>
      <c r="I2571" s="423">
        <f t="shared" si="170"/>
        <v>12.09</v>
      </c>
    </row>
    <row r="2572" spans="1:9" customFormat="1" ht="24" customHeight="1">
      <c r="A2572" s="420" t="s">
        <v>881</v>
      </c>
      <c r="B2572" s="781">
        <v>88316</v>
      </c>
      <c r="C2572" s="420" t="s">
        <v>66</v>
      </c>
      <c r="D2572" s="420" t="s">
        <v>885</v>
      </c>
      <c r="E2572" s="420" t="s">
        <v>22333</v>
      </c>
      <c r="F2572" s="421" t="s">
        <v>884</v>
      </c>
      <c r="G2572" s="422">
        <v>0.20899999999999999</v>
      </c>
      <c r="H2572" s="423">
        <f>IF(A2572="Composição Auxiliar",VLOOKUP(B2572,'SINAPI COMPOSIÇÃO'!$A$2:$E$10256,4,FALSE),IF(A2572="Insumo",IF(VLOOKUP(B2572,'SINAPI INSUMOS'!$A$2:$F$4852,5,FALSE)=OR("",0),VLOOKUP(B2572,'SINAPI INSUMOS'!$A$2:$F$4852,6,FALSE),VLOOKUP(B2572,'SINAPI INSUMOS'!$A$2:$F$4852,5,FALSE)),"VERIFICAR"))</f>
        <v>21.32</v>
      </c>
      <c r="I2572" s="423">
        <f t="shared" si="170"/>
        <v>4.45</v>
      </c>
    </row>
    <row r="2573" spans="1:9" customFormat="1" ht="65.099999999999994" customHeight="1">
      <c r="A2573" s="420" t="s">
        <v>881</v>
      </c>
      <c r="B2573" s="781">
        <v>87283</v>
      </c>
      <c r="C2573" s="420" t="s">
        <v>66</v>
      </c>
      <c r="D2573" s="420" t="s">
        <v>1111</v>
      </c>
      <c r="E2573" s="420" t="s">
        <v>22586</v>
      </c>
      <c r="F2573" s="421" t="s">
        <v>72</v>
      </c>
      <c r="G2573" s="422">
        <v>6.0000000000000001E-3</v>
      </c>
      <c r="H2573" s="423">
        <f>IF(A2573="Composição Auxiliar",VLOOKUP(B2573,'SINAPI COMPOSIÇÃO'!$A$2:$E$10256,4,FALSE),IF(A2573="Insumo",IF(VLOOKUP(B2573,'SINAPI INSUMOS'!$A$2:$F$4852,5,FALSE)=OR("",0),VLOOKUP(B2573,'SINAPI INSUMOS'!$A$2:$F$4852,6,FALSE),VLOOKUP(B2573,'SINAPI INSUMOS'!$A$2:$F$4852,5,FALSE)),"VERIFICAR"))</f>
        <v>604.77</v>
      </c>
      <c r="I2573" s="423">
        <f t="shared" si="170"/>
        <v>3.62</v>
      </c>
    </row>
    <row r="2574" spans="1:9" customFormat="1" ht="26.1" customHeight="1">
      <c r="A2574" s="424" t="s">
        <v>886</v>
      </c>
      <c r="B2574" s="780">
        <v>34747</v>
      </c>
      <c r="C2574" s="424" t="s">
        <v>66</v>
      </c>
      <c r="D2574" s="424" t="s">
        <v>1113</v>
      </c>
      <c r="E2574" s="424" t="s">
        <v>889</v>
      </c>
      <c r="F2574" s="426" t="s">
        <v>202</v>
      </c>
      <c r="G2574" s="427">
        <v>1.04</v>
      </c>
      <c r="H2574" s="428">
        <f>IF(A2574="Composição Auxiliar",VLOOKUP(B2574,'SINAPI COMPOSIÇÃO'!$A$2:$E$10256,4,FALSE),IF(A2574="Insumo",IF(VLOOKUP(B2574,'SINAPI INSUMOS'!$A$2:$F$4852,5,FALSE)=OR("",0),VLOOKUP(B2574,'SINAPI INSUMOS'!$A$2:$F$4852,6,FALSE),VLOOKUP(B2574,'SINAPI INSUMOS'!$A$2:$F$4852,5,FALSE)),"VERIFICAR"))</f>
        <v>126.34</v>
      </c>
      <c r="I2574" s="428">
        <f t="shared" si="170"/>
        <v>131.38999999999999</v>
      </c>
    </row>
    <row r="2575" spans="1:9" customFormat="1" ht="0.95" customHeight="1">
      <c r="A2575" s="434"/>
      <c r="B2575" s="434"/>
      <c r="C2575" s="434"/>
      <c r="D2575" s="434"/>
      <c r="E2575" s="434"/>
      <c r="F2575" s="434"/>
      <c r="G2575" s="434"/>
      <c r="H2575" s="434"/>
      <c r="I2575" s="434"/>
    </row>
    <row r="2576" spans="1:9" customFormat="1" ht="24" customHeight="1">
      <c r="A2576" s="409" t="s">
        <v>22516</v>
      </c>
      <c r="B2576" s="409"/>
      <c r="C2576" s="409"/>
      <c r="D2576" s="409" t="s">
        <v>22376</v>
      </c>
      <c r="E2576" s="409"/>
      <c r="F2576" s="409"/>
      <c r="G2576" s="410"/>
      <c r="H2576" s="409"/>
      <c r="I2576" s="411"/>
    </row>
    <row r="2577" spans="1:9" customFormat="1" ht="18" customHeight="1">
      <c r="A2577" s="416" t="s">
        <v>22517</v>
      </c>
      <c r="B2577" s="417" t="s">
        <v>52</v>
      </c>
      <c r="C2577" s="416" t="s">
        <v>53</v>
      </c>
      <c r="D2577" s="416" t="s">
        <v>10</v>
      </c>
      <c r="E2577" s="416" t="s">
        <v>878</v>
      </c>
      <c r="F2577" s="418" t="s">
        <v>54</v>
      </c>
      <c r="G2577" s="417" t="s">
        <v>55</v>
      </c>
      <c r="H2577" s="417" t="s">
        <v>56</v>
      </c>
      <c r="I2577" s="417" t="s">
        <v>11</v>
      </c>
    </row>
    <row r="2578" spans="1:9" customFormat="1" ht="39" customHeight="1">
      <c r="A2578" s="412" t="s">
        <v>879</v>
      </c>
      <c r="B2578" s="779">
        <v>94805</v>
      </c>
      <c r="C2578" s="412" t="s">
        <v>66</v>
      </c>
      <c r="D2578" s="412" t="s">
        <v>8588</v>
      </c>
      <c r="E2578" s="412" t="s">
        <v>22601</v>
      </c>
      <c r="F2578" s="413" t="s">
        <v>63</v>
      </c>
      <c r="G2578" s="419">
        <v>1</v>
      </c>
      <c r="H2578" s="415">
        <f>I2578</f>
        <v>921.78</v>
      </c>
      <c r="I2578" s="415">
        <f>SUM(I2579:I2583)</f>
        <v>921.78</v>
      </c>
    </row>
    <row r="2579" spans="1:9" customFormat="1" ht="24" customHeight="1">
      <c r="A2579" s="420" t="s">
        <v>881</v>
      </c>
      <c r="B2579" s="781">
        <v>88309</v>
      </c>
      <c r="C2579" s="420" t="s">
        <v>66</v>
      </c>
      <c r="D2579" s="420" t="s">
        <v>913</v>
      </c>
      <c r="E2579" s="420" t="s">
        <v>22333</v>
      </c>
      <c r="F2579" s="421" t="s">
        <v>884</v>
      </c>
      <c r="G2579" s="422">
        <v>0.94358010000000003</v>
      </c>
      <c r="H2579" s="423">
        <f>IF(A2579="Composição Auxiliar",VLOOKUP(B2579,'SINAPI COMPOSIÇÃO'!$A$2:$E$10256,4,FALSE),IF(A2579="Insumo",IF(VLOOKUP(B2579,'SINAPI INSUMOS'!$A$2:$F$4852,5,FALSE)=OR("",0),VLOOKUP(B2579,'SINAPI INSUMOS'!$A$2:$F$4852,6,FALSE),VLOOKUP(B2579,'SINAPI INSUMOS'!$A$2:$F$4852,5,FALSE)),"VERIFICAR"))</f>
        <v>27.58</v>
      </c>
      <c r="I2579" s="423">
        <f t="shared" ref="I2579:I2583" si="171">TRUNC(G2579*H2579,2)</f>
        <v>26.02</v>
      </c>
    </row>
    <row r="2580" spans="1:9" customFormat="1" ht="24" customHeight="1">
      <c r="A2580" s="420" t="s">
        <v>881</v>
      </c>
      <c r="B2580" s="781">
        <v>88316</v>
      </c>
      <c r="C2580" s="420" t="s">
        <v>66</v>
      </c>
      <c r="D2580" s="420" t="s">
        <v>885</v>
      </c>
      <c r="E2580" s="420" t="s">
        <v>22333</v>
      </c>
      <c r="F2580" s="421" t="s">
        <v>884</v>
      </c>
      <c r="G2580" s="422">
        <v>0.26666400000000001</v>
      </c>
      <c r="H2580" s="423">
        <f>IF(A2580="Composição Auxiliar",VLOOKUP(B2580,'SINAPI COMPOSIÇÃO'!$A$2:$E$10256,4,FALSE),IF(A2580="Insumo",IF(VLOOKUP(B2580,'SINAPI INSUMOS'!$A$2:$F$4852,5,FALSE)=OR("",0),VLOOKUP(B2580,'SINAPI INSUMOS'!$A$2:$F$4852,6,FALSE),VLOOKUP(B2580,'SINAPI INSUMOS'!$A$2:$F$4852,5,FALSE)),"VERIFICAR"))</f>
        <v>21.32</v>
      </c>
      <c r="I2580" s="423">
        <f t="shared" si="171"/>
        <v>5.68</v>
      </c>
    </row>
    <row r="2581" spans="1:9" customFormat="1" ht="26.1" customHeight="1">
      <c r="A2581" s="424" t="s">
        <v>886</v>
      </c>
      <c r="B2581" s="780">
        <v>142</v>
      </c>
      <c r="C2581" s="424" t="s">
        <v>66</v>
      </c>
      <c r="D2581" s="424" t="s">
        <v>1116</v>
      </c>
      <c r="E2581" s="424" t="s">
        <v>889</v>
      </c>
      <c r="F2581" s="426" t="s">
        <v>1117</v>
      </c>
      <c r="G2581" s="427">
        <v>1.613</v>
      </c>
      <c r="H2581" s="428">
        <f>IF(A2581="Composição Auxiliar",VLOOKUP(B2581,'SINAPI COMPOSIÇÃO'!$A$2:$E$10256,4,FALSE),IF(A2581="Insumo",IF(VLOOKUP(B2581,'SINAPI INSUMOS'!$A$2:$F$4852,5,FALSE)=OR("",0),VLOOKUP(B2581,'SINAPI INSUMOS'!$A$2:$F$4852,6,FALSE),VLOOKUP(B2581,'SINAPI INSUMOS'!$A$2:$F$4852,5,FALSE)),"VERIFICAR"))</f>
        <v>38.270000000000003</v>
      </c>
      <c r="I2581" s="428">
        <f t="shared" si="171"/>
        <v>61.72</v>
      </c>
    </row>
    <row r="2582" spans="1:9" customFormat="1" ht="39" customHeight="1">
      <c r="A2582" s="424" t="s">
        <v>886</v>
      </c>
      <c r="B2582" s="780">
        <v>7568</v>
      </c>
      <c r="C2582" s="424" t="s">
        <v>66</v>
      </c>
      <c r="D2582" s="424" t="s">
        <v>1090</v>
      </c>
      <c r="E2582" s="424" t="s">
        <v>889</v>
      </c>
      <c r="F2582" s="426" t="s">
        <v>63</v>
      </c>
      <c r="G2582" s="427">
        <v>8.8000000000000007</v>
      </c>
      <c r="H2582" s="428">
        <f>IF(A2582="Composição Auxiliar",VLOOKUP(B2582,'SINAPI COMPOSIÇÃO'!$A$2:$E$10256,4,FALSE),IF(A2582="Insumo",IF(VLOOKUP(B2582,'SINAPI INSUMOS'!$A$2:$F$4852,5,FALSE)=OR("",0),VLOOKUP(B2582,'SINAPI INSUMOS'!$A$2:$F$4852,6,FALSE),VLOOKUP(B2582,'SINAPI INSUMOS'!$A$2:$F$4852,5,FALSE)),"VERIFICAR"))</f>
        <v>0.61</v>
      </c>
      <c r="I2582" s="428">
        <f t="shared" si="171"/>
        <v>5.36</v>
      </c>
    </row>
    <row r="2583" spans="1:9" customFormat="1" ht="51.95" customHeight="1">
      <c r="A2583" s="424" t="s">
        <v>886</v>
      </c>
      <c r="B2583" s="780">
        <v>39024</v>
      </c>
      <c r="C2583" s="424" t="s">
        <v>66</v>
      </c>
      <c r="D2583" s="424" t="s">
        <v>17632</v>
      </c>
      <c r="E2583" s="424" t="s">
        <v>889</v>
      </c>
      <c r="F2583" s="426" t="s">
        <v>63</v>
      </c>
      <c r="G2583" s="427">
        <v>1</v>
      </c>
      <c r="H2583" s="428">
        <f>IF(A2583="Composição Auxiliar",VLOOKUP(B2583,'SINAPI COMPOSIÇÃO'!$A$2:$E$10256,4,FALSE),IF(A2583="Insumo",IF(VLOOKUP(B2583,'SINAPI INSUMOS'!$A$2:$F$4852,5,FALSE)=OR("",0),VLOOKUP(B2583,'SINAPI INSUMOS'!$A$2:$F$4852,6,FALSE),VLOOKUP(B2583,'SINAPI INSUMOS'!$A$2:$F$4852,5,FALSE)),"VERIFICAR"))</f>
        <v>823</v>
      </c>
      <c r="I2583" s="428">
        <f t="shared" si="171"/>
        <v>823</v>
      </c>
    </row>
    <row r="2584" spans="1:9" customFormat="1" ht="0.95" customHeight="1">
      <c r="A2584" s="434"/>
      <c r="B2584" s="434"/>
      <c r="C2584" s="434"/>
      <c r="D2584" s="434"/>
      <c r="E2584" s="434"/>
      <c r="F2584" s="434"/>
      <c r="G2584" s="434"/>
      <c r="H2584" s="434"/>
      <c r="I2584" s="434"/>
    </row>
    <row r="2585" spans="1:9" customFormat="1" ht="18" customHeight="1">
      <c r="A2585" s="416" t="s">
        <v>22518</v>
      </c>
      <c r="B2585" s="417" t="s">
        <v>52</v>
      </c>
      <c r="C2585" s="416" t="s">
        <v>53</v>
      </c>
      <c r="D2585" s="416" t="s">
        <v>10</v>
      </c>
      <c r="E2585" s="416" t="s">
        <v>878</v>
      </c>
      <c r="F2585" s="418" t="s">
        <v>54</v>
      </c>
      <c r="G2585" s="417" t="s">
        <v>55</v>
      </c>
      <c r="H2585" s="417" t="s">
        <v>56</v>
      </c>
      <c r="I2585" s="417" t="s">
        <v>11</v>
      </c>
    </row>
    <row r="2586" spans="1:9" customFormat="1" ht="24" customHeight="1">
      <c r="A2586" s="412" t="s">
        <v>879</v>
      </c>
      <c r="B2586" s="779">
        <v>112200</v>
      </c>
      <c r="C2586" s="412" t="s">
        <v>22372</v>
      </c>
      <c r="D2586" s="412" t="s">
        <v>22377</v>
      </c>
      <c r="E2586" s="412" t="s">
        <v>22615</v>
      </c>
      <c r="F2586" s="413" t="s">
        <v>68</v>
      </c>
      <c r="G2586" s="419">
        <v>1</v>
      </c>
      <c r="H2586" s="415">
        <f>I2586</f>
        <v>864.55</v>
      </c>
      <c r="I2586" s="415">
        <f>SUM(I2587:I2593)</f>
        <v>864.55</v>
      </c>
    </row>
    <row r="2587" spans="1:9" customFormat="1" ht="24" customHeight="1">
      <c r="A2587" s="424" t="s">
        <v>886</v>
      </c>
      <c r="B2587" s="780">
        <v>99050</v>
      </c>
      <c r="C2587" s="783" t="s">
        <v>22372</v>
      </c>
      <c r="D2587" s="424" t="s">
        <v>22616</v>
      </c>
      <c r="E2587" s="424" t="s">
        <v>2973</v>
      </c>
      <c r="F2587" s="426" t="s">
        <v>884</v>
      </c>
      <c r="G2587" s="427">
        <v>0.86899999999999999</v>
      </c>
      <c r="H2587" s="428">
        <v>21.11</v>
      </c>
      <c r="I2587" s="428">
        <f t="shared" ref="I2587:I2593" si="172">TRUNC(G2587*H2587,2)</f>
        <v>18.34</v>
      </c>
    </row>
    <row r="2588" spans="1:9" customFormat="1" ht="26.1" customHeight="1">
      <c r="A2588" s="424" t="s">
        <v>886</v>
      </c>
      <c r="B2588" s="780">
        <v>4259</v>
      </c>
      <c r="C2588" s="783" t="s">
        <v>22372</v>
      </c>
      <c r="D2588" s="424" t="s">
        <v>22617</v>
      </c>
      <c r="E2588" s="424" t="s">
        <v>889</v>
      </c>
      <c r="F2588" s="426" t="s">
        <v>68</v>
      </c>
      <c r="G2588" s="427">
        <v>1</v>
      </c>
      <c r="H2588" s="428">
        <v>795.18</v>
      </c>
      <c r="I2588" s="428">
        <f t="shared" si="172"/>
        <v>795.18</v>
      </c>
    </row>
    <row r="2589" spans="1:9" customFormat="1" ht="24" customHeight="1">
      <c r="A2589" s="424" t="s">
        <v>886</v>
      </c>
      <c r="B2589" s="780">
        <v>99662</v>
      </c>
      <c r="C2589" s="783" t="s">
        <v>22372</v>
      </c>
      <c r="D2589" s="424" t="s">
        <v>22618</v>
      </c>
      <c r="E2589" s="424" t="s">
        <v>2973</v>
      </c>
      <c r="F2589" s="426" t="s">
        <v>884</v>
      </c>
      <c r="G2589" s="427">
        <v>1.069</v>
      </c>
      <c r="H2589" s="428">
        <v>16.14</v>
      </c>
      <c r="I2589" s="428">
        <f t="shared" si="172"/>
        <v>17.25</v>
      </c>
    </row>
    <row r="2590" spans="1:9" customFormat="1" ht="24" customHeight="1">
      <c r="A2590" s="424" t="s">
        <v>886</v>
      </c>
      <c r="B2590" s="780">
        <v>99900</v>
      </c>
      <c r="C2590" s="783" t="s">
        <v>22372</v>
      </c>
      <c r="D2590" s="424" t="s">
        <v>22525</v>
      </c>
      <c r="E2590" s="424" t="s">
        <v>2973</v>
      </c>
      <c r="F2590" s="426" t="s">
        <v>884</v>
      </c>
      <c r="G2590" s="427">
        <v>0.42799999999999999</v>
      </c>
      <c r="H2590" s="428">
        <v>15.88</v>
      </c>
      <c r="I2590" s="428">
        <f t="shared" si="172"/>
        <v>6.79</v>
      </c>
    </row>
    <row r="2591" spans="1:9" customFormat="1" ht="24" customHeight="1">
      <c r="A2591" s="424" t="s">
        <v>886</v>
      </c>
      <c r="B2591" s="780">
        <v>100</v>
      </c>
      <c r="C2591" s="783" t="s">
        <v>22372</v>
      </c>
      <c r="D2591" s="424" t="s">
        <v>22607</v>
      </c>
      <c r="E2591" s="424" t="s">
        <v>889</v>
      </c>
      <c r="F2591" s="426" t="s">
        <v>72</v>
      </c>
      <c r="G2591" s="427">
        <v>3.0000000000000001E-3</v>
      </c>
      <c r="H2591" s="428">
        <v>151.96</v>
      </c>
      <c r="I2591" s="428">
        <f t="shared" si="172"/>
        <v>0.45</v>
      </c>
    </row>
    <row r="2592" spans="1:9" customFormat="1" ht="24" customHeight="1">
      <c r="A2592" s="424" t="s">
        <v>886</v>
      </c>
      <c r="B2592" s="780">
        <v>50</v>
      </c>
      <c r="C2592" s="783" t="s">
        <v>22372</v>
      </c>
      <c r="D2592" s="424" t="s">
        <v>22610</v>
      </c>
      <c r="E2592" s="424" t="s">
        <v>889</v>
      </c>
      <c r="F2592" s="426" t="s">
        <v>101</v>
      </c>
      <c r="G2592" s="427">
        <v>1.2</v>
      </c>
      <c r="H2592" s="428">
        <v>1.1399999999999999</v>
      </c>
      <c r="I2592" s="428">
        <f t="shared" si="172"/>
        <v>1.36</v>
      </c>
    </row>
    <row r="2593" spans="1:9" customFormat="1" ht="24" customHeight="1">
      <c r="A2593" s="424" t="s">
        <v>886</v>
      </c>
      <c r="B2593" s="780">
        <v>99230</v>
      </c>
      <c r="C2593" s="783" t="s">
        <v>22372</v>
      </c>
      <c r="D2593" s="424" t="s">
        <v>22619</v>
      </c>
      <c r="E2593" s="424" t="s">
        <v>2973</v>
      </c>
      <c r="F2593" s="426" t="s">
        <v>884</v>
      </c>
      <c r="G2593" s="427">
        <v>1.069</v>
      </c>
      <c r="H2593" s="428">
        <v>23.56</v>
      </c>
      <c r="I2593" s="428">
        <f t="shared" si="172"/>
        <v>25.18</v>
      </c>
    </row>
    <row r="2594" spans="1:9" customFormat="1" ht="0.95" customHeight="1">
      <c r="A2594" s="434"/>
      <c r="B2594" s="434"/>
      <c r="C2594" s="434"/>
      <c r="D2594" s="434"/>
      <c r="E2594" s="434"/>
      <c r="F2594" s="434"/>
      <c r="G2594" s="434"/>
      <c r="H2594" s="434"/>
      <c r="I2594" s="434"/>
    </row>
    <row r="2595" spans="1:9" customFormat="1" ht="24" customHeight="1">
      <c r="A2595" s="409" t="s">
        <v>22491</v>
      </c>
      <c r="B2595" s="409"/>
      <c r="C2595" s="409"/>
      <c r="D2595" s="409" t="s">
        <v>22378</v>
      </c>
      <c r="E2595" s="409"/>
      <c r="F2595" s="409"/>
      <c r="G2595" s="410"/>
      <c r="H2595" s="409"/>
      <c r="I2595" s="411"/>
    </row>
    <row r="2596" spans="1:9" customFormat="1" ht="18" customHeight="1">
      <c r="A2596" s="416" t="s">
        <v>22492</v>
      </c>
      <c r="B2596" s="417" t="s">
        <v>52</v>
      </c>
      <c r="C2596" s="416" t="s">
        <v>53</v>
      </c>
      <c r="D2596" s="416" t="s">
        <v>10</v>
      </c>
      <c r="E2596" s="416" t="s">
        <v>878</v>
      </c>
      <c r="F2596" s="418" t="s">
        <v>54</v>
      </c>
      <c r="G2596" s="417" t="s">
        <v>55</v>
      </c>
      <c r="H2596" s="417" t="s">
        <v>56</v>
      </c>
      <c r="I2596" s="417" t="s">
        <v>11</v>
      </c>
    </row>
    <row r="2597" spans="1:9" customFormat="1" ht="26.1" customHeight="1">
      <c r="A2597" s="412" t="s">
        <v>879</v>
      </c>
      <c r="B2597" s="779">
        <v>98555</v>
      </c>
      <c r="C2597" s="412" t="s">
        <v>66</v>
      </c>
      <c r="D2597" s="412" t="s">
        <v>214</v>
      </c>
      <c r="E2597" s="412" t="s">
        <v>22620</v>
      </c>
      <c r="F2597" s="413" t="s">
        <v>68</v>
      </c>
      <c r="G2597" s="419">
        <v>1</v>
      </c>
      <c r="H2597" s="415">
        <f>I2597</f>
        <v>32.5</v>
      </c>
      <c r="I2597" s="415">
        <f>SUM(I2598:I2600)</f>
        <v>32.5</v>
      </c>
    </row>
    <row r="2598" spans="1:9" customFormat="1" ht="24" customHeight="1">
      <c r="A2598" s="420" t="s">
        <v>881</v>
      </c>
      <c r="B2598" s="781">
        <v>88270</v>
      </c>
      <c r="C2598" s="420" t="s">
        <v>66</v>
      </c>
      <c r="D2598" s="420" t="s">
        <v>970</v>
      </c>
      <c r="E2598" s="420" t="s">
        <v>22333</v>
      </c>
      <c r="F2598" s="421" t="s">
        <v>884</v>
      </c>
      <c r="G2598" s="422">
        <v>0.60389999999999999</v>
      </c>
      <c r="H2598" s="423">
        <f>IF(A2598="Composição Auxiliar",VLOOKUP(B2598,'SINAPI COMPOSIÇÃO'!$A$2:$E$10256,4,FALSE),IF(A2598="Insumo",IF(VLOOKUP(B2598,'SINAPI INSUMOS'!$A$2:$F$4852,5,FALSE)=OR("",0),VLOOKUP(B2598,'SINAPI INSUMOS'!$A$2:$F$4852,6,FALSE),VLOOKUP(B2598,'SINAPI INSUMOS'!$A$2:$F$4852,5,FALSE)),"VERIFICAR"))</f>
        <v>27.84</v>
      </c>
      <c r="I2598" s="423">
        <f t="shared" ref="I2598:I2600" si="173">TRUNC(G2598*H2598,2)</f>
        <v>16.809999999999999</v>
      </c>
    </row>
    <row r="2599" spans="1:9" customFormat="1" ht="26.1" customHeight="1">
      <c r="A2599" s="420" t="s">
        <v>881</v>
      </c>
      <c r="B2599" s="781">
        <v>88243</v>
      </c>
      <c r="C2599" s="420" t="s">
        <v>66</v>
      </c>
      <c r="D2599" s="420" t="s">
        <v>969</v>
      </c>
      <c r="E2599" s="420" t="s">
        <v>22333</v>
      </c>
      <c r="F2599" s="421" t="s">
        <v>884</v>
      </c>
      <c r="G2599" s="422">
        <v>0.13619999999999999</v>
      </c>
      <c r="H2599" s="423">
        <f>IF(A2599="Composição Auxiliar",VLOOKUP(B2599,'SINAPI COMPOSIÇÃO'!$A$2:$E$10256,4,FALSE),IF(A2599="Insumo",IF(VLOOKUP(B2599,'SINAPI INSUMOS'!$A$2:$F$4852,5,FALSE)=OR("",0),VLOOKUP(B2599,'SINAPI INSUMOS'!$A$2:$F$4852,6,FALSE),VLOOKUP(B2599,'SINAPI INSUMOS'!$A$2:$F$4852,5,FALSE)),"VERIFICAR"))</f>
        <v>22.32</v>
      </c>
      <c r="I2599" s="423">
        <f t="shared" si="173"/>
        <v>3.03</v>
      </c>
    </row>
    <row r="2600" spans="1:9" customFormat="1" ht="26.1" customHeight="1">
      <c r="A2600" s="424" t="s">
        <v>886</v>
      </c>
      <c r="B2600" s="780">
        <v>135</v>
      </c>
      <c r="C2600" s="424" t="s">
        <v>66</v>
      </c>
      <c r="D2600" s="424" t="s">
        <v>1097</v>
      </c>
      <c r="E2600" s="424" t="s">
        <v>889</v>
      </c>
      <c r="F2600" s="426" t="s">
        <v>101</v>
      </c>
      <c r="G2600" s="427">
        <v>3.4615</v>
      </c>
      <c r="H2600" s="428">
        <f>IF(A2600="Composição Auxiliar",VLOOKUP(B2600,'SINAPI COMPOSIÇÃO'!$A$2:$E$10256,4,FALSE),IF(A2600="Insumo",IF(VLOOKUP(B2600,'SINAPI INSUMOS'!$A$2:$F$4852,5,FALSE)=OR("",0),VLOOKUP(B2600,'SINAPI INSUMOS'!$A$2:$F$4852,6,FALSE),VLOOKUP(B2600,'SINAPI INSUMOS'!$A$2:$F$4852,5,FALSE)),"VERIFICAR"))</f>
        <v>3.66</v>
      </c>
      <c r="I2600" s="428">
        <f t="shared" si="173"/>
        <v>12.66</v>
      </c>
    </row>
    <row r="2601" spans="1:9" customFormat="1" ht="0.95" customHeight="1">
      <c r="A2601" s="434"/>
      <c r="B2601" s="434"/>
      <c r="C2601" s="434"/>
      <c r="D2601" s="434"/>
      <c r="E2601" s="434"/>
      <c r="F2601" s="434"/>
      <c r="G2601" s="434"/>
      <c r="H2601" s="434"/>
      <c r="I2601" s="434"/>
    </row>
    <row r="2602" spans="1:9" customFormat="1" ht="18" customHeight="1">
      <c r="A2602" s="416" t="s">
        <v>22493</v>
      </c>
      <c r="B2602" s="417" t="s">
        <v>52</v>
      </c>
      <c r="C2602" s="416" t="s">
        <v>53</v>
      </c>
      <c r="D2602" s="416" t="s">
        <v>10</v>
      </c>
      <c r="E2602" s="416" t="s">
        <v>878</v>
      </c>
      <c r="F2602" s="418" t="s">
        <v>54</v>
      </c>
      <c r="G2602" s="417" t="s">
        <v>55</v>
      </c>
      <c r="H2602" s="417" t="s">
        <v>56</v>
      </c>
      <c r="I2602" s="417" t="s">
        <v>11</v>
      </c>
    </row>
    <row r="2603" spans="1:9" customFormat="1" ht="26.1" customHeight="1">
      <c r="A2603" s="412" t="s">
        <v>879</v>
      </c>
      <c r="B2603" s="779">
        <v>98557</v>
      </c>
      <c r="C2603" s="412" t="s">
        <v>66</v>
      </c>
      <c r="D2603" s="412" t="s">
        <v>119</v>
      </c>
      <c r="E2603" s="412" t="s">
        <v>22620</v>
      </c>
      <c r="F2603" s="413" t="s">
        <v>68</v>
      </c>
      <c r="G2603" s="419">
        <v>1</v>
      </c>
      <c r="H2603" s="415">
        <f>I2603</f>
        <v>50.099999999999994</v>
      </c>
      <c r="I2603" s="415">
        <f>SUM(I2604:I2606)</f>
        <v>50.099999999999994</v>
      </c>
    </row>
    <row r="2604" spans="1:9" customFormat="1" ht="26.1" customHeight="1">
      <c r="A2604" s="420" t="s">
        <v>881</v>
      </c>
      <c r="B2604" s="781">
        <v>88243</v>
      </c>
      <c r="C2604" s="420" t="s">
        <v>66</v>
      </c>
      <c r="D2604" s="420" t="s">
        <v>969</v>
      </c>
      <c r="E2604" s="420" t="s">
        <v>22333</v>
      </c>
      <c r="F2604" s="421" t="s">
        <v>884</v>
      </c>
      <c r="G2604" s="422">
        <v>9.69E-2</v>
      </c>
      <c r="H2604" s="423">
        <f>IF(A2604="Composição Auxiliar",VLOOKUP(B2604,'SINAPI COMPOSIÇÃO'!$A$2:$E$10256,4,FALSE),IF(A2604="Insumo",IF(VLOOKUP(B2604,'SINAPI INSUMOS'!$A$2:$F$4852,5,FALSE)=OR("",0),VLOOKUP(B2604,'SINAPI INSUMOS'!$A$2:$F$4852,6,FALSE),VLOOKUP(B2604,'SINAPI INSUMOS'!$A$2:$F$4852,5,FALSE)),"VERIFICAR"))</f>
        <v>22.32</v>
      </c>
      <c r="I2604" s="423">
        <f t="shared" ref="I2604:I2606" si="174">TRUNC(G2604*H2604,2)</f>
        <v>2.16</v>
      </c>
    </row>
    <row r="2605" spans="1:9" customFormat="1" ht="24" customHeight="1">
      <c r="A2605" s="420" t="s">
        <v>881</v>
      </c>
      <c r="B2605" s="781">
        <v>88270</v>
      </c>
      <c r="C2605" s="420" t="s">
        <v>66</v>
      </c>
      <c r="D2605" s="420" t="s">
        <v>970</v>
      </c>
      <c r="E2605" s="420" t="s">
        <v>22333</v>
      </c>
      <c r="F2605" s="421" t="s">
        <v>884</v>
      </c>
      <c r="G2605" s="422">
        <v>0.4299</v>
      </c>
      <c r="H2605" s="423">
        <f>IF(A2605="Composição Auxiliar",VLOOKUP(B2605,'SINAPI COMPOSIÇÃO'!$A$2:$E$10256,4,FALSE),IF(A2605="Insumo",IF(VLOOKUP(B2605,'SINAPI INSUMOS'!$A$2:$F$4852,5,FALSE)=OR("",0),VLOOKUP(B2605,'SINAPI INSUMOS'!$A$2:$F$4852,6,FALSE),VLOOKUP(B2605,'SINAPI INSUMOS'!$A$2:$F$4852,5,FALSE)),"VERIFICAR"))</f>
        <v>27.84</v>
      </c>
      <c r="I2605" s="423">
        <f t="shared" si="174"/>
        <v>11.96</v>
      </c>
    </row>
    <row r="2606" spans="1:9" customFormat="1" ht="51.95" customHeight="1">
      <c r="A2606" s="424" t="s">
        <v>886</v>
      </c>
      <c r="B2606" s="780">
        <v>626</v>
      </c>
      <c r="C2606" s="424" t="s">
        <v>66</v>
      </c>
      <c r="D2606" s="424" t="s">
        <v>972</v>
      </c>
      <c r="E2606" s="424" t="s">
        <v>889</v>
      </c>
      <c r="F2606" s="426" t="s">
        <v>101</v>
      </c>
      <c r="G2606" s="427">
        <v>1.5</v>
      </c>
      <c r="H2606" s="428">
        <f>IF(A2606="Composição Auxiliar",VLOOKUP(B2606,'SINAPI COMPOSIÇÃO'!$A$2:$E$10256,4,FALSE),IF(A2606="Insumo",IF(VLOOKUP(B2606,'SINAPI INSUMOS'!$A$2:$F$4852,5,FALSE)=OR("",0),VLOOKUP(B2606,'SINAPI INSUMOS'!$A$2:$F$4852,6,FALSE),VLOOKUP(B2606,'SINAPI INSUMOS'!$A$2:$F$4852,5,FALSE)),"VERIFICAR"))</f>
        <v>23.99</v>
      </c>
      <c r="I2606" s="428">
        <f t="shared" si="174"/>
        <v>35.979999999999997</v>
      </c>
    </row>
    <row r="2607" spans="1:9" customFormat="1" ht="0.95" customHeight="1">
      <c r="A2607" s="434"/>
      <c r="B2607" s="434"/>
      <c r="C2607" s="434"/>
      <c r="D2607" s="434"/>
      <c r="E2607" s="434"/>
      <c r="F2607" s="434"/>
      <c r="G2607" s="434"/>
      <c r="H2607" s="434"/>
      <c r="I2607" s="434"/>
    </row>
    <row r="2608" spans="1:9" customFormat="1" ht="18" customHeight="1">
      <c r="A2608" s="416" t="s">
        <v>22494</v>
      </c>
      <c r="B2608" s="417" t="s">
        <v>52</v>
      </c>
      <c r="C2608" s="416" t="s">
        <v>53</v>
      </c>
      <c r="D2608" s="416" t="s">
        <v>10</v>
      </c>
      <c r="E2608" s="416" t="s">
        <v>878</v>
      </c>
      <c r="F2608" s="418" t="s">
        <v>54</v>
      </c>
      <c r="G2608" s="417" t="s">
        <v>55</v>
      </c>
      <c r="H2608" s="417" t="s">
        <v>56</v>
      </c>
      <c r="I2608" s="417" t="s">
        <v>11</v>
      </c>
    </row>
    <row r="2609" spans="1:9" customFormat="1" ht="39" customHeight="1">
      <c r="A2609" s="412" t="s">
        <v>879</v>
      </c>
      <c r="B2609" s="779">
        <v>98546</v>
      </c>
      <c r="C2609" s="412" t="s">
        <v>66</v>
      </c>
      <c r="D2609" s="412" t="s">
        <v>223</v>
      </c>
      <c r="E2609" s="412" t="s">
        <v>22620</v>
      </c>
      <c r="F2609" s="413" t="s">
        <v>68</v>
      </c>
      <c r="G2609" s="419">
        <v>1</v>
      </c>
      <c r="H2609" s="415">
        <f>I2609</f>
        <v>149.36000000000001</v>
      </c>
      <c r="I2609" s="415">
        <f>SUM(I2610:I2614)</f>
        <v>149.36000000000001</v>
      </c>
    </row>
    <row r="2610" spans="1:9" customFormat="1" ht="26.1" customHeight="1">
      <c r="A2610" s="420" t="s">
        <v>881</v>
      </c>
      <c r="B2610" s="781">
        <v>88243</v>
      </c>
      <c r="C2610" s="420" t="s">
        <v>66</v>
      </c>
      <c r="D2610" s="420" t="s">
        <v>969</v>
      </c>
      <c r="E2610" s="420" t="s">
        <v>22333</v>
      </c>
      <c r="F2610" s="421" t="s">
        <v>884</v>
      </c>
      <c r="G2610" s="422">
        <v>0.2102</v>
      </c>
      <c r="H2610" s="423">
        <f>IF(A2610="Composição Auxiliar",VLOOKUP(B2610,'SINAPI COMPOSIÇÃO'!$A$2:$E$10256,4,FALSE),IF(A2610="Insumo",IF(VLOOKUP(B2610,'SINAPI INSUMOS'!$A$2:$F$4852,5,FALSE)=OR("",0),VLOOKUP(B2610,'SINAPI INSUMOS'!$A$2:$F$4852,6,FALSE),VLOOKUP(B2610,'SINAPI INSUMOS'!$A$2:$F$4852,5,FALSE)),"VERIFICAR"))</f>
        <v>22.32</v>
      </c>
      <c r="I2610" s="423">
        <f t="shared" ref="I2610:I2614" si="175">TRUNC(G2610*H2610,2)</f>
        <v>4.6900000000000004</v>
      </c>
    </row>
    <row r="2611" spans="1:9" customFormat="1" ht="24" customHeight="1">
      <c r="A2611" s="420" t="s">
        <v>881</v>
      </c>
      <c r="B2611" s="781">
        <v>88270</v>
      </c>
      <c r="C2611" s="420" t="s">
        <v>66</v>
      </c>
      <c r="D2611" s="420" t="s">
        <v>970</v>
      </c>
      <c r="E2611" s="420" t="s">
        <v>22333</v>
      </c>
      <c r="F2611" s="421" t="s">
        <v>884</v>
      </c>
      <c r="G2611" s="422">
        <v>0.93240000000000001</v>
      </c>
      <c r="H2611" s="423">
        <f>IF(A2611="Composição Auxiliar",VLOOKUP(B2611,'SINAPI COMPOSIÇÃO'!$A$2:$E$10256,4,FALSE),IF(A2611="Insumo",IF(VLOOKUP(B2611,'SINAPI INSUMOS'!$A$2:$F$4852,5,FALSE)=OR("",0),VLOOKUP(B2611,'SINAPI INSUMOS'!$A$2:$F$4852,6,FALSE),VLOOKUP(B2611,'SINAPI INSUMOS'!$A$2:$F$4852,5,FALSE)),"VERIFICAR"))</f>
        <v>27.84</v>
      </c>
      <c r="I2611" s="423">
        <f t="shared" si="175"/>
        <v>25.95</v>
      </c>
    </row>
    <row r="2612" spans="1:9" customFormat="1" ht="24" customHeight="1">
      <c r="A2612" s="424" t="s">
        <v>886</v>
      </c>
      <c r="B2612" s="780">
        <v>4226</v>
      </c>
      <c r="C2612" s="424" t="s">
        <v>66</v>
      </c>
      <c r="D2612" s="424" t="s">
        <v>1106</v>
      </c>
      <c r="E2612" s="424" t="s">
        <v>889</v>
      </c>
      <c r="F2612" s="426" t="s">
        <v>101</v>
      </c>
      <c r="G2612" s="427">
        <v>0.26</v>
      </c>
      <c r="H2612" s="428">
        <f>IF(A2612="Composição Auxiliar",VLOOKUP(B2612,'SINAPI COMPOSIÇÃO'!$A$2:$E$10256,4,FALSE),IF(A2612="Insumo",IF(VLOOKUP(B2612,'SINAPI INSUMOS'!$A$2:$F$4852,5,FALSE)=OR("",0),VLOOKUP(B2612,'SINAPI INSUMOS'!$A$2:$F$4852,6,FALSE),VLOOKUP(B2612,'SINAPI INSUMOS'!$A$2:$F$4852,5,FALSE)),"VERIFICAR"))</f>
        <v>8.94</v>
      </c>
      <c r="I2612" s="428">
        <f t="shared" si="175"/>
        <v>2.3199999999999998</v>
      </c>
    </row>
    <row r="2613" spans="1:9" customFormat="1" ht="26.1" customHeight="1">
      <c r="A2613" s="424" t="s">
        <v>886</v>
      </c>
      <c r="B2613" s="780">
        <v>511</v>
      </c>
      <c r="C2613" s="424" t="s">
        <v>66</v>
      </c>
      <c r="D2613" s="424" t="s">
        <v>1102</v>
      </c>
      <c r="E2613" s="424" t="s">
        <v>889</v>
      </c>
      <c r="F2613" s="426" t="s">
        <v>933</v>
      </c>
      <c r="G2613" s="427">
        <v>0.58720000000000006</v>
      </c>
      <c r="H2613" s="428">
        <f>IF(A2613="Composição Auxiliar",VLOOKUP(B2613,'SINAPI COMPOSIÇÃO'!$A$2:$E$10256,4,FALSE),IF(A2613="Insumo",IF(VLOOKUP(B2613,'SINAPI INSUMOS'!$A$2:$F$4852,5,FALSE)=OR("",0),VLOOKUP(B2613,'SINAPI INSUMOS'!$A$2:$F$4852,6,FALSE),VLOOKUP(B2613,'SINAPI INSUMOS'!$A$2:$F$4852,5,FALSE)),"VERIFICAR"))</f>
        <v>30.54</v>
      </c>
      <c r="I2613" s="428">
        <f t="shared" si="175"/>
        <v>17.93</v>
      </c>
    </row>
    <row r="2614" spans="1:9" customFormat="1" ht="26.1" customHeight="1">
      <c r="A2614" s="424" t="s">
        <v>886</v>
      </c>
      <c r="B2614" s="780">
        <v>4015</v>
      </c>
      <c r="C2614" s="424" t="s">
        <v>66</v>
      </c>
      <c r="D2614" s="424" t="s">
        <v>1104</v>
      </c>
      <c r="E2614" s="424" t="s">
        <v>889</v>
      </c>
      <c r="F2614" s="426" t="s">
        <v>68</v>
      </c>
      <c r="G2614" s="427">
        <v>1.1318999999999999</v>
      </c>
      <c r="H2614" s="428">
        <f>IF(A2614="Composição Auxiliar",VLOOKUP(B2614,'SINAPI COMPOSIÇÃO'!$A$2:$E$10256,4,FALSE),IF(A2614="Insumo",IF(VLOOKUP(B2614,'SINAPI INSUMOS'!$A$2:$F$4852,5,FALSE)=OR("",0),VLOOKUP(B2614,'SINAPI INSUMOS'!$A$2:$F$4852,6,FALSE),VLOOKUP(B2614,'SINAPI INSUMOS'!$A$2:$F$4852,5,FALSE)),"VERIFICAR"))</f>
        <v>87</v>
      </c>
      <c r="I2614" s="428">
        <f t="shared" si="175"/>
        <v>98.47</v>
      </c>
    </row>
    <row r="2615" spans="1:9" customFormat="1" ht="0.95" customHeight="1">
      <c r="A2615" s="434"/>
      <c r="B2615" s="434"/>
      <c r="C2615" s="434"/>
      <c r="D2615" s="434"/>
      <c r="E2615" s="434"/>
      <c r="F2615" s="434"/>
      <c r="G2615" s="434"/>
      <c r="H2615" s="434"/>
      <c r="I2615" s="434"/>
    </row>
    <row r="2616" spans="1:9" customFormat="1" ht="18" customHeight="1">
      <c r="A2616" s="416" t="s">
        <v>22495</v>
      </c>
      <c r="B2616" s="417" t="s">
        <v>52</v>
      </c>
      <c r="C2616" s="416" t="s">
        <v>53</v>
      </c>
      <c r="D2616" s="416" t="s">
        <v>10</v>
      </c>
      <c r="E2616" s="416" t="s">
        <v>878</v>
      </c>
      <c r="F2616" s="418" t="s">
        <v>54</v>
      </c>
      <c r="G2616" s="417" t="s">
        <v>55</v>
      </c>
      <c r="H2616" s="417" t="s">
        <v>56</v>
      </c>
      <c r="I2616" s="417" t="s">
        <v>11</v>
      </c>
    </row>
    <row r="2617" spans="1:9" customFormat="1" ht="39" customHeight="1">
      <c r="A2617" s="412" t="s">
        <v>879</v>
      </c>
      <c r="B2617" s="779">
        <v>98567</v>
      </c>
      <c r="C2617" s="412" t="s">
        <v>66</v>
      </c>
      <c r="D2617" s="412" t="s">
        <v>9354</v>
      </c>
      <c r="E2617" s="412" t="s">
        <v>22620</v>
      </c>
      <c r="F2617" s="413" t="s">
        <v>68</v>
      </c>
      <c r="G2617" s="419">
        <v>1</v>
      </c>
      <c r="H2617" s="415">
        <f>I2617</f>
        <v>80.33</v>
      </c>
      <c r="I2617" s="415">
        <f>SUM(I2618:I2621)</f>
        <v>80.33</v>
      </c>
    </row>
    <row r="2618" spans="1:9" customFormat="1" ht="39" customHeight="1">
      <c r="A2618" s="420" t="s">
        <v>881</v>
      </c>
      <c r="B2618" s="781">
        <v>87372</v>
      </c>
      <c r="C2618" s="420" t="s">
        <v>66</v>
      </c>
      <c r="D2618" s="420" t="s">
        <v>1107</v>
      </c>
      <c r="E2618" s="420" t="s">
        <v>22586</v>
      </c>
      <c r="F2618" s="421" t="s">
        <v>72</v>
      </c>
      <c r="G2618" s="422">
        <v>4.3999999999999997E-2</v>
      </c>
      <c r="H2618" s="423">
        <f>IF(A2618="Composição Auxiliar",VLOOKUP(B2618,'SINAPI COMPOSIÇÃO'!$A$2:$E$10256,4,FALSE),IF(A2618="Insumo",IF(VLOOKUP(B2618,'SINAPI INSUMOS'!$A$2:$F$4852,5,FALSE)=OR("",0),VLOOKUP(B2618,'SINAPI INSUMOS'!$A$2:$F$4852,6,FALSE),VLOOKUP(B2618,'SINAPI INSUMOS'!$A$2:$F$4852,5,FALSE)),"VERIFICAR"))</f>
        <v>1078.3599999999999</v>
      </c>
      <c r="I2618" s="423">
        <f t="shared" ref="I2618:I2621" si="176">TRUNC(G2618*H2618,2)</f>
        <v>47.44</v>
      </c>
    </row>
    <row r="2619" spans="1:9" customFormat="1" ht="24" customHeight="1">
      <c r="A2619" s="420" t="s">
        <v>881</v>
      </c>
      <c r="B2619" s="781">
        <v>88309</v>
      </c>
      <c r="C2619" s="420" t="s">
        <v>66</v>
      </c>
      <c r="D2619" s="420" t="s">
        <v>913</v>
      </c>
      <c r="E2619" s="420" t="s">
        <v>22333</v>
      </c>
      <c r="F2619" s="421" t="s">
        <v>884</v>
      </c>
      <c r="G2619" s="422">
        <v>0.92820000000000003</v>
      </c>
      <c r="H2619" s="423">
        <f>IF(A2619="Composição Auxiliar",VLOOKUP(B2619,'SINAPI COMPOSIÇÃO'!$A$2:$E$10256,4,FALSE),IF(A2619="Insumo",IF(VLOOKUP(B2619,'SINAPI INSUMOS'!$A$2:$F$4852,5,FALSE)=OR("",0),VLOOKUP(B2619,'SINAPI INSUMOS'!$A$2:$F$4852,6,FALSE),VLOOKUP(B2619,'SINAPI INSUMOS'!$A$2:$F$4852,5,FALSE)),"VERIFICAR"))</f>
        <v>27.58</v>
      </c>
      <c r="I2619" s="423">
        <f t="shared" si="176"/>
        <v>25.59</v>
      </c>
    </row>
    <row r="2620" spans="1:9" customFormat="1" ht="24" customHeight="1">
      <c r="A2620" s="420" t="s">
        <v>881</v>
      </c>
      <c r="B2620" s="781">
        <v>88316</v>
      </c>
      <c r="C2620" s="420" t="s">
        <v>66</v>
      </c>
      <c r="D2620" s="420" t="s">
        <v>885</v>
      </c>
      <c r="E2620" s="420" t="s">
        <v>22333</v>
      </c>
      <c r="F2620" s="421" t="s">
        <v>884</v>
      </c>
      <c r="G2620" s="422">
        <v>0.20930000000000001</v>
      </c>
      <c r="H2620" s="423">
        <f>IF(A2620="Composição Auxiliar",VLOOKUP(B2620,'SINAPI COMPOSIÇÃO'!$A$2:$E$10256,4,FALSE),IF(A2620="Insumo",IF(VLOOKUP(B2620,'SINAPI INSUMOS'!$A$2:$F$4852,5,FALSE)=OR("",0),VLOOKUP(B2620,'SINAPI INSUMOS'!$A$2:$F$4852,6,FALSE),VLOOKUP(B2620,'SINAPI INSUMOS'!$A$2:$F$4852,5,FALSE)),"VERIFICAR"))</f>
        <v>21.32</v>
      </c>
      <c r="I2620" s="423">
        <f t="shared" si="176"/>
        <v>4.46</v>
      </c>
    </row>
    <row r="2621" spans="1:9" customFormat="1" ht="26.1" customHeight="1">
      <c r="A2621" s="424" t="s">
        <v>886</v>
      </c>
      <c r="B2621" s="780">
        <v>38365</v>
      </c>
      <c r="C2621" s="424" t="s">
        <v>66</v>
      </c>
      <c r="D2621" s="424" t="s">
        <v>1109</v>
      </c>
      <c r="E2621" s="424" t="s">
        <v>889</v>
      </c>
      <c r="F2621" s="426" t="s">
        <v>68</v>
      </c>
      <c r="G2621" s="427">
        <v>1.04</v>
      </c>
      <c r="H2621" s="428">
        <f>IF(A2621="Composição Auxiliar",VLOOKUP(B2621,'SINAPI COMPOSIÇÃO'!$A$2:$E$10256,4,FALSE),IF(A2621="Insumo",IF(VLOOKUP(B2621,'SINAPI INSUMOS'!$A$2:$F$4852,5,FALSE)=OR("",0),VLOOKUP(B2621,'SINAPI INSUMOS'!$A$2:$F$4852,6,FALSE),VLOOKUP(B2621,'SINAPI INSUMOS'!$A$2:$F$4852,5,FALSE)),"VERIFICAR"))</f>
        <v>2.74</v>
      </c>
      <c r="I2621" s="428">
        <f t="shared" si="176"/>
        <v>2.84</v>
      </c>
    </row>
    <row r="2622" spans="1:9" customFormat="1" ht="0.95" customHeight="1">
      <c r="A2622" s="434"/>
      <c r="B2622" s="434"/>
      <c r="C2622" s="434"/>
      <c r="D2622" s="434"/>
      <c r="E2622" s="434"/>
      <c r="F2622" s="434"/>
      <c r="G2622" s="434"/>
      <c r="H2622" s="434"/>
      <c r="I2622" s="434"/>
    </row>
    <row r="2623" spans="1:9" customFormat="1" ht="24" customHeight="1">
      <c r="A2623" s="409" t="s">
        <v>22496</v>
      </c>
      <c r="B2623" s="409"/>
      <c r="C2623" s="409"/>
      <c r="D2623" s="409" t="s">
        <v>22379</v>
      </c>
      <c r="E2623" s="409"/>
      <c r="F2623" s="409"/>
      <c r="G2623" s="410"/>
      <c r="H2623" s="409"/>
      <c r="I2623" s="411"/>
    </row>
    <row r="2624" spans="1:9" customFormat="1" ht="18" customHeight="1">
      <c r="A2624" s="416" t="s">
        <v>22497</v>
      </c>
      <c r="B2624" s="417" t="s">
        <v>52</v>
      </c>
      <c r="C2624" s="416" t="s">
        <v>53</v>
      </c>
      <c r="D2624" s="416" t="s">
        <v>10</v>
      </c>
      <c r="E2624" s="416" t="s">
        <v>878</v>
      </c>
      <c r="F2624" s="418" t="s">
        <v>54</v>
      </c>
      <c r="G2624" s="417" t="s">
        <v>55</v>
      </c>
      <c r="H2624" s="417" t="s">
        <v>56</v>
      </c>
      <c r="I2624" s="417" t="s">
        <v>11</v>
      </c>
    </row>
    <row r="2625" spans="1:9" customFormat="1" ht="39" customHeight="1">
      <c r="A2625" s="412" t="s">
        <v>879</v>
      </c>
      <c r="B2625" s="779">
        <v>95241</v>
      </c>
      <c r="C2625" s="412" t="s">
        <v>66</v>
      </c>
      <c r="D2625" s="412" t="s">
        <v>11663</v>
      </c>
      <c r="E2625" s="412" t="s">
        <v>22540</v>
      </c>
      <c r="F2625" s="413" t="s">
        <v>68</v>
      </c>
      <c r="G2625" s="419">
        <v>1</v>
      </c>
      <c r="H2625" s="415">
        <f>I2625</f>
        <v>51.61</v>
      </c>
      <c r="I2625" s="415">
        <f>SUM(I2626:I2628)</f>
        <v>51.61</v>
      </c>
    </row>
    <row r="2626" spans="1:9" customFormat="1" ht="39" customHeight="1">
      <c r="A2626" s="420" t="s">
        <v>881</v>
      </c>
      <c r="B2626" s="781">
        <v>94968</v>
      </c>
      <c r="C2626" s="420" t="s">
        <v>66</v>
      </c>
      <c r="D2626" s="420" t="s">
        <v>917</v>
      </c>
      <c r="E2626" s="420" t="s">
        <v>22541</v>
      </c>
      <c r="F2626" s="421" t="s">
        <v>72</v>
      </c>
      <c r="G2626" s="422">
        <v>6.9000000000000006E-2</v>
      </c>
      <c r="H2626" s="423">
        <f>IF(A2626="Composição Auxiliar",VLOOKUP(B2626,'SINAPI COMPOSIÇÃO'!$A$2:$E$10256,4,FALSE),IF(A2626="Insumo",IF(VLOOKUP(B2626,'SINAPI INSUMOS'!$A$2:$F$4852,5,FALSE)=OR("",0),VLOOKUP(B2626,'SINAPI INSUMOS'!$A$2:$F$4852,6,FALSE),VLOOKUP(B2626,'SINAPI INSUMOS'!$A$2:$F$4852,5,FALSE)),"VERIFICAR"))</f>
        <v>618.28</v>
      </c>
      <c r="I2626" s="423">
        <f t="shared" ref="I2626:I2628" si="177">TRUNC(G2626*H2626,2)</f>
        <v>42.66</v>
      </c>
    </row>
    <row r="2627" spans="1:9" customFormat="1" ht="24" customHeight="1">
      <c r="A2627" s="420" t="s">
        <v>881</v>
      </c>
      <c r="B2627" s="781">
        <v>88309</v>
      </c>
      <c r="C2627" s="420" t="s">
        <v>66</v>
      </c>
      <c r="D2627" s="420" t="s">
        <v>913</v>
      </c>
      <c r="E2627" s="420" t="s">
        <v>22333</v>
      </c>
      <c r="F2627" s="421" t="s">
        <v>884</v>
      </c>
      <c r="G2627" s="422">
        <v>0.25414999999999999</v>
      </c>
      <c r="H2627" s="423">
        <f>IF(A2627="Composição Auxiliar",VLOOKUP(B2627,'SINAPI COMPOSIÇÃO'!$A$2:$E$10256,4,FALSE),IF(A2627="Insumo",IF(VLOOKUP(B2627,'SINAPI INSUMOS'!$A$2:$F$4852,5,FALSE)=OR("",0),VLOOKUP(B2627,'SINAPI INSUMOS'!$A$2:$F$4852,6,FALSE),VLOOKUP(B2627,'SINAPI INSUMOS'!$A$2:$F$4852,5,FALSE)),"VERIFICAR"))</f>
        <v>27.58</v>
      </c>
      <c r="I2627" s="423">
        <f t="shared" si="177"/>
        <v>7</v>
      </c>
    </row>
    <row r="2628" spans="1:9" customFormat="1" ht="24" customHeight="1">
      <c r="A2628" s="420" t="s">
        <v>881</v>
      </c>
      <c r="B2628" s="781">
        <v>88316</v>
      </c>
      <c r="C2628" s="420" t="s">
        <v>66</v>
      </c>
      <c r="D2628" s="420" t="s">
        <v>885</v>
      </c>
      <c r="E2628" s="420" t="s">
        <v>22333</v>
      </c>
      <c r="F2628" s="421" t="s">
        <v>884</v>
      </c>
      <c r="G2628" s="422">
        <v>9.1899999999999996E-2</v>
      </c>
      <c r="H2628" s="423">
        <f>IF(A2628="Composição Auxiliar",VLOOKUP(B2628,'SINAPI COMPOSIÇÃO'!$A$2:$E$10256,4,FALSE),IF(A2628="Insumo",IF(VLOOKUP(B2628,'SINAPI INSUMOS'!$A$2:$F$4852,5,FALSE)=OR("",0),VLOOKUP(B2628,'SINAPI INSUMOS'!$A$2:$F$4852,6,FALSE),VLOOKUP(B2628,'SINAPI INSUMOS'!$A$2:$F$4852,5,FALSE)),"VERIFICAR"))</f>
        <v>21.32</v>
      </c>
      <c r="I2628" s="423">
        <f t="shared" si="177"/>
        <v>1.95</v>
      </c>
    </row>
    <row r="2629" spans="1:9" customFormat="1" ht="0.95" customHeight="1">
      <c r="A2629" s="434"/>
      <c r="B2629" s="434"/>
      <c r="C2629" s="434"/>
      <c r="D2629" s="434"/>
      <c r="E2629" s="434"/>
      <c r="F2629" s="434"/>
      <c r="G2629" s="434"/>
      <c r="H2629" s="434"/>
      <c r="I2629" s="434"/>
    </row>
    <row r="2630" spans="1:9" customFormat="1" ht="18" customHeight="1">
      <c r="A2630" s="416" t="s">
        <v>22498</v>
      </c>
      <c r="B2630" s="417" t="s">
        <v>52</v>
      </c>
      <c r="C2630" s="416" t="s">
        <v>53</v>
      </c>
      <c r="D2630" s="416" t="s">
        <v>10</v>
      </c>
      <c r="E2630" s="416" t="s">
        <v>878</v>
      </c>
      <c r="F2630" s="418" t="s">
        <v>54</v>
      </c>
      <c r="G2630" s="417" t="s">
        <v>55</v>
      </c>
      <c r="H2630" s="417" t="s">
        <v>56</v>
      </c>
      <c r="I2630" s="417" t="s">
        <v>11</v>
      </c>
    </row>
    <row r="2631" spans="1:9" customFormat="1" ht="39" customHeight="1">
      <c r="A2631" s="412" t="s">
        <v>879</v>
      </c>
      <c r="B2631" s="414" t="s">
        <v>22380</v>
      </c>
      <c r="C2631" s="412" t="s">
        <v>61</v>
      </c>
      <c r="D2631" s="412" t="s">
        <v>22381</v>
      </c>
      <c r="E2631" s="412" t="s">
        <v>22540</v>
      </c>
      <c r="F2631" s="413" t="s">
        <v>68</v>
      </c>
      <c r="G2631" s="419">
        <v>1</v>
      </c>
      <c r="H2631" s="415">
        <f>I2631</f>
        <v>67.81</v>
      </c>
      <c r="I2631" s="415">
        <f>SUM(I2632:I2636)</f>
        <v>67.81</v>
      </c>
    </row>
    <row r="2632" spans="1:9" customFormat="1" ht="39" customHeight="1">
      <c r="A2632" s="420" t="s">
        <v>881</v>
      </c>
      <c r="B2632" s="781">
        <v>94968</v>
      </c>
      <c r="C2632" s="420" t="s">
        <v>66</v>
      </c>
      <c r="D2632" s="420" t="s">
        <v>917</v>
      </c>
      <c r="E2632" s="420" t="s">
        <v>22541</v>
      </c>
      <c r="F2632" s="421" t="s">
        <v>72</v>
      </c>
      <c r="G2632" s="422">
        <v>6.9000000000000006E-2</v>
      </c>
      <c r="H2632" s="423">
        <f>IF(A2632="Composição Auxiliar",VLOOKUP(B2632,'SINAPI COMPOSIÇÃO'!$A$2:$E$10256,4,FALSE),IF(A2632="Insumo",IF(VLOOKUP(B2632,'SINAPI INSUMOS'!$A$2:$F$4852,5,FALSE)=OR("",0),VLOOKUP(B2632,'SINAPI INSUMOS'!$A$2:$F$4852,6,FALSE),VLOOKUP(B2632,'SINAPI INSUMOS'!$A$2:$F$4852,5,FALSE)),"VERIFICAR"))</f>
        <v>618.28</v>
      </c>
      <c r="I2632" s="423">
        <f t="shared" ref="I2632:I2636" si="178">TRUNC(G2632*H2632,2)</f>
        <v>42.66</v>
      </c>
    </row>
    <row r="2633" spans="1:9" customFormat="1" ht="24" customHeight="1">
      <c r="A2633" s="420" t="s">
        <v>881</v>
      </c>
      <c r="B2633" s="781">
        <v>88316</v>
      </c>
      <c r="C2633" s="420" t="s">
        <v>66</v>
      </c>
      <c r="D2633" s="420" t="s">
        <v>885</v>
      </c>
      <c r="E2633" s="420" t="s">
        <v>22333</v>
      </c>
      <c r="F2633" s="421" t="s">
        <v>884</v>
      </c>
      <c r="G2633" s="422">
        <v>0.3</v>
      </c>
      <c r="H2633" s="423">
        <f>IF(A2633="Composição Auxiliar",VLOOKUP(B2633,'SINAPI COMPOSIÇÃO'!$A$2:$E$10256,4,FALSE),IF(A2633="Insumo",IF(VLOOKUP(B2633,'SINAPI INSUMOS'!$A$2:$F$4852,5,FALSE)=OR("",0),VLOOKUP(B2633,'SINAPI INSUMOS'!$A$2:$F$4852,6,FALSE),VLOOKUP(B2633,'SINAPI INSUMOS'!$A$2:$F$4852,5,FALSE)),"VERIFICAR"))</f>
        <v>21.32</v>
      </c>
      <c r="I2633" s="423">
        <f t="shared" si="178"/>
        <v>6.39</v>
      </c>
    </row>
    <row r="2634" spans="1:9" customFormat="1" ht="24" customHeight="1">
      <c r="A2634" s="420" t="s">
        <v>881</v>
      </c>
      <c r="B2634" s="781">
        <v>88309</v>
      </c>
      <c r="C2634" s="420" t="s">
        <v>66</v>
      </c>
      <c r="D2634" s="420" t="s">
        <v>913</v>
      </c>
      <c r="E2634" s="420" t="s">
        <v>22333</v>
      </c>
      <c r="F2634" s="421" t="s">
        <v>884</v>
      </c>
      <c r="G2634" s="422">
        <v>0.4</v>
      </c>
      <c r="H2634" s="423">
        <f>IF(A2634="Composição Auxiliar",VLOOKUP(B2634,'SINAPI COMPOSIÇÃO'!$A$2:$E$10256,4,FALSE),IF(A2634="Insumo",IF(VLOOKUP(B2634,'SINAPI INSUMOS'!$A$2:$F$4852,5,FALSE)=OR("",0),VLOOKUP(B2634,'SINAPI INSUMOS'!$A$2:$F$4852,6,FALSE),VLOOKUP(B2634,'SINAPI INSUMOS'!$A$2:$F$4852,5,FALSE)),"VERIFICAR"))</f>
        <v>27.58</v>
      </c>
      <c r="I2634" s="423">
        <f t="shared" si="178"/>
        <v>11.03</v>
      </c>
    </row>
    <row r="2635" spans="1:9" customFormat="1" ht="39" customHeight="1">
      <c r="A2635" s="424" t="s">
        <v>886</v>
      </c>
      <c r="B2635" s="780">
        <v>123</v>
      </c>
      <c r="C2635" s="424" t="s">
        <v>66</v>
      </c>
      <c r="D2635" s="424" t="s">
        <v>4239</v>
      </c>
      <c r="E2635" s="424" t="s">
        <v>889</v>
      </c>
      <c r="F2635" s="426" t="s">
        <v>933</v>
      </c>
      <c r="G2635" s="427">
        <v>0.7</v>
      </c>
      <c r="H2635" s="428">
        <f>IF(A2635="Composição Auxiliar",VLOOKUP(B2635,'SINAPI COMPOSIÇÃO'!$A$2:$E$10256,4,FALSE),IF(A2635="Insumo",IF(VLOOKUP(B2635,'SINAPI INSUMOS'!$A$2:$F$4852,5,FALSE)=OR("",0),VLOOKUP(B2635,'SINAPI INSUMOS'!$A$2:$F$4852,6,FALSE),VLOOKUP(B2635,'SINAPI INSUMOS'!$A$2:$F$4852,5,FALSE)),"VERIFICAR"))</f>
        <v>7.98</v>
      </c>
      <c r="I2635" s="428">
        <f t="shared" si="178"/>
        <v>5.58</v>
      </c>
    </row>
    <row r="2636" spans="1:9" customFormat="1" ht="26.1" customHeight="1">
      <c r="A2636" s="424" t="s">
        <v>886</v>
      </c>
      <c r="B2636" s="780">
        <v>3673</v>
      </c>
      <c r="C2636" s="424" t="s">
        <v>66</v>
      </c>
      <c r="D2636" s="424" t="s">
        <v>16755</v>
      </c>
      <c r="E2636" s="424" t="s">
        <v>889</v>
      </c>
      <c r="F2636" s="426" t="s">
        <v>202</v>
      </c>
      <c r="G2636" s="427">
        <v>1</v>
      </c>
      <c r="H2636" s="428">
        <f>IF(A2636="Composição Auxiliar",VLOOKUP(B2636,'SINAPI COMPOSIÇÃO'!$A$2:$E$10256,4,FALSE),IF(A2636="Insumo",IF(VLOOKUP(B2636,'SINAPI INSUMOS'!$A$2:$F$4852,5,FALSE)=OR("",0),VLOOKUP(B2636,'SINAPI INSUMOS'!$A$2:$F$4852,6,FALSE),VLOOKUP(B2636,'SINAPI INSUMOS'!$A$2:$F$4852,5,FALSE)),"VERIFICAR"))</f>
        <v>2.15</v>
      </c>
      <c r="I2636" s="428">
        <f t="shared" si="178"/>
        <v>2.15</v>
      </c>
    </row>
    <row r="2637" spans="1:9" customFormat="1" ht="0.95" customHeight="1">
      <c r="A2637" s="434"/>
      <c r="B2637" s="434"/>
      <c r="C2637" s="434"/>
      <c r="D2637" s="434"/>
      <c r="E2637" s="434"/>
      <c r="F2637" s="434"/>
      <c r="G2637" s="434"/>
      <c r="H2637" s="434"/>
      <c r="I2637" s="434"/>
    </row>
    <row r="2638" spans="1:9" customFormat="1" ht="18" customHeight="1">
      <c r="A2638" s="416" t="s">
        <v>22499</v>
      </c>
      <c r="B2638" s="417" t="s">
        <v>52</v>
      </c>
      <c r="C2638" s="416" t="s">
        <v>53</v>
      </c>
      <c r="D2638" s="416" t="s">
        <v>10</v>
      </c>
      <c r="E2638" s="416" t="s">
        <v>878</v>
      </c>
      <c r="F2638" s="418" t="s">
        <v>54</v>
      </c>
      <c r="G2638" s="417" t="s">
        <v>55</v>
      </c>
      <c r="H2638" s="417" t="s">
        <v>56</v>
      </c>
      <c r="I2638" s="417" t="s">
        <v>11</v>
      </c>
    </row>
    <row r="2639" spans="1:9" customFormat="1" ht="51.95" customHeight="1">
      <c r="A2639" s="412" t="s">
        <v>879</v>
      </c>
      <c r="B2639" s="779">
        <v>87757</v>
      </c>
      <c r="C2639" s="412" t="s">
        <v>66</v>
      </c>
      <c r="D2639" s="412" t="s">
        <v>6452</v>
      </c>
      <c r="E2639" s="412" t="s">
        <v>1971</v>
      </c>
      <c r="F2639" s="413" t="s">
        <v>68</v>
      </c>
      <c r="G2639" s="419">
        <v>1</v>
      </c>
      <c r="H2639" s="415">
        <f>I2639</f>
        <v>64.25</v>
      </c>
      <c r="I2639" s="415">
        <f>SUM(I2640:I2643)</f>
        <v>64.25</v>
      </c>
    </row>
    <row r="2640" spans="1:9" customFormat="1" ht="24" customHeight="1">
      <c r="A2640" s="420" t="s">
        <v>881</v>
      </c>
      <c r="B2640" s="781">
        <v>88309</v>
      </c>
      <c r="C2640" s="420" t="s">
        <v>66</v>
      </c>
      <c r="D2640" s="420" t="s">
        <v>913</v>
      </c>
      <c r="E2640" s="420" t="s">
        <v>22333</v>
      </c>
      <c r="F2640" s="421" t="s">
        <v>884</v>
      </c>
      <c r="G2640" s="422">
        <v>0.58899999999999997</v>
      </c>
      <c r="H2640" s="423">
        <f>IF(A2640="Composição Auxiliar",VLOOKUP(B2640,'SINAPI COMPOSIÇÃO'!$A$2:$E$10256,4,FALSE),IF(A2640="Insumo",IF(VLOOKUP(B2640,'SINAPI INSUMOS'!$A$2:$F$4852,5,FALSE)=OR("",0),VLOOKUP(B2640,'SINAPI INSUMOS'!$A$2:$F$4852,6,FALSE),VLOOKUP(B2640,'SINAPI INSUMOS'!$A$2:$F$4852,5,FALSE)),"VERIFICAR"))</f>
        <v>27.58</v>
      </c>
      <c r="I2640" s="423">
        <f t="shared" ref="I2640:I2643" si="179">TRUNC(G2640*H2640,2)</f>
        <v>16.239999999999998</v>
      </c>
    </row>
    <row r="2641" spans="1:9" customFormat="1" ht="39" customHeight="1">
      <c r="A2641" s="420" t="s">
        <v>881</v>
      </c>
      <c r="B2641" s="781">
        <v>87373</v>
      </c>
      <c r="C2641" s="420" t="s">
        <v>66</v>
      </c>
      <c r="D2641" s="420" t="s">
        <v>5232</v>
      </c>
      <c r="E2641" s="420" t="s">
        <v>22586</v>
      </c>
      <c r="F2641" s="421" t="s">
        <v>72</v>
      </c>
      <c r="G2641" s="422">
        <v>4.3099999999999999E-2</v>
      </c>
      <c r="H2641" s="423">
        <f>IF(A2641="Composição Auxiliar",VLOOKUP(B2641,'SINAPI COMPOSIÇÃO'!$A$2:$E$10256,4,FALSE),IF(A2641="Insumo",IF(VLOOKUP(B2641,'SINAPI INSUMOS'!$A$2:$F$4852,5,FALSE)=OR("",0),VLOOKUP(B2641,'SINAPI INSUMOS'!$A$2:$F$4852,6,FALSE),VLOOKUP(B2641,'SINAPI INSUMOS'!$A$2:$F$4852,5,FALSE)),"VERIFICAR"))</f>
        <v>955.66</v>
      </c>
      <c r="I2641" s="423">
        <f t="shared" si="179"/>
        <v>41.18</v>
      </c>
    </row>
    <row r="2642" spans="1:9" customFormat="1" ht="24" customHeight="1">
      <c r="A2642" s="420" t="s">
        <v>881</v>
      </c>
      <c r="B2642" s="781">
        <v>88316</v>
      </c>
      <c r="C2642" s="420" t="s">
        <v>66</v>
      </c>
      <c r="D2642" s="420" t="s">
        <v>885</v>
      </c>
      <c r="E2642" s="420" t="s">
        <v>22333</v>
      </c>
      <c r="F2642" s="421" t="s">
        <v>884</v>
      </c>
      <c r="G2642" s="422">
        <v>0.29399999999999998</v>
      </c>
      <c r="H2642" s="423">
        <f>IF(A2642="Composição Auxiliar",VLOOKUP(B2642,'SINAPI COMPOSIÇÃO'!$A$2:$E$10256,4,FALSE),IF(A2642="Insumo",IF(VLOOKUP(B2642,'SINAPI INSUMOS'!$A$2:$F$4852,5,FALSE)=OR("",0),VLOOKUP(B2642,'SINAPI INSUMOS'!$A$2:$F$4852,6,FALSE),VLOOKUP(B2642,'SINAPI INSUMOS'!$A$2:$F$4852,5,FALSE)),"VERIFICAR"))</f>
        <v>21.32</v>
      </c>
      <c r="I2642" s="423">
        <f t="shared" si="179"/>
        <v>6.26</v>
      </c>
    </row>
    <row r="2643" spans="1:9" customFormat="1" ht="24" customHeight="1">
      <c r="A2643" s="424" t="s">
        <v>886</v>
      </c>
      <c r="B2643" s="780">
        <v>1379</v>
      </c>
      <c r="C2643" s="424" t="s">
        <v>66</v>
      </c>
      <c r="D2643" s="424" t="s">
        <v>1143</v>
      </c>
      <c r="E2643" s="424" t="s">
        <v>889</v>
      </c>
      <c r="F2643" s="426" t="s">
        <v>101</v>
      </c>
      <c r="G2643" s="427">
        <v>0.5</v>
      </c>
      <c r="H2643" s="428">
        <f>IF(A2643="Composição Auxiliar",VLOOKUP(B2643,'SINAPI COMPOSIÇÃO'!$A$2:$E$10256,4,FALSE),IF(A2643="Insumo",IF(VLOOKUP(B2643,'SINAPI INSUMOS'!$A$2:$F$4852,5,FALSE)=OR("",0),VLOOKUP(B2643,'SINAPI INSUMOS'!$A$2:$F$4852,6,FALSE),VLOOKUP(B2643,'SINAPI INSUMOS'!$A$2:$F$4852,5,FALSE)),"VERIFICAR"))</f>
        <v>1.1399999999999999</v>
      </c>
      <c r="I2643" s="428">
        <f t="shared" si="179"/>
        <v>0.56999999999999995</v>
      </c>
    </row>
    <row r="2644" spans="1:9" customFormat="1" ht="0.95" customHeight="1">
      <c r="A2644" s="434"/>
      <c r="B2644" s="434"/>
      <c r="C2644" s="434"/>
      <c r="D2644" s="434"/>
      <c r="E2644" s="434"/>
      <c r="F2644" s="434"/>
      <c r="G2644" s="434"/>
      <c r="H2644" s="434"/>
      <c r="I2644" s="434"/>
    </row>
    <row r="2645" spans="1:9" customFormat="1" ht="18" customHeight="1">
      <c r="A2645" s="416" t="s">
        <v>22500</v>
      </c>
      <c r="B2645" s="417" t="s">
        <v>52</v>
      </c>
      <c r="C2645" s="416" t="s">
        <v>53</v>
      </c>
      <c r="D2645" s="416" t="s">
        <v>10</v>
      </c>
      <c r="E2645" s="416" t="s">
        <v>878</v>
      </c>
      <c r="F2645" s="418" t="s">
        <v>54</v>
      </c>
      <c r="G2645" s="417" t="s">
        <v>55</v>
      </c>
      <c r="H2645" s="417" t="s">
        <v>56</v>
      </c>
      <c r="I2645" s="417" t="s">
        <v>11</v>
      </c>
    </row>
    <row r="2646" spans="1:9" customFormat="1" ht="39" customHeight="1">
      <c r="A2646" s="412" t="s">
        <v>879</v>
      </c>
      <c r="B2646" s="779">
        <v>87262</v>
      </c>
      <c r="C2646" s="412" t="s">
        <v>66</v>
      </c>
      <c r="D2646" s="412" t="s">
        <v>13698</v>
      </c>
      <c r="E2646" s="412" t="s">
        <v>22605</v>
      </c>
      <c r="F2646" s="413" t="s">
        <v>68</v>
      </c>
      <c r="G2646" s="419">
        <v>1</v>
      </c>
      <c r="H2646" s="415">
        <f>I2646</f>
        <v>158.31</v>
      </c>
      <c r="I2646" s="415">
        <f>SUM(I2647:I2651)</f>
        <v>158.31</v>
      </c>
    </row>
    <row r="2647" spans="1:9" customFormat="1" ht="24" customHeight="1">
      <c r="A2647" s="420" t="s">
        <v>881</v>
      </c>
      <c r="B2647" s="781">
        <v>88316</v>
      </c>
      <c r="C2647" s="420" t="s">
        <v>66</v>
      </c>
      <c r="D2647" s="420" t="s">
        <v>885</v>
      </c>
      <c r="E2647" s="420" t="s">
        <v>22333</v>
      </c>
      <c r="F2647" s="421" t="s">
        <v>884</v>
      </c>
      <c r="G2647" s="422">
        <v>0.2064</v>
      </c>
      <c r="H2647" s="423">
        <f>IF(A2647="Composição Auxiliar",VLOOKUP(B2647,'SINAPI COMPOSIÇÃO'!$A$2:$E$10256,4,FALSE),IF(A2647="Insumo",IF(VLOOKUP(B2647,'SINAPI INSUMOS'!$A$2:$F$4852,5,FALSE)=OR("",0),VLOOKUP(B2647,'SINAPI INSUMOS'!$A$2:$F$4852,6,FALSE),VLOOKUP(B2647,'SINAPI INSUMOS'!$A$2:$F$4852,5,FALSE)),"VERIFICAR"))</f>
        <v>21.32</v>
      </c>
      <c r="I2647" s="423">
        <f t="shared" ref="I2647:I2651" si="180">TRUNC(G2647*H2647,2)</f>
        <v>4.4000000000000004</v>
      </c>
    </row>
    <row r="2648" spans="1:9" customFormat="1" ht="26.1" customHeight="1">
      <c r="A2648" s="420" t="s">
        <v>881</v>
      </c>
      <c r="B2648" s="781">
        <v>88256</v>
      </c>
      <c r="C2648" s="420" t="s">
        <v>66</v>
      </c>
      <c r="D2648" s="420" t="s">
        <v>11760</v>
      </c>
      <c r="E2648" s="420" t="s">
        <v>22333</v>
      </c>
      <c r="F2648" s="421" t="s">
        <v>884</v>
      </c>
      <c r="G2648" s="422">
        <v>0.80379999999999996</v>
      </c>
      <c r="H2648" s="423">
        <f>IF(A2648="Composição Auxiliar",VLOOKUP(B2648,'SINAPI COMPOSIÇÃO'!$A$2:$E$10256,4,FALSE),IF(A2648="Insumo",IF(VLOOKUP(B2648,'SINAPI INSUMOS'!$A$2:$F$4852,5,FALSE)=OR("",0),VLOOKUP(B2648,'SINAPI INSUMOS'!$A$2:$F$4852,6,FALSE),VLOOKUP(B2648,'SINAPI INSUMOS'!$A$2:$F$4852,5,FALSE)),"VERIFICAR"))</f>
        <v>31.7</v>
      </c>
      <c r="I2648" s="423">
        <f t="shared" si="180"/>
        <v>25.48</v>
      </c>
    </row>
    <row r="2649" spans="1:9" customFormat="1" ht="24" customHeight="1">
      <c r="A2649" s="424" t="s">
        <v>886</v>
      </c>
      <c r="B2649" s="780">
        <v>37595</v>
      </c>
      <c r="C2649" s="424" t="s">
        <v>66</v>
      </c>
      <c r="D2649" s="424" t="s">
        <v>1148</v>
      </c>
      <c r="E2649" s="424" t="s">
        <v>889</v>
      </c>
      <c r="F2649" s="426" t="s">
        <v>101</v>
      </c>
      <c r="G2649" s="427">
        <v>9.1300000000000008</v>
      </c>
      <c r="H2649" s="428">
        <f>IF(A2649="Composição Auxiliar",VLOOKUP(B2649,'SINAPI COMPOSIÇÃO'!$A$2:$E$10256,4,FALSE),IF(A2649="Insumo",IF(VLOOKUP(B2649,'SINAPI INSUMOS'!$A$2:$F$4852,5,FALSE)=OR("",0),VLOOKUP(B2649,'SINAPI INSUMOS'!$A$2:$F$4852,6,FALSE),VLOOKUP(B2649,'SINAPI INSUMOS'!$A$2:$F$4852,5,FALSE)),"VERIFICAR"))</f>
        <v>3.38</v>
      </c>
      <c r="I2649" s="428">
        <f t="shared" si="180"/>
        <v>30.85</v>
      </c>
    </row>
    <row r="2650" spans="1:9" customFormat="1" ht="24" customHeight="1">
      <c r="A2650" s="424" t="s">
        <v>886</v>
      </c>
      <c r="B2650" s="780">
        <v>34357</v>
      </c>
      <c r="C2650" s="424" t="s">
        <v>66</v>
      </c>
      <c r="D2650" s="424" t="s">
        <v>1129</v>
      </c>
      <c r="E2650" s="424" t="s">
        <v>889</v>
      </c>
      <c r="F2650" s="426" t="s">
        <v>101</v>
      </c>
      <c r="G2650" s="427">
        <v>0.14099999999999999</v>
      </c>
      <c r="H2650" s="428">
        <f>IF(A2650="Composição Auxiliar",VLOOKUP(B2650,'SINAPI COMPOSIÇÃO'!$A$2:$E$10256,4,FALSE),IF(A2650="Insumo",IF(VLOOKUP(B2650,'SINAPI INSUMOS'!$A$2:$F$4852,5,FALSE)=OR("",0),VLOOKUP(B2650,'SINAPI INSUMOS'!$A$2:$F$4852,6,FALSE),VLOOKUP(B2650,'SINAPI INSUMOS'!$A$2:$F$4852,5,FALSE)),"VERIFICAR"))</f>
        <v>6.45</v>
      </c>
      <c r="I2650" s="428">
        <f t="shared" si="180"/>
        <v>0.9</v>
      </c>
    </row>
    <row r="2651" spans="1:9" customFormat="1" ht="39" customHeight="1">
      <c r="A2651" s="424" t="s">
        <v>886</v>
      </c>
      <c r="B2651" s="780">
        <v>45190</v>
      </c>
      <c r="C2651" s="424" t="s">
        <v>66</v>
      </c>
      <c r="D2651" s="424" t="s">
        <v>1146</v>
      </c>
      <c r="E2651" s="424" t="s">
        <v>889</v>
      </c>
      <c r="F2651" s="426" t="s">
        <v>68</v>
      </c>
      <c r="G2651" s="427">
        <v>1.0864</v>
      </c>
      <c r="H2651" s="428">
        <f>IF(A2651="Composição Auxiliar",VLOOKUP(B2651,'SINAPI COMPOSIÇÃO'!$A$2:$E$10256,4,FALSE),IF(A2651="Insumo",IF(VLOOKUP(B2651,'SINAPI INSUMOS'!$A$2:$F$4852,5,FALSE)=OR("",0),VLOOKUP(B2651,'SINAPI INSUMOS'!$A$2:$F$4852,6,FALSE),VLOOKUP(B2651,'SINAPI INSUMOS'!$A$2:$F$4852,5,FALSE)),"VERIFICAR"))</f>
        <v>89</v>
      </c>
      <c r="I2651" s="428">
        <f t="shared" si="180"/>
        <v>96.68</v>
      </c>
    </row>
    <row r="2652" spans="1:9" customFormat="1" ht="0.95" customHeight="1">
      <c r="A2652" s="434"/>
      <c r="B2652" s="434"/>
      <c r="C2652" s="434"/>
      <c r="D2652" s="434"/>
      <c r="E2652" s="434"/>
      <c r="F2652" s="434"/>
      <c r="G2652" s="434"/>
      <c r="H2652" s="434"/>
      <c r="I2652" s="434"/>
    </row>
    <row r="2653" spans="1:9" customFormat="1" ht="24" customHeight="1">
      <c r="A2653" s="409" t="s">
        <v>22501</v>
      </c>
      <c r="B2653" s="409"/>
      <c r="C2653" s="409"/>
      <c r="D2653" s="409" t="s">
        <v>22382</v>
      </c>
      <c r="E2653" s="409"/>
      <c r="F2653" s="409"/>
      <c r="G2653" s="410"/>
      <c r="H2653" s="409"/>
      <c r="I2653" s="411"/>
    </row>
    <row r="2654" spans="1:9" customFormat="1" ht="18" customHeight="1">
      <c r="A2654" s="416" t="s">
        <v>22502</v>
      </c>
      <c r="B2654" s="417" t="s">
        <v>52</v>
      </c>
      <c r="C2654" s="416" t="s">
        <v>53</v>
      </c>
      <c r="D2654" s="416" t="s">
        <v>10</v>
      </c>
      <c r="E2654" s="416" t="s">
        <v>878</v>
      </c>
      <c r="F2654" s="418" t="s">
        <v>54</v>
      </c>
      <c r="G2654" s="417" t="s">
        <v>55</v>
      </c>
      <c r="H2654" s="417" t="s">
        <v>56</v>
      </c>
      <c r="I2654" s="417" t="s">
        <v>11</v>
      </c>
    </row>
    <row r="2655" spans="1:9" customFormat="1" ht="26.1" customHeight="1">
      <c r="A2655" s="412" t="s">
        <v>879</v>
      </c>
      <c r="B2655" s="779">
        <v>88489</v>
      </c>
      <c r="C2655" s="412" t="s">
        <v>66</v>
      </c>
      <c r="D2655" s="412" t="s">
        <v>841</v>
      </c>
      <c r="E2655" s="412" t="s">
        <v>22621</v>
      </c>
      <c r="F2655" s="413" t="s">
        <v>68</v>
      </c>
      <c r="G2655" s="419">
        <v>1</v>
      </c>
      <c r="H2655" s="415">
        <f>I2655</f>
        <v>13.64</v>
      </c>
      <c r="I2655" s="415">
        <f>SUM(I2656:I2658)</f>
        <v>13.64</v>
      </c>
    </row>
    <row r="2656" spans="1:9" customFormat="1" ht="24" customHeight="1">
      <c r="A2656" s="420" t="s">
        <v>881</v>
      </c>
      <c r="B2656" s="781">
        <v>88310</v>
      </c>
      <c r="C2656" s="420" t="s">
        <v>66</v>
      </c>
      <c r="D2656" s="420" t="s">
        <v>1703</v>
      </c>
      <c r="E2656" s="420" t="s">
        <v>22333</v>
      </c>
      <c r="F2656" s="421" t="s">
        <v>884</v>
      </c>
      <c r="G2656" s="422">
        <v>0.16309999999999999</v>
      </c>
      <c r="H2656" s="423">
        <f>IF(A2656="Composição Auxiliar",VLOOKUP(B2656,'SINAPI COMPOSIÇÃO'!$A$2:$E$10256,4,FALSE),IF(A2656="Insumo",IF(VLOOKUP(B2656,'SINAPI INSUMOS'!$A$2:$F$4852,5,FALSE)=OR("",0),VLOOKUP(B2656,'SINAPI INSUMOS'!$A$2:$F$4852,6,FALSE),VLOOKUP(B2656,'SINAPI INSUMOS'!$A$2:$F$4852,5,FALSE)),"VERIFICAR"))</f>
        <v>29.17</v>
      </c>
      <c r="I2656" s="423">
        <f t="shared" ref="I2656:I2658" si="181">TRUNC(G2656*H2656,2)</f>
        <v>4.75</v>
      </c>
    </row>
    <row r="2657" spans="1:9" customFormat="1" ht="24" customHeight="1">
      <c r="A2657" s="420" t="s">
        <v>881</v>
      </c>
      <c r="B2657" s="781">
        <v>88316</v>
      </c>
      <c r="C2657" s="420" t="s">
        <v>66</v>
      </c>
      <c r="D2657" s="420" t="s">
        <v>885</v>
      </c>
      <c r="E2657" s="420" t="s">
        <v>22333</v>
      </c>
      <c r="F2657" s="421" t="s">
        <v>884</v>
      </c>
      <c r="G2657" s="422">
        <v>5.4399999999999997E-2</v>
      </c>
      <c r="H2657" s="423">
        <f>IF(A2657="Composição Auxiliar",VLOOKUP(B2657,'SINAPI COMPOSIÇÃO'!$A$2:$E$10256,4,FALSE),IF(A2657="Insumo",IF(VLOOKUP(B2657,'SINAPI INSUMOS'!$A$2:$F$4852,5,FALSE)=OR("",0),VLOOKUP(B2657,'SINAPI INSUMOS'!$A$2:$F$4852,6,FALSE),VLOOKUP(B2657,'SINAPI INSUMOS'!$A$2:$F$4852,5,FALSE)),"VERIFICAR"))</f>
        <v>21.32</v>
      </c>
      <c r="I2657" s="423">
        <f t="shared" si="181"/>
        <v>1.1499999999999999</v>
      </c>
    </row>
    <row r="2658" spans="1:9" customFormat="1" ht="24" customHeight="1">
      <c r="A2658" s="424" t="s">
        <v>886</v>
      </c>
      <c r="B2658" s="780">
        <v>7356</v>
      </c>
      <c r="C2658" s="424" t="s">
        <v>66</v>
      </c>
      <c r="D2658" s="424" t="s">
        <v>1717</v>
      </c>
      <c r="E2658" s="424" t="s">
        <v>889</v>
      </c>
      <c r="F2658" s="426" t="s">
        <v>933</v>
      </c>
      <c r="G2658" s="427">
        <v>0.22850000000000001</v>
      </c>
      <c r="H2658" s="428">
        <f>IF(A2658="Composição Auxiliar",VLOOKUP(B2658,'SINAPI COMPOSIÇÃO'!$A$2:$E$10256,4,FALSE),IF(A2658="Insumo",IF(VLOOKUP(B2658,'SINAPI INSUMOS'!$A$2:$F$4852,5,FALSE)=OR("",0),VLOOKUP(B2658,'SINAPI INSUMOS'!$A$2:$F$4852,6,FALSE),VLOOKUP(B2658,'SINAPI INSUMOS'!$A$2:$F$4852,5,FALSE)),"VERIFICAR"))</f>
        <v>33.89</v>
      </c>
      <c r="I2658" s="428">
        <f t="shared" si="181"/>
        <v>7.74</v>
      </c>
    </row>
    <row r="2659" spans="1:9" customFormat="1" ht="0.95" customHeight="1">
      <c r="A2659" s="434"/>
      <c r="B2659" s="434"/>
      <c r="C2659" s="434"/>
      <c r="D2659" s="434"/>
      <c r="E2659" s="434"/>
      <c r="F2659" s="434"/>
      <c r="G2659" s="434"/>
      <c r="H2659" s="434"/>
      <c r="I2659" s="434"/>
    </row>
    <row r="2660" spans="1:9" customFormat="1" ht="18" customHeight="1">
      <c r="A2660" s="416" t="s">
        <v>22503</v>
      </c>
      <c r="B2660" s="417" t="s">
        <v>52</v>
      </c>
      <c r="C2660" s="416" t="s">
        <v>53</v>
      </c>
      <c r="D2660" s="416" t="s">
        <v>10</v>
      </c>
      <c r="E2660" s="416" t="s">
        <v>878</v>
      </c>
      <c r="F2660" s="418" t="s">
        <v>54</v>
      </c>
      <c r="G2660" s="417" t="s">
        <v>55</v>
      </c>
      <c r="H2660" s="417" t="s">
        <v>56</v>
      </c>
      <c r="I2660" s="417" t="s">
        <v>11</v>
      </c>
    </row>
    <row r="2661" spans="1:9" customFormat="1" ht="26.1" customHeight="1">
      <c r="A2661" s="412" t="s">
        <v>879</v>
      </c>
      <c r="B2661" s="779">
        <v>95626</v>
      </c>
      <c r="C2661" s="412" t="s">
        <v>66</v>
      </c>
      <c r="D2661" s="412" t="s">
        <v>12705</v>
      </c>
      <c r="E2661" s="412" t="s">
        <v>22622</v>
      </c>
      <c r="F2661" s="413" t="s">
        <v>68</v>
      </c>
      <c r="G2661" s="419">
        <v>1</v>
      </c>
      <c r="H2661" s="415">
        <f>I2661</f>
        <v>16.329999999999998</v>
      </c>
      <c r="I2661" s="415">
        <f>SUM(I2662:I2664)</f>
        <v>16.329999999999998</v>
      </c>
    </row>
    <row r="2662" spans="1:9" customFormat="1" ht="24" customHeight="1">
      <c r="A2662" s="420" t="s">
        <v>881</v>
      </c>
      <c r="B2662" s="781">
        <v>88316</v>
      </c>
      <c r="C2662" s="420" t="s">
        <v>66</v>
      </c>
      <c r="D2662" s="420" t="s">
        <v>885</v>
      </c>
      <c r="E2662" s="420" t="s">
        <v>22333</v>
      </c>
      <c r="F2662" s="421" t="s">
        <v>884</v>
      </c>
      <c r="G2662" s="422">
        <v>4.6800000000000001E-2</v>
      </c>
      <c r="H2662" s="423">
        <f>IF(A2662="Composição Auxiliar",VLOOKUP(B2662,'SINAPI COMPOSIÇÃO'!$A$2:$E$10256,4,FALSE),IF(A2662="Insumo",IF(VLOOKUP(B2662,'SINAPI INSUMOS'!$A$2:$F$4852,5,FALSE)=OR("",0),VLOOKUP(B2662,'SINAPI INSUMOS'!$A$2:$F$4852,6,FALSE),VLOOKUP(B2662,'SINAPI INSUMOS'!$A$2:$F$4852,5,FALSE)),"VERIFICAR"))</f>
        <v>21.32</v>
      </c>
      <c r="I2662" s="423">
        <f t="shared" ref="I2662:I2664" si="182">TRUNC(G2662*H2662,2)</f>
        <v>0.99</v>
      </c>
    </row>
    <row r="2663" spans="1:9" customFormat="1" ht="24" customHeight="1">
      <c r="A2663" s="420" t="s">
        <v>881</v>
      </c>
      <c r="B2663" s="781">
        <v>88310</v>
      </c>
      <c r="C2663" s="420" t="s">
        <v>66</v>
      </c>
      <c r="D2663" s="420" t="s">
        <v>1703</v>
      </c>
      <c r="E2663" s="420" t="s">
        <v>22333</v>
      </c>
      <c r="F2663" s="421" t="s">
        <v>884</v>
      </c>
      <c r="G2663" s="422">
        <v>0.28660000000000002</v>
      </c>
      <c r="H2663" s="423">
        <f>IF(A2663="Composição Auxiliar",VLOOKUP(B2663,'SINAPI COMPOSIÇÃO'!$A$2:$E$10256,4,FALSE),IF(A2663="Insumo",IF(VLOOKUP(B2663,'SINAPI INSUMOS'!$A$2:$F$4852,5,FALSE)=OR("",0),VLOOKUP(B2663,'SINAPI INSUMOS'!$A$2:$F$4852,6,FALSE),VLOOKUP(B2663,'SINAPI INSUMOS'!$A$2:$F$4852,5,FALSE)),"VERIFICAR"))</f>
        <v>29.17</v>
      </c>
      <c r="I2663" s="423">
        <f t="shared" si="182"/>
        <v>8.36</v>
      </c>
    </row>
    <row r="2664" spans="1:9" customFormat="1" ht="24" customHeight="1">
      <c r="A2664" s="424" t="s">
        <v>886</v>
      </c>
      <c r="B2664" s="780">
        <v>7356</v>
      </c>
      <c r="C2664" s="424" t="s">
        <v>66</v>
      </c>
      <c r="D2664" s="424" t="s">
        <v>1717</v>
      </c>
      <c r="E2664" s="424" t="s">
        <v>889</v>
      </c>
      <c r="F2664" s="426" t="s">
        <v>933</v>
      </c>
      <c r="G2664" s="427">
        <v>0.20615</v>
      </c>
      <c r="H2664" s="428">
        <f>IF(A2664="Composição Auxiliar",VLOOKUP(B2664,'SINAPI COMPOSIÇÃO'!$A$2:$E$10256,4,FALSE),IF(A2664="Insumo",IF(VLOOKUP(B2664,'SINAPI INSUMOS'!$A$2:$F$4852,5,FALSE)=OR("",0),VLOOKUP(B2664,'SINAPI INSUMOS'!$A$2:$F$4852,6,FALSE),VLOOKUP(B2664,'SINAPI INSUMOS'!$A$2:$F$4852,5,FALSE)),"VERIFICAR"))</f>
        <v>33.89</v>
      </c>
      <c r="I2664" s="428">
        <f t="shared" si="182"/>
        <v>6.98</v>
      </c>
    </row>
    <row r="2665" spans="1:9" customFormat="1" ht="0.95" customHeight="1">
      <c r="A2665" s="434"/>
      <c r="B2665" s="434"/>
      <c r="C2665" s="434"/>
      <c r="D2665" s="434"/>
      <c r="E2665" s="434"/>
      <c r="F2665" s="434"/>
      <c r="G2665" s="434"/>
      <c r="H2665" s="434"/>
      <c r="I2665" s="434"/>
    </row>
    <row r="2666" spans="1:9" customFormat="1" ht="18" customHeight="1">
      <c r="A2666" s="416" t="s">
        <v>22504</v>
      </c>
      <c r="B2666" s="417" t="s">
        <v>52</v>
      </c>
      <c r="C2666" s="416" t="s">
        <v>53</v>
      </c>
      <c r="D2666" s="416" t="s">
        <v>10</v>
      </c>
      <c r="E2666" s="416" t="s">
        <v>878</v>
      </c>
      <c r="F2666" s="418" t="s">
        <v>54</v>
      </c>
      <c r="G2666" s="417" t="s">
        <v>55</v>
      </c>
      <c r="H2666" s="417" t="s">
        <v>56</v>
      </c>
      <c r="I2666" s="417" t="s">
        <v>11</v>
      </c>
    </row>
    <row r="2667" spans="1:9" customFormat="1" ht="39" customHeight="1">
      <c r="A2667" s="412" t="s">
        <v>879</v>
      </c>
      <c r="B2667" s="779">
        <v>102215</v>
      </c>
      <c r="C2667" s="412" t="s">
        <v>66</v>
      </c>
      <c r="D2667" s="412" t="s">
        <v>12758</v>
      </c>
      <c r="E2667" s="412" t="s">
        <v>22623</v>
      </c>
      <c r="F2667" s="413" t="s">
        <v>68</v>
      </c>
      <c r="G2667" s="419">
        <v>1</v>
      </c>
      <c r="H2667" s="415">
        <f>I2667</f>
        <v>18.23</v>
      </c>
      <c r="I2667" s="415">
        <f>SUM(I2668:I2670)</f>
        <v>18.23</v>
      </c>
    </row>
    <row r="2668" spans="1:9" customFormat="1" ht="24" customHeight="1">
      <c r="A2668" s="420" t="s">
        <v>881</v>
      </c>
      <c r="B2668" s="781">
        <v>88310</v>
      </c>
      <c r="C2668" s="420" t="s">
        <v>66</v>
      </c>
      <c r="D2668" s="420" t="s">
        <v>1703</v>
      </c>
      <c r="E2668" s="420" t="s">
        <v>22333</v>
      </c>
      <c r="F2668" s="421" t="s">
        <v>884</v>
      </c>
      <c r="G2668" s="422">
        <v>0.4718</v>
      </c>
      <c r="H2668" s="423">
        <f>IF(A2668="Composição Auxiliar",VLOOKUP(B2668,'SINAPI COMPOSIÇÃO'!$A$2:$E$10256,4,FALSE),IF(A2668="Insumo",IF(VLOOKUP(B2668,'SINAPI INSUMOS'!$A$2:$F$4852,5,FALSE)=OR("",0),VLOOKUP(B2668,'SINAPI INSUMOS'!$A$2:$F$4852,6,FALSE),VLOOKUP(B2668,'SINAPI INSUMOS'!$A$2:$F$4852,5,FALSE)),"VERIFICAR"))</f>
        <v>29.17</v>
      </c>
      <c r="I2668" s="423">
        <f t="shared" ref="I2668:I2670" si="183">TRUNC(G2668*H2668,2)</f>
        <v>13.76</v>
      </c>
    </row>
    <row r="2669" spans="1:9" customFormat="1" ht="24" customHeight="1">
      <c r="A2669" s="424" t="s">
        <v>886</v>
      </c>
      <c r="B2669" s="780">
        <v>5318</v>
      </c>
      <c r="C2669" s="424" t="s">
        <v>66</v>
      </c>
      <c r="D2669" s="424" t="s">
        <v>1721</v>
      </c>
      <c r="E2669" s="424" t="s">
        <v>889</v>
      </c>
      <c r="F2669" s="426" t="s">
        <v>933</v>
      </c>
      <c r="G2669" s="427">
        <v>1.3299999999999999E-2</v>
      </c>
      <c r="H2669" s="428">
        <f>IF(A2669="Composição Auxiliar",VLOOKUP(B2669,'SINAPI COMPOSIÇÃO'!$A$2:$E$10256,4,FALSE),IF(A2669="Insumo",IF(VLOOKUP(B2669,'SINAPI INSUMOS'!$A$2:$F$4852,5,FALSE)=OR("",0),VLOOKUP(B2669,'SINAPI INSUMOS'!$A$2:$F$4852,6,FALSE),VLOOKUP(B2669,'SINAPI INSUMOS'!$A$2:$F$4852,5,FALSE)),"VERIFICAR"))</f>
        <v>21</v>
      </c>
      <c r="I2669" s="428">
        <f t="shared" si="183"/>
        <v>0.27</v>
      </c>
    </row>
    <row r="2670" spans="1:9" customFormat="1" ht="39" customHeight="1">
      <c r="A2670" s="424" t="s">
        <v>886</v>
      </c>
      <c r="B2670" s="780">
        <v>10478</v>
      </c>
      <c r="C2670" s="424" t="s">
        <v>66</v>
      </c>
      <c r="D2670" s="424" t="s">
        <v>18872</v>
      </c>
      <c r="E2670" s="424" t="s">
        <v>889</v>
      </c>
      <c r="F2670" s="426" t="s">
        <v>933</v>
      </c>
      <c r="G2670" s="427">
        <v>0.1328</v>
      </c>
      <c r="H2670" s="428">
        <f>IF(A2670="Composição Auxiliar",VLOOKUP(B2670,'SINAPI COMPOSIÇÃO'!$A$2:$E$10256,4,FALSE),IF(A2670="Insumo",IF(VLOOKUP(B2670,'SINAPI INSUMOS'!$A$2:$F$4852,5,FALSE)=OR("",0),VLOOKUP(B2670,'SINAPI INSUMOS'!$A$2:$F$4852,6,FALSE),VLOOKUP(B2670,'SINAPI INSUMOS'!$A$2:$F$4852,5,FALSE)),"VERIFICAR"))</f>
        <v>31.64</v>
      </c>
      <c r="I2670" s="428">
        <f t="shared" si="183"/>
        <v>4.2</v>
      </c>
    </row>
    <row r="2671" spans="1:9" customFormat="1" ht="0.95" customHeight="1">
      <c r="A2671" s="434"/>
      <c r="B2671" s="434"/>
      <c r="C2671" s="434"/>
      <c r="D2671" s="434"/>
      <c r="E2671" s="434"/>
      <c r="F2671" s="434"/>
      <c r="G2671" s="434"/>
      <c r="H2671" s="434"/>
      <c r="I2671" s="434"/>
    </row>
    <row r="2672" spans="1:9" customFormat="1" ht="24" customHeight="1">
      <c r="A2672" s="409" t="s">
        <v>22505</v>
      </c>
      <c r="B2672" s="409"/>
      <c r="C2672" s="409"/>
      <c r="D2672" s="409" t="s">
        <v>22383</v>
      </c>
      <c r="E2672" s="409"/>
      <c r="F2672" s="409"/>
      <c r="G2672" s="410"/>
      <c r="H2672" s="409"/>
      <c r="I2672" s="411"/>
    </row>
    <row r="2673" spans="1:9" customFormat="1" ht="18" customHeight="1">
      <c r="A2673" s="416" t="s">
        <v>22506</v>
      </c>
      <c r="B2673" s="417" t="s">
        <v>52</v>
      </c>
      <c r="C2673" s="416" t="s">
        <v>53</v>
      </c>
      <c r="D2673" s="416" t="s">
        <v>10</v>
      </c>
      <c r="E2673" s="416" t="s">
        <v>878</v>
      </c>
      <c r="F2673" s="418" t="s">
        <v>54</v>
      </c>
      <c r="G2673" s="417" t="s">
        <v>55</v>
      </c>
      <c r="H2673" s="417" t="s">
        <v>56</v>
      </c>
      <c r="I2673" s="417" t="s">
        <v>11</v>
      </c>
    </row>
    <row r="2674" spans="1:9" customFormat="1" ht="51.95" customHeight="1">
      <c r="A2674" s="412" t="s">
        <v>879</v>
      </c>
      <c r="B2674" s="779">
        <v>86932</v>
      </c>
      <c r="C2674" s="412" t="s">
        <v>66</v>
      </c>
      <c r="D2674" s="412" t="s">
        <v>12045</v>
      </c>
      <c r="E2674" s="412" t="s">
        <v>22624</v>
      </c>
      <c r="F2674" s="413" t="s">
        <v>63</v>
      </c>
      <c r="G2674" s="419">
        <v>1</v>
      </c>
      <c r="H2674" s="415">
        <f>I2674</f>
        <v>514.23</v>
      </c>
      <c r="I2674" s="415">
        <f>SUM(I2675:I2676)</f>
        <v>514.23</v>
      </c>
    </row>
    <row r="2675" spans="1:9" customFormat="1" ht="26.1" customHeight="1">
      <c r="A2675" s="420" t="s">
        <v>881</v>
      </c>
      <c r="B2675" s="781">
        <v>86887</v>
      </c>
      <c r="C2675" s="420" t="s">
        <v>66</v>
      </c>
      <c r="D2675" s="420" t="s">
        <v>12043</v>
      </c>
      <c r="E2675" s="420" t="s">
        <v>22624</v>
      </c>
      <c r="F2675" s="421" t="s">
        <v>63</v>
      </c>
      <c r="G2675" s="422">
        <v>1</v>
      </c>
      <c r="H2675" s="423">
        <f>IF(A2675="Composição Auxiliar",VLOOKUP(B2675,'SINAPI COMPOSIÇÃO'!$A$2:$E$10256,4,FALSE),IF(A2675="Insumo",IF(VLOOKUP(B2675,'SINAPI INSUMOS'!$A$2:$F$4852,5,FALSE)=OR("",0),VLOOKUP(B2675,'SINAPI INSUMOS'!$A$2:$F$4852,6,FALSE),VLOOKUP(B2675,'SINAPI INSUMOS'!$A$2:$F$4852,5,FALSE)),"VERIFICAR"))</f>
        <v>64.39</v>
      </c>
      <c r="I2675" s="423">
        <f t="shared" ref="I2675:I2676" si="184">TRUNC(G2675*H2675,2)</f>
        <v>64.39</v>
      </c>
    </row>
    <row r="2676" spans="1:9" customFormat="1" ht="26.1" customHeight="1">
      <c r="A2676" s="420" t="s">
        <v>881</v>
      </c>
      <c r="B2676" s="781">
        <v>86888</v>
      </c>
      <c r="C2676" s="420" t="s">
        <v>66</v>
      </c>
      <c r="D2676" s="420" t="s">
        <v>501</v>
      </c>
      <c r="E2676" s="420" t="s">
        <v>22624</v>
      </c>
      <c r="F2676" s="421" t="s">
        <v>63</v>
      </c>
      <c r="G2676" s="422">
        <v>1</v>
      </c>
      <c r="H2676" s="423">
        <f>IF(A2676="Composição Auxiliar",VLOOKUP(B2676,'SINAPI COMPOSIÇÃO'!$A$2:$E$10256,4,FALSE),IF(A2676="Insumo",IF(VLOOKUP(B2676,'SINAPI INSUMOS'!$A$2:$F$4852,5,FALSE)=OR("",0),VLOOKUP(B2676,'SINAPI INSUMOS'!$A$2:$F$4852,6,FALSE),VLOOKUP(B2676,'SINAPI INSUMOS'!$A$2:$F$4852,5,FALSE)),"VERIFICAR"))</f>
        <v>449.84</v>
      </c>
      <c r="I2676" s="423">
        <f t="shared" si="184"/>
        <v>449.84</v>
      </c>
    </row>
    <row r="2677" spans="1:9" customFormat="1" ht="0.95" customHeight="1">
      <c r="A2677" s="434"/>
      <c r="B2677" s="434"/>
      <c r="C2677" s="434"/>
      <c r="D2677" s="434"/>
      <c r="E2677" s="434"/>
      <c r="F2677" s="434"/>
      <c r="G2677" s="434"/>
      <c r="H2677" s="434"/>
      <c r="I2677" s="434"/>
    </row>
    <row r="2678" spans="1:9" customFormat="1" ht="18" customHeight="1">
      <c r="A2678" s="416" t="s">
        <v>22507</v>
      </c>
      <c r="B2678" s="417" t="s">
        <v>52</v>
      </c>
      <c r="C2678" s="416" t="s">
        <v>53</v>
      </c>
      <c r="D2678" s="416" t="s">
        <v>10</v>
      </c>
      <c r="E2678" s="416" t="s">
        <v>878</v>
      </c>
      <c r="F2678" s="418" t="s">
        <v>54</v>
      </c>
      <c r="G2678" s="417" t="s">
        <v>55</v>
      </c>
      <c r="H2678" s="417" t="s">
        <v>56</v>
      </c>
      <c r="I2678" s="417" t="s">
        <v>11</v>
      </c>
    </row>
    <row r="2679" spans="1:9" customFormat="1" ht="39" customHeight="1">
      <c r="A2679" s="412" t="s">
        <v>879</v>
      </c>
      <c r="B2679" s="779">
        <v>86903</v>
      </c>
      <c r="C2679" s="412" t="s">
        <v>66</v>
      </c>
      <c r="D2679" s="412" t="s">
        <v>12044</v>
      </c>
      <c r="E2679" s="412" t="s">
        <v>22624</v>
      </c>
      <c r="F2679" s="413" t="s">
        <v>63</v>
      </c>
      <c r="G2679" s="419">
        <v>1</v>
      </c>
      <c r="H2679" s="415">
        <f>I2679</f>
        <v>358.59</v>
      </c>
      <c r="I2679" s="415">
        <f>SUM(I2680:I2684)</f>
        <v>358.59</v>
      </c>
    </row>
    <row r="2680" spans="1:9" customFormat="1" ht="26.1" customHeight="1">
      <c r="A2680" s="420" t="s">
        <v>881</v>
      </c>
      <c r="B2680" s="781">
        <v>88267</v>
      </c>
      <c r="C2680" s="420" t="s">
        <v>66</v>
      </c>
      <c r="D2680" s="420" t="s">
        <v>1162</v>
      </c>
      <c r="E2680" s="420" t="s">
        <v>22333</v>
      </c>
      <c r="F2680" s="421" t="s">
        <v>884</v>
      </c>
      <c r="G2680" s="422">
        <v>1.5848107</v>
      </c>
      <c r="H2680" s="423">
        <f>IF(A2680="Composição Auxiliar",VLOOKUP(B2680,'SINAPI COMPOSIÇÃO'!$A$2:$E$10256,4,FALSE),IF(A2680="Insumo",IF(VLOOKUP(B2680,'SINAPI INSUMOS'!$A$2:$F$4852,5,FALSE)=OR("",0),VLOOKUP(B2680,'SINAPI INSUMOS'!$A$2:$F$4852,6,FALSE),VLOOKUP(B2680,'SINAPI INSUMOS'!$A$2:$F$4852,5,FALSE)),"VERIFICAR"))</f>
        <v>27.01</v>
      </c>
      <c r="I2680" s="423">
        <f t="shared" ref="I2680:I2684" si="185">TRUNC(G2680*H2680,2)</f>
        <v>42.8</v>
      </c>
    </row>
    <row r="2681" spans="1:9" customFormat="1" ht="24" customHeight="1">
      <c r="A2681" s="420" t="s">
        <v>881</v>
      </c>
      <c r="B2681" s="781">
        <v>88316</v>
      </c>
      <c r="C2681" s="420" t="s">
        <v>66</v>
      </c>
      <c r="D2681" s="420" t="s">
        <v>885</v>
      </c>
      <c r="E2681" s="420" t="s">
        <v>22333</v>
      </c>
      <c r="F2681" s="421" t="s">
        <v>884</v>
      </c>
      <c r="G2681" s="422">
        <v>0.85310629999999998</v>
      </c>
      <c r="H2681" s="423">
        <f>IF(A2681="Composição Auxiliar",VLOOKUP(B2681,'SINAPI COMPOSIÇÃO'!$A$2:$E$10256,4,FALSE),IF(A2681="Insumo",IF(VLOOKUP(B2681,'SINAPI INSUMOS'!$A$2:$F$4852,5,FALSE)=OR("",0),VLOOKUP(B2681,'SINAPI INSUMOS'!$A$2:$F$4852,6,FALSE),VLOOKUP(B2681,'SINAPI INSUMOS'!$A$2:$F$4852,5,FALSE)),"VERIFICAR"))</f>
        <v>21.32</v>
      </c>
      <c r="I2681" s="423">
        <f t="shared" si="185"/>
        <v>18.18</v>
      </c>
    </row>
    <row r="2682" spans="1:9" customFormat="1" ht="39" customHeight="1">
      <c r="A2682" s="424" t="s">
        <v>886</v>
      </c>
      <c r="B2682" s="780">
        <v>4351</v>
      </c>
      <c r="C2682" s="424" t="s">
        <v>66</v>
      </c>
      <c r="D2682" s="424" t="s">
        <v>1336</v>
      </c>
      <c r="E2682" s="424" t="s">
        <v>889</v>
      </c>
      <c r="F2682" s="426" t="s">
        <v>63</v>
      </c>
      <c r="G2682" s="427">
        <v>6</v>
      </c>
      <c r="H2682" s="428">
        <f>IF(A2682="Composição Auxiliar",VLOOKUP(B2682,'SINAPI COMPOSIÇÃO'!$A$2:$E$10256,4,FALSE),IF(A2682="Insumo",IF(VLOOKUP(B2682,'SINAPI INSUMOS'!$A$2:$F$4852,5,FALSE)=OR("",0),VLOOKUP(B2682,'SINAPI INSUMOS'!$A$2:$F$4852,6,FALSE),VLOOKUP(B2682,'SINAPI INSUMOS'!$A$2:$F$4852,5,FALSE)),"VERIFICAR"))</f>
        <v>22.34</v>
      </c>
      <c r="I2682" s="428">
        <f t="shared" si="185"/>
        <v>134.04</v>
      </c>
    </row>
    <row r="2683" spans="1:9" customFormat="1" ht="24" customHeight="1">
      <c r="A2683" s="424" t="s">
        <v>886</v>
      </c>
      <c r="B2683" s="780">
        <v>37329</v>
      </c>
      <c r="C2683" s="424" t="s">
        <v>66</v>
      </c>
      <c r="D2683" s="424" t="s">
        <v>1347</v>
      </c>
      <c r="E2683" s="424" t="s">
        <v>889</v>
      </c>
      <c r="F2683" s="426" t="s">
        <v>101</v>
      </c>
      <c r="G2683" s="427">
        <v>2.1645000000000001E-2</v>
      </c>
      <c r="H2683" s="428">
        <f>IF(A2683="Composição Auxiliar",VLOOKUP(B2683,'SINAPI COMPOSIÇÃO'!$A$2:$E$10256,4,FALSE),IF(A2683="Insumo",IF(VLOOKUP(B2683,'SINAPI INSUMOS'!$A$2:$F$4852,5,FALSE)=OR("",0),VLOOKUP(B2683,'SINAPI INSUMOS'!$A$2:$F$4852,6,FALSE),VLOOKUP(B2683,'SINAPI INSUMOS'!$A$2:$F$4852,5,FALSE)),"VERIFICAR"))</f>
        <v>136.04</v>
      </c>
      <c r="I2683" s="428">
        <f t="shared" si="185"/>
        <v>2.94</v>
      </c>
    </row>
    <row r="2684" spans="1:9" customFormat="1" ht="26.1" customHeight="1">
      <c r="A2684" s="424" t="s">
        <v>886</v>
      </c>
      <c r="B2684" s="780">
        <v>10426</v>
      </c>
      <c r="C2684" s="424" t="s">
        <v>66</v>
      </c>
      <c r="D2684" s="424" t="s">
        <v>16836</v>
      </c>
      <c r="E2684" s="424" t="s">
        <v>889</v>
      </c>
      <c r="F2684" s="426" t="s">
        <v>63</v>
      </c>
      <c r="G2684" s="427">
        <v>1</v>
      </c>
      <c r="H2684" s="428">
        <f>IF(A2684="Composição Auxiliar",VLOOKUP(B2684,'SINAPI COMPOSIÇÃO'!$A$2:$E$10256,4,FALSE),IF(A2684="Insumo",IF(VLOOKUP(B2684,'SINAPI INSUMOS'!$A$2:$F$4852,5,FALSE)=OR("",0),VLOOKUP(B2684,'SINAPI INSUMOS'!$A$2:$F$4852,6,FALSE),VLOOKUP(B2684,'SINAPI INSUMOS'!$A$2:$F$4852,5,FALSE)),"VERIFICAR"))</f>
        <v>160.63</v>
      </c>
      <c r="I2684" s="428">
        <f t="shared" si="185"/>
        <v>160.63</v>
      </c>
    </row>
    <row r="2685" spans="1:9" customFormat="1" ht="0.95" customHeight="1">
      <c r="A2685" s="434"/>
      <c r="B2685" s="434"/>
      <c r="C2685" s="434"/>
      <c r="D2685" s="434"/>
      <c r="E2685" s="434"/>
      <c r="F2685" s="434"/>
      <c r="G2685" s="434"/>
      <c r="H2685" s="434"/>
      <c r="I2685" s="434"/>
    </row>
    <row r="2686" spans="1:9" customFormat="1" ht="18" customHeight="1">
      <c r="A2686" s="416" t="s">
        <v>22508</v>
      </c>
      <c r="B2686" s="417" t="s">
        <v>52</v>
      </c>
      <c r="C2686" s="416" t="s">
        <v>53</v>
      </c>
      <c r="D2686" s="416" t="s">
        <v>10</v>
      </c>
      <c r="E2686" s="416" t="s">
        <v>878</v>
      </c>
      <c r="F2686" s="418" t="s">
        <v>54</v>
      </c>
      <c r="G2686" s="417" t="s">
        <v>55</v>
      </c>
      <c r="H2686" s="417" t="s">
        <v>56</v>
      </c>
      <c r="I2686" s="417" t="s">
        <v>11</v>
      </c>
    </row>
    <row r="2687" spans="1:9" customFormat="1" ht="26.1" customHeight="1">
      <c r="A2687" s="412" t="s">
        <v>879</v>
      </c>
      <c r="B2687" s="779">
        <v>190068</v>
      </c>
      <c r="C2687" s="412" t="s">
        <v>22372</v>
      </c>
      <c r="D2687" s="412" t="s">
        <v>22384</v>
      </c>
      <c r="E2687" s="412" t="s">
        <v>22625</v>
      </c>
      <c r="F2687" s="413" t="s">
        <v>63</v>
      </c>
      <c r="G2687" s="419">
        <v>1</v>
      </c>
      <c r="H2687" s="415">
        <f>I2687</f>
        <v>851.92999999999984</v>
      </c>
      <c r="I2687" s="415">
        <f>SUM(I2688:I2691)</f>
        <v>851.92999999999984</v>
      </c>
    </row>
    <row r="2688" spans="1:9" customFormat="1" ht="26.1" customHeight="1">
      <c r="A2688" s="424" t="s">
        <v>886</v>
      </c>
      <c r="B2688" s="780">
        <v>28154</v>
      </c>
      <c r="C2688" s="783" t="s">
        <v>22372</v>
      </c>
      <c r="D2688" s="424" t="s">
        <v>22626</v>
      </c>
      <c r="E2688" s="424" t="s">
        <v>889</v>
      </c>
      <c r="F2688" s="426" t="s">
        <v>63</v>
      </c>
      <c r="G2688" s="427">
        <v>1</v>
      </c>
      <c r="H2688" s="428">
        <v>830.18</v>
      </c>
      <c r="I2688" s="428">
        <f t="shared" ref="I2688:I2691" si="186">TRUNC(G2688*H2688,2)</f>
        <v>830.18</v>
      </c>
    </row>
    <row r="2689" spans="1:9" customFormat="1" ht="24" customHeight="1">
      <c r="A2689" s="424" t="s">
        <v>886</v>
      </c>
      <c r="B2689" s="780">
        <v>99034</v>
      </c>
      <c r="C2689" s="783" t="s">
        <v>22372</v>
      </c>
      <c r="D2689" s="424" t="s">
        <v>22577</v>
      </c>
      <c r="E2689" s="424" t="s">
        <v>2973</v>
      </c>
      <c r="F2689" s="426" t="s">
        <v>884</v>
      </c>
      <c r="G2689" s="427">
        <v>0.58299999999999996</v>
      </c>
      <c r="H2689" s="428">
        <v>16.14</v>
      </c>
      <c r="I2689" s="428">
        <f t="shared" si="186"/>
        <v>9.4</v>
      </c>
    </row>
    <row r="2690" spans="1:9" customFormat="1" ht="24" customHeight="1">
      <c r="A2690" s="424" t="s">
        <v>886</v>
      </c>
      <c r="B2690" s="780">
        <v>4636</v>
      </c>
      <c r="C2690" s="783" t="s">
        <v>22372</v>
      </c>
      <c r="D2690" s="424" t="s">
        <v>22627</v>
      </c>
      <c r="E2690" s="424" t="s">
        <v>889</v>
      </c>
      <c r="F2690" s="426" t="s">
        <v>202</v>
      </c>
      <c r="G2690" s="427">
        <v>0.5</v>
      </c>
      <c r="H2690" s="428">
        <v>0.1</v>
      </c>
      <c r="I2690" s="428">
        <f t="shared" si="186"/>
        <v>0.05</v>
      </c>
    </row>
    <row r="2691" spans="1:9" customFormat="1" ht="24" customHeight="1">
      <c r="A2691" s="424" t="s">
        <v>886</v>
      </c>
      <c r="B2691" s="780">
        <v>99200</v>
      </c>
      <c r="C2691" s="783" t="s">
        <v>22372</v>
      </c>
      <c r="D2691" s="424" t="s">
        <v>22578</v>
      </c>
      <c r="E2691" s="424" t="s">
        <v>2973</v>
      </c>
      <c r="F2691" s="426" t="s">
        <v>884</v>
      </c>
      <c r="G2691" s="427">
        <v>0.58299999999999996</v>
      </c>
      <c r="H2691" s="428">
        <v>21.11</v>
      </c>
      <c r="I2691" s="428">
        <f t="shared" si="186"/>
        <v>12.3</v>
      </c>
    </row>
    <row r="2692" spans="1:9" customFormat="1" ht="0.95" customHeight="1">
      <c r="A2692" s="434"/>
      <c r="B2692" s="434"/>
      <c r="C2692" s="434"/>
      <c r="D2692" s="434"/>
      <c r="E2692" s="434"/>
      <c r="F2692" s="434"/>
      <c r="G2692" s="434"/>
      <c r="H2692" s="434"/>
      <c r="I2692" s="434"/>
    </row>
    <row r="2693" spans="1:9" customFormat="1" ht="18" customHeight="1">
      <c r="A2693" s="416" t="s">
        <v>22509</v>
      </c>
      <c r="B2693" s="417" t="s">
        <v>52</v>
      </c>
      <c r="C2693" s="416" t="s">
        <v>53</v>
      </c>
      <c r="D2693" s="416" t="s">
        <v>10</v>
      </c>
      <c r="E2693" s="416" t="s">
        <v>878</v>
      </c>
      <c r="F2693" s="418" t="s">
        <v>54</v>
      </c>
      <c r="G2693" s="417" t="s">
        <v>55</v>
      </c>
      <c r="H2693" s="417" t="s">
        <v>56</v>
      </c>
      <c r="I2693" s="417" t="s">
        <v>11</v>
      </c>
    </row>
    <row r="2694" spans="1:9" customFormat="1" ht="26.1" customHeight="1">
      <c r="A2694" s="412" t="s">
        <v>879</v>
      </c>
      <c r="B2694" s="779">
        <v>95546</v>
      </c>
      <c r="C2694" s="412" t="s">
        <v>66</v>
      </c>
      <c r="D2694" s="412" t="s">
        <v>537</v>
      </c>
      <c r="E2694" s="412" t="s">
        <v>22624</v>
      </c>
      <c r="F2694" s="413" t="s">
        <v>63</v>
      </c>
      <c r="G2694" s="419">
        <v>1</v>
      </c>
      <c r="H2694" s="415">
        <f>I2694</f>
        <v>237.54</v>
      </c>
      <c r="I2694" s="415">
        <f>SUM(I2695:I2697)</f>
        <v>237.54</v>
      </c>
    </row>
    <row r="2695" spans="1:9" customFormat="1" ht="24" customHeight="1">
      <c r="A2695" s="420" t="s">
        <v>881</v>
      </c>
      <c r="B2695" s="781">
        <v>88316</v>
      </c>
      <c r="C2695" s="420" t="s">
        <v>66</v>
      </c>
      <c r="D2695" s="420" t="s">
        <v>885</v>
      </c>
      <c r="E2695" s="420" t="s">
        <v>22333</v>
      </c>
      <c r="F2695" s="421" t="s">
        <v>884</v>
      </c>
      <c r="G2695" s="422">
        <v>0.86625719999999995</v>
      </c>
      <c r="H2695" s="423">
        <f>IF(A2695="Composição Auxiliar",VLOOKUP(B2695,'SINAPI COMPOSIÇÃO'!$A$2:$E$10256,4,FALSE),IF(A2695="Insumo",IF(VLOOKUP(B2695,'SINAPI INSUMOS'!$A$2:$F$4852,5,FALSE)=OR("",0),VLOOKUP(B2695,'SINAPI INSUMOS'!$A$2:$F$4852,6,FALSE),VLOOKUP(B2695,'SINAPI INSUMOS'!$A$2:$F$4852,5,FALSE)),"VERIFICAR"))</f>
        <v>21.32</v>
      </c>
      <c r="I2695" s="423">
        <f t="shared" ref="I2695:I2697" si="187">TRUNC(G2695*H2695,2)</f>
        <v>18.46</v>
      </c>
    </row>
    <row r="2696" spans="1:9" customFormat="1" ht="26.1" customHeight="1">
      <c r="A2696" s="420" t="s">
        <v>881</v>
      </c>
      <c r="B2696" s="781">
        <v>88267</v>
      </c>
      <c r="C2696" s="420" t="s">
        <v>66</v>
      </c>
      <c r="D2696" s="420" t="s">
        <v>1162</v>
      </c>
      <c r="E2696" s="420" t="s">
        <v>22333</v>
      </c>
      <c r="F2696" s="421" t="s">
        <v>884</v>
      </c>
      <c r="G2696" s="422">
        <v>2.2568280000000001</v>
      </c>
      <c r="H2696" s="423">
        <f>IF(A2696="Composição Auxiliar",VLOOKUP(B2696,'SINAPI COMPOSIÇÃO'!$A$2:$E$10256,4,FALSE),IF(A2696="Insumo",IF(VLOOKUP(B2696,'SINAPI INSUMOS'!$A$2:$F$4852,5,FALSE)=OR("",0),VLOOKUP(B2696,'SINAPI INSUMOS'!$A$2:$F$4852,6,FALSE),VLOOKUP(B2696,'SINAPI INSUMOS'!$A$2:$F$4852,5,FALSE)),"VERIFICAR"))</f>
        <v>27.01</v>
      </c>
      <c r="I2696" s="423">
        <f t="shared" si="187"/>
        <v>60.95</v>
      </c>
    </row>
    <row r="2697" spans="1:9" customFormat="1">
      <c r="A2697" s="424" t="s">
        <v>886</v>
      </c>
      <c r="B2697" s="780">
        <v>39398</v>
      </c>
      <c r="C2697" s="424" t="s">
        <v>66</v>
      </c>
      <c r="D2697" s="424" t="s">
        <v>1398</v>
      </c>
      <c r="E2697" s="424" t="s">
        <v>889</v>
      </c>
      <c r="F2697" s="426" t="s">
        <v>63</v>
      </c>
      <c r="G2697" s="427">
        <v>1</v>
      </c>
      <c r="H2697" s="428">
        <f>IF(A2697="Composição Auxiliar",VLOOKUP(B2697,'SINAPI COMPOSIÇÃO'!$A$2:$E$10256,4,FALSE),IF(A2697="Insumo",IF(VLOOKUP(B2697,'SINAPI INSUMOS'!$A$2:$F$4852,5,FALSE)=OR("",0),VLOOKUP(B2697,'SINAPI INSUMOS'!$A$2:$F$4852,6,FALSE),VLOOKUP(B2697,'SINAPI INSUMOS'!$A$2:$F$4852,5,FALSE)),"VERIFICAR"))</f>
        <v>158.13</v>
      </c>
      <c r="I2697" s="428">
        <f t="shared" si="187"/>
        <v>158.13</v>
      </c>
    </row>
    <row r="2698" spans="1:9" customFormat="1">
      <c r="A2698" s="434"/>
      <c r="B2698" s="434"/>
      <c r="C2698" s="434"/>
      <c r="D2698" s="434"/>
      <c r="E2698" s="434"/>
      <c r="F2698" s="434"/>
      <c r="G2698" s="434"/>
      <c r="H2698" s="434"/>
      <c r="I2698" s="434"/>
    </row>
    <row r="2699" spans="1:9" customFormat="1" ht="15">
      <c r="A2699" s="416" t="s">
        <v>22510</v>
      </c>
      <c r="B2699" s="417" t="s">
        <v>52</v>
      </c>
      <c r="C2699" s="416" t="s">
        <v>53</v>
      </c>
      <c r="D2699" s="416" t="s">
        <v>10</v>
      </c>
      <c r="E2699" s="416" t="s">
        <v>878</v>
      </c>
      <c r="F2699" s="418" t="s">
        <v>54</v>
      </c>
      <c r="G2699" s="417" t="s">
        <v>55</v>
      </c>
      <c r="H2699" s="417" t="s">
        <v>56</v>
      </c>
      <c r="I2699" s="417" t="s">
        <v>11</v>
      </c>
    </row>
    <row r="2700" spans="1:9" customFormat="1" ht="24" customHeight="1">
      <c r="A2700" s="412" t="s">
        <v>879</v>
      </c>
      <c r="B2700" s="779">
        <v>190464</v>
      </c>
      <c r="C2700" s="412" t="s">
        <v>22372</v>
      </c>
      <c r="D2700" s="412" t="s">
        <v>22385</v>
      </c>
      <c r="E2700" s="412" t="s">
        <v>22625</v>
      </c>
      <c r="F2700" s="413" t="s">
        <v>68</v>
      </c>
      <c r="G2700" s="419">
        <v>1</v>
      </c>
      <c r="H2700" s="415">
        <f>I2700</f>
        <v>534.57000000000005</v>
      </c>
      <c r="I2700" s="415">
        <f>SUM(I2701:I2705)</f>
        <v>534.57000000000005</v>
      </c>
    </row>
    <row r="2701" spans="1:9" customFormat="1" ht="24" customHeight="1">
      <c r="A2701" s="424" t="s">
        <v>886</v>
      </c>
      <c r="B2701" s="780">
        <v>40068</v>
      </c>
      <c r="C2701" s="783" t="s">
        <v>22372</v>
      </c>
      <c r="D2701" s="424" t="s">
        <v>22628</v>
      </c>
      <c r="E2701" s="424" t="s">
        <v>889</v>
      </c>
      <c r="F2701" s="426" t="s">
        <v>68</v>
      </c>
      <c r="G2701" s="427">
        <v>1</v>
      </c>
      <c r="H2701" s="428">
        <v>430</v>
      </c>
      <c r="I2701" s="428">
        <f t="shared" ref="I2701:I2705" si="188">TRUNC(G2701*H2701,2)</f>
        <v>430</v>
      </c>
    </row>
    <row r="2702" spans="1:9" customFormat="1" ht="24" customHeight="1">
      <c r="A2702" s="424" t="s">
        <v>886</v>
      </c>
      <c r="B2702" s="780">
        <v>99537</v>
      </c>
      <c r="C2702" s="783" t="s">
        <v>22372</v>
      </c>
      <c r="D2702" s="424" t="s">
        <v>22629</v>
      </c>
      <c r="E2702" s="424" t="s">
        <v>2973</v>
      </c>
      <c r="F2702" s="426" t="s">
        <v>884</v>
      </c>
      <c r="G2702" s="427">
        <v>0.68</v>
      </c>
      <c r="H2702" s="428">
        <v>16.14</v>
      </c>
      <c r="I2702" s="428">
        <f t="shared" si="188"/>
        <v>10.97</v>
      </c>
    </row>
    <row r="2703" spans="1:9" customFormat="1" ht="24" customHeight="1">
      <c r="A2703" s="424" t="s">
        <v>886</v>
      </c>
      <c r="B2703" s="780">
        <v>99661</v>
      </c>
      <c r="C2703" s="783" t="s">
        <v>22372</v>
      </c>
      <c r="D2703" s="424" t="s">
        <v>22630</v>
      </c>
      <c r="E2703" s="424" t="s">
        <v>2973</v>
      </c>
      <c r="F2703" s="426" t="s">
        <v>884</v>
      </c>
      <c r="G2703" s="427">
        <v>0.68</v>
      </c>
      <c r="H2703" s="428">
        <v>16.14</v>
      </c>
      <c r="I2703" s="428">
        <f t="shared" si="188"/>
        <v>10.97</v>
      </c>
    </row>
    <row r="2704" spans="1:9" customFormat="1" ht="26.1" customHeight="1">
      <c r="A2704" s="424" t="s">
        <v>886</v>
      </c>
      <c r="B2704" s="780">
        <v>5984</v>
      </c>
      <c r="C2704" s="783" t="s">
        <v>22372</v>
      </c>
      <c r="D2704" s="424" t="s">
        <v>22631</v>
      </c>
      <c r="E2704" s="424" t="s">
        <v>889</v>
      </c>
      <c r="F2704" s="426" t="s">
        <v>68</v>
      </c>
      <c r="G2704" s="427">
        <v>1.05</v>
      </c>
      <c r="H2704" s="428">
        <v>15.12</v>
      </c>
      <c r="I2704" s="428">
        <f t="shared" si="188"/>
        <v>15.87</v>
      </c>
    </row>
    <row r="2705" spans="1:9" customFormat="1" ht="26.1" customHeight="1">
      <c r="A2705" s="424" t="s">
        <v>886</v>
      </c>
      <c r="B2705" s="780">
        <v>11802</v>
      </c>
      <c r="C2705" s="783" t="s">
        <v>22372</v>
      </c>
      <c r="D2705" s="424" t="s">
        <v>22632</v>
      </c>
      <c r="E2705" s="424" t="s">
        <v>889</v>
      </c>
      <c r="F2705" s="426" t="s">
        <v>202</v>
      </c>
      <c r="G2705" s="427">
        <v>4</v>
      </c>
      <c r="H2705" s="428">
        <v>16.690000000000001</v>
      </c>
      <c r="I2705" s="428">
        <f t="shared" si="188"/>
        <v>66.760000000000005</v>
      </c>
    </row>
    <row r="2706" spans="1:9" customFormat="1" ht="0.95" customHeight="1">
      <c r="A2706" s="434"/>
      <c r="B2706" s="434"/>
      <c r="C2706" s="434"/>
      <c r="D2706" s="434"/>
      <c r="E2706" s="434"/>
      <c r="F2706" s="434"/>
      <c r="G2706" s="434"/>
      <c r="H2706" s="434"/>
      <c r="I2706" s="434"/>
    </row>
    <row r="2707" spans="1:9" customFormat="1" ht="24" customHeight="1">
      <c r="A2707" s="409" t="s">
        <v>22511</v>
      </c>
      <c r="B2707" s="409"/>
      <c r="C2707" s="409"/>
      <c r="D2707" s="409" t="s">
        <v>22386</v>
      </c>
      <c r="E2707" s="409"/>
      <c r="F2707" s="409"/>
      <c r="G2707" s="410"/>
      <c r="H2707" s="409"/>
      <c r="I2707" s="411"/>
    </row>
    <row r="2708" spans="1:9" customFormat="1" ht="18" customHeight="1">
      <c r="A2708" s="416" t="s">
        <v>22512</v>
      </c>
      <c r="B2708" s="417" t="s">
        <v>52</v>
      </c>
      <c r="C2708" s="416" t="s">
        <v>53</v>
      </c>
      <c r="D2708" s="416" t="s">
        <v>10</v>
      </c>
      <c r="E2708" s="416" t="s">
        <v>878</v>
      </c>
      <c r="F2708" s="418" t="s">
        <v>54</v>
      </c>
      <c r="G2708" s="417" t="s">
        <v>55</v>
      </c>
      <c r="H2708" s="417" t="s">
        <v>56</v>
      </c>
      <c r="I2708" s="417" t="s">
        <v>11</v>
      </c>
    </row>
    <row r="2709" spans="1:9" customFormat="1" ht="39" customHeight="1">
      <c r="A2709" s="412" t="s">
        <v>879</v>
      </c>
      <c r="B2709" s="779">
        <v>99810</v>
      </c>
      <c r="C2709" s="412" t="s">
        <v>66</v>
      </c>
      <c r="D2709" s="412" t="s">
        <v>11721</v>
      </c>
      <c r="E2709" s="412" t="s">
        <v>22633</v>
      </c>
      <c r="F2709" s="413" t="s">
        <v>68</v>
      </c>
      <c r="G2709" s="419">
        <v>1</v>
      </c>
      <c r="H2709" s="415">
        <f>I2709</f>
        <v>6.0299999999999994</v>
      </c>
      <c r="I2709" s="415">
        <f>SUM(I2710:I2713)</f>
        <v>6.0299999999999994</v>
      </c>
    </row>
    <row r="2710" spans="1:9" customFormat="1" ht="24" customHeight="1">
      <c r="A2710" s="420" t="s">
        <v>881</v>
      </c>
      <c r="B2710" s="781">
        <v>88316</v>
      </c>
      <c r="C2710" s="420" t="s">
        <v>66</v>
      </c>
      <c r="D2710" s="420" t="s">
        <v>885</v>
      </c>
      <c r="E2710" s="420" t="s">
        <v>22333</v>
      </c>
      <c r="F2710" s="421" t="s">
        <v>884</v>
      </c>
      <c r="G2710" s="422">
        <v>0.25514009999999998</v>
      </c>
      <c r="H2710" s="423">
        <f>IF(A2710="Composição Auxiliar",VLOOKUP(B2710,'SINAPI COMPOSIÇÃO'!$A$2:$E$10256,4,FALSE),IF(A2710="Insumo",IF(VLOOKUP(B2710,'SINAPI INSUMOS'!$A$2:$F$4852,5,FALSE)=OR("",0),VLOOKUP(B2710,'SINAPI INSUMOS'!$A$2:$F$4852,6,FALSE),VLOOKUP(B2710,'SINAPI INSUMOS'!$A$2:$F$4852,5,FALSE)),"VERIFICAR"))</f>
        <v>21.32</v>
      </c>
      <c r="I2710" s="423">
        <f t="shared" ref="I2710:I2713" si="189">TRUNC(G2710*H2710,2)</f>
        <v>5.43</v>
      </c>
    </row>
    <row r="2711" spans="1:9" customFormat="1" ht="24" customHeight="1">
      <c r="A2711" s="424" t="s">
        <v>886</v>
      </c>
      <c r="B2711" s="780">
        <v>5318</v>
      </c>
      <c r="C2711" s="424" t="s">
        <v>66</v>
      </c>
      <c r="D2711" s="424" t="s">
        <v>1721</v>
      </c>
      <c r="E2711" s="424" t="s">
        <v>889</v>
      </c>
      <c r="F2711" s="426" t="s">
        <v>933</v>
      </c>
      <c r="G2711" s="427">
        <v>2.2222200000000001E-2</v>
      </c>
      <c r="H2711" s="428">
        <f>IF(A2711="Composição Auxiliar",VLOOKUP(B2711,'SINAPI COMPOSIÇÃO'!$A$2:$E$10256,4,FALSE),IF(A2711="Insumo",IF(VLOOKUP(B2711,'SINAPI INSUMOS'!$A$2:$F$4852,5,FALSE)=OR("",0),VLOOKUP(B2711,'SINAPI INSUMOS'!$A$2:$F$4852,6,FALSE),VLOOKUP(B2711,'SINAPI INSUMOS'!$A$2:$F$4852,5,FALSE)),"VERIFICAR"))</f>
        <v>21</v>
      </c>
      <c r="I2711" s="428">
        <f t="shared" si="189"/>
        <v>0.46</v>
      </c>
    </row>
    <row r="2712" spans="1:9" customFormat="1" ht="24" customHeight="1">
      <c r="A2712" s="424" t="s">
        <v>886</v>
      </c>
      <c r="B2712" s="780">
        <v>13261</v>
      </c>
      <c r="C2712" s="424" t="s">
        <v>66</v>
      </c>
      <c r="D2712" s="424" t="s">
        <v>16426</v>
      </c>
      <c r="E2712" s="424" t="s">
        <v>889</v>
      </c>
      <c r="F2712" s="426" t="s">
        <v>63</v>
      </c>
      <c r="G2712" s="427">
        <v>3.1432799999999997E-2</v>
      </c>
      <c r="H2712" s="428">
        <f>IF(A2712="Composição Auxiliar",VLOOKUP(B2712,'SINAPI COMPOSIÇÃO'!$A$2:$E$10256,4,FALSE),IF(A2712="Insumo",IF(VLOOKUP(B2712,'SINAPI INSUMOS'!$A$2:$F$4852,5,FALSE)=OR("",0),VLOOKUP(B2712,'SINAPI INSUMOS'!$A$2:$F$4852,6,FALSE),VLOOKUP(B2712,'SINAPI INSUMOS'!$A$2:$F$4852,5,FALSE)),"VERIFICAR"))</f>
        <v>2.19</v>
      </c>
      <c r="I2712" s="428">
        <f t="shared" si="189"/>
        <v>0.06</v>
      </c>
    </row>
    <row r="2713" spans="1:9" customFormat="1" ht="24" customHeight="1">
      <c r="A2713" s="424" t="s">
        <v>886</v>
      </c>
      <c r="B2713" s="780">
        <v>44329</v>
      </c>
      <c r="C2713" s="424" t="s">
        <v>66</v>
      </c>
      <c r="D2713" s="424" t="s">
        <v>16071</v>
      </c>
      <c r="E2713" s="424" t="s">
        <v>889</v>
      </c>
      <c r="F2713" s="426" t="s">
        <v>933</v>
      </c>
      <c r="G2713" s="427">
        <v>6.3471999999999999E-3</v>
      </c>
      <c r="H2713" s="428">
        <f>IF(A2713="Composição Auxiliar",VLOOKUP(B2713,'SINAPI COMPOSIÇÃO'!$A$2:$E$10256,4,FALSE),IF(A2713="Insumo",IF(VLOOKUP(B2713,'SINAPI INSUMOS'!$A$2:$F$4852,5,FALSE)=OR("",0),VLOOKUP(B2713,'SINAPI INSUMOS'!$A$2:$F$4852,6,FALSE),VLOOKUP(B2713,'SINAPI INSUMOS'!$A$2:$F$4852,5,FALSE)),"VERIFICAR"))</f>
        <v>12.99</v>
      </c>
      <c r="I2713" s="428">
        <f t="shared" si="189"/>
        <v>0.08</v>
      </c>
    </row>
    <row r="2714" spans="1:9" customFormat="1" ht="0.95" customHeight="1">
      <c r="A2714" s="434"/>
      <c r="B2714" s="434"/>
      <c r="C2714" s="434"/>
      <c r="D2714" s="434"/>
      <c r="E2714" s="434"/>
      <c r="F2714" s="434"/>
      <c r="G2714" s="434"/>
      <c r="H2714" s="434"/>
      <c r="I2714" s="434"/>
    </row>
    <row r="2715" spans="1:9" customFormat="1" ht="18" customHeight="1">
      <c r="A2715" s="416" t="s">
        <v>22513</v>
      </c>
      <c r="B2715" s="417" t="s">
        <v>52</v>
      </c>
      <c r="C2715" s="416" t="s">
        <v>53</v>
      </c>
      <c r="D2715" s="416" t="s">
        <v>10</v>
      </c>
      <c r="E2715" s="416" t="s">
        <v>878</v>
      </c>
      <c r="F2715" s="418" t="s">
        <v>54</v>
      </c>
      <c r="G2715" s="417" t="s">
        <v>55</v>
      </c>
      <c r="H2715" s="417" t="s">
        <v>56</v>
      </c>
      <c r="I2715" s="417" t="s">
        <v>11</v>
      </c>
    </row>
    <row r="2716" spans="1:9" customFormat="1" ht="26.1" customHeight="1">
      <c r="A2716" s="412" t="s">
        <v>879</v>
      </c>
      <c r="B2716" s="779">
        <v>99820</v>
      </c>
      <c r="C2716" s="412" t="s">
        <v>66</v>
      </c>
      <c r="D2716" s="412" t="s">
        <v>11717</v>
      </c>
      <c r="E2716" s="412" t="s">
        <v>22633</v>
      </c>
      <c r="F2716" s="413" t="s">
        <v>68</v>
      </c>
      <c r="G2716" s="419">
        <v>1</v>
      </c>
      <c r="H2716" s="415">
        <f>I2716</f>
        <v>2.4300000000000002</v>
      </c>
      <c r="I2716" s="415">
        <f>SUM(I2717:I2720)</f>
        <v>2.4300000000000002</v>
      </c>
    </row>
    <row r="2717" spans="1:9" customFormat="1" ht="24" customHeight="1">
      <c r="A2717" s="420" t="s">
        <v>881</v>
      </c>
      <c r="B2717" s="781">
        <v>88316</v>
      </c>
      <c r="C2717" s="420" t="s">
        <v>66</v>
      </c>
      <c r="D2717" s="420" t="s">
        <v>885</v>
      </c>
      <c r="E2717" s="420" t="s">
        <v>22333</v>
      </c>
      <c r="F2717" s="421" t="s">
        <v>884</v>
      </c>
      <c r="G2717" s="422">
        <v>8.5985699999999998E-2</v>
      </c>
      <c r="H2717" s="423">
        <f>IF(A2717="Composição Auxiliar",VLOOKUP(B2717,'SINAPI COMPOSIÇÃO'!$A$2:$E$10256,4,FALSE),IF(A2717="Insumo",IF(VLOOKUP(B2717,'SINAPI INSUMOS'!$A$2:$F$4852,5,FALSE)=OR("",0),VLOOKUP(B2717,'SINAPI INSUMOS'!$A$2:$F$4852,6,FALSE),VLOOKUP(B2717,'SINAPI INSUMOS'!$A$2:$F$4852,5,FALSE)),"VERIFICAR"))</f>
        <v>21.32</v>
      </c>
      <c r="I2717" s="423">
        <f t="shared" ref="I2717:I2720" si="190">TRUNC(G2717*H2717,2)</f>
        <v>1.83</v>
      </c>
    </row>
    <row r="2718" spans="1:9" customFormat="1" ht="24" customHeight="1">
      <c r="A2718" s="424" t="s">
        <v>886</v>
      </c>
      <c r="B2718" s="780">
        <v>44329</v>
      </c>
      <c r="C2718" s="424" t="s">
        <v>66</v>
      </c>
      <c r="D2718" s="424" t="s">
        <v>16071</v>
      </c>
      <c r="E2718" s="424" t="s">
        <v>889</v>
      </c>
      <c r="F2718" s="426" t="s">
        <v>933</v>
      </c>
      <c r="G2718" s="427">
        <v>6.3471999999999999E-3</v>
      </c>
      <c r="H2718" s="428">
        <f>IF(A2718="Composição Auxiliar",VLOOKUP(B2718,'SINAPI COMPOSIÇÃO'!$A$2:$E$10256,4,FALSE),IF(A2718="Insumo",IF(VLOOKUP(B2718,'SINAPI INSUMOS'!$A$2:$F$4852,5,FALSE)=OR("",0),VLOOKUP(B2718,'SINAPI INSUMOS'!$A$2:$F$4852,6,FALSE),VLOOKUP(B2718,'SINAPI INSUMOS'!$A$2:$F$4852,5,FALSE)),"VERIFICAR"))</f>
        <v>12.99</v>
      </c>
      <c r="I2718" s="428">
        <f t="shared" si="190"/>
        <v>0.08</v>
      </c>
    </row>
    <row r="2719" spans="1:9" customFormat="1" ht="24" customHeight="1">
      <c r="A2719" s="424" t="s">
        <v>886</v>
      </c>
      <c r="B2719" s="780">
        <v>13261</v>
      </c>
      <c r="C2719" s="424" t="s">
        <v>66</v>
      </c>
      <c r="D2719" s="424" t="s">
        <v>16426</v>
      </c>
      <c r="E2719" s="424" t="s">
        <v>889</v>
      </c>
      <c r="F2719" s="426" t="s">
        <v>63</v>
      </c>
      <c r="G2719" s="427">
        <v>3.1432799999999997E-2</v>
      </c>
      <c r="H2719" s="428">
        <f>IF(A2719="Composição Auxiliar",VLOOKUP(B2719,'SINAPI COMPOSIÇÃO'!$A$2:$E$10256,4,FALSE),IF(A2719="Insumo",IF(VLOOKUP(B2719,'SINAPI INSUMOS'!$A$2:$F$4852,5,FALSE)=OR("",0),VLOOKUP(B2719,'SINAPI INSUMOS'!$A$2:$F$4852,6,FALSE),VLOOKUP(B2719,'SINAPI INSUMOS'!$A$2:$F$4852,5,FALSE)),"VERIFICAR"))</f>
        <v>2.19</v>
      </c>
      <c r="I2719" s="428">
        <f t="shared" si="190"/>
        <v>0.06</v>
      </c>
    </row>
    <row r="2720" spans="1:9" customFormat="1" ht="24" customHeight="1">
      <c r="A2720" s="424" t="s">
        <v>886</v>
      </c>
      <c r="B2720" s="780">
        <v>5318</v>
      </c>
      <c r="C2720" s="424" t="s">
        <v>66</v>
      </c>
      <c r="D2720" s="424" t="s">
        <v>1721</v>
      </c>
      <c r="E2720" s="424" t="s">
        <v>889</v>
      </c>
      <c r="F2720" s="426" t="s">
        <v>933</v>
      </c>
      <c r="G2720" s="427">
        <v>2.2222200000000001E-2</v>
      </c>
      <c r="H2720" s="428">
        <f>IF(A2720="Composição Auxiliar",VLOOKUP(B2720,'SINAPI COMPOSIÇÃO'!$A$2:$E$10256,4,FALSE),IF(A2720="Insumo",IF(VLOOKUP(B2720,'SINAPI INSUMOS'!$A$2:$F$4852,5,FALSE)=OR("",0),VLOOKUP(B2720,'SINAPI INSUMOS'!$A$2:$F$4852,6,FALSE),VLOOKUP(B2720,'SINAPI INSUMOS'!$A$2:$F$4852,5,FALSE)),"VERIFICAR"))</f>
        <v>21</v>
      </c>
      <c r="I2720" s="428">
        <f t="shared" si="190"/>
        <v>0.46</v>
      </c>
    </row>
    <row r="2721" spans="1:9" customFormat="1" ht="0.95" customHeight="1">
      <c r="A2721" s="434"/>
      <c r="B2721" s="434"/>
      <c r="C2721" s="434"/>
      <c r="D2721" s="434"/>
      <c r="E2721" s="434"/>
      <c r="F2721" s="434"/>
      <c r="G2721" s="434"/>
      <c r="H2721" s="434"/>
      <c r="I2721" s="434"/>
    </row>
    <row r="2722" spans="1:9" customFormat="1" ht="18" customHeight="1">
      <c r="A2722" s="388" t="s">
        <v>22514</v>
      </c>
      <c r="B2722" s="436" t="s">
        <v>52</v>
      </c>
      <c r="C2722" s="388" t="s">
        <v>53</v>
      </c>
      <c r="D2722" s="388" t="s">
        <v>10</v>
      </c>
      <c r="E2722" s="437" t="s">
        <v>878</v>
      </c>
      <c r="F2722" s="438" t="s">
        <v>54</v>
      </c>
      <c r="G2722" s="436" t="s">
        <v>55</v>
      </c>
      <c r="H2722" s="436" t="s">
        <v>56</v>
      </c>
      <c r="I2722" s="436" t="s">
        <v>11</v>
      </c>
    </row>
    <row r="2723" spans="1:9" customFormat="1" ht="24" customHeight="1">
      <c r="A2723" s="412" t="s">
        <v>879</v>
      </c>
      <c r="B2723" s="779">
        <v>24804</v>
      </c>
      <c r="C2723" s="412" t="s">
        <v>22372</v>
      </c>
      <c r="D2723" s="412" t="s">
        <v>22387</v>
      </c>
      <c r="E2723" s="412" t="s">
        <v>22634</v>
      </c>
      <c r="F2723" s="413" t="s">
        <v>202</v>
      </c>
      <c r="G2723" s="419">
        <v>1</v>
      </c>
      <c r="H2723" s="415">
        <f>I2723</f>
        <v>22.06</v>
      </c>
      <c r="I2723" s="415">
        <f>SUM(I2724:I2726)</f>
        <v>22.06</v>
      </c>
    </row>
    <row r="2724" spans="1:9" customFormat="1" ht="24" customHeight="1">
      <c r="A2724" s="424" t="s">
        <v>886</v>
      </c>
      <c r="B2724" s="780">
        <v>6401</v>
      </c>
      <c r="C2724" s="783" t="s">
        <v>22372</v>
      </c>
      <c r="D2724" s="424" t="s">
        <v>22635</v>
      </c>
      <c r="E2724" s="424" t="s">
        <v>889</v>
      </c>
      <c r="F2724" s="426" t="s">
        <v>933</v>
      </c>
      <c r="G2724" s="427">
        <v>0.109</v>
      </c>
      <c r="H2724" s="428">
        <v>14.93</v>
      </c>
      <c r="I2724" s="428">
        <f t="shared" ref="I2724:I2726" si="191">TRUNC(G2724*H2724,2)</f>
        <v>1.62</v>
      </c>
    </row>
    <row r="2725" spans="1:9" customFormat="1" ht="24" customHeight="1">
      <c r="A2725" s="424" t="s">
        <v>886</v>
      </c>
      <c r="B2725" s="780">
        <v>99900</v>
      </c>
      <c r="C2725" s="783" t="s">
        <v>22372</v>
      </c>
      <c r="D2725" s="424" t="s">
        <v>22525</v>
      </c>
      <c r="E2725" s="424" t="s">
        <v>2973</v>
      </c>
      <c r="F2725" s="426" t="s">
        <v>884</v>
      </c>
      <c r="G2725" s="427">
        <v>1.1020000000000001</v>
      </c>
      <c r="H2725" s="428">
        <v>15.88</v>
      </c>
      <c r="I2725" s="428">
        <f t="shared" si="191"/>
        <v>17.489999999999998</v>
      </c>
    </row>
    <row r="2726" spans="1:9" customFormat="1" ht="26.1" customHeight="1">
      <c r="A2726" s="424" t="s">
        <v>886</v>
      </c>
      <c r="B2726" s="780">
        <v>6758</v>
      </c>
      <c r="C2726" s="783" t="s">
        <v>22372</v>
      </c>
      <c r="D2726" s="424" t="s">
        <v>22636</v>
      </c>
      <c r="E2726" s="424" t="s">
        <v>889</v>
      </c>
      <c r="F2726" s="426" t="s">
        <v>63</v>
      </c>
      <c r="G2726" s="427">
        <v>0.05</v>
      </c>
      <c r="H2726" s="428">
        <v>59</v>
      </c>
      <c r="I2726" s="428">
        <f t="shared" si="191"/>
        <v>2.95</v>
      </c>
    </row>
    <row r="2727" spans="1:9" customFormat="1" ht="0.95" customHeight="1">
      <c r="A2727" s="434"/>
      <c r="B2727" s="434"/>
      <c r="C2727" s="434"/>
      <c r="D2727" s="434"/>
      <c r="E2727" s="434"/>
      <c r="F2727" s="434"/>
      <c r="G2727" s="434"/>
      <c r="H2727" s="434"/>
      <c r="I2727" s="434"/>
    </row>
    <row r="2728" spans="1:9" customFormat="1" ht="18" customHeight="1">
      <c r="A2728" s="416" t="s">
        <v>22515</v>
      </c>
      <c r="B2728" s="417" t="s">
        <v>52</v>
      </c>
      <c r="C2728" s="416" t="s">
        <v>53</v>
      </c>
      <c r="D2728" s="416" t="s">
        <v>10</v>
      </c>
      <c r="E2728" s="416" t="s">
        <v>878</v>
      </c>
      <c r="F2728" s="418" t="s">
        <v>54</v>
      </c>
      <c r="G2728" s="417" t="s">
        <v>55</v>
      </c>
      <c r="H2728" s="417" t="s">
        <v>56</v>
      </c>
      <c r="I2728" s="417" t="s">
        <v>11</v>
      </c>
    </row>
    <row r="2729" spans="1:9" customFormat="1" ht="24" customHeight="1">
      <c r="A2729" s="412" t="s">
        <v>879</v>
      </c>
      <c r="B2729" s="779">
        <v>210100</v>
      </c>
      <c r="C2729" s="412" t="s">
        <v>22372</v>
      </c>
      <c r="D2729" s="412" t="s">
        <v>22388</v>
      </c>
      <c r="E2729" s="412" t="s">
        <v>22637</v>
      </c>
      <c r="F2729" s="413" t="s">
        <v>63</v>
      </c>
      <c r="G2729" s="419">
        <v>1</v>
      </c>
      <c r="H2729" s="415">
        <f>I2729</f>
        <v>19.78</v>
      </c>
      <c r="I2729" s="415">
        <f>SUM(I2730:I2731)</f>
        <v>19.78</v>
      </c>
    </row>
    <row r="2730" spans="1:9" customFormat="1" ht="24" customHeight="1">
      <c r="A2730" s="424" t="s">
        <v>886</v>
      </c>
      <c r="B2730" s="780">
        <v>99200</v>
      </c>
      <c r="C2730" s="783" t="s">
        <v>22372</v>
      </c>
      <c r="D2730" s="424" t="s">
        <v>22578</v>
      </c>
      <c r="E2730" s="424" t="s">
        <v>2973</v>
      </c>
      <c r="F2730" s="426" t="s">
        <v>884</v>
      </c>
      <c r="G2730" s="427">
        <v>0.53500000000000003</v>
      </c>
      <c r="H2730" s="428">
        <v>21.11</v>
      </c>
      <c r="I2730" s="428">
        <f t="shared" ref="I2730:I2731" si="192">TRUNC(G2730*H2730,2)</f>
        <v>11.29</v>
      </c>
    </row>
    <row r="2731" spans="1:9" customFormat="1" ht="24" customHeight="1">
      <c r="A2731" s="424" t="s">
        <v>886</v>
      </c>
      <c r="B2731" s="780">
        <v>99900</v>
      </c>
      <c r="C2731" s="783" t="s">
        <v>22372</v>
      </c>
      <c r="D2731" s="424" t="s">
        <v>22525</v>
      </c>
      <c r="E2731" s="424" t="s">
        <v>2973</v>
      </c>
      <c r="F2731" s="426" t="s">
        <v>884</v>
      </c>
      <c r="G2731" s="427">
        <v>0.53500000000000003</v>
      </c>
      <c r="H2731" s="428">
        <v>15.88</v>
      </c>
      <c r="I2731" s="428">
        <f t="shared" si="192"/>
        <v>8.49</v>
      </c>
    </row>
    <row r="2732" spans="1:9" ht="24" customHeight="1">
      <c r="A2732" s="236">
        <v>17</v>
      </c>
      <c r="B2732" s="236"/>
      <c r="C2732" s="236"/>
      <c r="D2732" s="236" t="s">
        <v>44</v>
      </c>
      <c r="E2732" s="236"/>
      <c r="F2732" s="357"/>
      <c r="G2732" s="181"/>
      <c r="H2732" s="236"/>
      <c r="I2732" s="188"/>
    </row>
    <row r="2733" spans="1:9" ht="18" customHeight="1">
      <c r="A2733" s="382" t="s">
        <v>874</v>
      </c>
      <c r="B2733" s="384" t="s">
        <v>52</v>
      </c>
      <c r="C2733" s="382" t="s">
        <v>53</v>
      </c>
      <c r="D2733" s="382" t="s">
        <v>10</v>
      </c>
      <c r="E2733" s="358" t="s">
        <v>878</v>
      </c>
      <c r="F2733" s="385" t="s">
        <v>54</v>
      </c>
      <c r="G2733" s="384" t="s">
        <v>55</v>
      </c>
      <c r="H2733" s="384" t="s">
        <v>56</v>
      </c>
      <c r="I2733" s="384" t="s">
        <v>11</v>
      </c>
    </row>
    <row r="2734" spans="1:9" ht="24" customHeight="1">
      <c r="A2734" s="237" t="s">
        <v>879</v>
      </c>
      <c r="B2734" s="183" t="s">
        <v>873</v>
      </c>
      <c r="C2734" s="237" t="s">
        <v>61</v>
      </c>
      <c r="D2734" s="237" t="s">
        <v>44</v>
      </c>
      <c r="E2734" s="359" t="s">
        <v>895</v>
      </c>
      <c r="F2734" s="184" t="s">
        <v>63</v>
      </c>
      <c r="G2734" s="185">
        <v>1</v>
      </c>
      <c r="H2734" s="415">
        <f>I2734</f>
        <v>2736</v>
      </c>
      <c r="I2734" s="189">
        <f>I2735</f>
        <v>2736</v>
      </c>
    </row>
    <row r="2735" spans="1:9" ht="39" customHeight="1">
      <c r="A2735" s="234" t="s">
        <v>881</v>
      </c>
      <c r="B2735" s="350">
        <v>100947</v>
      </c>
      <c r="C2735" s="234" t="s">
        <v>66</v>
      </c>
      <c r="D2735" s="234" t="s">
        <v>1772</v>
      </c>
      <c r="E2735" s="355" t="s">
        <v>906</v>
      </c>
      <c r="F2735" s="94" t="s">
        <v>1773</v>
      </c>
      <c r="G2735" s="186">
        <v>1140</v>
      </c>
      <c r="H2735" s="98">
        <f>IF(A2735="Composição Auxiliar",VLOOKUP(B2735,'SINAPI COMPOSIÇÃO'!$A$2:$E$10256,4,FALSE),IF(A2735="Insumo",IF(VLOOKUP(B2735,'SINAPI INSUMOS'!$A$2:$F$4852,5,FALSE)=OR("",0),VLOOKUP(B2735,'SINAPI INSUMOS'!$A$2:$F$4852,6,FALSE),VLOOKUP(B2735,'SINAPI INSUMOS'!$A$2:$F$4852,5,FALSE)),"VERIFICAR"))</f>
        <v>2.4</v>
      </c>
      <c r="I2735" s="98">
        <f t="shared" ref="I2735" si="193">TRUNC(G2735*H2735,2)</f>
        <v>2736</v>
      </c>
    </row>
    <row r="2736" spans="1:9" ht="24" customHeight="1">
      <c r="A2736" s="236">
        <v>18</v>
      </c>
      <c r="B2736" s="236"/>
      <c r="C2736" s="236"/>
      <c r="D2736" s="236" t="s">
        <v>46</v>
      </c>
      <c r="E2736" s="236"/>
      <c r="F2736" s="357"/>
      <c r="G2736" s="181"/>
      <c r="H2736" s="236"/>
      <c r="I2736" s="188"/>
    </row>
    <row r="2737" spans="1:9" ht="18" customHeight="1">
      <c r="A2737" s="382" t="s">
        <v>22521</v>
      </c>
      <c r="B2737" s="384" t="s">
        <v>52</v>
      </c>
      <c r="C2737" s="382" t="s">
        <v>53</v>
      </c>
      <c r="D2737" s="382" t="s">
        <v>10</v>
      </c>
      <c r="E2737" s="358" t="s">
        <v>878</v>
      </c>
      <c r="F2737" s="385" t="s">
        <v>54</v>
      </c>
      <c r="G2737" s="384" t="s">
        <v>55</v>
      </c>
      <c r="H2737" s="384" t="s">
        <v>56</v>
      </c>
      <c r="I2737" s="384" t="s">
        <v>11</v>
      </c>
    </row>
    <row r="2738" spans="1:9" ht="24" customHeight="1">
      <c r="A2738" s="237" t="s">
        <v>879</v>
      </c>
      <c r="B2738" s="183" t="s">
        <v>875</v>
      </c>
      <c r="C2738" s="237" t="s">
        <v>61</v>
      </c>
      <c r="D2738" s="237" t="s">
        <v>876</v>
      </c>
      <c r="E2738" s="359" t="s">
        <v>1774</v>
      </c>
      <c r="F2738" s="184" t="s">
        <v>63</v>
      </c>
      <c r="G2738" s="185">
        <v>1</v>
      </c>
      <c r="H2738" s="415">
        <f>I2738</f>
        <v>402836.76999999996</v>
      </c>
      <c r="I2738" s="189">
        <f>SUM(I2739:I2745)</f>
        <v>402836.76999999996</v>
      </c>
    </row>
    <row r="2739" spans="1:9" ht="26.1" customHeight="1">
      <c r="A2739" s="234" t="s">
        <v>881</v>
      </c>
      <c r="B2739" s="350">
        <v>93565</v>
      </c>
      <c r="C2739" s="234" t="s">
        <v>66</v>
      </c>
      <c r="D2739" s="234" t="s">
        <v>1775</v>
      </c>
      <c r="E2739" s="355" t="s">
        <v>883</v>
      </c>
      <c r="F2739" s="94" t="s">
        <v>948</v>
      </c>
      <c r="G2739" s="186">
        <v>10</v>
      </c>
      <c r="H2739" s="98">
        <f>IF(A2739="Composição Auxiliar",VLOOKUP(B2739,'SINAPI COMPOSIÇÃO'!$A$2:$E$10256,4,FALSE),IF(A2739="Insumo",IF(VLOOKUP(B2739,'SINAPI INSUMOS'!$A$2:$F$4852,5,FALSE)=OR("",0),VLOOKUP(B2739,'SINAPI INSUMOS'!$A$2:$F$4852,6,FALSE),VLOOKUP(B2739,'SINAPI INSUMOS'!$A$2:$F$4852,5,FALSE)),"VERIFICAR"))</f>
        <v>23942.93</v>
      </c>
      <c r="I2739" s="98">
        <f t="shared" ref="I2739:I2745" si="194">TRUNC(G2739*H2739,2)</f>
        <v>239429.3</v>
      </c>
    </row>
    <row r="2740" spans="1:9" ht="26.1" customHeight="1">
      <c r="A2740" s="234" t="s">
        <v>881</v>
      </c>
      <c r="B2740" s="350">
        <v>93568</v>
      </c>
      <c r="C2740" s="234" t="s">
        <v>66</v>
      </c>
      <c r="D2740" s="234" t="s">
        <v>1776</v>
      </c>
      <c r="E2740" s="355" t="s">
        <v>883</v>
      </c>
      <c r="F2740" s="94" t="s">
        <v>948</v>
      </c>
      <c r="G2740" s="362">
        <v>1.5</v>
      </c>
      <c r="H2740" s="363">
        <f>IF(A2740="Composição Auxiliar",VLOOKUP(B2740,'SINAPI COMPOSIÇÃO'!$A$2:$E$10256,4,FALSE),IF(A2740="Insumo",IF(VLOOKUP(B2740,'SINAPI INSUMOS'!$A$2:$F$4852,5,FALSE)=OR("",0),VLOOKUP(B2740,'SINAPI INSUMOS'!$A$2:$F$4852,6,FALSE),VLOOKUP(B2740,'SINAPI INSUMOS'!$A$2:$F$4852,5,FALSE)),"VERIFICAR"))</f>
        <v>29876.94</v>
      </c>
      <c r="I2740" s="98">
        <f t="shared" si="194"/>
        <v>44815.41</v>
      </c>
    </row>
    <row r="2741" spans="1:9" ht="24" customHeight="1">
      <c r="A2741" s="234" t="s">
        <v>881</v>
      </c>
      <c r="B2741" s="350">
        <v>93569</v>
      </c>
      <c r="C2741" s="234" t="s">
        <v>66</v>
      </c>
      <c r="D2741" s="234" t="s">
        <v>1777</v>
      </c>
      <c r="E2741" s="355" t="s">
        <v>883</v>
      </c>
      <c r="F2741" s="94" t="s">
        <v>948</v>
      </c>
      <c r="G2741" s="186">
        <v>1</v>
      </c>
      <c r="H2741" s="98">
        <f>IF(A2741="Composição Auxiliar",VLOOKUP(B2741,'SINAPI COMPOSIÇÃO'!$A$2:$E$10256,4,FALSE),IF(A2741="Insumo",IF(VLOOKUP(B2741,'SINAPI INSUMOS'!$A$2:$F$4852,5,FALSE)=OR("",0),VLOOKUP(B2741,'SINAPI INSUMOS'!$A$2:$F$4852,6,FALSE),VLOOKUP(B2741,'SINAPI INSUMOS'!$A$2:$F$4852,5,FALSE)),"VERIFICAR"))</f>
        <v>23509.86</v>
      </c>
      <c r="I2741" s="98">
        <f t="shared" si="194"/>
        <v>23509.86</v>
      </c>
    </row>
    <row r="2742" spans="1:9" ht="26.1" customHeight="1">
      <c r="A2742" s="234" t="s">
        <v>881</v>
      </c>
      <c r="B2742" s="350">
        <v>93572</v>
      </c>
      <c r="C2742" s="234" t="s">
        <v>66</v>
      </c>
      <c r="D2742" s="234" t="s">
        <v>1778</v>
      </c>
      <c r="E2742" s="355" t="s">
        <v>883</v>
      </c>
      <c r="F2742" s="94" t="s">
        <v>948</v>
      </c>
      <c r="G2742" s="186">
        <v>10</v>
      </c>
      <c r="H2742" s="98">
        <f>IF(A2742="Composição Auxiliar",VLOOKUP(B2742,'SINAPI COMPOSIÇÃO'!$A$2:$E$10256,4,FALSE),IF(A2742="Insumo",IF(VLOOKUP(B2742,'SINAPI INSUMOS'!$A$2:$F$4852,5,FALSE)=OR("",0),VLOOKUP(B2742,'SINAPI INSUMOS'!$A$2:$F$4852,6,FALSE),VLOOKUP(B2742,'SINAPI INSUMOS'!$A$2:$F$4852,5,FALSE)),"VERIFICAR"))</f>
        <v>5176.0200000000004</v>
      </c>
      <c r="I2742" s="98">
        <f t="shared" si="194"/>
        <v>51760.2</v>
      </c>
    </row>
    <row r="2743" spans="1:9" ht="25.5">
      <c r="A2743" s="234" t="s">
        <v>881</v>
      </c>
      <c r="B2743" s="350">
        <v>101460</v>
      </c>
      <c r="C2743" s="234" t="s">
        <v>66</v>
      </c>
      <c r="D2743" s="234" t="s">
        <v>1779</v>
      </c>
      <c r="E2743" s="355" t="s">
        <v>883</v>
      </c>
      <c r="F2743" s="94" t="s">
        <v>948</v>
      </c>
      <c r="G2743" s="186">
        <v>10</v>
      </c>
      <c r="H2743" s="98">
        <f>IF(A2743="Composição Auxiliar",VLOOKUP(B2743,'SINAPI COMPOSIÇÃO'!$A$2:$E$10256,4,FALSE),IF(A2743="Insumo",IF(VLOOKUP(B2743,'SINAPI INSUMOS'!$A$2:$F$4852,5,FALSE)=OR("",0),VLOOKUP(B2743,'SINAPI INSUMOS'!$A$2:$F$4852,6,FALSE),VLOOKUP(B2743,'SINAPI INSUMOS'!$A$2:$F$4852,5,FALSE)),"VERIFICAR"))</f>
        <v>3638.75</v>
      </c>
      <c r="I2743" s="98">
        <f t="shared" si="194"/>
        <v>36387.5</v>
      </c>
    </row>
    <row r="2744" spans="1:9" ht="51">
      <c r="A2744" s="234" t="s">
        <v>881</v>
      </c>
      <c r="B2744" s="786" t="s">
        <v>22338</v>
      </c>
      <c r="C2744" s="785" t="s">
        <v>22339</v>
      </c>
      <c r="D2744" s="234" t="s">
        <v>22340</v>
      </c>
      <c r="E2744" s="398" t="s">
        <v>22341</v>
      </c>
      <c r="F2744" s="399" t="s">
        <v>63</v>
      </c>
      <c r="G2744" s="186">
        <v>10</v>
      </c>
      <c r="H2744" s="98">
        <v>485.15</v>
      </c>
      <c r="I2744" s="98">
        <f t="shared" si="194"/>
        <v>4851.5</v>
      </c>
    </row>
    <row r="2745" spans="1:9" ht="25.5">
      <c r="A2745" s="234" t="s">
        <v>881</v>
      </c>
      <c r="B2745" s="350">
        <v>20006005</v>
      </c>
      <c r="C2745" s="785" t="s">
        <v>22343</v>
      </c>
      <c r="D2745" s="379" t="s">
        <v>22344</v>
      </c>
      <c r="E2745" s="355" t="s">
        <v>22342</v>
      </c>
      <c r="F2745" s="399" t="s">
        <v>22345</v>
      </c>
      <c r="G2745" s="186">
        <v>1</v>
      </c>
      <c r="H2745" s="400">
        <v>2083</v>
      </c>
      <c r="I2745" s="98">
        <f t="shared" si="194"/>
        <v>2083</v>
      </c>
    </row>
    <row r="2760" spans="4:8">
      <c r="G2760" s="387"/>
      <c r="H2760" s="387"/>
    </row>
    <row r="2762" spans="4:8">
      <c r="D2762" s="387"/>
    </row>
    <row r="2766" spans="4:8">
      <c r="G2766" s="387"/>
    </row>
    <row r="2768" spans="4:8">
      <c r="G2768" s="387"/>
    </row>
  </sheetData>
  <pageMargins left="0.5" right="0.5" top="1" bottom="1" header="0.5" footer="0.5"/>
  <pageSetup paperSize="9" scale="79" fitToHeight="0" orientation="landscape" r:id="rId1"/>
  <headerFooter>
    <oddHeader>&amp;L &amp;CCODEVASF
CNPJ:</oddHeader>
    <oddFooter>&amp;L &amp;C  -  -  / DF
 /</oddFooter>
  </headerFooter>
  <rowBreaks count="26" manualBreakCount="26">
    <brk id="58" max="10" man="1"/>
    <brk id="73" max="10" man="1"/>
    <brk id="153" max="10" man="1"/>
    <brk id="223" max="10" man="1"/>
    <brk id="259" max="10" man="1"/>
    <brk id="295" max="10" man="1"/>
    <brk id="330" max="10" man="1"/>
    <brk id="365" max="10" man="1"/>
    <brk id="400" max="10" man="1"/>
    <brk id="454" max="10" man="1"/>
    <brk id="496" max="10" man="1"/>
    <brk id="599" max="10" man="1"/>
    <brk id="710" max="10" man="1"/>
    <brk id="797" max="10" man="1"/>
    <brk id="885" max="10" man="1"/>
    <brk id="1047" max="10" man="1"/>
    <brk id="1105" max="10" man="1"/>
    <brk id="1262" max="10" man="1"/>
    <brk id="1284" max="10" man="1"/>
    <brk id="1388" max="10" man="1"/>
    <brk id="1477" max="10" man="1"/>
    <brk id="1595" max="10" man="1"/>
    <brk id="1614" max="10" man="1"/>
    <brk id="1707" max="10" man="1"/>
    <brk id="2013" max="10" man="1"/>
    <brk id="2034" max="10" man="1"/>
  </rowBreaks>
  <ignoredErrors>
    <ignoredError sqref="H341"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270"/>
  <sheetViews>
    <sheetView showGridLines="0" view="pageBreakPreview" topLeftCell="A67" zoomScale="70" zoomScaleNormal="100" workbookViewId="0">
      <selection activeCell="A4" sqref="A4:C4"/>
    </sheetView>
  </sheetViews>
  <sheetFormatPr defaultColWidth="10" defaultRowHeight="15"/>
  <cols>
    <col min="1" max="1" width="8.25" style="119" customWidth="1"/>
    <col min="2" max="2" width="13.25" style="119" customWidth="1"/>
    <col min="3" max="3" width="9" style="119" customWidth="1"/>
    <col min="4" max="5" width="10" style="119" customWidth="1"/>
    <col min="6" max="6" width="12.75" style="119" customWidth="1"/>
    <col min="7" max="7" width="12.5" style="119" customWidth="1"/>
    <col min="8" max="8" width="12" style="119" customWidth="1"/>
    <col min="9" max="9" width="11.875" style="119" customWidth="1"/>
    <col min="10" max="10" width="14" style="119" customWidth="1"/>
    <col min="11" max="11" width="14.75" style="119" customWidth="1"/>
    <col min="12" max="12" width="12.875" style="119" customWidth="1"/>
    <col min="13" max="13" width="10" style="119" customWidth="1"/>
    <col min="14" max="14" width="8.75" style="119" customWidth="1"/>
    <col min="15" max="15" width="17.875" style="119" customWidth="1"/>
    <col min="16" max="16" width="10" style="119"/>
    <col min="17" max="17" width="21.25" style="119" customWidth="1"/>
    <col min="18" max="19" width="14" style="119"/>
    <col min="20" max="20" width="15.5" style="119" customWidth="1"/>
    <col min="21" max="21" width="12.125" style="119" customWidth="1"/>
    <col min="22" max="16384" width="10" style="119"/>
  </cols>
  <sheetData>
    <row r="1" spans="1:21" ht="29.25" customHeight="1">
      <c r="A1" s="469" t="s">
        <v>1780</v>
      </c>
      <c r="B1" s="470"/>
      <c r="C1" s="470"/>
      <c r="D1" s="470"/>
      <c r="E1" s="470"/>
      <c r="F1" s="470"/>
      <c r="G1" s="470"/>
      <c r="H1" s="470"/>
      <c r="I1" s="470"/>
      <c r="J1" s="470"/>
      <c r="K1" s="470"/>
      <c r="L1" s="470"/>
      <c r="M1" s="470"/>
      <c r="N1" s="470"/>
      <c r="O1" s="471"/>
    </row>
    <row r="2" spans="1:21" ht="29.25" customHeight="1">
      <c r="A2" s="472"/>
      <c r="B2" s="473"/>
      <c r="C2" s="473"/>
      <c r="D2" s="473"/>
      <c r="E2" s="473"/>
      <c r="F2" s="473"/>
      <c r="G2" s="473"/>
      <c r="H2" s="473"/>
      <c r="I2" s="473"/>
      <c r="J2" s="473"/>
      <c r="K2" s="473"/>
      <c r="L2" s="473"/>
      <c r="M2" s="473"/>
      <c r="N2" s="473"/>
      <c r="O2" s="474"/>
      <c r="P2" s="139"/>
      <c r="Q2" s="139"/>
    </row>
    <row r="3" spans="1:21" s="109" customFormat="1" ht="42.95" customHeight="1">
      <c r="A3" s="549" t="s">
        <v>1781</v>
      </c>
      <c r="B3" s="550"/>
      <c r="C3" s="550"/>
      <c r="D3" s="550"/>
      <c r="E3" s="550"/>
      <c r="F3" s="550"/>
      <c r="G3" s="550"/>
      <c r="H3" s="550"/>
      <c r="I3" s="550"/>
      <c r="J3" s="550"/>
      <c r="K3" s="550"/>
      <c r="L3" s="550"/>
      <c r="M3" s="550"/>
      <c r="N3" s="550"/>
      <c r="O3" s="551"/>
      <c r="Q3" s="119"/>
      <c r="R3" s="119"/>
      <c r="T3" s="119"/>
    </row>
    <row r="4" spans="1:21" s="109" customFormat="1" ht="18">
      <c r="A4" s="552" t="s">
        <v>1782</v>
      </c>
      <c r="B4" s="553"/>
      <c r="C4" s="553"/>
      <c r="D4" s="554"/>
      <c r="E4" s="554"/>
      <c r="F4" s="554"/>
      <c r="O4" s="140"/>
      <c r="P4" s="141"/>
      <c r="Q4" s="141"/>
      <c r="R4" s="119"/>
      <c r="T4" s="119"/>
    </row>
    <row r="5" spans="1:21" ht="29.25" customHeight="1">
      <c r="A5" s="555" t="s">
        <v>1783</v>
      </c>
      <c r="B5" s="556"/>
      <c r="C5" s="556"/>
      <c r="D5" s="556"/>
      <c r="E5" s="556"/>
      <c r="F5" s="556"/>
      <c r="G5" s="556"/>
      <c r="H5" s="556"/>
      <c r="I5" s="556"/>
      <c r="J5" s="556"/>
      <c r="K5" s="556"/>
      <c r="L5" s="556"/>
      <c r="M5" s="556"/>
      <c r="N5" s="556"/>
      <c r="O5" s="557"/>
    </row>
    <row r="6" spans="1:21" ht="13.9" customHeight="1">
      <c r="A6" s="120"/>
      <c r="B6" s="121"/>
      <c r="C6" s="121"/>
      <c r="D6" s="121"/>
      <c r="E6" s="121"/>
      <c r="F6" s="121"/>
      <c r="G6" s="121"/>
      <c r="H6" s="121"/>
      <c r="I6" s="121"/>
      <c r="J6" s="121"/>
      <c r="K6" s="121"/>
      <c r="L6" s="121"/>
      <c r="M6" s="121"/>
      <c r="N6" s="121"/>
      <c r="O6" s="142"/>
    </row>
    <row r="7" spans="1:21" s="110" customFormat="1" ht="42" customHeight="1">
      <c r="A7" s="122" t="s">
        <v>59</v>
      </c>
      <c r="B7" s="558" t="s">
        <v>62</v>
      </c>
      <c r="C7" s="558"/>
      <c r="D7" s="558"/>
      <c r="E7" s="558"/>
      <c r="F7" s="558"/>
      <c r="G7" s="558"/>
      <c r="H7" s="558"/>
      <c r="I7" s="558"/>
      <c r="J7" s="558"/>
      <c r="K7" s="558"/>
      <c r="L7" s="558"/>
      <c r="M7" s="558"/>
      <c r="N7" s="558"/>
      <c r="O7" s="559"/>
      <c r="P7" s="110" t="s">
        <v>1784</v>
      </c>
    </row>
    <row r="8" spans="1:21" ht="15.75">
      <c r="A8" s="123"/>
      <c r="B8" s="124"/>
      <c r="C8" s="124"/>
      <c r="D8" s="124"/>
      <c r="E8" s="124"/>
      <c r="F8" s="124"/>
      <c r="G8" s="124"/>
      <c r="H8" s="124"/>
      <c r="I8" s="124"/>
      <c r="J8" s="124"/>
      <c r="K8" s="124"/>
      <c r="L8" s="124"/>
      <c r="M8" s="124"/>
      <c r="N8" s="124"/>
      <c r="O8" s="143"/>
      <c r="P8" s="110"/>
      <c r="Q8" s="116"/>
      <c r="R8" s="116"/>
      <c r="S8" s="116"/>
      <c r="T8" s="116"/>
      <c r="U8" s="116"/>
    </row>
    <row r="9" spans="1:21" ht="25.5" customHeight="1">
      <c r="A9" s="490" t="s">
        <v>1785</v>
      </c>
      <c r="B9" s="481"/>
      <c r="C9" s="481"/>
      <c r="D9" s="481"/>
      <c r="E9" s="125" t="s">
        <v>1786</v>
      </c>
      <c r="F9" s="491" t="s">
        <v>1787</v>
      </c>
      <c r="G9" s="459"/>
      <c r="H9" s="491" t="s">
        <v>1788</v>
      </c>
      <c r="I9" s="459"/>
      <c r="J9" s="463" t="s">
        <v>1789</v>
      </c>
      <c r="K9" s="492"/>
      <c r="L9" s="145" t="s">
        <v>1790</v>
      </c>
      <c r="M9" s="493" t="s">
        <v>1791</v>
      </c>
      <c r="N9" s="493"/>
      <c r="O9" s="494"/>
      <c r="P9" s="110"/>
    </row>
    <row r="10" spans="1:21" ht="21.75" customHeight="1">
      <c r="A10" s="495" t="s">
        <v>1792</v>
      </c>
      <c r="B10" s="496"/>
      <c r="C10" s="496"/>
      <c r="D10" s="497"/>
      <c r="E10" s="126">
        <v>1</v>
      </c>
      <c r="F10" s="560"/>
      <c r="G10" s="561"/>
      <c r="H10" s="560"/>
      <c r="I10" s="561"/>
      <c r="J10" s="562"/>
      <c r="K10" s="563"/>
      <c r="L10" s="126"/>
      <c r="M10" s="564"/>
      <c r="N10" s="564"/>
      <c r="O10" s="565"/>
      <c r="P10" s="110"/>
    </row>
    <row r="11" spans="1:21" ht="18">
      <c r="A11" s="127"/>
      <c r="B11" s="128"/>
      <c r="C11" s="128"/>
      <c r="D11" s="128"/>
      <c r="E11" s="129"/>
      <c r="F11" s="130"/>
      <c r="G11" s="129"/>
      <c r="H11" s="129"/>
      <c r="I11" s="146"/>
      <c r="J11" s="147"/>
      <c r="K11" s="129"/>
      <c r="L11" s="129"/>
      <c r="M11" s="129"/>
      <c r="O11" s="148"/>
      <c r="P11" s="110"/>
    </row>
    <row r="12" spans="1:21" ht="15.75">
      <c r="A12" s="131"/>
      <c r="B12" s="132"/>
      <c r="C12" s="132"/>
      <c r="D12" s="132"/>
      <c r="E12" s="132"/>
      <c r="F12" s="132"/>
      <c r="G12" s="132"/>
      <c r="H12" s="132"/>
      <c r="I12" s="149"/>
      <c r="J12" s="149"/>
      <c r="L12" s="485" t="s">
        <v>1793</v>
      </c>
      <c r="M12" s="486"/>
      <c r="N12" s="487"/>
      <c r="O12" s="150">
        <f>E10</f>
        <v>1</v>
      </c>
      <c r="P12" s="110"/>
      <c r="Q12" s="119">
        <v>0</v>
      </c>
    </row>
    <row r="13" spans="1:21" ht="15.75">
      <c r="A13" s="133"/>
      <c r="B13" s="134"/>
      <c r="C13" s="134"/>
      <c r="D13" s="134"/>
      <c r="E13" s="134"/>
      <c r="F13" s="134"/>
      <c r="G13" s="134"/>
      <c r="H13" s="134"/>
      <c r="I13" s="151"/>
      <c r="J13" s="151"/>
      <c r="K13" s="152"/>
      <c r="L13" s="152"/>
      <c r="M13" s="152"/>
      <c r="N13" s="152"/>
      <c r="O13" s="153"/>
      <c r="P13" s="110"/>
    </row>
    <row r="14" spans="1:21" s="111" customFormat="1" ht="40.15" customHeight="1">
      <c r="A14" s="135" t="s">
        <v>64</v>
      </c>
      <c r="B14" s="488" t="s">
        <v>1794</v>
      </c>
      <c r="C14" s="488"/>
      <c r="D14" s="488"/>
      <c r="E14" s="488"/>
      <c r="F14" s="488"/>
      <c r="G14" s="488"/>
      <c r="H14" s="488"/>
      <c r="I14" s="488"/>
      <c r="J14" s="488"/>
      <c r="K14" s="488"/>
      <c r="L14" s="488"/>
      <c r="M14" s="488"/>
      <c r="N14" s="488"/>
      <c r="O14" s="489"/>
      <c r="P14" s="110" t="s">
        <v>1784</v>
      </c>
      <c r="Q14" s="157"/>
      <c r="R14" s="157"/>
      <c r="S14" s="157"/>
      <c r="T14" s="157"/>
      <c r="U14" s="157"/>
    </row>
    <row r="15" spans="1:21" ht="15.75">
      <c r="A15" s="131"/>
      <c r="B15" s="132"/>
      <c r="C15" s="132"/>
      <c r="D15" s="132"/>
      <c r="E15" s="132"/>
      <c r="F15" s="132"/>
      <c r="G15" s="132"/>
      <c r="H15" s="132"/>
      <c r="I15" s="149"/>
      <c r="J15" s="149"/>
      <c r="K15" s="149"/>
      <c r="L15" s="149"/>
      <c r="M15" s="112"/>
      <c r="N15" s="112"/>
      <c r="O15" s="154"/>
      <c r="P15" s="110"/>
    </row>
    <row r="16" spans="1:21" ht="25.5" customHeight="1">
      <c r="A16" s="490" t="s">
        <v>1785</v>
      </c>
      <c r="B16" s="481"/>
      <c r="C16" s="481"/>
      <c r="D16" s="481"/>
      <c r="E16" s="125" t="s">
        <v>1786</v>
      </c>
      <c r="F16" s="491" t="s">
        <v>1787</v>
      </c>
      <c r="G16" s="459"/>
      <c r="H16" s="491" t="s">
        <v>1795</v>
      </c>
      <c r="I16" s="459"/>
      <c r="J16" s="463" t="s">
        <v>1789</v>
      </c>
      <c r="K16" s="492"/>
      <c r="L16" s="145" t="s">
        <v>1790</v>
      </c>
      <c r="M16" s="493" t="s">
        <v>1791</v>
      </c>
      <c r="N16" s="493"/>
      <c r="O16" s="494"/>
      <c r="P16" s="110"/>
    </row>
    <row r="17" spans="1:21" s="112" customFormat="1" ht="43.15" customHeight="1">
      <c r="A17" s="495" t="s">
        <v>1796</v>
      </c>
      <c r="B17" s="496"/>
      <c r="C17" s="496"/>
      <c r="D17" s="497"/>
      <c r="E17" s="136">
        <v>1</v>
      </c>
      <c r="F17" s="500">
        <v>100</v>
      </c>
      <c r="G17" s="499"/>
      <c r="H17" s="500">
        <v>12.85</v>
      </c>
      <c r="I17" s="499"/>
      <c r="J17" s="498">
        <f>F17*H17</f>
        <v>1285</v>
      </c>
      <c r="K17" s="501"/>
      <c r="L17" s="136"/>
      <c r="M17" s="542"/>
      <c r="N17" s="542"/>
      <c r="O17" s="543"/>
      <c r="P17" s="110"/>
    </row>
    <row r="18" spans="1:21" ht="18">
      <c r="A18" s="127"/>
      <c r="B18" s="128"/>
      <c r="C18" s="128"/>
      <c r="D18" s="128"/>
      <c r="E18" s="129"/>
      <c r="F18" s="130"/>
      <c r="G18" s="129"/>
      <c r="H18" s="129"/>
      <c r="I18" s="146"/>
      <c r="J18" s="147"/>
      <c r="K18" s="129"/>
      <c r="L18" s="129"/>
      <c r="M18" s="129"/>
      <c r="O18" s="148"/>
      <c r="P18" s="110"/>
    </row>
    <row r="19" spans="1:21" ht="15.75">
      <c r="A19" s="131"/>
      <c r="B19" s="132"/>
      <c r="C19" s="132"/>
      <c r="D19" s="132"/>
      <c r="E19" s="132"/>
      <c r="F19" s="132"/>
      <c r="G19" s="132"/>
      <c r="H19" s="132"/>
      <c r="I19" s="149"/>
      <c r="J19" s="149"/>
      <c r="L19" s="485" t="s">
        <v>1793</v>
      </c>
      <c r="M19" s="486"/>
      <c r="N19" s="487"/>
      <c r="O19" s="150">
        <f>J17</f>
        <v>1285</v>
      </c>
      <c r="P19" s="110"/>
    </row>
    <row r="20" spans="1:21" ht="15.75">
      <c r="A20" s="133"/>
      <c r="B20" s="134"/>
      <c r="C20" s="134"/>
      <c r="D20" s="134"/>
      <c r="E20" s="134"/>
      <c r="F20" s="134"/>
      <c r="G20" s="134"/>
      <c r="H20" s="134"/>
      <c r="I20" s="151"/>
      <c r="J20" s="151"/>
      <c r="K20" s="152"/>
      <c r="L20" s="152"/>
      <c r="M20" s="152"/>
      <c r="N20" s="152"/>
      <c r="O20" s="153"/>
      <c r="P20" s="110"/>
    </row>
    <row r="21" spans="1:21" s="111" customFormat="1" ht="40.15" customHeight="1">
      <c r="A21" s="135" t="s">
        <v>69</v>
      </c>
      <c r="B21" s="488" t="s">
        <v>1797</v>
      </c>
      <c r="C21" s="488"/>
      <c r="D21" s="488"/>
      <c r="E21" s="488"/>
      <c r="F21" s="488"/>
      <c r="G21" s="488"/>
      <c r="H21" s="488"/>
      <c r="I21" s="488"/>
      <c r="J21" s="488"/>
      <c r="K21" s="488"/>
      <c r="L21" s="488"/>
      <c r="M21" s="488"/>
      <c r="N21" s="488"/>
      <c r="O21" s="489"/>
      <c r="P21" s="110" t="s">
        <v>1798</v>
      </c>
      <c r="Q21" s="157"/>
      <c r="R21" s="157"/>
      <c r="S21" s="157"/>
      <c r="T21" s="157"/>
      <c r="U21" s="157"/>
    </row>
    <row r="22" spans="1:21" ht="15.75">
      <c r="A22" s="131"/>
      <c r="B22" s="132"/>
      <c r="C22" s="132"/>
      <c r="D22" s="132"/>
      <c r="E22" s="132"/>
      <c r="F22" s="132"/>
      <c r="G22" s="132"/>
      <c r="H22" s="132"/>
      <c r="I22" s="149"/>
      <c r="J22" s="149"/>
      <c r="K22" s="149"/>
      <c r="L22" s="149"/>
      <c r="M22" s="112"/>
      <c r="N22" s="112"/>
      <c r="O22" s="154"/>
      <c r="P22" s="110"/>
    </row>
    <row r="23" spans="1:21" ht="85.15" customHeight="1">
      <c r="A23" s="490" t="s">
        <v>1785</v>
      </c>
      <c r="B23" s="481"/>
      <c r="C23" s="481"/>
      <c r="D23" s="481"/>
      <c r="E23" s="125" t="s">
        <v>1786</v>
      </c>
      <c r="F23" s="491" t="s">
        <v>1799</v>
      </c>
      <c r="G23" s="459"/>
      <c r="H23" s="491" t="s">
        <v>1800</v>
      </c>
      <c r="I23" s="459"/>
      <c r="J23" s="463" t="s">
        <v>1801</v>
      </c>
      <c r="K23" s="492"/>
      <c r="L23" s="145" t="s">
        <v>1790</v>
      </c>
      <c r="M23" s="493" t="s">
        <v>1791</v>
      </c>
      <c r="N23" s="493"/>
      <c r="O23" s="494"/>
      <c r="P23" s="110"/>
    </row>
    <row r="24" spans="1:21" s="112" customFormat="1" ht="53.1" customHeight="1">
      <c r="A24" s="475" t="s">
        <v>1802</v>
      </c>
      <c r="B24" s="476"/>
      <c r="C24" s="476"/>
      <c r="D24" s="476"/>
      <c r="E24" s="136">
        <v>1</v>
      </c>
      <c r="F24" s="498">
        <f>J17</f>
        <v>1285</v>
      </c>
      <c r="G24" s="499"/>
      <c r="H24" s="517">
        <v>0.4</v>
      </c>
      <c r="I24" s="517"/>
      <c r="J24" s="498">
        <f>F24*H24</f>
        <v>514</v>
      </c>
      <c r="K24" s="501"/>
      <c r="L24" s="136"/>
      <c r="M24" s="502"/>
      <c r="N24" s="502"/>
      <c r="O24" s="503"/>
      <c r="P24" s="110"/>
      <c r="Q24" s="119"/>
      <c r="R24" s="119"/>
      <c r="S24" s="119"/>
      <c r="T24" s="119"/>
      <c r="U24" s="119"/>
    </row>
    <row r="25" spans="1:21" s="112" customFormat="1" ht="53.1" customHeight="1">
      <c r="A25" s="547" t="s">
        <v>22347</v>
      </c>
      <c r="B25" s="476"/>
      <c r="C25" s="476"/>
      <c r="D25" s="476"/>
      <c r="E25" s="386">
        <v>1</v>
      </c>
      <c r="F25" s="498">
        <v>51.75</v>
      </c>
      <c r="G25" s="499"/>
      <c r="H25" s="517">
        <v>20.65</v>
      </c>
      <c r="I25" s="517"/>
      <c r="J25" s="498">
        <f>F25*H25</f>
        <v>1068.6374999999998</v>
      </c>
      <c r="K25" s="501"/>
      <c r="L25" s="386"/>
      <c r="M25" s="548" t="s">
        <v>22346</v>
      </c>
      <c r="N25" s="542"/>
      <c r="O25" s="543"/>
      <c r="P25" s="110"/>
      <c r="Q25" s="119"/>
      <c r="R25" s="119"/>
      <c r="S25" s="119"/>
      <c r="T25" s="119"/>
      <c r="U25" s="119"/>
    </row>
    <row r="26" spans="1:21" ht="18">
      <c r="A26" s="127"/>
      <c r="B26" s="128"/>
      <c r="C26" s="128"/>
      <c r="D26" s="128"/>
      <c r="E26" s="129"/>
      <c r="F26" s="130"/>
      <c r="G26" s="129"/>
      <c r="H26" s="129"/>
      <c r="I26" s="146"/>
      <c r="J26" s="147"/>
      <c r="K26" s="129"/>
      <c r="L26" s="129"/>
      <c r="M26" s="129"/>
      <c r="O26" s="148"/>
      <c r="P26" s="110"/>
      <c r="Q26" s="227"/>
    </row>
    <row r="27" spans="1:21" ht="15.75">
      <c r="A27" s="131"/>
      <c r="B27" s="132"/>
      <c r="C27" s="132"/>
      <c r="D27" s="132"/>
      <c r="E27" s="132"/>
      <c r="F27" s="132"/>
      <c r="G27" s="132"/>
      <c r="H27" s="132"/>
      <c r="I27" s="149"/>
      <c r="J27" s="149"/>
      <c r="L27" s="485" t="s">
        <v>1793</v>
      </c>
      <c r="M27" s="486"/>
      <c r="N27" s="487"/>
      <c r="O27" s="150">
        <f>SUM(J24:K25)</f>
        <v>1582.6374999999998</v>
      </c>
      <c r="P27" s="110"/>
    </row>
    <row r="28" spans="1:21" ht="15.75">
      <c r="A28" s="133"/>
      <c r="B28" s="134"/>
      <c r="C28" s="134"/>
      <c r="D28" s="134"/>
      <c r="E28" s="134"/>
      <c r="F28" s="134"/>
      <c r="G28" s="134"/>
      <c r="H28" s="134"/>
      <c r="I28" s="151"/>
      <c r="J28" s="151"/>
      <c r="K28" s="152"/>
      <c r="L28" s="152"/>
      <c r="M28" s="152"/>
      <c r="N28" s="152"/>
      <c r="O28" s="153"/>
      <c r="P28" s="110"/>
    </row>
    <row r="29" spans="1:21" s="111" customFormat="1" ht="40.15" customHeight="1">
      <c r="A29" s="135" t="s">
        <v>73</v>
      </c>
      <c r="B29" s="488" t="s">
        <v>75</v>
      </c>
      <c r="C29" s="488"/>
      <c r="D29" s="488"/>
      <c r="E29" s="488"/>
      <c r="F29" s="488"/>
      <c r="G29" s="488"/>
      <c r="H29" s="488"/>
      <c r="I29" s="488"/>
      <c r="J29" s="488"/>
      <c r="K29" s="488"/>
      <c r="L29" s="488"/>
      <c r="M29" s="488"/>
      <c r="N29" s="488"/>
      <c r="O29" s="489"/>
      <c r="P29" s="110" t="s">
        <v>1798</v>
      </c>
      <c r="Q29" s="157"/>
      <c r="R29" s="157"/>
      <c r="S29" s="157"/>
      <c r="T29" s="157"/>
      <c r="U29" s="157"/>
    </row>
    <row r="30" spans="1:21" ht="15.75">
      <c r="A30" s="131"/>
      <c r="B30" s="132"/>
      <c r="C30" s="132"/>
      <c r="D30" s="132"/>
      <c r="E30" s="132"/>
      <c r="F30" s="132"/>
      <c r="G30" s="132"/>
      <c r="H30" s="132"/>
      <c r="I30" s="149"/>
      <c r="J30" s="149"/>
      <c r="K30" s="149"/>
      <c r="L30" s="149"/>
      <c r="M30" s="112"/>
      <c r="N30" s="112"/>
      <c r="O30" s="154"/>
      <c r="P30" s="110"/>
    </row>
    <row r="31" spans="1:21" ht="55.9" customHeight="1">
      <c r="A31" s="490" t="s">
        <v>1785</v>
      </c>
      <c r="B31" s="481"/>
      <c r="C31" s="481"/>
      <c r="D31" s="481"/>
      <c r="E31" s="125" t="s">
        <v>1786</v>
      </c>
      <c r="F31" s="491" t="s">
        <v>1803</v>
      </c>
      <c r="G31" s="459"/>
      <c r="H31" s="138" t="s">
        <v>1804</v>
      </c>
      <c r="I31" s="138" t="s">
        <v>1805</v>
      </c>
      <c r="J31" s="463" t="s">
        <v>1801</v>
      </c>
      <c r="K31" s="492"/>
      <c r="L31" s="145" t="s">
        <v>1790</v>
      </c>
      <c r="M31" s="493" t="s">
        <v>1791</v>
      </c>
      <c r="N31" s="493"/>
      <c r="O31" s="494"/>
      <c r="P31" s="110"/>
    </row>
    <row r="32" spans="1:21" s="112" customFormat="1" ht="84" customHeight="1">
      <c r="A32" s="495" t="s">
        <v>1806</v>
      </c>
      <c r="B32" s="496"/>
      <c r="C32" s="496"/>
      <c r="D32" s="497"/>
      <c r="E32" s="136">
        <v>1</v>
      </c>
      <c r="F32" s="498">
        <f>O27</f>
        <v>1582.6374999999998</v>
      </c>
      <c r="G32" s="499"/>
      <c r="H32" s="136">
        <v>0.9</v>
      </c>
      <c r="I32" s="136">
        <v>1.25</v>
      </c>
      <c r="J32" s="498">
        <f>(F32/H32)*I32</f>
        <v>2198.1076388888887</v>
      </c>
      <c r="K32" s="501"/>
      <c r="L32" s="136"/>
      <c r="M32" s="542"/>
      <c r="N32" s="542"/>
      <c r="O32" s="543"/>
      <c r="P32" s="110"/>
    </row>
    <row r="33" spans="1:21" ht="18">
      <c r="A33" s="127"/>
      <c r="B33" s="128"/>
      <c r="C33" s="128"/>
      <c r="D33" s="128"/>
      <c r="E33" s="129"/>
      <c r="F33" s="130"/>
      <c r="G33" s="129"/>
      <c r="H33" s="129"/>
      <c r="I33" s="146"/>
      <c r="J33" s="147"/>
      <c r="K33" s="129"/>
      <c r="L33" s="129"/>
      <c r="M33" s="129"/>
      <c r="O33" s="148"/>
      <c r="P33" s="110"/>
    </row>
    <row r="34" spans="1:21" ht="15.75">
      <c r="A34" s="131"/>
      <c r="B34" s="132"/>
      <c r="C34" s="132"/>
      <c r="D34" s="132"/>
      <c r="E34" s="132"/>
      <c r="F34" s="132"/>
      <c r="G34" s="132"/>
      <c r="H34" s="132"/>
      <c r="I34" s="149"/>
      <c r="J34" s="149"/>
      <c r="L34" s="485" t="s">
        <v>1793</v>
      </c>
      <c r="M34" s="486"/>
      <c r="N34" s="487"/>
      <c r="O34" s="150">
        <f>J32</f>
        <v>2198.1076388888887</v>
      </c>
      <c r="P34" s="110"/>
    </row>
    <row r="35" spans="1:21" ht="15.75">
      <c r="A35" s="133"/>
      <c r="B35" s="134"/>
      <c r="C35" s="134"/>
      <c r="D35" s="134"/>
      <c r="E35" s="134"/>
      <c r="F35" s="134"/>
      <c r="G35" s="134"/>
      <c r="H35" s="134"/>
      <c r="I35" s="151"/>
      <c r="J35" s="151"/>
      <c r="K35" s="152"/>
      <c r="L35" s="152"/>
      <c r="M35" s="152"/>
      <c r="N35" s="152"/>
      <c r="O35" s="153"/>
      <c r="P35" s="110"/>
    </row>
    <row r="36" spans="1:21" s="111" customFormat="1" ht="40.15" customHeight="1">
      <c r="A36" s="135" t="s">
        <v>76</v>
      </c>
      <c r="B36" s="488" t="s">
        <v>78</v>
      </c>
      <c r="C36" s="488"/>
      <c r="D36" s="488"/>
      <c r="E36" s="488"/>
      <c r="F36" s="488"/>
      <c r="G36" s="488"/>
      <c r="H36" s="488"/>
      <c r="I36" s="488"/>
      <c r="J36" s="488"/>
      <c r="K36" s="488"/>
      <c r="L36" s="488"/>
      <c r="M36" s="488"/>
      <c r="N36" s="488"/>
      <c r="O36" s="489"/>
      <c r="P36" s="110" t="s">
        <v>1798</v>
      </c>
      <c r="Q36" s="157"/>
      <c r="R36" s="157"/>
      <c r="S36" s="157"/>
      <c r="T36" s="157"/>
      <c r="U36" s="157"/>
    </row>
    <row r="37" spans="1:21" ht="15.75">
      <c r="A37" s="131"/>
      <c r="B37" s="132"/>
      <c r="C37" s="132"/>
      <c r="D37" s="132"/>
      <c r="E37" s="132"/>
      <c r="F37" s="132"/>
      <c r="G37" s="132"/>
      <c r="H37" s="132"/>
      <c r="I37" s="149"/>
      <c r="J37" s="149"/>
      <c r="K37" s="149"/>
      <c r="L37" s="149"/>
      <c r="M37" s="112"/>
      <c r="N37" s="112"/>
      <c r="O37" s="154"/>
      <c r="P37" s="110"/>
    </row>
    <row r="38" spans="1:21" ht="25.5" customHeight="1">
      <c r="A38" s="490" t="s">
        <v>1785</v>
      </c>
      <c r="B38" s="481"/>
      <c r="C38" s="481"/>
      <c r="D38" s="481"/>
      <c r="E38" s="125" t="s">
        <v>1786</v>
      </c>
      <c r="F38" s="491" t="s">
        <v>1807</v>
      </c>
      <c r="G38" s="458"/>
      <c r="H38" s="458"/>
      <c r="I38" s="459"/>
      <c r="J38" s="463" t="s">
        <v>1808</v>
      </c>
      <c r="K38" s="492"/>
      <c r="L38" s="145" t="s">
        <v>1790</v>
      </c>
      <c r="M38" s="493" t="s">
        <v>1791</v>
      </c>
      <c r="N38" s="493"/>
      <c r="O38" s="494"/>
      <c r="P38" s="110"/>
    </row>
    <row r="39" spans="1:21" s="112" customFormat="1" ht="21.75" customHeight="1">
      <c r="A39" s="495" t="s">
        <v>1809</v>
      </c>
      <c r="B39" s="496"/>
      <c r="C39" s="496"/>
      <c r="D39" s="497"/>
      <c r="E39" s="136">
        <v>1</v>
      </c>
      <c r="F39" s="544">
        <f>O34</f>
        <v>2198.1076388888887</v>
      </c>
      <c r="G39" s="545"/>
      <c r="H39" s="545"/>
      <c r="I39" s="546"/>
      <c r="J39" s="544">
        <v>8</v>
      </c>
      <c r="K39" s="546"/>
      <c r="L39" s="155">
        <f>F39*J39</f>
        <v>17584.861111111109</v>
      </c>
      <c r="M39" s="517"/>
      <c r="N39" s="517"/>
      <c r="O39" s="531"/>
      <c r="P39" s="110"/>
    </row>
    <row r="40" spans="1:21" ht="18">
      <c r="A40" s="127"/>
      <c r="B40" s="128"/>
      <c r="C40" s="128"/>
      <c r="D40" s="128"/>
      <c r="E40" s="129"/>
      <c r="F40" s="130"/>
      <c r="G40" s="129"/>
      <c r="H40" s="129"/>
      <c r="I40" s="146"/>
      <c r="J40" s="147"/>
      <c r="K40" s="129"/>
      <c r="L40" s="129"/>
      <c r="M40" s="129"/>
      <c r="O40" s="148"/>
      <c r="P40" s="110"/>
    </row>
    <row r="41" spans="1:21" ht="15.75">
      <c r="A41" s="131"/>
      <c r="B41" s="132"/>
      <c r="C41" s="132"/>
      <c r="D41" s="132"/>
      <c r="E41" s="132"/>
      <c r="F41" s="132"/>
      <c r="G41" s="132"/>
      <c r="H41" s="132"/>
      <c r="I41" s="149"/>
      <c r="J41" s="149"/>
      <c r="L41" s="485" t="s">
        <v>1793</v>
      </c>
      <c r="M41" s="486"/>
      <c r="N41" s="487"/>
      <c r="O41" s="150">
        <f>L39</f>
        <v>17584.861111111109</v>
      </c>
      <c r="P41" s="110"/>
    </row>
    <row r="42" spans="1:21" ht="15.75">
      <c r="A42" s="133"/>
      <c r="B42" s="134"/>
      <c r="C42" s="134"/>
      <c r="D42" s="134"/>
      <c r="E42" s="134"/>
      <c r="F42" s="134"/>
      <c r="G42" s="134"/>
      <c r="H42" s="134"/>
      <c r="I42" s="151"/>
      <c r="J42" s="151"/>
      <c r="K42" s="152"/>
      <c r="L42" s="152"/>
      <c r="M42" s="152"/>
      <c r="N42" s="152"/>
      <c r="O42" s="153"/>
      <c r="P42" s="110"/>
    </row>
    <row r="43" spans="1:21" s="111" customFormat="1" ht="40.15" customHeight="1">
      <c r="A43" s="135" t="s">
        <v>80</v>
      </c>
      <c r="B43" s="488" t="s">
        <v>1810</v>
      </c>
      <c r="C43" s="488"/>
      <c r="D43" s="488"/>
      <c r="E43" s="488"/>
      <c r="F43" s="488"/>
      <c r="G43" s="488"/>
      <c r="H43" s="488"/>
      <c r="I43" s="488"/>
      <c r="J43" s="488"/>
      <c r="K43" s="488"/>
      <c r="L43" s="488"/>
      <c r="M43" s="488"/>
      <c r="N43" s="488"/>
      <c r="O43" s="489"/>
      <c r="P43" s="110" t="s">
        <v>1798</v>
      </c>
      <c r="Q43" s="157"/>
      <c r="R43" s="157"/>
      <c r="S43" s="157"/>
      <c r="T43" s="157"/>
      <c r="U43" s="157"/>
    </row>
    <row r="44" spans="1:21" ht="15.75">
      <c r="A44" s="131"/>
      <c r="B44" s="132"/>
      <c r="C44" s="132"/>
      <c r="D44" s="132"/>
      <c r="E44" s="132"/>
      <c r="F44" s="132"/>
      <c r="G44" s="132"/>
      <c r="H44" s="132"/>
      <c r="I44" s="149"/>
      <c r="J44" s="149"/>
      <c r="K44" s="149"/>
      <c r="L44" s="149"/>
      <c r="M44" s="112"/>
      <c r="N44" s="112"/>
      <c r="O44" s="154"/>
      <c r="P44" s="110"/>
    </row>
    <row r="45" spans="1:21" ht="25.5" customHeight="1">
      <c r="A45" s="490" t="s">
        <v>1785</v>
      </c>
      <c r="B45" s="481"/>
      <c r="C45" s="481"/>
      <c r="D45" s="481"/>
      <c r="E45" s="125" t="s">
        <v>1786</v>
      </c>
      <c r="F45" s="491" t="s">
        <v>1787</v>
      </c>
      <c r="G45" s="459"/>
      <c r="H45" s="491" t="s">
        <v>1795</v>
      </c>
      <c r="I45" s="459"/>
      <c r="J45" s="463" t="s">
        <v>1811</v>
      </c>
      <c r="K45" s="492"/>
      <c r="L45" s="145" t="s">
        <v>1812</v>
      </c>
      <c r="M45" s="493" t="s">
        <v>1791</v>
      </c>
      <c r="N45" s="493"/>
      <c r="O45" s="494"/>
      <c r="P45" s="110"/>
    </row>
    <row r="46" spans="1:21" s="112" customFormat="1" ht="66" customHeight="1">
      <c r="A46" s="495" t="s">
        <v>1813</v>
      </c>
      <c r="B46" s="496"/>
      <c r="C46" s="496"/>
      <c r="D46" s="497"/>
      <c r="E46" s="136">
        <v>9</v>
      </c>
      <c r="F46" s="500">
        <v>1</v>
      </c>
      <c r="G46" s="499"/>
      <c r="H46" s="500">
        <v>1</v>
      </c>
      <c r="I46" s="499"/>
      <c r="J46" s="498">
        <v>2.5</v>
      </c>
      <c r="K46" s="501"/>
      <c r="L46" s="156">
        <f>ROUND(E46*F46*H46*J46,2)</f>
        <v>22.5</v>
      </c>
      <c r="M46" s="502" t="s">
        <v>1814</v>
      </c>
      <c r="N46" s="502"/>
      <c r="O46" s="503"/>
      <c r="P46" s="110"/>
    </row>
    <row r="47" spans="1:21" ht="18">
      <c r="A47" s="127"/>
      <c r="B47" s="128"/>
      <c r="C47" s="128"/>
      <c r="D47" s="128"/>
      <c r="E47" s="129"/>
      <c r="F47" s="130"/>
      <c r="G47" s="129"/>
      <c r="H47" s="129"/>
      <c r="I47" s="146"/>
      <c r="J47" s="147"/>
      <c r="K47" s="129"/>
      <c r="L47" s="129"/>
      <c r="M47" s="129"/>
      <c r="O47" s="148"/>
      <c r="P47" s="110"/>
    </row>
    <row r="48" spans="1:21" ht="15.75">
      <c r="A48" s="131"/>
      <c r="B48" s="132"/>
      <c r="C48" s="132"/>
      <c r="D48" s="132"/>
      <c r="E48" s="132"/>
      <c r="F48" s="132"/>
      <c r="G48" s="132"/>
      <c r="H48" s="132"/>
      <c r="I48" s="149"/>
      <c r="J48" s="149"/>
      <c r="L48" s="485" t="s">
        <v>1793</v>
      </c>
      <c r="M48" s="486"/>
      <c r="N48" s="487"/>
      <c r="O48" s="150">
        <f>L46</f>
        <v>22.5</v>
      </c>
      <c r="P48" s="110"/>
    </row>
    <row r="49" spans="1:21" ht="15.75">
      <c r="A49" s="133"/>
      <c r="B49" s="134"/>
      <c r="C49" s="134"/>
      <c r="D49" s="134"/>
      <c r="E49" s="134"/>
      <c r="F49" s="134"/>
      <c r="G49" s="134"/>
      <c r="H49" s="134"/>
      <c r="I49" s="151"/>
      <c r="J49" s="151"/>
      <c r="K49" s="152"/>
      <c r="L49" s="152"/>
      <c r="M49" s="152"/>
      <c r="N49" s="152"/>
      <c r="O49" s="153"/>
      <c r="P49" s="110"/>
    </row>
    <row r="50" spans="1:21" s="111" customFormat="1" ht="40.15" customHeight="1">
      <c r="A50" s="135" t="s">
        <v>83</v>
      </c>
      <c r="B50" s="488" t="s">
        <v>1815</v>
      </c>
      <c r="C50" s="488"/>
      <c r="D50" s="488"/>
      <c r="E50" s="488"/>
      <c r="F50" s="488"/>
      <c r="G50" s="488"/>
      <c r="H50" s="488"/>
      <c r="I50" s="488"/>
      <c r="J50" s="488"/>
      <c r="K50" s="488"/>
      <c r="L50" s="488"/>
      <c r="M50" s="488"/>
      <c r="N50" s="488"/>
      <c r="O50" s="489"/>
      <c r="P50" s="110" t="s">
        <v>1784</v>
      </c>
      <c r="Q50" s="157"/>
      <c r="R50" s="157"/>
      <c r="S50" s="157"/>
      <c r="T50" s="157"/>
      <c r="U50" s="157"/>
    </row>
    <row r="51" spans="1:21" ht="15.75">
      <c r="A51" s="131"/>
      <c r="B51" s="132"/>
      <c r="C51" s="132"/>
      <c r="D51" s="132"/>
      <c r="E51" s="132"/>
      <c r="F51" s="132"/>
      <c r="G51" s="132"/>
      <c r="H51" s="132"/>
      <c r="I51" s="149"/>
      <c r="J51" s="149"/>
      <c r="K51" s="149"/>
      <c r="L51" s="149"/>
      <c r="M51" s="112"/>
      <c r="N51" s="112"/>
      <c r="O51" s="154"/>
      <c r="P51" s="110"/>
    </row>
    <row r="52" spans="1:21" ht="25.5" customHeight="1">
      <c r="A52" s="490" t="s">
        <v>1785</v>
      </c>
      <c r="B52" s="481"/>
      <c r="C52" s="481"/>
      <c r="D52" s="481"/>
      <c r="E52" s="125" t="s">
        <v>1786</v>
      </c>
      <c r="F52" s="491" t="s">
        <v>1787</v>
      </c>
      <c r="G52" s="459"/>
      <c r="H52" s="491" t="s">
        <v>1795</v>
      </c>
      <c r="I52" s="459"/>
      <c r="J52" s="463" t="s">
        <v>1811</v>
      </c>
      <c r="K52" s="492"/>
      <c r="L52" s="145" t="s">
        <v>1812</v>
      </c>
      <c r="M52" s="493" t="s">
        <v>1791</v>
      </c>
      <c r="N52" s="493"/>
      <c r="O52" s="494"/>
      <c r="P52" s="110"/>
    </row>
    <row r="53" spans="1:21" s="112" customFormat="1" ht="66" customHeight="1">
      <c r="A53" s="495" t="s">
        <v>1816</v>
      </c>
      <c r="B53" s="496"/>
      <c r="C53" s="496"/>
      <c r="D53" s="497"/>
      <c r="E53" s="136">
        <v>1</v>
      </c>
      <c r="F53" s="500">
        <f>8.74+20+8.74+5.68+5.68</f>
        <v>48.84</v>
      </c>
      <c r="G53" s="499"/>
      <c r="H53" s="500">
        <v>0.3</v>
      </c>
      <c r="I53" s="499"/>
      <c r="J53" s="498">
        <v>0.35</v>
      </c>
      <c r="K53" s="501"/>
      <c r="L53" s="156">
        <f>F53*H53*J53</f>
        <v>5.1281999999999996</v>
      </c>
      <c r="M53" s="502"/>
      <c r="N53" s="502"/>
      <c r="O53" s="503"/>
      <c r="P53" s="110"/>
    </row>
    <row r="54" spans="1:21" ht="18">
      <c r="A54" s="127"/>
      <c r="B54" s="128"/>
      <c r="C54" s="128"/>
      <c r="D54" s="128"/>
      <c r="E54" s="129"/>
      <c r="F54" s="130"/>
      <c r="G54" s="129"/>
      <c r="H54" s="129"/>
      <c r="I54" s="146"/>
      <c r="J54" s="147"/>
      <c r="K54" s="129"/>
      <c r="L54" s="129"/>
      <c r="M54" s="129"/>
      <c r="O54" s="148"/>
      <c r="P54" s="110"/>
    </row>
    <row r="55" spans="1:21" ht="15.75">
      <c r="A55" s="131"/>
      <c r="B55" s="132"/>
      <c r="C55" s="132"/>
      <c r="D55" s="132"/>
      <c r="E55" s="132"/>
      <c r="F55" s="132"/>
      <c r="G55" s="132"/>
      <c r="H55" s="132"/>
      <c r="I55" s="149"/>
      <c r="J55" s="149"/>
      <c r="L55" s="485" t="s">
        <v>1793</v>
      </c>
      <c r="M55" s="486"/>
      <c r="N55" s="487"/>
      <c r="O55" s="150">
        <f>L53</f>
        <v>5.1281999999999996</v>
      </c>
      <c r="P55" s="110"/>
    </row>
    <row r="56" spans="1:21" ht="15.75">
      <c r="A56" s="133"/>
      <c r="B56" s="134"/>
      <c r="C56" s="134"/>
      <c r="D56" s="134"/>
      <c r="E56" s="134"/>
      <c r="F56" s="134"/>
      <c r="G56" s="134"/>
      <c r="H56" s="134"/>
      <c r="I56" s="151"/>
      <c r="J56" s="151"/>
      <c r="K56" s="152"/>
      <c r="L56" s="152"/>
      <c r="M56" s="152"/>
      <c r="N56" s="152"/>
      <c r="O56" s="153"/>
      <c r="P56" s="110"/>
    </row>
    <row r="57" spans="1:21" s="111" customFormat="1" ht="40.15" customHeight="1">
      <c r="A57" s="135" t="s">
        <v>86</v>
      </c>
      <c r="B57" s="488" t="s">
        <v>1817</v>
      </c>
      <c r="C57" s="488"/>
      <c r="D57" s="488"/>
      <c r="E57" s="488"/>
      <c r="F57" s="488"/>
      <c r="G57" s="488"/>
      <c r="H57" s="488"/>
      <c r="I57" s="488"/>
      <c r="J57" s="488"/>
      <c r="K57" s="488"/>
      <c r="L57" s="488"/>
      <c r="M57" s="488"/>
      <c r="N57" s="488"/>
      <c r="O57" s="489"/>
      <c r="P57" s="110" t="s">
        <v>1784</v>
      </c>
      <c r="Q57" s="157"/>
      <c r="R57" s="157"/>
      <c r="S57" s="157"/>
      <c r="T57" s="157"/>
      <c r="U57" s="157"/>
    </row>
    <row r="58" spans="1:21" ht="15.75">
      <c r="A58" s="131"/>
      <c r="B58" s="132"/>
      <c r="C58" s="132"/>
      <c r="D58" s="132"/>
      <c r="E58" s="132"/>
      <c r="F58" s="132"/>
      <c r="G58" s="132"/>
      <c r="H58" s="132"/>
      <c r="I58" s="149"/>
      <c r="J58" s="149"/>
      <c r="K58" s="149"/>
      <c r="L58" s="149"/>
      <c r="M58" s="112"/>
      <c r="N58" s="112"/>
      <c r="O58" s="154"/>
      <c r="P58" s="110"/>
    </row>
    <row r="59" spans="1:21" ht="25.5" customHeight="1">
      <c r="A59" s="490" t="s">
        <v>1785</v>
      </c>
      <c r="B59" s="481"/>
      <c r="C59" s="481"/>
      <c r="D59" s="481"/>
      <c r="E59" s="125" t="s">
        <v>1786</v>
      </c>
      <c r="F59" s="491" t="s">
        <v>1787</v>
      </c>
      <c r="G59" s="459"/>
      <c r="H59" s="491" t="s">
        <v>1795</v>
      </c>
      <c r="I59" s="459"/>
      <c r="J59" s="463" t="s">
        <v>1789</v>
      </c>
      <c r="K59" s="492"/>
      <c r="L59" s="145" t="s">
        <v>1812</v>
      </c>
      <c r="M59" s="493" t="s">
        <v>1791</v>
      </c>
      <c r="N59" s="493"/>
      <c r="O59" s="494"/>
      <c r="P59" s="110"/>
    </row>
    <row r="60" spans="1:21" s="112" customFormat="1" ht="66" customHeight="1">
      <c r="A60" s="495" t="s">
        <v>1818</v>
      </c>
      <c r="B60" s="496"/>
      <c r="C60" s="496"/>
      <c r="D60" s="497"/>
      <c r="E60" s="136">
        <v>9</v>
      </c>
      <c r="F60" s="500">
        <v>1</v>
      </c>
      <c r="G60" s="499"/>
      <c r="H60" s="500">
        <v>1</v>
      </c>
      <c r="I60" s="499"/>
      <c r="J60" s="498">
        <f>E60*F60*H60</f>
        <v>9</v>
      </c>
      <c r="K60" s="501"/>
      <c r="L60" s="156"/>
      <c r="M60" s="542"/>
      <c r="N60" s="542"/>
      <c r="O60" s="543"/>
      <c r="P60" s="110"/>
    </row>
    <row r="61" spans="1:21" ht="18">
      <c r="A61" s="127"/>
      <c r="B61" s="128"/>
      <c r="C61" s="128"/>
      <c r="D61" s="128"/>
      <c r="E61" s="129"/>
      <c r="F61" s="130"/>
      <c r="G61" s="129"/>
      <c r="H61" s="129"/>
      <c r="I61" s="146"/>
      <c r="J61" s="147"/>
      <c r="K61" s="129"/>
      <c r="L61" s="129"/>
      <c r="M61" s="129"/>
      <c r="O61" s="148"/>
      <c r="P61" s="110"/>
    </row>
    <row r="62" spans="1:21" ht="15.75">
      <c r="A62" s="131"/>
      <c r="B62" s="132"/>
      <c r="C62" s="132"/>
      <c r="D62" s="132"/>
      <c r="E62" s="132"/>
      <c r="F62" s="132"/>
      <c r="G62" s="132"/>
      <c r="H62" s="132"/>
      <c r="I62" s="149"/>
      <c r="J62" s="149"/>
      <c r="L62" s="485" t="s">
        <v>1793</v>
      </c>
      <c r="M62" s="486"/>
      <c r="N62" s="487"/>
      <c r="O62" s="150">
        <f>J60</f>
        <v>9</v>
      </c>
      <c r="P62" s="110"/>
    </row>
    <row r="63" spans="1:21" ht="15.75">
      <c r="A63" s="133"/>
      <c r="B63" s="134"/>
      <c r="C63" s="134"/>
      <c r="D63" s="134"/>
      <c r="E63" s="134"/>
      <c r="F63" s="134"/>
      <c r="G63" s="134"/>
      <c r="H63" s="134"/>
      <c r="I63" s="151"/>
      <c r="J63" s="151"/>
      <c r="K63" s="152"/>
      <c r="L63" s="152"/>
      <c r="M63" s="152"/>
      <c r="N63" s="152"/>
      <c r="O63" s="153"/>
      <c r="P63" s="110"/>
    </row>
    <row r="64" spans="1:21" s="111" customFormat="1" ht="40.15" customHeight="1">
      <c r="A64" s="135" t="s">
        <v>89</v>
      </c>
      <c r="B64" s="488" t="s">
        <v>1819</v>
      </c>
      <c r="C64" s="488"/>
      <c r="D64" s="488"/>
      <c r="E64" s="488"/>
      <c r="F64" s="488"/>
      <c r="G64" s="488"/>
      <c r="H64" s="488"/>
      <c r="I64" s="488"/>
      <c r="J64" s="488"/>
      <c r="K64" s="488"/>
      <c r="L64" s="488"/>
      <c r="M64" s="488"/>
      <c r="N64" s="488"/>
      <c r="O64" s="489"/>
      <c r="P64" s="110" t="s">
        <v>1784</v>
      </c>
      <c r="Q64" s="157"/>
      <c r="R64" s="157"/>
      <c r="S64" s="157"/>
      <c r="T64" s="157"/>
      <c r="U64" s="157"/>
    </row>
    <row r="65" spans="1:21" ht="15.75">
      <c r="A65" s="131"/>
      <c r="B65" s="132"/>
      <c r="C65" s="132"/>
      <c r="D65" s="132"/>
      <c r="E65" s="132"/>
      <c r="F65" s="132"/>
      <c r="G65" s="132"/>
      <c r="H65" s="132"/>
      <c r="I65" s="149"/>
      <c r="J65" s="149"/>
      <c r="K65" s="149"/>
      <c r="L65" s="149"/>
      <c r="M65" s="112"/>
      <c r="N65" s="112"/>
      <c r="O65" s="154"/>
      <c r="P65" s="110"/>
    </row>
    <row r="66" spans="1:21" ht="25.5" customHeight="1">
      <c r="A66" s="490" t="s">
        <v>1785</v>
      </c>
      <c r="B66" s="481"/>
      <c r="C66" s="481"/>
      <c r="D66" s="481"/>
      <c r="E66" s="125" t="s">
        <v>1786</v>
      </c>
      <c r="F66" s="491" t="s">
        <v>1820</v>
      </c>
      <c r="G66" s="459"/>
      <c r="H66" s="491" t="s">
        <v>1788</v>
      </c>
      <c r="I66" s="459"/>
      <c r="J66" s="463" t="s">
        <v>1789</v>
      </c>
      <c r="K66" s="492"/>
      <c r="L66" s="145" t="s">
        <v>1812</v>
      </c>
      <c r="M66" s="493" t="s">
        <v>1791</v>
      </c>
      <c r="N66" s="493"/>
      <c r="O66" s="494"/>
      <c r="P66" s="110"/>
    </row>
    <row r="67" spans="1:21" s="112" customFormat="1" ht="66" customHeight="1">
      <c r="A67" s="495" t="s">
        <v>1821</v>
      </c>
      <c r="B67" s="496"/>
      <c r="C67" s="496"/>
      <c r="D67" s="497"/>
      <c r="E67" s="136">
        <v>9</v>
      </c>
      <c r="F67" s="500">
        <v>4</v>
      </c>
      <c r="G67" s="499"/>
      <c r="H67" s="500">
        <v>0.4</v>
      </c>
      <c r="I67" s="499"/>
      <c r="J67" s="498">
        <f>E67*F67*H67</f>
        <v>14.4</v>
      </c>
      <c r="K67" s="501"/>
      <c r="L67" s="156"/>
      <c r="M67" s="542"/>
      <c r="N67" s="542"/>
      <c r="O67" s="543"/>
      <c r="P67" s="110"/>
    </row>
    <row r="68" spans="1:21" ht="18">
      <c r="A68" s="127"/>
      <c r="B68" s="128"/>
      <c r="C68" s="128"/>
      <c r="D68" s="128"/>
      <c r="E68" s="129"/>
      <c r="F68" s="130"/>
      <c r="G68" s="129"/>
      <c r="H68" s="129"/>
      <c r="I68" s="146"/>
      <c r="J68" s="147"/>
      <c r="K68" s="129"/>
      <c r="L68" s="129"/>
      <c r="M68" s="129"/>
      <c r="O68" s="148"/>
      <c r="P68" s="110"/>
    </row>
    <row r="69" spans="1:21" ht="15.75">
      <c r="A69" s="131"/>
      <c r="B69" s="132"/>
      <c r="C69" s="132"/>
      <c r="D69" s="132"/>
      <c r="E69" s="132"/>
      <c r="F69" s="132"/>
      <c r="G69" s="132"/>
      <c r="H69" s="132"/>
      <c r="I69" s="149"/>
      <c r="J69" s="149"/>
      <c r="L69" s="485" t="s">
        <v>1793</v>
      </c>
      <c r="M69" s="486"/>
      <c r="N69" s="487"/>
      <c r="O69" s="150">
        <f>J67</f>
        <v>14.4</v>
      </c>
      <c r="P69" s="110"/>
    </row>
    <row r="70" spans="1:21" ht="15.75">
      <c r="A70" s="133"/>
      <c r="B70" s="134"/>
      <c r="C70" s="134"/>
      <c r="D70" s="134"/>
      <c r="E70" s="134"/>
      <c r="F70" s="134"/>
      <c r="G70" s="134"/>
      <c r="H70" s="134"/>
      <c r="I70" s="151"/>
      <c r="J70" s="151"/>
      <c r="K70" s="152"/>
      <c r="L70" s="152"/>
      <c r="M70" s="152"/>
      <c r="N70" s="152"/>
      <c r="O70" s="153"/>
      <c r="P70" s="110"/>
    </row>
    <row r="71" spans="1:21" s="111" customFormat="1" ht="40.15" customHeight="1">
      <c r="A71" s="135" t="s">
        <v>92</v>
      </c>
      <c r="B71" s="488" t="s">
        <v>1822</v>
      </c>
      <c r="C71" s="488"/>
      <c r="D71" s="488"/>
      <c r="E71" s="488"/>
      <c r="F71" s="488"/>
      <c r="G71" s="488"/>
      <c r="H71" s="488"/>
      <c r="I71" s="488"/>
      <c r="J71" s="488"/>
      <c r="K71" s="488"/>
      <c r="L71" s="488"/>
      <c r="M71" s="488"/>
      <c r="N71" s="488"/>
      <c r="O71" s="489"/>
      <c r="P71" s="110" t="s">
        <v>1784</v>
      </c>
      <c r="Q71" s="157"/>
      <c r="R71" s="157"/>
      <c r="S71" s="157"/>
      <c r="T71" s="157"/>
      <c r="U71" s="157"/>
    </row>
    <row r="72" spans="1:21" ht="15.75">
      <c r="A72" s="131"/>
      <c r="B72" s="132"/>
      <c r="C72" s="132"/>
      <c r="D72" s="132"/>
      <c r="E72" s="132"/>
      <c r="F72" s="132"/>
      <c r="G72" s="132"/>
      <c r="H72" s="132"/>
      <c r="I72" s="149"/>
      <c r="J72" s="149"/>
      <c r="K72" s="149"/>
      <c r="L72" s="149"/>
      <c r="M72" s="112"/>
      <c r="N72" s="112"/>
      <c r="O72" s="154"/>
      <c r="P72" s="110"/>
    </row>
    <row r="73" spans="1:21" ht="25.5" customHeight="1">
      <c r="A73" s="490" t="s">
        <v>1785</v>
      </c>
      <c r="B73" s="481"/>
      <c r="C73" s="481"/>
      <c r="D73" s="481"/>
      <c r="E73" s="125" t="s">
        <v>1786</v>
      </c>
      <c r="F73" s="491" t="s">
        <v>1787</v>
      </c>
      <c r="G73" s="459"/>
      <c r="H73" s="491" t="s">
        <v>1788</v>
      </c>
      <c r="I73" s="459"/>
      <c r="J73" s="463" t="s">
        <v>1789</v>
      </c>
      <c r="K73" s="492"/>
      <c r="L73" s="145" t="s">
        <v>1812</v>
      </c>
      <c r="M73" s="493" t="s">
        <v>1791</v>
      </c>
      <c r="N73" s="493"/>
      <c r="O73" s="494"/>
      <c r="P73" s="110"/>
    </row>
    <row r="74" spans="1:21" s="112" customFormat="1" ht="66" customHeight="1">
      <c r="A74" s="495" t="s">
        <v>1821</v>
      </c>
      <c r="B74" s="496"/>
      <c r="C74" s="496"/>
      <c r="D74" s="497"/>
      <c r="E74" s="136">
        <v>1</v>
      </c>
      <c r="F74" s="500"/>
      <c r="G74" s="499"/>
      <c r="H74" s="500"/>
      <c r="I74" s="499"/>
      <c r="J74" s="498">
        <v>545.97</v>
      </c>
      <c r="K74" s="501"/>
      <c r="L74" s="156"/>
      <c r="M74" s="542" t="s">
        <v>1823</v>
      </c>
      <c r="N74" s="542"/>
      <c r="O74" s="543"/>
      <c r="P74" s="110"/>
    </row>
    <row r="75" spans="1:21" ht="18">
      <c r="A75" s="127"/>
      <c r="B75" s="128"/>
      <c r="C75" s="128"/>
      <c r="D75" s="128"/>
      <c r="E75" s="129"/>
      <c r="F75" s="130"/>
      <c r="G75" s="129"/>
      <c r="H75" s="129"/>
      <c r="I75" s="146"/>
      <c r="J75" s="147"/>
      <c r="K75" s="129"/>
      <c r="L75" s="129"/>
      <c r="M75" s="129"/>
      <c r="O75" s="148"/>
      <c r="P75" s="110"/>
    </row>
    <row r="76" spans="1:21" ht="15.75">
      <c r="A76" s="131"/>
      <c r="B76" s="132"/>
      <c r="C76" s="132"/>
      <c r="D76" s="132"/>
      <c r="E76" s="132"/>
      <c r="F76" s="132"/>
      <c r="G76" s="132"/>
      <c r="H76" s="132"/>
      <c r="I76" s="149"/>
      <c r="J76" s="149"/>
      <c r="L76" s="485" t="s">
        <v>1793</v>
      </c>
      <c r="M76" s="486"/>
      <c r="N76" s="487"/>
      <c r="O76" s="150">
        <f>J74</f>
        <v>545.97</v>
      </c>
      <c r="P76" s="110"/>
    </row>
    <row r="77" spans="1:21" ht="15.75">
      <c r="A77" s="133"/>
      <c r="B77" s="134"/>
      <c r="C77" s="134"/>
      <c r="D77" s="134"/>
      <c r="E77" s="134"/>
      <c r="F77" s="134"/>
      <c r="G77" s="134"/>
      <c r="H77" s="134"/>
      <c r="I77" s="151"/>
      <c r="J77" s="151"/>
      <c r="K77" s="152"/>
      <c r="L77" s="152"/>
      <c r="M77" s="152"/>
      <c r="N77" s="152"/>
      <c r="O77" s="153"/>
      <c r="P77" s="110"/>
    </row>
    <row r="78" spans="1:21" s="111" customFormat="1" ht="40.15" customHeight="1">
      <c r="A78" s="135" t="s">
        <v>95</v>
      </c>
      <c r="B78" s="488" t="s">
        <v>97</v>
      </c>
      <c r="C78" s="488"/>
      <c r="D78" s="488"/>
      <c r="E78" s="488"/>
      <c r="F78" s="488"/>
      <c r="G78" s="488"/>
      <c r="H78" s="488"/>
      <c r="I78" s="488"/>
      <c r="J78" s="488"/>
      <c r="K78" s="488"/>
      <c r="L78" s="488"/>
      <c r="M78" s="488"/>
      <c r="N78" s="488"/>
      <c r="O78" s="489"/>
      <c r="P78" s="110" t="s">
        <v>1784</v>
      </c>
      <c r="Q78" s="157"/>
      <c r="R78" s="157"/>
      <c r="S78" s="157"/>
      <c r="T78" s="157"/>
      <c r="U78" s="157"/>
    </row>
    <row r="79" spans="1:21" ht="15.75">
      <c r="A79" s="131"/>
      <c r="B79" s="132"/>
      <c r="C79" s="132"/>
      <c r="D79" s="132"/>
      <c r="E79" s="132"/>
      <c r="F79" s="132"/>
      <c r="G79" s="132"/>
      <c r="H79" s="132"/>
      <c r="I79" s="149"/>
      <c r="J79" s="149"/>
      <c r="K79" s="149"/>
      <c r="L79" s="149"/>
      <c r="M79" s="112"/>
      <c r="N79" s="112"/>
      <c r="O79" s="154"/>
      <c r="P79" s="110"/>
    </row>
    <row r="80" spans="1:21" ht="25.5" customHeight="1">
      <c r="A80" s="490" t="s">
        <v>1785</v>
      </c>
      <c r="B80" s="481"/>
      <c r="C80" s="481"/>
      <c r="D80" s="481"/>
      <c r="E80" s="125" t="s">
        <v>1786</v>
      </c>
      <c r="F80" s="491" t="s">
        <v>1787</v>
      </c>
      <c r="G80" s="459"/>
      <c r="H80" s="491" t="s">
        <v>1795</v>
      </c>
      <c r="I80" s="459"/>
      <c r="J80" s="463" t="s">
        <v>1789</v>
      </c>
      <c r="K80" s="492"/>
      <c r="L80" s="145" t="s">
        <v>1812</v>
      </c>
      <c r="M80" s="493" t="s">
        <v>1791</v>
      </c>
      <c r="N80" s="493"/>
      <c r="O80" s="494"/>
      <c r="P80" s="110"/>
    </row>
    <row r="81" spans="1:21" s="112" customFormat="1" ht="66" customHeight="1">
      <c r="A81" s="495" t="s">
        <v>1821</v>
      </c>
      <c r="B81" s="496"/>
      <c r="C81" s="496"/>
      <c r="D81" s="497"/>
      <c r="E81" s="136">
        <v>9</v>
      </c>
      <c r="F81" s="500"/>
      <c r="G81" s="499"/>
      <c r="H81" s="500"/>
      <c r="I81" s="499"/>
      <c r="J81" s="498">
        <v>24.21</v>
      </c>
      <c r="K81" s="501"/>
      <c r="L81" s="156"/>
      <c r="M81" s="542" t="s">
        <v>1823</v>
      </c>
      <c r="N81" s="542"/>
      <c r="O81" s="543"/>
      <c r="P81" s="110"/>
    </row>
    <row r="82" spans="1:21" ht="18">
      <c r="A82" s="127"/>
      <c r="B82" s="128"/>
      <c r="C82" s="128"/>
      <c r="D82" s="128"/>
      <c r="E82" s="129"/>
      <c r="F82" s="130"/>
      <c r="G82" s="129"/>
      <c r="H82" s="129"/>
      <c r="I82" s="146"/>
      <c r="J82" s="147"/>
      <c r="K82" s="129"/>
      <c r="L82" s="129"/>
      <c r="M82" s="129"/>
      <c r="O82" s="148"/>
      <c r="P82" s="110"/>
    </row>
    <row r="83" spans="1:21" ht="15.75">
      <c r="A83" s="131"/>
      <c r="B83" s="132"/>
      <c r="C83" s="132"/>
      <c r="D83" s="132"/>
      <c r="E83" s="132"/>
      <c r="F83" s="132"/>
      <c r="G83" s="132"/>
      <c r="H83" s="132"/>
      <c r="I83" s="149"/>
      <c r="J83" s="149"/>
      <c r="L83" s="485" t="s">
        <v>1793</v>
      </c>
      <c r="M83" s="486"/>
      <c r="N83" s="487"/>
      <c r="O83" s="150">
        <f>J81</f>
        <v>24.21</v>
      </c>
      <c r="P83" s="110"/>
    </row>
    <row r="84" spans="1:21" ht="15.75">
      <c r="A84" s="133"/>
      <c r="B84" s="134"/>
      <c r="C84" s="134"/>
      <c r="D84" s="134"/>
      <c r="E84" s="134"/>
      <c r="F84" s="134"/>
      <c r="G84" s="134"/>
      <c r="H84" s="134"/>
      <c r="I84" s="151"/>
      <c r="J84" s="151"/>
      <c r="K84" s="152"/>
      <c r="L84" s="152"/>
      <c r="M84" s="152"/>
      <c r="N84" s="152"/>
      <c r="O84" s="153"/>
      <c r="P84" s="110"/>
    </row>
    <row r="85" spans="1:21" s="111" customFormat="1" ht="40.15" customHeight="1">
      <c r="A85" s="135" t="s">
        <v>98</v>
      </c>
      <c r="B85" s="488" t="s">
        <v>100</v>
      </c>
      <c r="C85" s="488"/>
      <c r="D85" s="488"/>
      <c r="E85" s="488"/>
      <c r="F85" s="488"/>
      <c r="G85" s="488"/>
      <c r="H85" s="488"/>
      <c r="I85" s="488"/>
      <c r="J85" s="488"/>
      <c r="K85" s="488"/>
      <c r="L85" s="488"/>
      <c r="M85" s="488"/>
      <c r="N85" s="488"/>
      <c r="O85" s="489"/>
      <c r="P85" s="110" t="s">
        <v>1784</v>
      </c>
      <c r="Q85" s="157"/>
      <c r="R85" s="157"/>
      <c r="S85" s="157"/>
      <c r="T85" s="157"/>
      <c r="U85" s="157"/>
    </row>
    <row r="86" spans="1:21" ht="15.75">
      <c r="A86" s="131"/>
      <c r="B86" s="132"/>
      <c r="C86" s="132"/>
      <c r="D86" s="132"/>
      <c r="E86" s="132"/>
      <c r="F86" s="132"/>
      <c r="G86" s="132"/>
      <c r="H86" s="132"/>
      <c r="I86" s="149"/>
      <c r="J86" s="149"/>
      <c r="K86" s="149"/>
      <c r="L86" s="149"/>
      <c r="M86" s="112"/>
      <c r="N86" s="112"/>
      <c r="O86" s="154"/>
      <c r="P86" s="110"/>
    </row>
    <row r="87" spans="1:21" ht="25.5" customHeight="1">
      <c r="A87" s="490" t="s">
        <v>1785</v>
      </c>
      <c r="B87" s="481"/>
      <c r="C87" s="481"/>
      <c r="D87" s="481"/>
      <c r="E87" s="125" t="s">
        <v>1786</v>
      </c>
      <c r="F87" s="491" t="s">
        <v>1824</v>
      </c>
      <c r="G87" s="459"/>
      <c r="H87" s="491" t="s">
        <v>1795</v>
      </c>
      <c r="I87" s="459"/>
      <c r="J87" s="463" t="s">
        <v>1789</v>
      </c>
      <c r="K87" s="492"/>
      <c r="L87" s="145" t="s">
        <v>1812</v>
      </c>
      <c r="M87" s="493" t="s">
        <v>1791</v>
      </c>
      <c r="N87" s="493"/>
      <c r="O87" s="494"/>
      <c r="P87" s="110"/>
    </row>
    <row r="88" spans="1:21" s="112" customFormat="1" ht="66" customHeight="1">
      <c r="A88" s="495" t="s">
        <v>1825</v>
      </c>
      <c r="B88" s="496"/>
      <c r="C88" s="496"/>
      <c r="D88" s="497"/>
      <c r="E88" s="136">
        <v>9</v>
      </c>
      <c r="F88" s="500">
        <v>0</v>
      </c>
      <c r="G88" s="499"/>
      <c r="H88" s="500"/>
      <c r="I88" s="499"/>
      <c r="J88" s="498"/>
      <c r="K88" s="501"/>
      <c r="L88" s="156"/>
      <c r="M88" s="542"/>
      <c r="N88" s="542"/>
      <c r="O88" s="543"/>
      <c r="P88" s="110"/>
    </row>
    <row r="89" spans="1:21" s="112" customFormat="1" ht="66" customHeight="1">
      <c r="A89" s="495" t="s">
        <v>1826</v>
      </c>
      <c r="B89" s="496"/>
      <c r="C89" s="496"/>
      <c r="D89" s="497"/>
      <c r="E89" s="136">
        <v>1</v>
      </c>
      <c r="F89" s="520">
        <v>100</v>
      </c>
      <c r="G89" s="521"/>
      <c r="H89" s="520"/>
      <c r="I89" s="499"/>
      <c r="J89" s="498"/>
      <c r="K89" s="501"/>
      <c r="L89" s="156"/>
      <c r="M89" s="542"/>
      <c r="N89" s="542"/>
      <c r="O89" s="543"/>
      <c r="P89" s="110"/>
    </row>
    <row r="90" spans="1:21" ht="18">
      <c r="A90" s="127"/>
      <c r="B90" s="128"/>
      <c r="C90" s="128"/>
      <c r="D90" s="128"/>
      <c r="E90" s="129"/>
      <c r="F90" s="130"/>
      <c r="G90" s="129"/>
      <c r="H90" s="129"/>
      <c r="I90" s="146"/>
      <c r="J90" s="147"/>
      <c r="K90" s="129"/>
      <c r="L90" s="129"/>
      <c r="M90" s="129"/>
      <c r="O90" s="148"/>
      <c r="P90" s="110"/>
    </row>
    <row r="91" spans="1:21" ht="15.75">
      <c r="A91" s="131"/>
      <c r="B91" s="132"/>
      <c r="C91" s="132"/>
      <c r="D91" s="132"/>
      <c r="E91" s="132"/>
      <c r="F91" s="132"/>
      <c r="G91" s="132"/>
      <c r="H91" s="132"/>
      <c r="I91" s="149"/>
      <c r="J91" s="149"/>
      <c r="L91" s="485" t="s">
        <v>1793</v>
      </c>
      <c r="M91" s="486"/>
      <c r="N91" s="487"/>
      <c r="O91" s="150">
        <f>SUM(F88:G89)</f>
        <v>100</v>
      </c>
      <c r="P91" s="110"/>
    </row>
    <row r="92" spans="1:21" ht="15.75">
      <c r="A92" s="133"/>
      <c r="B92" s="134"/>
      <c r="C92" s="134"/>
      <c r="D92" s="134"/>
      <c r="E92" s="134"/>
      <c r="F92" s="134"/>
      <c r="G92" s="134"/>
      <c r="H92" s="134"/>
      <c r="I92" s="151"/>
      <c r="J92" s="151"/>
      <c r="K92" s="152"/>
      <c r="L92" s="152"/>
      <c r="M92" s="152"/>
      <c r="N92" s="152"/>
      <c r="O92" s="153"/>
      <c r="P92" s="110"/>
    </row>
    <row r="93" spans="1:21" s="111" customFormat="1" ht="40.15" customHeight="1">
      <c r="A93" s="135" t="s">
        <v>102</v>
      </c>
      <c r="B93" s="488" t="s">
        <v>104</v>
      </c>
      <c r="C93" s="488"/>
      <c r="D93" s="488"/>
      <c r="E93" s="488"/>
      <c r="F93" s="488"/>
      <c r="G93" s="488"/>
      <c r="H93" s="488"/>
      <c r="I93" s="488"/>
      <c r="J93" s="488"/>
      <c r="K93" s="488"/>
      <c r="L93" s="488"/>
      <c r="M93" s="488"/>
      <c r="N93" s="488"/>
      <c r="O93" s="489"/>
      <c r="P93" s="110" t="s">
        <v>1784</v>
      </c>
      <c r="Q93" s="157"/>
      <c r="R93" s="157"/>
      <c r="S93" s="157"/>
      <c r="T93" s="157"/>
      <c r="U93" s="157"/>
    </row>
    <row r="94" spans="1:21" ht="15.75">
      <c r="A94" s="131"/>
      <c r="B94" s="132"/>
      <c r="C94" s="132"/>
      <c r="D94" s="132"/>
      <c r="E94" s="132"/>
      <c r="F94" s="132"/>
      <c r="G94" s="132"/>
      <c r="H94" s="132"/>
      <c r="I94" s="149"/>
      <c r="J94" s="149"/>
      <c r="K94" s="149"/>
      <c r="L94" s="149"/>
      <c r="M94" s="112"/>
      <c r="N94" s="112"/>
      <c r="O94" s="154"/>
      <c r="P94" s="110"/>
    </row>
    <row r="95" spans="1:21" ht="25.5" customHeight="1">
      <c r="A95" s="490" t="s">
        <v>1785</v>
      </c>
      <c r="B95" s="481"/>
      <c r="C95" s="481"/>
      <c r="D95" s="481"/>
      <c r="E95" s="125" t="s">
        <v>1786</v>
      </c>
      <c r="F95" s="491" t="s">
        <v>1824</v>
      </c>
      <c r="G95" s="459"/>
      <c r="H95" s="491" t="s">
        <v>1795</v>
      </c>
      <c r="I95" s="459"/>
      <c r="J95" s="463" t="s">
        <v>1789</v>
      </c>
      <c r="K95" s="492"/>
      <c r="L95" s="145" t="s">
        <v>1812</v>
      </c>
      <c r="M95" s="493" t="s">
        <v>1791</v>
      </c>
      <c r="N95" s="493"/>
      <c r="O95" s="494"/>
      <c r="P95" s="110"/>
    </row>
    <row r="96" spans="1:21" s="112" customFormat="1" ht="66" customHeight="1">
      <c r="A96" s="495" t="s">
        <v>1825</v>
      </c>
      <c r="B96" s="496"/>
      <c r="C96" s="496"/>
      <c r="D96" s="497"/>
      <c r="E96" s="136">
        <v>1</v>
      </c>
      <c r="F96" s="520">
        <v>70</v>
      </c>
      <c r="G96" s="521"/>
      <c r="H96" s="500"/>
      <c r="I96" s="499"/>
      <c r="J96" s="498"/>
      <c r="K96" s="501"/>
      <c r="L96" s="156"/>
      <c r="M96" s="542"/>
      <c r="N96" s="542"/>
      <c r="O96" s="543"/>
      <c r="P96" s="110"/>
    </row>
    <row r="97" spans="1:21" s="112" customFormat="1" ht="66" customHeight="1">
      <c r="A97" s="495" t="s">
        <v>1826</v>
      </c>
      <c r="B97" s="496"/>
      <c r="C97" s="496"/>
      <c r="D97" s="497"/>
      <c r="E97" s="136">
        <v>1</v>
      </c>
      <c r="F97" s="520">
        <v>50</v>
      </c>
      <c r="G97" s="521"/>
      <c r="H97" s="500"/>
      <c r="I97" s="499"/>
      <c r="J97" s="498"/>
      <c r="K97" s="501"/>
      <c r="L97" s="156"/>
      <c r="M97" s="542"/>
      <c r="N97" s="542"/>
      <c r="O97" s="543"/>
      <c r="P97" s="110"/>
    </row>
    <row r="98" spans="1:21" ht="18">
      <c r="A98" s="127"/>
      <c r="B98" s="128"/>
      <c r="C98" s="128"/>
      <c r="D98" s="128"/>
      <c r="E98" s="129"/>
      <c r="F98" s="130"/>
      <c r="G98" s="129"/>
      <c r="H98" s="129"/>
      <c r="I98" s="146"/>
      <c r="J98" s="147"/>
      <c r="K98" s="129"/>
      <c r="L98" s="129"/>
      <c r="M98" s="129"/>
      <c r="O98" s="148"/>
      <c r="P98" s="110"/>
    </row>
    <row r="99" spans="1:21" ht="15.75">
      <c r="A99" s="131"/>
      <c r="B99" s="132"/>
      <c r="C99" s="132"/>
      <c r="D99" s="132"/>
      <c r="E99" s="132"/>
      <c r="F99" s="132"/>
      <c r="G99" s="132"/>
      <c r="H99" s="132"/>
      <c r="I99" s="149"/>
      <c r="J99" s="149"/>
      <c r="L99" s="485" t="s">
        <v>1793</v>
      </c>
      <c r="M99" s="486"/>
      <c r="N99" s="487"/>
      <c r="O99" s="150">
        <f>SUM(F96:G97)</f>
        <v>120</v>
      </c>
      <c r="P99" s="110"/>
    </row>
    <row r="100" spans="1:21" ht="15.75">
      <c r="A100" s="133"/>
      <c r="B100" s="134"/>
      <c r="C100" s="134"/>
      <c r="D100" s="134"/>
      <c r="E100" s="134"/>
      <c r="F100" s="134"/>
      <c r="G100" s="134"/>
      <c r="H100" s="134"/>
      <c r="I100" s="151"/>
      <c r="J100" s="151"/>
      <c r="K100" s="152"/>
      <c r="L100" s="152"/>
      <c r="M100" s="152"/>
      <c r="N100" s="152"/>
      <c r="O100" s="153"/>
      <c r="P100" s="110"/>
    </row>
    <row r="101" spans="1:21" s="111" customFormat="1" ht="40.15" customHeight="1">
      <c r="A101" s="135" t="s">
        <v>105</v>
      </c>
      <c r="B101" s="488" t="s">
        <v>1827</v>
      </c>
      <c r="C101" s="488"/>
      <c r="D101" s="488"/>
      <c r="E101" s="488"/>
      <c r="F101" s="488"/>
      <c r="G101" s="488"/>
      <c r="H101" s="488"/>
      <c r="I101" s="488"/>
      <c r="J101" s="488"/>
      <c r="K101" s="488"/>
      <c r="L101" s="488"/>
      <c r="M101" s="488"/>
      <c r="N101" s="488"/>
      <c r="O101" s="489"/>
      <c r="P101" s="110" t="s">
        <v>1784</v>
      </c>
      <c r="Q101" s="157"/>
      <c r="R101" s="157"/>
      <c r="S101" s="157"/>
      <c r="T101" s="157"/>
      <c r="U101" s="157"/>
    </row>
    <row r="102" spans="1:21" ht="15.75">
      <c r="A102" s="131"/>
      <c r="B102" s="132"/>
      <c r="C102" s="132"/>
      <c r="D102" s="132"/>
      <c r="E102" s="132"/>
      <c r="F102" s="132"/>
      <c r="G102" s="132"/>
      <c r="H102" s="132"/>
      <c r="I102" s="149"/>
      <c r="J102" s="149"/>
      <c r="K102" s="149"/>
      <c r="L102" s="149"/>
      <c r="M102" s="112"/>
      <c r="N102" s="112"/>
      <c r="O102" s="154"/>
      <c r="P102" s="110"/>
    </row>
    <row r="103" spans="1:21" ht="25.5" customHeight="1">
      <c r="A103" s="490" t="s">
        <v>1785</v>
      </c>
      <c r="B103" s="481"/>
      <c r="C103" s="481"/>
      <c r="D103" s="481"/>
      <c r="E103" s="125" t="s">
        <v>1786</v>
      </c>
      <c r="F103" s="491" t="s">
        <v>1824</v>
      </c>
      <c r="G103" s="459"/>
      <c r="H103" s="491" t="s">
        <v>1795</v>
      </c>
      <c r="I103" s="459"/>
      <c r="J103" s="463" t="s">
        <v>1789</v>
      </c>
      <c r="K103" s="492"/>
      <c r="L103" s="145" t="s">
        <v>1812</v>
      </c>
      <c r="M103" s="493" t="s">
        <v>1791</v>
      </c>
      <c r="N103" s="493"/>
      <c r="O103" s="494"/>
      <c r="P103" s="110"/>
    </row>
    <row r="104" spans="1:21" s="112" customFormat="1" ht="66" customHeight="1">
      <c r="A104" s="495" t="s">
        <v>1825</v>
      </c>
      <c r="B104" s="496"/>
      <c r="C104" s="496"/>
      <c r="D104" s="497"/>
      <c r="E104" s="136">
        <v>1</v>
      </c>
      <c r="F104" s="520">
        <v>50</v>
      </c>
      <c r="G104" s="521"/>
      <c r="H104" s="500"/>
      <c r="I104" s="499"/>
      <c r="J104" s="498"/>
      <c r="K104" s="501"/>
      <c r="L104" s="156"/>
      <c r="M104" s="542"/>
      <c r="N104" s="542"/>
      <c r="O104" s="543"/>
      <c r="P104" s="110"/>
    </row>
    <row r="105" spans="1:21" s="112" customFormat="1" ht="66" customHeight="1">
      <c r="A105" s="495" t="s">
        <v>1826</v>
      </c>
      <c r="B105" s="496"/>
      <c r="C105" s="496"/>
      <c r="D105" s="497"/>
      <c r="E105" s="136">
        <v>1</v>
      </c>
      <c r="F105" s="520">
        <v>70</v>
      </c>
      <c r="G105" s="521"/>
      <c r="H105" s="500"/>
      <c r="I105" s="499"/>
      <c r="J105" s="498"/>
      <c r="K105" s="501"/>
      <c r="L105" s="156"/>
      <c r="M105" s="542"/>
      <c r="N105" s="542"/>
      <c r="O105" s="543"/>
      <c r="P105" s="110"/>
    </row>
    <row r="106" spans="1:21" s="112" customFormat="1" ht="66" customHeight="1">
      <c r="A106" s="495" t="s">
        <v>1828</v>
      </c>
      <c r="B106" s="496"/>
      <c r="C106" s="496"/>
      <c r="D106" s="497"/>
      <c r="E106" s="136">
        <v>1</v>
      </c>
      <c r="F106" s="520">
        <v>70</v>
      </c>
      <c r="G106" s="521"/>
      <c r="H106" s="500"/>
      <c r="I106" s="499"/>
      <c r="J106" s="498"/>
      <c r="K106" s="501"/>
      <c r="L106" s="156"/>
      <c r="M106" s="542"/>
      <c r="N106" s="542"/>
      <c r="O106" s="543"/>
      <c r="P106" s="110"/>
    </row>
    <row r="107" spans="1:21" ht="18">
      <c r="A107" s="127"/>
      <c r="B107" s="128"/>
      <c r="C107" s="128"/>
      <c r="D107" s="128"/>
      <c r="E107" s="129"/>
      <c r="F107" s="130"/>
      <c r="G107" s="129"/>
      <c r="H107" s="129"/>
      <c r="I107" s="146"/>
      <c r="J107" s="147"/>
      <c r="K107" s="129"/>
      <c r="L107" s="129"/>
      <c r="M107" s="129"/>
      <c r="O107" s="148"/>
      <c r="P107" s="110"/>
    </row>
    <row r="108" spans="1:21" ht="15.75">
      <c r="A108" s="131"/>
      <c r="B108" s="132"/>
      <c r="C108" s="132"/>
      <c r="D108" s="132"/>
      <c r="E108" s="132"/>
      <c r="F108" s="132"/>
      <c r="G108" s="132"/>
      <c r="H108" s="132"/>
      <c r="I108" s="149"/>
      <c r="J108" s="149"/>
      <c r="L108" s="485" t="s">
        <v>1793</v>
      </c>
      <c r="M108" s="486"/>
      <c r="N108" s="487"/>
      <c r="O108" s="150">
        <f>SUM(F104:G106)</f>
        <v>190</v>
      </c>
      <c r="P108" s="110"/>
    </row>
    <row r="109" spans="1:21" ht="15.75">
      <c r="A109" s="133"/>
      <c r="B109" s="134"/>
      <c r="C109" s="134"/>
      <c r="D109" s="134"/>
      <c r="E109" s="134"/>
      <c r="F109" s="134"/>
      <c r="G109" s="134"/>
      <c r="H109" s="134"/>
      <c r="I109" s="151"/>
      <c r="J109" s="151"/>
      <c r="K109" s="152"/>
      <c r="L109" s="152"/>
      <c r="M109" s="152"/>
      <c r="N109" s="152"/>
      <c r="O109" s="153"/>
      <c r="P109" s="110"/>
    </row>
    <row r="110" spans="1:21" s="111" customFormat="1" ht="40.15" customHeight="1">
      <c r="A110" s="135" t="s">
        <v>108</v>
      </c>
      <c r="B110" s="488" t="s">
        <v>110</v>
      </c>
      <c r="C110" s="488"/>
      <c r="D110" s="488"/>
      <c r="E110" s="488"/>
      <c r="F110" s="488"/>
      <c r="G110" s="488"/>
      <c r="H110" s="488"/>
      <c r="I110" s="488"/>
      <c r="J110" s="488"/>
      <c r="K110" s="488"/>
      <c r="L110" s="488"/>
      <c r="M110" s="488"/>
      <c r="N110" s="488"/>
      <c r="O110" s="489"/>
      <c r="P110" s="110" t="s">
        <v>1784</v>
      </c>
      <c r="Q110" s="157"/>
      <c r="R110" s="157"/>
      <c r="S110" s="157"/>
      <c r="T110" s="157"/>
      <c r="U110" s="157"/>
    </row>
    <row r="111" spans="1:21" ht="15.75">
      <c r="A111" s="131"/>
      <c r="B111" s="132"/>
      <c r="C111" s="132"/>
      <c r="D111" s="132"/>
      <c r="E111" s="132"/>
      <c r="F111" s="132"/>
      <c r="G111" s="132"/>
      <c r="H111" s="132"/>
      <c r="I111" s="149"/>
      <c r="J111" s="149"/>
      <c r="K111" s="149"/>
      <c r="L111" s="149"/>
      <c r="M111" s="112"/>
      <c r="N111" s="112"/>
      <c r="O111" s="154"/>
      <c r="P111" s="110"/>
    </row>
    <row r="112" spans="1:21" ht="25.5" customHeight="1">
      <c r="A112" s="490" t="s">
        <v>1785</v>
      </c>
      <c r="B112" s="481"/>
      <c r="C112" s="481"/>
      <c r="D112" s="481"/>
      <c r="E112" s="125" t="s">
        <v>1786</v>
      </c>
      <c r="F112" s="491" t="s">
        <v>1824</v>
      </c>
      <c r="G112" s="459"/>
      <c r="H112" s="491" t="s">
        <v>1795</v>
      </c>
      <c r="I112" s="459"/>
      <c r="J112" s="463" t="s">
        <v>1789</v>
      </c>
      <c r="K112" s="492"/>
      <c r="L112" s="145" t="s">
        <v>1812</v>
      </c>
      <c r="M112" s="493" t="s">
        <v>1791</v>
      </c>
      <c r="N112" s="493"/>
      <c r="O112" s="494"/>
      <c r="P112" s="110"/>
    </row>
    <row r="113" spans="1:21" s="112" customFormat="1" ht="66" customHeight="1">
      <c r="A113" s="495" t="s">
        <v>1828</v>
      </c>
      <c r="B113" s="496"/>
      <c r="C113" s="496"/>
      <c r="D113" s="497"/>
      <c r="E113" s="136">
        <v>1</v>
      </c>
      <c r="F113" s="520">
        <v>50</v>
      </c>
      <c r="G113" s="521"/>
      <c r="H113" s="500"/>
      <c r="I113" s="499"/>
      <c r="J113" s="498"/>
      <c r="K113" s="501"/>
      <c r="L113" s="156"/>
      <c r="M113" s="542"/>
      <c r="N113" s="542"/>
      <c r="O113" s="543"/>
      <c r="P113" s="110"/>
    </row>
    <row r="114" spans="1:21" ht="18">
      <c r="A114" s="127"/>
      <c r="B114" s="128"/>
      <c r="C114" s="128"/>
      <c r="D114" s="128"/>
      <c r="E114" s="129"/>
      <c r="F114" s="130"/>
      <c r="G114" s="129"/>
      <c r="H114" s="129"/>
      <c r="I114" s="146"/>
      <c r="J114" s="147"/>
      <c r="K114" s="129"/>
      <c r="L114" s="129"/>
      <c r="M114" s="129"/>
      <c r="O114" s="148"/>
      <c r="P114" s="110"/>
    </row>
    <row r="115" spans="1:21" ht="15.75">
      <c r="A115" s="131"/>
      <c r="B115" s="132"/>
      <c r="C115" s="132"/>
      <c r="D115" s="132"/>
      <c r="E115" s="132"/>
      <c r="F115" s="132"/>
      <c r="G115" s="132"/>
      <c r="H115" s="132"/>
      <c r="I115" s="149"/>
      <c r="J115" s="149"/>
      <c r="L115" s="485" t="s">
        <v>1793</v>
      </c>
      <c r="M115" s="486"/>
      <c r="N115" s="487"/>
      <c r="O115" s="150">
        <f>SUM(F113:G113)</f>
        <v>50</v>
      </c>
      <c r="P115" s="110"/>
    </row>
    <row r="116" spans="1:21" ht="15.75">
      <c r="A116" s="133"/>
      <c r="B116" s="134"/>
      <c r="C116" s="134"/>
      <c r="D116" s="134"/>
      <c r="E116" s="134"/>
      <c r="F116" s="134"/>
      <c r="G116" s="134"/>
      <c r="H116" s="134"/>
      <c r="I116" s="151"/>
      <c r="J116" s="151"/>
      <c r="K116" s="152"/>
      <c r="L116" s="152"/>
      <c r="M116" s="152"/>
      <c r="N116" s="152"/>
      <c r="O116" s="153"/>
      <c r="P116" s="110"/>
    </row>
    <row r="117" spans="1:21" s="111" customFormat="1" ht="40.15" customHeight="1">
      <c r="A117" s="135" t="s">
        <v>111</v>
      </c>
      <c r="B117" s="488" t="s">
        <v>1829</v>
      </c>
      <c r="C117" s="488"/>
      <c r="D117" s="488"/>
      <c r="E117" s="488"/>
      <c r="F117" s="488"/>
      <c r="G117" s="488"/>
      <c r="H117" s="488"/>
      <c r="I117" s="488"/>
      <c r="J117" s="488"/>
      <c r="K117" s="488"/>
      <c r="L117" s="488"/>
      <c r="M117" s="488"/>
      <c r="N117" s="488"/>
      <c r="O117" s="489"/>
      <c r="P117" s="110" t="s">
        <v>1784</v>
      </c>
      <c r="Q117" s="157"/>
      <c r="R117" s="157"/>
      <c r="S117" s="157"/>
      <c r="T117" s="157"/>
      <c r="U117" s="157"/>
    </row>
    <row r="118" spans="1:21" ht="15.75">
      <c r="A118" s="131"/>
      <c r="B118" s="132"/>
      <c r="C118" s="132"/>
      <c r="D118" s="132"/>
      <c r="E118" s="132"/>
      <c r="F118" s="132"/>
      <c r="G118" s="132"/>
      <c r="H118" s="132"/>
      <c r="I118" s="149"/>
      <c r="J118" s="149"/>
      <c r="K118" s="149"/>
      <c r="L118" s="149"/>
      <c r="M118" s="112"/>
      <c r="N118" s="112"/>
      <c r="O118" s="154"/>
      <c r="P118" s="110"/>
    </row>
    <row r="119" spans="1:21" ht="25.5" customHeight="1">
      <c r="A119" s="490" t="s">
        <v>1785</v>
      </c>
      <c r="B119" s="481"/>
      <c r="C119" s="481"/>
      <c r="D119" s="481"/>
      <c r="E119" s="125" t="s">
        <v>1786</v>
      </c>
      <c r="F119" s="491" t="s">
        <v>1787</v>
      </c>
      <c r="G119" s="459"/>
      <c r="H119" s="491" t="s">
        <v>1795</v>
      </c>
      <c r="I119" s="459"/>
      <c r="J119" s="463" t="s">
        <v>1788</v>
      </c>
      <c r="K119" s="492"/>
      <c r="L119" s="145" t="s">
        <v>1812</v>
      </c>
      <c r="M119" s="493" t="s">
        <v>1791</v>
      </c>
      <c r="N119" s="493"/>
      <c r="O119" s="494"/>
      <c r="P119" s="110"/>
    </row>
    <row r="120" spans="1:21" s="112" customFormat="1" ht="66" customHeight="1">
      <c r="A120" s="495" t="s">
        <v>1825</v>
      </c>
      <c r="B120" s="496"/>
      <c r="C120" s="496"/>
      <c r="D120" s="497"/>
      <c r="E120" s="136">
        <v>9</v>
      </c>
      <c r="F120" s="520">
        <v>1</v>
      </c>
      <c r="G120" s="521"/>
      <c r="H120" s="500">
        <v>1</v>
      </c>
      <c r="I120" s="499"/>
      <c r="J120" s="498">
        <v>0.4</v>
      </c>
      <c r="K120" s="501"/>
      <c r="L120" s="156">
        <f>E120*F120*H120*J120</f>
        <v>3.6</v>
      </c>
      <c r="M120" s="542" t="s">
        <v>1830</v>
      </c>
      <c r="N120" s="542"/>
      <c r="O120" s="543"/>
      <c r="P120" s="110"/>
    </row>
    <row r="121" spans="1:21" s="112" customFormat="1" ht="66" customHeight="1">
      <c r="A121" s="495" t="s">
        <v>1831</v>
      </c>
      <c r="B121" s="496"/>
      <c r="C121" s="496"/>
      <c r="D121" s="497"/>
      <c r="E121" s="136">
        <v>9</v>
      </c>
      <c r="F121" s="520">
        <v>0.3</v>
      </c>
      <c r="G121" s="521"/>
      <c r="H121" s="500">
        <v>0.2</v>
      </c>
      <c r="I121" s="499"/>
      <c r="J121" s="498">
        <v>2</v>
      </c>
      <c r="K121" s="501"/>
      <c r="L121" s="156">
        <f>E121*F121*H121*J121</f>
        <v>1.0799999999999998</v>
      </c>
      <c r="M121" s="542" t="s">
        <v>1830</v>
      </c>
      <c r="N121" s="542"/>
      <c r="O121" s="543"/>
      <c r="P121" s="110"/>
    </row>
    <row r="122" spans="1:21" ht="18">
      <c r="A122" s="127"/>
      <c r="B122" s="128"/>
      <c r="C122" s="128"/>
      <c r="D122" s="128"/>
      <c r="E122" s="129"/>
      <c r="F122" s="130"/>
      <c r="G122" s="129"/>
      <c r="H122" s="129"/>
      <c r="I122" s="146"/>
      <c r="J122" s="147"/>
      <c r="K122" s="129"/>
      <c r="L122" s="129"/>
      <c r="M122" s="129"/>
      <c r="O122" s="148"/>
      <c r="P122" s="110"/>
    </row>
    <row r="123" spans="1:21" ht="15.75">
      <c r="A123" s="131"/>
      <c r="B123" s="132"/>
      <c r="C123" s="132"/>
      <c r="D123" s="132"/>
      <c r="E123" s="132"/>
      <c r="F123" s="132"/>
      <c r="G123" s="132"/>
      <c r="H123" s="132"/>
      <c r="I123" s="149"/>
      <c r="J123" s="149"/>
      <c r="L123" s="485" t="s">
        <v>1793</v>
      </c>
      <c r="M123" s="486"/>
      <c r="N123" s="487"/>
      <c r="O123" s="150">
        <f>SUM(L120:L121)</f>
        <v>4.68</v>
      </c>
      <c r="P123" s="110"/>
    </row>
    <row r="124" spans="1:21" ht="15.75">
      <c r="A124" s="133"/>
      <c r="B124" s="134"/>
      <c r="C124" s="134"/>
      <c r="D124" s="134"/>
      <c r="E124" s="134"/>
      <c r="F124" s="134"/>
      <c r="G124" s="134"/>
      <c r="H124" s="134"/>
      <c r="I124" s="151"/>
      <c r="J124" s="151"/>
      <c r="K124" s="152"/>
      <c r="L124" s="152"/>
      <c r="M124" s="152"/>
      <c r="N124" s="152"/>
      <c r="O124" s="153"/>
      <c r="P124" s="110"/>
    </row>
    <row r="125" spans="1:21" s="111" customFormat="1" ht="40.15" customHeight="1">
      <c r="A125" s="135" t="s">
        <v>114</v>
      </c>
      <c r="B125" s="488" t="s">
        <v>9016</v>
      </c>
      <c r="C125" s="488"/>
      <c r="D125" s="488"/>
      <c r="E125" s="488"/>
      <c r="F125" s="488"/>
      <c r="G125" s="488"/>
      <c r="H125" s="488"/>
      <c r="I125" s="488"/>
      <c r="J125" s="488"/>
      <c r="K125" s="488"/>
      <c r="L125" s="488"/>
      <c r="M125" s="488"/>
      <c r="N125" s="488"/>
      <c r="O125" s="489"/>
      <c r="P125" s="110" t="s">
        <v>1784</v>
      </c>
      <c r="Q125" s="157"/>
      <c r="R125" s="157"/>
      <c r="S125" s="157"/>
      <c r="T125" s="157"/>
      <c r="U125" s="157"/>
    </row>
    <row r="126" spans="1:21" ht="15.75">
      <c r="A126" s="131"/>
      <c r="B126" s="132"/>
      <c r="C126" s="132"/>
      <c r="D126" s="132"/>
      <c r="E126" s="132"/>
      <c r="F126" s="132"/>
      <c r="G126" s="132"/>
      <c r="H126" s="132"/>
      <c r="I126" s="149"/>
      <c r="J126" s="149"/>
      <c r="K126" s="149"/>
      <c r="L126" s="149"/>
      <c r="M126" s="112"/>
      <c r="N126" s="112"/>
      <c r="O126" s="154"/>
      <c r="P126" s="110"/>
    </row>
    <row r="127" spans="1:21" ht="25.5" customHeight="1">
      <c r="A127" s="490" t="s">
        <v>1785</v>
      </c>
      <c r="B127" s="481"/>
      <c r="C127" s="481"/>
      <c r="D127" s="481"/>
      <c r="E127" s="125" t="s">
        <v>1786</v>
      </c>
      <c r="F127" s="491" t="s">
        <v>1787</v>
      </c>
      <c r="G127" s="459"/>
      <c r="H127" s="491" t="s">
        <v>1795</v>
      </c>
      <c r="I127" s="459"/>
      <c r="J127" s="463" t="s">
        <v>1789</v>
      </c>
      <c r="K127" s="492"/>
      <c r="L127" s="145" t="s">
        <v>1812</v>
      </c>
      <c r="M127" s="493" t="s">
        <v>1791</v>
      </c>
      <c r="N127" s="493"/>
      <c r="O127" s="494"/>
      <c r="P127" s="110"/>
    </row>
    <row r="128" spans="1:21" s="112" customFormat="1" ht="66" customHeight="1">
      <c r="A128" s="495" t="s">
        <v>1832</v>
      </c>
      <c r="B128" s="496"/>
      <c r="C128" s="496"/>
      <c r="D128" s="497"/>
      <c r="E128" s="136">
        <v>1</v>
      </c>
      <c r="F128" s="520"/>
      <c r="G128" s="521"/>
      <c r="H128" s="500"/>
      <c r="I128" s="499"/>
      <c r="J128" s="498"/>
      <c r="K128" s="501"/>
      <c r="L128" s="156">
        <v>52.86</v>
      </c>
      <c r="M128" s="542" t="s">
        <v>1830</v>
      </c>
      <c r="N128" s="542"/>
      <c r="O128" s="543"/>
      <c r="P128" s="110"/>
    </row>
    <row r="129" spans="1:21" ht="18">
      <c r="A129" s="127"/>
      <c r="B129" s="128"/>
      <c r="C129" s="128"/>
      <c r="D129" s="128"/>
      <c r="E129" s="129"/>
      <c r="F129" s="130"/>
      <c r="G129" s="129"/>
      <c r="H129" s="129"/>
      <c r="I129" s="146"/>
      <c r="J129" s="147"/>
      <c r="K129" s="129"/>
      <c r="L129" s="129"/>
      <c r="M129" s="129"/>
      <c r="O129" s="148"/>
      <c r="P129" s="110"/>
    </row>
    <row r="130" spans="1:21" ht="15.75">
      <c r="A130" s="131"/>
      <c r="B130" s="132"/>
      <c r="C130" s="132"/>
      <c r="D130" s="132"/>
      <c r="E130" s="132"/>
      <c r="F130" s="132"/>
      <c r="G130" s="132"/>
      <c r="H130" s="132"/>
      <c r="I130" s="149"/>
      <c r="J130" s="149"/>
      <c r="L130" s="485" t="s">
        <v>1793</v>
      </c>
      <c r="M130" s="486"/>
      <c r="N130" s="487"/>
      <c r="O130" s="150">
        <f>SUM(L128:L128)</f>
        <v>52.86</v>
      </c>
      <c r="P130" s="110"/>
    </row>
    <row r="131" spans="1:21" ht="15.75">
      <c r="A131" s="133"/>
      <c r="B131" s="134"/>
      <c r="C131" s="134"/>
      <c r="D131" s="134"/>
      <c r="E131" s="134"/>
      <c r="F131" s="134"/>
      <c r="G131" s="134"/>
      <c r="H131" s="134"/>
      <c r="I131" s="151"/>
      <c r="J131" s="151"/>
      <c r="K131" s="152"/>
      <c r="L131" s="152"/>
      <c r="M131" s="152"/>
      <c r="N131" s="152"/>
      <c r="O131" s="153"/>
      <c r="P131" s="110"/>
    </row>
    <row r="132" spans="1:21" s="111" customFormat="1" ht="40.15" customHeight="1">
      <c r="A132" s="135" t="s">
        <v>117</v>
      </c>
      <c r="B132" s="488" t="s">
        <v>1833</v>
      </c>
      <c r="C132" s="488"/>
      <c r="D132" s="488"/>
      <c r="E132" s="488"/>
      <c r="F132" s="488"/>
      <c r="G132" s="488"/>
      <c r="H132" s="488"/>
      <c r="I132" s="488"/>
      <c r="J132" s="488"/>
      <c r="K132" s="488"/>
      <c r="L132" s="488"/>
      <c r="M132" s="488"/>
      <c r="N132" s="488"/>
      <c r="O132" s="489"/>
      <c r="P132" s="110" t="s">
        <v>1784</v>
      </c>
      <c r="Q132" s="157"/>
      <c r="R132" s="157"/>
      <c r="S132" s="157"/>
      <c r="T132" s="157"/>
      <c r="U132" s="157"/>
    </row>
    <row r="133" spans="1:21" ht="15.75">
      <c r="A133" s="131"/>
      <c r="B133" s="132"/>
      <c r="C133" s="132"/>
      <c r="D133" s="132"/>
      <c r="E133" s="132"/>
      <c r="F133" s="132"/>
      <c r="G133" s="132"/>
      <c r="H133" s="132"/>
      <c r="I133" s="149"/>
      <c r="J133" s="149"/>
      <c r="K133" s="149"/>
      <c r="L133" s="149"/>
      <c r="M133" s="112"/>
      <c r="N133" s="112"/>
      <c r="O133" s="154"/>
      <c r="P133" s="110"/>
    </row>
    <row r="134" spans="1:21" ht="25.5" customHeight="1">
      <c r="A134" s="490" t="s">
        <v>1785</v>
      </c>
      <c r="B134" s="481"/>
      <c r="C134" s="481"/>
      <c r="D134" s="481"/>
      <c r="E134" s="125" t="s">
        <v>1786</v>
      </c>
      <c r="F134" s="491" t="s">
        <v>1787</v>
      </c>
      <c r="G134" s="459"/>
      <c r="H134" s="491" t="s">
        <v>1795</v>
      </c>
      <c r="I134" s="459"/>
      <c r="J134" s="463" t="s">
        <v>1789</v>
      </c>
      <c r="K134" s="492"/>
      <c r="L134" s="145" t="s">
        <v>1812</v>
      </c>
      <c r="M134" s="493" t="s">
        <v>1791</v>
      </c>
      <c r="N134" s="493"/>
      <c r="O134" s="494"/>
      <c r="P134" s="110"/>
    </row>
    <row r="135" spans="1:21" s="112" customFormat="1" ht="66" customHeight="1">
      <c r="A135" s="495" t="s">
        <v>1832</v>
      </c>
      <c r="B135" s="496"/>
      <c r="C135" s="496"/>
      <c r="D135" s="497"/>
      <c r="E135" s="136">
        <v>1</v>
      </c>
      <c r="F135" s="520"/>
      <c r="G135" s="521"/>
      <c r="H135" s="500"/>
      <c r="I135" s="499"/>
      <c r="J135" s="498">
        <f>486.2+59.77</f>
        <v>545.97</v>
      </c>
      <c r="K135" s="501"/>
      <c r="L135" s="156"/>
      <c r="M135" s="542" t="s">
        <v>1834</v>
      </c>
      <c r="N135" s="542"/>
      <c r="O135" s="543"/>
      <c r="P135" s="110"/>
    </row>
    <row r="136" spans="1:21" ht="18">
      <c r="A136" s="127"/>
      <c r="B136" s="128"/>
      <c r="C136" s="128"/>
      <c r="D136" s="128"/>
      <c r="E136" s="129"/>
      <c r="F136" s="130"/>
      <c r="G136" s="129"/>
      <c r="H136" s="129"/>
      <c r="I136" s="146"/>
      <c r="J136" s="147"/>
      <c r="K136" s="129"/>
      <c r="L136" s="129"/>
      <c r="M136" s="129"/>
      <c r="O136" s="148"/>
      <c r="P136" s="110"/>
    </row>
    <row r="137" spans="1:21" ht="15.75">
      <c r="A137" s="131"/>
      <c r="B137" s="132"/>
      <c r="C137" s="132"/>
      <c r="D137" s="132"/>
      <c r="E137" s="132"/>
      <c r="F137" s="132"/>
      <c r="G137" s="132"/>
      <c r="H137" s="132"/>
      <c r="I137" s="149"/>
      <c r="J137" s="149"/>
      <c r="L137" s="485" t="s">
        <v>1793</v>
      </c>
      <c r="M137" s="486"/>
      <c r="N137" s="487"/>
      <c r="O137" s="150">
        <f>J135</f>
        <v>545.97</v>
      </c>
      <c r="P137" s="110"/>
    </row>
    <row r="138" spans="1:21" ht="15.75">
      <c r="A138" s="133"/>
      <c r="B138" s="134"/>
      <c r="C138" s="134"/>
      <c r="D138" s="134"/>
      <c r="E138" s="134"/>
      <c r="F138" s="134"/>
      <c r="G138" s="134"/>
      <c r="H138" s="134"/>
      <c r="I138" s="151"/>
      <c r="J138" s="151"/>
      <c r="K138" s="152"/>
      <c r="L138" s="152"/>
      <c r="M138" s="152"/>
      <c r="N138" s="152"/>
      <c r="O138" s="153"/>
      <c r="P138" s="110"/>
    </row>
    <row r="139" spans="1:21" s="111" customFormat="1" ht="40.15" customHeight="1">
      <c r="A139" s="135" t="s">
        <v>120</v>
      </c>
      <c r="B139" s="488" t="s">
        <v>1835</v>
      </c>
      <c r="C139" s="488"/>
      <c r="D139" s="488"/>
      <c r="E139" s="488"/>
      <c r="F139" s="488"/>
      <c r="G139" s="488"/>
      <c r="H139" s="488"/>
      <c r="I139" s="488"/>
      <c r="J139" s="488"/>
      <c r="K139" s="488"/>
      <c r="L139" s="488"/>
      <c r="M139" s="488"/>
      <c r="N139" s="488"/>
      <c r="O139" s="489"/>
      <c r="P139" s="110" t="s">
        <v>1784</v>
      </c>
      <c r="Q139" s="157"/>
      <c r="R139" s="157"/>
      <c r="S139" s="157"/>
      <c r="T139" s="157"/>
      <c r="U139" s="157"/>
    </row>
    <row r="140" spans="1:21" ht="15.75">
      <c r="A140" s="131"/>
      <c r="B140" s="132"/>
      <c r="C140" s="132"/>
      <c r="D140" s="132"/>
      <c r="E140" s="132"/>
      <c r="F140" s="132"/>
      <c r="G140" s="132"/>
      <c r="H140" s="132"/>
      <c r="I140" s="149"/>
      <c r="J140" s="149"/>
      <c r="K140" s="149"/>
      <c r="L140" s="149"/>
      <c r="M140" s="112"/>
      <c r="N140" s="112"/>
      <c r="O140" s="154"/>
      <c r="P140" s="110"/>
    </row>
    <row r="141" spans="1:21" ht="25.5" customHeight="1">
      <c r="A141" s="490" t="s">
        <v>1785</v>
      </c>
      <c r="B141" s="481"/>
      <c r="C141" s="481"/>
      <c r="D141" s="481"/>
      <c r="E141" s="125" t="s">
        <v>1786</v>
      </c>
      <c r="F141" s="491" t="s">
        <v>1836</v>
      </c>
      <c r="G141" s="459"/>
      <c r="H141" s="491" t="s">
        <v>1837</v>
      </c>
      <c r="I141" s="459"/>
      <c r="J141" s="463" t="s">
        <v>1838</v>
      </c>
      <c r="K141" s="492"/>
      <c r="L141" s="145" t="s">
        <v>1812</v>
      </c>
      <c r="M141" s="493" t="s">
        <v>1791</v>
      </c>
      <c r="N141" s="493"/>
      <c r="O141" s="494"/>
      <c r="P141" s="110"/>
    </row>
    <row r="142" spans="1:21" s="112" customFormat="1" ht="127.9" customHeight="1">
      <c r="A142" s="495" t="s">
        <v>1839</v>
      </c>
      <c r="B142" s="496"/>
      <c r="C142" s="496"/>
      <c r="D142" s="497"/>
      <c r="E142" s="136">
        <v>1</v>
      </c>
      <c r="F142" s="520">
        <v>56.5</v>
      </c>
      <c r="G142" s="521"/>
      <c r="H142" s="500">
        <v>56.5</v>
      </c>
      <c r="I142" s="499"/>
      <c r="J142" s="498">
        <v>10</v>
      </c>
      <c r="K142" s="501"/>
      <c r="L142" s="156">
        <f>(F142+H142)*J142</f>
        <v>1130</v>
      </c>
      <c r="M142" s="542" t="s">
        <v>1840</v>
      </c>
      <c r="N142" s="542"/>
      <c r="O142" s="543"/>
      <c r="P142" s="110"/>
    </row>
    <row r="143" spans="1:21" ht="18">
      <c r="A143" s="127"/>
      <c r="B143" s="128"/>
      <c r="C143" s="128"/>
      <c r="D143" s="128"/>
      <c r="E143" s="129"/>
      <c r="F143" s="130"/>
      <c r="G143" s="129"/>
      <c r="H143" s="129"/>
      <c r="I143" s="146"/>
      <c r="J143" s="147"/>
      <c r="K143" s="129"/>
      <c r="L143" s="129"/>
      <c r="M143" s="129"/>
      <c r="O143" s="148"/>
      <c r="P143" s="110"/>
    </row>
    <row r="144" spans="1:21" ht="15.75">
      <c r="A144" s="131"/>
      <c r="B144" s="132"/>
      <c r="C144" s="132"/>
      <c r="D144" s="132"/>
      <c r="E144" s="132"/>
      <c r="F144" s="132"/>
      <c r="G144" s="132"/>
      <c r="H144" s="132"/>
      <c r="I144" s="149"/>
      <c r="J144" s="149"/>
      <c r="L144" s="485" t="s">
        <v>1793</v>
      </c>
      <c r="M144" s="486"/>
      <c r="N144" s="487"/>
      <c r="O144" s="150">
        <f>L142</f>
        <v>1130</v>
      </c>
      <c r="P144" s="110"/>
    </row>
    <row r="145" spans="1:21" ht="15.75">
      <c r="A145" s="133"/>
      <c r="B145" s="134"/>
      <c r="C145" s="134"/>
      <c r="D145" s="134"/>
      <c r="E145" s="134"/>
      <c r="F145" s="134"/>
      <c r="G145" s="134"/>
      <c r="H145" s="134"/>
      <c r="I145" s="151"/>
      <c r="J145" s="151"/>
      <c r="K145" s="152"/>
      <c r="L145" s="152"/>
      <c r="M145" s="152"/>
      <c r="N145" s="152"/>
      <c r="O145" s="153"/>
      <c r="P145" s="110"/>
    </row>
    <row r="146" spans="1:21" s="111" customFormat="1" ht="40.15" customHeight="1">
      <c r="A146" s="135" t="s">
        <v>124</v>
      </c>
      <c r="B146" s="488" t="s">
        <v>126</v>
      </c>
      <c r="C146" s="488"/>
      <c r="D146" s="488"/>
      <c r="E146" s="488"/>
      <c r="F146" s="488"/>
      <c r="G146" s="488"/>
      <c r="H146" s="488"/>
      <c r="I146" s="488"/>
      <c r="J146" s="488"/>
      <c r="K146" s="488"/>
      <c r="L146" s="488"/>
      <c r="M146" s="488"/>
      <c r="N146" s="488"/>
      <c r="O146" s="489"/>
      <c r="P146" s="110" t="s">
        <v>1784</v>
      </c>
      <c r="Q146" s="157"/>
      <c r="R146" s="157"/>
      <c r="S146" s="157"/>
      <c r="T146" s="157"/>
      <c r="U146" s="157"/>
    </row>
    <row r="147" spans="1:21" ht="15.75">
      <c r="A147" s="131"/>
      <c r="B147" s="132"/>
      <c r="C147" s="132"/>
      <c r="D147" s="132"/>
      <c r="E147" s="132"/>
      <c r="F147" s="132"/>
      <c r="G147" s="132"/>
      <c r="H147" s="132"/>
      <c r="I147" s="149"/>
      <c r="J147" s="149"/>
      <c r="K147" s="149"/>
      <c r="L147" s="149"/>
      <c r="M147" s="112"/>
      <c r="N147" s="112"/>
      <c r="O147" s="154"/>
      <c r="P147" s="110"/>
    </row>
    <row r="148" spans="1:21" ht="49.15" customHeight="1">
      <c r="A148" s="490" t="s">
        <v>1785</v>
      </c>
      <c r="B148" s="481"/>
      <c r="C148" s="481"/>
      <c r="D148" s="481"/>
      <c r="E148" s="125" t="s">
        <v>1786</v>
      </c>
      <c r="F148" s="491" t="s">
        <v>1841</v>
      </c>
      <c r="G148" s="459"/>
      <c r="H148" s="491" t="s">
        <v>1842</v>
      </c>
      <c r="I148" s="459"/>
      <c r="J148" s="491" t="s">
        <v>1843</v>
      </c>
      <c r="K148" s="459"/>
      <c r="L148" s="145" t="s">
        <v>1844</v>
      </c>
      <c r="M148" s="493" t="s">
        <v>1791</v>
      </c>
      <c r="N148" s="493"/>
      <c r="O148" s="494"/>
      <c r="P148" s="110"/>
    </row>
    <row r="149" spans="1:21" s="112" customFormat="1" ht="127.9" customHeight="1">
      <c r="A149" s="495" t="s">
        <v>1845</v>
      </c>
      <c r="B149" s="496"/>
      <c r="C149" s="496"/>
      <c r="D149" s="497"/>
      <c r="E149" s="136">
        <v>1</v>
      </c>
      <c r="F149" s="520">
        <f>50*1.55/2</f>
        <v>38.75</v>
      </c>
      <c r="G149" s="521"/>
      <c r="H149" s="520">
        <f>50*1.55/2</f>
        <v>38.75</v>
      </c>
      <c r="I149" s="521"/>
      <c r="J149" s="498">
        <f>2.15*20</f>
        <v>43</v>
      </c>
      <c r="K149" s="501"/>
      <c r="L149" s="156">
        <f>F149+H149+J149</f>
        <v>120.5</v>
      </c>
      <c r="M149" s="542" t="s">
        <v>1846</v>
      </c>
      <c r="N149" s="542"/>
      <c r="O149" s="543"/>
      <c r="P149" s="110"/>
    </row>
    <row r="150" spans="1:21" ht="18">
      <c r="A150" s="127"/>
      <c r="B150" s="128"/>
      <c r="C150" s="128"/>
      <c r="D150" s="128"/>
      <c r="E150" s="129"/>
      <c r="F150" s="130"/>
      <c r="G150" s="129"/>
      <c r="H150" s="129"/>
      <c r="I150" s="146"/>
      <c r="J150" s="147"/>
      <c r="K150" s="129"/>
      <c r="L150" s="129"/>
      <c r="M150" s="129"/>
      <c r="O150" s="148"/>
      <c r="P150" s="110"/>
    </row>
    <row r="151" spans="1:21" ht="15.75">
      <c r="A151" s="131"/>
      <c r="B151" s="132"/>
      <c r="C151" s="132"/>
      <c r="D151" s="132"/>
      <c r="E151" s="132"/>
      <c r="F151" s="132"/>
      <c r="G151" s="132"/>
      <c r="H151" s="132"/>
      <c r="I151" s="149"/>
      <c r="J151" s="149"/>
      <c r="L151" s="485" t="s">
        <v>1793</v>
      </c>
      <c r="M151" s="486"/>
      <c r="N151" s="487"/>
      <c r="O151" s="150">
        <f>L149</f>
        <v>120.5</v>
      </c>
      <c r="P151" s="110"/>
    </row>
    <row r="152" spans="1:21" ht="15.75">
      <c r="A152" s="133"/>
      <c r="B152" s="134"/>
      <c r="C152" s="134"/>
      <c r="D152" s="134"/>
      <c r="E152" s="134"/>
      <c r="F152" s="134"/>
      <c r="G152" s="134"/>
      <c r="H152" s="134"/>
      <c r="I152" s="151"/>
      <c r="J152" s="151"/>
      <c r="K152" s="152"/>
      <c r="L152" s="152"/>
      <c r="M152" s="152"/>
      <c r="N152" s="152"/>
      <c r="O152" s="153"/>
      <c r="P152" s="110"/>
    </row>
    <row r="153" spans="1:21" s="111" customFormat="1" ht="40.15" customHeight="1">
      <c r="A153" s="135" t="s">
        <v>127</v>
      </c>
      <c r="B153" s="488" t="s">
        <v>129</v>
      </c>
      <c r="C153" s="488"/>
      <c r="D153" s="488"/>
      <c r="E153" s="488"/>
      <c r="F153" s="488"/>
      <c r="G153" s="488"/>
      <c r="H153" s="488"/>
      <c r="I153" s="488"/>
      <c r="J153" s="488"/>
      <c r="K153" s="488"/>
      <c r="L153" s="488"/>
      <c r="M153" s="488"/>
      <c r="N153" s="488"/>
      <c r="O153" s="489"/>
      <c r="P153" s="110" t="s">
        <v>1784</v>
      </c>
      <c r="Q153" s="157"/>
      <c r="R153" s="157"/>
      <c r="S153" s="157"/>
      <c r="T153" s="157"/>
      <c r="U153" s="157"/>
    </row>
    <row r="154" spans="1:21" ht="15.75">
      <c r="A154" s="131"/>
      <c r="B154" s="132"/>
      <c r="C154" s="132"/>
      <c r="D154" s="132"/>
      <c r="E154" s="132"/>
      <c r="F154" s="132"/>
      <c r="G154" s="132"/>
      <c r="H154" s="132"/>
      <c r="I154" s="149"/>
      <c r="J154" s="149"/>
      <c r="K154" s="149"/>
      <c r="L154" s="149"/>
      <c r="M154" s="112"/>
      <c r="N154" s="112"/>
      <c r="O154" s="154"/>
      <c r="P154" s="110"/>
    </row>
    <row r="155" spans="1:21" ht="25.5" customHeight="1">
      <c r="A155" s="490" t="s">
        <v>1785</v>
      </c>
      <c r="B155" s="481"/>
      <c r="C155" s="481"/>
      <c r="D155" s="481"/>
      <c r="E155" s="125" t="s">
        <v>1786</v>
      </c>
      <c r="F155" s="491" t="s">
        <v>1787</v>
      </c>
      <c r="G155" s="459"/>
      <c r="H155" s="491" t="s">
        <v>1795</v>
      </c>
      <c r="I155" s="459"/>
      <c r="J155" s="463" t="s">
        <v>1789</v>
      </c>
      <c r="K155" s="492"/>
      <c r="L155" s="145" t="s">
        <v>1812</v>
      </c>
      <c r="M155" s="493" t="s">
        <v>1791</v>
      </c>
      <c r="N155" s="493"/>
      <c r="O155" s="494"/>
      <c r="P155" s="110"/>
    </row>
    <row r="156" spans="1:21" s="112" customFormat="1" ht="66" customHeight="1">
      <c r="A156" s="495" t="s">
        <v>1847</v>
      </c>
      <c r="B156" s="496"/>
      <c r="C156" s="496"/>
      <c r="D156" s="497"/>
      <c r="E156" s="136">
        <v>1</v>
      </c>
      <c r="F156" s="520">
        <v>50</v>
      </c>
      <c r="G156" s="521"/>
      <c r="H156" s="500">
        <v>20</v>
      </c>
      <c r="I156" s="499"/>
      <c r="J156" s="498">
        <f>F156*H156</f>
        <v>1000</v>
      </c>
      <c r="K156" s="501"/>
      <c r="L156" s="156"/>
      <c r="M156" s="542"/>
      <c r="N156" s="542"/>
      <c r="O156" s="543"/>
      <c r="P156" s="110"/>
    </row>
    <row r="157" spans="1:21" ht="18">
      <c r="A157" s="127"/>
      <c r="B157" s="128"/>
      <c r="C157" s="128"/>
      <c r="D157" s="128"/>
      <c r="E157" s="129"/>
      <c r="F157" s="130"/>
      <c r="G157" s="129"/>
      <c r="H157" s="129"/>
      <c r="I157" s="146"/>
      <c r="J157" s="147"/>
      <c r="K157" s="129"/>
      <c r="L157" s="129"/>
      <c r="M157" s="129"/>
      <c r="O157" s="148"/>
      <c r="P157" s="110"/>
    </row>
    <row r="158" spans="1:21" ht="15.75">
      <c r="A158" s="131"/>
      <c r="B158" s="132"/>
      <c r="C158" s="132"/>
      <c r="D158" s="132"/>
      <c r="E158" s="132"/>
      <c r="F158" s="132"/>
      <c r="G158" s="132"/>
      <c r="H158" s="132"/>
      <c r="I158" s="149"/>
      <c r="J158" s="149"/>
      <c r="L158" s="485" t="s">
        <v>1793</v>
      </c>
      <c r="M158" s="486"/>
      <c r="N158" s="487"/>
      <c r="O158" s="150">
        <f>SUM(J156)</f>
        <v>1000</v>
      </c>
      <c r="P158" s="110"/>
    </row>
    <row r="159" spans="1:21" ht="15.75">
      <c r="A159" s="133"/>
      <c r="B159" s="134"/>
      <c r="C159" s="134"/>
      <c r="D159" s="134"/>
      <c r="E159" s="134"/>
      <c r="F159" s="134"/>
      <c r="G159" s="134"/>
      <c r="H159" s="134"/>
      <c r="I159" s="151"/>
      <c r="J159" s="151"/>
      <c r="K159" s="152"/>
      <c r="L159" s="152"/>
      <c r="M159" s="152"/>
      <c r="N159" s="152"/>
      <c r="O159" s="153"/>
      <c r="P159" s="110"/>
    </row>
    <row r="160" spans="1:21" s="111" customFormat="1" ht="40.15" customHeight="1">
      <c r="A160" s="135" t="s">
        <v>130</v>
      </c>
      <c r="B160" s="488" t="s">
        <v>132</v>
      </c>
      <c r="C160" s="488"/>
      <c r="D160" s="488"/>
      <c r="E160" s="488"/>
      <c r="F160" s="488"/>
      <c r="G160" s="488"/>
      <c r="H160" s="488"/>
      <c r="I160" s="488"/>
      <c r="J160" s="488"/>
      <c r="K160" s="488"/>
      <c r="L160" s="488"/>
      <c r="M160" s="488"/>
      <c r="N160" s="488"/>
      <c r="O160" s="489"/>
      <c r="P160" s="110"/>
      <c r="Q160" s="157"/>
      <c r="R160" s="157"/>
      <c r="S160" s="157"/>
      <c r="T160" s="157"/>
      <c r="U160" s="157"/>
    </row>
    <row r="161" spans="1:21" ht="15.75">
      <c r="A161" s="131"/>
      <c r="B161" s="132"/>
      <c r="C161" s="132"/>
      <c r="D161" s="132"/>
      <c r="E161" s="132"/>
      <c r="F161" s="132"/>
      <c r="G161" s="132"/>
      <c r="H161" s="132"/>
      <c r="I161" s="149"/>
      <c r="J161" s="149"/>
      <c r="K161" s="149"/>
      <c r="L161" s="149"/>
      <c r="M161" s="112"/>
      <c r="N161" s="112"/>
      <c r="O161" s="154"/>
      <c r="P161" s="110"/>
    </row>
    <row r="162" spans="1:21" ht="25.5" customHeight="1">
      <c r="A162" s="490" t="s">
        <v>1785</v>
      </c>
      <c r="B162" s="481"/>
      <c r="C162" s="481"/>
      <c r="D162" s="481"/>
      <c r="E162" s="125" t="s">
        <v>1786</v>
      </c>
      <c r="F162" s="491" t="s">
        <v>1824</v>
      </c>
      <c r="G162" s="459"/>
      <c r="H162" s="491" t="s">
        <v>1795</v>
      </c>
      <c r="I162" s="459"/>
      <c r="J162" s="463" t="s">
        <v>1789</v>
      </c>
      <c r="K162" s="492"/>
      <c r="L162" s="145" t="s">
        <v>1812</v>
      </c>
      <c r="M162" s="493" t="s">
        <v>1791</v>
      </c>
      <c r="N162" s="493"/>
      <c r="O162" s="494"/>
      <c r="P162" s="110" t="s">
        <v>1784</v>
      </c>
    </row>
    <row r="163" spans="1:21" s="112" customFormat="1" ht="66" customHeight="1">
      <c r="A163" s="495" t="s">
        <v>1848</v>
      </c>
      <c r="B163" s="496"/>
      <c r="C163" s="496"/>
      <c r="D163" s="497"/>
      <c r="E163" s="136">
        <v>1</v>
      </c>
      <c r="F163" s="520">
        <f>530.86+1221.12</f>
        <v>1751.98</v>
      </c>
      <c r="G163" s="521"/>
      <c r="H163" s="500"/>
      <c r="I163" s="499"/>
      <c r="J163" s="498"/>
      <c r="K163" s="501"/>
      <c r="L163" s="156"/>
      <c r="M163" s="542" t="s">
        <v>1830</v>
      </c>
      <c r="N163" s="542"/>
      <c r="O163" s="543"/>
      <c r="P163" s="110"/>
    </row>
    <row r="164" spans="1:21" ht="18">
      <c r="A164" s="127"/>
      <c r="B164" s="128"/>
      <c r="C164" s="128"/>
      <c r="D164" s="128"/>
      <c r="E164" s="129"/>
      <c r="F164" s="130"/>
      <c r="G164" s="129"/>
      <c r="H164" s="129"/>
      <c r="I164" s="146"/>
      <c r="J164" s="147"/>
      <c r="K164" s="129"/>
      <c r="L164" s="129"/>
      <c r="M164" s="129"/>
      <c r="O164" s="148"/>
      <c r="P164" s="110"/>
    </row>
    <row r="165" spans="1:21" ht="15.75">
      <c r="A165" s="131"/>
      <c r="B165" s="132"/>
      <c r="C165" s="132"/>
      <c r="D165" s="132"/>
      <c r="E165" s="132"/>
      <c r="F165" s="132"/>
      <c r="G165" s="132"/>
      <c r="H165" s="132"/>
      <c r="I165" s="149"/>
      <c r="J165" s="149"/>
      <c r="L165" s="485" t="s">
        <v>1793</v>
      </c>
      <c r="M165" s="486"/>
      <c r="N165" s="487"/>
      <c r="O165" s="150">
        <f>SUM(F163:G163)</f>
        <v>1751.98</v>
      </c>
      <c r="P165" s="110"/>
    </row>
    <row r="166" spans="1:21" ht="15.75">
      <c r="A166" s="133"/>
      <c r="B166" s="134"/>
      <c r="C166" s="134"/>
      <c r="D166" s="134"/>
      <c r="E166" s="134"/>
      <c r="F166" s="134"/>
      <c r="G166" s="134"/>
      <c r="H166" s="134"/>
      <c r="I166" s="151"/>
      <c r="J166" s="151"/>
      <c r="K166" s="152"/>
      <c r="L166" s="152"/>
      <c r="M166" s="152"/>
      <c r="N166" s="152"/>
      <c r="O166" s="153"/>
      <c r="P166" s="110"/>
    </row>
    <row r="167" spans="1:21" s="111" customFormat="1" ht="40.15" customHeight="1">
      <c r="A167" s="135" t="s">
        <v>133</v>
      </c>
      <c r="B167" s="488" t="s">
        <v>22337</v>
      </c>
      <c r="C167" s="488"/>
      <c r="D167" s="488"/>
      <c r="E167" s="488"/>
      <c r="F167" s="488"/>
      <c r="G167" s="488"/>
      <c r="H167" s="488"/>
      <c r="I167" s="488"/>
      <c r="J167" s="488"/>
      <c r="K167" s="488"/>
      <c r="L167" s="488"/>
      <c r="M167" s="488"/>
      <c r="N167" s="488"/>
      <c r="O167" s="489"/>
      <c r="P167" s="110" t="s">
        <v>1784</v>
      </c>
      <c r="Q167" s="157"/>
      <c r="R167" s="157"/>
      <c r="S167" s="157"/>
      <c r="T167" s="157"/>
      <c r="U167" s="157"/>
    </row>
    <row r="168" spans="1:21" ht="15.75">
      <c r="A168" s="131"/>
      <c r="B168" s="132"/>
      <c r="C168" s="132"/>
      <c r="D168" s="132"/>
      <c r="E168" s="132"/>
      <c r="F168" s="132"/>
      <c r="G168" s="132"/>
      <c r="H168" s="132"/>
      <c r="I168" s="149"/>
      <c r="J168" s="149"/>
      <c r="K168" s="149"/>
      <c r="L168" s="149"/>
      <c r="M168" s="112"/>
      <c r="N168" s="112"/>
      <c r="O168" s="154"/>
      <c r="P168" s="110"/>
    </row>
    <row r="169" spans="1:21" ht="25.5" customHeight="1">
      <c r="A169" s="490" t="s">
        <v>1785</v>
      </c>
      <c r="B169" s="481"/>
      <c r="C169" s="481"/>
      <c r="D169" s="481"/>
      <c r="E169" s="125" t="s">
        <v>1786</v>
      </c>
      <c r="F169" s="491" t="s">
        <v>1787</v>
      </c>
      <c r="G169" s="459"/>
      <c r="H169" s="491" t="s">
        <v>1795</v>
      </c>
      <c r="I169" s="459"/>
      <c r="J169" s="463" t="s">
        <v>1789</v>
      </c>
      <c r="K169" s="492"/>
      <c r="L169" s="145" t="s">
        <v>1812</v>
      </c>
      <c r="M169" s="493" t="s">
        <v>1791</v>
      </c>
      <c r="N169" s="493"/>
      <c r="O169" s="494"/>
      <c r="P169" s="110"/>
    </row>
    <row r="170" spans="1:21" s="112" customFormat="1" ht="66" customHeight="1">
      <c r="A170" s="495" t="s">
        <v>1848</v>
      </c>
      <c r="B170" s="496"/>
      <c r="C170" s="496"/>
      <c r="D170" s="497"/>
      <c r="E170" s="136">
        <v>1</v>
      </c>
      <c r="F170" s="520"/>
      <c r="G170" s="521"/>
      <c r="H170" s="500"/>
      <c r="I170" s="499"/>
      <c r="J170" s="498"/>
      <c r="K170" s="501"/>
      <c r="L170" s="156">
        <f>94.12+17.04</f>
        <v>111.16</v>
      </c>
      <c r="M170" s="542" t="s">
        <v>1830</v>
      </c>
      <c r="N170" s="542"/>
      <c r="O170" s="543"/>
      <c r="P170" s="158"/>
    </row>
    <row r="171" spans="1:21" ht="18">
      <c r="A171" s="127"/>
      <c r="B171" s="128"/>
      <c r="C171" s="128"/>
      <c r="D171" s="128"/>
      <c r="E171" s="129"/>
      <c r="F171" s="130"/>
      <c r="G171" s="129"/>
      <c r="H171" s="129"/>
      <c r="I171" s="146"/>
      <c r="J171" s="147"/>
      <c r="K171" s="129"/>
      <c r="L171" s="129"/>
      <c r="M171" s="129"/>
      <c r="O171" s="148"/>
      <c r="P171" s="110"/>
    </row>
    <row r="172" spans="1:21" ht="15.75">
      <c r="A172" s="131"/>
      <c r="B172" s="132"/>
      <c r="C172" s="132"/>
      <c r="D172" s="132"/>
      <c r="E172" s="132"/>
      <c r="F172" s="132"/>
      <c r="G172" s="132"/>
      <c r="H172" s="132"/>
      <c r="I172" s="149"/>
      <c r="J172" s="149"/>
      <c r="L172" s="485" t="s">
        <v>1793</v>
      </c>
      <c r="M172" s="486"/>
      <c r="N172" s="487"/>
      <c r="O172" s="150">
        <f>L170</f>
        <v>111.16</v>
      </c>
      <c r="P172" s="110"/>
    </row>
    <row r="173" spans="1:21" ht="15.75">
      <c r="A173" s="133"/>
      <c r="B173" s="134"/>
      <c r="C173" s="134"/>
      <c r="D173" s="134"/>
      <c r="E173" s="134"/>
      <c r="F173" s="134"/>
      <c r="G173" s="134"/>
      <c r="H173" s="134"/>
      <c r="I173" s="151"/>
      <c r="J173" s="151"/>
      <c r="K173" s="152"/>
      <c r="L173" s="152"/>
      <c r="M173" s="152"/>
      <c r="N173" s="152"/>
      <c r="O173" s="153"/>
      <c r="P173" s="110"/>
    </row>
    <row r="174" spans="1:21" s="111" customFormat="1" ht="40.15" customHeight="1">
      <c r="A174" s="135" t="s">
        <v>136</v>
      </c>
      <c r="B174" s="488" t="str">
        <f>'[11]PLANILHA SEM DESONERAÇÃO'!D78</f>
        <v>VIGA METÁLICA EM PERFIL W 610 x 113, LAMINADO OU SOLDADO, EM AÇO ESTRUTURAL, COM CONEXÕES SOLDADAS, INCLUSOS MÃO DE OBRA, TRANSPORTE E IÇAMENTO UTILIZANDO GUINDASTE - FORNECIMENTO E INSTALAÇÃO. AF_01/2020_P</v>
      </c>
      <c r="C174" s="488"/>
      <c r="D174" s="488"/>
      <c r="E174" s="488"/>
      <c r="F174" s="488"/>
      <c r="G174" s="488"/>
      <c r="H174" s="488"/>
      <c r="I174" s="488"/>
      <c r="J174" s="488"/>
      <c r="K174" s="488"/>
      <c r="L174" s="488"/>
      <c r="M174" s="488"/>
      <c r="N174" s="488"/>
      <c r="O174" s="489"/>
      <c r="P174" s="110" t="s">
        <v>1784</v>
      </c>
      <c r="Q174" s="157"/>
      <c r="R174" s="157"/>
      <c r="S174" s="157"/>
      <c r="T174" s="157"/>
      <c r="U174" s="157"/>
    </row>
    <row r="175" spans="1:21" ht="15.75">
      <c r="A175" s="131"/>
      <c r="B175" s="132"/>
      <c r="C175" s="132"/>
      <c r="D175" s="132"/>
      <c r="E175" s="132"/>
      <c r="F175" s="132"/>
      <c r="G175" s="132"/>
      <c r="H175" s="132"/>
      <c r="I175" s="149"/>
      <c r="J175" s="149"/>
      <c r="K175" s="149"/>
      <c r="L175" s="149"/>
      <c r="M175" s="112"/>
      <c r="N175" s="112"/>
      <c r="O175" s="154"/>
      <c r="P175" s="110"/>
    </row>
    <row r="176" spans="1:21" s="85" customFormat="1" ht="25.5" customHeight="1">
      <c r="A176" s="490" t="s">
        <v>1785</v>
      </c>
      <c r="B176" s="481"/>
      <c r="C176" s="481"/>
      <c r="D176" s="481"/>
      <c r="E176" s="125" t="s">
        <v>1786</v>
      </c>
      <c r="F176" s="491" t="s">
        <v>1824</v>
      </c>
      <c r="G176" s="459"/>
      <c r="H176" s="491" t="s">
        <v>1795</v>
      </c>
      <c r="I176" s="459"/>
      <c r="J176" s="463" t="s">
        <v>1789</v>
      </c>
      <c r="K176" s="492"/>
      <c r="L176" s="145" t="s">
        <v>1812</v>
      </c>
      <c r="M176" s="493" t="s">
        <v>1791</v>
      </c>
      <c r="N176" s="493"/>
      <c r="O176" s="494"/>
      <c r="P176" s="110"/>
      <c r="Q176" s="119"/>
      <c r="R176" s="119"/>
      <c r="S176" s="119"/>
      <c r="T176" s="119"/>
      <c r="U176" s="119"/>
    </row>
    <row r="177" spans="1:21" s="112" customFormat="1" ht="66" customHeight="1">
      <c r="A177" s="495" t="s">
        <v>1849</v>
      </c>
      <c r="B177" s="496"/>
      <c r="C177" s="496"/>
      <c r="D177" s="497"/>
      <c r="E177" s="136">
        <v>1</v>
      </c>
      <c r="F177" s="520">
        <v>18976</v>
      </c>
      <c r="G177" s="521"/>
      <c r="H177" s="500"/>
      <c r="I177" s="499"/>
      <c r="J177" s="498"/>
      <c r="K177" s="501"/>
      <c r="L177" s="156"/>
      <c r="M177" s="542" t="s">
        <v>1830</v>
      </c>
      <c r="N177" s="542"/>
      <c r="O177" s="543"/>
      <c r="P177" s="110"/>
    </row>
    <row r="178" spans="1:21" s="85" customFormat="1" ht="18">
      <c r="A178" s="127"/>
      <c r="B178" s="128"/>
      <c r="C178" s="128"/>
      <c r="D178" s="128"/>
      <c r="E178" s="129"/>
      <c r="F178" s="130"/>
      <c r="G178" s="129"/>
      <c r="H178" s="129"/>
      <c r="I178" s="146"/>
      <c r="J178" s="147"/>
      <c r="K178" s="129"/>
      <c r="L178" s="129"/>
      <c r="M178" s="129"/>
      <c r="N178" s="119"/>
      <c r="O178" s="148"/>
      <c r="P178" s="110"/>
      <c r="Q178" s="119"/>
      <c r="R178" s="119"/>
      <c r="S178" s="119"/>
      <c r="T178" s="119"/>
      <c r="U178" s="119"/>
    </row>
    <row r="179" spans="1:21" s="85" customFormat="1" ht="15.75">
      <c r="A179" s="131"/>
      <c r="B179" s="132"/>
      <c r="C179" s="132"/>
      <c r="D179" s="132"/>
      <c r="E179" s="132"/>
      <c r="F179" s="132"/>
      <c r="G179" s="132"/>
      <c r="H179" s="132"/>
      <c r="I179" s="149"/>
      <c r="J179" s="149"/>
      <c r="K179" s="119"/>
      <c r="L179" s="485" t="s">
        <v>1793</v>
      </c>
      <c r="M179" s="486"/>
      <c r="N179" s="487"/>
      <c r="O179" s="150">
        <f>SUM(F177:G177)</f>
        <v>18976</v>
      </c>
      <c r="P179" s="110"/>
      <c r="Q179" s="119"/>
      <c r="R179" s="119"/>
      <c r="S179" s="119"/>
      <c r="T179" s="119"/>
      <c r="U179" s="119"/>
    </row>
    <row r="180" spans="1:21" s="85" customFormat="1" ht="15.75">
      <c r="A180" s="133"/>
      <c r="B180" s="134"/>
      <c r="C180" s="134"/>
      <c r="D180" s="134"/>
      <c r="E180" s="134"/>
      <c r="F180" s="134"/>
      <c r="G180" s="134"/>
      <c r="H180" s="134"/>
      <c r="I180" s="151"/>
      <c r="J180" s="151"/>
      <c r="K180" s="152"/>
      <c r="L180" s="152"/>
      <c r="M180" s="152"/>
      <c r="N180" s="152"/>
      <c r="O180" s="153"/>
      <c r="P180" s="110"/>
      <c r="Q180" s="119"/>
      <c r="R180" s="119"/>
      <c r="S180" s="119"/>
      <c r="T180" s="119"/>
      <c r="U180" s="119"/>
    </row>
    <row r="181" spans="1:21" s="111" customFormat="1" ht="40.15" customHeight="1">
      <c r="A181" s="135" t="s">
        <v>139</v>
      </c>
      <c r="B181" s="488" t="str">
        <f>'[11]PLANILHA SEM DESONERAÇÃO'!D79</f>
        <v>VIGA METÁLICA EM PERFIL W 530 x 101, LAMINADO OU SOLDADO, EM AÇO ESTRUTURAL, COM CONEXÕES SOLDADAS, INCLUSOS MÃO DE OBRA, TRANSPORTE E IÇAMENTO UTILIZANDO GUINDASTE - FORNECIMENTO E INSTALAÇÃO. AF_01/2020_P</v>
      </c>
      <c r="C181" s="488"/>
      <c r="D181" s="488"/>
      <c r="E181" s="488"/>
      <c r="F181" s="488"/>
      <c r="G181" s="488"/>
      <c r="H181" s="488"/>
      <c r="I181" s="488"/>
      <c r="J181" s="488"/>
      <c r="K181" s="488"/>
      <c r="L181" s="488"/>
      <c r="M181" s="488"/>
      <c r="N181" s="488"/>
      <c r="O181" s="489"/>
      <c r="P181" s="110" t="s">
        <v>1784</v>
      </c>
      <c r="Q181" s="157"/>
      <c r="R181" s="157"/>
      <c r="S181" s="157"/>
      <c r="T181" s="157"/>
      <c r="U181" s="157"/>
    </row>
    <row r="182" spans="1:21" ht="15.75">
      <c r="A182" s="131"/>
      <c r="B182" s="132"/>
      <c r="C182" s="132"/>
      <c r="D182" s="132"/>
      <c r="E182" s="132"/>
      <c r="F182" s="132"/>
      <c r="G182" s="132"/>
      <c r="H182" s="132"/>
      <c r="I182" s="149"/>
      <c r="J182" s="149"/>
      <c r="K182" s="149"/>
      <c r="L182" s="149"/>
      <c r="M182" s="112"/>
      <c r="N182" s="112"/>
      <c r="O182" s="154"/>
      <c r="P182" s="110"/>
    </row>
    <row r="183" spans="1:21" s="85" customFormat="1" ht="25.5" customHeight="1">
      <c r="A183" s="490" t="s">
        <v>1785</v>
      </c>
      <c r="B183" s="481"/>
      <c r="C183" s="481"/>
      <c r="D183" s="481"/>
      <c r="E183" s="125" t="s">
        <v>1786</v>
      </c>
      <c r="F183" s="491" t="s">
        <v>1824</v>
      </c>
      <c r="G183" s="459"/>
      <c r="H183" s="491" t="s">
        <v>1795</v>
      </c>
      <c r="I183" s="459"/>
      <c r="J183" s="463" t="s">
        <v>1789</v>
      </c>
      <c r="K183" s="492"/>
      <c r="L183" s="145" t="s">
        <v>1812</v>
      </c>
      <c r="M183" s="493" t="s">
        <v>1791</v>
      </c>
      <c r="N183" s="493"/>
      <c r="O183" s="494"/>
      <c r="P183" s="110"/>
      <c r="Q183" s="119"/>
      <c r="R183" s="119"/>
      <c r="S183" s="119"/>
      <c r="T183" s="119"/>
      <c r="U183" s="119"/>
    </row>
    <row r="184" spans="1:21" s="112" customFormat="1" ht="66" customHeight="1">
      <c r="A184" s="495" t="s">
        <v>1849</v>
      </c>
      <c r="B184" s="496"/>
      <c r="C184" s="496"/>
      <c r="D184" s="497"/>
      <c r="E184" s="136">
        <v>1</v>
      </c>
      <c r="F184" s="520">
        <v>8019</v>
      </c>
      <c r="G184" s="521"/>
      <c r="H184" s="500"/>
      <c r="I184" s="499"/>
      <c r="J184" s="498"/>
      <c r="K184" s="501"/>
      <c r="L184" s="156"/>
      <c r="M184" s="542" t="s">
        <v>1830</v>
      </c>
      <c r="N184" s="542"/>
      <c r="O184" s="543"/>
      <c r="P184" s="110"/>
    </row>
    <row r="185" spans="1:21" s="85" customFormat="1" ht="18">
      <c r="A185" s="127"/>
      <c r="B185" s="128"/>
      <c r="C185" s="128"/>
      <c r="D185" s="128"/>
      <c r="E185" s="129"/>
      <c r="F185" s="130"/>
      <c r="G185" s="129"/>
      <c r="H185" s="129"/>
      <c r="I185" s="146"/>
      <c r="J185" s="147"/>
      <c r="K185" s="129"/>
      <c r="L185" s="129"/>
      <c r="M185" s="129"/>
      <c r="N185" s="119"/>
      <c r="O185" s="148"/>
      <c r="P185" s="110"/>
      <c r="Q185" s="119"/>
      <c r="R185" s="119"/>
      <c r="S185" s="119"/>
      <c r="T185" s="119"/>
      <c r="U185" s="119"/>
    </row>
    <row r="186" spans="1:21" s="85" customFormat="1" ht="15.75">
      <c r="A186" s="131"/>
      <c r="B186" s="132"/>
      <c r="C186" s="132"/>
      <c r="D186" s="132"/>
      <c r="E186" s="132"/>
      <c r="F186" s="132"/>
      <c r="G186" s="132"/>
      <c r="H186" s="132"/>
      <c r="I186" s="149"/>
      <c r="J186" s="149"/>
      <c r="K186" s="119"/>
      <c r="L186" s="485" t="s">
        <v>1793</v>
      </c>
      <c r="M186" s="486"/>
      <c r="N186" s="487"/>
      <c r="O186" s="150">
        <f>SUM(F184:G184)</f>
        <v>8019</v>
      </c>
      <c r="P186" s="110"/>
      <c r="Q186" s="119"/>
      <c r="R186" s="119"/>
      <c r="S186" s="119"/>
      <c r="T186" s="119"/>
      <c r="U186" s="119"/>
    </row>
    <row r="187" spans="1:21" s="85" customFormat="1" ht="15.75">
      <c r="A187" s="133"/>
      <c r="B187" s="134"/>
      <c r="C187" s="134"/>
      <c r="D187" s="134"/>
      <c r="E187" s="134"/>
      <c r="F187" s="134"/>
      <c r="G187" s="134"/>
      <c r="H187" s="134"/>
      <c r="I187" s="151"/>
      <c r="J187" s="151"/>
      <c r="K187" s="152"/>
      <c r="L187" s="152"/>
      <c r="M187" s="152"/>
      <c r="N187" s="152"/>
      <c r="O187" s="153"/>
      <c r="P187" s="110"/>
      <c r="Q187" s="119"/>
      <c r="R187" s="119"/>
      <c r="S187" s="119"/>
      <c r="T187" s="119"/>
      <c r="U187" s="119"/>
    </row>
    <row r="188" spans="1:21" s="111" customFormat="1" ht="40.15" customHeight="1">
      <c r="A188" s="135" t="s">
        <v>142</v>
      </c>
      <c r="B188" s="488" t="str">
        <f>'[11]PLANILHA SEM DESONERAÇÃO'!D80</f>
        <v>VIGA METÁLICA EM PERFIL W 530 x 74, LAMINADO OU SOLDADO, EM AÇO ESTRUTURAL, COM CONEXÕES SOLDADAS, INCLUSOS MÃO DE OBRA, TRANSPORTE E IÇAMENTO UTILIZANDO GUINDASTE - FORNECIMENTO E INSTALAÇÃO. AF_01/2020_P</v>
      </c>
      <c r="C188" s="488"/>
      <c r="D188" s="488"/>
      <c r="E188" s="488"/>
      <c r="F188" s="488"/>
      <c r="G188" s="488"/>
      <c r="H188" s="488"/>
      <c r="I188" s="488"/>
      <c r="J188" s="488"/>
      <c r="K188" s="488"/>
      <c r="L188" s="488"/>
      <c r="M188" s="488"/>
      <c r="N188" s="488"/>
      <c r="O188" s="489"/>
      <c r="P188" s="110" t="s">
        <v>1784</v>
      </c>
      <c r="Q188" s="157"/>
      <c r="R188" s="157"/>
      <c r="S188" s="157"/>
      <c r="T188" s="157"/>
      <c r="U188" s="157"/>
    </row>
    <row r="189" spans="1:21" ht="15.75">
      <c r="A189" s="131"/>
      <c r="B189" s="132"/>
      <c r="C189" s="132"/>
      <c r="D189" s="132"/>
      <c r="E189" s="132"/>
      <c r="F189" s="132"/>
      <c r="G189" s="132"/>
      <c r="H189" s="132"/>
      <c r="I189" s="149"/>
      <c r="J189" s="149"/>
      <c r="K189" s="149"/>
      <c r="L189" s="149"/>
      <c r="M189" s="112"/>
      <c r="N189" s="112"/>
      <c r="O189" s="154"/>
      <c r="P189" s="110"/>
    </row>
    <row r="190" spans="1:21" s="85" customFormat="1" ht="25.5" customHeight="1">
      <c r="A190" s="490" t="s">
        <v>1785</v>
      </c>
      <c r="B190" s="481"/>
      <c r="C190" s="481"/>
      <c r="D190" s="481"/>
      <c r="E190" s="125" t="s">
        <v>1786</v>
      </c>
      <c r="F190" s="491" t="s">
        <v>1824</v>
      </c>
      <c r="G190" s="459"/>
      <c r="H190" s="491" t="s">
        <v>1795</v>
      </c>
      <c r="I190" s="459"/>
      <c r="J190" s="463" t="s">
        <v>1789</v>
      </c>
      <c r="K190" s="492"/>
      <c r="L190" s="145" t="s">
        <v>1812</v>
      </c>
      <c r="M190" s="493" t="s">
        <v>1791</v>
      </c>
      <c r="N190" s="493"/>
      <c r="O190" s="494"/>
      <c r="P190" s="110"/>
      <c r="Q190" s="119"/>
      <c r="R190" s="119"/>
      <c r="S190" s="119"/>
      <c r="T190" s="119"/>
      <c r="U190" s="119"/>
    </row>
    <row r="191" spans="1:21" s="112" customFormat="1" ht="66" customHeight="1">
      <c r="A191" s="495" t="s">
        <v>1849</v>
      </c>
      <c r="B191" s="496"/>
      <c r="C191" s="496"/>
      <c r="D191" s="497"/>
      <c r="E191" s="136">
        <v>1</v>
      </c>
      <c r="F191" s="520">
        <v>5892.7</v>
      </c>
      <c r="G191" s="521"/>
      <c r="H191" s="500"/>
      <c r="I191" s="499"/>
      <c r="J191" s="498"/>
      <c r="K191" s="501"/>
      <c r="L191" s="156"/>
      <c r="M191" s="542" t="s">
        <v>1830</v>
      </c>
      <c r="N191" s="542"/>
      <c r="O191" s="543"/>
      <c r="P191" s="110"/>
    </row>
    <row r="192" spans="1:21" s="85" customFormat="1" ht="18">
      <c r="A192" s="127"/>
      <c r="B192" s="128"/>
      <c r="C192" s="128"/>
      <c r="D192" s="128"/>
      <c r="E192" s="129"/>
      <c r="F192" s="130"/>
      <c r="G192" s="129"/>
      <c r="H192" s="129"/>
      <c r="I192" s="146"/>
      <c r="J192" s="147"/>
      <c r="K192" s="129"/>
      <c r="L192" s="129"/>
      <c r="M192" s="129"/>
      <c r="N192" s="119"/>
      <c r="O192" s="148"/>
      <c r="P192" s="110"/>
      <c r="Q192" s="119"/>
      <c r="R192" s="119"/>
      <c r="S192" s="119"/>
      <c r="T192" s="119"/>
      <c r="U192" s="119"/>
    </row>
    <row r="193" spans="1:21" s="85" customFormat="1" ht="15.75">
      <c r="A193" s="131"/>
      <c r="B193" s="132"/>
      <c r="C193" s="132"/>
      <c r="D193" s="132"/>
      <c r="E193" s="132"/>
      <c r="F193" s="132"/>
      <c r="G193" s="132"/>
      <c r="H193" s="132"/>
      <c r="I193" s="149"/>
      <c r="J193" s="149"/>
      <c r="K193" s="119"/>
      <c r="L193" s="485" t="s">
        <v>1793</v>
      </c>
      <c r="M193" s="486"/>
      <c r="N193" s="487"/>
      <c r="O193" s="150">
        <f>SUM(F191:G191)</f>
        <v>5892.7</v>
      </c>
      <c r="P193" s="110"/>
      <c r="Q193" s="119"/>
      <c r="R193" s="119"/>
      <c r="S193" s="119"/>
      <c r="T193" s="119"/>
      <c r="U193" s="119"/>
    </row>
    <row r="194" spans="1:21" s="85" customFormat="1" ht="15.75">
      <c r="A194" s="133"/>
      <c r="B194" s="134"/>
      <c r="C194" s="134"/>
      <c r="D194" s="134"/>
      <c r="E194" s="134"/>
      <c r="F194" s="134"/>
      <c r="G194" s="134"/>
      <c r="H194" s="134"/>
      <c r="I194" s="151"/>
      <c r="J194" s="151"/>
      <c r="K194" s="152"/>
      <c r="L194" s="152"/>
      <c r="M194" s="152"/>
      <c r="N194" s="152"/>
      <c r="O194" s="153"/>
      <c r="P194" s="110"/>
      <c r="Q194" s="119"/>
      <c r="R194" s="119"/>
      <c r="S194" s="119"/>
      <c r="T194" s="119"/>
      <c r="U194" s="119"/>
    </row>
    <row r="195" spans="1:21" s="111" customFormat="1" ht="40.15" customHeight="1">
      <c r="A195" s="135" t="s">
        <v>145</v>
      </c>
      <c r="B195" s="488" t="str">
        <f>'[11]PLANILHA SEM DESONERAÇÃO'!D81</f>
        <v>VIGA METÁLICA EM PERFIL W 530 x 72, LAMINADO OU SOLDADO, EM AÇO ESTRUTURAL, COM CONEXÕES SOLDADAS, INCLUSOS MÃO DE OBRA, TRANSPORTE E IÇAMENTO UTILIZANDO GUINDASTE - FORNECIMENTO E INSTALAÇÃO. AF_01/2020_P</v>
      </c>
      <c r="C195" s="488"/>
      <c r="D195" s="488"/>
      <c r="E195" s="488"/>
      <c r="F195" s="488"/>
      <c r="G195" s="488"/>
      <c r="H195" s="488"/>
      <c r="I195" s="488"/>
      <c r="J195" s="488"/>
      <c r="K195" s="488"/>
      <c r="L195" s="488"/>
      <c r="M195" s="488"/>
      <c r="N195" s="488"/>
      <c r="O195" s="489"/>
      <c r="P195" s="110" t="s">
        <v>1784</v>
      </c>
      <c r="Q195" s="157"/>
      <c r="R195" s="157"/>
      <c r="S195" s="157"/>
      <c r="T195" s="157"/>
      <c r="U195" s="157"/>
    </row>
    <row r="196" spans="1:21" ht="15.75">
      <c r="A196" s="131"/>
      <c r="B196" s="132"/>
      <c r="C196" s="132"/>
      <c r="D196" s="132"/>
      <c r="E196" s="132"/>
      <c r="F196" s="132"/>
      <c r="G196" s="132"/>
      <c r="H196" s="132"/>
      <c r="I196" s="149"/>
      <c r="J196" s="149"/>
      <c r="K196" s="149"/>
      <c r="L196" s="149"/>
      <c r="M196" s="112"/>
      <c r="N196" s="112"/>
      <c r="O196" s="154"/>
      <c r="P196" s="110"/>
    </row>
    <row r="197" spans="1:21" s="85" customFormat="1" ht="25.5" customHeight="1">
      <c r="A197" s="490" t="s">
        <v>1785</v>
      </c>
      <c r="B197" s="481"/>
      <c r="C197" s="481"/>
      <c r="D197" s="481"/>
      <c r="E197" s="125" t="s">
        <v>1786</v>
      </c>
      <c r="F197" s="491" t="s">
        <v>1824</v>
      </c>
      <c r="G197" s="459"/>
      <c r="H197" s="491" t="s">
        <v>1795</v>
      </c>
      <c r="I197" s="459"/>
      <c r="J197" s="463" t="s">
        <v>1789</v>
      </c>
      <c r="K197" s="492"/>
      <c r="L197" s="145" t="s">
        <v>1812</v>
      </c>
      <c r="M197" s="493" t="s">
        <v>1791</v>
      </c>
      <c r="N197" s="493"/>
      <c r="O197" s="494"/>
      <c r="P197" s="110"/>
      <c r="Q197" s="119"/>
      <c r="R197" s="119"/>
      <c r="S197" s="119"/>
      <c r="T197" s="119"/>
      <c r="U197" s="119"/>
    </row>
    <row r="198" spans="1:21" s="112" customFormat="1" ht="66" customHeight="1">
      <c r="A198" s="495" t="s">
        <v>1849</v>
      </c>
      <c r="B198" s="496"/>
      <c r="C198" s="496"/>
      <c r="D198" s="497"/>
      <c r="E198" s="136">
        <v>1</v>
      </c>
      <c r="F198" s="520">
        <v>1994.9</v>
      </c>
      <c r="G198" s="521"/>
      <c r="H198" s="500"/>
      <c r="I198" s="499"/>
      <c r="J198" s="498"/>
      <c r="K198" s="501"/>
      <c r="L198" s="156"/>
      <c r="M198" s="542" t="s">
        <v>1830</v>
      </c>
      <c r="N198" s="542"/>
      <c r="O198" s="543"/>
      <c r="P198" s="110"/>
    </row>
    <row r="199" spans="1:21" s="85" customFormat="1" ht="18">
      <c r="A199" s="127"/>
      <c r="B199" s="128"/>
      <c r="C199" s="128"/>
      <c r="D199" s="128"/>
      <c r="E199" s="129"/>
      <c r="F199" s="130"/>
      <c r="G199" s="129"/>
      <c r="H199" s="129"/>
      <c r="I199" s="146"/>
      <c r="J199" s="147"/>
      <c r="K199" s="129"/>
      <c r="L199" s="129"/>
      <c r="M199" s="129"/>
      <c r="N199" s="119"/>
      <c r="O199" s="148"/>
      <c r="P199" s="110"/>
      <c r="Q199" s="119"/>
      <c r="R199" s="119"/>
      <c r="S199" s="119"/>
      <c r="T199" s="119"/>
      <c r="U199" s="119"/>
    </row>
    <row r="200" spans="1:21" s="85" customFormat="1" ht="15.75">
      <c r="A200" s="131"/>
      <c r="B200" s="132"/>
      <c r="C200" s="132"/>
      <c r="D200" s="132"/>
      <c r="E200" s="132"/>
      <c r="F200" s="132"/>
      <c r="G200" s="132"/>
      <c r="H200" s="132"/>
      <c r="I200" s="149"/>
      <c r="J200" s="149"/>
      <c r="K200" s="119"/>
      <c r="L200" s="485" t="s">
        <v>1793</v>
      </c>
      <c r="M200" s="486"/>
      <c r="N200" s="487"/>
      <c r="O200" s="150">
        <f>SUM(F198:G198)</f>
        <v>1994.9</v>
      </c>
      <c r="P200" s="110"/>
      <c r="Q200" s="119"/>
      <c r="R200" s="119"/>
      <c r="S200" s="119"/>
      <c r="T200" s="119"/>
      <c r="U200" s="119"/>
    </row>
    <row r="201" spans="1:21" s="85" customFormat="1" ht="15.75">
      <c r="A201" s="133"/>
      <c r="B201" s="134"/>
      <c r="C201" s="134"/>
      <c r="D201" s="134"/>
      <c r="E201" s="134"/>
      <c r="F201" s="134"/>
      <c r="G201" s="134"/>
      <c r="H201" s="134"/>
      <c r="I201" s="151"/>
      <c r="J201" s="151"/>
      <c r="K201" s="152"/>
      <c r="L201" s="152"/>
      <c r="M201" s="152"/>
      <c r="N201" s="152"/>
      <c r="O201" s="153"/>
      <c r="P201" s="110"/>
      <c r="Q201" s="119"/>
      <c r="R201" s="119"/>
      <c r="S201" s="119"/>
      <c r="T201" s="119"/>
      <c r="U201" s="119"/>
    </row>
    <row r="202" spans="1:21" s="111" customFormat="1" ht="40.15" customHeight="1">
      <c r="A202" s="135" t="s">
        <v>148</v>
      </c>
      <c r="B202" s="488" t="str">
        <f>'[11]PLANILHA SEM DESONERAÇÃO'!D82</f>
        <v>VIGA METÁLICA EM PERFIL W 460 x 60, LAMINADO OU SOLDADO, EM AÇO ESTRUTURAL, COM CONEXÕES SOLDADAS, INCLUSOS MÃO DE OBRA, TRANSPORTE E IÇAMENTO UTILIZANDO GUINDASTE - FORNECIMENTO E INSTALAÇÃO. AF_01/2020_P</v>
      </c>
      <c r="C202" s="488"/>
      <c r="D202" s="488"/>
      <c r="E202" s="488"/>
      <c r="F202" s="488"/>
      <c r="G202" s="488"/>
      <c r="H202" s="488"/>
      <c r="I202" s="488"/>
      <c r="J202" s="488"/>
      <c r="K202" s="488"/>
      <c r="L202" s="488"/>
      <c r="M202" s="488"/>
      <c r="N202" s="488"/>
      <c r="O202" s="489"/>
      <c r="P202" s="110" t="s">
        <v>1784</v>
      </c>
      <c r="Q202" s="157"/>
      <c r="R202" s="157"/>
      <c r="S202" s="157"/>
      <c r="T202" s="157"/>
      <c r="U202" s="157"/>
    </row>
    <row r="203" spans="1:21" ht="15.75">
      <c r="A203" s="131"/>
      <c r="B203" s="132"/>
      <c r="C203" s="132"/>
      <c r="D203" s="132"/>
      <c r="E203" s="132"/>
      <c r="F203" s="132"/>
      <c r="G203" s="132"/>
      <c r="H203" s="132"/>
      <c r="I203" s="149"/>
      <c r="J203" s="149"/>
      <c r="K203" s="149"/>
      <c r="L203" s="149"/>
      <c r="M203" s="112"/>
      <c r="N203" s="112"/>
      <c r="O203" s="154"/>
      <c r="P203" s="110"/>
    </row>
    <row r="204" spans="1:21" s="85" customFormat="1" ht="25.5" customHeight="1">
      <c r="A204" s="490" t="s">
        <v>1785</v>
      </c>
      <c r="B204" s="481"/>
      <c r="C204" s="481"/>
      <c r="D204" s="481"/>
      <c r="E204" s="125" t="s">
        <v>1786</v>
      </c>
      <c r="F204" s="491" t="s">
        <v>1824</v>
      </c>
      <c r="G204" s="459"/>
      <c r="H204" s="491" t="s">
        <v>1795</v>
      </c>
      <c r="I204" s="459"/>
      <c r="J204" s="463" t="s">
        <v>1789</v>
      </c>
      <c r="K204" s="492"/>
      <c r="L204" s="145" t="s">
        <v>1812</v>
      </c>
      <c r="M204" s="493" t="s">
        <v>1791</v>
      </c>
      <c r="N204" s="493"/>
      <c r="O204" s="494"/>
      <c r="P204" s="110"/>
      <c r="Q204" s="119"/>
      <c r="R204" s="119"/>
      <c r="S204" s="119"/>
      <c r="T204" s="119"/>
      <c r="U204" s="119"/>
    </row>
    <row r="205" spans="1:21" s="112" customFormat="1" ht="66" customHeight="1">
      <c r="A205" s="495" t="s">
        <v>1849</v>
      </c>
      <c r="B205" s="496"/>
      <c r="C205" s="496"/>
      <c r="D205" s="497"/>
      <c r="E205" s="136">
        <v>1</v>
      </c>
      <c r="F205" s="520">
        <v>522.6</v>
      </c>
      <c r="G205" s="521"/>
      <c r="H205" s="500"/>
      <c r="I205" s="499"/>
      <c r="J205" s="498"/>
      <c r="K205" s="501"/>
      <c r="L205" s="156"/>
      <c r="M205" s="542" t="s">
        <v>1830</v>
      </c>
      <c r="N205" s="542"/>
      <c r="O205" s="543"/>
      <c r="P205" s="110"/>
    </row>
    <row r="206" spans="1:21" s="85" customFormat="1" ht="18">
      <c r="A206" s="127"/>
      <c r="B206" s="128"/>
      <c r="C206" s="128"/>
      <c r="D206" s="128"/>
      <c r="E206" s="129"/>
      <c r="F206" s="130"/>
      <c r="G206" s="129"/>
      <c r="H206" s="129"/>
      <c r="I206" s="146"/>
      <c r="J206" s="147"/>
      <c r="K206" s="129"/>
      <c r="L206" s="129"/>
      <c r="M206" s="129"/>
      <c r="N206" s="119"/>
      <c r="O206" s="148"/>
      <c r="P206" s="110"/>
      <c r="Q206" s="119"/>
      <c r="R206" s="119"/>
      <c r="S206" s="119"/>
      <c r="T206" s="119"/>
      <c r="U206" s="119"/>
    </row>
    <row r="207" spans="1:21" s="85" customFormat="1" ht="15.75">
      <c r="A207" s="131"/>
      <c r="B207" s="132"/>
      <c r="C207" s="132"/>
      <c r="D207" s="132"/>
      <c r="E207" s="132"/>
      <c r="F207" s="132"/>
      <c r="G207" s="132"/>
      <c r="H207" s="132"/>
      <c r="I207" s="149"/>
      <c r="J207" s="149"/>
      <c r="K207" s="119"/>
      <c r="L207" s="485" t="s">
        <v>1793</v>
      </c>
      <c r="M207" s="486"/>
      <c r="N207" s="487"/>
      <c r="O207" s="150">
        <f>SUM(F205:G205)</f>
        <v>522.6</v>
      </c>
      <c r="P207" s="110"/>
      <c r="Q207" s="119"/>
      <c r="R207" s="119"/>
      <c r="S207" s="119"/>
      <c r="T207" s="119"/>
      <c r="U207" s="119"/>
    </row>
    <row r="208" spans="1:21" s="85" customFormat="1" ht="15.75">
      <c r="A208" s="133"/>
      <c r="B208" s="134"/>
      <c r="C208" s="134"/>
      <c r="D208" s="134"/>
      <c r="E208" s="134"/>
      <c r="F208" s="134"/>
      <c r="G208" s="134"/>
      <c r="H208" s="134"/>
      <c r="I208" s="151"/>
      <c r="J208" s="151"/>
      <c r="K208" s="152"/>
      <c r="L208" s="152"/>
      <c r="M208" s="152"/>
      <c r="N208" s="152"/>
      <c r="O208" s="153"/>
      <c r="P208" s="110"/>
      <c r="Q208" s="119"/>
      <c r="R208" s="119"/>
      <c r="S208" s="119"/>
      <c r="T208" s="119"/>
      <c r="U208" s="119"/>
    </row>
    <row r="209" spans="1:21" s="111" customFormat="1" ht="40.15" customHeight="1">
      <c r="A209" s="135" t="s">
        <v>151</v>
      </c>
      <c r="B209" s="488" t="str">
        <f>'[11]PLANILHA SEM DESONERAÇÃO'!D83</f>
        <v>VIGA METÁLICA EM PERFIL W 410 x 53, LAMINADO OU SOLDADO, EM AÇO ESTRUTURAL, COM CONEXÕES SOLDADAS, INCLUSOS MÃO DE OBRA, TRANSPORTE E IÇAMENTO UTILIZANDO GUINDASTE - FORNECIMENTO E INSTALAÇÃO. AF_01/2020_P</v>
      </c>
      <c r="C209" s="488"/>
      <c r="D209" s="488"/>
      <c r="E209" s="488"/>
      <c r="F209" s="488"/>
      <c r="G209" s="488"/>
      <c r="H209" s="488"/>
      <c r="I209" s="488"/>
      <c r="J209" s="488"/>
      <c r="K209" s="488"/>
      <c r="L209" s="488"/>
      <c r="M209" s="488"/>
      <c r="N209" s="488"/>
      <c r="O209" s="489"/>
      <c r="P209" s="110" t="s">
        <v>1784</v>
      </c>
      <c r="Q209" s="157"/>
      <c r="R209" s="157"/>
      <c r="S209" s="157"/>
      <c r="T209" s="157"/>
      <c r="U209" s="157"/>
    </row>
    <row r="210" spans="1:21" ht="15.75">
      <c r="A210" s="131"/>
      <c r="B210" s="132"/>
      <c r="C210" s="132"/>
      <c r="D210" s="132"/>
      <c r="E210" s="132"/>
      <c r="F210" s="132"/>
      <c r="G210" s="132"/>
      <c r="H210" s="132"/>
      <c r="I210" s="149"/>
      <c r="J210" s="149"/>
      <c r="K210" s="149"/>
      <c r="L210" s="149"/>
      <c r="M210" s="112"/>
      <c r="N210" s="112"/>
      <c r="O210" s="154"/>
      <c r="P210" s="110"/>
    </row>
    <row r="211" spans="1:21" s="85" customFormat="1" ht="25.5" customHeight="1">
      <c r="A211" s="490" t="s">
        <v>1785</v>
      </c>
      <c r="B211" s="481"/>
      <c r="C211" s="481"/>
      <c r="D211" s="481"/>
      <c r="E211" s="125" t="s">
        <v>1786</v>
      </c>
      <c r="F211" s="491" t="s">
        <v>1824</v>
      </c>
      <c r="G211" s="459"/>
      <c r="H211" s="491" t="s">
        <v>1795</v>
      </c>
      <c r="I211" s="459"/>
      <c r="J211" s="463" t="s">
        <v>1789</v>
      </c>
      <c r="K211" s="492"/>
      <c r="L211" s="145" t="s">
        <v>1812</v>
      </c>
      <c r="M211" s="493" t="s">
        <v>1791</v>
      </c>
      <c r="N211" s="493"/>
      <c r="O211" s="494"/>
      <c r="P211" s="110"/>
      <c r="Q211" s="119"/>
      <c r="R211" s="119"/>
      <c r="S211" s="119"/>
      <c r="T211" s="119"/>
      <c r="U211" s="119"/>
    </row>
    <row r="212" spans="1:21" s="112" customFormat="1" ht="66" customHeight="1">
      <c r="A212" s="495" t="s">
        <v>1849</v>
      </c>
      <c r="B212" s="496"/>
      <c r="C212" s="496"/>
      <c r="D212" s="497"/>
      <c r="E212" s="136">
        <v>1</v>
      </c>
      <c r="F212" s="520">
        <v>15735.9</v>
      </c>
      <c r="G212" s="521"/>
      <c r="H212" s="500"/>
      <c r="I212" s="499"/>
      <c r="J212" s="498"/>
      <c r="K212" s="501"/>
      <c r="L212" s="156"/>
      <c r="M212" s="542" t="s">
        <v>1830</v>
      </c>
      <c r="N212" s="542"/>
      <c r="O212" s="543"/>
      <c r="P212" s="110"/>
    </row>
    <row r="213" spans="1:21" s="85" customFormat="1" ht="18">
      <c r="A213" s="127"/>
      <c r="B213" s="128"/>
      <c r="C213" s="128"/>
      <c r="D213" s="128"/>
      <c r="E213" s="129"/>
      <c r="F213" s="130"/>
      <c r="G213" s="129"/>
      <c r="H213" s="129"/>
      <c r="I213" s="146"/>
      <c r="J213" s="147"/>
      <c r="K213" s="129"/>
      <c r="L213" s="129"/>
      <c r="M213" s="129"/>
      <c r="N213" s="119"/>
      <c r="O213" s="148"/>
      <c r="P213" s="110"/>
      <c r="Q213" s="119"/>
      <c r="R213" s="119"/>
      <c r="S213" s="119"/>
      <c r="T213" s="119"/>
      <c r="U213" s="119"/>
    </row>
    <row r="214" spans="1:21" s="85" customFormat="1" ht="15.75">
      <c r="A214" s="131"/>
      <c r="B214" s="132"/>
      <c r="C214" s="132"/>
      <c r="D214" s="132"/>
      <c r="E214" s="132"/>
      <c r="F214" s="132"/>
      <c r="G214" s="132"/>
      <c r="H214" s="132"/>
      <c r="I214" s="149"/>
      <c r="J214" s="149"/>
      <c r="K214" s="119"/>
      <c r="L214" s="485" t="s">
        <v>1793</v>
      </c>
      <c r="M214" s="486"/>
      <c r="N214" s="487"/>
      <c r="O214" s="150">
        <f>SUM(F212:G212)</f>
        <v>15735.9</v>
      </c>
      <c r="P214" s="110"/>
      <c r="Q214" s="119"/>
      <c r="R214" s="119"/>
      <c r="S214" s="119"/>
      <c r="T214" s="119"/>
      <c r="U214" s="119"/>
    </row>
    <row r="215" spans="1:21" s="85" customFormat="1" ht="15.75">
      <c r="A215" s="133"/>
      <c r="B215" s="134"/>
      <c r="C215" s="134"/>
      <c r="D215" s="134"/>
      <c r="E215" s="134"/>
      <c r="F215" s="134"/>
      <c r="G215" s="134"/>
      <c r="H215" s="134"/>
      <c r="I215" s="151"/>
      <c r="J215" s="151"/>
      <c r="K215" s="152"/>
      <c r="L215" s="152"/>
      <c r="M215" s="152"/>
      <c r="N215" s="152"/>
      <c r="O215" s="153"/>
      <c r="P215" s="110"/>
      <c r="Q215" s="119"/>
      <c r="R215" s="119"/>
      <c r="S215" s="119"/>
      <c r="T215" s="119"/>
      <c r="U215" s="119"/>
    </row>
    <row r="216" spans="1:21" s="111" customFormat="1" ht="40.15" customHeight="1">
      <c r="A216" s="135" t="s">
        <v>154</v>
      </c>
      <c r="B216" s="488" t="str">
        <f>'[11]PLANILHA SEM DESONERAÇÃO'!D84</f>
        <v>VIGA METÁLICA EM PERFIL W 410 x 46.1, LAMINADO OU SOLDADO, EM AÇO ESTRUTURAL, COM CONEXÕES SOLDADAS, INCLUSOS MÃO DE OBRA, TRANSPORTE E IÇAMENTO UTILIZANDO GUINDASTE - FORNECIMENTO E INSTALAÇÃO. AF_01/2020_P</v>
      </c>
      <c r="C216" s="488"/>
      <c r="D216" s="488"/>
      <c r="E216" s="488"/>
      <c r="F216" s="488"/>
      <c r="G216" s="488"/>
      <c r="H216" s="488"/>
      <c r="I216" s="488"/>
      <c r="J216" s="488"/>
      <c r="K216" s="488"/>
      <c r="L216" s="488"/>
      <c r="M216" s="488"/>
      <c r="N216" s="488"/>
      <c r="O216" s="489"/>
      <c r="P216" s="110" t="s">
        <v>1784</v>
      </c>
      <c r="Q216" s="157"/>
      <c r="R216" s="157"/>
      <c r="S216" s="157"/>
      <c r="T216" s="157"/>
      <c r="U216" s="157"/>
    </row>
    <row r="217" spans="1:21" ht="15.75">
      <c r="A217" s="131"/>
      <c r="B217" s="132"/>
      <c r="C217" s="132"/>
      <c r="D217" s="132"/>
      <c r="E217" s="132"/>
      <c r="F217" s="132"/>
      <c r="G217" s="132"/>
      <c r="H217" s="132"/>
      <c r="I217" s="149"/>
      <c r="J217" s="149"/>
      <c r="K217" s="149"/>
      <c r="L217" s="149"/>
      <c r="M217" s="112"/>
      <c r="N217" s="112"/>
      <c r="O217" s="154"/>
      <c r="P217" s="110"/>
    </row>
    <row r="218" spans="1:21" s="85" customFormat="1" ht="25.5" customHeight="1">
      <c r="A218" s="490" t="s">
        <v>1785</v>
      </c>
      <c r="B218" s="481"/>
      <c r="C218" s="481"/>
      <c r="D218" s="481"/>
      <c r="E218" s="125" t="s">
        <v>1786</v>
      </c>
      <c r="F218" s="491" t="s">
        <v>1824</v>
      </c>
      <c r="G218" s="459"/>
      <c r="H218" s="491" t="s">
        <v>1795</v>
      </c>
      <c r="I218" s="459"/>
      <c r="J218" s="463" t="s">
        <v>1789</v>
      </c>
      <c r="K218" s="492"/>
      <c r="L218" s="145" t="s">
        <v>1812</v>
      </c>
      <c r="M218" s="493" t="s">
        <v>1791</v>
      </c>
      <c r="N218" s="493"/>
      <c r="O218" s="494"/>
      <c r="P218" s="110"/>
      <c r="Q218" s="119"/>
      <c r="R218" s="119"/>
      <c r="S218" s="119"/>
      <c r="T218" s="119"/>
      <c r="U218" s="119"/>
    </row>
    <row r="219" spans="1:21" s="112" customFormat="1" ht="66" customHeight="1">
      <c r="A219" s="495" t="s">
        <v>1849</v>
      </c>
      <c r="B219" s="496"/>
      <c r="C219" s="496"/>
      <c r="D219" s="497"/>
      <c r="E219" s="136">
        <v>1</v>
      </c>
      <c r="F219" s="520">
        <v>6878.5</v>
      </c>
      <c r="G219" s="521"/>
      <c r="H219" s="500"/>
      <c r="I219" s="499"/>
      <c r="J219" s="498"/>
      <c r="K219" s="501"/>
      <c r="L219" s="156"/>
      <c r="M219" s="542" t="s">
        <v>1830</v>
      </c>
      <c r="N219" s="542"/>
      <c r="O219" s="543"/>
      <c r="P219" s="110"/>
    </row>
    <row r="220" spans="1:21" s="85" customFormat="1" ht="18">
      <c r="A220" s="127"/>
      <c r="B220" s="128"/>
      <c r="C220" s="128"/>
      <c r="D220" s="128"/>
      <c r="E220" s="129"/>
      <c r="F220" s="130"/>
      <c r="G220" s="129"/>
      <c r="H220" s="129"/>
      <c r="I220" s="146"/>
      <c r="J220" s="147"/>
      <c r="K220" s="129"/>
      <c r="L220" s="129"/>
      <c r="M220" s="129"/>
      <c r="N220" s="119"/>
      <c r="O220" s="148"/>
      <c r="P220" s="110"/>
      <c r="Q220" s="119"/>
      <c r="R220" s="119"/>
      <c r="S220" s="119"/>
      <c r="T220" s="119"/>
      <c r="U220" s="119"/>
    </row>
    <row r="221" spans="1:21" s="85" customFormat="1" ht="15.75">
      <c r="A221" s="131"/>
      <c r="B221" s="132"/>
      <c r="C221" s="132"/>
      <c r="D221" s="132"/>
      <c r="E221" s="132"/>
      <c r="F221" s="132"/>
      <c r="G221" s="132"/>
      <c r="H221" s="132"/>
      <c r="I221" s="149"/>
      <c r="J221" s="149"/>
      <c r="K221" s="119"/>
      <c r="L221" s="485" t="s">
        <v>1793</v>
      </c>
      <c r="M221" s="486"/>
      <c r="N221" s="487"/>
      <c r="O221" s="150">
        <f>SUM(F219:G219)</f>
        <v>6878.5</v>
      </c>
      <c r="P221" s="110"/>
      <c r="Q221" s="119"/>
      <c r="R221" s="119"/>
      <c r="S221" s="119"/>
      <c r="T221" s="119"/>
      <c r="U221" s="119"/>
    </row>
    <row r="222" spans="1:21" s="85" customFormat="1" ht="15.75">
      <c r="A222" s="133"/>
      <c r="B222" s="134"/>
      <c r="C222" s="134"/>
      <c r="D222" s="134"/>
      <c r="E222" s="134"/>
      <c r="F222" s="134"/>
      <c r="G222" s="134"/>
      <c r="H222" s="134"/>
      <c r="I222" s="151"/>
      <c r="J222" s="151"/>
      <c r="K222" s="152"/>
      <c r="L222" s="152"/>
      <c r="M222" s="152"/>
      <c r="N222" s="152"/>
      <c r="O222" s="153"/>
      <c r="P222" s="110"/>
      <c r="Q222" s="119"/>
      <c r="R222" s="119"/>
      <c r="S222" s="119"/>
      <c r="T222" s="119"/>
      <c r="U222" s="119"/>
    </row>
    <row r="223" spans="1:21" s="111" customFormat="1" ht="40.15" customHeight="1">
      <c r="A223" s="135" t="s">
        <v>157</v>
      </c>
      <c r="B223" s="488" t="str">
        <f>'[11]PLANILHA SEM DESONERAÇÃO'!D85</f>
        <v>VIGA METÁLICA EM PERFIL W 360 x 39, LAMINADO OU SOLDADO, EM AÇO ESTRUTURAL, COM CONEXÕES SOLDADAS, INCLUSOS MÃO DE OBRA, TRANSPORTE E IÇAMENTO UTILIZANDO GUINDASTE - FORNECIMENTO E INSTALAÇÃO. AF_01/2020_P</v>
      </c>
      <c r="C223" s="488"/>
      <c r="D223" s="488"/>
      <c r="E223" s="488"/>
      <c r="F223" s="488"/>
      <c r="G223" s="488"/>
      <c r="H223" s="488"/>
      <c r="I223" s="488"/>
      <c r="J223" s="488"/>
      <c r="K223" s="488"/>
      <c r="L223" s="488"/>
      <c r="M223" s="488"/>
      <c r="N223" s="488"/>
      <c r="O223" s="489"/>
      <c r="P223" s="110" t="s">
        <v>1784</v>
      </c>
      <c r="Q223" s="157"/>
      <c r="R223" s="157"/>
      <c r="S223" s="157"/>
      <c r="T223" s="157"/>
      <c r="U223" s="157"/>
    </row>
    <row r="224" spans="1:21" ht="15.75">
      <c r="A224" s="131"/>
      <c r="B224" s="132"/>
      <c r="C224" s="132"/>
      <c r="D224" s="132"/>
      <c r="E224" s="132"/>
      <c r="F224" s="132"/>
      <c r="G224" s="132"/>
      <c r="H224" s="132"/>
      <c r="I224" s="149"/>
      <c r="J224" s="149"/>
      <c r="K224" s="149"/>
      <c r="L224" s="149"/>
      <c r="M224" s="112"/>
      <c r="N224" s="112"/>
      <c r="O224" s="154"/>
      <c r="P224" s="110"/>
    </row>
    <row r="225" spans="1:21" s="85" customFormat="1" ht="25.5" customHeight="1">
      <c r="A225" s="490" t="s">
        <v>1785</v>
      </c>
      <c r="B225" s="481"/>
      <c r="C225" s="481"/>
      <c r="D225" s="481"/>
      <c r="E225" s="125" t="s">
        <v>1786</v>
      </c>
      <c r="F225" s="491" t="s">
        <v>1824</v>
      </c>
      <c r="G225" s="459"/>
      <c r="H225" s="491" t="s">
        <v>1795</v>
      </c>
      <c r="I225" s="459"/>
      <c r="J225" s="463" t="s">
        <v>1789</v>
      </c>
      <c r="K225" s="492"/>
      <c r="L225" s="145" t="s">
        <v>1812</v>
      </c>
      <c r="M225" s="493" t="s">
        <v>1791</v>
      </c>
      <c r="N225" s="493"/>
      <c r="O225" s="494"/>
      <c r="P225" s="110"/>
      <c r="Q225" s="119"/>
      <c r="R225" s="119"/>
      <c r="S225" s="119"/>
      <c r="T225" s="119"/>
      <c r="U225" s="119"/>
    </row>
    <row r="226" spans="1:21" s="112" customFormat="1" ht="66" customHeight="1">
      <c r="A226" s="495" t="s">
        <v>1849</v>
      </c>
      <c r="B226" s="496"/>
      <c r="C226" s="496"/>
      <c r="D226" s="497"/>
      <c r="E226" s="136">
        <v>1</v>
      </c>
      <c r="F226" s="520">
        <v>10058.799999999999</v>
      </c>
      <c r="G226" s="521"/>
      <c r="H226" s="500"/>
      <c r="I226" s="499"/>
      <c r="J226" s="498"/>
      <c r="K226" s="501"/>
      <c r="L226" s="156"/>
      <c r="M226" s="542" t="s">
        <v>1830</v>
      </c>
      <c r="N226" s="542"/>
      <c r="O226" s="543"/>
      <c r="P226" s="110"/>
    </row>
    <row r="227" spans="1:21" s="85" customFormat="1" ht="18">
      <c r="A227" s="127"/>
      <c r="B227" s="128"/>
      <c r="C227" s="128"/>
      <c r="D227" s="128"/>
      <c r="E227" s="129"/>
      <c r="F227" s="130"/>
      <c r="G227" s="129"/>
      <c r="H227" s="129"/>
      <c r="I227" s="146"/>
      <c r="J227" s="147"/>
      <c r="K227" s="129"/>
      <c r="L227" s="129"/>
      <c r="M227" s="129"/>
      <c r="N227" s="119"/>
      <c r="O227" s="148"/>
      <c r="P227" s="110"/>
      <c r="Q227" s="119"/>
      <c r="R227" s="119"/>
      <c r="S227" s="119"/>
      <c r="T227" s="119"/>
      <c r="U227" s="119"/>
    </row>
    <row r="228" spans="1:21" s="85" customFormat="1" ht="15.75">
      <c r="A228" s="131"/>
      <c r="B228" s="132"/>
      <c r="C228" s="132"/>
      <c r="D228" s="132"/>
      <c r="E228" s="132"/>
      <c r="F228" s="132"/>
      <c r="G228" s="132"/>
      <c r="H228" s="132"/>
      <c r="I228" s="149"/>
      <c r="J228" s="149"/>
      <c r="K228" s="119"/>
      <c r="L228" s="485" t="s">
        <v>1793</v>
      </c>
      <c r="M228" s="486"/>
      <c r="N228" s="487"/>
      <c r="O228" s="150">
        <f>SUM(F226:G226)</f>
        <v>10058.799999999999</v>
      </c>
      <c r="P228" s="110"/>
      <c r="Q228" s="119"/>
      <c r="R228" s="119"/>
      <c r="S228" s="119"/>
      <c r="T228" s="119"/>
      <c r="U228" s="119"/>
    </row>
    <row r="229" spans="1:21" s="85" customFormat="1" ht="15.75">
      <c r="A229" s="133"/>
      <c r="B229" s="134"/>
      <c r="C229" s="134"/>
      <c r="D229" s="134"/>
      <c r="E229" s="134"/>
      <c r="F229" s="134"/>
      <c r="G229" s="134"/>
      <c r="H229" s="134"/>
      <c r="I229" s="151"/>
      <c r="J229" s="151"/>
      <c r="K229" s="152"/>
      <c r="L229" s="152"/>
      <c r="M229" s="152"/>
      <c r="N229" s="152"/>
      <c r="O229" s="153"/>
      <c r="P229" s="110"/>
      <c r="Q229" s="119"/>
      <c r="R229" s="119"/>
      <c r="S229" s="119"/>
      <c r="T229" s="119"/>
      <c r="U229" s="119"/>
    </row>
    <row r="230" spans="1:21" s="111" customFormat="1" ht="40.15" customHeight="1">
      <c r="A230" s="135" t="s">
        <v>160</v>
      </c>
      <c r="B230" s="488" t="str">
        <f>'[11]PLANILHA SEM DESONERAÇÃO'!D86</f>
        <v>VIGA METÁLICA EM PERFIL W 310 x 32,7, LAMINADO OU SOLDADO, EM AÇO ESTRUTURAL, COM CONEXÕES SOLDADAS, INCLUSOS MÃO DE OBRA, TRANSPORTE E IÇAMENTO UTILIZANDO GUINDASTE - FORNECIMENTO E INSTALAÇÃO. AF_01/2020_P</v>
      </c>
      <c r="C230" s="488"/>
      <c r="D230" s="488"/>
      <c r="E230" s="488"/>
      <c r="F230" s="488"/>
      <c r="G230" s="488"/>
      <c r="H230" s="488"/>
      <c r="I230" s="488"/>
      <c r="J230" s="488"/>
      <c r="K230" s="488"/>
      <c r="L230" s="488"/>
      <c r="M230" s="488"/>
      <c r="N230" s="488"/>
      <c r="O230" s="489"/>
      <c r="P230" s="110" t="s">
        <v>1784</v>
      </c>
      <c r="Q230" s="157"/>
      <c r="R230" s="157"/>
      <c r="S230" s="157"/>
      <c r="T230" s="157"/>
      <c r="U230" s="157"/>
    </row>
    <row r="231" spans="1:21" ht="15.75">
      <c r="A231" s="131"/>
      <c r="B231" s="132"/>
      <c r="C231" s="132"/>
      <c r="D231" s="132"/>
      <c r="E231" s="132"/>
      <c r="F231" s="132"/>
      <c r="G231" s="132"/>
      <c r="H231" s="132"/>
      <c r="I231" s="149"/>
      <c r="J231" s="149"/>
      <c r="K231" s="149"/>
      <c r="L231" s="149"/>
      <c r="M231" s="112"/>
      <c r="N231" s="112"/>
      <c r="O231" s="154"/>
      <c r="P231" s="110"/>
    </row>
    <row r="232" spans="1:21" s="85" customFormat="1" ht="25.5" customHeight="1">
      <c r="A232" s="490" t="s">
        <v>1785</v>
      </c>
      <c r="B232" s="481"/>
      <c r="C232" s="481"/>
      <c r="D232" s="481"/>
      <c r="E232" s="125" t="s">
        <v>1786</v>
      </c>
      <c r="F232" s="491" t="s">
        <v>1824</v>
      </c>
      <c r="G232" s="459"/>
      <c r="H232" s="491" t="s">
        <v>1795</v>
      </c>
      <c r="I232" s="459"/>
      <c r="J232" s="463" t="s">
        <v>1789</v>
      </c>
      <c r="K232" s="492"/>
      <c r="L232" s="145" t="s">
        <v>1812</v>
      </c>
      <c r="M232" s="493" t="s">
        <v>1791</v>
      </c>
      <c r="N232" s="493"/>
      <c r="O232" s="494"/>
      <c r="P232" s="110"/>
      <c r="Q232" s="119"/>
      <c r="R232" s="119"/>
      <c r="S232" s="119"/>
      <c r="T232" s="119"/>
      <c r="U232" s="119"/>
    </row>
    <row r="233" spans="1:21" s="112" customFormat="1" ht="66" customHeight="1">
      <c r="A233" s="495" t="s">
        <v>1849</v>
      </c>
      <c r="B233" s="496"/>
      <c r="C233" s="496"/>
      <c r="D233" s="497"/>
      <c r="E233" s="136">
        <v>1</v>
      </c>
      <c r="F233" s="520">
        <v>4383</v>
      </c>
      <c r="G233" s="521"/>
      <c r="H233" s="500"/>
      <c r="I233" s="499"/>
      <c r="J233" s="498"/>
      <c r="K233" s="501"/>
      <c r="L233" s="156"/>
      <c r="M233" s="542" t="s">
        <v>1830</v>
      </c>
      <c r="N233" s="542"/>
      <c r="O233" s="543"/>
      <c r="P233" s="110"/>
    </row>
    <row r="234" spans="1:21" s="85" customFormat="1" ht="18">
      <c r="A234" s="127"/>
      <c r="B234" s="128"/>
      <c r="C234" s="128"/>
      <c r="D234" s="128"/>
      <c r="E234" s="129"/>
      <c r="F234" s="130"/>
      <c r="G234" s="129"/>
      <c r="H234" s="129"/>
      <c r="I234" s="146"/>
      <c r="J234" s="147"/>
      <c r="K234" s="129"/>
      <c r="L234" s="129"/>
      <c r="M234" s="129"/>
      <c r="N234" s="119"/>
      <c r="O234" s="148"/>
      <c r="P234" s="110"/>
      <c r="Q234" s="119"/>
      <c r="R234" s="119"/>
      <c r="S234" s="119"/>
      <c r="T234" s="119"/>
      <c r="U234" s="119"/>
    </row>
    <row r="235" spans="1:21" s="85" customFormat="1" ht="15.75">
      <c r="A235" s="131"/>
      <c r="B235" s="132"/>
      <c r="C235" s="132"/>
      <c r="D235" s="132"/>
      <c r="E235" s="132"/>
      <c r="F235" s="132"/>
      <c r="G235" s="132"/>
      <c r="H235" s="132"/>
      <c r="I235" s="149"/>
      <c r="J235" s="149"/>
      <c r="K235" s="119"/>
      <c r="L235" s="485" t="s">
        <v>1793</v>
      </c>
      <c r="M235" s="486"/>
      <c r="N235" s="487"/>
      <c r="O235" s="150">
        <f>SUM(F233:G233)</f>
        <v>4383</v>
      </c>
      <c r="P235" s="110"/>
      <c r="Q235" s="119"/>
      <c r="R235" s="119"/>
      <c r="S235" s="119"/>
      <c r="T235" s="119"/>
      <c r="U235" s="119"/>
    </row>
    <row r="236" spans="1:21" s="85" customFormat="1" ht="15.75">
      <c r="A236" s="133"/>
      <c r="B236" s="134"/>
      <c r="C236" s="134"/>
      <c r="D236" s="134"/>
      <c r="E236" s="134"/>
      <c r="F236" s="134"/>
      <c r="G236" s="134"/>
      <c r="H236" s="134"/>
      <c r="I236" s="151"/>
      <c r="J236" s="151"/>
      <c r="K236" s="152"/>
      <c r="L236" s="152"/>
      <c r="M236" s="152"/>
      <c r="N236" s="152"/>
      <c r="O236" s="153"/>
      <c r="P236" s="110"/>
      <c r="Q236" s="119"/>
      <c r="R236" s="119"/>
      <c r="S236" s="119"/>
      <c r="T236" s="119"/>
      <c r="U236" s="119"/>
    </row>
    <row r="237" spans="1:21" s="111" customFormat="1" ht="40.15" customHeight="1">
      <c r="A237" s="135" t="s">
        <v>163</v>
      </c>
      <c r="B237" s="488" t="str">
        <f>'[11]PLANILHA SEM DESONERAÇÃO'!D87</f>
        <v>PILAR METÁLICO PERFIL LAMINADO/SOLDADO, W 310 x 23.8, EM AÇO ESTRUTURAL, COM CONEXÕES PARAFUSADAS, INCLUSOS MÃO DE OBRA, TRANSPORTE E IÇAMENTO UTILIZANDO GUINDASTE - FORNECIMENTO E INSTALAÇÃO. AF_01/2020_P</v>
      </c>
      <c r="C237" s="488"/>
      <c r="D237" s="488"/>
      <c r="E237" s="488"/>
      <c r="F237" s="488"/>
      <c r="G237" s="488"/>
      <c r="H237" s="488"/>
      <c r="I237" s="488"/>
      <c r="J237" s="488"/>
      <c r="K237" s="488"/>
      <c r="L237" s="488"/>
      <c r="M237" s="488"/>
      <c r="N237" s="488"/>
      <c r="O237" s="489"/>
      <c r="P237" s="110" t="s">
        <v>1784</v>
      </c>
      <c r="Q237" s="157"/>
      <c r="R237" s="157"/>
      <c r="S237" s="157"/>
      <c r="T237" s="157"/>
      <c r="U237" s="157"/>
    </row>
    <row r="238" spans="1:21" ht="15.75">
      <c r="A238" s="131"/>
      <c r="B238" s="132"/>
      <c r="C238" s="132"/>
      <c r="D238" s="132"/>
      <c r="E238" s="132"/>
      <c r="F238" s="132"/>
      <c r="G238" s="132"/>
      <c r="H238" s="132"/>
      <c r="I238" s="149"/>
      <c r="J238" s="149"/>
      <c r="K238" s="149"/>
      <c r="L238" s="149"/>
      <c r="M238" s="112"/>
      <c r="N238" s="112"/>
      <c r="O238" s="154"/>
      <c r="P238" s="110"/>
    </row>
    <row r="239" spans="1:21" s="85" customFormat="1" ht="25.5" customHeight="1">
      <c r="A239" s="490" t="s">
        <v>1785</v>
      </c>
      <c r="B239" s="481"/>
      <c r="C239" s="481"/>
      <c r="D239" s="481"/>
      <c r="E239" s="125" t="s">
        <v>1786</v>
      </c>
      <c r="F239" s="491" t="s">
        <v>1824</v>
      </c>
      <c r="G239" s="459"/>
      <c r="H239" s="491" t="s">
        <v>1795</v>
      </c>
      <c r="I239" s="459"/>
      <c r="J239" s="463" t="s">
        <v>1789</v>
      </c>
      <c r="K239" s="492"/>
      <c r="L239" s="145" t="s">
        <v>1812</v>
      </c>
      <c r="M239" s="493" t="s">
        <v>1791</v>
      </c>
      <c r="N239" s="493"/>
      <c r="O239" s="494"/>
      <c r="P239" s="110"/>
      <c r="Q239" s="119"/>
      <c r="R239" s="119"/>
      <c r="S239" s="119"/>
      <c r="T239" s="119"/>
      <c r="U239" s="119"/>
    </row>
    <row r="240" spans="1:21" s="112" customFormat="1" ht="66" customHeight="1">
      <c r="A240" s="495" t="s">
        <v>1849</v>
      </c>
      <c r="B240" s="496"/>
      <c r="C240" s="496"/>
      <c r="D240" s="497"/>
      <c r="E240" s="136">
        <v>1</v>
      </c>
      <c r="F240" s="520">
        <v>87.9</v>
      </c>
      <c r="G240" s="521"/>
      <c r="H240" s="500"/>
      <c r="I240" s="499"/>
      <c r="J240" s="498"/>
      <c r="K240" s="501"/>
      <c r="L240" s="156"/>
      <c r="M240" s="542" t="s">
        <v>1830</v>
      </c>
      <c r="N240" s="542"/>
      <c r="O240" s="543"/>
      <c r="P240" s="110"/>
    </row>
    <row r="241" spans="1:21" s="85" customFormat="1" ht="18">
      <c r="A241" s="127"/>
      <c r="B241" s="128"/>
      <c r="C241" s="128"/>
      <c r="D241" s="128"/>
      <c r="E241" s="129"/>
      <c r="F241" s="130"/>
      <c r="G241" s="129"/>
      <c r="H241" s="129"/>
      <c r="I241" s="146"/>
      <c r="J241" s="147"/>
      <c r="K241" s="129"/>
      <c r="L241" s="129"/>
      <c r="M241" s="129"/>
      <c r="N241" s="119"/>
      <c r="O241" s="148"/>
      <c r="P241" s="110"/>
      <c r="Q241" s="119"/>
      <c r="R241" s="119"/>
      <c r="S241" s="119"/>
      <c r="T241" s="119"/>
      <c r="U241" s="119"/>
    </row>
    <row r="242" spans="1:21" s="85" customFormat="1" ht="15.75">
      <c r="A242" s="131"/>
      <c r="B242" s="132"/>
      <c r="C242" s="132"/>
      <c r="D242" s="132"/>
      <c r="E242" s="132"/>
      <c r="F242" s="132"/>
      <c r="G242" s="132"/>
      <c r="H242" s="132"/>
      <c r="I242" s="149"/>
      <c r="J242" s="149"/>
      <c r="K242" s="119"/>
      <c r="L242" s="485" t="s">
        <v>1793</v>
      </c>
      <c r="M242" s="486"/>
      <c r="N242" s="487"/>
      <c r="O242" s="150">
        <f>SUM(F240:G240)</f>
        <v>87.9</v>
      </c>
      <c r="P242" s="110"/>
      <c r="Q242" s="119"/>
      <c r="R242" s="119"/>
      <c r="S242" s="119"/>
      <c r="T242" s="119"/>
      <c r="U242" s="119"/>
    </row>
    <row r="243" spans="1:21" s="85" customFormat="1" ht="15.75">
      <c r="A243" s="133"/>
      <c r="B243" s="134"/>
      <c r="C243" s="134"/>
      <c r="D243" s="134"/>
      <c r="E243" s="134"/>
      <c r="F243" s="134"/>
      <c r="G243" s="134"/>
      <c r="H243" s="134"/>
      <c r="I243" s="151"/>
      <c r="J243" s="151"/>
      <c r="K243" s="152"/>
      <c r="L243" s="152"/>
      <c r="M243" s="152"/>
      <c r="N243" s="152"/>
      <c r="O243" s="153"/>
      <c r="P243" s="110"/>
      <c r="Q243" s="119"/>
      <c r="R243" s="119"/>
      <c r="S243" s="119"/>
      <c r="T243" s="119"/>
      <c r="U243" s="119"/>
    </row>
    <row r="244" spans="1:21" s="111" customFormat="1" ht="40.15" customHeight="1">
      <c r="A244" s="135" t="s">
        <v>166</v>
      </c>
      <c r="B244" s="488" t="str">
        <f>'[11]PLANILHA SEM DESONERAÇÃO'!D88</f>
        <v>VIGA METÁLICA EM PERFIL W 250 x80, LAMINADO OU SOLDADO, EM AÇO ESTRUTURAL, COM CONEXÕES SOLDADAS, INCLUSOS MÃO DE OBRA, TRANSPORTE E IÇAMENTO UTILIZANDO GUINDASTE - FORNECIMENTO E INSTALAÇÃO. AF_01/2020_P</v>
      </c>
      <c r="C244" s="488"/>
      <c r="D244" s="488"/>
      <c r="E244" s="488"/>
      <c r="F244" s="488"/>
      <c r="G244" s="488"/>
      <c r="H244" s="488"/>
      <c r="I244" s="488"/>
      <c r="J244" s="488"/>
      <c r="K244" s="488"/>
      <c r="L244" s="488"/>
      <c r="M244" s="488"/>
      <c r="N244" s="488"/>
      <c r="O244" s="489"/>
      <c r="P244" s="110" t="s">
        <v>1784</v>
      </c>
      <c r="Q244" s="157"/>
      <c r="R244" s="157"/>
      <c r="S244" s="157"/>
      <c r="T244" s="157"/>
      <c r="U244" s="157"/>
    </row>
    <row r="245" spans="1:21" ht="15.75">
      <c r="A245" s="131"/>
      <c r="B245" s="132"/>
      <c r="C245" s="132"/>
      <c r="D245" s="132"/>
      <c r="E245" s="132"/>
      <c r="F245" s="132"/>
      <c r="G245" s="132"/>
      <c r="H245" s="132"/>
      <c r="I245" s="149"/>
      <c r="J245" s="149"/>
      <c r="K245" s="149"/>
      <c r="L245" s="149"/>
      <c r="M245" s="112"/>
      <c r="N245" s="112"/>
      <c r="O245" s="154"/>
      <c r="P245" s="110"/>
    </row>
    <row r="246" spans="1:21" s="85" customFormat="1" ht="25.5" customHeight="1">
      <c r="A246" s="490" t="s">
        <v>1785</v>
      </c>
      <c r="B246" s="481"/>
      <c r="C246" s="481"/>
      <c r="D246" s="481"/>
      <c r="E246" s="125" t="s">
        <v>1786</v>
      </c>
      <c r="F246" s="491" t="s">
        <v>1824</v>
      </c>
      <c r="G246" s="459"/>
      <c r="H246" s="491" t="s">
        <v>1795</v>
      </c>
      <c r="I246" s="459"/>
      <c r="J246" s="463" t="s">
        <v>1789</v>
      </c>
      <c r="K246" s="492"/>
      <c r="L246" s="145" t="s">
        <v>1812</v>
      </c>
      <c r="M246" s="493" t="s">
        <v>1791</v>
      </c>
      <c r="N246" s="493"/>
      <c r="O246" s="494"/>
      <c r="P246" s="110"/>
      <c r="Q246" s="119"/>
      <c r="R246" s="119"/>
      <c r="S246" s="119"/>
      <c r="T246" s="119"/>
      <c r="U246" s="119"/>
    </row>
    <row r="247" spans="1:21" s="112" customFormat="1" ht="66" customHeight="1">
      <c r="A247" s="495" t="s">
        <v>1849</v>
      </c>
      <c r="B247" s="496"/>
      <c r="C247" s="496"/>
      <c r="D247" s="497"/>
      <c r="E247" s="136">
        <v>1</v>
      </c>
      <c r="F247" s="520">
        <v>5184</v>
      </c>
      <c r="G247" s="521"/>
      <c r="H247" s="500"/>
      <c r="I247" s="499"/>
      <c r="J247" s="498"/>
      <c r="K247" s="501"/>
      <c r="L247" s="156"/>
      <c r="M247" s="542" t="s">
        <v>1830</v>
      </c>
      <c r="N247" s="542"/>
      <c r="O247" s="543"/>
      <c r="P247" s="110"/>
    </row>
    <row r="248" spans="1:21" s="85" customFormat="1" ht="18">
      <c r="A248" s="127"/>
      <c r="B248" s="128"/>
      <c r="C248" s="128"/>
      <c r="D248" s="128"/>
      <c r="E248" s="129"/>
      <c r="F248" s="130"/>
      <c r="G248" s="129"/>
      <c r="H248" s="129"/>
      <c r="I248" s="146"/>
      <c r="J248" s="147"/>
      <c r="K248" s="129"/>
      <c r="L248" s="129"/>
      <c r="M248" s="129"/>
      <c r="N248" s="119"/>
      <c r="O248" s="148"/>
      <c r="P248" s="110"/>
      <c r="Q248" s="119"/>
      <c r="R248" s="119"/>
      <c r="S248" s="119"/>
      <c r="T248" s="119"/>
      <c r="U248" s="119"/>
    </row>
    <row r="249" spans="1:21" s="85" customFormat="1" ht="15.75">
      <c r="A249" s="131"/>
      <c r="B249" s="132"/>
      <c r="C249" s="132"/>
      <c r="D249" s="132"/>
      <c r="E249" s="132"/>
      <c r="F249" s="132"/>
      <c r="G249" s="132"/>
      <c r="H249" s="132"/>
      <c r="I249" s="149"/>
      <c r="J249" s="149"/>
      <c r="K249" s="119"/>
      <c r="L249" s="485" t="s">
        <v>1793</v>
      </c>
      <c r="M249" s="486"/>
      <c r="N249" s="487"/>
      <c r="O249" s="150">
        <f>SUM(F247:G247)</f>
        <v>5184</v>
      </c>
      <c r="P249" s="110"/>
      <c r="Q249" s="119"/>
      <c r="R249" s="119"/>
      <c r="S249" s="119"/>
      <c r="T249" s="119"/>
      <c r="U249" s="119"/>
    </row>
    <row r="250" spans="1:21" s="85" customFormat="1" ht="15.75">
      <c r="A250" s="133"/>
      <c r="B250" s="134"/>
      <c r="C250" s="134"/>
      <c r="D250" s="134"/>
      <c r="E250" s="134"/>
      <c r="F250" s="134"/>
      <c r="G250" s="134"/>
      <c r="H250" s="134"/>
      <c r="I250" s="151"/>
      <c r="J250" s="151"/>
      <c r="K250" s="152"/>
      <c r="L250" s="152"/>
      <c r="M250" s="152"/>
      <c r="N250" s="152"/>
      <c r="O250" s="153"/>
      <c r="P250" s="110"/>
      <c r="Q250" s="119"/>
      <c r="R250" s="119"/>
      <c r="S250" s="119"/>
      <c r="T250" s="119"/>
      <c r="U250" s="119"/>
    </row>
    <row r="251" spans="1:21" s="111" customFormat="1" ht="40.15" customHeight="1">
      <c r="A251" s="135" t="s">
        <v>169</v>
      </c>
      <c r="B251" s="488" t="str">
        <f>'[11]PLANILHA SEM DESONERAÇÃO'!D89</f>
        <v>VIGA METÁLICA EM PERFIL W 250 x22.3, LAMINADO OU SOLDADO, EM AÇO ESTRUTURAL, COM CONEXÕES SOLDADAS, INCLUSOS MÃO DE OBRA, TRANSPORTE E IÇAMENTO UTILIZANDO GUINDASTE - FORNECIMENTO E INSTALAÇÃO. AF_01/2020_P</v>
      </c>
      <c r="C251" s="488"/>
      <c r="D251" s="488"/>
      <c r="E251" s="488"/>
      <c r="F251" s="488"/>
      <c r="G251" s="488"/>
      <c r="H251" s="488"/>
      <c r="I251" s="488"/>
      <c r="J251" s="488"/>
      <c r="K251" s="488"/>
      <c r="L251" s="488"/>
      <c r="M251" s="488"/>
      <c r="N251" s="488"/>
      <c r="O251" s="489"/>
      <c r="P251" s="110" t="s">
        <v>1784</v>
      </c>
      <c r="Q251" s="157"/>
      <c r="R251" s="157"/>
      <c r="S251" s="157"/>
      <c r="T251" s="157"/>
      <c r="U251" s="157"/>
    </row>
    <row r="252" spans="1:21" ht="15.75">
      <c r="A252" s="131"/>
      <c r="B252" s="132"/>
      <c r="C252" s="132"/>
      <c r="D252" s="132"/>
      <c r="E252" s="132"/>
      <c r="F252" s="132"/>
      <c r="G252" s="132"/>
      <c r="H252" s="132"/>
      <c r="I252" s="149"/>
      <c r="J252" s="149"/>
      <c r="K252" s="149"/>
      <c r="L252" s="149"/>
      <c r="M252" s="112"/>
      <c r="N252" s="112"/>
      <c r="O252" s="154"/>
      <c r="P252" s="110"/>
    </row>
    <row r="253" spans="1:21" s="85" customFormat="1" ht="25.5" customHeight="1">
      <c r="A253" s="490" t="s">
        <v>1785</v>
      </c>
      <c r="B253" s="481"/>
      <c r="C253" s="481"/>
      <c r="D253" s="481"/>
      <c r="E253" s="125" t="s">
        <v>1786</v>
      </c>
      <c r="F253" s="491" t="s">
        <v>1824</v>
      </c>
      <c r="G253" s="459"/>
      <c r="H253" s="491" t="s">
        <v>1795</v>
      </c>
      <c r="I253" s="459"/>
      <c r="J253" s="463" t="s">
        <v>1789</v>
      </c>
      <c r="K253" s="492"/>
      <c r="L253" s="145" t="s">
        <v>1812</v>
      </c>
      <c r="M253" s="493" t="s">
        <v>1791</v>
      </c>
      <c r="N253" s="493"/>
      <c r="O253" s="494"/>
      <c r="P253" s="110"/>
      <c r="Q253" s="119"/>
      <c r="R253" s="119"/>
      <c r="S253" s="119"/>
      <c r="T253" s="119"/>
      <c r="U253" s="119"/>
    </row>
    <row r="254" spans="1:21" s="112" customFormat="1" ht="66" customHeight="1">
      <c r="A254" s="495" t="s">
        <v>1849</v>
      </c>
      <c r="B254" s="496"/>
      <c r="C254" s="496"/>
      <c r="D254" s="497"/>
      <c r="E254" s="136">
        <v>1</v>
      </c>
      <c r="F254" s="520">
        <v>1564</v>
      </c>
      <c r="G254" s="521"/>
      <c r="H254" s="500"/>
      <c r="I254" s="499"/>
      <c r="J254" s="498"/>
      <c r="K254" s="501"/>
      <c r="L254" s="156"/>
      <c r="M254" s="542" t="s">
        <v>1830</v>
      </c>
      <c r="N254" s="542"/>
      <c r="O254" s="543"/>
      <c r="P254" s="110"/>
    </row>
    <row r="255" spans="1:21" s="85" customFormat="1" ht="18">
      <c r="A255" s="127"/>
      <c r="B255" s="128"/>
      <c r="C255" s="128"/>
      <c r="D255" s="128"/>
      <c r="E255" s="129"/>
      <c r="F255" s="130"/>
      <c r="G255" s="129"/>
      <c r="H255" s="129"/>
      <c r="I255" s="146"/>
      <c r="J255" s="147"/>
      <c r="K255" s="129"/>
      <c r="L255" s="129"/>
      <c r="M255" s="129"/>
      <c r="N255" s="119"/>
      <c r="O255" s="148"/>
      <c r="P255" s="110"/>
      <c r="Q255" s="119"/>
      <c r="R255" s="119"/>
      <c r="S255" s="119"/>
      <c r="T255" s="119"/>
      <c r="U255" s="119"/>
    </row>
    <row r="256" spans="1:21" s="85" customFormat="1" ht="15.75">
      <c r="A256" s="131"/>
      <c r="B256" s="132"/>
      <c r="C256" s="132"/>
      <c r="D256" s="132"/>
      <c r="E256" s="132"/>
      <c r="F256" s="132"/>
      <c r="G256" s="132"/>
      <c r="H256" s="132"/>
      <c r="I256" s="149"/>
      <c r="J256" s="149"/>
      <c r="K256" s="119"/>
      <c r="L256" s="485" t="s">
        <v>1793</v>
      </c>
      <c r="M256" s="486"/>
      <c r="N256" s="487"/>
      <c r="O256" s="150">
        <f>SUM(F254:G254)</f>
        <v>1564</v>
      </c>
      <c r="P256" s="110"/>
      <c r="Q256" s="119"/>
      <c r="R256" s="119"/>
      <c r="S256" s="119"/>
      <c r="T256" s="119"/>
      <c r="U256" s="119"/>
    </row>
    <row r="257" spans="1:21" s="85" customFormat="1" ht="15.75">
      <c r="A257" s="133"/>
      <c r="B257" s="134"/>
      <c r="C257" s="134"/>
      <c r="D257" s="134"/>
      <c r="E257" s="134"/>
      <c r="F257" s="134"/>
      <c r="G257" s="134"/>
      <c r="H257" s="134"/>
      <c r="I257" s="151"/>
      <c r="J257" s="151"/>
      <c r="K257" s="152"/>
      <c r="L257" s="152"/>
      <c r="M257" s="152"/>
      <c r="N257" s="152"/>
      <c r="O257" s="153"/>
      <c r="P257" s="110"/>
      <c r="Q257" s="119"/>
      <c r="R257" s="119"/>
      <c r="S257" s="119"/>
      <c r="T257" s="119"/>
      <c r="U257" s="119"/>
    </row>
    <row r="258" spans="1:21" s="111" customFormat="1" ht="40.15" customHeight="1">
      <c r="A258" s="135" t="s">
        <v>172</v>
      </c>
      <c r="B258" s="488" t="str">
        <f>'[11]PLANILHA SEM DESONERAÇÃO'!D90</f>
        <v>PILAR METÁLICO PERFIL LAMINADO/SOLDADO, W 200 x 19.3 EM AÇO ESTRUTURAL, COM CONEXÕES PARAFUSADAS, INCLUSOS MÃO DE OBRA, TRANSPORTE E IÇAMENTO UTILIZANDO GUINDASTE - FORNECIMENTO E INSTALAÇÃO. AF_01/2020_P</v>
      </c>
      <c r="C258" s="488"/>
      <c r="D258" s="488"/>
      <c r="E258" s="488"/>
      <c r="F258" s="488"/>
      <c r="G258" s="488"/>
      <c r="H258" s="488"/>
      <c r="I258" s="488"/>
      <c r="J258" s="488"/>
      <c r="K258" s="488"/>
      <c r="L258" s="488"/>
      <c r="M258" s="488"/>
      <c r="N258" s="488"/>
      <c r="O258" s="489"/>
      <c r="P258" s="110" t="s">
        <v>1784</v>
      </c>
      <c r="Q258" s="157"/>
      <c r="R258" s="157"/>
      <c r="S258" s="157"/>
      <c r="T258" s="157"/>
      <c r="U258" s="157"/>
    </row>
    <row r="259" spans="1:21" ht="15.75">
      <c r="A259" s="131"/>
      <c r="B259" s="132"/>
      <c r="C259" s="132"/>
      <c r="D259" s="132"/>
      <c r="E259" s="132"/>
      <c r="F259" s="132"/>
      <c r="G259" s="132"/>
      <c r="H259" s="132"/>
      <c r="I259" s="149"/>
      <c r="J259" s="149"/>
      <c r="K259" s="149"/>
      <c r="L259" s="149"/>
      <c r="M259" s="112"/>
      <c r="N259" s="112"/>
      <c r="O259" s="154"/>
      <c r="P259" s="110"/>
    </row>
    <row r="260" spans="1:21" s="85" customFormat="1" ht="25.5" customHeight="1">
      <c r="A260" s="490" t="s">
        <v>1785</v>
      </c>
      <c r="B260" s="481"/>
      <c r="C260" s="481"/>
      <c r="D260" s="481"/>
      <c r="E260" s="125" t="s">
        <v>1786</v>
      </c>
      <c r="F260" s="491" t="s">
        <v>1824</v>
      </c>
      <c r="G260" s="459"/>
      <c r="H260" s="491" t="s">
        <v>1795</v>
      </c>
      <c r="I260" s="459"/>
      <c r="J260" s="463" t="s">
        <v>1789</v>
      </c>
      <c r="K260" s="492"/>
      <c r="L260" s="145" t="s">
        <v>1812</v>
      </c>
      <c r="M260" s="493" t="s">
        <v>1791</v>
      </c>
      <c r="N260" s="493"/>
      <c r="O260" s="494"/>
      <c r="P260" s="110"/>
      <c r="Q260" s="119"/>
      <c r="R260" s="119"/>
      <c r="S260" s="119"/>
      <c r="T260" s="119"/>
      <c r="U260" s="119"/>
    </row>
    <row r="261" spans="1:21" s="112" customFormat="1" ht="66" customHeight="1">
      <c r="A261" s="495" t="s">
        <v>1849</v>
      </c>
      <c r="B261" s="496"/>
      <c r="C261" s="496"/>
      <c r="D261" s="497"/>
      <c r="E261" s="136">
        <v>1</v>
      </c>
      <c r="F261" s="520">
        <v>96.5</v>
      </c>
      <c r="G261" s="521"/>
      <c r="H261" s="500"/>
      <c r="I261" s="499"/>
      <c r="J261" s="498"/>
      <c r="K261" s="501"/>
      <c r="L261" s="156"/>
      <c r="M261" s="542" t="s">
        <v>1830</v>
      </c>
      <c r="N261" s="542"/>
      <c r="O261" s="543"/>
      <c r="P261" s="110"/>
    </row>
    <row r="262" spans="1:21" s="85" customFormat="1" ht="18">
      <c r="A262" s="127"/>
      <c r="B262" s="128"/>
      <c r="C262" s="128"/>
      <c r="D262" s="128"/>
      <c r="E262" s="129"/>
      <c r="F262" s="130"/>
      <c r="G262" s="129"/>
      <c r="H262" s="129"/>
      <c r="I262" s="146"/>
      <c r="J262" s="147"/>
      <c r="K262" s="129"/>
      <c r="L262" s="129"/>
      <c r="M262" s="129"/>
      <c r="N262" s="119"/>
      <c r="O262" s="148"/>
      <c r="P262" s="110"/>
      <c r="Q262" s="119"/>
      <c r="R262" s="119"/>
      <c r="S262" s="119"/>
      <c r="T262" s="119"/>
      <c r="U262" s="119"/>
    </row>
    <row r="263" spans="1:21" s="85" customFormat="1" ht="15.75">
      <c r="A263" s="131"/>
      <c r="B263" s="132"/>
      <c r="C263" s="132"/>
      <c r="D263" s="132"/>
      <c r="E263" s="132"/>
      <c r="F263" s="132"/>
      <c r="G263" s="132"/>
      <c r="H263" s="132"/>
      <c r="I263" s="149"/>
      <c r="J263" s="149"/>
      <c r="K263" s="119"/>
      <c r="L263" s="485" t="s">
        <v>1793</v>
      </c>
      <c r="M263" s="486"/>
      <c r="N263" s="487"/>
      <c r="O263" s="150">
        <f>SUM(F261:G261)</f>
        <v>96.5</v>
      </c>
      <c r="P263" s="110"/>
      <c r="Q263" s="119"/>
      <c r="R263" s="119"/>
      <c r="S263" s="119"/>
      <c r="T263" s="119"/>
      <c r="U263" s="119"/>
    </row>
    <row r="264" spans="1:21" s="85" customFormat="1" ht="15.75">
      <c r="A264" s="133"/>
      <c r="B264" s="134"/>
      <c r="C264" s="134"/>
      <c r="D264" s="134"/>
      <c r="E264" s="134"/>
      <c r="F264" s="134"/>
      <c r="G264" s="134"/>
      <c r="H264" s="134"/>
      <c r="I264" s="151"/>
      <c r="J264" s="151"/>
      <c r="K264" s="152"/>
      <c r="L264" s="152"/>
      <c r="M264" s="152"/>
      <c r="N264" s="152"/>
      <c r="O264" s="153"/>
      <c r="P264" s="110"/>
      <c r="Q264" s="119"/>
      <c r="R264" s="119"/>
      <c r="S264" s="119"/>
      <c r="T264" s="119"/>
      <c r="U264" s="119"/>
    </row>
    <row r="265" spans="1:21" s="111" customFormat="1" ht="40.15" customHeight="1">
      <c r="A265" s="135" t="s">
        <v>175</v>
      </c>
      <c r="B265" s="488" t="str">
        <f>'[11]PLANILHA SEM DESONERAÇÃO'!D91</f>
        <v>VIGA METÁLICA EM PERFIL W 150 x24, LAMINADO OU SOLDADO, EM AÇO ESTRUTURAL, COM CONEXÕES SOLDADAS, INCLUSOS MÃO DE OBRA, TRANSPORTE E IÇAMENTO UTILIZANDO GUINDASTE - FORNECIMENTO E INSTALAÇÃO. AF_01/2020_P</v>
      </c>
      <c r="C265" s="488"/>
      <c r="D265" s="488"/>
      <c r="E265" s="488"/>
      <c r="F265" s="488"/>
      <c r="G265" s="488"/>
      <c r="H265" s="488"/>
      <c r="I265" s="488"/>
      <c r="J265" s="488"/>
      <c r="K265" s="488"/>
      <c r="L265" s="488"/>
      <c r="M265" s="488"/>
      <c r="N265" s="488"/>
      <c r="O265" s="489"/>
      <c r="P265" s="110" t="s">
        <v>1784</v>
      </c>
      <c r="Q265" s="157"/>
      <c r="R265" s="157"/>
      <c r="S265" s="157"/>
      <c r="T265" s="157"/>
      <c r="U265" s="157"/>
    </row>
    <row r="266" spans="1:21" ht="15.75">
      <c r="A266" s="131"/>
      <c r="B266" s="132"/>
      <c r="C266" s="132"/>
      <c r="D266" s="132"/>
      <c r="E266" s="132"/>
      <c r="F266" s="132"/>
      <c r="G266" s="132"/>
      <c r="H266" s="132"/>
      <c r="I266" s="149"/>
      <c r="J266" s="149"/>
      <c r="K266" s="149"/>
      <c r="L266" s="149"/>
      <c r="M266" s="112"/>
      <c r="N266" s="112"/>
      <c r="O266" s="154"/>
      <c r="P266" s="110"/>
    </row>
    <row r="267" spans="1:21" s="85" customFormat="1" ht="25.5" customHeight="1">
      <c r="A267" s="490" t="s">
        <v>1785</v>
      </c>
      <c r="B267" s="481"/>
      <c r="C267" s="481"/>
      <c r="D267" s="481"/>
      <c r="E267" s="125" t="s">
        <v>1786</v>
      </c>
      <c r="F267" s="491" t="s">
        <v>1824</v>
      </c>
      <c r="G267" s="459"/>
      <c r="H267" s="491" t="s">
        <v>1795</v>
      </c>
      <c r="I267" s="459"/>
      <c r="J267" s="463" t="s">
        <v>1789</v>
      </c>
      <c r="K267" s="492"/>
      <c r="L267" s="145" t="s">
        <v>1812</v>
      </c>
      <c r="M267" s="493" t="s">
        <v>1791</v>
      </c>
      <c r="N267" s="493"/>
      <c r="O267" s="494"/>
      <c r="P267" s="110"/>
      <c r="Q267" s="119"/>
      <c r="R267" s="119"/>
      <c r="S267" s="119"/>
      <c r="T267" s="119"/>
      <c r="U267" s="119"/>
    </row>
    <row r="268" spans="1:21" s="112" customFormat="1" ht="66" customHeight="1">
      <c r="A268" s="495" t="s">
        <v>1849</v>
      </c>
      <c r="B268" s="496"/>
      <c r="C268" s="496"/>
      <c r="D268" s="497"/>
      <c r="E268" s="136">
        <v>1</v>
      </c>
      <c r="F268" s="520">
        <f>149.7+317</f>
        <v>466.7</v>
      </c>
      <c r="G268" s="521"/>
      <c r="H268" s="500"/>
      <c r="I268" s="499"/>
      <c r="J268" s="498"/>
      <c r="K268" s="501"/>
      <c r="L268" s="156"/>
      <c r="M268" s="542" t="s">
        <v>1830</v>
      </c>
      <c r="N268" s="542"/>
      <c r="O268" s="543"/>
      <c r="P268" s="110"/>
    </row>
    <row r="269" spans="1:21" s="85" customFormat="1" ht="18">
      <c r="A269" s="127"/>
      <c r="B269" s="128"/>
      <c r="C269" s="128"/>
      <c r="D269" s="128"/>
      <c r="E269" s="129"/>
      <c r="F269" s="130"/>
      <c r="G269" s="129"/>
      <c r="H269" s="129"/>
      <c r="I269" s="146"/>
      <c r="J269" s="147"/>
      <c r="K269" s="129"/>
      <c r="L269" s="129"/>
      <c r="M269" s="129"/>
      <c r="N269" s="119"/>
      <c r="O269" s="148"/>
      <c r="P269" s="110"/>
      <c r="Q269" s="119"/>
      <c r="R269" s="119"/>
      <c r="S269" s="119"/>
      <c r="T269" s="119"/>
      <c r="U269" s="119"/>
    </row>
    <row r="270" spans="1:21" s="85" customFormat="1" ht="15.75">
      <c r="A270" s="131"/>
      <c r="B270" s="132"/>
      <c r="C270" s="132"/>
      <c r="D270" s="132"/>
      <c r="E270" s="132"/>
      <c r="F270" s="132"/>
      <c r="G270" s="132"/>
      <c r="H270" s="132"/>
      <c r="I270" s="149"/>
      <c r="J270" s="149"/>
      <c r="K270" s="119"/>
      <c r="L270" s="485" t="s">
        <v>1793</v>
      </c>
      <c r="M270" s="486"/>
      <c r="N270" s="487"/>
      <c r="O270" s="150">
        <f>SUM(F268:G268)</f>
        <v>466.7</v>
      </c>
      <c r="P270" s="110"/>
      <c r="Q270" s="119"/>
      <c r="R270" s="119"/>
      <c r="S270" s="119"/>
      <c r="T270" s="119"/>
      <c r="U270" s="119"/>
    </row>
    <row r="271" spans="1:21" s="85" customFormat="1" ht="15.75">
      <c r="A271" s="133"/>
      <c r="B271" s="134"/>
      <c r="C271" s="134"/>
      <c r="D271" s="134"/>
      <c r="E271" s="134"/>
      <c r="F271" s="134"/>
      <c r="G271" s="134"/>
      <c r="H271" s="134"/>
      <c r="I271" s="151"/>
      <c r="J271" s="151"/>
      <c r="K271" s="152"/>
      <c r="L271" s="152"/>
      <c r="M271" s="152"/>
      <c r="N271" s="152"/>
      <c r="O271" s="153"/>
      <c r="P271" s="110"/>
      <c r="Q271" s="119"/>
      <c r="R271" s="119"/>
      <c r="S271" s="119"/>
      <c r="T271" s="119"/>
      <c r="U271" s="119"/>
    </row>
    <row r="272" spans="1:21" s="111" customFormat="1" ht="40.15" customHeight="1">
      <c r="A272" s="135" t="s">
        <v>178</v>
      </c>
      <c r="B272" s="488" t="str">
        <f>'[11]PLANILHA SEM DESONERAÇÃO'!D92</f>
        <v>PILAR METÁLICO PERFIL LAMINADO/SOLDADO, W 250 x 85 EM AÇO ESTRUTURAL, COM CONEXÕES PARAFUSADAS, INCLUSOS MÃO DE OBRA, TRANSPORTE E IÇAMENTO UTILIZANDO GUINDASTE - FORNECIMENTO E INSTALAÇÃO. AF_01/2020_P</v>
      </c>
      <c r="C272" s="488"/>
      <c r="D272" s="488"/>
      <c r="E272" s="488"/>
      <c r="F272" s="488"/>
      <c r="G272" s="488"/>
      <c r="H272" s="488"/>
      <c r="I272" s="488"/>
      <c r="J272" s="488"/>
      <c r="K272" s="488"/>
      <c r="L272" s="488"/>
      <c r="M272" s="488"/>
      <c r="N272" s="488"/>
      <c r="O272" s="489"/>
      <c r="P272" s="110" t="s">
        <v>1784</v>
      </c>
      <c r="Q272" s="157"/>
      <c r="R272" s="157"/>
      <c r="S272" s="157"/>
      <c r="T272" s="157"/>
      <c r="U272" s="157"/>
    </row>
    <row r="273" spans="1:21" ht="15.75">
      <c r="A273" s="131"/>
      <c r="B273" s="132"/>
      <c r="C273" s="132"/>
      <c r="D273" s="132"/>
      <c r="E273" s="132"/>
      <c r="F273" s="132"/>
      <c r="G273" s="132"/>
      <c r="H273" s="132"/>
      <c r="I273" s="149"/>
      <c r="J273" s="149"/>
      <c r="K273" s="149"/>
      <c r="L273" s="149"/>
      <c r="M273" s="112"/>
      <c r="N273" s="112"/>
      <c r="O273" s="154"/>
      <c r="P273" s="110"/>
    </row>
    <row r="274" spans="1:21" s="85" customFormat="1" ht="25.5" customHeight="1">
      <c r="A274" s="490" t="s">
        <v>1785</v>
      </c>
      <c r="B274" s="481"/>
      <c r="C274" s="481"/>
      <c r="D274" s="481"/>
      <c r="E274" s="125" t="s">
        <v>1786</v>
      </c>
      <c r="F274" s="491" t="s">
        <v>1824</v>
      </c>
      <c r="G274" s="459"/>
      <c r="H274" s="491" t="s">
        <v>1795</v>
      </c>
      <c r="I274" s="459"/>
      <c r="J274" s="463" t="s">
        <v>1789</v>
      </c>
      <c r="K274" s="492"/>
      <c r="L274" s="145" t="s">
        <v>1812</v>
      </c>
      <c r="M274" s="493" t="s">
        <v>1791</v>
      </c>
      <c r="N274" s="493"/>
      <c r="O274" s="494"/>
      <c r="P274" s="110"/>
      <c r="Q274" s="119"/>
      <c r="R274" s="119"/>
      <c r="S274" s="119"/>
      <c r="T274" s="119"/>
      <c r="U274" s="119"/>
    </row>
    <row r="275" spans="1:21" s="112" customFormat="1" ht="66" customHeight="1">
      <c r="A275" s="495" t="s">
        <v>1849</v>
      </c>
      <c r="B275" s="496"/>
      <c r="C275" s="496"/>
      <c r="D275" s="497"/>
      <c r="E275" s="136">
        <v>1</v>
      </c>
      <c r="F275" s="520">
        <v>725.1</v>
      </c>
      <c r="G275" s="521"/>
      <c r="H275" s="500"/>
      <c r="I275" s="499"/>
      <c r="J275" s="498"/>
      <c r="K275" s="501"/>
      <c r="L275" s="156"/>
      <c r="M275" s="542" t="s">
        <v>1830</v>
      </c>
      <c r="N275" s="542"/>
      <c r="O275" s="543"/>
      <c r="P275" s="110"/>
    </row>
    <row r="276" spans="1:21" s="85" customFormat="1" ht="18">
      <c r="A276" s="127"/>
      <c r="B276" s="128"/>
      <c r="C276" s="128"/>
      <c r="D276" s="128"/>
      <c r="E276" s="129"/>
      <c r="F276" s="130"/>
      <c r="G276" s="129"/>
      <c r="H276" s="129"/>
      <c r="I276" s="146"/>
      <c r="J276" s="147"/>
      <c r="K276" s="129"/>
      <c r="L276" s="129"/>
      <c r="M276" s="129"/>
      <c r="N276" s="119"/>
      <c r="O276" s="148"/>
      <c r="P276" s="110"/>
      <c r="Q276" s="119"/>
      <c r="R276" s="119"/>
      <c r="S276" s="119"/>
      <c r="T276" s="119"/>
      <c r="U276" s="119"/>
    </row>
    <row r="277" spans="1:21" s="85" customFormat="1" ht="15.75">
      <c r="A277" s="131"/>
      <c r="B277" s="132"/>
      <c r="C277" s="132"/>
      <c r="D277" s="132"/>
      <c r="E277" s="132"/>
      <c r="F277" s="132"/>
      <c r="G277" s="132"/>
      <c r="H277" s="132"/>
      <c r="I277" s="149"/>
      <c r="J277" s="149"/>
      <c r="K277" s="119"/>
      <c r="L277" s="485" t="s">
        <v>1793</v>
      </c>
      <c r="M277" s="486"/>
      <c r="N277" s="487"/>
      <c r="O277" s="150">
        <f>SUM(F275:G275)</f>
        <v>725.1</v>
      </c>
      <c r="P277" s="110"/>
      <c r="Q277" s="119"/>
      <c r="R277" s="119"/>
      <c r="S277" s="119"/>
      <c r="T277" s="119"/>
      <c r="U277" s="119"/>
    </row>
    <row r="278" spans="1:21" s="85" customFormat="1" ht="15.75">
      <c r="A278" s="133"/>
      <c r="B278" s="134"/>
      <c r="C278" s="134"/>
      <c r="D278" s="134"/>
      <c r="E278" s="134"/>
      <c r="F278" s="134"/>
      <c r="G278" s="134"/>
      <c r="H278" s="134"/>
      <c r="I278" s="151"/>
      <c r="J278" s="151"/>
      <c r="K278" s="152"/>
      <c r="L278" s="152"/>
      <c r="M278" s="152"/>
      <c r="N278" s="152"/>
      <c r="O278" s="153"/>
      <c r="P278" s="110"/>
      <c r="Q278" s="119"/>
      <c r="R278" s="119"/>
      <c r="S278" s="119"/>
      <c r="T278" s="119"/>
      <c r="U278" s="119"/>
    </row>
    <row r="279" spans="1:21" s="111" customFormat="1" ht="40.15" customHeight="1">
      <c r="A279" s="135" t="s">
        <v>181</v>
      </c>
      <c r="B279" s="488" t="str">
        <f>'[11]PLANILHA SEM DESONERAÇÃO'!D93</f>
        <v>PILAR METÁLICO PERFIL LAMINADO/SOLDADO, W 250 x 62 EM AÇO ESTRUTURAL, COM CONEXÕES PARAFUSADAS, INCLUSOS MÃO DE OBRA, TRANSPORTE E IÇAMENTO UTILIZANDO GUINDASTE - FORNECIMENTO E INSTALAÇÃO. AF_01/2020_P</v>
      </c>
      <c r="C279" s="488"/>
      <c r="D279" s="488"/>
      <c r="E279" s="488"/>
      <c r="F279" s="488"/>
      <c r="G279" s="488"/>
      <c r="H279" s="488"/>
      <c r="I279" s="488"/>
      <c r="J279" s="488"/>
      <c r="K279" s="488"/>
      <c r="L279" s="488"/>
      <c r="M279" s="488"/>
      <c r="N279" s="488"/>
      <c r="O279" s="489"/>
      <c r="P279" s="110" t="s">
        <v>1784</v>
      </c>
      <c r="Q279" s="157"/>
      <c r="R279" s="157"/>
      <c r="S279" s="157"/>
      <c r="T279" s="157"/>
      <c r="U279" s="157"/>
    </row>
    <row r="280" spans="1:21" ht="15.75">
      <c r="A280" s="131"/>
      <c r="B280" s="132"/>
      <c r="C280" s="132"/>
      <c r="D280" s="132"/>
      <c r="E280" s="132"/>
      <c r="F280" s="132"/>
      <c r="G280" s="132"/>
      <c r="H280" s="132"/>
      <c r="I280" s="149"/>
      <c r="J280" s="149"/>
      <c r="K280" s="149"/>
      <c r="L280" s="149"/>
      <c r="M280" s="112"/>
      <c r="N280" s="112"/>
      <c r="O280" s="154"/>
      <c r="P280" s="110"/>
    </row>
    <row r="281" spans="1:21" s="85" customFormat="1" ht="25.5" customHeight="1">
      <c r="A281" s="490" t="s">
        <v>1785</v>
      </c>
      <c r="B281" s="481"/>
      <c r="C281" s="481"/>
      <c r="D281" s="481"/>
      <c r="E281" s="125" t="s">
        <v>1786</v>
      </c>
      <c r="F281" s="491" t="s">
        <v>1824</v>
      </c>
      <c r="G281" s="459"/>
      <c r="H281" s="491" t="s">
        <v>1795</v>
      </c>
      <c r="I281" s="459"/>
      <c r="J281" s="463" t="s">
        <v>1789</v>
      </c>
      <c r="K281" s="492"/>
      <c r="L281" s="145" t="s">
        <v>1812</v>
      </c>
      <c r="M281" s="493" t="s">
        <v>1791</v>
      </c>
      <c r="N281" s="493"/>
      <c r="O281" s="494"/>
      <c r="P281" s="110"/>
      <c r="Q281" s="119"/>
      <c r="R281" s="119"/>
      <c r="S281" s="119"/>
      <c r="T281" s="119"/>
      <c r="U281" s="119"/>
    </row>
    <row r="282" spans="1:21" s="112" customFormat="1" ht="66" customHeight="1">
      <c r="A282" s="495" t="s">
        <v>1849</v>
      </c>
      <c r="B282" s="496"/>
      <c r="C282" s="496"/>
      <c r="D282" s="497"/>
      <c r="E282" s="136">
        <v>1</v>
      </c>
      <c r="F282" s="520">
        <v>8462.7999999999993</v>
      </c>
      <c r="G282" s="521"/>
      <c r="H282" s="500"/>
      <c r="I282" s="499"/>
      <c r="J282" s="498"/>
      <c r="K282" s="501"/>
      <c r="L282" s="156"/>
      <c r="M282" s="542" t="s">
        <v>1830</v>
      </c>
      <c r="N282" s="542"/>
      <c r="O282" s="543"/>
      <c r="P282" s="110"/>
    </row>
    <row r="283" spans="1:21" s="85" customFormat="1" ht="18">
      <c r="A283" s="127"/>
      <c r="B283" s="128"/>
      <c r="C283" s="128"/>
      <c r="D283" s="128"/>
      <c r="E283" s="129"/>
      <c r="F283" s="130"/>
      <c r="G283" s="129"/>
      <c r="H283" s="129"/>
      <c r="I283" s="146"/>
      <c r="J283" s="147"/>
      <c r="K283" s="129"/>
      <c r="L283" s="129"/>
      <c r="M283" s="129"/>
      <c r="N283" s="119"/>
      <c r="O283" s="148"/>
      <c r="P283" s="110"/>
      <c r="Q283" s="119"/>
      <c r="R283" s="119"/>
      <c r="S283" s="119"/>
      <c r="T283" s="119"/>
      <c r="U283" s="119"/>
    </row>
    <row r="284" spans="1:21" s="85" customFormat="1" ht="15.75">
      <c r="A284" s="131"/>
      <c r="B284" s="132"/>
      <c r="C284" s="132"/>
      <c r="D284" s="132"/>
      <c r="E284" s="132"/>
      <c r="F284" s="132"/>
      <c r="G284" s="132"/>
      <c r="H284" s="132"/>
      <c r="I284" s="149"/>
      <c r="J284" s="149"/>
      <c r="K284" s="119"/>
      <c r="L284" s="485" t="s">
        <v>1793</v>
      </c>
      <c r="M284" s="486"/>
      <c r="N284" s="487"/>
      <c r="O284" s="150">
        <f>SUM(F282:G282)</f>
        <v>8462.7999999999993</v>
      </c>
      <c r="P284" s="110"/>
      <c r="Q284" s="119"/>
      <c r="R284" s="119"/>
      <c r="S284" s="119"/>
      <c r="T284" s="119"/>
      <c r="U284" s="119"/>
    </row>
    <row r="285" spans="1:21" s="85" customFormat="1" ht="15.75">
      <c r="A285" s="133"/>
      <c r="B285" s="134"/>
      <c r="C285" s="134"/>
      <c r="D285" s="134"/>
      <c r="E285" s="134"/>
      <c r="F285" s="134"/>
      <c r="G285" s="134"/>
      <c r="H285" s="134"/>
      <c r="I285" s="151"/>
      <c r="J285" s="151"/>
      <c r="K285" s="152"/>
      <c r="L285" s="152"/>
      <c r="M285" s="152"/>
      <c r="N285" s="152"/>
      <c r="O285" s="153"/>
      <c r="P285" s="110"/>
      <c r="Q285" s="119"/>
      <c r="R285" s="119"/>
      <c r="S285" s="119"/>
      <c r="T285" s="119"/>
      <c r="U285" s="119"/>
    </row>
    <row r="286" spans="1:21" s="111" customFormat="1" ht="40.15" customHeight="1">
      <c r="A286" s="135" t="s">
        <v>184</v>
      </c>
      <c r="B286" s="488" t="s">
        <v>186</v>
      </c>
      <c r="C286" s="488"/>
      <c r="D286" s="488"/>
      <c r="E286" s="488"/>
      <c r="F286" s="488"/>
      <c r="G286" s="488"/>
      <c r="H286" s="488"/>
      <c r="I286" s="488"/>
      <c r="J286" s="488"/>
      <c r="K286" s="488"/>
      <c r="L286" s="488"/>
      <c r="M286" s="488"/>
      <c r="N286" s="488"/>
      <c r="O286" s="489"/>
      <c r="P286" s="110" t="s">
        <v>1784</v>
      </c>
      <c r="Q286" s="157"/>
      <c r="R286" s="157"/>
      <c r="S286" s="157"/>
      <c r="T286" s="157"/>
      <c r="U286" s="157"/>
    </row>
    <row r="287" spans="1:21" ht="15.75">
      <c r="A287" s="131"/>
      <c r="B287" s="132"/>
      <c r="C287" s="132"/>
      <c r="D287" s="132"/>
      <c r="E287" s="132"/>
      <c r="F287" s="132"/>
      <c r="G287" s="132"/>
      <c r="H287" s="132"/>
      <c r="I287" s="149"/>
      <c r="J287" s="149"/>
      <c r="K287" s="149"/>
      <c r="L287" s="149"/>
      <c r="M287" s="112"/>
      <c r="N287" s="112"/>
      <c r="O287" s="154"/>
      <c r="P287" s="110"/>
    </row>
    <row r="288" spans="1:21" ht="25.5" customHeight="1">
      <c r="A288" s="490" t="s">
        <v>1785</v>
      </c>
      <c r="B288" s="481"/>
      <c r="C288" s="481"/>
      <c r="D288" s="481"/>
      <c r="E288" s="125" t="s">
        <v>1786</v>
      </c>
      <c r="F288" s="491" t="s">
        <v>1824</v>
      </c>
      <c r="G288" s="459"/>
      <c r="H288" s="491" t="s">
        <v>1795</v>
      </c>
      <c r="I288" s="459"/>
      <c r="J288" s="463" t="s">
        <v>1789</v>
      </c>
      <c r="K288" s="492"/>
      <c r="L288" s="145" t="s">
        <v>1812</v>
      </c>
      <c r="M288" s="493" t="s">
        <v>1791</v>
      </c>
      <c r="N288" s="493"/>
      <c r="O288" s="494"/>
      <c r="P288" s="110"/>
    </row>
    <row r="289" spans="1:23" s="112" customFormat="1" ht="66" customHeight="1">
      <c r="A289" s="495" t="s">
        <v>1850</v>
      </c>
      <c r="B289" s="496"/>
      <c r="C289" s="496"/>
      <c r="D289" s="497"/>
      <c r="E289" s="136">
        <v>1</v>
      </c>
      <c r="F289" s="520"/>
      <c r="G289" s="521"/>
      <c r="H289" s="500"/>
      <c r="I289" s="499"/>
      <c r="J289" s="498">
        <f>1045.9-(2.8*3.5)</f>
        <v>1036.1000000000001</v>
      </c>
      <c r="K289" s="501"/>
      <c r="L289" s="156"/>
      <c r="M289" s="542" t="s">
        <v>1830</v>
      </c>
      <c r="N289" s="542"/>
      <c r="O289" s="543"/>
      <c r="P289" s="110"/>
    </row>
    <row r="290" spans="1:23" s="112" customFormat="1" ht="66" customHeight="1">
      <c r="A290" s="495" t="s">
        <v>1851</v>
      </c>
      <c r="B290" s="496"/>
      <c r="C290" s="496"/>
      <c r="D290" s="497"/>
      <c r="E290" s="136">
        <v>1</v>
      </c>
      <c r="F290" s="520"/>
      <c r="G290" s="521"/>
      <c r="H290" s="500"/>
      <c r="I290" s="499"/>
      <c r="J290" s="498">
        <v>1000</v>
      </c>
      <c r="K290" s="501"/>
      <c r="L290" s="156"/>
      <c r="M290" s="542" t="s">
        <v>1830</v>
      </c>
      <c r="N290" s="542"/>
      <c r="O290" s="543"/>
      <c r="P290" s="110"/>
      <c r="T290" s="119" t="s">
        <v>1852</v>
      </c>
      <c r="U290" s="119" t="s">
        <v>1853</v>
      </c>
      <c r="V290" s="119" t="s">
        <v>1854</v>
      </c>
      <c r="W290" s="113" t="s">
        <v>1855</v>
      </c>
    </row>
    <row r="291" spans="1:23" ht="18">
      <c r="A291" s="127"/>
      <c r="B291" s="128"/>
      <c r="C291" s="128"/>
      <c r="D291" s="128"/>
      <c r="E291" s="129"/>
      <c r="F291" s="130"/>
      <c r="G291" s="129"/>
      <c r="H291" s="129"/>
      <c r="I291" s="146"/>
      <c r="J291" s="147"/>
      <c r="K291" s="129"/>
      <c r="L291" s="129"/>
      <c r="M291" s="129"/>
      <c r="O291" s="148"/>
      <c r="P291" s="110"/>
      <c r="T291" s="119" t="s">
        <v>1852</v>
      </c>
      <c r="U291" s="119" t="s">
        <v>1853</v>
      </c>
      <c r="V291" s="119" t="s">
        <v>1854</v>
      </c>
      <c r="W291" s="113" t="s">
        <v>1855</v>
      </c>
    </row>
    <row r="292" spans="1:23" ht="15.75">
      <c r="A292" s="131"/>
      <c r="B292" s="132"/>
      <c r="C292" s="132"/>
      <c r="D292" s="132"/>
      <c r="E292" s="132"/>
      <c r="F292" s="132"/>
      <c r="G292" s="132"/>
      <c r="H292" s="132"/>
      <c r="I292" s="162"/>
      <c r="J292" s="149"/>
      <c r="L292" s="485" t="s">
        <v>1793</v>
      </c>
      <c r="M292" s="486"/>
      <c r="N292" s="487"/>
      <c r="O292" s="150">
        <f>SUM(J289:K290)</f>
        <v>2036.1000000000001</v>
      </c>
      <c r="P292" s="110"/>
      <c r="V292" s="113"/>
      <c r="W292" s="113"/>
    </row>
    <row r="293" spans="1:23" ht="15.75">
      <c r="A293" s="133"/>
      <c r="B293" s="134"/>
      <c r="C293" s="134"/>
      <c r="D293" s="134"/>
      <c r="E293" s="134"/>
      <c r="F293" s="134"/>
      <c r="G293" s="134"/>
      <c r="H293" s="134"/>
      <c r="I293" s="151"/>
      <c r="J293" s="151"/>
      <c r="K293" s="152"/>
      <c r="L293" s="152"/>
      <c r="M293" s="152"/>
      <c r="N293" s="152"/>
      <c r="O293" s="153"/>
      <c r="P293" s="110"/>
      <c r="T293" s="113" t="s">
        <v>1856</v>
      </c>
      <c r="U293" s="113">
        <v>0.8</v>
      </c>
      <c r="V293" s="116">
        <v>2.1</v>
      </c>
      <c r="W293" s="113">
        <f t="shared" ref="W293:W305" si="0">ROUND(U293*V293,2)</f>
        <v>1.68</v>
      </c>
    </row>
    <row r="294" spans="1:23" s="111" customFormat="1" ht="40.15" customHeight="1">
      <c r="A294" s="135" t="s">
        <v>187</v>
      </c>
      <c r="B294" s="488" t="s">
        <v>1857</v>
      </c>
      <c r="C294" s="488"/>
      <c r="D294" s="488"/>
      <c r="E294" s="488"/>
      <c r="F294" s="488"/>
      <c r="G294" s="488"/>
      <c r="H294" s="488"/>
      <c r="I294" s="488"/>
      <c r="J294" s="488"/>
      <c r="K294" s="488"/>
      <c r="L294" s="488"/>
      <c r="M294" s="488"/>
      <c r="N294" s="488"/>
      <c r="O294" s="489"/>
      <c r="P294" s="110" t="s">
        <v>1784</v>
      </c>
      <c r="Q294" s="157"/>
      <c r="R294" s="157"/>
      <c r="S294" s="157"/>
      <c r="T294" s="113" t="s">
        <v>1858</v>
      </c>
      <c r="U294" s="113">
        <v>0.9</v>
      </c>
      <c r="V294" s="116">
        <v>2.1</v>
      </c>
      <c r="W294" s="113">
        <f t="shared" si="0"/>
        <v>1.89</v>
      </c>
    </row>
    <row r="295" spans="1:23" ht="15.75">
      <c r="A295" s="131"/>
      <c r="B295" s="132"/>
      <c r="C295" s="132"/>
      <c r="D295" s="132"/>
      <c r="E295" s="132"/>
      <c r="F295" s="132"/>
      <c r="G295" s="132"/>
      <c r="H295" s="132"/>
      <c r="I295" s="149"/>
      <c r="J295" s="149"/>
      <c r="K295" s="149"/>
      <c r="L295" s="149"/>
      <c r="M295" s="112"/>
      <c r="N295" s="112"/>
      <c r="O295" s="154"/>
      <c r="P295" s="110"/>
      <c r="T295" s="113" t="s">
        <v>1859</v>
      </c>
      <c r="U295" s="113">
        <v>1.2</v>
      </c>
      <c r="V295" s="116">
        <v>2.1</v>
      </c>
      <c r="W295" s="113">
        <f t="shared" si="0"/>
        <v>2.52</v>
      </c>
    </row>
    <row r="296" spans="1:23" ht="25.5" customHeight="1">
      <c r="A296" s="490" t="s">
        <v>1785</v>
      </c>
      <c r="B296" s="481"/>
      <c r="C296" s="481"/>
      <c r="D296" s="481"/>
      <c r="E296" s="125" t="s">
        <v>1786</v>
      </c>
      <c r="F296" s="491" t="s">
        <v>1824</v>
      </c>
      <c r="G296" s="459"/>
      <c r="H296" s="491" t="s">
        <v>1795</v>
      </c>
      <c r="I296" s="459"/>
      <c r="J296" s="463" t="s">
        <v>1789</v>
      </c>
      <c r="K296" s="492"/>
      <c r="L296" s="145" t="s">
        <v>1812</v>
      </c>
      <c r="M296" s="493" t="s">
        <v>1791</v>
      </c>
      <c r="N296" s="493"/>
      <c r="O296" s="494"/>
      <c r="P296" s="110"/>
      <c r="T296" s="113" t="s">
        <v>1860</v>
      </c>
      <c r="U296" s="113">
        <v>1.6</v>
      </c>
      <c r="V296" s="116">
        <v>2.1</v>
      </c>
      <c r="W296" s="113">
        <f t="shared" si="0"/>
        <v>3.36</v>
      </c>
    </row>
    <row r="297" spans="1:23" s="112" customFormat="1" ht="66" customHeight="1">
      <c r="A297" s="495" t="s">
        <v>1861</v>
      </c>
      <c r="B297" s="496"/>
      <c r="C297" s="496"/>
      <c r="D297" s="497"/>
      <c r="E297" s="136">
        <v>1</v>
      </c>
      <c r="F297" s="520"/>
      <c r="G297" s="521"/>
      <c r="H297" s="500"/>
      <c r="I297" s="499"/>
      <c r="J297" s="498"/>
      <c r="K297" s="501"/>
      <c r="L297" s="156">
        <v>1.4</v>
      </c>
      <c r="M297" s="542" t="s">
        <v>1862</v>
      </c>
      <c r="N297" s="542"/>
      <c r="O297" s="543"/>
      <c r="P297" s="110"/>
      <c r="T297" s="113" t="s">
        <v>1863</v>
      </c>
      <c r="U297" s="113">
        <v>4.8</v>
      </c>
      <c r="V297" s="116">
        <v>3</v>
      </c>
      <c r="W297" s="113">
        <f t="shared" si="0"/>
        <v>14.4</v>
      </c>
    </row>
    <row r="298" spans="1:23" ht="18">
      <c r="A298" s="127"/>
      <c r="B298" s="128"/>
      <c r="C298" s="128"/>
      <c r="D298" s="128"/>
      <c r="E298" s="129"/>
      <c r="F298" s="130"/>
      <c r="G298" s="129"/>
      <c r="H298" s="129"/>
      <c r="I298" s="146"/>
      <c r="J298" s="147"/>
      <c r="K298" s="129"/>
      <c r="L298" s="129"/>
      <c r="M298" s="129"/>
      <c r="O298" s="148"/>
      <c r="P298" s="110"/>
      <c r="T298" s="113" t="s">
        <v>1864</v>
      </c>
      <c r="U298" s="113">
        <v>2.4</v>
      </c>
      <c r="V298" s="116">
        <v>1</v>
      </c>
      <c r="W298" s="113">
        <f t="shared" si="0"/>
        <v>2.4</v>
      </c>
    </row>
    <row r="299" spans="1:23" ht="15.75">
      <c r="A299" s="131"/>
      <c r="B299" s="132"/>
      <c r="C299" s="132"/>
      <c r="D299" s="132"/>
      <c r="E299" s="132"/>
      <c r="F299" s="132"/>
      <c r="G299" s="132"/>
      <c r="H299" s="132"/>
      <c r="I299" s="162"/>
      <c r="J299" s="149"/>
      <c r="L299" s="485" t="s">
        <v>1793</v>
      </c>
      <c r="M299" s="486"/>
      <c r="N299" s="487"/>
      <c r="O299" s="150">
        <f>L297</f>
        <v>1.4</v>
      </c>
      <c r="P299" s="110"/>
      <c r="T299" s="113" t="s">
        <v>1865</v>
      </c>
      <c r="U299" s="113">
        <v>1.25</v>
      </c>
      <c r="V299" s="116">
        <v>1</v>
      </c>
      <c r="W299" s="113">
        <f t="shared" si="0"/>
        <v>1.25</v>
      </c>
    </row>
    <row r="300" spans="1:23" ht="15.75">
      <c r="A300" s="133"/>
      <c r="B300" s="134"/>
      <c r="C300" s="134"/>
      <c r="D300" s="134"/>
      <c r="E300" s="134"/>
      <c r="F300" s="134"/>
      <c r="G300" s="134"/>
      <c r="H300" s="134"/>
      <c r="I300" s="151"/>
      <c r="J300" s="151"/>
      <c r="K300" s="152"/>
      <c r="L300" s="152"/>
      <c r="M300" s="152"/>
      <c r="N300" s="152"/>
      <c r="O300" s="153"/>
      <c r="P300" s="110"/>
      <c r="T300" s="113" t="s">
        <v>1866</v>
      </c>
      <c r="U300" s="113">
        <v>3.4</v>
      </c>
      <c r="V300" s="116">
        <v>1</v>
      </c>
      <c r="W300" s="113">
        <f t="shared" si="0"/>
        <v>3.4</v>
      </c>
    </row>
    <row r="301" spans="1:23" s="111" customFormat="1" ht="40.15" customHeight="1">
      <c r="A301" s="135" t="s">
        <v>190</v>
      </c>
      <c r="B301" s="488" t="s">
        <v>1867</v>
      </c>
      <c r="C301" s="488"/>
      <c r="D301" s="488"/>
      <c r="E301" s="488"/>
      <c r="F301" s="488"/>
      <c r="G301" s="488"/>
      <c r="H301" s="488"/>
      <c r="I301" s="488"/>
      <c r="J301" s="488"/>
      <c r="K301" s="488"/>
      <c r="L301" s="488"/>
      <c r="M301" s="488"/>
      <c r="N301" s="488"/>
      <c r="O301" s="489"/>
      <c r="P301" s="111" t="s">
        <v>1784</v>
      </c>
      <c r="T301" s="113" t="s">
        <v>1868</v>
      </c>
      <c r="U301" s="113">
        <v>3.4</v>
      </c>
      <c r="V301" s="116">
        <v>0.4</v>
      </c>
      <c r="W301" s="113">
        <f t="shared" si="0"/>
        <v>1.36</v>
      </c>
    </row>
    <row r="302" spans="1:23" ht="15.75">
      <c r="A302" s="131"/>
      <c r="B302" s="132"/>
      <c r="C302" s="132"/>
      <c r="D302" s="132"/>
      <c r="E302" s="132"/>
      <c r="F302" s="132"/>
      <c r="G302" s="132"/>
      <c r="H302" s="132"/>
      <c r="I302" s="149"/>
      <c r="J302" s="149"/>
      <c r="K302" s="149"/>
      <c r="L302" s="149"/>
      <c r="M302" s="112"/>
      <c r="N302" s="112"/>
      <c r="O302" s="154"/>
      <c r="T302" s="113" t="s">
        <v>1869</v>
      </c>
      <c r="U302" s="113">
        <v>1</v>
      </c>
      <c r="V302" s="116">
        <v>0.4</v>
      </c>
      <c r="W302" s="113">
        <f t="shared" si="0"/>
        <v>0.4</v>
      </c>
    </row>
    <row r="303" spans="1:23" ht="25.5" customHeight="1">
      <c r="A303" s="457" t="s">
        <v>1785</v>
      </c>
      <c r="B303" s="458"/>
      <c r="C303" s="458"/>
      <c r="D303" s="459"/>
      <c r="E303" s="481" t="s">
        <v>1786</v>
      </c>
      <c r="F303" s="481" t="s">
        <v>1787</v>
      </c>
      <c r="G303" s="481" t="s">
        <v>1788</v>
      </c>
      <c r="H303" s="513" t="s">
        <v>1870</v>
      </c>
      <c r="I303" s="513"/>
      <c r="J303" s="513"/>
      <c r="K303" s="513"/>
      <c r="L303" s="493" t="s">
        <v>1871</v>
      </c>
      <c r="M303" s="463" t="s">
        <v>1791</v>
      </c>
      <c r="N303" s="464"/>
      <c r="O303" s="465"/>
      <c r="T303" s="113" t="s">
        <v>1872</v>
      </c>
      <c r="U303" s="113">
        <v>1.5</v>
      </c>
      <c r="V303" s="116">
        <v>1</v>
      </c>
      <c r="W303" s="113">
        <f t="shared" si="0"/>
        <v>1.5</v>
      </c>
    </row>
    <row r="304" spans="1:23" ht="37.15" customHeight="1">
      <c r="A304" s="460"/>
      <c r="B304" s="461"/>
      <c r="C304" s="461"/>
      <c r="D304" s="462"/>
      <c r="E304" s="482"/>
      <c r="F304" s="540"/>
      <c r="G304" s="540"/>
      <c r="H304" s="138" t="s">
        <v>1873</v>
      </c>
      <c r="I304" s="138" t="s">
        <v>1786</v>
      </c>
      <c r="J304" s="163" t="s">
        <v>1874</v>
      </c>
      <c r="K304" s="163" t="s">
        <v>1871</v>
      </c>
      <c r="L304" s="541"/>
      <c r="M304" s="466"/>
      <c r="N304" s="467"/>
      <c r="O304" s="468"/>
      <c r="Q304" s="166" t="s">
        <v>1875</v>
      </c>
      <c r="T304" s="113" t="s">
        <v>1876</v>
      </c>
      <c r="U304" s="113">
        <v>7.5</v>
      </c>
      <c r="V304" s="116">
        <v>2.2999999999999998</v>
      </c>
      <c r="W304" s="113">
        <f t="shared" si="0"/>
        <v>17.25</v>
      </c>
    </row>
    <row r="305" spans="1:23" s="113" customFormat="1" ht="21.75" customHeight="1">
      <c r="A305" s="475" t="s">
        <v>1877</v>
      </c>
      <c r="B305" s="476"/>
      <c r="C305" s="476"/>
      <c r="D305" s="476"/>
      <c r="E305" s="476"/>
      <c r="F305" s="476"/>
      <c r="G305" s="476"/>
      <c r="H305" s="476"/>
      <c r="I305" s="476"/>
      <c r="J305" s="476"/>
      <c r="K305" s="476"/>
      <c r="L305" s="476"/>
      <c r="M305" s="476"/>
      <c r="N305" s="476"/>
      <c r="O305" s="477"/>
      <c r="Q305" s="112"/>
      <c r="R305" s="112"/>
      <c r="S305" s="119"/>
      <c r="T305" s="119" t="s">
        <v>1878</v>
      </c>
      <c r="U305" s="119">
        <v>5</v>
      </c>
      <c r="V305" s="113">
        <v>2.2000000000000002</v>
      </c>
      <c r="W305" s="113">
        <f t="shared" si="0"/>
        <v>11</v>
      </c>
    </row>
    <row r="306" spans="1:23" s="113" customFormat="1" ht="21.75" customHeight="1">
      <c r="A306" s="475"/>
      <c r="B306" s="476"/>
      <c r="C306" s="476"/>
      <c r="D306" s="476"/>
      <c r="E306" s="476"/>
      <c r="F306" s="476"/>
      <c r="G306" s="476"/>
      <c r="H306" s="476"/>
      <c r="I306" s="476"/>
      <c r="J306" s="476"/>
      <c r="K306" s="476"/>
      <c r="L306" s="476"/>
      <c r="M306" s="476"/>
      <c r="N306" s="476"/>
      <c r="O306" s="477"/>
      <c r="Q306" s="112"/>
      <c r="R306" s="112"/>
      <c r="S306" s="119"/>
      <c r="T306" s="119" t="s">
        <v>1852</v>
      </c>
      <c r="U306" s="119" t="s">
        <v>1853</v>
      </c>
      <c r="V306" s="119" t="s">
        <v>1854</v>
      </c>
      <c r="W306" s="113" t="s">
        <v>1855</v>
      </c>
    </row>
    <row r="307" spans="1:23" s="113" customFormat="1" ht="21.75" customHeight="1">
      <c r="A307" s="475"/>
      <c r="B307" s="476"/>
      <c r="C307" s="476"/>
      <c r="D307" s="476"/>
      <c r="E307" s="476"/>
      <c r="F307" s="476"/>
      <c r="G307" s="476"/>
      <c r="H307" s="476"/>
      <c r="I307" s="476"/>
      <c r="J307" s="476"/>
      <c r="K307" s="476"/>
      <c r="L307" s="476"/>
      <c r="M307" s="476"/>
      <c r="N307" s="476"/>
      <c r="O307" s="477"/>
      <c r="Q307" s="112"/>
      <c r="R307" s="112"/>
      <c r="S307" s="119"/>
      <c r="T307" s="119" t="s">
        <v>1852</v>
      </c>
      <c r="U307" s="119" t="s">
        <v>1853</v>
      </c>
      <c r="V307" s="119" t="s">
        <v>1854</v>
      </c>
      <c r="W307" s="113" t="s">
        <v>1855</v>
      </c>
    </row>
    <row r="308" spans="1:23" s="113" customFormat="1" ht="21.75" customHeight="1">
      <c r="A308" s="454" t="s">
        <v>1879</v>
      </c>
      <c r="B308" s="455"/>
      <c r="C308" s="455"/>
      <c r="D308" s="456"/>
      <c r="E308" s="483">
        <v>1</v>
      </c>
      <c r="F308" s="483">
        <v>50</v>
      </c>
      <c r="G308" s="539">
        <v>3.5</v>
      </c>
      <c r="H308" s="159" t="s">
        <v>1864</v>
      </c>
      <c r="I308" s="159">
        <v>7</v>
      </c>
      <c r="J308" s="164">
        <f t="shared" ref="J308:J310" si="1">VLOOKUP(H308,$T$290:$W$304,4,FALSE)</f>
        <v>2.4</v>
      </c>
      <c r="K308" s="164">
        <f>I308*J308</f>
        <v>16.8</v>
      </c>
      <c r="L308" s="483"/>
      <c r="M308" s="536"/>
      <c r="N308" s="537"/>
      <c r="O308" s="538"/>
      <c r="Q308" s="112"/>
      <c r="R308" s="112"/>
      <c r="S308" s="119"/>
      <c r="T308" s="119"/>
      <c r="U308" s="119"/>
    </row>
    <row r="309" spans="1:23" s="113" customFormat="1" ht="21.75" customHeight="1">
      <c r="A309" s="454"/>
      <c r="B309" s="455"/>
      <c r="C309" s="455"/>
      <c r="D309" s="456"/>
      <c r="E309" s="483"/>
      <c r="F309" s="483"/>
      <c r="G309" s="539"/>
      <c r="H309" s="159" t="s">
        <v>1865</v>
      </c>
      <c r="I309" s="159">
        <v>2</v>
      </c>
      <c r="J309" s="164">
        <f t="shared" si="1"/>
        <v>1.25</v>
      </c>
      <c r="K309" s="164">
        <f>I309*J309</f>
        <v>2.5</v>
      </c>
      <c r="L309" s="483"/>
      <c r="M309" s="536"/>
      <c r="N309" s="537"/>
      <c r="O309" s="538"/>
      <c r="Q309" s="112"/>
      <c r="R309" s="112"/>
      <c r="S309" s="119"/>
      <c r="T309" s="119"/>
      <c r="U309" s="119"/>
    </row>
    <row r="310" spans="1:23" s="113" customFormat="1" ht="21.75" customHeight="1">
      <c r="A310" s="454"/>
      <c r="B310" s="455"/>
      <c r="C310" s="455"/>
      <c r="D310" s="456"/>
      <c r="E310" s="483"/>
      <c r="F310" s="483"/>
      <c r="G310" s="539"/>
      <c r="H310" s="159" t="s">
        <v>1866</v>
      </c>
      <c r="I310" s="159">
        <v>1</v>
      </c>
      <c r="J310" s="164">
        <f t="shared" si="1"/>
        <v>3.4</v>
      </c>
      <c r="K310" s="164">
        <f>I310*J310</f>
        <v>3.4</v>
      </c>
      <c r="L310" s="483"/>
      <c r="M310" s="536"/>
      <c r="N310" s="537"/>
      <c r="O310" s="538"/>
      <c r="Q310" s="112"/>
      <c r="R310" s="112"/>
      <c r="S310" s="119"/>
      <c r="T310" s="119"/>
      <c r="U310" s="119"/>
    </row>
    <row r="311" spans="1:23" s="113" customFormat="1" ht="21.75" customHeight="1">
      <c r="A311" s="451" t="s">
        <v>1880</v>
      </c>
      <c r="B311" s="452"/>
      <c r="C311" s="452"/>
      <c r="D311" s="453"/>
      <c r="E311" s="160">
        <v>1</v>
      </c>
      <c r="F311" s="160">
        <v>3.1</v>
      </c>
      <c r="G311" s="161">
        <v>3.25</v>
      </c>
      <c r="H311" s="136"/>
      <c r="I311" s="136"/>
      <c r="J311" s="156"/>
      <c r="K311" s="156"/>
      <c r="L311" s="160">
        <f>ROUND((F311*G311*E311)-K311,2)</f>
        <v>10.08</v>
      </c>
      <c r="M311" s="448"/>
      <c r="N311" s="449"/>
      <c r="O311" s="450"/>
      <c r="Q311" s="112"/>
      <c r="R311" s="112"/>
      <c r="S311" s="119"/>
      <c r="T311" s="113" t="s">
        <v>1856</v>
      </c>
      <c r="U311" s="113">
        <v>0.8</v>
      </c>
      <c r="V311" s="116">
        <v>2.1</v>
      </c>
      <c r="W311" s="113">
        <f t="shared" ref="W311:W322" si="2">ROUND(U311*V311,2)</f>
        <v>1.68</v>
      </c>
    </row>
    <row r="312" spans="1:23" s="113" customFormat="1" ht="21.75" customHeight="1">
      <c r="A312" s="451" t="s">
        <v>1881</v>
      </c>
      <c r="B312" s="452"/>
      <c r="C312" s="452"/>
      <c r="D312" s="453"/>
      <c r="E312" s="160">
        <v>1</v>
      </c>
      <c r="F312" s="160">
        <v>2.5</v>
      </c>
      <c r="G312" s="161">
        <v>3.25</v>
      </c>
      <c r="H312" s="136"/>
      <c r="I312" s="136"/>
      <c r="J312" s="156"/>
      <c r="K312" s="156"/>
      <c r="L312" s="160">
        <f t="shared" ref="L312:L314" si="3">ROUND((F312*G312*E312)-K312,2)</f>
        <v>8.1300000000000008</v>
      </c>
      <c r="M312" s="448"/>
      <c r="N312" s="449"/>
      <c r="O312" s="450"/>
      <c r="Q312" s="112"/>
      <c r="R312" s="112"/>
      <c r="S312" s="119"/>
      <c r="T312" s="113" t="s">
        <v>1858</v>
      </c>
      <c r="U312" s="113">
        <v>0.9</v>
      </c>
      <c r="V312" s="116">
        <v>2.1</v>
      </c>
      <c r="W312" s="113">
        <f t="shared" si="2"/>
        <v>1.89</v>
      </c>
    </row>
    <row r="313" spans="1:23" s="113" customFormat="1" ht="21.75" customHeight="1">
      <c r="A313" s="451" t="s">
        <v>1882</v>
      </c>
      <c r="B313" s="452"/>
      <c r="C313" s="452"/>
      <c r="D313" s="453"/>
      <c r="E313" s="160">
        <v>1</v>
      </c>
      <c r="F313" s="160">
        <v>3.15</v>
      </c>
      <c r="G313" s="161">
        <v>3.25</v>
      </c>
      <c r="H313" s="136"/>
      <c r="I313" s="136"/>
      <c r="J313" s="156"/>
      <c r="K313" s="156"/>
      <c r="L313" s="160">
        <f t="shared" si="3"/>
        <v>10.24</v>
      </c>
      <c r="M313" s="448"/>
      <c r="N313" s="449"/>
      <c r="O313" s="450"/>
      <c r="Q313" s="112"/>
      <c r="R313" s="112"/>
      <c r="T313" s="113" t="s">
        <v>1859</v>
      </c>
      <c r="U313" s="113">
        <v>1.2</v>
      </c>
      <c r="V313" s="116">
        <v>2.1</v>
      </c>
      <c r="W313" s="113">
        <f t="shared" si="2"/>
        <v>2.52</v>
      </c>
    </row>
    <row r="314" spans="1:23" s="113" customFormat="1" ht="21.75" customHeight="1">
      <c r="A314" s="451" t="s">
        <v>1883</v>
      </c>
      <c r="B314" s="452"/>
      <c r="C314" s="452"/>
      <c r="D314" s="453"/>
      <c r="E314" s="160">
        <v>1</v>
      </c>
      <c r="F314" s="160">
        <v>3</v>
      </c>
      <c r="G314" s="161">
        <v>3.25</v>
      </c>
      <c r="H314" s="136"/>
      <c r="I314" s="136"/>
      <c r="J314" s="156"/>
      <c r="K314" s="156"/>
      <c r="L314" s="160">
        <f t="shared" si="3"/>
        <v>9.75</v>
      </c>
      <c r="M314" s="448"/>
      <c r="N314" s="449"/>
      <c r="O314" s="450"/>
      <c r="Q314" s="112"/>
      <c r="R314" s="112"/>
      <c r="T314" s="113" t="s">
        <v>1860</v>
      </c>
      <c r="U314" s="113">
        <v>1.6</v>
      </c>
      <c r="V314" s="116">
        <v>2.1</v>
      </c>
      <c r="W314" s="113">
        <f t="shared" si="2"/>
        <v>3.36</v>
      </c>
    </row>
    <row r="315" spans="1:23" s="113" customFormat="1" ht="21.75" customHeight="1">
      <c r="A315" s="451" t="s">
        <v>1884</v>
      </c>
      <c r="B315" s="452"/>
      <c r="C315" s="452"/>
      <c r="D315" s="453"/>
      <c r="E315" s="160">
        <v>1</v>
      </c>
      <c r="F315" s="160">
        <v>5</v>
      </c>
      <c r="G315" s="161">
        <v>3.25</v>
      </c>
      <c r="H315" s="136"/>
      <c r="I315" s="136"/>
      <c r="J315" s="156"/>
      <c r="K315" s="156"/>
      <c r="L315" s="160"/>
      <c r="M315" s="448"/>
      <c r="N315" s="449"/>
      <c r="O315" s="450"/>
      <c r="Q315" s="112"/>
      <c r="R315" s="112"/>
      <c r="T315" s="113" t="s">
        <v>1863</v>
      </c>
      <c r="U315" s="113">
        <v>4.8</v>
      </c>
      <c r="V315" s="116">
        <v>3</v>
      </c>
      <c r="W315" s="113">
        <f t="shared" si="2"/>
        <v>14.4</v>
      </c>
    </row>
    <row r="316" spans="1:23" s="113" customFormat="1" ht="21.75" customHeight="1">
      <c r="A316" s="451" t="s">
        <v>1885</v>
      </c>
      <c r="B316" s="452"/>
      <c r="C316" s="452"/>
      <c r="D316" s="453"/>
      <c r="E316" s="160">
        <v>1</v>
      </c>
      <c r="F316" s="160">
        <v>3.65</v>
      </c>
      <c r="G316" s="161">
        <v>3.25</v>
      </c>
      <c r="H316" s="136" t="s">
        <v>1856</v>
      </c>
      <c r="I316" s="136">
        <v>1</v>
      </c>
      <c r="J316" s="164">
        <f t="shared" ref="J316:J319" si="4">VLOOKUP(H316,$T$290:$W$304,4,FALSE)</f>
        <v>1.68</v>
      </c>
      <c r="K316" s="164">
        <f t="shared" ref="K316:K324" si="5">I316*J316</f>
        <v>1.68</v>
      </c>
      <c r="L316" s="160"/>
      <c r="M316" s="448"/>
      <c r="N316" s="449"/>
      <c r="O316" s="450"/>
      <c r="Q316" s="112"/>
      <c r="R316" s="112"/>
      <c r="T316" s="113" t="s">
        <v>1864</v>
      </c>
      <c r="U316" s="113">
        <v>2.4</v>
      </c>
      <c r="V316" s="116">
        <v>1</v>
      </c>
      <c r="W316" s="113">
        <f t="shared" si="2"/>
        <v>2.4</v>
      </c>
    </row>
    <row r="317" spans="1:23" s="113" customFormat="1" ht="21.75" customHeight="1">
      <c r="A317" s="451" t="s">
        <v>1886</v>
      </c>
      <c r="B317" s="452"/>
      <c r="C317" s="452"/>
      <c r="D317" s="453"/>
      <c r="E317" s="484">
        <v>1</v>
      </c>
      <c r="F317" s="484">
        <v>37.549999999999997</v>
      </c>
      <c r="G317" s="532">
        <v>3.25</v>
      </c>
      <c r="H317" s="136" t="s">
        <v>1856</v>
      </c>
      <c r="I317" s="136">
        <v>7</v>
      </c>
      <c r="J317" s="164">
        <f t="shared" si="4"/>
        <v>1.68</v>
      </c>
      <c r="K317" s="164">
        <f t="shared" si="5"/>
        <v>11.76</v>
      </c>
      <c r="L317" s="534"/>
      <c r="M317" s="448"/>
      <c r="N317" s="449"/>
      <c r="O317" s="450"/>
      <c r="Q317" s="112"/>
      <c r="R317" s="112"/>
      <c r="T317" s="113" t="s">
        <v>1865</v>
      </c>
      <c r="U317" s="113">
        <v>1.25</v>
      </c>
      <c r="V317" s="116">
        <v>1</v>
      </c>
      <c r="W317" s="113">
        <f t="shared" si="2"/>
        <v>1.25</v>
      </c>
    </row>
    <row r="318" spans="1:23" s="113" customFormat="1" ht="21.75" customHeight="1">
      <c r="A318" s="454"/>
      <c r="B318" s="455"/>
      <c r="C318" s="455"/>
      <c r="D318" s="456"/>
      <c r="E318" s="483"/>
      <c r="F318" s="483"/>
      <c r="G318" s="533"/>
      <c r="H318" s="136" t="s">
        <v>1872</v>
      </c>
      <c r="I318" s="136">
        <v>1</v>
      </c>
      <c r="J318" s="164">
        <f t="shared" si="4"/>
        <v>1.5</v>
      </c>
      <c r="K318" s="164">
        <f t="shared" si="5"/>
        <v>1.5</v>
      </c>
      <c r="L318" s="483"/>
      <c r="M318" s="448"/>
      <c r="N318" s="449"/>
      <c r="O318" s="450"/>
      <c r="Q318" s="112"/>
      <c r="R318" s="112"/>
      <c r="T318" s="113" t="s">
        <v>1865</v>
      </c>
      <c r="U318" s="113">
        <v>1.25</v>
      </c>
      <c r="V318" s="116">
        <v>1</v>
      </c>
      <c r="W318" s="113">
        <f t="shared" si="2"/>
        <v>1.25</v>
      </c>
    </row>
    <row r="319" spans="1:23" s="113" customFormat="1" ht="21.75" customHeight="1">
      <c r="A319" s="451" t="s">
        <v>1887</v>
      </c>
      <c r="B319" s="452"/>
      <c r="C319" s="452"/>
      <c r="D319" s="453"/>
      <c r="E319" s="160">
        <v>1</v>
      </c>
      <c r="F319" s="160">
        <f>31.6-3.6-1.4</f>
        <v>26.6</v>
      </c>
      <c r="G319" s="161">
        <v>3.25</v>
      </c>
      <c r="H319" s="136" t="s">
        <v>1856</v>
      </c>
      <c r="I319" s="136">
        <v>3</v>
      </c>
      <c r="J319" s="164">
        <f t="shared" si="4"/>
        <v>1.68</v>
      </c>
      <c r="K319" s="164">
        <f t="shared" si="5"/>
        <v>5.04</v>
      </c>
      <c r="L319" s="165"/>
      <c r="M319" s="448"/>
      <c r="N319" s="449"/>
      <c r="O319" s="450"/>
      <c r="Q319" s="112"/>
      <c r="R319" s="112"/>
      <c r="T319" s="113" t="s">
        <v>1888</v>
      </c>
      <c r="U319" s="113">
        <v>3.4</v>
      </c>
      <c r="V319" s="116">
        <v>0.4</v>
      </c>
      <c r="W319" s="113">
        <f t="shared" si="2"/>
        <v>1.36</v>
      </c>
    </row>
    <row r="320" spans="1:23" s="113" customFormat="1" ht="21.75" customHeight="1">
      <c r="A320" s="451" t="s">
        <v>1889</v>
      </c>
      <c r="B320" s="452"/>
      <c r="C320" s="452"/>
      <c r="D320" s="453"/>
      <c r="E320" s="160">
        <v>1</v>
      </c>
      <c r="F320" s="160">
        <v>3.5</v>
      </c>
      <c r="G320" s="161">
        <v>3.25</v>
      </c>
      <c r="H320" s="136"/>
      <c r="I320" s="136"/>
      <c r="J320" s="156"/>
      <c r="K320" s="164">
        <f t="shared" si="5"/>
        <v>0</v>
      </c>
      <c r="L320" s="165">
        <f t="shared" ref="L320:L325" si="6">ROUND((F320*G320*E320)-(SUM(K320:K320)),2)</f>
        <v>11.38</v>
      </c>
      <c r="M320" s="448"/>
      <c r="N320" s="449"/>
      <c r="O320" s="450"/>
      <c r="Q320" s="112"/>
      <c r="R320" s="112"/>
      <c r="T320" s="113" t="s">
        <v>1890</v>
      </c>
      <c r="U320" s="113">
        <v>1</v>
      </c>
      <c r="V320" s="116">
        <v>0.4</v>
      </c>
      <c r="W320" s="113">
        <f t="shared" si="2"/>
        <v>0.4</v>
      </c>
    </row>
    <row r="321" spans="1:23" s="113" customFormat="1" ht="21.75" customHeight="1">
      <c r="A321" s="451" t="s">
        <v>1891</v>
      </c>
      <c r="B321" s="452"/>
      <c r="C321" s="452"/>
      <c r="D321" s="453"/>
      <c r="E321" s="160">
        <v>1</v>
      </c>
      <c r="F321" s="160">
        <v>2.8</v>
      </c>
      <c r="G321" s="161">
        <v>3.25</v>
      </c>
      <c r="H321" s="136"/>
      <c r="I321" s="136"/>
      <c r="J321" s="156"/>
      <c r="K321" s="164">
        <f t="shared" si="5"/>
        <v>0</v>
      </c>
      <c r="L321" s="165"/>
      <c r="M321" s="448"/>
      <c r="N321" s="449"/>
      <c r="O321" s="450"/>
      <c r="Q321" s="112"/>
      <c r="R321" s="112"/>
      <c r="T321" s="113" t="s">
        <v>1872</v>
      </c>
      <c r="U321" s="113">
        <v>1.5</v>
      </c>
      <c r="V321" s="116">
        <v>1</v>
      </c>
      <c r="W321" s="113">
        <f t="shared" si="2"/>
        <v>1.5</v>
      </c>
    </row>
    <row r="322" spans="1:23" s="113" customFormat="1" ht="21.75" customHeight="1">
      <c r="A322" s="451" t="s">
        <v>1892</v>
      </c>
      <c r="B322" s="452"/>
      <c r="C322" s="452"/>
      <c r="D322" s="453"/>
      <c r="E322" s="160">
        <v>1</v>
      </c>
      <c r="F322" s="160">
        <v>8.4499999999999993</v>
      </c>
      <c r="G322" s="161">
        <v>3.25</v>
      </c>
      <c r="H322" s="136" t="s">
        <v>1859</v>
      </c>
      <c r="I322" s="136">
        <v>1</v>
      </c>
      <c r="J322" s="164">
        <f t="shared" ref="J322:J334" si="7">VLOOKUP(H322,$T$290:$W$304,4,FALSE)</f>
        <v>2.52</v>
      </c>
      <c r="K322" s="164">
        <f t="shared" si="5"/>
        <v>2.52</v>
      </c>
      <c r="L322" s="165"/>
      <c r="M322" s="448"/>
      <c r="N322" s="449"/>
      <c r="O322" s="450"/>
      <c r="Q322" s="112"/>
      <c r="R322" s="112"/>
      <c r="T322" s="113" t="s">
        <v>1876</v>
      </c>
      <c r="U322" s="113">
        <v>7.5</v>
      </c>
      <c r="V322" s="116">
        <v>2.2999999999999998</v>
      </c>
      <c r="W322" s="113">
        <f t="shared" si="2"/>
        <v>17.25</v>
      </c>
    </row>
    <row r="323" spans="1:23" s="113" customFormat="1" ht="21.75" customHeight="1">
      <c r="A323" s="451" t="s">
        <v>1893</v>
      </c>
      <c r="B323" s="452"/>
      <c r="C323" s="452"/>
      <c r="D323" s="453"/>
      <c r="E323" s="160">
        <v>1</v>
      </c>
      <c r="F323" s="160">
        <v>3.1</v>
      </c>
      <c r="G323" s="161">
        <v>3.25</v>
      </c>
      <c r="H323" s="136"/>
      <c r="I323" s="136"/>
      <c r="J323" s="156"/>
      <c r="K323" s="164">
        <f t="shared" si="5"/>
        <v>0</v>
      </c>
      <c r="L323" s="165">
        <f t="shared" si="6"/>
        <v>10.08</v>
      </c>
      <c r="M323" s="448"/>
      <c r="N323" s="449"/>
      <c r="O323" s="450"/>
      <c r="Q323" s="112"/>
      <c r="R323" s="112"/>
      <c r="V323" s="116"/>
    </row>
    <row r="324" spans="1:23" s="113" customFormat="1" ht="21.75" customHeight="1">
      <c r="A324" s="451" t="s">
        <v>1894</v>
      </c>
      <c r="B324" s="452"/>
      <c r="C324" s="452"/>
      <c r="D324" s="453"/>
      <c r="E324" s="160">
        <v>1</v>
      </c>
      <c r="F324" s="160">
        <v>2.75</v>
      </c>
      <c r="G324" s="161">
        <v>3.25</v>
      </c>
      <c r="H324" s="136"/>
      <c r="I324" s="136"/>
      <c r="J324" s="156"/>
      <c r="K324" s="164">
        <f t="shared" si="5"/>
        <v>0</v>
      </c>
      <c r="L324" s="165"/>
      <c r="M324" s="448"/>
      <c r="N324" s="449"/>
      <c r="O324" s="450"/>
      <c r="Q324" s="112"/>
      <c r="R324" s="112"/>
      <c r="V324" s="116"/>
    </row>
    <row r="325" spans="1:23" s="113" customFormat="1" ht="21.75" customHeight="1">
      <c r="A325" s="451" t="s">
        <v>1895</v>
      </c>
      <c r="B325" s="452"/>
      <c r="C325" s="452"/>
      <c r="D325" s="453"/>
      <c r="E325" s="160">
        <v>1</v>
      </c>
      <c r="F325" s="160">
        <v>3.6</v>
      </c>
      <c r="G325" s="161">
        <v>3.25</v>
      </c>
      <c r="H325" s="136"/>
      <c r="I325" s="136"/>
      <c r="J325" s="156"/>
      <c r="K325" s="156"/>
      <c r="L325" s="165">
        <f t="shared" si="6"/>
        <v>11.7</v>
      </c>
      <c r="M325" s="448"/>
      <c r="N325" s="449"/>
      <c r="O325" s="450"/>
      <c r="Q325" s="112"/>
      <c r="R325" s="112"/>
      <c r="V325" s="116"/>
    </row>
    <row r="326" spans="1:23" s="113" customFormat="1" ht="21.75" customHeight="1">
      <c r="A326" s="451" t="s">
        <v>1896</v>
      </c>
      <c r="B326" s="452"/>
      <c r="C326" s="452"/>
      <c r="D326" s="453"/>
      <c r="E326" s="484">
        <v>1</v>
      </c>
      <c r="F326" s="484">
        <v>50</v>
      </c>
      <c r="G326" s="532">
        <v>3.5</v>
      </c>
      <c r="H326" s="136" t="s">
        <v>1865</v>
      </c>
      <c r="I326" s="136">
        <v>3</v>
      </c>
      <c r="J326" s="164">
        <f t="shared" si="7"/>
        <v>1.25</v>
      </c>
      <c r="K326" s="164">
        <f t="shared" ref="K326:K334" si="8">I326*J326</f>
        <v>3.75</v>
      </c>
      <c r="L326" s="534"/>
      <c r="M326" s="448"/>
      <c r="N326" s="449"/>
      <c r="O326" s="450"/>
      <c r="Q326" s="112"/>
      <c r="R326" s="112"/>
      <c r="V326" s="116"/>
    </row>
    <row r="327" spans="1:23" s="113" customFormat="1" ht="21.75" customHeight="1">
      <c r="A327" s="454"/>
      <c r="B327" s="455"/>
      <c r="C327" s="455"/>
      <c r="D327" s="456"/>
      <c r="E327" s="483"/>
      <c r="F327" s="483"/>
      <c r="G327" s="533"/>
      <c r="H327" s="136" t="s">
        <v>1864</v>
      </c>
      <c r="I327" s="136">
        <v>5</v>
      </c>
      <c r="J327" s="164">
        <f t="shared" si="7"/>
        <v>2.4</v>
      </c>
      <c r="K327" s="164">
        <f t="shared" si="8"/>
        <v>12</v>
      </c>
      <c r="L327" s="483"/>
      <c r="M327" s="448"/>
      <c r="N327" s="449"/>
      <c r="O327" s="450"/>
      <c r="Q327" s="112"/>
      <c r="R327" s="112"/>
      <c r="V327" s="157"/>
    </row>
    <row r="328" spans="1:23" s="113" customFormat="1" ht="21.75" customHeight="1">
      <c r="A328" s="454"/>
      <c r="B328" s="455"/>
      <c r="C328" s="455"/>
      <c r="D328" s="456"/>
      <c r="E328" s="483"/>
      <c r="F328" s="483"/>
      <c r="G328" s="533"/>
      <c r="H328" s="136" t="s">
        <v>1868</v>
      </c>
      <c r="I328" s="136">
        <v>2</v>
      </c>
      <c r="J328" s="164">
        <f t="shared" si="7"/>
        <v>1.36</v>
      </c>
      <c r="K328" s="164">
        <f t="shared" si="8"/>
        <v>2.72</v>
      </c>
      <c r="L328" s="483"/>
      <c r="M328" s="448"/>
      <c r="N328" s="449"/>
      <c r="O328" s="450"/>
      <c r="Q328" s="112"/>
      <c r="R328" s="112"/>
      <c r="V328" s="116"/>
    </row>
    <row r="329" spans="1:23" s="113" customFormat="1" ht="21.75" customHeight="1">
      <c r="A329" s="454"/>
      <c r="B329" s="455"/>
      <c r="C329" s="455"/>
      <c r="D329" s="456"/>
      <c r="E329" s="483"/>
      <c r="F329" s="483"/>
      <c r="G329" s="533"/>
      <c r="H329" s="136" t="s">
        <v>1869</v>
      </c>
      <c r="I329" s="136">
        <v>3</v>
      </c>
      <c r="J329" s="164">
        <f t="shared" si="7"/>
        <v>0.4</v>
      </c>
      <c r="K329" s="164">
        <f t="shared" si="8"/>
        <v>1.2000000000000002</v>
      </c>
      <c r="L329" s="483"/>
      <c r="M329" s="448"/>
      <c r="N329" s="449"/>
      <c r="O329" s="450"/>
      <c r="Q329" s="112"/>
      <c r="R329" s="112"/>
      <c r="V329" s="116"/>
    </row>
    <row r="330" spans="1:23" s="113" customFormat="1" ht="21.75" customHeight="1">
      <c r="A330" s="451" t="s">
        <v>1897</v>
      </c>
      <c r="B330" s="452"/>
      <c r="C330" s="452"/>
      <c r="D330" s="453"/>
      <c r="E330" s="484">
        <v>1</v>
      </c>
      <c r="F330" s="484">
        <v>20</v>
      </c>
      <c r="G330" s="532">
        <v>3.5</v>
      </c>
      <c r="H330" s="136" t="s">
        <v>1876</v>
      </c>
      <c r="I330" s="136">
        <v>1</v>
      </c>
      <c r="J330" s="164">
        <f t="shared" si="7"/>
        <v>17.25</v>
      </c>
      <c r="K330" s="164">
        <f t="shared" si="8"/>
        <v>17.25</v>
      </c>
      <c r="L330" s="534"/>
      <c r="M330" s="448"/>
      <c r="N330" s="449"/>
      <c r="O330" s="450"/>
      <c r="Q330" s="112"/>
      <c r="R330" s="112"/>
      <c r="V330" s="116"/>
    </row>
    <row r="331" spans="1:23" s="113" customFormat="1" ht="21.75" customHeight="1">
      <c r="A331" s="454"/>
      <c r="B331" s="455"/>
      <c r="C331" s="455"/>
      <c r="D331" s="456"/>
      <c r="E331" s="483"/>
      <c r="F331" s="483"/>
      <c r="G331" s="533"/>
      <c r="H331" s="136" t="s">
        <v>1863</v>
      </c>
      <c r="I331" s="136">
        <v>1</v>
      </c>
      <c r="J331" s="164">
        <f t="shared" si="7"/>
        <v>14.4</v>
      </c>
      <c r="K331" s="164">
        <f t="shared" si="8"/>
        <v>14.4</v>
      </c>
      <c r="L331" s="535"/>
      <c r="M331" s="448"/>
      <c r="N331" s="449"/>
      <c r="O331" s="450"/>
      <c r="Q331" s="112"/>
      <c r="R331" s="112"/>
      <c r="V331" s="116"/>
    </row>
    <row r="332" spans="1:23" s="113" customFormat="1" ht="21.75" customHeight="1">
      <c r="A332" s="451" t="s">
        <v>1898</v>
      </c>
      <c r="B332" s="452"/>
      <c r="C332" s="452"/>
      <c r="D332" s="453"/>
      <c r="E332" s="160">
        <v>1</v>
      </c>
      <c r="F332" s="160">
        <v>8.65</v>
      </c>
      <c r="G332" s="161">
        <v>3.25</v>
      </c>
      <c r="H332" s="136" t="s">
        <v>1856</v>
      </c>
      <c r="I332" s="136">
        <v>1</v>
      </c>
      <c r="J332" s="164">
        <f t="shared" si="7"/>
        <v>1.68</v>
      </c>
      <c r="K332" s="164">
        <f t="shared" si="8"/>
        <v>1.68</v>
      </c>
      <c r="L332" s="160"/>
      <c r="M332" s="448"/>
      <c r="N332" s="449"/>
      <c r="O332" s="450"/>
      <c r="Q332" s="112"/>
      <c r="R332" s="112"/>
    </row>
    <row r="333" spans="1:23" s="113" customFormat="1" ht="21.75" customHeight="1">
      <c r="A333" s="451" t="s">
        <v>1899</v>
      </c>
      <c r="B333" s="452"/>
      <c r="C333" s="452"/>
      <c r="D333" s="453"/>
      <c r="E333" s="484">
        <v>1</v>
      </c>
      <c r="F333" s="484">
        <v>8.8000000000000007</v>
      </c>
      <c r="G333" s="532">
        <v>3.25</v>
      </c>
      <c r="H333" s="136" t="s">
        <v>1856</v>
      </c>
      <c r="I333" s="136">
        <v>2</v>
      </c>
      <c r="J333" s="164">
        <f t="shared" si="7"/>
        <v>1.68</v>
      </c>
      <c r="K333" s="164">
        <f t="shared" si="8"/>
        <v>3.36</v>
      </c>
      <c r="L333" s="534"/>
      <c r="M333" s="448"/>
      <c r="N333" s="449"/>
      <c r="O333" s="450"/>
      <c r="Q333" s="112"/>
      <c r="R333" s="112"/>
    </row>
    <row r="334" spans="1:23" s="113" customFormat="1" ht="21.75" customHeight="1">
      <c r="A334" s="454"/>
      <c r="B334" s="455"/>
      <c r="C334" s="455"/>
      <c r="D334" s="456"/>
      <c r="E334" s="483"/>
      <c r="F334" s="483"/>
      <c r="G334" s="533"/>
      <c r="H334" s="136" t="s">
        <v>1872</v>
      </c>
      <c r="I334" s="136">
        <v>1</v>
      </c>
      <c r="J334" s="164">
        <f t="shared" si="7"/>
        <v>1.5</v>
      </c>
      <c r="K334" s="164">
        <f t="shared" si="8"/>
        <v>1.5</v>
      </c>
      <c r="L334" s="483"/>
      <c r="M334" s="448"/>
      <c r="N334" s="449"/>
      <c r="O334" s="450"/>
      <c r="Q334" s="112"/>
      <c r="R334" s="112"/>
    </row>
    <row r="335" spans="1:23" s="113" customFormat="1" ht="21.75" customHeight="1">
      <c r="A335" s="451" t="s">
        <v>1900</v>
      </c>
      <c r="B335" s="452"/>
      <c r="C335" s="452"/>
      <c r="D335" s="453"/>
      <c r="E335" s="160">
        <v>1</v>
      </c>
      <c r="F335" s="160">
        <v>3.6</v>
      </c>
      <c r="G335" s="161">
        <v>3.25</v>
      </c>
      <c r="H335" s="136"/>
      <c r="I335" s="136"/>
      <c r="J335" s="164"/>
      <c r="K335" s="164"/>
      <c r="L335" s="160">
        <f t="shared" ref="L335:L339" si="9">ROUND((F335*G335)-(SUM(K335:K335)),2)</f>
        <v>11.7</v>
      </c>
      <c r="M335" s="448"/>
      <c r="N335" s="449"/>
      <c r="O335" s="450"/>
      <c r="Q335" s="112"/>
      <c r="R335" s="112"/>
    </row>
    <row r="336" spans="1:23" s="113" customFormat="1" ht="21.75" customHeight="1">
      <c r="A336" s="451" t="s">
        <v>1901</v>
      </c>
      <c r="B336" s="452"/>
      <c r="C336" s="452"/>
      <c r="D336" s="453"/>
      <c r="E336" s="160">
        <v>1</v>
      </c>
      <c r="F336" s="160">
        <v>5</v>
      </c>
      <c r="G336" s="161">
        <v>3.25</v>
      </c>
      <c r="H336" s="136" t="s">
        <v>1856</v>
      </c>
      <c r="I336" s="136">
        <v>1</v>
      </c>
      <c r="J336" s="164">
        <f t="shared" ref="J336:J340" si="10">VLOOKUP(H336,$T$290:$W$304,4,FALSE)</f>
        <v>1.68</v>
      </c>
      <c r="K336" s="164">
        <f t="shared" ref="K336:K340" si="11">I336*J336</f>
        <v>1.68</v>
      </c>
      <c r="L336" s="160"/>
      <c r="M336" s="448"/>
      <c r="N336" s="449"/>
      <c r="O336" s="450"/>
      <c r="Q336" s="112"/>
      <c r="R336" s="112"/>
    </row>
    <row r="337" spans="1:18" s="113" customFormat="1" ht="21.75" customHeight="1">
      <c r="A337" s="451" t="s">
        <v>1902</v>
      </c>
      <c r="B337" s="452"/>
      <c r="C337" s="452"/>
      <c r="D337" s="453"/>
      <c r="E337" s="160">
        <v>1</v>
      </c>
      <c r="F337" s="160">
        <v>8.8000000000000007</v>
      </c>
      <c r="G337" s="161">
        <v>3.25</v>
      </c>
      <c r="H337" s="136"/>
      <c r="I337" s="136"/>
      <c r="J337" s="164"/>
      <c r="K337" s="164"/>
      <c r="L337" s="160">
        <f t="shared" si="9"/>
        <v>28.6</v>
      </c>
      <c r="M337" s="448"/>
      <c r="N337" s="449"/>
      <c r="O337" s="450"/>
      <c r="Q337" s="112"/>
      <c r="R337" s="112"/>
    </row>
    <row r="338" spans="1:18" s="113" customFormat="1" ht="21.75" customHeight="1">
      <c r="A338" s="451" t="s">
        <v>1903</v>
      </c>
      <c r="B338" s="452"/>
      <c r="C338" s="452"/>
      <c r="D338" s="453"/>
      <c r="E338" s="160">
        <v>1</v>
      </c>
      <c r="F338" s="160">
        <v>5</v>
      </c>
      <c r="G338" s="161">
        <v>3.25</v>
      </c>
      <c r="H338" s="136" t="s">
        <v>1856</v>
      </c>
      <c r="I338" s="136">
        <v>1</v>
      </c>
      <c r="J338" s="164">
        <f t="shared" si="10"/>
        <v>1.68</v>
      </c>
      <c r="K338" s="164">
        <f t="shared" si="11"/>
        <v>1.68</v>
      </c>
      <c r="L338" s="160"/>
      <c r="M338" s="448"/>
      <c r="N338" s="449"/>
      <c r="O338" s="450"/>
      <c r="Q338" s="112"/>
      <c r="R338" s="112"/>
    </row>
    <row r="339" spans="1:18" s="113" customFormat="1" ht="21.75" customHeight="1">
      <c r="A339" s="451" t="s">
        <v>1904</v>
      </c>
      <c r="B339" s="452"/>
      <c r="C339" s="452"/>
      <c r="D339" s="453"/>
      <c r="E339" s="160">
        <v>1</v>
      </c>
      <c r="F339" s="160">
        <v>8.65</v>
      </c>
      <c r="G339" s="161">
        <v>3.25</v>
      </c>
      <c r="H339" s="136"/>
      <c r="I339" s="136"/>
      <c r="J339" s="164"/>
      <c r="K339" s="164"/>
      <c r="L339" s="160">
        <f t="shared" si="9"/>
        <v>28.11</v>
      </c>
      <c r="M339" s="448"/>
      <c r="N339" s="449"/>
      <c r="O339" s="450"/>
      <c r="Q339" s="112"/>
      <c r="R339" s="112"/>
    </row>
    <row r="340" spans="1:18" s="113" customFormat="1" ht="21.75" customHeight="1">
      <c r="A340" s="451" t="s">
        <v>1905</v>
      </c>
      <c r="B340" s="452"/>
      <c r="C340" s="452"/>
      <c r="D340" s="453"/>
      <c r="E340" s="160">
        <v>1</v>
      </c>
      <c r="F340" s="160">
        <v>5</v>
      </c>
      <c r="G340" s="161">
        <v>3.25</v>
      </c>
      <c r="H340" s="136" t="s">
        <v>1872</v>
      </c>
      <c r="I340" s="136">
        <v>1</v>
      </c>
      <c r="J340" s="164">
        <f t="shared" si="10"/>
        <v>1.5</v>
      </c>
      <c r="K340" s="164">
        <f t="shared" si="11"/>
        <v>1.5</v>
      </c>
      <c r="L340" s="160"/>
      <c r="M340" s="448"/>
      <c r="N340" s="449"/>
      <c r="O340" s="450"/>
      <c r="Q340" s="112"/>
      <c r="R340" s="112"/>
    </row>
    <row r="341" spans="1:18" s="113" customFormat="1" ht="21.75" customHeight="1">
      <c r="A341" s="451" t="s">
        <v>1906</v>
      </c>
      <c r="B341" s="452"/>
      <c r="C341" s="452"/>
      <c r="D341" s="453"/>
      <c r="E341" s="160">
        <v>1</v>
      </c>
      <c r="F341" s="160">
        <v>3.7</v>
      </c>
      <c r="G341" s="161">
        <v>3.25</v>
      </c>
      <c r="H341" s="136"/>
      <c r="I341" s="136"/>
      <c r="J341" s="164"/>
      <c r="K341" s="164"/>
      <c r="L341" s="160">
        <f>ROUND((F341*G341)-(SUM(K341:K341)),2)</f>
        <v>12.03</v>
      </c>
      <c r="M341" s="448"/>
      <c r="N341" s="449"/>
      <c r="O341" s="450"/>
      <c r="Q341" s="112"/>
      <c r="R341" s="112"/>
    </row>
    <row r="342" spans="1:18" s="113" customFormat="1" ht="21.75" customHeight="1">
      <c r="A342" s="451" t="s">
        <v>1907</v>
      </c>
      <c r="B342" s="452"/>
      <c r="C342" s="452"/>
      <c r="D342" s="453"/>
      <c r="E342" s="160">
        <v>1</v>
      </c>
      <c r="F342" s="160">
        <v>5</v>
      </c>
      <c r="G342" s="161">
        <v>3.25</v>
      </c>
      <c r="H342" s="136" t="s">
        <v>1872</v>
      </c>
      <c r="I342" s="136">
        <v>1</v>
      </c>
      <c r="J342" s="164">
        <f t="shared" ref="J342:J346" si="12">VLOOKUP(H342,$T$290:$W$304,4,FALSE)</f>
        <v>1.5</v>
      </c>
      <c r="K342" s="164">
        <f t="shared" ref="K342:K358" si="13">I342*J342</f>
        <v>1.5</v>
      </c>
      <c r="L342" s="160"/>
      <c r="M342" s="448"/>
      <c r="N342" s="449"/>
      <c r="O342" s="450"/>
      <c r="Q342" s="112"/>
      <c r="R342" s="112"/>
    </row>
    <row r="343" spans="1:18" s="113" customFormat="1" ht="21.75" customHeight="1">
      <c r="A343" s="451" t="s">
        <v>1908</v>
      </c>
      <c r="B343" s="452"/>
      <c r="C343" s="452"/>
      <c r="D343" s="453"/>
      <c r="E343" s="484">
        <v>1</v>
      </c>
      <c r="F343" s="484">
        <v>8.65</v>
      </c>
      <c r="G343" s="532">
        <v>3.25</v>
      </c>
      <c r="H343" s="136" t="s">
        <v>1856</v>
      </c>
      <c r="I343" s="136">
        <v>2</v>
      </c>
      <c r="J343" s="164">
        <f t="shared" si="12"/>
        <v>1.68</v>
      </c>
      <c r="K343" s="164">
        <f t="shared" si="13"/>
        <v>3.36</v>
      </c>
      <c r="L343" s="534"/>
      <c r="M343" s="448"/>
      <c r="N343" s="449"/>
      <c r="O343" s="450"/>
      <c r="Q343" s="112"/>
      <c r="R343" s="112"/>
    </row>
    <row r="344" spans="1:18" s="113" customFormat="1" ht="21.75" customHeight="1">
      <c r="A344" s="454"/>
      <c r="B344" s="455"/>
      <c r="C344" s="455"/>
      <c r="D344" s="456"/>
      <c r="E344" s="483"/>
      <c r="F344" s="483"/>
      <c r="G344" s="533"/>
      <c r="H344" s="136" t="s">
        <v>1872</v>
      </c>
      <c r="I344" s="136">
        <v>1</v>
      </c>
      <c r="J344" s="164">
        <f t="shared" si="12"/>
        <v>1.5</v>
      </c>
      <c r="K344" s="164">
        <f t="shared" si="13"/>
        <v>1.5</v>
      </c>
      <c r="L344" s="483"/>
      <c r="M344" s="448"/>
      <c r="N344" s="449"/>
      <c r="O344" s="450"/>
      <c r="Q344" s="112"/>
      <c r="R344" s="112"/>
    </row>
    <row r="345" spans="1:18" s="113" customFormat="1" ht="21.75" customHeight="1">
      <c r="A345" s="451" t="s">
        <v>1909</v>
      </c>
      <c r="B345" s="452"/>
      <c r="C345" s="452"/>
      <c r="D345" s="453"/>
      <c r="E345" s="484">
        <v>1</v>
      </c>
      <c r="F345" s="484">
        <v>8.65</v>
      </c>
      <c r="G345" s="532">
        <v>3.25</v>
      </c>
      <c r="H345" s="136" t="s">
        <v>1856</v>
      </c>
      <c r="I345" s="136">
        <v>2</v>
      </c>
      <c r="J345" s="164">
        <f t="shared" si="12"/>
        <v>1.68</v>
      </c>
      <c r="K345" s="164">
        <f t="shared" si="13"/>
        <v>3.36</v>
      </c>
      <c r="L345" s="534"/>
      <c r="M345" s="448"/>
      <c r="N345" s="449"/>
      <c r="O345" s="450"/>
      <c r="Q345" s="112"/>
      <c r="R345" s="112"/>
    </row>
    <row r="346" spans="1:18" s="113" customFormat="1" ht="21.75" customHeight="1">
      <c r="A346" s="454"/>
      <c r="B346" s="455"/>
      <c r="C346" s="455"/>
      <c r="D346" s="456"/>
      <c r="E346" s="483"/>
      <c r="F346" s="483"/>
      <c r="G346" s="533"/>
      <c r="H346" s="136" t="s">
        <v>1872</v>
      </c>
      <c r="I346" s="136">
        <v>1</v>
      </c>
      <c r="J346" s="164">
        <f t="shared" si="12"/>
        <v>1.5</v>
      </c>
      <c r="K346" s="164">
        <f t="shared" si="13"/>
        <v>1.5</v>
      </c>
      <c r="L346" s="483"/>
      <c r="M346" s="448"/>
      <c r="N346" s="449"/>
      <c r="O346" s="450"/>
      <c r="Q346" s="112"/>
      <c r="R346" s="112"/>
    </row>
    <row r="347" spans="1:18" s="113" customFormat="1" ht="21.75" customHeight="1">
      <c r="A347" s="451" t="s">
        <v>1910</v>
      </c>
      <c r="B347" s="452"/>
      <c r="C347" s="452"/>
      <c r="D347" s="453"/>
      <c r="E347" s="160">
        <v>1</v>
      </c>
      <c r="F347" s="160">
        <v>8.8000000000000007</v>
      </c>
      <c r="G347" s="161">
        <v>3.25</v>
      </c>
      <c r="H347" s="136"/>
      <c r="I347" s="136"/>
      <c r="J347" s="164"/>
      <c r="K347" s="164">
        <f t="shared" si="13"/>
        <v>0</v>
      </c>
      <c r="L347" s="160">
        <f t="shared" ref="L347:L351" si="14">ROUND((F347*G347)-(SUM(K347:K347)),2)</f>
        <v>28.6</v>
      </c>
      <c r="M347" s="448"/>
      <c r="N347" s="449"/>
      <c r="O347" s="450"/>
      <c r="Q347" s="112"/>
      <c r="R347" s="112"/>
    </row>
    <row r="348" spans="1:18" s="113" customFormat="1" ht="21.75" customHeight="1">
      <c r="A348" s="451" t="s">
        <v>1911</v>
      </c>
      <c r="B348" s="452"/>
      <c r="C348" s="452"/>
      <c r="D348" s="453"/>
      <c r="E348" s="484">
        <v>1</v>
      </c>
      <c r="F348" s="484">
        <v>4.4000000000000004</v>
      </c>
      <c r="G348" s="532">
        <v>3.25</v>
      </c>
      <c r="H348" s="136" t="s">
        <v>1856</v>
      </c>
      <c r="I348" s="136">
        <v>2</v>
      </c>
      <c r="J348" s="164">
        <f t="shared" ref="J348:J358" si="15">VLOOKUP(H348,$T$290:$W$304,4,FALSE)</f>
        <v>1.68</v>
      </c>
      <c r="K348" s="164">
        <f t="shared" si="13"/>
        <v>3.36</v>
      </c>
      <c r="L348" s="534"/>
      <c r="M348" s="448"/>
      <c r="N348" s="449"/>
      <c r="O348" s="450"/>
      <c r="Q348" s="112"/>
      <c r="R348" s="112"/>
    </row>
    <row r="349" spans="1:18" s="113" customFormat="1" ht="21.75" customHeight="1">
      <c r="A349" s="454"/>
      <c r="B349" s="455"/>
      <c r="C349" s="455"/>
      <c r="D349" s="456"/>
      <c r="E349" s="483"/>
      <c r="F349" s="483"/>
      <c r="G349" s="533"/>
      <c r="H349" s="136" t="s">
        <v>1872</v>
      </c>
      <c r="I349" s="136">
        <v>1</v>
      </c>
      <c r="J349" s="164">
        <f t="shared" si="15"/>
        <v>1.5</v>
      </c>
      <c r="K349" s="164">
        <f t="shared" si="13"/>
        <v>1.5</v>
      </c>
      <c r="L349" s="483"/>
      <c r="M349" s="448"/>
      <c r="N349" s="449"/>
      <c r="O349" s="450"/>
      <c r="Q349" s="112"/>
      <c r="R349" s="112"/>
    </row>
    <row r="350" spans="1:18" s="113" customFormat="1" ht="21.75" customHeight="1">
      <c r="A350" s="451" t="s">
        <v>1912</v>
      </c>
      <c r="B350" s="452"/>
      <c r="C350" s="452"/>
      <c r="D350" s="453"/>
      <c r="E350" s="160">
        <v>1</v>
      </c>
      <c r="F350" s="160">
        <v>8.65</v>
      </c>
      <c r="G350" s="161">
        <v>3.25</v>
      </c>
      <c r="H350" s="136"/>
      <c r="I350" s="136"/>
      <c r="J350" s="164"/>
      <c r="K350" s="164">
        <f t="shared" si="13"/>
        <v>0</v>
      </c>
      <c r="L350" s="160">
        <f t="shared" si="14"/>
        <v>28.11</v>
      </c>
      <c r="M350" s="448"/>
      <c r="N350" s="449"/>
      <c r="O350" s="450"/>
      <c r="Q350" s="112"/>
      <c r="R350" s="112"/>
    </row>
    <row r="351" spans="1:18" s="113" customFormat="1" ht="21.75" customHeight="1">
      <c r="A351" s="451" t="s">
        <v>1913</v>
      </c>
      <c r="B351" s="452"/>
      <c r="C351" s="452"/>
      <c r="D351" s="453"/>
      <c r="E351" s="160">
        <v>1</v>
      </c>
      <c r="F351" s="160">
        <v>8.8000000000000007</v>
      </c>
      <c r="G351" s="161">
        <v>3.25</v>
      </c>
      <c r="H351" s="136"/>
      <c r="I351" s="136"/>
      <c r="J351" s="164"/>
      <c r="K351" s="164">
        <f t="shared" si="13"/>
        <v>0</v>
      </c>
      <c r="L351" s="160">
        <f t="shared" si="14"/>
        <v>28.6</v>
      </c>
      <c r="M351" s="448"/>
      <c r="N351" s="449"/>
      <c r="O351" s="450"/>
      <c r="Q351" s="112"/>
      <c r="R351" s="112"/>
    </row>
    <row r="352" spans="1:18" s="113" customFormat="1" ht="21.75" customHeight="1">
      <c r="A352" s="451" t="s">
        <v>1914</v>
      </c>
      <c r="B352" s="452"/>
      <c r="C352" s="452"/>
      <c r="D352" s="453"/>
      <c r="E352" s="160">
        <v>1</v>
      </c>
      <c r="F352" s="160">
        <v>8.65</v>
      </c>
      <c r="G352" s="161">
        <v>3.25</v>
      </c>
      <c r="H352" s="136" t="s">
        <v>1858</v>
      </c>
      <c r="I352" s="136">
        <v>1</v>
      </c>
      <c r="J352" s="164">
        <f t="shared" si="15"/>
        <v>1.89</v>
      </c>
      <c r="K352" s="164">
        <f t="shared" si="13"/>
        <v>1.89</v>
      </c>
      <c r="L352" s="160"/>
      <c r="M352" s="448"/>
      <c r="N352" s="449"/>
      <c r="O352" s="450"/>
      <c r="Q352" s="112"/>
      <c r="R352" s="112"/>
    </row>
    <row r="353" spans="1:23" s="113" customFormat="1" ht="21.75" customHeight="1">
      <c r="A353" s="451" t="s">
        <v>1915</v>
      </c>
      <c r="B353" s="452"/>
      <c r="C353" s="452"/>
      <c r="D353" s="453"/>
      <c r="E353" s="160">
        <v>1</v>
      </c>
      <c r="F353" s="160">
        <v>3.45</v>
      </c>
      <c r="G353" s="161">
        <v>3.25</v>
      </c>
      <c r="H353" s="136" t="s">
        <v>1856</v>
      </c>
      <c r="I353" s="136">
        <v>1</v>
      </c>
      <c r="J353" s="164">
        <f t="shared" si="15"/>
        <v>1.68</v>
      </c>
      <c r="K353" s="164">
        <f t="shared" si="13"/>
        <v>1.68</v>
      </c>
      <c r="L353" s="160"/>
      <c r="M353" s="448"/>
      <c r="N353" s="449"/>
      <c r="O353" s="450"/>
      <c r="Q353" s="112"/>
      <c r="R353" s="112"/>
    </row>
    <row r="354" spans="1:23" s="113" customFormat="1" ht="21.75" customHeight="1">
      <c r="A354" s="451" t="s">
        <v>1916</v>
      </c>
      <c r="B354" s="452"/>
      <c r="C354" s="452"/>
      <c r="D354" s="453"/>
      <c r="E354" s="160">
        <v>1</v>
      </c>
      <c r="F354" s="160">
        <v>3.7</v>
      </c>
      <c r="G354" s="161">
        <v>3.25</v>
      </c>
      <c r="H354" s="136" t="s">
        <v>1858</v>
      </c>
      <c r="I354" s="136">
        <v>1</v>
      </c>
      <c r="J354" s="164">
        <f t="shared" si="15"/>
        <v>1.89</v>
      </c>
      <c r="K354" s="164">
        <f t="shared" si="13"/>
        <v>1.89</v>
      </c>
      <c r="L354" s="160"/>
      <c r="M354" s="448"/>
      <c r="N354" s="449"/>
      <c r="O354" s="450"/>
      <c r="Q354" s="112"/>
      <c r="R354" s="112"/>
    </row>
    <row r="355" spans="1:23" s="113" customFormat="1" ht="21.75" customHeight="1">
      <c r="A355" s="451" t="s">
        <v>1917</v>
      </c>
      <c r="B355" s="452"/>
      <c r="C355" s="452"/>
      <c r="D355" s="453"/>
      <c r="E355" s="160">
        <v>1</v>
      </c>
      <c r="F355" s="160">
        <v>2</v>
      </c>
      <c r="G355" s="161">
        <v>3.25</v>
      </c>
      <c r="H355" s="136" t="s">
        <v>1858</v>
      </c>
      <c r="I355" s="136">
        <v>1</v>
      </c>
      <c r="J355" s="164">
        <f t="shared" si="15"/>
        <v>1.89</v>
      </c>
      <c r="K355" s="164">
        <f t="shared" si="13"/>
        <v>1.89</v>
      </c>
      <c r="L355" s="160"/>
      <c r="M355" s="448"/>
      <c r="N355" s="449"/>
      <c r="O355" s="450"/>
      <c r="Q355" s="112"/>
      <c r="R355" s="112"/>
    </row>
    <row r="356" spans="1:23" s="113" customFormat="1" ht="21.75" customHeight="1">
      <c r="A356" s="451" t="s">
        <v>1918</v>
      </c>
      <c r="B356" s="452"/>
      <c r="C356" s="452"/>
      <c r="D356" s="453"/>
      <c r="E356" s="484">
        <v>1</v>
      </c>
      <c r="F356" s="484">
        <v>20</v>
      </c>
      <c r="G356" s="532">
        <v>3.25</v>
      </c>
      <c r="H356" s="136" t="s">
        <v>1860</v>
      </c>
      <c r="I356" s="136">
        <v>1</v>
      </c>
      <c r="J356" s="164">
        <f t="shared" si="15"/>
        <v>3.36</v>
      </c>
      <c r="K356" s="164">
        <f t="shared" si="13"/>
        <v>3.36</v>
      </c>
      <c r="L356" s="534"/>
      <c r="M356" s="448"/>
      <c r="N356" s="449"/>
      <c r="O356" s="450"/>
      <c r="Q356" s="112"/>
      <c r="R356" s="112"/>
    </row>
    <row r="357" spans="1:23" s="113" customFormat="1" ht="21.75" customHeight="1">
      <c r="A357" s="454"/>
      <c r="B357" s="455"/>
      <c r="C357" s="455"/>
      <c r="D357" s="456"/>
      <c r="E357" s="483"/>
      <c r="F357" s="483"/>
      <c r="G357" s="533"/>
      <c r="H357" s="136" t="s">
        <v>1858</v>
      </c>
      <c r="I357" s="136">
        <v>1</v>
      </c>
      <c r="J357" s="164">
        <f t="shared" si="15"/>
        <v>1.89</v>
      </c>
      <c r="K357" s="164">
        <f t="shared" si="13"/>
        <v>1.89</v>
      </c>
      <c r="L357" s="483"/>
      <c r="M357" s="448"/>
      <c r="N357" s="449"/>
      <c r="O357" s="450"/>
      <c r="Q357" s="112"/>
      <c r="R357" s="112"/>
    </row>
    <row r="358" spans="1:23" s="113" customFormat="1" ht="21.75" customHeight="1">
      <c r="A358" s="451" t="s">
        <v>1919</v>
      </c>
      <c r="B358" s="452"/>
      <c r="C358" s="452"/>
      <c r="D358" s="453"/>
      <c r="E358" s="160">
        <v>1</v>
      </c>
      <c r="F358" s="160">
        <v>20</v>
      </c>
      <c r="G358" s="161">
        <v>3.5</v>
      </c>
      <c r="H358" s="136" t="s">
        <v>1860</v>
      </c>
      <c r="I358" s="136">
        <v>1</v>
      </c>
      <c r="J358" s="164">
        <f t="shared" si="15"/>
        <v>3.36</v>
      </c>
      <c r="K358" s="164">
        <f t="shared" si="13"/>
        <v>3.36</v>
      </c>
      <c r="L358" s="160"/>
      <c r="M358" s="448"/>
      <c r="N358" s="449"/>
      <c r="O358" s="450"/>
      <c r="Q358" s="112"/>
      <c r="R358" s="112"/>
    </row>
    <row r="359" spans="1:23" s="113" customFormat="1" ht="21.75" customHeight="1">
      <c r="A359" s="475" t="s">
        <v>1920</v>
      </c>
      <c r="B359" s="476"/>
      <c r="C359" s="476"/>
      <c r="D359" s="476"/>
      <c r="E359" s="476"/>
      <c r="F359" s="476"/>
      <c r="G359" s="476"/>
      <c r="H359" s="476"/>
      <c r="I359" s="476"/>
      <c r="J359" s="476"/>
      <c r="K359" s="476"/>
      <c r="L359" s="476"/>
      <c r="M359" s="476"/>
      <c r="N359" s="476"/>
      <c r="O359" s="477"/>
      <c r="Q359" s="112"/>
      <c r="R359" s="112"/>
      <c r="S359" s="119"/>
      <c r="T359" s="119"/>
      <c r="U359" s="119"/>
    </row>
    <row r="360" spans="1:23" s="113" customFormat="1" ht="21.75" customHeight="1">
      <c r="A360" s="475"/>
      <c r="B360" s="476"/>
      <c r="C360" s="476"/>
      <c r="D360" s="476"/>
      <c r="E360" s="476"/>
      <c r="F360" s="476"/>
      <c r="G360" s="476"/>
      <c r="H360" s="476"/>
      <c r="I360" s="476"/>
      <c r="J360" s="476"/>
      <c r="K360" s="476"/>
      <c r="L360" s="476"/>
      <c r="M360" s="476"/>
      <c r="N360" s="476"/>
      <c r="O360" s="477"/>
      <c r="Q360" s="112"/>
      <c r="R360" s="112"/>
      <c r="S360" s="119"/>
      <c r="T360" s="119" t="s">
        <v>1852</v>
      </c>
      <c r="U360" s="119" t="s">
        <v>1853</v>
      </c>
      <c r="V360" s="119" t="s">
        <v>1854</v>
      </c>
      <c r="W360" s="113" t="s">
        <v>1855</v>
      </c>
    </row>
    <row r="361" spans="1:23" s="113" customFormat="1" ht="21.75" customHeight="1">
      <c r="A361" s="475"/>
      <c r="B361" s="476"/>
      <c r="C361" s="476"/>
      <c r="D361" s="476"/>
      <c r="E361" s="476"/>
      <c r="F361" s="476"/>
      <c r="G361" s="476"/>
      <c r="H361" s="476"/>
      <c r="I361" s="476"/>
      <c r="J361" s="476"/>
      <c r="K361" s="476"/>
      <c r="L361" s="476"/>
      <c r="M361" s="476"/>
      <c r="N361" s="476"/>
      <c r="O361" s="477"/>
      <c r="Q361" s="112"/>
      <c r="R361" s="112"/>
      <c r="S361" s="119"/>
      <c r="T361" s="119" t="s">
        <v>1852</v>
      </c>
      <c r="U361" s="119" t="s">
        <v>1853</v>
      </c>
      <c r="V361" s="119" t="s">
        <v>1854</v>
      </c>
      <c r="W361" s="113" t="s">
        <v>1855</v>
      </c>
    </row>
    <row r="362" spans="1:23" s="113" customFormat="1" ht="21.75" customHeight="1">
      <c r="A362" s="454" t="s">
        <v>1879</v>
      </c>
      <c r="B362" s="455"/>
      <c r="C362" s="455"/>
      <c r="D362" s="456"/>
      <c r="E362" s="483">
        <v>1</v>
      </c>
      <c r="F362" s="483">
        <v>50</v>
      </c>
      <c r="G362" s="539">
        <f>8.35-3.5</f>
        <v>4.8499999999999996</v>
      </c>
      <c r="H362" s="159" t="s">
        <v>1864</v>
      </c>
      <c r="I362" s="159">
        <v>8</v>
      </c>
      <c r="J362" s="164">
        <f t="shared" ref="J362:J366" si="16">VLOOKUP(H362,$T$290:$W$304,4,FALSE)</f>
        <v>2.4</v>
      </c>
      <c r="K362" s="164">
        <f t="shared" ref="K362:K389" si="17">I362*J362</f>
        <v>19.2</v>
      </c>
      <c r="L362" s="483"/>
      <c r="M362" s="536"/>
      <c r="N362" s="537"/>
      <c r="O362" s="538"/>
      <c r="Q362" s="112"/>
      <c r="R362" s="112"/>
      <c r="S362" s="119"/>
      <c r="T362" s="119"/>
      <c r="U362" s="119"/>
    </row>
    <row r="363" spans="1:23" s="113" customFormat="1" ht="21.75" customHeight="1">
      <c r="A363" s="454"/>
      <c r="B363" s="455"/>
      <c r="C363" s="455"/>
      <c r="D363" s="456"/>
      <c r="E363" s="483"/>
      <c r="F363" s="483"/>
      <c r="G363" s="539"/>
      <c r="H363" s="159" t="s">
        <v>1865</v>
      </c>
      <c r="I363" s="159">
        <v>2</v>
      </c>
      <c r="J363" s="164">
        <f t="shared" si="16"/>
        <v>1.25</v>
      </c>
      <c r="K363" s="164">
        <f t="shared" si="17"/>
        <v>2.5</v>
      </c>
      <c r="L363" s="483"/>
      <c r="M363" s="536"/>
      <c r="N363" s="537"/>
      <c r="O363" s="538"/>
      <c r="Q363" s="112"/>
      <c r="R363" s="112"/>
      <c r="S363" s="119"/>
      <c r="T363" s="119"/>
      <c r="U363" s="119"/>
    </row>
    <row r="364" spans="1:23" s="113" customFormat="1" ht="21.75" customHeight="1">
      <c r="A364" s="454"/>
      <c r="B364" s="455"/>
      <c r="C364" s="455"/>
      <c r="D364" s="456"/>
      <c r="E364" s="483"/>
      <c r="F364" s="483"/>
      <c r="G364" s="539"/>
      <c r="H364" s="159" t="s">
        <v>1869</v>
      </c>
      <c r="I364" s="159">
        <v>2</v>
      </c>
      <c r="J364" s="164">
        <f t="shared" si="16"/>
        <v>0.4</v>
      </c>
      <c r="K364" s="164">
        <f t="shared" si="17"/>
        <v>0.8</v>
      </c>
      <c r="L364" s="483"/>
      <c r="M364" s="536"/>
      <c r="N364" s="537"/>
      <c r="O364" s="538"/>
      <c r="Q364" s="112"/>
      <c r="R364" s="112"/>
      <c r="S364" s="119"/>
      <c r="T364" s="119"/>
      <c r="U364" s="119"/>
    </row>
    <row r="365" spans="1:23" s="113" customFormat="1" ht="21.75" customHeight="1">
      <c r="A365" s="454"/>
      <c r="B365" s="455"/>
      <c r="C365" s="455"/>
      <c r="D365" s="456"/>
      <c r="E365" s="483"/>
      <c r="F365" s="483"/>
      <c r="G365" s="539"/>
      <c r="H365" s="159" t="s">
        <v>1868</v>
      </c>
      <c r="I365" s="159">
        <v>2</v>
      </c>
      <c r="J365" s="164">
        <f t="shared" si="16"/>
        <v>1.36</v>
      </c>
      <c r="K365" s="164">
        <f t="shared" si="17"/>
        <v>2.72</v>
      </c>
      <c r="L365" s="483"/>
      <c r="M365" s="536"/>
      <c r="N365" s="537"/>
      <c r="O365" s="538"/>
      <c r="Q365" s="112"/>
      <c r="R365" s="112"/>
      <c r="S365" s="119"/>
      <c r="T365" s="119"/>
      <c r="U365" s="119"/>
    </row>
    <row r="366" spans="1:23" s="113" customFormat="1" ht="21.75" customHeight="1">
      <c r="A366" s="451" t="s">
        <v>1880</v>
      </c>
      <c r="B366" s="452"/>
      <c r="C366" s="452"/>
      <c r="D366" s="453"/>
      <c r="E366" s="160">
        <v>1</v>
      </c>
      <c r="F366" s="160">
        <v>6.75</v>
      </c>
      <c r="G366" s="161">
        <v>3.25</v>
      </c>
      <c r="H366" s="136" t="s">
        <v>1856</v>
      </c>
      <c r="I366" s="136">
        <v>2</v>
      </c>
      <c r="J366" s="164">
        <f t="shared" si="16"/>
        <v>1.68</v>
      </c>
      <c r="K366" s="164">
        <f t="shared" si="17"/>
        <v>3.36</v>
      </c>
      <c r="L366" s="160"/>
      <c r="M366" s="448"/>
      <c r="N366" s="449"/>
      <c r="O366" s="450"/>
      <c r="Q366" s="112"/>
      <c r="R366" s="112"/>
      <c r="S366" s="119"/>
      <c r="T366" s="113" t="s">
        <v>1856</v>
      </c>
      <c r="U366" s="113">
        <v>0.8</v>
      </c>
      <c r="V366" s="116">
        <v>2.1</v>
      </c>
      <c r="W366" s="113">
        <f t="shared" ref="W366:W379" si="18">ROUND(U366*V366,2)</f>
        <v>1.68</v>
      </c>
    </row>
    <row r="367" spans="1:23" s="113" customFormat="1" ht="21.75" customHeight="1">
      <c r="A367" s="451" t="s">
        <v>1881</v>
      </c>
      <c r="B367" s="452"/>
      <c r="C367" s="452"/>
      <c r="D367" s="453"/>
      <c r="E367" s="160">
        <v>1</v>
      </c>
      <c r="F367" s="160">
        <v>3.6</v>
      </c>
      <c r="G367" s="161">
        <v>3.25</v>
      </c>
      <c r="H367" s="136"/>
      <c r="I367" s="136"/>
      <c r="J367" s="164"/>
      <c r="K367" s="164">
        <f t="shared" si="17"/>
        <v>0</v>
      </c>
      <c r="L367" s="160">
        <f>ROUND((F367*G367*E367)-K367,2)</f>
        <v>11.7</v>
      </c>
      <c r="M367" s="448"/>
      <c r="N367" s="449"/>
      <c r="O367" s="450"/>
      <c r="Q367" s="112"/>
      <c r="R367" s="112"/>
      <c r="S367" s="119"/>
      <c r="T367" s="113" t="s">
        <v>1858</v>
      </c>
      <c r="U367" s="113">
        <v>0.9</v>
      </c>
      <c r="V367" s="116">
        <v>2.1</v>
      </c>
      <c r="W367" s="113">
        <f t="shared" si="18"/>
        <v>1.89</v>
      </c>
    </row>
    <row r="368" spans="1:23" s="113" customFormat="1" ht="21.75" customHeight="1">
      <c r="A368" s="451" t="s">
        <v>1882</v>
      </c>
      <c r="B368" s="452"/>
      <c r="C368" s="452"/>
      <c r="D368" s="453"/>
      <c r="E368" s="160">
        <v>1</v>
      </c>
      <c r="F368" s="160">
        <v>3.15</v>
      </c>
      <c r="G368" s="161">
        <v>3.25</v>
      </c>
      <c r="H368" s="136"/>
      <c r="I368" s="136"/>
      <c r="J368" s="164"/>
      <c r="K368" s="164">
        <f t="shared" si="17"/>
        <v>0</v>
      </c>
      <c r="L368" s="160">
        <f>ROUND((F368*G368*E368)-K368,2)</f>
        <v>10.24</v>
      </c>
      <c r="M368" s="448"/>
      <c r="N368" s="449"/>
      <c r="O368" s="450"/>
      <c r="Q368" s="112"/>
      <c r="R368" s="112"/>
      <c r="T368" s="113" t="s">
        <v>1859</v>
      </c>
      <c r="U368" s="113">
        <v>1.2</v>
      </c>
      <c r="V368" s="116">
        <v>2.1</v>
      </c>
      <c r="W368" s="113">
        <f t="shared" si="18"/>
        <v>2.52</v>
      </c>
    </row>
    <row r="369" spans="1:23" s="113" customFormat="1" ht="21.75" customHeight="1">
      <c r="A369" s="451" t="s">
        <v>1883</v>
      </c>
      <c r="B369" s="452"/>
      <c r="C369" s="452"/>
      <c r="D369" s="453"/>
      <c r="E369" s="160">
        <v>1</v>
      </c>
      <c r="F369" s="160">
        <v>5.95</v>
      </c>
      <c r="G369" s="161">
        <v>3.25</v>
      </c>
      <c r="H369" s="136"/>
      <c r="I369" s="136"/>
      <c r="J369" s="164"/>
      <c r="K369" s="164">
        <f t="shared" si="17"/>
        <v>0</v>
      </c>
      <c r="L369" s="165"/>
      <c r="M369" s="448"/>
      <c r="N369" s="449"/>
      <c r="O369" s="450"/>
      <c r="Q369" s="112"/>
      <c r="R369" s="112"/>
      <c r="T369" s="113" t="s">
        <v>1860</v>
      </c>
      <c r="U369" s="113">
        <v>1.6</v>
      </c>
      <c r="V369" s="116">
        <v>2.1</v>
      </c>
      <c r="W369" s="113">
        <f t="shared" si="18"/>
        <v>3.36</v>
      </c>
    </row>
    <row r="370" spans="1:23" s="113" customFormat="1" ht="21.75" customHeight="1">
      <c r="A370" s="451" t="s">
        <v>1883</v>
      </c>
      <c r="B370" s="452"/>
      <c r="C370" s="452"/>
      <c r="D370" s="453"/>
      <c r="E370" s="160">
        <v>1</v>
      </c>
      <c r="F370" s="160">
        <v>1.75</v>
      </c>
      <c r="G370" s="161">
        <v>3.25</v>
      </c>
      <c r="H370" s="136"/>
      <c r="I370" s="136"/>
      <c r="J370" s="164"/>
      <c r="K370" s="164">
        <f t="shared" si="17"/>
        <v>0</v>
      </c>
      <c r="L370" s="160"/>
      <c r="M370" s="448"/>
      <c r="N370" s="449"/>
      <c r="O370" s="450"/>
      <c r="Q370" s="112"/>
      <c r="R370" s="112"/>
      <c r="T370" s="113" t="s">
        <v>1860</v>
      </c>
      <c r="U370" s="113">
        <v>1.6</v>
      </c>
      <c r="V370" s="116">
        <v>2.1</v>
      </c>
      <c r="W370" s="113">
        <f t="shared" si="18"/>
        <v>3.36</v>
      </c>
    </row>
    <row r="371" spans="1:23" s="113" customFormat="1" ht="21.75" customHeight="1">
      <c r="A371" s="451" t="s">
        <v>1884</v>
      </c>
      <c r="B371" s="452"/>
      <c r="C371" s="452"/>
      <c r="D371" s="453"/>
      <c r="E371" s="160">
        <v>1</v>
      </c>
      <c r="F371" s="160">
        <f>44.15-4.1</f>
        <v>40.049999999999997</v>
      </c>
      <c r="G371" s="161">
        <v>3.25</v>
      </c>
      <c r="H371" s="136" t="s">
        <v>1856</v>
      </c>
      <c r="I371" s="136">
        <v>6</v>
      </c>
      <c r="J371" s="164">
        <f t="shared" ref="J371:J373" si="19">VLOOKUP(H371,$T$290:$W$304,4,FALSE)</f>
        <v>1.68</v>
      </c>
      <c r="K371" s="164">
        <f t="shared" si="17"/>
        <v>10.08</v>
      </c>
      <c r="L371" s="160"/>
      <c r="M371" s="448"/>
      <c r="N371" s="449"/>
      <c r="O371" s="450"/>
      <c r="Q371" s="112"/>
      <c r="R371" s="112"/>
      <c r="T371" s="113" t="s">
        <v>1863</v>
      </c>
      <c r="U371" s="113">
        <v>4.8</v>
      </c>
      <c r="V371" s="116">
        <v>3</v>
      </c>
      <c r="W371" s="113">
        <f t="shared" si="18"/>
        <v>14.4</v>
      </c>
    </row>
    <row r="372" spans="1:23" s="113" customFormat="1" ht="21.75" customHeight="1">
      <c r="A372" s="451" t="s">
        <v>1885</v>
      </c>
      <c r="B372" s="452"/>
      <c r="C372" s="452"/>
      <c r="D372" s="453"/>
      <c r="E372" s="484">
        <v>1</v>
      </c>
      <c r="F372" s="484">
        <v>34.65</v>
      </c>
      <c r="G372" s="532">
        <v>3.25</v>
      </c>
      <c r="H372" s="136" t="s">
        <v>1856</v>
      </c>
      <c r="I372" s="136">
        <v>5</v>
      </c>
      <c r="J372" s="164">
        <f t="shared" si="19"/>
        <v>1.68</v>
      </c>
      <c r="K372" s="164">
        <f t="shared" si="17"/>
        <v>8.4</v>
      </c>
      <c r="L372" s="534"/>
      <c r="M372" s="448"/>
      <c r="N372" s="449"/>
      <c r="O372" s="450"/>
      <c r="Q372" s="112"/>
      <c r="R372" s="112"/>
      <c r="T372" s="113" t="s">
        <v>1865</v>
      </c>
      <c r="U372" s="113">
        <v>1.25</v>
      </c>
      <c r="V372" s="116">
        <v>1</v>
      </c>
      <c r="W372" s="113">
        <f t="shared" si="18"/>
        <v>1.25</v>
      </c>
    </row>
    <row r="373" spans="1:23" s="113" customFormat="1" ht="21.75" customHeight="1">
      <c r="A373" s="454"/>
      <c r="B373" s="455"/>
      <c r="C373" s="455"/>
      <c r="D373" s="456"/>
      <c r="E373" s="483"/>
      <c r="F373" s="483"/>
      <c r="G373" s="533"/>
      <c r="H373" s="136" t="s">
        <v>1858</v>
      </c>
      <c r="I373" s="136">
        <v>1</v>
      </c>
      <c r="J373" s="164">
        <f t="shared" si="19"/>
        <v>1.89</v>
      </c>
      <c r="K373" s="164">
        <f t="shared" si="17"/>
        <v>1.89</v>
      </c>
      <c r="L373" s="483"/>
      <c r="M373" s="448"/>
      <c r="N373" s="449"/>
      <c r="O373" s="450"/>
      <c r="Q373" s="112"/>
      <c r="R373" s="112"/>
      <c r="T373" s="113" t="s">
        <v>1865</v>
      </c>
      <c r="U373" s="113">
        <v>1.25</v>
      </c>
      <c r="V373" s="116">
        <v>1</v>
      </c>
      <c r="W373" s="113">
        <f t="shared" si="18"/>
        <v>1.25</v>
      </c>
    </row>
    <row r="374" spans="1:23" s="113" customFormat="1" ht="21.75" customHeight="1">
      <c r="A374" s="451" t="s">
        <v>1886</v>
      </c>
      <c r="B374" s="452"/>
      <c r="C374" s="452"/>
      <c r="D374" s="453"/>
      <c r="E374" s="160">
        <v>1</v>
      </c>
      <c r="F374" s="160">
        <v>3.6</v>
      </c>
      <c r="G374" s="161">
        <v>3.25</v>
      </c>
      <c r="H374" s="136"/>
      <c r="I374" s="136"/>
      <c r="J374" s="164"/>
      <c r="K374" s="164">
        <f t="shared" si="17"/>
        <v>0</v>
      </c>
      <c r="L374" s="165">
        <f t="shared" ref="L374:L378" si="20">ROUND((F374*G374*E374)-(SUM(K374:K374)),2)</f>
        <v>11.7</v>
      </c>
      <c r="M374" s="448"/>
      <c r="N374" s="449"/>
      <c r="O374" s="450"/>
      <c r="Q374" s="112"/>
      <c r="R374" s="112"/>
      <c r="T374" s="113" t="s">
        <v>1888</v>
      </c>
      <c r="U374" s="113">
        <v>3.4</v>
      </c>
      <c r="V374" s="116">
        <v>0.4</v>
      </c>
      <c r="W374" s="113">
        <f t="shared" si="18"/>
        <v>1.36</v>
      </c>
    </row>
    <row r="375" spans="1:23" s="113" customFormat="1" ht="21.75" customHeight="1">
      <c r="A375" s="451" t="s">
        <v>1887</v>
      </c>
      <c r="B375" s="452"/>
      <c r="C375" s="452"/>
      <c r="D375" s="453"/>
      <c r="E375" s="160">
        <v>1</v>
      </c>
      <c r="F375" s="160">
        <v>3.6</v>
      </c>
      <c r="G375" s="161">
        <v>3.25</v>
      </c>
      <c r="H375" s="136"/>
      <c r="I375" s="136"/>
      <c r="J375" s="156"/>
      <c r="K375" s="164">
        <f t="shared" si="17"/>
        <v>0</v>
      </c>
      <c r="L375" s="165">
        <f t="shared" si="20"/>
        <v>11.7</v>
      </c>
      <c r="M375" s="448"/>
      <c r="N375" s="449"/>
      <c r="O375" s="450"/>
      <c r="Q375" s="112"/>
      <c r="R375" s="112"/>
      <c r="T375" s="113" t="s">
        <v>1890</v>
      </c>
      <c r="U375" s="113">
        <v>1</v>
      </c>
      <c r="V375" s="116">
        <v>0.4</v>
      </c>
      <c r="W375" s="113">
        <f t="shared" si="18"/>
        <v>0.4</v>
      </c>
    </row>
    <row r="376" spans="1:23" s="113" customFormat="1" ht="21.75" customHeight="1">
      <c r="A376" s="451" t="s">
        <v>1889</v>
      </c>
      <c r="B376" s="452"/>
      <c r="C376" s="452"/>
      <c r="D376" s="453"/>
      <c r="E376" s="484">
        <v>1</v>
      </c>
      <c r="F376" s="484">
        <v>8.1999999999999993</v>
      </c>
      <c r="G376" s="532">
        <v>3.25</v>
      </c>
      <c r="H376" s="136" t="s">
        <v>1856</v>
      </c>
      <c r="I376" s="136">
        <v>1</v>
      </c>
      <c r="J376" s="164">
        <f t="shared" ref="J376:J380" si="21">VLOOKUP(H376,$T$290:$W$304,4,FALSE)</f>
        <v>1.68</v>
      </c>
      <c r="K376" s="164">
        <f t="shared" si="17"/>
        <v>1.68</v>
      </c>
      <c r="L376" s="534"/>
      <c r="M376" s="448"/>
      <c r="N376" s="449"/>
      <c r="O376" s="450"/>
      <c r="Q376" s="112"/>
      <c r="R376" s="112"/>
      <c r="T376" s="113" t="s">
        <v>1865</v>
      </c>
      <c r="U376" s="113">
        <v>1.25</v>
      </c>
      <c r="V376" s="116">
        <v>1</v>
      </c>
      <c r="W376" s="113">
        <f t="shared" si="18"/>
        <v>1.25</v>
      </c>
    </row>
    <row r="377" spans="1:23" s="113" customFormat="1" ht="21.75" customHeight="1">
      <c r="A377" s="454"/>
      <c r="B377" s="455"/>
      <c r="C377" s="455"/>
      <c r="D377" s="456"/>
      <c r="E377" s="483"/>
      <c r="F377" s="483"/>
      <c r="G377" s="533"/>
      <c r="H377" s="136" t="s">
        <v>1859</v>
      </c>
      <c r="I377" s="136">
        <v>1</v>
      </c>
      <c r="J377" s="164">
        <f t="shared" si="21"/>
        <v>2.52</v>
      </c>
      <c r="K377" s="164">
        <f t="shared" si="17"/>
        <v>2.52</v>
      </c>
      <c r="L377" s="483"/>
      <c r="M377" s="448"/>
      <c r="N377" s="449"/>
      <c r="O377" s="450"/>
      <c r="Q377" s="112"/>
      <c r="R377" s="112"/>
      <c r="T377" s="113" t="s">
        <v>1865</v>
      </c>
      <c r="U377" s="113">
        <v>1.25</v>
      </c>
      <c r="V377" s="116">
        <v>1</v>
      </c>
      <c r="W377" s="113">
        <f t="shared" si="18"/>
        <v>1.25</v>
      </c>
    </row>
    <row r="378" spans="1:23" s="113" customFormat="1" ht="21.75" customHeight="1">
      <c r="A378" s="451" t="s">
        <v>1891</v>
      </c>
      <c r="B378" s="452"/>
      <c r="C378" s="452"/>
      <c r="D378" s="453"/>
      <c r="E378" s="160">
        <v>1</v>
      </c>
      <c r="F378" s="160">
        <v>3.6</v>
      </c>
      <c r="G378" s="161">
        <v>3.25</v>
      </c>
      <c r="H378" s="136"/>
      <c r="I378" s="136"/>
      <c r="J378" s="156"/>
      <c r="K378" s="164">
        <f t="shared" si="17"/>
        <v>0</v>
      </c>
      <c r="L378" s="165">
        <f t="shared" si="20"/>
        <v>11.7</v>
      </c>
      <c r="M378" s="448"/>
      <c r="N378" s="449"/>
      <c r="O378" s="450"/>
      <c r="Q378" s="112"/>
      <c r="R378" s="112"/>
      <c r="T378" s="113" t="s">
        <v>1872</v>
      </c>
      <c r="U378" s="113">
        <v>1.5</v>
      </c>
      <c r="V378" s="116">
        <v>1</v>
      </c>
      <c r="W378" s="113">
        <f t="shared" si="18"/>
        <v>1.5</v>
      </c>
    </row>
    <row r="379" spans="1:23" s="113" customFormat="1" ht="21.75" customHeight="1">
      <c r="A379" s="451" t="s">
        <v>1892</v>
      </c>
      <c r="B379" s="452"/>
      <c r="C379" s="452"/>
      <c r="D379" s="453"/>
      <c r="E379" s="160">
        <v>1</v>
      </c>
      <c r="F379" s="160">
        <v>50</v>
      </c>
      <c r="G379" s="161">
        <v>4.8499999999999996</v>
      </c>
      <c r="H379" s="136" t="s">
        <v>1859</v>
      </c>
      <c r="I379" s="136">
        <v>1</v>
      </c>
      <c r="J379" s="164">
        <f t="shared" si="21"/>
        <v>2.52</v>
      </c>
      <c r="K379" s="164">
        <f t="shared" si="17"/>
        <v>2.52</v>
      </c>
      <c r="L379" s="165"/>
      <c r="M379" s="448"/>
      <c r="N379" s="449"/>
      <c r="O379" s="450"/>
      <c r="Q379" s="112"/>
      <c r="R379" s="112"/>
      <c r="T379" s="113" t="s">
        <v>1876</v>
      </c>
      <c r="U379" s="113">
        <v>7.5</v>
      </c>
      <c r="V379" s="116">
        <v>2.2999999999999998</v>
      </c>
      <c r="W379" s="113">
        <f t="shared" si="18"/>
        <v>17.25</v>
      </c>
    </row>
    <row r="380" spans="1:23" s="113" customFormat="1" ht="21.75" customHeight="1">
      <c r="A380" s="451" t="s">
        <v>1897</v>
      </c>
      <c r="B380" s="452"/>
      <c r="C380" s="452"/>
      <c r="D380" s="453"/>
      <c r="E380" s="484">
        <v>1</v>
      </c>
      <c r="F380" s="484">
        <v>20</v>
      </c>
      <c r="G380" s="532">
        <v>4.8499999999999996</v>
      </c>
      <c r="H380" s="136" t="s">
        <v>1876</v>
      </c>
      <c r="I380" s="136">
        <v>1</v>
      </c>
      <c r="J380" s="164">
        <f t="shared" si="21"/>
        <v>17.25</v>
      </c>
      <c r="K380" s="164">
        <f t="shared" si="17"/>
        <v>17.25</v>
      </c>
      <c r="L380" s="534"/>
      <c r="M380" s="448"/>
      <c r="N380" s="449"/>
      <c r="O380" s="450"/>
      <c r="Q380" s="112"/>
      <c r="R380" s="112"/>
      <c r="V380" s="116"/>
    </row>
    <row r="381" spans="1:23" s="113" customFormat="1" ht="21.75" customHeight="1">
      <c r="A381" s="454"/>
      <c r="B381" s="455"/>
      <c r="C381" s="455"/>
      <c r="D381" s="456"/>
      <c r="E381" s="483"/>
      <c r="F381" s="483"/>
      <c r="G381" s="533"/>
      <c r="H381" s="136" t="s">
        <v>1878</v>
      </c>
      <c r="I381" s="136">
        <v>1</v>
      </c>
      <c r="J381" s="164">
        <f>VLOOKUP(H381,$T$290:$W$305,4,FALSE)</f>
        <v>11</v>
      </c>
      <c r="K381" s="164">
        <f t="shared" si="17"/>
        <v>11</v>
      </c>
      <c r="L381" s="535"/>
      <c r="M381" s="448"/>
      <c r="N381" s="449"/>
      <c r="O381" s="450"/>
      <c r="Q381" s="112"/>
      <c r="R381" s="112"/>
      <c r="V381" s="116"/>
    </row>
    <row r="382" spans="1:23" s="113" customFormat="1" ht="21.75" customHeight="1">
      <c r="A382" s="451" t="s">
        <v>1898</v>
      </c>
      <c r="B382" s="452"/>
      <c r="C382" s="452"/>
      <c r="D382" s="453"/>
      <c r="E382" s="160">
        <v>1</v>
      </c>
      <c r="F382" s="160">
        <v>8.75</v>
      </c>
      <c r="G382" s="161">
        <v>3.25</v>
      </c>
      <c r="H382" s="136" t="s">
        <v>1856</v>
      </c>
      <c r="I382" s="136">
        <v>1</v>
      </c>
      <c r="J382" s="164">
        <f t="shared" ref="J382:J385" si="22">VLOOKUP(H382,$T$290:$W$304,4,FALSE)</f>
        <v>1.68</v>
      </c>
      <c r="K382" s="164">
        <f t="shared" si="17"/>
        <v>1.68</v>
      </c>
      <c r="L382" s="160"/>
      <c r="M382" s="448"/>
      <c r="N382" s="449"/>
      <c r="O382" s="450"/>
      <c r="Q382" s="112"/>
      <c r="R382" s="112"/>
    </row>
    <row r="383" spans="1:23" s="113" customFormat="1" ht="21.75" customHeight="1">
      <c r="A383" s="451" t="s">
        <v>1899</v>
      </c>
      <c r="B383" s="452"/>
      <c r="C383" s="452"/>
      <c r="D383" s="453"/>
      <c r="E383" s="160">
        <v>1</v>
      </c>
      <c r="F383" s="160">
        <v>3.6</v>
      </c>
      <c r="G383" s="161">
        <v>3.25</v>
      </c>
      <c r="H383" s="136"/>
      <c r="I383" s="136"/>
      <c r="J383" s="164"/>
      <c r="K383" s="164">
        <f t="shared" si="17"/>
        <v>0</v>
      </c>
      <c r="L383" s="165">
        <f>ROUND((F383*G383)-(SUM(K383:K383)),2)</f>
        <v>11.7</v>
      </c>
      <c r="M383" s="448"/>
      <c r="N383" s="449"/>
      <c r="O383" s="450"/>
      <c r="Q383" s="112"/>
      <c r="R383" s="112"/>
    </row>
    <row r="384" spans="1:23" s="113" customFormat="1" ht="21.75" customHeight="1">
      <c r="A384" s="451" t="s">
        <v>1900</v>
      </c>
      <c r="B384" s="452"/>
      <c r="C384" s="452"/>
      <c r="D384" s="453"/>
      <c r="E384" s="160">
        <v>1</v>
      </c>
      <c r="F384" s="160">
        <v>5</v>
      </c>
      <c r="G384" s="161">
        <v>3.25</v>
      </c>
      <c r="H384" s="136" t="s">
        <v>1856</v>
      </c>
      <c r="I384" s="136">
        <v>1</v>
      </c>
      <c r="J384" s="164">
        <f t="shared" si="22"/>
        <v>1.68</v>
      </c>
      <c r="K384" s="164">
        <f t="shared" si="17"/>
        <v>1.68</v>
      </c>
      <c r="L384" s="160"/>
      <c r="M384" s="448"/>
      <c r="N384" s="449"/>
      <c r="O384" s="450"/>
      <c r="Q384" s="112"/>
      <c r="R384" s="112"/>
    </row>
    <row r="385" spans="1:22" s="113" customFormat="1" ht="21.75" customHeight="1">
      <c r="A385" s="451" t="s">
        <v>1901</v>
      </c>
      <c r="B385" s="452"/>
      <c r="C385" s="452"/>
      <c r="D385" s="453"/>
      <c r="E385" s="484">
        <v>1</v>
      </c>
      <c r="F385" s="484">
        <v>8.85</v>
      </c>
      <c r="G385" s="532">
        <v>3.25</v>
      </c>
      <c r="H385" s="136" t="s">
        <v>1856</v>
      </c>
      <c r="I385" s="136">
        <v>1</v>
      </c>
      <c r="J385" s="164">
        <f t="shared" si="22"/>
        <v>1.68</v>
      </c>
      <c r="K385" s="164">
        <f t="shared" si="17"/>
        <v>1.68</v>
      </c>
      <c r="L385" s="534"/>
      <c r="M385" s="448"/>
      <c r="N385" s="449"/>
      <c r="O385" s="450"/>
      <c r="Q385" s="112"/>
      <c r="R385" s="112"/>
      <c r="V385" s="116"/>
    </row>
    <row r="386" spans="1:22" s="113" customFormat="1" ht="21.75" customHeight="1">
      <c r="A386" s="454"/>
      <c r="B386" s="455"/>
      <c r="C386" s="455"/>
      <c r="D386" s="456"/>
      <c r="E386" s="483"/>
      <c r="F386" s="483"/>
      <c r="G386" s="533"/>
      <c r="H386" s="136" t="s">
        <v>1872</v>
      </c>
      <c r="I386" s="136">
        <v>1</v>
      </c>
      <c r="J386" s="164">
        <f>VLOOKUP(H386,$T$290:$W$305,4,FALSE)</f>
        <v>1.5</v>
      </c>
      <c r="K386" s="164">
        <f t="shared" si="17"/>
        <v>1.5</v>
      </c>
      <c r="L386" s="535"/>
      <c r="M386" s="448"/>
      <c r="N386" s="449"/>
      <c r="O386" s="450"/>
      <c r="Q386" s="112"/>
      <c r="R386" s="112"/>
      <c r="V386" s="116"/>
    </row>
    <row r="387" spans="1:22" s="113" customFormat="1" ht="21.75" customHeight="1">
      <c r="A387" s="451" t="s">
        <v>1902</v>
      </c>
      <c r="B387" s="452"/>
      <c r="C387" s="452"/>
      <c r="D387" s="453"/>
      <c r="E387" s="160">
        <v>1</v>
      </c>
      <c r="F387" s="160">
        <v>5</v>
      </c>
      <c r="G387" s="161">
        <v>3.25</v>
      </c>
      <c r="H387" s="136" t="s">
        <v>1856</v>
      </c>
      <c r="I387" s="136">
        <v>1</v>
      </c>
      <c r="J387" s="164">
        <f t="shared" ref="J387:J392" si="23">VLOOKUP(H387,$T$290:$W$304,4,FALSE)</f>
        <v>1.68</v>
      </c>
      <c r="K387" s="164">
        <f t="shared" si="17"/>
        <v>1.68</v>
      </c>
      <c r="L387" s="160"/>
      <c r="M387" s="448"/>
      <c r="N387" s="449"/>
      <c r="O387" s="450"/>
      <c r="Q387" s="112"/>
      <c r="R387" s="112"/>
    </row>
    <row r="388" spans="1:22" s="113" customFormat="1" ht="21.75" customHeight="1">
      <c r="A388" s="451" t="s">
        <v>1903</v>
      </c>
      <c r="B388" s="452"/>
      <c r="C388" s="452"/>
      <c r="D388" s="453"/>
      <c r="E388" s="484">
        <v>1</v>
      </c>
      <c r="F388" s="484">
        <v>8.85</v>
      </c>
      <c r="G388" s="532">
        <v>3.25</v>
      </c>
      <c r="H388" s="136" t="s">
        <v>1856</v>
      </c>
      <c r="I388" s="136">
        <v>1</v>
      </c>
      <c r="J388" s="164">
        <f t="shared" si="23"/>
        <v>1.68</v>
      </c>
      <c r="K388" s="164">
        <f t="shared" si="17"/>
        <v>1.68</v>
      </c>
      <c r="L388" s="534"/>
      <c r="M388" s="448"/>
      <c r="N388" s="449"/>
      <c r="O388" s="450"/>
      <c r="Q388" s="112"/>
      <c r="R388" s="112"/>
      <c r="V388" s="116"/>
    </row>
    <row r="389" spans="1:22" s="113" customFormat="1" ht="21.75" customHeight="1">
      <c r="A389" s="454"/>
      <c r="B389" s="455"/>
      <c r="C389" s="455"/>
      <c r="D389" s="456"/>
      <c r="E389" s="483"/>
      <c r="F389" s="483"/>
      <c r="G389" s="533"/>
      <c r="H389" s="136" t="s">
        <v>1872</v>
      </c>
      <c r="I389" s="136">
        <v>1</v>
      </c>
      <c r="J389" s="164">
        <f>VLOOKUP(H389,$T$290:$W$305,4,FALSE)</f>
        <v>1.5</v>
      </c>
      <c r="K389" s="164">
        <f t="shared" si="17"/>
        <v>1.5</v>
      </c>
      <c r="L389" s="535"/>
      <c r="M389" s="448"/>
      <c r="N389" s="449"/>
      <c r="O389" s="450"/>
      <c r="Q389" s="112"/>
      <c r="R389" s="112"/>
      <c r="V389" s="116"/>
    </row>
    <row r="390" spans="1:22" s="113" customFormat="1" ht="21.75" customHeight="1">
      <c r="A390" s="451" t="s">
        <v>1904</v>
      </c>
      <c r="B390" s="452"/>
      <c r="C390" s="452"/>
      <c r="D390" s="453"/>
      <c r="E390" s="160">
        <v>1</v>
      </c>
      <c r="F390" s="160">
        <v>8.65</v>
      </c>
      <c r="G390" s="161">
        <v>3.25</v>
      </c>
      <c r="H390" s="136"/>
      <c r="I390" s="136"/>
      <c r="J390" s="164"/>
      <c r="K390" s="164"/>
      <c r="L390" s="160">
        <f>ROUND((F390*G390)-(SUM(K390:K390)),2)</f>
        <v>28.11</v>
      </c>
      <c r="M390" s="448"/>
      <c r="N390" s="449"/>
      <c r="O390" s="450"/>
      <c r="Q390" s="112"/>
      <c r="R390" s="112"/>
    </row>
    <row r="391" spans="1:22" s="113" customFormat="1" ht="21.75" customHeight="1">
      <c r="A391" s="451" t="s">
        <v>1905</v>
      </c>
      <c r="B391" s="452"/>
      <c r="C391" s="452"/>
      <c r="D391" s="453"/>
      <c r="E391" s="160">
        <v>1</v>
      </c>
      <c r="F391" s="160">
        <v>8.65</v>
      </c>
      <c r="G391" s="161">
        <v>3.25</v>
      </c>
      <c r="H391" s="136"/>
      <c r="I391" s="136"/>
      <c r="J391" s="164"/>
      <c r="K391" s="164">
        <f t="shared" ref="K391:K413" si="24">I391*J391</f>
        <v>0</v>
      </c>
      <c r="L391" s="160">
        <f>ROUND((F391*G391)-(SUM(K391:K391)),2)</f>
        <v>28.11</v>
      </c>
      <c r="M391" s="448"/>
      <c r="N391" s="449"/>
      <c r="O391" s="450"/>
      <c r="Q391" s="112"/>
      <c r="R391" s="112"/>
    </row>
    <row r="392" spans="1:22" s="113" customFormat="1" ht="21.75" customHeight="1">
      <c r="A392" s="451" t="s">
        <v>1906</v>
      </c>
      <c r="B392" s="452"/>
      <c r="C392" s="452"/>
      <c r="D392" s="453"/>
      <c r="E392" s="484">
        <v>1</v>
      </c>
      <c r="F392" s="484">
        <v>8.65</v>
      </c>
      <c r="G392" s="532">
        <v>3.25</v>
      </c>
      <c r="H392" s="136" t="s">
        <v>1856</v>
      </c>
      <c r="I392" s="136">
        <v>1</v>
      </c>
      <c r="J392" s="164">
        <f t="shared" si="23"/>
        <v>1.68</v>
      </c>
      <c r="K392" s="164">
        <f t="shared" si="24"/>
        <v>1.68</v>
      </c>
      <c r="L392" s="534"/>
      <c r="M392" s="448"/>
      <c r="N392" s="449"/>
      <c r="O392" s="450"/>
      <c r="Q392" s="112"/>
      <c r="R392" s="112"/>
      <c r="V392" s="116"/>
    </row>
    <row r="393" spans="1:22" s="113" customFormat="1" ht="21.75" customHeight="1">
      <c r="A393" s="454"/>
      <c r="B393" s="455"/>
      <c r="C393" s="455"/>
      <c r="D393" s="456"/>
      <c r="E393" s="483"/>
      <c r="F393" s="483"/>
      <c r="G393" s="533"/>
      <c r="H393" s="136" t="s">
        <v>1872</v>
      </c>
      <c r="I393" s="136">
        <v>1</v>
      </c>
      <c r="J393" s="164">
        <f>VLOOKUP(H393,$T$290:$W$305,4,FALSE)</f>
        <v>1.5</v>
      </c>
      <c r="K393" s="164">
        <f t="shared" si="24"/>
        <v>1.5</v>
      </c>
      <c r="L393" s="535"/>
      <c r="M393" s="448"/>
      <c r="N393" s="449"/>
      <c r="O393" s="450"/>
      <c r="Q393" s="112"/>
      <c r="R393" s="112"/>
      <c r="V393" s="116"/>
    </row>
    <row r="394" spans="1:22" s="113" customFormat="1" ht="21.75" customHeight="1">
      <c r="A394" s="451" t="s">
        <v>1907</v>
      </c>
      <c r="B394" s="452"/>
      <c r="C394" s="452"/>
      <c r="D394" s="453"/>
      <c r="E394" s="160">
        <v>1</v>
      </c>
      <c r="F394" s="160">
        <v>8.85</v>
      </c>
      <c r="G394" s="161">
        <v>3.25</v>
      </c>
      <c r="H394" s="136"/>
      <c r="I394" s="136"/>
      <c r="J394" s="164"/>
      <c r="K394" s="164">
        <f t="shared" si="24"/>
        <v>0</v>
      </c>
      <c r="L394" s="160"/>
      <c r="M394" s="448"/>
      <c r="N394" s="449"/>
      <c r="O394" s="450"/>
      <c r="Q394" s="112"/>
      <c r="R394" s="112"/>
    </row>
    <row r="395" spans="1:22" s="113" customFormat="1" ht="21.75" customHeight="1">
      <c r="A395" s="451" t="s">
        <v>1908</v>
      </c>
      <c r="B395" s="452"/>
      <c r="C395" s="452"/>
      <c r="D395" s="453"/>
      <c r="E395" s="484">
        <v>1</v>
      </c>
      <c r="F395" s="484">
        <v>8.65</v>
      </c>
      <c r="G395" s="532">
        <v>3.25</v>
      </c>
      <c r="H395" s="136" t="s">
        <v>1856</v>
      </c>
      <c r="I395" s="136">
        <v>1</v>
      </c>
      <c r="J395" s="164">
        <f t="shared" ref="J395:J398" si="25">VLOOKUP(H395,$T$290:$W$304,4,FALSE)</f>
        <v>1.68</v>
      </c>
      <c r="K395" s="164">
        <f t="shared" si="24"/>
        <v>1.68</v>
      </c>
      <c r="L395" s="534"/>
      <c r="M395" s="448"/>
      <c r="N395" s="449"/>
      <c r="O395" s="450"/>
      <c r="Q395" s="112"/>
      <c r="R395" s="112"/>
    </row>
    <row r="396" spans="1:22" s="113" customFormat="1" ht="21.75" customHeight="1">
      <c r="A396" s="454"/>
      <c r="B396" s="455"/>
      <c r="C396" s="455"/>
      <c r="D396" s="456"/>
      <c r="E396" s="483"/>
      <c r="F396" s="483"/>
      <c r="G396" s="533"/>
      <c r="H396" s="136" t="s">
        <v>1872</v>
      </c>
      <c r="I396" s="136">
        <v>1</v>
      </c>
      <c r="J396" s="164">
        <f t="shared" si="25"/>
        <v>1.5</v>
      </c>
      <c r="K396" s="164">
        <f t="shared" si="24"/>
        <v>1.5</v>
      </c>
      <c r="L396" s="483"/>
      <c r="M396" s="448"/>
      <c r="N396" s="449"/>
      <c r="O396" s="450"/>
      <c r="Q396" s="112"/>
      <c r="R396" s="112"/>
    </row>
    <row r="397" spans="1:22" s="113" customFormat="1" ht="21.75" customHeight="1">
      <c r="A397" s="451" t="s">
        <v>1909</v>
      </c>
      <c r="B397" s="452"/>
      <c r="C397" s="452"/>
      <c r="D397" s="453"/>
      <c r="E397" s="160">
        <v>1</v>
      </c>
      <c r="F397" s="160">
        <v>3.7</v>
      </c>
      <c r="G397" s="161">
        <v>3.25</v>
      </c>
      <c r="H397" s="136"/>
      <c r="I397" s="136"/>
      <c r="J397" s="164"/>
      <c r="K397" s="164">
        <f t="shared" si="24"/>
        <v>0</v>
      </c>
      <c r="L397" s="160"/>
      <c r="M397" s="448"/>
      <c r="N397" s="449"/>
      <c r="O397" s="450"/>
      <c r="Q397" s="112"/>
      <c r="R397" s="112"/>
    </row>
    <row r="398" spans="1:22" s="113" customFormat="1" ht="21.75" customHeight="1">
      <c r="A398" s="451" t="s">
        <v>1910</v>
      </c>
      <c r="B398" s="452"/>
      <c r="C398" s="452"/>
      <c r="D398" s="453"/>
      <c r="E398" s="160">
        <v>1</v>
      </c>
      <c r="F398" s="160">
        <v>5</v>
      </c>
      <c r="G398" s="161">
        <v>3.25</v>
      </c>
      <c r="H398" s="136" t="s">
        <v>1856</v>
      </c>
      <c r="I398" s="136">
        <v>2</v>
      </c>
      <c r="J398" s="164">
        <f t="shared" si="25"/>
        <v>1.68</v>
      </c>
      <c r="K398" s="164">
        <f t="shared" si="24"/>
        <v>3.36</v>
      </c>
      <c r="L398" s="165"/>
      <c r="M398" s="448"/>
      <c r="N398" s="449"/>
      <c r="O398" s="450"/>
      <c r="Q398" s="112"/>
      <c r="R398" s="112"/>
    </row>
    <row r="399" spans="1:22" s="113" customFormat="1" ht="21.75" customHeight="1">
      <c r="A399" s="451" t="s">
        <v>1911</v>
      </c>
      <c r="B399" s="452"/>
      <c r="C399" s="452"/>
      <c r="D399" s="453"/>
      <c r="E399" s="160">
        <v>1</v>
      </c>
      <c r="F399" s="160">
        <v>8.85</v>
      </c>
      <c r="G399" s="161">
        <v>3.25</v>
      </c>
      <c r="H399" s="136"/>
      <c r="I399" s="136"/>
      <c r="J399" s="164"/>
      <c r="K399" s="164">
        <f t="shared" si="24"/>
        <v>0</v>
      </c>
      <c r="L399" s="165"/>
      <c r="M399" s="448"/>
      <c r="N399" s="449"/>
      <c r="O399" s="450"/>
      <c r="Q399" s="112"/>
      <c r="R399" s="112"/>
    </row>
    <row r="400" spans="1:22" s="113" customFormat="1" ht="21.75" customHeight="1">
      <c r="A400" s="451" t="s">
        <v>1912</v>
      </c>
      <c r="B400" s="452"/>
      <c r="C400" s="452"/>
      <c r="D400" s="453"/>
      <c r="E400" s="160">
        <v>1</v>
      </c>
      <c r="F400" s="160">
        <v>8.65</v>
      </c>
      <c r="G400" s="161">
        <v>3.25</v>
      </c>
      <c r="H400" s="136"/>
      <c r="I400" s="136"/>
      <c r="J400" s="164"/>
      <c r="K400" s="164">
        <f t="shared" si="24"/>
        <v>0</v>
      </c>
      <c r="L400" s="160">
        <f>ROUND((F400*G400)-(SUM(K400:K400)),2)</f>
        <v>28.11</v>
      </c>
      <c r="M400" s="448"/>
      <c r="N400" s="449"/>
      <c r="O400" s="450"/>
      <c r="Q400" s="112"/>
      <c r="R400" s="112"/>
    </row>
    <row r="401" spans="1:22" s="113" customFormat="1" ht="21.75" customHeight="1">
      <c r="A401" s="451" t="s">
        <v>1913</v>
      </c>
      <c r="B401" s="452"/>
      <c r="C401" s="452"/>
      <c r="D401" s="453"/>
      <c r="E401" s="484">
        <v>1</v>
      </c>
      <c r="F401" s="484">
        <v>8.85</v>
      </c>
      <c r="G401" s="532">
        <v>3.25</v>
      </c>
      <c r="H401" s="136" t="s">
        <v>1856</v>
      </c>
      <c r="I401" s="136">
        <v>1</v>
      </c>
      <c r="J401" s="164">
        <f t="shared" ref="J401:J406" si="26">VLOOKUP(H401,$T$290:$W$304,4,FALSE)</f>
        <v>1.68</v>
      </c>
      <c r="K401" s="164">
        <f t="shared" si="24"/>
        <v>1.68</v>
      </c>
      <c r="L401" s="534"/>
      <c r="M401" s="448"/>
      <c r="N401" s="449"/>
      <c r="O401" s="450"/>
      <c r="Q401" s="112"/>
      <c r="R401" s="112"/>
      <c r="V401" s="116"/>
    </row>
    <row r="402" spans="1:22" s="113" customFormat="1" ht="21.75" customHeight="1">
      <c r="A402" s="454"/>
      <c r="B402" s="455"/>
      <c r="C402" s="455"/>
      <c r="D402" s="456"/>
      <c r="E402" s="483"/>
      <c r="F402" s="483"/>
      <c r="G402" s="533"/>
      <c r="H402" s="136" t="s">
        <v>1872</v>
      </c>
      <c r="I402" s="136">
        <v>1</v>
      </c>
      <c r="J402" s="164">
        <f t="shared" ref="J402:J405" si="27">VLOOKUP(H402,$T$290:$W$305,4,FALSE)</f>
        <v>1.5</v>
      </c>
      <c r="K402" s="164">
        <f t="shared" si="24"/>
        <v>1.5</v>
      </c>
      <c r="L402" s="535"/>
      <c r="M402" s="448"/>
      <c r="N402" s="449"/>
      <c r="O402" s="450"/>
      <c r="Q402" s="112"/>
      <c r="R402" s="112"/>
      <c r="V402" s="116"/>
    </row>
    <row r="403" spans="1:22" s="113" customFormat="1" ht="21.75" customHeight="1">
      <c r="A403" s="451" t="s">
        <v>1914</v>
      </c>
      <c r="B403" s="452"/>
      <c r="C403" s="452"/>
      <c r="D403" s="453"/>
      <c r="E403" s="484">
        <v>1</v>
      </c>
      <c r="F403" s="484">
        <v>8.65</v>
      </c>
      <c r="G403" s="532">
        <v>3.25</v>
      </c>
      <c r="H403" s="136" t="s">
        <v>1856</v>
      </c>
      <c r="I403" s="136">
        <v>1</v>
      </c>
      <c r="J403" s="164">
        <f t="shared" si="26"/>
        <v>1.68</v>
      </c>
      <c r="K403" s="164">
        <f t="shared" si="24"/>
        <v>1.68</v>
      </c>
      <c r="L403" s="534"/>
      <c r="M403" s="448"/>
      <c r="N403" s="449"/>
      <c r="O403" s="450"/>
      <c r="Q403" s="112"/>
      <c r="R403" s="112"/>
      <c r="V403" s="116"/>
    </row>
    <row r="404" spans="1:22" s="113" customFormat="1" ht="21.75" customHeight="1">
      <c r="A404" s="454"/>
      <c r="B404" s="455"/>
      <c r="C404" s="455"/>
      <c r="D404" s="456"/>
      <c r="E404" s="483"/>
      <c r="F404" s="483"/>
      <c r="G404" s="533"/>
      <c r="H404" s="136" t="s">
        <v>1858</v>
      </c>
      <c r="I404" s="136">
        <v>1</v>
      </c>
      <c r="J404" s="164">
        <f t="shared" si="27"/>
        <v>1.89</v>
      </c>
      <c r="K404" s="164">
        <f t="shared" si="24"/>
        <v>1.89</v>
      </c>
      <c r="L404" s="535"/>
      <c r="M404" s="448"/>
      <c r="N404" s="449"/>
      <c r="O404" s="450"/>
      <c r="Q404" s="112"/>
      <c r="R404" s="112"/>
      <c r="V404" s="116"/>
    </row>
    <row r="405" spans="1:22" s="113" customFormat="1" ht="21.75" customHeight="1">
      <c r="A405" s="454"/>
      <c r="B405" s="455"/>
      <c r="C405" s="455"/>
      <c r="D405" s="456"/>
      <c r="E405" s="483"/>
      <c r="F405" s="483"/>
      <c r="G405" s="533"/>
      <c r="H405" s="136" t="s">
        <v>1872</v>
      </c>
      <c r="I405" s="136">
        <v>1</v>
      </c>
      <c r="J405" s="164">
        <f t="shared" si="27"/>
        <v>1.5</v>
      </c>
      <c r="K405" s="164">
        <f t="shared" si="24"/>
        <v>1.5</v>
      </c>
      <c r="L405" s="535"/>
      <c r="M405" s="448"/>
      <c r="N405" s="449"/>
      <c r="O405" s="450"/>
      <c r="Q405" s="112"/>
      <c r="R405" s="112"/>
      <c r="V405" s="116"/>
    </row>
    <row r="406" spans="1:22" s="113" customFormat="1" ht="21.75" customHeight="1">
      <c r="A406" s="451" t="s">
        <v>1915</v>
      </c>
      <c r="B406" s="452"/>
      <c r="C406" s="452"/>
      <c r="D406" s="453"/>
      <c r="E406" s="484">
        <v>1</v>
      </c>
      <c r="F406" s="484">
        <v>8.85</v>
      </c>
      <c r="G406" s="532">
        <v>3.25</v>
      </c>
      <c r="H406" s="136" t="s">
        <v>1856</v>
      </c>
      <c r="I406" s="136">
        <v>1</v>
      </c>
      <c r="J406" s="164">
        <f t="shared" si="26"/>
        <v>1.68</v>
      </c>
      <c r="K406" s="164">
        <f t="shared" si="24"/>
        <v>1.68</v>
      </c>
      <c r="L406" s="534"/>
      <c r="M406" s="448"/>
      <c r="N406" s="449"/>
      <c r="O406" s="450"/>
      <c r="Q406" s="112"/>
      <c r="R406" s="112"/>
      <c r="V406" s="116"/>
    </row>
    <row r="407" spans="1:22" s="113" customFormat="1" ht="21.75" customHeight="1">
      <c r="A407" s="454"/>
      <c r="B407" s="455"/>
      <c r="C407" s="455"/>
      <c r="D407" s="456"/>
      <c r="E407" s="483"/>
      <c r="F407" s="483"/>
      <c r="G407" s="533"/>
      <c r="H407" s="136" t="s">
        <v>1872</v>
      </c>
      <c r="I407" s="136">
        <v>1</v>
      </c>
      <c r="J407" s="164">
        <f>VLOOKUP(H407,$T$290:$W$305,4,FALSE)</f>
        <v>1.5</v>
      </c>
      <c r="K407" s="164">
        <f t="shared" si="24"/>
        <v>1.5</v>
      </c>
      <c r="L407" s="535"/>
      <c r="M407" s="448"/>
      <c r="N407" s="449"/>
      <c r="O407" s="450"/>
      <c r="Q407" s="112"/>
      <c r="R407" s="112"/>
      <c r="V407" s="116"/>
    </row>
    <row r="408" spans="1:22" s="113" customFormat="1" ht="21.75" customHeight="1">
      <c r="A408" s="451" t="s">
        <v>1916</v>
      </c>
      <c r="B408" s="452"/>
      <c r="C408" s="452"/>
      <c r="D408" s="453"/>
      <c r="E408" s="160">
        <v>1</v>
      </c>
      <c r="F408" s="160">
        <v>2.1</v>
      </c>
      <c r="G408" s="161">
        <v>3.25</v>
      </c>
      <c r="H408" s="136" t="s">
        <v>1858</v>
      </c>
      <c r="I408" s="136">
        <v>1</v>
      </c>
      <c r="J408" s="164">
        <f t="shared" ref="J408:J413" si="28">VLOOKUP(H408,$T$290:$W$304,4,FALSE)</f>
        <v>1.89</v>
      </c>
      <c r="K408" s="164">
        <f t="shared" si="24"/>
        <v>1.89</v>
      </c>
      <c r="L408" s="160"/>
      <c r="M408" s="448"/>
      <c r="N408" s="449"/>
      <c r="O408" s="450"/>
      <c r="Q408" s="112"/>
      <c r="R408" s="112"/>
    </row>
    <row r="409" spans="1:22" s="113" customFormat="1" ht="21.75" customHeight="1">
      <c r="A409" s="451" t="s">
        <v>1917</v>
      </c>
      <c r="B409" s="452"/>
      <c r="C409" s="452"/>
      <c r="D409" s="453"/>
      <c r="E409" s="160">
        <v>1</v>
      </c>
      <c r="F409" s="160">
        <v>8.65</v>
      </c>
      <c r="G409" s="161">
        <v>3.25</v>
      </c>
      <c r="H409" s="136"/>
      <c r="I409" s="136"/>
      <c r="J409" s="164"/>
      <c r="K409" s="164">
        <f t="shared" si="24"/>
        <v>0</v>
      </c>
      <c r="L409" s="160">
        <f t="shared" ref="L409:L412" si="29">ROUND((F409*G409)-(SUM(K409:K409)),2)</f>
        <v>28.11</v>
      </c>
      <c r="M409" s="448"/>
      <c r="N409" s="449"/>
      <c r="O409" s="450"/>
      <c r="Q409" s="112"/>
      <c r="R409" s="112"/>
    </row>
    <row r="410" spans="1:22" s="113" customFormat="1" ht="21.75" customHeight="1">
      <c r="A410" s="451" t="s">
        <v>1918</v>
      </c>
      <c r="B410" s="452"/>
      <c r="C410" s="452"/>
      <c r="D410" s="453"/>
      <c r="E410" s="160">
        <v>1</v>
      </c>
      <c r="F410" s="160">
        <v>8.85</v>
      </c>
      <c r="G410" s="161">
        <v>3.25</v>
      </c>
      <c r="H410" s="136"/>
      <c r="I410" s="136"/>
      <c r="J410" s="164"/>
      <c r="K410" s="164">
        <f t="shared" si="24"/>
        <v>0</v>
      </c>
      <c r="L410" s="160">
        <f t="shared" si="29"/>
        <v>28.76</v>
      </c>
      <c r="M410" s="448"/>
      <c r="N410" s="449"/>
      <c r="O410" s="450"/>
      <c r="Q410" s="112"/>
      <c r="R410" s="112"/>
    </row>
    <row r="411" spans="1:22" s="113" customFormat="1" ht="21.75" customHeight="1">
      <c r="A411" s="451" t="s">
        <v>1919</v>
      </c>
      <c r="B411" s="452"/>
      <c r="C411" s="452"/>
      <c r="D411" s="453"/>
      <c r="E411" s="160">
        <v>1</v>
      </c>
      <c r="F411" s="160">
        <v>2.1</v>
      </c>
      <c r="G411" s="161">
        <v>3.25</v>
      </c>
      <c r="H411" s="136" t="s">
        <v>1872</v>
      </c>
      <c r="I411" s="136">
        <v>1</v>
      </c>
      <c r="J411" s="164">
        <f t="shared" si="28"/>
        <v>1.5</v>
      </c>
      <c r="K411" s="164">
        <f t="shared" si="24"/>
        <v>1.5</v>
      </c>
      <c r="L411" s="160"/>
      <c r="M411" s="448"/>
      <c r="N411" s="449"/>
      <c r="O411" s="450"/>
      <c r="Q411" s="112"/>
      <c r="R411" s="112"/>
    </row>
    <row r="412" spans="1:22" s="113" customFormat="1" ht="21.75" customHeight="1">
      <c r="A412" s="451" t="s">
        <v>1918</v>
      </c>
      <c r="B412" s="452"/>
      <c r="C412" s="452"/>
      <c r="D412" s="453"/>
      <c r="E412" s="160">
        <v>1</v>
      </c>
      <c r="F412" s="160">
        <v>2.4</v>
      </c>
      <c r="G412" s="161">
        <v>3.25</v>
      </c>
      <c r="H412" s="136"/>
      <c r="I412" s="136"/>
      <c r="J412" s="164"/>
      <c r="K412" s="164">
        <f t="shared" si="24"/>
        <v>0</v>
      </c>
      <c r="L412" s="165">
        <f t="shared" si="29"/>
        <v>7.8</v>
      </c>
      <c r="M412" s="448"/>
      <c r="N412" s="449"/>
      <c r="O412" s="450"/>
      <c r="Q412" s="112"/>
      <c r="R412" s="112"/>
    </row>
    <row r="413" spans="1:22" s="113" customFormat="1" ht="21.75" customHeight="1">
      <c r="A413" s="451" t="s">
        <v>1919</v>
      </c>
      <c r="B413" s="452"/>
      <c r="C413" s="452"/>
      <c r="D413" s="453"/>
      <c r="E413" s="160">
        <v>1</v>
      </c>
      <c r="F413" s="160">
        <v>20</v>
      </c>
      <c r="G413" s="161">
        <v>4.8499999999999996</v>
      </c>
      <c r="H413" s="136" t="s">
        <v>1860</v>
      </c>
      <c r="I413" s="136">
        <v>1</v>
      </c>
      <c r="J413" s="164">
        <f t="shared" si="28"/>
        <v>3.36</v>
      </c>
      <c r="K413" s="164">
        <f t="shared" si="24"/>
        <v>3.36</v>
      </c>
      <c r="L413" s="160"/>
      <c r="M413" s="448"/>
      <c r="N413" s="449"/>
      <c r="O413" s="450"/>
      <c r="Q413" s="112"/>
      <c r="R413" s="112"/>
    </row>
    <row r="414" spans="1:22" s="113" customFormat="1" ht="21.75" customHeight="1">
      <c r="A414" s="475" t="s">
        <v>1921</v>
      </c>
      <c r="B414" s="476"/>
      <c r="C414" s="476"/>
      <c r="D414" s="476"/>
      <c r="E414" s="136">
        <v>1</v>
      </c>
      <c r="F414" s="136">
        <v>20</v>
      </c>
      <c r="G414" s="136">
        <v>3</v>
      </c>
      <c r="H414" s="136"/>
      <c r="I414" s="136"/>
      <c r="J414" s="156"/>
      <c r="K414" s="156"/>
      <c r="L414" s="136"/>
      <c r="M414" s="517"/>
      <c r="N414" s="517"/>
      <c r="O414" s="531"/>
      <c r="Q414" s="112"/>
      <c r="R414" s="112"/>
    </row>
    <row r="415" spans="1:22" ht="18">
      <c r="A415" s="127"/>
      <c r="B415" s="128"/>
      <c r="C415" s="128"/>
      <c r="D415" s="128"/>
      <c r="E415" s="129"/>
      <c r="F415" s="130"/>
      <c r="G415" s="129"/>
      <c r="H415" s="129"/>
      <c r="I415" s="146"/>
      <c r="J415" s="147"/>
      <c r="K415" s="129"/>
      <c r="L415" s="129"/>
      <c r="M415" s="129"/>
      <c r="O415" s="148"/>
    </row>
    <row r="416" spans="1:22" ht="15.75">
      <c r="A416" s="131"/>
      <c r="B416" s="132"/>
      <c r="C416" s="132"/>
      <c r="D416" s="132"/>
      <c r="E416" s="132"/>
      <c r="F416" s="132"/>
      <c r="G416" s="132"/>
      <c r="H416" s="132"/>
      <c r="I416" s="149"/>
      <c r="J416" s="149"/>
      <c r="L416" s="485" t="s">
        <v>1793</v>
      </c>
      <c r="M416" s="486"/>
      <c r="N416" s="487"/>
      <c r="O416" s="150">
        <f>SUM(L308:L414)</f>
        <v>454.84999999999997</v>
      </c>
    </row>
    <row r="417" spans="1:23" ht="15.75">
      <c r="A417" s="133"/>
      <c r="B417" s="134"/>
      <c r="C417" s="134"/>
      <c r="D417" s="134"/>
      <c r="E417" s="134"/>
      <c r="F417" s="134"/>
      <c r="G417" s="134"/>
      <c r="H417" s="134"/>
      <c r="I417" s="151"/>
      <c r="J417" s="151"/>
      <c r="K417" s="152"/>
      <c r="L417" s="152"/>
      <c r="M417" s="152"/>
      <c r="N417" s="152"/>
      <c r="O417" s="153"/>
    </row>
    <row r="418" spans="1:23" s="111" customFormat="1" ht="40.15" customHeight="1">
      <c r="A418" s="135" t="s">
        <v>193</v>
      </c>
      <c r="B418" s="488" t="s">
        <v>1922</v>
      </c>
      <c r="C418" s="488"/>
      <c r="D418" s="488"/>
      <c r="E418" s="488"/>
      <c r="F418" s="488"/>
      <c r="G418" s="488"/>
      <c r="H418" s="488"/>
      <c r="I418" s="488"/>
      <c r="J418" s="488"/>
      <c r="K418" s="488"/>
      <c r="L418" s="488"/>
      <c r="M418" s="488"/>
      <c r="N418" s="488"/>
      <c r="O418" s="489"/>
      <c r="P418" s="111" t="s">
        <v>1784</v>
      </c>
      <c r="T418" s="113" t="s">
        <v>1868</v>
      </c>
      <c r="U418" s="113">
        <v>3.4</v>
      </c>
      <c r="V418" s="116">
        <v>0.4</v>
      </c>
      <c r="W418" s="113">
        <f t="shared" ref="W418:W422" si="30">ROUND(U418*V418,2)</f>
        <v>1.36</v>
      </c>
    </row>
    <row r="419" spans="1:23" ht="15.75">
      <c r="A419" s="131"/>
      <c r="B419" s="132"/>
      <c r="C419" s="132"/>
      <c r="D419" s="132"/>
      <c r="E419" s="132"/>
      <c r="F419" s="132"/>
      <c r="G419" s="132"/>
      <c r="H419" s="132"/>
      <c r="I419" s="149"/>
      <c r="J419" s="149"/>
      <c r="K419" s="149"/>
      <c r="L419" s="149"/>
      <c r="M419" s="112"/>
      <c r="N419" s="112"/>
      <c r="O419" s="154"/>
      <c r="T419" s="113" t="s">
        <v>1869</v>
      </c>
      <c r="U419" s="113">
        <v>1</v>
      </c>
      <c r="V419" s="116">
        <v>0.4</v>
      </c>
      <c r="W419" s="113">
        <f t="shared" si="30"/>
        <v>0.4</v>
      </c>
    </row>
    <row r="420" spans="1:23" ht="25.5" customHeight="1">
      <c r="A420" s="457" t="s">
        <v>1785</v>
      </c>
      <c r="B420" s="458"/>
      <c r="C420" s="458"/>
      <c r="D420" s="459"/>
      <c r="E420" s="481" t="s">
        <v>1786</v>
      </c>
      <c r="F420" s="481" t="s">
        <v>1787</v>
      </c>
      <c r="G420" s="481" t="s">
        <v>1788</v>
      </c>
      <c r="H420" s="513" t="s">
        <v>1870</v>
      </c>
      <c r="I420" s="513"/>
      <c r="J420" s="513"/>
      <c r="K420" s="513"/>
      <c r="L420" s="493" t="s">
        <v>1871</v>
      </c>
      <c r="M420" s="463" t="s">
        <v>1791</v>
      </c>
      <c r="N420" s="464"/>
      <c r="O420" s="465"/>
      <c r="T420" s="113" t="s">
        <v>1872</v>
      </c>
      <c r="U420" s="113">
        <v>1.5</v>
      </c>
      <c r="V420" s="116">
        <v>1</v>
      </c>
      <c r="W420" s="113">
        <f t="shared" si="30"/>
        <v>1.5</v>
      </c>
    </row>
    <row r="421" spans="1:23" ht="37.15" customHeight="1">
      <c r="A421" s="460"/>
      <c r="B421" s="461"/>
      <c r="C421" s="461"/>
      <c r="D421" s="462"/>
      <c r="E421" s="482"/>
      <c r="F421" s="540"/>
      <c r="G421" s="540"/>
      <c r="H421" s="138" t="s">
        <v>1873</v>
      </c>
      <c r="I421" s="138" t="s">
        <v>1786</v>
      </c>
      <c r="J421" s="163" t="s">
        <v>1874</v>
      </c>
      <c r="K421" s="163" t="s">
        <v>1871</v>
      </c>
      <c r="L421" s="541"/>
      <c r="M421" s="466"/>
      <c r="N421" s="467"/>
      <c r="O421" s="468"/>
      <c r="Q421" s="166" t="s">
        <v>1875</v>
      </c>
      <c r="T421" s="113" t="s">
        <v>1876</v>
      </c>
      <c r="U421" s="113">
        <v>7.5</v>
      </c>
      <c r="V421" s="116">
        <v>2.2999999999999998</v>
      </c>
      <c r="W421" s="113">
        <f t="shared" si="30"/>
        <v>17.25</v>
      </c>
    </row>
    <row r="422" spans="1:23" s="113" customFormat="1" ht="21.75" customHeight="1">
      <c r="A422" s="475" t="s">
        <v>1877</v>
      </c>
      <c r="B422" s="476"/>
      <c r="C422" s="476"/>
      <c r="D422" s="476"/>
      <c r="E422" s="476"/>
      <c r="F422" s="476"/>
      <c r="G422" s="476"/>
      <c r="H422" s="476"/>
      <c r="I422" s="476"/>
      <c r="J422" s="476"/>
      <c r="K422" s="476"/>
      <c r="L422" s="476"/>
      <c r="M422" s="476"/>
      <c r="N422" s="476"/>
      <c r="O422" s="477"/>
      <c r="Q422" s="112"/>
      <c r="R422" s="112"/>
      <c r="S422" s="119"/>
      <c r="T422" s="119" t="s">
        <v>1878</v>
      </c>
      <c r="U422" s="119">
        <v>5</v>
      </c>
      <c r="V422" s="113">
        <v>2.2000000000000002</v>
      </c>
      <c r="W422" s="113">
        <f t="shared" si="30"/>
        <v>11</v>
      </c>
    </row>
    <row r="423" spans="1:23" s="113" customFormat="1" ht="21.75" customHeight="1">
      <c r="A423" s="475"/>
      <c r="B423" s="476"/>
      <c r="C423" s="476"/>
      <c r="D423" s="476"/>
      <c r="E423" s="476"/>
      <c r="F423" s="476"/>
      <c r="G423" s="476"/>
      <c r="H423" s="476"/>
      <c r="I423" s="476"/>
      <c r="J423" s="476"/>
      <c r="K423" s="476"/>
      <c r="L423" s="476"/>
      <c r="M423" s="476"/>
      <c r="N423" s="476"/>
      <c r="O423" s="477"/>
      <c r="Q423" s="112"/>
      <c r="R423" s="112"/>
      <c r="S423" s="119"/>
      <c r="T423" s="119" t="s">
        <v>1852</v>
      </c>
      <c r="U423" s="119" t="s">
        <v>1853</v>
      </c>
      <c r="V423" s="119" t="s">
        <v>1854</v>
      </c>
      <c r="W423" s="113" t="s">
        <v>1855</v>
      </c>
    </row>
    <row r="424" spans="1:23" s="113" customFormat="1" ht="21.75" customHeight="1">
      <c r="A424" s="475"/>
      <c r="B424" s="476"/>
      <c r="C424" s="476"/>
      <c r="D424" s="476"/>
      <c r="E424" s="476"/>
      <c r="F424" s="476"/>
      <c r="G424" s="476"/>
      <c r="H424" s="476"/>
      <c r="I424" s="476"/>
      <c r="J424" s="476"/>
      <c r="K424" s="476"/>
      <c r="L424" s="476"/>
      <c r="M424" s="476"/>
      <c r="N424" s="476"/>
      <c r="O424" s="477"/>
      <c r="Q424" s="112"/>
      <c r="R424" s="112"/>
      <c r="S424" s="119"/>
      <c r="T424" s="119" t="s">
        <v>1852</v>
      </c>
      <c r="U424" s="119" t="s">
        <v>1853</v>
      </c>
      <c r="V424" s="119" t="s">
        <v>1854</v>
      </c>
      <c r="W424" s="113" t="s">
        <v>1855</v>
      </c>
    </row>
    <row r="425" spans="1:23" s="113" customFormat="1" ht="21.75" customHeight="1">
      <c r="A425" s="454" t="s">
        <v>1879</v>
      </c>
      <c r="B425" s="455"/>
      <c r="C425" s="455"/>
      <c r="D425" s="456"/>
      <c r="E425" s="483">
        <v>1</v>
      </c>
      <c r="F425" s="483">
        <v>50</v>
      </c>
      <c r="G425" s="539">
        <v>3.5</v>
      </c>
      <c r="H425" s="159" t="s">
        <v>1864</v>
      </c>
      <c r="I425" s="159">
        <v>7</v>
      </c>
      <c r="J425" s="164">
        <f t="shared" ref="J425:J427" si="31">VLOOKUP(H425,$T$290:$W$304,4,FALSE)</f>
        <v>2.4</v>
      </c>
      <c r="K425" s="164">
        <f t="shared" ref="K425:K427" si="32">I425*J425</f>
        <v>16.8</v>
      </c>
      <c r="L425" s="483"/>
      <c r="M425" s="536"/>
      <c r="N425" s="537"/>
      <c r="O425" s="538"/>
      <c r="Q425" s="112"/>
      <c r="R425" s="112"/>
      <c r="S425" s="119"/>
      <c r="T425" s="119"/>
      <c r="U425" s="119"/>
    </row>
    <row r="426" spans="1:23" s="113" customFormat="1" ht="21.75" customHeight="1">
      <c r="A426" s="454"/>
      <c r="B426" s="455"/>
      <c r="C426" s="455"/>
      <c r="D426" s="456"/>
      <c r="E426" s="483"/>
      <c r="F426" s="483"/>
      <c r="G426" s="539"/>
      <c r="H426" s="159" t="s">
        <v>1865</v>
      </c>
      <c r="I426" s="159">
        <v>2</v>
      </c>
      <c r="J426" s="164">
        <f t="shared" si="31"/>
        <v>1.25</v>
      </c>
      <c r="K426" s="164">
        <f t="shared" si="32"/>
        <v>2.5</v>
      </c>
      <c r="L426" s="483"/>
      <c r="M426" s="536"/>
      <c r="N426" s="537"/>
      <c r="O426" s="538"/>
      <c r="Q426" s="112"/>
      <c r="R426" s="112"/>
      <c r="S426" s="119"/>
      <c r="T426" s="119"/>
      <c r="U426" s="119"/>
    </row>
    <row r="427" spans="1:23" s="113" customFormat="1" ht="21.75" customHeight="1">
      <c r="A427" s="454"/>
      <c r="B427" s="455"/>
      <c r="C427" s="455"/>
      <c r="D427" s="456"/>
      <c r="E427" s="483"/>
      <c r="F427" s="483"/>
      <c r="G427" s="539"/>
      <c r="H427" s="159" t="s">
        <v>1866</v>
      </c>
      <c r="I427" s="159">
        <v>1</v>
      </c>
      <c r="J427" s="164">
        <f t="shared" si="31"/>
        <v>3.4</v>
      </c>
      <c r="K427" s="164">
        <f t="shared" si="32"/>
        <v>3.4</v>
      </c>
      <c r="L427" s="483"/>
      <c r="M427" s="536"/>
      <c r="N427" s="537"/>
      <c r="O427" s="538"/>
      <c r="Q427" s="112"/>
      <c r="R427" s="112"/>
      <c r="S427" s="119"/>
      <c r="T427" s="119"/>
      <c r="U427" s="119"/>
    </row>
    <row r="428" spans="1:23" s="113" customFormat="1" ht="21.75" customHeight="1">
      <c r="A428" s="451" t="s">
        <v>1880</v>
      </c>
      <c r="B428" s="452"/>
      <c r="C428" s="452"/>
      <c r="D428" s="453"/>
      <c r="E428" s="160">
        <v>1</v>
      </c>
      <c r="F428" s="160">
        <v>3.1</v>
      </c>
      <c r="G428" s="161">
        <v>3.25</v>
      </c>
      <c r="H428" s="136"/>
      <c r="I428" s="136"/>
      <c r="J428" s="156"/>
      <c r="K428" s="156"/>
      <c r="L428" s="160"/>
      <c r="M428" s="448"/>
      <c r="N428" s="449"/>
      <c r="O428" s="450"/>
      <c r="Q428" s="112"/>
      <c r="R428" s="112"/>
      <c r="S428" s="119"/>
      <c r="T428" s="113" t="s">
        <v>1856</v>
      </c>
      <c r="U428" s="113">
        <v>0.8</v>
      </c>
      <c r="V428" s="116">
        <v>2.1</v>
      </c>
      <c r="W428" s="113">
        <f t="shared" ref="W428:W439" si="33">ROUND(U428*V428,2)</f>
        <v>1.68</v>
      </c>
    </row>
    <row r="429" spans="1:23" s="113" customFormat="1" ht="21.75" customHeight="1">
      <c r="A429" s="451" t="s">
        <v>1881</v>
      </c>
      <c r="B429" s="452"/>
      <c r="C429" s="452"/>
      <c r="D429" s="453"/>
      <c r="E429" s="160">
        <v>1</v>
      </c>
      <c r="F429" s="160">
        <v>2.5</v>
      </c>
      <c r="G429" s="161">
        <v>3.25</v>
      </c>
      <c r="H429" s="136"/>
      <c r="I429" s="136"/>
      <c r="J429" s="156"/>
      <c r="K429" s="156"/>
      <c r="L429" s="160"/>
      <c r="M429" s="448"/>
      <c r="N429" s="449"/>
      <c r="O429" s="450"/>
      <c r="Q429" s="112"/>
      <c r="R429" s="112"/>
      <c r="S429" s="119"/>
      <c r="T429" s="113" t="s">
        <v>1858</v>
      </c>
      <c r="U429" s="113">
        <v>0.9</v>
      </c>
      <c r="V429" s="116">
        <v>2.1</v>
      </c>
      <c r="W429" s="113">
        <f t="shared" si="33"/>
        <v>1.89</v>
      </c>
    </row>
    <row r="430" spans="1:23" s="113" customFormat="1" ht="21.75" customHeight="1">
      <c r="A430" s="451" t="s">
        <v>1882</v>
      </c>
      <c r="B430" s="452"/>
      <c r="C430" s="452"/>
      <c r="D430" s="453"/>
      <c r="E430" s="160">
        <v>1</v>
      </c>
      <c r="F430" s="160">
        <v>3.15</v>
      </c>
      <c r="G430" s="161">
        <v>3.25</v>
      </c>
      <c r="H430" s="136"/>
      <c r="I430" s="136"/>
      <c r="J430" s="156"/>
      <c r="K430" s="156"/>
      <c r="L430" s="160"/>
      <c r="M430" s="448"/>
      <c r="N430" s="449"/>
      <c r="O430" s="450"/>
      <c r="Q430" s="112"/>
      <c r="R430" s="112"/>
      <c r="T430" s="113" t="s">
        <v>1859</v>
      </c>
      <c r="U430" s="113">
        <v>1.2</v>
      </c>
      <c r="V430" s="116">
        <v>2.1</v>
      </c>
      <c r="W430" s="113">
        <f t="shared" si="33"/>
        <v>2.52</v>
      </c>
    </row>
    <row r="431" spans="1:23" s="113" customFormat="1" ht="21.75" customHeight="1">
      <c r="A431" s="451" t="s">
        <v>1883</v>
      </c>
      <c r="B431" s="452"/>
      <c r="C431" s="452"/>
      <c r="D431" s="453"/>
      <c r="E431" s="160">
        <v>1</v>
      </c>
      <c r="F431" s="160">
        <v>3</v>
      </c>
      <c r="G431" s="161">
        <v>3.25</v>
      </c>
      <c r="H431" s="136"/>
      <c r="I431" s="136"/>
      <c r="J431" s="156"/>
      <c r="K431" s="156"/>
      <c r="L431" s="160"/>
      <c r="M431" s="448"/>
      <c r="N431" s="449"/>
      <c r="O431" s="450"/>
      <c r="Q431" s="112"/>
      <c r="R431" s="112"/>
      <c r="T431" s="113" t="s">
        <v>1860</v>
      </c>
      <c r="U431" s="113">
        <v>1.6</v>
      </c>
      <c r="V431" s="116">
        <v>2.1</v>
      </c>
      <c r="W431" s="113">
        <f t="shared" si="33"/>
        <v>3.36</v>
      </c>
    </row>
    <row r="432" spans="1:23" s="113" customFormat="1" ht="21.75" customHeight="1">
      <c r="A432" s="451" t="s">
        <v>1884</v>
      </c>
      <c r="B432" s="452"/>
      <c r="C432" s="452"/>
      <c r="D432" s="453"/>
      <c r="E432" s="160">
        <v>1</v>
      </c>
      <c r="F432" s="160">
        <v>5</v>
      </c>
      <c r="G432" s="161">
        <v>3.25</v>
      </c>
      <c r="H432" s="136"/>
      <c r="I432" s="136"/>
      <c r="J432" s="156"/>
      <c r="K432" s="156"/>
      <c r="L432" s="160"/>
      <c r="M432" s="448"/>
      <c r="N432" s="449"/>
      <c r="O432" s="450"/>
      <c r="Q432" s="112"/>
      <c r="R432" s="112"/>
      <c r="T432" s="113" t="s">
        <v>1863</v>
      </c>
      <c r="U432" s="113">
        <v>4.8</v>
      </c>
      <c r="V432" s="116">
        <v>3</v>
      </c>
      <c r="W432" s="113">
        <f t="shared" si="33"/>
        <v>14.4</v>
      </c>
    </row>
    <row r="433" spans="1:23" s="113" customFormat="1" ht="21.75" customHeight="1">
      <c r="A433" s="451" t="s">
        <v>1885</v>
      </c>
      <c r="B433" s="452"/>
      <c r="C433" s="452"/>
      <c r="D433" s="453"/>
      <c r="E433" s="160">
        <v>1</v>
      </c>
      <c r="F433" s="160">
        <v>3.65</v>
      </c>
      <c r="G433" s="161">
        <v>3.25</v>
      </c>
      <c r="H433" s="136" t="s">
        <v>1856</v>
      </c>
      <c r="I433" s="136">
        <v>1</v>
      </c>
      <c r="J433" s="164">
        <f t="shared" ref="J433:J436" si="34">VLOOKUP(H433,$T$290:$W$304,4,FALSE)</f>
        <v>1.68</v>
      </c>
      <c r="K433" s="164">
        <f t="shared" ref="K433:K441" si="35">I433*J433</f>
        <v>1.68</v>
      </c>
      <c r="L433" s="160">
        <f>ROUND((F433*G433*E433)-K433,2)</f>
        <v>10.18</v>
      </c>
      <c r="M433" s="448"/>
      <c r="N433" s="449"/>
      <c r="O433" s="450"/>
      <c r="Q433" s="112"/>
      <c r="R433" s="112"/>
      <c r="T433" s="113" t="s">
        <v>1864</v>
      </c>
      <c r="U433" s="113">
        <v>2.4</v>
      </c>
      <c r="V433" s="116">
        <v>1</v>
      </c>
      <c r="W433" s="113">
        <f t="shared" si="33"/>
        <v>2.4</v>
      </c>
    </row>
    <row r="434" spans="1:23" s="113" customFormat="1" ht="21.75" customHeight="1">
      <c r="A434" s="451" t="s">
        <v>1886</v>
      </c>
      <c r="B434" s="452"/>
      <c r="C434" s="452"/>
      <c r="D434" s="453"/>
      <c r="E434" s="484">
        <v>1</v>
      </c>
      <c r="F434" s="484">
        <v>37.549999999999997</v>
      </c>
      <c r="G434" s="532">
        <v>3.25</v>
      </c>
      <c r="H434" s="136" t="s">
        <v>1856</v>
      </c>
      <c r="I434" s="136">
        <v>7</v>
      </c>
      <c r="J434" s="164">
        <f t="shared" si="34"/>
        <v>1.68</v>
      </c>
      <c r="K434" s="164">
        <f t="shared" si="35"/>
        <v>11.76</v>
      </c>
      <c r="L434" s="534">
        <f>ROUND((F434*G434*E434)-(SUM(K434:K435)),2)</f>
        <v>108.78</v>
      </c>
      <c r="M434" s="448"/>
      <c r="N434" s="449"/>
      <c r="O434" s="450"/>
      <c r="Q434" s="112"/>
      <c r="R434" s="112"/>
      <c r="T434" s="113" t="s">
        <v>1865</v>
      </c>
      <c r="U434" s="113">
        <v>1.25</v>
      </c>
      <c r="V434" s="116">
        <v>1</v>
      </c>
      <c r="W434" s="113">
        <f t="shared" si="33"/>
        <v>1.25</v>
      </c>
    </row>
    <row r="435" spans="1:23" s="113" customFormat="1" ht="21.75" customHeight="1">
      <c r="A435" s="454"/>
      <c r="B435" s="455"/>
      <c r="C435" s="455"/>
      <c r="D435" s="456"/>
      <c r="E435" s="483"/>
      <c r="F435" s="483"/>
      <c r="G435" s="533"/>
      <c r="H435" s="136" t="s">
        <v>1872</v>
      </c>
      <c r="I435" s="136">
        <v>1</v>
      </c>
      <c r="J435" s="164">
        <f t="shared" si="34"/>
        <v>1.5</v>
      </c>
      <c r="K435" s="164">
        <f t="shared" si="35"/>
        <v>1.5</v>
      </c>
      <c r="L435" s="483"/>
      <c r="M435" s="448"/>
      <c r="N435" s="449"/>
      <c r="O435" s="450"/>
      <c r="Q435" s="112"/>
      <c r="R435" s="112"/>
      <c r="T435" s="113" t="s">
        <v>1865</v>
      </c>
      <c r="U435" s="113">
        <v>1.25</v>
      </c>
      <c r="V435" s="116">
        <v>1</v>
      </c>
      <c r="W435" s="113">
        <f t="shared" si="33"/>
        <v>1.25</v>
      </c>
    </row>
    <row r="436" spans="1:23" s="113" customFormat="1" ht="21.75" customHeight="1">
      <c r="A436" s="451" t="s">
        <v>1887</v>
      </c>
      <c r="B436" s="452"/>
      <c r="C436" s="452"/>
      <c r="D436" s="453"/>
      <c r="E436" s="160">
        <v>1</v>
      </c>
      <c r="F436" s="160">
        <f>31.6-3.6-1.4</f>
        <v>26.6</v>
      </c>
      <c r="G436" s="161">
        <v>3.25</v>
      </c>
      <c r="H436" s="136" t="s">
        <v>1856</v>
      </c>
      <c r="I436" s="136">
        <v>3</v>
      </c>
      <c r="J436" s="164">
        <f t="shared" si="34"/>
        <v>1.68</v>
      </c>
      <c r="K436" s="164">
        <f t="shared" si="35"/>
        <v>5.04</v>
      </c>
      <c r="L436" s="165">
        <f>ROUND((F436*G436*E436)-(SUM(K436:K436)),2)</f>
        <v>81.41</v>
      </c>
      <c r="M436" s="448"/>
      <c r="N436" s="449"/>
      <c r="O436" s="450"/>
      <c r="Q436" s="112"/>
      <c r="R436" s="112"/>
      <c r="T436" s="113" t="s">
        <v>1888</v>
      </c>
      <c r="U436" s="113">
        <v>3.4</v>
      </c>
      <c r="V436" s="116">
        <v>0.4</v>
      </c>
      <c r="W436" s="113">
        <f t="shared" si="33"/>
        <v>1.36</v>
      </c>
    </row>
    <row r="437" spans="1:23" s="113" customFormat="1" ht="21.75" customHeight="1">
      <c r="A437" s="451" t="s">
        <v>1889</v>
      </c>
      <c r="B437" s="452"/>
      <c r="C437" s="452"/>
      <c r="D437" s="453"/>
      <c r="E437" s="160">
        <v>1</v>
      </c>
      <c r="F437" s="160">
        <v>3.5</v>
      </c>
      <c r="G437" s="161">
        <v>3.25</v>
      </c>
      <c r="H437" s="136"/>
      <c r="I437" s="136"/>
      <c r="J437" s="156"/>
      <c r="K437" s="164">
        <f t="shared" si="35"/>
        <v>0</v>
      </c>
      <c r="L437" s="165"/>
      <c r="M437" s="448"/>
      <c r="N437" s="449"/>
      <c r="O437" s="450"/>
      <c r="Q437" s="112"/>
      <c r="R437" s="112"/>
      <c r="T437" s="113" t="s">
        <v>1890</v>
      </c>
      <c r="U437" s="113">
        <v>1</v>
      </c>
      <c r="V437" s="116">
        <v>0.4</v>
      </c>
      <c r="W437" s="113">
        <f t="shared" si="33"/>
        <v>0.4</v>
      </c>
    </row>
    <row r="438" spans="1:23" s="113" customFormat="1" ht="21.75" customHeight="1">
      <c r="A438" s="451" t="s">
        <v>1891</v>
      </c>
      <c r="B438" s="452"/>
      <c r="C438" s="452"/>
      <c r="D438" s="453"/>
      <c r="E438" s="160">
        <v>1</v>
      </c>
      <c r="F438" s="160">
        <v>2.8</v>
      </c>
      <c r="G438" s="161">
        <v>3.25</v>
      </c>
      <c r="H438" s="136"/>
      <c r="I438" s="136"/>
      <c r="J438" s="156"/>
      <c r="K438" s="164">
        <f t="shared" si="35"/>
        <v>0</v>
      </c>
      <c r="L438" s="165"/>
      <c r="M438" s="448"/>
      <c r="N438" s="449"/>
      <c r="O438" s="450"/>
      <c r="Q438" s="112"/>
      <c r="R438" s="112"/>
      <c r="T438" s="113" t="s">
        <v>1872</v>
      </c>
      <c r="U438" s="113">
        <v>1.5</v>
      </c>
      <c r="V438" s="116">
        <v>1</v>
      </c>
      <c r="W438" s="113">
        <f t="shared" si="33"/>
        <v>1.5</v>
      </c>
    </row>
    <row r="439" spans="1:23" s="113" customFormat="1" ht="21.75" customHeight="1">
      <c r="A439" s="451" t="s">
        <v>1892</v>
      </c>
      <c r="B439" s="452"/>
      <c r="C439" s="452"/>
      <c r="D439" s="453"/>
      <c r="E439" s="160">
        <v>1</v>
      </c>
      <c r="F439" s="160">
        <v>8.4499999999999993</v>
      </c>
      <c r="G439" s="161">
        <v>3.25</v>
      </c>
      <c r="H439" s="136" t="s">
        <v>1859</v>
      </c>
      <c r="I439" s="136">
        <v>1</v>
      </c>
      <c r="J439" s="164">
        <f t="shared" ref="J439:J451" si="36">VLOOKUP(H439,$T$290:$W$304,4,FALSE)</f>
        <v>2.52</v>
      </c>
      <c r="K439" s="164">
        <f t="shared" si="35"/>
        <v>2.52</v>
      </c>
      <c r="L439" s="165">
        <f>ROUND((F439*G439*E439)-(SUM(K439:K439)),2)</f>
        <v>24.94</v>
      </c>
      <c r="M439" s="448"/>
      <c r="N439" s="449"/>
      <c r="O439" s="450"/>
      <c r="Q439" s="112"/>
      <c r="R439" s="112"/>
      <c r="T439" s="113" t="s">
        <v>1876</v>
      </c>
      <c r="U439" s="113">
        <v>7.5</v>
      </c>
      <c r="V439" s="116">
        <v>2.2999999999999998</v>
      </c>
      <c r="W439" s="113">
        <f t="shared" si="33"/>
        <v>17.25</v>
      </c>
    </row>
    <row r="440" spans="1:23" s="113" customFormat="1" ht="21.75" customHeight="1">
      <c r="A440" s="451" t="s">
        <v>1893</v>
      </c>
      <c r="B440" s="452"/>
      <c r="C440" s="452"/>
      <c r="D440" s="453"/>
      <c r="E440" s="160">
        <v>1</v>
      </c>
      <c r="F440" s="160">
        <v>3.1</v>
      </c>
      <c r="G440" s="161">
        <v>3.25</v>
      </c>
      <c r="H440" s="136"/>
      <c r="I440" s="136"/>
      <c r="J440" s="156"/>
      <c r="K440" s="164">
        <f t="shared" si="35"/>
        <v>0</v>
      </c>
      <c r="L440" s="165"/>
      <c r="M440" s="448"/>
      <c r="N440" s="449"/>
      <c r="O440" s="450"/>
      <c r="Q440" s="112"/>
      <c r="R440" s="112"/>
      <c r="V440" s="116"/>
    </row>
    <row r="441" spans="1:23" s="113" customFormat="1" ht="21.75" customHeight="1">
      <c r="A441" s="451" t="s">
        <v>1894</v>
      </c>
      <c r="B441" s="452"/>
      <c r="C441" s="452"/>
      <c r="D441" s="453"/>
      <c r="E441" s="160">
        <v>1</v>
      </c>
      <c r="F441" s="160">
        <v>2.75</v>
      </c>
      <c r="G441" s="161">
        <v>3.25</v>
      </c>
      <c r="H441" s="136"/>
      <c r="I441" s="136"/>
      <c r="J441" s="156"/>
      <c r="K441" s="164">
        <f t="shared" si="35"/>
        <v>0</v>
      </c>
      <c r="L441" s="165"/>
      <c r="M441" s="448"/>
      <c r="N441" s="449"/>
      <c r="O441" s="450"/>
      <c r="Q441" s="112"/>
      <c r="R441" s="112"/>
      <c r="V441" s="116"/>
    </row>
    <row r="442" spans="1:23" s="113" customFormat="1" ht="21.75" customHeight="1">
      <c r="A442" s="451" t="s">
        <v>1895</v>
      </c>
      <c r="B442" s="452"/>
      <c r="C442" s="452"/>
      <c r="D442" s="453"/>
      <c r="E442" s="160">
        <v>1</v>
      </c>
      <c r="F442" s="160">
        <v>3.6</v>
      </c>
      <c r="G442" s="161">
        <v>3.25</v>
      </c>
      <c r="H442" s="136"/>
      <c r="I442" s="136"/>
      <c r="J442" s="156"/>
      <c r="K442" s="156"/>
      <c r="L442" s="165"/>
      <c r="M442" s="448"/>
      <c r="N442" s="449"/>
      <c r="O442" s="450"/>
      <c r="Q442" s="112"/>
      <c r="R442" s="112"/>
      <c r="V442" s="116"/>
    </row>
    <row r="443" spans="1:23" s="113" customFormat="1" ht="21.75" customHeight="1">
      <c r="A443" s="451" t="s">
        <v>1896</v>
      </c>
      <c r="B443" s="452"/>
      <c r="C443" s="452"/>
      <c r="D443" s="453"/>
      <c r="E443" s="484">
        <v>1</v>
      </c>
      <c r="F443" s="484">
        <v>50</v>
      </c>
      <c r="G443" s="532">
        <v>3.5</v>
      </c>
      <c r="H443" s="136" t="s">
        <v>1865</v>
      </c>
      <c r="I443" s="136">
        <v>3</v>
      </c>
      <c r="J443" s="164">
        <f t="shared" si="36"/>
        <v>1.25</v>
      </c>
      <c r="K443" s="164">
        <f t="shared" ref="K443:K451" si="37">I443*J443</f>
        <v>3.75</v>
      </c>
      <c r="L443" s="534"/>
      <c r="M443" s="448"/>
      <c r="N443" s="449"/>
      <c r="O443" s="450"/>
      <c r="Q443" s="112"/>
      <c r="R443" s="112"/>
      <c r="V443" s="116"/>
    </row>
    <row r="444" spans="1:23" s="113" customFormat="1" ht="21.75" customHeight="1">
      <c r="A444" s="454"/>
      <c r="B444" s="455"/>
      <c r="C444" s="455"/>
      <c r="D444" s="456"/>
      <c r="E444" s="483"/>
      <c r="F444" s="483"/>
      <c r="G444" s="533"/>
      <c r="H444" s="136" t="s">
        <v>1864</v>
      </c>
      <c r="I444" s="136">
        <v>5</v>
      </c>
      <c r="J444" s="164">
        <f t="shared" si="36"/>
        <v>2.4</v>
      </c>
      <c r="K444" s="164">
        <f t="shared" si="37"/>
        <v>12</v>
      </c>
      <c r="L444" s="483"/>
      <c r="M444" s="448"/>
      <c r="N444" s="449"/>
      <c r="O444" s="450"/>
      <c r="Q444" s="112"/>
      <c r="R444" s="112"/>
      <c r="V444" s="157"/>
    </row>
    <row r="445" spans="1:23" s="113" customFormat="1" ht="21.75" customHeight="1">
      <c r="A445" s="454"/>
      <c r="B445" s="455"/>
      <c r="C445" s="455"/>
      <c r="D445" s="456"/>
      <c r="E445" s="483"/>
      <c r="F445" s="483"/>
      <c r="G445" s="533"/>
      <c r="H445" s="136" t="s">
        <v>1868</v>
      </c>
      <c r="I445" s="136">
        <v>2</v>
      </c>
      <c r="J445" s="164">
        <f t="shared" si="36"/>
        <v>1.36</v>
      </c>
      <c r="K445" s="164">
        <f t="shared" si="37"/>
        <v>2.72</v>
      </c>
      <c r="L445" s="483"/>
      <c r="M445" s="448"/>
      <c r="N445" s="449"/>
      <c r="O445" s="450"/>
      <c r="Q445" s="112"/>
      <c r="R445" s="112"/>
      <c r="V445" s="116"/>
    </row>
    <row r="446" spans="1:23" s="113" customFormat="1" ht="21.75" customHeight="1">
      <c r="A446" s="454"/>
      <c r="B446" s="455"/>
      <c r="C446" s="455"/>
      <c r="D446" s="456"/>
      <c r="E446" s="483"/>
      <c r="F446" s="483"/>
      <c r="G446" s="533"/>
      <c r="H446" s="136" t="s">
        <v>1869</v>
      </c>
      <c r="I446" s="136">
        <v>3</v>
      </c>
      <c r="J446" s="164">
        <f t="shared" si="36"/>
        <v>0.4</v>
      </c>
      <c r="K446" s="164">
        <f t="shared" si="37"/>
        <v>1.2000000000000002</v>
      </c>
      <c r="L446" s="483"/>
      <c r="M446" s="448"/>
      <c r="N446" s="449"/>
      <c r="O446" s="450"/>
      <c r="Q446" s="112"/>
      <c r="R446" s="112"/>
      <c r="V446" s="116"/>
    </row>
    <row r="447" spans="1:23" s="113" customFormat="1" ht="21.75" customHeight="1">
      <c r="A447" s="451" t="s">
        <v>1897</v>
      </c>
      <c r="B447" s="452"/>
      <c r="C447" s="452"/>
      <c r="D447" s="453"/>
      <c r="E447" s="484">
        <v>1</v>
      </c>
      <c r="F447" s="484">
        <v>20</v>
      </c>
      <c r="G447" s="532">
        <v>3.5</v>
      </c>
      <c r="H447" s="136" t="s">
        <v>1876</v>
      </c>
      <c r="I447" s="136">
        <v>1</v>
      </c>
      <c r="J447" s="164">
        <f t="shared" si="36"/>
        <v>17.25</v>
      </c>
      <c r="K447" s="164">
        <f t="shared" si="37"/>
        <v>17.25</v>
      </c>
      <c r="L447" s="534"/>
      <c r="M447" s="448"/>
      <c r="N447" s="449"/>
      <c r="O447" s="450"/>
      <c r="Q447" s="112"/>
      <c r="R447" s="112"/>
      <c r="V447" s="116"/>
    </row>
    <row r="448" spans="1:23" s="113" customFormat="1" ht="21.75" customHeight="1">
      <c r="A448" s="454"/>
      <c r="B448" s="455"/>
      <c r="C448" s="455"/>
      <c r="D448" s="456"/>
      <c r="E448" s="483"/>
      <c r="F448" s="483"/>
      <c r="G448" s="533"/>
      <c r="H448" s="136" t="s">
        <v>1863</v>
      </c>
      <c r="I448" s="136">
        <v>1</v>
      </c>
      <c r="J448" s="164">
        <f t="shared" si="36"/>
        <v>14.4</v>
      </c>
      <c r="K448" s="164">
        <f t="shared" si="37"/>
        <v>14.4</v>
      </c>
      <c r="L448" s="535"/>
      <c r="M448" s="448"/>
      <c r="N448" s="449"/>
      <c r="O448" s="450"/>
      <c r="Q448" s="112"/>
      <c r="R448" s="112"/>
      <c r="V448" s="116"/>
    </row>
    <row r="449" spans="1:18" s="113" customFormat="1" ht="21.75" customHeight="1">
      <c r="A449" s="451" t="s">
        <v>1898</v>
      </c>
      <c r="B449" s="452"/>
      <c r="C449" s="452"/>
      <c r="D449" s="453"/>
      <c r="E449" s="160">
        <v>1</v>
      </c>
      <c r="F449" s="160">
        <v>8.65</v>
      </c>
      <c r="G449" s="161">
        <v>3.25</v>
      </c>
      <c r="H449" s="136" t="s">
        <v>1856</v>
      </c>
      <c r="I449" s="136">
        <v>1</v>
      </c>
      <c r="J449" s="164">
        <f t="shared" si="36"/>
        <v>1.68</v>
      </c>
      <c r="K449" s="164">
        <f t="shared" si="37"/>
        <v>1.68</v>
      </c>
      <c r="L449" s="160">
        <f>ROUND((F449*G449)-(SUM(K449:K449)),2)</f>
        <v>26.43</v>
      </c>
      <c r="M449" s="448"/>
      <c r="N449" s="449"/>
      <c r="O449" s="450"/>
      <c r="Q449" s="112"/>
      <c r="R449" s="112"/>
    </row>
    <row r="450" spans="1:18" s="113" customFormat="1" ht="21.75" customHeight="1">
      <c r="A450" s="451" t="s">
        <v>1899</v>
      </c>
      <c r="B450" s="452"/>
      <c r="C450" s="452"/>
      <c r="D450" s="453"/>
      <c r="E450" s="484">
        <v>1</v>
      </c>
      <c r="F450" s="484">
        <v>8.8000000000000007</v>
      </c>
      <c r="G450" s="532">
        <v>3.25</v>
      </c>
      <c r="H450" s="136" t="s">
        <v>1856</v>
      </c>
      <c r="I450" s="136">
        <v>2</v>
      </c>
      <c r="J450" s="164">
        <f t="shared" si="36"/>
        <v>1.68</v>
      </c>
      <c r="K450" s="164">
        <f t="shared" si="37"/>
        <v>3.36</v>
      </c>
      <c r="L450" s="534">
        <f>ROUND((F450*G450)-(SUM(K450:K451)),2)</f>
        <v>23.74</v>
      </c>
      <c r="M450" s="448"/>
      <c r="N450" s="449"/>
      <c r="O450" s="450"/>
      <c r="Q450" s="112"/>
      <c r="R450" s="112"/>
    </row>
    <row r="451" spans="1:18" s="113" customFormat="1" ht="21.75" customHeight="1">
      <c r="A451" s="454"/>
      <c r="B451" s="455"/>
      <c r="C451" s="455"/>
      <c r="D451" s="456"/>
      <c r="E451" s="483"/>
      <c r="F451" s="483"/>
      <c r="G451" s="533"/>
      <c r="H451" s="136" t="s">
        <v>1872</v>
      </c>
      <c r="I451" s="136">
        <v>1</v>
      </c>
      <c r="J451" s="164">
        <f t="shared" si="36"/>
        <v>1.5</v>
      </c>
      <c r="K451" s="164">
        <f t="shared" si="37"/>
        <v>1.5</v>
      </c>
      <c r="L451" s="483"/>
      <c r="M451" s="448"/>
      <c r="N451" s="449"/>
      <c r="O451" s="450"/>
      <c r="Q451" s="112"/>
      <c r="R451" s="112"/>
    </row>
    <row r="452" spans="1:18" s="113" customFormat="1" ht="21.75" customHeight="1">
      <c r="A452" s="451" t="s">
        <v>1900</v>
      </c>
      <c r="B452" s="452"/>
      <c r="C452" s="452"/>
      <c r="D452" s="453"/>
      <c r="E452" s="160">
        <v>1</v>
      </c>
      <c r="F452" s="160">
        <v>3.6</v>
      </c>
      <c r="G452" s="161">
        <v>3.25</v>
      </c>
      <c r="H452" s="136"/>
      <c r="I452" s="136"/>
      <c r="J452" s="164"/>
      <c r="K452" s="164"/>
      <c r="L452" s="160"/>
      <c r="M452" s="448"/>
      <c r="N452" s="449"/>
      <c r="O452" s="450"/>
      <c r="Q452" s="112"/>
      <c r="R452" s="112"/>
    </row>
    <row r="453" spans="1:18" s="113" customFormat="1" ht="21.75" customHeight="1">
      <c r="A453" s="451" t="s">
        <v>1901</v>
      </c>
      <c r="B453" s="452"/>
      <c r="C453" s="452"/>
      <c r="D453" s="453"/>
      <c r="E453" s="160">
        <v>1</v>
      </c>
      <c r="F453" s="160">
        <v>5</v>
      </c>
      <c r="G453" s="161">
        <v>3.25</v>
      </c>
      <c r="H453" s="136" t="s">
        <v>1856</v>
      </c>
      <c r="I453" s="136">
        <v>1</v>
      </c>
      <c r="J453" s="164">
        <f t="shared" ref="J453:J457" si="38">VLOOKUP(H453,$T$290:$W$304,4,FALSE)</f>
        <v>1.68</v>
      </c>
      <c r="K453" s="164">
        <f t="shared" ref="K453:K457" si="39">I453*J453</f>
        <v>1.68</v>
      </c>
      <c r="L453" s="160">
        <f t="shared" ref="L453:L457" si="40">ROUND((F453*G453)-(SUM(K453:K453)),2)</f>
        <v>14.57</v>
      </c>
      <c r="M453" s="448"/>
      <c r="N453" s="449"/>
      <c r="O453" s="450"/>
      <c r="Q453" s="112"/>
      <c r="R453" s="112"/>
    </row>
    <row r="454" spans="1:18" s="113" customFormat="1" ht="21.75" customHeight="1">
      <c r="A454" s="451" t="s">
        <v>1902</v>
      </c>
      <c r="B454" s="452"/>
      <c r="C454" s="452"/>
      <c r="D454" s="453"/>
      <c r="E454" s="160">
        <v>1</v>
      </c>
      <c r="F454" s="160">
        <v>8.8000000000000007</v>
      </c>
      <c r="G454" s="161">
        <v>3.25</v>
      </c>
      <c r="H454" s="136"/>
      <c r="I454" s="136"/>
      <c r="J454" s="164"/>
      <c r="K454" s="164"/>
      <c r="L454" s="160"/>
      <c r="M454" s="448"/>
      <c r="N454" s="449"/>
      <c r="O454" s="450"/>
      <c r="Q454" s="112"/>
      <c r="R454" s="112"/>
    </row>
    <row r="455" spans="1:18" s="113" customFormat="1" ht="21.75" customHeight="1">
      <c r="A455" s="451" t="s">
        <v>1903</v>
      </c>
      <c r="B455" s="452"/>
      <c r="C455" s="452"/>
      <c r="D455" s="453"/>
      <c r="E455" s="160">
        <v>1</v>
      </c>
      <c r="F455" s="160">
        <v>5</v>
      </c>
      <c r="G455" s="161">
        <v>3.25</v>
      </c>
      <c r="H455" s="136" t="s">
        <v>1856</v>
      </c>
      <c r="I455" s="136">
        <v>1</v>
      </c>
      <c r="J455" s="164">
        <f t="shared" si="38"/>
        <v>1.68</v>
      </c>
      <c r="K455" s="164">
        <f t="shared" si="39"/>
        <v>1.68</v>
      </c>
      <c r="L455" s="160">
        <f t="shared" si="40"/>
        <v>14.57</v>
      </c>
      <c r="M455" s="448"/>
      <c r="N455" s="449"/>
      <c r="O455" s="450"/>
      <c r="Q455" s="112"/>
      <c r="R455" s="112"/>
    </row>
    <row r="456" spans="1:18" s="113" customFormat="1" ht="21.75" customHeight="1">
      <c r="A456" s="451" t="s">
        <v>1904</v>
      </c>
      <c r="B456" s="452"/>
      <c r="C456" s="452"/>
      <c r="D456" s="453"/>
      <c r="E456" s="160">
        <v>1</v>
      </c>
      <c r="F456" s="160">
        <v>8.65</v>
      </c>
      <c r="G456" s="161">
        <v>3.25</v>
      </c>
      <c r="H456" s="136"/>
      <c r="I456" s="136"/>
      <c r="J456" s="164"/>
      <c r="K456" s="164"/>
      <c r="L456" s="160"/>
      <c r="M456" s="448"/>
      <c r="N456" s="449"/>
      <c r="O456" s="450"/>
      <c r="Q456" s="112"/>
      <c r="R456" s="112"/>
    </row>
    <row r="457" spans="1:18" s="113" customFormat="1" ht="21.75" customHeight="1">
      <c r="A457" s="451" t="s">
        <v>1905</v>
      </c>
      <c r="B457" s="452"/>
      <c r="C457" s="452"/>
      <c r="D457" s="453"/>
      <c r="E457" s="160">
        <v>1</v>
      </c>
      <c r="F457" s="160">
        <v>5</v>
      </c>
      <c r="G457" s="161">
        <v>3.25</v>
      </c>
      <c r="H457" s="136" t="s">
        <v>1872</v>
      </c>
      <c r="I457" s="136">
        <v>1</v>
      </c>
      <c r="J457" s="164">
        <f t="shared" si="38"/>
        <v>1.5</v>
      </c>
      <c r="K457" s="164">
        <f t="shared" si="39"/>
        <v>1.5</v>
      </c>
      <c r="L457" s="160">
        <f t="shared" si="40"/>
        <v>14.75</v>
      </c>
      <c r="M457" s="448"/>
      <c r="N457" s="449"/>
      <c r="O457" s="450"/>
      <c r="Q457" s="112"/>
      <c r="R457" s="112"/>
    </row>
    <row r="458" spans="1:18" s="113" customFormat="1" ht="21.75" customHeight="1">
      <c r="A458" s="451" t="s">
        <v>1906</v>
      </c>
      <c r="B458" s="452"/>
      <c r="C458" s="452"/>
      <c r="D458" s="453"/>
      <c r="E458" s="160">
        <v>1</v>
      </c>
      <c r="F458" s="160">
        <v>3.7</v>
      </c>
      <c r="G458" s="161">
        <v>3.25</v>
      </c>
      <c r="H458" s="136"/>
      <c r="I458" s="136"/>
      <c r="J458" s="164"/>
      <c r="K458" s="164"/>
      <c r="L458" s="160"/>
      <c r="M458" s="448"/>
      <c r="N458" s="449"/>
      <c r="O458" s="450"/>
      <c r="Q458" s="112"/>
      <c r="R458" s="112"/>
    </row>
    <row r="459" spans="1:18" s="113" customFormat="1" ht="21.75" customHeight="1">
      <c r="A459" s="451" t="s">
        <v>1907</v>
      </c>
      <c r="B459" s="452"/>
      <c r="C459" s="452"/>
      <c r="D459" s="453"/>
      <c r="E459" s="160">
        <v>1</v>
      </c>
      <c r="F459" s="160">
        <v>5</v>
      </c>
      <c r="G459" s="161">
        <v>3.25</v>
      </c>
      <c r="H459" s="136" t="s">
        <v>1872</v>
      </c>
      <c r="I459" s="136">
        <v>1</v>
      </c>
      <c r="J459" s="164">
        <f t="shared" ref="J459:J463" si="41">VLOOKUP(H459,$T$290:$W$304,4,FALSE)</f>
        <v>1.5</v>
      </c>
      <c r="K459" s="164">
        <f t="shared" ref="K459:K475" si="42">I459*J459</f>
        <v>1.5</v>
      </c>
      <c r="L459" s="160">
        <f>ROUND((F459*G459)-(SUM(K459:K459)),2)</f>
        <v>14.75</v>
      </c>
      <c r="M459" s="448"/>
      <c r="N459" s="449"/>
      <c r="O459" s="450"/>
      <c r="Q459" s="112"/>
      <c r="R459" s="112"/>
    </row>
    <row r="460" spans="1:18" s="113" customFormat="1" ht="21.75" customHeight="1">
      <c r="A460" s="451" t="s">
        <v>1908</v>
      </c>
      <c r="B460" s="452"/>
      <c r="C460" s="452"/>
      <c r="D460" s="453"/>
      <c r="E460" s="484">
        <v>1</v>
      </c>
      <c r="F460" s="484">
        <v>8.65</v>
      </c>
      <c r="G460" s="532">
        <v>3.25</v>
      </c>
      <c r="H460" s="136" t="s">
        <v>1856</v>
      </c>
      <c r="I460" s="136">
        <v>2</v>
      </c>
      <c r="J460" s="164">
        <f t="shared" si="41"/>
        <v>1.68</v>
      </c>
      <c r="K460" s="164">
        <f t="shared" si="42"/>
        <v>3.36</v>
      </c>
      <c r="L460" s="534">
        <f t="shared" ref="L460:L465" si="43">ROUND((F460*G460)-(SUM(K460:K461)),2)</f>
        <v>23.25</v>
      </c>
      <c r="M460" s="448"/>
      <c r="N460" s="449"/>
      <c r="O460" s="450"/>
      <c r="Q460" s="112"/>
      <c r="R460" s="112"/>
    </row>
    <row r="461" spans="1:18" s="113" customFormat="1" ht="21.75" customHeight="1">
      <c r="A461" s="454"/>
      <c r="B461" s="455"/>
      <c r="C461" s="455"/>
      <c r="D461" s="456"/>
      <c r="E461" s="483"/>
      <c r="F461" s="483"/>
      <c r="G461" s="533"/>
      <c r="H461" s="136" t="s">
        <v>1872</v>
      </c>
      <c r="I461" s="136">
        <v>1</v>
      </c>
      <c r="J461" s="164">
        <f t="shared" si="41"/>
        <v>1.5</v>
      </c>
      <c r="K461" s="164">
        <f t="shared" si="42"/>
        <v>1.5</v>
      </c>
      <c r="L461" s="483"/>
      <c r="M461" s="448"/>
      <c r="N461" s="449"/>
      <c r="O461" s="450"/>
      <c r="Q461" s="112"/>
      <c r="R461" s="112"/>
    </row>
    <row r="462" spans="1:18" s="113" customFormat="1" ht="21.75" customHeight="1">
      <c r="A462" s="451" t="s">
        <v>1909</v>
      </c>
      <c r="B462" s="452"/>
      <c r="C462" s="452"/>
      <c r="D462" s="453"/>
      <c r="E462" s="484">
        <v>1</v>
      </c>
      <c r="F462" s="484">
        <v>8.65</v>
      </c>
      <c r="G462" s="532">
        <v>3.25</v>
      </c>
      <c r="H462" s="136" t="s">
        <v>1856</v>
      </c>
      <c r="I462" s="136">
        <v>2</v>
      </c>
      <c r="J462" s="164">
        <f t="shared" si="41"/>
        <v>1.68</v>
      </c>
      <c r="K462" s="164">
        <f t="shared" si="42"/>
        <v>3.36</v>
      </c>
      <c r="L462" s="534">
        <f t="shared" si="43"/>
        <v>23.25</v>
      </c>
      <c r="M462" s="448"/>
      <c r="N462" s="449"/>
      <c r="O462" s="450"/>
      <c r="Q462" s="112"/>
      <c r="R462" s="112"/>
    </row>
    <row r="463" spans="1:18" s="113" customFormat="1" ht="21.75" customHeight="1">
      <c r="A463" s="454"/>
      <c r="B463" s="455"/>
      <c r="C463" s="455"/>
      <c r="D463" s="456"/>
      <c r="E463" s="483"/>
      <c r="F463" s="483"/>
      <c r="G463" s="533"/>
      <c r="H463" s="136" t="s">
        <v>1872</v>
      </c>
      <c r="I463" s="136">
        <v>1</v>
      </c>
      <c r="J463" s="164">
        <f t="shared" si="41"/>
        <v>1.5</v>
      </c>
      <c r="K463" s="164">
        <f t="shared" si="42"/>
        <v>1.5</v>
      </c>
      <c r="L463" s="483"/>
      <c r="M463" s="448"/>
      <c r="N463" s="449"/>
      <c r="O463" s="450"/>
      <c r="Q463" s="112"/>
      <c r="R463" s="112"/>
    </row>
    <row r="464" spans="1:18" s="113" customFormat="1" ht="21.75" customHeight="1">
      <c r="A464" s="451" t="s">
        <v>1910</v>
      </c>
      <c r="B464" s="452"/>
      <c r="C464" s="452"/>
      <c r="D464" s="453"/>
      <c r="E464" s="160">
        <v>1</v>
      </c>
      <c r="F464" s="160">
        <v>8.8000000000000007</v>
      </c>
      <c r="G464" s="161">
        <v>3.25</v>
      </c>
      <c r="H464" s="136"/>
      <c r="I464" s="136"/>
      <c r="J464" s="164"/>
      <c r="K464" s="164">
        <f t="shared" si="42"/>
        <v>0</v>
      </c>
      <c r="L464" s="160"/>
      <c r="M464" s="448"/>
      <c r="N464" s="449"/>
      <c r="O464" s="450"/>
      <c r="Q464" s="112"/>
      <c r="R464" s="112"/>
    </row>
    <row r="465" spans="1:23" s="113" customFormat="1" ht="21.75" customHeight="1">
      <c r="A465" s="451" t="s">
        <v>1911</v>
      </c>
      <c r="B465" s="452"/>
      <c r="C465" s="452"/>
      <c r="D465" s="453"/>
      <c r="E465" s="484">
        <v>1</v>
      </c>
      <c r="F465" s="484">
        <v>4.4000000000000004</v>
      </c>
      <c r="G465" s="532">
        <v>3.25</v>
      </c>
      <c r="H465" s="136" t="s">
        <v>1856</v>
      </c>
      <c r="I465" s="136">
        <v>2</v>
      </c>
      <c r="J465" s="164">
        <f t="shared" ref="J465:J475" si="44">VLOOKUP(H465,$T$290:$W$304,4,FALSE)</f>
        <v>1.68</v>
      </c>
      <c r="K465" s="164">
        <f t="shared" si="42"/>
        <v>3.36</v>
      </c>
      <c r="L465" s="534">
        <f t="shared" si="43"/>
        <v>9.44</v>
      </c>
      <c r="M465" s="448"/>
      <c r="N465" s="449"/>
      <c r="O465" s="450"/>
      <c r="Q465" s="112"/>
      <c r="R465" s="112"/>
    </row>
    <row r="466" spans="1:23" s="113" customFormat="1" ht="21.75" customHeight="1">
      <c r="A466" s="454"/>
      <c r="B466" s="455"/>
      <c r="C466" s="455"/>
      <c r="D466" s="456"/>
      <c r="E466" s="483"/>
      <c r="F466" s="483"/>
      <c r="G466" s="533"/>
      <c r="H466" s="136" t="s">
        <v>1872</v>
      </c>
      <c r="I466" s="136">
        <v>1</v>
      </c>
      <c r="J466" s="164">
        <f t="shared" si="44"/>
        <v>1.5</v>
      </c>
      <c r="K466" s="164">
        <f t="shared" si="42"/>
        <v>1.5</v>
      </c>
      <c r="L466" s="483"/>
      <c r="M466" s="448"/>
      <c r="N466" s="449"/>
      <c r="O466" s="450"/>
      <c r="Q466" s="112"/>
      <c r="R466" s="112"/>
    </row>
    <row r="467" spans="1:23" s="113" customFormat="1" ht="21.75" customHeight="1">
      <c r="A467" s="451" t="s">
        <v>1912</v>
      </c>
      <c r="B467" s="452"/>
      <c r="C467" s="452"/>
      <c r="D467" s="453"/>
      <c r="E467" s="160">
        <v>1</v>
      </c>
      <c r="F467" s="160">
        <v>8.65</v>
      </c>
      <c r="G467" s="161">
        <v>3.25</v>
      </c>
      <c r="H467" s="136"/>
      <c r="I467" s="136"/>
      <c r="J467" s="164"/>
      <c r="K467" s="164">
        <f t="shared" si="42"/>
        <v>0</v>
      </c>
      <c r="L467" s="160"/>
      <c r="M467" s="448"/>
      <c r="N467" s="449"/>
      <c r="O467" s="450"/>
      <c r="Q467" s="112"/>
      <c r="R467" s="112"/>
    </row>
    <row r="468" spans="1:23" s="113" customFormat="1" ht="21.75" customHeight="1">
      <c r="A468" s="451" t="s">
        <v>1913</v>
      </c>
      <c r="B468" s="452"/>
      <c r="C468" s="452"/>
      <c r="D468" s="453"/>
      <c r="E468" s="160">
        <v>1</v>
      </c>
      <c r="F468" s="160">
        <v>8.8000000000000007</v>
      </c>
      <c r="G468" s="161">
        <v>3.25</v>
      </c>
      <c r="H468" s="136"/>
      <c r="I468" s="136"/>
      <c r="J468" s="164"/>
      <c r="K468" s="164">
        <f t="shared" si="42"/>
        <v>0</v>
      </c>
      <c r="L468" s="160"/>
      <c r="M468" s="448"/>
      <c r="N468" s="449"/>
      <c r="O468" s="450"/>
      <c r="Q468" s="112"/>
      <c r="R468" s="112"/>
    </row>
    <row r="469" spans="1:23" s="113" customFormat="1" ht="21.75" customHeight="1">
      <c r="A469" s="451" t="s">
        <v>1914</v>
      </c>
      <c r="B469" s="452"/>
      <c r="C469" s="452"/>
      <c r="D469" s="453"/>
      <c r="E469" s="160">
        <v>1</v>
      </c>
      <c r="F469" s="160">
        <v>8.65</v>
      </c>
      <c r="G469" s="161">
        <v>3.25</v>
      </c>
      <c r="H469" s="136" t="s">
        <v>1858</v>
      </c>
      <c r="I469" s="136">
        <v>1</v>
      </c>
      <c r="J469" s="164">
        <f t="shared" si="44"/>
        <v>1.89</v>
      </c>
      <c r="K469" s="164">
        <f t="shared" si="42"/>
        <v>1.89</v>
      </c>
      <c r="L469" s="160"/>
      <c r="M469" s="448"/>
      <c r="N469" s="449"/>
      <c r="O469" s="450"/>
      <c r="Q469" s="112"/>
      <c r="R469" s="112"/>
    </row>
    <row r="470" spans="1:23" s="113" customFormat="1" ht="21.75" customHeight="1">
      <c r="A470" s="451" t="s">
        <v>1915</v>
      </c>
      <c r="B470" s="452"/>
      <c r="C470" s="452"/>
      <c r="D470" s="453"/>
      <c r="E470" s="160">
        <v>1</v>
      </c>
      <c r="F470" s="160">
        <v>3.45</v>
      </c>
      <c r="G470" s="161">
        <v>3.25</v>
      </c>
      <c r="H470" s="136" t="s">
        <v>1856</v>
      </c>
      <c r="I470" s="136">
        <v>1</v>
      </c>
      <c r="J470" s="164">
        <f t="shared" si="44"/>
        <v>1.68</v>
      </c>
      <c r="K470" s="164">
        <f t="shared" si="42"/>
        <v>1.68</v>
      </c>
      <c r="L470" s="160"/>
      <c r="M470" s="448"/>
      <c r="N470" s="449"/>
      <c r="O470" s="450"/>
      <c r="Q470" s="112"/>
      <c r="R470" s="112"/>
    </row>
    <row r="471" spans="1:23" s="113" customFormat="1" ht="21.75" customHeight="1">
      <c r="A471" s="451" t="s">
        <v>1916</v>
      </c>
      <c r="B471" s="452"/>
      <c r="C471" s="452"/>
      <c r="D471" s="453"/>
      <c r="E471" s="160">
        <v>1</v>
      </c>
      <c r="F471" s="160">
        <v>3.7</v>
      </c>
      <c r="G471" s="161">
        <v>3.25</v>
      </c>
      <c r="H471" s="136" t="s">
        <v>1858</v>
      </c>
      <c r="I471" s="136">
        <v>1</v>
      </c>
      <c r="J471" s="164">
        <f t="shared" si="44"/>
        <v>1.89</v>
      </c>
      <c r="K471" s="164">
        <f t="shared" si="42"/>
        <v>1.89</v>
      </c>
      <c r="L471" s="160"/>
      <c r="M471" s="448"/>
      <c r="N471" s="449"/>
      <c r="O471" s="450"/>
      <c r="Q471" s="112"/>
      <c r="R471" s="112"/>
    </row>
    <row r="472" spans="1:23" s="113" customFormat="1" ht="21.75" customHeight="1">
      <c r="A472" s="451" t="s">
        <v>1917</v>
      </c>
      <c r="B472" s="452"/>
      <c r="C472" s="452"/>
      <c r="D472" s="453"/>
      <c r="E472" s="160">
        <v>1</v>
      </c>
      <c r="F472" s="160">
        <v>2</v>
      </c>
      <c r="G472" s="161">
        <v>3.25</v>
      </c>
      <c r="H472" s="136" t="s">
        <v>1858</v>
      </c>
      <c r="I472" s="136">
        <v>1</v>
      </c>
      <c r="J472" s="164">
        <f t="shared" si="44"/>
        <v>1.89</v>
      </c>
      <c r="K472" s="164">
        <f t="shared" si="42"/>
        <v>1.89</v>
      </c>
      <c r="L472" s="160"/>
      <c r="M472" s="448"/>
      <c r="N472" s="449"/>
      <c r="O472" s="450"/>
      <c r="Q472" s="112"/>
      <c r="R472" s="112"/>
    </row>
    <row r="473" spans="1:23" s="113" customFormat="1" ht="21.75" customHeight="1">
      <c r="A473" s="451" t="s">
        <v>1918</v>
      </c>
      <c r="B473" s="452"/>
      <c r="C473" s="452"/>
      <c r="D473" s="453"/>
      <c r="E473" s="484">
        <v>1</v>
      </c>
      <c r="F473" s="484">
        <v>20</v>
      </c>
      <c r="G473" s="532">
        <v>3.25</v>
      </c>
      <c r="H473" s="136" t="s">
        <v>1860</v>
      </c>
      <c r="I473" s="136">
        <v>1</v>
      </c>
      <c r="J473" s="164">
        <f t="shared" si="44"/>
        <v>3.36</v>
      </c>
      <c r="K473" s="164">
        <f t="shared" si="42"/>
        <v>3.36</v>
      </c>
      <c r="L473" s="534">
        <f>ROUND((F473*G473)-(SUM(K473:K474)),2)</f>
        <v>59.75</v>
      </c>
      <c r="M473" s="448"/>
      <c r="N473" s="449"/>
      <c r="O473" s="450"/>
      <c r="Q473" s="112"/>
      <c r="R473" s="112"/>
    </row>
    <row r="474" spans="1:23" s="113" customFormat="1" ht="21.75" customHeight="1">
      <c r="A474" s="454"/>
      <c r="B474" s="455"/>
      <c r="C474" s="455"/>
      <c r="D474" s="456"/>
      <c r="E474" s="483"/>
      <c r="F474" s="483"/>
      <c r="G474" s="533"/>
      <c r="H474" s="136" t="s">
        <v>1858</v>
      </c>
      <c r="I474" s="136">
        <v>1</v>
      </c>
      <c r="J474" s="164">
        <f t="shared" si="44"/>
        <v>1.89</v>
      </c>
      <c r="K474" s="164">
        <f t="shared" si="42"/>
        <v>1.89</v>
      </c>
      <c r="L474" s="483"/>
      <c r="M474" s="448"/>
      <c r="N474" s="449"/>
      <c r="O474" s="450"/>
      <c r="Q474" s="112"/>
      <c r="R474" s="112"/>
    </row>
    <row r="475" spans="1:23" s="113" customFormat="1" ht="21.75" customHeight="1">
      <c r="A475" s="451" t="s">
        <v>1919</v>
      </c>
      <c r="B475" s="452"/>
      <c r="C475" s="452"/>
      <c r="D475" s="453"/>
      <c r="E475" s="160">
        <v>1</v>
      </c>
      <c r="F475" s="160">
        <v>20</v>
      </c>
      <c r="G475" s="161">
        <v>3.5</v>
      </c>
      <c r="H475" s="136" t="s">
        <v>1860</v>
      </c>
      <c r="I475" s="136">
        <v>1</v>
      </c>
      <c r="J475" s="164">
        <f t="shared" si="44"/>
        <v>3.36</v>
      </c>
      <c r="K475" s="164">
        <f t="shared" si="42"/>
        <v>3.36</v>
      </c>
      <c r="L475" s="160"/>
      <c r="M475" s="448"/>
      <c r="N475" s="449"/>
      <c r="O475" s="450"/>
      <c r="Q475" s="112"/>
      <c r="R475" s="112"/>
    </row>
    <row r="476" spans="1:23" s="113" customFormat="1" ht="21.75" customHeight="1">
      <c r="A476" s="475" t="s">
        <v>1920</v>
      </c>
      <c r="B476" s="476"/>
      <c r="C476" s="476"/>
      <c r="D476" s="476"/>
      <c r="E476" s="476"/>
      <c r="F476" s="476"/>
      <c r="G476" s="476"/>
      <c r="H476" s="476"/>
      <c r="I476" s="476"/>
      <c r="J476" s="476"/>
      <c r="K476" s="476"/>
      <c r="L476" s="476"/>
      <c r="M476" s="476"/>
      <c r="N476" s="476"/>
      <c r="O476" s="477"/>
      <c r="Q476" s="112"/>
      <c r="R476" s="112"/>
      <c r="S476" s="119"/>
      <c r="T476" s="119"/>
      <c r="U476" s="119"/>
    </row>
    <row r="477" spans="1:23" s="113" customFormat="1" ht="21.75" customHeight="1">
      <c r="A477" s="475"/>
      <c r="B477" s="476"/>
      <c r="C477" s="476"/>
      <c r="D477" s="476"/>
      <c r="E477" s="476"/>
      <c r="F477" s="476"/>
      <c r="G477" s="476"/>
      <c r="H477" s="476"/>
      <c r="I477" s="476"/>
      <c r="J477" s="476"/>
      <c r="K477" s="476"/>
      <c r="L477" s="476"/>
      <c r="M477" s="476"/>
      <c r="N477" s="476"/>
      <c r="O477" s="477"/>
      <c r="Q477" s="112"/>
      <c r="R477" s="112"/>
      <c r="S477" s="119"/>
      <c r="T477" s="119" t="s">
        <v>1852</v>
      </c>
      <c r="U477" s="119" t="s">
        <v>1853</v>
      </c>
      <c r="V477" s="119" t="s">
        <v>1854</v>
      </c>
      <c r="W477" s="113" t="s">
        <v>1855</v>
      </c>
    </row>
    <row r="478" spans="1:23" s="113" customFormat="1" ht="21.75" customHeight="1">
      <c r="A478" s="475"/>
      <c r="B478" s="476"/>
      <c r="C478" s="476"/>
      <c r="D478" s="476"/>
      <c r="E478" s="476"/>
      <c r="F478" s="476"/>
      <c r="G478" s="476"/>
      <c r="H478" s="476"/>
      <c r="I478" s="476"/>
      <c r="J478" s="476"/>
      <c r="K478" s="476"/>
      <c r="L478" s="476"/>
      <c r="M478" s="476"/>
      <c r="N478" s="476"/>
      <c r="O478" s="477"/>
      <c r="Q478" s="112"/>
      <c r="R478" s="112"/>
      <c r="S478" s="119"/>
      <c r="T478" s="119" t="s">
        <v>1852</v>
      </c>
      <c r="U478" s="119" t="s">
        <v>1853</v>
      </c>
      <c r="V478" s="119" t="s">
        <v>1854</v>
      </c>
      <c r="W478" s="113" t="s">
        <v>1855</v>
      </c>
    </row>
    <row r="479" spans="1:23" s="113" customFormat="1" ht="21.75" customHeight="1">
      <c r="A479" s="454" t="s">
        <v>1879</v>
      </c>
      <c r="B479" s="455"/>
      <c r="C479" s="455"/>
      <c r="D479" s="456"/>
      <c r="E479" s="483">
        <v>1</v>
      </c>
      <c r="F479" s="483">
        <v>50</v>
      </c>
      <c r="G479" s="539">
        <f>8.35-3.5</f>
        <v>4.8499999999999996</v>
      </c>
      <c r="H479" s="159" t="s">
        <v>1864</v>
      </c>
      <c r="I479" s="159">
        <v>8</v>
      </c>
      <c r="J479" s="164">
        <f t="shared" ref="J479:J483" si="45">VLOOKUP(H479,$T$290:$W$304,4,FALSE)</f>
        <v>2.4</v>
      </c>
      <c r="K479" s="164">
        <f t="shared" ref="K479:K506" si="46">I479*J479</f>
        <v>19.2</v>
      </c>
      <c r="L479" s="483"/>
      <c r="M479" s="536"/>
      <c r="N479" s="537"/>
      <c r="O479" s="538"/>
      <c r="Q479" s="112"/>
      <c r="R479" s="112"/>
      <c r="S479" s="119"/>
      <c r="T479" s="119"/>
      <c r="U479" s="119"/>
    </row>
    <row r="480" spans="1:23" s="113" customFormat="1" ht="21.75" customHeight="1">
      <c r="A480" s="454"/>
      <c r="B480" s="455"/>
      <c r="C480" s="455"/>
      <c r="D480" s="456"/>
      <c r="E480" s="483"/>
      <c r="F480" s="483"/>
      <c r="G480" s="539"/>
      <c r="H480" s="159" t="s">
        <v>1865</v>
      </c>
      <c r="I480" s="159">
        <v>2</v>
      </c>
      <c r="J480" s="164">
        <f t="shared" si="45"/>
        <v>1.25</v>
      </c>
      <c r="K480" s="164">
        <f t="shared" si="46"/>
        <v>2.5</v>
      </c>
      <c r="L480" s="483"/>
      <c r="M480" s="536"/>
      <c r="N480" s="537"/>
      <c r="O480" s="538"/>
      <c r="Q480" s="112"/>
      <c r="R480" s="112"/>
      <c r="S480" s="119"/>
      <c r="T480" s="119"/>
      <c r="U480" s="119"/>
    </row>
    <row r="481" spans="1:23" s="113" customFormat="1" ht="21.75" customHeight="1">
      <c r="A481" s="454"/>
      <c r="B481" s="455"/>
      <c r="C481" s="455"/>
      <c r="D481" s="456"/>
      <c r="E481" s="483"/>
      <c r="F481" s="483"/>
      <c r="G481" s="539"/>
      <c r="H481" s="159" t="s">
        <v>1869</v>
      </c>
      <c r="I481" s="159">
        <v>2</v>
      </c>
      <c r="J481" s="164">
        <f t="shared" si="45"/>
        <v>0.4</v>
      </c>
      <c r="K481" s="164">
        <f t="shared" si="46"/>
        <v>0.8</v>
      </c>
      <c r="L481" s="483"/>
      <c r="M481" s="536"/>
      <c r="N481" s="537"/>
      <c r="O481" s="538"/>
      <c r="Q481" s="112"/>
      <c r="R481" s="112"/>
      <c r="S481" s="119"/>
      <c r="T481" s="119"/>
      <c r="U481" s="119"/>
    </row>
    <row r="482" spans="1:23" s="113" customFormat="1" ht="21.75" customHeight="1">
      <c r="A482" s="454"/>
      <c r="B482" s="455"/>
      <c r="C482" s="455"/>
      <c r="D482" s="456"/>
      <c r="E482" s="483"/>
      <c r="F482" s="483"/>
      <c r="G482" s="539"/>
      <c r="H482" s="159" t="s">
        <v>1868</v>
      </c>
      <c r="I482" s="159">
        <v>2</v>
      </c>
      <c r="J482" s="164">
        <f t="shared" si="45"/>
        <v>1.36</v>
      </c>
      <c r="K482" s="164">
        <f t="shared" si="46"/>
        <v>2.72</v>
      </c>
      <c r="L482" s="483"/>
      <c r="M482" s="536"/>
      <c r="N482" s="537"/>
      <c r="O482" s="538"/>
      <c r="Q482" s="112"/>
      <c r="R482" s="112"/>
      <c r="S482" s="119"/>
      <c r="T482" s="119"/>
      <c r="U482" s="119"/>
    </row>
    <row r="483" spans="1:23" s="113" customFormat="1" ht="21.75" customHeight="1">
      <c r="A483" s="451" t="s">
        <v>1880</v>
      </c>
      <c r="B483" s="452"/>
      <c r="C483" s="452"/>
      <c r="D483" s="453"/>
      <c r="E483" s="160">
        <v>1</v>
      </c>
      <c r="F483" s="160">
        <v>6.75</v>
      </c>
      <c r="G483" s="161">
        <v>3.25</v>
      </c>
      <c r="H483" s="136" t="s">
        <v>1856</v>
      </c>
      <c r="I483" s="136">
        <v>2</v>
      </c>
      <c r="J483" s="164">
        <f t="shared" si="45"/>
        <v>1.68</v>
      </c>
      <c r="K483" s="164">
        <f t="shared" si="46"/>
        <v>3.36</v>
      </c>
      <c r="L483" s="160">
        <f>ROUND((F483*G483*E483)-K483,2)</f>
        <v>18.579999999999998</v>
      </c>
      <c r="M483" s="448"/>
      <c r="N483" s="449"/>
      <c r="O483" s="450"/>
      <c r="Q483" s="112"/>
      <c r="R483" s="112"/>
      <c r="S483" s="119"/>
      <c r="T483" s="113" t="s">
        <v>1856</v>
      </c>
      <c r="U483" s="113">
        <v>0.8</v>
      </c>
      <c r="V483" s="116">
        <v>2.1</v>
      </c>
      <c r="W483" s="113">
        <f t="shared" ref="W483:W496" si="47">ROUND(U483*V483,2)</f>
        <v>1.68</v>
      </c>
    </row>
    <row r="484" spans="1:23" s="113" customFormat="1" ht="21.75" customHeight="1">
      <c r="A484" s="451" t="s">
        <v>1881</v>
      </c>
      <c r="B484" s="452"/>
      <c r="C484" s="452"/>
      <c r="D484" s="453"/>
      <c r="E484" s="160">
        <v>1</v>
      </c>
      <c r="F484" s="160">
        <v>3.6</v>
      </c>
      <c r="G484" s="161">
        <v>3.25</v>
      </c>
      <c r="H484" s="136"/>
      <c r="I484" s="136"/>
      <c r="J484" s="164"/>
      <c r="K484" s="164">
        <f t="shared" si="46"/>
        <v>0</v>
      </c>
      <c r="L484" s="160"/>
      <c r="M484" s="448"/>
      <c r="N484" s="449"/>
      <c r="O484" s="450"/>
      <c r="Q484" s="112"/>
      <c r="R484" s="112"/>
      <c r="S484" s="119"/>
      <c r="T484" s="113" t="s">
        <v>1858</v>
      </c>
      <c r="U484" s="113">
        <v>0.9</v>
      </c>
      <c r="V484" s="116">
        <v>2.1</v>
      </c>
      <c r="W484" s="113">
        <f t="shared" si="47"/>
        <v>1.89</v>
      </c>
    </row>
    <row r="485" spans="1:23" s="113" customFormat="1" ht="21.75" customHeight="1">
      <c r="A485" s="451" t="s">
        <v>1882</v>
      </c>
      <c r="B485" s="452"/>
      <c r="C485" s="452"/>
      <c r="D485" s="453"/>
      <c r="E485" s="160">
        <v>1</v>
      </c>
      <c r="F485" s="160">
        <v>3.15</v>
      </c>
      <c r="G485" s="161">
        <v>3.25</v>
      </c>
      <c r="H485" s="136"/>
      <c r="I485" s="136"/>
      <c r="J485" s="164"/>
      <c r="K485" s="164">
        <f t="shared" si="46"/>
        <v>0</v>
      </c>
      <c r="L485" s="160"/>
      <c r="M485" s="448"/>
      <c r="N485" s="449"/>
      <c r="O485" s="450"/>
      <c r="Q485" s="112"/>
      <c r="R485" s="112"/>
      <c r="T485" s="113" t="s">
        <v>1859</v>
      </c>
      <c r="U485" s="113">
        <v>1.2</v>
      </c>
      <c r="V485" s="116">
        <v>2.1</v>
      </c>
      <c r="W485" s="113">
        <f t="shared" si="47"/>
        <v>2.52</v>
      </c>
    </row>
    <row r="486" spans="1:23" s="113" customFormat="1" ht="21.75" customHeight="1">
      <c r="A486" s="451" t="s">
        <v>1883</v>
      </c>
      <c r="B486" s="452"/>
      <c r="C486" s="452"/>
      <c r="D486" s="453"/>
      <c r="E486" s="160">
        <v>1</v>
      </c>
      <c r="F486" s="160">
        <v>5.95</v>
      </c>
      <c r="G486" s="161">
        <v>3.25</v>
      </c>
      <c r="H486" s="136"/>
      <c r="I486" s="136"/>
      <c r="J486" s="164"/>
      <c r="K486" s="164">
        <f t="shared" si="46"/>
        <v>0</v>
      </c>
      <c r="L486" s="165">
        <f>ROUND((F486*G486*E486)-(SUM(K486:K486)),2)</f>
        <v>19.34</v>
      </c>
      <c r="M486" s="448"/>
      <c r="N486" s="449"/>
      <c r="O486" s="450"/>
      <c r="Q486" s="112"/>
      <c r="R486" s="112"/>
      <c r="T486" s="113" t="s">
        <v>1860</v>
      </c>
      <c r="U486" s="113">
        <v>1.6</v>
      </c>
      <c r="V486" s="116">
        <v>2.1</v>
      </c>
      <c r="W486" s="113">
        <f t="shared" si="47"/>
        <v>3.36</v>
      </c>
    </row>
    <row r="487" spans="1:23" s="113" customFormat="1" ht="21.75" customHeight="1">
      <c r="A487" s="451" t="s">
        <v>1883</v>
      </c>
      <c r="B487" s="452"/>
      <c r="C487" s="452"/>
      <c r="D487" s="453"/>
      <c r="E487" s="160">
        <v>1</v>
      </c>
      <c r="F487" s="160">
        <v>1.75</v>
      </c>
      <c r="G487" s="161">
        <v>3.25</v>
      </c>
      <c r="H487" s="136"/>
      <c r="I487" s="136"/>
      <c r="J487" s="164"/>
      <c r="K487" s="164">
        <f t="shared" si="46"/>
        <v>0</v>
      </c>
      <c r="L487" s="160"/>
      <c r="M487" s="448"/>
      <c r="N487" s="449"/>
      <c r="O487" s="450"/>
      <c r="Q487" s="112"/>
      <c r="R487" s="112"/>
      <c r="T487" s="113" t="s">
        <v>1860</v>
      </c>
      <c r="U487" s="113">
        <v>1.6</v>
      </c>
      <c r="V487" s="116">
        <v>2.1</v>
      </c>
      <c r="W487" s="113">
        <f t="shared" si="47"/>
        <v>3.36</v>
      </c>
    </row>
    <row r="488" spans="1:23" s="113" customFormat="1" ht="21.75" customHeight="1">
      <c r="A488" s="451" t="s">
        <v>1884</v>
      </c>
      <c r="B488" s="452"/>
      <c r="C488" s="452"/>
      <c r="D488" s="453"/>
      <c r="E488" s="160">
        <v>1</v>
      </c>
      <c r="F488" s="160">
        <f>44.15-4.1</f>
        <v>40.049999999999997</v>
      </c>
      <c r="G488" s="161">
        <v>3.25</v>
      </c>
      <c r="H488" s="136" t="s">
        <v>1856</v>
      </c>
      <c r="I488" s="136">
        <v>6</v>
      </c>
      <c r="J488" s="164">
        <f t="shared" ref="J488:J490" si="48">VLOOKUP(H488,$T$290:$W$304,4,FALSE)</f>
        <v>1.68</v>
      </c>
      <c r="K488" s="164">
        <f t="shared" si="46"/>
        <v>10.08</v>
      </c>
      <c r="L488" s="160">
        <f>ROUND((F488*G488*E488)-K488,2)</f>
        <v>120.08</v>
      </c>
      <c r="M488" s="448"/>
      <c r="N488" s="449"/>
      <c r="O488" s="450"/>
      <c r="Q488" s="112"/>
      <c r="R488" s="112"/>
      <c r="T488" s="113" t="s">
        <v>1863</v>
      </c>
      <c r="U488" s="113">
        <v>4.8</v>
      </c>
      <c r="V488" s="116">
        <v>3</v>
      </c>
      <c r="W488" s="113">
        <f t="shared" si="47"/>
        <v>14.4</v>
      </c>
    </row>
    <row r="489" spans="1:23" s="113" customFormat="1" ht="21.75" customHeight="1">
      <c r="A489" s="451" t="s">
        <v>1885</v>
      </c>
      <c r="B489" s="452"/>
      <c r="C489" s="452"/>
      <c r="D489" s="453"/>
      <c r="E489" s="484">
        <v>1</v>
      </c>
      <c r="F489" s="484">
        <v>34.65</v>
      </c>
      <c r="G489" s="532">
        <v>3.25</v>
      </c>
      <c r="H489" s="136" t="s">
        <v>1856</v>
      </c>
      <c r="I489" s="136">
        <v>5</v>
      </c>
      <c r="J489" s="164">
        <f t="shared" si="48"/>
        <v>1.68</v>
      </c>
      <c r="K489" s="164">
        <f t="shared" si="46"/>
        <v>8.4</v>
      </c>
      <c r="L489" s="534">
        <f>ROUND((F489*G489*E489)-(SUM(K489:K490)),2)</f>
        <v>102.32</v>
      </c>
      <c r="M489" s="448"/>
      <c r="N489" s="449"/>
      <c r="O489" s="450"/>
      <c r="Q489" s="112"/>
      <c r="R489" s="112"/>
      <c r="T489" s="113" t="s">
        <v>1865</v>
      </c>
      <c r="U489" s="113">
        <v>1.25</v>
      </c>
      <c r="V489" s="116">
        <v>1</v>
      </c>
      <c r="W489" s="113">
        <f t="shared" si="47"/>
        <v>1.25</v>
      </c>
    </row>
    <row r="490" spans="1:23" s="113" customFormat="1" ht="21.75" customHeight="1">
      <c r="A490" s="454"/>
      <c r="B490" s="455"/>
      <c r="C490" s="455"/>
      <c r="D490" s="456"/>
      <c r="E490" s="483"/>
      <c r="F490" s="483"/>
      <c r="G490" s="533"/>
      <c r="H490" s="136" t="s">
        <v>1858</v>
      </c>
      <c r="I490" s="136">
        <v>1</v>
      </c>
      <c r="J490" s="164">
        <f t="shared" si="48"/>
        <v>1.89</v>
      </c>
      <c r="K490" s="164">
        <f t="shared" si="46"/>
        <v>1.89</v>
      </c>
      <c r="L490" s="483"/>
      <c r="M490" s="448"/>
      <c r="N490" s="449"/>
      <c r="O490" s="450"/>
      <c r="Q490" s="112"/>
      <c r="R490" s="112"/>
      <c r="T490" s="113" t="s">
        <v>1865</v>
      </c>
      <c r="U490" s="113">
        <v>1.25</v>
      </c>
      <c r="V490" s="116">
        <v>1</v>
      </c>
      <c r="W490" s="113">
        <f t="shared" si="47"/>
        <v>1.25</v>
      </c>
    </row>
    <row r="491" spans="1:23" s="113" customFormat="1" ht="21.75" customHeight="1">
      <c r="A491" s="451" t="s">
        <v>1886</v>
      </c>
      <c r="B491" s="452"/>
      <c r="C491" s="452"/>
      <c r="D491" s="453"/>
      <c r="E491" s="160">
        <v>1</v>
      </c>
      <c r="F491" s="160">
        <v>3.6</v>
      </c>
      <c r="G491" s="161">
        <v>3.25</v>
      </c>
      <c r="H491" s="136"/>
      <c r="I491" s="136"/>
      <c r="J491" s="164"/>
      <c r="K491" s="164">
        <f t="shared" si="46"/>
        <v>0</v>
      </c>
      <c r="L491" s="165"/>
      <c r="M491" s="448"/>
      <c r="N491" s="449"/>
      <c r="O491" s="450"/>
      <c r="Q491" s="112"/>
      <c r="R491" s="112"/>
      <c r="T491" s="113" t="s">
        <v>1888</v>
      </c>
      <c r="U491" s="113">
        <v>3.4</v>
      </c>
      <c r="V491" s="116">
        <v>0.4</v>
      </c>
      <c r="W491" s="113">
        <f t="shared" si="47"/>
        <v>1.36</v>
      </c>
    </row>
    <row r="492" spans="1:23" s="113" customFormat="1" ht="21.75" customHeight="1">
      <c r="A492" s="451" t="s">
        <v>1887</v>
      </c>
      <c r="B492" s="452"/>
      <c r="C492" s="452"/>
      <c r="D492" s="453"/>
      <c r="E492" s="160">
        <v>1</v>
      </c>
      <c r="F492" s="160">
        <v>3.6</v>
      </c>
      <c r="G492" s="161">
        <v>3.25</v>
      </c>
      <c r="H492" s="136"/>
      <c r="I492" s="136"/>
      <c r="J492" s="156"/>
      <c r="K492" s="164">
        <f t="shared" si="46"/>
        <v>0</v>
      </c>
      <c r="L492" s="165"/>
      <c r="M492" s="448"/>
      <c r="N492" s="449"/>
      <c r="O492" s="450"/>
      <c r="Q492" s="112"/>
      <c r="R492" s="112"/>
      <c r="T492" s="113" t="s">
        <v>1890</v>
      </c>
      <c r="U492" s="113">
        <v>1</v>
      </c>
      <c r="V492" s="116">
        <v>0.4</v>
      </c>
      <c r="W492" s="113">
        <f t="shared" si="47"/>
        <v>0.4</v>
      </c>
    </row>
    <row r="493" spans="1:23" s="113" customFormat="1" ht="21.75" customHeight="1">
      <c r="A493" s="451" t="s">
        <v>1889</v>
      </c>
      <c r="B493" s="452"/>
      <c r="C493" s="452"/>
      <c r="D493" s="453"/>
      <c r="E493" s="484">
        <v>1</v>
      </c>
      <c r="F493" s="484">
        <v>8.1999999999999993</v>
      </c>
      <c r="G493" s="532">
        <v>3.25</v>
      </c>
      <c r="H493" s="136" t="s">
        <v>1856</v>
      </c>
      <c r="I493" s="136">
        <v>1</v>
      </c>
      <c r="J493" s="164">
        <f t="shared" ref="J493:J497" si="49">VLOOKUP(H493,$T$290:$W$304,4,FALSE)</f>
        <v>1.68</v>
      </c>
      <c r="K493" s="164">
        <f t="shared" si="46"/>
        <v>1.68</v>
      </c>
      <c r="L493" s="534">
        <f>ROUND((F493*G493*E493)-(SUM(K493:K494)),2)</f>
        <v>22.45</v>
      </c>
      <c r="M493" s="448"/>
      <c r="N493" s="449"/>
      <c r="O493" s="450"/>
      <c r="Q493" s="112"/>
      <c r="R493" s="112"/>
      <c r="T493" s="113" t="s">
        <v>1865</v>
      </c>
      <c r="U493" s="113">
        <v>1.25</v>
      </c>
      <c r="V493" s="116">
        <v>1</v>
      </c>
      <c r="W493" s="113">
        <f t="shared" si="47"/>
        <v>1.25</v>
      </c>
    </row>
    <row r="494" spans="1:23" s="113" customFormat="1" ht="21.75" customHeight="1">
      <c r="A494" s="454"/>
      <c r="B494" s="455"/>
      <c r="C494" s="455"/>
      <c r="D494" s="456"/>
      <c r="E494" s="483"/>
      <c r="F494" s="483"/>
      <c r="G494" s="533"/>
      <c r="H494" s="136" t="s">
        <v>1859</v>
      </c>
      <c r="I494" s="136">
        <v>1</v>
      </c>
      <c r="J494" s="164">
        <f t="shared" si="49"/>
        <v>2.52</v>
      </c>
      <c r="K494" s="164">
        <f t="shared" si="46"/>
        <v>2.52</v>
      </c>
      <c r="L494" s="483"/>
      <c r="M494" s="448"/>
      <c r="N494" s="449"/>
      <c r="O494" s="450"/>
      <c r="Q494" s="112"/>
      <c r="R494" s="112"/>
      <c r="T494" s="113" t="s">
        <v>1865</v>
      </c>
      <c r="U494" s="113">
        <v>1.25</v>
      </c>
      <c r="V494" s="116">
        <v>1</v>
      </c>
      <c r="W494" s="113">
        <f t="shared" si="47"/>
        <v>1.25</v>
      </c>
    </row>
    <row r="495" spans="1:23" s="113" customFormat="1" ht="21.75" customHeight="1">
      <c r="A495" s="451" t="s">
        <v>1891</v>
      </c>
      <c r="B495" s="452"/>
      <c r="C495" s="452"/>
      <c r="D495" s="453"/>
      <c r="E495" s="160">
        <v>1</v>
      </c>
      <c r="F495" s="160">
        <v>3.6</v>
      </c>
      <c r="G495" s="161">
        <v>3.25</v>
      </c>
      <c r="H495" s="136"/>
      <c r="I495" s="136"/>
      <c r="J495" s="156"/>
      <c r="K495" s="164">
        <f t="shared" si="46"/>
        <v>0</v>
      </c>
      <c r="L495" s="165"/>
      <c r="M495" s="448"/>
      <c r="N495" s="449"/>
      <c r="O495" s="450"/>
      <c r="Q495" s="112"/>
      <c r="R495" s="112"/>
      <c r="T495" s="113" t="s">
        <v>1872</v>
      </c>
      <c r="U495" s="113">
        <v>1.5</v>
      </c>
      <c r="V495" s="116">
        <v>1</v>
      </c>
      <c r="W495" s="113">
        <f t="shared" si="47"/>
        <v>1.5</v>
      </c>
    </row>
    <row r="496" spans="1:23" s="113" customFormat="1" ht="21.75" customHeight="1">
      <c r="A496" s="451" t="s">
        <v>1892</v>
      </c>
      <c r="B496" s="452"/>
      <c r="C496" s="452"/>
      <c r="D496" s="453"/>
      <c r="E496" s="160">
        <v>1</v>
      </c>
      <c r="F496" s="160">
        <v>50</v>
      </c>
      <c r="G496" s="161">
        <v>4.8499999999999996</v>
      </c>
      <c r="H496" s="136" t="s">
        <v>1859</v>
      </c>
      <c r="I496" s="136">
        <v>1</v>
      </c>
      <c r="J496" s="164">
        <f t="shared" si="49"/>
        <v>2.52</v>
      </c>
      <c r="K496" s="164">
        <f t="shared" si="46"/>
        <v>2.52</v>
      </c>
      <c r="L496" s="165"/>
      <c r="M496" s="448"/>
      <c r="N496" s="449"/>
      <c r="O496" s="450"/>
      <c r="Q496" s="112"/>
      <c r="R496" s="112"/>
      <c r="T496" s="113" t="s">
        <v>1876</v>
      </c>
      <c r="U496" s="113">
        <v>7.5</v>
      </c>
      <c r="V496" s="116">
        <v>2.2999999999999998</v>
      </c>
      <c r="W496" s="113">
        <f t="shared" si="47"/>
        <v>17.25</v>
      </c>
    </row>
    <row r="497" spans="1:22" s="113" customFormat="1" ht="21.75" customHeight="1">
      <c r="A497" s="451" t="s">
        <v>1897</v>
      </c>
      <c r="B497" s="452"/>
      <c r="C497" s="452"/>
      <c r="D497" s="453"/>
      <c r="E497" s="484">
        <v>1</v>
      </c>
      <c r="F497" s="484">
        <v>20</v>
      </c>
      <c r="G497" s="532">
        <v>4.8499999999999996</v>
      </c>
      <c r="H497" s="136" t="s">
        <v>1876</v>
      </c>
      <c r="I497" s="136">
        <v>1</v>
      </c>
      <c r="J497" s="164">
        <f t="shared" si="49"/>
        <v>17.25</v>
      </c>
      <c r="K497" s="164">
        <f t="shared" si="46"/>
        <v>17.25</v>
      </c>
      <c r="L497" s="534"/>
      <c r="M497" s="448"/>
      <c r="N497" s="449"/>
      <c r="O497" s="450"/>
      <c r="Q497" s="112"/>
      <c r="R497" s="112"/>
      <c r="V497" s="116"/>
    </row>
    <row r="498" spans="1:22" s="113" customFormat="1" ht="21.75" customHeight="1">
      <c r="A498" s="454"/>
      <c r="B498" s="455"/>
      <c r="C498" s="455"/>
      <c r="D498" s="456"/>
      <c r="E498" s="483"/>
      <c r="F498" s="483"/>
      <c r="G498" s="533"/>
      <c r="H498" s="136" t="s">
        <v>1878</v>
      </c>
      <c r="I498" s="136">
        <v>1</v>
      </c>
      <c r="J498" s="164">
        <f>VLOOKUP(H498,$T$290:$W$305,4,FALSE)</f>
        <v>11</v>
      </c>
      <c r="K498" s="164">
        <f t="shared" si="46"/>
        <v>11</v>
      </c>
      <c r="L498" s="535"/>
      <c r="M498" s="448"/>
      <c r="N498" s="449"/>
      <c r="O498" s="450"/>
      <c r="Q498" s="112"/>
      <c r="R498" s="112"/>
      <c r="V498" s="116"/>
    </row>
    <row r="499" spans="1:22" s="113" customFormat="1" ht="21.75" customHeight="1">
      <c r="A499" s="451" t="s">
        <v>1898</v>
      </c>
      <c r="B499" s="452"/>
      <c r="C499" s="452"/>
      <c r="D499" s="453"/>
      <c r="E499" s="160">
        <v>1</v>
      </c>
      <c r="F499" s="160">
        <v>8.75</v>
      </c>
      <c r="G499" s="161">
        <v>3.25</v>
      </c>
      <c r="H499" s="136" t="s">
        <v>1856</v>
      </c>
      <c r="I499" s="136">
        <v>1</v>
      </c>
      <c r="J499" s="164">
        <f t="shared" ref="J499:J502" si="50">VLOOKUP(H499,$T$290:$W$304,4,FALSE)</f>
        <v>1.68</v>
      </c>
      <c r="K499" s="164">
        <f t="shared" si="46"/>
        <v>1.68</v>
      </c>
      <c r="L499" s="160">
        <f t="shared" ref="L499:L504" si="51">ROUND((F499*G499)-(SUM(K499:K499)),2)</f>
        <v>26.76</v>
      </c>
      <c r="M499" s="448"/>
      <c r="N499" s="449"/>
      <c r="O499" s="450"/>
      <c r="Q499" s="112"/>
      <c r="R499" s="112"/>
    </row>
    <row r="500" spans="1:22" s="113" customFormat="1" ht="21.75" customHeight="1">
      <c r="A500" s="451" t="s">
        <v>1899</v>
      </c>
      <c r="B500" s="452"/>
      <c r="C500" s="452"/>
      <c r="D500" s="453"/>
      <c r="E500" s="160">
        <v>1</v>
      </c>
      <c r="F500" s="160">
        <v>3.6</v>
      </c>
      <c r="G500" s="161">
        <v>3.25</v>
      </c>
      <c r="H500" s="136"/>
      <c r="I500" s="136"/>
      <c r="J500" s="164"/>
      <c r="K500" s="164">
        <f t="shared" si="46"/>
        <v>0</v>
      </c>
      <c r="L500" s="165"/>
      <c r="M500" s="448"/>
      <c r="N500" s="449"/>
      <c r="O500" s="450"/>
      <c r="Q500" s="112"/>
      <c r="R500" s="112"/>
    </row>
    <row r="501" spans="1:22" s="113" customFormat="1" ht="21.75" customHeight="1">
      <c r="A501" s="451" t="s">
        <v>1900</v>
      </c>
      <c r="B501" s="452"/>
      <c r="C501" s="452"/>
      <c r="D501" s="453"/>
      <c r="E501" s="160">
        <v>1</v>
      </c>
      <c r="F501" s="160">
        <v>5</v>
      </c>
      <c r="G501" s="161">
        <v>3.25</v>
      </c>
      <c r="H501" s="136" t="s">
        <v>1856</v>
      </c>
      <c r="I501" s="136">
        <v>1</v>
      </c>
      <c r="J501" s="164">
        <f t="shared" si="50"/>
        <v>1.68</v>
      </c>
      <c r="K501" s="164">
        <f t="shared" si="46"/>
        <v>1.68</v>
      </c>
      <c r="L501" s="160">
        <f t="shared" si="51"/>
        <v>14.57</v>
      </c>
      <c r="M501" s="448"/>
      <c r="N501" s="449"/>
      <c r="O501" s="450"/>
      <c r="Q501" s="112"/>
      <c r="R501" s="112"/>
    </row>
    <row r="502" spans="1:22" s="113" customFormat="1" ht="21.75" customHeight="1">
      <c r="A502" s="451" t="s">
        <v>1901</v>
      </c>
      <c r="B502" s="452"/>
      <c r="C502" s="452"/>
      <c r="D502" s="453"/>
      <c r="E502" s="484">
        <v>1</v>
      </c>
      <c r="F502" s="484">
        <v>8.85</v>
      </c>
      <c r="G502" s="532">
        <v>3.25</v>
      </c>
      <c r="H502" s="136" t="s">
        <v>1856</v>
      </c>
      <c r="I502" s="136">
        <v>1</v>
      </c>
      <c r="J502" s="164">
        <f t="shared" si="50"/>
        <v>1.68</v>
      </c>
      <c r="K502" s="164">
        <f t="shared" si="46"/>
        <v>1.68</v>
      </c>
      <c r="L502" s="534">
        <f>ROUND((F502*G502*E502)-(SUM(K502:K503)),2)</f>
        <v>25.58</v>
      </c>
      <c r="M502" s="448"/>
      <c r="N502" s="449"/>
      <c r="O502" s="450"/>
      <c r="Q502" s="112"/>
      <c r="R502" s="112"/>
      <c r="V502" s="116"/>
    </row>
    <row r="503" spans="1:22" s="113" customFormat="1" ht="21.75" customHeight="1">
      <c r="A503" s="454"/>
      <c r="B503" s="455"/>
      <c r="C503" s="455"/>
      <c r="D503" s="456"/>
      <c r="E503" s="483"/>
      <c r="F503" s="483"/>
      <c r="G503" s="533"/>
      <c r="H503" s="136" t="s">
        <v>1872</v>
      </c>
      <c r="I503" s="136">
        <v>1</v>
      </c>
      <c r="J503" s="164">
        <f>VLOOKUP(H503,$T$290:$W$305,4,FALSE)</f>
        <v>1.5</v>
      </c>
      <c r="K503" s="164">
        <f t="shared" si="46"/>
        <v>1.5</v>
      </c>
      <c r="L503" s="535"/>
      <c r="M503" s="448"/>
      <c r="N503" s="449"/>
      <c r="O503" s="450"/>
      <c r="Q503" s="112"/>
      <c r="R503" s="112"/>
      <c r="V503" s="116"/>
    </row>
    <row r="504" spans="1:22" s="113" customFormat="1" ht="21.75" customHeight="1">
      <c r="A504" s="451" t="s">
        <v>1902</v>
      </c>
      <c r="B504" s="452"/>
      <c r="C504" s="452"/>
      <c r="D504" s="453"/>
      <c r="E504" s="160">
        <v>1</v>
      </c>
      <c r="F504" s="160">
        <v>5</v>
      </c>
      <c r="G504" s="161">
        <v>3.25</v>
      </c>
      <c r="H504" s="136" t="s">
        <v>1856</v>
      </c>
      <c r="I504" s="136">
        <v>1</v>
      </c>
      <c r="J504" s="164">
        <f t="shared" ref="J504:J509" si="52">VLOOKUP(H504,$T$290:$W$304,4,FALSE)</f>
        <v>1.68</v>
      </c>
      <c r="K504" s="164">
        <f t="shared" si="46"/>
        <v>1.68</v>
      </c>
      <c r="L504" s="160">
        <f t="shared" si="51"/>
        <v>14.57</v>
      </c>
      <c r="M504" s="448"/>
      <c r="N504" s="449"/>
      <c r="O504" s="450"/>
      <c r="Q504" s="112"/>
      <c r="R504" s="112"/>
    </row>
    <row r="505" spans="1:22" s="113" customFormat="1" ht="21.75" customHeight="1">
      <c r="A505" s="451" t="s">
        <v>1903</v>
      </c>
      <c r="B505" s="452"/>
      <c r="C505" s="452"/>
      <c r="D505" s="453"/>
      <c r="E505" s="484">
        <v>1</v>
      </c>
      <c r="F505" s="484">
        <v>8.85</v>
      </c>
      <c r="G505" s="532">
        <v>3.25</v>
      </c>
      <c r="H505" s="136" t="s">
        <v>1856</v>
      </c>
      <c r="I505" s="136">
        <v>1</v>
      </c>
      <c r="J505" s="164">
        <f t="shared" si="52"/>
        <v>1.68</v>
      </c>
      <c r="K505" s="164">
        <f t="shared" si="46"/>
        <v>1.68</v>
      </c>
      <c r="L505" s="534">
        <f>ROUND((F505*G505*E505)-(SUM(K505:K506)),2)</f>
        <v>25.58</v>
      </c>
      <c r="M505" s="448"/>
      <c r="N505" s="449"/>
      <c r="O505" s="450"/>
      <c r="Q505" s="112"/>
      <c r="R505" s="112"/>
      <c r="V505" s="116"/>
    </row>
    <row r="506" spans="1:22" s="113" customFormat="1" ht="21.75" customHeight="1">
      <c r="A506" s="454"/>
      <c r="B506" s="455"/>
      <c r="C506" s="455"/>
      <c r="D506" s="456"/>
      <c r="E506" s="483"/>
      <c r="F506" s="483"/>
      <c r="G506" s="533"/>
      <c r="H506" s="136" t="s">
        <v>1872</v>
      </c>
      <c r="I506" s="136">
        <v>1</v>
      </c>
      <c r="J506" s="164">
        <f>VLOOKUP(H506,$T$290:$W$305,4,FALSE)</f>
        <v>1.5</v>
      </c>
      <c r="K506" s="164">
        <f t="shared" si="46"/>
        <v>1.5</v>
      </c>
      <c r="L506" s="535"/>
      <c r="M506" s="448"/>
      <c r="N506" s="449"/>
      <c r="O506" s="450"/>
      <c r="Q506" s="112"/>
      <c r="R506" s="112"/>
      <c r="V506" s="116"/>
    </row>
    <row r="507" spans="1:22" s="113" customFormat="1" ht="21.75" customHeight="1">
      <c r="A507" s="451" t="s">
        <v>1904</v>
      </c>
      <c r="B507" s="452"/>
      <c r="C507" s="452"/>
      <c r="D507" s="453"/>
      <c r="E507" s="160">
        <v>1</v>
      </c>
      <c r="F507" s="160">
        <v>8.65</v>
      </c>
      <c r="G507" s="161">
        <v>3.25</v>
      </c>
      <c r="H507" s="136"/>
      <c r="I507" s="136"/>
      <c r="J507" s="164"/>
      <c r="K507" s="164"/>
      <c r="L507" s="160"/>
      <c r="M507" s="448"/>
      <c r="N507" s="449"/>
      <c r="O507" s="450"/>
      <c r="Q507" s="112"/>
      <c r="R507" s="112"/>
    </row>
    <row r="508" spans="1:22" s="113" customFormat="1" ht="21.75" customHeight="1">
      <c r="A508" s="451" t="s">
        <v>1905</v>
      </c>
      <c r="B508" s="452"/>
      <c r="C508" s="452"/>
      <c r="D508" s="453"/>
      <c r="E508" s="160">
        <v>1</v>
      </c>
      <c r="F508" s="160">
        <v>8.65</v>
      </c>
      <c r="G508" s="161">
        <v>3.25</v>
      </c>
      <c r="H508" s="136"/>
      <c r="I508" s="136"/>
      <c r="J508" s="164"/>
      <c r="K508" s="164">
        <f t="shared" ref="K508:K530" si="53">I508*J508</f>
        <v>0</v>
      </c>
      <c r="L508" s="160"/>
      <c r="M508" s="448"/>
      <c r="N508" s="449"/>
      <c r="O508" s="450"/>
      <c r="Q508" s="112"/>
      <c r="R508" s="112"/>
    </row>
    <row r="509" spans="1:22" s="113" customFormat="1" ht="21.75" customHeight="1">
      <c r="A509" s="451" t="s">
        <v>1906</v>
      </c>
      <c r="B509" s="452"/>
      <c r="C509" s="452"/>
      <c r="D509" s="453"/>
      <c r="E509" s="484">
        <v>1</v>
      </c>
      <c r="F509" s="484">
        <v>8.65</v>
      </c>
      <c r="G509" s="532">
        <v>3.25</v>
      </c>
      <c r="H509" s="136" t="s">
        <v>1856</v>
      </c>
      <c r="I509" s="136">
        <v>1</v>
      </c>
      <c r="J509" s="164">
        <f t="shared" si="52"/>
        <v>1.68</v>
      </c>
      <c r="K509" s="164">
        <f t="shared" si="53"/>
        <v>1.68</v>
      </c>
      <c r="L509" s="534">
        <f>ROUND((F509*G509*E509)-(SUM(K509:K510)),2)</f>
        <v>24.93</v>
      </c>
      <c r="M509" s="448"/>
      <c r="N509" s="449"/>
      <c r="O509" s="450"/>
      <c r="Q509" s="112"/>
      <c r="R509" s="112"/>
      <c r="V509" s="116"/>
    </row>
    <row r="510" spans="1:22" s="113" customFormat="1" ht="21.75" customHeight="1">
      <c r="A510" s="454"/>
      <c r="B510" s="455"/>
      <c r="C510" s="455"/>
      <c r="D510" s="456"/>
      <c r="E510" s="483"/>
      <c r="F510" s="483"/>
      <c r="G510" s="533"/>
      <c r="H510" s="136" t="s">
        <v>1872</v>
      </c>
      <c r="I510" s="136">
        <v>1</v>
      </c>
      <c r="J510" s="164">
        <f>VLOOKUP(H510,$T$290:$W$305,4,FALSE)</f>
        <v>1.5</v>
      </c>
      <c r="K510" s="164">
        <f t="shared" si="53"/>
        <v>1.5</v>
      </c>
      <c r="L510" s="535"/>
      <c r="M510" s="448"/>
      <c r="N510" s="449"/>
      <c r="O510" s="450"/>
      <c r="Q510" s="112"/>
      <c r="R510" s="112"/>
      <c r="V510" s="116"/>
    </row>
    <row r="511" spans="1:22" s="113" customFormat="1" ht="21.75" customHeight="1">
      <c r="A511" s="451" t="s">
        <v>1907</v>
      </c>
      <c r="B511" s="452"/>
      <c r="C511" s="452"/>
      <c r="D511" s="453"/>
      <c r="E511" s="160">
        <v>1</v>
      </c>
      <c r="F511" s="160">
        <v>8.85</v>
      </c>
      <c r="G511" s="161">
        <v>3.25</v>
      </c>
      <c r="H511" s="136"/>
      <c r="I511" s="136"/>
      <c r="J511" s="164"/>
      <c r="K511" s="164">
        <f t="shared" si="53"/>
        <v>0</v>
      </c>
      <c r="L511" s="160"/>
      <c r="M511" s="448"/>
      <c r="N511" s="449"/>
      <c r="O511" s="450"/>
      <c r="Q511" s="112"/>
      <c r="R511" s="112"/>
    </row>
    <row r="512" spans="1:22" s="113" customFormat="1" ht="21.75" customHeight="1">
      <c r="A512" s="451" t="s">
        <v>1908</v>
      </c>
      <c r="B512" s="452"/>
      <c r="C512" s="452"/>
      <c r="D512" s="453"/>
      <c r="E512" s="484">
        <v>1</v>
      </c>
      <c r="F512" s="484">
        <v>8.65</v>
      </c>
      <c r="G512" s="532">
        <v>3.25</v>
      </c>
      <c r="H512" s="136" t="s">
        <v>1856</v>
      </c>
      <c r="I512" s="136">
        <v>1</v>
      </c>
      <c r="J512" s="164">
        <f t="shared" ref="J512:J515" si="54">VLOOKUP(H512,$T$290:$W$304,4,FALSE)</f>
        <v>1.68</v>
      </c>
      <c r="K512" s="164">
        <f t="shared" si="53"/>
        <v>1.68</v>
      </c>
      <c r="L512" s="534">
        <f>ROUND((F512*G512)-(SUM(K512:K513)),2)</f>
        <v>24.93</v>
      </c>
      <c r="M512" s="448"/>
      <c r="N512" s="449"/>
      <c r="O512" s="450"/>
      <c r="Q512" s="112"/>
      <c r="R512" s="112"/>
    </row>
    <row r="513" spans="1:22" s="113" customFormat="1" ht="21.75" customHeight="1">
      <c r="A513" s="454"/>
      <c r="B513" s="455"/>
      <c r="C513" s="455"/>
      <c r="D513" s="456"/>
      <c r="E513" s="483"/>
      <c r="F513" s="483"/>
      <c r="G513" s="533"/>
      <c r="H513" s="136" t="s">
        <v>1872</v>
      </c>
      <c r="I513" s="136">
        <v>1</v>
      </c>
      <c r="J513" s="164">
        <f t="shared" si="54"/>
        <v>1.5</v>
      </c>
      <c r="K513" s="164">
        <f t="shared" si="53"/>
        <v>1.5</v>
      </c>
      <c r="L513" s="483"/>
      <c r="M513" s="448"/>
      <c r="N513" s="449"/>
      <c r="O513" s="450"/>
      <c r="Q513" s="112"/>
      <c r="R513" s="112"/>
    </row>
    <row r="514" spans="1:22" s="113" customFormat="1" ht="21.75" customHeight="1">
      <c r="A514" s="451" t="s">
        <v>1909</v>
      </c>
      <c r="B514" s="452"/>
      <c r="C514" s="452"/>
      <c r="D514" s="453"/>
      <c r="E514" s="160">
        <v>1</v>
      </c>
      <c r="F514" s="160">
        <v>3.7</v>
      </c>
      <c r="G514" s="161">
        <v>3.25</v>
      </c>
      <c r="H514" s="136"/>
      <c r="I514" s="136"/>
      <c r="J514" s="164"/>
      <c r="K514" s="164">
        <f t="shared" si="53"/>
        <v>0</v>
      </c>
      <c r="L514" s="160"/>
      <c r="M514" s="448"/>
      <c r="N514" s="449"/>
      <c r="O514" s="450"/>
      <c r="Q514" s="112"/>
      <c r="R514" s="112"/>
    </row>
    <row r="515" spans="1:22" s="113" customFormat="1" ht="21.75" customHeight="1">
      <c r="A515" s="451" t="s">
        <v>1910</v>
      </c>
      <c r="B515" s="452"/>
      <c r="C515" s="452"/>
      <c r="D515" s="453"/>
      <c r="E515" s="160">
        <v>1</v>
      </c>
      <c r="F515" s="160">
        <v>5</v>
      </c>
      <c r="G515" s="161">
        <v>3.25</v>
      </c>
      <c r="H515" s="136" t="s">
        <v>1856</v>
      </c>
      <c r="I515" s="136">
        <v>2</v>
      </c>
      <c r="J515" s="164">
        <f t="shared" si="54"/>
        <v>1.68</v>
      </c>
      <c r="K515" s="164">
        <f t="shared" si="53"/>
        <v>3.36</v>
      </c>
      <c r="L515" s="165">
        <f>ROUND((F515*G515)-(SUM(K515:K515)),2)</f>
        <v>12.89</v>
      </c>
      <c r="M515" s="448"/>
      <c r="N515" s="449"/>
      <c r="O515" s="450"/>
      <c r="Q515" s="112"/>
      <c r="R515" s="112"/>
    </row>
    <row r="516" spans="1:22" s="113" customFormat="1" ht="21.75" customHeight="1">
      <c r="A516" s="451" t="s">
        <v>1911</v>
      </c>
      <c r="B516" s="452"/>
      <c r="C516" s="452"/>
      <c r="D516" s="453"/>
      <c r="E516" s="160">
        <v>1</v>
      </c>
      <c r="F516" s="160">
        <v>8.85</v>
      </c>
      <c r="G516" s="161">
        <v>3.25</v>
      </c>
      <c r="H516" s="136"/>
      <c r="I516" s="136"/>
      <c r="J516" s="164"/>
      <c r="K516" s="164">
        <f t="shared" si="53"/>
        <v>0</v>
      </c>
      <c r="L516" s="165"/>
      <c r="M516" s="448"/>
      <c r="N516" s="449"/>
      <c r="O516" s="450"/>
      <c r="Q516" s="112"/>
      <c r="R516" s="112"/>
    </row>
    <row r="517" spans="1:22" s="113" customFormat="1" ht="21.75" customHeight="1">
      <c r="A517" s="451" t="s">
        <v>1912</v>
      </c>
      <c r="B517" s="452"/>
      <c r="C517" s="452"/>
      <c r="D517" s="453"/>
      <c r="E517" s="160">
        <v>1</v>
      </c>
      <c r="F517" s="160">
        <v>8.65</v>
      </c>
      <c r="G517" s="161">
        <v>3.25</v>
      </c>
      <c r="H517" s="136"/>
      <c r="I517" s="136"/>
      <c r="J517" s="164"/>
      <c r="K517" s="164">
        <f t="shared" si="53"/>
        <v>0</v>
      </c>
      <c r="L517" s="160"/>
      <c r="M517" s="448"/>
      <c r="N517" s="449"/>
      <c r="O517" s="450"/>
      <c r="Q517" s="112"/>
      <c r="R517" s="112"/>
    </row>
    <row r="518" spans="1:22" s="113" customFormat="1" ht="21.75" customHeight="1">
      <c r="A518" s="451" t="s">
        <v>1913</v>
      </c>
      <c r="B518" s="452"/>
      <c r="C518" s="452"/>
      <c r="D518" s="453"/>
      <c r="E518" s="484">
        <v>1</v>
      </c>
      <c r="F518" s="484">
        <v>8.85</v>
      </c>
      <c r="G518" s="532">
        <v>3.25</v>
      </c>
      <c r="H518" s="136" t="s">
        <v>1856</v>
      </c>
      <c r="I518" s="136">
        <v>1</v>
      </c>
      <c r="J518" s="164">
        <f t="shared" ref="J518:J523" si="55">VLOOKUP(H518,$T$290:$W$304,4,FALSE)</f>
        <v>1.68</v>
      </c>
      <c r="K518" s="164">
        <f t="shared" si="53"/>
        <v>1.68</v>
      </c>
      <c r="L518" s="534">
        <f>ROUND((F518*G518*E518)-(SUM(K518:K519)),2)</f>
        <v>25.58</v>
      </c>
      <c r="M518" s="448"/>
      <c r="N518" s="449"/>
      <c r="O518" s="450"/>
      <c r="Q518" s="112"/>
      <c r="R518" s="112"/>
      <c r="V518" s="116"/>
    </row>
    <row r="519" spans="1:22" s="113" customFormat="1" ht="21.75" customHeight="1">
      <c r="A519" s="454"/>
      <c r="B519" s="455"/>
      <c r="C519" s="455"/>
      <c r="D519" s="456"/>
      <c r="E519" s="483"/>
      <c r="F519" s="483"/>
      <c r="G519" s="533"/>
      <c r="H519" s="136" t="s">
        <v>1872</v>
      </c>
      <c r="I519" s="136">
        <v>1</v>
      </c>
      <c r="J519" s="164">
        <f t="shared" ref="J519:J522" si="56">VLOOKUP(H519,$T$290:$W$305,4,FALSE)</f>
        <v>1.5</v>
      </c>
      <c r="K519" s="164">
        <f t="shared" si="53"/>
        <v>1.5</v>
      </c>
      <c r="L519" s="535"/>
      <c r="M519" s="448"/>
      <c r="N519" s="449"/>
      <c r="O519" s="450"/>
      <c r="Q519" s="112"/>
      <c r="R519" s="112"/>
      <c r="V519" s="116"/>
    </row>
    <row r="520" spans="1:22" s="113" customFormat="1" ht="21.75" customHeight="1">
      <c r="A520" s="451" t="s">
        <v>1914</v>
      </c>
      <c r="B520" s="452"/>
      <c r="C520" s="452"/>
      <c r="D520" s="453"/>
      <c r="E520" s="484">
        <v>1</v>
      </c>
      <c r="F520" s="484">
        <v>8.65</v>
      </c>
      <c r="G520" s="532">
        <v>3.25</v>
      </c>
      <c r="H520" s="136" t="s">
        <v>1856</v>
      </c>
      <c r="I520" s="136">
        <v>1</v>
      </c>
      <c r="J520" s="164">
        <f t="shared" si="55"/>
        <v>1.68</v>
      </c>
      <c r="K520" s="164">
        <f t="shared" si="53"/>
        <v>1.68</v>
      </c>
      <c r="L520" s="534">
        <f>ROUND((F520*G520*E520)-(SUM(K520:K522)),2)</f>
        <v>23.04</v>
      </c>
      <c r="M520" s="448"/>
      <c r="N520" s="449"/>
      <c r="O520" s="450"/>
      <c r="Q520" s="112"/>
      <c r="R520" s="112"/>
      <c r="V520" s="116"/>
    </row>
    <row r="521" spans="1:22" s="113" customFormat="1" ht="21.75" customHeight="1">
      <c r="A521" s="454"/>
      <c r="B521" s="455"/>
      <c r="C521" s="455"/>
      <c r="D521" s="456"/>
      <c r="E521" s="483"/>
      <c r="F521" s="483"/>
      <c r="G521" s="533"/>
      <c r="H521" s="136" t="s">
        <v>1858</v>
      </c>
      <c r="I521" s="136">
        <v>1</v>
      </c>
      <c r="J521" s="164">
        <f t="shared" si="56"/>
        <v>1.89</v>
      </c>
      <c r="K521" s="164">
        <f t="shared" si="53"/>
        <v>1.89</v>
      </c>
      <c r="L521" s="535"/>
      <c r="M521" s="448"/>
      <c r="N521" s="449"/>
      <c r="O521" s="450"/>
      <c r="Q521" s="112"/>
      <c r="R521" s="112"/>
      <c r="V521" s="116"/>
    </row>
    <row r="522" spans="1:22" s="113" customFormat="1" ht="21.75" customHeight="1">
      <c r="A522" s="454"/>
      <c r="B522" s="455"/>
      <c r="C522" s="455"/>
      <c r="D522" s="456"/>
      <c r="E522" s="483"/>
      <c r="F522" s="483"/>
      <c r="G522" s="533"/>
      <c r="H522" s="136" t="s">
        <v>1872</v>
      </c>
      <c r="I522" s="136">
        <v>1</v>
      </c>
      <c r="J522" s="164">
        <f t="shared" si="56"/>
        <v>1.5</v>
      </c>
      <c r="K522" s="164">
        <f t="shared" si="53"/>
        <v>1.5</v>
      </c>
      <c r="L522" s="535"/>
      <c r="M522" s="448"/>
      <c r="N522" s="449"/>
      <c r="O522" s="450"/>
      <c r="Q522" s="112"/>
      <c r="R522" s="112"/>
      <c r="V522" s="116"/>
    </row>
    <row r="523" spans="1:22" s="113" customFormat="1" ht="21.75" customHeight="1">
      <c r="A523" s="451" t="s">
        <v>1915</v>
      </c>
      <c r="B523" s="452"/>
      <c r="C523" s="452"/>
      <c r="D523" s="453"/>
      <c r="E523" s="484">
        <v>1</v>
      </c>
      <c r="F523" s="484">
        <v>8.85</v>
      </c>
      <c r="G523" s="532">
        <v>3.25</v>
      </c>
      <c r="H523" s="136" t="s">
        <v>1856</v>
      </c>
      <c r="I523" s="136">
        <v>1</v>
      </c>
      <c r="J523" s="164">
        <f t="shared" si="55"/>
        <v>1.68</v>
      </c>
      <c r="K523" s="164">
        <f t="shared" si="53"/>
        <v>1.68</v>
      </c>
      <c r="L523" s="534">
        <f>ROUND((F523*G523*E523)-(SUM(K523:K524)),2)</f>
        <v>25.58</v>
      </c>
      <c r="M523" s="448"/>
      <c r="N523" s="449"/>
      <c r="O523" s="450"/>
      <c r="Q523" s="112"/>
      <c r="R523" s="112"/>
      <c r="V523" s="116"/>
    </row>
    <row r="524" spans="1:22" s="113" customFormat="1" ht="21.75" customHeight="1">
      <c r="A524" s="454"/>
      <c r="B524" s="455"/>
      <c r="C524" s="455"/>
      <c r="D524" s="456"/>
      <c r="E524" s="483"/>
      <c r="F524" s="483"/>
      <c r="G524" s="533"/>
      <c r="H524" s="136" t="s">
        <v>1872</v>
      </c>
      <c r="I524" s="136">
        <v>1</v>
      </c>
      <c r="J524" s="164">
        <f>VLOOKUP(H524,$T$290:$W$305,4,FALSE)</f>
        <v>1.5</v>
      </c>
      <c r="K524" s="164">
        <f t="shared" si="53"/>
        <v>1.5</v>
      </c>
      <c r="L524" s="535"/>
      <c r="M524" s="448"/>
      <c r="N524" s="449"/>
      <c r="O524" s="450"/>
      <c r="Q524" s="112"/>
      <c r="R524" s="112"/>
      <c r="V524" s="116"/>
    </row>
    <row r="525" spans="1:22" s="113" customFormat="1" ht="21.75" customHeight="1">
      <c r="A525" s="451" t="s">
        <v>1916</v>
      </c>
      <c r="B525" s="452"/>
      <c r="C525" s="452"/>
      <c r="D525" s="453"/>
      <c r="E525" s="160">
        <v>1</v>
      </c>
      <c r="F525" s="160">
        <v>2.1</v>
      </c>
      <c r="G525" s="161">
        <v>3.25</v>
      </c>
      <c r="H525" s="136" t="s">
        <v>1858</v>
      </c>
      <c r="I525" s="136">
        <v>1</v>
      </c>
      <c r="J525" s="164">
        <f t="shared" ref="J525:J530" si="57">VLOOKUP(H525,$T$290:$W$304,4,FALSE)</f>
        <v>1.89</v>
      </c>
      <c r="K525" s="164">
        <f t="shared" si="53"/>
        <v>1.89</v>
      </c>
      <c r="L525" s="160">
        <f>ROUND((F525*G525)-(SUM(K525:K525)),2)</f>
        <v>4.9400000000000004</v>
      </c>
      <c r="M525" s="448"/>
      <c r="N525" s="449"/>
      <c r="O525" s="450"/>
      <c r="Q525" s="112"/>
      <c r="R525" s="112"/>
    </row>
    <row r="526" spans="1:22" s="113" customFormat="1" ht="21.75" customHeight="1">
      <c r="A526" s="451" t="s">
        <v>1917</v>
      </c>
      <c r="B526" s="452"/>
      <c r="C526" s="452"/>
      <c r="D526" s="453"/>
      <c r="E526" s="160">
        <v>1</v>
      </c>
      <c r="F526" s="160">
        <v>8.65</v>
      </c>
      <c r="G526" s="161">
        <v>3.25</v>
      </c>
      <c r="H526" s="136"/>
      <c r="I526" s="136"/>
      <c r="J526" s="164"/>
      <c r="K526" s="164">
        <f t="shared" si="53"/>
        <v>0</v>
      </c>
      <c r="L526" s="160"/>
      <c r="M526" s="448"/>
      <c r="N526" s="449"/>
      <c r="O526" s="450"/>
      <c r="Q526" s="112"/>
      <c r="R526" s="112"/>
    </row>
    <row r="527" spans="1:22" s="113" customFormat="1" ht="21.75" customHeight="1">
      <c r="A527" s="451" t="s">
        <v>1918</v>
      </c>
      <c r="B527" s="452"/>
      <c r="C527" s="452"/>
      <c r="D527" s="453"/>
      <c r="E527" s="160">
        <v>1</v>
      </c>
      <c r="F527" s="160">
        <v>8.85</v>
      </c>
      <c r="G527" s="161">
        <v>3.25</v>
      </c>
      <c r="H527" s="136"/>
      <c r="I527" s="136"/>
      <c r="J527" s="164"/>
      <c r="K527" s="164">
        <f t="shared" si="53"/>
        <v>0</v>
      </c>
      <c r="L527" s="160"/>
      <c r="M527" s="448"/>
      <c r="N527" s="449"/>
      <c r="O527" s="450"/>
      <c r="Q527" s="112"/>
      <c r="R527" s="112"/>
    </row>
    <row r="528" spans="1:22" s="113" customFormat="1" ht="21.75" customHeight="1">
      <c r="A528" s="451" t="s">
        <v>1919</v>
      </c>
      <c r="B528" s="452"/>
      <c r="C528" s="452"/>
      <c r="D528" s="453"/>
      <c r="E528" s="160">
        <v>1</v>
      </c>
      <c r="F528" s="160">
        <v>2.1</v>
      </c>
      <c r="G528" s="161">
        <v>3.25</v>
      </c>
      <c r="H528" s="136" t="s">
        <v>1872</v>
      </c>
      <c r="I528" s="136">
        <v>1</v>
      </c>
      <c r="J528" s="164">
        <f t="shared" si="57"/>
        <v>1.5</v>
      </c>
      <c r="K528" s="164">
        <f t="shared" si="53"/>
        <v>1.5</v>
      </c>
      <c r="L528" s="160">
        <f>ROUND((F528*G528)-(SUM(K528:K528)),2)</f>
        <v>5.33</v>
      </c>
      <c r="M528" s="448"/>
      <c r="N528" s="449"/>
      <c r="O528" s="450"/>
      <c r="Q528" s="112"/>
      <c r="R528" s="112"/>
    </row>
    <row r="529" spans="1:23" s="113" customFormat="1" ht="21.75" customHeight="1">
      <c r="A529" s="451" t="s">
        <v>1918</v>
      </c>
      <c r="B529" s="452"/>
      <c r="C529" s="452"/>
      <c r="D529" s="453"/>
      <c r="E529" s="160">
        <v>1</v>
      </c>
      <c r="F529" s="160">
        <v>2.4</v>
      </c>
      <c r="G529" s="161">
        <v>3.25</v>
      </c>
      <c r="H529" s="136"/>
      <c r="I529" s="136"/>
      <c r="J529" s="164"/>
      <c r="K529" s="164">
        <f t="shared" si="53"/>
        <v>0</v>
      </c>
      <c r="L529" s="165"/>
      <c r="M529" s="448"/>
      <c r="N529" s="449"/>
      <c r="O529" s="450"/>
      <c r="Q529" s="112"/>
      <c r="R529" s="112"/>
    </row>
    <row r="530" spans="1:23" s="113" customFormat="1" ht="21.75" customHeight="1">
      <c r="A530" s="451" t="s">
        <v>1919</v>
      </c>
      <c r="B530" s="452"/>
      <c r="C530" s="452"/>
      <c r="D530" s="453"/>
      <c r="E530" s="160">
        <v>1</v>
      </c>
      <c r="F530" s="160">
        <v>20</v>
      </c>
      <c r="G530" s="161">
        <v>4.8499999999999996</v>
      </c>
      <c r="H530" s="136" t="s">
        <v>1860</v>
      </c>
      <c r="I530" s="136">
        <v>1</v>
      </c>
      <c r="J530" s="164">
        <f t="shared" si="57"/>
        <v>3.36</v>
      </c>
      <c r="K530" s="164">
        <f t="shared" si="53"/>
        <v>3.36</v>
      </c>
      <c r="L530" s="165"/>
      <c r="M530" s="448"/>
      <c r="N530" s="449"/>
      <c r="O530" s="450"/>
      <c r="Q530" s="112"/>
      <c r="R530" s="112"/>
    </row>
    <row r="531" spans="1:23" s="113" customFormat="1" ht="21.75" customHeight="1">
      <c r="A531" s="475" t="s">
        <v>1921</v>
      </c>
      <c r="B531" s="476"/>
      <c r="C531" s="476"/>
      <c r="D531" s="476"/>
      <c r="E531" s="136">
        <v>1</v>
      </c>
      <c r="F531" s="136">
        <v>20</v>
      </c>
      <c r="G531" s="136">
        <v>3</v>
      </c>
      <c r="H531" s="136"/>
      <c r="I531" s="136"/>
      <c r="J531" s="156"/>
      <c r="K531" s="156"/>
      <c r="L531" s="136"/>
      <c r="M531" s="517"/>
      <c r="N531" s="517"/>
      <c r="O531" s="531"/>
      <c r="Q531" s="112"/>
      <c r="R531" s="112"/>
    </row>
    <row r="532" spans="1:23" ht="18">
      <c r="A532" s="127"/>
      <c r="B532" s="128"/>
      <c r="C532" s="128"/>
      <c r="D532" s="128"/>
      <c r="E532" s="129"/>
      <c r="F532" s="130"/>
      <c r="G532" s="129"/>
      <c r="H532" s="129"/>
      <c r="I532" s="146"/>
      <c r="J532" s="147"/>
      <c r="K532" s="129"/>
      <c r="L532" s="129"/>
      <c r="M532" s="129"/>
      <c r="O532" s="148"/>
    </row>
    <row r="533" spans="1:23" ht="15.75">
      <c r="A533" s="131"/>
      <c r="B533" s="132"/>
      <c r="C533" s="132"/>
      <c r="D533" s="132"/>
      <c r="E533" s="132"/>
      <c r="F533" s="132"/>
      <c r="G533" s="132"/>
      <c r="H533" s="132"/>
      <c r="I533" s="149"/>
      <c r="J533" s="149"/>
      <c r="L533" s="485" t="s">
        <v>1793</v>
      </c>
      <c r="M533" s="486"/>
      <c r="N533" s="487"/>
      <c r="O533" s="150">
        <f>SUM(L425:L531)</f>
        <v>986.86000000000013</v>
      </c>
      <c r="Q533" s="119">
        <v>2670.77</v>
      </c>
    </row>
    <row r="534" spans="1:23" ht="15.75">
      <c r="A534" s="133"/>
      <c r="B534" s="134"/>
      <c r="C534" s="134"/>
      <c r="D534" s="134"/>
      <c r="E534" s="134"/>
      <c r="F534" s="134"/>
      <c r="G534" s="134"/>
      <c r="H534" s="134"/>
      <c r="I534" s="151"/>
      <c r="J534" s="151"/>
      <c r="K534" s="152"/>
      <c r="L534" s="152"/>
      <c r="M534" s="152"/>
      <c r="N534" s="152"/>
      <c r="O534" s="153"/>
    </row>
    <row r="535" spans="1:23" s="111" customFormat="1" ht="40.15" customHeight="1">
      <c r="A535" s="135" t="s">
        <v>196</v>
      </c>
      <c r="B535" s="488" t="s">
        <v>198</v>
      </c>
      <c r="C535" s="488"/>
      <c r="D535" s="488"/>
      <c r="E535" s="488"/>
      <c r="F535" s="488"/>
      <c r="G535" s="488"/>
      <c r="H535" s="488"/>
      <c r="I535" s="488"/>
      <c r="J535" s="488"/>
      <c r="K535" s="488"/>
      <c r="L535" s="488"/>
      <c r="M535" s="488"/>
      <c r="N535" s="488"/>
      <c r="O535" s="489"/>
      <c r="P535" s="111" t="s">
        <v>1784</v>
      </c>
      <c r="T535" s="113" t="s">
        <v>1868</v>
      </c>
      <c r="U535" s="113">
        <v>3.4</v>
      </c>
      <c r="V535" s="116">
        <v>0.4</v>
      </c>
      <c r="W535" s="113">
        <f t="shared" ref="W535:W539" si="58">ROUND(U535*V535,2)</f>
        <v>1.36</v>
      </c>
    </row>
    <row r="536" spans="1:23" ht="15.75">
      <c r="A536" s="131"/>
      <c r="B536" s="132"/>
      <c r="C536" s="132"/>
      <c r="D536" s="132"/>
      <c r="E536" s="132"/>
      <c r="F536" s="132"/>
      <c r="G536" s="132"/>
      <c r="H536" s="132"/>
      <c r="I536" s="149"/>
      <c r="J536" s="149"/>
      <c r="K536" s="149"/>
      <c r="L536" s="149"/>
      <c r="M536" s="112"/>
      <c r="N536" s="112"/>
      <c r="O536" s="154"/>
      <c r="T536" s="113" t="s">
        <v>1869</v>
      </c>
      <c r="U536" s="113">
        <v>1</v>
      </c>
      <c r="V536" s="116">
        <v>0.4</v>
      </c>
      <c r="W536" s="113">
        <f t="shared" si="58"/>
        <v>0.4</v>
      </c>
    </row>
    <row r="537" spans="1:23" ht="25.5" customHeight="1">
      <c r="A537" s="457" t="s">
        <v>1785</v>
      </c>
      <c r="B537" s="458"/>
      <c r="C537" s="458"/>
      <c r="D537" s="459"/>
      <c r="E537" s="481" t="s">
        <v>1786</v>
      </c>
      <c r="F537" s="481" t="s">
        <v>1787</v>
      </c>
      <c r="G537" s="481" t="s">
        <v>1788</v>
      </c>
      <c r="H537" s="513" t="s">
        <v>1870</v>
      </c>
      <c r="I537" s="513"/>
      <c r="J537" s="513"/>
      <c r="K537" s="513"/>
      <c r="L537" s="493" t="s">
        <v>1871</v>
      </c>
      <c r="M537" s="463" t="s">
        <v>1791</v>
      </c>
      <c r="N537" s="464"/>
      <c r="O537" s="465"/>
      <c r="T537" s="113" t="s">
        <v>1872</v>
      </c>
      <c r="U537" s="113">
        <v>1.5</v>
      </c>
      <c r="V537" s="116">
        <v>1</v>
      </c>
      <c r="W537" s="113">
        <f t="shared" si="58"/>
        <v>1.5</v>
      </c>
    </row>
    <row r="538" spans="1:23" ht="37.15" customHeight="1">
      <c r="A538" s="460"/>
      <c r="B538" s="461"/>
      <c r="C538" s="461"/>
      <c r="D538" s="462"/>
      <c r="E538" s="482"/>
      <c r="F538" s="540"/>
      <c r="G538" s="540"/>
      <c r="H538" s="138" t="s">
        <v>1873</v>
      </c>
      <c r="I538" s="138" t="s">
        <v>1786</v>
      </c>
      <c r="J538" s="163" t="s">
        <v>1874</v>
      </c>
      <c r="K538" s="163" t="s">
        <v>1871</v>
      </c>
      <c r="L538" s="541"/>
      <c r="M538" s="466"/>
      <c r="N538" s="467"/>
      <c r="O538" s="468"/>
      <c r="Q538" s="166" t="s">
        <v>1875</v>
      </c>
      <c r="T538" s="113" t="s">
        <v>1876</v>
      </c>
      <c r="U538" s="113">
        <v>7.5</v>
      </c>
      <c r="V538" s="116">
        <v>2.2999999999999998</v>
      </c>
      <c r="W538" s="113">
        <f t="shared" si="58"/>
        <v>17.25</v>
      </c>
    </row>
    <row r="539" spans="1:23" s="113" customFormat="1" ht="21.75" customHeight="1">
      <c r="A539" s="475" t="s">
        <v>1877</v>
      </c>
      <c r="B539" s="476"/>
      <c r="C539" s="476"/>
      <c r="D539" s="476"/>
      <c r="E539" s="476"/>
      <c r="F539" s="476"/>
      <c r="G539" s="476"/>
      <c r="H539" s="476"/>
      <c r="I539" s="476"/>
      <c r="J539" s="476"/>
      <c r="K539" s="476"/>
      <c r="L539" s="476"/>
      <c r="M539" s="476"/>
      <c r="N539" s="476"/>
      <c r="O539" s="477"/>
      <c r="Q539" s="112"/>
      <c r="R539" s="112"/>
      <c r="S539" s="119"/>
      <c r="T539" s="119" t="s">
        <v>1878</v>
      </c>
      <c r="U539" s="119">
        <v>5</v>
      </c>
      <c r="V539" s="113">
        <v>2.2000000000000002</v>
      </c>
      <c r="W539" s="113">
        <f t="shared" si="58"/>
        <v>11</v>
      </c>
    </row>
    <row r="540" spans="1:23" s="113" customFormat="1" ht="21.75" customHeight="1">
      <c r="A540" s="475"/>
      <c r="B540" s="476"/>
      <c r="C540" s="476"/>
      <c r="D540" s="476"/>
      <c r="E540" s="476"/>
      <c r="F540" s="476"/>
      <c r="G540" s="476"/>
      <c r="H540" s="476"/>
      <c r="I540" s="476"/>
      <c r="J540" s="476"/>
      <c r="K540" s="476"/>
      <c r="L540" s="476"/>
      <c r="M540" s="476"/>
      <c r="N540" s="476"/>
      <c r="O540" s="477"/>
      <c r="Q540" s="112"/>
      <c r="R540" s="112"/>
      <c r="S540" s="119"/>
      <c r="T540" s="119" t="s">
        <v>1852</v>
      </c>
      <c r="U540" s="119" t="s">
        <v>1853</v>
      </c>
      <c r="V540" s="119" t="s">
        <v>1854</v>
      </c>
      <c r="W540" s="113" t="s">
        <v>1855</v>
      </c>
    </row>
    <row r="541" spans="1:23" s="113" customFormat="1" ht="21.75" customHeight="1">
      <c r="A541" s="475"/>
      <c r="B541" s="476"/>
      <c r="C541" s="476"/>
      <c r="D541" s="476"/>
      <c r="E541" s="476"/>
      <c r="F541" s="476"/>
      <c r="G541" s="476"/>
      <c r="H541" s="476"/>
      <c r="I541" s="476"/>
      <c r="J541" s="476"/>
      <c r="K541" s="476"/>
      <c r="L541" s="476"/>
      <c r="M541" s="476"/>
      <c r="N541" s="476"/>
      <c r="O541" s="477"/>
      <c r="Q541" s="112"/>
      <c r="R541" s="112"/>
      <c r="S541" s="119"/>
      <c r="T541" s="119" t="s">
        <v>1852</v>
      </c>
      <c r="U541" s="119" t="s">
        <v>1853</v>
      </c>
      <c r="V541" s="119" t="s">
        <v>1854</v>
      </c>
      <c r="W541" s="113" t="s">
        <v>1855</v>
      </c>
    </row>
    <row r="542" spans="1:23" s="113" customFormat="1" ht="21.75" customHeight="1">
      <c r="A542" s="454" t="s">
        <v>1879</v>
      </c>
      <c r="B542" s="455"/>
      <c r="C542" s="455"/>
      <c r="D542" s="456"/>
      <c r="E542" s="483">
        <v>1</v>
      </c>
      <c r="F542" s="483">
        <v>50</v>
      </c>
      <c r="G542" s="539">
        <v>3.5</v>
      </c>
      <c r="H542" s="159" t="s">
        <v>1864</v>
      </c>
      <c r="I542" s="159">
        <v>7</v>
      </c>
      <c r="J542" s="164">
        <f t="shared" ref="J542:J544" si="59">VLOOKUP(H542,$T$290:$W$304,4,FALSE)</f>
        <v>2.4</v>
      </c>
      <c r="K542" s="164">
        <f t="shared" ref="K542:K544" si="60">I542*J542</f>
        <v>16.8</v>
      </c>
      <c r="L542" s="483">
        <f>ROUND((F542*G542*E542)-K542-K543-K544,2)</f>
        <v>152.30000000000001</v>
      </c>
      <c r="M542" s="536"/>
      <c r="N542" s="537"/>
      <c r="O542" s="538"/>
      <c r="Q542" s="112"/>
      <c r="R542" s="112"/>
      <c r="S542" s="119"/>
      <c r="T542" s="119"/>
      <c r="U542" s="119"/>
    </row>
    <row r="543" spans="1:23" s="113" customFormat="1" ht="21.75" customHeight="1">
      <c r="A543" s="454"/>
      <c r="B543" s="455"/>
      <c r="C543" s="455"/>
      <c r="D543" s="456"/>
      <c r="E543" s="483"/>
      <c r="F543" s="483"/>
      <c r="G543" s="539"/>
      <c r="H543" s="159" t="s">
        <v>1865</v>
      </c>
      <c r="I543" s="159">
        <v>2</v>
      </c>
      <c r="J543" s="164">
        <f t="shared" si="59"/>
        <v>1.25</v>
      </c>
      <c r="K543" s="164">
        <f t="shared" si="60"/>
        <v>2.5</v>
      </c>
      <c r="L543" s="483"/>
      <c r="M543" s="536"/>
      <c r="N543" s="537"/>
      <c r="O543" s="538"/>
      <c r="Q543" s="112"/>
      <c r="R543" s="112"/>
      <c r="S543" s="119"/>
      <c r="T543" s="119"/>
      <c r="U543" s="119"/>
    </row>
    <row r="544" spans="1:23" s="113" customFormat="1" ht="21.75" customHeight="1">
      <c r="A544" s="454"/>
      <c r="B544" s="455"/>
      <c r="C544" s="455"/>
      <c r="D544" s="456"/>
      <c r="E544" s="483"/>
      <c r="F544" s="483"/>
      <c r="G544" s="539"/>
      <c r="H544" s="159" t="s">
        <v>1866</v>
      </c>
      <c r="I544" s="159">
        <v>1</v>
      </c>
      <c r="J544" s="164">
        <f t="shared" si="59"/>
        <v>3.4</v>
      </c>
      <c r="K544" s="164">
        <f t="shared" si="60"/>
        <v>3.4</v>
      </c>
      <c r="L544" s="483"/>
      <c r="M544" s="536"/>
      <c r="N544" s="537"/>
      <c r="O544" s="538"/>
      <c r="Q544" s="112"/>
      <c r="R544" s="112"/>
      <c r="S544" s="119"/>
      <c r="T544" s="119"/>
      <c r="U544" s="119"/>
    </row>
    <row r="545" spans="1:23" s="113" customFormat="1" ht="21.75" customHeight="1">
      <c r="A545" s="451" t="s">
        <v>1880</v>
      </c>
      <c r="B545" s="452"/>
      <c r="C545" s="452"/>
      <c r="D545" s="453"/>
      <c r="E545" s="160">
        <v>1</v>
      </c>
      <c r="F545" s="160">
        <v>3.1</v>
      </c>
      <c r="G545" s="161">
        <v>3.25</v>
      </c>
      <c r="H545" s="136"/>
      <c r="I545" s="136"/>
      <c r="J545" s="156"/>
      <c r="K545" s="156"/>
      <c r="L545" s="160"/>
      <c r="M545" s="448"/>
      <c r="N545" s="449"/>
      <c r="O545" s="450"/>
      <c r="Q545" s="112"/>
      <c r="R545" s="112"/>
      <c r="S545" s="119"/>
      <c r="T545" s="113" t="s">
        <v>1856</v>
      </c>
      <c r="U545" s="113">
        <v>0.8</v>
      </c>
      <c r="V545" s="116">
        <v>2.1</v>
      </c>
      <c r="W545" s="113">
        <f t="shared" ref="W545:W556" si="61">ROUND(U545*V545,2)</f>
        <v>1.68</v>
      </c>
    </row>
    <row r="546" spans="1:23" s="113" customFormat="1" ht="21.75" customHeight="1">
      <c r="A546" s="451" t="s">
        <v>1881</v>
      </c>
      <c r="B546" s="452"/>
      <c r="C546" s="452"/>
      <c r="D546" s="453"/>
      <c r="E546" s="160">
        <v>1</v>
      </c>
      <c r="F546" s="160">
        <v>2.5</v>
      </c>
      <c r="G546" s="161">
        <v>3.25</v>
      </c>
      <c r="H546" s="136"/>
      <c r="I546" s="136"/>
      <c r="J546" s="156"/>
      <c r="K546" s="156"/>
      <c r="L546" s="160"/>
      <c r="M546" s="448"/>
      <c r="N546" s="449"/>
      <c r="O546" s="450"/>
      <c r="Q546" s="112"/>
      <c r="R546" s="112"/>
      <c r="S546" s="119"/>
      <c r="T546" s="113" t="s">
        <v>1858</v>
      </c>
      <c r="U546" s="113">
        <v>0.9</v>
      </c>
      <c r="V546" s="116">
        <v>2.1</v>
      </c>
      <c r="W546" s="113">
        <f t="shared" si="61"/>
        <v>1.89</v>
      </c>
    </row>
    <row r="547" spans="1:23" s="113" customFormat="1" ht="21.75" customHeight="1">
      <c r="A547" s="451" t="s">
        <v>1882</v>
      </c>
      <c r="B547" s="452"/>
      <c r="C547" s="452"/>
      <c r="D547" s="453"/>
      <c r="E547" s="160">
        <v>1</v>
      </c>
      <c r="F547" s="160">
        <v>3.15</v>
      </c>
      <c r="G547" s="161">
        <v>3.25</v>
      </c>
      <c r="H547" s="136"/>
      <c r="I547" s="136"/>
      <c r="J547" s="156"/>
      <c r="K547" s="156"/>
      <c r="L547" s="160"/>
      <c r="M547" s="448"/>
      <c r="N547" s="449"/>
      <c r="O547" s="450"/>
      <c r="Q547" s="112"/>
      <c r="R547" s="112"/>
      <c r="T547" s="113" t="s">
        <v>1859</v>
      </c>
      <c r="U547" s="113">
        <v>1.2</v>
      </c>
      <c r="V547" s="116">
        <v>2.1</v>
      </c>
      <c r="W547" s="113">
        <f t="shared" si="61"/>
        <v>2.52</v>
      </c>
    </row>
    <row r="548" spans="1:23" s="113" customFormat="1" ht="21.75" customHeight="1">
      <c r="A548" s="451" t="s">
        <v>1883</v>
      </c>
      <c r="B548" s="452"/>
      <c r="C548" s="452"/>
      <c r="D548" s="453"/>
      <c r="E548" s="160">
        <v>1</v>
      </c>
      <c r="F548" s="160">
        <v>3</v>
      </c>
      <c r="G548" s="161">
        <v>3.25</v>
      </c>
      <c r="H548" s="136"/>
      <c r="I548" s="136"/>
      <c r="J548" s="156"/>
      <c r="K548" s="156"/>
      <c r="L548" s="160"/>
      <c r="M548" s="448"/>
      <c r="N548" s="449"/>
      <c r="O548" s="450"/>
      <c r="Q548" s="112"/>
      <c r="R548" s="112"/>
      <c r="T548" s="113" t="s">
        <v>1860</v>
      </c>
      <c r="U548" s="113">
        <v>1.6</v>
      </c>
      <c r="V548" s="116">
        <v>2.1</v>
      </c>
      <c r="W548" s="113">
        <f t="shared" si="61"/>
        <v>3.36</v>
      </c>
    </row>
    <row r="549" spans="1:23" s="113" customFormat="1" ht="21.75" customHeight="1">
      <c r="A549" s="451" t="s">
        <v>1884</v>
      </c>
      <c r="B549" s="452"/>
      <c r="C549" s="452"/>
      <c r="D549" s="453"/>
      <c r="E549" s="160">
        <v>1</v>
      </c>
      <c r="F549" s="160">
        <v>5</v>
      </c>
      <c r="G549" s="161">
        <v>3.25</v>
      </c>
      <c r="H549" s="136"/>
      <c r="I549" s="136"/>
      <c r="J549" s="156"/>
      <c r="K549" s="156"/>
      <c r="L549" s="160">
        <f>ROUND((F549*G549)-(SUM(K549:K549)),2)</f>
        <v>16.25</v>
      </c>
      <c r="M549" s="448"/>
      <c r="N549" s="449"/>
      <c r="O549" s="450"/>
      <c r="Q549" s="112"/>
      <c r="R549" s="112"/>
      <c r="T549" s="113" t="s">
        <v>1863</v>
      </c>
      <c r="U549" s="113">
        <v>4.8</v>
      </c>
      <c r="V549" s="116">
        <v>3</v>
      </c>
      <c r="W549" s="113">
        <f t="shared" si="61"/>
        <v>14.4</v>
      </c>
    </row>
    <row r="550" spans="1:23" s="113" customFormat="1" ht="21.75" customHeight="1">
      <c r="A550" s="451" t="s">
        <v>1885</v>
      </c>
      <c r="B550" s="452"/>
      <c r="C550" s="452"/>
      <c r="D550" s="453"/>
      <c r="E550" s="160">
        <v>1</v>
      </c>
      <c r="F550" s="160">
        <v>3.65</v>
      </c>
      <c r="G550" s="161">
        <v>3.25</v>
      </c>
      <c r="H550" s="136" t="s">
        <v>1856</v>
      </c>
      <c r="I550" s="136">
        <v>1</v>
      </c>
      <c r="J550" s="164">
        <f t="shared" ref="J550:J553" si="62">VLOOKUP(H550,$T$290:$W$304,4,FALSE)</f>
        <v>1.68</v>
      </c>
      <c r="K550" s="164">
        <f t="shared" ref="K550:K558" si="63">I550*J550</f>
        <v>1.68</v>
      </c>
      <c r="L550" s="160"/>
      <c r="M550" s="448"/>
      <c r="N550" s="449"/>
      <c r="O550" s="450"/>
      <c r="Q550" s="112"/>
      <c r="R550" s="112"/>
      <c r="T550" s="113" t="s">
        <v>1864</v>
      </c>
      <c r="U550" s="113">
        <v>2.4</v>
      </c>
      <c r="V550" s="116">
        <v>1</v>
      </c>
      <c r="W550" s="113">
        <f t="shared" si="61"/>
        <v>2.4</v>
      </c>
    </row>
    <row r="551" spans="1:23" s="113" customFormat="1" ht="21.75" customHeight="1">
      <c r="A551" s="451" t="s">
        <v>1886</v>
      </c>
      <c r="B551" s="452"/>
      <c r="C551" s="452"/>
      <c r="D551" s="453"/>
      <c r="E551" s="484">
        <v>1</v>
      </c>
      <c r="F551" s="484">
        <v>37.549999999999997</v>
      </c>
      <c r="G551" s="532">
        <v>3.25</v>
      </c>
      <c r="H551" s="136" t="s">
        <v>1856</v>
      </c>
      <c r="I551" s="136">
        <v>7</v>
      </c>
      <c r="J551" s="164">
        <f t="shared" si="62"/>
        <v>1.68</v>
      </c>
      <c r="K551" s="164">
        <f t="shared" si="63"/>
        <v>11.76</v>
      </c>
      <c r="L551" s="534"/>
      <c r="M551" s="448"/>
      <c r="N551" s="449"/>
      <c r="O551" s="450"/>
      <c r="Q551" s="112"/>
      <c r="R551" s="112"/>
      <c r="T551" s="113" t="s">
        <v>1865</v>
      </c>
      <c r="U551" s="113">
        <v>1.25</v>
      </c>
      <c r="V551" s="116">
        <v>1</v>
      </c>
      <c r="W551" s="113">
        <f t="shared" si="61"/>
        <v>1.25</v>
      </c>
    </row>
    <row r="552" spans="1:23" s="113" customFormat="1" ht="21.75" customHeight="1">
      <c r="A552" s="454"/>
      <c r="B552" s="455"/>
      <c r="C552" s="455"/>
      <c r="D552" s="456"/>
      <c r="E552" s="483"/>
      <c r="F552" s="483"/>
      <c r="G552" s="533"/>
      <c r="H552" s="136" t="s">
        <v>1872</v>
      </c>
      <c r="I552" s="136">
        <v>1</v>
      </c>
      <c r="J552" s="164">
        <f t="shared" si="62"/>
        <v>1.5</v>
      </c>
      <c r="K552" s="164">
        <f t="shared" si="63"/>
        <v>1.5</v>
      </c>
      <c r="L552" s="483"/>
      <c r="M552" s="448"/>
      <c r="N552" s="449"/>
      <c r="O552" s="450"/>
      <c r="Q552" s="112"/>
      <c r="R552" s="112"/>
      <c r="T552" s="113" t="s">
        <v>1865</v>
      </c>
      <c r="U552" s="113">
        <v>1.25</v>
      </c>
      <c r="V552" s="116">
        <v>1</v>
      </c>
      <c r="W552" s="113">
        <f t="shared" si="61"/>
        <v>1.25</v>
      </c>
    </row>
    <row r="553" spans="1:23" s="113" customFormat="1" ht="21.75" customHeight="1">
      <c r="A553" s="451" t="s">
        <v>1887</v>
      </c>
      <c r="B553" s="452"/>
      <c r="C553" s="452"/>
      <c r="D553" s="453"/>
      <c r="E553" s="160">
        <v>1</v>
      </c>
      <c r="F553" s="160">
        <f>31.6-3.6-1.4</f>
        <v>26.6</v>
      </c>
      <c r="G553" s="161">
        <v>3.25</v>
      </c>
      <c r="H553" s="136" t="s">
        <v>1856</v>
      </c>
      <c r="I553" s="136">
        <v>3</v>
      </c>
      <c r="J553" s="164">
        <f t="shared" si="62"/>
        <v>1.68</v>
      </c>
      <c r="K553" s="164">
        <f t="shared" si="63"/>
        <v>5.04</v>
      </c>
      <c r="L553" s="165"/>
      <c r="M553" s="448"/>
      <c r="N553" s="449"/>
      <c r="O553" s="450"/>
      <c r="Q553" s="112"/>
      <c r="R553" s="112"/>
      <c r="T553" s="113" t="s">
        <v>1888</v>
      </c>
      <c r="U553" s="113">
        <v>3.4</v>
      </c>
      <c r="V553" s="116">
        <v>0.4</v>
      </c>
      <c r="W553" s="113">
        <f t="shared" si="61"/>
        <v>1.36</v>
      </c>
    </row>
    <row r="554" spans="1:23" s="113" customFormat="1" ht="21.75" customHeight="1">
      <c r="A554" s="451" t="s">
        <v>1889</v>
      </c>
      <c r="B554" s="452"/>
      <c r="C554" s="452"/>
      <c r="D554" s="453"/>
      <c r="E554" s="160">
        <v>1</v>
      </c>
      <c r="F554" s="160">
        <v>3.5</v>
      </c>
      <c r="G554" s="161">
        <v>3.25</v>
      </c>
      <c r="H554" s="136"/>
      <c r="I554" s="136"/>
      <c r="J554" s="156"/>
      <c r="K554" s="164">
        <f t="shared" si="63"/>
        <v>0</v>
      </c>
      <c r="L554" s="165"/>
      <c r="M554" s="448"/>
      <c r="N554" s="449"/>
      <c r="O554" s="450"/>
      <c r="Q554" s="112"/>
      <c r="R554" s="112"/>
      <c r="T554" s="113" t="s">
        <v>1890</v>
      </c>
      <c r="U554" s="113">
        <v>1</v>
      </c>
      <c r="V554" s="116">
        <v>0.4</v>
      </c>
      <c r="W554" s="113">
        <f t="shared" si="61"/>
        <v>0.4</v>
      </c>
    </row>
    <row r="555" spans="1:23" s="113" customFormat="1" ht="21.75" customHeight="1">
      <c r="A555" s="451" t="s">
        <v>1891</v>
      </c>
      <c r="B555" s="452"/>
      <c r="C555" s="452"/>
      <c r="D555" s="453"/>
      <c r="E555" s="160">
        <v>1</v>
      </c>
      <c r="F555" s="160">
        <v>2.8</v>
      </c>
      <c r="G555" s="161">
        <v>3.25</v>
      </c>
      <c r="H555" s="136"/>
      <c r="I555" s="136"/>
      <c r="J555" s="156"/>
      <c r="K555" s="164">
        <f t="shared" si="63"/>
        <v>0</v>
      </c>
      <c r="L555" s="160">
        <f>ROUND((F555*G555)-(SUM(K555:K555)),2)</f>
        <v>9.1</v>
      </c>
      <c r="M555" s="448"/>
      <c r="N555" s="449"/>
      <c r="O555" s="450"/>
      <c r="Q555" s="112"/>
      <c r="R555" s="112"/>
      <c r="T555" s="113" t="s">
        <v>1872</v>
      </c>
      <c r="U555" s="113">
        <v>1.5</v>
      </c>
      <c r="V555" s="116">
        <v>1</v>
      </c>
      <c r="W555" s="113">
        <f t="shared" si="61"/>
        <v>1.5</v>
      </c>
    </row>
    <row r="556" spans="1:23" s="113" customFormat="1" ht="21.75" customHeight="1">
      <c r="A556" s="451" t="s">
        <v>1892</v>
      </c>
      <c r="B556" s="452"/>
      <c r="C556" s="452"/>
      <c r="D556" s="453"/>
      <c r="E556" s="160">
        <v>1</v>
      </c>
      <c r="F556" s="160">
        <v>8.4499999999999993</v>
      </c>
      <c r="G556" s="161">
        <v>3.25</v>
      </c>
      <c r="H556" s="136" t="s">
        <v>1859</v>
      </c>
      <c r="I556" s="136">
        <v>1</v>
      </c>
      <c r="J556" s="164">
        <f t="shared" ref="J556:J568" si="64">VLOOKUP(H556,$T$290:$W$304,4,FALSE)</f>
        <v>2.52</v>
      </c>
      <c r="K556" s="164">
        <f t="shared" si="63"/>
        <v>2.52</v>
      </c>
      <c r="L556" s="165"/>
      <c r="M556" s="448"/>
      <c r="N556" s="449"/>
      <c r="O556" s="450"/>
      <c r="Q556" s="112"/>
      <c r="R556" s="112"/>
      <c r="T556" s="113" t="s">
        <v>1876</v>
      </c>
      <c r="U556" s="113">
        <v>7.5</v>
      </c>
      <c r="V556" s="116">
        <v>2.2999999999999998</v>
      </c>
      <c r="W556" s="113">
        <f t="shared" si="61"/>
        <v>17.25</v>
      </c>
    </row>
    <row r="557" spans="1:23" s="113" customFormat="1" ht="21.75" customHeight="1">
      <c r="A557" s="451" t="s">
        <v>1893</v>
      </c>
      <c r="B557" s="452"/>
      <c r="C557" s="452"/>
      <c r="D557" s="453"/>
      <c r="E557" s="160">
        <v>1</v>
      </c>
      <c r="F557" s="160">
        <v>3.1</v>
      </c>
      <c r="G557" s="161">
        <v>3.25</v>
      </c>
      <c r="H557" s="136"/>
      <c r="I557" s="136"/>
      <c r="J557" s="156"/>
      <c r="K557" s="164">
        <f t="shared" si="63"/>
        <v>0</v>
      </c>
      <c r="L557" s="165"/>
      <c r="M557" s="448"/>
      <c r="N557" s="449"/>
      <c r="O557" s="450"/>
      <c r="Q557" s="112"/>
      <c r="R557" s="112"/>
      <c r="V557" s="116"/>
    </row>
    <row r="558" spans="1:23" s="113" customFormat="1" ht="21.75" customHeight="1">
      <c r="A558" s="451" t="s">
        <v>1894</v>
      </c>
      <c r="B558" s="452"/>
      <c r="C558" s="452"/>
      <c r="D558" s="453"/>
      <c r="E558" s="160">
        <v>1</v>
      </c>
      <c r="F558" s="160">
        <v>2.75</v>
      </c>
      <c r="G558" s="161">
        <v>3.25</v>
      </c>
      <c r="H558" s="136"/>
      <c r="I558" s="136"/>
      <c r="J558" s="156"/>
      <c r="K558" s="164">
        <f t="shared" si="63"/>
        <v>0</v>
      </c>
      <c r="L558" s="160">
        <f>ROUND((F558*G558)-(SUM(K558:K558)),2)</f>
        <v>8.94</v>
      </c>
      <c r="M558" s="448"/>
      <c r="N558" s="449"/>
      <c r="O558" s="450"/>
      <c r="Q558" s="112"/>
      <c r="R558" s="112"/>
      <c r="V558" s="116"/>
    </row>
    <row r="559" spans="1:23" s="113" customFormat="1" ht="21.75" customHeight="1">
      <c r="A559" s="451" t="s">
        <v>1895</v>
      </c>
      <c r="B559" s="452"/>
      <c r="C559" s="452"/>
      <c r="D559" s="453"/>
      <c r="E559" s="160">
        <v>1</v>
      </c>
      <c r="F559" s="160">
        <v>3.6</v>
      </c>
      <c r="G559" s="161">
        <v>3.25</v>
      </c>
      <c r="H559" s="136"/>
      <c r="I559" s="136"/>
      <c r="J559" s="156"/>
      <c r="K559" s="156"/>
      <c r="L559" s="165"/>
      <c r="M559" s="448"/>
      <c r="N559" s="449"/>
      <c r="O559" s="450"/>
      <c r="Q559" s="112"/>
      <c r="R559" s="112"/>
      <c r="V559" s="116"/>
    </row>
    <row r="560" spans="1:23" s="113" customFormat="1" ht="21.75" customHeight="1">
      <c r="A560" s="451" t="s">
        <v>1896</v>
      </c>
      <c r="B560" s="452"/>
      <c r="C560" s="452"/>
      <c r="D560" s="453"/>
      <c r="E560" s="484">
        <v>1</v>
      </c>
      <c r="F560" s="484">
        <v>50</v>
      </c>
      <c r="G560" s="532">
        <v>3.5</v>
      </c>
      <c r="H560" s="136" t="s">
        <v>1865</v>
      </c>
      <c r="I560" s="136">
        <v>3</v>
      </c>
      <c r="J560" s="164">
        <f t="shared" si="64"/>
        <v>1.25</v>
      </c>
      <c r="K560" s="164">
        <f t="shared" ref="K560:K568" si="65">I560*J560</f>
        <v>3.75</v>
      </c>
      <c r="L560" s="534">
        <f>ROUND((F560*G560*E560)-(SUM(K560:K563)),2)</f>
        <v>155.33000000000001</v>
      </c>
      <c r="M560" s="448"/>
      <c r="N560" s="449"/>
      <c r="O560" s="450"/>
      <c r="Q560" s="112"/>
      <c r="R560" s="112"/>
      <c r="V560" s="116"/>
    </row>
    <row r="561" spans="1:22" s="113" customFormat="1" ht="21.75" customHeight="1">
      <c r="A561" s="454"/>
      <c r="B561" s="455"/>
      <c r="C561" s="455"/>
      <c r="D561" s="456"/>
      <c r="E561" s="483"/>
      <c r="F561" s="483"/>
      <c r="G561" s="533"/>
      <c r="H561" s="136" t="s">
        <v>1864</v>
      </c>
      <c r="I561" s="136">
        <v>5</v>
      </c>
      <c r="J561" s="164">
        <f t="shared" si="64"/>
        <v>2.4</v>
      </c>
      <c r="K561" s="164">
        <f t="shared" si="65"/>
        <v>12</v>
      </c>
      <c r="L561" s="483"/>
      <c r="M561" s="448"/>
      <c r="N561" s="449"/>
      <c r="O561" s="450"/>
      <c r="Q561" s="112"/>
      <c r="R561" s="112"/>
      <c r="V561" s="157"/>
    </row>
    <row r="562" spans="1:22" s="113" customFormat="1" ht="21.75" customHeight="1">
      <c r="A562" s="454"/>
      <c r="B562" s="455"/>
      <c r="C562" s="455"/>
      <c r="D562" s="456"/>
      <c r="E562" s="483"/>
      <c r="F562" s="483"/>
      <c r="G562" s="533"/>
      <c r="H562" s="136" t="s">
        <v>1868</v>
      </c>
      <c r="I562" s="136">
        <v>2</v>
      </c>
      <c r="J562" s="164">
        <f t="shared" si="64"/>
        <v>1.36</v>
      </c>
      <c r="K562" s="164">
        <f t="shared" si="65"/>
        <v>2.72</v>
      </c>
      <c r="L562" s="483"/>
      <c r="M562" s="448"/>
      <c r="N562" s="449"/>
      <c r="O562" s="450"/>
      <c r="Q562" s="112"/>
      <c r="R562" s="112"/>
      <c r="V562" s="116"/>
    </row>
    <row r="563" spans="1:22" s="113" customFormat="1" ht="21.75" customHeight="1">
      <c r="A563" s="454"/>
      <c r="B563" s="455"/>
      <c r="C563" s="455"/>
      <c r="D563" s="456"/>
      <c r="E563" s="483"/>
      <c r="F563" s="483"/>
      <c r="G563" s="533"/>
      <c r="H563" s="136" t="s">
        <v>1869</v>
      </c>
      <c r="I563" s="136">
        <v>3</v>
      </c>
      <c r="J563" s="164">
        <f t="shared" si="64"/>
        <v>0.4</v>
      </c>
      <c r="K563" s="164">
        <f t="shared" si="65"/>
        <v>1.2000000000000002</v>
      </c>
      <c r="L563" s="483"/>
      <c r="M563" s="448"/>
      <c r="N563" s="449"/>
      <c r="O563" s="450"/>
      <c r="Q563" s="112"/>
      <c r="R563" s="112"/>
      <c r="V563" s="116"/>
    </row>
    <row r="564" spans="1:22" s="113" customFormat="1" ht="21.75" customHeight="1">
      <c r="A564" s="451" t="s">
        <v>1897</v>
      </c>
      <c r="B564" s="452"/>
      <c r="C564" s="452"/>
      <c r="D564" s="453"/>
      <c r="E564" s="484">
        <v>1</v>
      </c>
      <c r="F564" s="484">
        <v>20</v>
      </c>
      <c r="G564" s="532">
        <v>3.5</v>
      </c>
      <c r="H564" s="136" t="s">
        <v>1876</v>
      </c>
      <c r="I564" s="136">
        <v>1</v>
      </c>
      <c r="J564" s="164">
        <f t="shared" si="64"/>
        <v>17.25</v>
      </c>
      <c r="K564" s="164">
        <f t="shared" si="65"/>
        <v>17.25</v>
      </c>
      <c r="L564" s="534">
        <f>ROUND((F564*G564*E564)-(SUM(K564:K565)),2)</f>
        <v>38.35</v>
      </c>
      <c r="M564" s="448"/>
      <c r="N564" s="449"/>
      <c r="O564" s="450"/>
      <c r="Q564" s="112"/>
      <c r="R564" s="112"/>
      <c r="V564" s="116"/>
    </row>
    <row r="565" spans="1:22" s="113" customFormat="1" ht="21.75" customHeight="1">
      <c r="A565" s="454"/>
      <c r="B565" s="455"/>
      <c r="C565" s="455"/>
      <c r="D565" s="456"/>
      <c r="E565" s="483"/>
      <c r="F565" s="483"/>
      <c r="G565" s="533"/>
      <c r="H565" s="136" t="s">
        <v>1863</v>
      </c>
      <c r="I565" s="136">
        <v>1</v>
      </c>
      <c r="J565" s="164">
        <f t="shared" si="64"/>
        <v>14.4</v>
      </c>
      <c r="K565" s="164">
        <f t="shared" si="65"/>
        <v>14.4</v>
      </c>
      <c r="L565" s="535"/>
      <c r="M565" s="448"/>
      <c r="N565" s="449"/>
      <c r="O565" s="450"/>
      <c r="Q565" s="112"/>
      <c r="R565" s="112"/>
      <c r="V565" s="116"/>
    </row>
    <row r="566" spans="1:22" s="113" customFormat="1" ht="21.75" customHeight="1">
      <c r="A566" s="451" t="s">
        <v>1898</v>
      </c>
      <c r="B566" s="452"/>
      <c r="C566" s="452"/>
      <c r="D566" s="453"/>
      <c r="E566" s="160">
        <v>1</v>
      </c>
      <c r="F566" s="160">
        <v>8.65</v>
      </c>
      <c r="G566" s="161">
        <v>3.25</v>
      </c>
      <c r="H566" s="136" t="s">
        <v>1856</v>
      </c>
      <c r="I566" s="136">
        <v>1</v>
      </c>
      <c r="J566" s="164">
        <f t="shared" si="64"/>
        <v>1.68</v>
      </c>
      <c r="K566" s="164">
        <f t="shared" si="65"/>
        <v>1.68</v>
      </c>
      <c r="L566" s="160"/>
      <c r="M566" s="448"/>
      <c r="N566" s="449"/>
      <c r="O566" s="450"/>
      <c r="Q566" s="112"/>
      <c r="R566" s="112"/>
    </row>
    <row r="567" spans="1:22" s="113" customFormat="1" ht="21.75" customHeight="1">
      <c r="A567" s="451" t="s">
        <v>1899</v>
      </c>
      <c r="B567" s="452"/>
      <c r="C567" s="452"/>
      <c r="D567" s="453"/>
      <c r="E567" s="484">
        <v>1</v>
      </c>
      <c r="F567" s="484">
        <v>8.8000000000000007</v>
      </c>
      <c r="G567" s="532">
        <v>3.25</v>
      </c>
      <c r="H567" s="136" t="s">
        <v>1856</v>
      </c>
      <c r="I567" s="136">
        <v>2</v>
      </c>
      <c r="J567" s="164">
        <f t="shared" si="64"/>
        <v>1.68</v>
      </c>
      <c r="K567" s="164">
        <f t="shared" si="65"/>
        <v>3.36</v>
      </c>
      <c r="L567" s="534"/>
      <c r="M567" s="448"/>
      <c r="N567" s="449"/>
      <c r="O567" s="450"/>
      <c r="Q567" s="112"/>
      <c r="R567" s="112"/>
    </row>
    <row r="568" spans="1:22" s="113" customFormat="1" ht="21.75" customHeight="1">
      <c r="A568" s="454"/>
      <c r="B568" s="455"/>
      <c r="C568" s="455"/>
      <c r="D568" s="456"/>
      <c r="E568" s="483"/>
      <c r="F568" s="483"/>
      <c r="G568" s="533"/>
      <c r="H568" s="136" t="s">
        <v>1872</v>
      </c>
      <c r="I568" s="136">
        <v>1</v>
      </c>
      <c r="J568" s="164">
        <f t="shared" si="64"/>
        <v>1.5</v>
      </c>
      <c r="K568" s="164">
        <f t="shared" si="65"/>
        <v>1.5</v>
      </c>
      <c r="L568" s="483"/>
      <c r="M568" s="448"/>
      <c r="N568" s="449"/>
      <c r="O568" s="450"/>
      <c r="Q568" s="112"/>
      <c r="R568" s="112"/>
    </row>
    <row r="569" spans="1:22" s="113" customFormat="1" ht="21.75" customHeight="1">
      <c r="A569" s="451" t="s">
        <v>1900</v>
      </c>
      <c r="B569" s="452"/>
      <c r="C569" s="452"/>
      <c r="D569" s="453"/>
      <c r="E569" s="160">
        <v>1</v>
      </c>
      <c r="F569" s="160">
        <v>3.6</v>
      </c>
      <c r="G569" s="161">
        <v>3.25</v>
      </c>
      <c r="H569" s="136"/>
      <c r="I569" s="136"/>
      <c r="J569" s="164"/>
      <c r="K569" s="164"/>
      <c r="L569" s="160"/>
      <c r="M569" s="448"/>
      <c r="N569" s="449"/>
      <c r="O569" s="450"/>
      <c r="Q569" s="112"/>
      <c r="R569" s="112"/>
    </row>
    <row r="570" spans="1:22" s="113" customFormat="1" ht="21.75" customHeight="1">
      <c r="A570" s="451" t="s">
        <v>1901</v>
      </c>
      <c r="B570" s="452"/>
      <c r="C570" s="452"/>
      <c r="D570" s="453"/>
      <c r="E570" s="160">
        <v>1</v>
      </c>
      <c r="F570" s="160">
        <v>5</v>
      </c>
      <c r="G570" s="161">
        <v>3.25</v>
      </c>
      <c r="H570" s="136" t="s">
        <v>1856</v>
      </c>
      <c r="I570" s="136">
        <v>1</v>
      </c>
      <c r="J570" s="164">
        <f t="shared" ref="J570:J574" si="66">VLOOKUP(H570,$T$290:$W$304,4,FALSE)</f>
        <v>1.68</v>
      </c>
      <c r="K570" s="164">
        <f t="shared" ref="K570:K574" si="67">I570*J570</f>
        <v>1.68</v>
      </c>
      <c r="L570" s="160"/>
      <c r="M570" s="448"/>
      <c r="N570" s="449"/>
      <c r="O570" s="450"/>
      <c r="Q570" s="112"/>
      <c r="R570" s="112"/>
    </row>
    <row r="571" spans="1:22" s="113" customFormat="1" ht="21.75" customHeight="1">
      <c r="A571" s="451" t="s">
        <v>1902</v>
      </c>
      <c r="B571" s="452"/>
      <c r="C571" s="452"/>
      <c r="D571" s="453"/>
      <c r="E571" s="160">
        <v>1</v>
      </c>
      <c r="F571" s="160">
        <v>8.8000000000000007</v>
      </c>
      <c r="G571" s="161">
        <v>3.25</v>
      </c>
      <c r="H571" s="136"/>
      <c r="I571" s="136"/>
      <c r="J571" s="164"/>
      <c r="K571" s="164"/>
      <c r="L571" s="160"/>
      <c r="M571" s="448"/>
      <c r="N571" s="449"/>
      <c r="O571" s="450"/>
      <c r="Q571" s="112"/>
      <c r="R571" s="112"/>
    </row>
    <row r="572" spans="1:22" s="113" customFormat="1" ht="21.75" customHeight="1">
      <c r="A572" s="451" t="s">
        <v>1903</v>
      </c>
      <c r="B572" s="452"/>
      <c r="C572" s="452"/>
      <c r="D572" s="453"/>
      <c r="E572" s="160">
        <v>1</v>
      </c>
      <c r="F572" s="160">
        <v>5</v>
      </c>
      <c r="G572" s="161">
        <v>3.25</v>
      </c>
      <c r="H572" s="136" t="s">
        <v>1856</v>
      </c>
      <c r="I572" s="136">
        <v>1</v>
      </c>
      <c r="J572" s="164">
        <f t="shared" si="66"/>
        <v>1.68</v>
      </c>
      <c r="K572" s="164">
        <f t="shared" si="67"/>
        <v>1.68</v>
      </c>
      <c r="L572" s="160"/>
      <c r="M572" s="448"/>
      <c r="N572" s="449"/>
      <c r="O572" s="450"/>
      <c r="Q572" s="112"/>
      <c r="R572" s="112"/>
    </row>
    <row r="573" spans="1:22" s="113" customFormat="1" ht="21.75" customHeight="1">
      <c r="A573" s="451" t="s">
        <v>1904</v>
      </c>
      <c r="B573" s="452"/>
      <c r="C573" s="452"/>
      <c r="D573" s="453"/>
      <c r="E573" s="160">
        <v>1</v>
      </c>
      <c r="F573" s="160">
        <v>8.65</v>
      </c>
      <c r="G573" s="161">
        <v>3.25</v>
      </c>
      <c r="H573" s="136"/>
      <c r="I573" s="136"/>
      <c r="J573" s="164"/>
      <c r="K573" s="164"/>
      <c r="L573" s="160"/>
      <c r="M573" s="448"/>
      <c r="N573" s="449"/>
      <c r="O573" s="450"/>
      <c r="Q573" s="112"/>
      <c r="R573" s="112"/>
    </row>
    <row r="574" spans="1:22" s="113" customFormat="1" ht="21.75" customHeight="1">
      <c r="A574" s="451" t="s">
        <v>1905</v>
      </c>
      <c r="B574" s="452"/>
      <c r="C574" s="452"/>
      <c r="D574" s="453"/>
      <c r="E574" s="160">
        <v>1</v>
      </c>
      <c r="F574" s="160">
        <v>5</v>
      </c>
      <c r="G574" s="161">
        <v>3.25</v>
      </c>
      <c r="H574" s="136" t="s">
        <v>1872</v>
      </c>
      <c r="I574" s="136">
        <v>1</v>
      </c>
      <c r="J574" s="164">
        <f t="shared" si="66"/>
        <v>1.5</v>
      </c>
      <c r="K574" s="164">
        <f t="shared" si="67"/>
        <v>1.5</v>
      </c>
      <c r="L574" s="160"/>
      <c r="M574" s="448"/>
      <c r="N574" s="449"/>
      <c r="O574" s="450"/>
      <c r="Q574" s="112"/>
      <c r="R574" s="112"/>
    </row>
    <row r="575" spans="1:22" s="113" customFormat="1" ht="21.75" customHeight="1">
      <c r="A575" s="451" t="s">
        <v>1906</v>
      </c>
      <c r="B575" s="452"/>
      <c r="C575" s="452"/>
      <c r="D575" s="453"/>
      <c r="E575" s="160">
        <v>1</v>
      </c>
      <c r="F575" s="160">
        <v>3.7</v>
      </c>
      <c r="G575" s="161">
        <v>3.25</v>
      </c>
      <c r="H575" s="136"/>
      <c r="I575" s="136"/>
      <c r="J575" s="164"/>
      <c r="K575" s="164"/>
      <c r="L575" s="160"/>
      <c r="M575" s="448"/>
      <c r="N575" s="449"/>
      <c r="O575" s="450"/>
      <c r="Q575" s="112"/>
      <c r="R575" s="112"/>
    </row>
    <row r="576" spans="1:22" s="113" customFormat="1" ht="21.75" customHeight="1">
      <c r="A576" s="451" t="s">
        <v>1907</v>
      </c>
      <c r="B576" s="452"/>
      <c r="C576" s="452"/>
      <c r="D576" s="453"/>
      <c r="E576" s="160">
        <v>1</v>
      </c>
      <c r="F576" s="160">
        <v>5</v>
      </c>
      <c r="G576" s="161">
        <v>3.25</v>
      </c>
      <c r="H576" s="136" t="s">
        <v>1872</v>
      </c>
      <c r="I576" s="136">
        <v>1</v>
      </c>
      <c r="J576" s="164">
        <f t="shared" ref="J576:J580" si="68">VLOOKUP(H576,$T$290:$W$304,4,FALSE)</f>
        <v>1.5</v>
      </c>
      <c r="K576" s="164">
        <f t="shared" ref="K576:K592" si="69">I576*J576</f>
        <v>1.5</v>
      </c>
      <c r="L576" s="160"/>
      <c r="M576" s="448"/>
      <c r="N576" s="449"/>
      <c r="O576" s="450"/>
      <c r="Q576" s="112"/>
      <c r="R576" s="112"/>
    </row>
    <row r="577" spans="1:18" s="113" customFormat="1" ht="21.75" customHeight="1">
      <c r="A577" s="451" t="s">
        <v>1908</v>
      </c>
      <c r="B577" s="452"/>
      <c r="C577" s="452"/>
      <c r="D577" s="453"/>
      <c r="E577" s="484">
        <v>1</v>
      </c>
      <c r="F577" s="484">
        <v>8.65</v>
      </c>
      <c r="G577" s="532">
        <v>3.25</v>
      </c>
      <c r="H577" s="136" t="s">
        <v>1856</v>
      </c>
      <c r="I577" s="136">
        <v>2</v>
      </c>
      <c r="J577" s="164">
        <f t="shared" si="68"/>
        <v>1.68</v>
      </c>
      <c r="K577" s="164">
        <f t="shared" si="69"/>
        <v>3.36</v>
      </c>
      <c r="L577" s="534"/>
      <c r="M577" s="448"/>
      <c r="N577" s="449"/>
      <c r="O577" s="450"/>
      <c r="Q577" s="112"/>
      <c r="R577" s="112"/>
    </row>
    <row r="578" spans="1:18" s="113" customFormat="1" ht="21.75" customHeight="1">
      <c r="A578" s="454"/>
      <c r="B578" s="455"/>
      <c r="C578" s="455"/>
      <c r="D578" s="456"/>
      <c r="E578" s="483"/>
      <c r="F578" s="483"/>
      <c r="G578" s="533"/>
      <c r="H578" s="136" t="s">
        <v>1872</v>
      </c>
      <c r="I578" s="136">
        <v>1</v>
      </c>
      <c r="J578" s="164">
        <f t="shared" si="68"/>
        <v>1.5</v>
      </c>
      <c r="K578" s="164">
        <f t="shared" si="69"/>
        <v>1.5</v>
      </c>
      <c r="L578" s="483"/>
      <c r="M578" s="448"/>
      <c r="N578" s="449"/>
      <c r="O578" s="450"/>
      <c r="Q578" s="112"/>
      <c r="R578" s="112"/>
    </row>
    <row r="579" spans="1:18" s="113" customFormat="1" ht="21.75" customHeight="1">
      <c r="A579" s="451" t="s">
        <v>1909</v>
      </c>
      <c r="B579" s="452"/>
      <c r="C579" s="452"/>
      <c r="D579" s="453"/>
      <c r="E579" s="484">
        <v>1</v>
      </c>
      <c r="F579" s="484">
        <v>8.65</v>
      </c>
      <c r="G579" s="532">
        <v>3.25</v>
      </c>
      <c r="H579" s="136" t="s">
        <v>1856</v>
      </c>
      <c r="I579" s="136">
        <v>2</v>
      </c>
      <c r="J579" s="164">
        <f t="shared" si="68"/>
        <v>1.68</v>
      </c>
      <c r="K579" s="164">
        <f t="shared" si="69"/>
        <v>3.36</v>
      </c>
      <c r="L579" s="534"/>
      <c r="M579" s="448"/>
      <c r="N579" s="449"/>
      <c r="O579" s="450"/>
      <c r="Q579" s="112"/>
      <c r="R579" s="112"/>
    </row>
    <row r="580" spans="1:18" s="113" customFormat="1" ht="21.75" customHeight="1">
      <c r="A580" s="454"/>
      <c r="B580" s="455"/>
      <c r="C580" s="455"/>
      <c r="D580" s="456"/>
      <c r="E580" s="483"/>
      <c r="F580" s="483"/>
      <c r="G580" s="533"/>
      <c r="H580" s="136" t="s">
        <v>1872</v>
      </c>
      <c r="I580" s="136">
        <v>1</v>
      </c>
      <c r="J580" s="164">
        <f t="shared" si="68"/>
        <v>1.5</v>
      </c>
      <c r="K580" s="164">
        <f t="shared" si="69"/>
        <v>1.5</v>
      </c>
      <c r="L580" s="483"/>
      <c r="M580" s="448"/>
      <c r="N580" s="449"/>
      <c r="O580" s="450"/>
      <c r="Q580" s="112"/>
      <c r="R580" s="112"/>
    </row>
    <row r="581" spans="1:18" s="113" customFormat="1" ht="21.75" customHeight="1">
      <c r="A581" s="451" t="s">
        <v>1910</v>
      </c>
      <c r="B581" s="452"/>
      <c r="C581" s="452"/>
      <c r="D581" s="453"/>
      <c r="E581" s="160">
        <v>1</v>
      </c>
      <c r="F581" s="160">
        <v>8.8000000000000007</v>
      </c>
      <c r="G581" s="161">
        <v>3.25</v>
      </c>
      <c r="H581" s="136"/>
      <c r="I581" s="136"/>
      <c r="J581" s="164"/>
      <c r="K581" s="164">
        <f t="shared" si="69"/>
        <v>0</v>
      </c>
      <c r="L581" s="160"/>
      <c r="M581" s="448"/>
      <c r="N581" s="449"/>
      <c r="O581" s="450"/>
      <c r="Q581" s="112"/>
      <c r="R581" s="112"/>
    </row>
    <row r="582" spans="1:18" s="113" customFormat="1" ht="21.75" customHeight="1">
      <c r="A582" s="451" t="s">
        <v>1911</v>
      </c>
      <c r="B582" s="452"/>
      <c r="C582" s="452"/>
      <c r="D582" s="453"/>
      <c r="E582" s="484">
        <v>1</v>
      </c>
      <c r="F582" s="484">
        <v>4.4000000000000004</v>
      </c>
      <c r="G582" s="532">
        <v>3.25</v>
      </c>
      <c r="H582" s="136" t="s">
        <v>1856</v>
      </c>
      <c r="I582" s="136">
        <v>2</v>
      </c>
      <c r="J582" s="164">
        <f t="shared" ref="J582:J592" si="70">VLOOKUP(H582,$T$290:$W$304,4,FALSE)</f>
        <v>1.68</v>
      </c>
      <c r="K582" s="164">
        <f t="shared" si="69"/>
        <v>3.36</v>
      </c>
      <c r="L582" s="534"/>
      <c r="M582" s="448"/>
      <c r="N582" s="449"/>
      <c r="O582" s="450"/>
      <c r="Q582" s="112"/>
      <c r="R582" s="112"/>
    </row>
    <row r="583" spans="1:18" s="113" customFormat="1" ht="21.75" customHeight="1">
      <c r="A583" s="454"/>
      <c r="B583" s="455"/>
      <c r="C583" s="455"/>
      <c r="D583" s="456"/>
      <c r="E583" s="483"/>
      <c r="F583" s="483"/>
      <c r="G583" s="533"/>
      <c r="H583" s="136" t="s">
        <v>1872</v>
      </c>
      <c r="I583" s="136">
        <v>1</v>
      </c>
      <c r="J583" s="164">
        <f t="shared" si="70"/>
        <v>1.5</v>
      </c>
      <c r="K583" s="164">
        <f t="shared" si="69"/>
        <v>1.5</v>
      </c>
      <c r="L583" s="483"/>
      <c r="M583" s="448"/>
      <c r="N583" s="449"/>
      <c r="O583" s="450"/>
      <c r="Q583" s="112"/>
      <c r="R583" s="112"/>
    </row>
    <row r="584" spans="1:18" s="113" customFormat="1" ht="21.75" customHeight="1">
      <c r="A584" s="451" t="s">
        <v>1912</v>
      </c>
      <c r="B584" s="452"/>
      <c r="C584" s="452"/>
      <c r="D584" s="453"/>
      <c r="E584" s="160">
        <v>1</v>
      </c>
      <c r="F584" s="160">
        <v>8.65</v>
      </c>
      <c r="G584" s="161">
        <v>3.25</v>
      </c>
      <c r="H584" s="136"/>
      <c r="I584" s="136"/>
      <c r="J584" s="164"/>
      <c r="K584" s="164">
        <f t="shared" si="69"/>
        <v>0</v>
      </c>
      <c r="L584" s="160">
        <f t="shared" ref="L584:L589" si="71">ROUND((F584*G584)-(SUM(K584:K584)),2)</f>
        <v>28.11</v>
      </c>
      <c r="M584" s="448"/>
      <c r="N584" s="449"/>
      <c r="O584" s="450"/>
      <c r="Q584" s="112"/>
      <c r="R584" s="112"/>
    </row>
    <row r="585" spans="1:18" s="113" customFormat="1" ht="21.75" customHeight="1">
      <c r="A585" s="451" t="s">
        <v>1913</v>
      </c>
      <c r="B585" s="452"/>
      <c r="C585" s="452"/>
      <c r="D585" s="453"/>
      <c r="E585" s="160">
        <v>1</v>
      </c>
      <c r="F585" s="160">
        <v>8.8000000000000007</v>
      </c>
      <c r="G585" s="161">
        <v>3.25</v>
      </c>
      <c r="H585" s="136"/>
      <c r="I585" s="136"/>
      <c r="J585" s="164"/>
      <c r="K585" s="164">
        <f t="shared" si="69"/>
        <v>0</v>
      </c>
      <c r="L585" s="160"/>
      <c r="M585" s="448"/>
      <c r="N585" s="449"/>
      <c r="O585" s="450"/>
      <c r="Q585" s="112"/>
      <c r="R585" s="112"/>
    </row>
    <row r="586" spans="1:18" s="113" customFormat="1" ht="21.75" customHeight="1">
      <c r="A586" s="451" t="s">
        <v>1914</v>
      </c>
      <c r="B586" s="452"/>
      <c r="C586" s="452"/>
      <c r="D586" s="453"/>
      <c r="E586" s="160">
        <v>1</v>
      </c>
      <c r="F586" s="160">
        <v>8.65</v>
      </c>
      <c r="G586" s="161">
        <v>3.25</v>
      </c>
      <c r="H586" s="136" t="s">
        <v>1858</v>
      </c>
      <c r="I586" s="136">
        <v>1</v>
      </c>
      <c r="J586" s="164">
        <f t="shared" si="70"/>
        <v>1.89</v>
      </c>
      <c r="K586" s="164">
        <f t="shared" si="69"/>
        <v>1.89</v>
      </c>
      <c r="L586" s="160">
        <f t="shared" si="71"/>
        <v>26.22</v>
      </c>
      <c r="M586" s="448"/>
      <c r="N586" s="449"/>
      <c r="O586" s="450"/>
      <c r="Q586" s="112"/>
      <c r="R586" s="112"/>
    </row>
    <row r="587" spans="1:18" s="113" customFormat="1" ht="21.75" customHeight="1">
      <c r="A587" s="451" t="s">
        <v>1915</v>
      </c>
      <c r="B587" s="452"/>
      <c r="C587" s="452"/>
      <c r="D587" s="453"/>
      <c r="E587" s="160">
        <v>1</v>
      </c>
      <c r="F587" s="160">
        <v>3.45</v>
      </c>
      <c r="G587" s="161">
        <v>3.25</v>
      </c>
      <c r="H587" s="136" t="s">
        <v>1856</v>
      </c>
      <c r="I587" s="136">
        <v>1</v>
      </c>
      <c r="J587" s="164">
        <f t="shared" si="70"/>
        <v>1.68</v>
      </c>
      <c r="K587" s="164">
        <f t="shared" si="69"/>
        <v>1.68</v>
      </c>
      <c r="L587" s="160">
        <f t="shared" si="71"/>
        <v>9.5299999999999994</v>
      </c>
      <c r="M587" s="448"/>
      <c r="N587" s="449"/>
      <c r="O587" s="450"/>
      <c r="Q587" s="112"/>
      <c r="R587" s="112"/>
    </row>
    <row r="588" spans="1:18" s="113" customFormat="1" ht="21.75" customHeight="1">
      <c r="A588" s="451" t="s">
        <v>1916</v>
      </c>
      <c r="B588" s="452"/>
      <c r="C588" s="452"/>
      <c r="D588" s="453"/>
      <c r="E588" s="160">
        <v>1</v>
      </c>
      <c r="F588" s="160">
        <v>3.7</v>
      </c>
      <c r="G588" s="161">
        <v>3.25</v>
      </c>
      <c r="H588" s="136" t="s">
        <v>1858</v>
      </c>
      <c r="I588" s="136">
        <v>1</v>
      </c>
      <c r="J588" s="164">
        <f t="shared" si="70"/>
        <v>1.89</v>
      </c>
      <c r="K588" s="164">
        <f t="shared" si="69"/>
        <v>1.89</v>
      </c>
      <c r="L588" s="160">
        <f t="shared" si="71"/>
        <v>10.14</v>
      </c>
      <c r="M588" s="448"/>
      <c r="N588" s="449"/>
      <c r="O588" s="450"/>
      <c r="Q588" s="112"/>
      <c r="R588" s="112"/>
    </row>
    <row r="589" spans="1:18" s="113" customFormat="1" ht="21.75" customHeight="1">
      <c r="A589" s="451" t="s">
        <v>1917</v>
      </c>
      <c r="B589" s="452"/>
      <c r="C589" s="452"/>
      <c r="D589" s="453"/>
      <c r="E589" s="160">
        <v>1</v>
      </c>
      <c r="F589" s="160">
        <v>2</v>
      </c>
      <c r="G589" s="161">
        <v>3.25</v>
      </c>
      <c r="H589" s="136" t="s">
        <v>1858</v>
      </c>
      <c r="I589" s="136">
        <v>1</v>
      </c>
      <c r="J589" s="164">
        <f t="shared" si="70"/>
        <v>1.89</v>
      </c>
      <c r="K589" s="164">
        <f t="shared" si="69"/>
        <v>1.89</v>
      </c>
      <c r="L589" s="160">
        <f t="shared" si="71"/>
        <v>4.6100000000000003</v>
      </c>
      <c r="M589" s="448"/>
      <c r="N589" s="449"/>
      <c r="O589" s="450"/>
      <c r="Q589" s="112"/>
      <c r="R589" s="112"/>
    </row>
    <row r="590" spans="1:18" s="113" customFormat="1" ht="21.75" customHeight="1">
      <c r="A590" s="451" t="s">
        <v>1918</v>
      </c>
      <c r="B590" s="452"/>
      <c r="C590" s="452"/>
      <c r="D590" s="453"/>
      <c r="E590" s="484">
        <v>1</v>
      </c>
      <c r="F590" s="484">
        <v>20</v>
      </c>
      <c r="G590" s="532">
        <v>3.25</v>
      </c>
      <c r="H590" s="136" t="s">
        <v>1860</v>
      </c>
      <c r="I590" s="136">
        <v>1</v>
      </c>
      <c r="J590" s="164">
        <f t="shared" si="70"/>
        <v>3.36</v>
      </c>
      <c r="K590" s="164">
        <f t="shared" si="69"/>
        <v>3.36</v>
      </c>
      <c r="L590" s="534"/>
      <c r="M590" s="448"/>
      <c r="N590" s="449"/>
      <c r="O590" s="450"/>
      <c r="Q590" s="112"/>
      <c r="R590" s="112"/>
    </row>
    <row r="591" spans="1:18" s="113" customFormat="1" ht="21.75" customHeight="1">
      <c r="A591" s="454"/>
      <c r="B591" s="455"/>
      <c r="C591" s="455"/>
      <c r="D591" s="456"/>
      <c r="E591" s="483"/>
      <c r="F591" s="483"/>
      <c r="G591" s="533"/>
      <c r="H591" s="136" t="s">
        <v>1858</v>
      </c>
      <c r="I591" s="136">
        <v>1</v>
      </c>
      <c r="J591" s="164">
        <f t="shared" si="70"/>
        <v>1.89</v>
      </c>
      <c r="K591" s="164">
        <f t="shared" si="69"/>
        <v>1.89</v>
      </c>
      <c r="L591" s="483"/>
      <c r="M591" s="448"/>
      <c r="N591" s="449"/>
      <c r="O591" s="450"/>
      <c r="Q591" s="112"/>
      <c r="R591" s="112"/>
    </row>
    <row r="592" spans="1:18" s="113" customFormat="1" ht="21.75" customHeight="1">
      <c r="A592" s="451" t="s">
        <v>1919</v>
      </c>
      <c r="B592" s="452"/>
      <c r="C592" s="452"/>
      <c r="D592" s="453"/>
      <c r="E592" s="160">
        <v>1</v>
      </c>
      <c r="F592" s="160">
        <v>20</v>
      </c>
      <c r="G592" s="161">
        <v>3.5</v>
      </c>
      <c r="H592" s="136" t="s">
        <v>1860</v>
      </c>
      <c r="I592" s="136">
        <v>1</v>
      </c>
      <c r="J592" s="164">
        <f t="shared" si="70"/>
        <v>3.36</v>
      </c>
      <c r="K592" s="164">
        <f t="shared" si="69"/>
        <v>3.36</v>
      </c>
      <c r="L592" s="160">
        <f>ROUND((F592*G592)-(SUM(K592:K592)),2)</f>
        <v>66.64</v>
      </c>
      <c r="M592" s="448"/>
      <c r="N592" s="449"/>
      <c r="O592" s="450"/>
      <c r="Q592" s="112"/>
      <c r="R592" s="112"/>
    </row>
    <row r="593" spans="1:23" s="113" customFormat="1" ht="21.75" customHeight="1">
      <c r="A593" s="475" t="s">
        <v>1920</v>
      </c>
      <c r="B593" s="476"/>
      <c r="C593" s="476"/>
      <c r="D593" s="476"/>
      <c r="E593" s="476"/>
      <c r="F593" s="476"/>
      <c r="G593" s="476"/>
      <c r="H593" s="476"/>
      <c r="I593" s="476"/>
      <c r="J593" s="476"/>
      <c r="K593" s="476"/>
      <c r="L593" s="476"/>
      <c r="M593" s="476"/>
      <c r="N593" s="476"/>
      <c r="O593" s="477"/>
      <c r="Q593" s="112"/>
      <c r="R593" s="112"/>
      <c r="S593" s="119"/>
      <c r="T593" s="119"/>
      <c r="U593" s="119"/>
    </row>
    <row r="594" spans="1:23" s="113" customFormat="1" ht="21.75" customHeight="1">
      <c r="A594" s="475"/>
      <c r="B594" s="476"/>
      <c r="C594" s="476"/>
      <c r="D594" s="476"/>
      <c r="E594" s="476"/>
      <c r="F594" s="476"/>
      <c r="G594" s="476"/>
      <c r="H594" s="476"/>
      <c r="I594" s="476"/>
      <c r="J594" s="476"/>
      <c r="K594" s="476"/>
      <c r="L594" s="476"/>
      <c r="M594" s="476"/>
      <c r="N594" s="476"/>
      <c r="O594" s="477"/>
      <c r="Q594" s="112"/>
      <c r="R594" s="112"/>
      <c r="S594" s="119"/>
      <c r="T594" s="119" t="s">
        <v>1852</v>
      </c>
      <c r="U594" s="119" t="s">
        <v>1853</v>
      </c>
      <c r="V594" s="119" t="s">
        <v>1854</v>
      </c>
      <c r="W594" s="113" t="s">
        <v>1855</v>
      </c>
    </row>
    <row r="595" spans="1:23" s="113" customFormat="1" ht="21.75" customHeight="1">
      <c r="A595" s="475"/>
      <c r="B595" s="476"/>
      <c r="C595" s="476"/>
      <c r="D595" s="476"/>
      <c r="E595" s="476"/>
      <c r="F595" s="476"/>
      <c r="G595" s="476"/>
      <c r="H595" s="476"/>
      <c r="I595" s="476"/>
      <c r="J595" s="476"/>
      <c r="K595" s="476"/>
      <c r="L595" s="476"/>
      <c r="M595" s="476"/>
      <c r="N595" s="476"/>
      <c r="O595" s="477"/>
      <c r="Q595" s="112"/>
      <c r="R595" s="112"/>
      <c r="S595" s="119"/>
      <c r="T595" s="119" t="s">
        <v>1852</v>
      </c>
      <c r="U595" s="119" t="s">
        <v>1853</v>
      </c>
      <c r="V595" s="119" t="s">
        <v>1854</v>
      </c>
      <c r="W595" s="113" t="s">
        <v>1855</v>
      </c>
    </row>
    <row r="596" spans="1:23" s="113" customFormat="1" ht="21.75" customHeight="1">
      <c r="A596" s="454" t="s">
        <v>1879</v>
      </c>
      <c r="B596" s="455"/>
      <c r="C596" s="455"/>
      <c r="D596" s="456"/>
      <c r="E596" s="483">
        <v>1</v>
      </c>
      <c r="F596" s="483">
        <v>50</v>
      </c>
      <c r="G596" s="539">
        <f>8.35-3.5</f>
        <v>4.8499999999999996</v>
      </c>
      <c r="H596" s="159" t="s">
        <v>1864</v>
      </c>
      <c r="I596" s="159">
        <v>8</v>
      </c>
      <c r="J596" s="164">
        <f t="shared" ref="J596:J600" si="72">VLOOKUP(H596,$T$290:$W$304,4,FALSE)</f>
        <v>2.4</v>
      </c>
      <c r="K596" s="164">
        <f t="shared" ref="K596:K623" si="73">I596*J596</f>
        <v>19.2</v>
      </c>
      <c r="L596" s="483">
        <f>ROUND((F596*G596*E596)-K596-K597-K599-K598,2)</f>
        <v>217.28</v>
      </c>
      <c r="M596" s="536"/>
      <c r="N596" s="537"/>
      <c r="O596" s="538"/>
      <c r="Q596" s="112"/>
      <c r="R596" s="112"/>
      <c r="S596" s="119"/>
      <c r="T596" s="119"/>
      <c r="U596" s="119"/>
    </row>
    <row r="597" spans="1:23" s="113" customFormat="1" ht="21.75" customHeight="1">
      <c r="A597" s="454"/>
      <c r="B597" s="455"/>
      <c r="C597" s="455"/>
      <c r="D597" s="456"/>
      <c r="E597" s="483"/>
      <c r="F597" s="483"/>
      <c r="G597" s="539"/>
      <c r="H597" s="159" t="s">
        <v>1865</v>
      </c>
      <c r="I597" s="159">
        <v>2</v>
      </c>
      <c r="J597" s="164">
        <f t="shared" si="72"/>
        <v>1.25</v>
      </c>
      <c r="K597" s="164">
        <f t="shared" si="73"/>
        <v>2.5</v>
      </c>
      <c r="L597" s="483"/>
      <c r="M597" s="536"/>
      <c r="N597" s="537"/>
      <c r="O597" s="538"/>
      <c r="Q597" s="112"/>
      <c r="R597" s="112"/>
      <c r="S597" s="119"/>
      <c r="T597" s="119"/>
      <c r="U597" s="119"/>
    </row>
    <row r="598" spans="1:23" s="113" customFormat="1" ht="21.75" customHeight="1">
      <c r="A598" s="454"/>
      <c r="B598" s="455"/>
      <c r="C598" s="455"/>
      <c r="D598" s="456"/>
      <c r="E598" s="483"/>
      <c r="F598" s="483"/>
      <c r="G598" s="539"/>
      <c r="H598" s="159" t="s">
        <v>1869</v>
      </c>
      <c r="I598" s="159">
        <v>2</v>
      </c>
      <c r="J598" s="164">
        <f t="shared" si="72"/>
        <v>0.4</v>
      </c>
      <c r="K598" s="164">
        <f t="shared" si="73"/>
        <v>0.8</v>
      </c>
      <c r="L598" s="483"/>
      <c r="M598" s="536"/>
      <c r="N598" s="537"/>
      <c r="O598" s="538"/>
      <c r="Q598" s="112"/>
      <c r="R598" s="112"/>
      <c r="S598" s="119"/>
      <c r="T598" s="119"/>
      <c r="U598" s="119"/>
    </row>
    <row r="599" spans="1:23" s="113" customFormat="1" ht="21.75" customHeight="1">
      <c r="A599" s="454"/>
      <c r="B599" s="455"/>
      <c r="C599" s="455"/>
      <c r="D599" s="456"/>
      <c r="E599" s="483"/>
      <c r="F599" s="483"/>
      <c r="G599" s="539"/>
      <c r="H599" s="159" t="s">
        <v>1868</v>
      </c>
      <c r="I599" s="159">
        <v>2</v>
      </c>
      <c r="J599" s="164">
        <f t="shared" si="72"/>
        <v>1.36</v>
      </c>
      <c r="K599" s="164">
        <f t="shared" si="73"/>
        <v>2.72</v>
      </c>
      <c r="L599" s="483"/>
      <c r="M599" s="536"/>
      <c r="N599" s="537"/>
      <c r="O599" s="538"/>
      <c r="Q599" s="112"/>
      <c r="R599" s="112"/>
      <c r="S599" s="119"/>
      <c r="T599" s="119"/>
      <c r="U599" s="119"/>
    </row>
    <row r="600" spans="1:23" s="113" customFormat="1" ht="21.75" customHeight="1">
      <c r="A600" s="451" t="s">
        <v>1880</v>
      </c>
      <c r="B600" s="452"/>
      <c r="C600" s="452"/>
      <c r="D600" s="453"/>
      <c r="E600" s="160">
        <v>1</v>
      </c>
      <c r="F600" s="160">
        <v>6.75</v>
      </c>
      <c r="G600" s="161">
        <v>3.25</v>
      </c>
      <c r="H600" s="136" t="s">
        <v>1856</v>
      </c>
      <c r="I600" s="136">
        <v>2</v>
      </c>
      <c r="J600" s="164">
        <f t="shared" si="72"/>
        <v>1.68</v>
      </c>
      <c r="K600" s="164">
        <f t="shared" si="73"/>
        <v>3.36</v>
      </c>
      <c r="L600" s="160"/>
      <c r="M600" s="448"/>
      <c r="N600" s="449"/>
      <c r="O600" s="450"/>
      <c r="Q600" s="112"/>
      <c r="R600" s="112"/>
      <c r="S600" s="119"/>
      <c r="T600" s="113" t="s">
        <v>1856</v>
      </c>
      <c r="U600" s="113">
        <v>0.8</v>
      </c>
      <c r="V600" s="116">
        <v>2.1</v>
      </c>
      <c r="W600" s="113">
        <f t="shared" ref="W600:W613" si="74">ROUND(U600*V600,2)</f>
        <v>1.68</v>
      </c>
    </row>
    <row r="601" spans="1:23" s="113" customFormat="1" ht="21.75" customHeight="1">
      <c r="A601" s="451" t="s">
        <v>1881</v>
      </c>
      <c r="B601" s="452"/>
      <c r="C601" s="452"/>
      <c r="D601" s="453"/>
      <c r="E601" s="160">
        <v>1</v>
      </c>
      <c r="F601" s="160">
        <v>3.6</v>
      </c>
      <c r="G601" s="161">
        <v>3.25</v>
      </c>
      <c r="H601" s="136"/>
      <c r="I601" s="136"/>
      <c r="J601" s="164"/>
      <c r="K601" s="164">
        <f t="shared" si="73"/>
        <v>0</v>
      </c>
      <c r="L601" s="160"/>
      <c r="M601" s="448"/>
      <c r="N601" s="449"/>
      <c r="O601" s="450"/>
      <c r="Q601" s="112"/>
      <c r="R601" s="112"/>
      <c r="S601" s="119"/>
      <c r="T601" s="113" t="s">
        <v>1858</v>
      </c>
      <c r="U601" s="113">
        <v>0.9</v>
      </c>
      <c r="V601" s="116">
        <v>2.1</v>
      </c>
      <c r="W601" s="113">
        <f t="shared" si="74"/>
        <v>1.89</v>
      </c>
    </row>
    <row r="602" spans="1:23" s="113" customFormat="1" ht="21.75" customHeight="1">
      <c r="A602" s="451" t="s">
        <v>1882</v>
      </c>
      <c r="B602" s="452"/>
      <c r="C602" s="452"/>
      <c r="D602" s="453"/>
      <c r="E602" s="160">
        <v>1</v>
      </c>
      <c r="F602" s="160">
        <v>3.15</v>
      </c>
      <c r="G602" s="161">
        <v>3.25</v>
      </c>
      <c r="H602" s="136"/>
      <c r="I602" s="136"/>
      <c r="J602" s="164"/>
      <c r="K602" s="164">
        <f t="shared" si="73"/>
        <v>0</v>
      </c>
      <c r="L602" s="160"/>
      <c r="M602" s="448"/>
      <c r="N602" s="449"/>
      <c r="O602" s="450"/>
      <c r="Q602" s="112"/>
      <c r="R602" s="112"/>
      <c r="T602" s="113" t="s">
        <v>1859</v>
      </c>
      <c r="U602" s="113">
        <v>1.2</v>
      </c>
      <c r="V602" s="116">
        <v>2.1</v>
      </c>
      <c r="W602" s="113">
        <f t="shared" si="74"/>
        <v>2.52</v>
      </c>
    </row>
    <row r="603" spans="1:23" s="113" customFormat="1" ht="21.75" customHeight="1">
      <c r="A603" s="451" t="s">
        <v>1883</v>
      </c>
      <c r="B603" s="452"/>
      <c r="C603" s="452"/>
      <c r="D603" s="453"/>
      <c r="E603" s="160">
        <v>1</v>
      </c>
      <c r="F603" s="160">
        <v>5.95</v>
      </c>
      <c r="G603" s="161">
        <v>3.25</v>
      </c>
      <c r="H603" s="136"/>
      <c r="I603" s="136"/>
      <c r="J603" s="164"/>
      <c r="K603" s="164">
        <f t="shared" si="73"/>
        <v>0</v>
      </c>
      <c r="L603" s="165">
        <f>ROUND((F603*G603*E603)-(SUM(K603:K603)),2)</f>
        <v>19.34</v>
      </c>
      <c r="M603" s="448"/>
      <c r="N603" s="449"/>
      <c r="O603" s="450"/>
      <c r="Q603" s="112"/>
      <c r="R603" s="112"/>
      <c r="T603" s="113" t="s">
        <v>1860</v>
      </c>
      <c r="U603" s="113">
        <v>1.6</v>
      </c>
      <c r="V603" s="116">
        <v>2.1</v>
      </c>
      <c r="W603" s="113">
        <f t="shared" si="74"/>
        <v>3.36</v>
      </c>
    </row>
    <row r="604" spans="1:23" s="113" customFormat="1" ht="21.75" customHeight="1">
      <c r="A604" s="451" t="s">
        <v>1883</v>
      </c>
      <c r="B604" s="452"/>
      <c r="C604" s="452"/>
      <c r="D604" s="453"/>
      <c r="E604" s="160">
        <v>1</v>
      </c>
      <c r="F604" s="160">
        <v>1.75</v>
      </c>
      <c r="G604" s="161">
        <v>3.25</v>
      </c>
      <c r="H604" s="136"/>
      <c r="I604" s="136"/>
      <c r="J604" s="164"/>
      <c r="K604" s="164">
        <f t="shared" si="73"/>
        <v>0</v>
      </c>
      <c r="L604" s="165">
        <f>ROUND((F604*G604*E604)-(SUM(K604:K604)),2)</f>
        <v>5.69</v>
      </c>
      <c r="M604" s="448"/>
      <c r="N604" s="449"/>
      <c r="O604" s="450"/>
      <c r="Q604" s="112"/>
      <c r="R604" s="112"/>
      <c r="T604" s="113" t="s">
        <v>1860</v>
      </c>
      <c r="U604" s="113">
        <v>1.6</v>
      </c>
      <c r="V604" s="116">
        <v>2.1</v>
      </c>
      <c r="W604" s="113">
        <f t="shared" si="74"/>
        <v>3.36</v>
      </c>
    </row>
    <row r="605" spans="1:23" s="113" customFormat="1" ht="21.75" customHeight="1">
      <c r="A605" s="451" t="s">
        <v>1884</v>
      </c>
      <c r="B605" s="452"/>
      <c r="C605" s="452"/>
      <c r="D605" s="453"/>
      <c r="E605" s="160">
        <v>1</v>
      </c>
      <c r="F605" s="160">
        <f>44.15-4.1</f>
        <v>40.049999999999997</v>
      </c>
      <c r="G605" s="161">
        <v>3.25</v>
      </c>
      <c r="H605" s="136" t="s">
        <v>1856</v>
      </c>
      <c r="I605" s="136">
        <v>6</v>
      </c>
      <c r="J605" s="164">
        <f t="shared" ref="J605:J607" si="75">VLOOKUP(H605,$T$290:$W$304,4,FALSE)</f>
        <v>1.68</v>
      </c>
      <c r="K605" s="164">
        <f t="shared" si="73"/>
        <v>10.08</v>
      </c>
      <c r="L605" s="160"/>
      <c r="M605" s="448"/>
      <c r="N605" s="449"/>
      <c r="O605" s="450"/>
      <c r="Q605" s="112"/>
      <c r="R605" s="112"/>
      <c r="T605" s="113" t="s">
        <v>1863</v>
      </c>
      <c r="U605" s="113">
        <v>4.8</v>
      </c>
      <c r="V605" s="116">
        <v>3</v>
      </c>
      <c r="W605" s="113">
        <f t="shared" si="74"/>
        <v>14.4</v>
      </c>
    </row>
    <row r="606" spans="1:23" s="113" customFormat="1" ht="21.75" customHeight="1">
      <c r="A606" s="451" t="s">
        <v>1885</v>
      </c>
      <c r="B606" s="452"/>
      <c r="C606" s="452"/>
      <c r="D606" s="453"/>
      <c r="E606" s="484">
        <v>1</v>
      </c>
      <c r="F606" s="484">
        <v>34.65</v>
      </c>
      <c r="G606" s="532">
        <v>3.25</v>
      </c>
      <c r="H606" s="136" t="s">
        <v>1856</v>
      </c>
      <c r="I606" s="136">
        <v>5</v>
      </c>
      <c r="J606" s="164">
        <f t="shared" si="75"/>
        <v>1.68</v>
      </c>
      <c r="K606" s="164">
        <f t="shared" si="73"/>
        <v>8.4</v>
      </c>
      <c r="L606" s="534"/>
      <c r="M606" s="448"/>
      <c r="N606" s="449"/>
      <c r="O606" s="450"/>
      <c r="Q606" s="112"/>
      <c r="R606" s="112"/>
      <c r="T606" s="113" t="s">
        <v>1865</v>
      </c>
      <c r="U606" s="113">
        <v>1.25</v>
      </c>
      <c r="V606" s="116">
        <v>1</v>
      </c>
      <c r="W606" s="113">
        <f t="shared" si="74"/>
        <v>1.25</v>
      </c>
    </row>
    <row r="607" spans="1:23" s="113" customFormat="1" ht="21.75" customHeight="1">
      <c r="A607" s="454"/>
      <c r="B607" s="455"/>
      <c r="C607" s="455"/>
      <c r="D607" s="456"/>
      <c r="E607" s="483"/>
      <c r="F607" s="483"/>
      <c r="G607" s="533"/>
      <c r="H607" s="136" t="s">
        <v>1858</v>
      </c>
      <c r="I607" s="136">
        <v>1</v>
      </c>
      <c r="J607" s="164">
        <f t="shared" si="75"/>
        <v>1.89</v>
      </c>
      <c r="K607" s="164">
        <f t="shared" si="73"/>
        <v>1.89</v>
      </c>
      <c r="L607" s="483"/>
      <c r="M607" s="448"/>
      <c r="N607" s="449"/>
      <c r="O607" s="450"/>
      <c r="Q607" s="112"/>
      <c r="R607" s="112"/>
      <c r="T607" s="113" t="s">
        <v>1865</v>
      </c>
      <c r="U607" s="113">
        <v>1.25</v>
      </c>
      <c r="V607" s="116">
        <v>1</v>
      </c>
      <c r="W607" s="113">
        <f t="shared" si="74"/>
        <v>1.25</v>
      </c>
    </row>
    <row r="608" spans="1:23" s="113" customFormat="1" ht="21.75" customHeight="1">
      <c r="A608" s="451" t="s">
        <v>1886</v>
      </c>
      <c r="B608" s="452"/>
      <c r="C608" s="452"/>
      <c r="D608" s="453"/>
      <c r="E608" s="160">
        <v>1</v>
      </c>
      <c r="F608" s="160">
        <v>3.6</v>
      </c>
      <c r="G608" s="161">
        <v>3.25</v>
      </c>
      <c r="H608" s="136"/>
      <c r="I608" s="136"/>
      <c r="J608" s="164"/>
      <c r="K608" s="164">
        <f t="shared" si="73"/>
        <v>0</v>
      </c>
      <c r="L608" s="165"/>
      <c r="M608" s="448"/>
      <c r="N608" s="449"/>
      <c r="O608" s="450"/>
      <c r="Q608" s="112"/>
      <c r="R608" s="112"/>
      <c r="T608" s="113" t="s">
        <v>1888</v>
      </c>
      <c r="U608" s="113">
        <v>3.4</v>
      </c>
      <c r="V608" s="116">
        <v>0.4</v>
      </c>
      <c r="W608" s="113">
        <f t="shared" si="74"/>
        <v>1.36</v>
      </c>
    </row>
    <row r="609" spans="1:23" s="113" customFormat="1" ht="21.75" customHeight="1">
      <c r="A609" s="451" t="s">
        <v>1887</v>
      </c>
      <c r="B609" s="452"/>
      <c r="C609" s="452"/>
      <c r="D609" s="453"/>
      <c r="E609" s="160">
        <v>1</v>
      </c>
      <c r="F609" s="160">
        <v>3.6</v>
      </c>
      <c r="G609" s="161">
        <v>3.25</v>
      </c>
      <c r="H609" s="136"/>
      <c r="I609" s="136"/>
      <c r="J609" s="156"/>
      <c r="K609" s="164">
        <f t="shared" si="73"/>
        <v>0</v>
      </c>
      <c r="L609" s="165"/>
      <c r="M609" s="448"/>
      <c r="N609" s="449"/>
      <c r="O609" s="450"/>
      <c r="Q609" s="112"/>
      <c r="R609" s="112"/>
      <c r="T609" s="113" t="s">
        <v>1890</v>
      </c>
      <c r="U609" s="113">
        <v>1</v>
      </c>
      <c r="V609" s="116">
        <v>0.4</v>
      </c>
      <c r="W609" s="113">
        <f t="shared" si="74"/>
        <v>0.4</v>
      </c>
    </row>
    <row r="610" spans="1:23" s="113" customFormat="1" ht="21.75" customHeight="1">
      <c r="A610" s="451" t="s">
        <v>1889</v>
      </c>
      <c r="B610" s="452"/>
      <c r="C610" s="452"/>
      <c r="D610" s="453"/>
      <c r="E610" s="484">
        <v>1</v>
      </c>
      <c r="F610" s="484">
        <v>8.1999999999999993</v>
      </c>
      <c r="G610" s="532">
        <v>3.25</v>
      </c>
      <c r="H610" s="136" t="s">
        <v>1856</v>
      </c>
      <c r="I610" s="136">
        <v>1</v>
      </c>
      <c r="J610" s="164">
        <f t="shared" ref="J610:J614" si="76">VLOOKUP(H610,$T$290:$W$304,4,FALSE)</f>
        <v>1.68</v>
      </c>
      <c r="K610" s="164">
        <f t="shared" si="73"/>
        <v>1.68</v>
      </c>
      <c r="L610" s="534"/>
      <c r="M610" s="448"/>
      <c r="N610" s="449"/>
      <c r="O610" s="450"/>
      <c r="Q610" s="112"/>
      <c r="R610" s="112"/>
      <c r="T610" s="113" t="s">
        <v>1865</v>
      </c>
      <c r="U610" s="113">
        <v>1.25</v>
      </c>
      <c r="V610" s="116">
        <v>1</v>
      </c>
      <c r="W610" s="113">
        <f t="shared" si="74"/>
        <v>1.25</v>
      </c>
    </row>
    <row r="611" spans="1:23" s="113" customFormat="1" ht="21.75" customHeight="1">
      <c r="A611" s="454"/>
      <c r="B611" s="455"/>
      <c r="C611" s="455"/>
      <c r="D611" s="456"/>
      <c r="E611" s="483"/>
      <c r="F611" s="483"/>
      <c r="G611" s="533"/>
      <c r="H611" s="136" t="s">
        <v>1859</v>
      </c>
      <c r="I611" s="136">
        <v>1</v>
      </c>
      <c r="J611" s="164">
        <f t="shared" si="76"/>
        <v>2.52</v>
      </c>
      <c r="K611" s="164">
        <f t="shared" si="73"/>
        <v>2.52</v>
      </c>
      <c r="L611" s="483"/>
      <c r="M611" s="448"/>
      <c r="N611" s="449"/>
      <c r="O611" s="450"/>
      <c r="Q611" s="112"/>
      <c r="R611" s="112"/>
      <c r="T611" s="113" t="s">
        <v>1865</v>
      </c>
      <c r="U611" s="113">
        <v>1.25</v>
      </c>
      <c r="V611" s="116">
        <v>1</v>
      </c>
      <c r="W611" s="113">
        <f t="shared" si="74"/>
        <v>1.25</v>
      </c>
    </row>
    <row r="612" spans="1:23" s="113" customFormat="1" ht="21.75" customHeight="1">
      <c r="A612" s="451" t="s">
        <v>1891</v>
      </c>
      <c r="B612" s="452"/>
      <c r="C612" s="452"/>
      <c r="D612" s="453"/>
      <c r="E612" s="160">
        <v>1</v>
      </c>
      <c r="F612" s="160">
        <v>3.6</v>
      </c>
      <c r="G612" s="161">
        <v>3.25</v>
      </c>
      <c r="H612" s="136"/>
      <c r="I612" s="136"/>
      <c r="J612" s="156"/>
      <c r="K612" s="164">
        <f t="shared" si="73"/>
        <v>0</v>
      </c>
      <c r="L612" s="165"/>
      <c r="M612" s="448"/>
      <c r="N612" s="449"/>
      <c r="O612" s="450"/>
      <c r="Q612" s="112"/>
      <c r="R612" s="112"/>
      <c r="T612" s="113" t="s">
        <v>1872</v>
      </c>
      <c r="U612" s="113">
        <v>1.5</v>
      </c>
      <c r="V612" s="116">
        <v>1</v>
      </c>
      <c r="W612" s="113">
        <f t="shared" si="74"/>
        <v>1.5</v>
      </c>
    </row>
    <row r="613" spans="1:23" s="113" customFormat="1" ht="21.75" customHeight="1">
      <c r="A613" s="451" t="s">
        <v>1892</v>
      </c>
      <c r="B613" s="452"/>
      <c r="C613" s="452"/>
      <c r="D613" s="453"/>
      <c r="E613" s="160">
        <v>1</v>
      </c>
      <c r="F613" s="160">
        <v>50</v>
      </c>
      <c r="G613" s="161">
        <v>4.8499999999999996</v>
      </c>
      <c r="H613" s="136" t="s">
        <v>1859</v>
      </c>
      <c r="I613" s="136">
        <v>1</v>
      </c>
      <c r="J613" s="164">
        <f t="shared" si="76"/>
        <v>2.52</v>
      </c>
      <c r="K613" s="164">
        <f t="shared" si="73"/>
        <v>2.52</v>
      </c>
      <c r="L613" s="165">
        <f>ROUND((F613*G613*E613)-(SUM(K613:K613)),2)</f>
        <v>239.98</v>
      </c>
      <c r="M613" s="448"/>
      <c r="N613" s="449"/>
      <c r="O613" s="450"/>
      <c r="Q613" s="112"/>
      <c r="R613" s="112"/>
      <c r="T613" s="113" t="s">
        <v>1876</v>
      </c>
      <c r="U613" s="113">
        <v>7.5</v>
      </c>
      <c r="V613" s="116">
        <v>2.2999999999999998</v>
      </c>
      <c r="W613" s="113">
        <f t="shared" si="74"/>
        <v>17.25</v>
      </c>
    </row>
    <row r="614" spans="1:23" s="113" customFormat="1" ht="21.75" customHeight="1">
      <c r="A614" s="451" t="s">
        <v>1897</v>
      </c>
      <c r="B614" s="452"/>
      <c r="C614" s="452"/>
      <c r="D614" s="453"/>
      <c r="E614" s="484">
        <v>1</v>
      </c>
      <c r="F614" s="484">
        <v>20</v>
      </c>
      <c r="G614" s="532">
        <v>4.8499999999999996</v>
      </c>
      <c r="H614" s="136" t="s">
        <v>1876</v>
      </c>
      <c r="I614" s="136">
        <v>1</v>
      </c>
      <c r="J614" s="164">
        <f t="shared" si="76"/>
        <v>17.25</v>
      </c>
      <c r="K614" s="164">
        <f t="shared" si="73"/>
        <v>17.25</v>
      </c>
      <c r="L614" s="534">
        <f>ROUND((F614*G614*E614)-(SUM(K614:K615)),2)</f>
        <v>68.75</v>
      </c>
      <c r="M614" s="448"/>
      <c r="N614" s="449"/>
      <c r="O614" s="450"/>
      <c r="Q614" s="112"/>
      <c r="R614" s="112"/>
      <c r="V614" s="116"/>
    </row>
    <row r="615" spans="1:23" s="113" customFormat="1" ht="21.75" customHeight="1">
      <c r="A615" s="454"/>
      <c r="B615" s="455"/>
      <c r="C615" s="455"/>
      <c r="D615" s="456"/>
      <c r="E615" s="483"/>
      <c r="F615" s="483"/>
      <c r="G615" s="533"/>
      <c r="H615" s="136" t="s">
        <v>1878</v>
      </c>
      <c r="I615" s="136">
        <v>1</v>
      </c>
      <c r="J615" s="164">
        <f>VLOOKUP(H615,$T$290:$W$305,4,FALSE)</f>
        <v>11</v>
      </c>
      <c r="K615" s="164">
        <f t="shared" si="73"/>
        <v>11</v>
      </c>
      <c r="L615" s="535"/>
      <c r="M615" s="448"/>
      <c r="N615" s="449"/>
      <c r="O615" s="450"/>
      <c r="Q615" s="112"/>
      <c r="R615" s="112"/>
      <c r="V615" s="116"/>
    </row>
    <row r="616" spans="1:23" s="113" customFormat="1" ht="21.75" customHeight="1">
      <c r="A616" s="451" t="s">
        <v>1898</v>
      </c>
      <c r="B616" s="452"/>
      <c r="C616" s="452"/>
      <c r="D616" s="453"/>
      <c r="E616" s="160">
        <v>1</v>
      </c>
      <c r="F616" s="160">
        <v>8.75</v>
      </c>
      <c r="G616" s="161">
        <v>3.25</v>
      </c>
      <c r="H616" s="136" t="s">
        <v>1856</v>
      </c>
      <c r="I616" s="136">
        <v>1</v>
      </c>
      <c r="J616" s="164">
        <f t="shared" ref="J616:J619" si="77">VLOOKUP(H616,$T$290:$W$304,4,FALSE)</f>
        <v>1.68</v>
      </c>
      <c r="K616" s="164">
        <f t="shared" si="73"/>
        <v>1.68</v>
      </c>
      <c r="L616" s="160"/>
      <c r="M616" s="448"/>
      <c r="N616" s="449"/>
      <c r="O616" s="450"/>
      <c r="Q616" s="112"/>
      <c r="R616" s="112"/>
    </row>
    <row r="617" spans="1:23" s="113" customFormat="1" ht="21.75" customHeight="1">
      <c r="A617" s="451" t="s">
        <v>1899</v>
      </c>
      <c r="B617" s="452"/>
      <c r="C617" s="452"/>
      <c r="D617" s="453"/>
      <c r="E617" s="160">
        <v>1</v>
      </c>
      <c r="F617" s="160">
        <v>3.6</v>
      </c>
      <c r="G617" s="161">
        <v>3.25</v>
      </c>
      <c r="H617" s="136"/>
      <c r="I617" s="136"/>
      <c r="J617" s="164"/>
      <c r="K617" s="164">
        <f t="shared" si="73"/>
        <v>0</v>
      </c>
      <c r="L617" s="165"/>
      <c r="M617" s="448"/>
      <c r="N617" s="449"/>
      <c r="O617" s="450"/>
      <c r="Q617" s="112"/>
      <c r="R617" s="112"/>
    </row>
    <row r="618" spans="1:23" s="113" customFormat="1" ht="21.75" customHeight="1">
      <c r="A618" s="451" t="s">
        <v>1900</v>
      </c>
      <c r="B618" s="452"/>
      <c r="C618" s="452"/>
      <c r="D618" s="453"/>
      <c r="E618" s="160">
        <v>1</v>
      </c>
      <c r="F618" s="160">
        <v>5</v>
      </c>
      <c r="G618" s="161">
        <v>3.25</v>
      </c>
      <c r="H618" s="136" t="s">
        <v>1856</v>
      </c>
      <c r="I618" s="136">
        <v>1</v>
      </c>
      <c r="J618" s="164">
        <f t="shared" si="77"/>
        <v>1.68</v>
      </c>
      <c r="K618" s="164">
        <f t="shared" si="73"/>
        <v>1.68</v>
      </c>
      <c r="L618" s="160"/>
      <c r="M618" s="448"/>
      <c r="N618" s="449"/>
      <c r="O618" s="450"/>
      <c r="Q618" s="112"/>
      <c r="R618" s="112"/>
    </row>
    <row r="619" spans="1:23" s="113" customFormat="1" ht="21.75" customHeight="1">
      <c r="A619" s="451" t="s">
        <v>1901</v>
      </c>
      <c r="B619" s="452"/>
      <c r="C619" s="452"/>
      <c r="D619" s="453"/>
      <c r="E619" s="484">
        <v>1</v>
      </c>
      <c r="F619" s="484">
        <v>8.85</v>
      </c>
      <c r="G619" s="532">
        <v>3.25</v>
      </c>
      <c r="H619" s="136" t="s">
        <v>1856</v>
      </c>
      <c r="I619" s="136">
        <v>1</v>
      </c>
      <c r="J619" s="164">
        <f t="shared" si="77"/>
        <v>1.68</v>
      </c>
      <c r="K619" s="164">
        <f t="shared" si="73"/>
        <v>1.68</v>
      </c>
      <c r="L619" s="534"/>
      <c r="M619" s="448"/>
      <c r="N619" s="449"/>
      <c r="O619" s="450"/>
      <c r="Q619" s="112"/>
      <c r="R619" s="112"/>
      <c r="V619" s="116"/>
    </row>
    <row r="620" spans="1:23" s="113" customFormat="1" ht="21.75" customHeight="1">
      <c r="A620" s="454"/>
      <c r="B620" s="455"/>
      <c r="C620" s="455"/>
      <c r="D620" s="456"/>
      <c r="E620" s="483"/>
      <c r="F620" s="483"/>
      <c r="G620" s="533"/>
      <c r="H620" s="136" t="s">
        <v>1872</v>
      </c>
      <c r="I620" s="136">
        <v>1</v>
      </c>
      <c r="J620" s="164">
        <f>VLOOKUP(H620,$T$290:$W$305,4,FALSE)</f>
        <v>1.5</v>
      </c>
      <c r="K620" s="164">
        <f t="shared" si="73"/>
        <v>1.5</v>
      </c>
      <c r="L620" s="535"/>
      <c r="M620" s="448"/>
      <c r="N620" s="449"/>
      <c r="O620" s="450"/>
      <c r="Q620" s="112"/>
      <c r="R620" s="112"/>
      <c r="V620" s="116"/>
    </row>
    <row r="621" spans="1:23" s="113" customFormat="1" ht="21.75" customHeight="1">
      <c r="A621" s="451" t="s">
        <v>1902</v>
      </c>
      <c r="B621" s="452"/>
      <c r="C621" s="452"/>
      <c r="D621" s="453"/>
      <c r="E621" s="160">
        <v>1</v>
      </c>
      <c r="F621" s="160">
        <v>5</v>
      </c>
      <c r="G621" s="161">
        <v>3.25</v>
      </c>
      <c r="H621" s="136" t="s">
        <v>1856</v>
      </c>
      <c r="I621" s="136">
        <v>1</v>
      </c>
      <c r="J621" s="164">
        <f t="shared" ref="J621:J626" si="78">VLOOKUP(H621,$T$290:$W$304,4,FALSE)</f>
        <v>1.68</v>
      </c>
      <c r="K621" s="164">
        <f t="shared" si="73"/>
        <v>1.68</v>
      </c>
      <c r="L621" s="160"/>
      <c r="M621" s="448"/>
      <c r="N621" s="449"/>
      <c r="O621" s="450"/>
      <c r="Q621" s="112"/>
      <c r="R621" s="112"/>
    </row>
    <row r="622" spans="1:23" s="113" customFormat="1" ht="21.75" customHeight="1">
      <c r="A622" s="451" t="s">
        <v>1903</v>
      </c>
      <c r="B622" s="452"/>
      <c r="C622" s="452"/>
      <c r="D622" s="453"/>
      <c r="E622" s="484">
        <v>1</v>
      </c>
      <c r="F622" s="484">
        <v>8.85</v>
      </c>
      <c r="G622" s="532">
        <v>3.25</v>
      </c>
      <c r="H622" s="136" t="s">
        <v>1856</v>
      </c>
      <c r="I622" s="136">
        <v>1</v>
      </c>
      <c r="J622" s="164">
        <f t="shared" si="78"/>
        <v>1.68</v>
      </c>
      <c r="K622" s="164">
        <f t="shared" si="73"/>
        <v>1.68</v>
      </c>
      <c r="L622" s="534"/>
      <c r="M622" s="448"/>
      <c r="N622" s="449"/>
      <c r="O622" s="450"/>
      <c r="Q622" s="112"/>
      <c r="R622" s="112"/>
      <c r="V622" s="116"/>
    </row>
    <row r="623" spans="1:23" s="113" customFormat="1" ht="21.75" customHeight="1">
      <c r="A623" s="454"/>
      <c r="B623" s="455"/>
      <c r="C623" s="455"/>
      <c r="D623" s="456"/>
      <c r="E623" s="483"/>
      <c r="F623" s="483"/>
      <c r="G623" s="533"/>
      <c r="H623" s="136" t="s">
        <v>1872</v>
      </c>
      <c r="I623" s="136">
        <v>1</v>
      </c>
      <c r="J623" s="164">
        <f>VLOOKUP(H623,$T$290:$W$305,4,FALSE)</f>
        <v>1.5</v>
      </c>
      <c r="K623" s="164">
        <f t="shared" si="73"/>
        <v>1.5</v>
      </c>
      <c r="L623" s="535"/>
      <c r="M623" s="448"/>
      <c r="N623" s="449"/>
      <c r="O623" s="450"/>
      <c r="Q623" s="112"/>
      <c r="R623" s="112"/>
      <c r="V623" s="116"/>
    </row>
    <row r="624" spans="1:23" s="113" customFormat="1" ht="21.75" customHeight="1">
      <c r="A624" s="451" t="s">
        <v>1904</v>
      </c>
      <c r="B624" s="452"/>
      <c r="C624" s="452"/>
      <c r="D624" s="453"/>
      <c r="E624" s="160">
        <v>1</v>
      </c>
      <c r="F624" s="160">
        <v>8.65</v>
      </c>
      <c r="G624" s="161">
        <v>3.25</v>
      </c>
      <c r="H624" s="136"/>
      <c r="I624" s="136"/>
      <c r="J624" s="164"/>
      <c r="K624" s="164"/>
      <c r="L624" s="160"/>
      <c r="M624" s="448"/>
      <c r="N624" s="449"/>
      <c r="O624" s="450"/>
      <c r="Q624" s="112"/>
      <c r="R624" s="112"/>
    </row>
    <row r="625" spans="1:22" s="113" customFormat="1" ht="21.75" customHeight="1">
      <c r="A625" s="451" t="s">
        <v>1905</v>
      </c>
      <c r="B625" s="452"/>
      <c r="C625" s="452"/>
      <c r="D625" s="453"/>
      <c r="E625" s="160">
        <v>1</v>
      </c>
      <c r="F625" s="160">
        <v>8.65</v>
      </c>
      <c r="G625" s="161">
        <v>3.25</v>
      </c>
      <c r="H625" s="136"/>
      <c r="I625" s="136"/>
      <c r="J625" s="164"/>
      <c r="K625" s="164">
        <f t="shared" ref="K625:K647" si="79">I625*J625</f>
        <v>0</v>
      </c>
      <c r="L625" s="160"/>
      <c r="M625" s="448"/>
      <c r="N625" s="449"/>
      <c r="O625" s="450"/>
      <c r="Q625" s="112"/>
      <c r="R625" s="112"/>
    </row>
    <row r="626" spans="1:22" s="113" customFormat="1" ht="21.75" customHeight="1">
      <c r="A626" s="451" t="s">
        <v>1906</v>
      </c>
      <c r="B626" s="452"/>
      <c r="C626" s="452"/>
      <c r="D626" s="453"/>
      <c r="E626" s="484">
        <v>1</v>
      </c>
      <c r="F626" s="484">
        <v>8.65</v>
      </c>
      <c r="G626" s="532">
        <v>3.25</v>
      </c>
      <c r="H626" s="136" t="s">
        <v>1856</v>
      </c>
      <c r="I626" s="136">
        <v>1</v>
      </c>
      <c r="J626" s="164">
        <f t="shared" si="78"/>
        <v>1.68</v>
      </c>
      <c r="K626" s="164">
        <f t="shared" si="79"/>
        <v>1.68</v>
      </c>
      <c r="L626" s="534"/>
      <c r="M626" s="448"/>
      <c r="N626" s="449"/>
      <c r="O626" s="450"/>
      <c r="Q626" s="112"/>
      <c r="R626" s="112"/>
      <c r="V626" s="116"/>
    </row>
    <row r="627" spans="1:22" s="113" customFormat="1" ht="21.75" customHeight="1">
      <c r="A627" s="454"/>
      <c r="B627" s="455"/>
      <c r="C627" s="455"/>
      <c r="D627" s="456"/>
      <c r="E627" s="483"/>
      <c r="F627" s="483"/>
      <c r="G627" s="533"/>
      <c r="H627" s="136" t="s">
        <v>1872</v>
      </c>
      <c r="I627" s="136">
        <v>1</v>
      </c>
      <c r="J627" s="164">
        <f>VLOOKUP(H627,$T$290:$W$305,4,FALSE)</f>
        <v>1.5</v>
      </c>
      <c r="K627" s="164">
        <f t="shared" si="79"/>
        <v>1.5</v>
      </c>
      <c r="L627" s="535"/>
      <c r="M627" s="448"/>
      <c r="N627" s="449"/>
      <c r="O627" s="450"/>
      <c r="Q627" s="112"/>
      <c r="R627" s="112"/>
      <c r="V627" s="116"/>
    </row>
    <row r="628" spans="1:22" s="113" customFormat="1" ht="21.75" customHeight="1">
      <c r="A628" s="451" t="s">
        <v>1907</v>
      </c>
      <c r="B628" s="452"/>
      <c r="C628" s="452"/>
      <c r="D628" s="453"/>
      <c r="E628" s="160">
        <v>1</v>
      </c>
      <c r="F628" s="160">
        <v>8.85</v>
      </c>
      <c r="G628" s="161">
        <v>3.25</v>
      </c>
      <c r="H628" s="136"/>
      <c r="I628" s="136"/>
      <c r="J628" s="164"/>
      <c r="K628" s="164">
        <f t="shared" si="79"/>
        <v>0</v>
      </c>
      <c r="L628" s="165">
        <f t="shared" ref="L628:L633" si="80">ROUND((F628*G628*E628)-(SUM(K628:K628)),2)</f>
        <v>28.76</v>
      </c>
      <c r="M628" s="448"/>
      <c r="N628" s="449"/>
      <c r="O628" s="450"/>
      <c r="Q628" s="112"/>
      <c r="R628" s="112"/>
    </row>
    <row r="629" spans="1:22" s="113" customFormat="1" ht="21.75" customHeight="1">
      <c r="A629" s="451" t="s">
        <v>1908</v>
      </c>
      <c r="B629" s="452"/>
      <c r="C629" s="452"/>
      <c r="D629" s="453"/>
      <c r="E629" s="484">
        <v>1</v>
      </c>
      <c r="F629" s="484">
        <v>8.65</v>
      </c>
      <c r="G629" s="532">
        <v>3.25</v>
      </c>
      <c r="H629" s="136" t="s">
        <v>1856</v>
      </c>
      <c r="I629" s="136">
        <v>1</v>
      </c>
      <c r="J629" s="164">
        <f t="shared" ref="J629:J632" si="81">VLOOKUP(H629,$T$290:$W$304,4,FALSE)</f>
        <v>1.68</v>
      </c>
      <c r="K629" s="164">
        <f t="shared" si="79"/>
        <v>1.68</v>
      </c>
      <c r="L629" s="534"/>
      <c r="M629" s="448"/>
      <c r="N629" s="449"/>
      <c r="O629" s="450"/>
      <c r="Q629" s="112"/>
      <c r="R629" s="112"/>
    </row>
    <row r="630" spans="1:22" s="113" customFormat="1" ht="21.75" customHeight="1">
      <c r="A630" s="454"/>
      <c r="B630" s="455"/>
      <c r="C630" s="455"/>
      <c r="D630" s="456"/>
      <c r="E630" s="483"/>
      <c r="F630" s="483"/>
      <c r="G630" s="533"/>
      <c r="H630" s="136" t="s">
        <v>1872</v>
      </c>
      <c r="I630" s="136">
        <v>1</v>
      </c>
      <c r="J630" s="164">
        <f t="shared" si="81"/>
        <v>1.5</v>
      </c>
      <c r="K630" s="164">
        <f t="shared" si="79"/>
        <v>1.5</v>
      </c>
      <c r="L630" s="483"/>
      <c r="M630" s="448"/>
      <c r="N630" s="449"/>
      <c r="O630" s="450"/>
      <c r="Q630" s="112"/>
      <c r="R630" s="112"/>
    </row>
    <row r="631" spans="1:22" s="113" customFormat="1" ht="21.75" customHeight="1">
      <c r="A631" s="451" t="s">
        <v>1909</v>
      </c>
      <c r="B631" s="452"/>
      <c r="C631" s="452"/>
      <c r="D631" s="453"/>
      <c r="E631" s="160">
        <v>1</v>
      </c>
      <c r="F631" s="160">
        <v>3.7</v>
      </c>
      <c r="G631" s="161">
        <v>3.25</v>
      </c>
      <c r="H631" s="136"/>
      <c r="I631" s="136"/>
      <c r="J631" s="164"/>
      <c r="K631" s="164">
        <f t="shared" si="79"/>
        <v>0</v>
      </c>
      <c r="L631" s="165">
        <f t="shared" si="80"/>
        <v>12.03</v>
      </c>
      <c r="M631" s="448"/>
      <c r="N631" s="449"/>
      <c r="O631" s="450"/>
      <c r="Q631" s="112"/>
      <c r="R631" s="112"/>
    </row>
    <row r="632" spans="1:22" s="113" customFormat="1" ht="21.75" customHeight="1">
      <c r="A632" s="451" t="s">
        <v>1910</v>
      </c>
      <c r="B632" s="452"/>
      <c r="C632" s="452"/>
      <c r="D632" s="453"/>
      <c r="E632" s="160">
        <v>1</v>
      </c>
      <c r="F632" s="160">
        <v>5</v>
      </c>
      <c r="G632" s="161">
        <v>3.25</v>
      </c>
      <c r="H632" s="136" t="s">
        <v>1856</v>
      </c>
      <c r="I632" s="136">
        <v>2</v>
      </c>
      <c r="J632" s="164">
        <f t="shared" si="81"/>
        <v>1.68</v>
      </c>
      <c r="K632" s="164">
        <f t="shared" si="79"/>
        <v>3.36</v>
      </c>
      <c r="L632" s="165"/>
      <c r="M632" s="448"/>
      <c r="N632" s="449"/>
      <c r="O632" s="450"/>
      <c r="Q632" s="112"/>
      <c r="R632" s="112"/>
    </row>
    <row r="633" spans="1:22" s="113" customFormat="1" ht="21.75" customHeight="1">
      <c r="A633" s="451" t="s">
        <v>1911</v>
      </c>
      <c r="B633" s="452"/>
      <c r="C633" s="452"/>
      <c r="D633" s="453"/>
      <c r="E633" s="160">
        <v>1</v>
      </c>
      <c r="F633" s="160">
        <v>8.85</v>
      </c>
      <c r="G633" s="161">
        <v>3.25</v>
      </c>
      <c r="H633" s="136"/>
      <c r="I633" s="136"/>
      <c r="J633" s="164"/>
      <c r="K633" s="164">
        <f t="shared" si="79"/>
        <v>0</v>
      </c>
      <c r="L633" s="165">
        <f t="shared" si="80"/>
        <v>28.76</v>
      </c>
      <c r="M633" s="448"/>
      <c r="N633" s="449"/>
      <c r="O633" s="450"/>
      <c r="Q633" s="112"/>
      <c r="R633" s="112"/>
    </row>
    <row r="634" spans="1:22" s="113" customFormat="1" ht="21.75" customHeight="1">
      <c r="A634" s="451" t="s">
        <v>1912</v>
      </c>
      <c r="B634" s="452"/>
      <c r="C634" s="452"/>
      <c r="D634" s="453"/>
      <c r="E634" s="160">
        <v>1</v>
      </c>
      <c r="F634" s="160">
        <v>8.65</v>
      </c>
      <c r="G634" s="161">
        <v>3.25</v>
      </c>
      <c r="H634" s="136"/>
      <c r="I634" s="136"/>
      <c r="J634" s="164"/>
      <c r="K634" s="164">
        <f t="shared" si="79"/>
        <v>0</v>
      </c>
      <c r="L634" s="160"/>
      <c r="M634" s="448"/>
      <c r="N634" s="449"/>
      <c r="O634" s="450"/>
      <c r="Q634" s="112"/>
      <c r="R634" s="112"/>
    </row>
    <row r="635" spans="1:22" s="113" customFormat="1" ht="21.75" customHeight="1">
      <c r="A635" s="451" t="s">
        <v>1913</v>
      </c>
      <c r="B635" s="452"/>
      <c r="C635" s="452"/>
      <c r="D635" s="453"/>
      <c r="E635" s="484">
        <v>1</v>
      </c>
      <c r="F635" s="484">
        <v>8.85</v>
      </c>
      <c r="G635" s="532">
        <v>3.25</v>
      </c>
      <c r="H635" s="136" t="s">
        <v>1856</v>
      </c>
      <c r="I635" s="136">
        <v>1</v>
      </c>
      <c r="J635" s="164">
        <f t="shared" ref="J635:J640" si="82">VLOOKUP(H635,$T$290:$W$304,4,FALSE)</f>
        <v>1.68</v>
      </c>
      <c r="K635" s="164">
        <f t="shared" si="79"/>
        <v>1.68</v>
      </c>
      <c r="L635" s="534"/>
      <c r="M635" s="448"/>
      <c r="N635" s="449"/>
      <c r="O635" s="450"/>
      <c r="Q635" s="112"/>
      <c r="R635" s="112"/>
      <c r="V635" s="116"/>
    </row>
    <row r="636" spans="1:22" s="113" customFormat="1" ht="21.75" customHeight="1">
      <c r="A636" s="454"/>
      <c r="B636" s="455"/>
      <c r="C636" s="455"/>
      <c r="D636" s="456"/>
      <c r="E636" s="483"/>
      <c r="F636" s="483"/>
      <c r="G636" s="533"/>
      <c r="H636" s="136" t="s">
        <v>1872</v>
      </c>
      <c r="I636" s="136">
        <v>1</v>
      </c>
      <c r="J636" s="164">
        <f t="shared" ref="J636:J639" si="83">VLOOKUP(H636,$T$290:$W$305,4,FALSE)</f>
        <v>1.5</v>
      </c>
      <c r="K636" s="164">
        <f t="shared" si="79"/>
        <v>1.5</v>
      </c>
      <c r="L636" s="535"/>
      <c r="M636" s="448"/>
      <c r="N636" s="449"/>
      <c r="O636" s="450"/>
      <c r="Q636" s="112"/>
      <c r="R636" s="112"/>
      <c r="V636" s="116"/>
    </row>
    <row r="637" spans="1:22" s="113" customFormat="1" ht="21.75" customHeight="1">
      <c r="A637" s="451" t="s">
        <v>1914</v>
      </c>
      <c r="B637" s="452"/>
      <c r="C637" s="452"/>
      <c r="D637" s="453"/>
      <c r="E637" s="484">
        <v>1</v>
      </c>
      <c r="F637" s="484">
        <v>8.65</v>
      </c>
      <c r="G637" s="532">
        <v>3.25</v>
      </c>
      <c r="H637" s="136" t="s">
        <v>1856</v>
      </c>
      <c r="I637" s="136">
        <v>1</v>
      </c>
      <c r="J637" s="164">
        <f t="shared" si="82"/>
        <v>1.68</v>
      </c>
      <c r="K637" s="164">
        <f t="shared" si="79"/>
        <v>1.68</v>
      </c>
      <c r="L637" s="534"/>
      <c r="M637" s="448"/>
      <c r="N637" s="449"/>
      <c r="O637" s="450"/>
      <c r="Q637" s="112"/>
      <c r="R637" s="112"/>
      <c r="V637" s="116"/>
    </row>
    <row r="638" spans="1:22" s="113" customFormat="1" ht="21.75" customHeight="1">
      <c r="A638" s="454"/>
      <c r="B638" s="455"/>
      <c r="C638" s="455"/>
      <c r="D638" s="456"/>
      <c r="E638" s="483"/>
      <c r="F638" s="483"/>
      <c r="G638" s="533"/>
      <c r="H638" s="136" t="s">
        <v>1858</v>
      </c>
      <c r="I638" s="136">
        <v>1</v>
      </c>
      <c r="J638" s="164">
        <f t="shared" si="83"/>
        <v>1.89</v>
      </c>
      <c r="K638" s="164">
        <f t="shared" si="79"/>
        <v>1.89</v>
      </c>
      <c r="L638" s="535"/>
      <c r="M638" s="448"/>
      <c r="N638" s="449"/>
      <c r="O638" s="450"/>
      <c r="Q638" s="112"/>
      <c r="R638" s="112"/>
      <c r="V638" s="116"/>
    </row>
    <row r="639" spans="1:22" s="113" customFormat="1" ht="21.75" customHeight="1">
      <c r="A639" s="454"/>
      <c r="B639" s="455"/>
      <c r="C639" s="455"/>
      <c r="D639" s="456"/>
      <c r="E639" s="483"/>
      <c r="F639" s="483"/>
      <c r="G639" s="533"/>
      <c r="H639" s="136" t="s">
        <v>1872</v>
      </c>
      <c r="I639" s="136">
        <v>1</v>
      </c>
      <c r="J639" s="164">
        <f t="shared" si="83"/>
        <v>1.5</v>
      </c>
      <c r="K639" s="164">
        <f t="shared" si="79"/>
        <v>1.5</v>
      </c>
      <c r="L639" s="535"/>
      <c r="M639" s="448"/>
      <c r="N639" s="449"/>
      <c r="O639" s="450"/>
      <c r="Q639" s="112"/>
      <c r="R639" s="112"/>
      <c r="V639" s="116"/>
    </row>
    <row r="640" spans="1:22" s="113" customFormat="1" ht="21.75" customHeight="1">
      <c r="A640" s="451" t="s">
        <v>1915</v>
      </c>
      <c r="B640" s="452"/>
      <c r="C640" s="452"/>
      <c r="D640" s="453"/>
      <c r="E640" s="484">
        <v>1</v>
      </c>
      <c r="F640" s="484">
        <v>8.85</v>
      </c>
      <c r="G640" s="532">
        <v>3.25</v>
      </c>
      <c r="H640" s="136" t="s">
        <v>1856</v>
      </c>
      <c r="I640" s="136">
        <v>1</v>
      </c>
      <c r="J640" s="164">
        <f t="shared" si="82"/>
        <v>1.68</v>
      </c>
      <c r="K640" s="164">
        <f t="shared" si="79"/>
        <v>1.68</v>
      </c>
      <c r="L640" s="534"/>
      <c r="M640" s="448"/>
      <c r="N640" s="449"/>
      <c r="O640" s="450"/>
      <c r="Q640" s="112"/>
      <c r="R640" s="112"/>
      <c r="V640" s="116"/>
    </row>
    <row r="641" spans="1:22" s="113" customFormat="1" ht="21.75" customHeight="1">
      <c r="A641" s="454"/>
      <c r="B641" s="455"/>
      <c r="C641" s="455"/>
      <c r="D641" s="456"/>
      <c r="E641" s="483"/>
      <c r="F641" s="483"/>
      <c r="G641" s="533"/>
      <c r="H641" s="136" t="s">
        <v>1872</v>
      </c>
      <c r="I641" s="136">
        <v>1</v>
      </c>
      <c r="J641" s="164">
        <f>VLOOKUP(H641,$T$290:$W$305,4,FALSE)</f>
        <v>1.5</v>
      </c>
      <c r="K641" s="164">
        <f t="shared" si="79"/>
        <v>1.5</v>
      </c>
      <c r="L641" s="535"/>
      <c r="M641" s="448"/>
      <c r="N641" s="449"/>
      <c r="O641" s="450"/>
      <c r="Q641" s="112"/>
      <c r="R641" s="112"/>
      <c r="V641" s="116"/>
    </row>
    <row r="642" spans="1:22" s="113" customFormat="1" ht="21.75" customHeight="1">
      <c r="A642" s="451" t="s">
        <v>1916</v>
      </c>
      <c r="B642" s="452"/>
      <c r="C642" s="452"/>
      <c r="D642" s="453"/>
      <c r="E642" s="160">
        <v>1</v>
      </c>
      <c r="F642" s="160">
        <v>2.1</v>
      </c>
      <c r="G642" s="161">
        <v>3.25</v>
      </c>
      <c r="H642" s="136" t="s">
        <v>1858</v>
      </c>
      <c r="I642" s="136">
        <v>1</v>
      </c>
      <c r="J642" s="164">
        <f>VLOOKUP(H642,$T$290:$W$304,4,FALSE)</f>
        <v>1.89</v>
      </c>
      <c r="K642" s="164">
        <f t="shared" si="79"/>
        <v>1.89</v>
      </c>
      <c r="L642" s="160"/>
      <c r="M642" s="448"/>
      <c r="N642" s="449"/>
      <c r="O642" s="450"/>
      <c r="Q642" s="112"/>
      <c r="R642" s="112"/>
    </row>
    <row r="643" spans="1:22" s="113" customFormat="1" ht="21.75" customHeight="1">
      <c r="A643" s="451" t="s">
        <v>1917</v>
      </c>
      <c r="B643" s="452"/>
      <c r="C643" s="452"/>
      <c r="D643" s="453"/>
      <c r="E643" s="160">
        <v>1</v>
      </c>
      <c r="F643" s="160">
        <v>8.65</v>
      </c>
      <c r="G643" s="161">
        <v>3.25</v>
      </c>
      <c r="H643" s="136"/>
      <c r="I643" s="136"/>
      <c r="J643" s="164"/>
      <c r="K643" s="164">
        <f t="shared" si="79"/>
        <v>0</v>
      </c>
      <c r="L643" s="160"/>
      <c r="M643" s="448"/>
      <c r="N643" s="449"/>
      <c r="O643" s="450"/>
      <c r="Q643" s="112"/>
      <c r="R643" s="112"/>
    </row>
    <row r="644" spans="1:22" s="113" customFormat="1" ht="21.75" customHeight="1">
      <c r="A644" s="451" t="s">
        <v>1918</v>
      </c>
      <c r="B644" s="452"/>
      <c r="C644" s="452"/>
      <c r="D644" s="453"/>
      <c r="E644" s="160">
        <v>1</v>
      </c>
      <c r="F644" s="160">
        <v>8.85</v>
      </c>
      <c r="G644" s="161">
        <v>3.25</v>
      </c>
      <c r="H644" s="136"/>
      <c r="I644" s="136"/>
      <c r="J644" s="164"/>
      <c r="K644" s="164">
        <f t="shared" si="79"/>
        <v>0</v>
      </c>
      <c r="L644" s="160"/>
      <c r="M644" s="448"/>
      <c r="N644" s="449"/>
      <c r="O644" s="450"/>
      <c r="Q644" s="112"/>
      <c r="R644" s="112"/>
    </row>
    <row r="645" spans="1:22" s="113" customFormat="1" ht="21.75" customHeight="1">
      <c r="A645" s="451" t="s">
        <v>1919</v>
      </c>
      <c r="B645" s="452"/>
      <c r="C645" s="452"/>
      <c r="D645" s="453"/>
      <c r="E645" s="160">
        <v>1</v>
      </c>
      <c r="F645" s="160">
        <v>2.1</v>
      </c>
      <c r="G645" s="161">
        <v>3.25</v>
      </c>
      <c r="H645" s="136" t="s">
        <v>1872</v>
      </c>
      <c r="I645" s="136">
        <v>1</v>
      </c>
      <c r="J645" s="164">
        <f>VLOOKUP(H645,$T$290:$W$304,4,FALSE)</f>
        <v>1.5</v>
      </c>
      <c r="K645" s="164">
        <f t="shared" si="79"/>
        <v>1.5</v>
      </c>
      <c r="L645" s="160"/>
      <c r="M645" s="448"/>
      <c r="N645" s="449"/>
      <c r="O645" s="450"/>
      <c r="Q645" s="112"/>
      <c r="R645" s="112"/>
    </row>
    <row r="646" spans="1:22" s="113" customFormat="1" ht="21.75" customHeight="1">
      <c r="A646" s="451" t="s">
        <v>1918</v>
      </c>
      <c r="B646" s="452"/>
      <c r="C646" s="452"/>
      <c r="D646" s="453"/>
      <c r="E646" s="160">
        <v>1</v>
      </c>
      <c r="F646" s="160">
        <v>2.4</v>
      </c>
      <c r="G646" s="161">
        <v>3.25</v>
      </c>
      <c r="H646" s="136"/>
      <c r="I646" s="136"/>
      <c r="J646" s="164"/>
      <c r="K646" s="164">
        <f t="shared" si="79"/>
        <v>0</v>
      </c>
      <c r="L646" s="165"/>
      <c r="M646" s="448"/>
      <c r="N646" s="449"/>
      <c r="O646" s="450"/>
      <c r="Q646" s="112"/>
      <c r="R646" s="112"/>
    </row>
    <row r="647" spans="1:22" s="113" customFormat="1" ht="21.75" customHeight="1">
      <c r="A647" s="451" t="s">
        <v>1919</v>
      </c>
      <c r="B647" s="452"/>
      <c r="C647" s="452"/>
      <c r="D647" s="453"/>
      <c r="E647" s="160">
        <v>1</v>
      </c>
      <c r="F647" s="160">
        <v>20</v>
      </c>
      <c r="G647" s="161">
        <v>4.8499999999999996</v>
      </c>
      <c r="H647" s="136"/>
      <c r="I647" s="136"/>
      <c r="J647" s="164"/>
      <c r="K647" s="164">
        <f t="shared" si="79"/>
        <v>0</v>
      </c>
      <c r="L647" s="160">
        <f>ROUND((F647*G647)-(SUM(K647:K647)),2)</f>
        <v>97</v>
      </c>
      <c r="M647" s="448"/>
      <c r="N647" s="449"/>
      <c r="O647" s="450"/>
      <c r="Q647" s="112"/>
      <c r="R647" s="112"/>
    </row>
    <row r="648" spans="1:22" s="113" customFormat="1" ht="21.75" customHeight="1">
      <c r="A648" s="475" t="s">
        <v>1921</v>
      </c>
      <c r="B648" s="476"/>
      <c r="C648" s="476"/>
      <c r="D648" s="476"/>
      <c r="E648" s="136">
        <v>1</v>
      </c>
      <c r="F648" s="136">
        <v>20</v>
      </c>
      <c r="G648" s="136">
        <v>3</v>
      </c>
      <c r="H648" s="136"/>
      <c r="I648" s="136"/>
      <c r="J648" s="156"/>
      <c r="K648" s="156"/>
      <c r="L648" s="136">
        <f>ROUND((F648*G648)-(SUM(K648:K648)),2)</f>
        <v>60</v>
      </c>
      <c r="M648" s="517"/>
      <c r="N648" s="517"/>
      <c r="O648" s="531"/>
      <c r="Q648" s="112"/>
      <c r="R648" s="112"/>
    </row>
    <row r="649" spans="1:22" ht="18">
      <c r="A649" s="127"/>
      <c r="B649" s="128"/>
      <c r="C649" s="128"/>
      <c r="D649" s="128"/>
      <c r="E649" s="129"/>
      <c r="F649" s="130"/>
      <c r="G649" s="129"/>
      <c r="H649" s="129"/>
      <c r="I649" s="146"/>
      <c r="J649" s="147"/>
      <c r="K649" s="129"/>
      <c r="L649" s="129"/>
      <c r="M649" s="129"/>
      <c r="O649" s="148"/>
    </row>
    <row r="650" spans="1:22" ht="15.75">
      <c r="A650" s="131"/>
      <c r="B650" s="132"/>
      <c r="C650" s="132"/>
      <c r="D650" s="132"/>
      <c r="E650" s="132"/>
      <c r="F650" s="132"/>
      <c r="G650" s="132"/>
      <c r="H650" s="132"/>
      <c r="I650" s="149"/>
      <c r="J650" s="149"/>
      <c r="L650" s="485" t="s">
        <v>1793</v>
      </c>
      <c r="M650" s="486"/>
      <c r="N650" s="487"/>
      <c r="O650" s="150">
        <f>SUM(L542:L648)</f>
        <v>1303.1099999999999</v>
      </c>
      <c r="Q650" s="119">
        <v>2670.77</v>
      </c>
    </row>
    <row r="651" spans="1:22" ht="15.75">
      <c r="A651" s="133"/>
      <c r="B651" s="134"/>
      <c r="C651" s="134"/>
      <c r="D651" s="134"/>
      <c r="E651" s="134"/>
      <c r="F651" s="134"/>
      <c r="G651" s="134"/>
      <c r="H651" s="134"/>
      <c r="I651" s="151"/>
      <c r="J651" s="151"/>
      <c r="K651" s="152"/>
      <c r="L651" s="152"/>
      <c r="M651" s="152"/>
      <c r="N651" s="152"/>
      <c r="O651" s="153"/>
    </row>
    <row r="652" spans="1:22" s="114" customFormat="1" ht="40.15" customHeight="1">
      <c r="A652" s="135" t="s">
        <v>199</v>
      </c>
      <c r="B652" s="488" t="s">
        <v>1923</v>
      </c>
      <c r="C652" s="488"/>
      <c r="D652" s="488"/>
      <c r="E652" s="488"/>
      <c r="F652" s="488"/>
      <c r="G652" s="488"/>
      <c r="H652" s="488"/>
      <c r="I652" s="488"/>
      <c r="J652" s="488"/>
      <c r="K652" s="488"/>
      <c r="L652" s="488"/>
      <c r="M652" s="488"/>
      <c r="N652" s="488"/>
      <c r="O652" s="489"/>
      <c r="P652" s="169"/>
      <c r="Q652" s="173"/>
      <c r="R652" s="173"/>
      <c r="S652" s="173"/>
      <c r="T652" s="173"/>
      <c r="U652" s="173"/>
    </row>
    <row r="653" spans="1:22" s="115" customFormat="1" ht="15.75">
      <c r="A653" s="167"/>
      <c r="B653" s="168"/>
      <c r="C653" s="168"/>
      <c r="D653" s="168"/>
      <c r="E653" s="168"/>
      <c r="F653" s="168"/>
      <c r="G653" s="168"/>
      <c r="H653" s="168"/>
      <c r="I653" s="170"/>
      <c r="J653" s="170"/>
      <c r="K653" s="170"/>
      <c r="L653" s="170"/>
      <c r="M653" s="171"/>
      <c r="N653" s="171"/>
      <c r="O653" s="172"/>
      <c r="P653" s="110"/>
    </row>
    <row r="654" spans="1:22" ht="25.5" customHeight="1">
      <c r="A654" s="490" t="s">
        <v>1785</v>
      </c>
      <c r="B654" s="481"/>
      <c r="C654" s="481"/>
      <c r="D654" s="481"/>
      <c r="E654" s="125" t="s">
        <v>1786</v>
      </c>
      <c r="F654" s="491" t="s">
        <v>1787</v>
      </c>
      <c r="G654" s="459"/>
      <c r="H654" s="491" t="s">
        <v>1788</v>
      </c>
      <c r="I654" s="459"/>
      <c r="J654" s="463" t="s">
        <v>1789</v>
      </c>
      <c r="K654" s="492"/>
      <c r="L654" s="145" t="s">
        <v>1790</v>
      </c>
      <c r="M654" s="493" t="s">
        <v>1791</v>
      </c>
      <c r="N654" s="493"/>
      <c r="O654" s="494"/>
      <c r="P654" s="110"/>
    </row>
    <row r="655" spans="1:22" s="112" customFormat="1" ht="55.9" customHeight="1">
      <c r="A655" s="495" t="s">
        <v>1924</v>
      </c>
      <c r="B655" s="496"/>
      <c r="C655" s="496"/>
      <c r="D655" s="497"/>
      <c r="E655" s="136">
        <v>1</v>
      </c>
      <c r="F655" s="500">
        <v>250</v>
      </c>
      <c r="G655" s="499"/>
      <c r="H655" s="500"/>
      <c r="I655" s="499"/>
      <c r="J655" s="498"/>
      <c r="K655" s="501"/>
      <c r="L655" s="136"/>
      <c r="M655" s="502" t="s">
        <v>1925</v>
      </c>
      <c r="N655" s="502"/>
      <c r="O655" s="503"/>
      <c r="P655" s="110"/>
    </row>
    <row r="656" spans="1:22" ht="18">
      <c r="A656" s="127"/>
      <c r="B656" s="128"/>
      <c r="C656" s="128"/>
      <c r="D656" s="128"/>
      <c r="E656" s="129"/>
      <c r="F656" s="130"/>
      <c r="G656" s="129"/>
      <c r="H656" s="129"/>
      <c r="I656" s="146"/>
      <c r="J656" s="147"/>
      <c r="K656" s="129"/>
      <c r="L656" s="129"/>
      <c r="M656" s="129"/>
      <c r="O656" s="148"/>
      <c r="P656" s="110"/>
    </row>
    <row r="657" spans="1:21" ht="15.75">
      <c r="A657" s="131"/>
      <c r="B657" s="132"/>
      <c r="C657" s="132"/>
      <c r="D657" s="132"/>
      <c r="E657" s="132"/>
      <c r="F657" s="132"/>
      <c r="G657" s="132"/>
      <c r="H657" s="132"/>
      <c r="I657" s="149"/>
      <c r="J657" s="149"/>
      <c r="L657" s="485" t="s">
        <v>1793</v>
      </c>
      <c r="M657" s="486"/>
      <c r="N657" s="487"/>
      <c r="O657" s="150">
        <f>F655</f>
        <v>250</v>
      </c>
      <c r="P657" s="110"/>
    </row>
    <row r="658" spans="1:21" ht="15.75">
      <c r="A658" s="133"/>
      <c r="B658" s="134"/>
      <c r="C658" s="134"/>
      <c r="D658" s="134"/>
      <c r="E658" s="134"/>
      <c r="F658" s="134"/>
      <c r="G658" s="134"/>
      <c r="H658" s="134"/>
      <c r="I658" s="151"/>
      <c r="J658" s="151"/>
      <c r="K658" s="152"/>
      <c r="L658" s="152"/>
      <c r="M658" s="152"/>
      <c r="N658" s="152"/>
      <c r="O658" s="153"/>
      <c r="P658" s="110"/>
    </row>
    <row r="659" spans="1:21" s="114" customFormat="1" ht="40.15" customHeight="1">
      <c r="A659" s="135" t="s">
        <v>203</v>
      </c>
      <c r="B659" s="488" t="s">
        <v>205</v>
      </c>
      <c r="C659" s="488"/>
      <c r="D659" s="488"/>
      <c r="E659" s="488"/>
      <c r="F659" s="488"/>
      <c r="G659" s="488"/>
      <c r="H659" s="488"/>
      <c r="I659" s="488"/>
      <c r="J659" s="488"/>
      <c r="K659" s="488"/>
      <c r="L659" s="488"/>
      <c r="M659" s="488"/>
      <c r="N659" s="488"/>
      <c r="O659" s="489"/>
      <c r="P659" s="169"/>
      <c r="Q659" s="173"/>
      <c r="R659" s="173"/>
      <c r="S659" s="173"/>
      <c r="T659" s="173"/>
      <c r="U659" s="173"/>
    </row>
    <row r="660" spans="1:21" s="115" customFormat="1" ht="15.75">
      <c r="A660" s="167"/>
      <c r="B660" s="168"/>
      <c r="C660" s="168"/>
      <c r="D660" s="168"/>
      <c r="E660" s="168"/>
      <c r="F660" s="168"/>
      <c r="G660" s="168"/>
      <c r="H660" s="168"/>
      <c r="I660" s="170"/>
      <c r="J660" s="170"/>
      <c r="K660" s="170"/>
      <c r="L660" s="170"/>
      <c r="M660" s="171"/>
      <c r="N660" s="171"/>
      <c r="O660" s="172"/>
      <c r="P660" s="110"/>
    </row>
    <row r="661" spans="1:21" ht="25.5" customHeight="1">
      <c r="A661" s="490" t="s">
        <v>1785</v>
      </c>
      <c r="B661" s="481"/>
      <c r="C661" s="481"/>
      <c r="D661" s="481"/>
      <c r="E661" s="125" t="s">
        <v>1786</v>
      </c>
      <c r="F661" s="491" t="s">
        <v>1787</v>
      </c>
      <c r="G661" s="459"/>
      <c r="H661" s="491" t="s">
        <v>1788</v>
      </c>
      <c r="I661" s="459"/>
      <c r="J661" s="463" t="s">
        <v>1789</v>
      </c>
      <c r="K661" s="492"/>
      <c r="L661" s="145" t="s">
        <v>1790</v>
      </c>
      <c r="M661" s="493" t="s">
        <v>1791</v>
      </c>
      <c r="N661" s="493"/>
      <c r="O661" s="494"/>
      <c r="P661" s="110"/>
    </row>
    <row r="662" spans="1:21" s="112" customFormat="1" ht="55.9" customHeight="1">
      <c r="A662" s="495" t="s">
        <v>1926</v>
      </c>
      <c r="B662" s="496"/>
      <c r="C662" s="496"/>
      <c r="D662" s="497"/>
      <c r="E662" s="136">
        <v>1</v>
      </c>
      <c r="F662" s="500">
        <f>3.7+1.2+1.2+1.2-0.7-0.7-0.7-0.7</f>
        <v>4.5</v>
      </c>
      <c r="G662" s="499"/>
      <c r="H662" s="500">
        <v>2.1</v>
      </c>
      <c r="I662" s="499"/>
      <c r="J662" s="498">
        <f t="shared" ref="J662:J665" si="84">+F662*H662</f>
        <v>9.4500000000000011</v>
      </c>
      <c r="K662" s="501"/>
      <c r="L662" s="136"/>
      <c r="M662" s="528" t="s">
        <v>1927</v>
      </c>
      <c r="N662" s="529"/>
      <c r="O662" s="530"/>
      <c r="P662" s="110"/>
    </row>
    <row r="663" spans="1:21" s="112" customFormat="1" ht="55.9" customHeight="1">
      <c r="A663" s="495" t="s">
        <v>1928</v>
      </c>
      <c r="B663" s="496"/>
      <c r="C663" s="496"/>
      <c r="D663" s="497"/>
      <c r="E663" s="136">
        <v>1</v>
      </c>
      <c r="F663" s="500">
        <f>2.4+1.2+1.2+1.2-0.7-0.7-0.7</f>
        <v>3.8999999999999995</v>
      </c>
      <c r="G663" s="499"/>
      <c r="H663" s="500">
        <v>2.1</v>
      </c>
      <c r="I663" s="499"/>
      <c r="J663" s="498">
        <f t="shared" si="84"/>
        <v>8.19</v>
      </c>
      <c r="K663" s="501"/>
      <c r="L663" s="136"/>
      <c r="M663" s="525"/>
      <c r="N663" s="526"/>
      <c r="O663" s="527"/>
      <c r="P663" s="110"/>
    </row>
    <row r="664" spans="1:21" s="112" customFormat="1" ht="55.9" customHeight="1">
      <c r="A664" s="495" t="s">
        <v>1926</v>
      </c>
      <c r="B664" s="496"/>
      <c r="C664" s="496"/>
      <c r="D664" s="497"/>
      <c r="E664" s="136">
        <v>1</v>
      </c>
      <c r="F664" s="500">
        <v>4.5</v>
      </c>
      <c r="G664" s="499"/>
      <c r="H664" s="500">
        <v>2.1</v>
      </c>
      <c r="I664" s="499"/>
      <c r="J664" s="498">
        <f t="shared" si="84"/>
        <v>9.4500000000000011</v>
      </c>
      <c r="K664" s="501"/>
      <c r="L664" s="136"/>
      <c r="M664" s="528" t="s">
        <v>1929</v>
      </c>
      <c r="N664" s="529"/>
      <c r="O664" s="530"/>
      <c r="P664" s="110"/>
    </row>
    <row r="665" spans="1:21" s="112" customFormat="1" ht="55.9" customHeight="1">
      <c r="A665" s="495" t="s">
        <v>1928</v>
      </c>
      <c r="B665" s="496"/>
      <c r="C665" s="496"/>
      <c r="D665" s="497"/>
      <c r="E665" s="136">
        <v>1</v>
      </c>
      <c r="F665" s="500">
        <v>3.9</v>
      </c>
      <c r="G665" s="499"/>
      <c r="H665" s="500">
        <v>2.1</v>
      </c>
      <c r="I665" s="499"/>
      <c r="J665" s="498">
        <f t="shared" si="84"/>
        <v>8.19</v>
      </c>
      <c r="K665" s="501"/>
      <c r="L665" s="136"/>
      <c r="M665" s="525"/>
      <c r="N665" s="526"/>
      <c r="O665" s="527"/>
      <c r="P665" s="110"/>
    </row>
    <row r="666" spans="1:21" ht="18">
      <c r="A666" s="127"/>
      <c r="B666" s="128"/>
      <c r="C666" s="128"/>
      <c r="D666" s="128"/>
      <c r="E666" s="129"/>
      <c r="F666" s="130"/>
      <c r="G666" s="129"/>
      <c r="H666" s="129"/>
      <c r="I666" s="146"/>
      <c r="J666" s="147"/>
      <c r="K666" s="129"/>
      <c r="L666" s="129"/>
      <c r="M666" s="129"/>
      <c r="O666" s="148"/>
      <c r="P666" s="110"/>
    </row>
    <row r="667" spans="1:21" ht="15.75">
      <c r="A667" s="131"/>
      <c r="B667" s="132"/>
      <c r="C667" s="132"/>
      <c r="D667" s="132"/>
      <c r="E667" s="132"/>
      <c r="F667" s="132"/>
      <c r="G667" s="132"/>
      <c r="H667" s="132"/>
      <c r="I667" s="149"/>
      <c r="J667" s="149"/>
      <c r="L667" s="485" t="s">
        <v>1793</v>
      </c>
      <c r="M667" s="486"/>
      <c r="N667" s="487"/>
      <c r="O667" s="150">
        <f>SUM(J662:K665)</f>
        <v>35.28</v>
      </c>
      <c r="P667" s="110"/>
    </row>
    <row r="668" spans="1:21" ht="15.75">
      <c r="A668" s="133"/>
      <c r="B668" s="134"/>
      <c r="C668" s="134"/>
      <c r="D668" s="134"/>
      <c r="E668" s="134"/>
      <c r="F668" s="134"/>
      <c r="G668" s="134"/>
      <c r="H668" s="134"/>
      <c r="I668" s="151"/>
      <c r="J668" s="151"/>
      <c r="K668" s="152"/>
      <c r="L668" s="152"/>
      <c r="M668" s="152"/>
      <c r="N668" s="152"/>
      <c r="O668" s="153"/>
      <c r="P668" s="110"/>
    </row>
    <row r="669" spans="1:21" s="114" customFormat="1" ht="40.15" customHeight="1">
      <c r="A669" s="135" t="s">
        <v>206</v>
      </c>
      <c r="B669" s="488" t="s">
        <v>208</v>
      </c>
      <c r="C669" s="488"/>
      <c r="D669" s="488"/>
      <c r="E669" s="488"/>
      <c r="F669" s="488"/>
      <c r="G669" s="488"/>
      <c r="H669" s="488"/>
      <c r="I669" s="488"/>
      <c r="J669" s="488"/>
      <c r="K669" s="488"/>
      <c r="L669" s="488"/>
      <c r="M669" s="488"/>
      <c r="N669" s="488"/>
      <c r="O669" s="489"/>
      <c r="P669" s="169"/>
      <c r="Q669" s="173"/>
      <c r="R669" s="173"/>
      <c r="S669" s="173"/>
      <c r="T669" s="173"/>
      <c r="U669" s="173"/>
    </row>
    <row r="670" spans="1:21" s="115" customFormat="1" ht="15.75">
      <c r="A670" s="167"/>
      <c r="B670" s="168"/>
      <c r="C670" s="168"/>
      <c r="D670" s="168"/>
      <c r="E670" s="168"/>
      <c r="F670" s="168"/>
      <c r="G670" s="168"/>
      <c r="H670" s="168"/>
      <c r="I670" s="170"/>
      <c r="J670" s="170"/>
      <c r="K670" s="170"/>
      <c r="L670" s="170"/>
      <c r="M670" s="171"/>
      <c r="N670" s="171"/>
      <c r="O670" s="172"/>
      <c r="P670" s="110"/>
    </row>
    <row r="671" spans="1:21" ht="25.5" customHeight="1">
      <c r="A671" s="490" t="s">
        <v>1785</v>
      </c>
      <c r="B671" s="481"/>
      <c r="C671" s="481"/>
      <c r="D671" s="481"/>
      <c r="E671" s="125" t="s">
        <v>1786</v>
      </c>
      <c r="F671" s="491" t="s">
        <v>1787</v>
      </c>
      <c r="G671" s="459"/>
      <c r="H671" s="491" t="s">
        <v>1788</v>
      </c>
      <c r="I671" s="459"/>
      <c r="J671" s="463" t="s">
        <v>1789</v>
      </c>
      <c r="K671" s="492"/>
      <c r="L671" s="145" t="s">
        <v>1790</v>
      </c>
      <c r="M671" s="493" t="s">
        <v>1791</v>
      </c>
      <c r="N671" s="493"/>
      <c r="O671" s="494"/>
      <c r="P671" s="110"/>
    </row>
    <row r="672" spans="1:21" s="112" customFormat="1" ht="55.9" customHeight="1">
      <c r="A672" s="495" t="s">
        <v>1926</v>
      </c>
      <c r="B672" s="496"/>
      <c r="C672" s="496"/>
      <c r="D672" s="497"/>
      <c r="E672" s="136">
        <v>1</v>
      </c>
      <c r="F672" s="500"/>
      <c r="G672" s="499"/>
      <c r="H672" s="500"/>
      <c r="I672" s="499"/>
      <c r="J672" s="498">
        <f>+F672*H672</f>
        <v>0</v>
      </c>
      <c r="K672" s="501"/>
      <c r="L672" s="136"/>
      <c r="M672" s="528" t="s">
        <v>1927</v>
      </c>
      <c r="N672" s="529"/>
      <c r="O672" s="530"/>
      <c r="P672" s="110"/>
    </row>
    <row r="673" spans="1:21" s="112" customFormat="1" ht="55.9" customHeight="1">
      <c r="A673" s="495" t="s">
        <v>1928</v>
      </c>
      <c r="B673" s="496"/>
      <c r="C673" s="496"/>
      <c r="D673" s="497"/>
      <c r="E673" s="136">
        <v>3</v>
      </c>
      <c r="F673" s="500">
        <v>0.4</v>
      </c>
      <c r="G673" s="499"/>
      <c r="H673" s="500">
        <v>1.3</v>
      </c>
      <c r="I673" s="499"/>
      <c r="J673" s="498">
        <f>+F673*H673*E673</f>
        <v>1.56</v>
      </c>
      <c r="K673" s="501"/>
      <c r="L673" s="136"/>
      <c r="M673" s="525"/>
      <c r="N673" s="526"/>
      <c r="O673" s="527"/>
      <c r="P673" s="110"/>
    </row>
    <row r="674" spans="1:21" s="112" customFormat="1" ht="55.9" customHeight="1">
      <c r="A674" s="495" t="s">
        <v>1926</v>
      </c>
      <c r="B674" s="496"/>
      <c r="C674" s="496"/>
      <c r="D674" s="497"/>
      <c r="E674" s="136">
        <v>1</v>
      </c>
      <c r="F674" s="500"/>
      <c r="G674" s="499"/>
      <c r="H674" s="500"/>
      <c r="I674" s="499"/>
      <c r="J674" s="498">
        <f>+F674*H674</f>
        <v>0</v>
      </c>
      <c r="K674" s="501"/>
      <c r="L674" s="136"/>
      <c r="M674" s="528" t="s">
        <v>1929</v>
      </c>
      <c r="N674" s="529"/>
      <c r="O674" s="530"/>
      <c r="P674" s="110"/>
    </row>
    <row r="675" spans="1:21" s="112" customFormat="1" ht="55.9" customHeight="1">
      <c r="A675" s="495" t="s">
        <v>1928</v>
      </c>
      <c r="B675" s="496"/>
      <c r="C675" s="496"/>
      <c r="D675" s="497"/>
      <c r="E675" s="136">
        <v>1</v>
      </c>
      <c r="F675" s="500">
        <v>0.4</v>
      </c>
      <c r="G675" s="499"/>
      <c r="H675" s="500">
        <v>1.3</v>
      </c>
      <c r="I675" s="499"/>
      <c r="J675" s="498">
        <f>+F675*H675*E675</f>
        <v>0.52</v>
      </c>
      <c r="K675" s="501"/>
      <c r="L675" s="136"/>
      <c r="M675" s="525"/>
      <c r="N675" s="526"/>
      <c r="O675" s="527"/>
      <c r="P675" s="110"/>
    </row>
    <row r="676" spans="1:21" ht="18">
      <c r="A676" s="127"/>
      <c r="B676" s="128"/>
      <c r="C676" s="128"/>
      <c r="D676" s="128"/>
      <c r="E676" s="129"/>
      <c r="F676" s="130"/>
      <c r="G676" s="129"/>
      <c r="H676" s="129"/>
      <c r="I676" s="146"/>
      <c r="J676" s="147"/>
      <c r="K676" s="129"/>
      <c r="L676" s="129"/>
      <c r="M676" s="129"/>
      <c r="O676" s="148"/>
      <c r="P676" s="110"/>
    </row>
    <row r="677" spans="1:21" ht="15.75">
      <c r="A677" s="131"/>
      <c r="B677" s="132"/>
      <c r="C677" s="132"/>
      <c r="D677" s="132"/>
      <c r="E677" s="132"/>
      <c r="F677" s="132"/>
      <c r="G677" s="132"/>
      <c r="H677" s="132"/>
      <c r="I677" s="149"/>
      <c r="J677" s="149"/>
      <c r="L677" s="485" t="s">
        <v>1793</v>
      </c>
      <c r="M677" s="486"/>
      <c r="N677" s="487"/>
      <c r="O677" s="150">
        <f>SUM(J672:K675)</f>
        <v>2.08</v>
      </c>
      <c r="P677" s="110"/>
    </row>
    <row r="678" spans="1:21" ht="15.75">
      <c r="A678" s="133"/>
      <c r="B678" s="134"/>
      <c r="C678" s="134"/>
      <c r="D678" s="134"/>
      <c r="E678" s="134"/>
      <c r="F678" s="134"/>
      <c r="G678" s="134"/>
      <c r="H678" s="134"/>
      <c r="I678" s="151"/>
      <c r="J678" s="151"/>
      <c r="K678" s="152"/>
      <c r="L678" s="152"/>
      <c r="M678" s="152"/>
      <c r="N678" s="152"/>
      <c r="O678" s="153"/>
      <c r="P678" s="110"/>
    </row>
    <row r="679" spans="1:21" s="114" customFormat="1" ht="40.15" customHeight="1">
      <c r="A679" s="135" t="s">
        <v>209</v>
      </c>
      <c r="B679" s="488" t="s">
        <v>1930</v>
      </c>
      <c r="C679" s="488"/>
      <c r="D679" s="488"/>
      <c r="E679" s="488"/>
      <c r="F679" s="488"/>
      <c r="G679" s="488"/>
      <c r="H679" s="488"/>
      <c r="I679" s="488"/>
      <c r="J679" s="488"/>
      <c r="K679" s="488"/>
      <c r="L679" s="488"/>
      <c r="M679" s="488"/>
      <c r="N679" s="488"/>
      <c r="O679" s="489"/>
      <c r="P679" s="169"/>
      <c r="Q679" s="173"/>
      <c r="R679" s="173"/>
      <c r="S679" s="173"/>
      <c r="T679" s="173"/>
      <c r="U679" s="173"/>
    </row>
    <row r="680" spans="1:21" s="115" customFormat="1" ht="15.75">
      <c r="A680" s="167"/>
      <c r="B680" s="168"/>
      <c r="C680" s="168"/>
      <c r="D680" s="168"/>
      <c r="E680" s="168"/>
      <c r="F680" s="168"/>
      <c r="G680" s="168"/>
      <c r="H680" s="168"/>
      <c r="I680" s="170"/>
      <c r="J680" s="170"/>
      <c r="K680" s="170"/>
      <c r="L680" s="170"/>
      <c r="M680" s="171"/>
      <c r="N680" s="171"/>
      <c r="O680" s="172"/>
      <c r="P680" s="110"/>
    </row>
    <row r="681" spans="1:21" ht="25.5" customHeight="1">
      <c r="A681" s="490" t="s">
        <v>1785</v>
      </c>
      <c r="B681" s="481"/>
      <c r="C681" s="481"/>
      <c r="D681" s="481"/>
      <c r="E681" s="125" t="s">
        <v>1786</v>
      </c>
      <c r="F681" s="491" t="s">
        <v>1787</v>
      </c>
      <c r="G681" s="459"/>
      <c r="H681" s="491" t="s">
        <v>1788</v>
      </c>
      <c r="I681" s="459"/>
      <c r="J681" s="463" t="s">
        <v>1789</v>
      </c>
      <c r="K681" s="492"/>
      <c r="L681" s="145" t="s">
        <v>1790</v>
      </c>
      <c r="M681" s="493" t="s">
        <v>1791</v>
      </c>
      <c r="N681" s="493"/>
      <c r="O681" s="494"/>
      <c r="P681" s="110"/>
    </row>
    <row r="682" spans="1:21" s="112" customFormat="1" ht="55.9" customHeight="1">
      <c r="A682" s="495" t="s">
        <v>1861</v>
      </c>
      <c r="B682" s="496"/>
      <c r="C682" s="496"/>
      <c r="D682" s="497"/>
      <c r="E682" s="136">
        <v>1</v>
      </c>
      <c r="F682" s="500">
        <f>2.75+3.55+2.75+1.55+1.15+1.55</f>
        <v>13.300000000000002</v>
      </c>
      <c r="G682" s="499"/>
      <c r="H682" s="500"/>
      <c r="I682" s="499"/>
      <c r="J682" s="498"/>
      <c r="K682" s="501"/>
      <c r="L682" s="136"/>
      <c r="M682" s="502"/>
      <c r="N682" s="502"/>
      <c r="O682" s="503"/>
      <c r="P682" s="110"/>
    </row>
    <row r="683" spans="1:21" ht="18">
      <c r="A683" s="127"/>
      <c r="B683" s="128"/>
      <c r="C683" s="128"/>
      <c r="D683" s="128"/>
      <c r="E683" s="129"/>
      <c r="F683" s="130"/>
      <c r="G683" s="129"/>
      <c r="H683" s="129"/>
      <c r="I683" s="146"/>
      <c r="J683" s="147"/>
      <c r="K683" s="129"/>
      <c r="L683" s="129"/>
      <c r="M683" s="129"/>
      <c r="O683" s="148"/>
      <c r="P683" s="110"/>
    </row>
    <row r="684" spans="1:21" ht="15.75">
      <c r="A684" s="131"/>
      <c r="B684" s="132"/>
      <c r="C684" s="132"/>
      <c r="D684" s="132"/>
      <c r="E684" s="132"/>
      <c r="F684" s="132"/>
      <c r="G684" s="132"/>
      <c r="H684" s="132"/>
      <c r="I684" s="149"/>
      <c r="J684" s="149"/>
      <c r="L684" s="485" t="s">
        <v>1793</v>
      </c>
      <c r="M684" s="486"/>
      <c r="N684" s="487"/>
      <c r="O684" s="150">
        <f>F682</f>
        <v>13.300000000000002</v>
      </c>
      <c r="P684" s="110"/>
    </row>
    <row r="685" spans="1:21" ht="15.75">
      <c r="A685" s="133"/>
      <c r="B685" s="134"/>
      <c r="C685" s="134"/>
      <c r="D685" s="134"/>
      <c r="E685" s="134"/>
      <c r="F685" s="134"/>
      <c r="G685" s="134"/>
      <c r="H685" s="134"/>
      <c r="I685" s="151"/>
      <c r="J685" s="151"/>
      <c r="K685" s="152"/>
      <c r="L685" s="152"/>
      <c r="M685" s="152"/>
      <c r="N685" s="152"/>
      <c r="O685" s="153"/>
      <c r="P685" s="110"/>
    </row>
    <row r="686" spans="1:21" s="114" customFormat="1" ht="40.15" customHeight="1">
      <c r="A686" s="135" t="s">
        <v>212</v>
      </c>
      <c r="B686" s="488" t="s">
        <v>1931</v>
      </c>
      <c r="C686" s="488"/>
      <c r="D686" s="488"/>
      <c r="E686" s="488"/>
      <c r="F686" s="488"/>
      <c r="G686" s="488"/>
      <c r="H686" s="488"/>
      <c r="I686" s="488"/>
      <c r="J686" s="488"/>
      <c r="K686" s="488"/>
      <c r="L686" s="488"/>
      <c r="M686" s="488"/>
      <c r="N686" s="488"/>
      <c r="O686" s="489"/>
      <c r="P686" s="169"/>
      <c r="Q686" s="173"/>
      <c r="R686" s="173"/>
      <c r="S686" s="173"/>
      <c r="T686" s="173"/>
      <c r="U686" s="173"/>
    </row>
    <row r="687" spans="1:21" s="115" customFormat="1" ht="15.75">
      <c r="A687" s="167"/>
      <c r="B687" s="168"/>
      <c r="C687" s="168"/>
      <c r="D687" s="168"/>
      <c r="E687" s="168"/>
      <c r="F687" s="168"/>
      <c r="G687" s="168"/>
      <c r="H687" s="168"/>
      <c r="I687" s="170"/>
      <c r="J687" s="170"/>
      <c r="K687" s="170"/>
      <c r="L687" s="170"/>
      <c r="M687" s="171"/>
      <c r="N687" s="171"/>
      <c r="O687" s="172"/>
      <c r="P687" s="110"/>
    </row>
    <row r="688" spans="1:21" ht="25.5" customHeight="1">
      <c r="A688" s="490" t="s">
        <v>1785</v>
      </c>
      <c r="B688" s="481"/>
      <c r="C688" s="481"/>
      <c r="D688" s="481"/>
      <c r="E688" s="125" t="s">
        <v>1786</v>
      </c>
      <c r="F688" s="491" t="s">
        <v>1787</v>
      </c>
      <c r="G688" s="459"/>
      <c r="H688" s="491" t="s">
        <v>1795</v>
      </c>
      <c r="I688" s="459"/>
      <c r="J688" s="463" t="s">
        <v>1789</v>
      </c>
      <c r="K688" s="492"/>
      <c r="L688" s="145" t="s">
        <v>1790</v>
      </c>
      <c r="M688" s="493" t="s">
        <v>1791</v>
      </c>
      <c r="N688" s="493"/>
      <c r="O688" s="494"/>
      <c r="P688" s="110"/>
    </row>
    <row r="689" spans="1:21" s="112" customFormat="1" ht="55.9" customHeight="1">
      <c r="A689" s="495" t="s">
        <v>1926</v>
      </c>
      <c r="B689" s="496"/>
      <c r="C689" s="496"/>
      <c r="D689" s="497"/>
      <c r="E689" s="136">
        <v>1</v>
      </c>
      <c r="F689" s="500"/>
      <c r="G689" s="499"/>
      <c r="H689" s="500"/>
      <c r="I689" s="499"/>
      <c r="J689" s="498">
        <v>11.52</v>
      </c>
      <c r="K689" s="501"/>
      <c r="L689" s="136"/>
      <c r="M689" s="528" t="s">
        <v>1932</v>
      </c>
      <c r="N689" s="529"/>
      <c r="O689" s="530"/>
      <c r="P689" s="110"/>
    </row>
    <row r="690" spans="1:21" s="112" customFormat="1" ht="55.9" customHeight="1">
      <c r="A690" s="495" t="s">
        <v>1928</v>
      </c>
      <c r="B690" s="496"/>
      <c r="C690" s="496"/>
      <c r="D690" s="497"/>
      <c r="E690" s="136">
        <v>1</v>
      </c>
      <c r="F690" s="500"/>
      <c r="G690" s="499"/>
      <c r="H690" s="500"/>
      <c r="I690" s="499"/>
      <c r="J690" s="498">
        <v>9.91</v>
      </c>
      <c r="K690" s="501"/>
      <c r="L690" s="136"/>
      <c r="M690" s="522"/>
      <c r="N690" s="523"/>
      <c r="O690" s="524"/>
      <c r="P690" s="110"/>
    </row>
    <row r="691" spans="1:21" s="112" customFormat="1" ht="55.9" customHeight="1">
      <c r="A691" s="495" t="s">
        <v>1933</v>
      </c>
      <c r="B691" s="496"/>
      <c r="C691" s="496"/>
      <c r="D691" s="497"/>
      <c r="E691" s="136">
        <v>1</v>
      </c>
      <c r="F691" s="500"/>
      <c r="G691" s="499"/>
      <c r="H691" s="500"/>
      <c r="I691" s="499"/>
      <c r="J691" s="498">
        <v>3.45</v>
      </c>
      <c r="K691" s="501"/>
      <c r="L691" s="136"/>
      <c r="M691" s="525"/>
      <c r="N691" s="526"/>
      <c r="O691" s="527"/>
      <c r="P691" s="110"/>
    </row>
    <row r="692" spans="1:21" s="112" customFormat="1" ht="55.9" customHeight="1">
      <c r="A692" s="495" t="s">
        <v>1933</v>
      </c>
      <c r="B692" s="496"/>
      <c r="C692" s="496"/>
      <c r="D692" s="497"/>
      <c r="E692" s="136">
        <v>1</v>
      </c>
      <c r="F692" s="500">
        <v>30</v>
      </c>
      <c r="G692" s="499"/>
      <c r="H692" s="500">
        <v>2.5</v>
      </c>
      <c r="I692" s="499"/>
      <c r="J692" s="498">
        <f>E692*F692*H692</f>
        <v>75</v>
      </c>
      <c r="K692" s="501"/>
      <c r="L692" s="136"/>
      <c r="M692" s="525"/>
      <c r="N692" s="526"/>
      <c r="O692" s="527"/>
      <c r="P692" s="110"/>
    </row>
    <row r="693" spans="1:21" ht="18">
      <c r="A693" s="127"/>
      <c r="B693" s="128"/>
      <c r="C693" s="128"/>
      <c r="D693" s="128"/>
      <c r="E693" s="129"/>
      <c r="F693" s="130"/>
      <c r="G693" s="129"/>
      <c r="H693" s="129"/>
      <c r="I693" s="146"/>
      <c r="J693" s="147"/>
      <c r="K693" s="129"/>
      <c r="L693" s="129"/>
      <c r="M693" s="129"/>
      <c r="O693" s="148"/>
      <c r="P693" s="110"/>
    </row>
    <row r="694" spans="1:21" ht="15.75">
      <c r="A694" s="131"/>
      <c r="B694" s="132"/>
      <c r="C694" s="132"/>
      <c r="D694" s="132"/>
      <c r="E694" s="132"/>
      <c r="F694" s="132"/>
      <c r="G694" s="132"/>
      <c r="H694" s="132"/>
      <c r="I694" s="149"/>
      <c r="J694" s="149"/>
      <c r="L694" s="485" t="s">
        <v>1793</v>
      </c>
      <c r="M694" s="486"/>
      <c r="N694" s="487"/>
      <c r="O694" s="150">
        <f>J692+J690+J689+J691</f>
        <v>99.88</v>
      </c>
      <c r="P694" s="110"/>
    </row>
    <row r="695" spans="1:21" ht="15.75">
      <c r="A695" s="133"/>
      <c r="B695" s="134"/>
      <c r="C695" s="134"/>
      <c r="D695" s="134"/>
      <c r="E695" s="134"/>
      <c r="F695" s="134"/>
      <c r="G695" s="134"/>
      <c r="H695" s="134"/>
      <c r="I695" s="151"/>
      <c r="J695" s="151"/>
      <c r="K695" s="152"/>
      <c r="L695" s="152"/>
      <c r="M695" s="152"/>
      <c r="N695" s="152"/>
      <c r="O695" s="153"/>
      <c r="P695" s="110"/>
    </row>
    <row r="696" spans="1:21" s="114" customFormat="1" ht="40.15" customHeight="1">
      <c r="A696" s="135" t="s">
        <v>215</v>
      </c>
      <c r="B696" s="488" t="s">
        <v>1934</v>
      </c>
      <c r="C696" s="488"/>
      <c r="D696" s="488"/>
      <c r="E696" s="488"/>
      <c r="F696" s="488"/>
      <c r="G696" s="488"/>
      <c r="H696" s="488"/>
      <c r="I696" s="488"/>
      <c r="J696" s="488"/>
      <c r="K696" s="488"/>
      <c r="L696" s="488"/>
      <c r="M696" s="488"/>
      <c r="N696" s="488"/>
      <c r="O696" s="489"/>
      <c r="P696" s="169"/>
      <c r="Q696" s="173"/>
      <c r="R696" s="173"/>
      <c r="S696" s="173"/>
      <c r="T696" s="173"/>
      <c r="U696" s="173"/>
    </row>
    <row r="697" spans="1:21" s="115" customFormat="1" ht="15.75">
      <c r="A697" s="167"/>
      <c r="B697" s="168"/>
      <c r="C697" s="168"/>
      <c r="D697" s="168"/>
      <c r="E697" s="168"/>
      <c r="F697" s="168"/>
      <c r="G697" s="168"/>
      <c r="H697" s="168"/>
      <c r="I697" s="170"/>
      <c r="J697" s="170"/>
      <c r="K697" s="170"/>
      <c r="L697" s="170"/>
      <c r="M697" s="171"/>
      <c r="N697" s="171"/>
      <c r="O697" s="172"/>
      <c r="P697" s="110"/>
    </row>
    <row r="698" spans="1:21" ht="25.5" customHeight="1">
      <c r="A698" s="490" t="s">
        <v>1785</v>
      </c>
      <c r="B698" s="481"/>
      <c r="C698" s="481"/>
      <c r="D698" s="481"/>
      <c r="E698" s="125" t="s">
        <v>1786</v>
      </c>
      <c r="F698" s="491" t="s">
        <v>1787</v>
      </c>
      <c r="G698" s="459"/>
      <c r="H698" s="491" t="s">
        <v>1788</v>
      </c>
      <c r="I698" s="459"/>
      <c r="J698" s="463" t="s">
        <v>1789</v>
      </c>
      <c r="K698" s="492"/>
      <c r="L698" s="145" t="s">
        <v>1790</v>
      </c>
      <c r="M698" s="493" t="s">
        <v>1791</v>
      </c>
      <c r="N698" s="493"/>
      <c r="O698" s="494"/>
      <c r="P698" s="110"/>
    </row>
    <row r="699" spans="1:21" s="112" customFormat="1" ht="55.9" customHeight="1">
      <c r="A699" s="495" t="s">
        <v>1935</v>
      </c>
      <c r="B699" s="496"/>
      <c r="C699" s="496"/>
      <c r="D699" s="497"/>
      <c r="E699" s="136">
        <v>4</v>
      </c>
      <c r="F699" s="500"/>
      <c r="G699" s="499"/>
      <c r="H699" s="500"/>
      <c r="I699" s="499"/>
      <c r="J699" s="498"/>
      <c r="K699" s="501"/>
      <c r="L699" s="136"/>
      <c r="M699" s="502"/>
      <c r="N699" s="502"/>
      <c r="O699" s="503"/>
      <c r="P699" s="110"/>
    </row>
    <row r="700" spans="1:21" ht="18">
      <c r="A700" s="127"/>
      <c r="B700" s="128"/>
      <c r="C700" s="128"/>
      <c r="D700" s="128"/>
      <c r="E700" s="129"/>
      <c r="F700" s="130"/>
      <c r="G700" s="129"/>
      <c r="H700" s="129"/>
      <c r="I700" s="146"/>
      <c r="J700" s="147"/>
      <c r="K700" s="129"/>
      <c r="L700" s="129"/>
      <c r="M700" s="129"/>
      <c r="O700" s="148"/>
      <c r="P700" s="110"/>
    </row>
    <row r="701" spans="1:21" ht="15.75">
      <c r="A701" s="131"/>
      <c r="B701" s="132"/>
      <c r="C701" s="132"/>
      <c r="D701" s="132"/>
      <c r="E701" s="132"/>
      <c r="F701" s="132"/>
      <c r="G701" s="132"/>
      <c r="H701" s="132"/>
      <c r="I701" s="149"/>
      <c r="J701" s="149"/>
      <c r="L701" s="485" t="s">
        <v>1793</v>
      </c>
      <c r="M701" s="486"/>
      <c r="N701" s="487"/>
      <c r="O701" s="150">
        <f>E699</f>
        <v>4</v>
      </c>
      <c r="P701" s="110"/>
    </row>
    <row r="702" spans="1:21" ht="15.75">
      <c r="A702" s="133"/>
      <c r="B702" s="134"/>
      <c r="C702" s="134"/>
      <c r="D702" s="134"/>
      <c r="E702" s="134"/>
      <c r="F702" s="134"/>
      <c r="G702" s="134"/>
      <c r="H702" s="134"/>
      <c r="I702" s="151"/>
      <c r="J702" s="151"/>
      <c r="K702" s="152"/>
      <c r="L702" s="152"/>
      <c r="M702" s="152"/>
      <c r="N702" s="152"/>
      <c r="O702" s="153"/>
      <c r="P702" s="110"/>
    </row>
    <row r="703" spans="1:21" s="114" customFormat="1" ht="40.15" customHeight="1">
      <c r="A703" s="135" t="s">
        <v>218</v>
      </c>
      <c r="B703" s="488" t="s">
        <v>1936</v>
      </c>
      <c r="C703" s="488"/>
      <c r="D703" s="488"/>
      <c r="E703" s="488"/>
      <c r="F703" s="488"/>
      <c r="G703" s="488"/>
      <c r="H703" s="488"/>
      <c r="I703" s="488"/>
      <c r="J703" s="488"/>
      <c r="K703" s="488"/>
      <c r="L703" s="488"/>
      <c r="M703" s="488"/>
      <c r="N703" s="488"/>
      <c r="O703" s="489"/>
      <c r="P703" s="169"/>
      <c r="Q703" s="173"/>
      <c r="R703" s="173"/>
      <c r="S703" s="173"/>
      <c r="T703" s="173"/>
      <c r="U703" s="173"/>
    </row>
    <row r="704" spans="1:21" s="115" customFormat="1" ht="15.75">
      <c r="A704" s="167"/>
      <c r="B704" s="168"/>
      <c r="C704" s="168"/>
      <c r="D704" s="168"/>
      <c r="E704" s="168"/>
      <c r="F704" s="168"/>
      <c r="G704" s="168"/>
      <c r="H704" s="168"/>
      <c r="I704" s="170"/>
      <c r="J704" s="170"/>
      <c r="K704" s="170"/>
      <c r="L704" s="170"/>
      <c r="M704" s="171"/>
      <c r="N704" s="171"/>
      <c r="O704" s="172"/>
      <c r="P704" s="110"/>
    </row>
    <row r="705" spans="1:21" ht="25.5" customHeight="1">
      <c r="A705" s="490" t="s">
        <v>1785</v>
      </c>
      <c r="B705" s="481"/>
      <c r="C705" s="481"/>
      <c r="D705" s="481"/>
      <c r="E705" s="125" t="s">
        <v>1786</v>
      </c>
      <c r="F705" s="491" t="s">
        <v>1937</v>
      </c>
      <c r="G705" s="459"/>
      <c r="H705" s="491" t="s">
        <v>1938</v>
      </c>
      <c r="I705" s="459"/>
      <c r="J705" s="463" t="s">
        <v>1789</v>
      </c>
      <c r="K705" s="492"/>
      <c r="L705" s="145" t="s">
        <v>1790</v>
      </c>
      <c r="M705" s="493" t="s">
        <v>1791</v>
      </c>
      <c r="N705" s="493"/>
      <c r="O705" s="494"/>
      <c r="P705" s="110"/>
    </row>
    <row r="706" spans="1:21" s="112" customFormat="1" ht="55.9" customHeight="1">
      <c r="A706" s="495" t="s">
        <v>1939</v>
      </c>
      <c r="B706" s="496"/>
      <c r="C706" s="496"/>
      <c r="D706" s="497"/>
      <c r="E706" s="136">
        <v>2</v>
      </c>
      <c r="F706" s="500">
        <f>435.05+396.7</f>
        <v>831.75</v>
      </c>
      <c r="G706" s="499"/>
      <c r="H706" s="500">
        <f>E706*F706</f>
        <v>1663.5</v>
      </c>
      <c r="I706" s="499"/>
      <c r="J706" s="498"/>
      <c r="K706" s="501"/>
      <c r="L706" s="136"/>
      <c r="M706" s="502" t="s">
        <v>1940</v>
      </c>
      <c r="N706" s="502"/>
      <c r="O706" s="503"/>
      <c r="P706" s="110"/>
    </row>
    <row r="707" spans="1:21" ht="18">
      <c r="A707" s="127"/>
      <c r="B707" s="128"/>
      <c r="C707" s="128"/>
      <c r="D707" s="128"/>
      <c r="E707" s="129"/>
      <c r="F707" s="130"/>
      <c r="G707" s="129"/>
      <c r="H707" s="129"/>
      <c r="I707" s="146"/>
      <c r="J707" s="147"/>
      <c r="K707" s="129"/>
      <c r="L707" s="129"/>
      <c r="M707" s="129"/>
      <c r="O707" s="148"/>
      <c r="P707" s="110"/>
    </row>
    <row r="708" spans="1:21" ht="15.75">
      <c r="A708" s="131"/>
      <c r="B708" s="132"/>
      <c r="C708" s="132"/>
      <c r="D708" s="132"/>
      <c r="E708" s="132"/>
      <c r="F708" s="132"/>
      <c r="G708" s="132"/>
      <c r="H708" s="132"/>
      <c r="I708" s="149"/>
      <c r="J708" s="149"/>
      <c r="L708" s="485" t="s">
        <v>1793</v>
      </c>
      <c r="M708" s="486"/>
      <c r="N708" s="487"/>
      <c r="O708" s="150">
        <f>H706</f>
        <v>1663.5</v>
      </c>
      <c r="P708" s="110"/>
    </row>
    <row r="709" spans="1:21" ht="15.75">
      <c r="A709" s="133"/>
      <c r="B709" s="134"/>
      <c r="C709" s="134"/>
      <c r="D709" s="134"/>
      <c r="E709" s="134"/>
      <c r="F709" s="134"/>
      <c r="G709" s="134"/>
      <c r="H709" s="134"/>
      <c r="I709" s="151"/>
      <c r="J709" s="151"/>
      <c r="K709" s="152"/>
      <c r="L709" s="152"/>
      <c r="M709" s="152"/>
      <c r="N709" s="152"/>
      <c r="O709" s="153"/>
      <c r="P709" s="110"/>
    </row>
    <row r="710" spans="1:21" s="114" customFormat="1" ht="40.15" customHeight="1">
      <c r="A710" s="135" t="s">
        <v>221</v>
      </c>
      <c r="B710" s="488" t="s">
        <v>1941</v>
      </c>
      <c r="C710" s="488"/>
      <c r="D710" s="488"/>
      <c r="E710" s="488"/>
      <c r="F710" s="488"/>
      <c r="G710" s="488"/>
      <c r="H710" s="488"/>
      <c r="I710" s="488"/>
      <c r="J710" s="488"/>
      <c r="K710" s="488"/>
      <c r="L710" s="488"/>
      <c r="M710" s="488"/>
      <c r="N710" s="488"/>
      <c r="O710" s="489"/>
      <c r="P710" s="169"/>
      <c r="Q710" s="173"/>
      <c r="R710" s="173"/>
      <c r="S710" s="173"/>
      <c r="T710" s="173"/>
      <c r="U710" s="173"/>
    </row>
    <row r="711" spans="1:21" s="115" customFormat="1" ht="15.75">
      <c r="A711" s="167"/>
      <c r="B711" s="168"/>
      <c r="C711" s="168"/>
      <c r="D711" s="168"/>
      <c r="E711" s="168"/>
      <c r="F711" s="168"/>
      <c r="G711" s="168"/>
      <c r="H711" s="168"/>
      <c r="I711" s="170"/>
      <c r="J711" s="170"/>
      <c r="K711" s="170"/>
      <c r="L711" s="170"/>
      <c r="M711" s="171"/>
      <c r="N711" s="171"/>
      <c r="O711" s="172"/>
      <c r="P711" s="110"/>
    </row>
    <row r="712" spans="1:21" ht="25.5" customHeight="1">
      <c r="A712" s="490" t="s">
        <v>1785</v>
      </c>
      <c r="B712" s="481"/>
      <c r="C712" s="481"/>
      <c r="D712" s="481"/>
      <c r="E712" s="125" t="s">
        <v>1786</v>
      </c>
      <c r="F712" s="491" t="s">
        <v>1787</v>
      </c>
      <c r="G712" s="459"/>
      <c r="H712" s="491" t="s">
        <v>1795</v>
      </c>
      <c r="I712" s="459"/>
      <c r="J712" s="463" t="s">
        <v>1789</v>
      </c>
      <c r="K712" s="492"/>
      <c r="L712" s="145" t="s">
        <v>1790</v>
      </c>
      <c r="M712" s="493" t="s">
        <v>1791</v>
      </c>
      <c r="N712" s="493"/>
      <c r="O712" s="494"/>
      <c r="P712" s="110"/>
    </row>
    <row r="713" spans="1:21" s="112" customFormat="1" ht="55.9" customHeight="1">
      <c r="A713" s="495" t="s">
        <v>1942</v>
      </c>
      <c r="B713" s="496"/>
      <c r="C713" s="496"/>
      <c r="D713" s="497"/>
      <c r="E713" s="136">
        <v>1</v>
      </c>
      <c r="F713" s="500">
        <v>50</v>
      </c>
      <c r="G713" s="499"/>
      <c r="H713" s="500">
        <v>20</v>
      </c>
      <c r="I713" s="499"/>
      <c r="J713" s="498">
        <f>F713*H713</f>
        <v>1000</v>
      </c>
      <c r="K713" s="501"/>
      <c r="L713" s="136"/>
      <c r="M713" s="502"/>
      <c r="N713" s="502"/>
      <c r="O713" s="503"/>
      <c r="P713" s="110"/>
    </row>
    <row r="714" spans="1:21" s="112" customFormat="1" ht="55.9" customHeight="1">
      <c r="A714" s="495" t="s">
        <v>1943</v>
      </c>
      <c r="B714" s="496"/>
      <c r="C714" s="496"/>
      <c r="D714" s="497"/>
      <c r="E714" s="136">
        <v>1</v>
      </c>
      <c r="F714" s="500">
        <v>10</v>
      </c>
      <c r="G714" s="499"/>
      <c r="H714" s="500">
        <v>4.5999999999999996</v>
      </c>
      <c r="I714" s="499"/>
      <c r="J714" s="498">
        <f>F714*H714</f>
        <v>46</v>
      </c>
      <c r="K714" s="501"/>
      <c r="L714" s="136"/>
      <c r="M714" s="502"/>
      <c r="N714" s="502"/>
      <c r="O714" s="503"/>
      <c r="P714" s="110"/>
    </row>
    <row r="715" spans="1:21" ht="18">
      <c r="A715" s="127"/>
      <c r="B715" s="128"/>
      <c r="C715" s="128"/>
      <c r="D715" s="128"/>
      <c r="E715" s="129"/>
      <c r="F715" s="130"/>
      <c r="G715" s="129"/>
      <c r="H715" s="129"/>
      <c r="I715" s="146"/>
      <c r="J715" s="147"/>
      <c r="K715" s="129"/>
      <c r="L715" s="129"/>
      <c r="M715" s="129"/>
      <c r="O715" s="148"/>
      <c r="P715" s="110"/>
    </row>
    <row r="716" spans="1:21" ht="15.75">
      <c r="A716" s="131"/>
      <c r="B716" s="132"/>
      <c r="C716" s="132"/>
      <c r="D716" s="132"/>
      <c r="E716" s="132"/>
      <c r="F716" s="132"/>
      <c r="G716" s="132"/>
      <c r="H716" s="132"/>
      <c r="I716" s="149"/>
      <c r="J716" s="149"/>
      <c r="L716" s="485" t="s">
        <v>1793</v>
      </c>
      <c r="M716" s="486"/>
      <c r="N716" s="487"/>
      <c r="O716" s="150">
        <f>J714+J713</f>
        <v>1046</v>
      </c>
      <c r="P716" s="110"/>
    </row>
    <row r="717" spans="1:21" ht="15.75">
      <c r="A717" s="133"/>
      <c r="B717" s="134"/>
      <c r="C717" s="134"/>
      <c r="D717" s="134"/>
      <c r="E717" s="134"/>
      <c r="F717" s="134"/>
      <c r="G717" s="134"/>
      <c r="H717" s="134"/>
      <c r="I717" s="151"/>
      <c r="J717" s="151"/>
      <c r="K717" s="152"/>
      <c r="L717" s="152"/>
      <c r="M717" s="152"/>
      <c r="N717" s="152"/>
      <c r="O717" s="153"/>
      <c r="P717" s="110"/>
    </row>
    <row r="718" spans="1:21" s="114" customFormat="1" ht="40.15" customHeight="1">
      <c r="A718" s="135" t="s">
        <v>224</v>
      </c>
      <c r="B718" s="488" t="s">
        <v>1944</v>
      </c>
      <c r="C718" s="488"/>
      <c r="D718" s="488"/>
      <c r="E718" s="488"/>
      <c r="F718" s="488"/>
      <c r="G718" s="488"/>
      <c r="H718" s="488"/>
      <c r="I718" s="488"/>
      <c r="J718" s="488"/>
      <c r="K718" s="488"/>
      <c r="L718" s="488"/>
      <c r="M718" s="488"/>
      <c r="N718" s="488"/>
      <c r="O718" s="489"/>
      <c r="P718" s="169"/>
      <c r="Q718" s="173"/>
      <c r="R718" s="173"/>
      <c r="S718" s="173"/>
      <c r="T718" s="173"/>
      <c r="U718" s="173"/>
    </row>
    <row r="719" spans="1:21" s="115" customFormat="1" ht="15.75">
      <c r="A719" s="167"/>
      <c r="B719" s="168"/>
      <c r="C719" s="168"/>
      <c r="D719" s="168"/>
      <c r="E719" s="168"/>
      <c r="F719" s="168"/>
      <c r="G719" s="168"/>
      <c r="H719" s="168"/>
      <c r="I719" s="170"/>
      <c r="J719" s="170"/>
      <c r="K719" s="170"/>
      <c r="L719" s="170"/>
      <c r="M719" s="171"/>
      <c r="N719" s="171"/>
      <c r="O719" s="172"/>
      <c r="P719" s="110"/>
    </row>
    <row r="720" spans="1:21" ht="25.5" customHeight="1">
      <c r="A720" s="490" t="s">
        <v>1785</v>
      </c>
      <c r="B720" s="481"/>
      <c r="C720" s="481"/>
      <c r="D720" s="481"/>
      <c r="E720" s="125" t="s">
        <v>1786</v>
      </c>
      <c r="F720" s="491" t="s">
        <v>1787</v>
      </c>
      <c r="G720" s="459"/>
      <c r="H720" s="491" t="s">
        <v>1795</v>
      </c>
      <c r="I720" s="459"/>
      <c r="J720" s="463" t="s">
        <v>1789</v>
      </c>
      <c r="K720" s="492"/>
      <c r="L720" s="145" t="s">
        <v>1790</v>
      </c>
      <c r="M720" s="493" t="s">
        <v>1791</v>
      </c>
      <c r="N720" s="493"/>
      <c r="O720" s="494"/>
      <c r="P720" s="110"/>
    </row>
    <row r="721" spans="1:21" s="112" customFormat="1" ht="55.9" customHeight="1">
      <c r="A721" s="495" t="s">
        <v>1942</v>
      </c>
      <c r="B721" s="496"/>
      <c r="C721" s="496"/>
      <c r="D721" s="497"/>
      <c r="E721" s="136">
        <v>1</v>
      </c>
      <c r="F721" s="500">
        <v>50</v>
      </c>
      <c r="G721" s="499"/>
      <c r="H721" s="500">
        <v>20</v>
      </c>
      <c r="I721" s="499"/>
      <c r="J721" s="498">
        <f>F721*H721</f>
        <v>1000</v>
      </c>
      <c r="K721" s="501"/>
      <c r="L721" s="136"/>
      <c r="M721" s="502"/>
      <c r="N721" s="502"/>
      <c r="O721" s="503"/>
      <c r="P721" s="110"/>
    </row>
    <row r="722" spans="1:21" s="112" customFormat="1" ht="55.9" customHeight="1">
      <c r="A722" s="495" t="s">
        <v>1943</v>
      </c>
      <c r="B722" s="496"/>
      <c r="C722" s="496"/>
      <c r="D722" s="497"/>
      <c r="E722" s="136">
        <v>1</v>
      </c>
      <c r="F722" s="500">
        <v>10</v>
      </c>
      <c r="G722" s="499"/>
      <c r="H722" s="500">
        <v>4.5999999999999996</v>
      </c>
      <c r="I722" s="499"/>
      <c r="J722" s="498">
        <f>F722*H722</f>
        <v>46</v>
      </c>
      <c r="K722" s="501"/>
      <c r="L722" s="136"/>
      <c r="M722" s="502"/>
      <c r="N722" s="502"/>
      <c r="O722" s="503"/>
      <c r="P722" s="110"/>
    </row>
    <row r="723" spans="1:21" ht="18">
      <c r="A723" s="127"/>
      <c r="B723" s="128"/>
      <c r="C723" s="128"/>
      <c r="D723" s="128"/>
      <c r="E723" s="129"/>
      <c r="F723" s="130"/>
      <c r="G723" s="129"/>
      <c r="H723" s="129"/>
      <c r="I723" s="146"/>
      <c r="J723" s="147"/>
      <c r="K723" s="129"/>
      <c r="L723" s="129"/>
      <c r="M723" s="129"/>
      <c r="O723" s="148"/>
      <c r="P723" s="110"/>
    </row>
    <row r="724" spans="1:21" ht="15.75">
      <c r="A724" s="131"/>
      <c r="B724" s="132"/>
      <c r="C724" s="132"/>
      <c r="D724" s="132"/>
      <c r="E724" s="132"/>
      <c r="F724" s="132"/>
      <c r="G724" s="132"/>
      <c r="H724" s="132"/>
      <c r="I724" s="149"/>
      <c r="J724" s="149"/>
      <c r="L724" s="485" t="s">
        <v>1793</v>
      </c>
      <c r="M724" s="486"/>
      <c r="N724" s="487"/>
      <c r="O724" s="150">
        <f>J722+J721</f>
        <v>1046</v>
      </c>
      <c r="P724" s="110"/>
    </row>
    <row r="725" spans="1:21" ht="15.75">
      <c r="A725" s="133"/>
      <c r="B725" s="134"/>
      <c r="C725" s="134"/>
      <c r="D725" s="134"/>
      <c r="E725" s="134"/>
      <c r="F725" s="134"/>
      <c r="G725" s="134"/>
      <c r="H725" s="134"/>
      <c r="I725" s="151"/>
      <c r="J725" s="151"/>
      <c r="K725" s="152"/>
      <c r="L725" s="152"/>
      <c r="M725" s="152"/>
      <c r="N725" s="152"/>
      <c r="O725" s="153"/>
      <c r="P725" s="110"/>
    </row>
    <row r="726" spans="1:21" s="114" customFormat="1" ht="40.15" customHeight="1">
      <c r="A726" s="135" t="s">
        <v>227</v>
      </c>
      <c r="B726" s="488" t="s">
        <v>229</v>
      </c>
      <c r="C726" s="488"/>
      <c r="D726" s="488"/>
      <c r="E726" s="488"/>
      <c r="F726" s="488"/>
      <c r="G726" s="488"/>
      <c r="H726" s="488"/>
      <c r="I726" s="488"/>
      <c r="J726" s="488"/>
      <c r="K726" s="488"/>
      <c r="L726" s="488"/>
      <c r="M726" s="488"/>
      <c r="N726" s="488"/>
      <c r="O726" s="489"/>
      <c r="P726" s="169"/>
      <c r="Q726" s="173"/>
      <c r="R726" s="173"/>
      <c r="S726" s="173"/>
      <c r="T726" s="173"/>
      <c r="U726" s="173"/>
    </row>
    <row r="727" spans="1:21" s="115" customFormat="1" ht="15.75">
      <c r="A727" s="167"/>
      <c r="B727" s="168"/>
      <c r="C727" s="168"/>
      <c r="D727" s="168"/>
      <c r="E727" s="168"/>
      <c r="F727" s="168"/>
      <c r="G727" s="168"/>
      <c r="H727" s="168"/>
      <c r="I727" s="170"/>
      <c r="J727" s="170"/>
      <c r="K727" s="170"/>
      <c r="L727" s="170"/>
      <c r="M727" s="171"/>
      <c r="N727" s="171"/>
      <c r="O727" s="172"/>
      <c r="P727" s="110"/>
    </row>
    <row r="728" spans="1:21" ht="25.5" customHeight="1">
      <c r="A728" s="490" t="s">
        <v>1785</v>
      </c>
      <c r="B728" s="481"/>
      <c r="C728" s="481"/>
      <c r="D728" s="481"/>
      <c r="E728" s="125" t="s">
        <v>1786</v>
      </c>
      <c r="F728" s="491" t="s">
        <v>1787</v>
      </c>
      <c r="G728" s="459"/>
      <c r="H728" s="491" t="s">
        <v>1938</v>
      </c>
      <c r="I728" s="459"/>
      <c r="J728" s="463" t="s">
        <v>1789</v>
      </c>
      <c r="K728" s="492"/>
      <c r="L728" s="145" t="s">
        <v>1790</v>
      </c>
      <c r="M728" s="493" t="s">
        <v>1791</v>
      </c>
      <c r="N728" s="493"/>
      <c r="O728" s="494"/>
      <c r="P728" s="110"/>
    </row>
    <row r="729" spans="1:21" s="112" customFormat="1" ht="55.9" customHeight="1">
      <c r="A729" s="495" t="s">
        <v>1945</v>
      </c>
      <c r="B729" s="496"/>
      <c r="C729" s="496"/>
      <c r="D729" s="497"/>
      <c r="E729" s="136">
        <v>20</v>
      </c>
      <c r="F729" s="500">
        <v>2.4</v>
      </c>
      <c r="G729" s="499"/>
      <c r="H729" s="500">
        <f t="shared" ref="H729:H736" si="85">E729*F729</f>
        <v>48</v>
      </c>
      <c r="I729" s="499"/>
      <c r="J729" s="498"/>
      <c r="K729" s="501"/>
      <c r="L729" s="136"/>
      <c r="M729" s="502"/>
      <c r="N729" s="502"/>
      <c r="O729" s="503"/>
      <c r="P729" s="110"/>
      <c r="R729" s="113" t="s">
        <v>1864</v>
      </c>
      <c r="S729" s="113">
        <v>2.4</v>
      </c>
      <c r="T729" s="116">
        <v>1</v>
      </c>
      <c r="U729" s="113">
        <f t="shared" ref="U729:U739" si="86">ROUND(S729*T729,2)</f>
        <v>2.4</v>
      </c>
    </row>
    <row r="730" spans="1:21" s="112" customFormat="1" ht="55.9" customHeight="1">
      <c r="A730" s="495" t="s">
        <v>1946</v>
      </c>
      <c r="B730" s="496"/>
      <c r="C730" s="496"/>
      <c r="D730" s="497"/>
      <c r="E730" s="136">
        <v>7</v>
      </c>
      <c r="F730" s="500">
        <v>1.25</v>
      </c>
      <c r="G730" s="499"/>
      <c r="H730" s="500">
        <f t="shared" si="85"/>
        <v>8.75</v>
      </c>
      <c r="I730" s="499"/>
      <c r="J730" s="498"/>
      <c r="K730" s="501"/>
      <c r="L730" s="136"/>
      <c r="M730" s="502"/>
      <c r="N730" s="502"/>
      <c r="O730" s="503"/>
      <c r="P730" s="110"/>
      <c r="R730" s="113" t="s">
        <v>1865</v>
      </c>
      <c r="S730" s="113">
        <v>1.25</v>
      </c>
      <c r="T730" s="116">
        <v>1</v>
      </c>
      <c r="U730" s="113">
        <f t="shared" si="86"/>
        <v>1.25</v>
      </c>
    </row>
    <row r="731" spans="1:21" s="112" customFormat="1" ht="55.9" customHeight="1">
      <c r="A731" s="495" t="s">
        <v>1947</v>
      </c>
      <c r="B731" s="496"/>
      <c r="C731" s="496"/>
      <c r="D731" s="497"/>
      <c r="E731" s="136">
        <v>1</v>
      </c>
      <c r="F731" s="500">
        <v>3.4</v>
      </c>
      <c r="G731" s="499"/>
      <c r="H731" s="500">
        <f t="shared" si="85"/>
        <v>3.4</v>
      </c>
      <c r="I731" s="499"/>
      <c r="J731" s="498"/>
      <c r="K731" s="501"/>
      <c r="L731" s="136"/>
      <c r="M731" s="502"/>
      <c r="N731" s="502"/>
      <c r="O731" s="503"/>
      <c r="P731" s="110"/>
      <c r="R731" s="113" t="s">
        <v>1864</v>
      </c>
      <c r="S731" s="113">
        <v>2.4</v>
      </c>
      <c r="T731" s="116">
        <v>1</v>
      </c>
      <c r="U731" s="113">
        <f t="shared" si="86"/>
        <v>2.4</v>
      </c>
    </row>
    <row r="732" spans="1:21" s="112" customFormat="1" ht="55.9" customHeight="1">
      <c r="A732" s="495" t="s">
        <v>1948</v>
      </c>
      <c r="B732" s="496"/>
      <c r="C732" s="496"/>
      <c r="D732" s="497"/>
      <c r="E732" s="136">
        <v>4</v>
      </c>
      <c r="F732" s="500">
        <v>3.4</v>
      </c>
      <c r="G732" s="499"/>
      <c r="H732" s="500">
        <f t="shared" si="85"/>
        <v>13.6</v>
      </c>
      <c r="I732" s="499"/>
      <c r="J732" s="498"/>
      <c r="K732" s="501"/>
      <c r="L732" s="136"/>
      <c r="M732" s="502"/>
      <c r="N732" s="502"/>
      <c r="O732" s="503"/>
      <c r="P732" s="110"/>
      <c r="R732" s="113" t="s">
        <v>1865</v>
      </c>
      <c r="S732" s="113">
        <v>1.25</v>
      </c>
      <c r="T732" s="116">
        <v>1</v>
      </c>
      <c r="U732" s="113">
        <f t="shared" si="86"/>
        <v>1.25</v>
      </c>
    </row>
    <row r="733" spans="1:21" s="112" customFormat="1" ht="55.9" customHeight="1">
      <c r="A733" s="495" t="s">
        <v>1949</v>
      </c>
      <c r="B733" s="496"/>
      <c r="C733" s="496"/>
      <c r="D733" s="497"/>
      <c r="E733" s="136">
        <v>5</v>
      </c>
      <c r="F733" s="500">
        <v>1</v>
      </c>
      <c r="G733" s="499"/>
      <c r="H733" s="500">
        <f t="shared" si="85"/>
        <v>5</v>
      </c>
      <c r="I733" s="499"/>
      <c r="J733" s="498"/>
      <c r="K733" s="501"/>
      <c r="L733" s="136"/>
      <c r="M733" s="502"/>
      <c r="N733" s="502"/>
      <c r="O733" s="503"/>
      <c r="P733" s="110"/>
      <c r="R733" s="113" t="s">
        <v>1865</v>
      </c>
      <c r="S733" s="113">
        <v>1.25</v>
      </c>
      <c r="T733" s="116">
        <v>1</v>
      </c>
      <c r="U733" s="113">
        <f t="shared" si="86"/>
        <v>1.25</v>
      </c>
    </row>
    <row r="734" spans="1:21" s="112" customFormat="1" ht="55.9" customHeight="1">
      <c r="A734" s="495" t="s">
        <v>1950</v>
      </c>
      <c r="B734" s="496"/>
      <c r="C734" s="496"/>
      <c r="D734" s="497"/>
      <c r="E734" s="136">
        <v>16</v>
      </c>
      <c r="F734" s="500">
        <v>1.5</v>
      </c>
      <c r="G734" s="499"/>
      <c r="H734" s="500">
        <f t="shared" si="85"/>
        <v>24</v>
      </c>
      <c r="I734" s="499"/>
      <c r="J734" s="498"/>
      <c r="K734" s="501"/>
      <c r="L734" s="136"/>
      <c r="M734" s="502"/>
      <c r="N734" s="502"/>
      <c r="O734" s="503"/>
      <c r="P734" s="110"/>
      <c r="R734" s="113" t="s">
        <v>1865</v>
      </c>
      <c r="S734" s="113">
        <v>1.25</v>
      </c>
      <c r="T734" s="116">
        <v>1</v>
      </c>
      <c r="U734" s="113">
        <f t="shared" si="86"/>
        <v>1.25</v>
      </c>
    </row>
    <row r="735" spans="1:21" s="112" customFormat="1" ht="55.9" customHeight="1">
      <c r="A735" s="495" t="s">
        <v>1951</v>
      </c>
      <c r="B735" s="496"/>
      <c r="C735" s="496"/>
      <c r="D735" s="497"/>
      <c r="E735" s="136">
        <v>1</v>
      </c>
      <c r="F735" s="500">
        <v>7.5</v>
      </c>
      <c r="G735" s="499"/>
      <c r="H735" s="500">
        <f t="shared" si="85"/>
        <v>7.5</v>
      </c>
      <c r="I735" s="499"/>
      <c r="J735" s="498"/>
      <c r="K735" s="501"/>
      <c r="L735" s="136"/>
      <c r="M735" s="502"/>
      <c r="N735" s="502"/>
      <c r="O735" s="503"/>
      <c r="P735" s="110"/>
      <c r="R735" s="113" t="s">
        <v>1865</v>
      </c>
      <c r="S735" s="113">
        <v>1.25</v>
      </c>
      <c r="T735" s="116">
        <v>1</v>
      </c>
      <c r="U735" s="113">
        <f t="shared" si="86"/>
        <v>1.25</v>
      </c>
    </row>
    <row r="736" spans="1:21" s="112" customFormat="1" ht="55.9" customHeight="1">
      <c r="A736" s="495" t="s">
        <v>1952</v>
      </c>
      <c r="B736" s="496"/>
      <c r="C736" s="496"/>
      <c r="D736" s="497"/>
      <c r="E736" s="136">
        <v>1</v>
      </c>
      <c r="F736" s="500">
        <v>5</v>
      </c>
      <c r="G736" s="499"/>
      <c r="H736" s="500">
        <f t="shared" si="85"/>
        <v>5</v>
      </c>
      <c r="I736" s="499"/>
      <c r="J736" s="498"/>
      <c r="K736" s="501"/>
      <c r="L736" s="136"/>
      <c r="M736" s="502"/>
      <c r="N736" s="502"/>
      <c r="O736" s="503"/>
      <c r="P736" s="110"/>
      <c r="R736" s="113" t="s">
        <v>1865</v>
      </c>
      <c r="S736" s="113">
        <v>1.25</v>
      </c>
      <c r="T736" s="116">
        <v>1</v>
      </c>
      <c r="U736" s="113">
        <f t="shared" si="86"/>
        <v>1.25</v>
      </c>
    </row>
    <row r="737" spans="1:21" ht="18">
      <c r="A737" s="127"/>
      <c r="B737" s="128"/>
      <c r="C737" s="128"/>
      <c r="D737" s="128"/>
      <c r="E737" s="129"/>
      <c r="F737" s="130"/>
      <c r="G737" s="129"/>
      <c r="H737" s="129"/>
      <c r="I737" s="146"/>
      <c r="J737" s="147"/>
      <c r="K737" s="129"/>
      <c r="L737" s="129"/>
      <c r="M737" s="129"/>
      <c r="O737" s="148"/>
      <c r="P737" s="110"/>
      <c r="R737" s="113" t="s">
        <v>1866</v>
      </c>
      <c r="S737" s="113">
        <v>3.4</v>
      </c>
      <c r="T737" s="116">
        <v>1</v>
      </c>
      <c r="U737" s="113">
        <f t="shared" si="86"/>
        <v>3.4</v>
      </c>
    </row>
    <row r="738" spans="1:21" ht="15.75">
      <c r="A738" s="131"/>
      <c r="B738" s="132"/>
      <c r="C738" s="132"/>
      <c r="D738" s="132"/>
      <c r="E738" s="132"/>
      <c r="F738" s="132"/>
      <c r="G738" s="132"/>
      <c r="H738" s="132"/>
      <c r="I738" s="149"/>
      <c r="J738" s="149"/>
      <c r="L738" s="485" t="s">
        <v>1793</v>
      </c>
      <c r="M738" s="486"/>
      <c r="N738" s="487"/>
      <c r="O738" s="150">
        <f>SUM(H729:I736)</f>
        <v>115.25</v>
      </c>
      <c r="P738" s="110"/>
      <c r="R738" s="113" t="s">
        <v>1868</v>
      </c>
      <c r="S738" s="113">
        <v>3.4</v>
      </c>
      <c r="T738" s="116">
        <v>0.4</v>
      </c>
      <c r="U738" s="113">
        <f t="shared" si="86"/>
        <v>1.36</v>
      </c>
    </row>
    <row r="739" spans="1:21" ht="15.75">
      <c r="A739" s="133"/>
      <c r="B739" s="134"/>
      <c r="C739" s="134"/>
      <c r="D739" s="134"/>
      <c r="E739" s="134"/>
      <c r="F739" s="134"/>
      <c r="G739" s="134"/>
      <c r="H739" s="134"/>
      <c r="I739" s="151"/>
      <c r="J739" s="151"/>
      <c r="K739" s="152"/>
      <c r="L739" s="152"/>
      <c r="M739" s="152"/>
      <c r="N739" s="152"/>
      <c r="O739" s="153"/>
      <c r="P739" s="110"/>
      <c r="R739" s="113" t="s">
        <v>1869</v>
      </c>
      <c r="S739" s="113">
        <v>1</v>
      </c>
      <c r="T739" s="116">
        <v>0.4</v>
      </c>
      <c r="U739" s="113">
        <f t="shared" si="86"/>
        <v>0.4</v>
      </c>
    </row>
    <row r="740" spans="1:21" s="114" customFormat="1" ht="40.15" customHeight="1">
      <c r="A740" s="135" t="s">
        <v>230</v>
      </c>
      <c r="B740" s="488" t="s">
        <v>232</v>
      </c>
      <c r="C740" s="488"/>
      <c r="D740" s="488"/>
      <c r="E740" s="488"/>
      <c r="F740" s="488"/>
      <c r="G740" s="488"/>
      <c r="H740" s="488"/>
      <c r="I740" s="488"/>
      <c r="J740" s="488"/>
      <c r="K740" s="488"/>
      <c r="L740" s="488"/>
      <c r="M740" s="488"/>
      <c r="N740" s="488"/>
      <c r="O740" s="489"/>
      <c r="P740" s="169"/>
      <c r="Q740" s="173"/>
      <c r="R740" s="173"/>
      <c r="S740" s="173"/>
      <c r="T740" s="173"/>
      <c r="U740" s="173"/>
    </row>
    <row r="741" spans="1:21" s="115" customFormat="1" ht="15.75">
      <c r="A741" s="167"/>
      <c r="B741" s="168"/>
      <c r="C741" s="168"/>
      <c r="D741" s="168"/>
      <c r="E741" s="168"/>
      <c r="F741" s="168"/>
      <c r="G741" s="168"/>
      <c r="H741" s="168"/>
      <c r="I741" s="170"/>
      <c r="J741" s="170"/>
      <c r="K741" s="170"/>
      <c r="L741" s="170"/>
      <c r="M741" s="171"/>
      <c r="N741" s="171"/>
      <c r="O741" s="172"/>
      <c r="P741" s="110"/>
    </row>
    <row r="742" spans="1:21" ht="25.5" customHeight="1">
      <c r="A742" s="490" t="s">
        <v>1785</v>
      </c>
      <c r="B742" s="481"/>
      <c r="C742" s="481"/>
      <c r="D742" s="481"/>
      <c r="E742" s="125" t="s">
        <v>1786</v>
      </c>
      <c r="F742" s="491" t="s">
        <v>1953</v>
      </c>
      <c r="G742" s="459"/>
      <c r="H742" s="491" t="s">
        <v>1795</v>
      </c>
      <c r="I742" s="459"/>
      <c r="J742" s="463" t="s">
        <v>1789</v>
      </c>
      <c r="K742" s="492"/>
      <c r="L742" s="145" t="s">
        <v>1790</v>
      </c>
      <c r="M742" s="493" t="s">
        <v>1791</v>
      </c>
      <c r="N742" s="493"/>
      <c r="O742" s="494"/>
      <c r="P742" s="110"/>
    </row>
    <row r="743" spans="1:21" s="112" customFormat="1" ht="55.9" customHeight="1">
      <c r="A743" s="495" t="s">
        <v>1942</v>
      </c>
      <c r="B743" s="496"/>
      <c r="C743" s="496"/>
      <c r="D743" s="497"/>
      <c r="E743" s="136">
        <v>1</v>
      </c>
      <c r="F743" s="500">
        <v>140</v>
      </c>
      <c r="G743" s="499"/>
      <c r="H743" s="500"/>
      <c r="I743" s="499"/>
      <c r="J743" s="498"/>
      <c r="K743" s="501"/>
      <c r="L743" s="136"/>
      <c r="M743" s="502"/>
      <c r="N743" s="502"/>
      <c r="O743" s="503"/>
      <c r="P743" s="110"/>
    </row>
    <row r="744" spans="1:21" ht="18">
      <c r="A744" s="127"/>
      <c r="B744" s="128"/>
      <c r="C744" s="128"/>
      <c r="D744" s="128"/>
      <c r="E744" s="129"/>
      <c r="F744" s="130"/>
      <c r="G744" s="129"/>
      <c r="H744" s="129"/>
      <c r="I744" s="146"/>
      <c r="J744" s="147"/>
      <c r="K744" s="129"/>
      <c r="L744" s="129"/>
      <c r="M744" s="129"/>
      <c r="O744" s="148"/>
      <c r="P744" s="110"/>
    </row>
    <row r="745" spans="1:21" ht="15.75">
      <c r="A745" s="131"/>
      <c r="B745" s="132"/>
      <c r="C745" s="132"/>
      <c r="D745" s="132"/>
      <c r="E745" s="132"/>
      <c r="F745" s="132"/>
      <c r="G745" s="132"/>
      <c r="H745" s="132"/>
      <c r="I745" s="149"/>
      <c r="J745" s="149"/>
      <c r="L745" s="485" t="s">
        <v>1793</v>
      </c>
      <c r="M745" s="486"/>
      <c r="N745" s="487"/>
      <c r="O745" s="150">
        <f>F743</f>
        <v>140</v>
      </c>
      <c r="P745" s="110"/>
    </row>
    <row r="746" spans="1:21" ht="15.75">
      <c r="A746" s="133"/>
      <c r="B746" s="134"/>
      <c r="C746" s="134"/>
      <c r="D746" s="134"/>
      <c r="E746" s="134"/>
      <c r="F746" s="134"/>
      <c r="G746" s="134"/>
      <c r="H746" s="134"/>
      <c r="I746" s="151"/>
      <c r="J746" s="151"/>
      <c r="K746" s="152"/>
      <c r="L746" s="152"/>
      <c r="M746" s="152"/>
      <c r="N746" s="152"/>
      <c r="O746" s="153"/>
      <c r="P746" s="110"/>
    </row>
    <row r="747" spans="1:21" s="114" customFormat="1" ht="40.15" customHeight="1">
      <c r="A747" s="135" t="s">
        <v>233</v>
      </c>
      <c r="B747" s="488" t="s">
        <v>1954</v>
      </c>
      <c r="C747" s="488"/>
      <c r="D747" s="488"/>
      <c r="E747" s="488"/>
      <c r="F747" s="488"/>
      <c r="G747" s="488"/>
      <c r="H747" s="488"/>
      <c r="I747" s="488"/>
      <c r="J747" s="488"/>
      <c r="K747" s="488"/>
      <c r="L747" s="488"/>
      <c r="M747" s="488"/>
      <c r="N747" s="488"/>
      <c r="O747" s="489"/>
      <c r="P747" s="169"/>
      <c r="Q747" s="173"/>
      <c r="R747" s="173"/>
      <c r="S747" s="173"/>
      <c r="T747" s="173"/>
      <c r="U747" s="173"/>
    </row>
    <row r="748" spans="1:21" s="115" customFormat="1" ht="15.75">
      <c r="A748" s="167"/>
      <c r="B748" s="168"/>
      <c r="C748" s="168"/>
      <c r="D748" s="168"/>
      <c r="E748" s="168"/>
      <c r="F748" s="168"/>
      <c r="G748" s="168"/>
      <c r="H748" s="168"/>
      <c r="I748" s="170"/>
      <c r="J748" s="170"/>
      <c r="K748" s="170"/>
      <c r="L748" s="170"/>
      <c r="M748" s="171"/>
      <c r="N748" s="171"/>
      <c r="O748" s="172"/>
      <c r="P748" s="110"/>
    </row>
    <row r="749" spans="1:21" ht="25.5" customHeight="1">
      <c r="A749" s="490" t="s">
        <v>1785</v>
      </c>
      <c r="B749" s="481"/>
      <c r="C749" s="481"/>
      <c r="D749" s="481"/>
      <c r="E749" s="125" t="s">
        <v>1786</v>
      </c>
      <c r="F749" s="491" t="s">
        <v>1955</v>
      </c>
      <c r="G749" s="459"/>
      <c r="H749" s="491" t="s">
        <v>1788</v>
      </c>
      <c r="I749" s="459"/>
      <c r="J749" s="463" t="s">
        <v>1789</v>
      </c>
      <c r="K749" s="492"/>
      <c r="L749" s="145" t="s">
        <v>1790</v>
      </c>
      <c r="M749" s="493" t="s">
        <v>1791</v>
      </c>
      <c r="N749" s="493"/>
      <c r="O749" s="494"/>
      <c r="P749" s="110"/>
    </row>
    <row r="750" spans="1:21" s="112" customFormat="1" ht="55.9" customHeight="1">
      <c r="A750" s="495" t="s">
        <v>1956</v>
      </c>
      <c r="B750" s="496"/>
      <c r="C750" s="496"/>
      <c r="D750" s="497"/>
      <c r="E750" s="136">
        <v>2</v>
      </c>
      <c r="F750" s="500">
        <v>30</v>
      </c>
      <c r="G750" s="499"/>
      <c r="H750" s="500">
        <v>2.5</v>
      </c>
      <c r="I750" s="499"/>
      <c r="J750" s="498">
        <f>+F750*H750*E750</f>
        <v>150</v>
      </c>
      <c r="K750" s="501"/>
      <c r="L750" s="136"/>
      <c r="M750" s="502"/>
      <c r="N750" s="502"/>
      <c r="O750" s="503"/>
      <c r="P750" s="110"/>
    </row>
    <row r="751" spans="1:21" ht="18">
      <c r="A751" s="127"/>
      <c r="B751" s="128"/>
      <c r="C751" s="128"/>
      <c r="D751" s="128"/>
      <c r="E751" s="129"/>
      <c r="F751" s="130"/>
      <c r="G751" s="129"/>
      <c r="H751" s="129"/>
      <c r="I751" s="146"/>
      <c r="J751" s="147"/>
      <c r="K751" s="129"/>
      <c r="L751" s="129"/>
      <c r="M751" s="129"/>
      <c r="O751" s="148"/>
      <c r="P751" s="110"/>
    </row>
    <row r="752" spans="1:21" ht="15.75">
      <c r="A752" s="131"/>
      <c r="B752" s="132"/>
      <c r="C752" s="132"/>
      <c r="D752" s="132"/>
      <c r="E752" s="132"/>
      <c r="F752" s="132"/>
      <c r="G752" s="132"/>
      <c r="H752" s="132"/>
      <c r="I752" s="149"/>
      <c r="J752" s="149"/>
      <c r="L752" s="485" t="s">
        <v>1793</v>
      </c>
      <c r="M752" s="486"/>
      <c r="N752" s="487"/>
      <c r="O752" s="150">
        <f>J750</f>
        <v>150</v>
      </c>
      <c r="P752" s="110"/>
    </row>
    <row r="753" spans="1:21" ht="15.75">
      <c r="A753" s="133"/>
      <c r="B753" s="134"/>
      <c r="C753" s="134"/>
      <c r="D753" s="134"/>
      <c r="E753" s="134"/>
      <c r="F753" s="134"/>
      <c r="G753" s="134"/>
      <c r="H753" s="134"/>
      <c r="I753" s="151"/>
      <c r="J753" s="151"/>
      <c r="K753" s="152"/>
      <c r="L753" s="152"/>
      <c r="M753" s="152"/>
      <c r="N753" s="152"/>
      <c r="O753" s="153"/>
      <c r="P753" s="110"/>
    </row>
    <row r="754" spans="1:21" s="114" customFormat="1" ht="40.15" customHeight="1">
      <c r="A754" s="135" t="s">
        <v>236</v>
      </c>
      <c r="B754" s="488" t="s">
        <v>238</v>
      </c>
      <c r="C754" s="488"/>
      <c r="D754" s="488"/>
      <c r="E754" s="488"/>
      <c r="F754" s="488"/>
      <c r="G754" s="488"/>
      <c r="H754" s="488"/>
      <c r="I754" s="488"/>
      <c r="J754" s="488"/>
      <c r="K754" s="488"/>
      <c r="L754" s="488"/>
      <c r="M754" s="488"/>
      <c r="N754" s="488"/>
      <c r="O754" s="489"/>
      <c r="P754" s="169"/>
      <c r="Q754" s="173"/>
      <c r="R754" s="173"/>
      <c r="S754" s="173"/>
      <c r="T754" s="173"/>
      <c r="U754" s="173"/>
    </row>
    <row r="755" spans="1:21" s="115" customFormat="1" ht="15.75">
      <c r="A755" s="167"/>
      <c r="B755" s="168"/>
      <c r="C755" s="168"/>
      <c r="D755" s="168"/>
      <c r="E755" s="168"/>
      <c r="F755" s="168"/>
      <c r="G755" s="168"/>
      <c r="H755" s="168"/>
      <c r="I755" s="170"/>
      <c r="J755" s="170"/>
      <c r="K755" s="170"/>
      <c r="L755" s="170"/>
      <c r="M755" s="171"/>
      <c r="N755" s="171"/>
      <c r="O755" s="172"/>
      <c r="P755" s="110"/>
    </row>
    <row r="756" spans="1:21" ht="25.5" customHeight="1">
      <c r="A756" s="490" t="s">
        <v>1785</v>
      </c>
      <c r="B756" s="481"/>
      <c r="C756" s="481"/>
      <c r="D756" s="481"/>
      <c r="E756" s="125" t="s">
        <v>1786</v>
      </c>
      <c r="F756" s="491" t="s">
        <v>1955</v>
      </c>
      <c r="G756" s="459"/>
      <c r="H756" s="491" t="s">
        <v>1788</v>
      </c>
      <c r="I756" s="459"/>
      <c r="J756" s="463" t="s">
        <v>1789</v>
      </c>
      <c r="K756" s="492"/>
      <c r="L756" s="145" t="s">
        <v>1790</v>
      </c>
      <c r="M756" s="493" t="s">
        <v>1791</v>
      </c>
      <c r="N756" s="493"/>
      <c r="O756" s="494"/>
      <c r="P756" s="110"/>
    </row>
    <row r="757" spans="1:21" s="112" customFormat="1" ht="55.9" customHeight="1">
      <c r="A757" s="495" t="s">
        <v>1956</v>
      </c>
      <c r="B757" s="496"/>
      <c r="C757" s="496"/>
      <c r="D757" s="497"/>
      <c r="E757" s="136">
        <v>1</v>
      </c>
      <c r="F757" s="500">
        <v>30</v>
      </c>
      <c r="G757" s="499"/>
      <c r="H757" s="500">
        <v>2.5</v>
      </c>
      <c r="I757" s="499"/>
      <c r="J757" s="498">
        <f>+F757*H757</f>
        <v>75</v>
      </c>
      <c r="K757" s="501"/>
      <c r="L757" s="136"/>
      <c r="M757" s="502"/>
      <c r="N757" s="502"/>
      <c r="O757" s="503"/>
      <c r="P757" s="110"/>
    </row>
    <row r="758" spans="1:21" ht="18">
      <c r="A758" s="127"/>
      <c r="B758" s="128"/>
      <c r="C758" s="128"/>
      <c r="D758" s="128"/>
      <c r="E758" s="129"/>
      <c r="F758" s="130"/>
      <c r="G758" s="129"/>
      <c r="H758" s="129"/>
      <c r="I758" s="146"/>
      <c r="J758" s="147"/>
      <c r="K758" s="129"/>
      <c r="L758" s="129"/>
      <c r="M758" s="129"/>
      <c r="O758" s="148"/>
      <c r="P758" s="110"/>
    </row>
    <row r="759" spans="1:21" ht="15.75">
      <c r="A759" s="131"/>
      <c r="B759" s="132"/>
      <c r="C759" s="132"/>
      <c r="D759" s="132"/>
      <c r="E759" s="132"/>
      <c r="F759" s="132"/>
      <c r="G759" s="132"/>
      <c r="H759" s="132"/>
      <c r="I759" s="149"/>
      <c r="J759" s="149"/>
      <c r="L759" s="485" t="s">
        <v>1793</v>
      </c>
      <c r="M759" s="486"/>
      <c r="N759" s="487"/>
      <c r="O759" s="150">
        <f>J757</f>
        <v>75</v>
      </c>
      <c r="P759" s="110"/>
    </row>
    <row r="760" spans="1:21" ht="15.75">
      <c r="A760" s="133"/>
      <c r="B760" s="134"/>
      <c r="C760" s="134"/>
      <c r="D760" s="134"/>
      <c r="E760" s="134"/>
      <c r="F760" s="134"/>
      <c r="G760" s="134"/>
      <c r="H760" s="134"/>
      <c r="I760" s="151"/>
      <c r="J760" s="151"/>
      <c r="K760" s="152"/>
      <c r="L760" s="152"/>
      <c r="M760" s="152"/>
      <c r="N760" s="152"/>
      <c r="O760" s="153"/>
      <c r="P760" s="110"/>
    </row>
    <row r="761" spans="1:21" s="114" customFormat="1" ht="40.15" customHeight="1">
      <c r="A761" s="135" t="s">
        <v>239</v>
      </c>
      <c r="B761" s="488" t="s">
        <v>1957</v>
      </c>
      <c r="C761" s="488"/>
      <c r="D761" s="488"/>
      <c r="E761" s="488"/>
      <c r="F761" s="488"/>
      <c r="G761" s="488"/>
      <c r="H761" s="488"/>
      <c r="I761" s="488"/>
      <c r="J761" s="488"/>
      <c r="K761" s="488"/>
      <c r="L761" s="488"/>
      <c r="M761" s="488"/>
      <c r="N761" s="488"/>
      <c r="O761" s="489"/>
      <c r="P761" s="169"/>
      <c r="Q761" s="173"/>
      <c r="R761" s="173"/>
      <c r="S761" s="173"/>
      <c r="T761" s="173"/>
      <c r="U761" s="173"/>
    </row>
    <row r="762" spans="1:21" s="115" customFormat="1" ht="15.75">
      <c r="A762" s="167"/>
      <c r="B762" s="168"/>
      <c r="C762" s="168"/>
      <c r="D762" s="168"/>
      <c r="E762" s="168"/>
      <c r="F762" s="168"/>
      <c r="G762" s="168"/>
      <c r="H762" s="168"/>
      <c r="I762" s="170"/>
      <c r="J762" s="170"/>
      <c r="K762" s="170"/>
      <c r="L762" s="170"/>
      <c r="M762" s="171"/>
      <c r="N762" s="171"/>
      <c r="O762" s="172"/>
      <c r="P762" s="110"/>
    </row>
    <row r="763" spans="1:21" ht="40.9" customHeight="1">
      <c r="A763" s="490" t="s">
        <v>1785</v>
      </c>
      <c r="B763" s="481"/>
      <c r="C763" s="481"/>
      <c r="D763" s="481"/>
      <c r="E763" s="125" t="s">
        <v>1786</v>
      </c>
      <c r="F763" s="491" t="s">
        <v>1955</v>
      </c>
      <c r="G763" s="459"/>
      <c r="H763" s="138" t="s">
        <v>1788</v>
      </c>
      <c r="I763" s="144" t="s">
        <v>1789</v>
      </c>
      <c r="J763" s="144" t="s">
        <v>1958</v>
      </c>
      <c r="K763" s="163" t="s">
        <v>1871</v>
      </c>
      <c r="L763" s="145" t="s">
        <v>1790</v>
      </c>
      <c r="M763" s="493" t="s">
        <v>1791</v>
      </c>
      <c r="N763" s="493"/>
      <c r="O763" s="494"/>
      <c r="P763" s="110"/>
    </row>
    <row r="764" spans="1:21" s="112" customFormat="1" ht="55.9" customHeight="1">
      <c r="A764" s="495" t="s">
        <v>1959</v>
      </c>
      <c r="B764" s="496"/>
      <c r="C764" s="496"/>
      <c r="D764" s="497"/>
      <c r="E764" s="136">
        <v>1</v>
      </c>
      <c r="F764" s="500">
        <f>2.5+1.6+1.6+5.05</f>
        <v>10.75</v>
      </c>
      <c r="G764" s="499"/>
      <c r="H764" s="136">
        <v>3.25</v>
      </c>
      <c r="I764" s="137">
        <f t="shared" ref="I764:I773" si="87">+F764*H764</f>
        <v>34.9375</v>
      </c>
      <c r="J764" s="137"/>
      <c r="K764" s="156">
        <f t="shared" ref="K764:K773" si="88">I764-J764</f>
        <v>34.9375</v>
      </c>
      <c r="L764" s="136"/>
      <c r="M764" s="528" t="s">
        <v>1927</v>
      </c>
      <c r="N764" s="529"/>
      <c r="O764" s="530"/>
      <c r="P764" s="110"/>
    </row>
    <row r="765" spans="1:21" s="112" customFormat="1" ht="55.9" customHeight="1">
      <c r="A765" s="495" t="s">
        <v>1960</v>
      </c>
      <c r="B765" s="496"/>
      <c r="C765" s="496"/>
      <c r="D765" s="497"/>
      <c r="E765" s="136">
        <v>1</v>
      </c>
      <c r="F765" s="500">
        <f>3.45+1.3+3.45+1.3</f>
        <v>9.5</v>
      </c>
      <c r="G765" s="499"/>
      <c r="H765" s="136">
        <v>3.25</v>
      </c>
      <c r="I765" s="137">
        <f t="shared" si="87"/>
        <v>30.875</v>
      </c>
      <c r="J765" s="137">
        <v>1.68</v>
      </c>
      <c r="K765" s="156">
        <f t="shared" si="88"/>
        <v>29.195</v>
      </c>
      <c r="L765" s="136"/>
      <c r="M765" s="522"/>
      <c r="N765" s="523"/>
      <c r="O765" s="524"/>
      <c r="P765" s="110"/>
    </row>
    <row r="766" spans="1:21" s="112" customFormat="1" ht="55.9" customHeight="1">
      <c r="A766" s="495" t="s">
        <v>1961</v>
      </c>
      <c r="B766" s="496"/>
      <c r="C766" s="496"/>
      <c r="D766" s="497"/>
      <c r="E766" s="136">
        <v>1</v>
      </c>
      <c r="F766" s="500">
        <f>3.65+3.65+2.3+2.3</f>
        <v>11.899999999999999</v>
      </c>
      <c r="G766" s="499"/>
      <c r="H766" s="136">
        <v>3.25</v>
      </c>
      <c r="I766" s="137">
        <f t="shared" si="87"/>
        <v>38.674999999999997</v>
      </c>
      <c r="J766" s="137">
        <v>1.68</v>
      </c>
      <c r="K766" s="156">
        <f t="shared" si="88"/>
        <v>36.994999999999997</v>
      </c>
      <c r="L766" s="136"/>
      <c r="M766" s="522"/>
      <c r="N766" s="523"/>
      <c r="O766" s="524"/>
      <c r="P766" s="110"/>
    </row>
    <row r="767" spans="1:21" s="112" customFormat="1" ht="55.9" customHeight="1">
      <c r="A767" s="495" t="s">
        <v>1962</v>
      </c>
      <c r="B767" s="496"/>
      <c r="C767" s="496"/>
      <c r="D767" s="497"/>
      <c r="E767" s="136">
        <v>1</v>
      </c>
      <c r="F767" s="500">
        <f>2+2+1.7+1.7</f>
        <v>7.4</v>
      </c>
      <c r="G767" s="499"/>
      <c r="H767" s="136">
        <v>3.25</v>
      </c>
      <c r="I767" s="137">
        <f t="shared" si="87"/>
        <v>24.05</v>
      </c>
      <c r="J767" s="137">
        <f>0.9*2.1</f>
        <v>1.8900000000000001</v>
      </c>
      <c r="K767" s="156">
        <f t="shared" si="88"/>
        <v>22.16</v>
      </c>
      <c r="L767" s="136"/>
      <c r="M767" s="522"/>
      <c r="N767" s="523"/>
      <c r="O767" s="524"/>
      <c r="P767" s="110"/>
    </row>
    <row r="768" spans="1:21" s="112" customFormat="1" ht="55.9" customHeight="1">
      <c r="A768" s="495" t="s">
        <v>1926</v>
      </c>
      <c r="B768" s="496"/>
      <c r="C768" s="496"/>
      <c r="D768" s="497"/>
      <c r="E768" s="136">
        <v>1</v>
      </c>
      <c r="F768" s="500">
        <f>3.7+3.7+3.1+3.1</f>
        <v>13.6</v>
      </c>
      <c r="G768" s="499"/>
      <c r="H768" s="136">
        <v>3.25</v>
      </c>
      <c r="I768" s="137">
        <f t="shared" si="87"/>
        <v>44.199999999999996</v>
      </c>
      <c r="J768" s="137">
        <f>1.68+0.4</f>
        <v>2.08</v>
      </c>
      <c r="K768" s="156">
        <f t="shared" si="88"/>
        <v>42.12</v>
      </c>
      <c r="L768" s="136"/>
      <c r="M768" s="522"/>
      <c r="N768" s="523"/>
      <c r="O768" s="524"/>
      <c r="P768" s="110"/>
    </row>
    <row r="769" spans="1:21" s="112" customFormat="1" ht="55.9" customHeight="1">
      <c r="A769" s="495" t="s">
        <v>1928</v>
      </c>
      <c r="B769" s="496"/>
      <c r="C769" s="496"/>
      <c r="D769" s="497"/>
      <c r="E769" s="136">
        <v>1</v>
      </c>
      <c r="F769" s="500">
        <f>2.65+2.65+3.7+3.7</f>
        <v>12.7</v>
      </c>
      <c r="G769" s="499"/>
      <c r="H769" s="136">
        <v>3.25</v>
      </c>
      <c r="I769" s="137">
        <f t="shared" si="87"/>
        <v>41.274999999999999</v>
      </c>
      <c r="J769" s="137">
        <f>1.68+0.4</f>
        <v>2.08</v>
      </c>
      <c r="K769" s="156">
        <f t="shared" si="88"/>
        <v>39.195</v>
      </c>
      <c r="L769" s="136"/>
      <c r="M769" s="525"/>
      <c r="N769" s="526"/>
      <c r="O769" s="527"/>
      <c r="P769" s="110"/>
    </row>
    <row r="770" spans="1:21" s="112" customFormat="1" ht="55.9" customHeight="1">
      <c r="A770" s="495" t="s">
        <v>1960</v>
      </c>
      <c r="B770" s="496"/>
      <c r="C770" s="496"/>
      <c r="D770" s="497"/>
      <c r="E770" s="136">
        <v>1</v>
      </c>
      <c r="F770" s="500">
        <f>1.75+1.75+1.4+1.4</f>
        <v>6.3000000000000007</v>
      </c>
      <c r="G770" s="499"/>
      <c r="H770" s="136">
        <v>3.25</v>
      </c>
      <c r="I770" s="137">
        <f t="shared" si="87"/>
        <v>20.475000000000001</v>
      </c>
      <c r="J770" s="137">
        <v>1.68</v>
      </c>
      <c r="K770" s="156">
        <f t="shared" si="88"/>
        <v>18.795000000000002</v>
      </c>
      <c r="L770" s="136"/>
      <c r="M770" s="522" t="s">
        <v>1929</v>
      </c>
      <c r="N770" s="523"/>
      <c r="O770" s="524"/>
      <c r="P770" s="110"/>
    </row>
    <row r="771" spans="1:21" s="112" customFormat="1" ht="55.9" customHeight="1">
      <c r="A771" s="495" t="s">
        <v>1961</v>
      </c>
      <c r="B771" s="496"/>
      <c r="C771" s="496"/>
      <c r="D771" s="497"/>
      <c r="E771" s="136">
        <v>1</v>
      </c>
      <c r="F771" s="500">
        <f>1.75+1.75+3.5+3.5</f>
        <v>10.5</v>
      </c>
      <c r="G771" s="499"/>
      <c r="H771" s="136">
        <v>3.25</v>
      </c>
      <c r="I771" s="137">
        <f t="shared" si="87"/>
        <v>34.125</v>
      </c>
      <c r="J771" s="137">
        <v>1.68</v>
      </c>
      <c r="K771" s="156">
        <f t="shared" si="88"/>
        <v>32.445</v>
      </c>
      <c r="L771" s="136"/>
      <c r="M771" s="522"/>
      <c r="N771" s="523"/>
      <c r="O771" s="524"/>
      <c r="P771" s="110"/>
    </row>
    <row r="772" spans="1:21" s="112" customFormat="1" ht="55.9" customHeight="1">
      <c r="A772" s="495" t="s">
        <v>1926</v>
      </c>
      <c r="B772" s="496"/>
      <c r="C772" s="496"/>
      <c r="D772" s="497"/>
      <c r="E772" s="136">
        <v>1</v>
      </c>
      <c r="F772" s="500">
        <f>3.7+3.7+3+3</f>
        <v>13.4</v>
      </c>
      <c r="G772" s="499"/>
      <c r="H772" s="136">
        <v>3.25</v>
      </c>
      <c r="I772" s="137">
        <f t="shared" si="87"/>
        <v>43.550000000000004</v>
      </c>
      <c r="J772" s="137">
        <f>1.89+0.4</f>
        <v>2.29</v>
      </c>
      <c r="K772" s="156">
        <f t="shared" si="88"/>
        <v>41.260000000000005</v>
      </c>
      <c r="L772" s="136"/>
      <c r="M772" s="522"/>
      <c r="N772" s="523"/>
      <c r="O772" s="524"/>
      <c r="P772" s="110"/>
    </row>
    <row r="773" spans="1:21" s="112" customFormat="1" ht="55.9" customHeight="1">
      <c r="A773" s="495" t="s">
        <v>1928</v>
      </c>
      <c r="B773" s="496"/>
      <c r="C773" s="496"/>
      <c r="D773" s="497"/>
      <c r="E773" s="136">
        <v>1</v>
      </c>
      <c r="F773" s="500">
        <f>7.4+2.85+2.85</f>
        <v>13.1</v>
      </c>
      <c r="G773" s="499"/>
      <c r="H773" s="136">
        <v>3.25</v>
      </c>
      <c r="I773" s="137">
        <f t="shared" si="87"/>
        <v>42.574999999999996</v>
      </c>
      <c r="J773" s="137">
        <f>1.89+0.4</f>
        <v>2.29</v>
      </c>
      <c r="K773" s="156">
        <f t="shared" si="88"/>
        <v>40.284999999999997</v>
      </c>
      <c r="L773" s="136"/>
      <c r="M773" s="525"/>
      <c r="N773" s="526"/>
      <c r="O773" s="527"/>
      <c r="P773" s="110"/>
    </row>
    <row r="774" spans="1:21" ht="18">
      <c r="A774" s="127"/>
      <c r="B774" s="128"/>
      <c r="C774" s="128"/>
      <c r="D774" s="128"/>
      <c r="E774" s="129"/>
      <c r="F774" s="130"/>
      <c r="G774" s="129"/>
      <c r="H774" s="129"/>
      <c r="I774" s="146"/>
      <c r="J774" s="147"/>
      <c r="K774" s="129"/>
      <c r="L774" s="129"/>
      <c r="M774" s="129"/>
      <c r="O774" s="148"/>
      <c r="P774" s="110"/>
    </row>
    <row r="775" spans="1:21" ht="15.75">
      <c r="A775" s="131"/>
      <c r="B775" s="132"/>
      <c r="C775" s="132"/>
      <c r="D775" s="132"/>
      <c r="E775" s="132"/>
      <c r="F775" s="132"/>
      <c r="G775" s="132"/>
      <c r="H775" s="132"/>
      <c r="I775" s="149"/>
      <c r="J775" s="149"/>
      <c r="L775" s="485" t="s">
        <v>1793</v>
      </c>
      <c r="M775" s="486"/>
      <c r="N775" s="487"/>
      <c r="O775" s="150">
        <f>SUM(K764:K773)</f>
        <v>337.38749999999993</v>
      </c>
      <c r="P775" s="110"/>
    </row>
    <row r="776" spans="1:21" ht="15.75">
      <c r="A776" s="133"/>
      <c r="B776" s="134"/>
      <c r="C776" s="134"/>
      <c r="D776" s="134"/>
      <c r="E776" s="134"/>
      <c r="F776" s="134"/>
      <c r="G776" s="134"/>
      <c r="H776" s="134"/>
      <c r="I776" s="151"/>
      <c r="J776" s="151"/>
      <c r="K776" s="152"/>
      <c r="L776" s="152"/>
      <c r="M776" s="152"/>
      <c r="N776" s="152"/>
      <c r="O776" s="153"/>
      <c r="P776" s="110"/>
    </row>
    <row r="777" spans="1:21" s="114" customFormat="1" ht="40.15" customHeight="1">
      <c r="A777" s="135" t="s">
        <v>242</v>
      </c>
      <c r="B777" s="488" t="s">
        <v>1963</v>
      </c>
      <c r="C777" s="488"/>
      <c r="D777" s="488"/>
      <c r="E777" s="488"/>
      <c r="F777" s="488"/>
      <c r="G777" s="488"/>
      <c r="H777" s="488"/>
      <c r="I777" s="488"/>
      <c r="J777" s="488"/>
      <c r="K777" s="488"/>
      <c r="L777" s="488"/>
      <c r="M777" s="488"/>
      <c r="N777" s="488"/>
      <c r="O777" s="489"/>
      <c r="P777" s="169"/>
      <c r="Q777" s="173"/>
      <c r="R777" s="173"/>
      <c r="S777" s="173"/>
      <c r="T777" s="173"/>
      <c r="U777" s="173"/>
    </row>
    <row r="778" spans="1:21" s="115" customFormat="1" ht="15.75">
      <c r="A778" s="167"/>
      <c r="B778" s="168"/>
      <c r="C778" s="168"/>
      <c r="D778" s="168"/>
      <c r="E778" s="168"/>
      <c r="F778" s="168"/>
      <c r="G778" s="168"/>
      <c r="H778" s="168"/>
      <c r="I778" s="170"/>
      <c r="J778" s="170"/>
      <c r="K778" s="170"/>
      <c r="L778" s="170"/>
      <c r="M778" s="171"/>
      <c r="N778" s="171"/>
      <c r="O778" s="172"/>
      <c r="P778" s="110"/>
    </row>
    <row r="779" spans="1:21" s="116" customFormat="1" ht="81" customHeight="1">
      <c r="A779" s="512" t="s">
        <v>1785</v>
      </c>
      <c r="B779" s="513"/>
      <c r="C779" s="513"/>
      <c r="D779" s="513"/>
      <c r="E779" s="138" t="s">
        <v>1786</v>
      </c>
      <c r="F779" s="138" t="s">
        <v>1937</v>
      </c>
      <c r="G779" s="138" t="s">
        <v>1964</v>
      </c>
      <c r="H779" s="138" t="s">
        <v>1965</v>
      </c>
      <c r="I779" s="138" t="s">
        <v>1966</v>
      </c>
      <c r="J779" s="514" t="s">
        <v>1938</v>
      </c>
      <c r="K779" s="514"/>
      <c r="L779" s="163" t="s">
        <v>1790</v>
      </c>
      <c r="M779" s="514" t="s">
        <v>1791</v>
      </c>
      <c r="N779" s="514"/>
      <c r="O779" s="515"/>
      <c r="P779" s="175"/>
    </row>
    <row r="780" spans="1:21" s="113" customFormat="1" ht="76.150000000000006" customHeight="1">
      <c r="A780" s="475" t="s">
        <v>1967</v>
      </c>
      <c r="B780" s="476"/>
      <c r="C780" s="476"/>
      <c r="D780" s="476"/>
      <c r="E780" s="136">
        <v>2</v>
      </c>
      <c r="F780" s="136">
        <f>435.05+396.7</f>
        <v>831.75</v>
      </c>
      <c r="G780" s="136">
        <v>140</v>
      </c>
      <c r="H780" s="136">
        <f>SUM(F764:G773)</f>
        <v>109.14999999999999</v>
      </c>
      <c r="I780" s="136">
        <f>((49*0.8)+(7*0.9)+(3*1.2)+(1.6*2)+(1*4.8))*2</f>
        <v>114.2</v>
      </c>
      <c r="J780" s="516">
        <f>E780*F780-G780-H780-I780</f>
        <v>1300.1499999999999</v>
      </c>
      <c r="K780" s="516"/>
      <c r="L780" s="136"/>
      <c r="M780" s="502" t="s">
        <v>1968</v>
      </c>
      <c r="N780" s="502"/>
      <c r="O780" s="503"/>
      <c r="P780" s="175"/>
      <c r="Q780" s="116"/>
      <c r="R780" s="116"/>
      <c r="S780" s="116"/>
      <c r="T780" s="116"/>
      <c r="U780" s="116"/>
    </row>
    <row r="781" spans="1:21" ht="18">
      <c r="A781" s="127"/>
      <c r="B781" s="128"/>
      <c r="C781" s="128"/>
      <c r="D781" s="128"/>
      <c r="E781" s="129"/>
      <c r="F781" s="130"/>
      <c r="G781" s="129"/>
      <c r="H781" s="129"/>
      <c r="I781" s="146"/>
      <c r="J781" s="147"/>
      <c r="K781" s="129"/>
      <c r="L781" s="129"/>
      <c r="M781" s="129"/>
      <c r="O781" s="148"/>
      <c r="P781" s="110"/>
    </row>
    <row r="782" spans="1:21" ht="15.75">
      <c r="A782" s="131"/>
      <c r="B782" s="132"/>
      <c r="C782" s="132"/>
      <c r="D782" s="132"/>
      <c r="E782" s="132"/>
      <c r="F782" s="132"/>
      <c r="G782" s="132"/>
      <c r="H782" s="132"/>
      <c r="I782" s="149"/>
      <c r="J782" s="149"/>
      <c r="L782" s="485" t="s">
        <v>1793</v>
      </c>
      <c r="M782" s="486"/>
      <c r="N782" s="487"/>
      <c r="O782" s="150">
        <f>J780</f>
        <v>1300.1499999999999</v>
      </c>
      <c r="P782" s="110"/>
    </row>
    <row r="783" spans="1:21" ht="15.75">
      <c r="A783" s="133"/>
      <c r="B783" s="134"/>
      <c r="C783" s="134"/>
      <c r="D783" s="134"/>
      <c r="E783" s="134"/>
      <c r="F783" s="134"/>
      <c r="G783" s="134"/>
      <c r="H783" s="134"/>
      <c r="I783" s="151"/>
      <c r="J783" s="151"/>
      <c r="K783" s="152"/>
      <c r="L783" s="152"/>
      <c r="M783" s="152"/>
      <c r="N783" s="152"/>
      <c r="O783" s="153"/>
      <c r="P783" s="110"/>
    </row>
    <row r="784" spans="1:21" s="114" customFormat="1" ht="40.15" customHeight="1">
      <c r="A784" s="135" t="s">
        <v>245</v>
      </c>
      <c r="B784" s="488" t="s">
        <v>247</v>
      </c>
      <c r="C784" s="488"/>
      <c r="D784" s="488"/>
      <c r="E784" s="488"/>
      <c r="F784" s="488"/>
      <c r="G784" s="488"/>
      <c r="H784" s="488"/>
      <c r="I784" s="488"/>
      <c r="J784" s="488"/>
      <c r="K784" s="488"/>
      <c r="L784" s="488"/>
      <c r="M784" s="488"/>
      <c r="N784" s="488"/>
      <c r="O784" s="489"/>
      <c r="P784" s="169"/>
      <c r="Q784" s="173"/>
      <c r="R784" s="173"/>
      <c r="S784" s="173"/>
      <c r="T784" s="173"/>
      <c r="U784" s="173"/>
    </row>
    <row r="785" spans="1:21" s="115" customFormat="1" ht="15.75">
      <c r="A785" s="167"/>
      <c r="B785" s="168"/>
      <c r="C785" s="168"/>
      <c r="D785" s="168"/>
      <c r="E785" s="168"/>
      <c r="F785" s="168"/>
      <c r="G785" s="168"/>
      <c r="H785" s="168"/>
      <c r="I785" s="170"/>
      <c r="J785" s="170"/>
      <c r="K785" s="170"/>
      <c r="L785" s="170"/>
      <c r="M785" s="171"/>
      <c r="N785" s="171"/>
      <c r="O785" s="172"/>
      <c r="P785" s="110"/>
    </row>
    <row r="786" spans="1:21" ht="42" customHeight="1">
      <c r="A786" s="490" t="s">
        <v>1785</v>
      </c>
      <c r="B786" s="481"/>
      <c r="C786" s="481"/>
      <c r="D786" s="481"/>
      <c r="E786" s="125" t="s">
        <v>1786</v>
      </c>
      <c r="F786" s="491" t="s">
        <v>1969</v>
      </c>
      <c r="G786" s="459"/>
      <c r="H786" s="491" t="s">
        <v>1970</v>
      </c>
      <c r="I786" s="459"/>
      <c r="J786" s="463" t="s">
        <v>1871</v>
      </c>
      <c r="K786" s="492"/>
      <c r="L786" s="145" t="s">
        <v>1790</v>
      </c>
      <c r="M786" s="493" t="s">
        <v>1791</v>
      </c>
      <c r="N786" s="493"/>
      <c r="O786" s="494"/>
      <c r="P786" s="110"/>
    </row>
    <row r="787" spans="1:21" s="112" customFormat="1" ht="55.9" customHeight="1">
      <c r="A787" s="495" t="s">
        <v>1971</v>
      </c>
      <c r="B787" s="496"/>
      <c r="C787" s="496"/>
      <c r="D787" s="497"/>
      <c r="E787" s="136">
        <v>1</v>
      </c>
      <c r="F787" s="500">
        <v>2000</v>
      </c>
      <c r="G787" s="499"/>
      <c r="H787" s="500">
        <f>+F780*0.1</f>
        <v>83.175000000000011</v>
      </c>
      <c r="I787" s="499"/>
      <c r="J787" s="498">
        <f>+F787-H787</f>
        <v>1916.825</v>
      </c>
      <c r="K787" s="501"/>
      <c r="L787" s="136"/>
      <c r="M787" s="502" t="s">
        <v>1972</v>
      </c>
      <c r="N787" s="502"/>
      <c r="O787" s="503"/>
      <c r="P787" s="110"/>
    </row>
    <row r="788" spans="1:21" ht="18">
      <c r="A788" s="127"/>
      <c r="B788" s="128"/>
      <c r="C788" s="128"/>
      <c r="D788" s="128"/>
      <c r="E788" s="129"/>
      <c r="F788" s="130"/>
      <c r="G788" s="129"/>
      <c r="H788" s="129"/>
      <c r="I788" s="146"/>
      <c r="J788" s="147"/>
      <c r="K788" s="129"/>
      <c r="L788" s="129"/>
      <c r="M788" s="129"/>
      <c r="O788" s="148"/>
      <c r="P788" s="110"/>
    </row>
    <row r="789" spans="1:21" ht="15.75">
      <c r="A789" s="131"/>
      <c r="B789" s="132"/>
      <c r="C789" s="132"/>
      <c r="D789" s="132"/>
      <c r="E789" s="132"/>
      <c r="F789" s="132"/>
      <c r="G789" s="132"/>
      <c r="H789" s="132"/>
      <c r="I789" s="149"/>
      <c r="J789" s="149"/>
      <c r="L789" s="485" t="s">
        <v>1793</v>
      </c>
      <c r="M789" s="486"/>
      <c r="N789" s="487"/>
      <c r="O789" s="150">
        <f>J787</f>
        <v>1916.825</v>
      </c>
      <c r="P789" s="110"/>
    </row>
    <row r="790" spans="1:21" ht="15.75">
      <c r="A790" s="133"/>
      <c r="B790" s="134"/>
      <c r="C790" s="134"/>
      <c r="D790" s="134"/>
      <c r="E790" s="134"/>
      <c r="F790" s="134"/>
      <c r="G790" s="134"/>
      <c r="H790" s="134"/>
      <c r="I790" s="151"/>
      <c r="J790" s="151"/>
      <c r="K790" s="152"/>
      <c r="L790" s="152"/>
      <c r="M790" s="152"/>
      <c r="N790" s="152"/>
      <c r="O790" s="153"/>
      <c r="P790" s="110"/>
    </row>
    <row r="791" spans="1:21" s="114" customFormat="1" ht="40.15" customHeight="1">
      <c r="A791" s="135" t="s">
        <v>248</v>
      </c>
      <c r="B791" s="488" t="s">
        <v>1973</v>
      </c>
      <c r="C791" s="488"/>
      <c r="D791" s="488"/>
      <c r="E791" s="488"/>
      <c r="F791" s="488"/>
      <c r="G791" s="488"/>
      <c r="H791" s="488"/>
      <c r="I791" s="488"/>
      <c r="J791" s="488"/>
      <c r="K791" s="488"/>
      <c r="L791" s="488"/>
      <c r="M791" s="488"/>
      <c r="N791" s="488"/>
      <c r="O791" s="489"/>
      <c r="P791" s="169"/>
      <c r="Q791" s="173"/>
      <c r="R791" s="173"/>
      <c r="S791" s="173"/>
      <c r="T791" s="173"/>
      <c r="U791" s="173"/>
    </row>
    <row r="792" spans="1:21" s="115" customFormat="1" ht="15.75">
      <c r="A792" s="167"/>
      <c r="B792" s="168"/>
      <c r="C792" s="168"/>
      <c r="D792" s="168"/>
      <c r="E792" s="168"/>
      <c r="F792" s="168"/>
      <c r="G792" s="168"/>
      <c r="H792" s="168"/>
      <c r="I792" s="170"/>
      <c r="J792" s="170"/>
      <c r="K792" s="170"/>
      <c r="L792" s="170"/>
      <c r="M792" s="171"/>
      <c r="N792" s="171"/>
      <c r="O792" s="172"/>
      <c r="P792" s="110"/>
    </row>
    <row r="793" spans="1:21" ht="42" customHeight="1">
      <c r="A793" s="490" t="s">
        <v>1785</v>
      </c>
      <c r="B793" s="481"/>
      <c r="C793" s="481"/>
      <c r="D793" s="481"/>
      <c r="E793" s="125" t="s">
        <v>1786</v>
      </c>
      <c r="F793" s="491" t="s">
        <v>1974</v>
      </c>
      <c r="G793" s="459"/>
      <c r="H793" s="491" t="s">
        <v>1975</v>
      </c>
      <c r="I793" s="459"/>
      <c r="J793" s="163" t="s">
        <v>1976</v>
      </c>
      <c r="K793" s="163" t="s">
        <v>1871</v>
      </c>
      <c r="L793" s="145" t="s">
        <v>1790</v>
      </c>
      <c r="M793" s="493" t="s">
        <v>1791</v>
      </c>
      <c r="N793" s="493"/>
      <c r="O793" s="494"/>
      <c r="P793" s="110"/>
    </row>
    <row r="794" spans="1:21" s="112" customFormat="1" ht="55.9" customHeight="1">
      <c r="A794" s="495" t="s">
        <v>1977</v>
      </c>
      <c r="B794" s="496"/>
      <c r="C794" s="496"/>
      <c r="D794" s="497"/>
      <c r="E794" s="136">
        <v>1</v>
      </c>
      <c r="F794" s="498">
        <f>J787</f>
        <v>1916.825</v>
      </c>
      <c r="G794" s="499"/>
      <c r="H794" s="520">
        <f>+F801*0.15</f>
        <v>8.5649999999999995</v>
      </c>
      <c r="I794" s="521"/>
      <c r="J794" s="156">
        <f>8.5*19.8</f>
        <v>168.3</v>
      </c>
      <c r="K794" s="156">
        <f>F794-H794-J794</f>
        <v>1739.96</v>
      </c>
      <c r="L794" s="136"/>
      <c r="M794" s="502"/>
      <c r="N794" s="502"/>
      <c r="O794" s="503"/>
      <c r="P794" s="110"/>
    </row>
    <row r="795" spans="1:21" ht="18">
      <c r="A795" s="127"/>
      <c r="B795" s="128"/>
      <c r="C795" s="128"/>
      <c r="D795" s="128"/>
      <c r="E795" s="129"/>
      <c r="F795" s="130"/>
      <c r="G795" s="129"/>
      <c r="H795" s="129"/>
      <c r="I795" s="146"/>
      <c r="J795" s="147"/>
      <c r="K795" s="129"/>
      <c r="L795" s="129"/>
      <c r="M795" s="129"/>
      <c r="O795" s="148"/>
      <c r="P795" s="110"/>
    </row>
    <row r="796" spans="1:21" ht="15.75">
      <c r="A796" s="131"/>
      <c r="B796" s="132"/>
      <c r="C796" s="132"/>
      <c r="D796" s="132"/>
      <c r="E796" s="132"/>
      <c r="F796" s="132"/>
      <c r="G796" s="132"/>
      <c r="H796" s="132"/>
      <c r="I796" s="149"/>
      <c r="J796" s="149"/>
      <c r="L796" s="485" t="s">
        <v>1793</v>
      </c>
      <c r="M796" s="486"/>
      <c r="N796" s="487"/>
      <c r="O796" s="150">
        <f>K794</f>
        <v>1739.96</v>
      </c>
      <c r="P796" s="110"/>
    </row>
    <row r="797" spans="1:21" ht="15.75">
      <c r="A797" s="133"/>
      <c r="B797" s="134"/>
      <c r="C797" s="134"/>
      <c r="D797" s="134"/>
      <c r="E797" s="134"/>
      <c r="F797" s="134"/>
      <c r="G797" s="134"/>
      <c r="H797" s="134"/>
      <c r="I797" s="151"/>
      <c r="J797" s="151"/>
      <c r="K797" s="152"/>
      <c r="L797" s="152"/>
      <c r="M797" s="152"/>
      <c r="N797" s="152"/>
      <c r="O797" s="153"/>
      <c r="P797" s="110"/>
    </row>
    <row r="798" spans="1:21" s="114" customFormat="1" ht="40.15" customHeight="1">
      <c r="A798" s="135" t="s">
        <v>251</v>
      </c>
      <c r="B798" s="488" t="s">
        <v>1978</v>
      </c>
      <c r="C798" s="488"/>
      <c r="D798" s="488"/>
      <c r="E798" s="488"/>
      <c r="F798" s="488"/>
      <c r="G798" s="488"/>
      <c r="H798" s="488"/>
      <c r="I798" s="488"/>
      <c r="J798" s="488"/>
      <c r="K798" s="488"/>
      <c r="L798" s="488"/>
      <c r="M798" s="488"/>
      <c r="N798" s="488"/>
      <c r="O798" s="489"/>
      <c r="P798" s="169"/>
      <c r="Q798" s="173"/>
      <c r="R798" s="173"/>
      <c r="S798" s="173"/>
      <c r="T798" s="173"/>
      <c r="U798" s="173"/>
    </row>
    <row r="799" spans="1:21" s="115" customFormat="1" ht="15.75">
      <c r="A799" s="167"/>
      <c r="B799" s="168"/>
      <c r="C799" s="168"/>
      <c r="D799" s="168"/>
      <c r="E799" s="168"/>
      <c r="F799" s="168"/>
      <c r="G799" s="168"/>
      <c r="H799" s="168"/>
      <c r="I799" s="170"/>
      <c r="J799" s="170"/>
      <c r="K799" s="170"/>
      <c r="L799" s="170"/>
      <c r="M799" s="171"/>
      <c r="N799" s="171"/>
      <c r="O799" s="172"/>
      <c r="P799" s="110"/>
    </row>
    <row r="800" spans="1:21" ht="42" customHeight="1">
      <c r="A800" s="490" t="s">
        <v>1785</v>
      </c>
      <c r="B800" s="481"/>
      <c r="C800" s="481"/>
      <c r="D800" s="481"/>
      <c r="E800" s="125" t="s">
        <v>1786</v>
      </c>
      <c r="F800" s="491" t="s">
        <v>1787</v>
      </c>
      <c r="G800" s="459"/>
      <c r="H800" s="491" t="s">
        <v>1795</v>
      </c>
      <c r="I800" s="459"/>
      <c r="J800" s="463" t="s">
        <v>1789</v>
      </c>
      <c r="K800" s="492"/>
      <c r="L800" s="145" t="s">
        <v>1790</v>
      </c>
      <c r="M800" s="493" t="s">
        <v>1791</v>
      </c>
      <c r="N800" s="493"/>
      <c r="O800" s="494"/>
      <c r="P800" s="110"/>
    </row>
    <row r="801" spans="1:21" s="112" customFormat="1" ht="55.9" customHeight="1">
      <c r="A801" s="495" t="s">
        <v>1979</v>
      </c>
      <c r="B801" s="496"/>
      <c r="C801" s="496"/>
      <c r="D801" s="497"/>
      <c r="E801" s="136">
        <v>1</v>
      </c>
      <c r="F801" s="500">
        <f>I780/2</f>
        <v>57.1</v>
      </c>
      <c r="G801" s="499"/>
      <c r="H801" s="500"/>
      <c r="I801" s="499"/>
      <c r="J801" s="498"/>
      <c r="K801" s="501"/>
      <c r="L801" s="136"/>
      <c r="M801" s="502"/>
      <c r="N801" s="502"/>
      <c r="O801" s="503"/>
      <c r="P801" s="110"/>
    </row>
    <row r="802" spans="1:21" ht="18">
      <c r="A802" s="127"/>
      <c r="B802" s="128"/>
      <c r="C802" s="128"/>
      <c r="D802" s="128"/>
      <c r="E802" s="129"/>
      <c r="F802" s="130"/>
      <c r="G802" s="129"/>
      <c r="H802" s="129"/>
      <c r="I802" s="146"/>
      <c r="J802" s="147"/>
      <c r="K802" s="129"/>
      <c r="L802" s="129"/>
      <c r="M802" s="129"/>
      <c r="O802" s="148"/>
      <c r="P802" s="110"/>
    </row>
    <row r="803" spans="1:21" ht="15.75">
      <c r="A803" s="131"/>
      <c r="B803" s="132"/>
      <c r="C803" s="132"/>
      <c r="D803" s="132"/>
      <c r="E803" s="132"/>
      <c r="F803" s="132"/>
      <c r="G803" s="132"/>
      <c r="H803" s="132"/>
      <c r="I803" s="149"/>
      <c r="J803" s="149"/>
      <c r="L803" s="485" t="s">
        <v>1793</v>
      </c>
      <c r="M803" s="486"/>
      <c r="N803" s="487"/>
      <c r="O803" s="150">
        <f>F801</f>
        <v>57.1</v>
      </c>
      <c r="P803" s="110"/>
    </row>
    <row r="804" spans="1:21" ht="15.75">
      <c r="A804" s="133"/>
      <c r="B804" s="134"/>
      <c r="C804" s="134"/>
      <c r="D804" s="134"/>
      <c r="E804" s="134"/>
      <c r="F804" s="134"/>
      <c r="G804" s="134"/>
      <c r="H804" s="134"/>
      <c r="I804" s="151"/>
      <c r="J804" s="151"/>
      <c r="K804" s="152"/>
      <c r="L804" s="152"/>
      <c r="M804" s="152"/>
      <c r="N804" s="152"/>
      <c r="O804" s="153"/>
      <c r="P804" s="110"/>
    </row>
    <row r="805" spans="1:21" s="114" customFormat="1" ht="40.15" customHeight="1">
      <c r="A805" s="174" t="s">
        <v>254</v>
      </c>
      <c r="B805" s="488" t="s">
        <v>256</v>
      </c>
      <c r="C805" s="488"/>
      <c r="D805" s="488"/>
      <c r="E805" s="488"/>
      <c r="F805" s="488"/>
      <c r="G805" s="488"/>
      <c r="H805" s="488"/>
      <c r="I805" s="488"/>
      <c r="J805" s="488"/>
      <c r="K805" s="488"/>
      <c r="L805" s="488"/>
      <c r="M805" s="488"/>
      <c r="N805" s="488"/>
      <c r="O805" s="489"/>
      <c r="P805" s="169"/>
      <c r="Q805" s="173"/>
      <c r="R805" s="173"/>
      <c r="S805" s="173"/>
      <c r="T805" s="173"/>
      <c r="U805" s="173"/>
    </row>
    <row r="806" spans="1:21" s="115" customFormat="1" ht="15.75">
      <c r="A806" s="167"/>
      <c r="B806" s="168"/>
      <c r="C806" s="168"/>
      <c r="D806" s="168"/>
      <c r="E806" s="168"/>
      <c r="F806" s="168"/>
      <c r="G806" s="168"/>
      <c r="H806" s="168"/>
      <c r="I806" s="170"/>
      <c r="J806" s="170"/>
      <c r="K806" s="170"/>
      <c r="L806" s="170"/>
      <c r="M806" s="171"/>
      <c r="N806" s="171"/>
      <c r="O806" s="172"/>
      <c r="P806" s="110"/>
    </row>
    <row r="807" spans="1:21" ht="42" customHeight="1">
      <c r="A807" s="490" t="s">
        <v>1785</v>
      </c>
      <c r="B807" s="481"/>
      <c r="C807" s="481"/>
      <c r="D807" s="481"/>
      <c r="E807" s="125" t="s">
        <v>1786</v>
      </c>
      <c r="F807" s="491" t="s">
        <v>1980</v>
      </c>
      <c r="G807" s="459"/>
      <c r="H807" s="491" t="s">
        <v>1981</v>
      </c>
      <c r="I807" s="459"/>
      <c r="J807" s="463" t="s">
        <v>1871</v>
      </c>
      <c r="K807" s="492"/>
      <c r="L807" s="145" t="s">
        <v>1790</v>
      </c>
      <c r="M807" s="493" t="s">
        <v>1791</v>
      </c>
      <c r="N807" s="493"/>
      <c r="O807" s="494"/>
      <c r="P807" s="110"/>
    </row>
    <row r="808" spans="1:21" s="112" customFormat="1" ht="55.9" customHeight="1">
      <c r="A808" s="495" t="s">
        <v>1982</v>
      </c>
      <c r="B808" s="496"/>
      <c r="C808" s="496"/>
      <c r="D808" s="497"/>
      <c r="E808" s="136">
        <v>1</v>
      </c>
      <c r="F808" s="498">
        <f>J794</f>
        <v>168.3</v>
      </c>
      <c r="G808" s="499"/>
      <c r="H808" s="500">
        <f>+(11*0.1*8.5)+(8.5*0.3)</f>
        <v>11.900000000000002</v>
      </c>
      <c r="I808" s="499"/>
      <c r="J808" s="498">
        <f>F808+H808</f>
        <v>180.20000000000002</v>
      </c>
      <c r="K808" s="501"/>
      <c r="L808" s="136"/>
      <c r="M808" s="502"/>
      <c r="N808" s="502"/>
      <c r="O808" s="503"/>
      <c r="P808" s="110"/>
    </row>
    <row r="809" spans="1:21" ht="18">
      <c r="A809" s="127"/>
      <c r="B809" s="128"/>
      <c r="C809" s="128"/>
      <c r="D809" s="128"/>
      <c r="E809" s="129"/>
      <c r="F809" s="130"/>
      <c r="G809" s="129"/>
      <c r="H809" s="129"/>
      <c r="I809" s="146"/>
      <c r="J809" s="147"/>
      <c r="K809" s="129"/>
      <c r="L809" s="129"/>
      <c r="M809" s="129"/>
      <c r="O809" s="148"/>
      <c r="P809" s="110"/>
    </row>
    <row r="810" spans="1:21" ht="15.75">
      <c r="A810" s="131"/>
      <c r="B810" s="132"/>
      <c r="C810" s="132"/>
      <c r="D810" s="132"/>
      <c r="E810" s="132"/>
      <c r="F810" s="132"/>
      <c r="G810" s="132"/>
      <c r="H810" s="132"/>
      <c r="I810" s="149"/>
      <c r="J810" s="149"/>
      <c r="L810" s="485" t="s">
        <v>1793</v>
      </c>
      <c r="M810" s="486"/>
      <c r="N810" s="487"/>
      <c r="O810" s="150">
        <f>J808</f>
        <v>180.20000000000002</v>
      </c>
      <c r="P810" s="110"/>
    </row>
    <row r="811" spans="1:21" ht="15.75">
      <c r="A811" s="133"/>
      <c r="B811" s="134"/>
      <c r="C811" s="134"/>
      <c r="D811" s="134"/>
      <c r="E811" s="134"/>
      <c r="F811" s="134"/>
      <c r="G811" s="134"/>
      <c r="H811" s="134"/>
      <c r="I811" s="151"/>
      <c r="J811" s="151"/>
      <c r="K811" s="152"/>
      <c r="L811" s="152"/>
      <c r="M811" s="152"/>
      <c r="N811" s="152"/>
      <c r="O811" s="153"/>
      <c r="P811" s="110"/>
    </row>
    <row r="812" spans="1:21" s="114" customFormat="1" ht="40.15" customHeight="1">
      <c r="A812" s="174" t="s">
        <v>257</v>
      </c>
      <c r="B812" s="488" t="s">
        <v>259</v>
      </c>
      <c r="C812" s="488"/>
      <c r="D812" s="488"/>
      <c r="E812" s="488"/>
      <c r="F812" s="488"/>
      <c r="G812" s="488"/>
      <c r="H812" s="488"/>
      <c r="I812" s="488"/>
      <c r="J812" s="488"/>
      <c r="K812" s="488"/>
      <c r="L812" s="488"/>
      <c r="M812" s="488"/>
      <c r="N812" s="488"/>
      <c r="O812" s="489"/>
      <c r="P812" s="169"/>
      <c r="Q812" s="173"/>
      <c r="R812" s="173"/>
      <c r="S812" s="173"/>
      <c r="T812" s="173"/>
      <c r="U812" s="173"/>
    </row>
    <row r="813" spans="1:21" s="115" customFormat="1" ht="15.75">
      <c r="A813" s="167"/>
      <c r="B813" s="168"/>
      <c r="C813" s="168"/>
      <c r="D813" s="168"/>
      <c r="E813" s="168"/>
      <c r="F813" s="168"/>
      <c r="G813" s="168"/>
      <c r="H813" s="168"/>
      <c r="I813" s="170"/>
      <c r="J813" s="170"/>
      <c r="K813" s="170"/>
      <c r="L813" s="170"/>
      <c r="M813" s="171"/>
      <c r="N813" s="171"/>
      <c r="O813" s="172"/>
      <c r="P813" s="110"/>
    </row>
    <row r="814" spans="1:21" ht="42" customHeight="1">
      <c r="A814" s="490" t="s">
        <v>1785</v>
      </c>
      <c r="B814" s="481"/>
      <c r="C814" s="481"/>
      <c r="D814" s="481"/>
      <c r="E814" s="125" t="s">
        <v>1786</v>
      </c>
      <c r="F814" s="491" t="s">
        <v>1787</v>
      </c>
      <c r="G814" s="459"/>
      <c r="H814" s="491" t="s">
        <v>1800</v>
      </c>
      <c r="I814" s="459"/>
      <c r="J814" s="463" t="s">
        <v>1871</v>
      </c>
      <c r="K814" s="492"/>
      <c r="L814" s="145" t="s">
        <v>1812</v>
      </c>
      <c r="M814" s="493" t="s">
        <v>1791</v>
      </c>
      <c r="N814" s="493"/>
      <c r="O814" s="494"/>
      <c r="P814" s="110"/>
    </row>
    <row r="815" spans="1:21" s="112" customFormat="1" ht="55.9" customHeight="1">
      <c r="A815" s="495" t="s">
        <v>1983</v>
      </c>
      <c r="B815" s="496"/>
      <c r="C815" s="496"/>
      <c r="D815" s="497"/>
      <c r="E815" s="136">
        <v>1</v>
      </c>
      <c r="F815" s="498"/>
      <c r="G815" s="499"/>
      <c r="H815" s="500">
        <v>0.08</v>
      </c>
      <c r="I815" s="499"/>
      <c r="J815" s="498">
        <v>144</v>
      </c>
      <c r="K815" s="501"/>
      <c r="L815" s="156">
        <f>H815*J815</f>
        <v>11.52</v>
      </c>
      <c r="M815" s="502" t="s">
        <v>1984</v>
      </c>
      <c r="N815" s="502"/>
      <c r="O815" s="503"/>
      <c r="P815" s="110"/>
    </row>
    <row r="816" spans="1:21" s="112" customFormat="1" ht="55.9" customHeight="1">
      <c r="A816" s="495" t="s">
        <v>1985</v>
      </c>
      <c r="B816" s="496"/>
      <c r="C816" s="496"/>
      <c r="D816" s="497"/>
      <c r="E816" s="136">
        <v>1</v>
      </c>
      <c r="F816" s="498"/>
      <c r="G816" s="499"/>
      <c r="H816" s="500">
        <v>0.08</v>
      </c>
      <c r="I816" s="499"/>
      <c r="J816" s="498">
        <f>50*10</f>
        <v>500</v>
      </c>
      <c r="K816" s="501"/>
      <c r="L816" s="156">
        <f>H816*J816</f>
        <v>40</v>
      </c>
      <c r="M816" s="502" t="s">
        <v>1986</v>
      </c>
      <c r="N816" s="502"/>
      <c r="O816" s="503"/>
      <c r="P816" s="110"/>
    </row>
    <row r="817" spans="1:21" ht="18">
      <c r="A817" s="127"/>
      <c r="B817" s="128"/>
      <c r="C817" s="128"/>
      <c r="D817" s="128"/>
      <c r="E817" s="129"/>
      <c r="F817" s="130"/>
      <c r="G817" s="129"/>
      <c r="H817" s="129"/>
      <c r="I817" s="146"/>
      <c r="J817" s="147"/>
      <c r="K817" s="129"/>
      <c r="L817" s="129"/>
      <c r="M817" s="129"/>
      <c r="O817" s="148"/>
      <c r="P817" s="110"/>
    </row>
    <row r="818" spans="1:21" ht="15.75">
      <c r="A818" s="131"/>
      <c r="B818" s="132"/>
      <c r="C818" s="132"/>
      <c r="D818" s="132"/>
      <c r="E818" s="132"/>
      <c r="F818" s="132"/>
      <c r="G818" s="132"/>
      <c r="H818" s="132"/>
      <c r="I818" s="149"/>
      <c r="J818" s="149"/>
      <c r="L818" s="485" t="s">
        <v>1793</v>
      </c>
      <c r="M818" s="486"/>
      <c r="N818" s="487"/>
      <c r="O818" s="150">
        <f>L815+L816</f>
        <v>51.519999999999996</v>
      </c>
      <c r="P818" s="110"/>
    </row>
    <row r="819" spans="1:21" ht="15.75">
      <c r="A819" s="133"/>
      <c r="B819" s="134"/>
      <c r="C819" s="134"/>
      <c r="D819" s="134"/>
      <c r="E819" s="134"/>
      <c r="F819" s="134"/>
      <c r="G819" s="134"/>
      <c r="H819" s="134"/>
      <c r="I819" s="151"/>
      <c r="J819" s="151"/>
      <c r="K819" s="152"/>
      <c r="L819" s="152"/>
      <c r="M819" s="152"/>
      <c r="N819" s="152"/>
      <c r="O819" s="153"/>
      <c r="P819" s="110"/>
    </row>
    <row r="820" spans="1:21" s="114" customFormat="1" ht="40.15" customHeight="1">
      <c r="A820" s="174" t="s">
        <v>260</v>
      </c>
      <c r="B820" s="488" t="s">
        <v>262</v>
      </c>
      <c r="C820" s="488"/>
      <c r="D820" s="488"/>
      <c r="E820" s="488"/>
      <c r="F820" s="488"/>
      <c r="G820" s="488"/>
      <c r="H820" s="488"/>
      <c r="I820" s="488"/>
      <c r="J820" s="488"/>
      <c r="K820" s="488"/>
      <c r="L820" s="488"/>
      <c r="M820" s="488"/>
      <c r="N820" s="488"/>
      <c r="O820" s="489"/>
      <c r="P820" s="169"/>
      <c r="Q820" s="173"/>
      <c r="R820" s="173"/>
      <c r="S820" s="173"/>
      <c r="T820" s="173"/>
      <c r="U820" s="173"/>
    </row>
    <row r="821" spans="1:21" s="115" customFormat="1" ht="15.75">
      <c r="A821" s="167"/>
      <c r="B821" s="168"/>
      <c r="C821" s="168"/>
      <c r="D821" s="168"/>
      <c r="E821" s="168"/>
      <c r="F821" s="168"/>
      <c r="G821" s="168"/>
      <c r="H821" s="168"/>
      <c r="I821" s="170"/>
      <c r="J821" s="170"/>
      <c r="K821" s="170"/>
      <c r="L821" s="170"/>
      <c r="M821" s="171"/>
      <c r="N821" s="171"/>
      <c r="O821" s="172"/>
      <c r="P821" s="110"/>
    </row>
    <row r="822" spans="1:21" ht="42" customHeight="1">
      <c r="A822" s="490" t="s">
        <v>1785</v>
      </c>
      <c r="B822" s="481"/>
      <c r="C822" s="481"/>
      <c r="D822" s="481"/>
      <c r="E822" s="125" t="s">
        <v>1786</v>
      </c>
      <c r="F822" s="491" t="s">
        <v>1787</v>
      </c>
      <c r="G822" s="459"/>
      <c r="H822" s="491" t="s">
        <v>1795</v>
      </c>
      <c r="I822" s="459"/>
      <c r="J822" s="463" t="s">
        <v>1871</v>
      </c>
      <c r="K822" s="492"/>
      <c r="L822" s="145" t="s">
        <v>1790</v>
      </c>
      <c r="M822" s="493" t="s">
        <v>1791</v>
      </c>
      <c r="N822" s="493"/>
      <c r="O822" s="494"/>
      <c r="P822" s="110"/>
    </row>
    <row r="823" spans="1:21" s="112" customFormat="1" ht="55.9" customHeight="1">
      <c r="A823" s="495" t="s">
        <v>1983</v>
      </c>
      <c r="B823" s="496"/>
      <c r="C823" s="496"/>
      <c r="D823" s="497"/>
      <c r="E823" s="136">
        <v>1</v>
      </c>
      <c r="F823" s="498">
        <f>51+21+51+21</f>
        <v>144</v>
      </c>
      <c r="G823" s="499"/>
      <c r="H823" s="500"/>
      <c r="I823" s="499"/>
      <c r="J823" s="498"/>
      <c r="K823" s="501"/>
      <c r="L823" s="136"/>
      <c r="M823" s="502" t="s">
        <v>1984</v>
      </c>
      <c r="N823" s="502"/>
      <c r="O823" s="503"/>
      <c r="P823" s="110"/>
    </row>
    <row r="824" spans="1:21" s="112" customFormat="1" ht="55.9" customHeight="1">
      <c r="A824" s="495" t="s">
        <v>1985</v>
      </c>
      <c r="B824" s="496"/>
      <c r="C824" s="496"/>
      <c r="D824" s="497"/>
      <c r="E824" s="136">
        <v>1</v>
      </c>
      <c r="F824" s="498">
        <v>50</v>
      </c>
      <c r="G824" s="499"/>
      <c r="H824" s="500"/>
      <c r="I824" s="499"/>
      <c r="J824" s="498"/>
      <c r="K824" s="501"/>
      <c r="L824" s="136"/>
      <c r="M824" s="502"/>
      <c r="N824" s="502"/>
      <c r="O824" s="503"/>
      <c r="P824" s="110"/>
    </row>
    <row r="825" spans="1:21" ht="18">
      <c r="A825" s="127"/>
      <c r="B825" s="128"/>
      <c r="C825" s="128"/>
      <c r="D825" s="128"/>
      <c r="E825" s="129"/>
      <c r="F825" s="130"/>
      <c r="G825" s="129"/>
      <c r="H825" s="129"/>
      <c r="I825" s="146"/>
      <c r="J825" s="147"/>
      <c r="K825" s="129"/>
      <c r="L825" s="129"/>
      <c r="M825" s="129"/>
      <c r="O825" s="148"/>
      <c r="P825" s="110"/>
    </row>
    <row r="826" spans="1:21" ht="15.75">
      <c r="A826" s="131"/>
      <c r="B826" s="132"/>
      <c r="C826" s="132"/>
      <c r="D826" s="132"/>
      <c r="E826" s="132"/>
      <c r="F826" s="132"/>
      <c r="G826" s="132"/>
      <c r="H826" s="132"/>
      <c r="I826" s="149"/>
      <c r="J826" s="149"/>
      <c r="L826" s="485" t="s">
        <v>1793</v>
      </c>
      <c r="M826" s="486"/>
      <c r="N826" s="487"/>
      <c r="O826" s="150">
        <f>F824+F823</f>
        <v>194</v>
      </c>
      <c r="P826" s="110"/>
    </row>
    <row r="827" spans="1:21" ht="15.75">
      <c r="A827" s="133"/>
      <c r="B827" s="134"/>
      <c r="C827" s="134"/>
      <c r="D827" s="134"/>
      <c r="E827" s="134"/>
      <c r="F827" s="134"/>
      <c r="G827" s="134"/>
      <c r="H827" s="134"/>
      <c r="I827" s="151"/>
      <c r="J827" s="151"/>
      <c r="K827" s="152"/>
      <c r="L827" s="152"/>
      <c r="M827" s="152"/>
      <c r="N827" s="152"/>
      <c r="O827" s="153"/>
      <c r="P827" s="110"/>
    </row>
    <row r="828" spans="1:21" s="114" customFormat="1" ht="40.15" customHeight="1">
      <c r="A828" s="174" t="s">
        <v>265</v>
      </c>
      <c r="B828" s="488" t="s">
        <v>267</v>
      </c>
      <c r="C828" s="488"/>
      <c r="D828" s="488"/>
      <c r="E828" s="488"/>
      <c r="F828" s="488"/>
      <c r="G828" s="488"/>
      <c r="H828" s="488"/>
      <c r="I828" s="488"/>
      <c r="J828" s="488"/>
      <c r="K828" s="488"/>
      <c r="L828" s="488"/>
      <c r="M828" s="488"/>
      <c r="N828" s="488"/>
      <c r="O828" s="489"/>
      <c r="P828" s="169"/>
      <c r="Q828" s="173"/>
      <c r="R828" s="173"/>
      <c r="S828" s="173"/>
      <c r="T828" s="173"/>
      <c r="U828" s="173"/>
    </row>
    <row r="829" spans="1:21" s="115" customFormat="1" ht="15.75">
      <c r="A829" s="167"/>
      <c r="B829" s="168"/>
      <c r="C829" s="168"/>
      <c r="D829" s="168"/>
      <c r="E829" s="168"/>
      <c r="F829" s="168"/>
      <c r="G829" s="168"/>
      <c r="H829" s="168"/>
      <c r="I829" s="170"/>
      <c r="J829" s="170"/>
      <c r="K829" s="170"/>
      <c r="L829" s="170"/>
      <c r="M829" s="171"/>
      <c r="N829" s="171"/>
      <c r="O829" s="172"/>
      <c r="P829" s="110"/>
    </row>
    <row r="830" spans="1:21" ht="42" customHeight="1">
      <c r="A830" s="490" t="s">
        <v>1785</v>
      </c>
      <c r="B830" s="481"/>
      <c r="C830" s="481"/>
      <c r="D830" s="481"/>
      <c r="E830" s="125" t="s">
        <v>1786</v>
      </c>
      <c r="F830" s="491" t="s">
        <v>1787</v>
      </c>
      <c r="G830" s="459"/>
      <c r="H830" s="491" t="s">
        <v>1795</v>
      </c>
      <c r="I830" s="459"/>
      <c r="J830" s="463" t="s">
        <v>1871</v>
      </c>
      <c r="K830" s="492"/>
      <c r="L830" s="145" t="s">
        <v>1790</v>
      </c>
      <c r="M830" s="493" t="s">
        <v>1791</v>
      </c>
      <c r="N830" s="493"/>
      <c r="O830" s="494"/>
      <c r="P830" s="110"/>
    </row>
    <row r="831" spans="1:21" s="112" customFormat="1" ht="55.9" customHeight="1">
      <c r="A831" s="495" t="s">
        <v>1987</v>
      </c>
      <c r="B831" s="496"/>
      <c r="C831" s="496"/>
      <c r="D831" s="497"/>
      <c r="E831" s="136">
        <v>1</v>
      </c>
      <c r="F831" s="498"/>
      <c r="G831" s="499"/>
      <c r="H831" s="500"/>
      <c r="I831" s="499"/>
      <c r="J831" s="498"/>
      <c r="K831" s="501"/>
      <c r="L831" s="136"/>
      <c r="M831" s="502" t="s">
        <v>1988</v>
      </c>
      <c r="N831" s="502"/>
      <c r="O831" s="503"/>
      <c r="P831" s="110"/>
    </row>
    <row r="832" spans="1:21" ht="18">
      <c r="A832" s="127"/>
      <c r="B832" s="128"/>
      <c r="C832" s="128"/>
      <c r="D832" s="128"/>
      <c r="E832" s="129"/>
      <c r="F832" s="130"/>
      <c r="G832" s="129"/>
      <c r="H832" s="129"/>
      <c r="I832" s="146"/>
      <c r="J832" s="147"/>
      <c r="K832" s="129"/>
      <c r="L832" s="129"/>
      <c r="M832" s="129"/>
      <c r="O832" s="148"/>
      <c r="P832" s="110"/>
    </row>
    <row r="833" spans="1:21" ht="15.75">
      <c r="A833" s="131"/>
      <c r="B833" s="132"/>
      <c r="C833" s="132"/>
      <c r="D833" s="132"/>
      <c r="E833" s="132"/>
      <c r="F833" s="132"/>
      <c r="G833" s="132"/>
      <c r="H833" s="132"/>
      <c r="I833" s="149"/>
      <c r="J833" s="149"/>
      <c r="L833" s="485" t="s">
        <v>1793</v>
      </c>
      <c r="M833" s="486"/>
      <c r="N833" s="487"/>
      <c r="O833" s="150">
        <f>E831</f>
        <v>1</v>
      </c>
      <c r="P833" s="110"/>
    </row>
    <row r="834" spans="1:21" ht="15.75">
      <c r="A834" s="133"/>
      <c r="B834" s="134"/>
      <c r="C834" s="134"/>
      <c r="D834" s="134"/>
      <c r="E834" s="134"/>
      <c r="F834" s="134"/>
      <c r="G834" s="134"/>
      <c r="H834" s="134"/>
      <c r="I834" s="151"/>
      <c r="J834" s="151"/>
      <c r="K834" s="152"/>
      <c r="L834" s="152"/>
      <c r="M834" s="152"/>
      <c r="N834" s="152"/>
      <c r="O834" s="153"/>
      <c r="P834" s="110"/>
    </row>
    <row r="835" spans="1:21" s="114" customFormat="1" ht="40.15" customHeight="1">
      <c r="A835" s="174" t="s">
        <v>268</v>
      </c>
      <c r="B835" s="488" t="s">
        <v>270</v>
      </c>
      <c r="C835" s="488"/>
      <c r="D835" s="488"/>
      <c r="E835" s="488"/>
      <c r="F835" s="488"/>
      <c r="G835" s="488"/>
      <c r="H835" s="488"/>
      <c r="I835" s="488"/>
      <c r="J835" s="488"/>
      <c r="K835" s="488"/>
      <c r="L835" s="488"/>
      <c r="M835" s="488"/>
      <c r="N835" s="488"/>
      <c r="O835" s="489"/>
      <c r="P835" s="169"/>
      <c r="Q835" s="173"/>
      <c r="R835" s="173"/>
      <c r="S835" s="173"/>
      <c r="T835" s="173"/>
      <c r="U835" s="173"/>
    </row>
    <row r="836" spans="1:21" s="115" customFormat="1" ht="15.75">
      <c r="A836" s="167"/>
      <c r="B836" s="168"/>
      <c r="C836" s="168"/>
      <c r="D836" s="168"/>
      <c r="E836" s="168"/>
      <c r="F836" s="168"/>
      <c r="G836" s="168"/>
      <c r="H836" s="168"/>
      <c r="I836" s="170"/>
      <c r="J836" s="170"/>
      <c r="K836" s="170"/>
      <c r="L836" s="170"/>
      <c r="M836" s="171"/>
      <c r="N836" s="171"/>
      <c r="O836" s="172"/>
      <c r="P836" s="110"/>
    </row>
    <row r="837" spans="1:21" ht="42" customHeight="1">
      <c r="A837" s="490" t="s">
        <v>1785</v>
      </c>
      <c r="B837" s="481"/>
      <c r="C837" s="481"/>
      <c r="D837" s="481"/>
      <c r="E837" s="125" t="s">
        <v>1786</v>
      </c>
      <c r="F837" s="491" t="s">
        <v>1787</v>
      </c>
      <c r="G837" s="459"/>
      <c r="H837" s="491" t="s">
        <v>1795</v>
      </c>
      <c r="I837" s="459"/>
      <c r="J837" s="463" t="s">
        <v>1871</v>
      </c>
      <c r="K837" s="492"/>
      <c r="L837" s="145" t="s">
        <v>1790</v>
      </c>
      <c r="M837" s="493" t="s">
        <v>1791</v>
      </c>
      <c r="N837" s="493"/>
      <c r="O837" s="494"/>
      <c r="P837" s="110"/>
    </row>
    <row r="838" spans="1:21" s="112" customFormat="1" ht="55.9" customHeight="1">
      <c r="A838" s="495" t="s">
        <v>1987</v>
      </c>
      <c r="B838" s="496"/>
      <c r="C838" s="496"/>
      <c r="D838" s="497"/>
      <c r="E838" s="136">
        <v>15</v>
      </c>
      <c r="F838" s="498"/>
      <c r="G838" s="499"/>
      <c r="H838" s="500"/>
      <c r="I838" s="499"/>
      <c r="J838" s="498"/>
      <c r="K838" s="501"/>
      <c r="L838" s="136"/>
      <c r="M838" s="502" t="s">
        <v>1988</v>
      </c>
      <c r="N838" s="502"/>
      <c r="O838" s="503"/>
      <c r="P838" s="110"/>
    </row>
    <row r="839" spans="1:21" ht="18">
      <c r="A839" s="127"/>
      <c r="B839" s="128"/>
      <c r="C839" s="128"/>
      <c r="D839" s="128"/>
      <c r="E839" s="129"/>
      <c r="F839" s="130"/>
      <c r="G839" s="129"/>
      <c r="H839" s="129"/>
      <c r="I839" s="146"/>
      <c r="J839" s="147"/>
      <c r="K839" s="129"/>
      <c r="L839" s="129"/>
      <c r="M839" s="129"/>
      <c r="O839" s="148"/>
      <c r="P839" s="110"/>
    </row>
    <row r="840" spans="1:21" ht="15.75">
      <c r="A840" s="131"/>
      <c r="B840" s="132"/>
      <c r="C840" s="132"/>
      <c r="D840" s="132"/>
      <c r="E840" s="132"/>
      <c r="F840" s="132"/>
      <c r="G840" s="132"/>
      <c r="H840" s="132"/>
      <c r="I840" s="149"/>
      <c r="J840" s="149"/>
      <c r="L840" s="485" t="s">
        <v>1793</v>
      </c>
      <c r="M840" s="486"/>
      <c r="N840" s="487"/>
      <c r="O840" s="150">
        <f>E838</f>
        <v>15</v>
      </c>
      <c r="P840" s="110"/>
    </row>
    <row r="841" spans="1:21" ht="15.75">
      <c r="A841" s="133"/>
      <c r="B841" s="134"/>
      <c r="C841" s="134"/>
      <c r="D841" s="134"/>
      <c r="E841" s="134"/>
      <c r="F841" s="134"/>
      <c r="G841" s="134"/>
      <c r="H841" s="134"/>
      <c r="I841" s="151"/>
      <c r="J841" s="151"/>
      <c r="K841" s="152"/>
      <c r="L841" s="152"/>
      <c r="M841" s="152"/>
      <c r="N841" s="152"/>
      <c r="O841" s="153"/>
      <c r="P841" s="110"/>
    </row>
    <row r="842" spans="1:21" s="114" customFormat="1" ht="40.15" customHeight="1">
      <c r="A842" s="174" t="s">
        <v>271</v>
      </c>
      <c r="B842" s="488" t="s">
        <v>273</v>
      </c>
      <c r="C842" s="488"/>
      <c r="D842" s="488"/>
      <c r="E842" s="488"/>
      <c r="F842" s="488"/>
      <c r="G842" s="488"/>
      <c r="H842" s="488"/>
      <c r="I842" s="488"/>
      <c r="J842" s="488"/>
      <c r="K842" s="488"/>
      <c r="L842" s="488"/>
      <c r="M842" s="488"/>
      <c r="N842" s="488"/>
      <c r="O842" s="489"/>
      <c r="P842" s="169"/>
      <c r="Q842" s="173"/>
      <c r="R842" s="173"/>
      <c r="S842" s="173"/>
      <c r="T842" s="173"/>
      <c r="U842" s="173"/>
    </row>
    <row r="843" spans="1:21" s="115" customFormat="1" ht="15.75">
      <c r="A843" s="167"/>
      <c r="B843" s="168"/>
      <c r="C843" s="168"/>
      <c r="D843" s="168"/>
      <c r="E843" s="168"/>
      <c r="F843" s="168"/>
      <c r="G843" s="168"/>
      <c r="H843" s="168"/>
      <c r="I843" s="170"/>
      <c r="J843" s="170"/>
      <c r="K843" s="170"/>
      <c r="L843" s="170"/>
      <c r="M843" s="171"/>
      <c r="N843" s="171"/>
      <c r="O843" s="172"/>
      <c r="P843" s="110"/>
    </row>
    <row r="844" spans="1:21" ht="42" customHeight="1">
      <c r="A844" s="490" t="s">
        <v>1785</v>
      </c>
      <c r="B844" s="481"/>
      <c r="C844" s="481"/>
      <c r="D844" s="481"/>
      <c r="E844" s="125" t="s">
        <v>1786</v>
      </c>
      <c r="F844" s="491" t="s">
        <v>1787</v>
      </c>
      <c r="G844" s="459"/>
      <c r="H844" s="491" t="s">
        <v>1795</v>
      </c>
      <c r="I844" s="459"/>
      <c r="J844" s="463" t="s">
        <v>1871</v>
      </c>
      <c r="K844" s="492"/>
      <c r="L844" s="145" t="s">
        <v>1790</v>
      </c>
      <c r="M844" s="493" t="s">
        <v>1791</v>
      </c>
      <c r="N844" s="493"/>
      <c r="O844" s="494"/>
      <c r="P844" s="110"/>
    </row>
    <row r="845" spans="1:21" s="112" customFormat="1" ht="55.9" customHeight="1">
      <c r="A845" s="495" t="s">
        <v>1987</v>
      </c>
      <c r="B845" s="496"/>
      <c r="C845" s="496"/>
      <c r="D845" s="497"/>
      <c r="E845" s="136">
        <v>8</v>
      </c>
      <c r="F845" s="498"/>
      <c r="G845" s="499"/>
      <c r="H845" s="500"/>
      <c r="I845" s="499"/>
      <c r="J845" s="498"/>
      <c r="K845" s="501"/>
      <c r="L845" s="136"/>
      <c r="M845" s="502" t="s">
        <v>1988</v>
      </c>
      <c r="N845" s="502"/>
      <c r="O845" s="503"/>
      <c r="P845" s="110"/>
    </row>
    <row r="846" spans="1:21" ht="18">
      <c r="A846" s="127"/>
      <c r="B846" s="128"/>
      <c r="C846" s="128"/>
      <c r="D846" s="128"/>
      <c r="E846" s="129"/>
      <c r="F846" s="130"/>
      <c r="G846" s="129"/>
      <c r="H846" s="129"/>
      <c r="I846" s="146"/>
      <c r="J846" s="147"/>
      <c r="K846" s="129"/>
      <c r="L846" s="129"/>
      <c r="M846" s="129"/>
      <c r="O846" s="148"/>
      <c r="P846" s="110"/>
    </row>
    <row r="847" spans="1:21" ht="15.75">
      <c r="A847" s="131"/>
      <c r="B847" s="132"/>
      <c r="C847" s="132"/>
      <c r="D847" s="132"/>
      <c r="E847" s="132"/>
      <c r="F847" s="132"/>
      <c r="G847" s="132"/>
      <c r="H847" s="132"/>
      <c r="I847" s="149"/>
      <c r="J847" s="149"/>
      <c r="L847" s="485" t="s">
        <v>1793</v>
      </c>
      <c r="M847" s="486"/>
      <c r="N847" s="487"/>
      <c r="O847" s="150">
        <f>E845</f>
        <v>8</v>
      </c>
      <c r="P847" s="110"/>
    </row>
    <row r="848" spans="1:21" ht="15.75">
      <c r="A848" s="133"/>
      <c r="B848" s="134"/>
      <c r="C848" s="134"/>
      <c r="D848" s="134"/>
      <c r="E848" s="134"/>
      <c r="F848" s="134"/>
      <c r="G848" s="134"/>
      <c r="H848" s="134"/>
      <c r="I848" s="151"/>
      <c r="J848" s="151"/>
      <c r="K848" s="152"/>
      <c r="L848" s="152"/>
      <c r="M848" s="152"/>
      <c r="N848" s="152"/>
      <c r="O848" s="153"/>
      <c r="P848" s="110"/>
    </row>
    <row r="849" spans="1:21" s="114" customFormat="1" ht="40.15" customHeight="1">
      <c r="A849" s="174" t="s">
        <v>274</v>
      </c>
      <c r="B849" s="488" t="s">
        <v>276</v>
      </c>
      <c r="C849" s="488"/>
      <c r="D849" s="488"/>
      <c r="E849" s="488"/>
      <c r="F849" s="488"/>
      <c r="G849" s="488"/>
      <c r="H849" s="488"/>
      <c r="I849" s="488"/>
      <c r="J849" s="488"/>
      <c r="K849" s="488"/>
      <c r="L849" s="488"/>
      <c r="M849" s="488"/>
      <c r="N849" s="488"/>
      <c r="O849" s="489"/>
      <c r="P849" s="169"/>
      <c r="Q849" s="173"/>
      <c r="R849" s="173"/>
      <c r="S849" s="173"/>
      <c r="T849" s="173"/>
      <c r="U849" s="173"/>
    </row>
    <row r="850" spans="1:21" s="115" customFormat="1" ht="15.75">
      <c r="A850" s="167"/>
      <c r="B850" s="168"/>
      <c r="C850" s="168"/>
      <c r="D850" s="168"/>
      <c r="E850" s="168"/>
      <c r="F850" s="168"/>
      <c r="G850" s="168"/>
      <c r="H850" s="168"/>
      <c r="I850" s="170"/>
      <c r="J850" s="170"/>
      <c r="K850" s="170"/>
      <c r="L850" s="170"/>
      <c r="M850" s="171"/>
      <c r="N850" s="171"/>
      <c r="O850" s="172"/>
      <c r="P850" s="110"/>
    </row>
    <row r="851" spans="1:21" ht="42" customHeight="1">
      <c r="A851" s="490" t="s">
        <v>1785</v>
      </c>
      <c r="B851" s="481"/>
      <c r="C851" s="481"/>
      <c r="D851" s="481"/>
      <c r="E851" s="125" t="s">
        <v>1786</v>
      </c>
      <c r="F851" s="491" t="s">
        <v>1787</v>
      </c>
      <c r="G851" s="459"/>
      <c r="H851" s="491" t="s">
        <v>1795</v>
      </c>
      <c r="I851" s="459"/>
      <c r="J851" s="463" t="s">
        <v>1871</v>
      </c>
      <c r="K851" s="492"/>
      <c r="L851" s="145" t="s">
        <v>1790</v>
      </c>
      <c r="M851" s="493" t="s">
        <v>1791</v>
      </c>
      <c r="N851" s="493"/>
      <c r="O851" s="494"/>
      <c r="P851" s="110"/>
    </row>
    <row r="852" spans="1:21" s="112" customFormat="1" ht="55.9" customHeight="1">
      <c r="A852" s="495" t="s">
        <v>1987</v>
      </c>
      <c r="B852" s="496"/>
      <c r="C852" s="496"/>
      <c r="D852" s="497"/>
      <c r="E852" s="136">
        <v>1</v>
      </c>
      <c r="F852" s="498"/>
      <c r="G852" s="499"/>
      <c r="H852" s="500"/>
      <c r="I852" s="499"/>
      <c r="J852" s="498"/>
      <c r="K852" s="501"/>
      <c r="L852" s="136"/>
      <c r="M852" s="502" t="s">
        <v>1988</v>
      </c>
      <c r="N852" s="502"/>
      <c r="O852" s="503"/>
      <c r="P852" s="110"/>
    </row>
    <row r="853" spans="1:21" ht="18">
      <c r="A853" s="127"/>
      <c r="B853" s="128"/>
      <c r="C853" s="128"/>
      <c r="D853" s="128"/>
      <c r="E853" s="129"/>
      <c r="F853" s="130"/>
      <c r="G853" s="129"/>
      <c r="H853" s="129"/>
      <c r="I853" s="146"/>
      <c r="J853" s="147"/>
      <c r="K853" s="129"/>
      <c r="L853" s="129"/>
      <c r="M853" s="129"/>
      <c r="O853" s="148"/>
      <c r="P853" s="110"/>
    </row>
    <row r="854" spans="1:21" ht="15.75">
      <c r="A854" s="131"/>
      <c r="B854" s="132"/>
      <c r="C854" s="132"/>
      <c r="D854" s="132"/>
      <c r="E854" s="132"/>
      <c r="F854" s="132"/>
      <c r="G854" s="132"/>
      <c r="H854" s="132"/>
      <c r="I854" s="149"/>
      <c r="J854" s="149"/>
      <c r="L854" s="485" t="s">
        <v>1793</v>
      </c>
      <c r="M854" s="486"/>
      <c r="N854" s="487"/>
      <c r="O854" s="150">
        <f>E852</f>
        <v>1</v>
      </c>
      <c r="P854" s="110"/>
    </row>
    <row r="855" spans="1:21" ht="15.75">
      <c r="A855" s="133"/>
      <c r="B855" s="134"/>
      <c r="C855" s="134"/>
      <c r="D855" s="134"/>
      <c r="E855" s="134"/>
      <c r="F855" s="134"/>
      <c r="G855" s="134"/>
      <c r="H855" s="134"/>
      <c r="I855" s="151"/>
      <c r="J855" s="151"/>
      <c r="K855" s="152"/>
      <c r="L855" s="152"/>
      <c r="M855" s="152"/>
      <c r="N855" s="152"/>
      <c r="O855" s="153"/>
      <c r="P855" s="110"/>
    </row>
    <row r="856" spans="1:21" s="114" customFormat="1" ht="40.15" customHeight="1">
      <c r="A856" s="174" t="s">
        <v>277</v>
      </c>
      <c r="B856" s="488" t="s">
        <v>279</v>
      </c>
      <c r="C856" s="488"/>
      <c r="D856" s="488"/>
      <c r="E856" s="488"/>
      <c r="F856" s="488"/>
      <c r="G856" s="488"/>
      <c r="H856" s="488"/>
      <c r="I856" s="488"/>
      <c r="J856" s="488"/>
      <c r="K856" s="488"/>
      <c r="L856" s="488"/>
      <c r="M856" s="488"/>
      <c r="N856" s="488"/>
      <c r="O856" s="489"/>
      <c r="P856" s="169"/>
      <c r="Q856" s="173"/>
      <c r="R856" s="173"/>
      <c r="S856" s="173"/>
      <c r="T856" s="173"/>
      <c r="U856" s="173"/>
    </row>
    <row r="857" spans="1:21" s="115" customFormat="1" ht="15.75">
      <c r="A857" s="167"/>
      <c r="B857" s="168"/>
      <c r="C857" s="168"/>
      <c r="D857" s="168"/>
      <c r="E857" s="168"/>
      <c r="F857" s="168"/>
      <c r="G857" s="168"/>
      <c r="H857" s="168"/>
      <c r="I857" s="170"/>
      <c r="J857" s="170"/>
      <c r="K857" s="170"/>
      <c r="L857" s="170"/>
      <c r="M857" s="171"/>
      <c r="N857" s="171"/>
      <c r="O857" s="172"/>
      <c r="P857" s="110"/>
    </row>
    <row r="858" spans="1:21" ht="42" customHeight="1">
      <c r="A858" s="490" t="s">
        <v>1785</v>
      </c>
      <c r="B858" s="481"/>
      <c r="C858" s="481"/>
      <c r="D858" s="481"/>
      <c r="E858" s="125" t="s">
        <v>1786</v>
      </c>
      <c r="F858" s="491" t="s">
        <v>1787</v>
      </c>
      <c r="G858" s="459"/>
      <c r="H858" s="491" t="s">
        <v>1795</v>
      </c>
      <c r="I858" s="459"/>
      <c r="J858" s="463" t="s">
        <v>1871</v>
      </c>
      <c r="K858" s="492"/>
      <c r="L858" s="145" t="s">
        <v>1790</v>
      </c>
      <c r="M858" s="493" t="s">
        <v>1791</v>
      </c>
      <c r="N858" s="493"/>
      <c r="O858" s="494"/>
      <c r="P858" s="110"/>
    </row>
    <row r="859" spans="1:21" s="112" customFormat="1" ht="55.9" customHeight="1">
      <c r="A859" s="495" t="s">
        <v>1987</v>
      </c>
      <c r="B859" s="496"/>
      <c r="C859" s="496"/>
      <c r="D859" s="497"/>
      <c r="E859" s="136">
        <v>15</v>
      </c>
      <c r="F859" s="498"/>
      <c r="G859" s="499"/>
      <c r="H859" s="500"/>
      <c r="I859" s="499"/>
      <c r="J859" s="498"/>
      <c r="K859" s="501"/>
      <c r="L859" s="136"/>
      <c r="M859" s="502" t="s">
        <v>1988</v>
      </c>
      <c r="N859" s="502"/>
      <c r="O859" s="503"/>
      <c r="P859" s="110"/>
    </row>
    <row r="860" spans="1:21" ht="18">
      <c r="A860" s="127"/>
      <c r="B860" s="128"/>
      <c r="C860" s="128"/>
      <c r="D860" s="128"/>
      <c r="E860" s="129"/>
      <c r="F860" s="130"/>
      <c r="G860" s="129"/>
      <c r="H860" s="129"/>
      <c r="I860" s="146"/>
      <c r="J860" s="147"/>
      <c r="K860" s="129"/>
      <c r="L860" s="129"/>
      <c r="M860" s="129"/>
      <c r="O860" s="148"/>
      <c r="P860" s="110"/>
    </row>
    <row r="861" spans="1:21" ht="15.75">
      <c r="A861" s="131"/>
      <c r="B861" s="132"/>
      <c r="C861" s="132"/>
      <c r="D861" s="132"/>
      <c r="E861" s="132"/>
      <c r="F861" s="132"/>
      <c r="G861" s="132"/>
      <c r="H861" s="132"/>
      <c r="I861" s="149"/>
      <c r="J861" s="149"/>
      <c r="L861" s="485" t="s">
        <v>1793</v>
      </c>
      <c r="M861" s="486"/>
      <c r="N861" s="487"/>
      <c r="O861" s="150">
        <f>E859</f>
        <v>15</v>
      </c>
      <c r="P861" s="110"/>
    </row>
    <row r="862" spans="1:21" ht="15.75">
      <c r="A862" s="133"/>
      <c r="B862" s="134"/>
      <c r="C862" s="134"/>
      <c r="D862" s="134"/>
      <c r="E862" s="134"/>
      <c r="F862" s="134"/>
      <c r="G862" s="134"/>
      <c r="H862" s="134"/>
      <c r="I862" s="151"/>
      <c r="J862" s="151"/>
      <c r="K862" s="152"/>
      <c r="L862" s="152"/>
      <c r="M862" s="152"/>
      <c r="N862" s="152"/>
      <c r="O862" s="153"/>
      <c r="P862" s="110"/>
    </row>
    <row r="863" spans="1:21" s="114" customFormat="1" ht="40.15" customHeight="1">
      <c r="A863" s="174" t="s">
        <v>280</v>
      </c>
      <c r="B863" s="488" t="s">
        <v>282</v>
      </c>
      <c r="C863" s="488"/>
      <c r="D863" s="488"/>
      <c r="E863" s="488"/>
      <c r="F863" s="488"/>
      <c r="G863" s="488"/>
      <c r="H863" s="488"/>
      <c r="I863" s="488"/>
      <c r="J863" s="488"/>
      <c r="K863" s="488"/>
      <c r="L863" s="488"/>
      <c r="M863" s="488"/>
      <c r="N863" s="488"/>
      <c r="O863" s="489"/>
      <c r="P863" s="169"/>
      <c r="Q863" s="173"/>
      <c r="R863" s="173"/>
      <c r="S863" s="173"/>
      <c r="T863" s="173"/>
      <c r="U863" s="173"/>
    </row>
    <row r="864" spans="1:21" s="115" customFormat="1" ht="15.75">
      <c r="A864" s="167"/>
      <c r="B864" s="168"/>
      <c r="C864" s="168"/>
      <c r="D864" s="168"/>
      <c r="E864" s="168"/>
      <c r="F864" s="168"/>
      <c r="G864" s="168"/>
      <c r="H864" s="168"/>
      <c r="I864" s="170"/>
      <c r="J864" s="170"/>
      <c r="K864" s="170"/>
      <c r="L864" s="170"/>
      <c r="M864" s="171"/>
      <c r="N864" s="171"/>
      <c r="O864" s="172"/>
      <c r="P864" s="110"/>
    </row>
    <row r="865" spans="1:21" ht="42" customHeight="1">
      <c r="A865" s="490" t="s">
        <v>1785</v>
      </c>
      <c r="B865" s="481"/>
      <c r="C865" s="481"/>
      <c r="D865" s="481"/>
      <c r="E865" s="125" t="s">
        <v>1786</v>
      </c>
      <c r="F865" s="491" t="s">
        <v>1787</v>
      </c>
      <c r="G865" s="459"/>
      <c r="H865" s="491" t="s">
        <v>1795</v>
      </c>
      <c r="I865" s="459"/>
      <c r="J865" s="463" t="s">
        <v>1871</v>
      </c>
      <c r="K865" s="492"/>
      <c r="L865" s="145" t="s">
        <v>1790</v>
      </c>
      <c r="M865" s="493" t="s">
        <v>1791</v>
      </c>
      <c r="N865" s="493"/>
      <c r="O865" s="494"/>
      <c r="P865" s="110"/>
    </row>
    <row r="866" spans="1:21" s="112" customFormat="1" ht="55.9" customHeight="1">
      <c r="A866" s="495" t="s">
        <v>1987</v>
      </c>
      <c r="B866" s="496"/>
      <c r="C866" s="496"/>
      <c r="D866" s="497"/>
      <c r="E866" s="136">
        <v>2</v>
      </c>
      <c r="F866" s="498"/>
      <c r="G866" s="499"/>
      <c r="H866" s="500"/>
      <c r="I866" s="499"/>
      <c r="J866" s="498"/>
      <c r="K866" s="501"/>
      <c r="L866" s="136"/>
      <c r="M866" s="502" t="s">
        <v>1988</v>
      </c>
      <c r="N866" s="502"/>
      <c r="O866" s="503"/>
      <c r="P866" s="110"/>
    </row>
    <row r="867" spans="1:21" ht="18">
      <c r="A867" s="127"/>
      <c r="B867" s="128"/>
      <c r="C867" s="128"/>
      <c r="D867" s="128"/>
      <c r="E867" s="129"/>
      <c r="F867" s="130"/>
      <c r="G867" s="129"/>
      <c r="H867" s="129"/>
      <c r="I867" s="146"/>
      <c r="J867" s="147"/>
      <c r="K867" s="129"/>
      <c r="L867" s="129"/>
      <c r="M867" s="129"/>
      <c r="O867" s="148"/>
      <c r="P867" s="110"/>
    </row>
    <row r="868" spans="1:21" ht="15.75">
      <c r="A868" s="131"/>
      <c r="B868" s="132"/>
      <c r="C868" s="132"/>
      <c r="D868" s="132"/>
      <c r="E868" s="132"/>
      <c r="F868" s="132"/>
      <c r="G868" s="132"/>
      <c r="H868" s="132"/>
      <c r="I868" s="149"/>
      <c r="J868" s="149"/>
      <c r="L868" s="485" t="s">
        <v>1793</v>
      </c>
      <c r="M868" s="486"/>
      <c r="N868" s="487"/>
      <c r="O868" s="150">
        <f>E866</f>
        <v>2</v>
      </c>
      <c r="P868" s="110"/>
    </row>
    <row r="869" spans="1:21" ht="15.75">
      <c r="A869" s="133"/>
      <c r="B869" s="134"/>
      <c r="C869" s="134"/>
      <c r="D869" s="134"/>
      <c r="E869" s="134"/>
      <c r="F869" s="134"/>
      <c r="G869" s="134"/>
      <c r="H869" s="134"/>
      <c r="I869" s="151"/>
      <c r="J869" s="151"/>
      <c r="K869" s="152"/>
      <c r="L869" s="152"/>
      <c r="M869" s="152"/>
      <c r="N869" s="152"/>
      <c r="O869" s="153"/>
      <c r="P869" s="110"/>
    </row>
    <row r="870" spans="1:21" s="114" customFormat="1" ht="40.15" customHeight="1">
      <c r="A870" s="174" t="s">
        <v>283</v>
      </c>
      <c r="B870" s="488" t="s">
        <v>1989</v>
      </c>
      <c r="C870" s="488"/>
      <c r="D870" s="488"/>
      <c r="E870" s="488"/>
      <c r="F870" s="488"/>
      <c r="G870" s="488"/>
      <c r="H870" s="488"/>
      <c r="I870" s="488"/>
      <c r="J870" s="488"/>
      <c r="K870" s="488"/>
      <c r="L870" s="488"/>
      <c r="M870" s="488"/>
      <c r="N870" s="488"/>
      <c r="O870" s="489"/>
      <c r="P870" s="169"/>
      <c r="Q870" s="173"/>
      <c r="R870" s="173"/>
      <c r="S870" s="173"/>
      <c r="T870" s="173"/>
      <c r="U870" s="173"/>
    </row>
    <row r="871" spans="1:21" s="115" customFormat="1" ht="15.75">
      <c r="A871" s="167"/>
      <c r="B871" s="168"/>
      <c r="C871" s="168"/>
      <c r="D871" s="168"/>
      <c r="E871" s="168"/>
      <c r="F871" s="168"/>
      <c r="G871" s="168"/>
      <c r="H871" s="168"/>
      <c r="I871" s="170"/>
      <c r="J871" s="170"/>
      <c r="K871" s="170"/>
      <c r="L871" s="170"/>
      <c r="M871" s="171"/>
      <c r="N871" s="171"/>
      <c r="O871" s="172"/>
      <c r="P871" s="110"/>
    </row>
    <row r="872" spans="1:21" ht="42" customHeight="1">
      <c r="A872" s="490" t="s">
        <v>1785</v>
      </c>
      <c r="B872" s="481"/>
      <c r="C872" s="481"/>
      <c r="D872" s="481"/>
      <c r="E872" s="125" t="s">
        <v>1786</v>
      </c>
      <c r="F872" s="491" t="s">
        <v>1787</v>
      </c>
      <c r="G872" s="459"/>
      <c r="H872" s="491" t="s">
        <v>1795</v>
      </c>
      <c r="I872" s="459"/>
      <c r="J872" s="463" t="s">
        <v>1871</v>
      </c>
      <c r="K872" s="492"/>
      <c r="L872" s="145" t="s">
        <v>1790</v>
      </c>
      <c r="M872" s="493" t="s">
        <v>1791</v>
      </c>
      <c r="N872" s="493"/>
      <c r="O872" s="494"/>
      <c r="P872" s="110"/>
    </row>
    <row r="873" spans="1:21" s="112" customFormat="1" ht="55.9" customHeight="1">
      <c r="A873" s="495" t="s">
        <v>1987</v>
      </c>
      <c r="B873" s="496"/>
      <c r="C873" s="496"/>
      <c r="D873" s="497"/>
      <c r="E873" s="136">
        <v>16</v>
      </c>
      <c r="F873" s="498"/>
      <c r="G873" s="499"/>
      <c r="H873" s="500"/>
      <c r="I873" s="499"/>
      <c r="J873" s="498"/>
      <c r="K873" s="501"/>
      <c r="L873" s="136"/>
      <c r="M873" s="502" t="s">
        <v>1988</v>
      </c>
      <c r="N873" s="502"/>
      <c r="O873" s="503"/>
      <c r="P873" s="110"/>
    </row>
    <row r="874" spans="1:21" ht="18">
      <c r="A874" s="127"/>
      <c r="B874" s="128"/>
      <c r="C874" s="128"/>
      <c r="D874" s="128"/>
      <c r="E874" s="129"/>
      <c r="F874" s="130"/>
      <c r="G874" s="129"/>
      <c r="H874" s="129"/>
      <c r="I874" s="146"/>
      <c r="J874" s="147"/>
      <c r="K874" s="129"/>
      <c r="L874" s="129"/>
      <c r="M874" s="129"/>
      <c r="O874" s="148"/>
      <c r="P874" s="110"/>
    </row>
    <row r="875" spans="1:21" ht="15.75">
      <c r="A875" s="131"/>
      <c r="B875" s="132"/>
      <c r="C875" s="132"/>
      <c r="D875" s="132"/>
      <c r="E875" s="132"/>
      <c r="F875" s="132"/>
      <c r="G875" s="132"/>
      <c r="H875" s="132"/>
      <c r="I875" s="149"/>
      <c r="J875" s="149"/>
      <c r="L875" s="485" t="s">
        <v>1793</v>
      </c>
      <c r="M875" s="486"/>
      <c r="N875" s="487"/>
      <c r="O875" s="150">
        <f>E873</f>
        <v>16</v>
      </c>
      <c r="P875" s="110"/>
    </row>
    <row r="876" spans="1:21" ht="15.75">
      <c r="A876" s="133"/>
      <c r="B876" s="134"/>
      <c r="C876" s="134"/>
      <c r="D876" s="134"/>
      <c r="E876" s="134"/>
      <c r="F876" s="134"/>
      <c r="G876" s="134"/>
      <c r="H876" s="134"/>
      <c r="I876" s="151"/>
      <c r="J876" s="151"/>
      <c r="K876" s="152"/>
      <c r="L876" s="152"/>
      <c r="M876" s="152"/>
      <c r="N876" s="152"/>
      <c r="O876" s="153"/>
      <c r="P876" s="110"/>
    </row>
    <row r="877" spans="1:21" s="114" customFormat="1" ht="40.15" customHeight="1">
      <c r="A877" s="174" t="s">
        <v>286</v>
      </c>
      <c r="B877" s="488" t="s">
        <v>1990</v>
      </c>
      <c r="C877" s="488"/>
      <c r="D877" s="488"/>
      <c r="E877" s="488"/>
      <c r="F877" s="488"/>
      <c r="G877" s="488"/>
      <c r="H877" s="488"/>
      <c r="I877" s="488"/>
      <c r="J877" s="488"/>
      <c r="K877" s="488"/>
      <c r="L877" s="488"/>
      <c r="M877" s="488"/>
      <c r="N877" s="488"/>
      <c r="O877" s="489"/>
      <c r="P877" s="169"/>
      <c r="Q877" s="173"/>
      <c r="R877" s="173"/>
      <c r="S877" s="173"/>
      <c r="T877" s="173"/>
      <c r="U877" s="173"/>
    </row>
    <row r="878" spans="1:21" s="115" customFormat="1" ht="15.75">
      <c r="A878" s="167"/>
      <c r="B878" s="168"/>
      <c r="C878" s="168"/>
      <c r="D878" s="168"/>
      <c r="E878" s="168"/>
      <c r="F878" s="168"/>
      <c r="G878" s="168"/>
      <c r="H878" s="168"/>
      <c r="I878" s="170"/>
      <c r="J878" s="170"/>
      <c r="K878" s="170"/>
      <c r="L878" s="170"/>
      <c r="M878" s="171"/>
      <c r="N878" s="171"/>
      <c r="O878" s="172"/>
      <c r="P878" s="110"/>
    </row>
    <row r="879" spans="1:21" ht="42" customHeight="1">
      <c r="A879" s="490" t="s">
        <v>1785</v>
      </c>
      <c r="B879" s="481"/>
      <c r="C879" s="481"/>
      <c r="D879" s="481"/>
      <c r="E879" s="125" t="s">
        <v>1786</v>
      </c>
      <c r="F879" s="491" t="s">
        <v>1787</v>
      </c>
      <c r="G879" s="459"/>
      <c r="H879" s="491" t="s">
        <v>1795</v>
      </c>
      <c r="I879" s="459"/>
      <c r="J879" s="463" t="s">
        <v>1871</v>
      </c>
      <c r="K879" s="492"/>
      <c r="L879" s="145" t="s">
        <v>1790</v>
      </c>
      <c r="M879" s="493" t="s">
        <v>1791</v>
      </c>
      <c r="N879" s="493"/>
      <c r="O879" s="494"/>
      <c r="P879" s="110"/>
    </row>
    <row r="880" spans="1:21" s="112" customFormat="1" ht="55.9" customHeight="1">
      <c r="A880" s="495" t="s">
        <v>1987</v>
      </c>
      <c r="B880" s="496"/>
      <c r="C880" s="496"/>
      <c r="D880" s="497"/>
      <c r="E880" s="136">
        <v>17</v>
      </c>
      <c r="F880" s="498"/>
      <c r="G880" s="499"/>
      <c r="H880" s="500"/>
      <c r="I880" s="499"/>
      <c r="J880" s="498"/>
      <c r="K880" s="501"/>
      <c r="L880" s="136"/>
      <c r="M880" s="502" t="s">
        <v>1988</v>
      </c>
      <c r="N880" s="502"/>
      <c r="O880" s="503"/>
      <c r="P880" s="110"/>
    </row>
    <row r="881" spans="1:21" ht="18">
      <c r="A881" s="127"/>
      <c r="B881" s="128"/>
      <c r="C881" s="128"/>
      <c r="D881" s="128"/>
      <c r="E881" s="129"/>
      <c r="F881" s="130"/>
      <c r="G881" s="129"/>
      <c r="H881" s="129"/>
      <c r="I881" s="146"/>
      <c r="J881" s="147"/>
      <c r="K881" s="129"/>
      <c r="L881" s="129"/>
      <c r="M881" s="129"/>
      <c r="O881" s="148"/>
      <c r="P881" s="110"/>
    </row>
    <row r="882" spans="1:21" ht="15.75">
      <c r="A882" s="131"/>
      <c r="B882" s="132"/>
      <c r="C882" s="132"/>
      <c r="D882" s="132"/>
      <c r="E882" s="132"/>
      <c r="F882" s="132"/>
      <c r="G882" s="132"/>
      <c r="H882" s="132"/>
      <c r="I882" s="149"/>
      <c r="J882" s="149"/>
      <c r="L882" s="485" t="s">
        <v>1793</v>
      </c>
      <c r="M882" s="486"/>
      <c r="N882" s="487"/>
      <c r="O882" s="150">
        <f>E880</f>
        <v>17</v>
      </c>
      <c r="P882" s="110"/>
    </row>
    <row r="883" spans="1:21" ht="15.75">
      <c r="A883" s="133"/>
      <c r="B883" s="134"/>
      <c r="C883" s="134"/>
      <c r="D883" s="134"/>
      <c r="E883" s="134"/>
      <c r="F883" s="134"/>
      <c r="G883" s="134"/>
      <c r="H883" s="134"/>
      <c r="I883" s="151"/>
      <c r="J883" s="151"/>
      <c r="K883" s="152"/>
      <c r="L883" s="152"/>
      <c r="M883" s="152"/>
      <c r="N883" s="152"/>
      <c r="O883" s="153"/>
      <c r="P883" s="110"/>
    </row>
    <row r="884" spans="1:21" s="114" customFormat="1" ht="40.15" customHeight="1">
      <c r="A884" s="174" t="s">
        <v>289</v>
      </c>
      <c r="B884" s="488" t="s">
        <v>291</v>
      </c>
      <c r="C884" s="488"/>
      <c r="D884" s="488"/>
      <c r="E884" s="488"/>
      <c r="F884" s="488"/>
      <c r="G884" s="488"/>
      <c r="H884" s="488"/>
      <c r="I884" s="488"/>
      <c r="J884" s="488"/>
      <c r="K884" s="488"/>
      <c r="L884" s="488"/>
      <c r="M884" s="488"/>
      <c r="N884" s="488"/>
      <c r="O884" s="489"/>
      <c r="P884" s="169"/>
      <c r="Q884" s="173"/>
      <c r="R884" s="173"/>
      <c r="S884" s="173"/>
      <c r="T884" s="173"/>
      <c r="U884" s="173"/>
    </row>
    <row r="885" spans="1:21" s="115" customFormat="1" ht="15.75">
      <c r="A885" s="167"/>
      <c r="B885" s="168"/>
      <c r="C885" s="168"/>
      <c r="D885" s="168"/>
      <c r="E885" s="168"/>
      <c r="F885" s="168"/>
      <c r="G885" s="168"/>
      <c r="H885" s="168"/>
      <c r="I885" s="170"/>
      <c r="J885" s="170"/>
      <c r="K885" s="170"/>
      <c r="L885" s="170"/>
      <c r="M885" s="171"/>
      <c r="N885" s="171"/>
      <c r="O885" s="172"/>
      <c r="P885" s="110"/>
    </row>
    <row r="886" spans="1:21" ht="42" customHeight="1">
      <c r="A886" s="490" t="s">
        <v>1785</v>
      </c>
      <c r="B886" s="481"/>
      <c r="C886" s="481"/>
      <c r="D886" s="481"/>
      <c r="E886" s="125" t="s">
        <v>1786</v>
      </c>
      <c r="F886" s="491" t="s">
        <v>1787</v>
      </c>
      <c r="G886" s="459"/>
      <c r="H886" s="491" t="s">
        <v>1795</v>
      </c>
      <c r="I886" s="459"/>
      <c r="J886" s="463" t="s">
        <v>1871</v>
      </c>
      <c r="K886" s="492"/>
      <c r="L886" s="145" t="s">
        <v>1790</v>
      </c>
      <c r="M886" s="493" t="s">
        <v>1791</v>
      </c>
      <c r="N886" s="493"/>
      <c r="O886" s="494"/>
      <c r="P886" s="110"/>
    </row>
    <row r="887" spans="1:21" s="112" customFormat="1" ht="55.9" customHeight="1">
      <c r="A887" s="495" t="s">
        <v>1987</v>
      </c>
      <c r="B887" s="496"/>
      <c r="C887" s="496"/>
      <c r="D887" s="497"/>
      <c r="E887" s="136">
        <v>1</v>
      </c>
      <c r="F887" s="498"/>
      <c r="G887" s="499"/>
      <c r="H887" s="500"/>
      <c r="I887" s="499"/>
      <c r="J887" s="498"/>
      <c r="K887" s="501"/>
      <c r="L887" s="136"/>
      <c r="M887" s="502" t="s">
        <v>1988</v>
      </c>
      <c r="N887" s="502"/>
      <c r="O887" s="503"/>
      <c r="P887" s="110"/>
    </row>
    <row r="888" spans="1:21" ht="18">
      <c r="A888" s="127"/>
      <c r="B888" s="128"/>
      <c r="C888" s="128"/>
      <c r="D888" s="128"/>
      <c r="E888" s="129"/>
      <c r="F888" s="130"/>
      <c r="G888" s="129"/>
      <c r="H888" s="129"/>
      <c r="I888" s="146"/>
      <c r="J888" s="147"/>
      <c r="K888" s="129"/>
      <c r="L888" s="129"/>
      <c r="M888" s="129"/>
      <c r="O888" s="148"/>
      <c r="P888" s="110"/>
    </row>
    <row r="889" spans="1:21" ht="15.75">
      <c r="A889" s="131"/>
      <c r="B889" s="132"/>
      <c r="C889" s="132"/>
      <c r="D889" s="132"/>
      <c r="E889" s="132"/>
      <c r="F889" s="132"/>
      <c r="G889" s="132"/>
      <c r="H889" s="132"/>
      <c r="I889" s="149"/>
      <c r="J889" s="149"/>
      <c r="L889" s="485" t="s">
        <v>1793</v>
      </c>
      <c r="M889" s="486"/>
      <c r="N889" s="487"/>
      <c r="O889" s="150">
        <f>E887</f>
        <v>1</v>
      </c>
      <c r="P889" s="110"/>
    </row>
    <row r="890" spans="1:21" ht="15.75">
      <c r="A890" s="133"/>
      <c r="B890" s="134"/>
      <c r="C890" s="134"/>
      <c r="D890" s="134"/>
      <c r="E890" s="134"/>
      <c r="F890" s="134"/>
      <c r="G890" s="134"/>
      <c r="H890" s="134"/>
      <c r="I890" s="151"/>
      <c r="J890" s="151"/>
      <c r="K890" s="152"/>
      <c r="L890" s="152"/>
      <c r="M890" s="152"/>
      <c r="N890" s="152"/>
      <c r="O890" s="153"/>
      <c r="P890" s="110"/>
    </row>
    <row r="891" spans="1:21" s="114" customFormat="1" ht="40.15" customHeight="1">
      <c r="A891" s="174" t="s">
        <v>292</v>
      </c>
      <c r="B891" s="488" t="s">
        <v>294</v>
      </c>
      <c r="C891" s="488"/>
      <c r="D891" s="488"/>
      <c r="E891" s="488"/>
      <c r="F891" s="488"/>
      <c r="G891" s="488"/>
      <c r="H891" s="488"/>
      <c r="I891" s="488"/>
      <c r="J891" s="488"/>
      <c r="K891" s="488"/>
      <c r="L891" s="488"/>
      <c r="M891" s="488"/>
      <c r="N891" s="488"/>
      <c r="O891" s="489"/>
      <c r="P891" s="169"/>
      <c r="Q891" s="173"/>
      <c r="R891" s="173"/>
      <c r="S891" s="173"/>
      <c r="T891" s="173"/>
      <c r="U891" s="173"/>
    </row>
    <row r="892" spans="1:21" s="115" customFormat="1" ht="15.75">
      <c r="A892" s="167"/>
      <c r="B892" s="168"/>
      <c r="C892" s="168"/>
      <c r="D892" s="168"/>
      <c r="E892" s="168"/>
      <c r="F892" s="168"/>
      <c r="G892" s="168"/>
      <c r="H892" s="168"/>
      <c r="I892" s="170"/>
      <c r="J892" s="170"/>
      <c r="K892" s="170"/>
      <c r="L892" s="170"/>
      <c r="M892" s="171"/>
      <c r="N892" s="171"/>
      <c r="O892" s="172"/>
      <c r="P892" s="110"/>
    </row>
    <row r="893" spans="1:21" ht="42" customHeight="1">
      <c r="A893" s="490" t="s">
        <v>1785</v>
      </c>
      <c r="B893" s="481"/>
      <c r="C893" s="481"/>
      <c r="D893" s="481"/>
      <c r="E893" s="125" t="s">
        <v>1786</v>
      </c>
      <c r="F893" s="491" t="s">
        <v>1787</v>
      </c>
      <c r="G893" s="459"/>
      <c r="H893" s="491" t="s">
        <v>1795</v>
      </c>
      <c r="I893" s="459"/>
      <c r="J893" s="463" t="s">
        <v>1871</v>
      </c>
      <c r="K893" s="492"/>
      <c r="L893" s="145" t="s">
        <v>1790</v>
      </c>
      <c r="M893" s="493" t="s">
        <v>1791</v>
      </c>
      <c r="N893" s="493"/>
      <c r="O893" s="494"/>
      <c r="P893" s="110"/>
    </row>
    <row r="894" spans="1:21" s="112" customFormat="1" ht="55.9" customHeight="1">
      <c r="A894" s="495" t="s">
        <v>1987</v>
      </c>
      <c r="B894" s="496"/>
      <c r="C894" s="496"/>
      <c r="D894" s="497"/>
      <c r="E894" s="136">
        <v>1</v>
      </c>
      <c r="F894" s="498"/>
      <c r="G894" s="499"/>
      <c r="H894" s="500"/>
      <c r="I894" s="499"/>
      <c r="J894" s="498"/>
      <c r="K894" s="501"/>
      <c r="L894" s="136"/>
      <c r="M894" s="502" t="s">
        <v>1988</v>
      </c>
      <c r="N894" s="502"/>
      <c r="O894" s="503"/>
      <c r="P894" s="110"/>
    </row>
    <row r="895" spans="1:21" ht="18">
      <c r="A895" s="127"/>
      <c r="B895" s="128"/>
      <c r="C895" s="128"/>
      <c r="D895" s="128"/>
      <c r="E895" s="129"/>
      <c r="F895" s="130"/>
      <c r="G895" s="129"/>
      <c r="H895" s="129"/>
      <c r="I895" s="146"/>
      <c r="J895" s="147"/>
      <c r="K895" s="129"/>
      <c r="L895" s="129"/>
      <c r="M895" s="129"/>
      <c r="O895" s="148"/>
      <c r="P895" s="110"/>
    </row>
    <row r="896" spans="1:21" ht="15.75">
      <c r="A896" s="131"/>
      <c r="B896" s="132"/>
      <c r="C896" s="132"/>
      <c r="D896" s="132"/>
      <c r="E896" s="132"/>
      <c r="F896" s="132"/>
      <c r="G896" s="132"/>
      <c r="H896" s="132"/>
      <c r="I896" s="149"/>
      <c r="J896" s="149"/>
      <c r="L896" s="485" t="s">
        <v>1793</v>
      </c>
      <c r="M896" s="486"/>
      <c r="N896" s="487"/>
      <c r="O896" s="150">
        <f>E894</f>
        <v>1</v>
      </c>
      <c r="P896" s="110"/>
    </row>
    <row r="897" spans="1:21" ht="15.75">
      <c r="A897" s="133"/>
      <c r="B897" s="134"/>
      <c r="C897" s="134"/>
      <c r="D897" s="134"/>
      <c r="E897" s="134"/>
      <c r="F897" s="134"/>
      <c r="G897" s="134"/>
      <c r="H897" s="134"/>
      <c r="I897" s="151"/>
      <c r="J897" s="151"/>
      <c r="K897" s="152"/>
      <c r="L897" s="152"/>
      <c r="M897" s="152"/>
      <c r="N897" s="152"/>
      <c r="O897" s="153"/>
      <c r="P897" s="110"/>
    </row>
    <row r="898" spans="1:21" s="114" customFormat="1" ht="40.15" customHeight="1">
      <c r="A898" s="174" t="s">
        <v>295</v>
      </c>
      <c r="B898" s="488" t="s">
        <v>297</v>
      </c>
      <c r="C898" s="488"/>
      <c r="D898" s="488"/>
      <c r="E898" s="488"/>
      <c r="F898" s="488"/>
      <c r="G898" s="488"/>
      <c r="H898" s="488"/>
      <c r="I898" s="488"/>
      <c r="J898" s="488"/>
      <c r="K898" s="488"/>
      <c r="L898" s="488"/>
      <c r="M898" s="488"/>
      <c r="N898" s="488"/>
      <c r="O898" s="489"/>
      <c r="P898" s="169"/>
      <c r="Q898" s="173"/>
      <c r="R898" s="173"/>
      <c r="S898" s="173"/>
      <c r="T898" s="173"/>
      <c r="U898" s="173"/>
    </row>
    <row r="899" spans="1:21" s="115" customFormat="1" ht="15.75">
      <c r="A899" s="167"/>
      <c r="B899" s="168"/>
      <c r="C899" s="168"/>
      <c r="D899" s="168"/>
      <c r="E899" s="168"/>
      <c r="F899" s="168"/>
      <c r="G899" s="168"/>
      <c r="H899" s="168"/>
      <c r="I899" s="170"/>
      <c r="J899" s="170"/>
      <c r="K899" s="170"/>
      <c r="L899" s="170"/>
      <c r="M899" s="171"/>
      <c r="N899" s="171"/>
      <c r="O899" s="172"/>
      <c r="P899" s="110"/>
    </row>
    <row r="900" spans="1:21" ht="42" customHeight="1">
      <c r="A900" s="490" t="s">
        <v>1785</v>
      </c>
      <c r="B900" s="481"/>
      <c r="C900" s="481"/>
      <c r="D900" s="481"/>
      <c r="E900" s="125" t="s">
        <v>1786</v>
      </c>
      <c r="F900" s="491" t="s">
        <v>1787</v>
      </c>
      <c r="G900" s="459"/>
      <c r="H900" s="491" t="s">
        <v>1795</v>
      </c>
      <c r="I900" s="459"/>
      <c r="J900" s="463" t="s">
        <v>1871</v>
      </c>
      <c r="K900" s="492"/>
      <c r="L900" s="145" t="s">
        <v>1790</v>
      </c>
      <c r="M900" s="493" t="s">
        <v>1791</v>
      </c>
      <c r="N900" s="493"/>
      <c r="O900" s="494"/>
      <c r="P900" s="110"/>
    </row>
    <row r="901" spans="1:21" s="112" customFormat="1" ht="55.9" customHeight="1">
      <c r="A901" s="495" t="s">
        <v>1987</v>
      </c>
      <c r="B901" s="496"/>
      <c r="C901" s="496"/>
      <c r="D901" s="497"/>
      <c r="E901" s="136">
        <v>1</v>
      </c>
      <c r="F901" s="498"/>
      <c r="G901" s="499"/>
      <c r="H901" s="500"/>
      <c r="I901" s="499"/>
      <c r="J901" s="498"/>
      <c r="K901" s="501"/>
      <c r="L901" s="136"/>
      <c r="M901" s="502" t="s">
        <v>1988</v>
      </c>
      <c r="N901" s="502"/>
      <c r="O901" s="503"/>
      <c r="P901" s="110"/>
    </row>
    <row r="902" spans="1:21" ht="18">
      <c r="A902" s="127"/>
      <c r="B902" s="128"/>
      <c r="C902" s="128"/>
      <c r="D902" s="128"/>
      <c r="E902" s="129"/>
      <c r="F902" s="130"/>
      <c r="G902" s="129"/>
      <c r="H902" s="129"/>
      <c r="I902" s="146"/>
      <c r="J902" s="147"/>
      <c r="K902" s="129"/>
      <c r="L902" s="129"/>
      <c r="M902" s="129"/>
      <c r="O902" s="148"/>
      <c r="P902" s="110"/>
    </row>
    <row r="903" spans="1:21" ht="15.75">
      <c r="A903" s="131"/>
      <c r="B903" s="132"/>
      <c r="C903" s="132"/>
      <c r="D903" s="132"/>
      <c r="E903" s="132"/>
      <c r="F903" s="132"/>
      <c r="G903" s="132"/>
      <c r="H903" s="132"/>
      <c r="I903" s="149"/>
      <c r="J903" s="149"/>
      <c r="L903" s="485" t="s">
        <v>1793</v>
      </c>
      <c r="M903" s="486"/>
      <c r="N903" s="487"/>
      <c r="O903" s="150">
        <f>E901</f>
        <v>1</v>
      </c>
      <c r="P903" s="110"/>
    </row>
    <row r="904" spans="1:21" ht="15.75">
      <c r="A904" s="133"/>
      <c r="B904" s="134"/>
      <c r="C904" s="134"/>
      <c r="D904" s="134"/>
      <c r="E904" s="134"/>
      <c r="F904" s="134"/>
      <c r="G904" s="134"/>
      <c r="H904" s="134"/>
      <c r="I904" s="151"/>
      <c r="J904" s="151"/>
      <c r="K904" s="152"/>
      <c r="L904" s="152"/>
      <c r="M904" s="152"/>
      <c r="N904" s="152"/>
      <c r="O904" s="153"/>
      <c r="P904" s="110"/>
    </row>
    <row r="905" spans="1:21" s="114" customFormat="1" ht="40.15" customHeight="1">
      <c r="A905" s="174" t="s">
        <v>298</v>
      </c>
      <c r="B905" s="488" t="s">
        <v>300</v>
      </c>
      <c r="C905" s="488"/>
      <c r="D905" s="488"/>
      <c r="E905" s="488"/>
      <c r="F905" s="488"/>
      <c r="G905" s="488"/>
      <c r="H905" s="488"/>
      <c r="I905" s="488"/>
      <c r="J905" s="488"/>
      <c r="K905" s="488"/>
      <c r="L905" s="488"/>
      <c r="M905" s="488"/>
      <c r="N905" s="488"/>
      <c r="O905" s="489"/>
      <c r="P905" s="169"/>
      <c r="Q905" s="173"/>
      <c r="R905" s="173"/>
      <c r="S905" s="173"/>
      <c r="T905" s="173"/>
      <c r="U905" s="173"/>
    </row>
    <row r="906" spans="1:21" s="115" customFormat="1" ht="15.75">
      <c r="A906" s="167"/>
      <c r="B906" s="168"/>
      <c r="C906" s="168"/>
      <c r="D906" s="168"/>
      <c r="E906" s="168"/>
      <c r="F906" s="168"/>
      <c r="G906" s="168"/>
      <c r="H906" s="168"/>
      <c r="I906" s="170"/>
      <c r="J906" s="170"/>
      <c r="K906" s="170"/>
      <c r="L906" s="170"/>
      <c r="M906" s="171"/>
      <c r="N906" s="171"/>
      <c r="O906" s="172"/>
      <c r="P906" s="110"/>
    </row>
    <row r="907" spans="1:21" ht="42" customHeight="1">
      <c r="A907" s="490" t="s">
        <v>1785</v>
      </c>
      <c r="B907" s="481"/>
      <c r="C907" s="481"/>
      <c r="D907" s="481"/>
      <c r="E907" s="125" t="s">
        <v>1786</v>
      </c>
      <c r="F907" s="491" t="s">
        <v>1787</v>
      </c>
      <c r="G907" s="459"/>
      <c r="H907" s="491" t="s">
        <v>1795</v>
      </c>
      <c r="I907" s="459"/>
      <c r="J907" s="463" t="s">
        <v>1871</v>
      </c>
      <c r="K907" s="492"/>
      <c r="L907" s="145" t="s">
        <v>1790</v>
      </c>
      <c r="M907" s="493" t="s">
        <v>1791</v>
      </c>
      <c r="N907" s="493"/>
      <c r="O907" s="494"/>
      <c r="P907" s="110"/>
    </row>
    <row r="908" spans="1:21" s="112" customFormat="1" ht="55.9" customHeight="1">
      <c r="A908" s="495" t="s">
        <v>1987</v>
      </c>
      <c r="B908" s="496"/>
      <c r="C908" s="496"/>
      <c r="D908" s="497"/>
      <c r="E908" s="136">
        <v>2</v>
      </c>
      <c r="F908" s="498"/>
      <c r="G908" s="499"/>
      <c r="H908" s="500"/>
      <c r="I908" s="499"/>
      <c r="J908" s="498"/>
      <c r="K908" s="501"/>
      <c r="L908" s="136"/>
      <c r="M908" s="502" t="s">
        <v>1988</v>
      </c>
      <c r="N908" s="502"/>
      <c r="O908" s="503"/>
      <c r="P908" s="110"/>
    </row>
    <row r="909" spans="1:21" ht="18">
      <c r="A909" s="127"/>
      <c r="B909" s="128"/>
      <c r="C909" s="128"/>
      <c r="D909" s="128"/>
      <c r="E909" s="129"/>
      <c r="F909" s="130"/>
      <c r="G909" s="129"/>
      <c r="H909" s="129"/>
      <c r="I909" s="146"/>
      <c r="J909" s="147"/>
      <c r="K909" s="129"/>
      <c r="L909" s="129"/>
      <c r="M909" s="129"/>
      <c r="O909" s="148"/>
      <c r="P909" s="110"/>
    </row>
    <row r="910" spans="1:21" ht="15.75">
      <c r="A910" s="131"/>
      <c r="B910" s="132"/>
      <c r="C910" s="132"/>
      <c r="D910" s="132"/>
      <c r="E910" s="132"/>
      <c r="F910" s="132"/>
      <c r="G910" s="132"/>
      <c r="H910" s="132"/>
      <c r="I910" s="149"/>
      <c r="J910" s="149"/>
      <c r="L910" s="485" t="s">
        <v>1793</v>
      </c>
      <c r="M910" s="486"/>
      <c r="N910" s="487"/>
      <c r="O910" s="150">
        <f>E908</f>
        <v>2</v>
      </c>
      <c r="P910" s="110"/>
    </row>
    <row r="911" spans="1:21" ht="15.75">
      <c r="A911" s="133"/>
      <c r="B911" s="134"/>
      <c r="C911" s="134"/>
      <c r="D911" s="134"/>
      <c r="E911" s="134"/>
      <c r="F911" s="134"/>
      <c r="G911" s="134"/>
      <c r="H911" s="134"/>
      <c r="I911" s="151"/>
      <c r="J911" s="151"/>
      <c r="K911" s="152"/>
      <c r="L911" s="152"/>
      <c r="M911" s="152"/>
      <c r="N911" s="152"/>
      <c r="O911" s="153"/>
      <c r="P911" s="110"/>
    </row>
    <row r="912" spans="1:21" s="114" customFormat="1" ht="40.15" customHeight="1">
      <c r="A912" s="174" t="s">
        <v>301</v>
      </c>
      <c r="B912" s="488" t="s">
        <v>1991</v>
      </c>
      <c r="C912" s="488"/>
      <c r="D912" s="488"/>
      <c r="E912" s="488"/>
      <c r="F912" s="488"/>
      <c r="G912" s="488"/>
      <c r="H912" s="488"/>
      <c r="I912" s="488"/>
      <c r="J912" s="488"/>
      <c r="K912" s="488"/>
      <c r="L912" s="488"/>
      <c r="M912" s="488"/>
      <c r="N912" s="488"/>
      <c r="O912" s="489"/>
      <c r="P912" s="169"/>
      <c r="Q912" s="173"/>
      <c r="R912" s="173"/>
      <c r="S912" s="173"/>
      <c r="T912" s="173"/>
      <c r="U912" s="173"/>
    </row>
    <row r="913" spans="1:21" s="115" customFormat="1" ht="15.75">
      <c r="A913" s="167"/>
      <c r="B913" s="168"/>
      <c r="C913" s="168"/>
      <c r="D913" s="168"/>
      <c r="E913" s="168"/>
      <c r="F913" s="168"/>
      <c r="G913" s="168"/>
      <c r="H913" s="168"/>
      <c r="I913" s="170"/>
      <c r="J913" s="170"/>
      <c r="K913" s="170"/>
      <c r="L913" s="170"/>
      <c r="M913" s="171"/>
      <c r="N913" s="171"/>
      <c r="O913" s="172"/>
      <c r="P913" s="110"/>
    </row>
    <row r="914" spans="1:21" ht="42" customHeight="1">
      <c r="A914" s="490" t="s">
        <v>1785</v>
      </c>
      <c r="B914" s="481"/>
      <c r="C914" s="481"/>
      <c r="D914" s="481"/>
      <c r="E914" s="125" t="s">
        <v>1786</v>
      </c>
      <c r="F914" s="491" t="s">
        <v>1787</v>
      </c>
      <c r="G914" s="459"/>
      <c r="H914" s="491" t="s">
        <v>1795</v>
      </c>
      <c r="I914" s="459"/>
      <c r="J914" s="463" t="s">
        <v>1871</v>
      </c>
      <c r="K914" s="492"/>
      <c r="L914" s="145" t="s">
        <v>1790</v>
      </c>
      <c r="M914" s="493" t="s">
        <v>1791</v>
      </c>
      <c r="N914" s="493"/>
      <c r="O914" s="494"/>
      <c r="P914" s="110"/>
    </row>
    <row r="915" spans="1:21" s="112" customFormat="1" ht="55.9" customHeight="1">
      <c r="A915" s="495" t="s">
        <v>1987</v>
      </c>
      <c r="B915" s="496"/>
      <c r="C915" s="496"/>
      <c r="D915" s="497"/>
      <c r="E915" s="136">
        <v>3</v>
      </c>
      <c r="F915" s="498"/>
      <c r="G915" s="499"/>
      <c r="H915" s="500"/>
      <c r="I915" s="499"/>
      <c r="J915" s="498"/>
      <c r="K915" s="501"/>
      <c r="L915" s="136"/>
      <c r="M915" s="502" t="s">
        <v>1988</v>
      </c>
      <c r="N915" s="502"/>
      <c r="O915" s="503"/>
      <c r="P915" s="110"/>
    </row>
    <row r="916" spans="1:21" ht="18">
      <c r="A916" s="127"/>
      <c r="B916" s="128"/>
      <c r="C916" s="128"/>
      <c r="D916" s="128"/>
      <c r="E916" s="129"/>
      <c r="F916" s="130"/>
      <c r="G916" s="129"/>
      <c r="H916" s="129"/>
      <c r="I916" s="146"/>
      <c r="J916" s="147"/>
      <c r="K916" s="129"/>
      <c r="L916" s="129"/>
      <c r="M916" s="129"/>
      <c r="O916" s="148"/>
      <c r="P916" s="110"/>
    </row>
    <row r="917" spans="1:21" ht="15.75">
      <c r="A917" s="131"/>
      <c r="B917" s="132"/>
      <c r="C917" s="132"/>
      <c r="D917" s="132"/>
      <c r="E917" s="132"/>
      <c r="F917" s="132"/>
      <c r="G917" s="132"/>
      <c r="H917" s="132"/>
      <c r="I917" s="149"/>
      <c r="J917" s="149"/>
      <c r="L917" s="485" t="s">
        <v>1793</v>
      </c>
      <c r="M917" s="486"/>
      <c r="N917" s="487"/>
      <c r="O917" s="150">
        <f>E915</f>
        <v>3</v>
      </c>
      <c r="P917" s="110"/>
    </row>
    <row r="918" spans="1:21" ht="15.75">
      <c r="A918" s="133"/>
      <c r="B918" s="134"/>
      <c r="C918" s="134"/>
      <c r="D918" s="134"/>
      <c r="E918" s="134"/>
      <c r="F918" s="134"/>
      <c r="G918" s="134"/>
      <c r="H918" s="134"/>
      <c r="I918" s="151"/>
      <c r="J918" s="151"/>
      <c r="K918" s="152"/>
      <c r="L918" s="152"/>
      <c r="M918" s="152"/>
      <c r="N918" s="152"/>
      <c r="O918" s="153"/>
      <c r="P918" s="110"/>
    </row>
    <row r="919" spans="1:21" s="114" customFormat="1" ht="40.15" customHeight="1">
      <c r="A919" s="174" t="s">
        <v>304</v>
      </c>
      <c r="B919" s="488" t="s">
        <v>306</v>
      </c>
      <c r="C919" s="488"/>
      <c r="D919" s="488"/>
      <c r="E919" s="488"/>
      <c r="F919" s="488"/>
      <c r="G919" s="488"/>
      <c r="H919" s="488"/>
      <c r="I919" s="488"/>
      <c r="J919" s="488"/>
      <c r="K919" s="488"/>
      <c r="L919" s="488"/>
      <c r="M919" s="488"/>
      <c r="N919" s="488"/>
      <c r="O919" s="489"/>
      <c r="P919" s="169"/>
      <c r="Q919" s="173"/>
      <c r="R919" s="173"/>
      <c r="S919" s="173"/>
      <c r="T919" s="173"/>
      <c r="U919" s="173"/>
    </row>
    <row r="920" spans="1:21" s="115" customFormat="1" ht="15.75">
      <c r="A920" s="167"/>
      <c r="B920" s="168"/>
      <c r="C920" s="168"/>
      <c r="D920" s="168"/>
      <c r="E920" s="168"/>
      <c r="F920" s="168"/>
      <c r="G920" s="168"/>
      <c r="H920" s="168"/>
      <c r="I920" s="170"/>
      <c r="J920" s="170"/>
      <c r="K920" s="170"/>
      <c r="L920" s="170"/>
      <c r="M920" s="171"/>
      <c r="N920" s="171"/>
      <c r="O920" s="172"/>
      <c r="P920" s="110"/>
    </row>
    <row r="921" spans="1:21" ht="42" customHeight="1">
      <c r="A921" s="490" t="s">
        <v>1785</v>
      </c>
      <c r="B921" s="481"/>
      <c r="C921" s="481"/>
      <c r="D921" s="481"/>
      <c r="E921" s="125" t="s">
        <v>1786</v>
      </c>
      <c r="F921" s="491" t="s">
        <v>1787</v>
      </c>
      <c r="G921" s="459"/>
      <c r="H921" s="491" t="s">
        <v>1795</v>
      </c>
      <c r="I921" s="459"/>
      <c r="J921" s="463" t="s">
        <v>1871</v>
      </c>
      <c r="K921" s="492"/>
      <c r="L921" s="145" t="s">
        <v>1790</v>
      </c>
      <c r="M921" s="493" t="s">
        <v>1791</v>
      </c>
      <c r="N921" s="493"/>
      <c r="O921" s="494"/>
      <c r="P921" s="110"/>
    </row>
    <row r="922" spans="1:21" s="112" customFormat="1" ht="55.9" customHeight="1">
      <c r="A922" s="495" t="s">
        <v>1987</v>
      </c>
      <c r="B922" s="496"/>
      <c r="C922" s="496"/>
      <c r="D922" s="497"/>
      <c r="E922" s="136">
        <v>1</v>
      </c>
      <c r="F922" s="498"/>
      <c r="G922" s="499"/>
      <c r="H922" s="500"/>
      <c r="I922" s="499"/>
      <c r="J922" s="498"/>
      <c r="K922" s="501"/>
      <c r="L922" s="136"/>
      <c r="M922" s="502" t="s">
        <v>1988</v>
      </c>
      <c r="N922" s="502"/>
      <c r="O922" s="503"/>
      <c r="P922" s="110"/>
    </row>
    <row r="923" spans="1:21" ht="18">
      <c r="A923" s="127"/>
      <c r="B923" s="128"/>
      <c r="C923" s="128"/>
      <c r="D923" s="128"/>
      <c r="E923" s="129"/>
      <c r="F923" s="130"/>
      <c r="G923" s="129"/>
      <c r="H923" s="129"/>
      <c r="I923" s="146"/>
      <c r="J923" s="147"/>
      <c r="K923" s="129"/>
      <c r="L923" s="129"/>
      <c r="M923" s="129"/>
      <c r="O923" s="148"/>
      <c r="P923" s="110"/>
    </row>
    <row r="924" spans="1:21" ht="15.75">
      <c r="A924" s="131"/>
      <c r="B924" s="132"/>
      <c r="C924" s="132"/>
      <c r="D924" s="132"/>
      <c r="E924" s="132"/>
      <c r="F924" s="132"/>
      <c r="G924" s="132"/>
      <c r="H924" s="132"/>
      <c r="I924" s="149"/>
      <c r="J924" s="149"/>
      <c r="L924" s="485" t="s">
        <v>1793</v>
      </c>
      <c r="M924" s="486"/>
      <c r="N924" s="487"/>
      <c r="O924" s="150">
        <f>E922</f>
        <v>1</v>
      </c>
      <c r="P924" s="110"/>
    </row>
    <row r="925" spans="1:21" ht="15.75">
      <c r="A925" s="133"/>
      <c r="B925" s="134"/>
      <c r="C925" s="134"/>
      <c r="D925" s="134"/>
      <c r="E925" s="134"/>
      <c r="F925" s="134"/>
      <c r="G925" s="134"/>
      <c r="H925" s="134"/>
      <c r="I925" s="151"/>
      <c r="J925" s="151"/>
      <c r="K925" s="152"/>
      <c r="L925" s="152"/>
      <c r="M925" s="152"/>
      <c r="N925" s="152"/>
      <c r="O925" s="153"/>
      <c r="P925" s="110"/>
    </row>
    <row r="926" spans="1:21" s="114" customFormat="1" ht="40.15" customHeight="1">
      <c r="A926" s="174" t="s">
        <v>307</v>
      </c>
      <c r="B926" s="488" t="s">
        <v>309</v>
      </c>
      <c r="C926" s="488"/>
      <c r="D926" s="488"/>
      <c r="E926" s="488"/>
      <c r="F926" s="488"/>
      <c r="G926" s="488"/>
      <c r="H926" s="488"/>
      <c r="I926" s="488"/>
      <c r="J926" s="488"/>
      <c r="K926" s="488"/>
      <c r="L926" s="488"/>
      <c r="M926" s="488"/>
      <c r="N926" s="488"/>
      <c r="O926" s="489"/>
      <c r="P926" s="169"/>
      <c r="Q926" s="173"/>
      <c r="R926" s="173"/>
      <c r="S926" s="173"/>
      <c r="T926" s="173"/>
      <c r="U926" s="173"/>
    </row>
    <row r="927" spans="1:21" s="115" customFormat="1" ht="15.75">
      <c r="A927" s="167"/>
      <c r="B927" s="168"/>
      <c r="C927" s="168"/>
      <c r="D927" s="168"/>
      <c r="E927" s="168"/>
      <c r="F927" s="168"/>
      <c r="G927" s="168"/>
      <c r="H927" s="168"/>
      <c r="I927" s="170"/>
      <c r="J927" s="170"/>
      <c r="K927" s="170"/>
      <c r="L927" s="170"/>
      <c r="M927" s="171"/>
      <c r="N927" s="171"/>
      <c r="O927" s="172"/>
      <c r="P927" s="110"/>
    </row>
    <row r="928" spans="1:21" ht="42" customHeight="1">
      <c r="A928" s="490" t="s">
        <v>1785</v>
      </c>
      <c r="B928" s="481"/>
      <c r="C928" s="481"/>
      <c r="D928" s="481"/>
      <c r="E928" s="125" t="s">
        <v>1786</v>
      </c>
      <c r="F928" s="491" t="s">
        <v>1787</v>
      </c>
      <c r="G928" s="459"/>
      <c r="H928" s="491" t="s">
        <v>1795</v>
      </c>
      <c r="I928" s="459"/>
      <c r="J928" s="463" t="s">
        <v>1871</v>
      </c>
      <c r="K928" s="492"/>
      <c r="L928" s="145" t="s">
        <v>1790</v>
      </c>
      <c r="M928" s="493" t="s">
        <v>1791</v>
      </c>
      <c r="N928" s="493"/>
      <c r="O928" s="494"/>
      <c r="P928" s="110"/>
    </row>
    <row r="929" spans="1:21" s="112" customFormat="1" ht="55.9" customHeight="1">
      <c r="A929" s="495" t="s">
        <v>1987</v>
      </c>
      <c r="B929" s="496"/>
      <c r="C929" s="496"/>
      <c r="D929" s="497"/>
      <c r="E929" s="136">
        <v>1</v>
      </c>
      <c r="F929" s="498"/>
      <c r="G929" s="499"/>
      <c r="H929" s="500"/>
      <c r="I929" s="499"/>
      <c r="J929" s="498"/>
      <c r="K929" s="501"/>
      <c r="L929" s="136"/>
      <c r="M929" s="502" t="s">
        <v>1988</v>
      </c>
      <c r="N929" s="502"/>
      <c r="O929" s="503"/>
      <c r="P929" s="110"/>
    </row>
    <row r="930" spans="1:21" ht="18">
      <c r="A930" s="127"/>
      <c r="B930" s="128"/>
      <c r="C930" s="128"/>
      <c r="D930" s="128"/>
      <c r="E930" s="129"/>
      <c r="F930" s="130"/>
      <c r="G930" s="129"/>
      <c r="H930" s="129"/>
      <c r="I930" s="146"/>
      <c r="J930" s="147"/>
      <c r="K930" s="129"/>
      <c r="L930" s="129"/>
      <c r="M930" s="129"/>
      <c r="O930" s="148"/>
      <c r="P930" s="110"/>
    </row>
    <row r="931" spans="1:21" ht="15.75">
      <c r="A931" s="131"/>
      <c r="B931" s="132"/>
      <c r="C931" s="132"/>
      <c r="D931" s="132"/>
      <c r="E931" s="132"/>
      <c r="F931" s="132"/>
      <c r="G931" s="132"/>
      <c r="H931" s="132"/>
      <c r="I931" s="149"/>
      <c r="J931" s="149"/>
      <c r="L931" s="485" t="s">
        <v>1793</v>
      </c>
      <c r="M931" s="486"/>
      <c r="N931" s="487"/>
      <c r="O931" s="150">
        <f>E929</f>
        <v>1</v>
      </c>
      <c r="P931" s="110"/>
    </row>
    <row r="932" spans="1:21" ht="15.75">
      <c r="A932" s="133"/>
      <c r="B932" s="134"/>
      <c r="C932" s="134"/>
      <c r="D932" s="134"/>
      <c r="E932" s="134"/>
      <c r="F932" s="134"/>
      <c r="G932" s="134"/>
      <c r="H932" s="134"/>
      <c r="I932" s="151"/>
      <c r="J932" s="151"/>
      <c r="K932" s="152"/>
      <c r="L932" s="152"/>
      <c r="M932" s="152"/>
      <c r="N932" s="152"/>
      <c r="O932" s="153"/>
      <c r="P932" s="110"/>
    </row>
    <row r="933" spans="1:21" s="114" customFormat="1" ht="40.15" customHeight="1">
      <c r="A933" s="174" t="s">
        <v>310</v>
      </c>
      <c r="B933" s="488" t="s">
        <v>312</v>
      </c>
      <c r="C933" s="488"/>
      <c r="D933" s="488"/>
      <c r="E933" s="488"/>
      <c r="F933" s="488"/>
      <c r="G933" s="488"/>
      <c r="H933" s="488"/>
      <c r="I933" s="488"/>
      <c r="J933" s="488"/>
      <c r="K933" s="488"/>
      <c r="L933" s="488"/>
      <c r="M933" s="488"/>
      <c r="N933" s="488"/>
      <c r="O933" s="489"/>
      <c r="P933" s="169"/>
      <c r="Q933" s="173"/>
      <c r="R933" s="173"/>
      <c r="S933" s="173"/>
      <c r="T933" s="173"/>
      <c r="U933" s="173"/>
    </row>
    <row r="934" spans="1:21" s="115" customFormat="1" ht="15.75">
      <c r="A934" s="167"/>
      <c r="B934" s="168"/>
      <c r="C934" s="168"/>
      <c r="D934" s="168"/>
      <c r="E934" s="168"/>
      <c r="F934" s="168"/>
      <c r="G934" s="168"/>
      <c r="H934" s="168"/>
      <c r="I934" s="170"/>
      <c r="J934" s="170"/>
      <c r="K934" s="170"/>
      <c r="L934" s="170"/>
      <c r="M934" s="171"/>
      <c r="N934" s="171"/>
      <c r="O934" s="172"/>
      <c r="P934" s="110"/>
    </row>
    <row r="935" spans="1:21" ht="42" customHeight="1">
      <c r="A935" s="490" t="s">
        <v>1785</v>
      </c>
      <c r="B935" s="481"/>
      <c r="C935" s="481"/>
      <c r="D935" s="481"/>
      <c r="E935" s="125" t="s">
        <v>1786</v>
      </c>
      <c r="F935" s="491" t="s">
        <v>1787</v>
      </c>
      <c r="G935" s="459"/>
      <c r="H935" s="491" t="s">
        <v>1795</v>
      </c>
      <c r="I935" s="459"/>
      <c r="J935" s="463" t="s">
        <v>1871</v>
      </c>
      <c r="K935" s="492"/>
      <c r="L935" s="145" t="s">
        <v>1790</v>
      </c>
      <c r="M935" s="493" t="s">
        <v>1791</v>
      </c>
      <c r="N935" s="493"/>
      <c r="O935" s="494"/>
      <c r="P935" s="110"/>
    </row>
    <row r="936" spans="1:21" s="112" customFormat="1" ht="55.9" customHeight="1">
      <c r="A936" s="495" t="s">
        <v>1987</v>
      </c>
      <c r="B936" s="496"/>
      <c r="C936" s="496"/>
      <c r="D936" s="497"/>
      <c r="E936" s="136">
        <v>5</v>
      </c>
      <c r="F936" s="498"/>
      <c r="G936" s="499"/>
      <c r="H936" s="500"/>
      <c r="I936" s="499"/>
      <c r="J936" s="498"/>
      <c r="K936" s="501"/>
      <c r="L936" s="136"/>
      <c r="M936" s="502" t="s">
        <v>1988</v>
      </c>
      <c r="N936" s="502"/>
      <c r="O936" s="503"/>
      <c r="P936" s="110"/>
    </row>
    <row r="937" spans="1:21" ht="18">
      <c r="A937" s="127"/>
      <c r="B937" s="128"/>
      <c r="C937" s="128"/>
      <c r="D937" s="128"/>
      <c r="E937" s="129"/>
      <c r="F937" s="130"/>
      <c r="G937" s="129"/>
      <c r="H937" s="129"/>
      <c r="I937" s="146"/>
      <c r="J937" s="147"/>
      <c r="K937" s="129"/>
      <c r="L937" s="129"/>
      <c r="M937" s="129"/>
      <c r="O937" s="148"/>
      <c r="P937" s="110"/>
    </row>
    <row r="938" spans="1:21" ht="15.75">
      <c r="A938" s="131"/>
      <c r="B938" s="132"/>
      <c r="C938" s="132"/>
      <c r="D938" s="132"/>
      <c r="E938" s="132"/>
      <c r="F938" s="132"/>
      <c r="G938" s="132"/>
      <c r="H938" s="132"/>
      <c r="I938" s="149"/>
      <c r="J938" s="149"/>
      <c r="L938" s="485" t="s">
        <v>1793</v>
      </c>
      <c r="M938" s="486"/>
      <c r="N938" s="487"/>
      <c r="O938" s="150">
        <f>E936</f>
        <v>5</v>
      </c>
      <c r="P938" s="110"/>
    </row>
    <row r="939" spans="1:21" ht="15.75">
      <c r="A939" s="133"/>
      <c r="B939" s="134"/>
      <c r="C939" s="134"/>
      <c r="D939" s="134"/>
      <c r="E939" s="134"/>
      <c r="F939" s="134"/>
      <c r="G939" s="134"/>
      <c r="H939" s="134"/>
      <c r="I939" s="151"/>
      <c r="J939" s="151"/>
      <c r="K939" s="152"/>
      <c r="L939" s="152"/>
      <c r="M939" s="152"/>
      <c r="N939" s="152"/>
      <c r="O939" s="153"/>
      <c r="P939" s="110"/>
    </row>
    <row r="940" spans="1:21" s="114" customFormat="1" ht="40.15" customHeight="1">
      <c r="A940" s="174" t="s">
        <v>313</v>
      </c>
      <c r="B940" s="488" t="s">
        <v>315</v>
      </c>
      <c r="C940" s="488"/>
      <c r="D940" s="488"/>
      <c r="E940" s="488"/>
      <c r="F940" s="488"/>
      <c r="G940" s="488"/>
      <c r="H940" s="488"/>
      <c r="I940" s="488"/>
      <c r="J940" s="488"/>
      <c r="K940" s="488"/>
      <c r="L940" s="488"/>
      <c r="M940" s="488"/>
      <c r="N940" s="488"/>
      <c r="O940" s="489"/>
      <c r="P940" s="169"/>
      <c r="Q940" s="173"/>
      <c r="R940" s="173"/>
      <c r="S940" s="173"/>
      <c r="T940" s="173"/>
      <c r="U940" s="173"/>
    </row>
    <row r="941" spans="1:21" s="115" customFormat="1" ht="15.75">
      <c r="A941" s="167"/>
      <c r="B941" s="168"/>
      <c r="C941" s="168"/>
      <c r="D941" s="168"/>
      <c r="E941" s="168"/>
      <c r="F941" s="168"/>
      <c r="G941" s="168"/>
      <c r="H941" s="168"/>
      <c r="I941" s="170"/>
      <c r="J941" s="170"/>
      <c r="K941" s="170"/>
      <c r="L941" s="170"/>
      <c r="M941" s="171"/>
      <c r="N941" s="171"/>
      <c r="O941" s="172"/>
      <c r="P941" s="110"/>
    </row>
    <row r="942" spans="1:21" ht="42" customHeight="1">
      <c r="A942" s="490" t="s">
        <v>1785</v>
      </c>
      <c r="B942" s="481"/>
      <c r="C942" s="481"/>
      <c r="D942" s="481"/>
      <c r="E942" s="125" t="s">
        <v>1786</v>
      </c>
      <c r="F942" s="491" t="s">
        <v>1787</v>
      </c>
      <c r="G942" s="459"/>
      <c r="H942" s="491" t="s">
        <v>1795</v>
      </c>
      <c r="I942" s="459"/>
      <c r="J942" s="463" t="s">
        <v>1871</v>
      </c>
      <c r="K942" s="492"/>
      <c r="L942" s="145" t="s">
        <v>1790</v>
      </c>
      <c r="M942" s="493" t="s">
        <v>1791</v>
      </c>
      <c r="N942" s="493"/>
      <c r="O942" s="494"/>
      <c r="P942" s="110"/>
    </row>
    <row r="943" spans="1:21" s="112" customFormat="1" ht="55.9" customHeight="1">
      <c r="A943" s="495" t="s">
        <v>1987</v>
      </c>
      <c r="B943" s="496"/>
      <c r="C943" s="496"/>
      <c r="D943" s="497"/>
      <c r="E943" s="136">
        <v>15</v>
      </c>
      <c r="F943" s="498"/>
      <c r="G943" s="499"/>
      <c r="H943" s="500"/>
      <c r="I943" s="499"/>
      <c r="J943" s="498"/>
      <c r="K943" s="501"/>
      <c r="L943" s="136"/>
      <c r="M943" s="502" t="s">
        <v>1988</v>
      </c>
      <c r="N943" s="502"/>
      <c r="O943" s="503"/>
      <c r="P943" s="110"/>
    </row>
    <row r="944" spans="1:21" ht="18">
      <c r="A944" s="127"/>
      <c r="B944" s="128"/>
      <c r="C944" s="128"/>
      <c r="D944" s="128"/>
      <c r="E944" s="129"/>
      <c r="F944" s="130"/>
      <c r="G944" s="129"/>
      <c r="H944" s="129"/>
      <c r="I944" s="146"/>
      <c r="J944" s="147"/>
      <c r="K944" s="129"/>
      <c r="L944" s="129"/>
      <c r="M944" s="129"/>
      <c r="O944" s="148"/>
      <c r="P944" s="110"/>
    </row>
    <row r="945" spans="1:21" ht="15.75">
      <c r="A945" s="131"/>
      <c r="B945" s="132"/>
      <c r="C945" s="132"/>
      <c r="D945" s="132"/>
      <c r="E945" s="132"/>
      <c r="F945" s="132"/>
      <c r="G945" s="132"/>
      <c r="H945" s="132"/>
      <c r="I945" s="149"/>
      <c r="J945" s="149"/>
      <c r="L945" s="485" t="s">
        <v>1793</v>
      </c>
      <c r="M945" s="486"/>
      <c r="N945" s="487"/>
      <c r="O945" s="150">
        <f>E943</f>
        <v>15</v>
      </c>
      <c r="P945" s="110"/>
    </row>
    <row r="946" spans="1:21" ht="15.75">
      <c r="A946" s="133"/>
      <c r="B946" s="134"/>
      <c r="C946" s="134"/>
      <c r="D946" s="134"/>
      <c r="E946" s="134"/>
      <c r="F946" s="134"/>
      <c r="G946" s="134"/>
      <c r="H946" s="134"/>
      <c r="I946" s="151"/>
      <c r="J946" s="151"/>
      <c r="K946" s="152"/>
      <c r="L946" s="152"/>
      <c r="M946" s="152"/>
      <c r="N946" s="152"/>
      <c r="O946" s="153"/>
      <c r="P946" s="110"/>
    </row>
    <row r="947" spans="1:21" s="114" customFormat="1" ht="40.15" customHeight="1">
      <c r="A947" s="174" t="s">
        <v>316</v>
      </c>
      <c r="B947" s="488" t="s">
        <v>318</v>
      </c>
      <c r="C947" s="488"/>
      <c r="D947" s="488"/>
      <c r="E947" s="488"/>
      <c r="F947" s="488"/>
      <c r="G947" s="488"/>
      <c r="H947" s="488"/>
      <c r="I947" s="488"/>
      <c r="J947" s="488"/>
      <c r="K947" s="488"/>
      <c r="L947" s="488"/>
      <c r="M947" s="488"/>
      <c r="N947" s="488"/>
      <c r="O947" s="489"/>
      <c r="P947" s="169"/>
      <c r="Q947" s="173"/>
      <c r="R947" s="173"/>
      <c r="S947" s="173"/>
      <c r="T947" s="173"/>
      <c r="U947" s="173"/>
    </row>
    <row r="948" spans="1:21" s="115" customFormat="1" ht="15.75">
      <c r="A948" s="167"/>
      <c r="B948" s="168"/>
      <c r="C948" s="168"/>
      <c r="D948" s="168"/>
      <c r="E948" s="168"/>
      <c r="F948" s="168"/>
      <c r="G948" s="168"/>
      <c r="H948" s="168"/>
      <c r="I948" s="170"/>
      <c r="J948" s="170"/>
      <c r="K948" s="170"/>
      <c r="L948" s="170"/>
      <c r="M948" s="171"/>
      <c r="N948" s="171"/>
      <c r="O948" s="172"/>
      <c r="P948" s="110"/>
    </row>
    <row r="949" spans="1:21" ht="42" customHeight="1">
      <c r="A949" s="490" t="s">
        <v>1785</v>
      </c>
      <c r="B949" s="481"/>
      <c r="C949" s="481"/>
      <c r="D949" s="481"/>
      <c r="E949" s="125" t="s">
        <v>1786</v>
      </c>
      <c r="F949" s="491" t="s">
        <v>1787</v>
      </c>
      <c r="G949" s="459"/>
      <c r="H949" s="491" t="s">
        <v>1795</v>
      </c>
      <c r="I949" s="459"/>
      <c r="J949" s="463" t="s">
        <v>1871</v>
      </c>
      <c r="K949" s="492"/>
      <c r="L949" s="145" t="s">
        <v>1790</v>
      </c>
      <c r="M949" s="493" t="s">
        <v>1791</v>
      </c>
      <c r="N949" s="493"/>
      <c r="O949" s="494"/>
      <c r="P949" s="110"/>
    </row>
    <row r="950" spans="1:21" s="112" customFormat="1" ht="55.9" customHeight="1">
      <c r="A950" s="495" t="s">
        <v>1987</v>
      </c>
      <c r="B950" s="496"/>
      <c r="C950" s="496"/>
      <c r="D950" s="497"/>
      <c r="E950" s="136">
        <v>4</v>
      </c>
      <c r="F950" s="498"/>
      <c r="G950" s="499"/>
      <c r="H950" s="500"/>
      <c r="I950" s="499"/>
      <c r="J950" s="498"/>
      <c r="K950" s="501"/>
      <c r="L950" s="136"/>
      <c r="M950" s="502" t="s">
        <v>1988</v>
      </c>
      <c r="N950" s="502"/>
      <c r="O950" s="503"/>
      <c r="P950" s="110"/>
    </row>
    <row r="951" spans="1:21" ht="18">
      <c r="A951" s="127"/>
      <c r="B951" s="128"/>
      <c r="C951" s="128"/>
      <c r="D951" s="128"/>
      <c r="E951" s="129"/>
      <c r="F951" s="130"/>
      <c r="G951" s="129"/>
      <c r="H951" s="129"/>
      <c r="I951" s="146"/>
      <c r="J951" s="147"/>
      <c r="K951" s="129"/>
      <c r="L951" s="129"/>
      <c r="M951" s="129"/>
      <c r="O951" s="148"/>
      <c r="P951" s="110"/>
    </row>
    <row r="952" spans="1:21" ht="15.75">
      <c r="A952" s="131"/>
      <c r="B952" s="132"/>
      <c r="C952" s="132"/>
      <c r="D952" s="132"/>
      <c r="E952" s="132"/>
      <c r="F952" s="132"/>
      <c r="G952" s="132"/>
      <c r="H952" s="132"/>
      <c r="I952" s="149"/>
      <c r="J952" s="149"/>
      <c r="L952" s="485" t="s">
        <v>1793</v>
      </c>
      <c r="M952" s="486"/>
      <c r="N952" s="487"/>
      <c r="O952" s="150">
        <f>E950</f>
        <v>4</v>
      </c>
      <c r="P952" s="110"/>
    </row>
    <row r="953" spans="1:21" ht="15.75">
      <c r="A953" s="133"/>
      <c r="B953" s="134"/>
      <c r="C953" s="134"/>
      <c r="D953" s="134"/>
      <c r="E953" s="134"/>
      <c r="F953" s="134"/>
      <c r="G953" s="134"/>
      <c r="H953" s="134"/>
      <c r="I953" s="151"/>
      <c r="J953" s="151"/>
      <c r="K953" s="152"/>
      <c r="L953" s="152"/>
      <c r="M953" s="152"/>
      <c r="N953" s="152"/>
      <c r="O953" s="153"/>
      <c r="P953" s="110"/>
    </row>
    <row r="954" spans="1:21" s="114" customFormat="1" ht="40.15" customHeight="1">
      <c r="A954" s="174" t="s">
        <v>319</v>
      </c>
      <c r="B954" s="488" t="s">
        <v>1992</v>
      </c>
      <c r="C954" s="488"/>
      <c r="D954" s="488"/>
      <c r="E954" s="488"/>
      <c r="F954" s="488"/>
      <c r="G954" s="488"/>
      <c r="H954" s="488"/>
      <c r="I954" s="488"/>
      <c r="J954" s="488"/>
      <c r="K954" s="488"/>
      <c r="L954" s="488"/>
      <c r="M954" s="488"/>
      <c r="N954" s="488"/>
      <c r="O954" s="489"/>
      <c r="P954" s="169"/>
      <c r="Q954" s="173"/>
      <c r="R954" s="173"/>
      <c r="S954" s="173"/>
      <c r="T954" s="173"/>
      <c r="U954" s="173"/>
    </row>
    <row r="955" spans="1:21" s="115" customFormat="1" ht="15.75">
      <c r="A955" s="167"/>
      <c r="B955" s="168"/>
      <c r="C955" s="168"/>
      <c r="D955" s="168"/>
      <c r="E955" s="168"/>
      <c r="F955" s="168"/>
      <c r="G955" s="168"/>
      <c r="H955" s="168"/>
      <c r="I955" s="170"/>
      <c r="J955" s="170"/>
      <c r="K955" s="170"/>
      <c r="L955" s="170"/>
      <c r="M955" s="171"/>
      <c r="N955" s="171"/>
      <c r="O955" s="172"/>
      <c r="P955" s="110"/>
    </row>
    <row r="956" spans="1:21" ht="42" customHeight="1">
      <c r="A956" s="490" t="s">
        <v>1785</v>
      </c>
      <c r="B956" s="481"/>
      <c r="C956" s="481"/>
      <c r="D956" s="481"/>
      <c r="E956" s="125" t="s">
        <v>1786</v>
      </c>
      <c r="F956" s="491" t="s">
        <v>1787</v>
      </c>
      <c r="G956" s="459"/>
      <c r="H956" s="491" t="s">
        <v>1795</v>
      </c>
      <c r="I956" s="459"/>
      <c r="J956" s="463" t="s">
        <v>1871</v>
      </c>
      <c r="K956" s="492"/>
      <c r="L956" s="145" t="s">
        <v>1790</v>
      </c>
      <c r="M956" s="493" t="s">
        <v>1791</v>
      </c>
      <c r="N956" s="493"/>
      <c r="O956" s="494"/>
      <c r="P956" s="110"/>
    </row>
    <row r="957" spans="1:21" s="112" customFormat="1" ht="55.9" customHeight="1">
      <c r="A957" s="495" t="s">
        <v>1987</v>
      </c>
      <c r="B957" s="496"/>
      <c r="C957" s="496"/>
      <c r="D957" s="497"/>
      <c r="E957" s="136">
        <v>2</v>
      </c>
      <c r="F957" s="498"/>
      <c r="G957" s="499"/>
      <c r="H957" s="500"/>
      <c r="I957" s="499"/>
      <c r="J957" s="498"/>
      <c r="K957" s="501"/>
      <c r="L957" s="136"/>
      <c r="M957" s="502" t="s">
        <v>1988</v>
      </c>
      <c r="N957" s="502"/>
      <c r="O957" s="503"/>
      <c r="P957" s="110"/>
    </row>
    <row r="958" spans="1:21" ht="18">
      <c r="A958" s="127"/>
      <c r="B958" s="128"/>
      <c r="C958" s="128"/>
      <c r="D958" s="128"/>
      <c r="E958" s="129"/>
      <c r="F958" s="130"/>
      <c r="G958" s="129"/>
      <c r="H958" s="129"/>
      <c r="I958" s="146"/>
      <c r="J958" s="147"/>
      <c r="K958" s="129"/>
      <c r="L958" s="129"/>
      <c r="M958" s="129"/>
      <c r="O958" s="148"/>
      <c r="P958" s="110"/>
    </row>
    <row r="959" spans="1:21" ht="15.75">
      <c r="A959" s="131"/>
      <c r="B959" s="132"/>
      <c r="C959" s="132"/>
      <c r="D959" s="132"/>
      <c r="E959" s="132"/>
      <c r="F959" s="132"/>
      <c r="G959" s="132"/>
      <c r="H959" s="132"/>
      <c r="I959" s="149"/>
      <c r="J959" s="149"/>
      <c r="L959" s="485" t="s">
        <v>1793</v>
      </c>
      <c r="M959" s="486"/>
      <c r="N959" s="487"/>
      <c r="O959" s="150">
        <f>E957</f>
        <v>2</v>
      </c>
      <c r="P959" s="110"/>
    </row>
    <row r="960" spans="1:21" ht="15.75">
      <c r="A960" s="133"/>
      <c r="B960" s="134"/>
      <c r="C960" s="134"/>
      <c r="D960" s="134"/>
      <c r="E960" s="134"/>
      <c r="F960" s="134"/>
      <c r="G960" s="134"/>
      <c r="H960" s="134"/>
      <c r="I960" s="151"/>
      <c r="J960" s="151"/>
      <c r="K960" s="152"/>
      <c r="L960" s="152"/>
      <c r="M960" s="152"/>
      <c r="N960" s="152"/>
      <c r="O960" s="153"/>
      <c r="P960" s="110"/>
    </row>
    <row r="961" spans="1:21" s="114" customFormat="1" ht="40.15" customHeight="1">
      <c r="A961" s="174" t="s">
        <v>322</v>
      </c>
      <c r="B961" s="488" t="s">
        <v>1993</v>
      </c>
      <c r="C961" s="488"/>
      <c r="D961" s="488"/>
      <c r="E961" s="488"/>
      <c r="F961" s="488"/>
      <c r="G961" s="488"/>
      <c r="H961" s="488"/>
      <c r="I961" s="488"/>
      <c r="J961" s="488"/>
      <c r="K961" s="488"/>
      <c r="L961" s="488"/>
      <c r="M961" s="488"/>
      <c r="N961" s="488"/>
      <c r="O961" s="489"/>
      <c r="P961" s="169"/>
      <c r="Q961" s="173"/>
      <c r="R961" s="173"/>
      <c r="S961" s="173"/>
      <c r="T961" s="173"/>
      <c r="U961" s="173"/>
    </row>
    <row r="962" spans="1:21" s="115" customFormat="1" ht="15.75">
      <c r="A962" s="167"/>
      <c r="B962" s="168"/>
      <c r="C962" s="168"/>
      <c r="D962" s="168"/>
      <c r="E962" s="168"/>
      <c r="F962" s="168"/>
      <c r="G962" s="168"/>
      <c r="H962" s="168"/>
      <c r="I962" s="170"/>
      <c r="J962" s="170"/>
      <c r="K962" s="170"/>
      <c r="L962" s="170"/>
      <c r="M962" s="171"/>
      <c r="N962" s="171"/>
      <c r="O962" s="172"/>
      <c r="P962" s="110"/>
    </row>
    <row r="963" spans="1:21" ht="42" customHeight="1">
      <c r="A963" s="490" t="s">
        <v>1785</v>
      </c>
      <c r="B963" s="481"/>
      <c r="C963" s="481"/>
      <c r="D963" s="481"/>
      <c r="E963" s="125" t="s">
        <v>1786</v>
      </c>
      <c r="F963" s="491" t="s">
        <v>1787</v>
      </c>
      <c r="G963" s="459"/>
      <c r="H963" s="491" t="s">
        <v>1795</v>
      </c>
      <c r="I963" s="459"/>
      <c r="J963" s="463" t="s">
        <v>1871</v>
      </c>
      <c r="K963" s="492"/>
      <c r="L963" s="145" t="s">
        <v>1790</v>
      </c>
      <c r="M963" s="493" t="s">
        <v>1791</v>
      </c>
      <c r="N963" s="493"/>
      <c r="O963" s="494"/>
      <c r="P963" s="110"/>
    </row>
    <row r="964" spans="1:21" s="112" customFormat="1" ht="55.9" customHeight="1">
      <c r="A964" s="495" t="s">
        <v>1987</v>
      </c>
      <c r="B964" s="496"/>
      <c r="C964" s="496"/>
      <c r="D964" s="497"/>
      <c r="E964" s="136">
        <v>4</v>
      </c>
      <c r="F964" s="498"/>
      <c r="G964" s="499"/>
      <c r="H964" s="500"/>
      <c r="I964" s="499"/>
      <c r="J964" s="498"/>
      <c r="K964" s="501"/>
      <c r="L964" s="136"/>
      <c r="M964" s="502" t="s">
        <v>1988</v>
      </c>
      <c r="N964" s="502"/>
      <c r="O964" s="503"/>
      <c r="P964" s="110"/>
    </row>
    <row r="965" spans="1:21" ht="18">
      <c r="A965" s="127"/>
      <c r="B965" s="128"/>
      <c r="C965" s="128"/>
      <c r="D965" s="128"/>
      <c r="E965" s="129"/>
      <c r="F965" s="130"/>
      <c r="G965" s="129"/>
      <c r="H965" s="129"/>
      <c r="I965" s="146"/>
      <c r="J965" s="147"/>
      <c r="K965" s="129"/>
      <c r="L965" s="129"/>
      <c r="M965" s="129"/>
      <c r="O965" s="148"/>
      <c r="P965" s="110"/>
    </row>
    <row r="966" spans="1:21" ht="15.75">
      <c r="A966" s="131"/>
      <c r="B966" s="132"/>
      <c r="C966" s="132"/>
      <c r="D966" s="132"/>
      <c r="E966" s="132"/>
      <c r="F966" s="132"/>
      <c r="G966" s="132"/>
      <c r="H966" s="132"/>
      <c r="I966" s="149"/>
      <c r="J966" s="149"/>
      <c r="L966" s="485" t="s">
        <v>1793</v>
      </c>
      <c r="M966" s="486"/>
      <c r="N966" s="487"/>
      <c r="O966" s="150">
        <f>E964</f>
        <v>4</v>
      </c>
      <c r="P966" s="110"/>
    </row>
    <row r="967" spans="1:21" ht="15.75">
      <c r="A967" s="133"/>
      <c r="B967" s="134"/>
      <c r="C967" s="134"/>
      <c r="D967" s="134"/>
      <c r="E967" s="134"/>
      <c r="F967" s="134"/>
      <c r="G967" s="134"/>
      <c r="H967" s="134"/>
      <c r="I967" s="151"/>
      <c r="J967" s="151"/>
      <c r="K967" s="152"/>
      <c r="L967" s="152"/>
      <c r="M967" s="152"/>
      <c r="N967" s="152"/>
      <c r="O967" s="153"/>
      <c r="P967" s="110"/>
    </row>
    <row r="968" spans="1:21" s="114" customFormat="1" ht="40.15" customHeight="1">
      <c r="A968" s="174" t="s">
        <v>325</v>
      </c>
      <c r="B968" s="488" t="s">
        <v>327</v>
      </c>
      <c r="C968" s="488"/>
      <c r="D968" s="488"/>
      <c r="E968" s="488"/>
      <c r="F968" s="488"/>
      <c r="G968" s="488"/>
      <c r="H968" s="488"/>
      <c r="I968" s="488"/>
      <c r="J968" s="488"/>
      <c r="K968" s="488"/>
      <c r="L968" s="488"/>
      <c r="M968" s="488"/>
      <c r="N968" s="488"/>
      <c r="O968" s="489"/>
      <c r="P968" s="169"/>
      <c r="Q968" s="173"/>
      <c r="R968" s="173"/>
      <c r="S968" s="173"/>
      <c r="T968" s="173"/>
      <c r="U968" s="173"/>
    </row>
    <row r="969" spans="1:21" s="115" customFormat="1" ht="15.75">
      <c r="A969" s="167"/>
      <c r="B969" s="168"/>
      <c r="C969" s="168"/>
      <c r="D969" s="168"/>
      <c r="E969" s="168"/>
      <c r="F969" s="168"/>
      <c r="G969" s="168"/>
      <c r="H969" s="168"/>
      <c r="I969" s="170"/>
      <c r="J969" s="170"/>
      <c r="K969" s="170"/>
      <c r="L969" s="170"/>
      <c r="M969" s="171"/>
      <c r="N969" s="171"/>
      <c r="O969" s="172"/>
      <c r="P969" s="110"/>
    </row>
    <row r="970" spans="1:21" ht="42" customHeight="1">
      <c r="A970" s="490" t="s">
        <v>1785</v>
      </c>
      <c r="B970" s="481"/>
      <c r="C970" s="481"/>
      <c r="D970" s="481"/>
      <c r="E970" s="125" t="s">
        <v>1786</v>
      </c>
      <c r="F970" s="491" t="s">
        <v>1787</v>
      </c>
      <c r="G970" s="459"/>
      <c r="H970" s="491" t="s">
        <v>1795</v>
      </c>
      <c r="I970" s="459"/>
      <c r="J970" s="463" t="s">
        <v>1871</v>
      </c>
      <c r="K970" s="492"/>
      <c r="L970" s="145" t="s">
        <v>1790</v>
      </c>
      <c r="M970" s="493" t="s">
        <v>1791</v>
      </c>
      <c r="N970" s="493"/>
      <c r="O970" s="494"/>
      <c r="P970" s="110"/>
    </row>
    <row r="971" spans="1:21" s="112" customFormat="1" ht="55.9" customHeight="1">
      <c r="A971" s="495" t="s">
        <v>1987</v>
      </c>
      <c r="B971" s="496"/>
      <c r="C971" s="496"/>
      <c r="D971" s="497"/>
      <c r="E971" s="136">
        <v>1</v>
      </c>
      <c r="F971" s="498"/>
      <c r="G971" s="499"/>
      <c r="H971" s="500"/>
      <c r="I971" s="499"/>
      <c r="J971" s="498"/>
      <c r="K971" s="501"/>
      <c r="L971" s="136"/>
      <c r="M971" s="502" t="s">
        <v>1988</v>
      </c>
      <c r="N971" s="502"/>
      <c r="O971" s="503"/>
      <c r="P971" s="110"/>
    </row>
    <row r="972" spans="1:21" ht="18">
      <c r="A972" s="127"/>
      <c r="B972" s="128"/>
      <c r="C972" s="128"/>
      <c r="D972" s="128"/>
      <c r="E972" s="129"/>
      <c r="F972" s="130"/>
      <c r="G972" s="129"/>
      <c r="H972" s="129"/>
      <c r="I972" s="146"/>
      <c r="J972" s="147"/>
      <c r="K972" s="129"/>
      <c r="L972" s="129"/>
      <c r="M972" s="129"/>
      <c r="O972" s="148"/>
      <c r="P972" s="110"/>
    </row>
    <row r="973" spans="1:21" ht="15.75">
      <c r="A973" s="131"/>
      <c r="B973" s="132"/>
      <c r="C973" s="132"/>
      <c r="D973" s="132"/>
      <c r="E973" s="132"/>
      <c r="F973" s="132"/>
      <c r="G973" s="132"/>
      <c r="H973" s="132"/>
      <c r="I973" s="149"/>
      <c r="J973" s="149"/>
      <c r="L973" s="485" t="s">
        <v>1793</v>
      </c>
      <c r="M973" s="486"/>
      <c r="N973" s="487"/>
      <c r="O973" s="150">
        <f>E971</f>
        <v>1</v>
      </c>
      <c r="P973" s="110"/>
    </row>
    <row r="974" spans="1:21" ht="15.75">
      <c r="A974" s="133"/>
      <c r="B974" s="134"/>
      <c r="C974" s="134"/>
      <c r="D974" s="134"/>
      <c r="E974" s="134"/>
      <c r="F974" s="134"/>
      <c r="G974" s="134"/>
      <c r="H974" s="134"/>
      <c r="I974" s="151"/>
      <c r="J974" s="151"/>
      <c r="K974" s="152"/>
      <c r="L974" s="152"/>
      <c r="M974" s="152"/>
      <c r="N974" s="152"/>
      <c r="O974" s="153"/>
      <c r="P974" s="110"/>
    </row>
    <row r="975" spans="1:21" s="114" customFormat="1" ht="40.15" customHeight="1">
      <c r="A975" s="174" t="s">
        <v>328</v>
      </c>
      <c r="B975" s="488" t="s">
        <v>330</v>
      </c>
      <c r="C975" s="488"/>
      <c r="D975" s="488"/>
      <c r="E975" s="488"/>
      <c r="F975" s="488"/>
      <c r="G975" s="488"/>
      <c r="H975" s="488"/>
      <c r="I975" s="488"/>
      <c r="J975" s="488"/>
      <c r="K975" s="488"/>
      <c r="L975" s="488"/>
      <c r="M975" s="488"/>
      <c r="N975" s="488"/>
      <c r="O975" s="489"/>
      <c r="P975" s="169"/>
      <c r="Q975" s="173"/>
      <c r="R975" s="173"/>
      <c r="S975" s="173"/>
      <c r="T975" s="173"/>
      <c r="U975" s="173"/>
    </row>
    <row r="976" spans="1:21" s="115" customFormat="1" ht="15.75">
      <c r="A976" s="167"/>
      <c r="B976" s="168"/>
      <c r="C976" s="168"/>
      <c r="D976" s="168"/>
      <c r="E976" s="168"/>
      <c r="F976" s="168"/>
      <c r="G976" s="168"/>
      <c r="H976" s="168"/>
      <c r="I976" s="170"/>
      <c r="J976" s="170"/>
      <c r="K976" s="170"/>
      <c r="L976" s="170"/>
      <c r="M976" s="171"/>
      <c r="N976" s="171"/>
      <c r="O976" s="172"/>
      <c r="P976" s="110"/>
    </row>
    <row r="977" spans="1:21" ht="42" customHeight="1">
      <c r="A977" s="490" t="s">
        <v>1785</v>
      </c>
      <c r="B977" s="481"/>
      <c r="C977" s="481"/>
      <c r="D977" s="481"/>
      <c r="E977" s="125" t="s">
        <v>1786</v>
      </c>
      <c r="F977" s="491" t="s">
        <v>1787</v>
      </c>
      <c r="G977" s="459"/>
      <c r="H977" s="491" t="s">
        <v>1795</v>
      </c>
      <c r="I977" s="459"/>
      <c r="J977" s="463" t="s">
        <v>1871</v>
      </c>
      <c r="K977" s="492"/>
      <c r="L977" s="145" t="s">
        <v>1790</v>
      </c>
      <c r="M977" s="493" t="s">
        <v>1791</v>
      </c>
      <c r="N977" s="493"/>
      <c r="O977" s="494"/>
      <c r="P977" s="110"/>
    </row>
    <row r="978" spans="1:21" s="112" customFormat="1" ht="55.9" customHeight="1">
      <c r="A978" s="495" t="s">
        <v>1987</v>
      </c>
      <c r="B978" s="496"/>
      <c r="C978" s="496"/>
      <c r="D978" s="497"/>
      <c r="E978" s="136">
        <v>5</v>
      </c>
      <c r="F978" s="498"/>
      <c r="G978" s="499"/>
      <c r="H978" s="500"/>
      <c r="I978" s="499"/>
      <c r="J978" s="498"/>
      <c r="K978" s="501"/>
      <c r="L978" s="136"/>
      <c r="M978" s="502" t="s">
        <v>1988</v>
      </c>
      <c r="N978" s="502"/>
      <c r="O978" s="503"/>
      <c r="P978" s="110"/>
    </row>
    <row r="979" spans="1:21" ht="18">
      <c r="A979" s="127"/>
      <c r="B979" s="128"/>
      <c r="C979" s="128"/>
      <c r="D979" s="128"/>
      <c r="E979" s="129"/>
      <c r="F979" s="130"/>
      <c r="G979" s="129"/>
      <c r="H979" s="129"/>
      <c r="I979" s="146"/>
      <c r="J979" s="147"/>
      <c r="K979" s="129"/>
      <c r="L979" s="129"/>
      <c r="M979" s="129"/>
      <c r="O979" s="148"/>
      <c r="P979" s="110"/>
    </row>
    <row r="980" spans="1:21" ht="15.75">
      <c r="A980" s="131"/>
      <c r="B980" s="132"/>
      <c r="C980" s="132"/>
      <c r="D980" s="132"/>
      <c r="E980" s="132"/>
      <c r="F980" s="132"/>
      <c r="G980" s="132"/>
      <c r="H980" s="132"/>
      <c r="I980" s="149"/>
      <c r="J980" s="149"/>
      <c r="L980" s="485" t="s">
        <v>1793</v>
      </c>
      <c r="M980" s="486"/>
      <c r="N980" s="487"/>
      <c r="O980" s="150">
        <f>E978</f>
        <v>5</v>
      </c>
      <c r="P980" s="110"/>
    </row>
    <row r="981" spans="1:21" ht="15.75">
      <c r="A981" s="133"/>
      <c r="B981" s="134"/>
      <c r="C981" s="134"/>
      <c r="D981" s="134"/>
      <c r="E981" s="134"/>
      <c r="F981" s="134"/>
      <c r="G981" s="134"/>
      <c r="H981" s="134"/>
      <c r="I981" s="151"/>
      <c r="J981" s="151"/>
      <c r="K981" s="152"/>
      <c r="L981" s="152"/>
      <c r="M981" s="152"/>
      <c r="N981" s="152"/>
      <c r="O981" s="153"/>
      <c r="P981" s="110"/>
    </row>
    <row r="982" spans="1:21" s="114" customFormat="1" ht="40.15" customHeight="1">
      <c r="A982" s="174" t="s">
        <v>331</v>
      </c>
      <c r="B982" s="488" t="s">
        <v>333</v>
      </c>
      <c r="C982" s="488"/>
      <c r="D982" s="488"/>
      <c r="E982" s="488"/>
      <c r="F982" s="488"/>
      <c r="G982" s="488"/>
      <c r="H982" s="488"/>
      <c r="I982" s="488"/>
      <c r="J982" s="488"/>
      <c r="K982" s="488"/>
      <c r="L982" s="488"/>
      <c r="M982" s="488"/>
      <c r="N982" s="488"/>
      <c r="O982" s="489"/>
      <c r="P982" s="169"/>
      <c r="Q982" s="173"/>
      <c r="R982" s="173"/>
      <c r="S982" s="173"/>
      <c r="T982" s="173"/>
      <c r="U982" s="173"/>
    </row>
    <row r="983" spans="1:21" s="115" customFormat="1" ht="15.75">
      <c r="A983" s="167"/>
      <c r="B983" s="168"/>
      <c r="C983" s="168"/>
      <c r="D983" s="168"/>
      <c r="E983" s="168"/>
      <c r="F983" s="168"/>
      <c r="G983" s="168"/>
      <c r="H983" s="168"/>
      <c r="I983" s="170"/>
      <c r="J983" s="170"/>
      <c r="K983" s="170"/>
      <c r="L983" s="170"/>
      <c r="M983" s="171"/>
      <c r="N983" s="171"/>
      <c r="O983" s="172"/>
      <c r="P983" s="110"/>
    </row>
    <row r="984" spans="1:21" ht="42" customHeight="1">
      <c r="A984" s="490" t="s">
        <v>1785</v>
      </c>
      <c r="B984" s="481"/>
      <c r="C984" s="481"/>
      <c r="D984" s="481"/>
      <c r="E984" s="125" t="s">
        <v>1786</v>
      </c>
      <c r="F984" s="491" t="s">
        <v>1787</v>
      </c>
      <c r="G984" s="459"/>
      <c r="H984" s="491" t="s">
        <v>1795</v>
      </c>
      <c r="I984" s="459"/>
      <c r="J984" s="463" t="s">
        <v>1871</v>
      </c>
      <c r="K984" s="492"/>
      <c r="L984" s="145" t="s">
        <v>1790</v>
      </c>
      <c r="M984" s="493" t="s">
        <v>1791</v>
      </c>
      <c r="N984" s="493"/>
      <c r="O984" s="494"/>
      <c r="P984" s="110"/>
    </row>
    <row r="985" spans="1:21" s="112" customFormat="1" ht="55.9" customHeight="1">
      <c r="A985" s="495" t="s">
        <v>1987</v>
      </c>
      <c r="B985" s="496"/>
      <c r="C985" s="496"/>
      <c r="D985" s="497"/>
      <c r="E985" s="136">
        <v>1</v>
      </c>
      <c r="F985" s="498"/>
      <c r="G985" s="499"/>
      <c r="H985" s="500"/>
      <c r="I985" s="499"/>
      <c r="J985" s="498"/>
      <c r="K985" s="501"/>
      <c r="L985" s="136"/>
      <c r="M985" s="502" t="s">
        <v>1988</v>
      </c>
      <c r="N985" s="502"/>
      <c r="O985" s="503"/>
      <c r="P985" s="110"/>
    </row>
    <row r="986" spans="1:21" ht="18">
      <c r="A986" s="127"/>
      <c r="B986" s="128"/>
      <c r="C986" s="128"/>
      <c r="D986" s="128"/>
      <c r="E986" s="129"/>
      <c r="F986" s="130"/>
      <c r="G986" s="129"/>
      <c r="H986" s="129"/>
      <c r="I986" s="146"/>
      <c r="J986" s="147"/>
      <c r="K986" s="129"/>
      <c r="L986" s="129"/>
      <c r="M986" s="129"/>
      <c r="O986" s="148"/>
      <c r="P986" s="110"/>
    </row>
    <row r="987" spans="1:21" ht="15.75">
      <c r="A987" s="131"/>
      <c r="B987" s="132"/>
      <c r="C987" s="132"/>
      <c r="D987" s="132"/>
      <c r="E987" s="132"/>
      <c r="F987" s="132"/>
      <c r="G987" s="132"/>
      <c r="H987" s="132"/>
      <c r="I987" s="149"/>
      <c r="J987" s="149"/>
      <c r="L987" s="485" t="s">
        <v>1793</v>
      </c>
      <c r="M987" s="486"/>
      <c r="N987" s="487"/>
      <c r="O987" s="150">
        <f>E985</f>
        <v>1</v>
      </c>
      <c r="P987" s="110"/>
    </row>
    <row r="988" spans="1:21" ht="15.75">
      <c r="A988" s="133"/>
      <c r="B988" s="134"/>
      <c r="C988" s="134"/>
      <c r="D988" s="134"/>
      <c r="E988" s="134"/>
      <c r="F988" s="134"/>
      <c r="G988" s="134"/>
      <c r="H988" s="134"/>
      <c r="I988" s="151"/>
      <c r="J988" s="151"/>
      <c r="K988" s="152"/>
      <c r="L988" s="152"/>
      <c r="M988" s="152"/>
      <c r="N988" s="152"/>
      <c r="O988" s="153"/>
      <c r="P988" s="110"/>
    </row>
    <row r="989" spans="1:21" s="114" customFormat="1" ht="40.15" customHeight="1">
      <c r="A989" s="174" t="s">
        <v>334</v>
      </c>
      <c r="B989" s="488" t="s">
        <v>336</v>
      </c>
      <c r="C989" s="488"/>
      <c r="D989" s="488"/>
      <c r="E989" s="488"/>
      <c r="F989" s="488"/>
      <c r="G989" s="488"/>
      <c r="H989" s="488"/>
      <c r="I989" s="488"/>
      <c r="J989" s="488"/>
      <c r="K989" s="488"/>
      <c r="L989" s="488"/>
      <c r="M989" s="488"/>
      <c r="N989" s="488"/>
      <c r="O989" s="489"/>
      <c r="P989" s="169"/>
      <c r="Q989" s="173"/>
      <c r="R989" s="173"/>
      <c r="S989" s="173"/>
      <c r="T989" s="173"/>
      <c r="U989" s="173"/>
    </row>
    <row r="990" spans="1:21" s="115" customFormat="1" ht="15.75">
      <c r="A990" s="167"/>
      <c r="B990" s="168"/>
      <c r="C990" s="168"/>
      <c r="D990" s="168"/>
      <c r="E990" s="168"/>
      <c r="F990" s="168"/>
      <c r="G990" s="168"/>
      <c r="H990" s="168"/>
      <c r="I990" s="170"/>
      <c r="J990" s="170"/>
      <c r="K990" s="170"/>
      <c r="L990" s="170"/>
      <c r="M990" s="171"/>
      <c r="N990" s="171"/>
      <c r="O990" s="172"/>
      <c r="P990" s="110"/>
    </row>
    <row r="991" spans="1:21" ht="42" customHeight="1">
      <c r="A991" s="490" t="s">
        <v>1785</v>
      </c>
      <c r="B991" s="481"/>
      <c r="C991" s="481"/>
      <c r="D991" s="481"/>
      <c r="E991" s="125" t="s">
        <v>1786</v>
      </c>
      <c r="F991" s="491" t="s">
        <v>1787</v>
      </c>
      <c r="G991" s="459"/>
      <c r="H991" s="491" t="s">
        <v>1795</v>
      </c>
      <c r="I991" s="459"/>
      <c r="J991" s="463" t="s">
        <v>1871</v>
      </c>
      <c r="K991" s="492"/>
      <c r="L991" s="145" t="s">
        <v>1790</v>
      </c>
      <c r="M991" s="493" t="s">
        <v>1791</v>
      </c>
      <c r="N991" s="493"/>
      <c r="O991" s="494"/>
      <c r="P991" s="110"/>
    </row>
    <row r="992" spans="1:21" s="112" customFormat="1" ht="55.9" customHeight="1">
      <c r="A992" s="495" t="s">
        <v>1987</v>
      </c>
      <c r="B992" s="496"/>
      <c r="C992" s="496"/>
      <c r="D992" s="497"/>
      <c r="E992" s="136">
        <v>2</v>
      </c>
      <c r="F992" s="498"/>
      <c r="G992" s="499"/>
      <c r="H992" s="500"/>
      <c r="I992" s="499"/>
      <c r="J992" s="498"/>
      <c r="K992" s="501"/>
      <c r="L992" s="136"/>
      <c r="M992" s="502" t="s">
        <v>1988</v>
      </c>
      <c r="N992" s="502"/>
      <c r="O992" s="503"/>
      <c r="P992" s="110"/>
    </row>
    <row r="993" spans="1:21" ht="18">
      <c r="A993" s="127"/>
      <c r="B993" s="128"/>
      <c r="C993" s="128"/>
      <c r="D993" s="128"/>
      <c r="E993" s="129"/>
      <c r="F993" s="130"/>
      <c r="G993" s="129"/>
      <c r="H993" s="129"/>
      <c r="I993" s="146"/>
      <c r="J993" s="147"/>
      <c r="K993" s="129"/>
      <c r="L993" s="129"/>
      <c r="M993" s="129"/>
      <c r="O993" s="148"/>
      <c r="P993" s="110"/>
    </row>
    <row r="994" spans="1:21" ht="15.75">
      <c r="A994" s="131"/>
      <c r="B994" s="132"/>
      <c r="C994" s="132"/>
      <c r="D994" s="132"/>
      <c r="E994" s="132"/>
      <c r="F994" s="132"/>
      <c r="G994" s="132"/>
      <c r="H994" s="132"/>
      <c r="I994" s="149"/>
      <c r="J994" s="149"/>
      <c r="L994" s="485" t="s">
        <v>1793</v>
      </c>
      <c r="M994" s="486"/>
      <c r="N994" s="487"/>
      <c r="O994" s="150">
        <f>E992</f>
        <v>2</v>
      </c>
      <c r="P994" s="110"/>
    </row>
    <row r="995" spans="1:21" ht="15.75">
      <c r="A995" s="133"/>
      <c r="B995" s="134"/>
      <c r="C995" s="134"/>
      <c r="D995" s="134"/>
      <c r="E995" s="134"/>
      <c r="F995" s="134"/>
      <c r="G995" s="134"/>
      <c r="H995" s="134"/>
      <c r="I995" s="151"/>
      <c r="J995" s="151"/>
      <c r="K995" s="152"/>
      <c r="L995" s="152"/>
      <c r="M995" s="152"/>
      <c r="N995" s="152"/>
      <c r="O995" s="153"/>
      <c r="P995" s="110"/>
    </row>
    <row r="996" spans="1:21" s="114" customFormat="1" ht="40.15" customHeight="1">
      <c r="A996" s="174" t="s">
        <v>337</v>
      </c>
      <c r="B996" s="488" t="s">
        <v>339</v>
      </c>
      <c r="C996" s="488"/>
      <c r="D996" s="488"/>
      <c r="E996" s="488"/>
      <c r="F996" s="488"/>
      <c r="G996" s="488"/>
      <c r="H996" s="488"/>
      <c r="I996" s="488"/>
      <c r="J996" s="488"/>
      <c r="K996" s="488"/>
      <c r="L996" s="488"/>
      <c r="M996" s="488"/>
      <c r="N996" s="488"/>
      <c r="O996" s="489"/>
      <c r="P996" s="169"/>
      <c r="Q996" s="173"/>
      <c r="R996" s="173"/>
      <c r="S996" s="173"/>
      <c r="T996" s="173"/>
      <c r="U996" s="173"/>
    </row>
    <row r="997" spans="1:21" s="115" customFormat="1" ht="15.75">
      <c r="A997" s="167"/>
      <c r="B997" s="168"/>
      <c r="C997" s="168"/>
      <c r="D997" s="168"/>
      <c r="E997" s="168"/>
      <c r="F997" s="168"/>
      <c r="G997" s="168"/>
      <c r="H997" s="168"/>
      <c r="I997" s="170"/>
      <c r="J997" s="170"/>
      <c r="K997" s="170"/>
      <c r="L997" s="170"/>
      <c r="M997" s="171"/>
      <c r="N997" s="171"/>
      <c r="O997" s="172"/>
      <c r="P997" s="110"/>
    </row>
    <row r="998" spans="1:21" ht="42" customHeight="1">
      <c r="A998" s="490" t="s">
        <v>1785</v>
      </c>
      <c r="B998" s="481"/>
      <c r="C998" s="481"/>
      <c r="D998" s="481"/>
      <c r="E998" s="125" t="s">
        <v>1786</v>
      </c>
      <c r="F998" s="491" t="s">
        <v>1787</v>
      </c>
      <c r="G998" s="459"/>
      <c r="H998" s="491" t="s">
        <v>1795</v>
      </c>
      <c r="I998" s="459"/>
      <c r="J998" s="463" t="s">
        <v>1871</v>
      </c>
      <c r="K998" s="492"/>
      <c r="L998" s="145" t="s">
        <v>1790</v>
      </c>
      <c r="M998" s="493" t="s">
        <v>1791</v>
      </c>
      <c r="N998" s="493"/>
      <c r="O998" s="494"/>
      <c r="P998" s="110"/>
    </row>
    <row r="999" spans="1:21" s="112" customFormat="1" ht="55.9" customHeight="1">
      <c r="A999" s="495" t="s">
        <v>1987</v>
      </c>
      <c r="B999" s="496"/>
      <c r="C999" s="496"/>
      <c r="D999" s="497"/>
      <c r="E999" s="136">
        <v>2</v>
      </c>
      <c r="F999" s="498"/>
      <c r="G999" s="499"/>
      <c r="H999" s="500"/>
      <c r="I999" s="499"/>
      <c r="J999" s="498"/>
      <c r="K999" s="501"/>
      <c r="L999" s="136"/>
      <c r="M999" s="502" t="s">
        <v>1988</v>
      </c>
      <c r="N999" s="502"/>
      <c r="O999" s="503"/>
      <c r="P999" s="110"/>
    </row>
    <row r="1000" spans="1:21" ht="18">
      <c r="A1000" s="127"/>
      <c r="B1000" s="128"/>
      <c r="C1000" s="128"/>
      <c r="D1000" s="128"/>
      <c r="E1000" s="129"/>
      <c r="F1000" s="130"/>
      <c r="G1000" s="129"/>
      <c r="H1000" s="129"/>
      <c r="I1000" s="146"/>
      <c r="J1000" s="147"/>
      <c r="K1000" s="129"/>
      <c r="L1000" s="129"/>
      <c r="M1000" s="129"/>
      <c r="O1000" s="148"/>
      <c r="P1000" s="110"/>
    </row>
    <row r="1001" spans="1:21" ht="15.75">
      <c r="A1001" s="131"/>
      <c r="B1001" s="132"/>
      <c r="C1001" s="132"/>
      <c r="D1001" s="132"/>
      <c r="E1001" s="132"/>
      <c r="F1001" s="132"/>
      <c r="G1001" s="132"/>
      <c r="H1001" s="132"/>
      <c r="I1001" s="149"/>
      <c r="J1001" s="149"/>
      <c r="L1001" s="485" t="s">
        <v>1793</v>
      </c>
      <c r="M1001" s="486"/>
      <c r="N1001" s="487"/>
      <c r="O1001" s="150">
        <f>E999</f>
        <v>2</v>
      </c>
      <c r="P1001" s="110"/>
    </row>
    <row r="1002" spans="1:21" ht="15.75">
      <c r="A1002" s="133"/>
      <c r="B1002" s="134"/>
      <c r="C1002" s="134"/>
      <c r="D1002" s="134"/>
      <c r="E1002" s="134"/>
      <c r="F1002" s="134"/>
      <c r="G1002" s="134"/>
      <c r="H1002" s="134"/>
      <c r="I1002" s="151"/>
      <c r="J1002" s="151"/>
      <c r="K1002" s="152"/>
      <c r="L1002" s="152"/>
      <c r="M1002" s="152"/>
      <c r="N1002" s="152"/>
      <c r="O1002" s="153"/>
      <c r="P1002" s="110"/>
    </row>
    <row r="1003" spans="1:21" s="114" customFormat="1" ht="40.15" customHeight="1">
      <c r="A1003" s="174" t="s">
        <v>340</v>
      </c>
      <c r="B1003" s="488" t="s">
        <v>342</v>
      </c>
      <c r="C1003" s="488"/>
      <c r="D1003" s="488"/>
      <c r="E1003" s="488"/>
      <c r="F1003" s="488"/>
      <c r="G1003" s="488"/>
      <c r="H1003" s="488"/>
      <c r="I1003" s="488"/>
      <c r="J1003" s="488"/>
      <c r="K1003" s="488"/>
      <c r="L1003" s="488"/>
      <c r="M1003" s="488"/>
      <c r="N1003" s="488"/>
      <c r="O1003" s="489"/>
      <c r="P1003" s="169"/>
      <c r="Q1003" s="173"/>
      <c r="R1003" s="173"/>
      <c r="S1003" s="173"/>
      <c r="T1003" s="173"/>
      <c r="U1003" s="173"/>
    </row>
    <row r="1004" spans="1:21" s="115" customFormat="1" ht="15.75">
      <c r="A1004" s="167"/>
      <c r="B1004" s="168"/>
      <c r="C1004" s="168"/>
      <c r="D1004" s="168"/>
      <c r="E1004" s="168"/>
      <c r="F1004" s="168"/>
      <c r="G1004" s="168"/>
      <c r="H1004" s="168"/>
      <c r="I1004" s="170"/>
      <c r="J1004" s="170"/>
      <c r="K1004" s="170"/>
      <c r="L1004" s="170"/>
      <c r="M1004" s="171"/>
      <c r="N1004" s="171"/>
      <c r="O1004" s="172"/>
      <c r="P1004" s="110"/>
    </row>
    <row r="1005" spans="1:21" ht="42" customHeight="1">
      <c r="A1005" s="490" t="s">
        <v>1785</v>
      </c>
      <c r="B1005" s="481"/>
      <c r="C1005" s="481"/>
      <c r="D1005" s="481"/>
      <c r="E1005" s="125" t="s">
        <v>1786</v>
      </c>
      <c r="F1005" s="491" t="s">
        <v>1787</v>
      </c>
      <c r="G1005" s="459"/>
      <c r="H1005" s="491" t="s">
        <v>1795</v>
      </c>
      <c r="I1005" s="459"/>
      <c r="J1005" s="463" t="s">
        <v>1871</v>
      </c>
      <c r="K1005" s="492"/>
      <c r="L1005" s="145" t="s">
        <v>1790</v>
      </c>
      <c r="M1005" s="493" t="s">
        <v>1791</v>
      </c>
      <c r="N1005" s="493"/>
      <c r="O1005" s="494"/>
      <c r="P1005" s="110"/>
    </row>
    <row r="1006" spans="1:21" s="112" customFormat="1" ht="55.9" customHeight="1">
      <c r="A1006" s="495" t="s">
        <v>1987</v>
      </c>
      <c r="B1006" s="496"/>
      <c r="C1006" s="496"/>
      <c r="D1006" s="497"/>
      <c r="E1006" s="136">
        <v>5</v>
      </c>
      <c r="F1006" s="498"/>
      <c r="G1006" s="499"/>
      <c r="H1006" s="500"/>
      <c r="I1006" s="499"/>
      <c r="J1006" s="498"/>
      <c r="K1006" s="501"/>
      <c r="L1006" s="136"/>
      <c r="M1006" s="502" t="s">
        <v>1988</v>
      </c>
      <c r="N1006" s="502"/>
      <c r="O1006" s="503"/>
      <c r="P1006" s="110"/>
    </row>
    <row r="1007" spans="1:21" ht="18">
      <c r="A1007" s="127"/>
      <c r="B1007" s="128"/>
      <c r="C1007" s="128"/>
      <c r="D1007" s="128"/>
      <c r="E1007" s="129"/>
      <c r="F1007" s="130"/>
      <c r="G1007" s="129"/>
      <c r="H1007" s="129"/>
      <c r="I1007" s="146"/>
      <c r="J1007" s="147"/>
      <c r="K1007" s="129"/>
      <c r="L1007" s="129"/>
      <c r="M1007" s="129"/>
      <c r="O1007" s="148"/>
      <c r="P1007" s="110"/>
    </row>
    <row r="1008" spans="1:21" ht="15.75">
      <c r="A1008" s="131"/>
      <c r="B1008" s="132"/>
      <c r="C1008" s="132"/>
      <c r="D1008" s="132"/>
      <c r="E1008" s="132"/>
      <c r="F1008" s="132"/>
      <c r="G1008" s="132"/>
      <c r="H1008" s="132"/>
      <c r="I1008" s="149"/>
      <c r="J1008" s="149"/>
      <c r="L1008" s="485" t="s">
        <v>1793</v>
      </c>
      <c r="M1008" s="486"/>
      <c r="N1008" s="487"/>
      <c r="O1008" s="150">
        <f>E1006</f>
        <v>5</v>
      </c>
      <c r="P1008" s="110"/>
    </row>
    <row r="1009" spans="1:21" ht="15.75">
      <c r="A1009" s="133"/>
      <c r="B1009" s="134"/>
      <c r="C1009" s="134"/>
      <c r="D1009" s="134"/>
      <c r="E1009" s="134"/>
      <c r="F1009" s="134"/>
      <c r="G1009" s="134"/>
      <c r="H1009" s="134"/>
      <c r="I1009" s="151"/>
      <c r="J1009" s="151"/>
      <c r="K1009" s="152"/>
      <c r="L1009" s="152"/>
      <c r="M1009" s="152"/>
      <c r="N1009" s="152"/>
      <c r="O1009" s="153"/>
      <c r="P1009" s="110"/>
    </row>
    <row r="1010" spans="1:21" s="114" customFormat="1" ht="40.15" customHeight="1">
      <c r="A1010" s="174" t="s">
        <v>343</v>
      </c>
      <c r="B1010" s="488" t="s">
        <v>1994</v>
      </c>
      <c r="C1010" s="488"/>
      <c r="D1010" s="488"/>
      <c r="E1010" s="488"/>
      <c r="F1010" s="488"/>
      <c r="G1010" s="488"/>
      <c r="H1010" s="488"/>
      <c r="I1010" s="488"/>
      <c r="J1010" s="488"/>
      <c r="K1010" s="488"/>
      <c r="L1010" s="488"/>
      <c r="M1010" s="488"/>
      <c r="N1010" s="488"/>
      <c r="O1010" s="489"/>
      <c r="P1010" s="169"/>
      <c r="Q1010" s="173"/>
      <c r="R1010" s="173"/>
      <c r="S1010" s="173"/>
      <c r="T1010" s="173"/>
      <c r="U1010" s="173"/>
    </row>
    <row r="1011" spans="1:21" s="115" customFormat="1" ht="15.75">
      <c r="A1011" s="167"/>
      <c r="B1011" s="168"/>
      <c r="C1011" s="168"/>
      <c r="D1011" s="168"/>
      <c r="E1011" s="168"/>
      <c r="F1011" s="168"/>
      <c r="G1011" s="168"/>
      <c r="H1011" s="168"/>
      <c r="I1011" s="170"/>
      <c r="J1011" s="170"/>
      <c r="K1011" s="170"/>
      <c r="L1011" s="170"/>
      <c r="M1011" s="171"/>
      <c r="N1011" s="171"/>
      <c r="O1011" s="172"/>
      <c r="P1011" s="110"/>
    </row>
    <row r="1012" spans="1:21" ht="42" customHeight="1">
      <c r="A1012" s="490" t="s">
        <v>1785</v>
      </c>
      <c r="B1012" s="481"/>
      <c r="C1012" s="481"/>
      <c r="D1012" s="481"/>
      <c r="E1012" s="125" t="s">
        <v>1786</v>
      </c>
      <c r="F1012" s="491" t="s">
        <v>1787</v>
      </c>
      <c r="G1012" s="459"/>
      <c r="H1012" s="491" t="s">
        <v>1795</v>
      </c>
      <c r="I1012" s="459"/>
      <c r="J1012" s="463" t="s">
        <v>1871</v>
      </c>
      <c r="K1012" s="492"/>
      <c r="L1012" s="145" t="s">
        <v>1790</v>
      </c>
      <c r="M1012" s="493" t="s">
        <v>1791</v>
      </c>
      <c r="N1012" s="493"/>
      <c r="O1012" s="494"/>
      <c r="P1012" s="110"/>
    </row>
    <row r="1013" spans="1:21" s="112" customFormat="1" ht="55.9" customHeight="1">
      <c r="A1013" s="495" t="s">
        <v>1987</v>
      </c>
      <c r="B1013" s="496"/>
      <c r="C1013" s="496"/>
      <c r="D1013" s="497"/>
      <c r="E1013" s="136">
        <v>2</v>
      </c>
      <c r="F1013" s="498"/>
      <c r="G1013" s="499"/>
      <c r="H1013" s="500"/>
      <c r="I1013" s="499"/>
      <c r="J1013" s="498"/>
      <c r="K1013" s="501"/>
      <c r="L1013" s="136"/>
      <c r="M1013" s="502" t="s">
        <v>1988</v>
      </c>
      <c r="N1013" s="502"/>
      <c r="O1013" s="503"/>
      <c r="P1013" s="110"/>
    </row>
    <row r="1014" spans="1:21" ht="18">
      <c r="A1014" s="127"/>
      <c r="B1014" s="128"/>
      <c r="C1014" s="128"/>
      <c r="D1014" s="128"/>
      <c r="E1014" s="129"/>
      <c r="F1014" s="130"/>
      <c r="G1014" s="129"/>
      <c r="H1014" s="129"/>
      <c r="I1014" s="146"/>
      <c r="J1014" s="147"/>
      <c r="K1014" s="129"/>
      <c r="L1014" s="129"/>
      <c r="M1014" s="129"/>
      <c r="O1014" s="148"/>
      <c r="P1014" s="110"/>
    </row>
    <row r="1015" spans="1:21" ht="15.75">
      <c r="A1015" s="131"/>
      <c r="B1015" s="132"/>
      <c r="C1015" s="132"/>
      <c r="D1015" s="132"/>
      <c r="E1015" s="132"/>
      <c r="F1015" s="132"/>
      <c r="G1015" s="132"/>
      <c r="H1015" s="132"/>
      <c r="I1015" s="149"/>
      <c r="J1015" s="149"/>
      <c r="L1015" s="485" t="s">
        <v>1793</v>
      </c>
      <c r="M1015" s="486"/>
      <c r="N1015" s="487"/>
      <c r="O1015" s="150">
        <f>E1013</f>
        <v>2</v>
      </c>
      <c r="P1015" s="110"/>
    </row>
    <row r="1016" spans="1:21" ht="15.75">
      <c r="A1016" s="133"/>
      <c r="B1016" s="134"/>
      <c r="C1016" s="134"/>
      <c r="D1016" s="134"/>
      <c r="E1016" s="134"/>
      <c r="F1016" s="134"/>
      <c r="G1016" s="134"/>
      <c r="H1016" s="134"/>
      <c r="I1016" s="151"/>
      <c r="J1016" s="151"/>
      <c r="K1016" s="152"/>
      <c r="L1016" s="152"/>
      <c r="M1016" s="152"/>
      <c r="N1016" s="152"/>
      <c r="O1016" s="153"/>
      <c r="P1016" s="110"/>
    </row>
    <row r="1017" spans="1:21" s="114" customFormat="1" ht="40.15" customHeight="1">
      <c r="A1017" s="174" t="s">
        <v>346</v>
      </c>
      <c r="B1017" s="488" t="s">
        <v>348</v>
      </c>
      <c r="C1017" s="488"/>
      <c r="D1017" s="488"/>
      <c r="E1017" s="488"/>
      <c r="F1017" s="488"/>
      <c r="G1017" s="488"/>
      <c r="H1017" s="488"/>
      <c r="I1017" s="488"/>
      <c r="J1017" s="488"/>
      <c r="K1017" s="488"/>
      <c r="L1017" s="488"/>
      <c r="M1017" s="488"/>
      <c r="N1017" s="488"/>
      <c r="O1017" s="489"/>
      <c r="P1017" s="169"/>
      <c r="Q1017" s="173"/>
      <c r="R1017" s="173"/>
      <c r="S1017" s="173"/>
      <c r="T1017" s="173"/>
      <c r="U1017" s="173"/>
    </row>
    <row r="1018" spans="1:21" s="115" customFormat="1" ht="15.75">
      <c r="A1018" s="167"/>
      <c r="B1018" s="168"/>
      <c r="C1018" s="168"/>
      <c r="D1018" s="168"/>
      <c r="E1018" s="168"/>
      <c r="F1018" s="168"/>
      <c r="G1018" s="168"/>
      <c r="H1018" s="168"/>
      <c r="I1018" s="170"/>
      <c r="J1018" s="170"/>
      <c r="K1018" s="170"/>
      <c r="L1018" s="170"/>
      <c r="M1018" s="171"/>
      <c r="N1018" s="171"/>
      <c r="O1018" s="172"/>
      <c r="P1018" s="110"/>
    </row>
    <row r="1019" spans="1:21" ht="42" customHeight="1">
      <c r="A1019" s="490" t="s">
        <v>1785</v>
      </c>
      <c r="B1019" s="481"/>
      <c r="C1019" s="481"/>
      <c r="D1019" s="481"/>
      <c r="E1019" s="125" t="s">
        <v>1786</v>
      </c>
      <c r="F1019" s="491" t="s">
        <v>1787</v>
      </c>
      <c r="G1019" s="459"/>
      <c r="H1019" s="491" t="s">
        <v>1795</v>
      </c>
      <c r="I1019" s="459"/>
      <c r="J1019" s="463" t="s">
        <v>1871</v>
      </c>
      <c r="K1019" s="492"/>
      <c r="L1019" s="145" t="s">
        <v>1790</v>
      </c>
      <c r="M1019" s="493" t="s">
        <v>1791</v>
      </c>
      <c r="N1019" s="493"/>
      <c r="O1019" s="494"/>
      <c r="P1019" s="110"/>
    </row>
    <row r="1020" spans="1:21" s="112" customFormat="1" ht="55.9" customHeight="1">
      <c r="A1020" s="495" t="s">
        <v>1987</v>
      </c>
      <c r="B1020" s="496"/>
      <c r="C1020" s="496"/>
      <c r="D1020" s="497"/>
      <c r="E1020" s="136">
        <v>7</v>
      </c>
      <c r="F1020" s="498"/>
      <c r="G1020" s="499"/>
      <c r="H1020" s="500"/>
      <c r="I1020" s="499"/>
      <c r="J1020" s="498"/>
      <c r="K1020" s="501"/>
      <c r="L1020" s="136"/>
      <c r="M1020" s="502" t="s">
        <v>1988</v>
      </c>
      <c r="N1020" s="502"/>
      <c r="O1020" s="503"/>
      <c r="P1020" s="110"/>
    </row>
    <row r="1021" spans="1:21" ht="18">
      <c r="A1021" s="127"/>
      <c r="B1021" s="128"/>
      <c r="C1021" s="128"/>
      <c r="D1021" s="128"/>
      <c r="E1021" s="129"/>
      <c r="F1021" s="130"/>
      <c r="G1021" s="129"/>
      <c r="H1021" s="129"/>
      <c r="I1021" s="146"/>
      <c r="J1021" s="147"/>
      <c r="K1021" s="129"/>
      <c r="L1021" s="129"/>
      <c r="M1021" s="129"/>
      <c r="O1021" s="148"/>
      <c r="P1021" s="110"/>
    </row>
    <row r="1022" spans="1:21" ht="15.75">
      <c r="A1022" s="131"/>
      <c r="B1022" s="132"/>
      <c r="C1022" s="132"/>
      <c r="D1022" s="132"/>
      <c r="E1022" s="132"/>
      <c r="F1022" s="132"/>
      <c r="G1022" s="132"/>
      <c r="H1022" s="132"/>
      <c r="I1022" s="149"/>
      <c r="J1022" s="149"/>
      <c r="L1022" s="485" t="s">
        <v>1793</v>
      </c>
      <c r="M1022" s="486"/>
      <c r="N1022" s="487"/>
      <c r="O1022" s="150">
        <f>E1020</f>
        <v>7</v>
      </c>
      <c r="P1022" s="110"/>
    </row>
    <row r="1023" spans="1:21" ht="15.75">
      <c r="A1023" s="133"/>
      <c r="B1023" s="134"/>
      <c r="C1023" s="134"/>
      <c r="D1023" s="134"/>
      <c r="E1023" s="134"/>
      <c r="F1023" s="134"/>
      <c r="G1023" s="134"/>
      <c r="H1023" s="134"/>
      <c r="I1023" s="151"/>
      <c r="J1023" s="151"/>
      <c r="K1023" s="152"/>
      <c r="L1023" s="152"/>
      <c r="M1023" s="152"/>
      <c r="N1023" s="152"/>
      <c r="O1023" s="153"/>
      <c r="P1023" s="110"/>
    </row>
    <row r="1024" spans="1:21" s="114" customFormat="1" ht="40.15" customHeight="1">
      <c r="A1024" s="174" t="s">
        <v>349</v>
      </c>
      <c r="B1024" s="488" t="s">
        <v>351</v>
      </c>
      <c r="C1024" s="488"/>
      <c r="D1024" s="488"/>
      <c r="E1024" s="488"/>
      <c r="F1024" s="488"/>
      <c r="G1024" s="488"/>
      <c r="H1024" s="488"/>
      <c r="I1024" s="488"/>
      <c r="J1024" s="488"/>
      <c r="K1024" s="488"/>
      <c r="L1024" s="488"/>
      <c r="M1024" s="488"/>
      <c r="N1024" s="488"/>
      <c r="O1024" s="489"/>
      <c r="P1024" s="169"/>
      <c r="Q1024" s="173"/>
      <c r="R1024" s="173"/>
      <c r="S1024" s="173"/>
      <c r="T1024" s="173"/>
      <c r="U1024" s="173"/>
    </row>
    <row r="1025" spans="1:21" s="115" customFormat="1" ht="15.75">
      <c r="A1025" s="167"/>
      <c r="B1025" s="168"/>
      <c r="C1025" s="168"/>
      <c r="D1025" s="168"/>
      <c r="E1025" s="168"/>
      <c r="F1025" s="168"/>
      <c r="G1025" s="168"/>
      <c r="H1025" s="168"/>
      <c r="I1025" s="170"/>
      <c r="J1025" s="170"/>
      <c r="K1025" s="170"/>
      <c r="L1025" s="170"/>
      <c r="M1025" s="171"/>
      <c r="N1025" s="171"/>
      <c r="O1025" s="172"/>
      <c r="P1025" s="110"/>
    </row>
    <row r="1026" spans="1:21" ht="42" customHeight="1">
      <c r="A1026" s="490" t="s">
        <v>1785</v>
      </c>
      <c r="B1026" s="481"/>
      <c r="C1026" s="481"/>
      <c r="D1026" s="481"/>
      <c r="E1026" s="125" t="s">
        <v>1786</v>
      </c>
      <c r="F1026" s="491" t="s">
        <v>1787</v>
      </c>
      <c r="G1026" s="459"/>
      <c r="H1026" s="491" t="s">
        <v>1795</v>
      </c>
      <c r="I1026" s="459"/>
      <c r="J1026" s="463" t="s">
        <v>1871</v>
      </c>
      <c r="K1026" s="492"/>
      <c r="L1026" s="145" t="s">
        <v>1790</v>
      </c>
      <c r="M1026" s="493" t="s">
        <v>1791</v>
      </c>
      <c r="N1026" s="493"/>
      <c r="O1026" s="494"/>
      <c r="P1026" s="110"/>
    </row>
    <row r="1027" spans="1:21" s="112" customFormat="1" ht="55.9" customHeight="1">
      <c r="A1027" s="495" t="s">
        <v>1987</v>
      </c>
      <c r="B1027" s="496"/>
      <c r="C1027" s="496"/>
      <c r="D1027" s="497"/>
      <c r="E1027" s="136">
        <v>19</v>
      </c>
      <c r="F1027" s="498"/>
      <c r="G1027" s="499"/>
      <c r="H1027" s="500"/>
      <c r="I1027" s="499"/>
      <c r="J1027" s="498"/>
      <c r="K1027" s="501"/>
      <c r="L1027" s="136"/>
      <c r="M1027" s="502" t="s">
        <v>1988</v>
      </c>
      <c r="N1027" s="502"/>
      <c r="O1027" s="503"/>
      <c r="P1027" s="110"/>
    </row>
    <row r="1028" spans="1:21" ht="18">
      <c r="A1028" s="127"/>
      <c r="B1028" s="128"/>
      <c r="C1028" s="128"/>
      <c r="D1028" s="128"/>
      <c r="E1028" s="129"/>
      <c r="F1028" s="130"/>
      <c r="G1028" s="129"/>
      <c r="H1028" s="129"/>
      <c r="I1028" s="146"/>
      <c r="J1028" s="147"/>
      <c r="K1028" s="129"/>
      <c r="L1028" s="129"/>
      <c r="M1028" s="129"/>
      <c r="O1028" s="148"/>
      <c r="P1028" s="110"/>
    </row>
    <row r="1029" spans="1:21" ht="15.75">
      <c r="A1029" s="131"/>
      <c r="B1029" s="132"/>
      <c r="C1029" s="132"/>
      <c r="D1029" s="132"/>
      <c r="E1029" s="132"/>
      <c r="F1029" s="132"/>
      <c r="G1029" s="132"/>
      <c r="H1029" s="132"/>
      <c r="I1029" s="149"/>
      <c r="J1029" s="149"/>
      <c r="L1029" s="485" t="s">
        <v>1793</v>
      </c>
      <c r="M1029" s="486"/>
      <c r="N1029" s="487"/>
      <c r="O1029" s="150">
        <f>E1027</f>
        <v>19</v>
      </c>
      <c r="P1029" s="110"/>
    </row>
    <row r="1030" spans="1:21" ht="15.75">
      <c r="A1030" s="133"/>
      <c r="B1030" s="134"/>
      <c r="C1030" s="134"/>
      <c r="D1030" s="134"/>
      <c r="E1030" s="134"/>
      <c r="F1030" s="134"/>
      <c r="G1030" s="134"/>
      <c r="H1030" s="134"/>
      <c r="I1030" s="151"/>
      <c r="J1030" s="151"/>
      <c r="K1030" s="152"/>
      <c r="L1030" s="152"/>
      <c r="M1030" s="152"/>
      <c r="N1030" s="152"/>
      <c r="O1030" s="153"/>
      <c r="P1030" s="110"/>
    </row>
    <row r="1031" spans="1:21" s="114" customFormat="1" ht="40.15" customHeight="1">
      <c r="A1031" s="174" t="s">
        <v>352</v>
      </c>
      <c r="B1031" s="488" t="s">
        <v>354</v>
      </c>
      <c r="C1031" s="488"/>
      <c r="D1031" s="488"/>
      <c r="E1031" s="488"/>
      <c r="F1031" s="488"/>
      <c r="G1031" s="488"/>
      <c r="H1031" s="488"/>
      <c r="I1031" s="488"/>
      <c r="J1031" s="488"/>
      <c r="K1031" s="488"/>
      <c r="L1031" s="488"/>
      <c r="M1031" s="488"/>
      <c r="N1031" s="488"/>
      <c r="O1031" s="489"/>
      <c r="P1031" s="169"/>
      <c r="Q1031" s="173"/>
      <c r="R1031" s="173"/>
      <c r="S1031" s="173"/>
      <c r="T1031" s="173"/>
      <c r="U1031" s="173"/>
    </row>
    <row r="1032" spans="1:21" s="115" customFormat="1" ht="15.75">
      <c r="A1032" s="167"/>
      <c r="B1032" s="168"/>
      <c r="C1032" s="168"/>
      <c r="D1032" s="168"/>
      <c r="E1032" s="168"/>
      <c r="F1032" s="168"/>
      <c r="G1032" s="168"/>
      <c r="H1032" s="168"/>
      <c r="I1032" s="170"/>
      <c r="J1032" s="170"/>
      <c r="K1032" s="170"/>
      <c r="L1032" s="170"/>
      <c r="M1032" s="171"/>
      <c r="N1032" s="171"/>
      <c r="O1032" s="172"/>
      <c r="P1032" s="110"/>
    </row>
    <row r="1033" spans="1:21" ht="42" customHeight="1">
      <c r="A1033" s="490" t="s">
        <v>1785</v>
      </c>
      <c r="B1033" s="481"/>
      <c r="C1033" s="481"/>
      <c r="D1033" s="481"/>
      <c r="E1033" s="125" t="s">
        <v>1786</v>
      </c>
      <c r="F1033" s="491" t="s">
        <v>1787</v>
      </c>
      <c r="G1033" s="459"/>
      <c r="H1033" s="491" t="s">
        <v>1795</v>
      </c>
      <c r="I1033" s="459"/>
      <c r="J1033" s="463" t="s">
        <v>1871</v>
      </c>
      <c r="K1033" s="492"/>
      <c r="L1033" s="145" t="s">
        <v>1790</v>
      </c>
      <c r="M1033" s="493" t="s">
        <v>1791</v>
      </c>
      <c r="N1033" s="493"/>
      <c r="O1033" s="494"/>
      <c r="P1033" s="110"/>
    </row>
    <row r="1034" spans="1:21" s="112" customFormat="1" ht="55.9" customHeight="1">
      <c r="A1034" s="495" t="s">
        <v>1987</v>
      </c>
      <c r="B1034" s="496"/>
      <c r="C1034" s="496"/>
      <c r="D1034" s="497"/>
      <c r="E1034" s="136">
        <v>18</v>
      </c>
      <c r="F1034" s="498"/>
      <c r="G1034" s="499"/>
      <c r="H1034" s="500"/>
      <c r="I1034" s="499"/>
      <c r="J1034" s="498"/>
      <c r="K1034" s="501"/>
      <c r="L1034" s="136"/>
      <c r="M1034" s="502" t="s">
        <v>1988</v>
      </c>
      <c r="N1034" s="502"/>
      <c r="O1034" s="503"/>
      <c r="P1034" s="110"/>
    </row>
    <row r="1035" spans="1:21" ht="18">
      <c r="A1035" s="127"/>
      <c r="B1035" s="128"/>
      <c r="C1035" s="128"/>
      <c r="D1035" s="128"/>
      <c r="E1035" s="129"/>
      <c r="F1035" s="130"/>
      <c r="G1035" s="129"/>
      <c r="H1035" s="129"/>
      <c r="I1035" s="146"/>
      <c r="J1035" s="147"/>
      <c r="K1035" s="129"/>
      <c r="L1035" s="129"/>
      <c r="M1035" s="129"/>
      <c r="O1035" s="148"/>
      <c r="P1035" s="110"/>
    </row>
    <row r="1036" spans="1:21" ht="15.75">
      <c r="A1036" s="131"/>
      <c r="B1036" s="132"/>
      <c r="C1036" s="132"/>
      <c r="D1036" s="132"/>
      <c r="E1036" s="132"/>
      <c r="F1036" s="132"/>
      <c r="G1036" s="132"/>
      <c r="H1036" s="132"/>
      <c r="I1036" s="149"/>
      <c r="J1036" s="149"/>
      <c r="L1036" s="485" t="s">
        <v>1793</v>
      </c>
      <c r="M1036" s="486"/>
      <c r="N1036" s="487"/>
      <c r="O1036" s="150">
        <f>E1034</f>
        <v>18</v>
      </c>
      <c r="P1036" s="110"/>
    </row>
    <row r="1037" spans="1:21" ht="15.75">
      <c r="A1037" s="133"/>
      <c r="B1037" s="134"/>
      <c r="C1037" s="134"/>
      <c r="D1037" s="134"/>
      <c r="E1037" s="134"/>
      <c r="F1037" s="134"/>
      <c r="G1037" s="134"/>
      <c r="H1037" s="134"/>
      <c r="I1037" s="151"/>
      <c r="J1037" s="151"/>
      <c r="K1037" s="152"/>
      <c r="L1037" s="152"/>
      <c r="M1037" s="152"/>
      <c r="N1037" s="152"/>
      <c r="O1037" s="153"/>
      <c r="P1037" s="110"/>
    </row>
    <row r="1038" spans="1:21" s="114" customFormat="1" ht="40.15" customHeight="1">
      <c r="A1038" s="174" t="s">
        <v>355</v>
      </c>
      <c r="B1038" s="488" t="s">
        <v>357</v>
      </c>
      <c r="C1038" s="488"/>
      <c r="D1038" s="488"/>
      <c r="E1038" s="488"/>
      <c r="F1038" s="488"/>
      <c r="G1038" s="488"/>
      <c r="H1038" s="488"/>
      <c r="I1038" s="488"/>
      <c r="J1038" s="488"/>
      <c r="K1038" s="488"/>
      <c r="L1038" s="488"/>
      <c r="M1038" s="488"/>
      <c r="N1038" s="488"/>
      <c r="O1038" s="489"/>
      <c r="P1038" s="169"/>
      <c r="Q1038" s="173"/>
      <c r="R1038" s="173"/>
      <c r="S1038" s="173"/>
      <c r="T1038" s="173"/>
      <c r="U1038" s="173"/>
    </row>
    <row r="1039" spans="1:21" s="115" customFormat="1" ht="15.75">
      <c r="A1039" s="167"/>
      <c r="B1039" s="168"/>
      <c r="C1039" s="168"/>
      <c r="D1039" s="168"/>
      <c r="E1039" s="168"/>
      <c r="F1039" s="168"/>
      <c r="G1039" s="168"/>
      <c r="H1039" s="168"/>
      <c r="I1039" s="170"/>
      <c r="J1039" s="170"/>
      <c r="K1039" s="170"/>
      <c r="L1039" s="170"/>
      <c r="M1039" s="171"/>
      <c r="N1039" s="171"/>
      <c r="O1039" s="172"/>
      <c r="P1039" s="110"/>
    </row>
    <row r="1040" spans="1:21" ht="42" customHeight="1">
      <c r="A1040" s="490" t="s">
        <v>1785</v>
      </c>
      <c r="B1040" s="481"/>
      <c r="C1040" s="481"/>
      <c r="D1040" s="481"/>
      <c r="E1040" s="125" t="s">
        <v>1786</v>
      </c>
      <c r="F1040" s="491" t="s">
        <v>1787</v>
      </c>
      <c r="G1040" s="459"/>
      <c r="H1040" s="491" t="s">
        <v>1795</v>
      </c>
      <c r="I1040" s="459"/>
      <c r="J1040" s="463" t="s">
        <v>1871</v>
      </c>
      <c r="K1040" s="492"/>
      <c r="L1040" s="145" t="s">
        <v>1790</v>
      </c>
      <c r="M1040" s="493" t="s">
        <v>1791</v>
      </c>
      <c r="N1040" s="493"/>
      <c r="O1040" s="494"/>
      <c r="P1040" s="110"/>
    </row>
    <row r="1041" spans="1:21" s="112" customFormat="1" ht="55.9" customHeight="1">
      <c r="A1041" s="495" t="s">
        <v>1987</v>
      </c>
      <c r="B1041" s="496"/>
      <c r="C1041" s="496"/>
      <c r="D1041" s="497"/>
      <c r="E1041" s="136">
        <v>3</v>
      </c>
      <c r="F1041" s="498"/>
      <c r="G1041" s="499"/>
      <c r="H1041" s="500"/>
      <c r="I1041" s="499"/>
      <c r="J1041" s="498"/>
      <c r="K1041" s="501"/>
      <c r="L1041" s="136"/>
      <c r="M1041" s="502" t="s">
        <v>1988</v>
      </c>
      <c r="N1041" s="502"/>
      <c r="O1041" s="503"/>
      <c r="P1041" s="110"/>
    </row>
    <row r="1042" spans="1:21" ht="18">
      <c r="A1042" s="127"/>
      <c r="B1042" s="128"/>
      <c r="C1042" s="128"/>
      <c r="D1042" s="128"/>
      <c r="E1042" s="129"/>
      <c r="F1042" s="130"/>
      <c r="G1042" s="129"/>
      <c r="H1042" s="129"/>
      <c r="I1042" s="146"/>
      <c r="J1042" s="147"/>
      <c r="K1042" s="129"/>
      <c r="L1042" s="129"/>
      <c r="M1042" s="129"/>
      <c r="O1042" s="148"/>
      <c r="P1042" s="110"/>
    </row>
    <row r="1043" spans="1:21" ht="15.75">
      <c r="A1043" s="131"/>
      <c r="B1043" s="132"/>
      <c r="C1043" s="132"/>
      <c r="D1043" s="132"/>
      <c r="E1043" s="132"/>
      <c r="F1043" s="132"/>
      <c r="G1043" s="132"/>
      <c r="H1043" s="132"/>
      <c r="I1043" s="149"/>
      <c r="J1043" s="149"/>
      <c r="L1043" s="485" t="s">
        <v>1793</v>
      </c>
      <c r="M1043" s="486"/>
      <c r="N1043" s="487"/>
      <c r="O1043" s="150">
        <f>E1041</f>
        <v>3</v>
      </c>
      <c r="P1043" s="110"/>
    </row>
    <row r="1044" spans="1:21" ht="15.75">
      <c r="A1044" s="133"/>
      <c r="B1044" s="134"/>
      <c r="C1044" s="134"/>
      <c r="D1044" s="134"/>
      <c r="E1044" s="134"/>
      <c r="F1044" s="134"/>
      <c r="G1044" s="134"/>
      <c r="H1044" s="134"/>
      <c r="I1044" s="151"/>
      <c r="J1044" s="151"/>
      <c r="K1044" s="152"/>
      <c r="L1044" s="152"/>
      <c r="M1044" s="152"/>
      <c r="N1044" s="152"/>
      <c r="O1044" s="153"/>
      <c r="P1044" s="110"/>
    </row>
    <row r="1045" spans="1:21" s="114" customFormat="1" ht="40.15" customHeight="1">
      <c r="A1045" s="174" t="s">
        <v>358</v>
      </c>
      <c r="B1045" s="488" t="s">
        <v>360</v>
      </c>
      <c r="C1045" s="488"/>
      <c r="D1045" s="488"/>
      <c r="E1045" s="488"/>
      <c r="F1045" s="488"/>
      <c r="G1045" s="488"/>
      <c r="H1045" s="488"/>
      <c r="I1045" s="488"/>
      <c r="J1045" s="488"/>
      <c r="K1045" s="488"/>
      <c r="L1045" s="488"/>
      <c r="M1045" s="488"/>
      <c r="N1045" s="488"/>
      <c r="O1045" s="489"/>
      <c r="P1045" s="169"/>
      <c r="Q1045" s="173"/>
      <c r="R1045" s="173"/>
      <c r="S1045" s="173"/>
      <c r="T1045" s="173"/>
      <c r="U1045" s="173"/>
    </row>
    <row r="1046" spans="1:21" s="115" customFormat="1" ht="15.75">
      <c r="A1046" s="167"/>
      <c r="B1046" s="168"/>
      <c r="C1046" s="168"/>
      <c r="D1046" s="168"/>
      <c r="E1046" s="168"/>
      <c r="F1046" s="168"/>
      <c r="G1046" s="168"/>
      <c r="H1046" s="168"/>
      <c r="I1046" s="170"/>
      <c r="J1046" s="170"/>
      <c r="K1046" s="170"/>
      <c r="L1046" s="170"/>
      <c r="M1046" s="171"/>
      <c r="N1046" s="171"/>
      <c r="O1046" s="172"/>
      <c r="P1046" s="110"/>
    </row>
    <row r="1047" spans="1:21" ht="42" customHeight="1">
      <c r="A1047" s="490" t="s">
        <v>1785</v>
      </c>
      <c r="B1047" s="481"/>
      <c r="C1047" s="481"/>
      <c r="D1047" s="481"/>
      <c r="E1047" s="125" t="s">
        <v>1786</v>
      </c>
      <c r="F1047" s="491" t="s">
        <v>1787</v>
      </c>
      <c r="G1047" s="459"/>
      <c r="H1047" s="491" t="s">
        <v>1795</v>
      </c>
      <c r="I1047" s="459"/>
      <c r="J1047" s="463" t="s">
        <v>1871</v>
      </c>
      <c r="K1047" s="492"/>
      <c r="L1047" s="145" t="s">
        <v>1790</v>
      </c>
      <c r="M1047" s="493" t="s">
        <v>1791</v>
      </c>
      <c r="N1047" s="493"/>
      <c r="O1047" s="494"/>
      <c r="P1047" s="110"/>
    </row>
    <row r="1048" spans="1:21" s="112" customFormat="1" ht="55.9" customHeight="1">
      <c r="A1048" s="495" t="s">
        <v>1987</v>
      </c>
      <c r="B1048" s="496"/>
      <c r="C1048" s="496"/>
      <c r="D1048" s="497"/>
      <c r="E1048" s="136">
        <v>3</v>
      </c>
      <c r="F1048" s="498"/>
      <c r="G1048" s="499"/>
      <c r="H1048" s="500"/>
      <c r="I1048" s="499"/>
      <c r="J1048" s="498"/>
      <c r="K1048" s="501"/>
      <c r="L1048" s="136"/>
      <c r="M1048" s="502" t="s">
        <v>1988</v>
      </c>
      <c r="N1048" s="502"/>
      <c r="O1048" s="503"/>
      <c r="P1048" s="110"/>
    </row>
    <row r="1049" spans="1:21" ht="18">
      <c r="A1049" s="127"/>
      <c r="B1049" s="128"/>
      <c r="C1049" s="128"/>
      <c r="D1049" s="128"/>
      <c r="E1049" s="129"/>
      <c r="F1049" s="130"/>
      <c r="G1049" s="129"/>
      <c r="H1049" s="129"/>
      <c r="I1049" s="146"/>
      <c r="J1049" s="147"/>
      <c r="K1049" s="129"/>
      <c r="L1049" s="129"/>
      <c r="M1049" s="129"/>
      <c r="O1049" s="148"/>
      <c r="P1049" s="110"/>
    </row>
    <row r="1050" spans="1:21" ht="15.75">
      <c r="A1050" s="131"/>
      <c r="B1050" s="132"/>
      <c r="C1050" s="132"/>
      <c r="D1050" s="132"/>
      <c r="E1050" s="132"/>
      <c r="F1050" s="132"/>
      <c r="G1050" s="132"/>
      <c r="H1050" s="132"/>
      <c r="I1050" s="149"/>
      <c r="J1050" s="149"/>
      <c r="L1050" s="485" t="s">
        <v>1793</v>
      </c>
      <c r="M1050" s="486"/>
      <c r="N1050" s="487"/>
      <c r="O1050" s="150">
        <f>E1048</f>
        <v>3</v>
      </c>
      <c r="P1050" s="110"/>
    </row>
    <row r="1051" spans="1:21" ht="15.75">
      <c r="A1051" s="133"/>
      <c r="B1051" s="134"/>
      <c r="C1051" s="134"/>
      <c r="D1051" s="134"/>
      <c r="E1051" s="134"/>
      <c r="F1051" s="134"/>
      <c r="G1051" s="134"/>
      <c r="H1051" s="134"/>
      <c r="I1051" s="151"/>
      <c r="J1051" s="151"/>
      <c r="K1051" s="152"/>
      <c r="L1051" s="152"/>
      <c r="M1051" s="152"/>
      <c r="N1051" s="152"/>
      <c r="O1051" s="153"/>
      <c r="P1051" s="110"/>
    </row>
    <row r="1052" spans="1:21" s="114" customFormat="1" ht="40.15" customHeight="1">
      <c r="A1052" s="174" t="s">
        <v>361</v>
      </c>
      <c r="B1052" s="488" t="s">
        <v>363</v>
      </c>
      <c r="C1052" s="488"/>
      <c r="D1052" s="488"/>
      <c r="E1052" s="488"/>
      <c r="F1052" s="488"/>
      <c r="G1052" s="488"/>
      <c r="H1052" s="488"/>
      <c r="I1052" s="488"/>
      <c r="J1052" s="488"/>
      <c r="K1052" s="488"/>
      <c r="L1052" s="488"/>
      <c r="M1052" s="488"/>
      <c r="N1052" s="488"/>
      <c r="O1052" s="489"/>
      <c r="P1052" s="169"/>
      <c r="Q1052" s="173"/>
      <c r="R1052" s="173"/>
      <c r="S1052" s="173"/>
      <c r="T1052" s="173"/>
      <c r="U1052" s="173"/>
    </row>
    <row r="1053" spans="1:21" s="115" customFormat="1" ht="15.75">
      <c r="A1053" s="167"/>
      <c r="B1053" s="168"/>
      <c r="C1053" s="168"/>
      <c r="D1053" s="168"/>
      <c r="E1053" s="168"/>
      <c r="F1053" s="168"/>
      <c r="G1053" s="168"/>
      <c r="H1053" s="168"/>
      <c r="I1053" s="170"/>
      <c r="J1053" s="170"/>
      <c r="K1053" s="170"/>
      <c r="L1053" s="170"/>
      <c r="M1053" s="171"/>
      <c r="N1053" s="171"/>
      <c r="O1053" s="172"/>
      <c r="P1053" s="110"/>
    </row>
    <row r="1054" spans="1:21" ht="42" customHeight="1">
      <c r="A1054" s="490" t="s">
        <v>1785</v>
      </c>
      <c r="B1054" s="481"/>
      <c r="C1054" s="481"/>
      <c r="D1054" s="481"/>
      <c r="E1054" s="125" t="s">
        <v>1786</v>
      </c>
      <c r="F1054" s="491" t="s">
        <v>1787</v>
      </c>
      <c r="G1054" s="459"/>
      <c r="H1054" s="491" t="s">
        <v>1795</v>
      </c>
      <c r="I1054" s="459"/>
      <c r="J1054" s="463" t="s">
        <v>1871</v>
      </c>
      <c r="K1054" s="492"/>
      <c r="L1054" s="145" t="s">
        <v>1790</v>
      </c>
      <c r="M1054" s="493" t="s">
        <v>1791</v>
      </c>
      <c r="N1054" s="493"/>
      <c r="O1054" s="494"/>
      <c r="P1054" s="110"/>
    </row>
    <row r="1055" spans="1:21" s="112" customFormat="1" ht="55.9" customHeight="1">
      <c r="A1055" s="495" t="s">
        <v>1987</v>
      </c>
      <c r="B1055" s="496"/>
      <c r="C1055" s="496"/>
      <c r="D1055" s="497"/>
      <c r="E1055" s="136">
        <v>16</v>
      </c>
      <c r="F1055" s="498"/>
      <c r="G1055" s="499"/>
      <c r="H1055" s="500"/>
      <c r="I1055" s="499"/>
      <c r="J1055" s="498"/>
      <c r="K1055" s="501"/>
      <c r="L1055" s="136"/>
      <c r="M1055" s="502" t="s">
        <v>1988</v>
      </c>
      <c r="N1055" s="502"/>
      <c r="O1055" s="503"/>
      <c r="P1055" s="110"/>
    </row>
    <row r="1056" spans="1:21" ht="18">
      <c r="A1056" s="127"/>
      <c r="B1056" s="128"/>
      <c r="C1056" s="128"/>
      <c r="D1056" s="128"/>
      <c r="E1056" s="129"/>
      <c r="F1056" s="130"/>
      <c r="G1056" s="129"/>
      <c r="H1056" s="129"/>
      <c r="I1056" s="146"/>
      <c r="J1056" s="147"/>
      <c r="K1056" s="129"/>
      <c r="L1056" s="129"/>
      <c r="M1056" s="129"/>
      <c r="O1056" s="148"/>
      <c r="P1056" s="110"/>
    </row>
    <row r="1057" spans="1:21" ht="15.75">
      <c r="A1057" s="131"/>
      <c r="B1057" s="132"/>
      <c r="C1057" s="132"/>
      <c r="D1057" s="132"/>
      <c r="E1057" s="132"/>
      <c r="F1057" s="132"/>
      <c r="G1057" s="132"/>
      <c r="H1057" s="132"/>
      <c r="I1057" s="149"/>
      <c r="J1057" s="149"/>
      <c r="L1057" s="485" t="s">
        <v>1793</v>
      </c>
      <c r="M1057" s="486"/>
      <c r="N1057" s="487"/>
      <c r="O1057" s="150">
        <f>E1055</f>
        <v>16</v>
      </c>
      <c r="P1057" s="110"/>
    </row>
    <row r="1058" spans="1:21" ht="15.75">
      <c r="A1058" s="133"/>
      <c r="B1058" s="134"/>
      <c r="C1058" s="134"/>
      <c r="D1058" s="134"/>
      <c r="E1058" s="134"/>
      <c r="F1058" s="134"/>
      <c r="G1058" s="134"/>
      <c r="H1058" s="134"/>
      <c r="I1058" s="151"/>
      <c r="J1058" s="151"/>
      <c r="K1058" s="152"/>
      <c r="L1058" s="152"/>
      <c r="M1058" s="152"/>
      <c r="N1058" s="152"/>
      <c r="O1058" s="153"/>
      <c r="P1058" s="110"/>
    </row>
    <row r="1059" spans="1:21" s="114" customFormat="1" ht="40.15" customHeight="1">
      <c r="A1059" s="174" t="s">
        <v>364</v>
      </c>
      <c r="B1059" s="488" t="s">
        <v>1995</v>
      </c>
      <c r="C1059" s="488"/>
      <c r="D1059" s="488"/>
      <c r="E1059" s="488"/>
      <c r="F1059" s="488"/>
      <c r="G1059" s="488"/>
      <c r="H1059" s="488"/>
      <c r="I1059" s="488"/>
      <c r="J1059" s="488"/>
      <c r="K1059" s="488"/>
      <c r="L1059" s="488"/>
      <c r="M1059" s="488"/>
      <c r="N1059" s="488"/>
      <c r="O1059" s="489"/>
      <c r="P1059" s="169"/>
      <c r="Q1059" s="173"/>
      <c r="R1059" s="173"/>
      <c r="S1059" s="173"/>
      <c r="T1059" s="173"/>
      <c r="U1059" s="173"/>
    </row>
    <row r="1060" spans="1:21" s="115" customFormat="1" ht="15.75">
      <c r="A1060" s="167"/>
      <c r="B1060" s="168"/>
      <c r="C1060" s="168"/>
      <c r="D1060" s="168"/>
      <c r="E1060" s="168"/>
      <c r="F1060" s="168"/>
      <c r="G1060" s="168"/>
      <c r="H1060" s="168"/>
      <c r="I1060" s="170"/>
      <c r="J1060" s="170"/>
      <c r="K1060" s="170"/>
      <c r="L1060" s="170"/>
      <c r="M1060" s="171"/>
      <c r="N1060" s="171"/>
      <c r="O1060" s="172"/>
      <c r="P1060" s="110"/>
    </row>
    <row r="1061" spans="1:21" ht="42" customHeight="1">
      <c r="A1061" s="490" t="s">
        <v>1785</v>
      </c>
      <c r="B1061" s="481"/>
      <c r="C1061" s="481"/>
      <c r="D1061" s="481"/>
      <c r="E1061" s="125" t="s">
        <v>1786</v>
      </c>
      <c r="F1061" s="491" t="s">
        <v>1787</v>
      </c>
      <c r="G1061" s="459"/>
      <c r="H1061" s="491" t="s">
        <v>1795</v>
      </c>
      <c r="I1061" s="459"/>
      <c r="J1061" s="463" t="s">
        <v>1871</v>
      </c>
      <c r="K1061" s="492"/>
      <c r="L1061" s="145" t="s">
        <v>1790</v>
      </c>
      <c r="M1061" s="493" t="s">
        <v>1791</v>
      </c>
      <c r="N1061" s="493"/>
      <c r="O1061" s="494"/>
      <c r="P1061" s="110"/>
    </row>
    <row r="1062" spans="1:21" s="112" customFormat="1" ht="55.9" customHeight="1">
      <c r="A1062" s="495" t="s">
        <v>1987</v>
      </c>
      <c r="B1062" s="496"/>
      <c r="C1062" s="496"/>
      <c r="D1062" s="497"/>
      <c r="E1062" s="136">
        <f>16+11</f>
        <v>27</v>
      </c>
      <c r="F1062" s="498"/>
      <c r="G1062" s="499"/>
      <c r="H1062" s="500"/>
      <c r="I1062" s="499"/>
      <c r="J1062" s="498"/>
      <c r="K1062" s="501"/>
      <c r="L1062" s="136"/>
      <c r="M1062" s="502" t="s">
        <v>1988</v>
      </c>
      <c r="N1062" s="502"/>
      <c r="O1062" s="503"/>
      <c r="P1062" s="110"/>
    </row>
    <row r="1063" spans="1:21" ht="18">
      <c r="A1063" s="127"/>
      <c r="B1063" s="128"/>
      <c r="C1063" s="128"/>
      <c r="D1063" s="128"/>
      <c r="E1063" s="129"/>
      <c r="F1063" s="130"/>
      <c r="G1063" s="129"/>
      <c r="H1063" s="129"/>
      <c r="I1063" s="146"/>
      <c r="J1063" s="147"/>
      <c r="K1063" s="129"/>
      <c r="L1063" s="129"/>
      <c r="M1063" s="129"/>
      <c r="O1063" s="148"/>
      <c r="P1063" s="110"/>
    </row>
    <row r="1064" spans="1:21" ht="15.75">
      <c r="A1064" s="131"/>
      <c r="B1064" s="132"/>
      <c r="C1064" s="132"/>
      <c r="D1064" s="132"/>
      <c r="E1064" s="132"/>
      <c r="F1064" s="132"/>
      <c r="G1064" s="132"/>
      <c r="H1064" s="132"/>
      <c r="I1064" s="149"/>
      <c r="J1064" s="149"/>
      <c r="L1064" s="485" t="s">
        <v>1793</v>
      </c>
      <c r="M1064" s="486"/>
      <c r="N1064" s="487"/>
      <c r="O1064" s="150">
        <f>E1062</f>
        <v>27</v>
      </c>
      <c r="P1064" s="110"/>
    </row>
    <row r="1065" spans="1:21" ht="15.75">
      <c r="A1065" s="133"/>
      <c r="B1065" s="134"/>
      <c r="C1065" s="134"/>
      <c r="D1065" s="134"/>
      <c r="E1065" s="134"/>
      <c r="F1065" s="134"/>
      <c r="G1065" s="134"/>
      <c r="H1065" s="134"/>
      <c r="I1065" s="151"/>
      <c r="J1065" s="151"/>
      <c r="K1065" s="152"/>
      <c r="L1065" s="152"/>
      <c r="M1065" s="152"/>
      <c r="N1065" s="152"/>
      <c r="O1065" s="153"/>
      <c r="P1065" s="110"/>
    </row>
    <row r="1066" spans="1:21" s="114" customFormat="1" ht="40.15" customHeight="1">
      <c r="A1066" s="174" t="s">
        <v>367</v>
      </c>
      <c r="B1066" s="488" t="s">
        <v>369</v>
      </c>
      <c r="C1066" s="488"/>
      <c r="D1066" s="488"/>
      <c r="E1066" s="488"/>
      <c r="F1066" s="488"/>
      <c r="G1066" s="488"/>
      <c r="H1066" s="488"/>
      <c r="I1066" s="488"/>
      <c r="J1066" s="488"/>
      <c r="K1066" s="488"/>
      <c r="L1066" s="488"/>
      <c r="M1066" s="488"/>
      <c r="N1066" s="488"/>
      <c r="O1066" s="489"/>
      <c r="P1066" s="169"/>
      <c r="Q1066" s="173"/>
      <c r="R1066" s="173"/>
      <c r="S1066" s="173"/>
      <c r="T1066" s="173"/>
      <c r="U1066" s="173"/>
    </row>
    <row r="1067" spans="1:21" s="115" customFormat="1" ht="15.75">
      <c r="A1067" s="167"/>
      <c r="B1067" s="168"/>
      <c r="C1067" s="168"/>
      <c r="D1067" s="168"/>
      <c r="E1067" s="168"/>
      <c r="F1067" s="168"/>
      <c r="G1067" s="168"/>
      <c r="H1067" s="168"/>
      <c r="I1067" s="170"/>
      <c r="J1067" s="170"/>
      <c r="K1067" s="170"/>
      <c r="L1067" s="170"/>
      <c r="M1067" s="171"/>
      <c r="N1067" s="171"/>
      <c r="O1067" s="172"/>
      <c r="P1067" s="110"/>
    </row>
    <row r="1068" spans="1:21" ht="42" customHeight="1">
      <c r="A1068" s="490" t="s">
        <v>1785</v>
      </c>
      <c r="B1068" s="481"/>
      <c r="C1068" s="481"/>
      <c r="D1068" s="481"/>
      <c r="E1068" s="125" t="s">
        <v>1786</v>
      </c>
      <c r="F1068" s="491" t="s">
        <v>1787</v>
      </c>
      <c r="G1068" s="459"/>
      <c r="H1068" s="491" t="s">
        <v>1795</v>
      </c>
      <c r="I1068" s="459"/>
      <c r="J1068" s="463" t="s">
        <v>1871</v>
      </c>
      <c r="K1068" s="492"/>
      <c r="L1068" s="145" t="s">
        <v>1790</v>
      </c>
      <c r="M1068" s="493" t="s">
        <v>1791</v>
      </c>
      <c r="N1068" s="493"/>
      <c r="O1068" s="494"/>
      <c r="P1068" s="110"/>
    </row>
    <row r="1069" spans="1:21" s="112" customFormat="1" ht="55.9" customHeight="1">
      <c r="A1069" s="495" t="s">
        <v>1987</v>
      </c>
      <c r="B1069" s="496"/>
      <c r="C1069" s="496"/>
      <c r="D1069" s="497"/>
      <c r="E1069" s="136">
        <v>1</v>
      </c>
      <c r="F1069" s="498"/>
      <c r="G1069" s="499"/>
      <c r="H1069" s="500"/>
      <c r="I1069" s="499"/>
      <c r="J1069" s="498"/>
      <c r="K1069" s="501"/>
      <c r="L1069" s="136"/>
      <c r="M1069" s="502" t="s">
        <v>1988</v>
      </c>
      <c r="N1069" s="502"/>
      <c r="O1069" s="503"/>
      <c r="P1069" s="110"/>
    </row>
    <row r="1070" spans="1:21" ht="18">
      <c r="A1070" s="127"/>
      <c r="B1070" s="128"/>
      <c r="C1070" s="128"/>
      <c r="D1070" s="128"/>
      <c r="E1070" s="129"/>
      <c r="F1070" s="130"/>
      <c r="G1070" s="129"/>
      <c r="H1070" s="129"/>
      <c r="I1070" s="146"/>
      <c r="J1070" s="147"/>
      <c r="K1070" s="129"/>
      <c r="L1070" s="129"/>
      <c r="M1070" s="129"/>
      <c r="O1070" s="148"/>
      <c r="P1070" s="110"/>
    </row>
    <row r="1071" spans="1:21" ht="15.75">
      <c r="A1071" s="131"/>
      <c r="B1071" s="132"/>
      <c r="C1071" s="132"/>
      <c r="D1071" s="132"/>
      <c r="E1071" s="132"/>
      <c r="F1071" s="132"/>
      <c r="G1071" s="132"/>
      <c r="H1071" s="132"/>
      <c r="I1071" s="149"/>
      <c r="J1071" s="149"/>
      <c r="L1071" s="485" t="s">
        <v>1793</v>
      </c>
      <c r="M1071" s="486"/>
      <c r="N1071" s="487"/>
      <c r="O1071" s="150">
        <f>E1069</f>
        <v>1</v>
      </c>
      <c r="P1071" s="110"/>
    </row>
    <row r="1072" spans="1:21" ht="15.75">
      <c r="A1072" s="133"/>
      <c r="B1072" s="134"/>
      <c r="C1072" s="134"/>
      <c r="D1072" s="134"/>
      <c r="E1072" s="134"/>
      <c r="F1072" s="134"/>
      <c r="G1072" s="134"/>
      <c r="H1072" s="134"/>
      <c r="I1072" s="151"/>
      <c r="J1072" s="151"/>
      <c r="K1072" s="152"/>
      <c r="L1072" s="152"/>
      <c r="M1072" s="152"/>
      <c r="N1072" s="152"/>
      <c r="O1072" s="153"/>
      <c r="P1072" s="110"/>
    </row>
    <row r="1073" spans="1:21" s="114" customFormat="1" ht="40.15" customHeight="1">
      <c r="A1073" s="174" t="s">
        <v>370</v>
      </c>
      <c r="B1073" s="488" t="s">
        <v>372</v>
      </c>
      <c r="C1073" s="488"/>
      <c r="D1073" s="488"/>
      <c r="E1073" s="488"/>
      <c r="F1073" s="488"/>
      <c r="G1073" s="488"/>
      <c r="H1073" s="488"/>
      <c r="I1073" s="488"/>
      <c r="J1073" s="488"/>
      <c r="K1073" s="488"/>
      <c r="L1073" s="488"/>
      <c r="M1073" s="488"/>
      <c r="N1073" s="488"/>
      <c r="O1073" s="489"/>
      <c r="P1073" s="169"/>
      <c r="Q1073" s="173"/>
      <c r="R1073" s="173"/>
      <c r="S1073" s="173"/>
      <c r="T1073" s="173"/>
      <c r="U1073" s="173"/>
    </row>
    <row r="1074" spans="1:21" s="115" customFormat="1" ht="15.75">
      <c r="A1074" s="167"/>
      <c r="B1074" s="168"/>
      <c r="C1074" s="168"/>
      <c r="D1074" s="168"/>
      <c r="E1074" s="168"/>
      <c r="F1074" s="168"/>
      <c r="G1074" s="168"/>
      <c r="H1074" s="168"/>
      <c r="I1074" s="170"/>
      <c r="J1074" s="170"/>
      <c r="K1074" s="170"/>
      <c r="L1074" s="170"/>
      <c r="M1074" s="171"/>
      <c r="N1074" s="171"/>
      <c r="O1074" s="172"/>
      <c r="P1074" s="110"/>
    </row>
    <row r="1075" spans="1:21" ht="42" customHeight="1">
      <c r="A1075" s="490" t="s">
        <v>1785</v>
      </c>
      <c r="B1075" s="481"/>
      <c r="C1075" s="481"/>
      <c r="D1075" s="481"/>
      <c r="E1075" s="125" t="s">
        <v>1786</v>
      </c>
      <c r="F1075" s="491" t="s">
        <v>1787</v>
      </c>
      <c r="G1075" s="459"/>
      <c r="H1075" s="491" t="s">
        <v>1795</v>
      </c>
      <c r="I1075" s="459"/>
      <c r="J1075" s="463" t="s">
        <v>1871</v>
      </c>
      <c r="K1075" s="492"/>
      <c r="L1075" s="145" t="s">
        <v>1790</v>
      </c>
      <c r="M1075" s="493" t="s">
        <v>1791</v>
      </c>
      <c r="N1075" s="493"/>
      <c r="O1075" s="494"/>
      <c r="P1075" s="110"/>
    </row>
    <row r="1076" spans="1:21" s="112" customFormat="1" ht="55.9" customHeight="1">
      <c r="A1076" s="495" t="s">
        <v>1987</v>
      </c>
      <c r="B1076" s="496"/>
      <c r="C1076" s="496"/>
      <c r="D1076" s="497"/>
      <c r="E1076" s="136">
        <v>1</v>
      </c>
      <c r="F1076" s="498"/>
      <c r="G1076" s="499"/>
      <c r="H1076" s="500"/>
      <c r="I1076" s="499"/>
      <c r="J1076" s="498"/>
      <c r="K1076" s="501"/>
      <c r="L1076" s="136"/>
      <c r="M1076" s="502" t="s">
        <v>1988</v>
      </c>
      <c r="N1076" s="502"/>
      <c r="O1076" s="503"/>
      <c r="P1076" s="110"/>
    </row>
    <row r="1077" spans="1:21" ht="18">
      <c r="A1077" s="127"/>
      <c r="B1077" s="128"/>
      <c r="C1077" s="128"/>
      <c r="D1077" s="128"/>
      <c r="E1077" s="129"/>
      <c r="F1077" s="130"/>
      <c r="G1077" s="129"/>
      <c r="H1077" s="129"/>
      <c r="I1077" s="146"/>
      <c r="J1077" s="147"/>
      <c r="K1077" s="129"/>
      <c r="L1077" s="129"/>
      <c r="M1077" s="129"/>
      <c r="O1077" s="148"/>
      <c r="P1077" s="110"/>
    </row>
    <row r="1078" spans="1:21" ht="15.75">
      <c r="A1078" s="131"/>
      <c r="B1078" s="132"/>
      <c r="C1078" s="132"/>
      <c r="D1078" s="132"/>
      <c r="E1078" s="132"/>
      <c r="F1078" s="132"/>
      <c r="G1078" s="132"/>
      <c r="H1078" s="132"/>
      <c r="I1078" s="149"/>
      <c r="J1078" s="149"/>
      <c r="L1078" s="485" t="s">
        <v>1793</v>
      </c>
      <c r="M1078" s="486"/>
      <c r="N1078" s="487"/>
      <c r="O1078" s="150">
        <f>E1076</f>
        <v>1</v>
      </c>
      <c r="P1078" s="110"/>
    </row>
    <row r="1079" spans="1:21" ht="15.75">
      <c r="A1079" s="133"/>
      <c r="B1079" s="134"/>
      <c r="C1079" s="134"/>
      <c r="D1079" s="134"/>
      <c r="E1079" s="134"/>
      <c r="F1079" s="134"/>
      <c r="G1079" s="134"/>
      <c r="H1079" s="134"/>
      <c r="I1079" s="151"/>
      <c r="J1079" s="151"/>
      <c r="K1079" s="152"/>
      <c r="L1079" s="152"/>
      <c r="M1079" s="152"/>
      <c r="N1079" s="152"/>
      <c r="O1079" s="153"/>
      <c r="P1079" s="110"/>
    </row>
    <row r="1080" spans="1:21" s="114" customFormat="1" ht="40.15" customHeight="1">
      <c r="A1080" s="174" t="s">
        <v>373</v>
      </c>
      <c r="B1080" s="488" t="s">
        <v>375</v>
      </c>
      <c r="C1080" s="488"/>
      <c r="D1080" s="488"/>
      <c r="E1080" s="488"/>
      <c r="F1080" s="488"/>
      <c r="G1080" s="488"/>
      <c r="H1080" s="488"/>
      <c r="I1080" s="488"/>
      <c r="J1080" s="488"/>
      <c r="K1080" s="488"/>
      <c r="L1080" s="488"/>
      <c r="M1080" s="488"/>
      <c r="N1080" s="488"/>
      <c r="O1080" s="489"/>
      <c r="P1080" s="169"/>
      <c r="Q1080" s="173"/>
      <c r="R1080" s="173"/>
      <c r="S1080" s="173"/>
      <c r="T1080" s="173"/>
      <c r="U1080" s="173"/>
    </row>
    <row r="1081" spans="1:21" s="115" customFormat="1" ht="15.75">
      <c r="A1081" s="167"/>
      <c r="B1081" s="168"/>
      <c r="C1081" s="168"/>
      <c r="D1081" s="168"/>
      <c r="E1081" s="168"/>
      <c r="F1081" s="168"/>
      <c r="G1081" s="168"/>
      <c r="H1081" s="168"/>
      <c r="I1081" s="170"/>
      <c r="J1081" s="170"/>
      <c r="K1081" s="170"/>
      <c r="L1081" s="170"/>
      <c r="M1081" s="171"/>
      <c r="N1081" s="171"/>
      <c r="O1081" s="172"/>
      <c r="P1081" s="110"/>
    </row>
    <row r="1082" spans="1:21" ht="42" customHeight="1">
      <c r="A1082" s="490" t="s">
        <v>1785</v>
      </c>
      <c r="B1082" s="481"/>
      <c r="C1082" s="481"/>
      <c r="D1082" s="481"/>
      <c r="E1082" s="125" t="s">
        <v>1786</v>
      </c>
      <c r="F1082" s="491" t="s">
        <v>1787</v>
      </c>
      <c r="G1082" s="459"/>
      <c r="H1082" s="491" t="s">
        <v>1795</v>
      </c>
      <c r="I1082" s="459"/>
      <c r="J1082" s="463" t="s">
        <v>1871</v>
      </c>
      <c r="K1082" s="492"/>
      <c r="L1082" s="145" t="s">
        <v>1790</v>
      </c>
      <c r="M1082" s="493" t="s">
        <v>1791</v>
      </c>
      <c r="N1082" s="493"/>
      <c r="O1082" s="494"/>
      <c r="P1082" s="110"/>
    </row>
    <row r="1083" spans="1:21" s="112" customFormat="1" ht="55.9" customHeight="1">
      <c r="A1083" s="495" t="s">
        <v>1987</v>
      </c>
      <c r="B1083" s="496"/>
      <c r="C1083" s="496"/>
      <c r="D1083" s="497"/>
      <c r="E1083" s="136">
        <f>22+17</f>
        <v>39</v>
      </c>
      <c r="F1083" s="498"/>
      <c r="G1083" s="499"/>
      <c r="H1083" s="500"/>
      <c r="I1083" s="499"/>
      <c r="J1083" s="498"/>
      <c r="K1083" s="501"/>
      <c r="L1083" s="136"/>
      <c r="M1083" s="502" t="s">
        <v>1988</v>
      </c>
      <c r="N1083" s="502"/>
      <c r="O1083" s="503"/>
      <c r="P1083" s="110"/>
    </row>
    <row r="1084" spans="1:21" ht="18">
      <c r="A1084" s="127"/>
      <c r="B1084" s="128"/>
      <c r="C1084" s="128"/>
      <c r="D1084" s="128"/>
      <c r="E1084" s="129"/>
      <c r="F1084" s="130"/>
      <c r="G1084" s="129"/>
      <c r="H1084" s="129"/>
      <c r="I1084" s="146"/>
      <c r="J1084" s="147"/>
      <c r="K1084" s="129"/>
      <c r="L1084" s="129"/>
      <c r="M1084" s="129"/>
      <c r="O1084" s="148"/>
      <c r="P1084" s="110"/>
    </row>
    <row r="1085" spans="1:21" ht="15.75">
      <c r="A1085" s="131"/>
      <c r="B1085" s="132"/>
      <c r="C1085" s="132"/>
      <c r="D1085" s="132"/>
      <c r="E1085" s="132"/>
      <c r="F1085" s="132"/>
      <c r="G1085" s="132"/>
      <c r="H1085" s="132"/>
      <c r="I1085" s="149"/>
      <c r="J1085" s="149"/>
      <c r="L1085" s="485" t="s">
        <v>1793</v>
      </c>
      <c r="M1085" s="486"/>
      <c r="N1085" s="487"/>
      <c r="O1085" s="150">
        <f>E1083</f>
        <v>39</v>
      </c>
      <c r="P1085" s="110"/>
    </row>
    <row r="1086" spans="1:21" ht="15.75">
      <c r="A1086" s="133"/>
      <c r="B1086" s="134"/>
      <c r="C1086" s="134"/>
      <c r="D1086" s="134"/>
      <c r="E1086" s="134"/>
      <c r="F1086" s="134"/>
      <c r="G1086" s="134"/>
      <c r="H1086" s="134"/>
      <c r="I1086" s="151"/>
      <c r="J1086" s="151"/>
      <c r="K1086" s="152"/>
      <c r="L1086" s="152"/>
      <c r="M1086" s="152"/>
      <c r="N1086" s="152"/>
      <c r="O1086" s="153"/>
      <c r="P1086" s="110"/>
    </row>
    <row r="1087" spans="1:21" s="114" customFormat="1" ht="40.15" customHeight="1">
      <c r="A1087" s="174" t="s">
        <v>376</v>
      </c>
      <c r="B1087" s="488" t="s">
        <v>378</v>
      </c>
      <c r="C1087" s="488"/>
      <c r="D1087" s="488"/>
      <c r="E1087" s="488"/>
      <c r="F1087" s="488"/>
      <c r="G1087" s="488"/>
      <c r="H1087" s="488"/>
      <c r="I1087" s="488"/>
      <c r="J1087" s="488"/>
      <c r="K1087" s="488"/>
      <c r="L1087" s="488"/>
      <c r="M1087" s="488"/>
      <c r="N1087" s="488"/>
      <c r="O1087" s="489"/>
      <c r="P1087" s="169"/>
      <c r="Q1087" s="173"/>
      <c r="R1087" s="173"/>
      <c r="S1087" s="173"/>
      <c r="T1087" s="173"/>
      <c r="U1087" s="173"/>
    </row>
    <row r="1088" spans="1:21" s="115" customFormat="1" ht="15.75">
      <c r="A1088" s="167"/>
      <c r="B1088" s="168"/>
      <c r="C1088" s="168"/>
      <c r="D1088" s="168"/>
      <c r="E1088" s="168"/>
      <c r="F1088" s="168"/>
      <c r="G1088" s="168"/>
      <c r="H1088" s="168"/>
      <c r="I1088" s="170"/>
      <c r="J1088" s="170"/>
      <c r="K1088" s="170"/>
      <c r="L1088" s="170"/>
      <c r="M1088" s="171"/>
      <c r="N1088" s="171"/>
      <c r="O1088" s="172"/>
      <c r="P1088" s="110"/>
    </row>
    <row r="1089" spans="1:21" ht="42" customHeight="1">
      <c r="A1089" s="490" t="s">
        <v>1785</v>
      </c>
      <c r="B1089" s="481"/>
      <c r="C1089" s="481"/>
      <c r="D1089" s="481"/>
      <c r="E1089" s="125" t="s">
        <v>1786</v>
      </c>
      <c r="F1089" s="491" t="s">
        <v>1787</v>
      </c>
      <c r="G1089" s="459"/>
      <c r="H1089" s="491" t="s">
        <v>1795</v>
      </c>
      <c r="I1089" s="459"/>
      <c r="J1089" s="463" t="s">
        <v>1871</v>
      </c>
      <c r="K1089" s="492"/>
      <c r="L1089" s="145" t="s">
        <v>1790</v>
      </c>
      <c r="M1089" s="493" t="s">
        <v>1791</v>
      </c>
      <c r="N1089" s="493"/>
      <c r="O1089" s="494"/>
      <c r="P1089" s="110"/>
    </row>
    <row r="1090" spans="1:21" s="112" customFormat="1" ht="55.9" customHeight="1">
      <c r="A1090" s="495" t="s">
        <v>1987</v>
      </c>
      <c r="B1090" s="496"/>
      <c r="C1090" s="496"/>
      <c r="D1090" s="497"/>
      <c r="E1090" s="136">
        <v>2</v>
      </c>
      <c r="F1090" s="498"/>
      <c r="G1090" s="499"/>
      <c r="H1090" s="500"/>
      <c r="I1090" s="499"/>
      <c r="J1090" s="498"/>
      <c r="K1090" s="501"/>
      <c r="L1090" s="136"/>
      <c r="M1090" s="502" t="s">
        <v>1988</v>
      </c>
      <c r="N1090" s="502"/>
      <c r="O1090" s="503"/>
      <c r="P1090" s="110"/>
    </row>
    <row r="1091" spans="1:21" ht="18">
      <c r="A1091" s="127"/>
      <c r="B1091" s="128"/>
      <c r="C1091" s="128"/>
      <c r="D1091" s="128"/>
      <c r="E1091" s="129"/>
      <c r="F1091" s="130"/>
      <c r="G1091" s="129"/>
      <c r="H1091" s="129"/>
      <c r="I1091" s="146"/>
      <c r="J1091" s="147"/>
      <c r="K1091" s="129"/>
      <c r="L1091" s="129"/>
      <c r="M1091" s="129"/>
      <c r="O1091" s="148"/>
      <c r="P1091" s="110"/>
    </row>
    <row r="1092" spans="1:21" ht="15.75">
      <c r="A1092" s="131"/>
      <c r="B1092" s="132"/>
      <c r="C1092" s="132"/>
      <c r="D1092" s="132"/>
      <c r="E1092" s="132"/>
      <c r="F1092" s="132"/>
      <c r="G1092" s="132"/>
      <c r="H1092" s="132"/>
      <c r="I1092" s="149"/>
      <c r="J1092" s="149"/>
      <c r="L1092" s="485" t="s">
        <v>1793</v>
      </c>
      <c r="M1092" s="486"/>
      <c r="N1092" s="487"/>
      <c r="O1092" s="150">
        <f>E1090</f>
        <v>2</v>
      </c>
      <c r="P1092" s="110"/>
    </row>
    <row r="1093" spans="1:21" ht="15.75">
      <c r="A1093" s="133"/>
      <c r="B1093" s="134"/>
      <c r="C1093" s="134"/>
      <c r="D1093" s="134"/>
      <c r="E1093" s="134"/>
      <c r="F1093" s="134"/>
      <c r="G1093" s="134"/>
      <c r="H1093" s="134"/>
      <c r="I1093" s="151"/>
      <c r="J1093" s="151"/>
      <c r="K1093" s="152"/>
      <c r="L1093" s="152"/>
      <c r="M1093" s="152"/>
      <c r="N1093" s="152"/>
      <c r="O1093" s="153"/>
      <c r="P1093" s="110"/>
    </row>
    <row r="1094" spans="1:21" s="114" customFormat="1" ht="40.15" customHeight="1">
      <c r="A1094" s="174" t="s">
        <v>379</v>
      </c>
      <c r="B1094" s="488" t="s">
        <v>381</v>
      </c>
      <c r="C1094" s="488"/>
      <c r="D1094" s="488"/>
      <c r="E1094" s="488"/>
      <c r="F1094" s="488"/>
      <c r="G1094" s="488"/>
      <c r="H1094" s="488"/>
      <c r="I1094" s="488"/>
      <c r="J1094" s="488"/>
      <c r="K1094" s="488"/>
      <c r="L1094" s="488"/>
      <c r="M1094" s="488"/>
      <c r="N1094" s="488"/>
      <c r="O1094" s="489"/>
      <c r="P1094" s="169"/>
      <c r="Q1094" s="173"/>
      <c r="R1094" s="173"/>
      <c r="S1094" s="173"/>
      <c r="T1094" s="173"/>
      <c r="U1094" s="173"/>
    </row>
    <row r="1095" spans="1:21" s="115" customFormat="1" ht="15.75">
      <c r="A1095" s="167"/>
      <c r="B1095" s="168"/>
      <c r="C1095" s="168"/>
      <c r="D1095" s="168"/>
      <c r="E1095" s="168"/>
      <c r="F1095" s="168"/>
      <c r="G1095" s="168"/>
      <c r="H1095" s="168"/>
      <c r="I1095" s="170"/>
      <c r="J1095" s="170"/>
      <c r="K1095" s="170"/>
      <c r="L1095" s="170"/>
      <c r="M1095" s="171"/>
      <c r="N1095" s="171"/>
      <c r="O1095" s="172"/>
      <c r="P1095" s="110"/>
    </row>
    <row r="1096" spans="1:21" ht="42" customHeight="1">
      <c r="A1096" s="490" t="s">
        <v>1785</v>
      </c>
      <c r="B1096" s="481"/>
      <c r="C1096" s="481"/>
      <c r="D1096" s="481"/>
      <c r="E1096" s="125" t="s">
        <v>1786</v>
      </c>
      <c r="F1096" s="491" t="s">
        <v>1787</v>
      </c>
      <c r="G1096" s="459"/>
      <c r="H1096" s="491" t="s">
        <v>1795</v>
      </c>
      <c r="I1096" s="459"/>
      <c r="J1096" s="463" t="s">
        <v>1871</v>
      </c>
      <c r="K1096" s="492"/>
      <c r="L1096" s="145" t="s">
        <v>1790</v>
      </c>
      <c r="M1096" s="493" t="s">
        <v>1791</v>
      </c>
      <c r="N1096" s="493"/>
      <c r="O1096" s="494"/>
      <c r="P1096" s="110"/>
    </row>
    <row r="1097" spans="1:21" s="112" customFormat="1" ht="55.9" customHeight="1">
      <c r="A1097" s="495" t="s">
        <v>1987</v>
      </c>
      <c r="B1097" s="496"/>
      <c r="C1097" s="496"/>
      <c r="D1097" s="497"/>
      <c r="E1097" s="136">
        <v>6</v>
      </c>
      <c r="F1097" s="498"/>
      <c r="G1097" s="499"/>
      <c r="H1097" s="500"/>
      <c r="I1097" s="499"/>
      <c r="J1097" s="498"/>
      <c r="K1097" s="501"/>
      <c r="L1097" s="136"/>
      <c r="M1097" s="502" t="s">
        <v>1988</v>
      </c>
      <c r="N1097" s="502"/>
      <c r="O1097" s="503"/>
      <c r="P1097" s="110"/>
    </row>
    <row r="1098" spans="1:21" ht="18">
      <c r="A1098" s="127"/>
      <c r="B1098" s="128"/>
      <c r="C1098" s="128"/>
      <c r="D1098" s="128"/>
      <c r="E1098" s="129"/>
      <c r="F1098" s="130"/>
      <c r="G1098" s="129"/>
      <c r="H1098" s="129"/>
      <c r="I1098" s="146"/>
      <c r="J1098" s="147"/>
      <c r="K1098" s="129"/>
      <c r="L1098" s="129"/>
      <c r="M1098" s="129"/>
      <c r="O1098" s="148"/>
      <c r="P1098" s="110"/>
    </row>
    <row r="1099" spans="1:21" ht="15.75">
      <c r="A1099" s="131"/>
      <c r="B1099" s="132"/>
      <c r="C1099" s="132"/>
      <c r="D1099" s="132"/>
      <c r="E1099" s="132"/>
      <c r="F1099" s="132"/>
      <c r="G1099" s="132"/>
      <c r="H1099" s="132"/>
      <c r="I1099" s="149"/>
      <c r="J1099" s="149"/>
      <c r="L1099" s="485" t="s">
        <v>1793</v>
      </c>
      <c r="M1099" s="486"/>
      <c r="N1099" s="487"/>
      <c r="O1099" s="150">
        <f>E1097</f>
        <v>6</v>
      </c>
      <c r="P1099" s="110"/>
    </row>
    <row r="1100" spans="1:21" ht="15.75">
      <c r="A1100" s="133"/>
      <c r="B1100" s="134"/>
      <c r="C1100" s="134"/>
      <c r="D1100" s="134"/>
      <c r="E1100" s="134"/>
      <c r="F1100" s="134"/>
      <c r="G1100" s="134"/>
      <c r="H1100" s="134"/>
      <c r="I1100" s="151"/>
      <c r="J1100" s="151"/>
      <c r="K1100" s="152"/>
      <c r="L1100" s="152"/>
      <c r="M1100" s="152"/>
      <c r="N1100" s="152"/>
      <c r="O1100" s="153"/>
      <c r="P1100" s="110"/>
    </row>
    <row r="1101" spans="1:21" s="114" customFormat="1" ht="40.15" customHeight="1">
      <c r="A1101" s="174" t="s">
        <v>382</v>
      </c>
      <c r="B1101" s="488" t="s">
        <v>384</v>
      </c>
      <c r="C1101" s="488"/>
      <c r="D1101" s="488"/>
      <c r="E1101" s="488"/>
      <c r="F1101" s="488"/>
      <c r="G1101" s="488"/>
      <c r="H1101" s="488"/>
      <c r="I1101" s="488"/>
      <c r="J1101" s="488"/>
      <c r="K1101" s="488"/>
      <c r="L1101" s="488"/>
      <c r="M1101" s="488"/>
      <c r="N1101" s="488"/>
      <c r="O1101" s="489"/>
      <c r="P1101" s="169"/>
      <c r="Q1101" s="173"/>
      <c r="R1101" s="173"/>
      <c r="S1101" s="173"/>
      <c r="T1101" s="173"/>
      <c r="U1101" s="173"/>
    </row>
    <row r="1102" spans="1:21" s="115" customFormat="1" ht="15.75">
      <c r="A1102" s="167"/>
      <c r="B1102" s="168"/>
      <c r="C1102" s="168"/>
      <c r="D1102" s="168"/>
      <c r="E1102" s="168"/>
      <c r="F1102" s="168"/>
      <c r="G1102" s="168"/>
      <c r="H1102" s="168"/>
      <c r="I1102" s="170"/>
      <c r="J1102" s="170"/>
      <c r="K1102" s="170"/>
      <c r="L1102" s="170"/>
      <c r="M1102" s="171"/>
      <c r="N1102" s="171"/>
      <c r="O1102" s="172"/>
      <c r="P1102" s="110"/>
    </row>
    <row r="1103" spans="1:21" ht="42" customHeight="1">
      <c r="A1103" s="490" t="s">
        <v>1785</v>
      </c>
      <c r="B1103" s="481"/>
      <c r="C1103" s="481"/>
      <c r="D1103" s="481"/>
      <c r="E1103" s="125" t="s">
        <v>1786</v>
      </c>
      <c r="F1103" s="491" t="s">
        <v>1787</v>
      </c>
      <c r="G1103" s="459"/>
      <c r="H1103" s="491" t="s">
        <v>1795</v>
      </c>
      <c r="I1103" s="459"/>
      <c r="J1103" s="463" t="s">
        <v>1871</v>
      </c>
      <c r="K1103" s="492"/>
      <c r="L1103" s="145" t="s">
        <v>1790</v>
      </c>
      <c r="M1103" s="493" t="s">
        <v>1791</v>
      </c>
      <c r="N1103" s="493"/>
      <c r="O1103" s="494"/>
      <c r="P1103" s="110"/>
    </row>
    <row r="1104" spans="1:21" s="112" customFormat="1" ht="55.9" customHeight="1">
      <c r="A1104" s="495" t="s">
        <v>1987</v>
      </c>
      <c r="B1104" s="496"/>
      <c r="C1104" s="496"/>
      <c r="D1104" s="497"/>
      <c r="E1104" s="136">
        <v>4</v>
      </c>
      <c r="F1104" s="498"/>
      <c r="G1104" s="499"/>
      <c r="H1104" s="500"/>
      <c r="I1104" s="499"/>
      <c r="J1104" s="498"/>
      <c r="K1104" s="501"/>
      <c r="L1104" s="136"/>
      <c r="M1104" s="502" t="s">
        <v>1988</v>
      </c>
      <c r="N1104" s="502"/>
      <c r="O1104" s="503"/>
      <c r="P1104" s="110"/>
    </row>
    <row r="1105" spans="1:21" ht="18">
      <c r="A1105" s="127"/>
      <c r="B1105" s="128"/>
      <c r="C1105" s="128"/>
      <c r="D1105" s="128"/>
      <c r="E1105" s="129"/>
      <c r="F1105" s="130"/>
      <c r="G1105" s="129"/>
      <c r="H1105" s="129"/>
      <c r="I1105" s="146"/>
      <c r="J1105" s="147"/>
      <c r="K1105" s="129"/>
      <c r="L1105" s="129"/>
      <c r="M1105" s="129"/>
      <c r="O1105" s="148"/>
      <c r="P1105" s="110"/>
    </row>
    <row r="1106" spans="1:21" ht="15.75">
      <c r="A1106" s="131"/>
      <c r="B1106" s="132"/>
      <c r="C1106" s="132"/>
      <c r="D1106" s="132"/>
      <c r="E1106" s="132"/>
      <c r="F1106" s="132"/>
      <c r="G1106" s="132"/>
      <c r="H1106" s="132"/>
      <c r="I1106" s="149"/>
      <c r="J1106" s="149"/>
      <c r="L1106" s="485" t="s">
        <v>1793</v>
      </c>
      <c r="M1106" s="486"/>
      <c r="N1106" s="487"/>
      <c r="O1106" s="150">
        <f>E1104</f>
        <v>4</v>
      </c>
      <c r="P1106" s="110"/>
    </row>
    <row r="1107" spans="1:21" ht="15.75">
      <c r="A1107" s="133"/>
      <c r="B1107" s="134"/>
      <c r="C1107" s="134"/>
      <c r="D1107" s="134"/>
      <c r="E1107" s="134"/>
      <c r="F1107" s="134"/>
      <c r="G1107" s="134"/>
      <c r="H1107" s="134"/>
      <c r="I1107" s="151"/>
      <c r="J1107" s="151"/>
      <c r="K1107" s="152"/>
      <c r="L1107" s="152"/>
      <c r="M1107" s="152"/>
      <c r="N1107" s="152"/>
      <c r="O1107" s="153"/>
      <c r="P1107" s="110"/>
    </row>
    <row r="1108" spans="1:21" s="114" customFormat="1" ht="40.15" customHeight="1">
      <c r="A1108" s="174" t="s">
        <v>385</v>
      </c>
      <c r="B1108" s="488" t="s">
        <v>1996</v>
      </c>
      <c r="C1108" s="488"/>
      <c r="D1108" s="488"/>
      <c r="E1108" s="488"/>
      <c r="F1108" s="488"/>
      <c r="G1108" s="488"/>
      <c r="H1108" s="488"/>
      <c r="I1108" s="488"/>
      <c r="J1108" s="488"/>
      <c r="K1108" s="488"/>
      <c r="L1108" s="488"/>
      <c r="M1108" s="488"/>
      <c r="N1108" s="488"/>
      <c r="O1108" s="489"/>
      <c r="P1108" s="169"/>
      <c r="Q1108" s="173"/>
      <c r="R1108" s="173"/>
      <c r="S1108" s="173"/>
      <c r="T1108" s="173"/>
      <c r="U1108" s="173"/>
    </row>
    <row r="1109" spans="1:21" s="115" customFormat="1" ht="15.75">
      <c r="A1109" s="167"/>
      <c r="B1109" s="168"/>
      <c r="C1109" s="168"/>
      <c r="D1109" s="168"/>
      <c r="E1109" s="168"/>
      <c r="F1109" s="168"/>
      <c r="G1109" s="168"/>
      <c r="H1109" s="168"/>
      <c r="I1109" s="170"/>
      <c r="J1109" s="170"/>
      <c r="K1109" s="170"/>
      <c r="L1109" s="170"/>
      <c r="M1109" s="171"/>
      <c r="N1109" s="171"/>
      <c r="O1109" s="172"/>
      <c r="P1109" s="110"/>
    </row>
    <row r="1110" spans="1:21" ht="42" customHeight="1">
      <c r="A1110" s="490" t="s">
        <v>1785</v>
      </c>
      <c r="B1110" s="481"/>
      <c r="C1110" s="481"/>
      <c r="D1110" s="481"/>
      <c r="E1110" s="125" t="s">
        <v>1786</v>
      </c>
      <c r="F1110" s="491" t="s">
        <v>1787</v>
      </c>
      <c r="G1110" s="459"/>
      <c r="H1110" s="491" t="s">
        <v>1795</v>
      </c>
      <c r="I1110" s="459"/>
      <c r="J1110" s="463" t="s">
        <v>1871</v>
      </c>
      <c r="K1110" s="492"/>
      <c r="L1110" s="145" t="s">
        <v>1790</v>
      </c>
      <c r="M1110" s="493" t="s">
        <v>1791</v>
      </c>
      <c r="N1110" s="493"/>
      <c r="O1110" s="494"/>
      <c r="P1110" s="110"/>
    </row>
    <row r="1111" spans="1:21" s="112" customFormat="1" ht="55.9" customHeight="1">
      <c r="A1111" s="495" t="s">
        <v>1987</v>
      </c>
      <c r="B1111" s="496"/>
      <c r="C1111" s="496"/>
      <c r="D1111" s="497"/>
      <c r="E1111" s="136">
        <v>1</v>
      </c>
      <c r="F1111" s="498"/>
      <c r="G1111" s="499"/>
      <c r="H1111" s="500"/>
      <c r="I1111" s="499"/>
      <c r="J1111" s="498"/>
      <c r="K1111" s="501"/>
      <c r="L1111" s="136"/>
      <c r="M1111" s="502" t="s">
        <v>1988</v>
      </c>
      <c r="N1111" s="502"/>
      <c r="O1111" s="503"/>
      <c r="P1111" s="110"/>
    </row>
    <row r="1112" spans="1:21" ht="18">
      <c r="A1112" s="127"/>
      <c r="B1112" s="128"/>
      <c r="C1112" s="128"/>
      <c r="D1112" s="128"/>
      <c r="E1112" s="129"/>
      <c r="F1112" s="130"/>
      <c r="G1112" s="129"/>
      <c r="H1112" s="129"/>
      <c r="I1112" s="146"/>
      <c r="J1112" s="147"/>
      <c r="K1112" s="129"/>
      <c r="L1112" s="129"/>
      <c r="M1112" s="129"/>
      <c r="O1112" s="148"/>
      <c r="P1112" s="110"/>
    </row>
    <row r="1113" spans="1:21" ht="15.75">
      <c r="A1113" s="131"/>
      <c r="B1113" s="132"/>
      <c r="C1113" s="132"/>
      <c r="D1113" s="132"/>
      <c r="E1113" s="132"/>
      <c r="F1113" s="132"/>
      <c r="G1113" s="132"/>
      <c r="H1113" s="132"/>
      <c r="I1113" s="149"/>
      <c r="J1113" s="149"/>
      <c r="L1113" s="485" t="s">
        <v>1793</v>
      </c>
      <c r="M1113" s="486"/>
      <c r="N1113" s="487"/>
      <c r="O1113" s="150">
        <f>E1111</f>
        <v>1</v>
      </c>
      <c r="P1113" s="110"/>
    </row>
    <row r="1114" spans="1:21" ht="15.75">
      <c r="A1114" s="133"/>
      <c r="B1114" s="134"/>
      <c r="C1114" s="134"/>
      <c r="D1114" s="134"/>
      <c r="E1114" s="134"/>
      <c r="F1114" s="134"/>
      <c r="G1114" s="134"/>
      <c r="H1114" s="134"/>
      <c r="I1114" s="151"/>
      <c r="J1114" s="151"/>
      <c r="K1114" s="152"/>
      <c r="L1114" s="152"/>
      <c r="M1114" s="152"/>
      <c r="N1114" s="152"/>
      <c r="O1114" s="153"/>
      <c r="P1114" s="110"/>
    </row>
    <row r="1115" spans="1:21" s="114" customFormat="1" ht="40.15" customHeight="1">
      <c r="A1115" s="174" t="s">
        <v>388</v>
      </c>
      <c r="B1115" s="488" t="s">
        <v>1997</v>
      </c>
      <c r="C1115" s="488"/>
      <c r="D1115" s="488"/>
      <c r="E1115" s="488"/>
      <c r="F1115" s="488"/>
      <c r="G1115" s="488"/>
      <c r="H1115" s="488"/>
      <c r="I1115" s="488"/>
      <c r="J1115" s="488"/>
      <c r="K1115" s="488"/>
      <c r="L1115" s="488"/>
      <c r="M1115" s="488"/>
      <c r="N1115" s="488"/>
      <c r="O1115" s="489"/>
      <c r="P1115" s="169"/>
      <c r="Q1115" s="173"/>
      <c r="R1115" s="173"/>
      <c r="S1115" s="173"/>
      <c r="T1115" s="173"/>
      <c r="U1115" s="173"/>
    </row>
    <row r="1116" spans="1:21" s="115" customFormat="1" ht="15.75">
      <c r="A1116" s="167"/>
      <c r="B1116" s="168"/>
      <c r="C1116" s="168"/>
      <c r="D1116" s="168"/>
      <c r="E1116" s="168"/>
      <c r="F1116" s="168"/>
      <c r="G1116" s="168"/>
      <c r="H1116" s="168"/>
      <c r="I1116" s="170"/>
      <c r="J1116" s="170"/>
      <c r="K1116" s="170"/>
      <c r="L1116" s="170"/>
      <c r="M1116" s="171"/>
      <c r="N1116" s="171"/>
      <c r="O1116" s="172"/>
      <c r="P1116" s="110"/>
    </row>
    <row r="1117" spans="1:21" ht="42" customHeight="1">
      <c r="A1117" s="490" t="s">
        <v>1785</v>
      </c>
      <c r="B1117" s="481"/>
      <c r="C1117" s="481"/>
      <c r="D1117" s="481"/>
      <c r="E1117" s="125" t="s">
        <v>1786</v>
      </c>
      <c r="F1117" s="491" t="s">
        <v>1787</v>
      </c>
      <c r="G1117" s="459"/>
      <c r="H1117" s="491" t="s">
        <v>1795</v>
      </c>
      <c r="I1117" s="459"/>
      <c r="J1117" s="463" t="s">
        <v>1871</v>
      </c>
      <c r="K1117" s="492"/>
      <c r="L1117" s="145" t="s">
        <v>1790</v>
      </c>
      <c r="M1117" s="493" t="s">
        <v>1791</v>
      </c>
      <c r="N1117" s="493"/>
      <c r="O1117" s="494"/>
      <c r="P1117" s="110"/>
    </row>
    <row r="1118" spans="1:21" s="112" customFormat="1" ht="55.9" customHeight="1">
      <c r="A1118" s="495" t="s">
        <v>1987</v>
      </c>
      <c r="B1118" s="496"/>
      <c r="C1118" s="496"/>
      <c r="D1118" s="497"/>
      <c r="E1118" s="136">
        <v>1</v>
      </c>
      <c r="F1118" s="498">
        <f>0.23+47.41+3.5+30</f>
        <v>81.139999999999986</v>
      </c>
      <c r="G1118" s="499"/>
      <c r="H1118" s="500"/>
      <c r="I1118" s="499"/>
      <c r="J1118" s="498"/>
      <c r="K1118" s="501"/>
      <c r="L1118" s="136"/>
      <c r="M1118" s="502" t="s">
        <v>1988</v>
      </c>
      <c r="N1118" s="502"/>
      <c r="O1118" s="503"/>
      <c r="P1118" s="110"/>
    </row>
    <row r="1119" spans="1:21" ht="18">
      <c r="A1119" s="127"/>
      <c r="B1119" s="128"/>
      <c r="C1119" s="128"/>
      <c r="D1119" s="128"/>
      <c r="E1119" s="129"/>
      <c r="F1119" s="130"/>
      <c r="G1119" s="129"/>
      <c r="H1119" s="129"/>
      <c r="I1119" s="146"/>
      <c r="J1119" s="147"/>
      <c r="K1119" s="129"/>
      <c r="L1119" s="129"/>
      <c r="M1119" s="129"/>
      <c r="O1119" s="148"/>
      <c r="P1119" s="110"/>
    </row>
    <row r="1120" spans="1:21" ht="15.75">
      <c r="A1120" s="131"/>
      <c r="B1120" s="132"/>
      <c r="C1120" s="132"/>
      <c r="D1120" s="132"/>
      <c r="E1120" s="132"/>
      <c r="F1120" s="132"/>
      <c r="G1120" s="132"/>
      <c r="H1120" s="132"/>
      <c r="I1120" s="149"/>
      <c r="J1120" s="149"/>
      <c r="L1120" s="485" t="s">
        <v>1793</v>
      </c>
      <c r="M1120" s="486"/>
      <c r="N1120" s="487"/>
      <c r="O1120" s="150">
        <f>F1118</f>
        <v>81.139999999999986</v>
      </c>
      <c r="P1120" s="110"/>
    </row>
    <row r="1121" spans="1:21" ht="15.75">
      <c r="A1121" s="133"/>
      <c r="B1121" s="134"/>
      <c r="C1121" s="134"/>
      <c r="D1121" s="134"/>
      <c r="E1121" s="134"/>
      <c r="F1121" s="134"/>
      <c r="G1121" s="134"/>
      <c r="H1121" s="134"/>
      <c r="I1121" s="151"/>
      <c r="J1121" s="151"/>
      <c r="K1121" s="152"/>
      <c r="L1121" s="152"/>
      <c r="M1121" s="152"/>
      <c r="N1121" s="152"/>
      <c r="O1121" s="153"/>
      <c r="P1121" s="110"/>
    </row>
    <row r="1122" spans="1:21" s="114" customFormat="1" ht="40.15" customHeight="1">
      <c r="A1122" s="174" t="s">
        <v>391</v>
      </c>
      <c r="B1122" s="488" t="s">
        <v>1998</v>
      </c>
      <c r="C1122" s="488"/>
      <c r="D1122" s="488"/>
      <c r="E1122" s="488"/>
      <c r="F1122" s="488"/>
      <c r="G1122" s="488"/>
      <c r="H1122" s="488"/>
      <c r="I1122" s="488"/>
      <c r="J1122" s="488"/>
      <c r="K1122" s="488"/>
      <c r="L1122" s="488"/>
      <c r="M1122" s="488"/>
      <c r="N1122" s="488"/>
      <c r="O1122" s="489"/>
      <c r="P1122" s="169"/>
      <c r="Q1122" s="173"/>
      <c r="R1122" s="173"/>
      <c r="S1122" s="173"/>
      <c r="T1122" s="173"/>
      <c r="U1122" s="173"/>
    </row>
    <row r="1123" spans="1:21" s="115" customFormat="1" ht="15.75">
      <c r="A1123" s="167"/>
      <c r="B1123" s="168"/>
      <c r="C1123" s="168"/>
      <c r="D1123" s="168"/>
      <c r="E1123" s="168"/>
      <c r="F1123" s="168"/>
      <c r="G1123" s="168"/>
      <c r="H1123" s="168"/>
      <c r="I1123" s="170"/>
      <c r="J1123" s="170"/>
      <c r="K1123" s="170"/>
      <c r="L1123" s="170"/>
      <c r="M1123" s="171"/>
      <c r="N1123" s="171"/>
      <c r="O1123" s="172"/>
      <c r="P1123" s="110"/>
    </row>
    <row r="1124" spans="1:21" ht="42" customHeight="1">
      <c r="A1124" s="490" t="s">
        <v>1785</v>
      </c>
      <c r="B1124" s="481"/>
      <c r="C1124" s="481"/>
      <c r="D1124" s="481"/>
      <c r="E1124" s="125" t="s">
        <v>1786</v>
      </c>
      <c r="F1124" s="491" t="s">
        <v>1787</v>
      </c>
      <c r="G1124" s="459"/>
      <c r="H1124" s="491" t="s">
        <v>1795</v>
      </c>
      <c r="I1124" s="459"/>
      <c r="J1124" s="463" t="s">
        <v>1871</v>
      </c>
      <c r="K1124" s="492"/>
      <c r="L1124" s="145" t="s">
        <v>1790</v>
      </c>
      <c r="M1124" s="493" t="s">
        <v>1791</v>
      </c>
      <c r="N1124" s="493"/>
      <c r="O1124" s="494"/>
      <c r="P1124" s="110"/>
    </row>
    <row r="1125" spans="1:21" s="112" customFormat="1" ht="55.9" customHeight="1">
      <c r="A1125" s="495" t="s">
        <v>1987</v>
      </c>
      <c r="B1125" s="496"/>
      <c r="C1125" s="496"/>
      <c r="D1125" s="497"/>
      <c r="E1125" s="136">
        <v>1</v>
      </c>
      <c r="F1125" s="498">
        <f>41.28+33.84+30</f>
        <v>105.12</v>
      </c>
      <c r="G1125" s="499"/>
      <c r="H1125" s="500"/>
      <c r="I1125" s="499"/>
      <c r="J1125" s="498"/>
      <c r="K1125" s="501"/>
      <c r="L1125" s="136"/>
      <c r="M1125" s="502" t="s">
        <v>1988</v>
      </c>
      <c r="N1125" s="502"/>
      <c r="O1125" s="503"/>
      <c r="P1125" s="110"/>
    </row>
    <row r="1126" spans="1:21" ht="18">
      <c r="A1126" s="127"/>
      <c r="B1126" s="128"/>
      <c r="C1126" s="128"/>
      <c r="D1126" s="128"/>
      <c r="E1126" s="129"/>
      <c r="F1126" s="130"/>
      <c r="G1126" s="129"/>
      <c r="H1126" s="129"/>
      <c r="I1126" s="146"/>
      <c r="J1126" s="147"/>
      <c r="K1126" s="129"/>
      <c r="L1126" s="129"/>
      <c r="M1126" s="129"/>
      <c r="O1126" s="148"/>
      <c r="P1126" s="110"/>
    </row>
    <row r="1127" spans="1:21" ht="15.75">
      <c r="A1127" s="131"/>
      <c r="B1127" s="132"/>
      <c r="C1127" s="132"/>
      <c r="D1127" s="132"/>
      <c r="E1127" s="132"/>
      <c r="F1127" s="132"/>
      <c r="G1127" s="132"/>
      <c r="H1127" s="132"/>
      <c r="I1127" s="149"/>
      <c r="J1127" s="149"/>
      <c r="L1127" s="485" t="s">
        <v>1793</v>
      </c>
      <c r="M1127" s="486"/>
      <c r="N1127" s="487"/>
      <c r="O1127" s="150">
        <f>F1125</f>
        <v>105.12</v>
      </c>
      <c r="P1127" s="110"/>
    </row>
    <row r="1128" spans="1:21" ht="15.75">
      <c r="A1128" s="133"/>
      <c r="B1128" s="134"/>
      <c r="C1128" s="134"/>
      <c r="D1128" s="134"/>
      <c r="E1128" s="134"/>
      <c r="F1128" s="134"/>
      <c r="G1128" s="134"/>
      <c r="H1128" s="134"/>
      <c r="I1128" s="151"/>
      <c r="J1128" s="151"/>
      <c r="K1128" s="152"/>
      <c r="L1128" s="152"/>
      <c r="M1128" s="152"/>
      <c r="N1128" s="152"/>
      <c r="O1128" s="153"/>
      <c r="P1128" s="110"/>
    </row>
    <row r="1129" spans="1:21" s="114" customFormat="1" ht="40.15" customHeight="1">
      <c r="A1129" s="174" t="s">
        <v>394</v>
      </c>
      <c r="B1129" s="488" t="s">
        <v>1999</v>
      </c>
      <c r="C1129" s="488"/>
      <c r="D1129" s="488"/>
      <c r="E1129" s="488"/>
      <c r="F1129" s="488"/>
      <c r="G1129" s="488"/>
      <c r="H1129" s="488"/>
      <c r="I1129" s="488"/>
      <c r="J1129" s="488"/>
      <c r="K1129" s="488"/>
      <c r="L1129" s="488"/>
      <c r="M1129" s="488"/>
      <c r="N1129" s="488"/>
      <c r="O1129" s="489"/>
      <c r="P1129" s="169"/>
      <c r="Q1129" s="173"/>
      <c r="R1129" s="173"/>
      <c r="S1129" s="173"/>
      <c r="T1129" s="173"/>
      <c r="U1129" s="173"/>
    </row>
    <row r="1130" spans="1:21" s="115" customFormat="1" ht="15.75">
      <c r="A1130" s="167"/>
      <c r="B1130" s="168"/>
      <c r="C1130" s="168"/>
      <c r="D1130" s="168"/>
      <c r="E1130" s="168"/>
      <c r="F1130" s="168"/>
      <c r="G1130" s="168"/>
      <c r="H1130" s="168"/>
      <c r="I1130" s="170"/>
      <c r="J1130" s="170"/>
      <c r="K1130" s="170"/>
      <c r="L1130" s="170"/>
      <c r="M1130" s="171"/>
      <c r="N1130" s="171"/>
      <c r="O1130" s="172"/>
      <c r="P1130" s="110"/>
    </row>
    <row r="1131" spans="1:21" ht="42" customHeight="1">
      <c r="A1131" s="490" t="s">
        <v>1785</v>
      </c>
      <c r="B1131" s="481"/>
      <c r="C1131" s="481"/>
      <c r="D1131" s="481"/>
      <c r="E1131" s="125" t="s">
        <v>1786</v>
      </c>
      <c r="F1131" s="491" t="s">
        <v>1787</v>
      </c>
      <c r="G1131" s="459"/>
      <c r="H1131" s="491" t="s">
        <v>1795</v>
      </c>
      <c r="I1131" s="459"/>
      <c r="J1131" s="463" t="s">
        <v>1871</v>
      </c>
      <c r="K1131" s="492"/>
      <c r="L1131" s="145" t="s">
        <v>1790</v>
      </c>
      <c r="M1131" s="493" t="s">
        <v>1791</v>
      </c>
      <c r="N1131" s="493"/>
      <c r="O1131" s="494"/>
      <c r="P1131" s="110"/>
    </row>
    <row r="1132" spans="1:21" s="112" customFormat="1" ht="55.9" customHeight="1">
      <c r="A1132" s="495" t="s">
        <v>1987</v>
      </c>
      <c r="B1132" s="496"/>
      <c r="C1132" s="496"/>
      <c r="D1132" s="497"/>
      <c r="E1132" s="136">
        <v>1</v>
      </c>
      <c r="F1132" s="498">
        <f>97.22+151.62+40</f>
        <v>288.84000000000003</v>
      </c>
      <c r="G1132" s="499"/>
      <c r="H1132" s="500"/>
      <c r="I1132" s="499"/>
      <c r="J1132" s="498"/>
      <c r="K1132" s="501"/>
      <c r="L1132" s="136"/>
      <c r="M1132" s="502" t="s">
        <v>1988</v>
      </c>
      <c r="N1132" s="502"/>
      <c r="O1132" s="503"/>
      <c r="P1132" s="110"/>
    </row>
    <row r="1133" spans="1:21" ht="18">
      <c r="A1133" s="127"/>
      <c r="B1133" s="128"/>
      <c r="C1133" s="128"/>
      <c r="D1133" s="128"/>
      <c r="E1133" s="129"/>
      <c r="F1133" s="130"/>
      <c r="G1133" s="129"/>
      <c r="H1133" s="129"/>
      <c r="I1133" s="146"/>
      <c r="J1133" s="147"/>
      <c r="K1133" s="129"/>
      <c r="L1133" s="129"/>
      <c r="M1133" s="129"/>
      <c r="O1133" s="148"/>
      <c r="P1133" s="110"/>
    </row>
    <row r="1134" spans="1:21" ht="15.75">
      <c r="A1134" s="131"/>
      <c r="B1134" s="132"/>
      <c r="C1134" s="132"/>
      <c r="D1134" s="132"/>
      <c r="E1134" s="132"/>
      <c r="F1134" s="132"/>
      <c r="G1134" s="132"/>
      <c r="H1134" s="132"/>
      <c r="I1134" s="149"/>
      <c r="J1134" s="149"/>
      <c r="L1134" s="485" t="s">
        <v>1793</v>
      </c>
      <c r="M1134" s="486"/>
      <c r="N1134" s="487"/>
      <c r="O1134" s="150">
        <f>F1132</f>
        <v>288.84000000000003</v>
      </c>
      <c r="P1134" s="110"/>
    </row>
    <row r="1135" spans="1:21" ht="15.75">
      <c r="A1135" s="133"/>
      <c r="B1135" s="134"/>
      <c r="C1135" s="134"/>
      <c r="D1135" s="134"/>
      <c r="E1135" s="134"/>
      <c r="F1135" s="134"/>
      <c r="G1135" s="134"/>
      <c r="H1135" s="134"/>
      <c r="I1135" s="151"/>
      <c r="J1135" s="151"/>
      <c r="K1135" s="152"/>
      <c r="L1135" s="152"/>
      <c r="M1135" s="152"/>
      <c r="N1135" s="152"/>
      <c r="O1135" s="153"/>
      <c r="P1135" s="110"/>
    </row>
    <row r="1136" spans="1:21" s="114" customFormat="1" ht="40.15" customHeight="1">
      <c r="A1136" s="174" t="s">
        <v>397</v>
      </c>
      <c r="B1136" s="488" t="s">
        <v>2000</v>
      </c>
      <c r="C1136" s="488"/>
      <c r="D1136" s="488"/>
      <c r="E1136" s="488"/>
      <c r="F1136" s="488"/>
      <c r="G1136" s="488"/>
      <c r="H1136" s="488"/>
      <c r="I1136" s="488"/>
      <c r="J1136" s="488"/>
      <c r="K1136" s="488"/>
      <c r="L1136" s="488"/>
      <c r="M1136" s="488"/>
      <c r="N1136" s="488"/>
      <c r="O1136" s="489"/>
      <c r="P1136" s="169"/>
      <c r="Q1136" s="173"/>
      <c r="R1136" s="173"/>
      <c r="S1136" s="173"/>
      <c r="T1136" s="173"/>
      <c r="U1136" s="173"/>
    </row>
    <row r="1137" spans="1:21" s="115" customFormat="1" ht="15.75">
      <c r="A1137" s="167"/>
      <c r="B1137" s="168"/>
      <c r="C1137" s="168"/>
      <c r="D1137" s="168"/>
      <c r="E1137" s="168"/>
      <c r="F1137" s="168"/>
      <c r="G1137" s="168"/>
      <c r="H1137" s="168"/>
      <c r="I1137" s="170"/>
      <c r="J1137" s="170"/>
      <c r="K1137" s="170"/>
      <c r="L1137" s="170"/>
      <c r="M1137" s="171"/>
      <c r="N1137" s="171"/>
      <c r="O1137" s="172"/>
      <c r="P1137" s="110"/>
    </row>
    <row r="1138" spans="1:21" ht="42" customHeight="1">
      <c r="A1138" s="490" t="s">
        <v>1785</v>
      </c>
      <c r="B1138" s="481"/>
      <c r="C1138" s="481"/>
      <c r="D1138" s="481"/>
      <c r="E1138" s="125" t="s">
        <v>1786</v>
      </c>
      <c r="F1138" s="491" t="s">
        <v>1787</v>
      </c>
      <c r="G1138" s="459"/>
      <c r="H1138" s="491" t="s">
        <v>1795</v>
      </c>
      <c r="I1138" s="459"/>
      <c r="J1138" s="463" t="s">
        <v>1871</v>
      </c>
      <c r="K1138" s="492"/>
      <c r="L1138" s="145" t="s">
        <v>1790</v>
      </c>
      <c r="M1138" s="493" t="s">
        <v>1791</v>
      </c>
      <c r="N1138" s="493"/>
      <c r="O1138" s="494"/>
      <c r="P1138" s="110"/>
    </row>
    <row r="1139" spans="1:21" s="112" customFormat="1" ht="55.9" customHeight="1">
      <c r="A1139" s="495" t="s">
        <v>1987</v>
      </c>
      <c r="B1139" s="496"/>
      <c r="C1139" s="496"/>
      <c r="D1139" s="497"/>
      <c r="E1139" s="136">
        <v>1</v>
      </c>
      <c r="F1139" s="498">
        <f>1.39+3.5+60</f>
        <v>64.89</v>
      </c>
      <c r="G1139" s="499"/>
      <c r="H1139" s="500"/>
      <c r="I1139" s="499"/>
      <c r="J1139" s="498"/>
      <c r="K1139" s="501"/>
      <c r="L1139" s="136"/>
      <c r="M1139" s="502" t="s">
        <v>1988</v>
      </c>
      <c r="N1139" s="502"/>
      <c r="O1139" s="503"/>
      <c r="P1139" s="110"/>
    </row>
    <row r="1140" spans="1:21" ht="18">
      <c r="A1140" s="127"/>
      <c r="B1140" s="128"/>
      <c r="C1140" s="128"/>
      <c r="D1140" s="128"/>
      <c r="E1140" s="129"/>
      <c r="F1140" s="130"/>
      <c r="G1140" s="129"/>
      <c r="H1140" s="129"/>
      <c r="I1140" s="146"/>
      <c r="J1140" s="147"/>
      <c r="K1140" s="129"/>
      <c r="L1140" s="129"/>
      <c r="M1140" s="129"/>
      <c r="O1140" s="148"/>
      <c r="P1140" s="110"/>
    </row>
    <row r="1141" spans="1:21" ht="15.75">
      <c r="A1141" s="131"/>
      <c r="B1141" s="132"/>
      <c r="C1141" s="132"/>
      <c r="D1141" s="132"/>
      <c r="E1141" s="132"/>
      <c r="F1141" s="132"/>
      <c r="G1141" s="132"/>
      <c r="H1141" s="132"/>
      <c r="I1141" s="149"/>
      <c r="J1141" s="149"/>
      <c r="L1141" s="485" t="s">
        <v>1793</v>
      </c>
      <c r="M1141" s="486"/>
      <c r="N1141" s="487"/>
      <c r="O1141" s="150">
        <f>F1139</f>
        <v>64.89</v>
      </c>
      <c r="P1141" s="110"/>
    </row>
    <row r="1142" spans="1:21" ht="15.75">
      <c r="A1142" s="133"/>
      <c r="B1142" s="134"/>
      <c r="C1142" s="134"/>
      <c r="D1142" s="134"/>
      <c r="E1142" s="134"/>
      <c r="F1142" s="134"/>
      <c r="G1142" s="134"/>
      <c r="H1142" s="134"/>
      <c r="I1142" s="151"/>
      <c r="J1142" s="151"/>
      <c r="K1142" s="152"/>
      <c r="L1142" s="152"/>
      <c r="M1142" s="152"/>
      <c r="N1142" s="152"/>
      <c r="O1142" s="153"/>
      <c r="P1142" s="110"/>
    </row>
    <row r="1143" spans="1:21" s="114" customFormat="1" ht="40.15" customHeight="1">
      <c r="A1143" s="174" t="s">
        <v>402</v>
      </c>
      <c r="B1143" s="488" t="s">
        <v>404</v>
      </c>
      <c r="C1143" s="488"/>
      <c r="D1143" s="488"/>
      <c r="E1143" s="488"/>
      <c r="F1143" s="488"/>
      <c r="G1143" s="488"/>
      <c r="H1143" s="488"/>
      <c r="I1143" s="488"/>
      <c r="J1143" s="488"/>
      <c r="K1143" s="488"/>
      <c r="L1143" s="488"/>
      <c r="M1143" s="488"/>
      <c r="N1143" s="488"/>
      <c r="O1143" s="489"/>
      <c r="P1143" s="169"/>
      <c r="Q1143" s="173"/>
      <c r="R1143" s="173"/>
      <c r="S1143" s="173"/>
      <c r="T1143" s="173"/>
      <c r="U1143" s="173"/>
    </row>
    <row r="1144" spans="1:21" s="115" customFormat="1" ht="15.75">
      <c r="A1144" s="167"/>
      <c r="B1144" s="168"/>
      <c r="C1144" s="168"/>
      <c r="D1144" s="168"/>
      <c r="E1144" s="168"/>
      <c r="F1144" s="168"/>
      <c r="G1144" s="168"/>
      <c r="H1144" s="168"/>
      <c r="I1144" s="170"/>
      <c r="J1144" s="170"/>
      <c r="K1144" s="170"/>
      <c r="L1144" s="170"/>
      <c r="M1144" s="171"/>
      <c r="N1144" s="171"/>
      <c r="O1144" s="172"/>
      <c r="P1144" s="110"/>
    </row>
    <row r="1145" spans="1:21" ht="42" customHeight="1">
      <c r="A1145" s="490" t="s">
        <v>1785</v>
      </c>
      <c r="B1145" s="481"/>
      <c r="C1145" s="481"/>
      <c r="D1145" s="481"/>
      <c r="E1145" s="125" t="s">
        <v>1786</v>
      </c>
      <c r="F1145" s="491" t="s">
        <v>1787</v>
      </c>
      <c r="G1145" s="459"/>
      <c r="H1145" s="491" t="s">
        <v>1795</v>
      </c>
      <c r="I1145" s="459"/>
      <c r="J1145" s="463" t="s">
        <v>1871</v>
      </c>
      <c r="K1145" s="492"/>
      <c r="L1145" s="145" t="s">
        <v>1790</v>
      </c>
      <c r="M1145" s="493" t="s">
        <v>1791</v>
      </c>
      <c r="N1145" s="493"/>
      <c r="O1145" s="494"/>
      <c r="P1145" s="110"/>
    </row>
    <row r="1146" spans="1:21" s="112" customFormat="1" ht="55.9" customHeight="1">
      <c r="A1146" s="495" t="s">
        <v>1987</v>
      </c>
      <c r="B1146" s="496"/>
      <c r="C1146" s="496"/>
      <c r="D1146" s="497"/>
      <c r="E1146" s="136">
        <v>8</v>
      </c>
      <c r="F1146" s="498"/>
      <c r="G1146" s="499"/>
      <c r="H1146" s="500"/>
      <c r="I1146" s="499"/>
      <c r="J1146" s="498"/>
      <c r="K1146" s="501"/>
      <c r="L1146" s="136"/>
      <c r="M1146" s="502" t="s">
        <v>1988</v>
      </c>
      <c r="N1146" s="502"/>
      <c r="O1146" s="503"/>
      <c r="P1146" s="110"/>
    </row>
    <row r="1147" spans="1:21" ht="18">
      <c r="A1147" s="127"/>
      <c r="B1147" s="128"/>
      <c r="C1147" s="128"/>
      <c r="D1147" s="128"/>
      <c r="E1147" s="129"/>
      <c r="F1147" s="130"/>
      <c r="G1147" s="129"/>
      <c r="H1147" s="129"/>
      <c r="I1147" s="146"/>
      <c r="J1147" s="147"/>
      <c r="K1147" s="129"/>
      <c r="L1147" s="129"/>
      <c r="M1147" s="129"/>
      <c r="O1147" s="148"/>
      <c r="P1147" s="110"/>
    </row>
    <row r="1148" spans="1:21" ht="15.75">
      <c r="A1148" s="131"/>
      <c r="B1148" s="132"/>
      <c r="C1148" s="132"/>
      <c r="D1148" s="132"/>
      <c r="E1148" s="132"/>
      <c r="F1148" s="132"/>
      <c r="G1148" s="132"/>
      <c r="H1148" s="132"/>
      <c r="I1148" s="149"/>
      <c r="J1148" s="149"/>
      <c r="L1148" s="485" t="s">
        <v>1793</v>
      </c>
      <c r="M1148" s="486"/>
      <c r="N1148" s="487"/>
      <c r="O1148" s="150">
        <f>E1146</f>
        <v>8</v>
      </c>
      <c r="P1148" s="110"/>
    </row>
    <row r="1149" spans="1:21" ht="15.75">
      <c r="A1149" s="133"/>
      <c r="B1149" s="134"/>
      <c r="C1149" s="134"/>
      <c r="D1149" s="134"/>
      <c r="E1149" s="134"/>
      <c r="F1149" s="134"/>
      <c r="G1149" s="134"/>
      <c r="H1149" s="134"/>
      <c r="I1149" s="151"/>
      <c r="J1149" s="151"/>
      <c r="K1149" s="152"/>
      <c r="L1149" s="152"/>
      <c r="M1149" s="152"/>
      <c r="N1149" s="152"/>
      <c r="O1149" s="153"/>
      <c r="P1149" s="110"/>
    </row>
    <row r="1150" spans="1:21" s="114" customFormat="1" ht="40.15" customHeight="1">
      <c r="A1150" s="174" t="s">
        <v>405</v>
      </c>
      <c r="B1150" s="488" t="s">
        <v>407</v>
      </c>
      <c r="C1150" s="488"/>
      <c r="D1150" s="488"/>
      <c r="E1150" s="488"/>
      <c r="F1150" s="488"/>
      <c r="G1150" s="488"/>
      <c r="H1150" s="488"/>
      <c r="I1150" s="488"/>
      <c r="J1150" s="488"/>
      <c r="K1150" s="488"/>
      <c r="L1150" s="488"/>
      <c r="M1150" s="488"/>
      <c r="N1150" s="488"/>
      <c r="O1150" s="489"/>
      <c r="P1150" s="169"/>
      <c r="Q1150" s="173"/>
      <c r="R1150" s="173"/>
      <c r="S1150" s="173"/>
      <c r="T1150" s="173"/>
      <c r="U1150" s="173"/>
    </row>
    <row r="1151" spans="1:21" s="115" customFormat="1" ht="15.75">
      <c r="A1151" s="167"/>
      <c r="B1151" s="168"/>
      <c r="C1151" s="168"/>
      <c r="D1151" s="168"/>
      <c r="E1151" s="168"/>
      <c r="F1151" s="168"/>
      <c r="G1151" s="168"/>
      <c r="H1151" s="168"/>
      <c r="I1151" s="170"/>
      <c r="J1151" s="170"/>
      <c r="K1151" s="170"/>
      <c r="L1151" s="170"/>
      <c r="M1151" s="171"/>
      <c r="N1151" s="171"/>
      <c r="O1151" s="172"/>
      <c r="P1151" s="110"/>
    </row>
    <row r="1152" spans="1:21" ht="42" customHeight="1">
      <c r="A1152" s="490" t="s">
        <v>1785</v>
      </c>
      <c r="B1152" s="481"/>
      <c r="C1152" s="481"/>
      <c r="D1152" s="481"/>
      <c r="E1152" s="125" t="s">
        <v>1786</v>
      </c>
      <c r="F1152" s="491" t="s">
        <v>1787</v>
      </c>
      <c r="G1152" s="459"/>
      <c r="H1152" s="491" t="s">
        <v>1795</v>
      </c>
      <c r="I1152" s="459"/>
      <c r="J1152" s="463" t="s">
        <v>1871</v>
      </c>
      <c r="K1152" s="492"/>
      <c r="L1152" s="145" t="s">
        <v>1790</v>
      </c>
      <c r="M1152" s="493" t="s">
        <v>1791</v>
      </c>
      <c r="N1152" s="493"/>
      <c r="O1152" s="494"/>
      <c r="P1152" s="110"/>
    </row>
    <row r="1153" spans="1:21" s="112" customFormat="1" ht="55.9" customHeight="1">
      <c r="A1153" s="495" t="s">
        <v>1987</v>
      </c>
      <c r="B1153" s="496"/>
      <c r="C1153" s="496"/>
      <c r="D1153" s="497"/>
      <c r="E1153" s="136">
        <v>12</v>
      </c>
      <c r="F1153" s="498"/>
      <c r="G1153" s="499"/>
      <c r="H1153" s="500"/>
      <c r="I1153" s="499"/>
      <c r="J1153" s="498"/>
      <c r="K1153" s="501"/>
      <c r="L1153" s="136"/>
      <c r="M1153" s="502" t="s">
        <v>1988</v>
      </c>
      <c r="N1153" s="502"/>
      <c r="O1153" s="503"/>
      <c r="P1153" s="110"/>
    </row>
    <row r="1154" spans="1:21" ht="18">
      <c r="A1154" s="127"/>
      <c r="B1154" s="128"/>
      <c r="C1154" s="128"/>
      <c r="D1154" s="128"/>
      <c r="E1154" s="129"/>
      <c r="F1154" s="130"/>
      <c r="G1154" s="129"/>
      <c r="H1154" s="129"/>
      <c r="I1154" s="146"/>
      <c r="J1154" s="147"/>
      <c r="K1154" s="129"/>
      <c r="L1154" s="129"/>
      <c r="M1154" s="129"/>
      <c r="O1154" s="148"/>
      <c r="P1154" s="110"/>
    </row>
    <row r="1155" spans="1:21" ht="15.75">
      <c r="A1155" s="131"/>
      <c r="B1155" s="132"/>
      <c r="C1155" s="132"/>
      <c r="D1155" s="132"/>
      <c r="E1155" s="132"/>
      <c r="F1155" s="132"/>
      <c r="G1155" s="132"/>
      <c r="H1155" s="132"/>
      <c r="I1155" s="149"/>
      <c r="J1155" s="149"/>
      <c r="L1155" s="485" t="s">
        <v>1793</v>
      </c>
      <c r="M1155" s="486"/>
      <c r="N1155" s="487"/>
      <c r="O1155" s="150">
        <f>E1153</f>
        <v>12</v>
      </c>
      <c r="P1155" s="110"/>
    </row>
    <row r="1156" spans="1:21" ht="15.75">
      <c r="A1156" s="133"/>
      <c r="B1156" s="134"/>
      <c r="C1156" s="134"/>
      <c r="D1156" s="134"/>
      <c r="E1156" s="134"/>
      <c r="F1156" s="134"/>
      <c r="G1156" s="134"/>
      <c r="H1156" s="134"/>
      <c r="I1156" s="151"/>
      <c r="J1156" s="151"/>
      <c r="K1156" s="152"/>
      <c r="L1156" s="152"/>
      <c r="M1156" s="152"/>
      <c r="N1156" s="152"/>
      <c r="O1156" s="153"/>
      <c r="P1156" s="110"/>
    </row>
    <row r="1157" spans="1:21" s="114" customFormat="1" ht="40.15" customHeight="1">
      <c r="A1157" s="174" t="s">
        <v>408</v>
      </c>
      <c r="B1157" s="488" t="s">
        <v>410</v>
      </c>
      <c r="C1157" s="488"/>
      <c r="D1157" s="488"/>
      <c r="E1157" s="488"/>
      <c r="F1157" s="488"/>
      <c r="G1157" s="488"/>
      <c r="H1157" s="488"/>
      <c r="I1157" s="488"/>
      <c r="J1157" s="488"/>
      <c r="K1157" s="488"/>
      <c r="L1157" s="488"/>
      <c r="M1157" s="488"/>
      <c r="N1157" s="488"/>
      <c r="O1157" s="489"/>
      <c r="P1157" s="169"/>
      <c r="Q1157" s="173"/>
      <c r="R1157" s="173"/>
      <c r="S1157" s="173"/>
      <c r="T1157" s="173"/>
      <c r="U1157" s="173"/>
    </row>
    <row r="1158" spans="1:21" s="115" customFormat="1" ht="15.75">
      <c r="A1158" s="167"/>
      <c r="B1158" s="168"/>
      <c r="C1158" s="168"/>
      <c r="D1158" s="168"/>
      <c r="E1158" s="168"/>
      <c r="F1158" s="168"/>
      <c r="G1158" s="168"/>
      <c r="H1158" s="168"/>
      <c r="I1158" s="170"/>
      <c r="J1158" s="170"/>
      <c r="K1158" s="170"/>
      <c r="L1158" s="170"/>
      <c r="M1158" s="171"/>
      <c r="N1158" s="171"/>
      <c r="O1158" s="172"/>
      <c r="P1158" s="110"/>
    </row>
    <row r="1159" spans="1:21" ht="42" customHeight="1">
      <c r="A1159" s="490" t="s">
        <v>1785</v>
      </c>
      <c r="B1159" s="481"/>
      <c r="C1159" s="481"/>
      <c r="D1159" s="481"/>
      <c r="E1159" s="125" t="s">
        <v>1786</v>
      </c>
      <c r="F1159" s="491" t="s">
        <v>1787</v>
      </c>
      <c r="G1159" s="459"/>
      <c r="H1159" s="491" t="s">
        <v>1795</v>
      </c>
      <c r="I1159" s="459"/>
      <c r="J1159" s="463" t="s">
        <v>1871</v>
      </c>
      <c r="K1159" s="492"/>
      <c r="L1159" s="145" t="s">
        <v>1790</v>
      </c>
      <c r="M1159" s="493" t="s">
        <v>1791</v>
      </c>
      <c r="N1159" s="493"/>
      <c r="O1159" s="494"/>
      <c r="P1159" s="110"/>
    </row>
    <row r="1160" spans="1:21" s="112" customFormat="1" ht="55.9" customHeight="1">
      <c r="A1160" s="495" t="s">
        <v>1987</v>
      </c>
      <c r="B1160" s="496"/>
      <c r="C1160" s="496"/>
      <c r="D1160" s="497"/>
      <c r="E1160" s="136">
        <v>8</v>
      </c>
      <c r="F1160" s="498"/>
      <c r="G1160" s="499"/>
      <c r="H1160" s="500"/>
      <c r="I1160" s="499"/>
      <c r="J1160" s="498"/>
      <c r="K1160" s="501"/>
      <c r="L1160" s="136"/>
      <c r="M1160" s="502" t="s">
        <v>1988</v>
      </c>
      <c r="N1160" s="502"/>
      <c r="O1160" s="503"/>
      <c r="P1160" s="110"/>
    </row>
    <row r="1161" spans="1:21" ht="18">
      <c r="A1161" s="127"/>
      <c r="B1161" s="128"/>
      <c r="C1161" s="128"/>
      <c r="D1161" s="128"/>
      <c r="E1161" s="129"/>
      <c r="F1161" s="130"/>
      <c r="G1161" s="129"/>
      <c r="H1161" s="129"/>
      <c r="I1161" s="146"/>
      <c r="J1161" s="147"/>
      <c r="K1161" s="129"/>
      <c r="L1161" s="129"/>
      <c r="M1161" s="129"/>
      <c r="O1161" s="148"/>
      <c r="P1161" s="110"/>
    </row>
    <row r="1162" spans="1:21" ht="15.75">
      <c r="A1162" s="131"/>
      <c r="B1162" s="132"/>
      <c r="C1162" s="132"/>
      <c r="D1162" s="132"/>
      <c r="E1162" s="132"/>
      <c r="F1162" s="132"/>
      <c r="G1162" s="132"/>
      <c r="H1162" s="132"/>
      <c r="I1162" s="149"/>
      <c r="J1162" s="149"/>
      <c r="L1162" s="485" t="s">
        <v>1793</v>
      </c>
      <c r="M1162" s="486"/>
      <c r="N1162" s="487"/>
      <c r="O1162" s="150">
        <f>E1160</f>
        <v>8</v>
      </c>
      <c r="P1162" s="110"/>
    </row>
    <row r="1163" spans="1:21" ht="15.75">
      <c r="A1163" s="133"/>
      <c r="B1163" s="134"/>
      <c r="C1163" s="134"/>
      <c r="D1163" s="134"/>
      <c r="E1163" s="134"/>
      <c r="F1163" s="134"/>
      <c r="G1163" s="134"/>
      <c r="H1163" s="134"/>
      <c r="I1163" s="151"/>
      <c r="J1163" s="151"/>
      <c r="K1163" s="152"/>
      <c r="L1163" s="152"/>
      <c r="M1163" s="152"/>
      <c r="N1163" s="152"/>
      <c r="O1163" s="153"/>
      <c r="P1163" s="110"/>
    </row>
    <row r="1164" spans="1:21" s="114" customFormat="1" ht="40.15" customHeight="1">
      <c r="A1164" s="174" t="s">
        <v>411</v>
      </c>
      <c r="B1164" s="488" t="s">
        <v>413</v>
      </c>
      <c r="C1164" s="488"/>
      <c r="D1164" s="488"/>
      <c r="E1164" s="488"/>
      <c r="F1164" s="488"/>
      <c r="G1164" s="488"/>
      <c r="H1164" s="488"/>
      <c r="I1164" s="488"/>
      <c r="J1164" s="488"/>
      <c r="K1164" s="488"/>
      <c r="L1164" s="488"/>
      <c r="M1164" s="488"/>
      <c r="N1164" s="488"/>
      <c r="O1164" s="489"/>
      <c r="P1164" s="169"/>
      <c r="Q1164" s="173"/>
      <c r="R1164" s="173"/>
      <c r="S1164" s="173"/>
      <c r="T1164" s="173"/>
      <c r="U1164" s="173"/>
    </row>
    <row r="1165" spans="1:21" s="115" customFormat="1" ht="15.75">
      <c r="A1165" s="167"/>
      <c r="B1165" s="168"/>
      <c r="C1165" s="168"/>
      <c r="D1165" s="168"/>
      <c r="E1165" s="168"/>
      <c r="F1165" s="168"/>
      <c r="G1165" s="168"/>
      <c r="H1165" s="168"/>
      <c r="I1165" s="170"/>
      <c r="J1165" s="170"/>
      <c r="K1165" s="170"/>
      <c r="L1165" s="170"/>
      <c r="M1165" s="171"/>
      <c r="N1165" s="171"/>
      <c r="O1165" s="172"/>
      <c r="P1165" s="110"/>
    </row>
    <row r="1166" spans="1:21" ht="42" customHeight="1">
      <c r="A1166" s="490" t="s">
        <v>1785</v>
      </c>
      <c r="B1166" s="481"/>
      <c r="C1166" s="481"/>
      <c r="D1166" s="481"/>
      <c r="E1166" s="125" t="s">
        <v>1786</v>
      </c>
      <c r="F1166" s="491" t="s">
        <v>1787</v>
      </c>
      <c r="G1166" s="459"/>
      <c r="H1166" s="491" t="s">
        <v>1795</v>
      </c>
      <c r="I1166" s="459"/>
      <c r="J1166" s="463" t="s">
        <v>1871</v>
      </c>
      <c r="K1166" s="492"/>
      <c r="L1166" s="145" t="s">
        <v>1790</v>
      </c>
      <c r="M1166" s="493" t="s">
        <v>1791</v>
      </c>
      <c r="N1166" s="493"/>
      <c r="O1166" s="494"/>
      <c r="P1166" s="110"/>
    </row>
    <row r="1167" spans="1:21" s="112" customFormat="1" ht="55.9" customHeight="1">
      <c r="A1167" s="495" t="s">
        <v>1987</v>
      </c>
      <c r="B1167" s="496"/>
      <c r="C1167" s="496"/>
      <c r="D1167" s="497"/>
      <c r="E1167" s="136">
        <v>8</v>
      </c>
      <c r="F1167" s="498"/>
      <c r="G1167" s="499"/>
      <c r="H1167" s="500"/>
      <c r="I1167" s="499"/>
      <c r="J1167" s="498"/>
      <c r="K1167" s="501"/>
      <c r="L1167" s="136"/>
      <c r="M1167" s="502" t="s">
        <v>1988</v>
      </c>
      <c r="N1167" s="502"/>
      <c r="O1167" s="503"/>
      <c r="P1167" s="110"/>
    </row>
    <row r="1168" spans="1:21" ht="18">
      <c r="A1168" s="127"/>
      <c r="B1168" s="128"/>
      <c r="C1168" s="128"/>
      <c r="D1168" s="128"/>
      <c r="E1168" s="129"/>
      <c r="F1168" s="130"/>
      <c r="G1168" s="129"/>
      <c r="H1168" s="129"/>
      <c r="I1168" s="146"/>
      <c r="J1168" s="147"/>
      <c r="K1168" s="129"/>
      <c r="L1168" s="129"/>
      <c r="M1168" s="129"/>
      <c r="O1168" s="148"/>
      <c r="P1168" s="110"/>
    </row>
    <row r="1169" spans="1:21" ht="15.75">
      <c r="A1169" s="131"/>
      <c r="B1169" s="132"/>
      <c r="C1169" s="132"/>
      <c r="D1169" s="132"/>
      <c r="E1169" s="132"/>
      <c r="F1169" s="132"/>
      <c r="G1169" s="132"/>
      <c r="H1169" s="132"/>
      <c r="I1169" s="149"/>
      <c r="J1169" s="149"/>
      <c r="L1169" s="485" t="s">
        <v>1793</v>
      </c>
      <c r="M1169" s="486"/>
      <c r="N1169" s="487"/>
      <c r="O1169" s="150">
        <f>E1167</f>
        <v>8</v>
      </c>
      <c r="P1169" s="110"/>
    </row>
    <row r="1170" spans="1:21" ht="15.75">
      <c r="A1170" s="133"/>
      <c r="B1170" s="134"/>
      <c r="C1170" s="134"/>
      <c r="D1170" s="134"/>
      <c r="E1170" s="134"/>
      <c r="F1170" s="134"/>
      <c r="G1170" s="134"/>
      <c r="H1170" s="134"/>
      <c r="I1170" s="151"/>
      <c r="J1170" s="151"/>
      <c r="K1170" s="152"/>
      <c r="L1170" s="152"/>
      <c r="M1170" s="152"/>
      <c r="N1170" s="152"/>
      <c r="O1170" s="153"/>
      <c r="P1170" s="110"/>
    </row>
    <row r="1171" spans="1:21" s="114" customFormat="1" ht="40.15" customHeight="1">
      <c r="A1171" s="174" t="s">
        <v>414</v>
      </c>
      <c r="B1171" s="488" t="s">
        <v>416</v>
      </c>
      <c r="C1171" s="488"/>
      <c r="D1171" s="488"/>
      <c r="E1171" s="488"/>
      <c r="F1171" s="488"/>
      <c r="G1171" s="488"/>
      <c r="H1171" s="488"/>
      <c r="I1171" s="488"/>
      <c r="J1171" s="488"/>
      <c r="K1171" s="488"/>
      <c r="L1171" s="488"/>
      <c r="M1171" s="488"/>
      <c r="N1171" s="488"/>
      <c r="O1171" s="489"/>
      <c r="P1171" s="169"/>
      <c r="Q1171" s="173"/>
      <c r="R1171" s="173"/>
      <c r="S1171" s="173"/>
      <c r="T1171" s="173"/>
      <c r="U1171" s="173"/>
    </row>
    <row r="1172" spans="1:21" s="115" customFormat="1" ht="15.75">
      <c r="A1172" s="167"/>
      <c r="B1172" s="168"/>
      <c r="C1172" s="168"/>
      <c r="D1172" s="168"/>
      <c r="E1172" s="168"/>
      <c r="F1172" s="168"/>
      <c r="G1172" s="168"/>
      <c r="H1172" s="168"/>
      <c r="I1172" s="170"/>
      <c r="J1172" s="170"/>
      <c r="K1172" s="170"/>
      <c r="L1172" s="170"/>
      <c r="M1172" s="171"/>
      <c r="N1172" s="171"/>
      <c r="O1172" s="172"/>
      <c r="P1172" s="110"/>
    </row>
    <row r="1173" spans="1:21" ht="42" customHeight="1">
      <c r="A1173" s="490" t="s">
        <v>1785</v>
      </c>
      <c r="B1173" s="481"/>
      <c r="C1173" s="481"/>
      <c r="D1173" s="481"/>
      <c r="E1173" s="125" t="s">
        <v>1786</v>
      </c>
      <c r="F1173" s="491" t="s">
        <v>1787</v>
      </c>
      <c r="G1173" s="459"/>
      <c r="H1173" s="491" t="s">
        <v>1795</v>
      </c>
      <c r="I1173" s="459"/>
      <c r="J1173" s="463" t="s">
        <v>1871</v>
      </c>
      <c r="K1173" s="492"/>
      <c r="L1173" s="145" t="s">
        <v>1790</v>
      </c>
      <c r="M1173" s="493" t="s">
        <v>1791</v>
      </c>
      <c r="N1173" s="493"/>
      <c r="O1173" s="494"/>
      <c r="P1173" s="110"/>
    </row>
    <row r="1174" spans="1:21" s="112" customFormat="1" ht="55.9" customHeight="1">
      <c r="A1174" s="495" t="s">
        <v>1987</v>
      </c>
      <c r="B1174" s="496"/>
      <c r="C1174" s="496"/>
      <c r="D1174" s="497"/>
      <c r="E1174" s="136">
        <v>6</v>
      </c>
      <c r="F1174" s="498"/>
      <c r="G1174" s="499"/>
      <c r="H1174" s="500"/>
      <c r="I1174" s="499"/>
      <c r="J1174" s="498"/>
      <c r="K1174" s="501"/>
      <c r="L1174" s="136"/>
      <c r="M1174" s="502" t="s">
        <v>1988</v>
      </c>
      <c r="N1174" s="502"/>
      <c r="O1174" s="503"/>
      <c r="P1174" s="110"/>
    </row>
    <row r="1175" spans="1:21" ht="18">
      <c r="A1175" s="127"/>
      <c r="B1175" s="128"/>
      <c r="C1175" s="128"/>
      <c r="D1175" s="128"/>
      <c r="E1175" s="129"/>
      <c r="F1175" s="130"/>
      <c r="G1175" s="129"/>
      <c r="H1175" s="129"/>
      <c r="I1175" s="146"/>
      <c r="J1175" s="147"/>
      <c r="K1175" s="129"/>
      <c r="L1175" s="129"/>
      <c r="M1175" s="129"/>
      <c r="O1175" s="148"/>
      <c r="P1175" s="110"/>
    </row>
    <row r="1176" spans="1:21" ht="15.75">
      <c r="A1176" s="131"/>
      <c r="B1176" s="132"/>
      <c r="C1176" s="132"/>
      <c r="D1176" s="132"/>
      <c r="E1176" s="132"/>
      <c r="F1176" s="132"/>
      <c r="G1176" s="132"/>
      <c r="H1176" s="132"/>
      <c r="I1176" s="149"/>
      <c r="J1176" s="149"/>
      <c r="L1176" s="485" t="s">
        <v>1793</v>
      </c>
      <c r="M1176" s="486"/>
      <c r="N1176" s="487"/>
      <c r="O1176" s="150">
        <f>E1174</f>
        <v>6</v>
      </c>
      <c r="P1176" s="110"/>
    </row>
    <row r="1177" spans="1:21" ht="15.75">
      <c r="A1177" s="133"/>
      <c r="B1177" s="134"/>
      <c r="C1177" s="134"/>
      <c r="D1177" s="134"/>
      <c r="E1177" s="134"/>
      <c r="F1177" s="134"/>
      <c r="G1177" s="134"/>
      <c r="H1177" s="134"/>
      <c r="I1177" s="151"/>
      <c r="J1177" s="151"/>
      <c r="K1177" s="152"/>
      <c r="L1177" s="152"/>
      <c r="M1177" s="152"/>
      <c r="N1177" s="152"/>
      <c r="O1177" s="153"/>
      <c r="P1177" s="110"/>
    </row>
    <row r="1178" spans="1:21" s="114" customFormat="1" ht="40.15" customHeight="1">
      <c r="A1178" s="174" t="s">
        <v>417</v>
      </c>
      <c r="B1178" s="488" t="s">
        <v>2001</v>
      </c>
      <c r="C1178" s="488"/>
      <c r="D1178" s="488"/>
      <c r="E1178" s="488"/>
      <c r="F1178" s="488"/>
      <c r="G1178" s="488"/>
      <c r="H1178" s="488"/>
      <c r="I1178" s="488"/>
      <c r="J1178" s="488"/>
      <c r="K1178" s="488"/>
      <c r="L1178" s="488"/>
      <c r="M1178" s="488"/>
      <c r="N1178" s="488"/>
      <c r="O1178" s="489"/>
      <c r="P1178" s="169"/>
      <c r="Q1178" s="173"/>
      <c r="R1178" s="173"/>
      <c r="S1178" s="173"/>
      <c r="T1178" s="173"/>
      <c r="U1178" s="173"/>
    </row>
    <row r="1179" spans="1:21" s="115" customFormat="1" ht="15.75">
      <c r="A1179" s="167"/>
      <c r="B1179" s="168"/>
      <c r="C1179" s="168"/>
      <c r="D1179" s="168"/>
      <c r="E1179" s="168"/>
      <c r="F1179" s="168"/>
      <c r="G1179" s="168"/>
      <c r="H1179" s="168"/>
      <c r="I1179" s="170"/>
      <c r="J1179" s="170"/>
      <c r="K1179" s="170"/>
      <c r="L1179" s="170"/>
      <c r="M1179" s="171"/>
      <c r="N1179" s="171"/>
      <c r="O1179" s="172"/>
      <c r="P1179" s="110"/>
    </row>
    <row r="1180" spans="1:21" ht="42" customHeight="1">
      <c r="A1180" s="490" t="s">
        <v>1785</v>
      </c>
      <c r="B1180" s="481"/>
      <c r="C1180" s="481"/>
      <c r="D1180" s="481"/>
      <c r="E1180" s="125" t="s">
        <v>1786</v>
      </c>
      <c r="F1180" s="491" t="s">
        <v>1787</v>
      </c>
      <c r="G1180" s="459"/>
      <c r="H1180" s="491" t="s">
        <v>1795</v>
      </c>
      <c r="I1180" s="459"/>
      <c r="J1180" s="463" t="s">
        <v>1871</v>
      </c>
      <c r="K1180" s="492"/>
      <c r="L1180" s="145" t="s">
        <v>1790</v>
      </c>
      <c r="M1180" s="493" t="s">
        <v>1791</v>
      </c>
      <c r="N1180" s="493"/>
      <c r="O1180" s="494"/>
      <c r="P1180" s="110"/>
    </row>
    <row r="1181" spans="1:21" s="112" customFormat="1" ht="55.9" customHeight="1">
      <c r="A1181" s="495" t="s">
        <v>1987</v>
      </c>
      <c r="B1181" s="496"/>
      <c r="C1181" s="496"/>
      <c r="D1181" s="497"/>
      <c r="E1181" s="136">
        <v>2</v>
      </c>
      <c r="F1181" s="498"/>
      <c r="G1181" s="499"/>
      <c r="H1181" s="500"/>
      <c r="I1181" s="499"/>
      <c r="J1181" s="498"/>
      <c r="K1181" s="501"/>
      <c r="L1181" s="136"/>
      <c r="M1181" s="502" t="s">
        <v>1988</v>
      </c>
      <c r="N1181" s="502"/>
      <c r="O1181" s="503"/>
      <c r="P1181" s="110"/>
    </row>
    <row r="1182" spans="1:21" ht="18">
      <c r="A1182" s="127"/>
      <c r="B1182" s="128"/>
      <c r="C1182" s="128"/>
      <c r="D1182" s="128"/>
      <c r="E1182" s="129"/>
      <c r="F1182" s="130"/>
      <c r="G1182" s="129"/>
      <c r="H1182" s="129"/>
      <c r="I1182" s="146"/>
      <c r="J1182" s="147"/>
      <c r="K1182" s="129"/>
      <c r="L1182" s="129"/>
      <c r="M1182" s="129"/>
      <c r="O1182" s="148"/>
      <c r="P1182" s="110"/>
    </row>
    <row r="1183" spans="1:21" ht="15.75">
      <c r="A1183" s="131"/>
      <c r="B1183" s="132"/>
      <c r="C1183" s="132"/>
      <c r="D1183" s="132"/>
      <c r="E1183" s="132"/>
      <c r="F1183" s="132"/>
      <c r="G1183" s="132"/>
      <c r="H1183" s="132"/>
      <c r="I1183" s="149"/>
      <c r="J1183" s="149"/>
      <c r="L1183" s="485" t="s">
        <v>1793</v>
      </c>
      <c r="M1183" s="486"/>
      <c r="N1183" s="487"/>
      <c r="O1183" s="150">
        <f>E1181</f>
        <v>2</v>
      </c>
      <c r="P1183" s="110"/>
    </row>
    <row r="1184" spans="1:21" ht="15.75">
      <c r="A1184" s="133"/>
      <c r="B1184" s="134"/>
      <c r="C1184" s="134"/>
      <c r="D1184" s="134"/>
      <c r="E1184" s="134"/>
      <c r="F1184" s="134"/>
      <c r="G1184" s="134"/>
      <c r="H1184" s="134"/>
      <c r="I1184" s="151"/>
      <c r="J1184" s="151"/>
      <c r="K1184" s="152"/>
      <c r="L1184" s="152"/>
      <c r="M1184" s="152"/>
      <c r="N1184" s="152"/>
      <c r="O1184" s="153"/>
      <c r="P1184" s="110"/>
    </row>
    <row r="1185" spans="1:21" s="114" customFormat="1" ht="40.15" customHeight="1">
      <c r="A1185" s="174" t="s">
        <v>420</v>
      </c>
      <c r="B1185" s="488" t="s">
        <v>2002</v>
      </c>
      <c r="C1185" s="488"/>
      <c r="D1185" s="488"/>
      <c r="E1185" s="488"/>
      <c r="F1185" s="488"/>
      <c r="G1185" s="488"/>
      <c r="H1185" s="488"/>
      <c r="I1185" s="488"/>
      <c r="J1185" s="488"/>
      <c r="K1185" s="488"/>
      <c r="L1185" s="488"/>
      <c r="M1185" s="488"/>
      <c r="N1185" s="488"/>
      <c r="O1185" s="489"/>
      <c r="P1185" s="169"/>
      <c r="Q1185" s="173"/>
      <c r="R1185" s="173"/>
      <c r="S1185" s="173"/>
      <c r="T1185" s="173"/>
      <c r="U1185" s="173"/>
    </row>
    <row r="1186" spans="1:21" s="115" customFormat="1" ht="15.75">
      <c r="A1186" s="167"/>
      <c r="B1186" s="168"/>
      <c r="C1186" s="168"/>
      <c r="D1186" s="168"/>
      <c r="E1186" s="168"/>
      <c r="F1186" s="168"/>
      <c r="G1186" s="168"/>
      <c r="H1186" s="168"/>
      <c r="I1186" s="170"/>
      <c r="J1186" s="170"/>
      <c r="K1186" s="170"/>
      <c r="L1186" s="170"/>
      <c r="M1186" s="171"/>
      <c r="N1186" s="171"/>
      <c r="O1186" s="172"/>
      <c r="P1186" s="110"/>
    </row>
    <row r="1187" spans="1:21" ht="42" customHeight="1">
      <c r="A1187" s="490" t="s">
        <v>1785</v>
      </c>
      <c r="B1187" s="481"/>
      <c r="C1187" s="481"/>
      <c r="D1187" s="481"/>
      <c r="E1187" s="125" t="s">
        <v>1786</v>
      </c>
      <c r="F1187" s="491" t="s">
        <v>1787</v>
      </c>
      <c r="G1187" s="459"/>
      <c r="H1187" s="491" t="s">
        <v>1795</v>
      </c>
      <c r="I1187" s="459"/>
      <c r="J1187" s="463" t="s">
        <v>1871</v>
      </c>
      <c r="K1187" s="492"/>
      <c r="L1187" s="145" t="s">
        <v>1790</v>
      </c>
      <c r="M1187" s="493" t="s">
        <v>1791</v>
      </c>
      <c r="N1187" s="493"/>
      <c r="O1187" s="494"/>
      <c r="P1187" s="110"/>
    </row>
    <row r="1188" spans="1:21" s="112" customFormat="1" ht="55.9" customHeight="1">
      <c r="A1188" s="495" t="s">
        <v>1987</v>
      </c>
      <c r="B1188" s="496"/>
      <c r="C1188" s="496"/>
      <c r="D1188" s="497"/>
      <c r="E1188" s="136">
        <v>20</v>
      </c>
      <c r="F1188" s="498"/>
      <c r="G1188" s="499"/>
      <c r="H1188" s="500"/>
      <c r="I1188" s="499"/>
      <c r="J1188" s="498"/>
      <c r="K1188" s="501"/>
      <c r="L1188" s="136"/>
      <c r="M1188" s="502" t="s">
        <v>1988</v>
      </c>
      <c r="N1188" s="502"/>
      <c r="O1188" s="503"/>
      <c r="P1188" s="110"/>
    </row>
    <row r="1189" spans="1:21" ht="18">
      <c r="A1189" s="127"/>
      <c r="B1189" s="128"/>
      <c r="C1189" s="128"/>
      <c r="D1189" s="128"/>
      <c r="E1189" s="129"/>
      <c r="F1189" s="130"/>
      <c r="G1189" s="129"/>
      <c r="H1189" s="129"/>
      <c r="I1189" s="146"/>
      <c r="J1189" s="147"/>
      <c r="K1189" s="129"/>
      <c r="L1189" s="129"/>
      <c r="M1189" s="129"/>
      <c r="O1189" s="148"/>
      <c r="P1189" s="110"/>
    </row>
    <row r="1190" spans="1:21" ht="15.75">
      <c r="A1190" s="131"/>
      <c r="B1190" s="132"/>
      <c r="C1190" s="132"/>
      <c r="D1190" s="132"/>
      <c r="E1190" s="132"/>
      <c r="F1190" s="132"/>
      <c r="G1190" s="132"/>
      <c r="H1190" s="132"/>
      <c r="I1190" s="149"/>
      <c r="J1190" s="149"/>
      <c r="L1190" s="485" t="s">
        <v>1793</v>
      </c>
      <c r="M1190" s="486"/>
      <c r="N1190" s="487"/>
      <c r="O1190" s="150">
        <f>E1188</f>
        <v>20</v>
      </c>
      <c r="P1190" s="110"/>
    </row>
    <row r="1191" spans="1:21" ht="15.75">
      <c r="A1191" s="133"/>
      <c r="B1191" s="134"/>
      <c r="C1191" s="134"/>
      <c r="D1191" s="134"/>
      <c r="E1191" s="134"/>
      <c r="F1191" s="134"/>
      <c r="G1191" s="134"/>
      <c r="H1191" s="134"/>
      <c r="I1191" s="151"/>
      <c r="J1191" s="151"/>
      <c r="K1191" s="152"/>
      <c r="L1191" s="152"/>
      <c r="M1191" s="152"/>
      <c r="N1191" s="152"/>
      <c r="O1191" s="153"/>
      <c r="P1191" s="110"/>
    </row>
    <row r="1192" spans="1:21" s="114" customFormat="1" ht="40.15" customHeight="1">
      <c r="A1192" s="174" t="s">
        <v>423</v>
      </c>
      <c r="B1192" s="488" t="s">
        <v>425</v>
      </c>
      <c r="C1192" s="488"/>
      <c r="D1192" s="488"/>
      <c r="E1192" s="488"/>
      <c r="F1192" s="488"/>
      <c r="G1192" s="488"/>
      <c r="H1192" s="488"/>
      <c r="I1192" s="488"/>
      <c r="J1192" s="488"/>
      <c r="K1192" s="488"/>
      <c r="L1192" s="488"/>
      <c r="M1192" s="488"/>
      <c r="N1192" s="488"/>
      <c r="O1192" s="489"/>
      <c r="P1192" s="169"/>
      <c r="Q1192" s="173"/>
      <c r="R1192" s="173"/>
      <c r="S1192" s="173"/>
      <c r="T1192" s="173"/>
      <c r="U1192" s="173"/>
    </row>
    <row r="1193" spans="1:21" s="115" customFormat="1" ht="15.75">
      <c r="A1193" s="167"/>
      <c r="B1193" s="168"/>
      <c r="C1193" s="168"/>
      <c r="D1193" s="168"/>
      <c r="E1193" s="168"/>
      <c r="F1193" s="168"/>
      <c r="G1193" s="168"/>
      <c r="H1193" s="168"/>
      <c r="I1193" s="170"/>
      <c r="J1193" s="170"/>
      <c r="K1193" s="170"/>
      <c r="L1193" s="170"/>
      <c r="M1193" s="171"/>
      <c r="N1193" s="171"/>
      <c r="O1193" s="172"/>
      <c r="P1193" s="110"/>
    </row>
    <row r="1194" spans="1:21" ht="42" customHeight="1">
      <c r="A1194" s="490" t="s">
        <v>1785</v>
      </c>
      <c r="B1194" s="481"/>
      <c r="C1194" s="481"/>
      <c r="D1194" s="481"/>
      <c r="E1194" s="125" t="s">
        <v>1786</v>
      </c>
      <c r="F1194" s="491" t="s">
        <v>1787</v>
      </c>
      <c r="G1194" s="459"/>
      <c r="H1194" s="491" t="s">
        <v>1795</v>
      </c>
      <c r="I1194" s="459"/>
      <c r="J1194" s="463" t="s">
        <v>1871</v>
      </c>
      <c r="K1194" s="492"/>
      <c r="L1194" s="145" t="s">
        <v>1790</v>
      </c>
      <c r="M1194" s="493" t="s">
        <v>1791</v>
      </c>
      <c r="N1194" s="493"/>
      <c r="O1194" s="494"/>
      <c r="P1194" s="110"/>
    </row>
    <row r="1195" spans="1:21" s="112" customFormat="1" ht="55.9" customHeight="1">
      <c r="A1195" s="495" t="s">
        <v>1987</v>
      </c>
      <c r="B1195" s="496"/>
      <c r="C1195" s="496"/>
      <c r="D1195" s="497"/>
      <c r="E1195" s="136">
        <v>17</v>
      </c>
      <c r="F1195" s="498"/>
      <c r="G1195" s="499"/>
      <c r="H1195" s="500"/>
      <c r="I1195" s="499"/>
      <c r="J1195" s="498"/>
      <c r="K1195" s="501"/>
      <c r="L1195" s="136"/>
      <c r="M1195" s="502" t="s">
        <v>1988</v>
      </c>
      <c r="N1195" s="502"/>
      <c r="O1195" s="503"/>
      <c r="P1195" s="110"/>
    </row>
    <row r="1196" spans="1:21" ht="18">
      <c r="A1196" s="127"/>
      <c r="B1196" s="128"/>
      <c r="C1196" s="128"/>
      <c r="D1196" s="128"/>
      <c r="E1196" s="129"/>
      <c r="F1196" s="130"/>
      <c r="G1196" s="129"/>
      <c r="H1196" s="129"/>
      <c r="I1196" s="146"/>
      <c r="J1196" s="147"/>
      <c r="K1196" s="129"/>
      <c r="L1196" s="129"/>
      <c r="M1196" s="129"/>
      <c r="O1196" s="148"/>
      <c r="P1196" s="110"/>
    </row>
    <row r="1197" spans="1:21" ht="15.75">
      <c r="A1197" s="131"/>
      <c r="B1197" s="132"/>
      <c r="C1197" s="132"/>
      <c r="D1197" s="132"/>
      <c r="E1197" s="132"/>
      <c r="F1197" s="132"/>
      <c r="G1197" s="132"/>
      <c r="H1197" s="132"/>
      <c r="I1197" s="149"/>
      <c r="J1197" s="149"/>
      <c r="L1197" s="485" t="s">
        <v>1793</v>
      </c>
      <c r="M1197" s="486"/>
      <c r="N1197" s="487"/>
      <c r="O1197" s="150">
        <f>E1195</f>
        <v>17</v>
      </c>
      <c r="P1197" s="110"/>
    </row>
    <row r="1198" spans="1:21" ht="15.75">
      <c r="A1198" s="133"/>
      <c r="B1198" s="134"/>
      <c r="C1198" s="134"/>
      <c r="D1198" s="134"/>
      <c r="E1198" s="134"/>
      <c r="F1198" s="134"/>
      <c r="G1198" s="134"/>
      <c r="H1198" s="134"/>
      <c r="I1198" s="151"/>
      <c r="J1198" s="151"/>
      <c r="K1198" s="152"/>
      <c r="L1198" s="152"/>
      <c r="M1198" s="152"/>
      <c r="N1198" s="152"/>
      <c r="O1198" s="153"/>
      <c r="P1198" s="110"/>
    </row>
    <row r="1199" spans="1:21" s="114" customFormat="1" ht="40.15" customHeight="1">
      <c r="A1199" s="174" t="s">
        <v>426</v>
      </c>
      <c r="B1199" s="488" t="s">
        <v>428</v>
      </c>
      <c r="C1199" s="488"/>
      <c r="D1199" s="488"/>
      <c r="E1199" s="488"/>
      <c r="F1199" s="488"/>
      <c r="G1199" s="488"/>
      <c r="H1199" s="488"/>
      <c r="I1199" s="488"/>
      <c r="J1199" s="488"/>
      <c r="K1199" s="488"/>
      <c r="L1199" s="488"/>
      <c r="M1199" s="488"/>
      <c r="N1199" s="488"/>
      <c r="O1199" s="489"/>
      <c r="P1199" s="169"/>
      <c r="Q1199" s="173"/>
      <c r="R1199" s="173"/>
      <c r="S1199" s="173"/>
      <c r="T1199" s="173"/>
      <c r="U1199" s="173"/>
    </row>
    <row r="1200" spans="1:21" s="115" customFormat="1" ht="15.75">
      <c r="A1200" s="167"/>
      <c r="B1200" s="168"/>
      <c r="C1200" s="168"/>
      <c r="D1200" s="168"/>
      <c r="E1200" s="168"/>
      <c r="F1200" s="168"/>
      <c r="G1200" s="168"/>
      <c r="H1200" s="168"/>
      <c r="I1200" s="170"/>
      <c r="J1200" s="170"/>
      <c r="K1200" s="170"/>
      <c r="L1200" s="170"/>
      <c r="M1200" s="171"/>
      <c r="N1200" s="171"/>
      <c r="O1200" s="172"/>
      <c r="P1200" s="110"/>
    </row>
    <row r="1201" spans="1:21" ht="42" customHeight="1">
      <c r="A1201" s="490" t="s">
        <v>1785</v>
      </c>
      <c r="B1201" s="481"/>
      <c r="C1201" s="481"/>
      <c r="D1201" s="481"/>
      <c r="E1201" s="125" t="s">
        <v>1786</v>
      </c>
      <c r="F1201" s="491" t="s">
        <v>1787</v>
      </c>
      <c r="G1201" s="459"/>
      <c r="H1201" s="491" t="s">
        <v>1795</v>
      </c>
      <c r="I1201" s="459"/>
      <c r="J1201" s="463" t="s">
        <v>1871</v>
      </c>
      <c r="K1201" s="492"/>
      <c r="L1201" s="145" t="s">
        <v>1790</v>
      </c>
      <c r="M1201" s="493" t="s">
        <v>1791</v>
      </c>
      <c r="N1201" s="493"/>
      <c r="O1201" s="494"/>
      <c r="P1201" s="110"/>
    </row>
    <row r="1202" spans="1:21" s="112" customFormat="1" ht="55.9" customHeight="1">
      <c r="A1202" s="495" t="s">
        <v>1987</v>
      </c>
      <c r="B1202" s="496"/>
      <c r="C1202" s="496"/>
      <c r="D1202" s="497"/>
      <c r="E1202" s="136">
        <v>9</v>
      </c>
      <c r="F1202" s="498"/>
      <c r="G1202" s="499"/>
      <c r="H1202" s="500"/>
      <c r="I1202" s="499"/>
      <c r="J1202" s="498"/>
      <c r="K1202" s="501"/>
      <c r="L1202" s="136"/>
      <c r="M1202" s="502" t="s">
        <v>1988</v>
      </c>
      <c r="N1202" s="502"/>
      <c r="O1202" s="503"/>
      <c r="P1202" s="110"/>
    </row>
    <row r="1203" spans="1:21" ht="18">
      <c r="A1203" s="127"/>
      <c r="B1203" s="128"/>
      <c r="C1203" s="128"/>
      <c r="D1203" s="128"/>
      <c r="E1203" s="129"/>
      <c r="F1203" s="130"/>
      <c r="G1203" s="129"/>
      <c r="H1203" s="129"/>
      <c r="I1203" s="146"/>
      <c r="J1203" s="147"/>
      <c r="K1203" s="129"/>
      <c r="L1203" s="129"/>
      <c r="M1203" s="129"/>
      <c r="O1203" s="148"/>
      <c r="P1203" s="110"/>
    </row>
    <row r="1204" spans="1:21" ht="15.75">
      <c r="A1204" s="131"/>
      <c r="B1204" s="132"/>
      <c r="C1204" s="132"/>
      <c r="D1204" s="132"/>
      <c r="E1204" s="132"/>
      <c r="F1204" s="132"/>
      <c r="G1204" s="132"/>
      <c r="H1204" s="132"/>
      <c r="I1204" s="149"/>
      <c r="J1204" s="149"/>
      <c r="L1204" s="485" t="s">
        <v>1793</v>
      </c>
      <c r="M1204" s="486"/>
      <c r="N1204" s="487"/>
      <c r="O1204" s="150">
        <f>E1202</f>
        <v>9</v>
      </c>
      <c r="P1204" s="110"/>
    </row>
    <row r="1205" spans="1:21" ht="15.75">
      <c r="A1205" s="133"/>
      <c r="B1205" s="134"/>
      <c r="C1205" s="134"/>
      <c r="D1205" s="134"/>
      <c r="E1205" s="134"/>
      <c r="F1205" s="134"/>
      <c r="G1205" s="134"/>
      <c r="H1205" s="134"/>
      <c r="I1205" s="151"/>
      <c r="J1205" s="151"/>
      <c r="K1205" s="152"/>
      <c r="L1205" s="152"/>
      <c r="M1205" s="152"/>
      <c r="N1205" s="152"/>
      <c r="O1205" s="153"/>
      <c r="P1205" s="110"/>
    </row>
    <row r="1206" spans="1:21" s="114" customFormat="1" ht="40.15" customHeight="1">
      <c r="A1206" s="174" t="s">
        <v>429</v>
      </c>
      <c r="B1206" s="488" t="s">
        <v>2003</v>
      </c>
      <c r="C1206" s="488"/>
      <c r="D1206" s="488"/>
      <c r="E1206" s="488"/>
      <c r="F1206" s="488"/>
      <c r="G1206" s="488"/>
      <c r="H1206" s="488"/>
      <c r="I1206" s="488"/>
      <c r="J1206" s="488"/>
      <c r="K1206" s="488"/>
      <c r="L1206" s="488"/>
      <c r="M1206" s="488"/>
      <c r="N1206" s="488"/>
      <c r="O1206" s="489"/>
      <c r="P1206" s="169"/>
      <c r="Q1206" s="173"/>
      <c r="R1206" s="173"/>
      <c r="S1206" s="173"/>
      <c r="T1206" s="173"/>
      <c r="U1206" s="173"/>
    </row>
    <row r="1207" spans="1:21" s="115" customFormat="1" ht="15.75">
      <c r="A1207" s="167"/>
      <c r="B1207" s="168"/>
      <c r="C1207" s="168"/>
      <c r="D1207" s="168"/>
      <c r="E1207" s="168"/>
      <c r="F1207" s="168"/>
      <c r="G1207" s="168"/>
      <c r="H1207" s="168"/>
      <c r="I1207" s="170"/>
      <c r="J1207" s="170"/>
      <c r="K1207" s="170"/>
      <c r="L1207" s="170"/>
      <c r="M1207" s="171"/>
      <c r="N1207" s="171"/>
      <c r="O1207" s="172"/>
      <c r="P1207" s="110"/>
    </row>
    <row r="1208" spans="1:21" ht="42" customHeight="1">
      <c r="A1208" s="490" t="s">
        <v>1785</v>
      </c>
      <c r="B1208" s="481"/>
      <c r="C1208" s="481"/>
      <c r="D1208" s="481"/>
      <c r="E1208" s="125" t="s">
        <v>1786</v>
      </c>
      <c r="F1208" s="491" t="s">
        <v>1787</v>
      </c>
      <c r="G1208" s="459"/>
      <c r="H1208" s="491" t="s">
        <v>1795</v>
      </c>
      <c r="I1208" s="459"/>
      <c r="J1208" s="463" t="s">
        <v>1871</v>
      </c>
      <c r="K1208" s="492"/>
      <c r="L1208" s="145" t="s">
        <v>1790</v>
      </c>
      <c r="M1208" s="493" t="s">
        <v>1791</v>
      </c>
      <c r="N1208" s="493"/>
      <c r="O1208" s="494"/>
      <c r="P1208" s="110"/>
    </row>
    <row r="1209" spans="1:21" s="112" customFormat="1" ht="55.9" customHeight="1">
      <c r="A1209" s="495" t="s">
        <v>1987</v>
      </c>
      <c r="B1209" s="496"/>
      <c r="C1209" s="496"/>
      <c r="D1209" s="497"/>
      <c r="E1209" s="136">
        <v>1</v>
      </c>
      <c r="F1209" s="498"/>
      <c r="G1209" s="499"/>
      <c r="H1209" s="500"/>
      <c r="I1209" s="499"/>
      <c r="J1209" s="498"/>
      <c r="K1209" s="501"/>
      <c r="L1209" s="136"/>
      <c r="M1209" s="502" t="s">
        <v>1988</v>
      </c>
      <c r="N1209" s="502"/>
      <c r="O1209" s="503"/>
      <c r="P1209" s="110"/>
    </row>
    <row r="1210" spans="1:21" ht="18">
      <c r="A1210" s="127"/>
      <c r="B1210" s="128"/>
      <c r="C1210" s="128"/>
      <c r="D1210" s="128"/>
      <c r="E1210" s="129"/>
      <c r="F1210" s="130"/>
      <c r="G1210" s="129"/>
      <c r="H1210" s="129"/>
      <c r="I1210" s="146"/>
      <c r="J1210" s="147"/>
      <c r="K1210" s="129"/>
      <c r="L1210" s="129"/>
      <c r="M1210" s="129"/>
      <c r="O1210" s="148"/>
      <c r="P1210" s="110"/>
    </row>
    <row r="1211" spans="1:21" ht="15.75">
      <c r="A1211" s="131"/>
      <c r="B1211" s="132"/>
      <c r="C1211" s="132"/>
      <c r="D1211" s="132"/>
      <c r="E1211" s="132"/>
      <c r="F1211" s="132"/>
      <c r="G1211" s="132"/>
      <c r="H1211" s="132"/>
      <c r="I1211" s="149"/>
      <c r="J1211" s="149"/>
      <c r="L1211" s="485" t="s">
        <v>1793</v>
      </c>
      <c r="M1211" s="486"/>
      <c r="N1211" s="487"/>
      <c r="O1211" s="150">
        <f>E1209</f>
        <v>1</v>
      </c>
      <c r="P1211" s="110"/>
    </row>
    <row r="1212" spans="1:21" ht="15.75">
      <c r="A1212" s="133"/>
      <c r="B1212" s="134"/>
      <c r="C1212" s="134"/>
      <c r="D1212" s="134"/>
      <c r="E1212" s="134"/>
      <c r="F1212" s="134"/>
      <c r="G1212" s="134"/>
      <c r="H1212" s="134"/>
      <c r="I1212" s="151"/>
      <c r="J1212" s="151"/>
      <c r="K1212" s="152"/>
      <c r="L1212" s="152"/>
      <c r="M1212" s="152"/>
      <c r="N1212" s="152"/>
      <c r="O1212" s="153"/>
      <c r="P1212" s="110"/>
    </row>
    <row r="1213" spans="1:21" s="114" customFormat="1" ht="40.15" customHeight="1">
      <c r="A1213" s="174" t="s">
        <v>432</v>
      </c>
      <c r="B1213" s="488" t="s">
        <v>434</v>
      </c>
      <c r="C1213" s="488"/>
      <c r="D1213" s="488"/>
      <c r="E1213" s="488"/>
      <c r="F1213" s="488"/>
      <c r="G1213" s="488"/>
      <c r="H1213" s="488"/>
      <c r="I1213" s="488"/>
      <c r="J1213" s="488"/>
      <c r="K1213" s="488"/>
      <c r="L1213" s="488"/>
      <c r="M1213" s="488"/>
      <c r="N1213" s="488"/>
      <c r="O1213" s="489"/>
      <c r="P1213" s="169"/>
      <c r="Q1213" s="173"/>
      <c r="R1213" s="173"/>
      <c r="S1213" s="173"/>
      <c r="T1213" s="173"/>
      <c r="U1213" s="173"/>
    </row>
    <row r="1214" spans="1:21" s="115" customFormat="1" ht="15.75">
      <c r="A1214" s="167"/>
      <c r="B1214" s="168"/>
      <c r="C1214" s="168"/>
      <c r="D1214" s="168"/>
      <c r="E1214" s="168"/>
      <c r="F1214" s="168"/>
      <c r="G1214" s="168"/>
      <c r="H1214" s="168"/>
      <c r="I1214" s="170"/>
      <c r="J1214" s="170"/>
      <c r="K1214" s="170"/>
      <c r="L1214" s="170"/>
      <c r="M1214" s="171"/>
      <c r="N1214" s="171"/>
      <c r="O1214" s="172"/>
      <c r="P1214" s="110"/>
    </row>
    <row r="1215" spans="1:21" ht="42" customHeight="1">
      <c r="A1215" s="490" t="s">
        <v>1785</v>
      </c>
      <c r="B1215" s="481"/>
      <c r="C1215" s="481"/>
      <c r="D1215" s="481"/>
      <c r="E1215" s="125" t="s">
        <v>1786</v>
      </c>
      <c r="F1215" s="491" t="s">
        <v>1787</v>
      </c>
      <c r="G1215" s="459"/>
      <c r="H1215" s="491" t="s">
        <v>1795</v>
      </c>
      <c r="I1215" s="459"/>
      <c r="J1215" s="463" t="s">
        <v>1871</v>
      </c>
      <c r="K1215" s="492"/>
      <c r="L1215" s="145" t="s">
        <v>1790</v>
      </c>
      <c r="M1215" s="493" t="s">
        <v>1791</v>
      </c>
      <c r="N1215" s="493"/>
      <c r="O1215" s="494"/>
      <c r="P1215" s="110"/>
    </row>
    <row r="1216" spans="1:21" s="112" customFormat="1" ht="55.9" customHeight="1">
      <c r="A1216" s="495" t="s">
        <v>1987</v>
      </c>
      <c r="B1216" s="496"/>
      <c r="C1216" s="496"/>
      <c r="D1216" s="497"/>
      <c r="E1216" s="136">
        <v>18</v>
      </c>
      <c r="F1216" s="498"/>
      <c r="G1216" s="499"/>
      <c r="H1216" s="500"/>
      <c r="I1216" s="499"/>
      <c r="J1216" s="498"/>
      <c r="K1216" s="501"/>
      <c r="L1216" s="136"/>
      <c r="M1216" s="502" t="s">
        <v>1988</v>
      </c>
      <c r="N1216" s="502"/>
      <c r="O1216" s="503"/>
      <c r="P1216" s="110"/>
    </row>
    <row r="1217" spans="1:21" ht="18">
      <c r="A1217" s="127"/>
      <c r="B1217" s="128"/>
      <c r="C1217" s="128"/>
      <c r="D1217" s="128"/>
      <c r="E1217" s="129"/>
      <c r="F1217" s="130"/>
      <c r="G1217" s="129"/>
      <c r="H1217" s="129"/>
      <c r="I1217" s="146"/>
      <c r="J1217" s="147"/>
      <c r="K1217" s="129"/>
      <c r="L1217" s="129"/>
      <c r="M1217" s="129"/>
      <c r="O1217" s="148"/>
      <c r="P1217" s="110"/>
    </row>
    <row r="1218" spans="1:21" ht="15.75">
      <c r="A1218" s="131"/>
      <c r="B1218" s="132"/>
      <c r="C1218" s="132"/>
      <c r="D1218" s="132"/>
      <c r="E1218" s="132"/>
      <c r="F1218" s="132"/>
      <c r="G1218" s="132"/>
      <c r="H1218" s="132"/>
      <c r="I1218" s="149"/>
      <c r="J1218" s="149"/>
      <c r="L1218" s="485" t="s">
        <v>1793</v>
      </c>
      <c r="M1218" s="486"/>
      <c r="N1218" s="487"/>
      <c r="O1218" s="150">
        <f>E1216</f>
        <v>18</v>
      </c>
      <c r="P1218" s="110"/>
    </row>
    <row r="1219" spans="1:21" ht="15.75">
      <c r="A1219" s="133"/>
      <c r="B1219" s="134"/>
      <c r="C1219" s="134"/>
      <c r="D1219" s="134"/>
      <c r="E1219" s="134"/>
      <c r="F1219" s="134"/>
      <c r="G1219" s="134"/>
      <c r="H1219" s="134"/>
      <c r="I1219" s="151"/>
      <c r="J1219" s="151"/>
      <c r="K1219" s="152"/>
      <c r="L1219" s="152"/>
      <c r="M1219" s="152"/>
      <c r="N1219" s="152"/>
      <c r="O1219" s="153"/>
      <c r="P1219" s="110"/>
    </row>
    <row r="1220" spans="1:21" s="114" customFormat="1" ht="40.15" customHeight="1">
      <c r="A1220" s="174" t="s">
        <v>435</v>
      </c>
      <c r="B1220" s="488" t="s">
        <v>437</v>
      </c>
      <c r="C1220" s="488"/>
      <c r="D1220" s="488"/>
      <c r="E1220" s="488"/>
      <c r="F1220" s="488"/>
      <c r="G1220" s="488"/>
      <c r="H1220" s="488"/>
      <c r="I1220" s="488"/>
      <c r="J1220" s="488"/>
      <c r="K1220" s="488"/>
      <c r="L1220" s="488"/>
      <c r="M1220" s="488"/>
      <c r="N1220" s="488"/>
      <c r="O1220" s="489"/>
      <c r="P1220" s="169"/>
      <c r="Q1220" s="173"/>
      <c r="R1220" s="173"/>
      <c r="S1220" s="173"/>
      <c r="T1220" s="173"/>
      <c r="U1220" s="173"/>
    </row>
    <row r="1221" spans="1:21" s="115" customFormat="1" ht="15.75">
      <c r="A1221" s="167"/>
      <c r="B1221" s="168"/>
      <c r="C1221" s="168"/>
      <c r="D1221" s="168"/>
      <c r="E1221" s="168"/>
      <c r="F1221" s="168"/>
      <c r="G1221" s="168"/>
      <c r="H1221" s="168"/>
      <c r="I1221" s="170"/>
      <c r="J1221" s="170"/>
      <c r="K1221" s="170"/>
      <c r="L1221" s="170"/>
      <c r="M1221" s="171"/>
      <c r="N1221" s="171"/>
      <c r="O1221" s="172"/>
      <c r="P1221" s="110"/>
    </row>
    <row r="1222" spans="1:21" ht="42" customHeight="1">
      <c r="A1222" s="490" t="s">
        <v>1785</v>
      </c>
      <c r="B1222" s="481"/>
      <c r="C1222" s="481"/>
      <c r="D1222" s="481"/>
      <c r="E1222" s="125" t="s">
        <v>1786</v>
      </c>
      <c r="F1222" s="491" t="s">
        <v>1787</v>
      </c>
      <c r="G1222" s="459"/>
      <c r="H1222" s="491" t="s">
        <v>1795</v>
      </c>
      <c r="I1222" s="459"/>
      <c r="J1222" s="463" t="s">
        <v>1871</v>
      </c>
      <c r="K1222" s="492"/>
      <c r="L1222" s="145" t="s">
        <v>1790</v>
      </c>
      <c r="M1222" s="493" t="s">
        <v>1791</v>
      </c>
      <c r="N1222" s="493"/>
      <c r="O1222" s="494"/>
      <c r="P1222" s="110"/>
    </row>
    <row r="1223" spans="1:21" s="112" customFormat="1" ht="55.9" customHeight="1">
      <c r="A1223" s="495" t="s">
        <v>1987</v>
      </c>
      <c r="B1223" s="496"/>
      <c r="C1223" s="496"/>
      <c r="D1223" s="497"/>
      <c r="E1223" s="136">
        <v>12</v>
      </c>
      <c r="F1223" s="498"/>
      <c r="G1223" s="499"/>
      <c r="H1223" s="500"/>
      <c r="I1223" s="499"/>
      <c r="J1223" s="498"/>
      <c r="K1223" s="501"/>
      <c r="L1223" s="136"/>
      <c r="M1223" s="502" t="s">
        <v>1988</v>
      </c>
      <c r="N1223" s="502"/>
      <c r="O1223" s="503"/>
      <c r="P1223" s="110"/>
    </row>
    <row r="1224" spans="1:21" ht="18">
      <c r="A1224" s="127"/>
      <c r="B1224" s="128"/>
      <c r="C1224" s="128"/>
      <c r="D1224" s="128"/>
      <c r="E1224" s="129"/>
      <c r="F1224" s="130"/>
      <c r="G1224" s="129"/>
      <c r="H1224" s="129"/>
      <c r="I1224" s="146"/>
      <c r="J1224" s="147"/>
      <c r="K1224" s="129"/>
      <c r="L1224" s="129"/>
      <c r="M1224" s="129"/>
      <c r="O1224" s="148"/>
      <c r="P1224" s="110"/>
    </row>
    <row r="1225" spans="1:21" ht="15.75">
      <c r="A1225" s="131"/>
      <c r="B1225" s="132"/>
      <c r="C1225" s="132"/>
      <c r="D1225" s="132"/>
      <c r="E1225" s="132"/>
      <c r="F1225" s="132"/>
      <c r="G1225" s="132"/>
      <c r="H1225" s="132"/>
      <c r="I1225" s="149"/>
      <c r="J1225" s="149"/>
      <c r="L1225" s="485" t="s">
        <v>1793</v>
      </c>
      <c r="M1225" s="486"/>
      <c r="N1225" s="487"/>
      <c r="O1225" s="150">
        <f>E1223</f>
        <v>12</v>
      </c>
      <c r="P1225" s="110"/>
    </row>
    <row r="1226" spans="1:21" ht="15.75">
      <c r="A1226" s="133"/>
      <c r="B1226" s="134"/>
      <c r="C1226" s="134"/>
      <c r="D1226" s="134"/>
      <c r="E1226" s="134"/>
      <c r="F1226" s="134"/>
      <c r="G1226" s="134"/>
      <c r="H1226" s="134"/>
      <c r="I1226" s="151"/>
      <c r="J1226" s="151"/>
      <c r="K1226" s="152"/>
      <c r="L1226" s="152"/>
      <c r="M1226" s="152"/>
      <c r="N1226" s="152"/>
      <c r="O1226" s="153"/>
      <c r="P1226" s="110"/>
    </row>
    <row r="1227" spans="1:21" s="114" customFormat="1" ht="40.15" customHeight="1">
      <c r="A1227" s="174" t="s">
        <v>438</v>
      </c>
      <c r="B1227" s="488" t="s">
        <v>440</v>
      </c>
      <c r="C1227" s="488"/>
      <c r="D1227" s="488"/>
      <c r="E1227" s="488"/>
      <c r="F1227" s="488"/>
      <c r="G1227" s="488"/>
      <c r="H1227" s="488"/>
      <c r="I1227" s="488"/>
      <c r="J1227" s="488"/>
      <c r="K1227" s="488"/>
      <c r="L1227" s="488"/>
      <c r="M1227" s="488"/>
      <c r="N1227" s="488"/>
      <c r="O1227" s="489"/>
      <c r="P1227" s="169"/>
      <c r="Q1227" s="173"/>
      <c r="R1227" s="173"/>
      <c r="S1227" s="173"/>
      <c r="T1227" s="173"/>
      <c r="U1227" s="173"/>
    </row>
    <row r="1228" spans="1:21" s="115" customFormat="1" ht="15.75">
      <c r="A1228" s="167"/>
      <c r="B1228" s="168"/>
      <c r="C1228" s="168"/>
      <c r="D1228" s="168"/>
      <c r="E1228" s="168"/>
      <c r="F1228" s="168"/>
      <c r="G1228" s="168"/>
      <c r="H1228" s="168"/>
      <c r="I1228" s="170"/>
      <c r="J1228" s="170"/>
      <c r="K1228" s="170"/>
      <c r="L1228" s="170"/>
      <c r="M1228" s="171"/>
      <c r="N1228" s="171"/>
      <c r="O1228" s="172"/>
      <c r="P1228" s="110"/>
    </row>
    <row r="1229" spans="1:21" ht="42" customHeight="1">
      <c r="A1229" s="490" t="s">
        <v>1785</v>
      </c>
      <c r="B1229" s="481"/>
      <c r="C1229" s="481"/>
      <c r="D1229" s="481"/>
      <c r="E1229" s="125" t="s">
        <v>1786</v>
      </c>
      <c r="F1229" s="491" t="s">
        <v>1787</v>
      </c>
      <c r="G1229" s="459"/>
      <c r="H1229" s="491" t="s">
        <v>1795</v>
      </c>
      <c r="I1229" s="459"/>
      <c r="J1229" s="463" t="s">
        <v>1871</v>
      </c>
      <c r="K1229" s="492"/>
      <c r="L1229" s="145" t="s">
        <v>1790</v>
      </c>
      <c r="M1229" s="493" t="s">
        <v>1791</v>
      </c>
      <c r="N1229" s="493"/>
      <c r="O1229" s="494"/>
      <c r="P1229" s="110"/>
    </row>
    <row r="1230" spans="1:21" s="112" customFormat="1" ht="55.9" customHeight="1">
      <c r="A1230" s="495" t="s">
        <v>1987</v>
      </c>
      <c r="B1230" s="496"/>
      <c r="C1230" s="496"/>
      <c r="D1230" s="497"/>
      <c r="E1230" s="136">
        <v>8</v>
      </c>
      <c r="F1230" s="498"/>
      <c r="G1230" s="499"/>
      <c r="H1230" s="500"/>
      <c r="I1230" s="499"/>
      <c r="J1230" s="498"/>
      <c r="K1230" s="501"/>
      <c r="L1230" s="136"/>
      <c r="M1230" s="502" t="s">
        <v>1988</v>
      </c>
      <c r="N1230" s="502"/>
      <c r="O1230" s="503"/>
      <c r="P1230" s="110"/>
    </row>
    <row r="1231" spans="1:21" ht="18">
      <c r="A1231" s="127"/>
      <c r="B1231" s="128"/>
      <c r="C1231" s="128"/>
      <c r="D1231" s="128"/>
      <c r="E1231" s="129"/>
      <c r="F1231" s="130"/>
      <c r="G1231" s="129"/>
      <c r="H1231" s="129"/>
      <c r="I1231" s="146"/>
      <c r="J1231" s="147"/>
      <c r="K1231" s="129"/>
      <c r="L1231" s="129"/>
      <c r="M1231" s="129"/>
      <c r="O1231" s="148"/>
      <c r="P1231" s="110"/>
    </row>
    <row r="1232" spans="1:21" ht="15.75">
      <c r="A1232" s="131"/>
      <c r="B1232" s="132"/>
      <c r="C1232" s="132"/>
      <c r="D1232" s="132"/>
      <c r="E1232" s="132"/>
      <c r="F1232" s="132"/>
      <c r="G1232" s="132"/>
      <c r="H1232" s="132"/>
      <c r="I1232" s="149"/>
      <c r="J1232" s="149"/>
      <c r="L1232" s="485" t="s">
        <v>1793</v>
      </c>
      <c r="M1232" s="486"/>
      <c r="N1232" s="487"/>
      <c r="O1232" s="150">
        <f>E1230</f>
        <v>8</v>
      </c>
      <c r="P1232" s="110"/>
    </row>
    <row r="1233" spans="1:21" ht="15.75">
      <c r="A1233" s="133"/>
      <c r="B1233" s="134"/>
      <c r="C1233" s="134"/>
      <c r="D1233" s="134"/>
      <c r="E1233" s="134"/>
      <c r="F1233" s="134"/>
      <c r="G1233" s="134"/>
      <c r="H1233" s="134"/>
      <c r="I1233" s="151"/>
      <c r="J1233" s="151"/>
      <c r="K1233" s="152"/>
      <c r="L1233" s="152"/>
      <c r="M1233" s="152"/>
      <c r="N1233" s="152"/>
      <c r="O1233" s="153"/>
      <c r="P1233" s="110"/>
    </row>
    <row r="1234" spans="1:21" s="114" customFormat="1" ht="40.15" customHeight="1">
      <c r="A1234" s="174" t="s">
        <v>441</v>
      </c>
      <c r="B1234" s="488" t="s">
        <v>443</v>
      </c>
      <c r="C1234" s="488"/>
      <c r="D1234" s="488"/>
      <c r="E1234" s="488"/>
      <c r="F1234" s="488"/>
      <c r="G1234" s="488"/>
      <c r="H1234" s="488"/>
      <c r="I1234" s="488"/>
      <c r="J1234" s="488"/>
      <c r="K1234" s="488"/>
      <c r="L1234" s="488"/>
      <c r="M1234" s="488"/>
      <c r="N1234" s="488"/>
      <c r="O1234" s="489"/>
      <c r="P1234" s="169"/>
      <c r="Q1234" s="173"/>
      <c r="R1234" s="173"/>
      <c r="S1234" s="173"/>
      <c r="T1234" s="173"/>
      <c r="U1234" s="173"/>
    </row>
    <row r="1235" spans="1:21" s="115" customFormat="1" ht="15.75">
      <c r="A1235" s="167"/>
      <c r="B1235" s="168"/>
      <c r="C1235" s="168"/>
      <c r="D1235" s="168"/>
      <c r="E1235" s="168"/>
      <c r="F1235" s="168"/>
      <c r="G1235" s="168"/>
      <c r="H1235" s="168"/>
      <c r="I1235" s="170"/>
      <c r="J1235" s="170"/>
      <c r="K1235" s="170"/>
      <c r="L1235" s="170"/>
      <c r="M1235" s="171"/>
      <c r="N1235" s="171"/>
      <c r="O1235" s="172"/>
      <c r="P1235" s="110"/>
    </row>
    <row r="1236" spans="1:21" ht="42" customHeight="1">
      <c r="A1236" s="490" t="s">
        <v>1785</v>
      </c>
      <c r="B1236" s="481"/>
      <c r="C1236" s="481"/>
      <c r="D1236" s="481"/>
      <c r="E1236" s="125" t="s">
        <v>1786</v>
      </c>
      <c r="F1236" s="491" t="s">
        <v>1787</v>
      </c>
      <c r="G1236" s="459"/>
      <c r="H1236" s="491" t="s">
        <v>1795</v>
      </c>
      <c r="I1236" s="459"/>
      <c r="J1236" s="463" t="s">
        <v>1871</v>
      </c>
      <c r="K1236" s="492"/>
      <c r="L1236" s="145" t="s">
        <v>1790</v>
      </c>
      <c r="M1236" s="493" t="s">
        <v>1791</v>
      </c>
      <c r="N1236" s="493"/>
      <c r="O1236" s="494"/>
      <c r="P1236" s="110"/>
    </row>
    <row r="1237" spans="1:21" s="112" customFormat="1" ht="55.9" customHeight="1">
      <c r="A1237" s="495" t="s">
        <v>1987</v>
      </c>
      <c r="B1237" s="496"/>
      <c r="C1237" s="496"/>
      <c r="D1237" s="497"/>
      <c r="E1237" s="136">
        <v>4</v>
      </c>
      <c r="F1237" s="498"/>
      <c r="G1237" s="499"/>
      <c r="H1237" s="500"/>
      <c r="I1237" s="499"/>
      <c r="J1237" s="498"/>
      <c r="K1237" s="501"/>
      <c r="L1237" s="136"/>
      <c r="M1237" s="502" t="s">
        <v>1988</v>
      </c>
      <c r="N1237" s="502"/>
      <c r="O1237" s="503"/>
      <c r="P1237" s="110"/>
    </row>
    <row r="1238" spans="1:21" ht="18">
      <c r="A1238" s="127"/>
      <c r="B1238" s="128"/>
      <c r="C1238" s="128"/>
      <c r="D1238" s="128"/>
      <c r="E1238" s="129"/>
      <c r="F1238" s="130"/>
      <c r="G1238" s="129"/>
      <c r="H1238" s="129"/>
      <c r="I1238" s="146"/>
      <c r="J1238" s="147"/>
      <c r="K1238" s="129"/>
      <c r="L1238" s="129"/>
      <c r="M1238" s="129"/>
      <c r="O1238" s="148"/>
      <c r="P1238" s="110"/>
    </row>
    <row r="1239" spans="1:21" ht="15.75">
      <c r="A1239" s="131"/>
      <c r="B1239" s="132"/>
      <c r="C1239" s="132"/>
      <c r="D1239" s="132"/>
      <c r="E1239" s="132"/>
      <c r="F1239" s="132"/>
      <c r="G1239" s="132"/>
      <c r="H1239" s="132"/>
      <c r="I1239" s="149"/>
      <c r="J1239" s="149"/>
      <c r="L1239" s="485" t="s">
        <v>1793</v>
      </c>
      <c r="M1239" s="486"/>
      <c r="N1239" s="487"/>
      <c r="O1239" s="150">
        <f>E1237</f>
        <v>4</v>
      </c>
      <c r="P1239" s="110"/>
    </row>
    <row r="1240" spans="1:21" ht="15.75">
      <c r="A1240" s="133"/>
      <c r="B1240" s="134"/>
      <c r="C1240" s="134"/>
      <c r="D1240" s="134"/>
      <c r="E1240" s="134"/>
      <c r="F1240" s="134"/>
      <c r="G1240" s="134"/>
      <c r="H1240" s="134"/>
      <c r="I1240" s="151"/>
      <c r="J1240" s="151"/>
      <c r="K1240" s="152"/>
      <c r="L1240" s="152"/>
      <c r="M1240" s="152"/>
      <c r="N1240" s="152"/>
      <c r="O1240" s="153"/>
      <c r="P1240" s="110"/>
    </row>
    <row r="1241" spans="1:21" s="114" customFormat="1" ht="40.15" customHeight="1">
      <c r="A1241" s="174" t="s">
        <v>444</v>
      </c>
      <c r="B1241" s="488" t="s">
        <v>446</v>
      </c>
      <c r="C1241" s="488"/>
      <c r="D1241" s="488"/>
      <c r="E1241" s="488"/>
      <c r="F1241" s="488"/>
      <c r="G1241" s="488"/>
      <c r="H1241" s="488"/>
      <c r="I1241" s="488"/>
      <c r="J1241" s="488"/>
      <c r="K1241" s="488"/>
      <c r="L1241" s="488"/>
      <c r="M1241" s="488"/>
      <c r="N1241" s="488"/>
      <c r="O1241" s="489"/>
      <c r="P1241" s="169"/>
      <c r="Q1241" s="173"/>
      <c r="R1241" s="173"/>
      <c r="S1241" s="173"/>
      <c r="T1241" s="173"/>
      <c r="U1241" s="173"/>
    </row>
    <row r="1242" spans="1:21" s="115" customFormat="1" ht="15.75">
      <c r="A1242" s="167"/>
      <c r="B1242" s="168"/>
      <c r="C1242" s="168"/>
      <c r="D1242" s="168"/>
      <c r="E1242" s="168"/>
      <c r="F1242" s="168"/>
      <c r="G1242" s="168"/>
      <c r="H1242" s="168"/>
      <c r="I1242" s="170"/>
      <c r="J1242" s="170"/>
      <c r="K1242" s="170"/>
      <c r="L1242" s="170"/>
      <c r="M1242" s="171"/>
      <c r="N1242" s="171"/>
      <c r="O1242" s="172"/>
      <c r="P1242" s="110"/>
    </row>
    <row r="1243" spans="1:21" ht="42" customHeight="1">
      <c r="A1243" s="490" t="s">
        <v>1785</v>
      </c>
      <c r="B1243" s="481"/>
      <c r="C1243" s="481"/>
      <c r="D1243" s="481"/>
      <c r="E1243" s="125" t="s">
        <v>1786</v>
      </c>
      <c r="F1243" s="491" t="s">
        <v>1787</v>
      </c>
      <c r="G1243" s="459"/>
      <c r="H1243" s="491" t="s">
        <v>1795</v>
      </c>
      <c r="I1243" s="459"/>
      <c r="J1243" s="463" t="s">
        <v>1871</v>
      </c>
      <c r="K1243" s="492"/>
      <c r="L1243" s="145" t="s">
        <v>1790</v>
      </c>
      <c r="M1243" s="493" t="s">
        <v>1791</v>
      </c>
      <c r="N1243" s="493"/>
      <c r="O1243" s="494"/>
      <c r="P1243" s="110"/>
    </row>
    <row r="1244" spans="1:21" s="112" customFormat="1" ht="55.9" customHeight="1">
      <c r="A1244" s="495" t="s">
        <v>1987</v>
      </c>
      <c r="B1244" s="496"/>
      <c r="C1244" s="496"/>
      <c r="D1244" s="497"/>
      <c r="E1244" s="136">
        <v>1</v>
      </c>
      <c r="F1244" s="498">
        <f>14.51+50</f>
        <v>64.510000000000005</v>
      </c>
      <c r="G1244" s="499"/>
      <c r="H1244" s="500"/>
      <c r="I1244" s="499"/>
      <c r="J1244" s="498"/>
      <c r="K1244" s="501"/>
      <c r="L1244" s="136"/>
      <c r="M1244" s="502" t="s">
        <v>1988</v>
      </c>
      <c r="N1244" s="502"/>
      <c r="O1244" s="503"/>
      <c r="P1244" s="110"/>
    </row>
    <row r="1245" spans="1:21" ht="18">
      <c r="A1245" s="127"/>
      <c r="B1245" s="128"/>
      <c r="C1245" s="128"/>
      <c r="D1245" s="128"/>
      <c r="E1245" s="129"/>
      <c r="F1245" s="130"/>
      <c r="G1245" s="129"/>
      <c r="H1245" s="129"/>
      <c r="I1245" s="146"/>
      <c r="J1245" s="147"/>
      <c r="K1245" s="129"/>
      <c r="L1245" s="129"/>
      <c r="M1245" s="129"/>
      <c r="O1245" s="148"/>
      <c r="P1245" s="110"/>
    </row>
    <row r="1246" spans="1:21" ht="15.75">
      <c r="A1246" s="131"/>
      <c r="B1246" s="132"/>
      <c r="C1246" s="132"/>
      <c r="D1246" s="132"/>
      <c r="E1246" s="132"/>
      <c r="F1246" s="132"/>
      <c r="G1246" s="132"/>
      <c r="H1246" s="132"/>
      <c r="I1246" s="149"/>
      <c r="J1246" s="149"/>
      <c r="L1246" s="485" t="s">
        <v>1793</v>
      </c>
      <c r="M1246" s="486"/>
      <c r="N1246" s="487"/>
      <c r="O1246" s="150">
        <f>F1244</f>
        <v>64.510000000000005</v>
      </c>
      <c r="P1246" s="110"/>
    </row>
    <row r="1247" spans="1:21" ht="15.75">
      <c r="A1247" s="133"/>
      <c r="B1247" s="134"/>
      <c r="C1247" s="134"/>
      <c r="D1247" s="134"/>
      <c r="E1247" s="134"/>
      <c r="F1247" s="134"/>
      <c r="G1247" s="134"/>
      <c r="H1247" s="134"/>
      <c r="I1247" s="151"/>
      <c r="J1247" s="151"/>
      <c r="K1247" s="152"/>
      <c r="L1247" s="152"/>
      <c r="M1247" s="152"/>
      <c r="N1247" s="152"/>
      <c r="O1247" s="153"/>
      <c r="P1247" s="110"/>
    </row>
    <row r="1248" spans="1:21" s="114" customFormat="1" ht="40.15" customHeight="1">
      <c r="A1248" s="174" t="s">
        <v>447</v>
      </c>
      <c r="B1248" s="488" t="s">
        <v>449</v>
      </c>
      <c r="C1248" s="488"/>
      <c r="D1248" s="488"/>
      <c r="E1248" s="488"/>
      <c r="F1248" s="488"/>
      <c r="G1248" s="488"/>
      <c r="H1248" s="488"/>
      <c r="I1248" s="488"/>
      <c r="J1248" s="488"/>
      <c r="K1248" s="488"/>
      <c r="L1248" s="488"/>
      <c r="M1248" s="488"/>
      <c r="N1248" s="488"/>
      <c r="O1248" s="489"/>
      <c r="P1248" s="169"/>
      <c r="Q1248" s="173"/>
      <c r="R1248" s="173"/>
      <c r="S1248" s="173"/>
      <c r="T1248" s="173"/>
      <c r="U1248" s="173"/>
    </row>
    <row r="1249" spans="1:21" s="115" customFormat="1" ht="15.75">
      <c r="A1249" s="167"/>
      <c r="B1249" s="168"/>
      <c r="C1249" s="168"/>
      <c r="D1249" s="168"/>
      <c r="E1249" s="168"/>
      <c r="F1249" s="168"/>
      <c r="G1249" s="168"/>
      <c r="H1249" s="168"/>
      <c r="I1249" s="170"/>
      <c r="J1249" s="170"/>
      <c r="K1249" s="170"/>
      <c r="L1249" s="170"/>
      <c r="M1249" s="171"/>
      <c r="N1249" s="171"/>
      <c r="O1249" s="172"/>
      <c r="P1249" s="110"/>
    </row>
    <row r="1250" spans="1:21" ht="42" customHeight="1">
      <c r="A1250" s="490" t="s">
        <v>1785</v>
      </c>
      <c r="B1250" s="481"/>
      <c r="C1250" s="481"/>
      <c r="D1250" s="481"/>
      <c r="E1250" s="125" t="s">
        <v>1786</v>
      </c>
      <c r="F1250" s="491" t="s">
        <v>1787</v>
      </c>
      <c r="G1250" s="459"/>
      <c r="H1250" s="491" t="s">
        <v>1795</v>
      </c>
      <c r="I1250" s="459"/>
      <c r="J1250" s="463" t="s">
        <v>1871</v>
      </c>
      <c r="K1250" s="492"/>
      <c r="L1250" s="145" t="s">
        <v>1790</v>
      </c>
      <c r="M1250" s="493" t="s">
        <v>1791</v>
      </c>
      <c r="N1250" s="493"/>
      <c r="O1250" s="494"/>
      <c r="P1250" s="110"/>
    </row>
    <row r="1251" spans="1:21" s="112" customFormat="1" ht="55.9" customHeight="1">
      <c r="A1251" s="495" t="s">
        <v>1987</v>
      </c>
      <c r="B1251" s="496"/>
      <c r="C1251" s="496"/>
      <c r="D1251" s="497"/>
      <c r="E1251" s="136">
        <v>1</v>
      </c>
      <c r="F1251" s="498">
        <f>20.9+25</f>
        <v>45.9</v>
      </c>
      <c r="G1251" s="499"/>
      <c r="H1251" s="500"/>
      <c r="I1251" s="499"/>
      <c r="J1251" s="498"/>
      <c r="K1251" s="501"/>
      <c r="L1251" s="136"/>
      <c r="M1251" s="502" t="s">
        <v>1988</v>
      </c>
      <c r="N1251" s="502"/>
      <c r="O1251" s="503"/>
      <c r="P1251" s="110"/>
    </row>
    <row r="1252" spans="1:21" ht="18">
      <c r="A1252" s="127"/>
      <c r="B1252" s="128"/>
      <c r="C1252" s="128"/>
      <c r="D1252" s="128"/>
      <c r="E1252" s="129"/>
      <c r="F1252" s="130"/>
      <c r="G1252" s="129"/>
      <c r="H1252" s="129"/>
      <c r="I1252" s="146"/>
      <c r="J1252" s="147"/>
      <c r="K1252" s="129"/>
      <c r="L1252" s="129"/>
      <c r="M1252" s="129"/>
      <c r="O1252" s="148"/>
      <c r="P1252" s="110"/>
    </row>
    <row r="1253" spans="1:21" ht="15.75">
      <c r="A1253" s="131"/>
      <c r="B1253" s="132"/>
      <c r="C1253" s="132"/>
      <c r="D1253" s="132"/>
      <c r="E1253" s="132"/>
      <c r="F1253" s="132"/>
      <c r="G1253" s="132"/>
      <c r="H1253" s="132"/>
      <c r="I1253" s="149"/>
      <c r="J1253" s="149"/>
      <c r="L1253" s="485" t="s">
        <v>1793</v>
      </c>
      <c r="M1253" s="486"/>
      <c r="N1253" s="487"/>
      <c r="O1253" s="150">
        <f>F1251</f>
        <v>45.9</v>
      </c>
      <c r="P1253" s="110"/>
    </row>
    <row r="1254" spans="1:21" ht="15.75">
      <c r="A1254" s="133"/>
      <c r="B1254" s="134"/>
      <c r="C1254" s="134"/>
      <c r="D1254" s="134"/>
      <c r="E1254" s="134"/>
      <c r="F1254" s="134"/>
      <c r="G1254" s="134"/>
      <c r="H1254" s="134"/>
      <c r="I1254" s="151"/>
      <c r="J1254" s="151"/>
      <c r="K1254" s="152"/>
      <c r="L1254" s="152"/>
      <c r="M1254" s="152"/>
      <c r="N1254" s="152"/>
      <c r="O1254" s="153"/>
      <c r="P1254" s="110"/>
    </row>
    <row r="1255" spans="1:21" s="114" customFormat="1" ht="40.15" customHeight="1">
      <c r="A1255" s="174" t="s">
        <v>450</v>
      </c>
      <c r="B1255" s="488" t="s">
        <v>452</v>
      </c>
      <c r="C1255" s="488"/>
      <c r="D1255" s="488"/>
      <c r="E1255" s="488"/>
      <c r="F1255" s="488"/>
      <c r="G1255" s="488"/>
      <c r="H1255" s="488"/>
      <c r="I1255" s="488"/>
      <c r="J1255" s="488"/>
      <c r="K1255" s="488"/>
      <c r="L1255" s="488"/>
      <c r="M1255" s="488"/>
      <c r="N1255" s="488"/>
      <c r="O1255" s="489"/>
      <c r="P1255" s="169"/>
      <c r="Q1255" s="173"/>
      <c r="R1255" s="173"/>
      <c r="S1255" s="173"/>
      <c r="T1255" s="173"/>
      <c r="U1255" s="173"/>
    </row>
    <row r="1256" spans="1:21" s="115" customFormat="1" ht="15.75">
      <c r="A1256" s="167"/>
      <c r="B1256" s="168"/>
      <c r="C1256" s="168"/>
      <c r="D1256" s="168"/>
      <c r="E1256" s="168"/>
      <c r="F1256" s="168"/>
      <c r="G1256" s="168"/>
      <c r="H1256" s="168"/>
      <c r="I1256" s="170"/>
      <c r="J1256" s="170"/>
      <c r="K1256" s="170"/>
      <c r="L1256" s="170"/>
      <c r="M1256" s="171"/>
      <c r="N1256" s="171"/>
      <c r="O1256" s="172"/>
      <c r="P1256" s="110"/>
    </row>
    <row r="1257" spans="1:21" ht="42" customHeight="1">
      <c r="A1257" s="490" t="s">
        <v>1785</v>
      </c>
      <c r="B1257" s="481"/>
      <c r="C1257" s="481"/>
      <c r="D1257" s="481"/>
      <c r="E1257" s="125" t="s">
        <v>1786</v>
      </c>
      <c r="F1257" s="491" t="s">
        <v>1787</v>
      </c>
      <c r="G1257" s="459"/>
      <c r="H1257" s="491" t="s">
        <v>1795</v>
      </c>
      <c r="I1257" s="459"/>
      <c r="J1257" s="463" t="s">
        <v>1871</v>
      </c>
      <c r="K1257" s="492"/>
      <c r="L1257" s="145" t="s">
        <v>1790</v>
      </c>
      <c r="M1257" s="493" t="s">
        <v>1791</v>
      </c>
      <c r="N1257" s="493"/>
      <c r="O1257" s="494"/>
      <c r="P1257" s="110"/>
    </row>
    <row r="1258" spans="1:21" s="112" customFormat="1" ht="55.9" customHeight="1">
      <c r="A1258" s="495" t="s">
        <v>1987</v>
      </c>
      <c r="B1258" s="496"/>
      <c r="C1258" s="496"/>
      <c r="D1258" s="497"/>
      <c r="E1258" s="136">
        <v>1</v>
      </c>
      <c r="F1258" s="498">
        <v>0.83</v>
      </c>
      <c r="G1258" s="499"/>
      <c r="H1258" s="500"/>
      <c r="I1258" s="499"/>
      <c r="J1258" s="498"/>
      <c r="K1258" s="501"/>
      <c r="L1258" s="136"/>
      <c r="M1258" s="502" t="s">
        <v>1988</v>
      </c>
      <c r="N1258" s="502"/>
      <c r="O1258" s="503"/>
      <c r="P1258" s="110"/>
    </row>
    <row r="1259" spans="1:21" ht="18">
      <c r="A1259" s="127"/>
      <c r="B1259" s="128"/>
      <c r="C1259" s="128"/>
      <c r="D1259" s="128"/>
      <c r="E1259" s="129"/>
      <c r="F1259" s="130"/>
      <c r="G1259" s="129"/>
      <c r="H1259" s="129"/>
      <c r="I1259" s="146"/>
      <c r="J1259" s="147"/>
      <c r="K1259" s="129"/>
      <c r="L1259" s="129"/>
      <c r="M1259" s="129"/>
      <c r="O1259" s="148"/>
      <c r="P1259" s="110"/>
    </row>
    <row r="1260" spans="1:21" ht="15.75">
      <c r="A1260" s="131"/>
      <c r="B1260" s="132"/>
      <c r="C1260" s="132"/>
      <c r="D1260" s="132"/>
      <c r="E1260" s="132"/>
      <c r="F1260" s="132"/>
      <c r="G1260" s="132"/>
      <c r="H1260" s="132"/>
      <c r="I1260" s="149"/>
      <c r="J1260" s="149"/>
      <c r="L1260" s="485" t="s">
        <v>1793</v>
      </c>
      <c r="M1260" s="486"/>
      <c r="N1260" s="487"/>
      <c r="O1260" s="150">
        <f>F1258</f>
        <v>0.83</v>
      </c>
      <c r="P1260" s="110"/>
    </row>
    <row r="1261" spans="1:21" ht="15.75">
      <c r="A1261" s="133"/>
      <c r="B1261" s="134"/>
      <c r="C1261" s="134"/>
      <c r="D1261" s="134"/>
      <c r="E1261" s="134"/>
      <c r="F1261" s="134"/>
      <c r="G1261" s="134"/>
      <c r="H1261" s="134"/>
      <c r="I1261" s="151"/>
      <c r="J1261" s="151"/>
      <c r="K1261" s="152"/>
      <c r="L1261" s="152"/>
      <c r="M1261" s="152"/>
      <c r="N1261" s="152"/>
      <c r="O1261" s="153"/>
      <c r="P1261" s="110"/>
    </row>
    <row r="1262" spans="1:21" s="114" customFormat="1" ht="40.15" customHeight="1">
      <c r="A1262" s="174" t="s">
        <v>453</v>
      </c>
      <c r="B1262" s="488" t="s">
        <v>455</v>
      </c>
      <c r="C1262" s="488"/>
      <c r="D1262" s="488"/>
      <c r="E1262" s="488"/>
      <c r="F1262" s="488"/>
      <c r="G1262" s="488"/>
      <c r="H1262" s="488"/>
      <c r="I1262" s="488"/>
      <c r="J1262" s="488"/>
      <c r="K1262" s="488"/>
      <c r="L1262" s="488"/>
      <c r="M1262" s="488"/>
      <c r="N1262" s="488"/>
      <c r="O1262" s="489"/>
      <c r="P1262" s="169"/>
      <c r="Q1262" s="173"/>
      <c r="R1262" s="173"/>
      <c r="S1262" s="173"/>
      <c r="T1262" s="173"/>
      <c r="U1262" s="173"/>
    </row>
    <row r="1263" spans="1:21" s="115" customFormat="1" ht="15.75">
      <c r="A1263" s="167"/>
      <c r="B1263" s="168"/>
      <c r="C1263" s="168"/>
      <c r="D1263" s="168"/>
      <c r="E1263" s="168"/>
      <c r="F1263" s="168"/>
      <c r="G1263" s="168"/>
      <c r="H1263" s="168"/>
      <c r="I1263" s="170"/>
      <c r="J1263" s="170"/>
      <c r="K1263" s="170"/>
      <c r="L1263" s="170"/>
      <c r="M1263" s="171"/>
      <c r="N1263" s="171"/>
      <c r="O1263" s="172"/>
      <c r="P1263" s="110"/>
    </row>
    <row r="1264" spans="1:21" ht="42" customHeight="1">
      <c r="A1264" s="490" t="s">
        <v>1785</v>
      </c>
      <c r="B1264" s="481"/>
      <c r="C1264" s="481"/>
      <c r="D1264" s="481"/>
      <c r="E1264" s="125" t="s">
        <v>1786</v>
      </c>
      <c r="F1264" s="491" t="s">
        <v>1787</v>
      </c>
      <c r="G1264" s="459"/>
      <c r="H1264" s="491" t="s">
        <v>1795</v>
      </c>
      <c r="I1264" s="459"/>
      <c r="J1264" s="463" t="s">
        <v>1871</v>
      </c>
      <c r="K1264" s="492"/>
      <c r="L1264" s="145" t="s">
        <v>1790</v>
      </c>
      <c r="M1264" s="493" t="s">
        <v>1791</v>
      </c>
      <c r="N1264" s="493"/>
      <c r="O1264" s="494"/>
      <c r="P1264" s="110"/>
    </row>
    <row r="1265" spans="1:21" s="112" customFormat="1" ht="55.9" customHeight="1">
      <c r="A1265" s="495" t="s">
        <v>1987</v>
      </c>
      <c r="B1265" s="496"/>
      <c r="C1265" s="496"/>
      <c r="D1265" s="497"/>
      <c r="E1265" s="136">
        <v>1</v>
      </c>
      <c r="F1265" s="498">
        <f>136.07+80</f>
        <v>216.07</v>
      </c>
      <c r="G1265" s="499"/>
      <c r="H1265" s="500"/>
      <c r="I1265" s="499"/>
      <c r="J1265" s="498"/>
      <c r="K1265" s="501"/>
      <c r="L1265" s="136"/>
      <c r="M1265" s="502" t="s">
        <v>1988</v>
      </c>
      <c r="N1265" s="502"/>
      <c r="O1265" s="503"/>
      <c r="P1265" s="110"/>
    </row>
    <row r="1266" spans="1:21" ht="18">
      <c r="A1266" s="127"/>
      <c r="B1266" s="128"/>
      <c r="C1266" s="128"/>
      <c r="D1266" s="128"/>
      <c r="E1266" s="129"/>
      <c r="F1266" s="130"/>
      <c r="G1266" s="129"/>
      <c r="H1266" s="129"/>
      <c r="I1266" s="146"/>
      <c r="J1266" s="147"/>
      <c r="K1266" s="129"/>
      <c r="L1266" s="129"/>
      <c r="M1266" s="129"/>
      <c r="O1266" s="148"/>
      <c r="P1266" s="110"/>
    </row>
    <row r="1267" spans="1:21" ht="15.75">
      <c r="A1267" s="131"/>
      <c r="B1267" s="132"/>
      <c r="C1267" s="132"/>
      <c r="D1267" s="132"/>
      <c r="E1267" s="132"/>
      <c r="F1267" s="132"/>
      <c r="G1267" s="132"/>
      <c r="H1267" s="132"/>
      <c r="I1267" s="149"/>
      <c r="J1267" s="149"/>
      <c r="L1267" s="485" t="s">
        <v>1793</v>
      </c>
      <c r="M1267" s="486"/>
      <c r="N1267" s="487"/>
      <c r="O1267" s="150">
        <f>F1265</f>
        <v>216.07</v>
      </c>
      <c r="P1267" s="110"/>
    </row>
    <row r="1268" spans="1:21" ht="15.75">
      <c r="A1268" s="133"/>
      <c r="B1268" s="134"/>
      <c r="C1268" s="134"/>
      <c r="D1268" s="134"/>
      <c r="E1268" s="134"/>
      <c r="F1268" s="134"/>
      <c r="G1268" s="134"/>
      <c r="H1268" s="134"/>
      <c r="I1268" s="151"/>
      <c r="J1268" s="151"/>
      <c r="K1268" s="152"/>
      <c r="L1268" s="152"/>
      <c r="M1268" s="152"/>
      <c r="N1268" s="152"/>
      <c r="O1268" s="153"/>
      <c r="P1268" s="110"/>
    </row>
    <row r="1269" spans="1:21" s="114" customFormat="1" ht="40.15" customHeight="1">
      <c r="A1269" s="174" t="s">
        <v>456</v>
      </c>
      <c r="B1269" s="488" t="s">
        <v>458</v>
      </c>
      <c r="C1269" s="488"/>
      <c r="D1269" s="488"/>
      <c r="E1269" s="488"/>
      <c r="F1269" s="488"/>
      <c r="G1269" s="488"/>
      <c r="H1269" s="488"/>
      <c r="I1269" s="488"/>
      <c r="J1269" s="488"/>
      <c r="K1269" s="488"/>
      <c r="L1269" s="488"/>
      <c r="M1269" s="488"/>
      <c r="N1269" s="488"/>
      <c r="O1269" s="489"/>
      <c r="P1269" s="169"/>
      <c r="Q1269" s="173"/>
      <c r="R1269" s="173"/>
      <c r="S1269" s="173"/>
      <c r="T1269" s="173"/>
      <c r="U1269" s="173"/>
    </row>
    <row r="1270" spans="1:21" s="115" customFormat="1" ht="15.75">
      <c r="A1270" s="167"/>
      <c r="B1270" s="168"/>
      <c r="C1270" s="168"/>
      <c r="D1270" s="168"/>
      <c r="E1270" s="168"/>
      <c r="F1270" s="168"/>
      <c r="G1270" s="168"/>
      <c r="H1270" s="168"/>
      <c r="I1270" s="170"/>
      <c r="J1270" s="170"/>
      <c r="K1270" s="170"/>
      <c r="L1270" s="170"/>
      <c r="M1270" s="171"/>
      <c r="N1270" s="171"/>
      <c r="O1270" s="172"/>
      <c r="P1270" s="110"/>
    </row>
    <row r="1271" spans="1:21" ht="42" customHeight="1">
      <c r="A1271" s="490" t="s">
        <v>1785</v>
      </c>
      <c r="B1271" s="481"/>
      <c r="C1271" s="481"/>
      <c r="D1271" s="481"/>
      <c r="E1271" s="125" t="s">
        <v>1786</v>
      </c>
      <c r="F1271" s="491" t="s">
        <v>1787</v>
      </c>
      <c r="G1271" s="459"/>
      <c r="H1271" s="491" t="s">
        <v>1795</v>
      </c>
      <c r="I1271" s="459"/>
      <c r="J1271" s="463" t="s">
        <v>1871</v>
      </c>
      <c r="K1271" s="492"/>
      <c r="L1271" s="145" t="s">
        <v>1790</v>
      </c>
      <c r="M1271" s="493" t="s">
        <v>1791</v>
      </c>
      <c r="N1271" s="493"/>
      <c r="O1271" s="494"/>
      <c r="P1271" s="110"/>
    </row>
    <row r="1272" spans="1:21" s="112" customFormat="1" ht="55.9" customHeight="1">
      <c r="A1272" s="495" t="s">
        <v>1987</v>
      </c>
      <c r="B1272" s="496"/>
      <c r="C1272" s="496"/>
      <c r="D1272" s="497"/>
      <c r="E1272" s="136">
        <v>6</v>
      </c>
      <c r="F1272" s="498"/>
      <c r="G1272" s="499"/>
      <c r="H1272" s="500"/>
      <c r="I1272" s="499"/>
      <c r="J1272" s="498"/>
      <c r="K1272" s="501"/>
      <c r="L1272" s="136"/>
      <c r="M1272" s="502" t="s">
        <v>1988</v>
      </c>
      <c r="N1272" s="502"/>
      <c r="O1272" s="503"/>
      <c r="P1272" s="110"/>
    </row>
    <row r="1273" spans="1:21" ht="18">
      <c r="A1273" s="127"/>
      <c r="B1273" s="128"/>
      <c r="C1273" s="128"/>
      <c r="D1273" s="128"/>
      <c r="E1273" s="129"/>
      <c r="F1273" s="130"/>
      <c r="G1273" s="129"/>
      <c r="H1273" s="129"/>
      <c r="I1273" s="146"/>
      <c r="J1273" s="147"/>
      <c r="K1273" s="129"/>
      <c r="L1273" s="129"/>
      <c r="M1273" s="129"/>
      <c r="O1273" s="148"/>
      <c r="P1273" s="110"/>
    </row>
    <row r="1274" spans="1:21" ht="15.75">
      <c r="A1274" s="131"/>
      <c r="B1274" s="132"/>
      <c r="C1274" s="132"/>
      <c r="D1274" s="132"/>
      <c r="E1274" s="132"/>
      <c r="F1274" s="132"/>
      <c r="G1274" s="132"/>
      <c r="H1274" s="132"/>
      <c r="I1274" s="149"/>
      <c r="J1274" s="149"/>
      <c r="L1274" s="485" t="s">
        <v>1793</v>
      </c>
      <c r="M1274" s="486"/>
      <c r="N1274" s="487"/>
      <c r="O1274" s="150">
        <f>E1272</f>
        <v>6</v>
      </c>
      <c r="P1274" s="110"/>
    </row>
    <row r="1275" spans="1:21" ht="15.75">
      <c r="A1275" s="133"/>
      <c r="B1275" s="134"/>
      <c r="C1275" s="134"/>
      <c r="D1275" s="134"/>
      <c r="E1275" s="134"/>
      <c r="F1275" s="134"/>
      <c r="G1275" s="134"/>
      <c r="H1275" s="134"/>
      <c r="I1275" s="151"/>
      <c r="J1275" s="151"/>
      <c r="K1275" s="152"/>
      <c r="L1275" s="152"/>
      <c r="M1275" s="152"/>
      <c r="N1275" s="152"/>
      <c r="O1275" s="153"/>
      <c r="P1275" s="110"/>
    </row>
    <row r="1276" spans="1:21" s="114" customFormat="1" ht="40.15" customHeight="1">
      <c r="A1276" s="174" t="s">
        <v>459</v>
      </c>
      <c r="B1276" s="488" t="s">
        <v>461</v>
      </c>
      <c r="C1276" s="488"/>
      <c r="D1276" s="488"/>
      <c r="E1276" s="488"/>
      <c r="F1276" s="488"/>
      <c r="G1276" s="488"/>
      <c r="H1276" s="488"/>
      <c r="I1276" s="488"/>
      <c r="J1276" s="488"/>
      <c r="K1276" s="488"/>
      <c r="L1276" s="488"/>
      <c r="M1276" s="488"/>
      <c r="N1276" s="488"/>
      <c r="O1276" s="489"/>
      <c r="P1276" s="169"/>
      <c r="Q1276" s="173"/>
      <c r="R1276" s="173"/>
      <c r="S1276" s="173"/>
      <c r="T1276" s="173"/>
      <c r="U1276" s="173"/>
    </row>
    <row r="1277" spans="1:21" s="115" customFormat="1" ht="15.75">
      <c r="A1277" s="167"/>
      <c r="B1277" s="168"/>
      <c r="C1277" s="168"/>
      <c r="D1277" s="168"/>
      <c r="E1277" s="168"/>
      <c r="F1277" s="168"/>
      <c r="G1277" s="168"/>
      <c r="H1277" s="168"/>
      <c r="I1277" s="170"/>
      <c r="J1277" s="170"/>
      <c r="K1277" s="170"/>
      <c r="L1277" s="170"/>
      <c r="M1277" s="171"/>
      <c r="N1277" s="171"/>
      <c r="O1277" s="172"/>
      <c r="P1277" s="110"/>
    </row>
    <row r="1278" spans="1:21" ht="42" customHeight="1">
      <c r="A1278" s="490" t="s">
        <v>1785</v>
      </c>
      <c r="B1278" s="481"/>
      <c r="C1278" s="481"/>
      <c r="D1278" s="481"/>
      <c r="E1278" s="125" t="s">
        <v>1786</v>
      </c>
      <c r="F1278" s="491" t="s">
        <v>1787</v>
      </c>
      <c r="G1278" s="459"/>
      <c r="H1278" s="491" t="s">
        <v>1795</v>
      </c>
      <c r="I1278" s="459"/>
      <c r="J1278" s="463" t="s">
        <v>1871</v>
      </c>
      <c r="K1278" s="492"/>
      <c r="L1278" s="145" t="s">
        <v>1790</v>
      </c>
      <c r="M1278" s="493" t="s">
        <v>1791</v>
      </c>
      <c r="N1278" s="493"/>
      <c r="O1278" s="494"/>
      <c r="P1278" s="110"/>
    </row>
    <row r="1279" spans="1:21" s="112" customFormat="1" ht="55.9" customHeight="1">
      <c r="A1279" s="495" t="s">
        <v>1987</v>
      </c>
      <c r="B1279" s="496"/>
      <c r="C1279" s="496"/>
      <c r="D1279" s="497"/>
      <c r="E1279" s="136">
        <v>3</v>
      </c>
      <c r="F1279" s="498"/>
      <c r="G1279" s="499"/>
      <c r="H1279" s="500"/>
      <c r="I1279" s="499"/>
      <c r="J1279" s="498"/>
      <c r="K1279" s="501"/>
      <c r="L1279" s="136"/>
      <c r="M1279" s="502" t="s">
        <v>1988</v>
      </c>
      <c r="N1279" s="502"/>
      <c r="O1279" s="503"/>
      <c r="P1279" s="110"/>
    </row>
    <row r="1280" spans="1:21" ht="18">
      <c r="A1280" s="127"/>
      <c r="B1280" s="128"/>
      <c r="C1280" s="128"/>
      <c r="D1280" s="128"/>
      <c r="E1280" s="129"/>
      <c r="F1280" s="130"/>
      <c r="G1280" s="129"/>
      <c r="H1280" s="129"/>
      <c r="I1280" s="146"/>
      <c r="J1280" s="147"/>
      <c r="K1280" s="129"/>
      <c r="L1280" s="129"/>
      <c r="M1280" s="129"/>
      <c r="O1280" s="148"/>
      <c r="P1280" s="110"/>
    </row>
    <row r="1281" spans="1:21" ht="15.75">
      <c r="A1281" s="131"/>
      <c r="B1281" s="132"/>
      <c r="C1281" s="132"/>
      <c r="D1281" s="132"/>
      <c r="E1281" s="132"/>
      <c r="F1281" s="132"/>
      <c r="G1281" s="132"/>
      <c r="H1281" s="132"/>
      <c r="I1281" s="149"/>
      <c r="J1281" s="149"/>
      <c r="L1281" s="485" t="s">
        <v>1793</v>
      </c>
      <c r="M1281" s="486"/>
      <c r="N1281" s="487"/>
      <c r="O1281" s="150">
        <f>E1279</f>
        <v>3</v>
      </c>
      <c r="P1281" s="110"/>
    </row>
    <row r="1282" spans="1:21" ht="15.75">
      <c r="A1282" s="133"/>
      <c r="B1282" s="134"/>
      <c r="C1282" s="134"/>
      <c r="D1282" s="134"/>
      <c r="E1282" s="134"/>
      <c r="F1282" s="134"/>
      <c r="G1282" s="134"/>
      <c r="H1282" s="134"/>
      <c r="I1282" s="151"/>
      <c r="J1282" s="151"/>
      <c r="K1282" s="152"/>
      <c r="L1282" s="152"/>
      <c r="M1282" s="152"/>
      <c r="N1282" s="152"/>
      <c r="O1282" s="153"/>
      <c r="P1282" s="110"/>
    </row>
    <row r="1283" spans="1:21" s="114" customFormat="1" ht="40.15" customHeight="1">
      <c r="A1283" s="174" t="s">
        <v>462</v>
      </c>
      <c r="B1283" s="488" t="s">
        <v>464</v>
      </c>
      <c r="C1283" s="488"/>
      <c r="D1283" s="488"/>
      <c r="E1283" s="488"/>
      <c r="F1283" s="488"/>
      <c r="G1283" s="488"/>
      <c r="H1283" s="488"/>
      <c r="I1283" s="488"/>
      <c r="J1283" s="488"/>
      <c r="K1283" s="488"/>
      <c r="L1283" s="488"/>
      <c r="M1283" s="488"/>
      <c r="N1283" s="488"/>
      <c r="O1283" s="489"/>
      <c r="P1283" s="169"/>
      <c r="Q1283" s="173"/>
      <c r="R1283" s="173"/>
      <c r="S1283" s="173"/>
      <c r="T1283" s="173"/>
      <c r="U1283" s="173"/>
    </row>
    <row r="1284" spans="1:21" s="115" customFormat="1" ht="15.75">
      <c r="A1284" s="167"/>
      <c r="B1284" s="168"/>
      <c r="C1284" s="168"/>
      <c r="D1284" s="168"/>
      <c r="E1284" s="168"/>
      <c r="F1284" s="168"/>
      <c r="G1284" s="168"/>
      <c r="H1284" s="168"/>
      <c r="I1284" s="170"/>
      <c r="J1284" s="170"/>
      <c r="K1284" s="170"/>
      <c r="L1284" s="170"/>
      <c r="M1284" s="171"/>
      <c r="N1284" s="171"/>
      <c r="O1284" s="172"/>
      <c r="P1284" s="110"/>
    </row>
    <row r="1285" spans="1:21" ht="42" customHeight="1">
      <c r="A1285" s="490" t="s">
        <v>1785</v>
      </c>
      <c r="B1285" s="481"/>
      <c r="C1285" s="481"/>
      <c r="D1285" s="481"/>
      <c r="E1285" s="125" t="s">
        <v>1786</v>
      </c>
      <c r="F1285" s="491" t="s">
        <v>1787</v>
      </c>
      <c r="G1285" s="459"/>
      <c r="H1285" s="491" t="s">
        <v>1795</v>
      </c>
      <c r="I1285" s="459"/>
      <c r="J1285" s="463" t="s">
        <v>1871</v>
      </c>
      <c r="K1285" s="492"/>
      <c r="L1285" s="145" t="s">
        <v>1790</v>
      </c>
      <c r="M1285" s="493" t="s">
        <v>1791</v>
      </c>
      <c r="N1285" s="493"/>
      <c r="O1285" s="494"/>
      <c r="P1285" s="110"/>
    </row>
    <row r="1286" spans="1:21" s="112" customFormat="1" ht="55.9" customHeight="1">
      <c r="A1286" s="495" t="s">
        <v>1987</v>
      </c>
      <c r="B1286" s="496"/>
      <c r="C1286" s="496"/>
      <c r="D1286" s="497"/>
      <c r="E1286" s="136">
        <v>2</v>
      </c>
      <c r="F1286" s="498"/>
      <c r="G1286" s="499"/>
      <c r="H1286" s="500"/>
      <c r="I1286" s="499"/>
      <c r="J1286" s="498"/>
      <c r="K1286" s="501"/>
      <c r="L1286" s="136"/>
      <c r="M1286" s="502" t="s">
        <v>1988</v>
      </c>
      <c r="N1286" s="502"/>
      <c r="O1286" s="503"/>
      <c r="P1286" s="110"/>
    </row>
    <row r="1287" spans="1:21" ht="18">
      <c r="A1287" s="127"/>
      <c r="B1287" s="128"/>
      <c r="C1287" s="128"/>
      <c r="D1287" s="128"/>
      <c r="E1287" s="129"/>
      <c r="F1287" s="130"/>
      <c r="G1287" s="129"/>
      <c r="H1287" s="129"/>
      <c r="I1287" s="146"/>
      <c r="J1287" s="147"/>
      <c r="K1287" s="129"/>
      <c r="L1287" s="129"/>
      <c r="M1287" s="129"/>
      <c r="O1287" s="148"/>
      <c r="P1287" s="110"/>
    </row>
    <row r="1288" spans="1:21" ht="15.75">
      <c r="A1288" s="131"/>
      <c r="B1288" s="132"/>
      <c r="C1288" s="132"/>
      <c r="D1288" s="132"/>
      <c r="E1288" s="132"/>
      <c r="F1288" s="132"/>
      <c r="G1288" s="132"/>
      <c r="H1288" s="132"/>
      <c r="I1288" s="149"/>
      <c r="J1288" s="149"/>
      <c r="L1288" s="485" t="s">
        <v>1793</v>
      </c>
      <c r="M1288" s="486"/>
      <c r="N1288" s="487"/>
      <c r="O1288" s="150">
        <f>E1286</f>
        <v>2</v>
      </c>
      <c r="P1288" s="110"/>
    </row>
    <row r="1289" spans="1:21" ht="15.75">
      <c r="A1289" s="133"/>
      <c r="B1289" s="134"/>
      <c r="C1289" s="134"/>
      <c r="D1289" s="134"/>
      <c r="E1289" s="134"/>
      <c r="F1289" s="134"/>
      <c r="G1289" s="134"/>
      <c r="H1289" s="134"/>
      <c r="I1289" s="151"/>
      <c r="J1289" s="151"/>
      <c r="K1289" s="152"/>
      <c r="L1289" s="152"/>
      <c r="M1289" s="152"/>
      <c r="N1289" s="152"/>
      <c r="O1289" s="153"/>
      <c r="P1289" s="110"/>
    </row>
    <row r="1290" spans="1:21" s="114" customFormat="1" ht="40.15" customHeight="1">
      <c r="A1290" s="174" t="s">
        <v>465</v>
      </c>
      <c r="B1290" s="488" t="s">
        <v>467</v>
      </c>
      <c r="C1290" s="488"/>
      <c r="D1290" s="488"/>
      <c r="E1290" s="488"/>
      <c r="F1290" s="488"/>
      <c r="G1290" s="488"/>
      <c r="H1290" s="488"/>
      <c r="I1290" s="488"/>
      <c r="J1290" s="488"/>
      <c r="K1290" s="488"/>
      <c r="L1290" s="488"/>
      <c r="M1290" s="488"/>
      <c r="N1290" s="488"/>
      <c r="O1290" s="489"/>
      <c r="P1290" s="169"/>
      <c r="Q1290" s="173"/>
      <c r="R1290" s="173"/>
      <c r="S1290" s="173"/>
      <c r="T1290" s="173"/>
      <c r="U1290" s="173"/>
    </row>
    <row r="1291" spans="1:21" s="115" customFormat="1" ht="15.75">
      <c r="A1291" s="167"/>
      <c r="B1291" s="168"/>
      <c r="C1291" s="168"/>
      <c r="D1291" s="168"/>
      <c r="E1291" s="168"/>
      <c r="F1291" s="168"/>
      <c r="G1291" s="168"/>
      <c r="H1291" s="168"/>
      <c r="I1291" s="170"/>
      <c r="J1291" s="170"/>
      <c r="K1291" s="170"/>
      <c r="L1291" s="170"/>
      <c r="M1291" s="171"/>
      <c r="N1291" s="171"/>
      <c r="O1291" s="172"/>
      <c r="P1291" s="110"/>
    </row>
    <row r="1292" spans="1:21" ht="42" customHeight="1">
      <c r="A1292" s="490" t="s">
        <v>1785</v>
      </c>
      <c r="B1292" s="481"/>
      <c r="C1292" s="481"/>
      <c r="D1292" s="481"/>
      <c r="E1292" s="125" t="s">
        <v>1786</v>
      </c>
      <c r="F1292" s="491" t="s">
        <v>1787</v>
      </c>
      <c r="G1292" s="459"/>
      <c r="H1292" s="491" t="s">
        <v>1795</v>
      </c>
      <c r="I1292" s="459"/>
      <c r="J1292" s="463" t="s">
        <v>1871</v>
      </c>
      <c r="K1292" s="492"/>
      <c r="L1292" s="145" t="s">
        <v>1790</v>
      </c>
      <c r="M1292" s="493" t="s">
        <v>1791</v>
      </c>
      <c r="N1292" s="493"/>
      <c r="O1292" s="494"/>
      <c r="P1292" s="110"/>
    </row>
    <row r="1293" spans="1:21" s="112" customFormat="1" ht="55.9" customHeight="1">
      <c r="A1293" s="495" t="s">
        <v>1987</v>
      </c>
      <c r="B1293" s="496"/>
      <c r="C1293" s="496"/>
      <c r="D1293" s="497"/>
      <c r="E1293" s="136">
        <v>10</v>
      </c>
      <c r="F1293" s="498"/>
      <c r="G1293" s="499"/>
      <c r="H1293" s="500"/>
      <c r="I1293" s="499"/>
      <c r="J1293" s="498"/>
      <c r="K1293" s="501"/>
      <c r="L1293" s="136"/>
      <c r="M1293" s="502" t="s">
        <v>1988</v>
      </c>
      <c r="N1293" s="502"/>
      <c r="O1293" s="503"/>
      <c r="P1293" s="110"/>
    </row>
    <row r="1294" spans="1:21" ht="18">
      <c r="A1294" s="127"/>
      <c r="B1294" s="128"/>
      <c r="C1294" s="128"/>
      <c r="D1294" s="128"/>
      <c r="E1294" s="129"/>
      <c r="F1294" s="130"/>
      <c r="G1294" s="129"/>
      <c r="H1294" s="129"/>
      <c r="I1294" s="146"/>
      <c r="J1294" s="147"/>
      <c r="K1294" s="129"/>
      <c r="L1294" s="129"/>
      <c r="M1294" s="129"/>
      <c r="O1294" s="148"/>
      <c r="P1294" s="110"/>
    </row>
    <row r="1295" spans="1:21" ht="15.75">
      <c r="A1295" s="131"/>
      <c r="B1295" s="132"/>
      <c r="C1295" s="132"/>
      <c r="D1295" s="132"/>
      <c r="E1295" s="132"/>
      <c r="F1295" s="132"/>
      <c r="G1295" s="132"/>
      <c r="H1295" s="132"/>
      <c r="I1295" s="149"/>
      <c r="J1295" s="149"/>
      <c r="L1295" s="485" t="s">
        <v>1793</v>
      </c>
      <c r="M1295" s="486"/>
      <c r="N1295" s="487"/>
      <c r="O1295" s="150">
        <f>E1293</f>
        <v>10</v>
      </c>
      <c r="P1295" s="110"/>
    </row>
    <row r="1296" spans="1:21" ht="15.75">
      <c r="A1296" s="133"/>
      <c r="B1296" s="134"/>
      <c r="C1296" s="134"/>
      <c r="D1296" s="134"/>
      <c r="E1296" s="134"/>
      <c r="F1296" s="134"/>
      <c r="G1296" s="134"/>
      <c r="H1296" s="134"/>
      <c r="I1296" s="151"/>
      <c r="J1296" s="151"/>
      <c r="K1296" s="152"/>
      <c r="L1296" s="152"/>
      <c r="M1296" s="152"/>
      <c r="N1296" s="152"/>
      <c r="O1296" s="153"/>
      <c r="P1296" s="110"/>
    </row>
    <row r="1297" spans="1:21" s="114" customFormat="1" ht="40.15" customHeight="1">
      <c r="A1297" s="174" t="s">
        <v>468</v>
      </c>
      <c r="B1297" s="488" t="s">
        <v>470</v>
      </c>
      <c r="C1297" s="488"/>
      <c r="D1297" s="488"/>
      <c r="E1297" s="488"/>
      <c r="F1297" s="488"/>
      <c r="G1297" s="488"/>
      <c r="H1297" s="488"/>
      <c r="I1297" s="488"/>
      <c r="J1297" s="488"/>
      <c r="K1297" s="488"/>
      <c r="L1297" s="488"/>
      <c r="M1297" s="488"/>
      <c r="N1297" s="488"/>
      <c r="O1297" s="489"/>
      <c r="P1297" s="169"/>
      <c r="Q1297" s="173"/>
      <c r="R1297" s="173"/>
      <c r="S1297" s="173"/>
      <c r="T1297" s="173"/>
      <c r="U1297" s="173"/>
    </row>
    <row r="1298" spans="1:21" s="115" customFormat="1" ht="15.75">
      <c r="A1298" s="167"/>
      <c r="B1298" s="168"/>
      <c r="C1298" s="168"/>
      <c r="D1298" s="168"/>
      <c r="E1298" s="168"/>
      <c r="F1298" s="168"/>
      <c r="G1298" s="168"/>
      <c r="H1298" s="168"/>
      <c r="I1298" s="170"/>
      <c r="J1298" s="170"/>
      <c r="K1298" s="170"/>
      <c r="L1298" s="170"/>
      <c r="M1298" s="171"/>
      <c r="N1298" s="171"/>
      <c r="O1298" s="172"/>
      <c r="P1298" s="110"/>
    </row>
    <row r="1299" spans="1:21" ht="42" customHeight="1">
      <c r="A1299" s="490" t="s">
        <v>1785</v>
      </c>
      <c r="B1299" s="481"/>
      <c r="C1299" s="481"/>
      <c r="D1299" s="481"/>
      <c r="E1299" s="125" t="s">
        <v>1786</v>
      </c>
      <c r="F1299" s="491" t="s">
        <v>1787</v>
      </c>
      <c r="G1299" s="459"/>
      <c r="H1299" s="491" t="s">
        <v>1795</v>
      </c>
      <c r="I1299" s="459"/>
      <c r="J1299" s="463" t="s">
        <v>1871</v>
      </c>
      <c r="K1299" s="492"/>
      <c r="L1299" s="145" t="s">
        <v>1790</v>
      </c>
      <c r="M1299" s="493" t="s">
        <v>1791</v>
      </c>
      <c r="N1299" s="493"/>
      <c r="O1299" s="494"/>
      <c r="P1299" s="110"/>
    </row>
    <row r="1300" spans="1:21" s="112" customFormat="1" ht="55.9" customHeight="1">
      <c r="A1300" s="495" t="s">
        <v>1987</v>
      </c>
      <c r="B1300" s="496"/>
      <c r="C1300" s="496"/>
      <c r="D1300" s="497"/>
      <c r="E1300" s="136">
        <v>5</v>
      </c>
      <c r="F1300" s="498"/>
      <c r="G1300" s="499"/>
      <c r="H1300" s="500"/>
      <c r="I1300" s="499"/>
      <c r="J1300" s="498"/>
      <c r="K1300" s="501"/>
      <c r="L1300" s="136"/>
      <c r="M1300" s="502" t="s">
        <v>1988</v>
      </c>
      <c r="N1300" s="502"/>
      <c r="O1300" s="503"/>
      <c r="P1300" s="110"/>
    </row>
    <row r="1301" spans="1:21" ht="18">
      <c r="A1301" s="127"/>
      <c r="B1301" s="128"/>
      <c r="C1301" s="128"/>
      <c r="D1301" s="128"/>
      <c r="E1301" s="129"/>
      <c r="F1301" s="130"/>
      <c r="G1301" s="129"/>
      <c r="H1301" s="129"/>
      <c r="I1301" s="146"/>
      <c r="J1301" s="147"/>
      <c r="K1301" s="129"/>
      <c r="L1301" s="129"/>
      <c r="M1301" s="129"/>
      <c r="O1301" s="148"/>
      <c r="P1301" s="110"/>
    </row>
    <row r="1302" spans="1:21" ht="15.75">
      <c r="A1302" s="131"/>
      <c r="B1302" s="132"/>
      <c r="C1302" s="132"/>
      <c r="D1302" s="132"/>
      <c r="E1302" s="132"/>
      <c r="F1302" s="132"/>
      <c r="G1302" s="132"/>
      <c r="H1302" s="132"/>
      <c r="I1302" s="149"/>
      <c r="J1302" s="149"/>
      <c r="L1302" s="485" t="s">
        <v>1793</v>
      </c>
      <c r="M1302" s="486"/>
      <c r="N1302" s="487"/>
      <c r="O1302" s="150">
        <f>E1300</f>
        <v>5</v>
      </c>
      <c r="P1302" s="110"/>
    </row>
    <row r="1303" spans="1:21" ht="15.75">
      <c r="A1303" s="133"/>
      <c r="B1303" s="134"/>
      <c r="C1303" s="134"/>
      <c r="D1303" s="134"/>
      <c r="E1303" s="134"/>
      <c r="F1303" s="134"/>
      <c r="G1303" s="134"/>
      <c r="H1303" s="134"/>
      <c r="I1303" s="151"/>
      <c r="J1303" s="151"/>
      <c r="K1303" s="152"/>
      <c r="L1303" s="152"/>
      <c r="M1303" s="152"/>
      <c r="N1303" s="152"/>
      <c r="O1303" s="153"/>
      <c r="P1303" s="110"/>
    </row>
    <row r="1304" spans="1:21" s="114" customFormat="1" ht="40.15" customHeight="1">
      <c r="A1304" s="174" t="s">
        <v>471</v>
      </c>
      <c r="B1304" s="488" t="s">
        <v>467</v>
      </c>
      <c r="C1304" s="488"/>
      <c r="D1304" s="488"/>
      <c r="E1304" s="488"/>
      <c r="F1304" s="488"/>
      <c r="G1304" s="488"/>
      <c r="H1304" s="488"/>
      <c r="I1304" s="488"/>
      <c r="J1304" s="488"/>
      <c r="K1304" s="488"/>
      <c r="L1304" s="488"/>
      <c r="M1304" s="488"/>
      <c r="N1304" s="488"/>
      <c r="O1304" s="489"/>
      <c r="P1304" s="169"/>
      <c r="Q1304" s="173"/>
      <c r="R1304" s="173"/>
      <c r="S1304" s="173"/>
      <c r="T1304" s="173"/>
      <c r="U1304" s="173"/>
    </row>
    <row r="1305" spans="1:21" s="115" customFormat="1" ht="15.75">
      <c r="A1305" s="167"/>
      <c r="B1305" s="168"/>
      <c r="C1305" s="168"/>
      <c r="D1305" s="168"/>
      <c r="E1305" s="168"/>
      <c r="F1305" s="168"/>
      <c r="G1305" s="168"/>
      <c r="H1305" s="168"/>
      <c r="I1305" s="170"/>
      <c r="J1305" s="170"/>
      <c r="K1305" s="170"/>
      <c r="L1305" s="170"/>
      <c r="M1305" s="171"/>
      <c r="N1305" s="171"/>
      <c r="O1305" s="172"/>
      <c r="P1305" s="110"/>
    </row>
    <row r="1306" spans="1:21" ht="42" customHeight="1">
      <c r="A1306" s="490" t="s">
        <v>1785</v>
      </c>
      <c r="B1306" s="481"/>
      <c r="C1306" s="481"/>
      <c r="D1306" s="481"/>
      <c r="E1306" s="125" t="s">
        <v>1786</v>
      </c>
      <c r="F1306" s="491" t="s">
        <v>1787</v>
      </c>
      <c r="G1306" s="459"/>
      <c r="H1306" s="491" t="s">
        <v>1795</v>
      </c>
      <c r="I1306" s="459"/>
      <c r="J1306" s="463" t="s">
        <v>1871</v>
      </c>
      <c r="K1306" s="492"/>
      <c r="L1306" s="145" t="s">
        <v>1790</v>
      </c>
      <c r="M1306" s="493" t="s">
        <v>1791</v>
      </c>
      <c r="N1306" s="493"/>
      <c r="O1306" s="494"/>
      <c r="P1306" s="110"/>
    </row>
    <row r="1307" spans="1:21" s="112" customFormat="1" ht="55.9" customHeight="1">
      <c r="A1307" s="495" t="s">
        <v>1987</v>
      </c>
      <c r="B1307" s="496"/>
      <c r="C1307" s="496"/>
      <c r="D1307" s="497"/>
      <c r="E1307" s="136">
        <v>1</v>
      </c>
      <c r="F1307" s="498"/>
      <c r="G1307" s="499"/>
      <c r="H1307" s="500"/>
      <c r="I1307" s="499"/>
      <c r="J1307" s="498"/>
      <c r="K1307" s="501"/>
      <c r="L1307" s="136"/>
      <c r="M1307" s="502" t="s">
        <v>1988</v>
      </c>
      <c r="N1307" s="502"/>
      <c r="O1307" s="503"/>
      <c r="P1307" s="110"/>
    </row>
    <row r="1308" spans="1:21" ht="18">
      <c r="A1308" s="127"/>
      <c r="B1308" s="128"/>
      <c r="C1308" s="128"/>
      <c r="D1308" s="128"/>
      <c r="E1308" s="129"/>
      <c r="F1308" s="130"/>
      <c r="G1308" s="129"/>
      <c r="H1308" s="129"/>
      <c r="I1308" s="146"/>
      <c r="J1308" s="147"/>
      <c r="K1308" s="129"/>
      <c r="L1308" s="129"/>
      <c r="M1308" s="129"/>
      <c r="O1308" s="148"/>
      <c r="P1308" s="110"/>
    </row>
    <row r="1309" spans="1:21" ht="15.75">
      <c r="A1309" s="131"/>
      <c r="B1309" s="132"/>
      <c r="C1309" s="132"/>
      <c r="D1309" s="132"/>
      <c r="E1309" s="132"/>
      <c r="F1309" s="132"/>
      <c r="G1309" s="132"/>
      <c r="H1309" s="132"/>
      <c r="I1309" s="149"/>
      <c r="J1309" s="149"/>
      <c r="L1309" s="485" t="s">
        <v>1793</v>
      </c>
      <c r="M1309" s="486"/>
      <c r="N1309" s="487"/>
      <c r="O1309" s="150">
        <f>E1307</f>
        <v>1</v>
      </c>
      <c r="P1309" s="110"/>
    </row>
    <row r="1310" spans="1:21" ht="15.75">
      <c r="A1310" s="133"/>
      <c r="B1310" s="134"/>
      <c r="C1310" s="134"/>
      <c r="D1310" s="134"/>
      <c r="E1310" s="134"/>
      <c r="F1310" s="134"/>
      <c r="G1310" s="134"/>
      <c r="H1310" s="134"/>
      <c r="I1310" s="151"/>
      <c r="J1310" s="151"/>
      <c r="K1310" s="152"/>
      <c r="L1310" s="152"/>
      <c r="M1310" s="152"/>
      <c r="N1310" s="152"/>
      <c r="O1310" s="153"/>
      <c r="P1310" s="110"/>
    </row>
    <row r="1311" spans="1:21" s="114" customFormat="1" ht="40.15" customHeight="1">
      <c r="A1311" s="174" t="s">
        <v>472</v>
      </c>
      <c r="B1311" s="488" t="s">
        <v>422</v>
      </c>
      <c r="C1311" s="488"/>
      <c r="D1311" s="488"/>
      <c r="E1311" s="488"/>
      <c r="F1311" s="488"/>
      <c r="G1311" s="488"/>
      <c r="H1311" s="488"/>
      <c r="I1311" s="488"/>
      <c r="J1311" s="488"/>
      <c r="K1311" s="488"/>
      <c r="L1311" s="488"/>
      <c r="M1311" s="488"/>
      <c r="N1311" s="488"/>
      <c r="O1311" s="489"/>
      <c r="P1311" s="169"/>
      <c r="Q1311" s="173"/>
      <c r="R1311" s="173"/>
      <c r="S1311" s="173"/>
      <c r="T1311" s="173"/>
      <c r="U1311" s="173"/>
    </row>
    <row r="1312" spans="1:21" s="115" customFormat="1" ht="15.75">
      <c r="A1312" s="167"/>
      <c r="B1312" s="168"/>
      <c r="C1312" s="168"/>
      <c r="D1312" s="168"/>
      <c r="E1312" s="168"/>
      <c r="F1312" s="168"/>
      <c r="G1312" s="168"/>
      <c r="H1312" s="168"/>
      <c r="I1312" s="170"/>
      <c r="J1312" s="170"/>
      <c r="K1312" s="170"/>
      <c r="L1312" s="170"/>
      <c r="M1312" s="171"/>
      <c r="N1312" s="171"/>
      <c r="O1312" s="172"/>
      <c r="P1312" s="110"/>
    </row>
    <row r="1313" spans="1:21" ht="42" customHeight="1">
      <c r="A1313" s="490" t="s">
        <v>1785</v>
      </c>
      <c r="B1313" s="481"/>
      <c r="C1313" s="481"/>
      <c r="D1313" s="481"/>
      <c r="E1313" s="125" t="s">
        <v>1786</v>
      </c>
      <c r="F1313" s="491" t="s">
        <v>1787</v>
      </c>
      <c r="G1313" s="459"/>
      <c r="H1313" s="491" t="s">
        <v>1795</v>
      </c>
      <c r="I1313" s="459"/>
      <c r="J1313" s="463" t="s">
        <v>1871</v>
      </c>
      <c r="K1313" s="492"/>
      <c r="L1313" s="145" t="s">
        <v>1790</v>
      </c>
      <c r="M1313" s="493" t="s">
        <v>1791</v>
      </c>
      <c r="N1313" s="493"/>
      <c r="O1313" s="494"/>
      <c r="P1313" s="110"/>
    </row>
    <row r="1314" spans="1:21" s="112" customFormat="1" ht="55.9" customHeight="1">
      <c r="A1314" s="495" t="s">
        <v>1987</v>
      </c>
      <c r="B1314" s="496"/>
      <c r="C1314" s="496"/>
      <c r="D1314" s="497"/>
      <c r="E1314" s="136">
        <v>1</v>
      </c>
      <c r="F1314" s="498"/>
      <c r="G1314" s="499"/>
      <c r="H1314" s="500"/>
      <c r="I1314" s="499"/>
      <c r="J1314" s="498"/>
      <c r="K1314" s="501"/>
      <c r="L1314" s="136"/>
      <c r="M1314" s="502" t="s">
        <v>1988</v>
      </c>
      <c r="N1314" s="502"/>
      <c r="O1314" s="503"/>
      <c r="P1314" s="110"/>
    </row>
    <row r="1315" spans="1:21" ht="18">
      <c r="A1315" s="127"/>
      <c r="B1315" s="128"/>
      <c r="C1315" s="128"/>
      <c r="D1315" s="128"/>
      <c r="E1315" s="129"/>
      <c r="F1315" s="130"/>
      <c r="G1315" s="129"/>
      <c r="H1315" s="129"/>
      <c r="I1315" s="146"/>
      <c r="J1315" s="147"/>
      <c r="K1315" s="129"/>
      <c r="L1315" s="129"/>
      <c r="M1315" s="129"/>
      <c r="O1315" s="148"/>
      <c r="P1315" s="110"/>
    </row>
    <row r="1316" spans="1:21" ht="15.75">
      <c r="A1316" s="131"/>
      <c r="B1316" s="132"/>
      <c r="C1316" s="132"/>
      <c r="D1316" s="132"/>
      <c r="E1316" s="132"/>
      <c r="F1316" s="132"/>
      <c r="G1316" s="132"/>
      <c r="H1316" s="132"/>
      <c r="I1316" s="149"/>
      <c r="J1316" s="149"/>
      <c r="L1316" s="485" t="s">
        <v>1793</v>
      </c>
      <c r="M1316" s="486"/>
      <c r="N1316" s="487"/>
      <c r="O1316" s="150">
        <f>E1314</f>
        <v>1</v>
      </c>
      <c r="P1316" s="110"/>
    </row>
    <row r="1317" spans="1:21" ht="15.75">
      <c r="A1317" s="133"/>
      <c r="B1317" s="134"/>
      <c r="C1317" s="134"/>
      <c r="D1317" s="134"/>
      <c r="E1317" s="134"/>
      <c r="F1317" s="134"/>
      <c r="G1317" s="134"/>
      <c r="H1317" s="134"/>
      <c r="I1317" s="151"/>
      <c r="J1317" s="151"/>
      <c r="K1317" s="152"/>
      <c r="L1317" s="152"/>
      <c r="M1317" s="152"/>
      <c r="N1317" s="152"/>
      <c r="O1317" s="153"/>
      <c r="P1317" s="110"/>
    </row>
    <row r="1318" spans="1:21" s="114" customFormat="1" ht="40.15" customHeight="1">
      <c r="A1318" s="174" t="s">
        <v>473</v>
      </c>
      <c r="B1318" s="488" t="s">
        <v>475</v>
      </c>
      <c r="C1318" s="488"/>
      <c r="D1318" s="488"/>
      <c r="E1318" s="488"/>
      <c r="F1318" s="488"/>
      <c r="G1318" s="488"/>
      <c r="H1318" s="488"/>
      <c r="I1318" s="488"/>
      <c r="J1318" s="488"/>
      <c r="K1318" s="488"/>
      <c r="L1318" s="488"/>
      <c r="M1318" s="488"/>
      <c r="N1318" s="488"/>
      <c r="O1318" s="489"/>
      <c r="P1318" s="169"/>
      <c r="Q1318" s="173"/>
      <c r="R1318" s="173"/>
      <c r="S1318" s="173"/>
      <c r="T1318" s="173"/>
      <c r="U1318" s="173"/>
    </row>
    <row r="1319" spans="1:21" s="115" customFormat="1" ht="15.75">
      <c r="A1319" s="167"/>
      <c r="B1319" s="168"/>
      <c r="C1319" s="168"/>
      <c r="D1319" s="168"/>
      <c r="E1319" s="168"/>
      <c r="F1319" s="168"/>
      <c r="G1319" s="168"/>
      <c r="H1319" s="168"/>
      <c r="I1319" s="170"/>
      <c r="J1319" s="170"/>
      <c r="K1319" s="170"/>
      <c r="L1319" s="170"/>
      <c r="M1319" s="171"/>
      <c r="N1319" s="171"/>
      <c r="O1319" s="172"/>
      <c r="P1319" s="110"/>
    </row>
    <row r="1320" spans="1:21" ht="42" customHeight="1">
      <c r="A1320" s="490" t="s">
        <v>1785</v>
      </c>
      <c r="B1320" s="481"/>
      <c r="C1320" s="481"/>
      <c r="D1320" s="481"/>
      <c r="E1320" s="125" t="s">
        <v>1786</v>
      </c>
      <c r="F1320" s="491" t="s">
        <v>1787</v>
      </c>
      <c r="G1320" s="459"/>
      <c r="H1320" s="491" t="s">
        <v>1795</v>
      </c>
      <c r="I1320" s="459"/>
      <c r="J1320" s="463" t="s">
        <v>1871</v>
      </c>
      <c r="K1320" s="492"/>
      <c r="L1320" s="145" t="s">
        <v>1790</v>
      </c>
      <c r="M1320" s="493" t="s">
        <v>1791</v>
      </c>
      <c r="N1320" s="493"/>
      <c r="O1320" s="494"/>
      <c r="P1320" s="110"/>
    </row>
    <row r="1321" spans="1:21" s="112" customFormat="1" ht="55.9" customHeight="1">
      <c r="A1321" s="495" t="s">
        <v>1987</v>
      </c>
      <c r="B1321" s="496"/>
      <c r="C1321" s="496"/>
      <c r="D1321" s="497"/>
      <c r="E1321" s="136">
        <v>1</v>
      </c>
      <c r="F1321" s="498">
        <v>40</v>
      </c>
      <c r="G1321" s="499"/>
      <c r="H1321" s="500"/>
      <c r="I1321" s="499"/>
      <c r="J1321" s="498"/>
      <c r="K1321" s="501"/>
      <c r="L1321" s="136"/>
      <c r="M1321" s="502" t="s">
        <v>1988</v>
      </c>
      <c r="N1321" s="502"/>
      <c r="O1321" s="503"/>
      <c r="P1321" s="110"/>
    </row>
    <row r="1322" spans="1:21" ht="18">
      <c r="A1322" s="127"/>
      <c r="B1322" s="128"/>
      <c r="C1322" s="128"/>
      <c r="D1322" s="128"/>
      <c r="E1322" s="129"/>
      <c r="F1322" s="130"/>
      <c r="G1322" s="129"/>
      <c r="H1322" s="129"/>
      <c r="I1322" s="146"/>
      <c r="J1322" s="147"/>
      <c r="K1322" s="129"/>
      <c r="L1322" s="129"/>
      <c r="M1322" s="129"/>
      <c r="O1322" s="148"/>
      <c r="P1322" s="110"/>
    </row>
    <row r="1323" spans="1:21" ht="15.75">
      <c r="A1323" s="131"/>
      <c r="B1323" s="132"/>
      <c r="C1323" s="132"/>
      <c r="D1323" s="132"/>
      <c r="E1323" s="132"/>
      <c r="F1323" s="132"/>
      <c r="G1323" s="132"/>
      <c r="H1323" s="132"/>
      <c r="I1323" s="149"/>
      <c r="J1323" s="149"/>
      <c r="L1323" s="485" t="s">
        <v>1793</v>
      </c>
      <c r="M1323" s="486"/>
      <c r="N1323" s="487"/>
      <c r="O1323" s="150">
        <f>F1321</f>
        <v>40</v>
      </c>
      <c r="P1323" s="110"/>
    </row>
    <row r="1324" spans="1:21" ht="15.75">
      <c r="A1324" s="133"/>
      <c r="B1324" s="134"/>
      <c r="C1324" s="134"/>
      <c r="D1324" s="134"/>
      <c r="E1324" s="134"/>
      <c r="F1324" s="134"/>
      <c r="G1324" s="134"/>
      <c r="H1324" s="134"/>
      <c r="I1324" s="151"/>
      <c r="J1324" s="151"/>
      <c r="K1324" s="152"/>
      <c r="L1324" s="152"/>
      <c r="M1324" s="152"/>
      <c r="N1324" s="152"/>
      <c r="O1324" s="153"/>
      <c r="P1324" s="110"/>
    </row>
    <row r="1325" spans="1:21" s="114" customFormat="1" ht="40.15" customHeight="1">
      <c r="A1325" s="174" t="s">
        <v>476</v>
      </c>
      <c r="B1325" s="488" t="s">
        <v>478</v>
      </c>
      <c r="C1325" s="488"/>
      <c r="D1325" s="488"/>
      <c r="E1325" s="488"/>
      <c r="F1325" s="488"/>
      <c r="G1325" s="488"/>
      <c r="H1325" s="488"/>
      <c r="I1325" s="488"/>
      <c r="J1325" s="488"/>
      <c r="K1325" s="488"/>
      <c r="L1325" s="488"/>
      <c r="M1325" s="488"/>
      <c r="N1325" s="488"/>
      <c r="O1325" s="489"/>
      <c r="P1325" s="169"/>
      <c r="Q1325" s="173"/>
      <c r="R1325" s="173"/>
      <c r="S1325" s="173"/>
      <c r="T1325" s="173"/>
      <c r="U1325" s="173"/>
    </row>
    <row r="1326" spans="1:21" s="115" customFormat="1" ht="15.75">
      <c r="A1326" s="167"/>
      <c r="B1326" s="168"/>
      <c r="C1326" s="168"/>
      <c r="D1326" s="168"/>
      <c r="E1326" s="168"/>
      <c r="F1326" s="168"/>
      <c r="G1326" s="168"/>
      <c r="H1326" s="168"/>
      <c r="I1326" s="170"/>
      <c r="J1326" s="170"/>
      <c r="K1326" s="170"/>
      <c r="L1326" s="170"/>
      <c r="M1326" s="171"/>
      <c r="N1326" s="171"/>
      <c r="O1326" s="172"/>
      <c r="P1326" s="110"/>
    </row>
    <row r="1327" spans="1:21" ht="42" customHeight="1">
      <c r="A1327" s="490" t="s">
        <v>1785</v>
      </c>
      <c r="B1327" s="481"/>
      <c r="C1327" s="481"/>
      <c r="D1327" s="481"/>
      <c r="E1327" s="125" t="s">
        <v>1786</v>
      </c>
      <c r="F1327" s="491" t="s">
        <v>1787</v>
      </c>
      <c r="G1327" s="459"/>
      <c r="H1327" s="491" t="s">
        <v>1795</v>
      </c>
      <c r="I1327" s="459"/>
      <c r="J1327" s="463" t="s">
        <v>1871</v>
      </c>
      <c r="K1327" s="492"/>
      <c r="L1327" s="145" t="s">
        <v>1790</v>
      </c>
      <c r="M1327" s="493" t="s">
        <v>1791</v>
      </c>
      <c r="N1327" s="493"/>
      <c r="O1327" s="494"/>
      <c r="P1327" s="110"/>
    </row>
    <row r="1328" spans="1:21" s="112" customFormat="1" ht="55.9" customHeight="1">
      <c r="A1328" s="495" t="s">
        <v>1987</v>
      </c>
      <c r="B1328" s="496"/>
      <c r="C1328" s="496"/>
      <c r="D1328" s="497"/>
      <c r="E1328" s="136">
        <v>1</v>
      </c>
      <c r="F1328" s="498">
        <v>50</v>
      </c>
      <c r="G1328" s="499"/>
      <c r="H1328" s="500"/>
      <c r="I1328" s="499"/>
      <c r="J1328" s="498"/>
      <c r="K1328" s="501"/>
      <c r="L1328" s="136"/>
      <c r="M1328" s="502" t="s">
        <v>1988</v>
      </c>
      <c r="N1328" s="502"/>
      <c r="O1328" s="503"/>
      <c r="P1328" s="110"/>
    </row>
    <row r="1329" spans="1:21" ht="18">
      <c r="A1329" s="127"/>
      <c r="B1329" s="128"/>
      <c r="C1329" s="128"/>
      <c r="D1329" s="128"/>
      <c r="E1329" s="129"/>
      <c r="F1329" s="130"/>
      <c r="G1329" s="129"/>
      <c r="H1329" s="129"/>
      <c r="I1329" s="146"/>
      <c r="J1329" s="147"/>
      <c r="K1329" s="129"/>
      <c r="L1329" s="129"/>
      <c r="M1329" s="129"/>
      <c r="O1329" s="148"/>
      <c r="P1329" s="110"/>
    </row>
    <row r="1330" spans="1:21" ht="15.75">
      <c r="A1330" s="131"/>
      <c r="B1330" s="132"/>
      <c r="C1330" s="132"/>
      <c r="D1330" s="132"/>
      <c r="E1330" s="132"/>
      <c r="F1330" s="132"/>
      <c r="G1330" s="132"/>
      <c r="H1330" s="132"/>
      <c r="I1330" s="149"/>
      <c r="J1330" s="149"/>
      <c r="L1330" s="485" t="s">
        <v>1793</v>
      </c>
      <c r="M1330" s="486"/>
      <c r="N1330" s="487"/>
      <c r="O1330" s="150">
        <f>F1328</f>
        <v>50</v>
      </c>
      <c r="P1330" s="110"/>
    </row>
    <row r="1331" spans="1:21" ht="15.75">
      <c r="A1331" s="133"/>
      <c r="B1331" s="134"/>
      <c r="C1331" s="134"/>
      <c r="D1331" s="134"/>
      <c r="E1331" s="134"/>
      <c r="F1331" s="134"/>
      <c r="G1331" s="134"/>
      <c r="H1331" s="134"/>
      <c r="I1331" s="151"/>
      <c r="J1331" s="151"/>
      <c r="K1331" s="152"/>
      <c r="L1331" s="152"/>
      <c r="M1331" s="152"/>
      <c r="N1331" s="152"/>
      <c r="O1331" s="153"/>
      <c r="P1331" s="110"/>
    </row>
    <row r="1332" spans="1:21" s="114" customFormat="1" ht="40.15" customHeight="1">
      <c r="A1332" s="174" t="s">
        <v>479</v>
      </c>
      <c r="B1332" s="488" t="s">
        <v>481</v>
      </c>
      <c r="C1332" s="488"/>
      <c r="D1332" s="488"/>
      <c r="E1332" s="488"/>
      <c r="F1332" s="488"/>
      <c r="G1332" s="488"/>
      <c r="H1332" s="488"/>
      <c r="I1332" s="488"/>
      <c r="J1332" s="488"/>
      <c r="K1332" s="488"/>
      <c r="L1332" s="488"/>
      <c r="M1332" s="488"/>
      <c r="N1332" s="488"/>
      <c r="O1332" s="489"/>
      <c r="P1332" s="169"/>
      <c r="Q1332" s="173"/>
      <c r="R1332" s="173"/>
      <c r="S1332" s="173"/>
      <c r="T1332" s="173"/>
      <c r="U1332" s="173"/>
    </row>
    <row r="1333" spans="1:21" s="115" customFormat="1" ht="15.75">
      <c r="A1333" s="167"/>
      <c r="B1333" s="168"/>
      <c r="C1333" s="168"/>
      <c r="D1333" s="168"/>
      <c r="E1333" s="168"/>
      <c r="F1333" s="168"/>
      <c r="G1333" s="168"/>
      <c r="H1333" s="168"/>
      <c r="I1333" s="170"/>
      <c r="J1333" s="170"/>
      <c r="K1333" s="170"/>
      <c r="L1333" s="170"/>
      <c r="M1333" s="171"/>
      <c r="N1333" s="171"/>
      <c r="O1333" s="172"/>
      <c r="P1333" s="110"/>
    </row>
    <row r="1334" spans="1:21" ht="42" customHeight="1">
      <c r="A1334" s="490" t="s">
        <v>1785</v>
      </c>
      <c r="B1334" s="481"/>
      <c r="C1334" s="481"/>
      <c r="D1334" s="481"/>
      <c r="E1334" s="125" t="s">
        <v>1786</v>
      </c>
      <c r="F1334" s="491" t="s">
        <v>1787</v>
      </c>
      <c r="G1334" s="459"/>
      <c r="H1334" s="491" t="s">
        <v>1795</v>
      </c>
      <c r="I1334" s="459"/>
      <c r="J1334" s="463" t="s">
        <v>1871</v>
      </c>
      <c r="K1334" s="492"/>
      <c r="L1334" s="145" t="s">
        <v>1790</v>
      </c>
      <c r="M1334" s="493" t="s">
        <v>1791</v>
      </c>
      <c r="N1334" s="493"/>
      <c r="O1334" s="494"/>
      <c r="P1334" s="110"/>
    </row>
    <row r="1335" spans="1:21" s="112" customFormat="1" ht="55.9" customHeight="1">
      <c r="A1335" s="495" t="s">
        <v>1987</v>
      </c>
      <c r="B1335" s="496"/>
      <c r="C1335" s="496"/>
      <c r="D1335" s="497"/>
      <c r="E1335" s="136">
        <v>10</v>
      </c>
      <c r="F1335" s="498"/>
      <c r="G1335" s="499"/>
      <c r="H1335" s="500"/>
      <c r="I1335" s="499"/>
      <c r="J1335" s="498"/>
      <c r="K1335" s="501"/>
      <c r="L1335" s="136"/>
      <c r="M1335" s="502" t="s">
        <v>1988</v>
      </c>
      <c r="N1335" s="502"/>
      <c r="O1335" s="503"/>
      <c r="P1335" s="110"/>
    </row>
    <row r="1336" spans="1:21" ht="18">
      <c r="A1336" s="127"/>
      <c r="B1336" s="128"/>
      <c r="C1336" s="128"/>
      <c r="D1336" s="128"/>
      <c r="E1336" s="129"/>
      <c r="F1336" s="130"/>
      <c r="G1336" s="129"/>
      <c r="H1336" s="129"/>
      <c r="I1336" s="146"/>
      <c r="J1336" s="147"/>
      <c r="K1336" s="129"/>
      <c r="L1336" s="129"/>
      <c r="M1336" s="129"/>
      <c r="O1336" s="148"/>
      <c r="P1336" s="110"/>
    </row>
    <row r="1337" spans="1:21" ht="15.75">
      <c r="A1337" s="131"/>
      <c r="B1337" s="132"/>
      <c r="C1337" s="132"/>
      <c r="D1337" s="132"/>
      <c r="E1337" s="132"/>
      <c r="F1337" s="132"/>
      <c r="G1337" s="132"/>
      <c r="H1337" s="132"/>
      <c r="I1337" s="149"/>
      <c r="J1337" s="149"/>
      <c r="L1337" s="485" t="s">
        <v>1793</v>
      </c>
      <c r="M1337" s="486"/>
      <c r="N1337" s="487"/>
      <c r="O1337" s="150">
        <f>E1335</f>
        <v>10</v>
      </c>
      <c r="P1337" s="110"/>
    </row>
    <row r="1338" spans="1:21" ht="15.75">
      <c r="A1338" s="133"/>
      <c r="B1338" s="134"/>
      <c r="C1338" s="134"/>
      <c r="D1338" s="134"/>
      <c r="E1338" s="134"/>
      <c r="F1338" s="134"/>
      <c r="G1338" s="134"/>
      <c r="H1338" s="134"/>
      <c r="I1338" s="151"/>
      <c r="J1338" s="151"/>
      <c r="K1338" s="152"/>
      <c r="L1338" s="152"/>
      <c r="M1338" s="152"/>
      <c r="N1338" s="152"/>
      <c r="O1338" s="153"/>
      <c r="P1338" s="110"/>
    </row>
    <row r="1339" spans="1:21" s="114" customFormat="1" ht="40.15" customHeight="1">
      <c r="A1339" s="174" t="s">
        <v>482</v>
      </c>
      <c r="B1339" s="488" t="s">
        <v>2004</v>
      </c>
      <c r="C1339" s="488"/>
      <c r="D1339" s="488"/>
      <c r="E1339" s="488"/>
      <c r="F1339" s="488"/>
      <c r="G1339" s="488"/>
      <c r="H1339" s="488"/>
      <c r="I1339" s="488"/>
      <c r="J1339" s="488"/>
      <c r="K1339" s="488"/>
      <c r="L1339" s="488"/>
      <c r="M1339" s="488"/>
      <c r="N1339" s="488"/>
      <c r="O1339" s="489"/>
      <c r="P1339" s="169"/>
      <c r="Q1339" s="173"/>
      <c r="R1339" s="173"/>
      <c r="S1339" s="173"/>
      <c r="T1339" s="173"/>
      <c r="U1339" s="173"/>
    </row>
    <row r="1340" spans="1:21" s="115" customFormat="1" ht="15.75">
      <c r="A1340" s="167"/>
      <c r="B1340" s="168"/>
      <c r="C1340" s="168"/>
      <c r="D1340" s="168"/>
      <c r="E1340" s="168"/>
      <c r="F1340" s="168"/>
      <c r="G1340" s="168"/>
      <c r="H1340" s="168"/>
      <c r="I1340" s="170"/>
      <c r="J1340" s="170"/>
      <c r="K1340" s="170"/>
      <c r="L1340" s="170"/>
      <c r="M1340" s="171"/>
      <c r="N1340" s="171"/>
      <c r="O1340" s="172"/>
      <c r="P1340" s="110"/>
    </row>
    <row r="1341" spans="1:21" ht="42" customHeight="1">
      <c r="A1341" s="490" t="s">
        <v>1785</v>
      </c>
      <c r="B1341" s="481"/>
      <c r="C1341" s="481"/>
      <c r="D1341" s="481"/>
      <c r="E1341" s="125" t="s">
        <v>1786</v>
      </c>
      <c r="F1341" s="491" t="s">
        <v>1787</v>
      </c>
      <c r="G1341" s="459"/>
      <c r="H1341" s="491" t="s">
        <v>1795</v>
      </c>
      <c r="I1341" s="459"/>
      <c r="J1341" s="463" t="s">
        <v>1811</v>
      </c>
      <c r="K1341" s="492"/>
      <c r="L1341" s="145" t="s">
        <v>1812</v>
      </c>
      <c r="M1341" s="493" t="s">
        <v>1791</v>
      </c>
      <c r="N1341" s="493"/>
      <c r="O1341" s="494"/>
      <c r="P1341" s="110"/>
    </row>
    <row r="1342" spans="1:21" s="112" customFormat="1" ht="55.9" customHeight="1">
      <c r="A1342" s="495" t="s">
        <v>1987</v>
      </c>
      <c r="B1342" s="496"/>
      <c r="C1342" s="496"/>
      <c r="D1342" s="497"/>
      <c r="E1342" s="136">
        <v>1</v>
      </c>
      <c r="F1342" s="498">
        <f>F1265+F1258+F1251+F1244</f>
        <v>327.31</v>
      </c>
      <c r="G1342" s="499"/>
      <c r="H1342" s="500">
        <v>0.2</v>
      </c>
      <c r="I1342" s="499"/>
      <c r="J1342" s="498">
        <v>0.7</v>
      </c>
      <c r="K1342" s="501"/>
      <c r="L1342" s="156">
        <f>E1342*F1342*H1342*J1342</f>
        <v>45.823399999999999</v>
      </c>
      <c r="M1342" s="502" t="s">
        <v>1988</v>
      </c>
      <c r="N1342" s="502"/>
      <c r="O1342" s="503"/>
      <c r="P1342" s="110"/>
    </row>
    <row r="1343" spans="1:21" ht="18">
      <c r="A1343" s="127"/>
      <c r="B1343" s="128"/>
      <c r="C1343" s="128"/>
      <c r="D1343" s="128"/>
      <c r="E1343" s="129"/>
      <c r="F1343" s="130"/>
      <c r="G1343" s="129"/>
      <c r="H1343" s="129"/>
      <c r="I1343" s="146"/>
      <c r="J1343" s="147"/>
      <c r="K1343" s="129"/>
      <c r="L1343" s="129"/>
      <c r="M1343" s="129"/>
      <c r="O1343" s="148"/>
      <c r="P1343" s="110"/>
    </row>
    <row r="1344" spans="1:21" ht="15.75">
      <c r="A1344" s="131"/>
      <c r="B1344" s="132"/>
      <c r="C1344" s="132"/>
      <c r="D1344" s="132"/>
      <c r="E1344" s="132"/>
      <c r="F1344" s="132"/>
      <c r="G1344" s="132"/>
      <c r="H1344" s="132"/>
      <c r="I1344" s="149"/>
      <c r="J1344" s="149"/>
      <c r="L1344" s="485" t="s">
        <v>1793</v>
      </c>
      <c r="M1344" s="486"/>
      <c r="N1344" s="487"/>
      <c r="O1344" s="150">
        <f>L1342</f>
        <v>45.823399999999999</v>
      </c>
      <c r="P1344" s="110"/>
    </row>
    <row r="1345" spans="1:21" ht="15.75">
      <c r="A1345" s="133"/>
      <c r="B1345" s="134"/>
      <c r="C1345" s="134"/>
      <c r="D1345" s="134"/>
      <c r="E1345" s="134"/>
      <c r="F1345" s="134"/>
      <c r="G1345" s="134"/>
      <c r="H1345" s="134"/>
      <c r="I1345" s="151"/>
      <c r="J1345" s="151"/>
      <c r="K1345" s="152"/>
      <c r="L1345" s="152"/>
      <c r="M1345" s="152"/>
      <c r="N1345" s="152"/>
      <c r="O1345" s="153"/>
      <c r="P1345" s="110"/>
    </row>
    <row r="1346" spans="1:21" s="114" customFormat="1" ht="40.15" customHeight="1">
      <c r="A1346" s="174" t="s">
        <v>487</v>
      </c>
      <c r="B1346" s="488" t="s">
        <v>2005</v>
      </c>
      <c r="C1346" s="488"/>
      <c r="D1346" s="488"/>
      <c r="E1346" s="488"/>
      <c r="F1346" s="488"/>
      <c r="G1346" s="488"/>
      <c r="H1346" s="488"/>
      <c r="I1346" s="488"/>
      <c r="J1346" s="488"/>
      <c r="K1346" s="488"/>
      <c r="L1346" s="488"/>
      <c r="M1346" s="488"/>
      <c r="N1346" s="488"/>
      <c r="O1346" s="489"/>
      <c r="P1346" s="169"/>
      <c r="Q1346" s="173"/>
      <c r="R1346" s="173"/>
      <c r="S1346" s="173"/>
      <c r="T1346" s="173"/>
      <c r="U1346" s="173"/>
    </row>
    <row r="1347" spans="1:21" s="115" customFormat="1" ht="15.75">
      <c r="A1347" s="167"/>
      <c r="B1347" s="168"/>
      <c r="C1347" s="168"/>
      <c r="D1347" s="168"/>
      <c r="E1347" s="168"/>
      <c r="F1347" s="168"/>
      <c r="G1347" s="168"/>
      <c r="H1347" s="168"/>
      <c r="I1347" s="170"/>
      <c r="J1347" s="170"/>
      <c r="K1347" s="170"/>
      <c r="L1347" s="170"/>
      <c r="M1347" s="171"/>
      <c r="N1347" s="171"/>
      <c r="O1347" s="172"/>
      <c r="P1347" s="110"/>
    </row>
    <row r="1348" spans="1:21" ht="42" customHeight="1">
      <c r="A1348" s="490" t="s">
        <v>1785</v>
      </c>
      <c r="B1348" s="481"/>
      <c r="C1348" s="481"/>
      <c r="D1348" s="481"/>
      <c r="E1348" s="125" t="s">
        <v>1786</v>
      </c>
      <c r="F1348" s="491" t="s">
        <v>1787</v>
      </c>
      <c r="G1348" s="459"/>
      <c r="H1348" s="491" t="s">
        <v>1795</v>
      </c>
      <c r="I1348" s="459"/>
      <c r="J1348" s="463" t="s">
        <v>1871</v>
      </c>
      <c r="K1348" s="492"/>
      <c r="L1348" s="145" t="s">
        <v>1790</v>
      </c>
      <c r="M1348" s="493" t="s">
        <v>1791</v>
      </c>
      <c r="N1348" s="493"/>
      <c r="O1348" s="494"/>
      <c r="P1348" s="110"/>
    </row>
    <row r="1349" spans="1:21" s="112" customFormat="1" ht="55.9" customHeight="1">
      <c r="A1349" s="495" t="s">
        <v>1987</v>
      </c>
      <c r="B1349" s="496"/>
      <c r="C1349" s="496"/>
      <c r="D1349" s="497"/>
      <c r="E1349" s="136">
        <v>1</v>
      </c>
      <c r="F1349" s="498"/>
      <c r="G1349" s="499"/>
      <c r="H1349" s="500"/>
      <c r="I1349" s="499"/>
      <c r="J1349" s="498"/>
      <c r="K1349" s="501"/>
      <c r="L1349" s="136"/>
      <c r="M1349" s="502" t="s">
        <v>1988</v>
      </c>
      <c r="N1349" s="502"/>
      <c r="O1349" s="503"/>
      <c r="P1349" s="110"/>
    </row>
    <row r="1350" spans="1:21" ht="18">
      <c r="A1350" s="127"/>
      <c r="B1350" s="128"/>
      <c r="C1350" s="128"/>
      <c r="D1350" s="128"/>
      <c r="E1350" s="129"/>
      <c r="F1350" s="130"/>
      <c r="G1350" s="129"/>
      <c r="H1350" s="129"/>
      <c r="I1350" s="146"/>
      <c r="J1350" s="147"/>
      <c r="K1350" s="129"/>
      <c r="L1350" s="129"/>
      <c r="M1350" s="129"/>
      <c r="O1350" s="148"/>
      <c r="P1350" s="110"/>
    </row>
    <row r="1351" spans="1:21" ht="15.75">
      <c r="A1351" s="131"/>
      <c r="B1351" s="132"/>
      <c r="C1351" s="132"/>
      <c r="D1351" s="132"/>
      <c r="E1351" s="132"/>
      <c r="F1351" s="132"/>
      <c r="G1351" s="132"/>
      <c r="H1351" s="132"/>
      <c r="I1351" s="149"/>
      <c r="J1351" s="149"/>
      <c r="L1351" s="485" t="s">
        <v>1793</v>
      </c>
      <c r="M1351" s="486"/>
      <c r="N1351" s="487"/>
      <c r="O1351" s="150">
        <f>E1349</f>
        <v>1</v>
      </c>
      <c r="P1351" s="110"/>
    </row>
    <row r="1352" spans="1:21" ht="15.75">
      <c r="A1352" s="133"/>
      <c r="B1352" s="134"/>
      <c r="C1352" s="134"/>
      <c r="D1352" s="134"/>
      <c r="E1352" s="134"/>
      <c r="F1352" s="134"/>
      <c r="G1352" s="134"/>
      <c r="H1352" s="134"/>
      <c r="I1352" s="151"/>
      <c r="J1352" s="151"/>
      <c r="K1352" s="152"/>
      <c r="L1352" s="152"/>
      <c r="M1352" s="152"/>
      <c r="N1352" s="152"/>
      <c r="O1352" s="153"/>
      <c r="P1352" s="110"/>
    </row>
    <row r="1353" spans="1:21" s="114" customFormat="1" ht="40.15" customHeight="1">
      <c r="A1353" s="174" t="s">
        <v>490</v>
      </c>
      <c r="B1353" s="488" t="s">
        <v>2006</v>
      </c>
      <c r="C1353" s="488"/>
      <c r="D1353" s="488"/>
      <c r="E1353" s="488"/>
      <c r="F1353" s="488"/>
      <c r="G1353" s="488"/>
      <c r="H1353" s="488"/>
      <c r="I1353" s="488"/>
      <c r="J1353" s="488"/>
      <c r="K1353" s="488"/>
      <c r="L1353" s="488"/>
      <c r="M1353" s="488"/>
      <c r="N1353" s="488"/>
      <c r="O1353" s="489"/>
      <c r="P1353" s="169"/>
      <c r="Q1353" s="173"/>
      <c r="R1353" s="173"/>
      <c r="S1353" s="173"/>
      <c r="T1353" s="173"/>
      <c r="U1353" s="173"/>
    </row>
    <row r="1354" spans="1:21" s="115" customFormat="1" ht="15.75">
      <c r="A1354" s="167"/>
      <c r="B1354" s="168"/>
      <c r="C1354" s="168"/>
      <c r="D1354" s="168"/>
      <c r="E1354" s="168"/>
      <c r="F1354" s="168"/>
      <c r="G1354" s="168"/>
      <c r="H1354" s="168"/>
      <c r="I1354" s="170"/>
      <c r="J1354" s="170"/>
      <c r="K1354" s="170"/>
      <c r="L1354" s="170"/>
      <c r="M1354" s="171"/>
      <c r="N1354" s="171"/>
      <c r="O1354" s="172"/>
      <c r="P1354" s="110"/>
    </row>
    <row r="1355" spans="1:21" ht="42" customHeight="1">
      <c r="A1355" s="490" t="s">
        <v>1785</v>
      </c>
      <c r="B1355" s="481"/>
      <c r="C1355" s="481"/>
      <c r="D1355" s="481"/>
      <c r="E1355" s="125" t="s">
        <v>1786</v>
      </c>
      <c r="F1355" s="491" t="s">
        <v>1787</v>
      </c>
      <c r="G1355" s="459"/>
      <c r="H1355" s="491" t="s">
        <v>1795</v>
      </c>
      <c r="I1355" s="459"/>
      <c r="J1355" s="463" t="s">
        <v>1871</v>
      </c>
      <c r="K1355" s="492"/>
      <c r="L1355" s="145" t="s">
        <v>1790</v>
      </c>
      <c r="M1355" s="493" t="s">
        <v>1791</v>
      </c>
      <c r="N1355" s="493"/>
      <c r="O1355" s="494"/>
      <c r="P1355" s="110"/>
    </row>
    <row r="1356" spans="1:21" s="112" customFormat="1" ht="55.9" customHeight="1">
      <c r="A1356" s="495" t="s">
        <v>1987</v>
      </c>
      <c r="B1356" s="496"/>
      <c r="C1356" s="496"/>
      <c r="D1356" s="497"/>
      <c r="E1356" s="136">
        <v>6</v>
      </c>
      <c r="F1356" s="498"/>
      <c r="G1356" s="499"/>
      <c r="H1356" s="500"/>
      <c r="I1356" s="499"/>
      <c r="J1356" s="498"/>
      <c r="K1356" s="501"/>
      <c r="L1356" s="136"/>
      <c r="M1356" s="502" t="s">
        <v>1988</v>
      </c>
      <c r="N1356" s="502"/>
      <c r="O1356" s="503"/>
      <c r="P1356" s="110"/>
    </row>
    <row r="1357" spans="1:21" ht="18">
      <c r="A1357" s="127"/>
      <c r="B1357" s="128"/>
      <c r="C1357" s="128"/>
      <c r="D1357" s="128"/>
      <c r="E1357" s="129"/>
      <c r="F1357" s="130"/>
      <c r="G1357" s="129"/>
      <c r="H1357" s="129"/>
      <c r="I1357" s="146"/>
      <c r="J1357" s="147"/>
      <c r="K1357" s="129"/>
      <c r="L1357" s="129"/>
      <c r="M1357" s="129"/>
      <c r="O1357" s="148"/>
      <c r="P1357" s="110"/>
    </row>
    <row r="1358" spans="1:21" ht="15.75">
      <c r="A1358" s="131"/>
      <c r="B1358" s="132"/>
      <c r="C1358" s="132"/>
      <c r="D1358" s="132"/>
      <c r="E1358" s="132"/>
      <c r="F1358" s="132"/>
      <c r="G1358" s="132"/>
      <c r="H1358" s="132"/>
      <c r="I1358" s="149"/>
      <c r="J1358" s="149"/>
      <c r="L1358" s="485" t="s">
        <v>1793</v>
      </c>
      <c r="M1358" s="486"/>
      <c r="N1358" s="487"/>
      <c r="O1358" s="150">
        <f>E1356</f>
        <v>6</v>
      </c>
      <c r="P1358" s="110"/>
    </row>
    <row r="1359" spans="1:21" ht="15.75">
      <c r="A1359" s="133"/>
      <c r="B1359" s="134"/>
      <c r="C1359" s="134"/>
      <c r="D1359" s="134"/>
      <c r="E1359" s="134"/>
      <c r="F1359" s="134"/>
      <c r="G1359" s="134"/>
      <c r="H1359" s="134"/>
      <c r="I1359" s="151"/>
      <c r="J1359" s="151"/>
      <c r="K1359" s="152"/>
      <c r="L1359" s="152"/>
      <c r="M1359" s="152"/>
      <c r="N1359" s="152"/>
      <c r="O1359" s="153"/>
      <c r="P1359" s="110"/>
    </row>
    <row r="1360" spans="1:21" s="114" customFormat="1" ht="40.15" customHeight="1">
      <c r="A1360" s="174" t="s">
        <v>493</v>
      </c>
      <c r="B1360" s="488" t="s">
        <v>2007</v>
      </c>
      <c r="C1360" s="488"/>
      <c r="D1360" s="488"/>
      <c r="E1360" s="488"/>
      <c r="F1360" s="488"/>
      <c r="G1360" s="488"/>
      <c r="H1360" s="488"/>
      <c r="I1360" s="488"/>
      <c r="J1360" s="488"/>
      <c r="K1360" s="488"/>
      <c r="L1360" s="488"/>
      <c r="M1360" s="488"/>
      <c r="N1360" s="488"/>
      <c r="O1360" s="489"/>
      <c r="P1360" s="169"/>
      <c r="Q1360" s="173"/>
      <c r="R1360" s="173"/>
      <c r="S1360" s="173"/>
      <c r="T1360" s="173"/>
      <c r="U1360" s="173"/>
    </row>
    <row r="1361" spans="1:21" s="115" customFormat="1" ht="15.75">
      <c r="A1361" s="167"/>
      <c r="B1361" s="168"/>
      <c r="C1361" s="168"/>
      <c r="D1361" s="168"/>
      <c r="E1361" s="168"/>
      <c r="F1361" s="168"/>
      <c r="G1361" s="168"/>
      <c r="H1361" s="168"/>
      <c r="I1361" s="170"/>
      <c r="J1361" s="170"/>
      <c r="K1361" s="170"/>
      <c r="L1361" s="170"/>
      <c r="M1361" s="171"/>
      <c r="N1361" s="171"/>
      <c r="O1361" s="172"/>
      <c r="P1361" s="110"/>
    </row>
    <row r="1362" spans="1:21" ht="42" customHeight="1">
      <c r="A1362" s="490" t="s">
        <v>1785</v>
      </c>
      <c r="B1362" s="481"/>
      <c r="C1362" s="481"/>
      <c r="D1362" s="481"/>
      <c r="E1362" s="125" t="s">
        <v>1786</v>
      </c>
      <c r="F1362" s="491" t="s">
        <v>1787</v>
      </c>
      <c r="G1362" s="459"/>
      <c r="H1362" s="491" t="s">
        <v>1795</v>
      </c>
      <c r="I1362" s="459"/>
      <c r="J1362" s="463" t="s">
        <v>1871</v>
      </c>
      <c r="K1362" s="492"/>
      <c r="L1362" s="145" t="s">
        <v>1790</v>
      </c>
      <c r="M1362" s="493" t="s">
        <v>1791</v>
      </c>
      <c r="N1362" s="493"/>
      <c r="O1362" s="494"/>
      <c r="P1362" s="110"/>
    </row>
    <row r="1363" spans="1:21" s="112" customFormat="1" ht="55.9" customHeight="1">
      <c r="A1363" s="495" t="s">
        <v>1987</v>
      </c>
      <c r="B1363" s="496"/>
      <c r="C1363" s="496"/>
      <c r="D1363" s="497"/>
      <c r="E1363" s="136">
        <v>3</v>
      </c>
      <c r="F1363" s="498"/>
      <c r="G1363" s="499"/>
      <c r="H1363" s="500"/>
      <c r="I1363" s="499"/>
      <c r="J1363" s="498"/>
      <c r="K1363" s="501"/>
      <c r="L1363" s="136"/>
      <c r="M1363" s="502" t="s">
        <v>1988</v>
      </c>
      <c r="N1363" s="502"/>
      <c r="O1363" s="503"/>
      <c r="P1363" s="110"/>
    </row>
    <row r="1364" spans="1:21" ht="18">
      <c r="A1364" s="127"/>
      <c r="B1364" s="128"/>
      <c r="C1364" s="128"/>
      <c r="D1364" s="128"/>
      <c r="E1364" s="129"/>
      <c r="F1364" s="130"/>
      <c r="G1364" s="129"/>
      <c r="H1364" s="129"/>
      <c r="I1364" s="146"/>
      <c r="J1364" s="147"/>
      <c r="K1364" s="129"/>
      <c r="L1364" s="129"/>
      <c r="M1364" s="129"/>
      <c r="O1364" s="148"/>
      <c r="P1364" s="110"/>
    </row>
    <row r="1365" spans="1:21" ht="15.75">
      <c r="A1365" s="131"/>
      <c r="B1365" s="132"/>
      <c r="C1365" s="132"/>
      <c r="D1365" s="132"/>
      <c r="E1365" s="132"/>
      <c r="F1365" s="132"/>
      <c r="G1365" s="132"/>
      <c r="H1365" s="132"/>
      <c r="I1365" s="149"/>
      <c r="J1365" s="149"/>
      <c r="L1365" s="485" t="s">
        <v>1793</v>
      </c>
      <c r="M1365" s="486"/>
      <c r="N1365" s="487"/>
      <c r="O1365" s="150">
        <f>E1363</f>
        <v>3</v>
      </c>
      <c r="P1365" s="110"/>
    </row>
    <row r="1366" spans="1:21" ht="15.75">
      <c r="A1366" s="133"/>
      <c r="B1366" s="134"/>
      <c r="C1366" s="134"/>
      <c r="D1366" s="134"/>
      <c r="E1366" s="134"/>
      <c r="F1366" s="134"/>
      <c r="G1366" s="134"/>
      <c r="H1366" s="134"/>
      <c r="I1366" s="151"/>
      <c r="J1366" s="151"/>
      <c r="K1366" s="152"/>
      <c r="L1366" s="152"/>
      <c r="M1366" s="152"/>
      <c r="N1366" s="152"/>
      <c r="O1366" s="153"/>
      <c r="P1366" s="110"/>
    </row>
    <row r="1367" spans="1:21" s="114" customFormat="1" ht="40.15" customHeight="1">
      <c r="A1367" s="174" t="s">
        <v>496</v>
      </c>
      <c r="B1367" s="488" t="s">
        <v>2008</v>
      </c>
      <c r="C1367" s="488"/>
      <c r="D1367" s="488"/>
      <c r="E1367" s="488"/>
      <c r="F1367" s="488"/>
      <c r="G1367" s="488"/>
      <c r="H1367" s="488"/>
      <c r="I1367" s="488"/>
      <c r="J1367" s="488"/>
      <c r="K1367" s="488"/>
      <c r="L1367" s="488"/>
      <c r="M1367" s="488"/>
      <c r="N1367" s="488"/>
      <c r="O1367" s="489"/>
      <c r="P1367" s="169"/>
      <c r="Q1367" s="173"/>
      <c r="R1367" s="173"/>
      <c r="S1367" s="173"/>
      <c r="T1367" s="173"/>
      <c r="U1367" s="173"/>
    </row>
    <row r="1368" spans="1:21" s="115" customFormat="1" ht="15.75">
      <c r="A1368" s="167"/>
      <c r="B1368" s="168"/>
      <c r="C1368" s="168"/>
      <c r="D1368" s="168"/>
      <c r="E1368" s="168"/>
      <c r="F1368" s="168"/>
      <c r="G1368" s="168"/>
      <c r="H1368" s="168"/>
      <c r="I1368" s="170"/>
      <c r="J1368" s="170"/>
      <c r="K1368" s="170"/>
      <c r="L1368" s="170"/>
      <c r="M1368" s="171"/>
      <c r="N1368" s="171"/>
      <c r="O1368" s="172"/>
      <c r="P1368" s="110"/>
    </row>
    <row r="1369" spans="1:21" ht="42" customHeight="1">
      <c r="A1369" s="490" t="s">
        <v>1785</v>
      </c>
      <c r="B1369" s="481"/>
      <c r="C1369" s="481"/>
      <c r="D1369" s="481"/>
      <c r="E1369" s="125" t="s">
        <v>1786</v>
      </c>
      <c r="F1369" s="491" t="s">
        <v>1787</v>
      </c>
      <c r="G1369" s="459"/>
      <c r="H1369" s="491" t="s">
        <v>1795</v>
      </c>
      <c r="I1369" s="459"/>
      <c r="J1369" s="463" t="s">
        <v>1871</v>
      </c>
      <c r="K1369" s="492"/>
      <c r="L1369" s="145" t="s">
        <v>1790</v>
      </c>
      <c r="M1369" s="493" t="s">
        <v>1791</v>
      </c>
      <c r="N1369" s="493"/>
      <c r="O1369" s="494"/>
      <c r="P1369" s="110"/>
    </row>
    <row r="1370" spans="1:21" s="112" customFormat="1" ht="55.9" customHeight="1">
      <c r="A1370" s="495" t="s">
        <v>1987</v>
      </c>
      <c r="B1370" s="496"/>
      <c r="C1370" s="496"/>
      <c r="D1370" s="497"/>
      <c r="E1370" s="136">
        <v>14</v>
      </c>
      <c r="F1370" s="498"/>
      <c r="G1370" s="499"/>
      <c r="H1370" s="500"/>
      <c r="I1370" s="499"/>
      <c r="J1370" s="498"/>
      <c r="K1370" s="501"/>
      <c r="L1370" s="136"/>
      <c r="M1370" s="502" t="s">
        <v>1988</v>
      </c>
      <c r="N1370" s="502"/>
      <c r="O1370" s="503"/>
      <c r="P1370" s="110"/>
    </row>
    <row r="1371" spans="1:21" ht="18">
      <c r="A1371" s="127"/>
      <c r="B1371" s="128"/>
      <c r="C1371" s="128"/>
      <c r="D1371" s="128"/>
      <c r="E1371" s="129"/>
      <c r="F1371" s="130"/>
      <c r="G1371" s="129"/>
      <c r="H1371" s="129"/>
      <c r="I1371" s="146"/>
      <c r="J1371" s="147"/>
      <c r="K1371" s="129"/>
      <c r="L1371" s="129"/>
      <c r="M1371" s="129"/>
      <c r="O1371" s="148"/>
      <c r="P1371" s="110"/>
    </row>
    <row r="1372" spans="1:21" ht="15.75">
      <c r="A1372" s="131"/>
      <c r="B1372" s="132"/>
      <c r="C1372" s="132"/>
      <c r="D1372" s="132"/>
      <c r="E1372" s="132"/>
      <c r="F1372" s="132"/>
      <c r="G1372" s="132"/>
      <c r="H1372" s="132"/>
      <c r="I1372" s="149"/>
      <c r="J1372" s="149"/>
      <c r="L1372" s="485" t="s">
        <v>1793</v>
      </c>
      <c r="M1372" s="486"/>
      <c r="N1372" s="487"/>
      <c r="O1372" s="150">
        <f>E1370</f>
        <v>14</v>
      </c>
      <c r="P1372" s="110"/>
    </row>
    <row r="1373" spans="1:21" ht="15.75">
      <c r="A1373" s="133"/>
      <c r="B1373" s="134"/>
      <c r="C1373" s="134"/>
      <c r="D1373" s="134"/>
      <c r="E1373" s="134"/>
      <c r="F1373" s="134"/>
      <c r="G1373" s="134"/>
      <c r="H1373" s="134"/>
      <c r="I1373" s="151"/>
      <c r="J1373" s="151"/>
      <c r="K1373" s="152"/>
      <c r="L1373" s="152"/>
      <c r="M1373" s="152"/>
      <c r="N1373" s="152"/>
      <c r="O1373" s="153"/>
      <c r="P1373" s="110"/>
    </row>
    <row r="1374" spans="1:21" s="114" customFormat="1" ht="40.15" customHeight="1">
      <c r="A1374" s="174" t="s">
        <v>499</v>
      </c>
      <c r="B1374" s="488" t="s">
        <v>501</v>
      </c>
      <c r="C1374" s="488"/>
      <c r="D1374" s="488"/>
      <c r="E1374" s="488"/>
      <c r="F1374" s="488"/>
      <c r="G1374" s="488"/>
      <c r="H1374" s="488"/>
      <c r="I1374" s="488"/>
      <c r="J1374" s="488"/>
      <c r="K1374" s="488"/>
      <c r="L1374" s="488"/>
      <c r="M1374" s="488"/>
      <c r="N1374" s="488"/>
      <c r="O1374" s="489"/>
      <c r="P1374" s="169"/>
      <c r="Q1374" s="173"/>
      <c r="R1374" s="173"/>
      <c r="S1374" s="173"/>
      <c r="T1374" s="173"/>
      <c r="U1374" s="173"/>
    </row>
    <row r="1375" spans="1:21" s="115" customFormat="1" ht="15.75">
      <c r="A1375" s="167"/>
      <c r="B1375" s="168"/>
      <c r="C1375" s="168"/>
      <c r="D1375" s="168"/>
      <c r="E1375" s="168"/>
      <c r="F1375" s="168"/>
      <c r="G1375" s="168"/>
      <c r="H1375" s="168"/>
      <c r="I1375" s="170"/>
      <c r="J1375" s="170"/>
      <c r="K1375" s="170"/>
      <c r="L1375" s="170"/>
      <c r="M1375" s="171"/>
      <c r="N1375" s="171"/>
      <c r="O1375" s="172"/>
      <c r="P1375" s="110"/>
    </row>
    <row r="1376" spans="1:21" ht="42" customHeight="1">
      <c r="A1376" s="490" t="s">
        <v>1785</v>
      </c>
      <c r="B1376" s="481"/>
      <c r="C1376" s="481"/>
      <c r="D1376" s="481"/>
      <c r="E1376" s="125" t="s">
        <v>1786</v>
      </c>
      <c r="F1376" s="491" t="s">
        <v>1787</v>
      </c>
      <c r="G1376" s="459"/>
      <c r="H1376" s="491" t="s">
        <v>1795</v>
      </c>
      <c r="I1376" s="459"/>
      <c r="J1376" s="463" t="s">
        <v>1871</v>
      </c>
      <c r="K1376" s="492"/>
      <c r="L1376" s="145" t="s">
        <v>1790</v>
      </c>
      <c r="M1376" s="493" t="s">
        <v>1791</v>
      </c>
      <c r="N1376" s="493"/>
      <c r="O1376" s="494"/>
      <c r="P1376" s="110"/>
    </row>
    <row r="1377" spans="1:21" s="112" customFormat="1" ht="55.9" customHeight="1">
      <c r="A1377" s="495" t="s">
        <v>1987</v>
      </c>
      <c r="B1377" s="496"/>
      <c r="C1377" s="496"/>
      <c r="D1377" s="497"/>
      <c r="E1377" s="136">
        <v>15</v>
      </c>
      <c r="F1377" s="498"/>
      <c r="G1377" s="499"/>
      <c r="H1377" s="500"/>
      <c r="I1377" s="499"/>
      <c r="J1377" s="498"/>
      <c r="K1377" s="501"/>
      <c r="L1377" s="136"/>
      <c r="M1377" s="502" t="s">
        <v>1988</v>
      </c>
      <c r="N1377" s="502"/>
      <c r="O1377" s="503"/>
      <c r="P1377" s="110"/>
    </row>
    <row r="1378" spans="1:21" ht="18">
      <c r="A1378" s="127"/>
      <c r="B1378" s="128"/>
      <c r="C1378" s="128"/>
      <c r="D1378" s="128"/>
      <c r="E1378" s="129"/>
      <c r="F1378" s="130"/>
      <c r="G1378" s="129"/>
      <c r="H1378" s="129"/>
      <c r="I1378" s="146"/>
      <c r="J1378" s="147"/>
      <c r="K1378" s="129"/>
      <c r="L1378" s="129"/>
      <c r="M1378" s="129"/>
      <c r="O1378" s="148"/>
      <c r="P1378" s="110"/>
    </row>
    <row r="1379" spans="1:21" ht="15.75">
      <c r="A1379" s="131"/>
      <c r="B1379" s="132"/>
      <c r="C1379" s="132"/>
      <c r="D1379" s="132"/>
      <c r="E1379" s="132"/>
      <c r="F1379" s="132"/>
      <c r="G1379" s="132"/>
      <c r="H1379" s="132"/>
      <c r="I1379" s="149"/>
      <c r="J1379" s="149"/>
      <c r="L1379" s="485" t="s">
        <v>1793</v>
      </c>
      <c r="M1379" s="486"/>
      <c r="N1379" s="487"/>
      <c r="O1379" s="150">
        <f>E1377</f>
        <v>15</v>
      </c>
      <c r="P1379" s="110"/>
    </row>
    <row r="1380" spans="1:21" ht="15.75">
      <c r="A1380" s="133"/>
      <c r="B1380" s="134"/>
      <c r="C1380" s="134"/>
      <c r="D1380" s="134"/>
      <c r="E1380" s="134"/>
      <c r="F1380" s="134"/>
      <c r="G1380" s="134"/>
      <c r="H1380" s="134"/>
      <c r="I1380" s="151"/>
      <c r="J1380" s="151"/>
      <c r="K1380" s="152"/>
      <c r="L1380" s="152"/>
      <c r="M1380" s="152"/>
      <c r="N1380" s="152"/>
      <c r="O1380" s="153"/>
      <c r="P1380" s="110"/>
    </row>
    <row r="1381" spans="1:21" s="114" customFormat="1" ht="40.15" customHeight="1">
      <c r="A1381" s="174" t="s">
        <v>502</v>
      </c>
      <c r="B1381" s="488" t="s">
        <v>2009</v>
      </c>
      <c r="C1381" s="488"/>
      <c r="D1381" s="488"/>
      <c r="E1381" s="488"/>
      <c r="F1381" s="488"/>
      <c r="G1381" s="488"/>
      <c r="H1381" s="488"/>
      <c r="I1381" s="488"/>
      <c r="J1381" s="488"/>
      <c r="K1381" s="488"/>
      <c r="L1381" s="488"/>
      <c r="M1381" s="488"/>
      <c r="N1381" s="488"/>
      <c r="O1381" s="489"/>
      <c r="P1381" s="169"/>
      <c r="Q1381" s="173"/>
      <c r="R1381" s="173"/>
      <c r="S1381" s="173"/>
      <c r="T1381" s="173"/>
      <c r="U1381" s="173"/>
    </row>
    <row r="1382" spans="1:21" s="115" customFormat="1" ht="15.75">
      <c r="A1382" s="167"/>
      <c r="B1382" s="168"/>
      <c r="C1382" s="168"/>
      <c r="D1382" s="168"/>
      <c r="E1382" s="168"/>
      <c r="F1382" s="168"/>
      <c r="G1382" s="168"/>
      <c r="H1382" s="168"/>
      <c r="I1382" s="170"/>
      <c r="J1382" s="170"/>
      <c r="K1382" s="170"/>
      <c r="L1382" s="170"/>
      <c r="M1382" s="171"/>
      <c r="N1382" s="171"/>
      <c r="O1382" s="172"/>
      <c r="P1382" s="110"/>
    </row>
    <row r="1383" spans="1:21" ht="42" customHeight="1">
      <c r="A1383" s="490" t="s">
        <v>1785</v>
      </c>
      <c r="B1383" s="481"/>
      <c r="C1383" s="481"/>
      <c r="D1383" s="481"/>
      <c r="E1383" s="125" t="s">
        <v>1786</v>
      </c>
      <c r="F1383" s="491" t="s">
        <v>1787</v>
      </c>
      <c r="G1383" s="459"/>
      <c r="H1383" s="491" t="s">
        <v>1795</v>
      </c>
      <c r="I1383" s="459"/>
      <c r="J1383" s="463" t="s">
        <v>1871</v>
      </c>
      <c r="K1383" s="492"/>
      <c r="L1383" s="145" t="s">
        <v>1790</v>
      </c>
      <c r="M1383" s="493" t="s">
        <v>1791</v>
      </c>
      <c r="N1383" s="493"/>
      <c r="O1383" s="494"/>
      <c r="P1383" s="110"/>
    </row>
    <row r="1384" spans="1:21" s="112" customFormat="1" ht="55.9" customHeight="1">
      <c r="A1384" s="495" t="s">
        <v>1987</v>
      </c>
      <c r="B1384" s="496"/>
      <c r="C1384" s="496"/>
      <c r="D1384" s="497"/>
      <c r="E1384" s="136">
        <v>1</v>
      </c>
      <c r="F1384" s="498"/>
      <c r="G1384" s="499"/>
      <c r="H1384" s="500"/>
      <c r="I1384" s="499"/>
      <c r="J1384" s="498"/>
      <c r="K1384" s="501"/>
      <c r="L1384" s="136"/>
      <c r="M1384" s="502" t="s">
        <v>1988</v>
      </c>
      <c r="N1384" s="502"/>
      <c r="O1384" s="503"/>
      <c r="P1384" s="110"/>
    </row>
    <row r="1385" spans="1:21" ht="18">
      <c r="A1385" s="127"/>
      <c r="B1385" s="128"/>
      <c r="C1385" s="128"/>
      <c r="D1385" s="128"/>
      <c r="E1385" s="129"/>
      <c r="F1385" s="130"/>
      <c r="G1385" s="129"/>
      <c r="H1385" s="129"/>
      <c r="I1385" s="146"/>
      <c r="J1385" s="147"/>
      <c r="K1385" s="129"/>
      <c r="L1385" s="129"/>
      <c r="M1385" s="129"/>
      <c r="O1385" s="148"/>
      <c r="P1385" s="110"/>
    </row>
    <row r="1386" spans="1:21" ht="15.75">
      <c r="A1386" s="131"/>
      <c r="B1386" s="132"/>
      <c r="C1386" s="132"/>
      <c r="D1386" s="132"/>
      <c r="E1386" s="132"/>
      <c r="F1386" s="132"/>
      <c r="G1386" s="132"/>
      <c r="H1386" s="132"/>
      <c r="I1386" s="149"/>
      <c r="J1386" s="149"/>
      <c r="L1386" s="485" t="s">
        <v>1793</v>
      </c>
      <c r="M1386" s="486"/>
      <c r="N1386" s="487"/>
      <c r="O1386" s="150">
        <f>E1384</f>
        <v>1</v>
      </c>
      <c r="P1386" s="110"/>
    </row>
    <row r="1387" spans="1:21" ht="15.75">
      <c r="A1387" s="133"/>
      <c r="B1387" s="134"/>
      <c r="C1387" s="134"/>
      <c r="D1387" s="134"/>
      <c r="E1387" s="134"/>
      <c r="F1387" s="134"/>
      <c r="G1387" s="134"/>
      <c r="H1387" s="134"/>
      <c r="I1387" s="151"/>
      <c r="J1387" s="151"/>
      <c r="K1387" s="152"/>
      <c r="L1387" s="152"/>
      <c r="M1387" s="152"/>
      <c r="N1387" s="152"/>
      <c r="O1387" s="153"/>
      <c r="P1387" s="110"/>
    </row>
    <row r="1388" spans="1:21" s="114" customFormat="1" ht="40.15" customHeight="1">
      <c r="A1388" s="174" t="s">
        <v>505</v>
      </c>
      <c r="B1388" s="488" t="s">
        <v>507</v>
      </c>
      <c r="C1388" s="488"/>
      <c r="D1388" s="488"/>
      <c r="E1388" s="488"/>
      <c r="F1388" s="488"/>
      <c r="G1388" s="488"/>
      <c r="H1388" s="488"/>
      <c r="I1388" s="488"/>
      <c r="J1388" s="488"/>
      <c r="K1388" s="488"/>
      <c r="L1388" s="488"/>
      <c r="M1388" s="488"/>
      <c r="N1388" s="488"/>
      <c r="O1388" s="489"/>
      <c r="P1388" s="169"/>
      <c r="Q1388" s="173"/>
      <c r="R1388" s="173"/>
      <c r="S1388" s="173"/>
      <c r="T1388" s="173"/>
      <c r="U1388" s="173"/>
    </row>
    <row r="1389" spans="1:21" s="115" customFormat="1" ht="15.75">
      <c r="A1389" s="167"/>
      <c r="B1389" s="168"/>
      <c r="C1389" s="168"/>
      <c r="D1389" s="168"/>
      <c r="E1389" s="168"/>
      <c r="F1389" s="168"/>
      <c r="G1389" s="168"/>
      <c r="H1389" s="168"/>
      <c r="I1389" s="170"/>
      <c r="J1389" s="170"/>
      <c r="K1389" s="170"/>
      <c r="L1389" s="170"/>
      <c r="M1389" s="171"/>
      <c r="N1389" s="171"/>
      <c r="O1389" s="172"/>
      <c r="P1389" s="110"/>
    </row>
    <row r="1390" spans="1:21" ht="42" customHeight="1">
      <c r="A1390" s="490" t="s">
        <v>1785</v>
      </c>
      <c r="B1390" s="481"/>
      <c r="C1390" s="481"/>
      <c r="D1390" s="481"/>
      <c r="E1390" s="125" t="s">
        <v>1786</v>
      </c>
      <c r="F1390" s="491" t="s">
        <v>1787</v>
      </c>
      <c r="G1390" s="459"/>
      <c r="H1390" s="491" t="s">
        <v>1795</v>
      </c>
      <c r="I1390" s="459"/>
      <c r="J1390" s="463" t="s">
        <v>1871</v>
      </c>
      <c r="K1390" s="492"/>
      <c r="L1390" s="145" t="s">
        <v>1790</v>
      </c>
      <c r="M1390" s="493" t="s">
        <v>1791</v>
      </c>
      <c r="N1390" s="493"/>
      <c r="O1390" s="494"/>
      <c r="P1390" s="110"/>
    </row>
    <row r="1391" spans="1:21" s="112" customFormat="1" ht="55.9" customHeight="1">
      <c r="A1391" s="495" t="s">
        <v>1987</v>
      </c>
      <c r="B1391" s="496"/>
      <c r="C1391" s="496"/>
      <c r="D1391" s="497"/>
      <c r="E1391" s="136">
        <v>2</v>
      </c>
      <c r="F1391" s="498"/>
      <c r="G1391" s="499"/>
      <c r="H1391" s="500"/>
      <c r="I1391" s="499"/>
      <c r="J1391" s="498"/>
      <c r="K1391" s="501"/>
      <c r="L1391" s="136"/>
      <c r="M1391" s="502" t="s">
        <v>1988</v>
      </c>
      <c r="N1391" s="502"/>
      <c r="O1391" s="503"/>
      <c r="P1391" s="110"/>
    </row>
    <row r="1392" spans="1:21" ht="18">
      <c r="A1392" s="127"/>
      <c r="B1392" s="128"/>
      <c r="C1392" s="128"/>
      <c r="D1392" s="128"/>
      <c r="E1392" s="129"/>
      <c r="F1392" s="130"/>
      <c r="G1392" s="129"/>
      <c r="H1392" s="129"/>
      <c r="I1392" s="146"/>
      <c r="J1392" s="147"/>
      <c r="K1392" s="129"/>
      <c r="L1392" s="129"/>
      <c r="M1392" s="129"/>
      <c r="O1392" s="148"/>
      <c r="P1392" s="110"/>
    </row>
    <row r="1393" spans="1:21" ht="15.75">
      <c r="A1393" s="131"/>
      <c r="B1393" s="132"/>
      <c r="C1393" s="132"/>
      <c r="D1393" s="132"/>
      <c r="E1393" s="132"/>
      <c r="F1393" s="132"/>
      <c r="G1393" s="132"/>
      <c r="H1393" s="132"/>
      <c r="I1393" s="149"/>
      <c r="J1393" s="149"/>
      <c r="L1393" s="485" t="s">
        <v>1793</v>
      </c>
      <c r="M1393" s="486"/>
      <c r="N1393" s="487"/>
      <c r="O1393" s="150">
        <f>E1391</f>
        <v>2</v>
      </c>
      <c r="P1393" s="110"/>
    </row>
    <row r="1394" spans="1:21" ht="15.75">
      <c r="A1394" s="133"/>
      <c r="B1394" s="134"/>
      <c r="C1394" s="134"/>
      <c r="D1394" s="134"/>
      <c r="E1394" s="134"/>
      <c r="F1394" s="134"/>
      <c r="G1394" s="134"/>
      <c r="H1394" s="134"/>
      <c r="I1394" s="151"/>
      <c r="J1394" s="151"/>
      <c r="K1394" s="152"/>
      <c r="L1394" s="152"/>
      <c r="M1394" s="152"/>
      <c r="N1394" s="152"/>
      <c r="O1394" s="153"/>
      <c r="P1394" s="110"/>
    </row>
    <row r="1395" spans="1:21" s="114" customFormat="1" ht="40.15" customHeight="1">
      <c r="A1395" s="174" t="s">
        <v>508</v>
      </c>
      <c r="B1395" s="488" t="s">
        <v>510</v>
      </c>
      <c r="C1395" s="488"/>
      <c r="D1395" s="488"/>
      <c r="E1395" s="488"/>
      <c r="F1395" s="488"/>
      <c r="G1395" s="488"/>
      <c r="H1395" s="488"/>
      <c r="I1395" s="488"/>
      <c r="J1395" s="488"/>
      <c r="K1395" s="488"/>
      <c r="L1395" s="488"/>
      <c r="M1395" s="488"/>
      <c r="N1395" s="488"/>
      <c r="O1395" s="489"/>
      <c r="P1395" s="169"/>
      <c r="Q1395" s="173"/>
      <c r="R1395" s="173"/>
      <c r="S1395" s="173"/>
      <c r="T1395" s="173"/>
      <c r="U1395" s="173"/>
    </row>
    <row r="1396" spans="1:21" s="115" customFormat="1" ht="15.75">
      <c r="A1396" s="167"/>
      <c r="B1396" s="168"/>
      <c r="C1396" s="168"/>
      <c r="D1396" s="168"/>
      <c r="E1396" s="168"/>
      <c r="F1396" s="168"/>
      <c r="G1396" s="168"/>
      <c r="H1396" s="168"/>
      <c r="I1396" s="170"/>
      <c r="J1396" s="170"/>
      <c r="K1396" s="170"/>
      <c r="L1396" s="170"/>
      <c r="M1396" s="171"/>
      <c r="N1396" s="171"/>
      <c r="O1396" s="172"/>
      <c r="P1396" s="110"/>
    </row>
    <row r="1397" spans="1:21" ht="42" customHeight="1">
      <c r="A1397" s="490" t="s">
        <v>1785</v>
      </c>
      <c r="B1397" s="481"/>
      <c r="C1397" s="481"/>
      <c r="D1397" s="481"/>
      <c r="E1397" s="125" t="s">
        <v>1786</v>
      </c>
      <c r="F1397" s="491" t="s">
        <v>1787</v>
      </c>
      <c r="G1397" s="459"/>
      <c r="H1397" s="491" t="s">
        <v>1795</v>
      </c>
      <c r="I1397" s="459"/>
      <c r="J1397" s="463" t="s">
        <v>1871</v>
      </c>
      <c r="K1397" s="492"/>
      <c r="L1397" s="145" t="s">
        <v>1790</v>
      </c>
      <c r="M1397" s="493" t="s">
        <v>1791</v>
      </c>
      <c r="N1397" s="493"/>
      <c r="O1397" s="494"/>
      <c r="P1397" s="110"/>
    </row>
    <row r="1398" spans="1:21" s="112" customFormat="1" ht="55.9" customHeight="1">
      <c r="A1398" s="495" t="s">
        <v>1987</v>
      </c>
      <c r="B1398" s="496"/>
      <c r="C1398" s="496"/>
      <c r="D1398" s="497"/>
      <c r="E1398" s="136">
        <v>7</v>
      </c>
      <c r="F1398" s="498"/>
      <c r="G1398" s="499"/>
      <c r="H1398" s="500"/>
      <c r="I1398" s="499"/>
      <c r="J1398" s="498"/>
      <c r="K1398" s="501"/>
      <c r="L1398" s="136"/>
      <c r="M1398" s="502" t="s">
        <v>1988</v>
      </c>
      <c r="N1398" s="502"/>
      <c r="O1398" s="503"/>
      <c r="P1398" s="110"/>
    </row>
    <row r="1399" spans="1:21" ht="18">
      <c r="A1399" s="127"/>
      <c r="B1399" s="128"/>
      <c r="C1399" s="128"/>
      <c r="D1399" s="128"/>
      <c r="E1399" s="129"/>
      <c r="F1399" s="130"/>
      <c r="G1399" s="129"/>
      <c r="H1399" s="129"/>
      <c r="I1399" s="146"/>
      <c r="J1399" s="147"/>
      <c r="K1399" s="129"/>
      <c r="L1399" s="129"/>
      <c r="M1399" s="129"/>
      <c r="O1399" s="148"/>
      <c r="P1399" s="110"/>
    </row>
    <row r="1400" spans="1:21" ht="15.75">
      <c r="A1400" s="131"/>
      <c r="B1400" s="132"/>
      <c r="C1400" s="132"/>
      <c r="D1400" s="132"/>
      <c r="E1400" s="132"/>
      <c r="F1400" s="132"/>
      <c r="G1400" s="132"/>
      <c r="H1400" s="132"/>
      <c r="I1400" s="149"/>
      <c r="J1400" s="149"/>
      <c r="L1400" s="485" t="s">
        <v>1793</v>
      </c>
      <c r="M1400" s="486"/>
      <c r="N1400" s="487"/>
      <c r="O1400" s="150">
        <f>E1398</f>
        <v>7</v>
      </c>
      <c r="P1400" s="110"/>
    </row>
    <row r="1401" spans="1:21" ht="15.75">
      <c r="A1401" s="133"/>
      <c r="B1401" s="134"/>
      <c r="C1401" s="134"/>
      <c r="D1401" s="134"/>
      <c r="E1401" s="134"/>
      <c r="F1401" s="134"/>
      <c r="G1401" s="134"/>
      <c r="H1401" s="134"/>
      <c r="I1401" s="151"/>
      <c r="J1401" s="151"/>
      <c r="K1401" s="152"/>
      <c r="L1401" s="152"/>
      <c r="M1401" s="152"/>
      <c r="N1401" s="152"/>
      <c r="O1401" s="153"/>
      <c r="P1401" s="110"/>
    </row>
    <row r="1402" spans="1:21" s="114" customFormat="1" ht="40.15" customHeight="1">
      <c r="A1402" s="174" t="s">
        <v>511</v>
      </c>
      <c r="B1402" s="488" t="s">
        <v>513</v>
      </c>
      <c r="C1402" s="488"/>
      <c r="D1402" s="488"/>
      <c r="E1402" s="488"/>
      <c r="F1402" s="488"/>
      <c r="G1402" s="488"/>
      <c r="H1402" s="488"/>
      <c r="I1402" s="488"/>
      <c r="J1402" s="488"/>
      <c r="K1402" s="488"/>
      <c r="L1402" s="488"/>
      <c r="M1402" s="488"/>
      <c r="N1402" s="488"/>
      <c r="O1402" s="489"/>
      <c r="P1402" s="169"/>
      <c r="Q1402" s="173"/>
      <c r="R1402" s="173"/>
      <c r="S1402" s="173"/>
      <c r="T1402" s="173"/>
      <c r="U1402" s="173"/>
    </row>
    <row r="1403" spans="1:21" s="115" customFormat="1" ht="15.75">
      <c r="A1403" s="167"/>
      <c r="B1403" s="168"/>
      <c r="C1403" s="168"/>
      <c r="D1403" s="168"/>
      <c r="E1403" s="168"/>
      <c r="F1403" s="168"/>
      <c r="G1403" s="168"/>
      <c r="H1403" s="168"/>
      <c r="I1403" s="170"/>
      <c r="J1403" s="170"/>
      <c r="K1403" s="170"/>
      <c r="L1403" s="170"/>
      <c r="M1403" s="171"/>
      <c r="N1403" s="171"/>
      <c r="O1403" s="172"/>
      <c r="P1403" s="110"/>
    </row>
    <row r="1404" spans="1:21" ht="42" customHeight="1">
      <c r="A1404" s="490" t="s">
        <v>1785</v>
      </c>
      <c r="B1404" s="481"/>
      <c r="C1404" s="481"/>
      <c r="D1404" s="481"/>
      <c r="E1404" s="125" t="s">
        <v>1786</v>
      </c>
      <c r="F1404" s="491" t="s">
        <v>1787</v>
      </c>
      <c r="G1404" s="459"/>
      <c r="H1404" s="491" t="s">
        <v>1795</v>
      </c>
      <c r="I1404" s="459"/>
      <c r="J1404" s="463" t="s">
        <v>1871</v>
      </c>
      <c r="K1404" s="492"/>
      <c r="L1404" s="145" t="s">
        <v>1790</v>
      </c>
      <c r="M1404" s="493" t="s">
        <v>1791</v>
      </c>
      <c r="N1404" s="493"/>
      <c r="O1404" s="494"/>
      <c r="P1404" s="110"/>
    </row>
    <row r="1405" spans="1:21" s="112" customFormat="1" ht="55.9" customHeight="1">
      <c r="A1405" s="495" t="s">
        <v>1987</v>
      </c>
      <c r="B1405" s="496"/>
      <c r="C1405" s="496"/>
      <c r="D1405" s="497"/>
      <c r="E1405" s="136">
        <v>7</v>
      </c>
      <c r="F1405" s="498"/>
      <c r="G1405" s="499"/>
      <c r="H1405" s="500"/>
      <c r="I1405" s="499"/>
      <c r="J1405" s="498"/>
      <c r="K1405" s="501"/>
      <c r="L1405" s="136"/>
      <c r="M1405" s="502" t="s">
        <v>1988</v>
      </c>
      <c r="N1405" s="502"/>
      <c r="O1405" s="503"/>
      <c r="P1405" s="110"/>
    </row>
    <row r="1406" spans="1:21" ht="18">
      <c r="A1406" s="127"/>
      <c r="B1406" s="128"/>
      <c r="C1406" s="128"/>
      <c r="D1406" s="128"/>
      <c r="E1406" s="129"/>
      <c r="F1406" s="130"/>
      <c r="G1406" s="129"/>
      <c r="H1406" s="129"/>
      <c r="I1406" s="146"/>
      <c r="J1406" s="147"/>
      <c r="K1406" s="129"/>
      <c r="L1406" s="129"/>
      <c r="M1406" s="129"/>
      <c r="O1406" s="148"/>
      <c r="P1406" s="110"/>
    </row>
    <row r="1407" spans="1:21" ht="15.75">
      <c r="A1407" s="131"/>
      <c r="B1407" s="132"/>
      <c r="C1407" s="132"/>
      <c r="D1407" s="132"/>
      <c r="E1407" s="132"/>
      <c r="F1407" s="132"/>
      <c r="G1407" s="132"/>
      <c r="H1407" s="132"/>
      <c r="I1407" s="149"/>
      <c r="J1407" s="149"/>
      <c r="L1407" s="485" t="s">
        <v>1793</v>
      </c>
      <c r="M1407" s="486"/>
      <c r="N1407" s="487"/>
      <c r="O1407" s="150">
        <f>E1405</f>
        <v>7</v>
      </c>
      <c r="P1407" s="110"/>
    </row>
    <row r="1408" spans="1:21" ht="15.75">
      <c r="A1408" s="133"/>
      <c r="B1408" s="134"/>
      <c r="C1408" s="134"/>
      <c r="D1408" s="134"/>
      <c r="E1408" s="134"/>
      <c r="F1408" s="134"/>
      <c r="G1408" s="134"/>
      <c r="H1408" s="134"/>
      <c r="I1408" s="151"/>
      <c r="J1408" s="151"/>
      <c r="K1408" s="152"/>
      <c r="L1408" s="152"/>
      <c r="M1408" s="152"/>
      <c r="N1408" s="152"/>
      <c r="O1408" s="153"/>
      <c r="P1408" s="110"/>
    </row>
    <row r="1409" spans="1:21" s="114" customFormat="1" ht="40.15" customHeight="1">
      <c r="A1409" s="174" t="s">
        <v>514</v>
      </c>
      <c r="B1409" s="488" t="s">
        <v>516</v>
      </c>
      <c r="C1409" s="488"/>
      <c r="D1409" s="488"/>
      <c r="E1409" s="488"/>
      <c r="F1409" s="488"/>
      <c r="G1409" s="488"/>
      <c r="H1409" s="488"/>
      <c r="I1409" s="488"/>
      <c r="J1409" s="488"/>
      <c r="K1409" s="488"/>
      <c r="L1409" s="488"/>
      <c r="M1409" s="488"/>
      <c r="N1409" s="488"/>
      <c r="O1409" s="489"/>
      <c r="P1409" s="169"/>
      <c r="Q1409" s="173"/>
      <c r="R1409" s="173"/>
      <c r="S1409" s="173"/>
      <c r="T1409" s="173"/>
      <c r="U1409" s="173"/>
    </row>
    <row r="1410" spans="1:21" s="115" customFormat="1" ht="15.75">
      <c r="A1410" s="167"/>
      <c r="B1410" s="168"/>
      <c r="C1410" s="168"/>
      <c r="D1410" s="168"/>
      <c r="E1410" s="168"/>
      <c r="F1410" s="168"/>
      <c r="G1410" s="168"/>
      <c r="H1410" s="168"/>
      <c r="I1410" s="170"/>
      <c r="J1410" s="170"/>
      <c r="K1410" s="170"/>
      <c r="L1410" s="170"/>
      <c r="M1410" s="171"/>
      <c r="N1410" s="171"/>
      <c r="O1410" s="172"/>
      <c r="P1410" s="110"/>
    </row>
    <row r="1411" spans="1:21" ht="42" customHeight="1">
      <c r="A1411" s="490" t="s">
        <v>1785</v>
      </c>
      <c r="B1411" s="481"/>
      <c r="C1411" s="481"/>
      <c r="D1411" s="481"/>
      <c r="E1411" s="125" t="s">
        <v>1786</v>
      </c>
      <c r="F1411" s="491" t="s">
        <v>1787</v>
      </c>
      <c r="G1411" s="459"/>
      <c r="H1411" s="491" t="s">
        <v>1795</v>
      </c>
      <c r="I1411" s="459"/>
      <c r="J1411" s="463" t="s">
        <v>1871</v>
      </c>
      <c r="K1411" s="492"/>
      <c r="L1411" s="145" t="s">
        <v>1790</v>
      </c>
      <c r="M1411" s="493" t="s">
        <v>1791</v>
      </c>
      <c r="N1411" s="493"/>
      <c r="O1411" s="494"/>
      <c r="P1411" s="110"/>
    </row>
    <row r="1412" spans="1:21" s="112" customFormat="1" ht="55.9" customHeight="1">
      <c r="A1412" s="495" t="s">
        <v>1987</v>
      </c>
      <c r="B1412" s="496"/>
      <c r="C1412" s="496"/>
      <c r="D1412" s="497"/>
      <c r="E1412" s="136">
        <v>8</v>
      </c>
      <c r="F1412" s="498"/>
      <c r="G1412" s="499"/>
      <c r="H1412" s="500"/>
      <c r="I1412" s="499"/>
      <c r="J1412" s="498"/>
      <c r="K1412" s="501"/>
      <c r="L1412" s="136"/>
      <c r="M1412" s="502" t="s">
        <v>1988</v>
      </c>
      <c r="N1412" s="502"/>
      <c r="O1412" s="503"/>
      <c r="P1412" s="110"/>
    </row>
    <row r="1413" spans="1:21" ht="18">
      <c r="A1413" s="127"/>
      <c r="B1413" s="128"/>
      <c r="C1413" s="128"/>
      <c r="D1413" s="128"/>
      <c r="E1413" s="129"/>
      <c r="F1413" s="130"/>
      <c r="G1413" s="129"/>
      <c r="H1413" s="129"/>
      <c r="I1413" s="146"/>
      <c r="J1413" s="147"/>
      <c r="K1413" s="129"/>
      <c r="L1413" s="129"/>
      <c r="M1413" s="129"/>
      <c r="O1413" s="148"/>
      <c r="P1413" s="110"/>
    </row>
    <row r="1414" spans="1:21" ht="15.75">
      <c r="A1414" s="131"/>
      <c r="B1414" s="132"/>
      <c r="C1414" s="132"/>
      <c r="D1414" s="132"/>
      <c r="E1414" s="132"/>
      <c r="F1414" s="132"/>
      <c r="G1414" s="132"/>
      <c r="H1414" s="132"/>
      <c r="I1414" s="149"/>
      <c r="J1414" s="149"/>
      <c r="L1414" s="485" t="s">
        <v>1793</v>
      </c>
      <c r="M1414" s="486"/>
      <c r="N1414" s="487"/>
      <c r="O1414" s="150">
        <f>E1412</f>
        <v>8</v>
      </c>
      <c r="P1414" s="110"/>
    </row>
    <row r="1415" spans="1:21" ht="15.75">
      <c r="A1415" s="133"/>
      <c r="B1415" s="134"/>
      <c r="C1415" s="134"/>
      <c r="D1415" s="134"/>
      <c r="E1415" s="134"/>
      <c r="F1415" s="134"/>
      <c r="G1415" s="134"/>
      <c r="H1415" s="134"/>
      <c r="I1415" s="151"/>
      <c r="J1415" s="151"/>
      <c r="K1415" s="152"/>
      <c r="L1415" s="152"/>
      <c r="M1415" s="152"/>
      <c r="N1415" s="152"/>
      <c r="O1415" s="153"/>
      <c r="P1415" s="110"/>
    </row>
    <row r="1416" spans="1:21" s="114" customFormat="1" ht="40.15" customHeight="1">
      <c r="A1416" s="174" t="s">
        <v>517</v>
      </c>
      <c r="B1416" s="488" t="s">
        <v>519</v>
      </c>
      <c r="C1416" s="488"/>
      <c r="D1416" s="488"/>
      <c r="E1416" s="488"/>
      <c r="F1416" s="488"/>
      <c r="G1416" s="488"/>
      <c r="H1416" s="488"/>
      <c r="I1416" s="488"/>
      <c r="J1416" s="488"/>
      <c r="K1416" s="488"/>
      <c r="L1416" s="488"/>
      <c r="M1416" s="488"/>
      <c r="N1416" s="488"/>
      <c r="O1416" s="489"/>
      <c r="P1416" s="169"/>
      <c r="Q1416" s="173"/>
      <c r="R1416" s="173"/>
      <c r="S1416" s="173"/>
      <c r="T1416" s="173"/>
      <c r="U1416" s="173"/>
    </row>
    <row r="1417" spans="1:21" s="115" customFormat="1" ht="15.75">
      <c r="A1417" s="167"/>
      <c r="B1417" s="168"/>
      <c r="C1417" s="168"/>
      <c r="D1417" s="168"/>
      <c r="E1417" s="168"/>
      <c r="F1417" s="168"/>
      <c r="G1417" s="168"/>
      <c r="H1417" s="168"/>
      <c r="I1417" s="170"/>
      <c r="J1417" s="170"/>
      <c r="K1417" s="170"/>
      <c r="L1417" s="170"/>
      <c r="M1417" s="171"/>
      <c r="N1417" s="171"/>
      <c r="O1417" s="172"/>
      <c r="P1417" s="110"/>
    </row>
    <row r="1418" spans="1:21" ht="42" customHeight="1">
      <c r="A1418" s="490" t="s">
        <v>1785</v>
      </c>
      <c r="B1418" s="481"/>
      <c r="C1418" s="481"/>
      <c r="D1418" s="481"/>
      <c r="E1418" s="125" t="s">
        <v>1786</v>
      </c>
      <c r="F1418" s="491" t="s">
        <v>1787</v>
      </c>
      <c r="G1418" s="459"/>
      <c r="H1418" s="491" t="s">
        <v>1795</v>
      </c>
      <c r="I1418" s="459"/>
      <c r="J1418" s="463" t="s">
        <v>1871</v>
      </c>
      <c r="K1418" s="492"/>
      <c r="L1418" s="145" t="s">
        <v>1790</v>
      </c>
      <c r="M1418" s="493" t="s">
        <v>1791</v>
      </c>
      <c r="N1418" s="493"/>
      <c r="O1418" s="494"/>
      <c r="P1418" s="110"/>
    </row>
    <row r="1419" spans="1:21" s="112" customFormat="1" ht="55.9" customHeight="1">
      <c r="A1419" s="495" t="s">
        <v>1987</v>
      </c>
      <c r="B1419" s="496"/>
      <c r="C1419" s="496"/>
      <c r="D1419" s="497"/>
      <c r="E1419" s="136">
        <v>1</v>
      </c>
      <c r="F1419" s="498"/>
      <c r="G1419" s="499"/>
      <c r="H1419" s="500"/>
      <c r="I1419" s="499"/>
      <c r="J1419" s="498"/>
      <c r="K1419" s="501"/>
      <c r="L1419" s="136"/>
      <c r="M1419" s="502" t="s">
        <v>1988</v>
      </c>
      <c r="N1419" s="502"/>
      <c r="O1419" s="503"/>
      <c r="P1419" s="110"/>
    </row>
    <row r="1420" spans="1:21" ht="18">
      <c r="A1420" s="127"/>
      <c r="B1420" s="128"/>
      <c r="C1420" s="128"/>
      <c r="D1420" s="128"/>
      <c r="E1420" s="129"/>
      <c r="F1420" s="130"/>
      <c r="G1420" s="129"/>
      <c r="H1420" s="129"/>
      <c r="I1420" s="146"/>
      <c r="J1420" s="147"/>
      <c r="K1420" s="129"/>
      <c r="L1420" s="129"/>
      <c r="M1420" s="129"/>
      <c r="O1420" s="148"/>
      <c r="P1420" s="110"/>
    </row>
    <row r="1421" spans="1:21" ht="15.75">
      <c r="A1421" s="131"/>
      <c r="B1421" s="132"/>
      <c r="C1421" s="132"/>
      <c r="D1421" s="132"/>
      <c r="E1421" s="132"/>
      <c r="F1421" s="132"/>
      <c r="G1421" s="132"/>
      <c r="H1421" s="132"/>
      <c r="I1421" s="149"/>
      <c r="J1421" s="149"/>
      <c r="L1421" s="485" t="s">
        <v>1793</v>
      </c>
      <c r="M1421" s="486"/>
      <c r="N1421" s="487"/>
      <c r="O1421" s="150">
        <f>E1419</f>
        <v>1</v>
      </c>
      <c r="P1421" s="110"/>
    </row>
    <row r="1422" spans="1:21" ht="15.75">
      <c r="A1422" s="133"/>
      <c r="B1422" s="134"/>
      <c r="C1422" s="134"/>
      <c r="D1422" s="134"/>
      <c r="E1422" s="134"/>
      <c r="F1422" s="134"/>
      <c r="G1422" s="134"/>
      <c r="H1422" s="134"/>
      <c r="I1422" s="151"/>
      <c r="J1422" s="151"/>
      <c r="K1422" s="152"/>
      <c r="L1422" s="152"/>
      <c r="M1422" s="152"/>
      <c r="N1422" s="152"/>
      <c r="O1422" s="153"/>
      <c r="P1422" s="110"/>
    </row>
    <row r="1423" spans="1:21" s="114" customFormat="1" ht="40.15" customHeight="1">
      <c r="A1423" s="174" t="s">
        <v>520</v>
      </c>
      <c r="B1423" s="488" t="s">
        <v>522</v>
      </c>
      <c r="C1423" s="488"/>
      <c r="D1423" s="488"/>
      <c r="E1423" s="488"/>
      <c r="F1423" s="488"/>
      <c r="G1423" s="488"/>
      <c r="H1423" s="488"/>
      <c r="I1423" s="488"/>
      <c r="J1423" s="488"/>
      <c r="K1423" s="488"/>
      <c r="L1423" s="488"/>
      <c r="M1423" s="488"/>
      <c r="N1423" s="488"/>
      <c r="O1423" s="489"/>
      <c r="P1423" s="169"/>
      <c r="Q1423" s="173"/>
      <c r="R1423" s="173"/>
      <c r="S1423" s="173"/>
      <c r="T1423" s="173"/>
      <c r="U1423" s="173"/>
    </row>
    <row r="1424" spans="1:21" s="115" customFormat="1" ht="15.75">
      <c r="A1424" s="167"/>
      <c r="B1424" s="168"/>
      <c r="C1424" s="168"/>
      <c r="D1424" s="168"/>
      <c r="E1424" s="168"/>
      <c r="F1424" s="168"/>
      <c r="G1424" s="168"/>
      <c r="H1424" s="168"/>
      <c r="I1424" s="170"/>
      <c r="J1424" s="170"/>
      <c r="K1424" s="170"/>
      <c r="L1424" s="170"/>
      <c r="M1424" s="171"/>
      <c r="N1424" s="171"/>
      <c r="O1424" s="172"/>
      <c r="P1424" s="110"/>
    </row>
    <row r="1425" spans="1:21" ht="42" customHeight="1">
      <c r="A1425" s="490" t="s">
        <v>1785</v>
      </c>
      <c r="B1425" s="481"/>
      <c r="C1425" s="481"/>
      <c r="D1425" s="481"/>
      <c r="E1425" s="125" t="s">
        <v>1786</v>
      </c>
      <c r="F1425" s="491" t="s">
        <v>1787</v>
      </c>
      <c r="G1425" s="459"/>
      <c r="H1425" s="491" t="s">
        <v>1795</v>
      </c>
      <c r="I1425" s="459"/>
      <c r="J1425" s="463" t="s">
        <v>1871</v>
      </c>
      <c r="K1425" s="492"/>
      <c r="L1425" s="145" t="s">
        <v>1790</v>
      </c>
      <c r="M1425" s="493" t="s">
        <v>1791</v>
      </c>
      <c r="N1425" s="493"/>
      <c r="O1425" s="494"/>
      <c r="P1425" s="110"/>
    </row>
    <row r="1426" spans="1:21" s="112" customFormat="1" ht="55.9" customHeight="1">
      <c r="A1426" s="495" t="s">
        <v>1987</v>
      </c>
      <c r="B1426" s="496"/>
      <c r="C1426" s="496"/>
      <c r="D1426" s="497"/>
      <c r="E1426" s="136">
        <v>3</v>
      </c>
      <c r="F1426" s="498"/>
      <c r="G1426" s="499"/>
      <c r="H1426" s="500"/>
      <c r="I1426" s="499"/>
      <c r="J1426" s="498"/>
      <c r="K1426" s="501"/>
      <c r="L1426" s="136"/>
      <c r="M1426" s="502" t="s">
        <v>1988</v>
      </c>
      <c r="N1426" s="502"/>
      <c r="O1426" s="503"/>
      <c r="P1426" s="110"/>
    </row>
    <row r="1427" spans="1:21" ht="18">
      <c r="A1427" s="127"/>
      <c r="B1427" s="128"/>
      <c r="C1427" s="128"/>
      <c r="D1427" s="128"/>
      <c r="E1427" s="129"/>
      <c r="F1427" s="130"/>
      <c r="G1427" s="129"/>
      <c r="H1427" s="129"/>
      <c r="I1427" s="146"/>
      <c r="J1427" s="147"/>
      <c r="K1427" s="129"/>
      <c r="L1427" s="129"/>
      <c r="M1427" s="129"/>
      <c r="O1427" s="148"/>
      <c r="P1427" s="110"/>
    </row>
    <row r="1428" spans="1:21" ht="15.75">
      <c r="A1428" s="131"/>
      <c r="B1428" s="132"/>
      <c r="C1428" s="132"/>
      <c r="D1428" s="132"/>
      <c r="E1428" s="132"/>
      <c r="F1428" s="132"/>
      <c r="G1428" s="132"/>
      <c r="H1428" s="132"/>
      <c r="I1428" s="149"/>
      <c r="J1428" s="149"/>
      <c r="L1428" s="485" t="s">
        <v>1793</v>
      </c>
      <c r="M1428" s="486"/>
      <c r="N1428" s="487"/>
      <c r="O1428" s="150">
        <f>E1426</f>
        <v>3</v>
      </c>
      <c r="P1428" s="110"/>
    </row>
    <row r="1429" spans="1:21" ht="15.75">
      <c r="A1429" s="133"/>
      <c r="B1429" s="134"/>
      <c r="C1429" s="134"/>
      <c r="D1429" s="134"/>
      <c r="E1429" s="134"/>
      <c r="F1429" s="134"/>
      <c r="G1429" s="134"/>
      <c r="H1429" s="134"/>
      <c r="I1429" s="151"/>
      <c r="J1429" s="151"/>
      <c r="K1429" s="152"/>
      <c r="L1429" s="152"/>
      <c r="M1429" s="152"/>
      <c r="N1429" s="152"/>
      <c r="O1429" s="153"/>
      <c r="P1429" s="110"/>
    </row>
    <row r="1430" spans="1:21" s="114" customFormat="1" ht="40.15" customHeight="1">
      <c r="A1430" s="174" t="s">
        <v>523</v>
      </c>
      <c r="B1430" s="488" t="s">
        <v>525</v>
      </c>
      <c r="C1430" s="488"/>
      <c r="D1430" s="488"/>
      <c r="E1430" s="488"/>
      <c r="F1430" s="488"/>
      <c r="G1430" s="488"/>
      <c r="H1430" s="488"/>
      <c r="I1430" s="488"/>
      <c r="J1430" s="488"/>
      <c r="K1430" s="488"/>
      <c r="L1430" s="488"/>
      <c r="M1430" s="488"/>
      <c r="N1430" s="488"/>
      <c r="O1430" s="489"/>
      <c r="P1430" s="169"/>
      <c r="Q1430" s="173"/>
      <c r="R1430" s="173"/>
      <c r="S1430" s="173"/>
      <c r="T1430" s="173"/>
      <c r="U1430" s="173"/>
    </row>
    <row r="1431" spans="1:21" s="115" customFormat="1" ht="15.75">
      <c r="A1431" s="167"/>
      <c r="B1431" s="168"/>
      <c r="C1431" s="168"/>
      <c r="D1431" s="168"/>
      <c r="E1431" s="168"/>
      <c r="F1431" s="168"/>
      <c r="G1431" s="168"/>
      <c r="H1431" s="168"/>
      <c r="I1431" s="170"/>
      <c r="J1431" s="170"/>
      <c r="K1431" s="170"/>
      <c r="L1431" s="170"/>
      <c r="M1431" s="171"/>
      <c r="N1431" s="171"/>
      <c r="O1431" s="172"/>
      <c r="P1431" s="110"/>
    </row>
    <row r="1432" spans="1:21" ht="42" customHeight="1">
      <c r="A1432" s="490" t="s">
        <v>1785</v>
      </c>
      <c r="B1432" s="481"/>
      <c r="C1432" s="481"/>
      <c r="D1432" s="481"/>
      <c r="E1432" s="125" t="s">
        <v>1786</v>
      </c>
      <c r="F1432" s="491" t="s">
        <v>1787</v>
      </c>
      <c r="G1432" s="459"/>
      <c r="H1432" s="491" t="s">
        <v>1795</v>
      </c>
      <c r="I1432" s="459"/>
      <c r="J1432" s="463" t="s">
        <v>1871</v>
      </c>
      <c r="K1432" s="492"/>
      <c r="L1432" s="145" t="s">
        <v>1790</v>
      </c>
      <c r="M1432" s="493" t="s">
        <v>1791</v>
      </c>
      <c r="N1432" s="493"/>
      <c r="O1432" s="494"/>
      <c r="P1432" s="110"/>
    </row>
    <row r="1433" spans="1:21" s="112" customFormat="1" ht="55.9" customHeight="1">
      <c r="A1433" s="495" t="s">
        <v>1987</v>
      </c>
      <c r="B1433" s="496"/>
      <c r="C1433" s="496"/>
      <c r="D1433" s="497"/>
      <c r="E1433" s="136">
        <v>3</v>
      </c>
      <c r="F1433" s="498"/>
      <c r="G1433" s="499"/>
      <c r="H1433" s="500"/>
      <c r="I1433" s="499"/>
      <c r="J1433" s="498"/>
      <c r="K1433" s="501"/>
      <c r="L1433" s="136"/>
      <c r="M1433" s="502" t="s">
        <v>1988</v>
      </c>
      <c r="N1433" s="502"/>
      <c r="O1433" s="503"/>
      <c r="P1433" s="110"/>
    </row>
    <row r="1434" spans="1:21" ht="18">
      <c r="A1434" s="127"/>
      <c r="B1434" s="128"/>
      <c r="C1434" s="128"/>
      <c r="D1434" s="128"/>
      <c r="E1434" s="129"/>
      <c r="F1434" s="130"/>
      <c r="G1434" s="129"/>
      <c r="H1434" s="129"/>
      <c r="I1434" s="146"/>
      <c r="J1434" s="147"/>
      <c r="K1434" s="129"/>
      <c r="L1434" s="129"/>
      <c r="M1434" s="129"/>
      <c r="O1434" s="148"/>
      <c r="P1434" s="110"/>
    </row>
    <row r="1435" spans="1:21" ht="15.75">
      <c r="A1435" s="131"/>
      <c r="B1435" s="132"/>
      <c r="C1435" s="132"/>
      <c r="D1435" s="132"/>
      <c r="E1435" s="132"/>
      <c r="F1435" s="132"/>
      <c r="G1435" s="132"/>
      <c r="H1435" s="132"/>
      <c r="I1435" s="149"/>
      <c r="J1435" s="149"/>
      <c r="L1435" s="485" t="s">
        <v>1793</v>
      </c>
      <c r="M1435" s="486"/>
      <c r="N1435" s="487"/>
      <c r="O1435" s="150">
        <f>E1433</f>
        <v>3</v>
      </c>
      <c r="P1435" s="110"/>
    </row>
    <row r="1436" spans="1:21" ht="15.75">
      <c r="A1436" s="133"/>
      <c r="B1436" s="134"/>
      <c r="C1436" s="134"/>
      <c r="D1436" s="134"/>
      <c r="E1436" s="134"/>
      <c r="F1436" s="134"/>
      <c r="G1436" s="134"/>
      <c r="H1436" s="134"/>
      <c r="I1436" s="151"/>
      <c r="J1436" s="151"/>
      <c r="K1436" s="152"/>
      <c r="L1436" s="152"/>
      <c r="M1436" s="152"/>
      <c r="N1436" s="152"/>
      <c r="O1436" s="153"/>
      <c r="P1436" s="110"/>
    </row>
    <row r="1437" spans="1:21" s="114" customFormat="1" ht="40.15" customHeight="1">
      <c r="A1437" s="174" t="s">
        <v>526</v>
      </c>
      <c r="B1437" s="488" t="s">
        <v>528</v>
      </c>
      <c r="C1437" s="488"/>
      <c r="D1437" s="488"/>
      <c r="E1437" s="488"/>
      <c r="F1437" s="488"/>
      <c r="G1437" s="488"/>
      <c r="H1437" s="488"/>
      <c r="I1437" s="488"/>
      <c r="J1437" s="488"/>
      <c r="K1437" s="488"/>
      <c r="L1437" s="488"/>
      <c r="M1437" s="488"/>
      <c r="N1437" s="488"/>
      <c r="O1437" s="489"/>
      <c r="P1437" s="169"/>
      <c r="Q1437" s="173"/>
      <c r="R1437" s="173"/>
      <c r="S1437" s="173"/>
      <c r="T1437" s="173"/>
      <c r="U1437" s="173"/>
    </row>
    <row r="1438" spans="1:21" s="115" customFormat="1" ht="15.75">
      <c r="A1438" s="167"/>
      <c r="B1438" s="168"/>
      <c r="C1438" s="168"/>
      <c r="D1438" s="168"/>
      <c r="E1438" s="168"/>
      <c r="F1438" s="168"/>
      <c r="G1438" s="168"/>
      <c r="H1438" s="168"/>
      <c r="I1438" s="170"/>
      <c r="J1438" s="170"/>
      <c r="K1438" s="170"/>
      <c r="L1438" s="170"/>
      <c r="M1438" s="171"/>
      <c r="N1438" s="171"/>
      <c r="O1438" s="172"/>
      <c r="P1438" s="110"/>
    </row>
    <row r="1439" spans="1:21" ht="42" customHeight="1">
      <c r="A1439" s="490" t="s">
        <v>1785</v>
      </c>
      <c r="B1439" s="481"/>
      <c r="C1439" s="481"/>
      <c r="D1439" s="481"/>
      <c r="E1439" s="125" t="s">
        <v>1786</v>
      </c>
      <c r="F1439" s="491" t="s">
        <v>1787</v>
      </c>
      <c r="G1439" s="459"/>
      <c r="H1439" s="491" t="s">
        <v>1795</v>
      </c>
      <c r="I1439" s="459"/>
      <c r="J1439" s="463" t="s">
        <v>1871</v>
      </c>
      <c r="K1439" s="492"/>
      <c r="L1439" s="145" t="s">
        <v>1790</v>
      </c>
      <c r="M1439" s="493" t="s">
        <v>1791</v>
      </c>
      <c r="N1439" s="493"/>
      <c r="O1439" s="494"/>
      <c r="P1439" s="110"/>
    </row>
    <row r="1440" spans="1:21" s="112" customFormat="1" ht="55.9" customHeight="1">
      <c r="A1440" s="495" t="s">
        <v>1987</v>
      </c>
      <c r="B1440" s="496"/>
      <c r="C1440" s="496"/>
      <c r="D1440" s="497"/>
      <c r="E1440" s="136">
        <v>14</v>
      </c>
      <c r="F1440" s="498"/>
      <c r="G1440" s="499"/>
      <c r="H1440" s="500"/>
      <c r="I1440" s="499"/>
      <c r="J1440" s="498"/>
      <c r="K1440" s="501"/>
      <c r="L1440" s="136"/>
      <c r="M1440" s="502" t="s">
        <v>1988</v>
      </c>
      <c r="N1440" s="502"/>
      <c r="O1440" s="503"/>
      <c r="P1440" s="110"/>
    </row>
    <row r="1441" spans="1:21" ht="18">
      <c r="A1441" s="127"/>
      <c r="B1441" s="128"/>
      <c r="C1441" s="128"/>
      <c r="D1441" s="128"/>
      <c r="E1441" s="129"/>
      <c r="F1441" s="130"/>
      <c r="G1441" s="129"/>
      <c r="H1441" s="129"/>
      <c r="I1441" s="146"/>
      <c r="J1441" s="147"/>
      <c r="K1441" s="129"/>
      <c r="L1441" s="129"/>
      <c r="M1441" s="129"/>
      <c r="O1441" s="148"/>
      <c r="P1441" s="110"/>
    </row>
    <row r="1442" spans="1:21" ht="15.75">
      <c r="A1442" s="131"/>
      <c r="B1442" s="132"/>
      <c r="C1442" s="132"/>
      <c r="D1442" s="132"/>
      <c r="E1442" s="132"/>
      <c r="F1442" s="132"/>
      <c r="G1442" s="132"/>
      <c r="H1442" s="132"/>
      <c r="I1442" s="149"/>
      <c r="J1442" s="149"/>
      <c r="L1442" s="485" t="s">
        <v>1793</v>
      </c>
      <c r="M1442" s="486"/>
      <c r="N1442" s="487"/>
      <c r="O1442" s="150">
        <f>E1440</f>
        <v>14</v>
      </c>
      <c r="P1442" s="110"/>
    </row>
    <row r="1443" spans="1:21" ht="15.75">
      <c r="A1443" s="133"/>
      <c r="B1443" s="134"/>
      <c r="C1443" s="134"/>
      <c r="D1443" s="134"/>
      <c r="E1443" s="134"/>
      <c r="F1443" s="134"/>
      <c r="G1443" s="134"/>
      <c r="H1443" s="134"/>
      <c r="I1443" s="151"/>
      <c r="J1443" s="151"/>
      <c r="K1443" s="152"/>
      <c r="L1443" s="152"/>
      <c r="M1443" s="152"/>
      <c r="N1443" s="152"/>
      <c r="O1443" s="153"/>
      <c r="P1443" s="110"/>
    </row>
    <row r="1444" spans="1:21" s="114" customFormat="1" ht="40.15" customHeight="1">
      <c r="A1444" s="174" t="s">
        <v>529</v>
      </c>
      <c r="B1444" s="488" t="s">
        <v>531</v>
      </c>
      <c r="C1444" s="488"/>
      <c r="D1444" s="488"/>
      <c r="E1444" s="488"/>
      <c r="F1444" s="488"/>
      <c r="G1444" s="488"/>
      <c r="H1444" s="488"/>
      <c r="I1444" s="488"/>
      <c r="J1444" s="488"/>
      <c r="K1444" s="488"/>
      <c r="L1444" s="488"/>
      <c r="M1444" s="488"/>
      <c r="N1444" s="488"/>
      <c r="O1444" s="489"/>
      <c r="P1444" s="169"/>
      <c r="Q1444" s="173"/>
      <c r="R1444" s="173"/>
      <c r="S1444" s="173"/>
      <c r="T1444" s="173"/>
      <c r="U1444" s="173"/>
    </row>
    <row r="1445" spans="1:21" s="115" customFormat="1" ht="15.75">
      <c r="A1445" s="167"/>
      <c r="B1445" s="168"/>
      <c r="C1445" s="168"/>
      <c r="D1445" s="168"/>
      <c r="E1445" s="168"/>
      <c r="F1445" s="168"/>
      <c r="G1445" s="168"/>
      <c r="H1445" s="168"/>
      <c r="I1445" s="170"/>
      <c r="J1445" s="170"/>
      <c r="K1445" s="170"/>
      <c r="L1445" s="170"/>
      <c r="M1445" s="171"/>
      <c r="N1445" s="171"/>
      <c r="O1445" s="172"/>
      <c r="P1445" s="110"/>
    </row>
    <row r="1446" spans="1:21" ht="42" customHeight="1">
      <c r="A1446" s="490" t="s">
        <v>1785</v>
      </c>
      <c r="B1446" s="481"/>
      <c r="C1446" s="481"/>
      <c r="D1446" s="481"/>
      <c r="E1446" s="125" t="s">
        <v>1786</v>
      </c>
      <c r="F1446" s="491" t="s">
        <v>1787</v>
      </c>
      <c r="G1446" s="459"/>
      <c r="H1446" s="491" t="s">
        <v>1795</v>
      </c>
      <c r="I1446" s="459"/>
      <c r="J1446" s="463" t="s">
        <v>1871</v>
      </c>
      <c r="K1446" s="492"/>
      <c r="L1446" s="145" t="s">
        <v>1790</v>
      </c>
      <c r="M1446" s="493" t="s">
        <v>1791</v>
      </c>
      <c r="N1446" s="493"/>
      <c r="O1446" s="494"/>
      <c r="P1446" s="110"/>
    </row>
    <row r="1447" spans="1:21" s="112" customFormat="1" ht="55.9" customHeight="1">
      <c r="A1447" s="495" t="s">
        <v>1987</v>
      </c>
      <c r="B1447" s="496"/>
      <c r="C1447" s="496"/>
      <c r="D1447" s="497"/>
      <c r="E1447" s="136">
        <v>14</v>
      </c>
      <c r="F1447" s="498"/>
      <c r="G1447" s="499"/>
      <c r="H1447" s="500"/>
      <c r="I1447" s="499"/>
      <c r="J1447" s="498"/>
      <c r="K1447" s="501"/>
      <c r="L1447" s="136"/>
      <c r="M1447" s="502" t="s">
        <v>1988</v>
      </c>
      <c r="N1447" s="502"/>
      <c r="O1447" s="503"/>
      <c r="P1447" s="110"/>
    </row>
    <row r="1448" spans="1:21" ht="18">
      <c r="A1448" s="127"/>
      <c r="B1448" s="128"/>
      <c r="C1448" s="128"/>
      <c r="D1448" s="128"/>
      <c r="E1448" s="129"/>
      <c r="F1448" s="130"/>
      <c r="G1448" s="129"/>
      <c r="H1448" s="129"/>
      <c r="I1448" s="146"/>
      <c r="J1448" s="147"/>
      <c r="K1448" s="129"/>
      <c r="L1448" s="129"/>
      <c r="M1448" s="129"/>
      <c r="O1448" s="148"/>
      <c r="P1448" s="110"/>
    </row>
    <row r="1449" spans="1:21" ht="15.75">
      <c r="A1449" s="131"/>
      <c r="B1449" s="132"/>
      <c r="C1449" s="132"/>
      <c r="D1449" s="132"/>
      <c r="E1449" s="132"/>
      <c r="F1449" s="132"/>
      <c r="G1449" s="132"/>
      <c r="H1449" s="132"/>
      <c r="I1449" s="149"/>
      <c r="J1449" s="149"/>
      <c r="L1449" s="485" t="s">
        <v>1793</v>
      </c>
      <c r="M1449" s="486"/>
      <c r="N1449" s="487"/>
      <c r="O1449" s="150">
        <f>E1447</f>
        <v>14</v>
      </c>
      <c r="P1449" s="110"/>
    </row>
    <row r="1450" spans="1:21" ht="15.75">
      <c r="A1450" s="133"/>
      <c r="B1450" s="134"/>
      <c r="C1450" s="134"/>
      <c r="D1450" s="134"/>
      <c r="E1450" s="134"/>
      <c r="F1450" s="134"/>
      <c r="G1450" s="134"/>
      <c r="H1450" s="134"/>
      <c r="I1450" s="151"/>
      <c r="J1450" s="151"/>
      <c r="K1450" s="152"/>
      <c r="L1450" s="152"/>
      <c r="M1450" s="152"/>
      <c r="N1450" s="152"/>
      <c r="O1450" s="153"/>
      <c r="P1450" s="110"/>
    </row>
    <row r="1451" spans="1:21" s="114" customFormat="1" ht="40.15" customHeight="1">
      <c r="A1451" s="174" t="s">
        <v>532</v>
      </c>
      <c r="B1451" s="488" t="s">
        <v>534</v>
      </c>
      <c r="C1451" s="488"/>
      <c r="D1451" s="488"/>
      <c r="E1451" s="488"/>
      <c r="F1451" s="488"/>
      <c r="G1451" s="488"/>
      <c r="H1451" s="488"/>
      <c r="I1451" s="488"/>
      <c r="J1451" s="488"/>
      <c r="K1451" s="488"/>
      <c r="L1451" s="488"/>
      <c r="M1451" s="488"/>
      <c r="N1451" s="488"/>
      <c r="O1451" s="489"/>
      <c r="P1451" s="169"/>
      <c r="Q1451" s="173"/>
      <c r="R1451" s="173"/>
      <c r="S1451" s="173"/>
      <c r="T1451" s="173"/>
      <c r="U1451" s="173"/>
    </row>
    <row r="1452" spans="1:21" s="115" customFormat="1" ht="15.75">
      <c r="A1452" s="167"/>
      <c r="B1452" s="168"/>
      <c r="C1452" s="168"/>
      <c r="D1452" s="168"/>
      <c r="E1452" s="168"/>
      <c r="F1452" s="168"/>
      <c r="G1452" s="168"/>
      <c r="H1452" s="168"/>
      <c r="I1452" s="170"/>
      <c r="J1452" s="170"/>
      <c r="K1452" s="170"/>
      <c r="L1452" s="170"/>
      <c r="M1452" s="171"/>
      <c r="N1452" s="171"/>
      <c r="O1452" s="172"/>
      <c r="P1452" s="110"/>
    </row>
    <row r="1453" spans="1:21" ht="42" customHeight="1">
      <c r="A1453" s="490" t="s">
        <v>1785</v>
      </c>
      <c r="B1453" s="481"/>
      <c r="C1453" s="481"/>
      <c r="D1453" s="481"/>
      <c r="E1453" s="125" t="s">
        <v>1786</v>
      </c>
      <c r="F1453" s="491" t="s">
        <v>1787</v>
      </c>
      <c r="G1453" s="459"/>
      <c r="H1453" s="491" t="s">
        <v>1795</v>
      </c>
      <c r="I1453" s="459"/>
      <c r="J1453" s="463" t="s">
        <v>1871</v>
      </c>
      <c r="K1453" s="492"/>
      <c r="L1453" s="145" t="s">
        <v>1790</v>
      </c>
      <c r="M1453" s="493" t="s">
        <v>1791</v>
      </c>
      <c r="N1453" s="493"/>
      <c r="O1453" s="494"/>
      <c r="P1453" s="110"/>
    </row>
    <row r="1454" spans="1:21" s="112" customFormat="1" ht="55.9" customHeight="1">
      <c r="A1454" s="495" t="s">
        <v>1987</v>
      </c>
      <c r="B1454" s="496"/>
      <c r="C1454" s="496"/>
      <c r="D1454" s="497"/>
      <c r="E1454" s="136">
        <v>2</v>
      </c>
      <c r="F1454" s="498"/>
      <c r="G1454" s="499"/>
      <c r="H1454" s="500"/>
      <c r="I1454" s="499"/>
      <c r="J1454" s="498"/>
      <c r="K1454" s="501"/>
      <c r="L1454" s="136"/>
      <c r="M1454" s="502" t="s">
        <v>1988</v>
      </c>
      <c r="N1454" s="502"/>
      <c r="O1454" s="503"/>
      <c r="P1454" s="110"/>
    </row>
    <row r="1455" spans="1:21" ht="18">
      <c r="A1455" s="127"/>
      <c r="B1455" s="128"/>
      <c r="C1455" s="128"/>
      <c r="D1455" s="128"/>
      <c r="E1455" s="129"/>
      <c r="F1455" s="130"/>
      <c r="G1455" s="129"/>
      <c r="H1455" s="129"/>
      <c r="I1455" s="146"/>
      <c r="J1455" s="147"/>
      <c r="K1455" s="129"/>
      <c r="L1455" s="129"/>
      <c r="M1455" s="129"/>
      <c r="O1455" s="148"/>
      <c r="P1455" s="110"/>
    </row>
    <row r="1456" spans="1:21" ht="15.75">
      <c r="A1456" s="131"/>
      <c r="B1456" s="132"/>
      <c r="C1456" s="132"/>
      <c r="D1456" s="132"/>
      <c r="E1456" s="132"/>
      <c r="F1456" s="132"/>
      <c r="G1456" s="132"/>
      <c r="H1456" s="132"/>
      <c r="I1456" s="149"/>
      <c r="J1456" s="149"/>
      <c r="L1456" s="485" t="s">
        <v>1793</v>
      </c>
      <c r="M1456" s="486"/>
      <c r="N1456" s="487"/>
      <c r="O1456" s="150">
        <f>E1454</f>
        <v>2</v>
      </c>
      <c r="P1456" s="110"/>
    </row>
    <row r="1457" spans="1:21" ht="15.75">
      <c r="A1457" s="133"/>
      <c r="B1457" s="134"/>
      <c r="C1457" s="134"/>
      <c r="D1457" s="134"/>
      <c r="E1457" s="134"/>
      <c r="F1457" s="134"/>
      <c r="G1457" s="134"/>
      <c r="H1457" s="134"/>
      <c r="I1457" s="151"/>
      <c r="J1457" s="151"/>
      <c r="K1457" s="152"/>
      <c r="L1457" s="152"/>
      <c r="M1457" s="152"/>
      <c r="N1457" s="152"/>
      <c r="O1457" s="153"/>
      <c r="P1457" s="110"/>
    </row>
    <row r="1458" spans="1:21" s="114" customFormat="1" ht="40.15" customHeight="1">
      <c r="A1458" s="174" t="s">
        <v>535</v>
      </c>
      <c r="B1458" s="488" t="s">
        <v>537</v>
      </c>
      <c r="C1458" s="488"/>
      <c r="D1458" s="488"/>
      <c r="E1458" s="488"/>
      <c r="F1458" s="488"/>
      <c r="G1458" s="488"/>
      <c r="H1458" s="488"/>
      <c r="I1458" s="488"/>
      <c r="J1458" s="488"/>
      <c r="K1458" s="488"/>
      <c r="L1458" s="488"/>
      <c r="M1458" s="488"/>
      <c r="N1458" s="488"/>
      <c r="O1458" s="489"/>
      <c r="P1458" s="169"/>
      <c r="Q1458" s="173"/>
      <c r="R1458" s="173"/>
      <c r="S1458" s="173"/>
      <c r="T1458" s="173"/>
      <c r="U1458" s="173"/>
    </row>
    <row r="1459" spans="1:21" s="115" customFormat="1" ht="15.75">
      <c r="A1459" s="167"/>
      <c r="B1459" s="168"/>
      <c r="C1459" s="168"/>
      <c r="D1459" s="168"/>
      <c r="E1459" s="168"/>
      <c r="F1459" s="168"/>
      <c r="G1459" s="168"/>
      <c r="H1459" s="168"/>
      <c r="I1459" s="170"/>
      <c r="J1459" s="170"/>
      <c r="K1459" s="170"/>
      <c r="L1459" s="170"/>
      <c r="M1459" s="171"/>
      <c r="N1459" s="171"/>
      <c r="O1459" s="172"/>
      <c r="P1459" s="110"/>
    </row>
    <row r="1460" spans="1:21" ht="42" customHeight="1">
      <c r="A1460" s="490" t="s">
        <v>1785</v>
      </c>
      <c r="B1460" s="481"/>
      <c r="C1460" s="481"/>
      <c r="D1460" s="481"/>
      <c r="E1460" s="125" t="s">
        <v>1786</v>
      </c>
      <c r="F1460" s="491" t="s">
        <v>1787</v>
      </c>
      <c r="G1460" s="459"/>
      <c r="H1460" s="491" t="s">
        <v>1795</v>
      </c>
      <c r="I1460" s="459"/>
      <c r="J1460" s="463" t="s">
        <v>1871</v>
      </c>
      <c r="K1460" s="492"/>
      <c r="L1460" s="145" t="s">
        <v>1790</v>
      </c>
      <c r="M1460" s="493" t="s">
        <v>1791</v>
      </c>
      <c r="N1460" s="493"/>
      <c r="O1460" s="494"/>
      <c r="P1460" s="110"/>
    </row>
    <row r="1461" spans="1:21" s="112" customFormat="1" ht="55.9" customHeight="1">
      <c r="A1461" s="495" t="s">
        <v>1987</v>
      </c>
      <c r="B1461" s="496"/>
      <c r="C1461" s="496"/>
      <c r="D1461" s="497"/>
      <c r="E1461" s="136">
        <v>5</v>
      </c>
      <c r="F1461" s="498"/>
      <c r="G1461" s="499"/>
      <c r="H1461" s="500"/>
      <c r="I1461" s="499"/>
      <c r="J1461" s="498"/>
      <c r="K1461" s="501"/>
      <c r="L1461" s="136"/>
      <c r="M1461" s="502" t="s">
        <v>1988</v>
      </c>
      <c r="N1461" s="502"/>
      <c r="O1461" s="503"/>
      <c r="P1461" s="110"/>
    </row>
    <row r="1462" spans="1:21" ht="18">
      <c r="A1462" s="127"/>
      <c r="B1462" s="128"/>
      <c r="C1462" s="128"/>
      <c r="D1462" s="128"/>
      <c r="E1462" s="129"/>
      <c r="F1462" s="130"/>
      <c r="G1462" s="129"/>
      <c r="H1462" s="129"/>
      <c r="I1462" s="146"/>
      <c r="J1462" s="147"/>
      <c r="K1462" s="129"/>
      <c r="L1462" s="129"/>
      <c r="M1462" s="129"/>
      <c r="O1462" s="148"/>
      <c r="P1462" s="110"/>
    </row>
    <row r="1463" spans="1:21" ht="15.75">
      <c r="A1463" s="131"/>
      <c r="B1463" s="132"/>
      <c r="C1463" s="132"/>
      <c r="D1463" s="132"/>
      <c r="E1463" s="132"/>
      <c r="F1463" s="132"/>
      <c r="G1463" s="132"/>
      <c r="H1463" s="132"/>
      <c r="I1463" s="149"/>
      <c r="J1463" s="149"/>
      <c r="L1463" s="485" t="s">
        <v>1793</v>
      </c>
      <c r="M1463" s="486"/>
      <c r="N1463" s="487"/>
      <c r="O1463" s="150">
        <f>E1461</f>
        <v>5</v>
      </c>
      <c r="P1463" s="110"/>
    </row>
    <row r="1464" spans="1:21" ht="15.75">
      <c r="A1464" s="133"/>
      <c r="B1464" s="134"/>
      <c r="C1464" s="134"/>
      <c r="D1464" s="134"/>
      <c r="E1464" s="134"/>
      <c r="F1464" s="134"/>
      <c r="G1464" s="134"/>
      <c r="H1464" s="134"/>
      <c r="I1464" s="151"/>
      <c r="J1464" s="151"/>
      <c r="K1464" s="152"/>
      <c r="L1464" s="152"/>
      <c r="M1464" s="152"/>
      <c r="N1464" s="152"/>
      <c r="O1464" s="153"/>
      <c r="P1464" s="110"/>
    </row>
    <row r="1465" spans="1:21" s="114" customFormat="1" ht="40.15" customHeight="1">
      <c r="A1465" s="174" t="s">
        <v>538</v>
      </c>
      <c r="B1465" s="488" t="s">
        <v>540</v>
      </c>
      <c r="C1465" s="488"/>
      <c r="D1465" s="488"/>
      <c r="E1465" s="488"/>
      <c r="F1465" s="488"/>
      <c r="G1465" s="488"/>
      <c r="H1465" s="488"/>
      <c r="I1465" s="488"/>
      <c r="J1465" s="488"/>
      <c r="K1465" s="488"/>
      <c r="L1465" s="488"/>
      <c r="M1465" s="488"/>
      <c r="N1465" s="488"/>
      <c r="O1465" s="489"/>
      <c r="P1465" s="169"/>
      <c r="Q1465" s="173"/>
      <c r="R1465" s="173"/>
      <c r="S1465" s="173"/>
      <c r="T1465" s="173"/>
      <c r="U1465" s="173"/>
    </row>
    <row r="1466" spans="1:21" s="115" customFormat="1" ht="15.75">
      <c r="A1466" s="167"/>
      <c r="B1466" s="168"/>
      <c r="C1466" s="168"/>
      <c r="D1466" s="168"/>
      <c r="E1466" s="168"/>
      <c r="F1466" s="168"/>
      <c r="G1466" s="168"/>
      <c r="H1466" s="168"/>
      <c r="I1466" s="170"/>
      <c r="J1466" s="170"/>
      <c r="K1466" s="170"/>
      <c r="L1466" s="170"/>
      <c r="M1466" s="171"/>
      <c r="N1466" s="171"/>
      <c r="O1466" s="172"/>
      <c r="P1466" s="110"/>
    </row>
    <row r="1467" spans="1:21" ht="42" customHeight="1">
      <c r="A1467" s="490" t="s">
        <v>1785</v>
      </c>
      <c r="B1467" s="481"/>
      <c r="C1467" s="481"/>
      <c r="D1467" s="481"/>
      <c r="E1467" s="125" t="s">
        <v>1786</v>
      </c>
      <c r="F1467" s="491" t="s">
        <v>1787</v>
      </c>
      <c r="G1467" s="459"/>
      <c r="H1467" s="491" t="s">
        <v>1795</v>
      </c>
      <c r="I1467" s="459"/>
      <c r="J1467" s="463" t="s">
        <v>1871</v>
      </c>
      <c r="K1467" s="492"/>
      <c r="L1467" s="145" t="s">
        <v>1790</v>
      </c>
      <c r="M1467" s="493" t="s">
        <v>1791</v>
      </c>
      <c r="N1467" s="493"/>
      <c r="O1467" s="494"/>
      <c r="P1467" s="110"/>
    </row>
    <row r="1468" spans="1:21" s="112" customFormat="1" ht="55.9" customHeight="1">
      <c r="A1468" s="495" t="s">
        <v>1987</v>
      </c>
      <c r="B1468" s="496"/>
      <c r="C1468" s="496"/>
      <c r="D1468" s="497"/>
      <c r="E1468" s="136">
        <v>16</v>
      </c>
      <c r="F1468" s="498"/>
      <c r="G1468" s="499"/>
      <c r="H1468" s="500"/>
      <c r="I1468" s="499"/>
      <c r="J1468" s="498"/>
      <c r="K1468" s="501"/>
      <c r="L1468" s="136"/>
      <c r="M1468" s="502" t="s">
        <v>1988</v>
      </c>
      <c r="N1468" s="502"/>
      <c r="O1468" s="503"/>
      <c r="P1468" s="110"/>
    </row>
    <row r="1469" spans="1:21" ht="18">
      <c r="A1469" s="127"/>
      <c r="B1469" s="128"/>
      <c r="C1469" s="128"/>
      <c r="D1469" s="128"/>
      <c r="E1469" s="129"/>
      <c r="F1469" s="130"/>
      <c r="G1469" s="129"/>
      <c r="H1469" s="129"/>
      <c r="I1469" s="146"/>
      <c r="J1469" s="147"/>
      <c r="K1469" s="129"/>
      <c r="L1469" s="129"/>
      <c r="M1469" s="129"/>
      <c r="O1469" s="148"/>
      <c r="P1469" s="110"/>
    </row>
    <row r="1470" spans="1:21" ht="15.75">
      <c r="A1470" s="131"/>
      <c r="B1470" s="132"/>
      <c r="C1470" s="132"/>
      <c r="D1470" s="132"/>
      <c r="E1470" s="132"/>
      <c r="F1470" s="132"/>
      <c r="G1470" s="132"/>
      <c r="H1470" s="132"/>
      <c r="I1470" s="149"/>
      <c r="J1470" s="149"/>
      <c r="L1470" s="485" t="s">
        <v>1793</v>
      </c>
      <c r="M1470" s="486"/>
      <c r="N1470" s="487"/>
      <c r="O1470" s="150">
        <f>E1468</f>
        <v>16</v>
      </c>
      <c r="P1470" s="110"/>
    </row>
    <row r="1471" spans="1:21" ht="15.75">
      <c r="A1471" s="133"/>
      <c r="B1471" s="134"/>
      <c r="C1471" s="134"/>
      <c r="D1471" s="134"/>
      <c r="E1471" s="134"/>
      <c r="F1471" s="134"/>
      <c r="G1471" s="134"/>
      <c r="H1471" s="134"/>
      <c r="I1471" s="151"/>
      <c r="J1471" s="151"/>
      <c r="K1471" s="152"/>
      <c r="L1471" s="152"/>
      <c r="M1471" s="152"/>
      <c r="N1471" s="152"/>
      <c r="O1471" s="153"/>
      <c r="P1471" s="110"/>
    </row>
    <row r="1472" spans="1:21" s="114" customFormat="1" ht="40.15" customHeight="1">
      <c r="A1472" s="174" t="s">
        <v>541</v>
      </c>
      <c r="B1472" s="488" t="s">
        <v>2010</v>
      </c>
      <c r="C1472" s="488"/>
      <c r="D1472" s="488"/>
      <c r="E1472" s="488"/>
      <c r="F1472" s="488"/>
      <c r="G1472" s="488"/>
      <c r="H1472" s="488"/>
      <c r="I1472" s="488"/>
      <c r="J1472" s="488"/>
      <c r="K1472" s="488"/>
      <c r="L1472" s="488"/>
      <c r="M1472" s="488"/>
      <c r="N1472" s="488"/>
      <c r="O1472" s="489"/>
      <c r="P1472" s="169"/>
      <c r="Q1472" s="173"/>
      <c r="R1472" s="173"/>
      <c r="S1472" s="173"/>
      <c r="T1472" s="173"/>
      <c r="U1472" s="173"/>
    </row>
    <row r="1473" spans="1:21" s="115" customFormat="1" ht="15.75">
      <c r="A1473" s="167"/>
      <c r="B1473" s="168"/>
      <c r="C1473" s="168"/>
      <c r="D1473" s="168"/>
      <c r="E1473" s="168"/>
      <c r="F1473" s="168"/>
      <c r="G1473" s="168"/>
      <c r="H1473" s="168"/>
      <c r="I1473" s="170"/>
      <c r="J1473" s="170"/>
      <c r="K1473" s="170"/>
      <c r="L1473" s="170"/>
      <c r="M1473" s="171"/>
      <c r="N1473" s="171"/>
      <c r="O1473" s="172"/>
      <c r="P1473" s="110"/>
    </row>
    <row r="1474" spans="1:21" ht="42" customHeight="1">
      <c r="A1474" s="490" t="s">
        <v>1785</v>
      </c>
      <c r="B1474" s="481"/>
      <c r="C1474" s="481"/>
      <c r="D1474" s="481"/>
      <c r="E1474" s="125" t="s">
        <v>1786</v>
      </c>
      <c r="F1474" s="491" t="s">
        <v>1787</v>
      </c>
      <c r="G1474" s="459"/>
      <c r="H1474" s="491" t="s">
        <v>1795</v>
      </c>
      <c r="I1474" s="459"/>
      <c r="J1474" s="463" t="s">
        <v>1871</v>
      </c>
      <c r="K1474" s="492"/>
      <c r="L1474" s="145" t="s">
        <v>1790</v>
      </c>
      <c r="M1474" s="493" t="s">
        <v>1791</v>
      </c>
      <c r="N1474" s="493"/>
      <c r="O1474" s="494"/>
      <c r="P1474" s="110"/>
    </row>
    <row r="1475" spans="1:21" s="112" customFormat="1" ht="55.9" customHeight="1">
      <c r="A1475" s="495" t="s">
        <v>1987</v>
      </c>
      <c r="B1475" s="496"/>
      <c r="C1475" s="496"/>
      <c r="D1475" s="497"/>
      <c r="E1475" s="136">
        <v>3</v>
      </c>
      <c r="F1475" s="498"/>
      <c r="G1475" s="499"/>
      <c r="H1475" s="500"/>
      <c r="I1475" s="499"/>
      <c r="J1475" s="498"/>
      <c r="K1475" s="501"/>
      <c r="L1475" s="136"/>
      <c r="M1475" s="502" t="s">
        <v>1988</v>
      </c>
      <c r="N1475" s="502"/>
      <c r="O1475" s="503"/>
      <c r="P1475" s="110"/>
    </row>
    <row r="1476" spans="1:21" ht="18">
      <c r="A1476" s="127"/>
      <c r="B1476" s="128"/>
      <c r="C1476" s="128"/>
      <c r="D1476" s="128"/>
      <c r="E1476" s="129"/>
      <c r="F1476" s="130"/>
      <c r="G1476" s="129"/>
      <c r="H1476" s="129"/>
      <c r="I1476" s="146"/>
      <c r="J1476" s="147"/>
      <c r="K1476" s="129"/>
      <c r="L1476" s="129"/>
      <c r="M1476" s="129"/>
      <c r="O1476" s="148"/>
      <c r="P1476" s="110"/>
    </row>
    <row r="1477" spans="1:21" ht="15.75">
      <c r="A1477" s="131"/>
      <c r="B1477" s="132"/>
      <c r="C1477" s="132"/>
      <c r="D1477" s="132"/>
      <c r="E1477" s="132"/>
      <c r="F1477" s="132"/>
      <c r="G1477" s="132"/>
      <c r="H1477" s="132"/>
      <c r="I1477" s="149"/>
      <c r="J1477" s="149"/>
      <c r="L1477" s="485" t="s">
        <v>1793</v>
      </c>
      <c r="M1477" s="486"/>
      <c r="N1477" s="487"/>
      <c r="O1477" s="150">
        <f>E1475</f>
        <v>3</v>
      </c>
      <c r="P1477" s="110"/>
    </row>
    <row r="1478" spans="1:21" ht="15.75">
      <c r="A1478" s="133"/>
      <c r="B1478" s="134"/>
      <c r="C1478" s="134"/>
      <c r="D1478" s="134"/>
      <c r="E1478" s="134"/>
      <c r="F1478" s="134"/>
      <c r="G1478" s="134"/>
      <c r="H1478" s="134"/>
      <c r="I1478" s="151"/>
      <c r="J1478" s="151"/>
      <c r="K1478" s="152"/>
      <c r="L1478" s="152"/>
      <c r="M1478" s="152"/>
      <c r="N1478" s="152"/>
      <c r="O1478" s="153"/>
      <c r="P1478" s="110"/>
    </row>
    <row r="1479" spans="1:21" s="114" customFormat="1" ht="40.15" customHeight="1">
      <c r="A1479" s="174" t="s">
        <v>544</v>
      </c>
      <c r="B1479" s="488" t="s">
        <v>546</v>
      </c>
      <c r="C1479" s="488"/>
      <c r="D1479" s="488"/>
      <c r="E1479" s="488"/>
      <c r="F1479" s="488"/>
      <c r="G1479" s="488"/>
      <c r="H1479" s="488"/>
      <c r="I1479" s="488"/>
      <c r="J1479" s="488"/>
      <c r="K1479" s="488"/>
      <c r="L1479" s="488"/>
      <c r="M1479" s="488"/>
      <c r="N1479" s="488"/>
      <c r="O1479" s="489"/>
      <c r="P1479" s="169"/>
      <c r="Q1479" s="173"/>
      <c r="R1479" s="173"/>
      <c r="S1479" s="173"/>
      <c r="T1479" s="173"/>
      <c r="U1479" s="173"/>
    </row>
    <row r="1480" spans="1:21" s="115" customFormat="1" ht="15.75">
      <c r="A1480" s="167"/>
      <c r="B1480" s="168"/>
      <c r="C1480" s="168"/>
      <c r="D1480" s="168"/>
      <c r="E1480" s="168"/>
      <c r="F1480" s="168"/>
      <c r="G1480" s="168"/>
      <c r="H1480" s="168"/>
      <c r="I1480" s="170"/>
      <c r="J1480" s="170"/>
      <c r="K1480" s="170"/>
      <c r="L1480" s="170"/>
      <c r="M1480" s="171"/>
      <c r="N1480" s="171"/>
      <c r="O1480" s="172"/>
      <c r="P1480" s="110"/>
    </row>
    <row r="1481" spans="1:21" ht="42" customHeight="1">
      <c r="A1481" s="490" t="s">
        <v>1785</v>
      </c>
      <c r="B1481" s="481"/>
      <c r="C1481" s="481"/>
      <c r="D1481" s="481"/>
      <c r="E1481" s="125" t="s">
        <v>1786</v>
      </c>
      <c r="F1481" s="491" t="s">
        <v>1787</v>
      </c>
      <c r="G1481" s="459"/>
      <c r="H1481" s="491" t="s">
        <v>1795</v>
      </c>
      <c r="I1481" s="459"/>
      <c r="J1481" s="463" t="s">
        <v>1871</v>
      </c>
      <c r="K1481" s="492"/>
      <c r="L1481" s="145" t="s">
        <v>1790</v>
      </c>
      <c r="M1481" s="493" t="s">
        <v>1791</v>
      </c>
      <c r="N1481" s="493"/>
      <c r="O1481" s="494"/>
      <c r="P1481" s="110"/>
    </row>
    <row r="1482" spans="1:21" s="112" customFormat="1" ht="55.9" customHeight="1">
      <c r="A1482" s="495" t="s">
        <v>1987</v>
      </c>
      <c r="B1482" s="496"/>
      <c r="C1482" s="496"/>
      <c r="D1482" s="497"/>
      <c r="E1482" s="136">
        <v>2</v>
      </c>
      <c r="F1482" s="498"/>
      <c r="G1482" s="499"/>
      <c r="H1482" s="500"/>
      <c r="I1482" s="499"/>
      <c r="J1482" s="498"/>
      <c r="K1482" s="501"/>
      <c r="L1482" s="136"/>
      <c r="M1482" s="502" t="s">
        <v>1988</v>
      </c>
      <c r="N1482" s="502"/>
      <c r="O1482" s="503"/>
      <c r="P1482" s="110"/>
    </row>
    <row r="1483" spans="1:21" ht="18">
      <c r="A1483" s="127"/>
      <c r="B1483" s="128"/>
      <c r="C1483" s="128"/>
      <c r="D1483" s="128"/>
      <c r="E1483" s="129"/>
      <c r="F1483" s="130"/>
      <c r="G1483" s="129"/>
      <c r="H1483" s="129"/>
      <c r="I1483" s="146"/>
      <c r="J1483" s="147"/>
      <c r="K1483" s="129"/>
      <c r="L1483" s="129"/>
      <c r="M1483" s="129"/>
      <c r="O1483" s="148"/>
      <c r="P1483" s="110"/>
    </row>
    <row r="1484" spans="1:21" ht="15.75">
      <c r="A1484" s="131"/>
      <c r="B1484" s="132"/>
      <c r="C1484" s="132"/>
      <c r="D1484" s="132"/>
      <c r="E1484" s="132"/>
      <c r="F1484" s="132"/>
      <c r="G1484" s="132"/>
      <c r="H1484" s="132"/>
      <c r="I1484" s="149"/>
      <c r="J1484" s="149"/>
      <c r="L1484" s="485" t="s">
        <v>1793</v>
      </c>
      <c r="M1484" s="486"/>
      <c r="N1484" s="487"/>
      <c r="O1484" s="150">
        <f>E1482</f>
        <v>2</v>
      </c>
      <c r="P1484" s="110"/>
    </row>
    <row r="1485" spans="1:21" ht="15.75">
      <c r="A1485" s="133"/>
      <c r="B1485" s="134"/>
      <c r="C1485" s="134"/>
      <c r="D1485" s="134"/>
      <c r="E1485" s="134"/>
      <c r="F1485" s="134"/>
      <c r="G1485" s="134"/>
      <c r="H1485" s="134"/>
      <c r="I1485" s="151"/>
      <c r="J1485" s="151"/>
      <c r="K1485" s="152"/>
      <c r="L1485" s="152"/>
      <c r="M1485" s="152"/>
      <c r="N1485" s="152"/>
      <c r="O1485" s="153"/>
      <c r="P1485" s="110"/>
    </row>
    <row r="1486" spans="1:21" s="114" customFormat="1" ht="40.15" customHeight="1">
      <c r="A1486" s="174" t="s">
        <v>547</v>
      </c>
      <c r="B1486" s="488" t="s">
        <v>549</v>
      </c>
      <c r="C1486" s="488"/>
      <c r="D1486" s="488"/>
      <c r="E1486" s="488"/>
      <c r="F1486" s="488"/>
      <c r="G1486" s="488"/>
      <c r="H1486" s="488"/>
      <c r="I1486" s="488"/>
      <c r="J1486" s="488"/>
      <c r="K1486" s="488"/>
      <c r="L1486" s="488"/>
      <c r="M1486" s="488"/>
      <c r="N1486" s="488"/>
      <c r="O1486" s="489"/>
      <c r="P1486" s="169"/>
      <c r="Q1486" s="173"/>
      <c r="R1486" s="173"/>
      <c r="S1486" s="173"/>
      <c r="T1486" s="173"/>
      <c r="U1486" s="173"/>
    </row>
    <row r="1487" spans="1:21" s="115" customFormat="1" ht="15.75">
      <c r="A1487" s="167"/>
      <c r="B1487" s="168"/>
      <c r="C1487" s="168"/>
      <c r="D1487" s="168"/>
      <c r="E1487" s="168"/>
      <c r="F1487" s="168"/>
      <c r="G1487" s="168"/>
      <c r="H1487" s="168"/>
      <c r="I1487" s="170"/>
      <c r="J1487" s="170"/>
      <c r="K1487" s="170"/>
      <c r="L1487" s="170"/>
      <c r="M1487" s="171"/>
      <c r="N1487" s="171"/>
      <c r="O1487" s="172"/>
      <c r="P1487" s="110"/>
    </row>
    <row r="1488" spans="1:21" ht="42" customHeight="1">
      <c r="A1488" s="490" t="s">
        <v>1785</v>
      </c>
      <c r="B1488" s="481"/>
      <c r="C1488" s="481"/>
      <c r="D1488" s="481"/>
      <c r="E1488" s="125" t="s">
        <v>1786</v>
      </c>
      <c r="F1488" s="491" t="s">
        <v>1787</v>
      </c>
      <c r="G1488" s="459"/>
      <c r="H1488" s="491" t="s">
        <v>1795</v>
      </c>
      <c r="I1488" s="459"/>
      <c r="J1488" s="463" t="s">
        <v>1871</v>
      </c>
      <c r="K1488" s="492"/>
      <c r="L1488" s="145" t="s">
        <v>1790</v>
      </c>
      <c r="M1488" s="493" t="s">
        <v>1791</v>
      </c>
      <c r="N1488" s="493"/>
      <c r="O1488" s="494"/>
      <c r="P1488" s="110"/>
    </row>
    <row r="1489" spans="1:21" s="112" customFormat="1" ht="55.9" customHeight="1">
      <c r="A1489" s="495" t="s">
        <v>1987</v>
      </c>
      <c r="B1489" s="496"/>
      <c r="C1489" s="496"/>
      <c r="D1489" s="497"/>
      <c r="E1489" s="136">
        <v>1</v>
      </c>
      <c r="F1489" s="498"/>
      <c r="G1489" s="499"/>
      <c r="H1489" s="500"/>
      <c r="I1489" s="499"/>
      <c r="J1489" s="498"/>
      <c r="K1489" s="501"/>
      <c r="L1489" s="136"/>
      <c r="M1489" s="502" t="s">
        <v>1988</v>
      </c>
      <c r="N1489" s="502"/>
      <c r="O1489" s="503"/>
      <c r="P1489" s="110"/>
    </row>
    <row r="1490" spans="1:21" ht="18">
      <c r="A1490" s="127"/>
      <c r="B1490" s="128"/>
      <c r="C1490" s="128"/>
      <c r="D1490" s="128"/>
      <c r="E1490" s="129"/>
      <c r="F1490" s="130"/>
      <c r="G1490" s="129"/>
      <c r="H1490" s="129"/>
      <c r="I1490" s="146"/>
      <c r="J1490" s="147"/>
      <c r="K1490" s="129"/>
      <c r="L1490" s="129"/>
      <c r="M1490" s="129"/>
      <c r="O1490" s="148"/>
      <c r="P1490" s="110"/>
    </row>
    <row r="1491" spans="1:21" ht="15.75">
      <c r="A1491" s="131"/>
      <c r="B1491" s="132"/>
      <c r="C1491" s="132"/>
      <c r="D1491" s="132"/>
      <c r="E1491" s="132"/>
      <c r="F1491" s="132"/>
      <c r="G1491" s="132"/>
      <c r="H1491" s="132"/>
      <c r="I1491" s="149"/>
      <c r="J1491" s="149"/>
      <c r="L1491" s="485" t="s">
        <v>1793</v>
      </c>
      <c r="M1491" s="486"/>
      <c r="N1491" s="487"/>
      <c r="O1491" s="150">
        <f>E1489</f>
        <v>1</v>
      </c>
      <c r="P1491" s="110"/>
    </row>
    <row r="1492" spans="1:21" ht="15.75">
      <c r="A1492" s="133"/>
      <c r="B1492" s="134"/>
      <c r="C1492" s="134"/>
      <c r="D1492" s="134"/>
      <c r="E1492" s="134"/>
      <c r="F1492" s="134"/>
      <c r="G1492" s="134"/>
      <c r="H1492" s="134"/>
      <c r="I1492" s="151"/>
      <c r="J1492" s="151"/>
      <c r="K1492" s="152"/>
      <c r="L1492" s="152"/>
      <c r="M1492" s="152"/>
      <c r="N1492" s="152"/>
      <c r="O1492" s="153"/>
      <c r="P1492" s="110"/>
    </row>
    <row r="1493" spans="1:21" s="114" customFormat="1" ht="40.15" customHeight="1">
      <c r="A1493" s="174" t="s">
        <v>550</v>
      </c>
      <c r="B1493" s="488" t="s">
        <v>552</v>
      </c>
      <c r="C1493" s="488"/>
      <c r="D1493" s="488"/>
      <c r="E1493" s="488"/>
      <c r="F1493" s="488"/>
      <c r="G1493" s="488"/>
      <c r="H1493" s="488"/>
      <c r="I1493" s="488"/>
      <c r="J1493" s="488"/>
      <c r="K1493" s="488"/>
      <c r="L1493" s="488"/>
      <c r="M1493" s="488"/>
      <c r="N1493" s="488"/>
      <c r="O1493" s="489"/>
      <c r="P1493" s="169"/>
      <c r="Q1493" s="173"/>
      <c r="R1493" s="173"/>
      <c r="S1493" s="173"/>
      <c r="T1493" s="173"/>
      <c r="U1493" s="173"/>
    </row>
    <row r="1494" spans="1:21" s="115" customFormat="1" ht="15.75">
      <c r="A1494" s="167"/>
      <c r="B1494" s="168"/>
      <c r="C1494" s="168"/>
      <c r="D1494" s="168"/>
      <c r="E1494" s="168"/>
      <c r="F1494" s="168"/>
      <c r="G1494" s="168"/>
      <c r="H1494" s="168"/>
      <c r="I1494" s="170"/>
      <c r="J1494" s="170"/>
      <c r="K1494" s="170"/>
      <c r="L1494" s="170"/>
      <c r="M1494" s="171"/>
      <c r="N1494" s="171"/>
      <c r="O1494" s="172"/>
      <c r="P1494" s="110"/>
    </row>
    <row r="1495" spans="1:21" ht="42" customHeight="1">
      <c r="A1495" s="490" t="s">
        <v>1785</v>
      </c>
      <c r="B1495" s="481"/>
      <c r="C1495" s="481"/>
      <c r="D1495" s="481"/>
      <c r="E1495" s="125" t="s">
        <v>1786</v>
      </c>
      <c r="F1495" s="491" t="s">
        <v>1787</v>
      </c>
      <c r="G1495" s="459"/>
      <c r="H1495" s="491" t="s">
        <v>1795</v>
      </c>
      <c r="I1495" s="459"/>
      <c r="J1495" s="463" t="s">
        <v>1871</v>
      </c>
      <c r="K1495" s="492"/>
      <c r="L1495" s="145" t="s">
        <v>1790</v>
      </c>
      <c r="M1495" s="493" t="s">
        <v>1791</v>
      </c>
      <c r="N1495" s="493"/>
      <c r="O1495" s="494"/>
      <c r="P1495" s="110"/>
    </row>
    <row r="1496" spans="1:21" s="112" customFormat="1" ht="55.9" customHeight="1">
      <c r="A1496" s="495" t="s">
        <v>1987</v>
      </c>
      <c r="B1496" s="496"/>
      <c r="C1496" s="496"/>
      <c r="D1496" s="497"/>
      <c r="E1496" s="136">
        <v>8</v>
      </c>
      <c r="F1496" s="498"/>
      <c r="G1496" s="499"/>
      <c r="H1496" s="500"/>
      <c r="I1496" s="499"/>
      <c r="J1496" s="498"/>
      <c r="K1496" s="501"/>
      <c r="L1496" s="136"/>
      <c r="M1496" s="502" t="s">
        <v>1988</v>
      </c>
      <c r="N1496" s="502"/>
      <c r="O1496" s="503"/>
      <c r="P1496" s="110"/>
    </row>
    <row r="1497" spans="1:21" ht="18">
      <c r="A1497" s="127"/>
      <c r="B1497" s="128"/>
      <c r="C1497" s="128"/>
      <c r="D1497" s="128"/>
      <c r="E1497" s="129"/>
      <c r="F1497" s="130"/>
      <c r="G1497" s="129"/>
      <c r="H1497" s="129"/>
      <c r="I1497" s="146"/>
      <c r="J1497" s="147"/>
      <c r="K1497" s="129"/>
      <c r="L1497" s="129"/>
      <c r="M1497" s="129"/>
      <c r="O1497" s="148"/>
      <c r="P1497" s="110"/>
    </row>
    <row r="1498" spans="1:21" ht="15.75">
      <c r="A1498" s="131"/>
      <c r="B1498" s="132"/>
      <c r="C1498" s="132"/>
      <c r="D1498" s="132"/>
      <c r="E1498" s="132"/>
      <c r="F1498" s="132"/>
      <c r="G1498" s="132"/>
      <c r="H1498" s="132"/>
      <c r="I1498" s="149"/>
      <c r="J1498" s="149"/>
      <c r="L1498" s="485" t="s">
        <v>1793</v>
      </c>
      <c r="M1498" s="486"/>
      <c r="N1498" s="487"/>
      <c r="O1498" s="150">
        <f>E1496</f>
        <v>8</v>
      </c>
      <c r="P1498" s="110"/>
    </row>
    <row r="1499" spans="1:21" ht="15.75">
      <c r="A1499" s="133"/>
      <c r="B1499" s="134"/>
      <c r="C1499" s="134"/>
      <c r="D1499" s="134"/>
      <c r="E1499" s="134"/>
      <c r="F1499" s="134"/>
      <c r="G1499" s="134"/>
      <c r="H1499" s="134"/>
      <c r="I1499" s="151"/>
      <c r="J1499" s="151"/>
      <c r="K1499" s="152"/>
      <c r="L1499" s="152"/>
      <c r="M1499" s="152"/>
      <c r="N1499" s="152"/>
      <c r="O1499" s="153"/>
      <c r="P1499" s="110"/>
    </row>
    <row r="1500" spans="1:21" s="114" customFormat="1" ht="40.15" customHeight="1">
      <c r="A1500" s="174" t="s">
        <v>553</v>
      </c>
      <c r="B1500" s="488" t="s">
        <v>2011</v>
      </c>
      <c r="C1500" s="488"/>
      <c r="D1500" s="488"/>
      <c r="E1500" s="488"/>
      <c r="F1500" s="488"/>
      <c r="G1500" s="488"/>
      <c r="H1500" s="488"/>
      <c r="I1500" s="488"/>
      <c r="J1500" s="488"/>
      <c r="K1500" s="488"/>
      <c r="L1500" s="488"/>
      <c r="M1500" s="488"/>
      <c r="N1500" s="488"/>
      <c r="O1500" s="489"/>
      <c r="P1500" s="169"/>
      <c r="Q1500" s="173"/>
      <c r="R1500" s="173"/>
      <c r="S1500" s="173"/>
      <c r="T1500" s="173"/>
      <c r="U1500" s="173"/>
    </row>
    <row r="1501" spans="1:21" s="115" customFormat="1" ht="15.75">
      <c r="A1501" s="167"/>
      <c r="B1501" s="168"/>
      <c r="C1501" s="168"/>
      <c r="D1501" s="168"/>
      <c r="E1501" s="168"/>
      <c r="F1501" s="168"/>
      <c r="G1501" s="168"/>
      <c r="H1501" s="168"/>
      <c r="I1501" s="170"/>
      <c r="J1501" s="170"/>
      <c r="K1501" s="170"/>
      <c r="L1501" s="170"/>
      <c r="M1501" s="171"/>
      <c r="N1501" s="171"/>
      <c r="O1501" s="172"/>
      <c r="P1501" s="110"/>
    </row>
    <row r="1502" spans="1:21" ht="42" customHeight="1">
      <c r="A1502" s="490" t="s">
        <v>1785</v>
      </c>
      <c r="B1502" s="481"/>
      <c r="C1502" s="481"/>
      <c r="D1502" s="481"/>
      <c r="E1502" s="125" t="s">
        <v>1786</v>
      </c>
      <c r="F1502" s="491" t="s">
        <v>1787</v>
      </c>
      <c r="G1502" s="459"/>
      <c r="H1502" s="491" t="s">
        <v>1795</v>
      </c>
      <c r="I1502" s="459"/>
      <c r="J1502" s="463" t="s">
        <v>1871</v>
      </c>
      <c r="K1502" s="492"/>
      <c r="L1502" s="145" t="s">
        <v>1790</v>
      </c>
      <c r="M1502" s="493" t="s">
        <v>1791</v>
      </c>
      <c r="N1502" s="493"/>
      <c r="O1502" s="494"/>
      <c r="P1502" s="110"/>
    </row>
    <row r="1503" spans="1:21" s="112" customFormat="1" ht="55.9" customHeight="1">
      <c r="A1503" s="495" t="s">
        <v>1987</v>
      </c>
      <c r="B1503" s="496"/>
      <c r="C1503" s="496"/>
      <c r="D1503" s="497"/>
      <c r="E1503" s="136">
        <v>1</v>
      </c>
      <c r="F1503" s="498"/>
      <c r="G1503" s="499"/>
      <c r="H1503" s="500"/>
      <c r="I1503" s="499"/>
      <c r="J1503" s="498"/>
      <c r="K1503" s="501"/>
      <c r="L1503" s="136"/>
      <c r="M1503" s="502" t="s">
        <v>1988</v>
      </c>
      <c r="N1503" s="502"/>
      <c r="O1503" s="503"/>
      <c r="P1503" s="110"/>
    </row>
    <row r="1504" spans="1:21" ht="18">
      <c r="A1504" s="127"/>
      <c r="B1504" s="128"/>
      <c r="C1504" s="128"/>
      <c r="D1504" s="128"/>
      <c r="E1504" s="129"/>
      <c r="F1504" s="130"/>
      <c r="G1504" s="129"/>
      <c r="H1504" s="129"/>
      <c r="I1504" s="146"/>
      <c r="J1504" s="147"/>
      <c r="K1504" s="129"/>
      <c r="L1504" s="129"/>
      <c r="M1504" s="129"/>
      <c r="O1504" s="148"/>
      <c r="P1504" s="110"/>
    </row>
    <row r="1505" spans="1:21" ht="15.75">
      <c r="A1505" s="131"/>
      <c r="B1505" s="132"/>
      <c r="C1505" s="132"/>
      <c r="D1505" s="132"/>
      <c r="E1505" s="132"/>
      <c r="F1505" s="132"/>
      <c r="G1505" s="132"/>
      <c r="H1505" s="132"/>
      <c r="I1505" s="149"/>
      <c r="J1505" s="149"/>
      <c r="L1505" s="485" t="s">
        <v>1793</v>
      </c>
      <c r="M1505" s="486"/>
      <c r="N1505" s="487"/>
      <c r="O1505" s="150">
        <f>E1503</f>
        <v>1</v>
      </c>
      <c r="P1505" s="110"/>
    </row>
    <row r="1506" spans="1:21" ht="15.75">
      <c r="A1506" s="133"/>
      <c r="B1506" s="134"/>
      <c r="C1506" s="134"/>
      <c r="D1506" s="134"/>
      <c r="E1506" s="134"/>
      <c r="F1506" s="134"/>
      <c r="G1506" s="134"/>
      <c r="H1506" s="134"/>
      <c r="I1506" s="151"/>
      <c r="J1506" s="151"/>
      <c r="K1506" s="152"/>
      <c r="L1506" s="152"/>
      <c r="M1506" s="152"/>
      <c r="N1506" s="152"/>
      <c r="O1506" s="153"/>
      <c r="P1506" s="110"/>
    </row>
    <row r="1507" spans="1:21" s="114" customFormat="1" ht="40.15" customHeight="1">
      <c r="A1507" s="174" t="s">
        <v>556</v>
      </c>
      <c r="B1507" s="488" t="s">
        <v>2012</v>
      </c>
      <c r="C1507" s="488"/>
      <c r="D1507" s="488"/>
      <c r="E1507" s="488"/>
      <c r="F1507" s="488"/>
      <c r="G1507" s="488"/>
      <c r="H1507" s="488"/>
      <c r="I1507" s="488"/>
      <c r="J1507" s="488"/>
      <c r="K1507" s="488"/>
      <c r="L1507" s="488"/>
      <c r="M1507" s="488"/>
      <c r="N1507" s="488"/>
      <c r="O1507" s="489"/>
      <c r="P1507" s="169"/>
      <c r="Q1507" s="173"/>
      <c r="R1507" s="173"/>
      <c r="S1507" s="173"/>
      <c r="T1507" s="173"/>
      <c r="U1507" s="173"/>
    </row>
    <row r="1508" spans="1:21" s="115" customFormat="1" ht="15.75">
      <c r="A1508" s="167"/>
      <c r="B1508" s="168"/>
      <c r="C1508" s="168"/>
      <c r="D1508" s="168"/>
      <c r="E1508" s="168"/>
      <c r="F1508" s="168"/>
      <c r="G1508" s="168"/>
      <c r="H1508" s="168"/>
      <c r="I1508" s="170"/>
      <c r="J1508" s="170"/>
      <c r="K1508" s="170"/>
      <c r="L1508" s="170"/>
      <c r="M1508" s="171"/>
      <c r="N1508" s="171"/>
      <c r="O1508" s="172"/>
      <c r="P1508" s="110"/>
    </row>
    <row r="1509" spans="1:21" ht="42" customHeight="1">
      <c r="A1509" s="490" t="s">
        <v>1785</v>
      </c>
      <c r="B1509" s="481"/>
      <c r="C1509" s="481"/>
      <c r="D1509" s="481"/>
      <c r="E1509" s="125" t="s">
        <v>1786</v>
      </c>
      <c r="F1509" s="491" t="s">
        <v>1787</v>
      </c>
      <c r="G1509" s="459"/>
      <c r="H1509" s="491" t="s">
        <v>1795</v>
      </c>
      <c r="I1509" s="459"/>
      <c r="J1509" s="463" t="s">
        <v>1871</v>
      </c>
      <c r="K1509" s="492"/>
      <c r="L1509" s="145" t="s">
        <v>1790</v>
      </c>
      <c r="M1509" s="493" t="s">
        <v>1791</v>
      </c>
      <c r="N1509" s="493"/>
      <c r="O1509" s="494"/>
      <c r="P1509" s="110"/>
    </row>
    <row r="1510" spans="1:21" s="112" customFormat="1" ht="55.9" customHeight="1">
      <c r="A1510" s="495" t="s">
        <v>1987</v>
      </c>
      <c r="B1510" s="496"/>
      <c r="C1510" s="496"/>
      <c r="D1510" s="497"/>
      <c r="E1510" s="136">
        <v>1</v>
      </c>
      <c r="F1510" s="498"/>
      <c r="G1510" s="499"/>
      <c r="H1510" s="500"/>
      <c r="I1510" s="499"/>
      <c r="J1510" s="498"/>
      <c r="K1510" s="501"/>
      <c r="L1510" s="136"/>
      <c r="M1510" s="502" t="s">
        <v>1988</v>
      </c>
      <c r="N1510" s="502"/>
      <c r="O1510" s="503"/>
      <c r="P1510" s="110"/>
    </row>
    <row r="1511" spans="1:21" ht="18">
      <c r="A1511" s="127"/>
      <c r="B1511" s="128"/>
      <c r="C1511" s="128"/>
      <c r="D1511" s="128"/>
      <c r="E1511" s="129"/>
      <c r="F1511" s="130"/>
      <c r="G1511" s="129"/>
      <c r="H1511" s="129"/>
      <c r="I1511" s="146"/>
      <c r="J1511" s="147"/>
      <c r="K1511" s="129"/>
      <c r="L1511" s="129"/>
      <c r="M1511" s="129"/>
      <c r="O1511" s="148"/>
      <c r="P1511" s="110"/>
    </row>
    <row r="1512" spans="1:21" ht="15.75">
      <c r="A1512" s="131"/>
      <c r="B1512" s="132"/>
      <c r="C1512" s="132"/>
      <c r="D1512" s="132"/>
      <c r="E1512" s="132"/>
      <c r="F1512" s="132"/>
      <c r="G1512" s="132"/>
      <c r="H1512" s="132"/>
      <c r="I1512" s="149"/>
      <c r="J1512" s="149"/>
      <c r="L1512" s="485" t="s">
        <v>1793</v>
      </c>
      <c r="M1512" s="486"/>
      <c r="N1512" s="487"/>
      <c r="O1512" s="150">
        <f>E1510</f>
        <v>1</v>
      </c>
      <c r="P1512" s="110"/>
    </row>
    <row r="1513" spans="1:21" ht="15.75">
      <c r="A1513" s="133"/>
      <c r="B1513" s="134"/>
      <c r="C1513" s="134"/>
      <c r="D1513" s="134"/>
      <c r="E1513" s="134"/>
      <c r="F1513" s="134"/>
      <c r="G1513" s="134"/>
      <c r="H1513" s="134"/>
      <c r="I1513" s="151"/>
      <c r="J1513" s="151"/>
      <c r="K1513" s="152"/>
      <c r="L1513" s="152"/>
      <c r="M1513" s="152"/>
      <c r="N1513" s="152"/>
      <c r="O1513" s="153"/>
      <c r="P1513" s="110"/>
    </row>
    <row r="1514" spans="1:21" s="114" customFormat="1" ht="40.15" customHeight="1">
      <c r="A1514" s="174" t="s">
        <v>559</v>
      </c>
      <c r="B1514" s="488" t="s">
        <v>561</v>
      </c>
      <c r="C1514" s="488"/>
      <c r="D1514" s="488"/>
      <c r="E1514" s="488"/>
      <c r="F1514" s="488"/>
      <c r="G1514" s="488"/>
      <c r="H1514" s="488"/>
      <c r="I1514" s="488"/>
      <c r="J1514" s="488"/>
      <c r="K1514" s="488"/>
      <c r="L1514" s="488"/>
      <c r="M1514" s="488"/>
      <c r="N1514" s="488"/>
      <c r="O1514" s="489"/>
      <c r="P1514" s="169"/>
      <c r="Q1514" s="173"/>
      <c r="R1514" s="173"/>
      <c r="S1514" s="173"/>
      <c r="T1514" s="173"/>
      <c r="U1514" s="173"/>
    </row>
    <row r="1515" spans="1:21" s="115" customFormat="1" ht="15.75">
      <c r="A1515" s="167"/>
      <c r="B1515" s="168"/>
      <c r="C1515" s="168"/>
      <c r="D1515" s="168"/>
      <c r="E1515" s="168"/>
      <c r="F1515" s="168"/>
      <c r="G1515" s="168"/>
      <c r="H1515" s="168"/>
      <c r="I1515" s="170"/>
      <c r="J1515" s="170"/>
      <c r="K1515" s="170"/>
      <c r="L1515" s="170"/>
      <c r="M1515" s="171"/>
      <c r="N1515" s="171"/>
      <c r="O1515" s="172"/>
      <c r="P1515" s="110"/>
    </row>
    <row r="1516" spans="1:21" ht="42" customHeight="1">
      <c r="A1516" s="490" t="s">
        <v>1785</v>
      </c>
      <c r="B1516" s="481"/>
      <c r="C1516" s="481"/>
      <c r="D1516" s="481"/>
      <c r="E1516" s="125" t="s">
        <v>1786</v>
      </c>
      <c r="F1516" s="491" t="s">
        <v>1787</v>
      </c>
      <c r="G1516" s="459"/>
      <c r="H1516" s="491" t="s">
        <v>1795</v>
      </c>
      <c r="I1516" s="459"/>
      <c r="J1516" s="463" t="s">
        <v>1871</v>
      </c>
      <c r="K1516" s="492"/>
      <c r="L1516" s="145" t="s">
        <v>1790</v>
      </c>
      <c r="M1516" s="493" t="s">
        <v>1791</v>
      </c>
      <c r="N1516" s="493"/>
      <c r="O1516" s="494"/>
      <c r="P1516" s="110"/>
    </row>
    <row r="1517" spans="1:21" s="112" customFormat="1" ht="55.9" customHeight="1">
      <c r="A1517" s="495" t="s">
        <v>1987</v>
      </c>
      <c r="B1517" s="496"/>
      <c r="C1517" s="496"/>
      <c r="D1517" s="497"/>
      <c r="E1517" s="136">
        <v>1</v>
      </c>
      <c r="F1517" s="498"/>
      <c r="G1517" s="499"/>
      <c r="H1517" s="500"/>
      <c r="I1517" s="499"/>
      <c r="J1517" s="498"/>
      <c r="K1517" s="501"/>
      <c r="L1517" s="136"/>
      <c r="M1517" s="502" t="s">
        <v>1988</v>
      </c>
      <c r="N1517" s="502"/>
      <c r="O1517" s="503"/>
      <c r="P1517" s="110"/>
    </row>
    <row r="1518" spans="1:21" ht="18">
      <c r="A1518" s="127"/>
      <c r="B1518" s="128"/>
      <c r="C1518" s="128"/>
      <c r="D1518" s="128"/>
      <c r="E1518" s="129"/>
      <c r="F1518" s="130"/>
      <c r="G1518" s="129"/>
      <c r="H1518" s="129"/>
      <c r="I1518" s="146"/>
      <c r="J1518" s="147"/>
      <c r="K1518" s="129"/>
      <c r="L1518" s="129"/>
      <c r="M1518" s="129"/>
      <c r="O1518" s="148"/>
      <c r="P1518" s="110"/>
    </row>
    <row r="1519" spans="1:21" ht="15.75">
      <c r="A1519" s="131"/>
      <c r="B1519" s="132"/>
      <c r="C1519" s="132"/>
      <c r="D1519" s="132"/>
      <c r="E1519" s="132"/>
      <c r="F1519" s="132"/>
      <c r="G1519" s="132"/>
      <c r="H1519" s="132"/>
      <c r="I1519" s="149"/>
      <c r="J1519" s="149"/>
      <c r="L1519" s="485" t="s">
        <v>1793</v>
      </c>
      <c r="M1519" s="486"/>
      <c r="N1519" s="487"/>
      <c r="O1519" s="150">
        <f>E1517</f>
        <v>1</v>
      </c>
      <c r="P1519" s="110"/>
    </row>
    <row r="1520" spans="1:21" ht="15.75">
      <c r="A1520" s="133"/>
      <c r="B1520" s="134"/>
      <c r="C1520" s="134"/>
      <c r="D1520" s="134"/>
      <c r="E1520" s="134"/>
      <c r="F1520" s="134"/>
      <c r="G1520" s="134"/>
      <c r="H1520" s="134"/>
      <c r="I1520" s="151"/>
      <c r="J1520" s="151"/>
      <c r="K1520" s="152"/>
      <c r="L1520" s="152"/>
      <c r="M1520" s="152"/>
      <c r="N1520" s="152"/>
      <c r="O1520" s="153"/>
      <c r="P1520" s="110"/>
    </row>
    <row r="1521" spans="1:21" s="114" customFormat="1" ht="40.15" customHeight="1">
      <c r="A1521" s="174" t="s">
        <v>562</v>
      </c>
      <c r="B1521" s="488" t="s">
        <v>564</v>
      </c>
      <c r="C1521" s="488"/>
      <c r="D1521" s="488"/>
      <c r="E1521" s="488"/>
      <c r="F1521" s="488"/>
      <c r="G1521" s="488"/>
      <c r="H1521" s="488"/>
      <c r="I1521" s="488"/>
      <c r="J1521" s="488"/>
      <c r="K1521" s="488"/>
      <c r="L1521" s="488"/>
      <c r="M1521" s="488"/>
      <c r="N1521" s="488"/>
      <c r="O1521" s="489"/>
      <c r="P1521" s="169"/>
      <c r="Q1521" s="173"/>
      <c r="R1521" s="173"/>
      <c r="S1521" s="173"/>
      <c r="T1521" s="173"/>
      <c r="U1521" s="173"/>
    </row>
    <row r="1522" spans="1:21" s="115" customFormat="1" ht="15.75">
      <c r="A1522" s="167"/>
      <c r="B1522" s="168"/>
      <c r="C1522" s="168"/>
      <c r="D1522" s="168"/>
      <c r="E1522" s="168"/>
      <c r="F1522" s="168"/>
      <c r="G1522" s="168"/>
      <c r="H1522" s="168"/>
      <c r="I1522" s="170"/>
      <c r="J1522" s="170"/>
      <c r="K1522" s="170"/>
      <c r="L1522" s="170"/>
      <c r="M1522" s="171"/>
      <c r="N1522" s="171"/>
      <c r="O1522" s="172"/>
      <c r="P1522" s="110"/>
    </row>
    <row r="1523" spans="1:21" ht="42" customHeight="1">
      <c r="A1523" s="490" t="s">
        <v>1785</v>
      </c>
      <c r="B1523" s="481"/>
      <c r="C1523" s="481"/>
      <c r="D1523" s="481"/>
      <c r="E1523" s="125" t="s">
        <v>1786</v>
      </c>
      <c r="F1523" s="491" t="s">
        <v>1787</v>
      </c>
      <c r="G1523" s="459"/>
      <c r="H1523" s="491" t="s">
        <v>1795</v>
      </c>
      <c r="I1523" s="459"/>
      <c r="J1523" s="463" t="s">
        <v>1871</v>
      </c>
      <c r="K1523" s="492"/>
      <c r="L1523" s="145" t="s">
        <v>1790</v>
      </c>
      <c r="M1523" s="493" t="s">
        <v>1791</v>
      </c>
      <c r="N1523" s="493"/>
      <c r="O1523" s="494"/>
      <c r="P1523" s="110"/>
    </row>
    <row r="1524" spans="1:21" s="112" customFormat="1" ht="55.9" customHeight="1">
      <c r="A1524" s="495" t="s">
        <v>1987</v>
      </c>
      <c r="B1524" s="496"/>
      <c r="C1524" s="496"/>
      <c r="D1524" s="497"/>
      <c r="E1524" s="136">
        <v>1</v>
      </c>
      <c r="F1524" s="498"/>
      <c r="G1524" s="499"/>
      <c r="H1524" s="500"/>
      <c r="I1524" s="499"/>
      <c r="J1524" s="498"/>
      <c r="K1524" s="501"/>
      <c r="L1524" s="136"/>
      <c r="M1524" s="502" t="s">
        <v>1988</v>
      </c>
      <c r="N1524" s="502"/>
      <c r="O1524" s="503"/>
      <c r="P1524" s="110"/>
    </row>
    <row r="1525" spans="1:21" ht="18">
      <c r="A1525" s="127"/>
      <c r="B1525" s="128"/>
      <c r="C1525" s="128"/>
      <c r="D1525" s="128"/>
      <c r="E1525" s="129"/>
      <c r="F1525" s="130"/>
      <c r="G1525" s="129"/>
      <c r="H1525" s="129"/>
      <c r="I1525" s="146"/>
      <c r="J1525" s="147"/>
      <c r="K1525" s="129"/>
      <c r="L1525" s="129"/>
      <c r="M1525" s="129"/>
      <c r="O1525" s="148"/>
      <c r="P1525" s="110"/>
    </row>
    <row r="1526" spans="1:21" ht="15.75">
      <c r="A1526" s="131"/>
      <c r="B1526" s="132"/>
      <c r="C1526" s="132"/>
      <c r="D1526" s="132"/>
      <c r="E1526" s="132"/>
      <c r="F1526" s="132"/>
      <c r="G1526" s="132"/>
      <c r="H1526" s="132"/>
      <c r="I1526" s="149"/>
      <c r="J1526" s="149"/>
      <c r="L1526" s="485" t="s">
        <v>1793</v>
      </c>
      <c r="M1526" s="486"/>
      <c r="N1526" s="487"/>
      <c r="O1526" s="150">
        <f>E1524</f>
        <v>1</v>
      </c>
      <c r="P1526" s="110"/>
    </row>
    <row r="1527" spans="1:21" ht="15.75">
      <c r="A1527" s="133"/>
      <c r="B1527" s="134"/>
      <c r="C1527" s="134"/>
      <c r="D1527" s="134"/>
      <c r="E1527" s="134"/>
      <c r="F1527" s="134"/>
      <c r="G1527" s="134"/>
      <c r="H1527" s="134"/>
      <c r="I1527" s="151"/>
      <c r="J1527" s="151"/>
      <c r="K1527" s="152"/>
      <c r="L1527" s="152"/>
      <c r="M1527" s="152"/>
      <c r="N1527" s="152"/>
      <c r="O1527" s="153"/>
      <c r="P1527" s="110"/>
    </row>
    <row r="1528" spans="1:21" s="114" customFormat="1" ht="40.15" customHeight="1">
      <c r="A1528" s="174" t="s">
        <v>565</v>
      </c>
      <c r="B1528" s="488" t="s">
        <v>567</v>
      </c>
      <c r="C1528" s="488"/>
      <c r="D1528" s="488"/>
      <c r="E1528" s="488"/>
      <c r="F1528" s="488"/>
      <c r="G1528" s="488"/>
      <c r="H1528" s="488"/>
      <c r="I1528" s="488"/>
      <c r="J1528" s="488"/>
      <c r="K1528" s="488"/>
      <c r="L1528" s="488"/>
      <c r="M1528" s="488"/>
      <c r="N1528" s="488"/>
      <c r="O1528" s="489"/>
      <c r="P1528" s="169"/>
      <c r="Q1528" s="173"/>
      <c r="R1528" s="173"/>
      <c r="S1528" s="173"/>
      <c r="T1528" s="173"/>
      <c r="U1528" s="173"/>
    </row>
    <row r="1529" spans="1:21" s="115" customFormat="1" ht="15.75">
      <c r="A1529" s="167"/>
      <c r="B1529" s="168"/>
      <c r="C1529" s="168"/>
      <c r="D1529" s="168"/>
      <c r="E1529" s="168"/>
      <c r="F1529" s="168"/>
      <c r="G1529" s="168"/>
      <c r="H1529" s="168"/>
      <c r="I1529" s="170"/>
      <c r="J1529" s="170"/>
      <c r="K1529" s="170"/>
      <c r="L1529" s="170"/>
      <c r="M1529" s="171"/>
      <c r="N1529" s="171"/>
      <c r="O1529" s="172"/>
      <c r="P1529" s="110"/>
    </row>
    <row r="1530" spans="1:21" ht="42" customHeight="1">
      <c r="A1530" s="490" t="s">
        <v>1785</v>
      </c>
      <c r="B1530" s="481"/>
      <c r="C1530" s="481"/>
      <c r="D1530" s="481"/>
      <c r="E1530" s="125" t="s">
        <v>1786</v>
      </c>
      <c r="F1530" s="491" t="s">
        <v>1787</v>
      </c>
      <c r="G1530" s="459"/>
      <c r="H1530" s="491" t="s">
        <v>1795</v>
      </c>
      <c r="I1530" s="459"/>
      <c r="J1530" s="463" t="s">
        <v>1871</v>
      </c>
      <c r="K1530" s="492"/>
      <c r="L1530" s="145" t="s">
        <v>1790</v>
      </c>
      <c r="M1530" s="493" t="s">
        <v>1791</v>
      </c>
      <c r="N1530" s="493"/>
      <c r="O1530" s="494"/>
      <c r="P1530" s="110"/>
    </row>
    <row r="1531" spans="1:21" s="112" customFormat="1" ht="55.9" customHeight="1">
      <c r="A1531" s="495" t="s">
        <v>1987</v>
      </c>
      <c r="B1531" s="496"/>
      <c r="C1531" s="496"/>
      <c r="D1531" s="497"/>
      <c r="E1531" s="136">
        <v>4</v>
      </c>
      <c r="F1531" s="498"/>
      <c r="G1531" s="499"/>
      <c r="H1531" s="500"/>
      <c r="I1531" s="499"/>
      <c r="J1531" s="498"/>
      <c r="K1531" s="501"/>
      <c r="L1531" s="136"/>
      <c r="M1531" s="502" t="s">
        <v>1988</v>
      </c>
      <c r="N1531" s="502"/>
      <c r="O1531" s="503"/>
      <c r="P1531" s="110"/>
    </row>
    <row r="1532" spans="1:21" ht="18">
      <c r="A1532" s="127"/>
      <c r="B1532" s="128"/>
      <c r="C1532" s="128"/>
      <c r="D1532" s="128"/>
      <c r="E1532" s="129"/>
      <c r="F1532" s="130"/>
      <c r="G1532" s="129"/>
      <c r="H1532" s="129"/>
      <c r="I1532" s="146"/>
      <c r="J1532" s="147"/>
      <c r="K1532" s="129"/>
      <c r="L1532" s="129"/>
      <c r="M1532" s="129"/>
      <c r="O1532" s="148"/>
      <c r="P1532" s="110"/>
    </row>
    <row r="1533" spans="1:21" ht="15.75">
      <c r="A1533" s="131"/>
      <c r="B1533" s="132"/>
      <c r="C1533" s="132"/>
      <c r="D1533" s="132"/>
      <c r="E1533" s="132"/>
      <c r="F1533" s="132"/>
      <c r="G1533" s="132"/>
      <c r="H1533" s="132"/>
      <c r="I1533" s="149"/>
      <c r="J1533" s="149"/>
      <c r="L1533" s="485" t="s">
        <v>1793</v>
      </c>
      <c r="M1533" s="486"/>
      <c r="N1533" s="487"/>
      <c r="O1533" s="150">
        <f>E1531</f>
        <v>4</v>
      </c>
      <c r="P1533" s="110"/>
    </row>
    <row r="1534" spans="1:21" ht="15.75">
      <c r="A1534" s="133"/>
      <c r="B1534" s="134"/>
      <c r="C1534" s="134"/>
      <c r="D1534" s="134"/>
      <c r="E1534" s="134"/>
      <c r="F1534" s="134"/>
      <c r="G1534" s="134"/>
      <c r="H1534" s="134"/>
      <c r="I1534" s="151"/>
      <c r="J1534" s="151"/>
      <c r="K1534" s="152"/>
      <c r="L1534" s="152"/>
      <c r="M1534" s="152"/>
      <c r="N1534" s="152"/>
      <c r="O1534" s="153"/>
      <c r="P1534" s="110"/>
    </row>
    <row r="1535" spans="1:21" s="114" customFormat="1" ht="40.15" customHeight="1">
      <c r="A1535" s="174" t="s">
        <v>568</v>
      </c>
      <c r="B1535" s="488" t="s">
        <v>2013</v>
      </c>
      <c r="C1535" s="488"/>
      <c r="D1535" s="488"/>
      <c r="E1535" s="488"/>
      <c r="F1535" s="488"/>
      <c r="G1535" s="488"/>
      <c r="H1535" s="488"/>
      <c r="I1535" s="488"/>
      <c r="J1535" s="488"/>
      <c r="K1535" s="488"/>
      <c r="L1535" s="488"/>
      <c r="M1535" s="488"/>
      <c r="N1535" s="488"/>
      <c r="O1535" s="489"/>
      <c r="P1535" s="169"/>
      <c r="Q1535" s="173"/>
      <c r="R1535" s="173"/>
      <c r="S1535" s="173"/>
      <c r="T1535" s="173"/>
      <c r="U1535" s="173"/>
    </row>
    <row r="1536" spans="1:21" s="115" customFormat="1" ht="15.75">
      <c r="A1536" s="167"/>
      <c r="B1536" s="168"/>
      <c r="C1536" s="168"/>
      <c r="D1536" s="168"/>
      <c r="E1536" s="168"/>
      <c r="F1536" s="168"/>
      <c r="G1536" s="168"/>
      <c r="H1536" s="168"/>
      <c r="I1536" s="170"/>
      <c r="J1536" s="170"/>
      <c r="K1536" s="170"/>
      <c r="L1536" s="170"/>
      <c r="M1536" s="171"/>
      <c r="N1536" s="171"/>
      <c r="O1536" s="172"/>
      <c r="P1536" s="110"/>
    </row>
    <row r="1537" spans="1:21" ht="42" customHeight="1">
      <c r="A1537" s="490" t="s">
        <v>1785</v>
      </c>
      <c r="B1537" s="481"/>
      <c r="C1537" s="481"/>
      <c r="D1537" s="481"/>
      <c r="E1537" s="125" t="s">
        <v>1786</v>
      </c>
      <c r="F1537" s="491" t="s">
        <v>1787</v>
      </c>
      <c r="G1537" s="459"/>
      <c r="H1537" s="491" t="s">
        <v>1795</v>
      </c>
      <c r="I1537" s="459"/>
      <c r="J1537" s="463" t="s">
        <v>1801</v>
      </c>
      <c r="K1537" s="492"/>
      <c r="L1537" s="145" t="s">
        <v>1790</v>
      </c>
      <c r="M1537" s="493" t="s">
        <v>1791</v>
      </c>
      <c r="N1537" s="493"/>
      <c r="O1537" s="494"/>
      <c r="P1537" s="110"/>
    </row>
    <row r="1538" spans="1:21" s="112" customFormat="1" ht="55.9" customHeight="1">
      <c r="A1538" s="495" t="s">
        <v>2014</v>
      </c>
      <c r="B1538" s="496"/>
      <c r="C1538" s="496"/>
      <c r="D1538" s="497"/>
      <c r="E1538" s="136">
        <v>1</v>
      </c>
      <c r="F1538" s="498"/>
      <c r="G1538" s="499"/>
      <c r="H1538" s="500"/>
      <c r="I1538" s="499"/>
      <c r="J1538" s="498">
        <f>1.6*4.6*2.4</f>
        <v>17.663999999999998</v>
      </c>
      <c r="K1538" s="501"/>
      <c r="L1538" s="136"/>
      <c r="M1538" s="502" t="s">
        <v>1988</v>
      </c>
      <c r="N1538" s="502"/>
      <c r="O1538" s="503"/>
      <c r="P1538" s="110"/>
    </row>
    <row r="1539" spans="1:21" s="112" customFormat="1" ht="55.9" customHeight="1">
      <c r="A1539" s="495" t="s">
        <v>2015</v>
      </c>
      <c r="B1539" s="496"/>
      <c r="C1539" s="496"/>
      <c r="D1539" s="497"/>
      <c r="E1539" s="136">
        <v>1</v>
      </c>
      <c r="F1539" s="498"/>
      <c r="G1539" s="499"/>
      <c r="H1539" s="500"/>
      <c r="I1539" s="499"/>
      <c r="J1539" s="498">
        <f>1.6*5.6*1.67</f>
        <v>14.963199999999997</v>
      </c>
      <c r="K1539" s="501"/>
      <c r="L1539" s="136"/>
      <c r="M1539" s="502" t="s">
        <v>1988</v>
      </c>
      <c r="N1539" s="502"/>
      <c r="O1539" s="503"/>
      <c r="P1539" s="110"/>
    </row>
    <row r="1540" spans="1:21" s="112" customFormat="1" ht="55.9" customHeight="1">
      <c r="A1540" s="495" t="s">
        <v>2016</v>
      </c>
      <c r="B1540" s="496"/>
      <c r="C1540" s="496"/>
      <c r="D1540" s="497"/>
      <c r="E1540" s="136">
        <v>1</v>
      </c>
      <c r="F1540" s="498"/>
      <c r="G1540" s="499"/>
      <c r="H1540" s="500"/>
      <c r="I1540" s="499"/>
      <c r="J1540" s="498">
        <f>4*1.6*5.8*3</f>
        <v>111.35999999999999</v>
      </c>
      <c r="K1540" s="501"/>
      <c r="L1540" s="136"/>
      <c r="M1540" s="502" t="s">
        <v>1988</v>
      </c>
      <c r="N1540" s="502"/>
      <c r="O1540" s="503"/>
      <c r="P1540" s="110"/>
    </row>
    <row r="1541" spans="1:21" ht="18">
      <c r="A1541" s="127"/>
      <c r="B1541" s="128"/>
      <c r="C1541" s="128"/>
      <c r="D1541" s="128"/>
      <c r="E1541" s="129"/>
      <c r="F1541" s="130"/>
      <c r="G1541" s="129"/>
      <c r="H1541" s="129"/>
      <c r="I1541" s="146"/>
      <c r="J1541" s="147"/>
      <c r="K1541" s="129"/>
      <c r="L1541" s="129"/>
      <c r="M1541" s="129"/>
      <c r="O1541" s="148"/>
      <c r="P1541" s="110"/>
    </row>
    <row r="1542" spans="1:21" ht="15.75">
      <c r="A1542" s="131"/>
      <c r="B1542" s="132"/>
      <c r="C1542" s="132"/>
      <c r="D1542" s="132"/>
      <c r="E1542" s="132"/>
      <c r="F1542" s="132"/>
      <c r="G1542" s="132"/>
      <c r="H1542" s="132"/>
      <c r="I1542" s="149"/>
      <c r="J1542" s="149"/>
      <c r="L1542" s="485" t="s">
        <v>1793</v>
      </c>
      <c r="M1542" s="486"/>
      <c r="N1542" s="487"/>
      <c r="O1542" s="150">
        <f>J1540+J1539+J1538</f>
        <v>143.98719999999997</v>
      </c>
      <c r="P1542" s="110"/>
    </row>
    <row r="1543" spans="1:21" ht="15.75">
      <c r="A1543" s="133"/>
      <c r="B1543" s="134"/>
      <c r="C1543" s="134"/>
      <c r="D1543" s="134"/>
      <c r="E1543" s="134"/>
      <c r="F1543" s="134"/>
      <c r="G1543" s="134"/>
      <c r="H1543" s="134"/>
      <c r="I1543" s="151"/>
      <c r="J1543" s="151"/>
      <c r="K1543" s="152"/>
      <c r="L1543" s="152"/>
      <c r="M1543" s="152"/>
      <c r="N1543" s="152"/>
      <c r="O1543" s="153"/>
      <c r="P1543" s="110"/>
    </row>
    <row r="1544" spans="1:21" s="114" customFormat="1" ht="40.15" customHeight="1">
      <c r="A1544" s="174" t="s">
        <v>573</v>
      </c>
      <c r="B1544" s="488" t="s">
        <v>575</v>
      </c>
      <c r="C1544" s="488"/>
      <c r="D1544" s="488"/>
      <c r="E1544" s="488"/>
      <c r="F1544" s="488"/>
      <c r="G1544" s="488"/>
      <c r="H1544" s="488"/>
      <c r="I1544" s="488"/>
      <c r="J1544" s="488"/>
      <c r="K1544" s="488"/>
      <c r="L1544" s="488"/>
      <c r="M1544" s="488"/>
      <c r="N1544" s="488"/>
      <c r="O1544" s="489"/>
      <c r="P1544" s="169"/>
      <c r="Q1544" s="173"/>
      <c r="R1544" s="173"/>
      <c r="S1544" s="173"/>
      <c r="T1544" s="173"/>
      <c r="U1544" s="173"/>
    </row>
    <row r="1545" spans="1:21" s="115" customFormat="1" ht="15.75">
      <c r="A1545" s="167"/>
      <c r="B1545" s="168"/>
      <c r="C1545" s="168"/>
      <c r="D1545" s="168"/>
      <c r="E1545" s="168"/>
      <c r="F1545" s="168"/>
      <c r="G1545" s="168"/>
      <c r="H1545" s="168"/>
      <c r="I1545" s="170"/>
      <c r="J1545" s="170"/>
      <c r="K1545" s="170"/>
      <c r="L1545" s="170"/>
      <c r="M1545" s="171"/>
      <c r="N1545" s="171"/>
      <c r="O1545" s="172"/>
      <c r="P1545" s="110"/>
    </row>
    <row r="1546" spans="1:21" ht="42" customHeight="1">
      <c r="A1546" s="490" t="s">
        <v>1785</v>
      </c>
      <c r="B1546" s="481"/>
      <c r="C1546" s="481"/>
      <c r="D1546" s="481"/>
      <c r="E1546" s="125" t="s">
        <v>1786</v>
      </c>
      <c r="F1546" s="491" t="s">
        <v>1787</v>
      </c>
      <c r="G1546" s="459"/>
      <c r="H1546" s="491" t="s">
        <v>1795</v>
      </c>
      <c r="I1546" s="459"/>
      <c r="J1546" s="463" t="s">
        <v>1871</v>
      </c>
      <c r="K1546" s="492"/>
      <c r="L1546" s="145" t="s">
        <v>1790</v>
      </c>
      <c r="M1546" s="493" t="s">
        <v>1791</v>
      </c>
      <c r="N1546" s="493"/>
      <c r="O1546" s="494"/>
      <c r="P1546" s="110"/>
    </row>
    <row r="1547" spans="1:21" s="112" customFormat="1" ht="55.9" customHeight="1">
      <c r="A1547" s="495" t="s">
        <v>2017</v>
      </c>
      <c r="B1547" s="496"/>
      <c r="C1547" s="496"/>
      <c r="D1547" s="497"/>
      <c r="E1547" s="136"/>
      <c r="F1547" s="498">
        <f>245+250+90</f>
        <v>585</v>
      </c>
      <c r="G1547" s="499"/>
      <c r="H1547" s="500"/>
      <c r="I1547" s="499"/>
      <c r="J1547" s="498"/>
      <c r="K1547" s="501"/>
      <c r="L1547" s="136"/>
      <c r="M1547" s="502" t="s">
        <v>2018</v>
      </c>
      <c r="N1547" s="502"/>
      <c r="O1547" s="503"/>
      <c r="P1547" s="110"/>
    </row>
    <row r="1548" spans="1:21" ht="18">
      <c r="A1548" s="127"/>
      <c r="B1548" s="128"/>
      <c r="C1548" s="128"/>
      <c r="D1548" s="128"/>
      <c r="E1548" s="129"/>
      <c r="F1548" s="130"/>
      <c r="G1548" s="129"/>
      <c r="H1548" s="129"/>
      <c r="I1548" s="146"/>
      <c r="J1548" s="147"/>
      <c r="K1548" s="129"/>
      <c r="L1548" s="129"/>
      <c r="M1548" s="129"/>
      <c r="O1548" s="148"/>
      <c r="P1548" s="110"/>
    </row>
    <row r="1549" spans="1:21" ht="15.75">
      <c r="A1549" s="131"/>
      <c r="B1549" s="132"/>
      <c r="C1549" s="132"/>
      <c r="D1549" s="132"/>
      <c r="E1549" s="132"/>
      <c r="F1549" s="132"/>
      <c r="G1549" s="132"/>
      <c r="H1549" s="132"/>
      <c r="I1549" s="149"/>
      <c r="J1549" s="149"/>
      <c r="L1549" s="485" t="s">
        <v>1793</v>
      </c>
      <c r="M1549" s="486"/>
      <c r="N1549" s="487"/>
      <c r="O1549" s="150">
        <f>F1547</f>
        <v>585</v>
      </c>
      <c r="P1549" s="110"/>
    </row>
    <row r="1550" spans="1:21" ht="15.75">
      <c r="A1550" s="133"/>
      <c r="B1550" s="134"/>
      <c r="C1550" s="134"/>
      <c r="D1550" s="134"/>
      <c r="E1550" s="134"/>
      <c r="F1550" s="134"/>
      <c r="G1550" s="134"/>
      <c r="H1550" s="134"/>
      <c r="I1550" s="151"/>
      <c r="J1550" s="151"/>
      <c r="K1550" s="152"/>
      <c r="L1550" s="152"/>
      <c r="M1550" s="152"/>
      <c r="N1550" s="152"/>
      <c r="O1550" s="153"/>
      <c r="P1550" s="110"/>
    </row>
    <row r="1551" spans="1:21" s="114" customFormat="1" ht="40.15" customHeight="1">
      <c r="A1551" s="174" t="s">
        <v>576</v>
      </c>
      <c r="B1551" s="488" t="s">
        <v>578</v>
      </c>
      <c r="C1551" s="488"/>
      <c r="D1551" s="488"/>
      <c r="E1551" s="488"/>
      <c r="F1551" s="488"/>
      <c r="G1551" s="488"/>
      <c r="H1551" s="488"/>
      <c r="I1551" s="488"/>
      <c r="J1551" s="488"/>
      <c r="K1551" s="488"/>
      <c r="L1551" s="488"/>
      <c r="M1551" s="488"/>
      <c r="N1551" s="488"/>
      <c r="O1551" s="489"/>
      <c r="P1551" s="169"/>
      <c r="Q1551" s="173"/>
      <c r="R1551" s="173"/>
      <c r="S1551" s="173"/>
      <c r="T1551" s="173"/>
      <c r="U1551" s="173"/>
    </row>
    <row r="1552" spans="1:21" s="115" customFormat="1" ht="15.75">
      <c r="A1552" s="167"/>
      <c r="B1552" s="168"/>
      <c r="C1552" s="168"/>
      <c r="D1552" s="168"/>
      <c r="E1552" s="168"/>
      <c r="F1552" s="168"/>
      <c r="G1552" s="168"/>
      <c r="H1552" s="168"/>
      <c r="I1552" s="170"/>
      <c r="J1552" s="170"/>
      <c r="K1552" s="170"/>
      <c r="L1552" s="170"/>
      <c r="M1552" s="171"/>
      <c r="N1552" s="171"/>
      <c r="O1552" s="172"/>
      <c r="P1552" s="110"/>
    </row>
    <row r="1553" spans="1:21" ht="42" customHeight="1">
      <c r="A1553" s="490" t="s">
        <v>1785</v>
      </c>
      <c r="B1553" s="481"/>
      <c r="C1553" s="481"/>
      <c r="D1553" s="481"/>
      <c r="E1553" s="125" t="s">
        <v>1786</v>
      </c>
      <c r="F1553" s="491" t="s">
        <v>1787</v>
      </c>
      <c r="G1553" s="459"/>
      <c r="H1553" s="491" t="s">
        <v>1795</v>
      </c>
      <c r="I1553" s="459"/>
      <c r="J1553" s="463" t="s">
        <v>1871</v>
      </c>
      <c r="K1553" s="492"/>
      <c r="L1553" s="145" t="s">
        <v>1790</v>
      </c>
      <c r="M1553" s="493" t="s">
        <v>1791</v>
      </c>
      <c r="N1553" s="493"/>
      <c r="O1553" s="494"/>
      <c r="P1553" s="110"/>
    </row>
    <row r="1554" spans="1:21" s="112" customFormat="1" ht="55.9" customHeight="1">
      <c r="A1554" s="495" t="s">
        <v>2019</v>
      </c>
      <c r="B1554" s="496"/>
      <c r="C1554" s="496"/>
      <c r="D1554" s="497"/>
      <c r="E1554" s="136">
        <v>1</v>
      </c>
      <c r="F1554" s="498">
        <f>61+80+60</f>
        <v>201</v>
      </c>
      <c r="G1554" s="499"/>
      <c r="H1554" s="500"/>
      <c r="I1554" s="499"/>
      <c r="J1554" s="498"/>
      <c r="K1554" s="501"/>
      <c r="L1554" s="136"/>
      <c r="M1554" s="502" t="s">
        <v>2018</v>
      </c>
      <c r="N1554" s="502"/>
      <c r="O1554" s="503"/>
      <c r="P1554" s="110"/>
    </row>
    <row r="1555" spans="1:21" ht="18">
      <c r="A1555" s="127"/>
      <c r="B1555" s="128"/>
      <c r="C1555" s="128"/>
      <c r="D1555" s="128"/>
      <c r="E1555" s="129"/>
      <c r="F1555" s="130"/>
      <c r="G1555" s="129"/>
      <c r="H1555" s="129"/>
      <c r="I1555" s="146"/>
      <c r="J1555" s="147"/>
      <c r="K1555" s="129"/>
      <c r="L1555" s="129"/>
      <c r="M1555" s="129"/>
      <c r="O1555" s="148"/>
      <c r="P1555" s="110"/>
    </row>
    <row r="1556" spans="1:21" ht="15.75">
      <c r="A1556" s="131"/>
      <c r="B1556" s="132"/>
      <c r="C1556" s="132"/>
      <c r="D1556" s="132"/>
      <c r="E1556" s="132"/>
      <c r="F1556" s="132"/>
      <c r="G1556" s="132"/>
      <c r="H1556" s="132"/>
      <c r="I1556" s="149"/>
      <c r="J1556" s="149"/>
      <c r="L1556" s="485" t="s">
        <v>1793</v>
      </c>
      <c r="M1556" s="486"/>
      <c r="N1556" s="487"/>
      <c r="O1556" s="150">
        <f>F1554</f>
        <v>201</v>
      </c>
      <c r="P1556" s="110"/>
    </row>
    <row r="1557" spans="1:21" ht="15.75">
      <c r="A1557" s="133"/>
      <c r="B1557" s="134"/>
      <c r="C1557" s="134"/>
      <c r="D1557" s="134"/>
      <c r="E1557" s="134"/>
      <c r="F1557" s="134"/>
      <c r="G1557" s="134"/>
      <c r="H1557" s="134"/>
      <c r="I1557" s="151"/>
      <c r="J1557" s="151"/>
      <c r="K1557" s="152"/>
      <c r="L1557" s="152"/>
      <c r="M1557" s="152"/>
      <c r="N1557" s="152"/>
      <c r="O1557" s="153"/>
      <c r="P1557" s="110"/>
    </row>
    <row r="1558" spans="1:21" s="114" customFormat="1" ht="40.15" customHeight="1">
      <c r="A1558" s="174" t="s">
        <v>579</v>
      </c>
      <c r="B1558" s="488" t="s">
        <v>2020</v>
      </c>
      <c r="C1558" s="488"/>
      <c r="D1558" s="488"/>
      <c r="E1558" s="488"/>
      <c r="F1558" s="488"/>
      <c r="G1558" s="488"/>
      <c r="H1558" s="488"/>
      <c r="I1558" s="488"/>
      <c r="J1558" s="488"/>
      <c r="K1558" s="488"/>
      <c r="L1558" s="488"/>
      <c r="M1558" s="488"/>
      <c r="N1558" s="488"/>
      <c r="O1558" s="489"/>
      <c r="P1558" s="169"/>
      <c r="Q1558" s="173"/>
      <c r="R1558" s="173"/>
      <c r="S1558" s="173"/>
      <c r="T1558" s="173"/>
      <c r="U1558" s="173"/>
    </row>
    <row r="1559" spans="1:21" s="115" customFormat="1" ht="15.75">
      <c r="A1559" s="167"/>
      <c r="B1559" s="168"/>
      <c r="C1559" s="168"/>
      <c r="D1559" s="168"/>
      <c r="E1559" s="168"/>
      <c r="F1559" s="168"/>
      <c r="G1559" s="168"/>
      <c r="H1559" s="168"/>
      <c r="I1559" s="170"/>
      <c r="J1559" s="170"/>
      <c r="K1559" s="170"/>
      <c r="L1559" s="170"/>
      <c r="M1559" s="171"/>
      <c r="N1559" s="171"/>
      <c r="O1559" s="172"/>
      <c r="P1559" s="110"/>
    </row>
    <row r="1560" spans="1:21" ht="42" customHeight="1">
      <c r="A1560" s="490" t="s">
        <v>1785</v>
      </c>
      <c r="B1560" s="481"/>
      <c r="C1560" s="481"/>
      <c r="D1560" s="481"/>
      <c r="E1560" s="125" t="s">
        <v>1786</v>
      </c>
      <c r="F1560" s="491" t="s">
        <v>1787</v>
      </c>
      <c r="G1560" s="459"/>
      <c r="H1560" s="491" t="s">
        <v>1795</v>
      </c>
      <c r="I1560" s="459"/>
      <c r="J1560" s="463" t="s">
        <v>1871</v>
      </c>
      <c r="K1560" s="492"/>
      <c r="L1560" s="145" t="s">
        <v>1790</v>
      </c>
      <c r="M1560" s="493" t="s">
        <v>1791</v>
      </c>
      <c r="N1560" s="493"/>
      <c r="O1560" s="494"/>
      <c r="P1560" s="110"/>
    </row>
    <row r="1561" spans="1:21" s="112" customFormat="1" ht="55.9" customHeight="1">
      <c r="A1561" s="495" t="s">
        <v>2019</v>
      </c>
      <c r="B1561" s="496"/>
      <c r="C1561" s="496"/>
      <c r="D1561" s="497"/>
      <c r="E1561" s="136">
        <v>1</v>
      </c>
      <c r="F1561" s="498">
        <f>845/2+550</f>
        <v>972.5</v>
      </c>
      <c r="G1561" s="499"/>
      <c r="H1561" s="500"/>
      <c r="I1561" s="499"/>
      <c r="J1561" s="498"/>
      <c r="K1561" s="501"/>
      <c r="L1561" s="136"/>
      <c r="M1561" s="502" t="s">
        <v>2018</v>
      </c>
      <c r="N1561" s="502"/>
      <c r="O1561" s="503"/>
      <c r="P1561" s="110"/>
    </row>
    <row r="1562" spans="1:21" ht="18">
      <c r="A1562" s="127"/>
      <c r="B1562" s="128"/>
      <c r="C1562" s="128"/>
      <c r="D1562" s="128"/>
      <c r="E1562" s="129"/>
      <c r="F1562" s="130"/>
      <c r="G1562" s="129"/>
      <c r="H1562" s="129"/>
      <c r="I1562" s="146"/>
      <c r="J1562" s="147"/>
      <c r="K1562" s="129"/>
      <c r="L1562" s="129"/>
      <c r="M1562" s="129"/>
      <c r="O1562" s="148"/>
      <c r="P1562" s="110"/>
    </row>
    <row r="1563" spans="1:21" ht="15.75">
      <c r="A1563" s="131"/>
      <c r="B1563" s="132"/>
      <c r="C1563" s="132"/>
      <c r="D1563" s="132"/>
      <c r="E1563" s="132"/>
      <c r="F1563" s="132"/>
      <c r="G1563" s="132"/>
      <c r="H1563" s="132"/>
      <c r="I1563" s="149"/>
      <c r="J1563" s="149"/>
      <c r="L1563" s="485" t="s">
        <v>1793</v>
      </c>
      <c r="M1563" s="486"/>
      <c r="N1563" s="487"/>
      <c r="O1563" s="150">
        <f>F1561</f>
        <v>972.5</v>
      </c>
      <c r="P1563" s="110"/>
    </row>
    <row r="1564" spans="1:21" ht="15.75">
      <c r="A1564" s="133"/>
      <c r="B1564" s="134"/>
      <c r="C1564" s="134"/>
      <c r="D1564" s="134"/>
      <c r="E1564" s="134"/>
      <c r="F1564" s="134"/>
      <c r="G1564" s="134"/>
      <c r="H1564" s="134"/>
      <c r="I1564" s="151"/>
      <c r="J1564" s="151"/>
      <c r="K1564" s="152"/>
      <c r="L1564" s="152"/>
      <c r="M1564" s="152"/>
      <c r="N1564" s="152"/>
      <c r="O1564" s="153"/>
      <c r="P1564" s="110"/>
    </row>
    <row r="1565" spans="1:21" s="114" customFormat="1" ht="40.15" customHeight="1">
      <c r="A1565" s="174" t="s">
        <v>582</v>
      </c>
      <c r="B1565" s="488" t="s">
        <v>2021</v>
      </c>
      <c r="C1565" s="488"/>
      <c r="D1565" s="488"/>
      <c r="E1565" s="488"/>
      <c r="F1565" s="488"/>
      <c r="G1565" s="488"/>
      <c r="H1565" s="488"/>
      <c r="I1565" s="488"/>
      <c r="J1565" s="488"/>
      <c r="K1565" s="488"/>
      <c r="L1565" s="488"/>
      <c r="M1565" s="488"/>
      <c r="N1565" s="488"/>
      <c r="O1565" s="489"/>
      <c r="P1565" s="169"/>
      <c r="Q1565" s="173"/>
      <c r="R1565" s="173"/>
      <c r="S1565" s="173"/>
      <c r="T1565" s="173"/>
      <c r="U1565" s="173"/>
    </row>
    <row r="1566" spans="1:21" s="115" customFormat="1" ht="15.75">
      <c r="A1566" s="167"/>
      <c r="B1566" s="168"/>
      <c r="C1566" s="168"/>
      <c r="D1566" s="168"/>
      <c r="E1566" s="168"/>
      <c r="F1566" s="168"/>
      <c r="G1566" s="168"/>
      <c r="H1566" s="168"/>
      <c r="I1566" s="170"/>
      <c r="J1566" s="170"/>
      <c r="K1566" s="170"/>
      <c r="L1566" s="170"/>
      <c r="M1566" s="171"/>
      <c r="N1566" s="171"/>
      <c r="O1566" s="172"/>
      <c r="P1566" s="110"/>
    </row>
    <row r="1567" spans="1:21" ht="42" customHeight="1">
      <c r="A1567" s="490" t="s">
        <v>1785</v>
      </c>
      <c r="B1567" s="481"/>
      <c r="C1567" s="481"/>
      <c r="D1567" s="481"/>
      <c r="E1567" s="125" t="s">
        <v>1786</v>
      </c>
      <c r="F1567" s="491" t="s">
        <v>1787</v>
      </c>
      <c r="G1567" s="459"/>
      <c r="H1567" s="491" t="s">
        <v>1795</v>
      </c>
      <c r="I1567" s="459"/>
      <c r="J1567" s="463" t="s">
        <v>1871</v>
      </c>
      <c r="K1567" s="492"/>
      <c r="L1567" s="145" t="s">
        <v>1790</v>
      </c>
      <c r="M1567" s="493" t="s">
        <v>1791</v>
      </c>
      <c r="N1567" s="493"/>
      <c r="O1567" s="494"/>
      <c r="P1567" s="110"/>
    </row>
    <row r="1568" spans="1:21" s="112" customFormat="1" ht="55.9" customHeight="1">
      <c r="A1568" s="495" t="s">
        <v>2019</v>
      </c>
      <c r="B1568" s="496"/>
      <c r="C1568" s="496"/>
      <c r="D1568" s="497"/>
      <c r="E1568" s="136">
        <v>1</v>
      </c>
      <c r="F1568" s="498">
        <f>535.07+176.75+156.8+156.8+453.57+201.52+1007.6+481.85+400.65+875.15+125.1+3610.7</f>
        <v>8181.56</v>
      </c>
      <c r="G1568" s="499"/>
      <c r="H1568" s="500"/>
      <c r="I1568" s="499"/>
      <c r="J1568" s="498"/>
      <c r="K1568" s="501"/>
      <c r="L1568" s="136"/>
      <c r="M1568" s="502" t="s">
        <v>2018</v>
      </c>
      <c r="N1568" s="502"/>
      <c r="O1568" s="503"/>
      <c r="P1568" s="110"/>
    </row>
    <row r="1569" spans="1:21" ht="18">
      <c r="A1569" s="127"/>
      <c r="B1569" s="128"/>
      <c r="C1569" s="128"/>
      <c r="D1569" s="128"/>
      <c r="E1569" s="129"/>
      <c r="F1569" s="130"/>
      <c r="G1569" s="129"/>
      <c r="H1569" s="129"/>
      <c r="I1569" s="146"/>
      <c r="J1569" s="147"/>
      <c r="K1569" s="129"/>
      <c r="L1569" s="129"/>
      <c r="M1569" s="129"/>
      <c r="O1569" s="148"/>
      <c r="P1569" s="110"/>
    </row>
    <row r="1570" spans="1:21" ht="15.75">
      <c r="A1570" s="131"/>
      <c r="B1570" s="132"/>
      <c r="C1570" s="132"/>
      <c r="D1570" s="132"/>
      <c r="E1570" s="132"/>
      <c r="F1570" s="132"/>
      <c r="G1570" s="132"/>
      <c r="H1570" s="132"/>
      <c r="I1570" s="149"/>
      <c r="J1570" s="149"/>
      <c r="L1570" s="485" t="s">
        <v>1793</v>
      </c>
      <c r="M1570" s="486"/>
      <c r="N1570" s="487"/>
      <c r="O1570" s="150">
        <f>F1568</f>
        <v>8181.56</v>
      </c>
      <c r="P1570" s="110"/>
    </row>
    <row r="1571" spans="1:21" ht="15.75">
      <c r="A1571" s="133"/>
      <c r="B1571" s="134"/>
      <c r="C1571" s="134"/>
      <c r="D1571" s="134"/>
      <c r="E1571" s="134"/>
      <c r="F1571" s="134"/>
      <c r="G1571" s="134"/>
      <c r="H1571" s="134"/>
      <c r="I1571" s="151"/>
      <c r="J1571" s="151"/>
      <c r="K1571" s="152"/>
      <c r="L1571" s="152"/>
      <c r="M1571" s="152"/>
      <c r="N1571" s="152"/>
      <c r="O1571" s="153"/>
      <c r="P1571" s="110"/>
    </row>
    <row r="1572" spans="1:21" s="114" customFormat="1" ht="40.15" customHeight="1">
      <c r="A1572" s="174" t="s">
        <v>585</v>
      </c>
      <c r="B1572" s="488" t="s">
        <v>2022</v>
      </c>
      <c r="C1572" s="488"/>
      <c r="D1572" s="488"/>
      <c r="E1572" s="488"/>
      <c r="F1572" s="488"/>
      <c r="G1572" s="488"/>
      <c r="H1572" s="488"/>
      <c r="I1572" s="488"/>
      <c r="J1572" s="488"/>
      <c r="K1572" s="488"/>
      <c r="L1572" s="488"/>
      <c r="M1572" s="488"/>
      <c r="N1572" s="488"/>
      <c r="O1572" s="489"/>
      <c r="P1572" s="169"/>
      <c r="Q1572" s="173"/>
      <c r="R1572" s="173"/>
      <c r="S1572" s="173"/>
      <c r="T1572" s="173"/>
      <c r="U1572" s="173"/>
    </row>
    <row r="1573" spans="1:21" s="115" customFormat="1" ht="15.75">
      <c r="A1573" s="167"/>
      <c r="B1573" s="168"/>
      <c r="C1573" s="168"/>
      <c r="D1573" s="168"/>
      <c r="E1573" s="168"/>
      <c r="F1573" s="168"/>
      <c r="G1573" s="168"/>
      <c r="H1573" s="168"/>
      <c r="I1573" s="170"/>
      <c r="J1573" s="170"/>
      <c r="K1573" s="170"/>
      <c r="L1573" s="170"/>
      <c r="M1573" s="171"/>
      <c r="N1573" s="171"/>
      <c r="O1573" s="172"/>
      <c r="P1573" s="110"/>
    </row>
    <row r="1574" spans="1:21" ht="42" customHeight="1">
      <c r="A1574" s="490" t="s">
        <v>1785</v>
      </c>
      <c r="B1574" s="481"/>
      <c r="C1574" s="481"/>
      <c r="D1574" s="481"/>
      <c r="E1574" s="125" t="s">
        <v>1786</v>
      </c>
      <c r="F1574" s="491" t="s">
        <v>1787</v>
      </c>
      <c r="G1574" s="459"/>
      <c r="H1574" s="491" t="s">
        <v>1795</v>
      </c>
      <c r="I1574" s="459"/>
      <c r="J1574" s="463" t="s">
        <v>1871</v>
      </c>
      <c r="K1574" s="492"/>
      <c r="L1574" s="145" t="s">
        <v>1790</v>
      </c>
      <c r="M1574" s="493" t="s">
        <v>1791</v>
      </c>
      <c r="N1574" s="493"/>
      <c r="O1574" s="494"/>
      <c r="P1574" s="110"/>
    </row>
    <row r="1575" spans="1:21" s="112" customFormat="1" ht="55.9" customHeight="1">
      <c r="A1575" s="495" t="s">
        <v>2019</v>
      </c>
      <c r="B1575" s="496"/>
      <c r="C1575" s="496"/>
      <c r="D1575" s="497"/>
      <c r="E1575" s="136">
        <v>1</v>
      </c>
      <c r="F1575" s="498">
        <f>497.52+231.3+452.72+266.22+309.45+46.4+279.4+263.05</f>
        <v>2346.0600000000004</v>
      </c>
      <c r="G1575" s="499"/>
      <c r="H1575" s="500"/>
      <c r="I1575" s="499"/>
      <c r="J1575" s="498"/>
      <c r="K1575" s="501"/>
      <c r="L1575" s="136"/>
      <c r="M1575" s="502" t="s">
        <v>2018</v>
      </c>
      <c r="N1575" s="502"/>
      <c r="O1575" s="503"/>
      <c r="P1575" s="110"/>
    </row>
    <row r="1576" spans="1:21" ht="18">
      <c r="A1576" s="127"/>
      <c r="B1576" s="128"/>
      <c r="C1576" s="128"/>
      <c r="D1576" s="128"/>
      <c r="E1576" s="129"/>
      <c r="F1576" s="130"/>
      <c r="G1576" s="129"/>
      <c r="H1576" s="129"/>
      <c r="I1576" s="146"/>
      <c r="J1576" s="147"/>
      <c r="K1576" s="129"/>
      <c r="L1576" s="129"/>
      <c r="M1576" s="129"/>
      <c r="O1576" s="148"/>
      <c r="P1576" s="110"/>
    </row>
    <row r="1577" spans="1:21" ht="15.75">
      <c r="A1577" s="131"/>
      <c r="B1577" s="132"/>
      <c r="C1577" s="132"/>
      <c r="D1577" s="132"/>
      <c r="E1577" s="132"/>
      <c r="F1577" s="132"/>
      <c r="G1577" s="132"/>
      <c r="H1577" s="132"/>
      <c r="I1577" s="149"/>
      <c r="J1577" s="149"/>
      <c r="L1577" s="485" t="s">
        <v>1793</v>
      </c>
      <c r="M1577" s="486"/>
      <c r="N1577" s="487"/>
      <c r="O1577" s="150">
        <f>F1575</f>
        <v>2346.0600000000004</v>
      </c>
      <c r="P1577" s="110"/>
    </row>
    <row r="1578" spans="1:21" ht="15.75">
      <c r="A1578" s="133"/>
      <c r="B1578" s="134"/>
      <c r="C1578" s="134"/>
      <c r="D1578" s="134"/>
      <c r="E1578" s="134"/>
      <c r="F1578" s="134"/>
      <c r="G1578" s="134"/>
      <c r="H1578" s="134"/>
      <c r="I1578" s="151"/>
      <c r="J1578" s="151"/>
      <c r="K1578" s="152"/>
      <c r="L1578" s="152"/>
      <c r="M1578" s="152"/>
      <c r="N1578" s="152"/>
      <c r="O1578" s="153"/>
      <c r="P1578" s="110"/>
    </row>
    <row r="1579" spans="1:21" s="114" customFormat="1" ht="40.15" customHeight="1">
      <c r="A1579" s="174" t="s">
        <v>588</v>
      </c>
      <c r="B1579" s="488" t="s">
        <v>590</v>
      </c>
      <c r="C1579" s="488"/>
      <c r="D1579" s="488"/>
      <c r="E1579" s="488"/>
      <c r="F1579" s="488"/>
      <c r="G1579" s="488"/>
      <c r="H1579" s="488"/>
      <c r="I1579" s="488"/>
      <c r="J1579" s="488"/>
      <c r="K1579" s="488"/>
      <c r="L1579" s="488"/>
      <c r="M1579" s="488"/>
      <c r="N1579" s="488"/>
      <c r="O1579" s="489"/>
      <c r="P1579" s="169"/>
      <c r="Q1579" s="173"/>
      <c r="R1579" s="173"/>
      <c r="S1579" s="173"/>
      <c r="T1579" s="173"/>
      <c r="U1579" s="173"/>
    </row>
    <row r="1580" spans="1:21" s="115" customFormat="1" ht="15.75">
      <c r="A1580" s="167"/>
      <c r="B1580" s="168"/>
      <c r="C1580" s="168"/>
      <c r="D1580" s="168"/>
      <c r="E1580" s="168"/>
      <c r="F1580" s="168"/>
      <c r="G1580" s="168"/>
      <c r="H1580" s="168"/>
      <c r="I1580" s="170"/>
      <c r="J1580" s="170"/>
      <c r="K1580" s="170"/>
      <c r="L1580" s="170"/>
      <c r="M1580" s="171"/>
      <c r="N1580" s="171"/>
      <c r="O1580" s="172"/>
      <c r="P1580" s="110"/>
    </row>
    <row r="1581" spans="1:21" ht="42" customHeight="1">
      <c r="A1581" s="490" t="s">
        <v>1785</v>
      </c>
      <c r="B1581" s="481"/>
      <c r="C1581" s="481"/>
      <c r="D1581" s="481"/>
      <c r="E1581" s="125" t="s">
        <v>1786</v>
      </c>
      <c r="F1581" s="491" t="s">
        <v>1787</v>
      </c>
      <c r="G1581" s="459"/>
      <c r="H1581" s="491" t="s">
        <v>1795</v>
      </c>
      <c r="I1581" s="459"/>
      <c r="J1581" s="463" t="s">
        <v>1871</v>
      </c>
      <c r="K1581" s="492"/>
      <c r="L1581" s="145" t="s">
        <v>1790</v>
      </c>
      <c r="M1581" s="493" t="s">
        <v>1791</v>
      </c>
      <c r="N1581" s="493"/>
      <c r="O1581" s="494"/>
      <c r="P1581" s="110"/>
    </row>
    <row r="1582" spans="1:21" s="112" customFormat="1" ht="55.9" customHeight="1">
      <c r="A1582" s="495" t="s">
        <v>2019</v>
      </c>
      <c r="B1582" s="496"/>
      <c r="C1582" s="496"/>
      <c r="D1582" s="497"/>
      <c r="E1582" s="136">
        <v>1</v>
      </c>
      <c r="F1582" s="498">
        <f>36.8+36.8+36.8+39.7+36.8+80</f>
        <v>266.89999999999998</v>
      </c>
      <c r="G1582" s="499"/>
      <c r="H1582" s="500"/>
      <c r="I1582" s="499"/>
      <c r="J1582" s="498"/>
      <c r="K1582" s="501"/>
      <c r="L1582" s="136"/>
      <c r="M1582" s="502" t="s">
        <v>2018</v>
      </c>
      <c r="N1582" s="502"/>
      <c r="O1582" s="503"/>
      <c r="P1582" s="110"/>
    </row>
    <row r="1583" spans="1:21" ht="18">
      <c r="A1583" s="127"/>
      <c r="B1583" s="128"/>
      <c r="C1583" s="128"/>
      <c r="D1583" s="128"/>
      <c r="E1583" s="129"/>
      <c r="F1583" s="130"/>
      <c r="G1583" s="129"/>
      <c r="H1583" s="129"/>
      <c r="I1583" s="146"/>
      <c r="J1583" s="147"/>
      <c r="K1583" s="129"/>
      <c r="L1583" s="129"/>
      <c r="M1583" s="129"/>
      <c r="O1583" s="148"/>
      <c r="P1583" s="110"/>
    </row>
    <row r="1584" spans="1:21" ht="15.75">
      <c r="A1584" s="131"/>
      <c r="B1584" s="132"/>
      <c r="C1584" s="132"/>
      <c r="D1584" s="132"/>
      <c r="E1584" s="132"/>
      <c r="F1584" s="132"/>
      <c r="G1584" s="132"/>
      <c r="H1584" s="132"/>
      <c r="I1584" s="149"/>
      <c r="J1584" s="149"/>
      <c r="L1584" s="485" t="s">
        <v>1793</v>
      </c>
      <c r="M1584" s="486"/>
      <c r="N1584" s="487"/>
      <c r="O1584" s="150">
        <f>F1582</f>
        <v>266.89999999999998</v>
      </c>
      <c r="P1584" s="110"/>
    </row>
    <row r="1585" spans="1:21" ht="15.75">
      <c r="A1585" s="133"/>
      <c r="B1585" s="134"/>
      <c r="C1585" s="134"/>
      <c r="D1585" s="134"/>
      <c r="E1585" s="134"/>
      <c r="F1585" s="134"/>
      <c r="G1585" s="134"/>
      <c r="H1585" s="134"/>
      <c r="I1585" s="151"/>
      <c r="J1585" s="151"/>
      <c r="K1585" s="152"/>
      <c r="L1585" s="152"/>
      <c r="M1585" s="152"/>
      <c r="N1585" s="152"/>
      <c r="O1585" s="153"/>
      <c r="P1585" s="110"/>
    </row>
    <row r="1586" spans="1:21" s="114" customFormat="1" ht="40.15" customHeight="1">
      <c r="A1586" s="174" t="s">
        <v>591</v>
      </c>
      <c r="B1586" s="488" t="s">
        <v>593</v>
      </c>
      <c r="C1586" s="488"/>
      <c r="D1586" s="488"/>
      <c r="E1586" s="488"/>
      <c r="F1586" s="488"/>
      <c r="G1586" s="488"/>
      <c r="H1586" s="488"/>
      <c r="I1586" s="488"/>
      <c r="J1586" s="488"/>
      <c r="K1586" s="488"/>
      <c r="L1586" s="488"/>
      <c r="M1586" s="488"/>
      <c r="N1586" s="488"/>
      <c r="O1586" s="489"/>
      <c r="P1586" s="169"/>
      <c r="Q1586" s="173"/>
      <c r="R1586" s="173"/>
      <c r="S1586" s="173"/>
      <c r="T1586" s="173"/>
      <c r="U1586" s="173"/>
    </row>
    <row r="1587" spans="1:21" s="115" customFormat="1" ht="15.75">
      <c r="A1587" s="167"/>
      <c r="B1587" s="168"/>
      <c r="C1587" s="168"/>
      <c r="D1587" s="168"/>
      <c r="E1587" s="168"/>
      <c r="F1587" s="168"/>
      <c r="G1587" s="168"/>
      <c r="H1587" s="168"/>
      <c r="I1587" s="170"/>
      <c r="J1587" s="170"/>
      <c r="K1587" s="170"/>
      <c r="L1587" s="170"/>
      <c r="M1587" s="171"/>
      <c r="N1587" s="171"/>
      <c r="O1587" s="172"/>
      <c r="P1587" s="110"/>
    </row>
    <row r="1588" spans="1:21" ht="42" customHeight="1">
      <c r="A1588" s="490" t="s">
        <v>1785</v>
      </c>
      <c r="B1588" s="481"/>
      <c r="C1588" s="481"/>
      <c r="D1588" s="481"/>
      <c r="E1588" s="125" t="s">
        <v>1786</v>
      </c>
      <c r="F1588" s="491" t="s">
        <v>1787</v>
      </c>
      <c r="G1588" s="459"/>
      <c r="H1588" s="491" t="s">
        <v>1795</v>
      </c>
      <c r="I1588" s="459"/>
      <c r="J1588" s="463" t="s">
        <v>1871</v>
      </c>
      <c r="K1588" s="492"/>
      <c r="L1588" s="145" t="s">
        <v>1790</v>
      </c>
      <c r="M1588" s="493" t="s">
        <v>1791</v>
      </c>
      <c r="N1588" s="493"/>
      <c r="O1588" s="494"/>
      <c r="P1588" s="110"/>
    </row>
    <row r="1589" spans="1:21" s="112" customFormat="1" ht="55.9" customHeight="1">
      <c r="A1589" s="495" t="s">
        <v>2019</v>
      </c>
      <c r="B1589" s="496"/>
      <c r="C1589" s="496"/>
      <c r="D1589" s="497"/>
      <c r="E1589" s="136">
        <v>1</v>
      </c>
      <c r="F1589" s="498">
        <f>2.9+2.9+2.9+2.9+100</f>
        <v>111.6</v>
      </c>
      <c r="G1589" s="499"/>
      <c r="H1589" s="500"/>
      <c r="I1589" s="499"/>
      <c r="J1589" s="498"/>
      <c r="K1589" s="501"/>
      <c r="L1589" s="136"/>
      <c r="M1589" s="502" t="s">
        <v>2018</v>
      </c>
      <c r="N1589" s="502"/>
      <c r="O1589" s="503"/>
      <c r="P1589" s="110"/>
    </row>
    <row r="1590" spans="1:21" ht="18">
      <c r="A1590" s="127"/>
      <c r="B1590" s="128"/>
      <c r="C1590" s="128"/>
      <c r="D1590" s="128"/>
      <c r="E1590" s="129"/>
      <c r="F1590" s="130"/>
      <c r="G1590" s="129"/>
      <c r="H1590" s="129"/>
      <c r="I1590" s="146"/>
      <c r="J1590" s="147"/>
      <c r="K1590" s="129"/>
      <c r="L1590" s="129"/>
      <c r="M1590" s="129"/>
      <c r="O1590" s="148"/>
      <c r="P1590" s="110"/>
    </row>
    <row r="1591" spans="1:21" ht="15.75">
      <c r="A1591" s="131"/>
      <c r="B1591" s="132"/>
      <c r="C1591" s="132"/>
      <c r="D1591" s="132"/>
      <c r="E1591" s="132"/>
      <c r="F1591" s="132"/>
      <c r="G1591" s="132"/>
      <c r="H1591" s="132"/>
      <c r="I1591" s="149"/>
      <c r="J1591" s="149"/>
      <c r="L1591" s="485" t="s">
        <v>1793</v>
      </c>
      <c r="M1591" s="486"/>
      <c r="N1591" s="487"/>
      <c r="O1591" s="150">
        <f>F1589</f>
        <v>111.6</v>
      </c>
      <c r="P1591" s="110"/>
    </row>
    <row r="1592" spans="1:21" ht="15.75">
      <c r="A1592" s="133"/>
      <c r="B1592" s="134"/>
      <c r="C1592" s="134"/>
      <c r="D1592" s="134"/>
      <c r="E1592" s="134"/>
      <c r="F1592" s="134"/>
      <c r="G1592" s="134"/>
      <c r="H1592" s="134"/>
      <c r="I1592" s="151"/>
      <c r="J1592" s="151"/>
      <c r="K1592" s="152"/>
      <c r="L1592" s="152"/>
      <c r="M1592" s="152"/>
      <c r="N1592" s="152"/>
      <c r="O1592" s="153"/>
      <c r="P1592" s="110"/>
    </row>
    <row r="1593" spans="1:21" s="114" customFormat="1" ht="40.15" customHeight="1">
      <c r="A1593" s="174" t="s">
        <v>594</v>
      </c>
      <c r="B1593" s="488" t="s">
        <v>2023</v>
      </c>
      <c r="C1593" s="488"/>
      <c r="D1593" s="488"/>
      <c r="E1593" s="488"/>
      <c r="F1593" s="488"/>
      <c r="G1593" s="488"/>
      <c r="H1593" s="488"/>
      <c r="I1593" s="488"/>
      <c r="J1593" s="488"/>
      <c r="K1593" s="488"/>
      <c r="L1593" s="488"/>
      <c r="M1593" s="488"/>
      <c r="N1593" s="488"/>
      <c r="O1593" s="489"/>
      <c r="P1593" s="169"/>
      <c r="Q1593" s="173"/>
      <c r="R1593" s="173"/>
      <c r="S1593" s="173"/>
      <c r="T1593" s="173"/>
      <c r="U1593" s="173"/>
    </row>
    <row r="1594" spans="1:21" s="115" customFormat="1" ht="15.75">
      <c r="A1594" s="167"/>
      <c r="B1594" s="168"/>
      <c r="C1594" s="168"/>
      <c r="D1594" s="168"/>
      <c r="E1594" s="168"/>
      <c r="F1594" s="168"/>
      <c r="G1594" s="168"/>
      <c r="H1594" s="168"/>
      <c r="I1594" s="170"/>
      <c r="J1594" s="170"/>
      <c r="K1594" s="170"/>
      <c r="L1594" s="170"/>
      <c r="M1594" s="171"/>
      <c r="N1594" s="171"/>
      <c r="O1594" s="172"/>
      <c r="P1594" s="110"/>
    </row>
    <row r="1595" spans="1:21" ht="42" customHeight="1">
      <c r="A1595" s="490" t="s">
        <v>1785</v>
      </c>
      <c r="B1595" s="481"/>
      <c r="C1595" s="481"/>
      <c r="D1595" s="481"/>
      <c r="E1595" s="125" t="s">
        <v>1786</v>
      </c>
      <c r="F1595" s="491" t="s">
        <v>1787</v>
      </c>
      <c r="G1595" s="459"/>
      <c r="H1595" s="491" t="s">
        <v>1795</v>
      </c>
      <c r="I1595" s="459"/>
      <c r="J1595" s="463" t="s">
        <v>1871</v>
      </c>
      <c r="K1595" s="492"/>
      <c r="L1595" s="145" t="s">
        <v>1790</v>
      </c>
      <c r="M1595" s="493" t="s">
        <v>1791</v>
      </c>
      <c r="N1595" s="493"/>
      <c r="O1595" s="494"/>
      <c r="P1595" s="110"/>
    </row>
    <row r="1596" spans="1:21" s="112" customFormat="1" ht="55.9" customHeight="1">
      <c r="A1596" s="495" t="s">
        <v>2019</v>
      </c>
      <c r="B1596" s="496"/>
      <c r="C1596" s="496"/>
      <c r="D1596" s="497"/>
      <c r="E1596" s="136">
        <v>37</v>
      </c>
      <c r="F1596" s="498"/>
      <c r="G1596" s="499"/>
      <c r="H1596" s="500"/>
      <c r="I1596" s="499"/>
      <c r="J1596" s="498"/>
      <c r="K1596" s="501"/>
      <c r="L1596" s="136"/>
      <c r="M1596" s="502" t="s">
        <v>2018</v>
      </c>
      <c r="N1596" s="502"/>
      <c r="O1596" s="503"/>
      <c r="P1596" s="110"/>
    </row>
    <row r="1597" spans="1:21" ht="18">
      <c r="A1597" s="127"/>
      <c r="B1597" s="128"/>
      <c r="C1597" s="128"/>
      <c r="D1597" s="128"/>
      <c r="E1597" s="129"/>
      <c r="F1597" s="130"/>
      <c r="G1597" s="129"/>
      <c r="H1597" s="129"/>
      <c r="I1597" s="146"/>
      <c r="J1597" s="147"/>
      <c r="K1597" s="129"/>
      <c r="L1597" s="129"/>
      <c r="M1597" s="129"/>
      <c r="O1597" s="148"/>
      <c r="P1597" s="110"/>
    </row>
    <row r="1598" spans="1:21" ht="15.75">
      <c r="A1598" s="131"/>
      <c r="B1598" s="132"/>
      <c r="C1598" s="132"/>
      <c r="D1598" s="132"/>
      <c r="E1598" s="132"/>
      <c r="F1598" s="132"/>
      <c r="G1598" s="132"/>
      <c r="H1598" s="132"/>
      <c r="I1598" s="149"/>
      <c r="J1598" s="149"/>
      <c r="L1598" s="485" t="s">
        <v>1793</v>
      </c>
      <c r="M1598" s="486"/>
      <c r="N1598" s="487"/>
      <c r="O1598" s="150">
        <f>E1596</f>
        <v>37</v>
      </c>
      <c r="P1598" s="110"/>
    </row>
    <row r="1599" spans="1:21" ht="15.75">
      <c r="A1599" s="133"/>
      <c r="B1599" s="134"/>
      <c r="C1599" s="134"/>
      <c r="D1599" s="134"/>
      <c r="E1599" s="134"/>
      <c r="F1599" s="134"/>
      <c r="G1599" s="134"/>
      <c r="H1599" s="134"/>
      <c r="I1599" s="151"/>
      <c r="J1599" s="151"/>
      <c r="K1599" s="152"/>
      <c r="L1599" s="152"/>
      <c r="M1599" s="152"/>
      <c r="N1599" s="152"/>
      <c r="O1599" s="153"/>
      <c r="P1599" s="110"/>
    </row>
    <row r="1600" spans="1:21" s="114" customFormat="1" ht="40.15" customHeight="1">
      <c r="A1600" s="174" t="s">
        <v>597</v>
      </c>
      <c r="B1600" s="488" t="s">
        <v>2024</v>
      </c>
      <c r="C1600" s="488"/>
      <c r="D1600" s="488"/>
      <c r="E1600" s="488"/>
      <c r="F1600" s="488"/>
      <c r="G1600" s="488"/>
      <c r="H1600" s="488"/>
      <c r="I1600" s="488"/>
      <c r="J1600" s="488"/>
      <c r="K1600" s="488"/>
      <c r="L1600" s="488"/>
      <c r="M1600" s="488"/>
      <c r="N1600" s="488"/>
      <c r="O1600" s="489"/>
      <c r="P1600" s="169"/>
      <c r="Q1600" s="173"/>
      <c r="R1600" s="173"/>
      <c r="S1600" s="173"/>
      <c r="T1600" s="173"/>
      <c r="U1600" s="173"/>
    </row>
    <row r="1601" spans="1:21" s="115" customFormat="1" ht="15.75">
      <c r="A1601" s="167"/>
      <c r="B1601" s="168"/>
      <c r="C1601" s="168"/>
      <c r="D1601" s="168"/>
      <c r="E1601" s="168"/>
      <c r="F1601" s="168"/>
      <c r="G1601" s="168"/>
      <c r="H1601" s="168"/>
      <c r="I1601" s="170"/>
      <c r="J1601" s="170"/>
      <c r="K1601" s="170"/>
      <c r="L1601" s="170"/>
      <c r="M1601" s="171"/>
      <c r="N1601" s="171"/>
      <c r="O1601" s="172"/>
      <c r="P1601" s="110"/>
    </row>
    <row r="1602" spans="1:21" ht="42" customHeight="1">
      <c r="A1602" s="490" t="s">
        <v>1785</v>
      </c>
      <c r="B1602" s="481"/>
      <c r="C1602" s="481"/>
      <c r="D1602" s="481"/>
      <c r="E1602" s="125" t="s">
        <v>1786</v>
      </c>
      <c r="F1602" s="491" t="s">
        <v>1787</v>
      </c>
      <c r="G1602" s="459"/>
      <c r="H1602" s="491" t="s">
        <v>1795</v>
      </c>
      <c r="I1602" s="459"/>
      <c r="J1602" s="463" t="s">
        <v>1871</v>
      </c>
      <c r="K1602" s="492"/>
      <c r="L1602" s="145" t="s">
        <v>1790</v>
      </c>
      <c r="M1602" s="493" t="s">
        <v>1791</v>
      </c>
      <c r="N1602" s="493"/>
      <c r="O1602" s="494"/>
      <c r="P1602" s="110"/>
    </row>
    <row r="1603" spans="1:21" s="112" customFormat="1" ht="55.9" customHeight="1">
      <c r="A1603" s="495" t="s">
        <v>2019</v>
      </c>
      <c r="B1603" s="496"/>
      <c r="C1603" s="496"/>
      <c r="D1603" s="497"/>
      <c r="E1603" s="136">
        <v>6</v>
      </c>
      <c r="F1603" s="498"/>
      <c r="G1603" s="499"/>
      <c r="H1603" s="500"/>
      <c r="I1603" s="499"/>
      <c r="J1603" s="498"/>
      <c r="K1603" s="501"/>
      <c r="L1603" s="136"/>
      <c r="M1603" s="502" t="s">
        <v>2018</v>
      </c>
      <c r="N1603" s="502"/>
      <c r="O1603" s="503"/>
      <c r="P1603" s="110"/>
    </row>
    <row r="1604" spans="1:21" ht="18">
      <c r="A1604" s="127"/>
      <c r="B1604" s="128"/>
      <c r="C1604" s="128"/>
      <c r="D1604" s="128"/>
      <c r="E1604" s="129"/>
      <c r="F1604" s="130"/>
      <c r="G1604" s="129"/>
      <c r="H1604" s="129"/>
      <c r="I1604" s="146"/>
      <c r="J1604" s="147"/>
      <c r="K1604" s="129"/>
      <c r="L1604" s="129"/>
      <c r="M1604" s="129"/>
      <c r="O1604" s="148"/>
      <c r="P1604" s="110"/>
    </row>
    <row r="1605" spans="1:21" ht="15.75">
      <c r="A1605" s="131"/>
      <c r="B1605" s="132"/>
      <c r="C1605" s="132"/>
      <c r="D1605" s="132"/>
      <c r="E1605" s="132"/>
      <c r="F1605" s="132"/>
      <c r="G1605" s="132"/>
      <c r="H1605" s="132"/>
      <c r="I1605" s="149"/>
      <c r="J1605" s="149"/>
      <c r="L1605" s="485" t="s">
        <v>1793</v>
      </c>
      <c r="M1605" s="486"/>
      <c r="N1605" s="487"/>
      <c r="O1605" s="150">
        <f>E1603</f>
        <v>6</v>
      </c>
      <c r="P1605" s="110"/>
    </row>
    <row r="1606" spans="1:21" ht="15.75">
      <c r="A1606" s="133"/>
      <c r="B1606" s="134"/>
      <c r="C1606" s="134"/>
      <c r="D1606" s="134"/>
      <c r="E1606" s="134"/>
      <c r="F1606" s="134"/>
      <c r="G1606" s="134"/>
      <c r="H1606" s="134"/>
      <c r="I1606" s="151"/>
      <c r="J1606" s="151"/>
      <c r="K1606" s="152"/>
      <c r="L1606" s="152"/>
      <c r="M1606" s="152"/>
      <c r="N1606" s="152"/>
      <c r="O1606" s="153"/>
      <c r="P1606" s="110"/>
    </row>
    <row r="1607" spans="1:21" s="114" customFormat="1" ht="40.15" customHeight="1">
      <c r="A1607" s="174" t="s">
        <v>600</v>
      </c>
      <c r="B1607" s="488" t="s">
        <v>2025</v>
      </c>
      <c r="C1607" s="488"/>
      <c r="D1607" s="488"/>
      <c r="E1607" s="488"/>
      <c r="F1607" s="488"/>
      <c r="G1607" s="488"/>
      <c r="H1607" s="488"/>
      <c r="I1607" s="488"/>
      <c r="J1607" s="488"/>
      <c r="K1607" s="488"/>
      <c r="L1607" s="488"/>
      <c r="M1607" s="488"/>
      <c r="N1607" s="488"/>
      <c r="O1607" s="489"/>
      <c r="P1607" s="169"/>
      <c r="Q1607" s="173"/>
      <c r="R1607" s="173"/>
      <c r="S1607" s="173"/>
      <c r="T1607" s="173"/>
      <c r="U1607" s="173"/>
    </row>
    <row r="1608" spans="1:21" s="115" customFormat="1" ht="15.75">
      <c r="A1608" s="167"/>
      <c r="B1608" s="168"/>
      <c r="C1608" s="168"/>
      <c r="D1608" s="168"/>
      <c r="E1608" s="168"/>
      <c r="F1608" s="168"/>
      <c r="G1608" s="168"/>
      <c r="H1608" s="168"/>
      <c r="I1608" s="170"/>
      <c r="J1608" s="170"/>
      <c r="K1608" s="170"/>
      <c r="L1608" s="170"/>
      <c r="M1608" s="171"/>
      <c r="N1608" s="171"/>
      <c r="O1608" s="172"/>
      <c r="P1608" s="110"/>
    </row>
    <row r="1609" spans="1:21" ht="42" customHeight="1">
      <c r="A1609" s="490" t="s">
        <v>1785</v>
      </c>
      <c r="B1609" s="481"/>
      <c r="C1609" s="481"/>
      <c r="D1609" s="481"/>
      <c r="E1609" s="125" t="s">
        <v>1786</v>
      </c>
      <c r="F1609" s="491" t="s">
        <v>1787</v>
      </c>
      <c r="G1609" s="459"/>
      <c r="H1609" s="491" t="s">
        <v>1795</v>
      </c>
      <c r="I1609" s="459"/>
      <c r="J1609" s="463" t="s">
        <v>1871</v>
      </c>
      <c r="K1609" s="492"/>
      <c r="L1609" s="145" t="s">
        <v>1790</v>
      </c>
      <c r="M1609" s="493" t="s">
        <v>1791</v>
      </c>
      <c r="N1609" s="493"/>
      <c r="O1609" s="494"/>
      <c r="P1609" s="110"/>
    </row>
    <row r="1610" spans="1:21" s="112" customFormat="1" ht="55.9" customHeight="1">
      <c r="A1610" s="495" t="s">
        <v>2019</v>
      </c>
      <c r="B1610" s="496"/>
      <c r="C1610" s="496"/>
      <c r="D1610" s="497"/>
      <c r="E1610" s="136">
        <v>18</v>
      </c>
      <c r="F1610" s="498"/>
      <c r="G1610" s="499"/>
      <c r="H1610" s="500"/>
      <c r="I1610" s="499"/>
      <c r="J1610" s="498"/>
      <c r="K1610" s="501"/>
      <c r="L1610" s="136"/>
      <c r="M1610" s="502" t="s">
        <v>2018</v>
      </c>
      <c r="N1610" s="502"/>
      <c r="O1610" s="503"/>
      <c r="P1610" s="110"/>
    </row>
    <row r="1611" spans="1:21" ht="18">
      <c r="A1611" s="127"/>
      <c r="B1611" s="128"/>
      <c r="C1611" s="128"/>
      <c r="D1611" s="128"/>
      <c r="E1611" s="129"/>
      <c r="F1611" s="130"/>
      <c r="G1611" s="129"/>
      <c r="H1611" s="129"/>
      <c r="I1611" s="146"/>
      <c r="J1611" s="147"/>
      <c r="K1611" s="129"/>
      <c r="L1611" s="129"/>
      <c r="M1611" s="129"/>
      <c r="O1611" s="148"/>
      <c r="P1611" s="110"/>
    </row>
    <row r="1612" spans="1:21" ht="15.75">
      <c r="A1612" s="131"/>
      <c r="B1612" s="132"/>
      <c r="C1612" s="132"/>
      <c r="D1612" s="132"/>
      <c r="E1612" s="132"/>
      <c r="F1612" s="132"/>
      <c r="G1612" s="132"/>
      <c r="H1612" s="132"/>
      <c r="I1612" s="149"/>
      <c r="J1612" s="149"/>
      <c r="L1612" s="485" t="s">
        <v>1793</v>
      </c>
      <c r="M1612" s="486"/>
      <c r="N1612" s="487"/>
      <c r="O1612" s="150">
        <f>E1610</f>
        <v>18</v>
      </c>
      <c r="P1612" s="110"/>
    </row>
    <row r="1613" spans="1:21" ht="15.75">
      <c r="A1613" s="133"/>
      <c r="B1613" s="134"/>
      <c r="C1613" s="134"/>
      <c r="D1613" s="134"/>
      <c r="E1613" s="134"/>
      <c r="F1613" s="134"/>
      <c r="G1613" s="134"/>
      <c r="H1613" s="134"/>
      <c r="I1613" s="151"/>
      <c r="J1613" s="151"/>
      <c r="K1613" s="152"/>
      <c r="L1613" s="152"/>
      <c r="M1613" s="152"/>
      <c r="N1613" s="152"/>
      <c r="O1613" s="153"/>
      <c r="P1613" s="110"/>
    </row>
    <row r="1614" spans="1:21" s="114" customFormat="1" ht="40.15" customHeight="1">
      <c r="A1614" s="174" t="s">
        <v>603</v>
      </c>
      <c r="B1614" s="488" t="s">
        <v>2026</v>
      </c>
      <c r="C1614" s="488"/>
      <c r="D1614" s="488"/>
      <c r="E1614" s="488"/>
      <c r="F1614" s="488"/>
      <c r="G1614" s="488"/>
      <c r="H1614" s="488"/>
      <c r="I1614" s="488"/>
      <c r="J1614" s="488"/>
      <c r="K1614" s="488"/>
      <c r="L1614" s="488"/>
      <c r="M1614" s="488"/>
      <c r="N1614" s="488"/>
      <c r="O1614" s="489"/>
      <c r="P1614" s="169"/>
      <c r="Q1614" s="173"/>
      <c r="R1614" s="173"/>
      <c r="S1614" s="173"/>
      <c r="T1614" s="173"/>
      <c r="U1614" s="173"/>
    </row>
    <row r="1615" spans="1:21" s="115" customFormat="1" ht="15.75">
      <c r="A1615" s="167"/>
      <c r="B1615" s="168"/>
      <c r="C1615" s="168"/>
      <c r="D1615" s="168"/>
      <c r="E1615" s="168"/>
      <c r="F1615" s="168"/>
      <c r="G1615" s="168"/>
      <c r="H1615" s="168"/>
      <c r="I1615" s="170"/>
      <c r="J1615" s="170"/>
      <c r="K1615" s="170"/>
      <c r="L1615" s="170"/>
      <c r="M1615" s="171"/>
      <c r="N1615" s="171"/>
      <c r="O1615" s="172"/>
      <c r="P1615" s="110"/>
    </row>
    <row r="1616" spans="1:21" ht="42" customHeight="1">
      <c r="A1616" s="490" t="s">
        <v>1785</v>
      </c>
      <c r="B1616" s="481"/>
      <c r="C1616" s="481"/>
      <c r="D1616" s="481"/>
      <c r="E1616" s="125" t="s">
        <v>1786</v>
      </c>
      <c r="F1616" s="491" t="s">
        <v>1787</v>
      </c>
      <c r="G1616" s="459"/>
      <c r="H1616" s="491" t="s">
        <v>1795</v>
      </c>
      <c r="I1616" s="459"/>
      <c r="J1616" s="463" t="s">
        <v>1871</v>
      </c>
      <c r="K1616" s="492"/>
      <c r="L1616" s="145" t="s">
        <v>1790</v>
      </c>
      <c r="M1616" s="493" t="s">
        <v>1791</v>
      </c>
      <c r="N1616" s="493"/>
      <c r="O1616" s="494"/>
      <c r="P1616" s="110"/>
    </row>
    <row r="1617" spans="1:21" s="112" customFormat="1" ht="55.9" customHeight="1">
      <c r="A1617" s="495" t="s">
        <v>2019</v>
      </c>
      <c r="B1617" s="496"/>
      <c r="C1617" s="496"/>
      <c r="D1617" s="497"/>
      <c r="E1617" s="136">
        <v>2</v>
      </c>
      <c r="F1617" s="498"/>
      <c r="G1617" s="499"/>
      <c r="H1617" s="500"/>
      <c r="I1617" s="499"/>
      <c r="J1617" s="498"/>
      <c r="K1617" s="501"/>
      <c r="L1617" s="136"/>
      <c r="M1617" s="502" t="s">
        <v>2018</v>
      </c>
      <c r="N1617" s="502"/>
      <c r="O1617" s="503"/>
      <c r="P1617" s="110"/>
    </row>
    <row r="1618" spans="1:21" ht="18">
      <c r="A1618" s="127"/>
      <c r="B1618" s="128"/>
      <c r="C1618" s="128"/>
      <c r="D1618" s="128"/>
      <c r="E1618" s="129"/>
      <c r="F1618" s="130"/>
      <c r="G1618" s="129"/>
      <c r="H1618" s="129"/>
      <c r="I1618" s="146"/>
      <c r="J1618" s="147"/>
      <c r="K1618" s="129"/>
      <c r="L1618" s="129"/>
      <c r="M1618" s="129"/>
      <c r="O1618" s="148"/>
      <c r="P1618" s="110"/>
    </row>
    <row r="1619" spans="1:21" ht="15.75">
      <c r="A1619" s="131"/>
      <c r="B1619" s="132"/>
      <c r="C1619" s="132"/>
      <c r="D1619" s="132"/>
      <c r="E1619" s="132"/>
      <c r="F1619" s="132"/>
      <c r="G1619" s="132"/>
      <c r="H1619" s="132"/>
      <c r="I1619" s="149"/>
      <c r="J1619" s="149"/>
      <c r="L1619" s="485" t="s">
        <v>1793</v>
      </c>
      <c r="M1619" s="486"/>
      <c r="N1619" s="487"/>
      <c r="O1619" s="150">
        <f>E1617</f>
        <v>2</v>
      </c>
      <c r="P1619" s="110"/>
    </row>
    <row r="1620" spans="1:21" ht="15.75">
      <c r="A1620" s="133"/>
      <c r="B1620" s="134"/>
      <c r="C1620" s="134"/>
      <c r="D1620" s="134"/>
      <c r="E1620" s="134"/>
      <c r="F1620" s="134"/>
      <c r="G1620" s="134"/>
      <c r="H1620" s="134"/>
      <c r="I1620" s="151"/>
      <c r="J1620" s="151"/>
      <c r="K1620" s="152"/>
      <c r="L1620" s="152"/>
      <c r="M1620" s="152"/>
      <c r="N1620" s="152"/>
      <c r="O1620" s="153"/>
      <c r="P1620" s="110"/>
    </row>
    <row r="1621" spans="1:21" s="114" customFormat="1" ht="40.15" customHeight="1">
      <c r="A1621" s="174" t="s">
        <v>606</v>
      </c>
      <c r="B1621" s="488" t="s">
        <v>2027</v>
      </c>
      <c r="C1621" s="488"/>
      <c r="D1621" s="488"/>
      <c r="E1621" s="488"/>
      <c r="F1621" s="488"/>
      <c r="G1621" s="488"/>
      <c r="H1621" s="488"/>
      <c r="I1621" s="488"/>
      <c r="J1621" s="488"/>
      <c r="K1621" s="488"/>
      <c r="L1621" s="488"/>
      <c r="M1621" s="488"/>
      <c r="N1621" s="488"/>
      <c r="O1621" s="489"/>
      <c r="P1621" s="169"/>
      <c r="Q1621" s="173"/>
      <c r="R1621" s="173"/>
      <c r="S1621" s="173"/>
      <c r="T1621" s="173"/>
      <c r="U1621" s="173"/>
    </row>
    <row r="1622" spans="1:21" s="115" customFormat="1" ht="15.75">
      <c r="A1622" s="167"/>
      <c r="B1622" s="168"/>
      <c r="C1622" s="168"/>
      <c r="D1622" s="168"/>
      <c r="E1622" s="168"/>
      <c r="F1622" s="168"/>
      <c r="G1622" s="168"/>
      <c r="H1622" s="168"/>
      <c r="I1622" s="170"/>
      <c r="J1622" s="170"/>
      <c r="K1622" s="170"/>
      <c r="L1622" s="170"/>
      <c r="M1622" s="171"/>
      <c r="N1622" s="171"/>
      <c r="O1622" s="172"/>
      <c r="P1622" s="110"/>
    </row>
    <row r="1623" spans="1:21" ht="42" customHeight="1">
      <c r="A1623" s="490" t="s">
        <v>1785</v>
      </c>
      <c r="B1623" s="481"/>
      <c r="C1623" s="481"/>
      <c r="D1623" s="481"/>
      <c r="E1623" s="125" t="s">
        <v>1786</v>
      </c>
      <c r="F1623" s="491" t="s">
        <v>1787</v>
      </c>
      <c r="G1623" s="459"/>
      <c r="H1623" s="491" t="s">
        <v>1795</v>
      </c>
      <c r="I1623" s="459"/>
      <c r="J1623" s="463" t="s">
        <v>1871</v>
      </c>
      <c r="K1623" s="492"/>
      <c r="L1623" s="145" t="s">
        <v>1790</v>
      </c>
      <c r="M1623" s="493" t="s">
        <v>1791</v>
      </c>
      <c r="N1623" s="493"/>
      <c r="O1623" s="494"/>
      <c r="P1623" s="110"/>
    </row>
    <row r="1624" spans="1:21" s="112" customFormat="1" ht="55.9" customHeight="1">
      <c r="A1624" s="495" t="s">
        <v>2019</v>
      </c>
      <c r="B1624" s="496"/>
      <c r="C1624" s="496"/>
      <c r="D1624" s="497"/>
      <c r="E1624" s="136">
        <v>4</v>
      </c>
      <c r="F1624" s="498"/>
      <c r="G1624" s="499"/>
      <c r="H1624" s="500"/>
      <c r="I1624" s="499"/>
      <c r="J1624" s="498"/>
      <c r="K1624" s="501"/>
      <c r="L1624" s="136"/>
      <c r="M1624" s="502" t="s">
        <v>2018</v>
      </c>
      <c r="N1624" s="502"/>
      <c r="O1624" s="503"/>
      <c r="P1624" s="110"/>
    </row>
    <row r="1625" spans="1:21" ht="18">
      <c r="A1625" s="127"/>
      <c r="B1625" s="128"/>
      <c r="C1625" s="128"/>
      <c r="D1625" s="128"/>
      <c r="E1625" s="129"/>
      <c r="F1625" s="130"/>
      <c r="G1625" s="129"/>
      <c r="H1625" s="129"/>
      <c r="I1625" s="146"/>
      <c r="J1625" s="147"/>
      <c r="K1625" s="129"/>
      <c r="L1625" s="129"/>
      <c r="M1625" s="129"/>
      <c r="O1625" s="148"/>
      <c r="P1625" s="110"/>
    </row>
    <row r="1626" spans="1:21" ht="15.75">
      <c r="A1626" s="131"/>
      <c r="B1626" s="132"/>
      <c r="C1626" s="132"/>
      <c r="D1626" s="132"/>
      <c r="E1626" s="132"/>
      <c r="F1626" s="132"/>
      <c r="G1626" s="132"/>
      <c r="H1626" s="132"/>
      <c r="I1626" s="149"/>
      <c r="J1626" s="149"/>
      <c r="L1626" s="485" t="s">
        <v>1793</v>
      </c>
      <c r="M1626" s="486"/>
      <c r="N1626" s="487"/>
      <c r="O1626" s="150">
        <f>E1624</f>
        <v>4</v>
      </c>
      <c r="P1626" s="110"/>
    </row>
    <row r="1627" spans="1:21" ht="15.75">
      <c r="A1627" s="133"/>
      <c r="B1627" s="134"/>
      <c r="C1627" s="134"/>
      <c r="D1627" s="134"/>
      <c r="E1627" s="134"/>
      <c r="F1627" s="134"/>
      <c r="G1627" s="134"/>
      <c r="H1627" s="134"/>
      <c r="I1627" s="151"/>
      <c r="J1627" s="151"/>
      <c r="K1627" s="152"/>
      <c r="L1627" s="152"/>
      <c r="M1627" s="152"/>
      <c r="N1627" s="152"/>
      <c r="O1627" s="153"/>
      <c r="P1627" s="110"/>
    </row>
    <row r="1628" spans="1:21" s="114" customFormat="1" ht="40.15" customHeight="1">
      <c r="A1628" s="174" t="s">
        <v>609</v>
      </c>
      <c r="B1628" s="488" t="s">
        <v>2028</v>
      </c>
      <c r="C1628" s="488"/>
      <c r="D1628" s="488"/>
      <c r="E1628" s="488"/>
      <c r="F1628" s="488"/>
      <c r="G1628" s="488"/>
      <c r="H1628" s="488"/>
      <c r="I1628" s="488"/>
      <c r="J1628" s="488"/>
      <c r="K1628" s="488"/>
      <c r="L1628" s="488"/>
      <c r="M1628" s="488"/>
      <c r="N1628" s="488"/>
      <c r="O1628" s="489"/>
      <c r="P1628" s="169"/>
      <c r="Q1628" s="173"/>
      <c r="R1628" s="173"/>
      <c r="S1628" s="173"/>
      <c r="T1628" s="173"/>
      <c r="U1628" s="173"/>
    </row>
    <row r="1629" spans="1:21" s="115" customFormat="1" ht="15.75">
      <c r="A1629" s="167"/>
      <c r="B1629" s="168"/>
      <c r="C1629" s="168"/>
      <c r="D1629" s="168"/>
      <c r="E1629" s="168"/>
      <c r="F1629" s="168"/>
      <c r="G1629" s="168"/>
      <c r="H1629" s="168"/>
      <c r="I1629" s="170"/>
      <c r="J1629" s="170"/>
      <c r="K1629" s="170"/>
      <c r="L1629" s="170"/>
      <c r="M1629" s="171"/>
      <c r="N1629" s="171"/>
      <c r="O1629" s="172"/>
      <c r="P1629" s="110"/>
    </row>
    <row r="1630" spans="1:21" ht="42" customHeight="1">
      <c r="A1630" s="490" t="s">
        <v>1785</v>
      </c>
      <c r="B1630" s="481"/>
      <c r="C1630" s="481"/>
      <c r="D1630" s="481"/>
      <c r="E1630" s="125" t="s">
        <v>1786</v>
      </c>
      <c r="F1630" s="491" t="s">
        <v>1787</v>
      </c>
      <c r="G1630" s="459"/>
      <c r="H1630" s="491" t="s">
        <v>1795</v>
      </c>
      <c r="I1630" s="459"/>
      <c r="J1630" s="463" t="s">
        <v>1871</v>
      </c>
      <c r="K1630" s="492"/>
      <c r="L1630" s="145" t="s">
        <v>1790</v>
      </c>
      <c r="M1630" s="493" t="s">
        <v>1791</v>
      </c>
      <c r="N1630" s="493"/>
      <c r="O1630" s="494"/>
      <c r="P1630" s="110"/>
    </row>
    <row r="1631" spans="1:21" s="112" customFormat="1" ht="55.9" customHeight="1">
      <c r="A1631" s="495" t="s">
        <v>2019</v>
      </c>
      <c r="B1631" s="496"/>
      <c r="C1631" s="496"/>
      <c r="D1631" s="497"/>
      <c r="E1631" s="136">
        <f>31+35</f>
        <v>66</v>
      </c>
      <c r="F1631" s="498"/>
      <c r="G1631" s="499"/>
      <c r="H1631" s="500"/>
      <c r="I1631" s="499"/>
      <c r="J1631" s="498"/>
      <c r="K1631" s="501"/>
      <c r="L1631" s="136"/>
      <c r="M1631" s="502" t="s">
        <v>2018</v>
      </c>
      <c r="N1631" s="502"/>
      <c r="O1631" s="503"/>
      <c r="P1631" s="110"/>
    </row>
    <row r="1632" spans="1:21" ht="18">
      <c r="A1632" s="127"/>
      <c r="B1632" s="128"/>
      <c r="C1632" s="128"/>
      <c r="D1632" s="128"/>
      <c r="E1632" s="129"/>
      <c r="F1632" s="130"/>
      <c r="G1632" s="129"/>
      <c r="H1632" s="129"/>
      <c r="I1632" s="146"/>
      <c r="J1632" s="147"/>
      <c r="K1632" s="129"/>
      <c r="L1632" s="129"/>
      <c r="M1632" s="129"/>
      <c r="O1632" s="148"/>
      <c r="P1632" s="110"/>
    </row>
    <row r="1633" spans="1:21" ht="15.75">
      <c r="A1633" s="131"/>
      <c r="B1633" s="132"/>
      <c r="C1633" s="132"/>
      <c r="D1633" s="132"/>
      <c r="E1633" s="132"/>
      <c r="F1633" s="132"/>
      <c r="G1633" s="132"/>
      <c r="H1633" s="132"/>
      <c r="I1633" s="149"/>
      <c r="J1633" s="149"/>
      <c r="L1633" s="485" t="s">
        <v>1793</v>
      </c>
      <c r="M1633" s="486"/>
      <c r="N1633" s="487"/>
      <c r="O1633" s="150">
        <f>E1631</f>
        <v>66</v>
      </c>
      <c r="P1633" s="110"/>
    </row>
    <row r="1634" spans="1:21" ht="15.75">
      <c r="A1634" s="133"/>
      <c r="B1634" s="134"/>
      <c r="C1634" s="134"/>
      <c r="D1634" s="134"/>
      <c r="E1634" s="134"/>
      <c r="F1634" s="134"/>
      <c r="G1634" s="134"/>
      <c r="H1634" s="134"/>
      <c r="I1634" s="151"/>
      <c r="J1634" s="151"/>
      <c r="K1634" s="152"/>
      <c r="L1634" s="152"/>
      <c r="M1634" s="152"/>
      <c r="N1634" s="152"/>
      <c r="O1634" s="153"/>
      <c r="P1634" s="110"/>
    </row>
    <row r="1635" spans="1:21" s="114" customFormat="1" ht="40.15" customHeight="1">
      <c r="A1635" s="174" t="s">
        <v>612</v>
      </c>
      <c r="B1635" s="488" t="s">
        <v>2029</v>
      </c>
      <c r="C1635" s="488"/>
      <c r="D1635" s="488"/>
      <c r="E1635" s="488"/>
      <c r="F1635" s="488"/>
      <c r="G1635" s="488"/>
      <c r="H1635" s="488"/>
      <c r="I1635" s="488"/>
      <c r="J1635" s="488"/>
      <c r="K1635" s="488"/>
      <c r="L1635" s="488"/>
      <c r="M1635" s="488"/>
      <c r="N1635" s="488"/>
      <c r="O1635" s="489"/>
      <c r="P1635" s="169"/>
      <c r="Q1635" s="173"/>
      <c r="R1635" s="173"/>
      <c r="S1635" s="173"/>
      <c r="T1635" s="173"/>
      <c r="U1635" s="173"/>
    </row>
    <row r="1636" spans="1:21" s="115" customFormat="1" ht="15.75">
      <c r="A1636" s="167"/>
      <c r="B1636" s="168"/>
      <c r="C1636" s="168"/>
      <c r="D1636" s="168"/>
      <c r="E1636" s="168"/>
      <c r="F1636" s="168"/>
      <c r="G1636" s="168"/>
      <c r="H1636" s="168"/>
      <c r="I1636" s="170"/>
      <c r="J1636" s="170"/>
      <c r="K1636" s="170"/>
      <c r="L1636" s="170"/>
      <c r="M1636" s="171"/>
      <c r="N1636" s="171"/>
      <c r="O1636" s="172"/>
      <c r="P1636" s="110"/>
    </row>
    <row r="1637" spans="1:21" ht="42" customHeight="1">
      <c r="A1637" s="490" t="s">
        <v>1785</v>
      </c>
      <c r="B1637" s="481"/>
      <c r="C1637" s="481"/>
      <c r="D1637" s="481"/>
      <c r="E1637" s="125" t="s">
        <v>1786</v>
      </c>
      <c r="F1637" s="491" t="s">
        <v>1787</v>
      </c>
      <c r="G1637" s="459"/>
      <c r="H1637" s="491" t="s">
        <v>1795</v>
      </c>
      <c r="I1637" s="459"/>
      <c r="J1637" s="463" t="s">
        <v>1871</v>
      </c>
      <c r="K1637" s="492"/>
      <c r="L1637" s="145" t="s">
        <v>1790</v>
      </c>
      <c r="M1637" s="493" t="s">
        <v>1791</v>
      </c>
      <c r="N1637" s="493"/>
      <c r="O1637" s="494"/>
      <c r="P1637" s="110"/>
    </row>
    <row r="1638" spans="1:21" s="112" customFormat="1" ht="55.9" customHeight="1">
      <c r="A1638" s="495" t="s">
        <v>2019</v>
      </c>
      <c r="B1638" s="496"/>
      <c r="C1638" s="496"/>
      <c r="D1638" s="497"/>
      <c r="E1638" s="136">
        <f>31+38</f>
        <v>69</v>
      </c>
      <c r="F1638" s="498"/>
      <c r="G1638" s="499"/>
      <c r="H1638" s="500"/>
      <c r="I1638" s="499"/>
      <c r="J1638" s="498"/>
      <c r="K1638" s="501"/>
      <c r="L1638" s="136"/>
      <c r="M1638" s="502" t="s">
        <v>2018</v>
      </c>
      <c r="N1638" s="502"/>
      <c r="O1638" s="503"/>
      <c r="P1638" s="110"/>
    </row>
    <row r="1639" spans="1:21" ht="18">
      <c r="A1639" s="127"/>
      <c r="B1639" s="128"/>
      <c r="C1639" s="128"/>
      <c r="D1639" s="128"/>
      <c r="E1639" s="129"/>
      <c r="F1639" s="130"/>
      <c r="G1639" s="129"/>
      <c r="H1639" s="129"/>
      <c r="I1639" s="146"/>
      <c r="J1639" s="147"/>
      <c r="K1639" s="129"/>
      <c r="L1639" s="129"/>
      <c r="M1639" s="129"/>
      <c r="O1639" s="148"/>
      <c r="P1639" s="110"/>
    </row>
    <row r="1640" spans="1:21" ht="15.75">
      <c r="A1640" s="131"/>
      <c r="B1640" s="132"/>
      <c r="C1640" s="132"/>
      <c r="D1640" s="132"/>
      <c r="E1640" s="132"/>
      <c r="F1640" s="132"/>
      <c r="G1640" s="132"/>
      <c r="H1640" s="132"/>
      <c r="I1640" s="149"/>
      <c r="J1640" s="149"/>
      <c r="L1640" s="485" t="s">
        <v>1793</v>
      </c>
      <c r="M1640" s="486"/>
      <c r="N1640" s="487"/>
      <c r="O1640" s="150">
        <f>E1638</f>
        <v>69</v>
      </c>
      <c r="P1640" s="110"/>
    </row>
    <row r="1641" spans="1:21" ht="15.75">
      <c r="A1641" s="133"/>
      <c r="B1641" s="134"/>
      <c r="C1641" s="134"/>
      <c r="D1641" s="134"/>
      <c r="E1641" s="134"/>
      <c r="F1641" s="134"/>
      <c r="G1641" s="134"/>
      <c r="H1641" s="134"/>
      <c r="I1641" s="151"/>
      <c r="J1641" s="151"/>
      <c r="K1641" s="152"/>
      <c r="L1641" s="152"/>
      <c r="M1641" s="152"/>
      <c r="N1641" s="152"/>
      <c r="O1641" s="153"/>
      <c r="P1641" s="110"/>
    </row>
    <row r="1642" spans="1:21" s="114" customFormat="1" ht="40.15" customHeight="1">
      <c r="A1642" s="174" t="s">
        <v>615</v>
      </c>
      <c r="B1642" s="488" t="s">
        <v>2030</v>
      </c>
      <c r="C1642" s="488"/>
      <c r="D1642" s="488"/>
      <c r="E1642" s="488"/>
      <c r="F1642" s="488"/>
      <c r="G1642" s="488"/>
      <c r="H1642" s="488"/>
      <c r="I1642" s="488"/>
      <c r="J1642" s="488"/>
      <c r="K1642" s="488"/>
      <c r="L1642" s="488"/>
      <c r="M1642" s="488"/>
      <c r="N1642" s="488"/>
      <c r="O1642" s="489"/>
      <c r="P1642" s="169"/>
      <c r="Q1642" s="173"/>
      <c r="R1642" s="173"/>
      <c r="S1642" s="173"/>
      <c r="T1642" s="173"/>
      <c r="U1642" s="173"/>
    </row>
    <row r="1643" spans="1:21" s="115" customFormat="1" ht="15.75">
      <c r="A1643" s="167"/>
      <c r="B1643" s="168"/>
      <c r="C1643" s="168"/>
      <c r="D1643" s="168"/>
      <c r="E1643" s="168"/>
      <c r="F1643" s="168"/>
      <c r="G1643" s="168"/>
      <c r="H1643" s="168"/>
      <c r="I1643" s="170"/>
      <c r="J1643" s="170"/>
      <c r="K1643" s="170"/>
      <c r="L1643" s="170"/>
      <c r="M1643" s="171"/>
      <c r="N1643" s="171"/>
      <c r="O1643" s="172"/>
      <c r="P1643" s="110"/>
    </row>
    <row r="1644" spans="1:21" ht="42" customHeight="1">
      <c r="A1644" s="490" t="s">
        <v>1785</v>
      </c>
      <c r="B1644" s="481"/>
      <c r="C1644" s="481"/>
      <c r="D1644" s="481"/>
      <c r="E1644" s="125" t="s">
        <v>1786</v>
      </c>
      <c r="F1644" s="491" t="s">
        <v>1787</v>
      </c>
      <c r="G1644" s="459"/>
      <c r="H1644" s="491" t="s">
        <v>1795</v>
      </c>
      <c r="I1644" s="459"/>
      <c r="J1644" s="463" t="s">
        <v>1871</v>
      </c>
      <c r="K1644" s="492"/>
      <c r="L1644" s="145" t="s">
        <v>1790</v>
      </c>
      <c r="M1644" s="493" t="s">
        <v>1791</v>
      </c>
      <c r="N1644" s="493"/>
      <c r="O1644" s="494"/>
      <c r="P1644" s="110"/>
    </row>
    <row r="1645" spans="1:21" s="112" customFormat="1" ht="55.9" customHeight="1">
      <c r="A1645" s="495" t="s">
        <v>2019</v>
      </c>
      <c r="B1645" s="496"/>
      <c r="C1645" s="496"/>
      <c r="D1645" s="497"/>
      <c r="E1645" s="136">
        <f>72/2+40</f>
        <v>76</v>
      </c>
      <c r="F1645" s="498"/>
      <c r="G1645" s="499"/>
      <c r="H1645" s="500"/>
      <c r="I1645" s="499"/>
      <c r="J1645" s="498"/>
      <c r="K1645" s="501"/>
      <c r="L1645" s="136"/>
      <c r="M1645" s="502" t="s">
        <v>2018</v>
      </c>
      <c r="N1645" s="502"/>
      <c r="O1645" s="503"/>
      <c r="P1645" s="110"/>
    </row>
    <row r="1646" spans="1:21" ht="18">
      <c r="A1646" s="127"/>
      <c r="B1646" s="128"/>
      <c r="C1646" s="128"/>
      <c r="D1646" s="128"/>
      <c r="E1646" s="129"/>
      <c r="F1646" s="130"/>
      <c r="G1646" s="129"/>
      <c r="H1646" s="129"/>
      <c r="I1646" s="146"/>
      <c r="J1646" s="147"/>
      <c r="K1646" s="129"/>
      <c r="L1646" s="129"/>
      <c r="M1646" s="129"/>
      <c r="O1646" s="148"/>
      <c r="P1646" s="110"/>
    </row>
    <row r="1647" spans="1:21" ht="15.75">
      <c r="A1647" s="131"/>
      <c r="B1647" s="132"/>
      <c r="C1647" s="132"/>
      <c r="D1647" s="132"/>
      <c r="E1647" s="132"/>
      <c r="F1647" s="132"/>
      <c r="G1647" s="132"/>
      <c r="H1647" s="132"/>
      <c r="I1647" s="149"/>
      <c r="J1647" s="149"/>
      <c r="L1647" s="485" t="s">
        <v>1793</v>
      </c>
      <c r="M1647" s="486"/>
      <c r="N1647" s="487"/>
      <c r="O1647" s="150">
        <f>E1645</f>
        <v>76</v>
      </c>
      <c r="P1647" s="110"/>
    </row>
    <row r="1648" spans="1:21" ht="15.75">
      <c r="A1648" s="133"/>
      <c r="B1648" s="134"/>
      <c r="C1648" s="134"/>
      <c r="D1648" s="134"/>
      <c r="E1648" s="134"/>
      <c r="F1648" s="134"/>
      <c r="G1648" s="134"/>
      <c r="H1648" s="134"/>
      <c r="I1648" s="151"/>
      <c r="J1648" s="151"/>
      <c r="K1648" s="152"/>
      <c r="L1648" s="152"/>
      <c r="M1648" s="152"/>
      <c r="N1648" s="152"/>
      <c r="O1648" s="153"/>
      <c r="P1648" s="110"/>
    </row>
    <row r="1649" spans="1:21" s="114" customFormat="1" ht="40.15" customHeight="1">
      <c r="A1649" s="174" t="s">
        <v>618</v>
      </c>
      <c r="B1649" s="488" t="s">
        <v>2031</v>
      </c>
      <c r="C1649" s="488"/>
      <c r="D1649" s="488"/>
      <c r="E1649" s="488"/>
      <c r="F1649" s="488"/>
      <c r="G1649" s="488"/>
      <c r="H1649" s="488"/>
      <c r="I1649" s="488"/>
      <c r="J1649" s="488"/>
      <c r="K1649" s="488"/>
      <c r="L1649" s="488"/>
      <c r="M1649" s="488"/>
      <c r="N1649" s="488"/>
      <c r="O1649" s="489"/>
      <c r="P1649" s="169"/>
      <c r="Q1649" s="173"/>
      <c r="R1649" s="173"/>
      <c r="S1649" s="173"/>
      <c r="T1649" s="173"/>
      <c r="U1649" s="173"/>
    </row>
    <row r="1650" spans="1:21" s="115" customFormat="1" ht="15.75">
      <c r="A1650" s="167"/>
      <c r="B1650" s="168"/>
      <c r="C1650" s="168"/>
      <c r="D1650" s="168"/>
      <c r="E1650" s="168"/>
      <c r="F1650" s="168"/>
      <c r="G1650" s="168"/>
      <c r="H1650" s="168"/>
      <c r="I1650" s="170"/>
      <c r="J1650" s="170"/>
      <c r="K1650" s="170"/>
      <c r="L1650" s="170"/>
      <c r="M1650" s="171"/>
      <c r="N1650" s="171"/>
      <c r="O1650" s="172"/>
      <c r="P1650" s="110"/>
    </row>
    <row r="1651" spans="1:21" ht="42" customHeight="1">
      <c r="A1651" s="490" t="s">
        <v>1785</v>
      </c>
      <c r="B1651" s="481"/>
      <c r="C1651" s="481"/>
      <c r="D1651" s="481"/>
      <c r="E1651" s="125" t="s">
        <v>1786</v>
      </c>
      <c r="F1651" s="491" t="s">
        <v>1787</v>
      </c>
      <c r="G1651" s="459"/>
      <c r="H1651" s="491" t="s">
        <v>1795</v>
      </c>
      <c r="I1651" s="459"/>
      <c r="J1651" s="463" t="s">
        <v>1871</v>
      </c>
      <c r="K1651" s="492"/>
      <c r="L1651" s="145" t="s">
        <v>1790</v>
      </c>
      <c r="M1651" s="493" t="s">
        <v>1791</v>
      </c>
      <c r="N1651" s="493"/>
      <c r="O1651" s="494"/>
      <c r="P1651" s="110"/>
    </row>
    <row r="1652" spans="1:21" s="112" customFormat="1" ht="55.9" customHeight="1">
      <c r="A1652" s="495" t="s">
        <v>2019</v>
      </c>
      <c r="B1652" s="496"/>
      <c r="C1652" s="496"/>
      <c r="D1652" s="497"/>
      <c r="E1652" s="136">
        <f>36+45</f>
        <v>81</v>
      </c>
      <c r="F1652" s="498"/>
      <c r="G1652" s="499"/>
      <c r="H1652" s="500"/>
      <c r="I1652" s="499"/>
      <c r="J1652" s="498"/>
      <c r="K1652" s="501"/>
      <c r="L1652" s="136"/>
      <c r="M1652" s="502" t="s">
        <v>2018</v>
      </c>
      <c r="N1652" s="502"/>
      <c r="O1652" s="503"/>
      <c r="P1652" s="110"/>
    </row>
    <row r="1653" spans="1:21" ht="18">
      <c r="A1653" s="127"/>
      <c r="B1653" s="128"/>
      <c r="C1653" s="128"/>
      <c r="D1653" s="128"/>
      <c r="E1653" s="129"/>
      <c r="F1653" s="130"/>
      <c r="G1653" s="129"/>
      <c r="H1653" s="129"/>
      <c r="I1653" s="146"/>
      <c r="J1653" s="147"/>
      <c r="K1653" s="129"/>
      <c r="L1653" s="129"/>
      <c r="M1653" s="129"/>
      <c r="O1653" s="148"/>
      <c r="P1653" s="110"/>
    </row>
    <row r="1654" spans="1:21" ht="15.75">
      <c r="A1654" s="131"/>
      <c r="B1654" s="132"/>
      <c r="C1654" s="132"/>
      <c r="D1654" s="132"/>
      <c r="E1654" s="132"/>
      <c r="F1654" s="132"/>
      <c r="G1654" s="132"/>
      <c r="H1654" s="132"/>
      <c r="I1654" s="149"/>
      <c r="J1654" s="149"/>
      <c r="L1654" s="485" t="s">
        <v>1793</v>
      </c>
      <c r="M1654" s="486"/>
      <c r="N1654" s="487"/>
      <c r="O1654" s="150">
        <f>E1652</f>
        <v>81</v>
      </c>
      <c r="P1654" s="110"/>
    </row>
    <row r="1655" spans="1:21" ht="15.75">
      <c r="A1655" s="133"/>
      <c r="B1655" s="134"/>
      <c r="C1655" s="134"/>
      <c r="D1655" s="134"/>
      <c r="E1655" s="134"/>
      <c r="F1655" s="134"/>
      <c r="G1655" s="134"/>
      <c r="H1655" s="134"/>
      <c r="I1655" s="151"/>
      <c r="J1655" s="151"/>
      <c r="K1655" s="152"/>
      <c r="L1655" s="152"/>
      <c r="M1655" s="152"/>
      <c r="N1655" s="152"/>
      <c r="O1655" s="153"/>
      <c r="P1655" s="110"/>
    </row>
    <row r="1656" spans="1:21" s="114" customFormat="1" ht="40.15" customHeight="1">
      <c r="A1656" s="174" t="s">
        <v>621</v>
      </c>
      <c r="B1656" s="488" t="s">
        <v>623</v>
      </c>
      <c r="C1656" s="488"/>
      <c r="D1656" s="488"/>
      <c r="E1656" s="488"/>
      <c r="F1656" s="488"/>
      <c r="G1656" s="488"/>
      <c r="H1656" s="488"/>
      <c r="I1656" s="488"/>
      <c r="J1656" s="488"/>
      <c r="K1656" s="488"/>
      <c r="L1656" s="488"/>
      <c r="M1656" s="488"/>
      <c r="N1656" s="488"/>
      <c r="O1656" s="489"/>
      <c r="P1656" s="169"/>
      <c r="Q1656" s="173"/>
      <c r="R1656" s="173"/>
      <c r="S1656" s="173"/>
      <c r="T1656" s="173"/>
      <c r="U1656" s="173"/>
    </row>
    <row r="1657" spans="1:21" s="115" customFormat="1" ht="15.75">
      <c r="A1657" s="167"/>
      <c r="B1657" s="168"/>
      <c r="C1657" s="168"/>
      <c r="D1657" s="168"/>
      <c r="E1657" s="168"/>
      <c r="F1657" s="168"/>
      <c r="G1657" s="168"/>
      <c r="H1657" s="168"/>
      <c r="I1657" s="170"/>
      <c r="J1657" s="170"/>
      <c r="K1657" s="170"/>
      <c r="L1657" s="170"/>
      <c r="M1657" s="171"/>
      <c r="N1657" s="171"/>
      <c r="O1657" s="172"/>
      <c r="P1657" s="110"/>
    </row>
    <row r="1658" spans="1:21" ht="42" customHeight="1">
      <c r="A1658" s="490" t="s">
        <v>1785</v>
      </c>
      <c r="B1658" s="481"/>
      <c r="C1658" s="481"/>
      <c r="D1658" s="481"/>
      <c r="E1658" s="125" t="s">
        <v>1786</v>
      </c>
      <c r="F1658" s="491" t="s">
        <v>1787</v>
      </c>
      <c r="G1658" s="459"/>
      <c r="H1658" s="491" t="s">
        <v>1795</v>
      </c>
      <c r="I1658" s="459"/>
      <c r="J1658" s="463" t="s">
        <v>1871</v>
      </c>
      <c r="K1658" s="492"/>
      <c r="L1658" s="145" t="s">
        <v>1790</v>
      </c>
      <c r="M1658" s="493" t="s">
        <v>1791</v>
      </c>
      <c r="N1658" s="493"/>
      <c r="O1658" s="494"/>
      <c r="P1658" s="110"/>
    </row>
    <row r="1659" spans="1:21" s="112" customFormat="1" ht="55.9" customHeight="1">
      <c r="A1659" s="495" t="s">
        <v>2019</v>
      </c>
      <c r="B1659" s="496"/>
      <c r="C1659" s="496"/>
      <c r="D1659" s="497"/>
      <c r="E1659" s="136">
        <v>2</v>
      </c>
      <c r="F1659" s="498"/>
      <c r="G1659" s="499"/>
      <c r="H1659" s="500"/>
      <c r="I1659" s="499"/>
      <c r="J1659" s="498"/>
      <c r="K1659" s="501"/>
      <c r="L1659" s="136"/>
      <c r="M1659" s="502" t="s">
        <v>2018</v>
      </c>
      <c r="N1659" s="502"/>
      <c r="O1659" s="503"/>
      <c r="P1659" s="110"/>
    </row>
    <row r="1660" spans="1:21" ht="18">
      <c r="A1660" s="127"/>
      <c r="B1660" s="128"/>
      <c r="C1660" s="128"/>
      <c r="D1660" s="128"/>
      <c r="E1660" s="129"/>
      <c r="F1660" s="130"/>
      <c r="G1660" s="129"/>
      <c r="H1660" s="129"/>
      <c r="I1660" s="146"/>
      <c r="J1660" s="147"/>
      <c r="K1660" s="129"/>
      <c r="L1660" s="129"/>
      <c r="M1660" s="129"/>
      <c r="O1660" s="148"/>
      <c r="P1660" s="110"/>
    </row>
    <row r="1661" spans="1:21" ht="15.75">
      <c r="A1661" s="131"/>
      <c r="B1661" s="132"/>
      <c r="C1661" s="132"/>
      <c r="D1661" s="132"/>
      <c r="E1661" s="132"/>
      <c r="F1661" s="132"/>
      <c r="G1661" s="132"/>
      <c r="H1661" s="132"/>
      <c r="I1661" s="149"/>
      <c r="J1661" s="149"/>
      <c r="L1661" s="485" t="s">
        <v>1793</v>
      </c>
      <c r="M1661" s="486"/>
      <c r="N1661" s="487"/>
      <c r="O1661" s="150">
        <f>E1659</f>
        <v>2</v>
      </c>
      <c r="P1661" s="110"/>
    </row>
    <row r="1662" spans="1:21" ht="15.75">
      <c r="A1662" s="133"/>
      <c r="B1662" s="134"/>
      <c r="C1662" s="134"/>
      <c r="D1662" s="134"/>
      <c r="E1662" s="134"/>
      <c r="F1662" s="134"/>
      <c r="G1662" s="134"/>
      <c r="H1662" s="134"/>
      <c r="I1662" s="151"/>
      <c r="J1662" s="151"/>
      <c r="K1662" s="152"/>
      <c r="L1662" s="152"/>
      <c r="M1662" s="152"/>
      <c r="N1662" s="152"/>
      <c r="O1662" s="153"/>
      <c r="P1662" s="110"/>
    </row>
    <row r="1663" spans="1:21" s="114" customFormat="1" ht="40.15" customHeight="1">
      <c r="A1663" s="174" t="s">
        <v>624</v>
      </c>
      <c r="B1663" s="488" t="s">
        <v>626</v>
      </c>
      <c r="C1663" s="488"/>
      <c r="D1663" s="488"/>
      <c r="E1663" s="488"/>
      <c r="F1663" s="488"/>
      <c r="G1663" s="488"/>
      <c r="H1663" s="488"/>
      <c r="I1663" s="488"/>
      <c r="J1663" s="488"/>
      <c r="K1663" s="488"/>
      <c r="L1663" s="488"/>
      <c r="M1663" s="488"/>
      <c r="N1663" s="488"/>
      <c r="O1663" s="489"/>
      <c r="P1663" s="169"/>
      <c r="Q1663" s="173"/>
      <c r="R1663" s="173"/>
      <c r="S1663" s="173"/>
      <c r="T1663" s="173"/>
      <c r="U1663" s="173"/>
    </row>
    <row r="1664" spans="1:21" s="115" customFormat="1" ht="15.75">
      <c r="A1664" s="167"/>
      <c r="B1664" s="168"/>
      <c r="C1664" s="168"/>
      <c r="D1664" s="168"/>
      <c r="E1664" s="168"/>
      <c r="F1664" s="168"/>
      <c r="G1664" s="168"/>
      <c r="H1664" s="168"/>
      <c r="I1664" s="170"/>
      <c r="J1664" s="170"/>
      <c r="K1664" s="170"/>
      <c r="L1664" s="170"/>
      <c r="M1664" s="171"/>
      <c r="N1664" s="171"/>
      <c r="O1664" s="172"/>
      <c r="P1664" s="110"/>
    </row>
    <row r="1665" spans="1:21" ht="42" customHeight="1">
      <c r="A1665" s="490" t="s">
        <v>1785</v>
      </c>
      <c r="B1665" s="481"/>
      <c r="C1665" s="481"/>
      <c r="D1665" s="481"/>
      <c r="E1665" s="125" t="s">
        <v>1786</v>
      </c>
      <c r="F1665" s="491" t="s">
        <v>1787</v>
      </c>
      <c r="G1665" s="459"/>
      <c r="H1665" s="491" t="s">
        <v>1795</v>
      </c>
      <c r="I1665" s="459"/>
      <c r="J1665" s="463" t="s">
        <v>1871</v>
      </c>
      <c r="K1665" s="492"/>
      <c r="L1665" s="145" t="s">
        <v>1790</v>
      </c>
      <c r="M1665" s="493" t="s">
        <v>1791</v>
      </c>
      <c r="N1665" s="493"/>
      <c r="O1665" s="494"/>
      <c r="P1665" s="110"/>
    </row>
    <row r="1666" spans="1:21" s="112" customFormat="1" ht="55.9" customHeight="1">
      <c r="A1666" s="495" t="s">
        <v>2019</v>
      </c>
      <c r="B1666" s="496"/>
      <c r="C1666" s="496"/>
      <c r="D1666" s="497"/>
      <c r="E1666" s="136">
        <v>2</v>
      </c>
      <c r="F1666" s="498"/>
      <c r="G1666" s="499"/>
      <c r="H1666" s="500"/>
      <c r="I1666" s="499"/>
      <c r="J1666" s="498"/>
      <c r="K1666" s="501"/>
      <c r="L1666" s="136"/>
      <c r="M1666" s="502" t="s">
        <v>2018</v>
      </c>
      <c r="N1666" s="502"/>
      <c r="O1666" s="503"/>
      <c r="P1666" s="110"/>
    </row>
    <row r="1667" spans="1:21" ht="18">
      <c r="A1667" s="127"/>
      <c r="B1667" s="128"/>
      <c r="C1667" s="128"/>
      <c r="D1667" s="128"/>
      <c r="E1667" s="129"/>
      <c r="F1667" s="130"/>
      <c r="G1667" s="129"/>
      <c r="H1667" s="129"/>
      <c r="I1667" s="146"/>
      <c r="J1667" s="147"/>
      <c r="K1667" s="129"/>
      <c r="L1667" s="129"/>
      <c r="M1667" s="129"/>
      <c r="O1667" s="148"/>
      <c r="P1667" s="110"/>
    </row>
    <row r="1668" spans="1:21" ht="15.75">
      <c r="A1668" s="131"/>
      <c r="B1668" s="132"/>
      <c r="C1668" s="132"/>
      <c r="D1668" s="132"/>
      <c r="E1668" s="132"/>
      <c r="F1668" s="132"/>
      <c r="G1668" s="132"/>
      <c r="H1668" s="132"/>
      <c r="I1668" s="149"/>
      <c r="J1668" s="149"/>
      <c r="L1668" s="485" t="s">
        <v>1793</v>
      </c>
      <c r="M1668" s="486"/>
      <c r="N1668" s="487"/>
      <c r="O1668" s="150">
        <f>E1666</f>
        <v>2</v>
      </c>
      <c r="P1668" s="110"/>
    </row>
    <row r="1669" spans="1:21" ht="15.75">
      <c r="A1669" s="133"/>
      <c r="B1669" s="134"/>
      <c r="C1669" s="134"/>
      <c r="D1669" s="134"/>
      <c r="E1669" s="134"/>
      <c r="F1669" s="134"/>
      <c r="G1669" s="134"/>
      <c r="H1669" s="134"/>
      <c r="I1669" s="151"/>
      <c r="J1669" s="151"/>
      <c r="K1669" s="152"/>
      <c r="L1669" s="152"/>
      <c r="M1669" s="152"/>
      <c r="N1669" s="152"/>
      <c r="O1669" s="153"/>
      <c r="P1669" s="110"/>
    </row>
    <row r="1670" spans="1:21" s="114" customFormat="1" ht="40.15" customHeight="1">
      <c r="A1670" s="174" t="s">
        <v>627</v>
      </c>
      <c r="B1670" s="488" t="s">
        <v>629</v>
      </c>
      <c r="C1670" s="488"/>
      <c r="D1670" s="488"/>
      <c r="E1670" s="488"/>
      <c r="F1670" s="488"/>
      <c r="G1670" s="488"/>
      <c r="H1670" s="488"/>
      <c r="I1670" s="488"/>
      <c r="J1670" s="488"/>
      <c r="K1670" s="488"/>
      <c r="L1670" s="488"/>
      <c r="M1670" s="488"/>
      <c r="N1670" s="488"/>
      <c r="O1670" s="489"/>
      <c r="P1670" s="169"/>
      <c r="Q1670" s="173"/>
      <c r="R1670" s="173"/>
      <c r="S1670" s="173"/>
      <c r="T1670" s="173"/>
      <c r="U1670" s="173"/>
    </row>
    <row r="1671" spans="1:21" s="115" customFormat="1" ht="15.75">
      <c r="A1671" s="167"/>
      <c r="B1671" s="168"/>
      <c r="C1671" s="168"/>
      <c r="D1671" s="168"/>
      <c r="E1671" s="168"/>
      <c r="F1671" s="168"/>
      <c r="G1671" s="168"/>
      <c r="H1671" s="168"/>
      <c r="I1671" s="170"/>
      <c r="J1671" s="170"/>
      <c r="K1671" s="170"/>
      <c r="L1671" s="170"/>
      <c r="M1671" s="171"/>
      <c r="N1671" s="171"/>
      <c r="O1671" s="172"/>
      <c r="P1671" s="110"/>
    </row>
    <row r="1672" spans="1:21" ht="42" customHeight="1">
      <c r="A1672" s="490" t="s">
        <v>1785</v>
      </c>
      <c r="B1672" s="481"/>
      <c r="C1672" s="481"/>
      <c r="D1672" s="481"/>
      <c r="E1672" s="125" t="s">
        <v>1786</v>
      </c>
      <c r="F1672" s="491" t="s">
        <v>1787</v>
      </c>
      <c r="G1672" s="459"/>
      <c r="H1672" s="491" t="s">
        <v>1795</v>
      </c>
      <c r="I1672" s="459"/>
      <c r="J1672" s="463" t="s">
        <v>1871</v>
      </c>
      <c r="K1672" s="492"/>
      <c r="L1672" s="145" t="s">
        <v>1790</v>
      </c>
      <c r="M1672" s="493" t="s">
        <v>1791</v>
      </c>
      <c r="N1672" s="493"/>
      <c r="O1672" s="494"/>
      <c r="P1672" s="110"/>
    </row>
    <row r="1673" spans="1:21" s="112" customFormat="1" ht="55.9" customHeight="1">
      <c r="A1673" s="495" t="s">
        <v>2019</v>
      </c>
      <c r="B1673" s="496"/>
      <c r="C1673" s="496"/>
      <c r="D1673" s="497"/>
      <c r="E1673" s="136">
        <f>11+20</f>
        <v>31</v>
      </c>
      <c r="F1673" s="498"/>
      <c r="G1673" s="499"/>
      <c r="H1673" s="500"/>
      <c r="I1673" s="499"/>
      <c r="J1673" s="498"/>
      <c r="K1673" s="501"/>
      <c r="L1673" s="136"/>
      <c r="M1673" s="502" t="s">
        <v>2018</v>
      </c>
      <c r="N1673" s="502"/>
      <c r="O1673" s="503"/>
      <c r="P1673" s="110"/>
    </row>
    <row r="1674" spans="1:21" ht="18">
      <c r="A1674" s="127"/>
      <c r="B1674" s="128"/>
      <c r="C1674" s="128"/>
      <c r="D1674" s="128"/>
      <c r="E1674" s="129"/>
      <c r="F1674" s="130"/>
      <c r="G1674" s="129"/>
      <c r="H1674" s="129"/>
      <c r="I1674" s="146"/>
      <c r="J1674" s="147"/>
      <c r="K1674" s="129"/>
      <c r="L1674" s="129"/>
      <c r="M1674" s="129"/>
      <c r="O1674" s="148"/>
      <c r="P1674" s="110"/>
    </row>
    <row r="1675" spans="1:21" ht="15.75">
      <c r="A1675" s="131"/>
      <c r="B1675" s="132"/>
      <c r="C1675" s="132"/>
      <c r="D1675" s="132"/>
      <c r="E1675" s="132"/>
      <c r="F1675" s="132"/>
      <c r="G1675" s="132"/>
      <c r="H1675" s="132"/>
      <c r="I1675" s="149"/>
      <c r="J1675" s="149"/>
      <c r="L1675" s="485" t="s">
        <v>1793</v>
      </c>
      <c r="M1675" s="486"/>
      <c r="N1675" s="487"/>
      <c r="O1675" s="150">
        <f>E1673</f>
        <v>31</v>
      </c>
      <c r="P1675" s="110"/>
    </row>
    <row r="1676" spans="1:21" ht="15.75">
      <c r="A1676" s="133"/>
      <c r="B1676" s="134"/>
      <c r="C1676" s="134"/>
      <c r="D1676" s="134"/>
      <c r="E1676" s="134"/>
      <c r="F1676" s="134"/>
      <c r="G1676" s="134"/>
      <c r="H1676" s="134"/>
      <c r="I1676" s="151"/>
      <c r="J1676" s="151"/>
      <c r="K1676" s="152"/>
      <c r="L1676" s="152"/>
      <c r="M1676" s="152"/>
      <c r="N1676" s="152"/>
      <c r="O1676" s="153"/>
      <c r="P1676" s="110"/>
    </row>
    <row r="1677" spans="1:21" s="114" customFormat="1" ht="40.15" customHeight="1">
      <c r="A1677" s="174" t="s">
        <v>630</v>
      </c>
      <c r="B1677" s="488" t="s">
        <v>632</v>
      </c>
      <c r="C1677" s="488"/>
      <c r="D1677" s="488"/>
      <c r="E1677" s="488"/>
      <c r="F1677" s="488"/>
      <c r="G1677" s="488"/>
      <c r="H1677" s="488"/>
      <c r="I1677" s="488"/>
      <c r="J1677" s="488"/>
      <c r="K1677" s="488"/>
      <c r="L1677" s="488"/>
      <c r="M1677" s="488"/>
      <c r="N1677" s="488"/>
      <c r="O1677" s="489"/>
      <c r="P1677" s="169"/>
      <c r="Q1677" s="173"/>
      <c r="R1677" s="173"/>
      <c r="S1677" s="173"/>
      <c r="T1677" s="173"/>
      <c r="U1677" s="173"/>
    </row>
    <row r="1678" spans="1:21" s="115" customFormat="1" ht="15.75">
      <c r="A1678" s="167"/>
      <c r="B1678" s="168"/>
      <c r="C1678" s="168"/>
      <c r="D1678" s="168"/>
      <c r="E1678" s="168"/>
      <c r="F1678" s="168"/>
      <c r="G1678" s="168"/>
      <c r="H1678" s="168"/>
      <c r="I1678" s="170"/>
      <c r="J1678" s="170"/>
      <c r="K1678" s="170"/>
      <c r="L1678" s="170"/>
      <c r="M1678" s="171"/>
      <c r="N1678" s="171"/>
      <c r="O1678" s="172"/>
      <c r="P1678" s="110"/>
    </row>
    <row r="1679" spans="1:21" ht="42" customHeight="1">
      <c r="A1679" s="490" t="s">
        <v>1785</v>
      </c>
      <c r="B1679" s="481"/>
      <c r="C1679" s="481"/>
      <c r="D1679" s="481"/>
      <c r="E1679" s="125" t="s">
        <v>1786</v>
      </c>
      <c r="F1679" s="491" t="s">
        <v>1787</v>
      </c>
      <c r="G1679" s="459"/>
      <c r="H1679" s="491" t="s">
        <v>1795</v>
      </c>
      <c r="I1679" s="459"/>
      <c r="J1679" s="463" t="s">
        <v>1871</v>
      </c>
      <c r="K1679" s="492"/>
      <c r="L1679" s="145" t="s">
        <v>1790</v>
      </c>
      <c r="M1679" s="493" t="s">
        <v>1791</v>
      </c>
      <c r="N1679" s="493"/>
      <c r="O1679" s="494"/>
      <c r="P1679" s="110"/>
    </row>
    <row r="1680" spans="1:21" s="112" customFormat="1" ht="55.9" customHeight="1">
      <c r="A1680" s="495" t="s">
        <v>2019</v>
      </c>
      <c r="B1680" s="496"/>
      <c r="C1680" s="496"/>
      <c r="D1680" s="497"/>
      <c r="E1680" s="136">
        <v>8</v>
      </c>
      <c r="F1680" s="498"/>
      <c r="G1680" s="499"/>
      <c r="H1680" s="500"/>
      <c r="I1680" s="499"/>
      <c r="J1680" s="498"/>
      <c r="K1680" s="501"/>
      <c r="L1680" s="136"/>
      <c r="M1680" s="502" t="s">
        <v>2018</v>
      </c>
      <c r="N1680" s="502"/>
      <c r="O1680" s="503"/>
      <c r="P1680" s="110"/>
    </row>
    <row r="1681" spans="1:21" ht="18">
      <c r="A1681" s="127"/>
      <c r="B1681" s="128"/>
      <c r="C1681" s="128"/>
      <c r="D1681" s="128"/>
      <c r="E1681" s="129"/>
      <c r="F1681" s="130"/>
      <c r="G1681" s="129"/>
      <c r="H1681" s="129"/>
      <c r="I1681" s="146"/>
      <c r="J1681" s="147"/>
      <c r="K1681" s="129"/>
      <c r="L1681" s="129"/>
      <c r="M1681" s="129"/>
      <c r="O1681" s="148"/>
      <c r="P1681" s="110"/>
    </row>
    <row r="1682" spans="1:21" ht="15.75">
      <c r="A1682" s="131"/>
      <c r="B1682" s="132"/>
      <c r="C1682" s="132"/>
      <c r="D1682" s="132"/>
      <c r="E1682" s="132"/>
      <c r="F1682" s="132"/>
      <c r="G1682" s="132"/>
      <c r="H1682" s="132"/>
      <c r="I1682" s="149"/>
      <c r="J1682" s="149"/>
      <c r="L1682" s="485" t="s">
        <v>1793</v>
      </c>
      <c r="M1682" s="486"/>
      <c r="N1682" s="487"/>
      <c r="O1682" s="150">
        <f>E1680</f>
        <v>8</v>
      </c>
      <c r="P1682" s="110"/>
    </row>
    <row r="1683" spans="1:21" ht="15.75">
      <c r="A1683" s="133"/>
      <c r="B1683" s="134"/>
      <c r="C1683" s="134"/>
      <c r="D1683" s="134"/>
      <c r="E1683" s="134"/>
      <c r="F1683" s="134"/>
      <c r="G1683" s="134"/>
      <c r="H1683" s="134"/>
      <c r="I1683" s="151"/>
      <c r="J1683" s="151"/>
      <c r="K1683" s="152"/>
      <c r="L1683" s="152"/>
      <c r="M1683" s="152"/>
      <c r="N1683" s="152"/>
      <c r="O1683" s="153"/>
      <c r="P1683" s="110"/>
    </row>
    <row r="1684" spans="1:21" s="114" customFormat="1" ht="40.15" customHeight="1">
      <c r="A1684" s="174" t="s">
        <v>633</v>
      </c>
      <c r="B1684" s="488" t="s">
        <v>635</v>
      </c>
      <c r="C1684" s="488"/>
      <c r="D1684" s="488"/>
      <c r="E1684" s="488"/>
      <c r="F1684" s="488"/>
      <c r="G1684" s="488"/>
      <c r="H1684" s="488"/>
      <c r="I1684" s="488"/>
      <c r="J1684" s="488"/>
      <c r="K1684" s="488"/>
      <c r="L1684" s="488"/>
      <c r="M1684" s="488"/>
      <c r="N1684" s="488"/>
      <c r="O1684" s="489"/>
      <c r="P1684" s="169"/>
      <c r="Q1684" s="173"/>
      <c r="R1684" s="173"/>
      <c r="S1684" s="173"/>
      <c r="T1684" s="173"/>
      <c r="U1684" s="173"/>
    </row>
    <row r="1685" spans="1:21" s="115" customFormat="1" ht="15.75">
      <c r="A1685" s="167"/>
      <c r="B1685" s="168"/>
      <c r="C1685" s="168"/>
      <c r="D1685" s="168"/>
      <c r="E1685" s="168"/>
      <c r="F1685" s="168"/>
      <c r="G1685" s="168"/>
      <c r="H1685" s="168"/>
      <c r="I1685" s="170"/>
      <c r="J1685" s="170"/>
      <c r="K1685" s="170"/>
      <c r="L1685" s="170"/>
      <c r="M1685" s="171"/>
      <c r="N1685" s="171"/>
      <c r="O1685" s="172"/>
      <c r="P1685" s="110"/>
    </row>
    <row r="1686" spans="1:21" ht="42" customHeight="1">
      <c r="A1686" s="490" t="s">
        <v>1785</v>
      </c>
      <c r="B1686" s="481"/>
      <c r="C1686" s="481"/>
      <c r="D1686" s="481"/>
      <c r="E1686" s="125" t="s">
        <v>1786</v>
      </c>
      <c r="F1686" s="491" t="s">
        <v>1787</v>
      </c>
      <c r="G1686" s="459"/>
      <c r="H1686" s="491" t="s">
        <v>1795</v>
      </c>
      <c r="I1686" s="459"/>
      <c r="J1686" s="463" t="s">
        <v>1871</v>
      </c>
      <c r="K1686" s="492"/>
      <c r="L1686" s="145" t="s">
        <v>1790</v>
      </c>
      <c r="M1686" s="493" t="s">
        <v>1791</v>
      </c>
      <c r="N1686" s="493"/>
      <c r="O1686" s="494"/>
      <c r="P1686" s="110"/>
    </row>
    <row r="1687" spans="1:21" s="112" customFormat="1" ht="55.9" customHeight="1">
      <c r="A1687" s="495" t="s">
        <v>2019</v>
      </c>
      <c r="B1687" s="496"/>
      <c r="C1687" s="496"/>
      <c r="D1687" s="497"/>
      <c r="E1687" s="136">
        <v>4</v>
      </c>
      <c r="F1687" s="498"/>
      <c r="G1687" s="499"/>
      <c r="H1687" s="500"/>
      <c r="I1687" s="499"/>
      <c r="J1687" s="498"/>
      <c r="K1687" s="501"/>
      <c r="L1687" s="136"/>
      <c r="M1687" s="502" t="s">
        <v>2018</v>
      </c>
      <c r="N1687" s="502"/>
      <c r="O1687" s="503"/>
      <c r="P1687" s="110"/>
    </row>
    <row r="1688" spans="1:21" ht="18">
      <c r="A1688" s="127"/>
      <c r="B1688" s="128"/>
      <c r="C1688" s="128"/>
      <c r="D1688" s="128"/>
      <c r="E1688" s="129"/>
      <c r="F1688" s="130"/>
      <c r="G1688" s="129"/>
      <c r="H1688" s="129"/>
      <c r="I1688" s="146"/>
      <c r="J1688" s="147"/>
      <c r="K1688" s="129"/>
      <c r="L1688" s="129"/>
      <c r="M1688" s="129"/>
      <c r="O1688" s="148"/>
      <c r="P1688" s="110"/>
    </row>
    <row r="1689" spans="1:21" ht="15.75">
      <c r="A1689" s="131"/>
      <c r="B1689" s="132"/>
      <c r="C1689" s="132"/>
      <c r="D1689" s="132"/>
      <c r="E1689" s="132"/>
      <c r="F1689" s="132"/>
      <c r="G1689" s="132"/>
      <c r="H1689" s="132"/>
      <c r="I1689" s="149"/>
      <c r="J1689" s="149"/>
      <c r="L1689" s="485" t="s">
        <v>1793</v>
      </c>
      <c r="M1689" s="486"/>
      <c r="N1689" s="487"/>
      <c r="O1689" s="150">
        <f>E1687</f>
        <v>4</v>
      </c>
      <c r="P1689" s="110"/>
    </row>
    <row r="1690" spans="1:21" ht="15.75">
      <c r="A1690" s="133"/>
      <c r="B1690" s="134"/>
      <c r="C1690" s="134"/>
      <c r="D1690" s="134"/>
      <c r="E1690" s="134"/>
      <c r="F1690" s="134"/>
      <c r="G1690" s="134"/>
      <c r="H1690" s="134"/>
      <c r="I1690" s="151"/>
      <c r="J1690" s="151"/>
      <c r="K1690" s="152"/>
      <c r="L1690" s="152"/>
      <c r="M1690" s="152"/>
      <c r="N1690" s="152"/>
      <c r="O1690" s="153"/>
      <c r="P1690" s="110"/>
    </row>
    <row r="1691" spans="1:21" s="114" customFormat="1" ht="40.15" customHeight="1">
      <c r="A1691" s="174" t="s">
        <v>636</v>
      </c>
      <c r="B1691" s="488" t="s">
        <v>638</v>
      </c>
      <c r="C1691" s="488"/>
      <c r="D1691" s="488"/>
      <c r="E1691" s="488"/>
      <c r="F1691" s="488"/>
      <c r="G1691" s="488"/>
      <c r="H1691" s="488"/>
      <c r="I1691" s="488"/>
      <c r="J1691" s="488"/>
      <c r="K1691" s="488"/>
      <c r="L1691" s="488"/>
      <c r="M1691" s="488"/>
      <c r="N1691" s="488"/>
      <c r="O1691" s="489"/>
      <c r="P1691" s="169"/>
      <c r="Q1691" s="173"/>
      <c r="R1691" s="173"/>
      <c r="S1691" s="173"/>
      <c r="T1691" s="173"/>
      <c r="U1691" s="173"/>
    </row>
    <row r="1692" spans="1:21" s="115" customFormat="1" ht="15.75">
      <c r="A1692" s="167"/>
      <c r="B1692" s="168"/>
      <c r="C1692" s="168"/>
      <c r="D1692" s="168"/>
      <c r="E1692" s="168"/>
      <c r="F1692" s="168"/>
      <c r="G1692" s="168"/>
      <c r="H1692" s="168"/>
      <c r="I1692" s="170"/>
      <c r="J1692" s="170"/>
      <c r="K1692" s="170"/>
      <c r="L1692" s="170"/>
      <c r="M1692" s="171"/>
      <c r="N1692" s="171"/>
      <c r="O1692" s="172"/>
      <c r="P1692" s="110"/>
    </row>
    <row r="1693" spans="1:21" ht="42" customHeight="1">
      <c r="A1693" s="490" t="s">
        <v>1785</v>
      </c>
      <c r="B1693" s="481"/>
      <c r="C1693" s="481"/>
      <c r="D1693" s="481"/>
      <c r="E1693" s="125" t="s">
        <v>1786</v>
      </c>
      <c r="F1693" s="491" t="s">
        <v>1787</v>
      </c>
      <c r="G1693" s="459"/>
      <c r="H1693" s="491" t="s">
        <v>1795</v>
      </c>
      <c r="I1693" s="459"/>
      <c r="J1693" s="463" t="s">
        <v>1871</v>
      </c>
      <c r="K1693" s="492"/>
      <c r="L1693" s="145" t="s">
        <v>1790</v>
      </c>
      <c r="M1693" s="493" t="s">
        <v>1791</v>
      </c>
      <c r="N1693" s="493"/>
      <c r="O1693" s="494"/>
      <c r="P1693" s="110"/>
    </row>
    <row r="1694" spans="1:21" s="112" customFormat="1" ht="55.9" customHeight="1">
      <c r="A1694" s="495" t="s">
        <v>2019</v>
      </c>
      <c r="B1694" s="496"/>
      <c r="C1694" s="496"/>
      <c r="D1694" s="497"/>
      <c r="E1694" s="136">
        <v>1</v>
      </c>
      <c r="F1694" s="498"/>
      <c r="G1694" s="499"/>
      <c r="H1694" s="500"/>
      <c r="I1694" s="499"/>
      <c r="J1694" s="498"/>
      <c r="K1694" s="501"/>
      <c r="L1694" s="136"/>
      <c r="M1694" s="502" t="s">
        <v>2018</v>
      </c>
      <c r="N1694" s="502"/>
      <c r="O1694" s="503"/>
      <c r="P1694" s="110"/>
    </row>
    <row r="1695" spans="1:21" ht="18">
      <c r="A1695" s="127"/>
      <c r="B1695" s="128"/>
      <c r="C1695" s="128"/>
      <c r="D1695" s="128"/>
      <c r="E1695" s="129"/>
      <c r="F1695" s="130"/>
      <c r="G1695" s="129"/>
      <c r="H1695" s="129"/>
      <c r="I1695" s="146"/>
      <c r="J1695" s="147"/>
      <c r="K1695" s="129"/>
      <c r="L1695" s="129"/>
      <c r="M1695" s="129"/>
      <c r="O1695" s="148"/>
      <c r="P1695" s="110"/>
    </row>
    <row r="1696" spans="1:21" ht="15.75">
      <c r="A1696" s="131"/>
      <c r="B1696" s="132"/>
      <c r="C1696" s="132"/>
      <c r="D1696" s="132"/>
      <c r="E1696" s="132"/>
      <c r="F1696" s="132"/>
      <c r="G1696" s="132"/>
      <c r="H1696" s="132"/>
      <c r="I1696" s="149"/>
      <c r="J1696" s="149"/>
      <c r="L1696" s="485" t="s">
        <v>1793</v>
      </c>
      <c r="M1696" s="486"/>
      <c r="N1696" s="487"/>
      <c r="O1696" s="150">
        <f>E1694</f>
        <v>1</v>
      </c>
      <c r="P1696" s="110"/>
    </row>
    <row r="1697" spans="1:21" ht="15.75">
      <c r="A1697" s="133"/>
      <c r="B1697" s="134"/>
      <c r="C1697" s="134"/>
      <c r="D1697" s="134"/>
      <c r="E1697" s="134"/>
      <c r="F1697" s="134"/>
      <c r="G1697" s="134"/>
      <c r="H1697" s="134"/>
      <c r="I1697" s="151"/>
      <c r="J1697" s="151"/>
      <c r="K1697" s="152"/>
      <c r="L1697" s="152"/>
      <c r="M1697" s="152"/>
      <c r="N1697" s="152"/>
      <c r="O1697" s="153"/>
      <c r="P1697" s="110"/>
    </row>
    <row r="1698" spans="1:21" s="114" customFormat="1" ht="40.15" customHeight="1">
      <c r="A1698" s="174" t="s">
        <v>639</v>
      </c>
      <c r="B1698" s="488" t="s">
        <v>641</v>
      </c>
      <c r="C1698" s="488"/>
      <c r="D1698" s="488"/>
      <c r="E1698" s="488"/>
      <c r="F1698" s="488"/>
      <c r="G1698" s="488"/>
      <c r="H1698" s="488"/>
      <c r="I1698" s="488"/>
      <c r="J1698" s="488"/>
      <c r="K1698" s="488"/>
      <c r="L1698" s="488"/>
      <c r="M1698" s="488"/>
      <c r="N1698" s="488"/>
      <c r="O1698" s="489"/>
      <c r="P1698" s="169"/>
      <c r="Q1698" s="173"/>
      <c r="R1698" s="173"/>
      <c r="S1698" s="173"/>
      <c r="T1698" s="173"/>
      <c r="U1698" s="173"/>
    </row>
    <row r="1699" spans="1:21" s="115" customFormat="1" ht="15.75">
      <c r="A1699" s="167"/>
      <c r="B1699" s="168"/>
      <c r="C1699" s="168"/>
      <c r="D1699" s="168"/>
      <c r="E1699" s="168"/>
      <c r="F1699" s="168"/>
      <c r="G1699" s="168"/>
      <c r="H1699" s="168"/>
      <c r="I1699" s="170"/>
      <c r="J1699" s="170"/>
      <c r="K1699" s="170"/>
      <c r="L1699" s="170"/>
      <c r="M1699" s="171"/>
      <c r="N1699" s="171"/>
      <c r="O1699" s="172"/>
      <c r="P1699" s="110"/>
    </row>
    <row r="1700" spans="1:21" ht="42" customHeight="1">
      <c r="A1700" s="490" t="s">
        <v>1785</v>
      </c>
      <c r="B1700" s="481"/>
      <c r="C1700" s="481"/>
      <c r="D1700" s="481"/>
      <c r="E1700" s="125" t="s">
        <v>1786</v>
      </c>
      <c r="F1700" s="491" t="s">
        <v>1787</v>
      </c>
      <c r="G1700" s="459"/>
      <c r="H1700" s="491" t="s">
        <v>1795</v>
      </c>
      <c r="I1700" s="459"/>
      <c r="J1700" s="463" t="s">
        <v>1871</v>
      </c>
      <c r="K1700" s="492"/>
      <c r="L1700" s="145" t="s">
        <v>1790</v>
      </c>
      <c r="M1700" s="493" t="s">
        <v>1791</v>
      </c>
      <c r="N1700" s="493"/>
      <c r="O1700" s="494"/>
      <c r="P1700" s="110"/>
    </row>
    <row r="1701" spans="1:21" s="112" customFormat="1" ht="55.9" customHeight="1">
      <c r="A1701" s="495" t="s">
        <v>2019</v>
      </c>
      <c r="B1701" s="496"/>
      <c r="C1701" s="496"/>
      <c r="D1701" s="497"/>
      <c r="E1701" s="136">
        <v>2</v>
      </c>
      <c r="F1701" s="498"/>
      <c r="G1701" s="499"/>
      <c r="H1701" s="500"/>
      <c r="I1701" s="499"/>
      <c r="J1701" s="498"/>
      <c r="K1701" s="501"/>
      <c r="L1701" s="136"/>
      <c r="M1701" s="502" t="s">
        <v>2018</v>
      </c>
      <c r="N1701" s="502"/>
      <c r="O1701" s="503"/>
      <c r="P1701" s="110"/>
    </row>
    <row r="1702" spans="1:21" ht="18">
      <c r="A1702" s="127"/>
      <c r="B1702" s="128"/>
      <c r="C1702" s="128"/>
      <c r="D1702" s="128"/>
      <c r="E1702" s="129"/>
      <c r="F1702" s="130"/>
      <c r="G1702" s="129"/>
      <c r="H1702" s="129"/>
      <c r="I1702" s="146"/>
      <c r="J1702" s="147"/>
      <c r="K1702" s="129"/>
      <c r="L1702" s="129"/>
      <c r="M1702" s="129"/>
      <c r="O1702" s="148"/>
      <c r="P1702" s="110"/>
    </row>
    <row r="1703" spans="1:21" ht="15.75">
      <c r="A1703" s="131"/>
      <c r="B1703" s="132"/>
      <c r="C1703" s="132"/>
      <c r="D1703" s="132"/>
      <c r="E1703" s="132"/>
      <c r="F1703" s="132"/>
      <c r="G1703" s="132"/>
      <c r="H1703" s="132"/>
      <c r="I1703" s="149"/>
      <c r="J1703" s="149"/>
      <c r="L1703" s="485" t="s">
        <v>1793</v>
      </c>
      <c r="M1703" s="486"/>
      <c r="N1703" s="487"/>
      <c r="O1703" s="150">
        <f>E1701</f>
        <v>2</v>
      </c>
      <c r="P1703" s="110"/>
    </row>
    <row r="1704" spans="1:21" ht="15.75">
      <c r="A1704" s="133"/>
      <c r="B1704" s="134"/>
      <c r="C1704" s="134"/>
      <c r="D1704" s="134"/>
      <c r="E1704" s="134"/>
      <c r="F1704" s="134"/>
      <c r="G1704" s="134"/>
      <c r="H1704" s="134"/>
      <c r="I1704" s="151"/>
      <c r="J1704" s="151"/>
      <c r="K1704" s="152"/>
      <c r="L1704" s="152"/>
      <c r="M1704" s="152"/>
      <c r="N1704" s="152"/>
      <c r="O1704" s="153"/>
      <c r="P1704" s="110"/>
    </row>
    <row r="1705" spans="1:21" s="114" customFormat="1" ht="40.15" customHeight="1">
      <c r="A1705" s="174" t="s">
        <v>642</v>
      </c>
      <c r="B1705" s="488" t="s">
        <v>644</v>
      </c>
      <c r="C1705" s="488"/>
      <c r="D1705" s="488"/>
      <c r="E1705" s="488"/>
      <c r="F1705" s="488"/>
      <c r="G1705" s="488"/>
      <c r="H1705" s="488"/>
      <c r="I1705" s="488"/>
      <c r="J1705" s="488"/>
      <c r="K1705" s="488"/>
      <c r="L1705" s="488"/>
      <c r="M1705" s="488"/>
      <c r="N1705" s="488"/>
      <c r="O1705" s="489"/>
      <c r="P1705" s="169"/>
      <c r="Q1705" s="173"/>
      <c r="R1705" s="173"/>
      <c r="S1705" s="173"/>
      <c r="T1705" s="173"/>
      <c r="U1705" s="173"/>
    </row>
    <row r="1706" spans="1:21" s="115" customFormat="1" ht="15.75">
      <c r="A1706" s="167"/>
      <c r="B1706" s="168"/>
      <c r="C1706" s="168"/>
      <c r="D1706" s="168"/>
      <c r="E1706" s="168"/>
      <c r="F1706" s="168"/>
      <c r="G1706" s="168"/>
      <c r="H1706" s="168"/>
      <c r="I1706" s="170"/>
      <c r="J1706" s="170"/>
      <c r="K1706" s="170"/>
      <c r="L1706" s="170"/>
      <c r="M1706" s="171"/>
      <c r="N1706" s="171"/>
      <c r="O1706" s="172"/>
      <c r="P1706" s="110"/>
    </row>
    <row r="1707" spans="1:21" ht="42" customHeight="1">
      <c r="A1707" s="490" t="s">
        <v>1785</v>
      </c>
      <c r="B1707" s="481"/>
      <c r="C1707" s="481"/>
      <c r="D1707" s="481"/>
      <c r="E1707" s="125" t="s">
        <v>1786</v>
      </c>
      <c r="F1707" s="491" t="s">
        <v>1787</v>
      </c>
      <c r="G1707" s="459"/>
      <c r="H1707" s="491" t="s">
        <v>1795</v>
      </c>
      <c r="I1707" s="459"/>
      <c r="J1707" s="463" t="s">
        <v>1871</v>
      </c>
      <c r="K1707" s="492"/>
      <c r="L1707" s="145" t="s">
        <v>1790</v>
      </c>
      <c r="M1707" s="493" t="s">
        <v>1791</v>
      </c>
      <c r="N1707" s="493"/>
      <c r="O1707" s="494"/>
      <c r="P1707" s="110"/>
    </row>
    <row r="1708" spans="1:21" s="112" customFormat="1" ht="55.9" customHeight="1">
      <c r="A1708" s="495" t="s">
        <v>2019</v>
      </c>
      <c r="B1708" s="496"/>
      <c r="C1708" s="496"/>
      <c r="D1708" s="497"/>
      <c r="E1708" s="136">
        <v>1</v>
      </c>
      <c r="F1708" s="498"/>
      <c r="G1708" s="499"/>
      <c r="H1708" s="500"/>
      <c r="I1708" s="499"/>
      <c r="J1708" s="498"/>
      <c r="K1708" s="501"/>
      <c r="L1708" s="136"/>
      <c r="M1708" s="502" t="s">
        <v>2018</v>
      </c>
      <c r="N1708" s="502"/>
      <c r="O1708" s="503"/>
      <c r="P1708" s="110"/>
    </row>
    <row r="1709" spans="1:21" ht="18">
      <c r="A1709" s="127"/>
      <c r="B1709" s="128"/>
      <c r="C1709" s="128"/>
      <c r="D1709" s="128"/>
      <c r="E1709" s="129"/>
      <c r="F1709" s="130"/>
      <c r="G1709" s="129"/>
      <c r="H1709" s="129"/>
      <c r="I1709" s="146"/>
      <c r="J1709" s="147"/>
      <c r="K1709" s="129"/>
      <c r="L1709" s="129"/>
      <c r="M1709" s="129"/>
      <c r="O1709" s="148"/>
      <c r="P1709" s="110"/>
    </row>
    <row r="1710" spans="1:21" ht="15.75">
      <c r="A1710" s="131"/>
      <c r="B1710" s="132"/>
      <c r="C1710" s="132"/>
      <c r="D1710" s="132"/>
      <c r="E1710" s="132"/>
      <c r="F1710" s="132"/>
      <c r="G1710" s="132"/>
      <c r="H1710" s="132"/>
      <c r="I1710" s="149"/>
      <c r="J1710" s="149"/>
      <c r="L1710" s="485" t="s">
        <v>1793</v>
      </c>
      <c r="M1710" s="486"/>
      <c r="N1710" s="487"/>
      <c r="O1710" s="150">
        <f>E1708</f>
        <v>1</v>
      </c>
      <c r="P1710" s="110"/>
    </row>
    <row r="1711" spans="1:21" ht="15.75">
      <c r="A1711" s="133"/>
      <c r="B1711" s="134"/>
      <c r="C1711" s="134"/>
      <c r="D1711" s="134"/>
      <c r="E1711" s="134"/>
      <c r="F1711" s="134"/>
      <c r="G1711" s="134"/>
      <c r="H1711" s="134"/>
      <c r="I1711" s="151"/>
      <c r="J1711" s="151"/>
      <c r="K1711" s="152"/>
      <c r="L1711" s="152"/>
      <c r="M1711" s="152"/>
      <c r="N1711" s="152"/>
      <c r="O1711" s="153"/>
      <c r="P1711" s="110"/>
    </row>
    <row r="1712" spans="1:21" s="114" customFormat="1" ht="40.15" customHeight="1">
      <c r="A1712" s="174" t="s">
        <v>645</v>
      </c>
      <c r="B1712" s="488" t="s">
        <v>647</v>
      </c>
      <c r="C1712" s="488"/>
      <c r="D1712" s="488"/>
      <c r="E1712" s="488"/>
      <c r="F1712" s="488"/>
      <c r="G1712" s="488"/>
      <c r="H1712" s="488"/>
      <c r="I1712" s="488"/>
      <c r="J1712" s="488"/>
      <c r="K1712" s="488"/>
      <c r="L1712" s="488"/>
      <c r="M1712" s="488"/>
      <c r="N1712" s="488"/>
      <c r="O1712" s="489"/>
      <c r="P1712" s="169"/>
      <c r="Q1712" s="173"/>
      <c r="R1712" s="173"/>
      <c r="S1712" s="173"/>
      <c r="T1712" s="173"/>
      <c r="U1712" s="173"/>
    </row>
    <row r="1713" spans="1:21" s="115" customFormat="1" ht="15.75">
      <c r="A1713" s="167"/>
      <c r="B1713" s="168"/>
      <c r="C1713" s="168"/>
      <c r="D1713" s="168"/>
      <c r="E1713" s="168"/>
      <c r="F1713" s="168"/>
      <c r="G1713" s="168"/>
      <c r="H1713" s="168"/>
      <c r="I1713" s="170"/>
      <c r="J1713" s="170"/>
      <c r="K1713" s="170"/>
      <c r="L1713" s="170"/>
      <c r="M1713" s="171"/>
      <c r="N1713" s="171"/>
      <c r="O1713" s="172"/>
      <c r="P1713" s="110"/>
    </row>
    <row r="1714" spans="1:21" ht="42" customHeight="1">
      <c r="A1714" s="490" t="s">
        <v>1785</v>
      </c>
      <c r="B1714" s="481"/>
      <c r="C1714" s="481"/>
      <c r="D1714" s="481"/>
      <c r="E1714" s="125" t="s">
        <v>1786</v>
      </c>
      <c r="F1714" s="491" t="s">
        <v>1787</v>
      </c>
      <c r="G1714" s="459"/>
      <c r="H1714" s="491" t="s">
        <v>1795</v>
      </c>
      <c r="I1714" s="459"/>
      <c r="J1714" s="463" t="s">
        <v>1871</v>
      </c>
      <c r="K1714" s="492"/>
      <c r="L1714" s="145" t="s">
        <v>1790</v>
      </c>
      <c r="M1714" s="493" t="s">
        <v>1791</v>
      </c>
      <c r="N1714" s="493"/>
      <c r="O1714" s="494"/>
      <c r="P1714" s="110"/>
    </row>
    <row r="1715" spans="1:21" s="112" customFormat="1" ht="55.9" customHeight="1">
      <c r="A1715" s="495" t="s">
        <v>2019</v>
      </c>
      <c r="B1715" s="496"/>
      <c r="C1715" s="496"/>
      <c r="D1715" s="497"/>
      <c r="E1715" s="136">
        <v>1</v>
      </c>
      <c r="F1715" s="498"/>
      <c r="G1715" s="499"/>
      <c r="H1715" s="500"/>
      <c r="I1715" s="499"/>
      <c r="J1715" s="498"/>
      <c r="K1715" s="501"/>
      <c r="L1715" s="136"/>
      <c r="M1715" s="502" t="s">
        <v>2018</v>
      </c>
      <c r="N1715" s="502"/>
      <c r="O1715" s="503"/>
      <c r="P1715" s="110"/>
      <c r="Q1715" s="112">
        <f>2000/350</f>
        <v>5.7142857142857144</v>
      </c>
    </row>
    <row r="1716" spans="1:21" ht="18">
      <c r="A1716" s="127"/>
      <c r="B1716" s="128"/>
      <c r="C1716" s="128"/>
      <c r="D1716" s="128"/>
      <c r="E1716" s="129"/>
      <c r="F1716" s="130"/>
      <c r="G1716" s="129"/>
      <c r="H1716" s="129"/>
      <c r="I1716" s="146"/>
      <c r="J1716" s="147"/>
      <c r="K1716" s="129"/>
      <c r="L1716" s="129"/>
      <c r="M1716" s="129"/>
      <c r="O1716" s="148"/>
      <c r="P1716" s="110"/>
    </row>
    <row r="1717" spans="1:21" ht="15.75">
      <c r="A1717" s="131"/>
      <c r="B1717" s="132"/>
      <c r="C1717" s="132"/>
      <c r="D1717" s="132"/>
      <c r="E1717" s="132"/>
      <c r="F1717" s="132"/>
      <c r="G1717" s="132"/>
      <c r="H1717" s="132"/>
      <c r="I1717" s="149"/>
      <c r="J1717" s="149"/>
      <c r="L1717" s="485" t="s">
        <v>1793</v>
      </c>
      <c r="M1717" s="486"/>
      <c r="N1717" s="487"/>
      <c r="O1717" s="150">
        <f>E1715</f>
        <v>1</v>
      </c>
      <c r="P1717" s="110"/>
    </row>
    <row r="1718" spans="1:21" ht="15.75">
      <c r="A1718" s="133"/>
      <c r="B1718" s="134"/>
      <c r="C1718" s="134"/>
      <c r="D1718" s="134"/>
      <c r="E1718" s="134"/>
      <c r="F1718" s="134"/>
      <c r="G1718" s="134"/>
      <c r="H1718" s="134"/>
      <c r="I1718" s="151"/>
      <c r="J1718" s="151"/>
      <c r="K1718" s="152"/>
      <c r="L1718" s="152"/>
      <c r="M1718" s="152"/>
      <c r="N1718" s="152"/>
      <c r="O1718" s="153"/>
      <c r="P1718" s="110"/>
    </row>
    <row r="1719" spans="1:21" s="114" customFormat="1" ht="40.15" customHeight="1">
      <c r="A1719" s="174" t="s">
        <v>648</v>
      </c>
      <c r="B1719" s="488" t="s">
        <v>650</v>
      </c>
      <c r="C1719" s="488"/>
      <c r="D1719" s="488"/>
      <c r="E1719" s="488"/>
      <c r="F1719" s="488"/>
      <c r="G1719" s="488"/>
      <c r="H1719" s="488"/>
      <c r="I1719" s="488"/>
      <c r="J1719" s="488"/>
      <c r="K1719" s="488"/>
      <c r="L1719" s="488"/>
      <c r="M1719" s="488"/>
      <c r="N1719" s="488"/>
      <c r="O1719" s="489"/>
      <c r="P1719" s="169"/>
      <c r="Q1719" s="173"/>
      <c r="R1719" s="173"/>
      <c r="S1719" s="173"/>
      <c r="T1719" s="173"/>
      <c r="U1719" s="173"/>
    </row>
    <row r="1720" spans="1:21" s="115" customFormat="1" ht="15.75">
      <c r="A1720" s="167"/>
      <c r="B1720" s="168"/>
      <c r="C1720" s="168"/>
      <c r="D1720" s="168"/>
      <c r="E1720" s="168"/>
      <c r="F1720" s="168"/>
      <c r="G1720" s="168"/>
      <c r="H1720" s="168"/>
      <c r="I1720" s="170"/>
      <c r="J1720" s="170"/>
      <c r="K1720" s="170"/>
      <c r="L1720" s="170"/>
      <c r="M1720" s="171"/>
      <c r="N1720" s="171"/>
      <c r="O1720" s="172"/>
      <c r="P1720" s="110"/>
    </row>
    <row r="1721" spans="1:21" ht="42" customHeight="1">
      <c r="A1721" s="490" t="s">
        <v>1785</v>
      </c>
      <c r="B1721" s="481"/>
      <c r="C1721" s="481"/>
      <c r="D1721" s="481"/>
      <c r="E1721" s="125" t="s">
        <v>1786</v>
      </c>
      <c r="F1721" s="491" t="s">
        <v>1787</v>
      </c>
      <c r="G1721" s="459"/>
      <c r="H1721" s="491" t="s">
        <v>1795</v>
      </c>
      <c r="I1721" s="459"/>
      <c r="J1721" s="463" t="s">
        <v>1871</v>
      </c>
      <c r="K1721" s="492"/>
      <c r="L1721" s="145" t="s">
        <v>1790</v>
      </c>
      <c r="M1721" s="493" t="s">
        <v>1791</v>
      </c>
      <c r="N1721" s="493"/>
      <c r="O1721" s="494"/>
      <c r="P1721" s="110"/>
    </row>
    <row r="1722" spans="1:21" s="112" customFormat="1" ht="55.9" customHeight="1">
      <c r="A1722" s="495" t="s">
        <v>2019</v>
      </c>
      <c r="B1722" s="496"/>
      <c r="C1722" s="496"/>
      <c r="D1722" s="497"/>
      <c r="E1722" s="136">
        <v>320</v>
      </c>
      <c r="F1722" s="498"/>
      <c r="G1722" s="499"/>
      <c r="H1722" s="500"/>
      <c r="I1722" s="499"/>
      <c r="J1722" s="498"/>
      <c r="K1722" s="501"/>
      <c r="L1722" s="136"/>
      <c r="M1722" s="502" t="s">
        <v>2018</v>
      </c>
      <c r="N1722" s="502"/>
      <c r="O1722" s="503"/>
      <c r="P1722" s="110"/>
    </row>
    <row r="1723" spans="1:21" ht="18">
      <c r="A1723" s="127"/>
      <c r="B1723" s="128"/>
      <c r="C1723" s="128"/>
      <c r="D1723" s="128"/>
      <c r="E1723" s="129"/>
      <c r="F1723" s="130"/>
      <c r="G1723" s="129"/>
      <c r="H1723" s="129"/>
      <c r="I1723" s="146"/>
      <c r="J1723" s="147"/>
      <c r="K1723" s="129"/>
      <c r="L1723" s="129"/>
      <c r="M1723" s="129"/>
      <c r="O1723" s="148"/>
      <c r="P1723" s="110"/>
    </row>
    <row r="1724" spans="1:21" ht="15.75">
      <c r="A1724" s="131"/>
      <c r="B1724" s="132"/>
      <c r="C1724" s="132"/>
      <c r="D1724" s="132"/>
      <c r="E1724" s="132"/>
      <c r="F1724" s="132"/>
      <c r="G1724" s="132"/>
      <c r="H1724" s="132"/>
      <c r="I1724" s="149"/>
      <c r="J1724" s="149"/>
      <c r="L1724" s="485" t="s">
        <v>1793</v>
      </c>
      <c r="M1724" s="486"/>
      <c r="N1724" s="487"/>
      <c r="O1724" s="150">
        <f>E1722</f>
        <v>320</v>
      </c>
      <c r="P1724" s="110"/>
    </row>
    <row r="1725" spans="1:21" ht="15.75">
      <c r="A1725" s="133"/>
      <c r="B1725" s="134"/>
      <c r="C1725" s="134"/>
      <c r="D1725" s="134"/>
      <c r="E1725" s="134"/>
      <c r="F1725" s="134"/>
      <c r="G1725" s="134"/>
      <c r="H1725" s="134"/>
      <c r="I1725" s="151"/>
      <c r="J1725" s="151"/>
      <c r="K1725" s="152"/>
      <c r="L1725" s="152"/>
      <c r="M1725" s="152"/>
      <c r="N1725" s="152"/>
      <c r="O1725" s="153"/>
      <c r="P1725" s="110"/>
    </row>
    <row r="1726" spans="1:21" s="114" customFormat="1" ht="40.15" customHeight="1">
      <c r="A1726" s="174" t="s">
        <v>651</v>
      </c>
      <c r="B1726" s="488" t="s">
        <v>653</v>
      </c>
      <c r="C1726" s="488"/>
      <c r="D1726" s="488"/>
      <c r="E1726" s="488"/>
      <c r="F1726" s="488"/>
      <c r="G1726" s="488"/>
      <c r="H1726" s="488"/>
      <c r="I1726" s="488"/>
      <c r="J1726" s="488"/>
      <c r="K1726" s="488"/>
      <c r="L1726" s="488"/>
      <c r="M1726" s="488"/>
      <c r="N1726" s="488"/>
      <c r="O1726" s="489"/>
      <c r="P1726" s="169"/>
      <c r="Q1726" s="173"/>
      <c r="R1726" s="173"/>
      <c r="S1726" s="173"/>
      <c r="T1726" s="173"/>
      <c r="U1726" s="173"/>
    </row>
    <row r="1727" spans="1:21" s="115" customFormat="1" ht="15.75">
      <c r="A1727" s="167"/>
      <c r="B1727" s="168"/>
      <c r="C1727" s="168"/>
      <c r="D1727" s="168"/>
      <c r="E1727" s="168"/>
      <c r="F1727" s="168"/>
      <c r="G1727" s="168"/>
      <c r="H1727" s="168"/>
      <c r="I1727" s="170"/>
      <c r="J1727" s="170"/>
      <c r="K1727" s="170"/>
      <c r="L1727" s="170"/>
      <c r="M1727" s="171"/>
      <c r="N1727" s="171"/>
      <c r="O1727" s="172"/>
      <c r="P1727" s="110"/>
    </row>
    <row r="1728" spans="1:21" ht="42" customHeight="1">
      <c r="A1728" s="490" t="s">
        <v>1785</v>
      </c>
      <c r="B1728" s="481"/>
      <c r="C1728" s="481"/>
      <c r="D1728" s="481"/>
      <c r="E1728" s="125" t="s">
        <v>1786</v>
      </c>
      <c r="F1728" s="491" t="s">
        <v>1787</v>
      </c>
      <c r="G1728" s="459"/>
      <c r="H1728" s="491" t="s">
        <v>1795</v>
      </c>
      <c r="I1728" s="459"/>
      <c r="J1728" s="463" t="s">
        <v>1871</v>
      </c>
      <c r="K1728" s="492"/>
      <c r="L1728" s="145" t="s">
        <v>1790</v>
      </c>
      <c r="M1728" s="493" t="s">
        <v>1791</v>
      </c>
      <c r="N1728" s="493"/>
      <c r="O1728" s="494"/>
      <c r="P1728" s="110"/>
    </row>
    <row r="1729" spans="1:21" s="112" customFormat="1" ht="55.9" customHeight="1">
      <c r="A1729" s="495" t="s">
        <v>2019</v>
      </c>
      <c r="B1729" s="496"/>
      <c r="C1729" s="496"/>
      <c r="D1729" s="497"/>
      <c r="E1729" s="136">
        <v>1</v>
      </c>
      <c r="F1729" s="498"/>
      <c r="G1729" s="499"/>
      <c r="H1729" s="500"/>
      <c r="I1729" s="499"/>
      <c r="J1729" s="498"/>
      <c r="K1729" s="501"/>
      <c r="L1729" s="136"/>
      <c r="M1729" s="502" t="s">
        <v>2018</v>
      </c>
      <c r="N1729" s="502"/>
      <c r="O1729" s="503"/>
      <c r="P1729" s="110"/>
    </row>
    <row r="1730" spans="1:21" ht="18">
      <c r="A1730" s="127"/>
      <c r="B1730" s="128"/>
      <c r="C1730" s="128"/>
      <c r="D1730" s="128"/>
      <c r="E1730" s="129"/>
      <c r="F1730" s="130"/>
      <c r="G1730" s="129"/>
      <c r="H1730" s="129"/>
      <c r="I1730" s="146"/>
      <c r="J1730" s="147"/>
      <c r="K1730" s="129"/>
      <c r="L1730" s="129"/>
      <c r="M1730" s="129"/>
      <c r="O1730" s="148"/>
      <c r="P1730" s="110"/>
    </row>
    <row r="1731" spans="1:21" ht="15.75">
      <c r="A1731" s="131"/>
      <c r="B1731" s="132"/>
      <c r="C1731" s="132"/>
      <c r="D1731" s="132"/>
      <c r="E1731" s="132"/>
      <c r="F1731" s="132"/>
      <c r="G1731" s="132"/>
      <c r="H1731" s="132"/>
      <c r="I1731" s="149"/>
      <c r="J1731" s="149"/>
      <c r="L1731" s="485" t="s">
        <v>1793</v>
      </c>
      <c r="M1731" s="486"/>
      <c r="N1731" s="487"/>
      <c r="O1731" s="150">
        <f>E1729</f>
        <v>1</v>
      </c>
      <c r="P1731" s="110"/>
    </row>
    <row r="1732" spans="1:21" ht="15.75">
      <c r="A1732" s="133"/>
      <c r="B1732" s="134"/>
      <c r="C1732" s="134"/>
      <c r="D1732" s="134"/>
      <c r="E1732" s="134"/>
      <c r="F1732" s="134"/>
      <c r="G1732" s="134"/>
      <c r="H1732" s="134"/>
      <c r="I1732" s="151"/>
      <c r="J1732" s="151"/>
      <c r="K1732" s="152"/>
      <c r="L1732" s="152"/>
      <c r="M1732" s="152"/>
      <c r="N1732" s="152"/>
      <c r="O1732" s="153"/>
      <c r="P1732" s="110"/>
    </row>
    <row r="1733" spans="1:21" s="114" customFormat="1" ht="40.15" customHeight="1">
      <c r="A1733" s="174" t="s">
        <v>654</v>
      </c>
      <c r="B1733" s="488" t="s">
        <v>656</v>
      </c>
      <c r="C1733" s="488"/>
      <c r="D1733" s="488"/>
      <c r="E1733" s="488"/>
      <c r="F1733" s="488"/>
      <c r="G1733" s="488"/>
      <c r="H1733" s="488"/>
      <c r="I1733" s="488"/>
      <c r="J1733" s="488"/>
      <c r="K1733" s="488"/>
      <c r="L1733" s="488"/>
      <c r="M1733" s="488"/>
      <c r="N1733" s="488"/>
      <c r="O1733" s="489"/>
      <c r="P1733" s="169"/>
      <c r="Q1733" s="173"/>
      <c r="R1733" s="173"/>
      <c r="S1733" s="173"/>
      <c r="T1733" s="173"/>
      <c r="U1733" s="173"/>
    </row>
    <row r="1734" spans="1:21" s="115" customFormat="1" ht="15.75">
      <c r="A1734" s="167"/>
      <c r="B1734" s="168"/>
      <c r="C1734" s="168"/>
      <c r="D1734" s="168"/>
      <c r="E1734" s="168"/>
      <c r="F1734" s="168"/>
      <c r="G1734" s="168"/>
      <c r="H1734" s="168"/>
      <c r="I1734" s="170"/>
      <c r="J1734" s="170"/>
      <c r="K1734" s="170"/>
      <c r="L1734" s="170"/>
      <c r="M1734" s="171"/>
      <c r="N1734" s="171"/>
      <c r="O1734" s="172"/>
      <c r="P1734" s="110"/>
    </row>
    <row r="1735" spans="1:21" ht="42" customHeight="1">
      <c r="A1735" s="490" t="s">
        <v>1785</v>
      </c>
      <c r="B1735" s="481"/>
      <c r="C1735" s="481"/>
      <c r="D1735" s="481"/>
      <c r="E1735" s="125" t="s">
        <v>1786</v>
      </c>
      <c r="F1735" s="491" t="s">
        <v>1787</v>
      </c>
      <c r="G1735" s="459"/>
      <c r="H1735" s="491" t="s">
        <v>1795</v>
      </c>
      <c r="I1735" s="459"/>
      <c r="J1735" s="463" t="s">
        <v>1871</v>
      </c>
      <c r="K1735" s="492"/>
      <c r="L1735" s="145" t="s">
        <v>1790</v>
      </c>
      <c r="M1735" s="493" t="s">
        <v>1791</v>
      </c>
      <c r="N1735" s="493"/>
      <c r="O1735" s="494"/>
      <c r="P1735" s="110"/>
    </row>
    <row r="1736" spans="1:21" s="112" customFormat="1" ht="55.9" customHeight="1">
      <c r="A1736" s="495" t="s">
        <v>2019</v>
      </c>
      <c r="B1736" s="496"/>
      <c r="C1736" s="496"/>
      <c r="D1736" s="497"/>
      <c r="E1736" s="136">
        <v>1</v>
      </c>
      <c r="F1736" s="498">
        <v>3</v>
      </c>
      <c r="G1736" s="499"/>
      <c r="H1736" s="500"/>
      <c r="I1736" s="499"/>
      <c r="J1736" s="498"/>
      <c r="K1736" s="501"/>
      <c r="L1736" s="136"/>
      <c r="M1736" s="502" t="s">
        <v>2018</v>
      </c>
      <c r="N1736" s="502"/>
      <c r="O1736" s="503"/>
      <c r="P1736" s="110"/>
    </row>
    <row r="1737" spans="1:21" ht="18">
      <c r="A1737" s="127"/>
      <c r="B1737" s="128"/>
      <c r="C1737" s="128"/>
      <c r="D1737" s="128"/>
      <c r="E1737" s="129"/>
      <c r="F1737" s="130"/>
      <c r="G1737" s="129"/>
      <c r="H1737" s="129"/>
      <c r="I1737" s="146"/>
      <c r="J1737" s="147"/>
      <c r="K1737" s="129"/>
      <c r="L1737" s="129"/>
      <c r="M1737" s="129"/>
      <c r="O1737" s="148"/>
      <c r="P1737" s="110"/>
    </row>
    <row r="1738" spans="1:21" ht="15.75">
      <c r="A1738" s="131"/>
      <c r="B1738" s="132"/>
      <c r="C1738" s="132"/>
      <c r="D1738" s="132"/>
      <c r="E1738" s="132"/>
      <c r="F1738" s="132"/>
      <c r="G1738" s="132"/>
      <c r="H1738" s="132"/>
      <c r="I1738" s="149"/>
      <c r="J1738" s="149"/>
      <c r="L1738" s="485" t="s">
        <v>1793</v>
      </c>
      <c r="M1738" s="486"/>
      <c r="N1738" s="487"/>
      <c r="O1738" s="150">
        <f>F1736</f>
        <v>3</v>
      </c>
      <c r="P1738" s="110"/>
    </row>
    <row r="1739" spans="1:21" ht="15.75">
      <c r="A1739" s="133"/>
      <c r="B1739" s="134"/>
      <c r="C1739" s="134"/>
      <c r="D1739" s="134"/>
      <c r="E1739" s="134"/>
      <c r="F1739" s="134"/>
      <c r="G1739" s="134"/>
      <c r="H1739" s="134"/>
      <c r="I1739" s="151"/>
      <c r="J1739" s="151"/>
      <c r="K1739" s="152"/>
      <c r="L1739" s="152"/>
      <c r="M1739" s="152"/>
      <c r="N1739" s="152"/>
      <c r="O1739" s="153"/>
      <c r="P1739" s="110"/>
    </row>
    <row r="1740" spans="1:21" s="114" customFormat="1" ht="40.15" customHeight="1">
      <c r="A1740" s="174" t="s">
        <v>657</v>
      </c>
      <c r="B1740" s="488" t="s">
        <v>659</v>
      </c>
      <c r="C1740" s="488"/>
      <c r="D1740" s="488"/>
      <c r="E1740" s="488"/>
      <c r="F1740" s="488"/>
      <c r="G1740" s="488"/>
      <c r="H1740" s="488"/>
      <c r="I1740" s="488"/>
      <c r="J1740" s="488"/>
      <c r="K1740" s="488"/>
      <c r="L1740" s="488"/>
      <c r="M1740" s="488"/>
      <c r="N1740" s="488"/>
      <c r="O1740" s="489"/>
      <c r="P1740" s="169"/>
      <c r="Q1740" s="173"/>
      <c r="R1740" s="173"/>
      <c r="S1740" s="173"/>
      <c r="T1740" s="173"/>
      <c r="U1740" s="173"/>
    </row>
    <row r="1741" spans="1:21" s="115" customFormat="1" ht="15.75">
      <c r="A1741" s="167"/>
      <c r="B1741" s="168"/>
      <c r="C1741" s="168"/>
      <c r="D1741" s="168"/>
      <c r="E1741" s="168"/>
      <c r="F1741" s="168"/>
      <c r="G1741" s="168"/>
      <c r="H1741" s="168"/>
      <c r="I1741" s="170"/>
      <c r="J1741" s="170"/>
      <c r="K1741" s="170"/>
      <c r="L1741" s="170"/>
      <c r="M1741" s="171"/>
      <c r="N1741" s="171"/>
      <c r="O1741" s="172"/>
      <c r="P1741" s="110"/>
    </row>
    <row r="1742" spans="1:21" ht="42" customHeight="1">
      <c r="A1742" s="490" t="s">
        <v>1785</v>
      </c>
      <c r="B1742" s="481"/>
      <c r="C1742" s="481"/>
      <c r="D1742" s="481"/>
      <c r="E1742" s="125" t="s">
        <v>1786</v>
      </c>
      <c r="F1742" s="491" t="s">
        <v>1787</v>
      </c>
      <c r="G1742" s="459"/>
      <c r="H1742" s="491" t="s">
        <v>1795</v>
      </c>
      <c r="I1742" s="459"/>
      <c r="J1742" s="463" t="s">
        <v>1871</v>
      </c>
      <c r="K1742" s="492"/>
      <c r="L1742" s="145" t="s">
        <v>1790</v>
      </c>
      <c r="M1742" s="493" t="s">
        <v>1791</v>
      </c>
      <c r="N1742" s="493"/>
      <c r="O1742" s="494"/>
      <c r="P1742" s="110"/>
    </row>
    <row r="1743" spans="1:21" s="112" customFormat="1" ht="55.9" customHeight="1">
      <c r="A1743" s="495" t="s">
        <v>2019</v>
      </c>
      <c r="B1743" s="496"/>
      <c r="C1743" s="496"/>
      <c r="D1743" s="497"/>
      <c r="E1743" s="136">
        <v>1</v>
      </c>
      <c r="F1743" s="498">
        <v>30</v>
      </c>
      <c r="G1743" s="499"/>
      <c r="H1743" s="500"/>
      <c r="I1743" s="499"/>
      <c r="J1743" s="498"/>
      <c r="K1743" s="501"/>
      <c r="L1743" s="136"/>
      <c r="M1743" s="502" t="s">
        <v>2018</v>
      </c>
      <c r="N1743" s="502"/>
      <c r="O1743" s="503"/>
      <c r="P1743" s="110"/>
    </row>
    <row r="1744" spans="1:21" ht="18">
      <c r="A1744" s="127"/>
      <c r="B1744" s="128"/>
      <c r="C1744" s="128"/>
      <c r="D1744" s="128"/>
      <c r="E1744" s="129"/>
      <c r="F1744" s="130"/>
      <c r="G1744" s="129"/>
      <c r="H1744" s="129"/>
      <c r="I1744" s="146"/>
      <c r="J1744" s="147"/>
      <c r="K1744" s="129"/>
      <c r="L1744" s="129"/>
      <c r="M1744" s="129"/>
      <c r="O1744" s="148"/>
      <c r="P1744" s="110"/>
    </row>
    <row r="1745" spans="1:21" ht="15.75">
      <c r="A1745" s="131"/>
      <c r="B1745" s="132"/>
      <c r="C1745" s="132"/>
      <c r="D1745" s="132"/>
      <c r="E1745" s="132"/>
      <c r="F1745" s="132"/>
      <c r="G1745" s="132"/>
      <c r="H1745" s="132"/>
      <c r="I1745" s="149"/>
      <c r="J1745" s="149"/>
      <c r="L1745" s="485" t="s">
        <v>1793</v>
      </c>
      <c r="M1745" s="486"/>
      <c r="N1745" s="487"/>
      <c r="O1745" s="150">
        <f>F1743</f>
        <v>30</v>
      </c>
      <c r="P1745" s="110"/>
    </row>
    <row r="1746" spans="1:21" ht="15.75">
      <c r="A1746" s="133"/>
      <c r="B1746" s="134"/>
      <c r="C1746" s="134"/>
      <c r="D1746" s="134"/>
      <c r="E1746" s="134"/>
      <c r="F1746" s="134"/>
      <c r="G1746" s="134"/>
      <c r="H1746" s="134"/>
      <c r="I1746" s="151"/>
      <c r="J1746" s="151"/>
      <c r="K1746" s="152"/>
      <c r="L1746" s="152"/>
      <c r="M1746" s="152"/>
      <c r="N1746" s="152"/>
      <c r="O1746" s="153"/>
      <c r="P1746" s="110"/>
    </row>
    <row r="1747" spans="1:21" s="114" customFormat="1" ht="40.15" customHeight="1">
      <c r="A1747" s="174" t="s">
        <v>660</v>
      </c>
      <c r="B1747" s="488" t="s">
        <v>662</v>
      </c>
      <c r="C1747" s="488"/>
      <c r="D1747" s="488"/>
      <c r="E1747" s="488"/>
      <c r="F1747" s="488"/>
      <c r="G1747" s="488"/>
      <c r="H1747" s="488"/>
      <c r="I1747" s="488"/>
      <c r="J1747" s="488"/>
      <c r="K1747" s="488"/>
      <c r="L1747" s="488"/>
      <c r="M1747" s="488"/>
      <c r="N1747" s="488"/>
      <c r="O1747" s="489"/>
      <c r="P1747" s="169"/>
      <c r="Q1747" s="173"/>
      <c r="R1747" s="173"/>
      <c r="S1747" s="173"/>
      <c r="T1747" s="173"/>
      <c r="U1747" s="173"/>
    </row>
    <row r="1748" spans="1:21" s="115" customFormat="1" ht="15.75">
      <c r="A1748" s="167"/>
      <c r="B1748" s="168"/>
      <c r="C1748" s="168"/>
      <c r="D1748" s="168"/>
      <c r="E1748" s="168"/>
      <c r="F1748" s="168"/>
      <c r="G1748" s="168"/>
      <c r="H1748" s="168"/>
      <c r="I1748" s="170"/>
      <c r="J1748" s="170"/>
      <c r="K1748" s="170"/>
      <c r="L1748" s="170"/>
      <c r="M1748" s="171"/>
      <c r="N1748" s="171"/>
      <c r="O1748" s="172"/>
      <c r="P1748" s="110"/>
    </row>
    <row r="1749" spans="1:21" ht="42" customHeight="1">
      <c r="A1749" s="490" t="s">
        <v>1785</v>
      </c>
      <c r="B1749" s="481"/>
      <c r="C1749" s="481"/>
      <c r="D1749" s="481"/>
      <c r="E1749" s="125" t="s">
        <v>1786</v>
      </c>
      <c r="F1749" s="491" t="s">
        <v>1787</v>
      </c>
      <c r="G1749" s="459"/>
      <c r="H1749" s="491" t="s">
        <v>1795</v>
      </c>
      <c r="I1749" s="459"/>
      <c r="J1749" s="463" t="s">
        <v>1871</v>
      </c>
      <c r="K1749" s="492"/>
      <c r="L1749" s="145" t="s">
        <v>1790</v>
      </c>
      <c r="M1749" s="493" t="s">
        <v>1791</v>
      </c>
      <c r="N1749" s="493"/>
      <c r="O1749" s="494"/>
      <c r="P1749" s="110"/>
    </row>
    <row r="1750" spans="1:21" s="112" customFormat="1" ht="55.9" customHeight="1">
      <c r="A1750" s="495" t="s">
        <v>2019</v>
      </c>
      <c r="B1750" s="496"/>
      <c r="C1750" s="496"/>
      <c r="D1750" s="497"/>
      <c r="E1750" s="136">
        <v>1</v>
      </c>
      <c r="F1750" s="498">
        <v>70</v>
      </c>
      <c r="G1750" s="499"/>
      <c r="H1750" s="500"/>
      <c r="I1750" s="499"/>
      <c r="J1750" s="498"/>
      <c r="K1750" s="501"/>
      <c r="L1750" s="136"/>
      <c r="M1750" s="502" t="s">
        <v>2018</v>
      </c>
      <c r="N1750" s="502"/>
      <c r="O1750" s="503"/>
      <c r="P1750" s="110"/>
    </row>
    <row r="1751" spans="1:21" ht="18">
      <c r="A1751" s="127"/>
      <c r="B1751" s="128"/>
      <c r="C1751" s="128"/>
      <c r="D1751" s="128"/>
      <c r="E1751" s="129"/>
      <c r="F1751" s="130"/>
      <c r="G1751" s="129"/>
      <c r="H1751" s="129"/>
      <c r="I1751" s="146"/>
      <c r="J1751" s="147"/>
      <c r="K1751" s="129"/>
      <c r="L1751" s="129"/>
      <c r="M1751" s="129"/>
      <c r="O1751" s="148"/>
      <c r="P1751" s="110"/>
    </row>
    <row r="1752" spans="1:21" ht="15.75">
      <c r="A1752" s="131"/>
      <c r="B1752" s="132"/>
      <c r="C1752" s="132"/>
      <c r="D1752" s="132"/>
      <c r="E1752" s="132"/>
      <c r="F1752" s="132"/>
      <c r="G1752" s="132"/>
      <c r="H1752" s="132"/>
      <c r="I1752" s="149"/>
      <c r="J1752" s="149"/>
      <c r="L1752" s="485" t="s">
        <v>1793</v>
      </c>
      <c r="M1752" s="486"/>
      <c r="N1752" s="487"/>
      <c r="O1752" s="150">
        <f>F1750</f>
        <v>70</v>
      </c>
      <c r="P1752" s="110"/>
    </row>
    <row r="1753" spans="1:21" ht="15.75">
      <c r="A1753" s="133"/>
      <c r="B1753" s="134"/>
      <c r="C1753" s="134"/>
      <c r="D1753" s="134"/>
      <c r="E1753" s="134"/>
      <c r="F1753" s="134"/>
      <c r="G1753" s="134"/>
      <c r="H1753" s="134"/>
      <c r="I1753" s="151"/>
      <c r="J1753" s="151"/>
      <c r="K1753" s="152"/>
      <c r="L1753" s="152"/>
      <c r="M1753" s="152"/>
      <c r="N1753" s="152"/>
      <c r="O1753" s="153"/>
      <c r="P1753" s="110"/>
    </row>
    <row r="1754" spans="1:21" s="114" customFormat="1" ht="40.15" customHeight="1">
      <c r="A1754" s="174" t="s">
        <v>663</v>
      </c>
      <c r="B1754" s="488" t="s">
        <v>665</v>
      </c>
      <c r="C1754" s="488"/>
      <c r="D1754" s="488"/>
      <c r="E1754" s="488"/>
      <c r="F1754" s="488"/>
      <c r="G1754" s="488"/>
      <c r="H1754" s="488"/>
      <c r="I1754" s="488"/>
      <c r="J1754" s="488"/>
      <c r="K1754" s="488"/>
      <c r="L1754" s="488"/>
      <c r="M1754" s="488"/>
      <c r="N1754" s="488"/>
      <c r="O1754" s="489"/>
      <c r="P1754" s="169"/>
      <c r="Q1754" s="173"/>
      <c r="R1754" s="173"/>
      <c r="S1754" s="173"/>
      <c r="T1754" s="173"/>
      <c r="U1754" s="173"/>
    </row>
    <row r="1755" spans="1:21" s="115" customFormat="1" ht="15.75">
      <c r="A1755" s="167"/>
      <c r="B1755" s="168"/>
      <c r="C1755" s="168"/>
      <c r="D1755" s="168"/>
      <c r="E1755" s="168"/>
      <c r="F1755" s="168"/>
      <c r="G1755" s="168"/>
      <c r="H1755" s="168"/>
      <c r="I1755" s="170"/>
      <c r="J1755" s="170"/>
      <c r="K1755" s="170"/>
      <c r="L1755" s="170"/>
      <c r="M1755" s="171"/>
      <c r="N1755" s="171"/>
      <c r="O1755" s="172"/>
      <c r="P1755" s="110"/>
    </row>
    <row r="1756" spans="1:21" ht="42" customHeight="1">
      <c r="A1756" s="490" t="s">
        <v>1785</v>
      </c>
      <c r="B1756" s="481"/>
      <c r="C1756" s="481"/>
      <c r="D1756" s="481"/>
      <c r="E1756" s="125" t="s">
        <v>1786</v>
      </c>
      <c r="F1756" s="491" t="s">
        <v>1787</v>
      </c>
      <c r="G1756" s="459"/>
      <c r="H1756" s="491" t="s">
        <v>1795</v>
      </c>
      <c r="I1756" s="459"/>
      <c r="J1756" s="463" t="s">
        <v>1871</v>
      </c>
      <c r="K1756" s="492"/>
      <c r="L1756" s="145" t="s">
        <v>1790</v>
      </c>
      <c r="M1756" s="493" t="s">
        <v>1791</v>
      </c>
      <c r="N1756" s="493"/>
      <c r="O1756" s="494"/>
      <c r="P1756" s="110"/>
    </row>
    <row r="1757" spans="1:21" s="112" customFormat="1" ht="55.9" customHeight="1">
      <c r="A1757" s="495" t="s">
        <v>2019</v>
      </c>
      <c r="B1757" s="496"/>
      <c r="C1757" s="496"/>
      <c r="D1757" s="497"/>
      <c r="E1757" s="136">
        <f>6+8</f>
        <v>14</v>
      </c>
      <c r="F1757" s="498"/>
      <c r="G1757" s="499"/>
      <c r="H1757" s="500"/>
      <c r="I1757" s="499"/>
      <c r="J1757" s="498"/>
      <c r="K1757" s="501"/>
      <c r="L1757" s="136"/>
      <c r="M1757" s="502" t="s">
        <v>2018</v>
      </c>
      <c r="N1757" s="502"/>
      <c r="O1757" s="503"/>
      <c r="P1757" s="110"/>
    </row>
    <row r="1758" spans="1:21" ht="18">
      <c r="A1758" s="127"/>
      <c r="B1758" s="128"/>
      <c r="C1758" s="128"/>
      <c r="D1758" s="128"/>
      <c r="E1758" s="129"/>
      <c r="F1758" s="130"/>
      <c r="G1758" s="129"/>
      <c r="H1758" s="129"/>
      <c r="I1758" s="146"/>
      <c r="J1758" s="147"/>
      <c r="K1758" s="129"/>
      <c r="L1758" s="129"/>
      <c r="M1758" s="129"/>
      <c r="O1758" s="148"/>
      <c r="P1758" s="110"/>
    </row>
    <row r="1759" spans="1:21" ht="15.75">
      <c r="A1759" s="131"/>
      <c r="B1759" s="132"/>
      <c r="C1759" s="132"/>
      <c r="D1759" s="132"/>
      <c r="E1759" s="132"/>
      <c r="F1759" s="132"/>
      <c r="G1759" s="132"/>
      <c r="H1759" s="132"/>
      <c r="I1759" s="149"/>
      <c r="J1759" s="149"/>
      <c r="L1759" s="485" t="s">
        <v>1793</v>
      </c>
      <c r="M1759" s="486"/>
      <c r="N1759" s="487"/>
      <c r="O1759" s="150">
        <f>E1757</f>
        <v>14</v>
      </c>
      <c r="P1759" s="110"/>
    </row>
    <row r="1760" spans="1:21" ht="15.75">
      <c r="A1760" s="133"/>
      <c r="B1760" s="134"/>
      <c r="C1760" s="134"/>
      <c r="D1760" s="134"/>
      <c r="E1760" s="134"/>
      <c r="F1760" s="134"/>
      <c r="G1760" s="134"/>
      <c r="H1760" s="134"/>
      <c r="I1760" s="151"/>
      <c r="J1760" s="151"/>
      <c r="K1760" s="152"/>
      <c r="L1760" s="152"/>
      <c r="M1760" s="152"/>
      <c r="N1760" s="152"/>
      <c r="O1760" s="153"/>
      <c r="P1760" s="110"/>
    </row>
    <row r="1761" spans="1:21" s="114" customFormat="1" ht="40.15" customHeight="1">
      <c r="A1761" s="174" t="s">
        <v>666</v>
      </c>
      <c r="B1761" s="488" t="s">
        <v>668</v>
      </c>
      <c r="C1761" s="488"/>
      <c r="D1761" s="488"/>
      <c r="E1761" s="488"/>
      <c r="F1761" s="488"/>
      <c r="G1761" s="488"/>
      <c r="H1761" s="488"/>
      <c r="I1761" s="488"/>
      <c r="J1761" s="488"/>
      <c r="K1761" s="488"/>
      <c r="L1761" s="488"/>
      <c r="M1761" s="488"/>
      <c r="N1761" s="488"/>
      <c r="O1761" s="489"/>
      <c r="P1761" s="169"/>
      <c r="Q1761" s="173"/>
      <c r="R1761" s="173"/>
      <c r="S1761" s="173"/>
      <c r="T1761" s="173"/>
      <c r="U1761" s="173"/>
    </row>
    <row r="1762" spans="1:21" s="115" customFormat="1" ht="15.75">
      <c r="A1762" s="167"/>
      <c r="B1762" s="168"/>
      <c r="C1762" s="168"/>
      <c r="D1762" s="168"/>
      <c r="E1762" s="168"/>
      <c r="F1762" s="168"/>
      <c r="G1762" s="168"/>
      <c r="H1762" s="168"/>
      <c r="I1762" s="170"/>
      <c r="J1762" s="170"/>
      <c r="K1762" s="170"/>
      <c r="L1762" s="170"/>
      <c r="M1762" s="171"/>
      <c r="N1762" s="171"/>
      <c r="O1762" s="172"/>
      <c r="P1762" s="110"/>
    </row>
    <row r="1763" spans="1:21" ht="42" customHeight="1">
      <c r="A1763" s="490" t="s">
        <v>1785</v>
      </c>
      <c r="B1763" s="481"/>
      <c r="C1763" s="481"/>
      <c r="D1763" s="481"/>
      <c r="E1763" s="125" t="s">
        <v>1786</v>
      </c>
      <c r="F1763" s="491" t="s">
        <v>1787</v>
      </c>
      <c r="G1763" s="459"/>
      <c r="H1763" s="491" t="s">
        <v>1795</v>
      </c>
      <c r="I1763" s="459"/>
      <c r="J1763" s="463" t="s">
        <v>1871</v>
      </c>
      <c r="K1763" s="492"/>
      <c r="L1763" s="145" t="s">
        <v>1790</v>
      </c>
      <c r="M1763" s="493" t="s">
        <v>1791</v>
      </c>
      <c r="N1763" s="493"/>
      <c r="O1763" s="494"/>
      <c r="P1763" s="110"/>
    </row>
    <row r="1764" spans="1:21" s="112" customFormat="1" ht="55.9" customHeight="1">
      <c r="A1764" s="495" t="s">
        <v>2019</v>
      </c>
      <c r="B1764" s="496"/>
      <c r="C1764" s="496"/>
      <c r="D1764" s="497"/>
      <c r="E1764" s="136">
        <v>10</v>
      </c>
      <c r="F1764" s="498"/>
      <c r="G1764" s="499"/>
      <c r="H1764" s="500"/>
      <c r="I1764" s="499"/>
      <c r="J1764" s="498"/>
      <c r="K1764" s="501"/>
      <c r="L1764" s="136"/>
      <c r="M1764" s="502" t="s">
        <v>2018</v>
      </c>
      <c r="N1764" s="502"/>
      <c r="O1764" s="503"/>
      <c r="P1764" s="110"/>
    </row>
    <row r="1765" spans="1:21" ht="18">
      <c r="A1765" s="127"/>
      <c r="B1765" s="128"/>
      <c r="C1765" s="128"/>
      <c r="D1765" s="128"/>
      <c r="E1765" s="129"/>
      <c r="F1765" s="130"/>
      <c r="G1765" s="129"/>
      <c r="H1765" s="129"/>
      <c r="I1765" s="146"/>
      <c r="J1765" s="147"/>
      <c r="K1765" s="129"/>
      <c r="L1765" s="129"/>
      <c r="M1765" s="129"/>
      <c r="O1765" s="148"/>
      <c r="P1765" s="110"/>
    </row>
    <row r="1766" spans="1:21" ht="15.75">
      <c r="A1766" s="131"/>
      <c r="B1766" s="132"/>
      <c r="C1766" s="132"/>
      <c r="D1766" s="132"/>
      <c r="E1766" s="132"/>
      <c r="F1766" s="132"/>
      <c r="G1766" s="132"/>
      <c r="H1766" s="132"/>
      <c r="I1766" s="149"/>
      <c r="J1766" s="149"/>
      <c r="L1766" s="485" t="s">
        <v>1793</v>
      </c>
      <c r="M1766" s="486"/>
      <c r="N1766" s="487"/>
      <c r="O1766" s="150">
        <f>E1764</f>
        <v>10</v>
      </c>
      <c r="P1766" s="110"/>
    </row>
    <row r="1767" spans="1:21" ht="15.75">
      <c r="A1767" s="133"/>
      <c r="B1767" s="134"/>
      <c r="C1767" s="134"/>
      <c r="D1767" s="134"/>
      <c r="E1767" s="134"/>
      <c r="F1767" s="134"/>
      <c r="G1767" s="134"/>
      <c r="H1767" s="134"/>
      <c r="I1767" s="151"/>
      <c r="J1767" s="151"/>
      <c r="K1767" s="152"/>
      <c r="L1767" s="152"/>
      <c r="M1767" s="152"/>
      <c r="N1767" s="152"/>
      <c r="O1767" s="153"/>
      <c r="P1767" s="110"/>
    </row>
    <row r="1768" spans="1:21" s="114" customFormat="1" ht="40.15" customHeight="1">
      <c r="A1768" s="174" t="s">
        <v>669</v>
      </c>
      <c r="B1768" s="488" t="s">
        <v>671</v>
      </c>
      <c r="C1768" s="488"/>
      <c r="D1768" s="488"/>
      <c r="E1768" s="488"/>
      <c r="F1768" s="488"/>
      <c r="G1768" s="488"/>
      <c r="H1768" s="488"/>
      <c r="I1768" s="488"/>
      <c r="J1768" s="488"/>
      <c r="K1768" s="488"/>
      <c r="L1768" s="488"/>
      <c r="M1768" s="488"/>
      <c r="N1768" s="488"/>
      <c r="O1768" s="489"/>
      <c r="P1768" s="169"/>
      <c r="Q1768" s="173"/>
      <c r="R1768" s="173"/>
      <c r="S1768" s="173"/>
      <c r="T1768" s="173"/>
      <c r="U1768" s="173"/>
    </row>
    <row r="1769" spans="1:21" s="115" customFormat="1" ht="15.75">
      <c r="A1769" s="167"/>
      <c r="B1769" s="168"/>
      <c r="C1769" s="168"/>
      <c r="D1769" s="168"/>
      <c r="E1769" s="168"/>
      <c r="F1769" s="168"/>
      <c r="G1769" s="168"/>
      <c r="H1769" s="168"/>
      <c r="I1769" s="170"/>
      <c r="J1769" s="170"/>
      <c r="K1769" s="170"/>
      <c r="L1769" s="170"/>
      <c r="M1769" s="171"/>
      <c r="N1769" s="171"/>
      <c r="O1769" s="172"/>
      <c r="P1769" s="110"/>
    </row>
    <row r="1770" spans="1:21" ht="42" customHeight="1">
      <c r="A1770" s="490" t="s">
        <v>1785</v>
      </c>
      <c r="B1770" s="481"/>
      <c r="C1770" s="481"/>
      <c r="D1770" s="481"/>
      <c r="E1770" s="125" t="s">
        <v>1786</v>
      </c>
      <c r="F1770" s="491" t="s">
        <v>1787</v>
      </c>
      <c r="G1770" s="459"/>
      <c r="H1770" s="491" t="s">
        <v>1795</v>
      </c>
      <c r="I1770" s="459"/>
      <c r="J1770" s="463" t="s">
        <v>1871</v>
      </c>
      <c r="K1770" s="492"/>
      <c r="L1770" s="145" t="s">
        <v>1790</v>
      </c>
      <c r="M1770" s="493" t="s">
        <v>1791</v>
      </c>
      <c r="N1770" s="493"/>
      <c r="O1770" s="494"/>
      <c r="P1770" s="110"/>
    </row>
    <row r="1771" spans="1:21" s="112" customFormat="1" ht="55.9" customHeight="1">
      <c r="A1771" s="495" t="s">
        <v>2019</v>
      </c>
      <c r="B1771" s="496"/>
      <c r="C1771" s="496"/>
      <c r="D1771" s="497"/>
      <c r="E1771" s="136">
        <v>10</v>
      </c>
      <c r="F1771" s="498"/>
      <c r="G1771" s="499"/>
      <c r="H1771" s="500"/>
      <c r="I1771" s="499"/>
      <c r="J1771" s="498"/>
      <c r="K1771" s="501"/>
      <c r="L1771" s="136"/>
      <c r="M1771" s="502" t="s">
        <v>2018</v>
      </c>
      <c r="N1771" s="502"/>
      <c r="O1771" s="503"/>
      <c r="P1771" s="110"/>
    </row>
    <row r="1772" spans="1:21" ht="18">
      <c r="A1772" s="127"/>
      <c r="B1772" s="128"/>
      <c r="C1772" s="128"/>
      <c r="D1772" s="128"/>
      <c r="E1772" s="129"/>
      <c r="F1772" s="130"/>
      <c r="G1772" s="129"/>
      <c r="H1772" s="129"/>
      <c r="I1772" s="146"/>
      <c r="J1772" s="147"/>
      <c r="K1772" s="129"/>
      <c r="L1772" s="129"/>
      <c r="M1772" s="129"/>
      <c r="O1772" s="148"/>
      <c r="P1772" s="110"/>
    </row>
    <row r="1773" spans="1:21" ht="15.75">
      <c r="A1773" s="131"/>
      <c r="B1773" s="132"/>
      <c r="C1773" s="132"/>
      <c r="D1773" s="132"/>
      <c r="E1773" s="132"/>
      <c r="F1773" s="132"/>
      <c r="G1773" s="132"/>
      <c r="H1773" s="132"/>
      <c r="I1773" s="149"/>
      <c r="J1773" s="149"/>
      <c r="L1773" s="485" t="s">
        <v>1793</v>
      </c>
      <c r="M1773" s="486"/>
      <c r="N1773" s="487"/>
      <c r="O1773" s="150">
        <f>E1771</f>
        <v>10</v>
      </c>
      <c r="P1773" s="110"/>
    </row>
    <row r="1774" spans="1:21" ht="15.75">
      <c r="A1774" s="133"/>
      <c r="B1774" s="134"/>
      <c r="C1774" s="134"/>
      <c r="D1774" s="134"/>
      <c r="E1774" s="134"/>
      <c r="F1774" s="134"/>
      <c r="G1774" s="134"/>
      <c r="H1774" s="134"/>
      <c r="I1774" s="151"/>
      <c r="J1774" s="151"/>
      <c r="K1774" s="152"/>
      <c r="L1774" s="152"/>
      <c r="M1774" s="152"/>
      <c r="N1774" s="152"/>
      <c r="O1774" s="153"/>
      <c r="P1774" s="110"/>
    </row>
    <row r="1775" spans="1:21" s="114" customFormat="1" ht="40.15" customHeight="1">
      <c r="A1775" s="174" t="s">
        <v>672</v>
      </c>
      <c r="B1775" s="488" t="s">
        <v>674</v>
      </c>
      <c r="C1775" s="488"/>
      <c r="D1775" s="488"/>
      <c r="E1775" s="488"/>
      <c r="F1775" s="488"/>
      <c r="G1775" s="488"/>
      <c r="H1775" s="488"/>
      <c r="I1775" s="488"/>
      <c r="J1775" s="488"/>
      <c r="K1775" s="488"/>
      <c r="L1775" s="488"/>
      <c r="M1775" s="488"/>
      <c r="N1775" s="488"/>
      <c r="O1775" s="489"/>
      <c r="P1775" s="169"/>
      <c r="Q1775" s="173"/>
      <c r="R1775" s="173"/>
      <c r="S1775" s="173"/>
      <c r="T1775" s="173"/>
      <c r="U1775" s="173"/>
    </row>
    <row r="1776" spans="1:21" s="115" customFormat="1" ht="15.75">
      <c r="A1776" s="167"/>
      <c r="B1776" s="168"/>
      <c r="C1776" s="168"/>
      <c r="D1776" s="168"/>
      <c r="E1776" s="168"/>
      <c r="F1776" s="168"/>
      <c r="G1776" s="168"/>
      <c r="H1776" s="168"/>
      <c r="I1776" s="170"/>
      <c r="J1776" s="170"/>
      <c r="K1776" s="170"/>
      <c r="L1776" s="170"/>
      <c r="M1776" s="171"/>
      <c r="N1776" s="171"/>
      <c r="O1776" s="172"/>
      <c r="P1776" s="110"/>
    </row>
    <row r="1777" spans="1:21" ht="42" customHeight="1">
      <c r="A1777" s="490" t="s">
        <v>1785</v>
      </c>
      <c r="B1777" s="481"/>
      <c r="C1777" s="481"/>
      <c r="D1777" s="481"/>
      <c r="E1777" s="125" t="s">
        <v>1786</v>
      </c>
      <c r="F1777" s="491" t="s">
        <v>1787</v>
      </c>
      <c r="G1777" s="459"/>
      <c r="H1777" s="491" t="s">
        <v>1795</v>
      </c>
      <c r="I1777" s="459"/>
      <c r="J1777" s="463" t="s">
        <v>1871</v>
      </c>
      <c r="K1777" s="492"/>
      <c r="L1777" s="145" t="s">
        <v>1790</v>
      </c>
      <c r="M1777" s="493" t="s">
        <v>1791</v>
      </c>
      <c r="N1777" s="493"/>
      <c r="O1777" s="494"/>
      <c r="P1777" s="110"/>
    </row>
    <row r="1778" spans="1:21" s="112" customFormat="1" ht="55.9" customHeight="1">
      <c r="A1778" s="495" t="s">
        <v>2019</v>
      </c>
      <c r="B1778" s="496"/>
      <c r="C1778" s="496"/>
      <c r="D1778" s="497"/>
      <c r="E1778" s="136">
        <v>15</v>
      </c>
      <c r="F1778" s="498"/>
      <c r="G1778" s="499"/>
      <c r="H1778" s="500"/>
      <c r="I1778" s="499"/>
      <c r="J1778" s="498"/>
      <c r="K1778" s="501"/>
      <c r="L1778" s="136"/>
      <c r="M1778" s="502" t="s">
        <v>2018</v>
      </c>
      <c r="N1778" s="502"/>
      <c r="O1778" s="503"/>
      <c r="P1778" s="110"/>
    </row>
    <row r="1779" spans="1:21" ht="18">
      <c r="A1779" s="127"/>
      <c r="B1779" s="128"/>
      <c r="C1779" s="128"/>
      <c r="D1779" s="128"/>
      <c r="E1779" s="129"/>
      <c r="F1779" s="130"/>
      <c r="G1779" s="129"/>
      <c r="H1779" s="129"/>
      <c r="I1779" s="146"/>
      <c r="J1779" s="147"/>
      <c r="K1779" s="129"/>
      <c r="L1779" s="129"/>
      <c r="M1779" s="129"/>
      <c r="O1779" s="148"/>
      <c r="P1779" s="110"/>
    </row>
    <row r="1780" spans="1:21" ht="15.75">
      <c r="A1780" s="131"/>
      <c r="B1780" s="132"/>
      <c r="C1780" s="132"/>
      <c r="D1780" s="132"/>
      <c r="E1780" s="132"/>
      <c r="F1780" s="132"/>
      <c r="G1780" s="132"/>
      <c r="H1780" s="132"/>
      <c r="I1780" s="149"/>
      <c r="J1780" s="149"/>
      <c r="L1780" s="485" t="s">
        <v>1793</v>
      </c>
      <c r="M1780" s="486"/>
      <c r="N1780" s="487"/>
      <c r="O1780" s="150">
        <f>E1778</f>
        <v>15</v>
      </c>
      <c r="P1780" s="110"/>
    </row>
    <row r="1781" spans="1:21" ht="15.75">
      <c r="A1781" s="133"/>
      <c r="B1781" s="134"/>
      <c r="C1781" s="134"/>
      <c r="D1781" s="134"/>
      <c r="E1781" s="134"/>
      <c r="F1781" s="134"/>
      <c r="G1781" s="134"/>
      <c r="H1781" s="134"/>
      <c r="I1781" s="151"/>
      <c r="J1781" s="151"/>
      <c r="K1781" s="152"/>
      <c r="L1781" s="152"/>
      <c r="M1781" s="152"/>
      <c r="N1781" s="152"/>
      <c r="O1781" s="153"/>
      <c r="P1781" s="110"/>
    </row>
    <row r="1782" spans="1:21" s="114" customFormat="1" ht="40.15" customHeight="1">
      <c r="A1782" s="174" t="s">
        <v>675</v>
      </c>
      <c r="B1782" s="488" t="s">
        <v>2032</v>
      </c>
      <c r="C1782" s="488"/>
      <c r="D1782" s="488"/>
      <c r="E1782" s="488"/>
      <c r="F1782" s="488"/>
      <c r="G1782" s="488"/>
      <c r="H1782" s="488"/>
      <c r="I1782" s="488"/>
      <c r="J1782" s="488"/>
      <c r="K1782" s="488"/>
      <c r="L1782" s="488"/>
      <c r="M1782" s="488"/>
      <c r="N1782" s="488"/>
      <c r="O1782" s="489"/>
      <c r="P1782" s="169"/>
      <c r="Q1782" s="173"/>
      <c r="R1782" s="173"/>
      <c r="S1782" s="173"/>
      <c r="T1782" s="173"/>
      <c r="U1782" s="173"/>
    </row>
    <row r="1783" spans="1:21" s="115" customFormat="1" ht="15.75">
      <c r="A1783" s="167"/>
      <c r="B1783" s="168"/>
      <c r="C1783" s="168"/>
      <c r="D1783" s="168"/>
      <c r="E1783" s="168"/>
      <c r="F1783" s="168"/>
      <c r="G1783" s="168"/>
      <c r="H1783" s="168"/>
      <c r="I1783" s="170"/>
      <c r="J1783" s="170"/>
      <c r="K1783" s="170"/>
      <c r="L1783" s="170"/>
      <c r="M1783" s="171"/>
      <c r="N1783" s="171"/>
      <c r="O1783" s="172"/>
      <c r="P1783" s="110"/>
    </row>
    <row r="1784" spans="1:21" ht="42" customHeight="1">
      <c r="A1784" s="490" t="s">
        <v>1785</v>
      </c>
      <c r="B1784" s="481"/>
      <c r="C1784" s="481"/>
      <c r="D1784" s="481"/>
      <c r="E1784" s="125" t="s">
        <v>1786</v>
      </c>
      <c r="F1784" s="491" t="s">
        <v>1787</v>
      </c>
      <c r="G1784" s="459"/>
      <c r="H1784" s="491" t="s">
        <v>1795</v>
      </c>
      <c r="I1784" s="459"/>
      <c r="J1784" s="463" t="s">
        <v>1871</v>
      </c>
      <c r="K1784" s="492"/>
      <c r="L1784" s="145" t="s">
        <v>1790</v>
      </c>
      <c r="M1784" s="493" t="s">
        <v>1791</v>
      </c>
      <c r="N1784" s="493"/>
      <c r="O1784" s="494"/>
      <c r="P1784" s="110"/>
    </row>
    <row r="1785" spans="1:21" s="112" customFormat="1" ht="55.9" customHeight="1">
      <c r="A1785" s="495" t="s">
        <v>2033</v>
      </c>
      <c r="B1785" s="496"/>
      <c r="C1785" s="496"/>
      <c r="D1785" s="497"/>
      <c r="E1785" s="136">
        <v>1</v>
      </c>
      <c r="F1785" s="498">
        <f>160+260</f>
        <v>420</v>
      </c>
      <c r="G1785" s="499"/>
      <c r="H1785" s="500"/>
      <c r="I1785" s="499"/>
      <c r="J1785" s="498"/>
      <c r="K1785" s="501"/>
      <c r="L1785" s="136"/>
      <c r="M1785" s="502" t="s">
        <v>2018</v>
      </c>
      <c r="N1785" s="502"/>
      <c r="O1785" s="503"/>
      <c r="P1785" s="110"/>
    </row>
    <row r="1786" spans="1:21" ht="18">
      <c r="A1786" s="127"/>
      <c r="B1786" s="128"/>
      <c r="C1786" s="128"/>
      <c r="D1786" s="128"/>
      <c r="E1786" s="129"/>
      <c r="F1786" s="130"/>
      <c r="G1786" s="129"/>
      <c r="H1786" s="129"/>
      <c r="I1786" s="146"/>
      <c r="J1786" s="147"/>
      <c r="K1786" s="129"/>
      <c r="L1786" s="129"/>
      <c r="M1786" s="129"/>
      <c r="O1786" s="148"/>
      <c r="P1786" s="110"/>
    </row>
    <row r="1787" spans="1:21" ht="15.75">
      <c r="A1787" s="131"/>
      <c r="B1787" s="132"/>
      <c r="C1787" s="132"/>
      <c r="D1787" s="132"/>
      <c r="E1787" s="132"/>
      <c r="F1787" s="132"/>
      <c r="G1787" s="132"/>
      <c r="H1787" s="132"/>
      <c r="I1787" s="149"/>
      <c r="J1787" s="149"/>
      <c r="L1787" s="485" t="s">
        <v>1793</v>
      </c>
      <c r="M1787" s="486"/>
      <c r="N1787" s="487"/>
      <c r="O1787" s="150">
        <f>F1785</f>
        <v>420</v>
      </c>
      <c r="P1787" s="110"/>
    </row>
    <row r="1788" spans="1:21" ht="15.75">
      <c r="A1788" s="133"/>
      <c r="B1788" s="134"/>
      <c r="C1788" s="134"/>
      <c r="D1788" s="134"/>
      <c r="E1788" s="134"/>
      <c r="F1788" s="134"/>
      <c r="G1788" s="134"/>
      <c r="H1788" s="134"/>
      <c r="I1788" s="151"/>
      <c r="J1788" s="151"/>
      <c r="K1788" s="152"/>
      <c r="L1788" s="152"/>
      <c r="M1788" s="152"/>
      <c r="N1788" s="152"/>
      <c r="O1788" s="153"/>
      <c r="P1788" s="110"/>
    </row>
    <row r="1789" spans="1:21" s="114" customFormat="1" ht="40.15" customHeight="1">
      <c r="A1789" s="174" t="s">
        <v>678</v>
      </c>
      <c r="B1789" s="488" t="s">
        <v>2034</v>
      </c>
      <c r="C1789" s="488"/>
      <c r="D1789" s="488"/>
      <c r="E1789" s="488"/>
      <c r="F1789" s="488"/>
      <c r="G1789" s="488"/>
      <c r="H1789" s="488"/>
      <c r="I1789" s="488"/>
      <c r="J1789" s="488"/>
      <c r="K1789" s="488"/>
      <c r="L1789" s="488"/>
      <c r="M1789" s="488"/>
      <c r="N1789" s="488"/>
      <c r="O1789" s="489"/>
      <c r="P1789" s="169"/>
      <c r="Q1789" s="173"/>
      <c r="R1789" s="173"/>
      <c r="S1789" s="173"/>
      <c r="T1789" s="173"/>
      <c r="U1789" s="173"/>
    </row>
    <row r="1790" spans="1:21" s="115" customFormat="1" ht="15.75">
      <c r="A1790" s="167"/>
      <c r="B1790" s="168"/>
      <c r="C1790" s="168"/>
      <c r="D1790" s="168"/>
      <c r="E1790" s="168"/>
      <c r="F1790" s="168"/>
      <c r="G1790" s="168"/>
      <c r="H1790" s="168"/>
      <c r="I1790" s="170"/>
      <c r="J1790" s="170"/>
      <c r="K1790" s="170"/>
      <c r="L1790" s="170"/>
      <c r="M1790" s="171"/>
      <c r="N1790" s="171"/>
      <c r="O1790" s="172"/>
      <c r="P1790" s="110"/>
    </row>
    <row r="1791" spans="1:21" ht="42" customHeight="1">
      <c r="A1791" s="490" t="s">
        <v>1785</v>
      </c>
      <c r="B1791" s="481"/>
      <c r="C1791" s="481"/>
      <c r="D1791" s="481"/>
      <c r="E1791" s="125" t="s">
        <v>1786</v>
      </c>
      <c r="F1791" s="491" t="s">
        <v>1787</v>
      </c>
      <c r="G1791" s="459"/>
      <c r="H1791" s="491" t="s">
        <v>1795</v>
      </c>
      <c r="I1791" s="459"/>
      <c r="J1791" s="463" t="s">
        <v>1871</v>
      </c>
      <c r="K1791" s="492"/>
      <c r="L1791" s="145" t="s">
        <v>1790</v>
      </c>
      <c r="M1791" s="493" t="s">
        <v>1791</v>
      </c>
      <c r="N1791" s="493"/>
      <c r="O1791" s="494"/>
      <c r="P1791" s="110"/>
    </row>
    <row r="1792" spans="1:21" s="112" customFormat="1" ht="55.9" customHeight="1">
      <c r="A1792" s="495" t="s">
        <v>2019</v>
      </c>
      <c r="B1792" s="496"/>
      <c r="C1792" s="496"/>
      <c r="D1792" s="497"/>
      <c r="E1792" s="136">
        <f>167+191</f>
        <v>358</v>
      </c>
      <c r="F1792" s="498"/>
      <c r="G1792" s="499"/>
      <c r="H1792" s="500"/>
      <c r="I1792" s="499"/>
      <c r="J1792" s="498"/>
      <c r="K1792" s="501"/>
      <c r="L1792" s="136"/>
      <c r="M1792" s="502" t="s">
        <v>2018</v>
      </c>
      <c r="N1792" s="502"/>
      <c r="O1792" s="503"/>
      <c r="P1792" s="110"/>
    </row>
    <row r="1793" spans="1:21" ht="18">
      <c r="A1793" s="127"/>
      <c r="B1793" s="128"/>
      <c r="C1793" s="128"/>
      <c r="D1793" s="128"/>
      <c r="E1793" s="129"/>
      <c r="F1793" s="130"/>
      <c r="G1793" s="129"/>
      <c r="H1793" s="129"/>
      <c r="I1793" s="146"/>
      <c r="J1793" s="147"/>
      <c r="K1793" s="129"/>
      <c r="L1793" s="129"/>
      <c r="M1793" s="129"/>
      <c r="O1793" s="148"/>
      <c r="P1793" s="110"/>
    </row>
    <row r="1794" spans="1:21" ht="15.75">
      <c r="A1794" s="131"/>
      <c r="B1794" s="132"/>
      <c r="C1794" s="132"/>
      <c r="D1794" s="132"/>
      <c r="E1794" s="132"/>
      <c r="F1794" s="132"/>
      <c r="G1794" s="132"/>
      <c r="H1794" s="132"/>
      <c r="I1794" s="149"/>
      <c r="J1794" s="149"/>
      <c r="L1794" s="485" t="s">
        <v>1793</v>
      </c>
      <c r="M1794" s="486"/>
      <c r="N1794" s="487"/>
      <c r="O1794" s="150">
        <f>E1792</f>
        <v>358</v>
      </c>
      <c r="P1794" s="110"/>
    </row>
    <row r="1795" spans="1:21" ht="15.75">
      <c r="A1795" s="133"/>
      <c r="B1795" s="134"/>
      <c r="C1795" s="134"/>
      <c r="D1795" s="134"/>
      <c r="E1795" s="134"/>
      <c r="F1795" s="134"/>
      <c r="G1795" s="134"/>
      <c r="H1795" s="134"/>
      <c r="I1795" s="151"/>
      <c r="J1795" s="151"/>
      <c r="K1795" s="152"/>
      <c r="L1795" s="152"/>
      <c r="M1795" s="152"/>
      <c r="N1795" s="152"/>
      <c r="O1795" s="153"/>
      <c r="P1795" s="110"/>
    </row>
    <row r="1796" spans="1:21" s="114" customFormat="1" ht="55.15" customHeight="1">
      <c r="A1796" s="174" t="s">
        <v>681</v>
      </c>
      <c r="B1796" s="488" t="s">
        <v>2035</v>
      </c>
      <c r="C1796" s="488"/>
      <c r="D1796" s="488"/>
      <c r="E1796" s="488"/>
      <c r="F1796" s="488"/>
      <c r="G1796" s="488"/>
      <c r="H1796" s="488"/>
      <c r="I1796" s="488"/>
      <c r="J1796" s="488"/>
      <c r="K1796" s="488"/>
      <c r="L1796" s="488"/>
      <c r="M1796" s="488"/>
      <c r="N1796" s="488"/>
      <c r="O1796" s="489"/>
      <c r="P1796" s="169"/>
      <c r="Q1796" s="173"/>
      <c r="R1796" s="173"/>
      <c r="S1796" s="173"/>
      <c r="T1796" s="173"/>
      <c r="U1796" s="173"/>
    </row>
    <row r="1797" spans="1:21" s="115" customFormat="1" ht="15.75">
      <c r="A1797" s="167"/>
      <c r="B1797" s="168"/>
      <c r="C1797" s="168"/>
      <c r="D1797" s="168"/>
      <c r="E1797" s="168"/>
      <c r="F1797" s="168"/>
      <c r="G1797" s="168"/>
      <c r="H1797" s="168"/>
      <c r="I1797" s="170"/>
      <c r="J1797" s="170"/>
      <c r="K1797" s="170"/>
      <c r="L1797" s="170"/>
      <c r="M1797" s="171"/>
      <c r="N1797" s="171"/>
      <c r="O1797" s="172"/>
      <c r="P1797" s="110"/>
    </row>
    <row r="1798" spans="1:21" ht="42" customHeight="1">
      <c r="A1798" s="490" t="s">
        <v>1785</v>
      </c>
      <c r="B1798" s="481"/>
      <c r="C1798" s="481"/>
      <c r="D1798" s="481"/>
      <c r="E1798" s="125" t="s">
        <v>1786</v>
      </c>
      <c r="F1798" s="491" t="s">
        <v>1787</v>
      </c>
      <c r="G1798" s="459"/>
      <c r="H1798" s="491" t="s">
        <v>1795</v>
      </c>
      <c r="I1798" s="459"/>
      <c r="J1798" s="463" t="s">
        <v>1871</v>
      </c>
      <c r="K1798" s="492"/>
      <c r="L1798" s="145" t="s">
        <v>1790</v>
      </c>
      <c r="M1798" s="493" t="s">
        <v>1791</v>
      </c>
      <c r="N1798" s="493"/>
      <c r="O1798" s="494"/>
      <c r="P1798" s="110"/>
    </row>
    <row r="1799" spans="1:21" s="112" customFormat="1" ht="55.9" customHeight="1">
      <c r="A1799" s="495" t="s">
        <v>2033</v>
      </c>
      <c r="B1799" s="496"/>
      <c r="C1799" s="496"/>
      <c r="D1799" s="497"/>
      <c r="E1799" s="136">
        <f>69+100</f>
        <v>169</v>
      </c>
      <c r="F1799" s="498"/>
      <c r="G1799" s="499"/>
      <c r="H1799" s="500"/>
      <c r="I1799" s="499"/>
      <c r="J1799" s="498"/>
      <c r="K1799" s="501"/>
      <c r="L1799" s="136"/>
      <c r="M1799" s="502" t="s">
        <v>2018</v>
      </c>
      <c r="N1799" s="502"/>
      <c r="O1799" s="503"/>
      <c r="P1799" s="110"/>
    </row>
    <row r="1800" spans="1:21" ht="18">
      <c r="A1800" s="127"/>
      <c r="B1800" s="128"/>
      <c r="C1800" s="128"/>
      <c r="D1800" s="128"/>
      <c r="E1800" s="129"/>
      <c r="F1800" s="130"/>
      <c r="G1800" s="129"/>
      <c r="H1800" s="129"/>
      <c r="I1800" s="146"/>
      <c r="J1800" s="147"/>
      <c r="K1800" s="129"/>
      <c r="L1800" s="129"/>
      <c r="M1800" s="129"/>
      <c r="O1800" s="148"/>
      <c r="P1800" s="110"/>
    </row>
    <row r="1801" spans="1:21" ht="15.75">
      <c r="A1801" s="131"/>
      <c r="B1801" s="132"/>
      <c r="C1801" s="132"/>
      <c r="D1801" s="132"/>
      <c r="E1801" s="132"/>
      <c r="F1801" s="132"/>
      <c r="G1801" s="132"/>
      <c r="H1801" s="132"/>
      <c r="I1801" s="149"/>
      <c r="J1801" s="149"/>
      <c r="L1801" s="485" t="s">
        <v>1793</v>
      </c>
      <c r="M1801" s="486"/>
      <c r="N1801" s="487"/>
      <c r="O1801" s="150">
        <f>E1799</f>
        <v>169</v>
      </c>
      <c r="P1801" s="110"/>
    </row>
    <row r="1802" spans="1:21" ht="15.75">
      <c r="A1802" s="133"/>
      <c r="B1802" s="134"/>
      <c r="C1802" s="134"/>
      <c r="D1802" s="134"/>
      <c r="E1802" s="134"/>
      <c r="F1802" s="134"/>
      <c r="G1802" s="134"/>
      <c r="H1802" s="134"/>
      <c r="I1802" s="151"/>
      <c r="J1802" s="151"/>
      <c r="K1802" s="152"/>
      <c r="L1802" s="152"/>
      <c r="M1802" s="152"/>
      <c r="N1802" s="152"/>
      <c r="O1802" s="153"/>
      <c r="P1802" s="110"/>
    </row>
    <row r="1803" spans="1:21" s="114" customFormat="1" ht="40.15" customHeight="1">
      <c r="A1803" s="174" t="s">
        <v>686</v>
      </c>
      <c r="B1803" s="488" t="s">
        <v>2036</v>
      </c>
      <c r="C1803" s="488"/>
      <c r="D1803" s="488"/>
      <c r="E1803" s="488"/>
      <c r="F1803" s="488"/>
      <c r="G1803" s="488"/>
      <c r="H1803" s="488"/>
      <c r="I1803" s="488"/>
      <c r="J1803" s="488"/>
      <c r="K1803" s="488"/>
      <c r="L1803" s="488"/>
      <c r="M1803" s="488"/>
      <c r="N1803" s="488"/>
      <c r="O1803" s="489"/>
      <c r="P1803" s="169"/>
      <c r="Q1803" s="173"/>
      <c r="R1803" s="173"/>
      <c r="S1803" s="173"/>
      <c r="T1803" s="173"/>
      <c r="U1803" s="173"/>
    </row>
    <row r="1804" spans="1:21" s="115" customFormat="1" ht="15.75">
      <c r="A1804" s="167"/>
      <c r="B1804" s="168"/>
      <c r="C1804" s="168"/>
      <c r="D1804" s="168"/>
      <c r="E1804" s="168"/>
      <c r="F1804" s="168"/>
      <c r="G1804" s="168"/>
      <c r="H1804" s="168"/>
      <c r="I1804" s="170"/>
      <c r="J1804" s="170"/>
      <c r="K1804" s="170"/>
      <c r="L1804" s="170"/>
      <c r="M1804" s="171"/>
      <c r="N1804" s="171"/>
      <c r="O1804" s="172"/>
      <c r="P1804" s="110"/>
    </row>
    <row r="1805" spans="1:21" ht="42" customHeight="1">
      <c r="A1805" s="490" t="s">
        <v>1785</v>
      </c>
      <c r="B1805" s="481"/>
      <c r="C1805" s="481"/>
      <c r="D1805" s="481"/>
      <c r="E1805" s="125" t="s">
        <v>1786</v>
      </c>
      <c r="F1805" s="491" t="s">
        <v>1787</v>
      </c>
      <c r="G1805" s="459"/>
      <c r="H1805" s="491" t="s">
        <v>1795</v>
      </c>
      <c r="I1805" s="459"/>
      <c r="J1805" s="463" t="s">
        <v>1871</v>
      </c>
      <c r="K1805" s="492"/>
      <c r="L1805" s="145" t="s">
        <v>1790</v>
      </c>
      <c r="M1805" s="493" t="s">
        <v>1791</v>
      </c>
      <c r="N1805" s="493"/>
      <c r="O1805" s="494"/>
      <c r="P1805" s="110"/>
    </row>
    <row r="1806" spans="1:21" s="112" customFormat="1" ht="55.9" customHeight="1">
      <c r="A1806" s="495" t="s">
        <v>685</v>
      </c>
      <c r="B1806" s="496"/>
      <c r="C1806" s="496"/>
      <c r="D1806" s="497"/>
      <c r="E1806" s="136">
        <v>1</v>
      </c>
      <c r="F1806" s="498">
        <v>280</v>
      </c>
      <c r="G1806" s="499"/>
      <c r="H1806" s="500"/>
      <c r="I1806" s="499"/>
      <c r="J1806" s="498"/>
      <c r="K1806" s="501"/>
      <c r="L1806" s="136"/>
      <c r="M1806" s="502" t="s">
        <v>2037</v>
      </c>
      <c r="N1806" s="502"/>
      <c r="O1806" s="503"/>
      <c r="P1806" s="110"/>
    </row>
    <row r="1807" spans="1:21" ht="18">
      <c r="A1807" s="127"/>
      <c r="B1807" s="128"/>
      <c r="C1807" s="128"/>
      <c r="D1807" s="128"/>
      <c r="E1807" s="129"/>
      <c r="F1807" s="130"/>
      <c r="G1807" s="129"/>
      <c r="H1807" s="129"/>
      <c r="I1807" s="146"/>
      <c r="J1807" s="147"/>
      <c r="K1807" s="129"/>
      <c r="L1807" s="129"/>
      <c r="M1807" s="129"/>
      <c r="O1807" s="148"/>
      <c r="P1807" s="110"/>
    </row>
    <row r="1808" spans="1:21" ht="15.75">
      <c r="A1808" s="131"/>
      <c r="B1808" s="132"/>
      <c r="C1808" s="132"/>
      <c r="D1808" s="132"/>
      <c r="E1808" s="132"/>
      <c r="F1808" s="132"/>
      <c r="G1808" s="132"/>
      <c r="H1808" s="132"/>
      <c r="I1808" s="149"/>
      <c r="J1808" s="149"/>
      <c r="L1808" s="485" t="s">
        <v>1793</v>
      </c>
      <c r="M1808" s="486"/>
      <c r="N1808" s="487"/>
      <c r="O1808" s="150">
        <f>F1806</f>
        <v>280</v>
      </c>
      <c r="P1808" s="110"/>
    </row>
    <row r="1809" spans="1:21" ht="15.75">
      <c r="A1809" s="133"/>
      <c r="B1809" s="134"/>
      <c r="C1809" s="134"/>
      <c r="D1809" s="134"/>
      <c r="E1809" s="134"/>
      <c r="F1809" s="134"/>
      <c r="G1809" s="134"/>
      <c r="H1809" s="134"/>
      <c r="I1809" s="151"/>
      <c r="J1809" s="151"/>
      <c r="K1809" s="152"/>
      <c r="L1809" s="152"/>
      <c r="M1809" s="152"/>
      <c r="N1809" s="152"/>
      <c r="O1809" s="153"/>
      <c r="P1809" s="110"/>
    </row>
    <row r="1810" spans="1:21" s="114" customFormat="1" ht="40.15" customHeight="1">
      <c r="A1810" s="174" t="s">
        <v>689</v>
      </c>
      <c r="B1810" s="488" t="s">
        <v>2038</v>
      </c>
      <c r="C1810" s="488"/>
      <c r="D1810" s="488"/>
      <c r="E1810" s="488"/>
      <c r="F1810" s="488"/>
      <c r="G1810" s="488"/>
      <c r="H1810" s="488"/>
      <c r="I1810" s="488"/>
      <c r="J1810" s="488"/>
      <c r="K1810" s="488"/>
      <c r="L1810" s="488"/>
      <c r="M1810" s="488"/>
      <c r="N1810" s="488"/>
      <c r="O1810" s="489"/>
      <c r="P1810" s="169"/>
      <c r="Q1810" s="173"/>
      <c r="R1810" s="173"/>
      <c r="S1810" s="173"/>
      <c r="T1810" s="173"/>
      <c r="U1810" s="173"/>
    </row>
    <row r="1811" spans="1:21" s="115" customFormat="1" ht="15.75">
      <c r="A1811" s="167"/>
      <c r="B1811" s="168"/>
      <c r="C1811" s="168"/>
      <c r="D1811" s="168"/>
      <c r="E1811" s="168"/>
      <c r="F1811" s="168"/>
      <c r="G1811" s="168"/>
      <c r="H1811" s="168"/>
      <c r="I1811" s="170"/>
      <c r="J1811" s="170"/>
      <c r="K1811" s="170"/>
      <c r="L1811" s="170"/>
      <c r="M1811" s="171"/>
      <c r="N1811" s="171"/>
      <c r="O1811" s="172"/>
      <c r="P1811" s="110"/>
    </row>
    <row r="1812" spans="1:21" ht="42" customHeight="1">
      <c r="A1812" s="490" t="s">
        <v>1785</v>
      </c>
      <c r="B1812" s="481"/>
      <c r="C1812" s="481"/>
      <c r="D1812" s="481"/>
      <c r="E1812" s="125" t="s">
        <v>1786</v>
      </c>
      <c r="F1812" s="491" t="s">
        <v>1787</v>
      </c>
      <c r="G1812" s="459"/>
      <c r="H1812" s="491" t="s">
        <v>1795</v>
      </c>
      <c r="I1812" s="459"/>
      <c r="J1812" s="463" t="s">
        <v>1871</v>
      </c>
      <c r="K1812" s="492"/>
      <c r="L1812" s="145" t="s">
        <v>1790</v>
      </c>
      <c r="M1812" s="493" t="s">
        <v>1791</v>
      </c>
      <c r="N1812" s="493"/>
      <c r="O1812" s="494"/>
      <c r="P1812" s="110"/>
    </row>
    <row r="1813" spans="1:21" s="112" customFormat="1" ht="55.9" customHeight="1">
      <c r="A1813" s="495" t="s">
        <v>685</v>
      </c>
      <c r="B1813" s="496"/>
      <c r="C1813" s="496"/>
      <c r="D1813" s="497"/>
      <c r="E1813" s="136">
        <v>1</v>
      </c>
      <c r="F1813" s="498">
        <v>180</v>
      </c>
      <c r="G1813" s="499"/>
      <c r="H1813" s="500"/>
      <c r="I1813" s="499"/>
      <c r="J1813" s="498"/>
      <c r="K1813" s="501"/>
      <c r="L1813" s="136"/>
      <c r="M1813" s="502" t="s">
        <v>2037</v>
      </c>
      <c r="N1813" s="502"/>
      <c r="O1813" s="503"/>
      <c r="P1813" s="110"/>
    </row>
    <row r="1814" spans="1:21" ht="18">
      <c r="A1814" s="127"/>
      <c r="B1814" s="128"/>
      <c r="C1814" s="128"/>
      <c r="D1814" s="128"/>
      <c r="E1814" s="129"/>
      <c r="F1814" s="130"/>
      <c r="G1814" s="129"/>
      <c r="H1814" s="129"/>
      <c r="I1814" s="146"/>
      <c r="J1814" s="147"/>
      <c r="K1814" s="129"/>
      <c r="L1814" s="129"/>
      <c r="M1814" s="129"/>
      <c r="O1814" s="148"/>
      <c r="P1814" s="110"/>
    </row>
    <row r="1815" spans="1:21" ht="15.75">
      <c r="A1815" s="131"/>
      <c r="B1815" s="132"/>
      <c r="C1815" s="132"/>
      <c r="D1815" s="132"/>
      <c r="E1815" s="132"/>
      <c r="F1815" s="132"/>
      <c r="G1815" s="132"/>
      <c r="H1815" s="132"/>
      <c r="I1815" s="149"/>
      <c r="J1815" s="149"/>
      <c r="L1815" s="485" t="s">
        <v>1793</v>
      </c>
      <c r="M1815" s="486"/>
      <c r="N1815" s="487"/>
      <c r="O1815" s="150">
        <f>F1813</f>
        <v>180</v>
      </c>
      <c r="P1815" s="110"/>
    </row>
    <row r="1816" spans="1:21" ht="15.75">
      <c r="A1816" s="133"/>
      <c r="B1816" s="134"/>
      <c r="C1816" s="134"/>
      <c r="D1816" s="134"/>
      <c r="E1816" s="134"/>
      <c r="F1816" s="134"/>
      <c r="G1816" s="134"/>
      <c r="H1816" s="134"/>
      <c r="I1816" s="151"/>
      <c r="J1816" s="151"/>
      <c r="K1816" s="152"/>
      <c r="L1816" s="152"/>
      <c r="M1816" s="152"/>
      <c r="N1816" s="152"/>
      <c r="O1816" s="153"/>
      <c r="P1816" s="110"/>
    </row>
    <row r="1817" spans="1:21" s="114" customFormat="1" ht="40.15" customHeight="1">
      <c r="A1817" s="174" t="s">
        <v>692</v>
      </c>
      <c r="B1817" s="488" t="s">
        <v>2039</v>
      </c>
      <c r="C1817" s="488"/>
      <c r="D1817" s="488"/>
      <c r="E1817" s="488"/>
      <c r="F1817" s="488"/>
      <c r="G1817" s="488"/>
      <c r="H1817" s="488"/>
      <c r="I1817" s="488"/>
      <c r="J1817" s="488"/>
      <c r="K1817" s="488"/>
      <c r="L1817" s="488"/>
      <c r="M1817" s="488"/>
      <c r="N1817" s="488"/>
      <c r="O1817" s="489"/>
      <c r="P1817" s="169"/>
      <c r="Q1817" s="173"/>
      <c r="R1817" s="173"/>
      <c r="S1817" s="173"/>
      <c r="T1817" s="173"/>
      <c r="U1817" s="173"/>
    </row>
    <row r="1818" spans="1:21" s="115" customFormat="1" ht="15.75">
      <c r="A1818" s="167"/>
      <c r="B1818" s="168"/>
      <c r="C1818" s="168"/>
      <c r="D1818" s="168"/>
      <c r="E1818" s="168"/>
      <c r="F1818" s="168"/>
      <c r="G1818" s="168"/>
      <c r="H1818" s="168"/>
      <c r="I1818" s="170"/>
      <c r="J1818" s="170"/>
      <c r="K1818" s="170"/>
      <c r="L1818" s="170"/>
      <c r="M1818" s="171"/>
      <c r="N1818" s="171"/>
      <c r="O1818" s="172"/>
      <c r="P1818" s="110"/>
    </row>
    <row r="1819" spans="1:21" ht="42" customHeight="1">
      <c r="A1819" s="490" t="s">
        <v>1785</v>
      </c>
      <c r="B1819" s="481"/>
      <c r="C1819" s="481"/>
      <c r="D1819" s="481"/>
      <c r="E1819" s="125" t="s">
        <v>1786</v>
      </c>
      <c r="F1819" s="491" t="s">
        <v>1787</v>
      </c>
      <c r="G1819" s="459"/>
      <c r="H1819" s="491" t="s">
        <v>1795</v>
      </c>
      <c r="I1819" s="459"/>
      <c r="J1819" s="463" t="s">
        <v>1871</v>
      </c>
      <c r="K1819" s="492"/>
      <c r="L1819" s="145" t="s">
        <v>1790</v>
      </c>
      <c r="M1819" s="493" t="s">
        <v>1791</v>
      </c>
      <c r="N1819" s="493"/>
      <c r="O1819" s="494"/>
      <c r="P1819" s="110"/>
    </row>
    <row r="1820" spans="1:21" s="112" customFormat="1" ht="55.9" customHeight="1">
      <c r="A1820" s="495" t="s">
        <v>685</v>
      </c>
      <c r="B1820" s="496"/>
      <c r="C1820" s="496"/>
      <c r="D1820" s="497"/>
      <c r="E1820" s="136">
        <v>1</v>
      </c>
      <c r="F1820" s="498">
        <v>40</v>
      </c>
      <c r="G1820" s="499"/>
      <c r="H1820" s="500"/>
      <c r="I1820" s="499"/>
      <c r="J1820" s="498"/>
      <c r="K1820" s="501"/>
      <c r="L1820" s="136"/>
      <c r="M1820" s="502" t="s">
        <v>2037</v>
      </c>
      <c r="N1820" s="502"/>
      <c r="O1820" s="503"/>
      <c r="P1820" s="110"/>
    </row>
    <row r="1821" spans="1:21" ht="18">
      <c r="A1821" s="127"/>
      <c r="B1821" s="128"/>
      <c r="C1821" s="128"/>
      <c r="D1821" s="128"/>
      <c r="E1821" s="129"/>
      <c r="F1821" s="130"/>
      <c r="G1821" s="129"/>
      <c r="H1821" s="129"/>
      <c r="I1821" s="146"/>
      <c r="J1821" s="147"/>
      <c r="K1821" s="129"/>
      <c r="L1821" s="129"/>
      <c r="M1821" s="129"/>
      <c r="O1821" s="148"/>
      <c r="P1821" s="110"/>
    </row>
    <row r="1822" spans="1:21" ht="15.75">
      <c r="A1822" s="131"/>
      <c r="B1822" s="132"/>
      <c r="C1822" s="132"/>
      <c r="D1822" s="132"/>
      <c r="E1822" s="132"/>
      <c r="F1822" s="132"/>
      <c r="G1822" s="132"/>
      <c r="H1822" s="132"/>
      <c r="I1822" s="149"/>
      <c r="J1822" s="149"/>
      <c r="L1822" s="485" t="s">
        <v>1793</v>
      </c>
      <c r="M1822" s="486"/>
      <c r="N1822" s="487"/>
      <c r="O1822" s="150">
        <f>F1820</f>
        <v>40</v>
      </c>
      <c r="P1822" s="110"/>
    </row>
    <row r="1823" spans="1:21" ht="15.75">
      <c r="A1823" s="133"/>
      <c r="B1823" s="134"/>
      <c r="C1823" s="134"/>
      <c r="D1823" s="134"/>
      <c r="E1823" s="134"/>
      <c r="F1823" s="134"/>
      <c r="G1823" s="134"/>
      <c r="H1823" s="134"/>
      <c r="I1823" s="151"/>
      <c r="J1823" s="151"/>
      <c r="K1823" s="152"/>
      <c r="L1823" s="152"/>
      <c r="M1823" s="152"/>
      <c r="N1823" s="152"/>
      <c r="O1823" s="153"/>
      <c r="P1823" s="110"/>
    </row>
    <row r="1824" spans="1:21" s="114" customFormat="1" ht="40.15" customHeight="1">
      <c r="A1824" s="174" t="s">
        <v>695</v>
      </c>
      <c r="B1824" s="488" t="s">
        <v>2040</v>
      </c>
      <c r="C1824" s="488"/>
      <c r="D1824" s="488"/>
      <c r="E1824" s="488"/>
      <c r="F1824" s="488"/>
      <c r="G1824" s="488"/>
      <c r="H1824" s="488"/>
      <c r="I1824" s="488"/>
      <c r="J1824" s="488"/>
      <c r="K1824" s="488"/>
      <c r="L1824" s="488"/>
      <c r="M1824" s="488"/>
      <c r="N1824" s="488"/>
      <c r="O1824" s="489"/>
      <c r="P1824" s="169"/>
      <c r="Q1824" s="173"/>
      <c r="R1824" s="173"/>
      <c r="S1824" s="173"/>
      <c r="T1824" s="173"/>
      <c r="U1824" s="173"/>
    </row>
    <row r="1825" spans="1:21" s="115" customFormat="1" ht="15.75">
      <c r="A1825" s="167"/>
      <c r="B1825" s="168"/>
      <c r="C1825" s="168"/>
      <c r="D1825" s="168"/>
      <c r="E1825" s="168"/>
      <c r="F1825" s="168"/>
      <c r="G1825" s="168"/>
      <c r="H1825" s="168"/>
      <c r="I1825" s="170"/>
      <c r="J1825" s="170"/>
      <c r="K1825" s="170"/>
      <c r="L1825" s="170"/>
      <c r="M1825" s="171"/>
      <c r="N1825" s="171"/>
      <c r="O1825" s="172"/>
      <c r="P1825" s="110"/>
    </row>
    <row r="1826" spans="1:21" ht="42" customHeight="1">
      <c r="A1826" s="490" t="s">
        <v>1785</v>
      </c>
      <c r="B1826" s="481"/>
      <c r="C1826" s="481"/>
      <c r="D1826" s="481"/>
      <c r="E1826" s="125" t="s">
        <v>1786</v>
      </c>
      <c r="F1826" s="491" t="s">
        <v>1787</v>
      </c>
      <c r="G1826" s="459"/>
      <c r="H1826" s="491" t="s">
        <v>1795</v>
      </c>
      <c r="I1826" s="459"/>
      <c r="J1826" s="463" t="s">
        <v>1871</v>
      </c>
      <c r="K1826" s="492"/>
      <c r="L1826" s="145" t="s">
        <v>1790</v>
      </c>
      <c r="M1826" s="493" t="s">
        <v>1791</v>
      </c>
      <c r="N1826" s="493"/>
      <c r="O1826" s="494"/>
      <c r="P1826" s="110"/>
    </row>
    <row r="1827" spans="1:21" s="112" customFormat="1" ht="55.9" customHeight="1">
      <c r="A1827" s="495" t="s">
        <v>685</v>
      </c>
      <c r="B1827" s="496"/>
      <c r="C1827" s="496"/>
      <c r="D1827" s="497"/>
      <c r="E1827" s="136">
        <v>16</v>
      </c>
      <c r="F1827" s="498"/>
      <c r="G1827" s="499"/>
      <c r="H1827" s="500"/>
      <c r="I1827" s="499"/>
      <c r="J1827" s="498"/>
      <c r="K1827" s="501"/>
      <c r="L1827" s="136"/>
      <c r="M1827" s="502" t="s">
        <v>2037</v>
      </c>
      <c r="N1827" s="502"/>
      <c r="O1827" s="503"/>
      <c r="P1827" s="110"/>
    </row>
    <row r="1828" spans="1:21" ht="18">
      <c r="A1828" s="127"/>
      <c r="B1828" s="128"/>
      <c r="C1828" s="128"/>
      <c r="D1828" s="128"/>
      <c r="E1828" s="129"/>
      <c r="F1828" s="130"/>
      <c r="G1828" s="129"/>
      <c r="H1828" s="129"/>
      <c r="I1828" s="146"/>
      <c r="J1828" s="147"/>
      <c r="K1828" s="129"/>
      <c r="L1828" s="129"/>
      <c r="M1828" s="129"/>
      <c r="O1828" s="148"/>
      <c r="P1828" s="110"/>
    </row>
    <row r="1829" spans="1:21" ht="15.75">
      <c r="A1829" s="131"/>
      <c r="B1829" s="132"/>
      <c r="C1829" s="132"/>
      <c r="D1829" s="132"/>
      <c r="E1829" s="132"/>
      <c r="F1829" s="132"/>
      <c r="G1829" s="132"/>
      <c r="H1829" s="132"/>
      <c r="I1829" s="149"/>
      <c r="J1829" s="149"/>
      <c r="L1829" s="485" t="s">
        <v>1793</v>
      </c>
      <c r="M1829" s="486"/>
      <c r="N1829" s="487"/>
      <c r="O1829" s="150">
        <f>E1827</f>
        <v>16</v>
      </c>
      <c r="P1829" s="110"/>
    </row>
    <row r="1830" spans="1:21" ht="15.75">
      <c r="A1830" s="133"/>
      <c r="B1830" s="134"/>
      <c r="C1830" s="134"/>
      <c r="D1830" s="134"/>
      <c r="E1830" s="134"/>
      <c r="F1830" s="134"/>
      <c r="G1830" s="134"/>
      <c r="H1830" s="134"/>
      <c r="I1830" s="151"/>
      <c r="J1830" s="151"/>
      <c r="K1830" s="152"/>
      <c r="L1830" s="152"/>
      <c r="M1830" s="152"/>
      <c r="N1830" s="152"/>
      <c r="O1830" s="153"/>
      <c r="P1830" s="110"/>
    </row>
    <row r="1831" spans="1:21" s="114" customFormat="1" ht="40.15" customHeight="1">
      <c r="A1831" s="174" t="s">
        <v>698</v>
      </c>
      <c r="B1831" s="488" t="s">
        <v>2041</v>
      </c>
      <c r="C1831" s="488"/>
      <c r="D1831" s="488"/>
      <c r="E1831" s="488"/>
      <c r="F1831" s="488"/>
      <c r="G1831" s="488"/>
      <c r="H1831" s="488"/>
      <c r="I1831" s="488"/>
      <c r="J1831" s="488"/>
      <c r="K1831" s="488"/>
      <c r="L1831" s="488"/>
      <c r="M1831" s="488"/>
      <c r="N1831" s="488"/>
      <c r="O1831" s="489"/>
      <c r="P1831" s="169"/>
      <c r="Q1831" s="173"/>
      <c r="R1831" s="173"/>
      <c r="S1831" s="173"/>
      <c r="T1831" s="173"/>
      <c r="U1831" s="173"/>
    </row>
    <row r="1832" spans="1:21" s="115" customFormat="1" ht="15.75">
      <c r="A1832" s="167"/>
      <c r="B1832" s="168"/>
      <c r="C1832" s="168"/>
      <c r="D1832" s="168"/>
      <c r="E1832" s="168"/>
      <c r="F1832" s="168"/>
      <c r="G1832" s="168"/>
      <c r="H1832" s="168"/>
      <c r="I1832" s="170"/>
      <c r="J1832" s="170"/>
      <c r="K1832" s="170"/>
      <c r="L1832" s="170"/>
      <c r="M1832" s="171"/>
      <c r="N1832" s="171"/>
      <c r="O1832" s="172"/>
      <c r="P1832" s="110"/>
    </row>
    <row r="1833" spans="1:21" ht="42" customHeight="1">
      <c r="A1833" s="490" t="s">
        <v>1785</v>
      </c>
      <c r="B1833" s="481"/>
      <c r="C1833" s="481"/>
      <c r="D1833" s="481"/>
      <c r="E1833" s="125" t="s">
        <v>1786</v>
      </c>
      <c r="F1833" s="491" t="s">
        <v>1787</v>
      </c>
      <c r="G1833" s="459"/>
      <c r="H1833" s="491" t="s">
        <v>1795</v>
      </c>
      <c r="I1833" s="459"/>
      <c r="J1833" s="463" t="s">
        <v>1871</v>
      </c>
      <c r="K1833" s="492"/>
      <c r="L1833" s="145" t="s">
        <v>1790</v>
      </c>
      <c r="M1833" s="493" t="s">
        <v>1791</v>
      </c>
      <c r="N1833" s="493"/>
      <c r="O1833" s="494"/>
      <c r="P1833" s="110"/>
    </row>
    <row r="1834" spans="1:21" s="112" customFormat="1" ht="55.9" customHeight="1">
      <c r="A1834" s="495" t="s">
        <v>685</v>
      </c>
      <c r="B1834" s="496"/>
      <c r="C1834" s="496"/>
      <c r="D1834" s="497"/>
      <c r="E1834" s="136">
        <v>3</v>
      </c>
      <c r="F1834" s="498"/>
      <c r="G1834" s="499"/>
      <c r="H1834" s="500"/>
      <c r="I1834" s="499"/>
      <c r="J1834" s="498"/>
      <c r="K1834" s="501"/>
      <c r="L1834" s="136"/>
      <c r="M1834" s="502" t="s">
        <v>2037</v>
      </c>
      <c r="N1834" s="502"/>
      <c r="O1834" s="503"/>
      <c r="P1834" s="110"/>
    </row>
    <row r="1835" spans="1:21" ht="18">
      <c r="A1835" s="127"/>
      <c r="B1835" s="128"/>
      <c r="C1835" s="128"/>
      <c r="D1835" s="128"/>
      <c r="E1835" s="129"/>
      <c r="F1835" s="130"/>
      <c r="G1835" s="129"/>
      <c r="H1835" s="129"/>
      <c r="I1835" s="146"/>
      <c r="J1835" s="147"/>
      <c r="K1835" s="129"/>
      <c r="L1835" s="129"/>
      <c r="M1835" s="129"/>
      <c r="O1835" s="148"/>
      <c r="P1835" s="110"/>
    </row>
    <row r="1836" spans="1:21" ht="15.75">
      <c r="A1836" s="131"/>
      <c r="B1836" s="132"/>
      <c r="C1836" s="132"/>
      <c r="D1836" s="132"/>
      <c r="E1836" s="132"/>
      <c r="F1836" s="132"/>
      <c r="G1836" s="132"/>
      <c r="H1836" s="132"/>
      <c r="I1836" s="149"/>
      <c r="J1836" s="149"/>
      <c r="L1836" s="485" t="s">
        <v>1793</v>
      </c>
      <c r="M1836" s="486"/>
      <c r="N1836" s="487"/>
      <c r="O1836" s="150">
        <f>E1834</f>
        <v>3</v>
      </c>
      <c r="P1836" s="110"/>
    </row>
    <row r="1837" spans="1:21" ht="15.75">
      <c r="A1837" s="133"/>
      <c r="B1837" s="134"/>
      <c r="C1837" s="134"/>
      <c r="D1837" s="134"/>
      <c r="E1837" s="134"/>
      <c r="F1837" s="134"/>
      <c r="G1837" s="134"/>
      <c r="H1837" s="134"/>
      <c r="I1837" s="151"/>
      <c r="J1837" s="151"/>
      <c r="K1837" s="152"/>
      <c r="L1837" s="152"/>
      <c r="M1837" s="152"/>
      <c r="N1837" s="152"/>
      <c r="O1837" s="153"/>
      <c r="P1837" s="110"/>
    </row>
    <row r="1838" spans="1:21" s="114" customFormat="1" ht="40.15" customHeight="1">
      <c r="A1838" s="174" t="s">
        <v>701</v>
      </c>
      <c r="B1838" s="488" t="s">
        <v>2042</v>
      </c>
      <c r="C1838" s="488"/>
      <c r="D1838" s="488"/>
      <c r="E1838" s="488"/>
      <c r="F1838" s="488"/>
      <c r="G1838" s="488"/>
      <c r="H1838" s="488"/>
      <c r="I1838" s="488"/>
      <c r="J1838" s="488"/>
      <c r="K1838" s="488"/>
      <c r="L1838" s="488"/>
      <c r="M1838" s="488"/>
      <c r="N1838" s="488"/>
      <c r="O1838" s="489"/>
      <c r="P1838" s="169"/>
      <c r="Q1838" s="173"/>
      <c r="R1838" s="173"/>
      <c r="S1838" s="173"/>
      <c r="T1838" s="173"/>
      <c r="U1838" s="173"/>
    </row>
    <row r="1839" spans="1:21" s="115" customFormat="1" ht="15.75">
      <c r="A1839" s="167"/>
      <c r="B1839" s="168"/>
      <c r="C1839" s="168"/>
      <c r="D1839" s="168"/>
      <c r="E1839" s="168"/>
      <c r="F1839" s="168"/>
      <c r="G1839" s="168"/>
      <c r="H1839" s="168"/>
      <c r="I1839" s="170"/>
      <c r="J1839" s="170"/>
      <c r="K1839" s="170"/>
      <c r="L1839" s="170"/>
      <c r="M1839" s="171"/>
      <c r="N1839" s="171"/>
      <c r="O1839" s="172"/>
      <c r="P1839" s="110"/>
    </row>
    <row r="1840" spans="1:21" ht="42" customHeight="1">
      <c r="A1840" s="490" t="s">
        <v>1785</v>
      </c>
      <c r="B1840" s="481"/>
      <c r="C1840" s="481"/>
      <c r="D1840" s="481"/>
      <c r="E1840" s="125" t="s">
        <v>1786</v>
      </c>
      <c r="F1840" s="491" t="s">
        <v>1787</v>
      </c>
      <c r="G1840" s="459"/>
      <c r="H1840" s="491" t="s">
        <v>1795</v>
      </c>
      <c r="I1840" s="459"/>
      <c r="J1840" s="463" t="s">
        <v>1871</v>
      </c>
      <c r="K1840" s="492"/>
      <c r="L1840" s="145" t="s">
        <v>1790</v>
      </c>
      <c r="M1840" s="493" t="s">
        <v>1791</v>
      </c>
      <c r="N1840" s="493"/>
      <c r="O1840" s="494"/>
      <c r="P1840" s="110"/>
    </row>
    <row r="1841" spans="1:21" s="112" customFormat="1" ht="55.9" customHeight="1">
      <c r="A1841" s="495" t="s">
        <v>685</v>
      </c>
      <c r="B1841" s="496"/>
      <c r="C1841" s="496"/>
      <c r="D1841" s="497"/>
      <c r="E1841" s="136">
        <v>3</v>
      </c>
      <c r="F1841" s="498"/>
      <c r="G1841" s="499"/>
      <c r="H1841" s="500"/>
      <c r="I1841" s="499"/>
      <c r="J1841" s="498"/>
      <c r="K1841" s="501"/>
      <c r="L1841" s="136"/>
      <c r="M1841" s="502" t="s">
        <v>2037</v>
      </c>
      <c r="N1841" s="502"/>
      <c r="O1841" s="503"/>
      <c r="P1841" s="110"/>
    </row>
    <row r="1842" spans="1:21" ht="18">
      <c r="A1842" s="127"/>
      <c r="B1842" s="128"/>
      <c r="C1842" s="128"/>
      <c r="D1842" s="128"/>
      <c r="E1842" s="129"/>
      <c r="F1842" s="130"/>
      <c r="G1842" s="129"/>
      <c r="H1842" s="129"/>
      <c r="I1842" s="146"/>
      <c r="J1842" s="147"/>
      <c r="K1842" s="129"/>
      <c r="L1842" s="129"/>
      <c r="M1842" s="129"/>
      <c r="O1842" s="148"/>
      <c r="P1842" s="110"/>
    </row>
    <row r="1843" spans="1:21" ht="15.75">
      <c r="A1843" s="131"/>
      <c r="B1843" s="132"/>
      <c r="C1843" s="132"/>
      <c r="D1843" s="132"/>
      <c r="E1843" s="132"/>
      <c r="F1843" s="132"/>
      <c r="G1843" s="132"/>
      <c r="H1843" s="132"/>
      <c r="I1843" s="149"/>
      <c r="J1843" s="149"/>
      <c r="L1843" s="485" t="s">
        <v>1793</v>
      </c>
      <c r="M1843" s="486"/>
      <c r="N1843" s="487"/>
      <c r="O1843" s="150">
        <f>E1841</f>
        <v>3</v>
      </c>
      <c r="P1843" s="110"/>
    </row>
    <row r="1844" spans="1:21" ht="15.75">
      <c r="A1844" s="133"/>
      <c r="B1844" s="134"/>
      <c r="C1844" s="134"/>
      <c r="D1844" s="134"/>
      <c r="E1844" s="134"/>
      <c r="F1844" s="134"/>
      <c r="G1844" s="134"/>
      <c r="H1844" s="134"/>
      <c r="I1844" s="151"/>
      <c r="J1844" s="151"/>
      <c r="K1844" s="152"/>
      <c r="L1844" s="152"/>
      <c r="M1844" s="152"/>
      <c r="N1844" s="152"/>
      <c r="O1844" s="153"/>
      <c r="P1844" s="110"/>
    </row>
    <row r="1845" spans="1:21" s="114" customFormat="1" ht="40.15" customHeight="1">
      <c r="A1845" s="174" t="s">
        <v>704</v>
      </c>
      <c r="B1845" s="488" t="s">
        <v>2043</v>
      </c>
      <c r="C1845" s="488"/>
      <c r="D1845" s="488"/>
      <c r="E1845" s="488"/>
      <c r="F1845" s="488"/>
      <c r="G1845" s="488"/>
      <c r="H1845" s="488"/>
      <c r="I1845" s="488"/>
      <c r="J1845" s="488"/>
      <c r="K1845" s="488"/>
      <c r="L1845" s="488"/>
      <c r="M1845" s="488"/>
      <c r="N1845" s="488"/>
      <c r="O1845" s="489"/>
      <c r="P1845" s="169"/>
      <c r="Q1845" s="173"/>
      <c r="R1845" s="173"/>
      <c r="S1845" s="173"/>
      <c r="T1845" s="173"/>
      <c r="U1845" s="173"/>
    </row>
    <row r="1846" spans="1:21" s="115" customFormat="1" ht="15.75">
      <c r="A1846" s="167"/>
      <c r="B1846" s="168"/>
      <c r="C1846" s="168"/>
      <c r="D1846" s="168"/>
      <c r="E1846" s="168"/>
      <c r="F1846" s="168"/>
      <c r="G1846" s="168"/>
      <c r="H1846" s="168"/>
      <c r="I1846" s="170"/>
      <c r="J1846" s="170"/>
      <c r="K1846" s="170"/>
      <c r="L1846" s="170"/>
      <c r="M1846" s="171"/>
      <c r="N1846" s="171"/>
      <c r="O1846" s="172"/>
      <c r="P1846" s="110"/>
    </row>
    <row r="1847" spans="1:21" ht="42" customHeight="1">
      <c r="A1847" s="490" t="s">
        <v>1785</v>
      </c>
      <c r="B1847" s="481"/>
      <c r="C1847" s="481"/>
      <c r="D1847" s="481"/>
      <c r="E1847" s="125" t="s">
        <v>1786</v>
      </c>
      <c r="F1847" s="491" t="s">
        <v>1787</v>
      </c>
      <c r="G1847" s="459"/>
      <c r="H1847" s="491" t="s">
        <v>1795</v>
      </c>
      <c r="I1847" s="459"/>
      <c r="J1847" s="463" t="s">
        <v>1871</v>
      </c>
      <c r="K1847" s="492"/>
      <c r="L1847" s="145" t="s">
        <v>1790</v>
      </c>
      <c r="M1847" s="493" t="s">
        <v>1791</v>
      </c>
      <c r="N1847" s="493"/>
      <c r="O1847" s="494"/>
      <c r="P1847" s="110"/>
    </row>
    <row r="1848" spans="1:21" s="112" customFormat="1" ht="55.9" customHeight="1">
      <c r="A1848" s="495" t="s">
        <v>685</v>
      </c>
      <c r="B1848" s="496"/>
      <c r="C1848" s="496"/>
      <c r="D1848" s="497"/>
      <c r="E1848" s="136">
        <v>3</v>
      </c>
      <c r="F1848" s="498"/>
      <c r="G1848" s="499"/>
      <c r="H1848" s="500"/>
      <c r="I1848" s="499"/>
      <c r="J1848" s="498"/>
      <c r="K1848" s="501"/>
      <c r="L1848" s="136"/>
      <c r="M1848" s="502" t="s">
        <v>2037</v>
      </c>
      <c r="N1848" s="502"/>
      <c r="O1848" s="503"/>
      <c r="P1848" s="110"/>
    </row>
    <row r="1849" spans="1:21" ht="18">
      <c r="A1849" s="127"/>
      <c r="B1849" s="128"/>
      <c r="C1849" s="128"/>
      <c r="D1849" s="128"/>
      <c r="E1849" s="129"/>
      <c r="F1849" s="130"/>
      <c r="G1849" s="129"/>
      <c r="H1849" s="129"/>
      <c r="I1849" s="146"/>
      <c r="J1849" s="147"/>
      <c r="K1849" s="129"/>
      <c r="L1849" s="129"/>
      <c r="M1849" s="129"/>
      <c r="O1849" s="148"/>
      <c r="P1849" s="110"/>
    </row>
    <row r="1850" spans="1:21" ht="15.75">
      <c r="A1850" s="131"/>
      <c r="B1850" s="132"/>
      <c r="C1850" s="132"/>
      <c r="D1850" s="132"/>
      <c r="E1850" s="132"/>
      <c r="F1850" s="132"/>
      <c r="G1850" s="132"/>
      <c r="H1850" s="132"/>
      <c r="I1850" s="149"/>
      <c r="J1850" s="149"/>
      <c r="L1850" s="485" t="s">
        <v>1793</v>
      </c>
      <c r="M1850" s="486"/>
      <c r="N1850" s="487"/>
      <c r="O1850" s="150">
        <f>E1848</f>
        <v>3</v>
      </c>
      <c r="P1850" s="110"/>
    </row>
    <row r="1851" spans="1:21" ht="15.75">
      <c r="A1851" s="133"/>
      <c r="B1851" s="134"/>
      <c r="C1851" s="134"/>
      <c r="D1851" s="134"/>
      <c r="E1851" s="134"/>
      <c r="F1851" s="134"/>
      <c r="G1851" s="134"/>
      <c r="H1851" s="134"/>
      <c r="I1851" s="151"/>
      <c r="J1851" s="151"/>
      <c r="K1851" s="152"/>
      <c r="L1851" s="152"/>
      <c r="M1851" s="152"/>
      <c r="N1851" s="152"/>
      <c r="O1851" s="153"/>
      <c r="P1851" s="110"/>
    </row>
    <row r="1852" spans="1:21" s="114" customFormat="1" ht="40.15" customHeight="1">
      <c r="A1852" s="174" t="s">
        <v>707</v>
      </c>
      <c r="B1852" s="488" t="s">
        <v>709</v>
      </c>
      <c r="C1852" s="488"/>
      <c r="D1852" s="488"/>
      <c r="E1852" s="488"/>
      <c r="F1852" s="488"/>
      <c r="G1852" s="488"/>
      <c r="H1852" s="488"/>
      <c r="I1852" s="488"/>
      <c r="J1852" s="488"/>
      <c r="K1852" s="488"/>
      <c r="L1852" s="488"/>
      <c r="M1852" s="488"/>
      <c r="N1852" s="488"/>
      <c r="O1852" s="489"/>
      <c r="P1852" s="169"/>
      <c r="Q1852" s="173"/>
      <c r="R1852" s="173"/>
      <c r="S1852" s="173"/>
      <c r="T1852" s="173"/>
      <c r="U1852" s="173"/>
    </row>
    <row r="1853" spans="1:21" s="115" customFormat="1" ht="15.75">
      <c r="A1853" s="167"/>
      <c r="B1853" s="168"/>
      <c r="C1853" s="168"/>
      <c r="D1853" s="168"/>
      <c r="E1853" s="168"/>
      <c r="F1853" s="168"/>
      <c r="G1853" s="168"/>
      <c r="H1853" s="168"/>
      <c r="I1853" s="170"/>
      <c r="J1853" s="170"/>
      <c r="K1853" s="170"/>
      <c r="L1853" s="170"/>
      <c r="M1853" s="171"/>
      <c r="N1853" s="171"/>
      <c r="O1853" s="172"/>
      <c r="P1853" s="110"/>
    </row>
    <row r="1854" spans="1:21" ht="42" customHeight="1">
      <c r="A1854" s="490" t="s">
        <v>1785</v>
      </c>
      <c r="B1854" s="481"/>
      <c r="C1854" s="481"/>
      <c r="D1854" s="481"/>
      <c r="E1854" s="125" t="s">
        <v>1786</v>
      </c>
      <c r="F1854" s="491" t="s">
        <v>1787</v>
      </c>
      <c r="G1854" s="459"/>
      <c r="H1854" s="491" t="s">
        <v>1795</v>
      </c>
      <c r="I1854" s="459"/>
      <c r="J1854" s="463" t="s">
        <v>1871</v>
      </c>
      <c r="K1854" s="492"/>
      <c r="L1854" s="145" t="s">
        <v>1790</v>
      </c>
      <c r="M1854" s="493" t="s">
        <v>1791</v>
      </c>
      <c r="N1854" s="493"/>
      <c r="O1854" s="494"/>
      <c r="P1854" s="110"/>
    </row>
    <row r="1855" spans="1:21" s="112" customFormat="1" ht="55.9" customHeight="1">
      <c r="A1855" s="495" t="s">
        <v>685</v>
      </c>
      <c r="B1855" s="496"/>
      <c r="C1855" s="496"/>
      <c r="D1855" s="497"/>
      <c r="E1855" s="136">
        <v>16</v>
      </c>
      <c r="F1855" s="498"/>
      <c r="G1855" s="499"/>
      <c r="H1855" s="500"/>
      <c r="I1855" s="499"/>
      <c r="J1855" s="498"/>
      <c r="K1855" s="501"/>
      <c r="L1855" s="136"/>
      <c r="M1855" s="502" t="s">
        <v>2037</v>
      </c>
      <c r="N1855" s="502"/>
      <c r="O1855" s="503"/>
      <c r="P1855" s="110"/>
    </row>
    <row r="1856" spans="1:21" ht="18">
      <c r="A1856" s="127"/>
      <c r="B1856" s="128"/>
      <c r="C1856" s="128"/>
      <c r="D1856" s="128"/>
      <c r="E1856" s="129"/>
      <c r="F1856" s="130"/>
      <c r="G1856" s="129"/>
      <c r="H1856" s="129"/>
      <c r="I1856" s="146"/>
      <c r="J1856" s="147"/>
      <c r="K1856" s="129"/>
      <c r="L1856" s="129"/>
      <c r="M1856" s="129"/>
      <c r="O1856" s="148"/>
      <c r="P1856" s="110"/>
    </row>
    <row r="1857" spans="1:21" ht="15.75">
      <c r="A1857" s="131"/>
      <c r="B1857" s="132"/>
      <c r="C1857" s="132"/>
      <c r="D1857" s="132"/>
      <c r="E1857" s="132"/>
      <c r="F1857" s="132"/>
      <c r="G1857" s="132"/>
      <c r="H1857" s="132"/>
      <c r="I1857" s="149"/>
      <c r="J1857" s="149"/>
      <c r="L1857" s="485" t="s">
        <v>1793</v>
      </c>
      <c r="M1857" s="486"/>
      <c r="N1857" s="487"/>
      <c r="O1857" s="150">
        <f>E1855</f>
        <v>16</v>
      </c>
      <c r="P1857" s="110"/>
    </row>
    <row r="1858" spans="1:21" ht="15.75">
      <c r="A1858" s="133"/>
      <c r="B1858" s="134"/>
      <c r="C1858" s="134"/>
      <c r="D1858" s="134"/>
      <c r="E1858" s="134"/>
      <c r="F1858" s="134"/>
      <c r="G1858" s="134"/>
      <c r="H1858" s="134"/>
      <c r="I1858" s="151"/>
      <c r="J1858" s="151"/>
      <c r="K1858" s="152"/>
      <c r="L1858" s="152"/>
      <c r="M1858" s="152"/>
      <c r="N1858" s="152"/>
      <c r="O1858" s="153"/>
      <c r="P1858" s="110"/>
    </row>
    <row r="1859" spans="1:21" s="114" customFormat="1" ht="40.15" customHeight="1">
      <c r="A1859" s="174" t="s">
        <v>710</v>
      </c>
      <c r="B1859" s="488" t="s">
        <v>712</v>
      </c>
      <c r="C1859" s="488"/>
      <c r="D1859" s="488"/>
      <c r="E1859" s="488"/>
      <c r="F1859" s="488"/>
      <c r="G1859" s="488"/>
      <c r="H1859" s="488"/>
      <c r="I1859" s="488"/>
      <c r="J1859" s="488"/>
      <c r="K1859" s="488"/>
      <c r="L1859" s="488"/>
      <c r="M1859" s="488"/>
      <c r="N1859" s="488"/>
      <c r="O1859" s="489"/>
      <c r="P1859" s="169"/>
      <c r="Q1859" s="173"/>
      <c r="R1859" s="173"/>
      <c r="S1859" s="173"/>
      <c r="T1859" s="173"/>
      <c r="U1859" s="173"/>
    </row>
    <row r="1860" spans="1:21" s="115" customFormat="1" ht="15.75">
      <c r="A1860" s="167"/>
      <c r="B1860" s="168"/>
      <c r="C1860" s="168"/>
      <c r="D1860" s="168"/>
      <c r="E1860" s="168"/>
      <c r="F1860" s="168"/>
      <c r="G1860" s="168"/>
      <c r="H1860" s="168"/>
      <c r="I1860" s="170"/>
      <c r="J1860" s="170"/>
      <c r="K1860" s="170"/>
      <c r="L1860" s="170"/>
      <c r="M1860" s="171"/>
      <c r="N1860" s="171"/>
      <c r="O1860" s="172"/>
      <c r="P1860" s="110"/>
    </row>
    <row r="1861" spans="1:21" ht="42" customHeight="1">
      <c r="A1861" s="490" t="s">
        <v>1785</v>
      </c>
      <c r="B1861" s="481"/>
      <c r="C1861" s="481"/>
      <c r="D1861" s="481"/>
      <c r="E1861" s="125" t="s">
        <v>1786</v>
      </c>
      <c r="F1861" s="491" t="s">
        <v>1787</v>
      </c>
      <c r="G1861" s="459"/>
      <c r="H1861" s="491" t="s">
        <v>1795</v>
      </c>
      <c r="I1861" s="459"/>
      <c r="J1861" s="463" t="s">
        <v>1871</v>
      </c>
      <c r="K1861" s="492"/>
      <c r="L1861" s="145" t="s">
        <v>1790</v>
      </c>
      <c r="M1861" s="493" t="s">
        <v>1791</v>
      </c>
      <c r="N1861" s="493"/>
      <c r="O1861" s="494"/>
      <c r="P1861" s="110"/>
    </row>
    <row r="1862" spans="1:21" s="112" customFormat="1" ht="55.9" customHeight="1">
      <c r="A1862" s="495" t="s">
        <v>2044</v>
      </c>
      <c r="B1862" s="496"/>
      <c r="C1862" s="496"/>
      <c r="D1862" s="497"/>
      <c r="E1862" s="136">
        <v>49</v>
      </c>
      <c r="F1862" s="498"/>
      <c r="G1862" s="499"/>
      <c r="H1862" s="500"/>
      <c r="I1862" s="499"/>
      <c r="J1862" s="498"/>
      <c r="K1862" s="501"/>
      <c r="L1862" s="136"/>
      <c r="M1862" s="502"/>
      <c r="N1862" s="502"/>
      <c r="O1862" s="503"/>
      <c r="P1862" s="110"/>
    </row>
    <row r="1863" spans="1:21" ht="18">
      <c r="A1863" s="127"/>
      <c r="B1863" s="128"/>
      <c r="C1863" s="128"/>
      <c r="D1863" s="128"/>
      <c r="E1863" s="129"/>
      <c r="F1863" s="130"/>
      <c r="G1863" s="129"/>
      <c r="H1863" s="129"/>
      <c r="I1863" s="146"/>
      <c r="J1863" s="147"/>
      <c r="K1863" s="129"/>
      <c r="L1863" s="129"/>
      <c r="M1863" s="129"/>
      <c r="O1863" s="148"/>
      <c r="P1863" s="110"/>
    </row>
    <row r="1864" spans="1:21" ht="15.75">
      <c r="A1864" s="131"/>
      <c r="B1864" s="132"/>
      <c r="C1864" s="132"/>
      <c r="D1864" s="132"/>
      <c r="E1864" s="132"/>
      <c r="F1864" s="132"/>
      <c r="G1864" s="132"/>
      <c r="H1864" s="132"/>
      <c r="I1864" s="149"/>
      <c r="J1864" s="149"/>
      <c r="L1864" s="485" t="s">
        <v>1793</v>
      </c>
      <c r="M1864" s="486"/>
      <c r="N1864" s="487"/>
      <c r="O1864" s="150">
        <f>E1862</f>
        <v>49</v>
      </c>
      <c r="P1864" s="110"/>
    </row>
    <row r="1865" spans="1:21" ht="15.75">
      <c r="A1865" s="133"/>
      <c r="B1865" s="134"/>
      <c r="C1865" s="134"/>
      <c r="D1865" s="134"/>
      <c r="E1865" s="134"/>
      <c r="F1865" s="134"/>
      <c r="G1865" s="134"/>
      <c r="H1865" s="134"/>
      <c r="I1865" s="151"/>
      <c r="J1865" s="151"/>
      <c r="K1865" s="152"/>
      <c r="L1865" s="152"/>
      <c r="M1865" s="152"/>
      <c r="N1865" s="152"/>
      <c r="O1865" s="153"/>
      <c r="P1865" s="110"/>
    </row>
    <row r="1866" spans="1:21" s="114" customFormat="1" ht="40.15" customHeight="1">
      <c r="A1866" s="174" t="s">
        <v>713</v>
      </c>
      <c r="B1866" s="488" t="s">
        <v>715</v>
      </c>
      <c r="C1866" s="488"/>
      <c r="D1866" s="488"/>
      <c r="E1866" s="488"/>
      <c r="F1866" s="488"/>
      <c r="G1866" s="488"/>
      <c r="H1866" s="488"/>
      <c r="I1866" s="488"/>
      <c r="J1866" s="488"/>
      <c r="K1866" s="488"/>
      <c r="L1866" s="488"/>
      <c r="M1866" s="488"/>
      <c r="N1866" s="488"/>
      <c r="O1866" s="489"/>
      <c r="P1866" s="169"/>
      <c r="Q1866" s="173"/>
      <c r="R1866" s="173"/>
      <c r="S1866" s="173"/>
      <c r="T1866" s="173"/>
      <c r="U1866" s="173"/>
    </row>
    <row r="1867" spans="1:21" s="115" customFormat="1" ht="15.75">
      <c r="A1867" s="167"/>
      <c r="B1867" s="168"/>
      <c r="C1867" s="168"/>
      <c r="D1867" s="168"/>
      <c r="E1867" s="168"/>
      <c r="F1867" s="168"/>
      <c r="G1867" s="168"/>
      <c r="H1867" s="168"/>
      <c r="I1867" s="170"/>
      <c r="J1867" s="170"/>
      <c r="K1867" s="170"/>
      <c r="L1867" s="170"/>
      <c r="M1867" s="171"/>
      <c r="N1867" s="171"/>
      <c r="O1867" s="172"/>
      <c r="P1867" s="110"/>
    </row>
    <row r="1868" spans="1:21" ht="42" customHeight="1">
      <c r="A1868" s="490" t="s">
        <v>1785</v>
      </c>
      <c r="B1868" s="481"/>
      <c r="C1868" s="481"/>
      <c r="D1868" s="481"/>
      <c r="E1868" s="125" t="s">
        <v>1786</v>
      </c>
      <c r="F1868" s="491" t="s">
        <v>1787</v>
      </c>
      <c r="G1868" s="459"/>
      <c r="H1868" s="491" t="s">
        <v>1795</v>
      </c>
      <c r="I1868" s="459"/>
      <c r="J1868" s="463" t="s">
        <v>1871</v>
      </c>
      <c r="K1868" s="492"/>
      <c r="L1868" s="145" t="s">
        <v>1790</v>
      </c>
      <c r="M1868" s="493" t="s">
        <v>1791</v>
      </c>
      <c r="N1868" s="493"/>
      <c r="O1868" s="494"/>
      <c r="P1868" s="110"/>
    </row>
    <row r="1869" spans="1:21" s="112" customFormat="1" ht="55.9" customHeight="1">
      <c r="A1869" s="495" t="s">
        <v>2044</v>
      </c>
      <c r="B1869" s="496"/>
      <c r="C1869" s="496"/>
      <c r="D1869" s="497"/>
      <c r="E1869" s="136">
        <v>7</v>
      </c>
      <c r="F1869" s="498"/>
      <c r="G1869" s="499"/>
      <c r="H1869" s="500"/>
      <c r="I1869" s="499"/>
      <c r="J1869" s="498"/>
      <c r="K1869" s="501"/>
      <c r="L1869" s="136"/>
      <c r="M1869" s="502"/>
      <c r="N1869" s="502"/>
      <c r="O1869" s="503"/>
      <c r="P1869" s="110"/>
    </row>
    <row r="1870" spans="1:21" ht="18">
      <c r="A1870" s="127"/>
      <c r="B1870" s="128"/>
      <c r="C1870" s="128"/>
      <c r="D1870" s="128"/>
      <c r="E1870" s="129"/>
      <c r="F1870" s="130"/>
      <c r="G1870" s="129"/>
      <c r="H1870" s="129"/>
      <c r="I1870" s="146"/>
      <c r="J1870" s="147"/>
      <c r="K1870" s="129"/>
      <c r="L1870" s="129"/>
      <c r="M1870" s="129"/>
      <c r="O1870" s="148"/>
      <c r="P1870" s="110"/>
    </row>
    <row r="1871" spans="1:21" ht="15.75">
      <c r="A1871" s="131"/>
      <c r="B1871" s="132"/>
      <c r="C1871" s="132"/>
      <c r="D1871" s="132"/>
      <c r="E1871" s="132"/>
      <c r="F1871" s="132"/>
      <c r="G1871" s="132"/>
      <c r="H1871" s="132"/>
      <c r="I1871" s="149"/>
      <c r="J1871" s="149"/>
      <c r="L1871" s="485" t="s">
        <v>1793</v>
      </c>
      <c r="M1871" s="486"/>
      <c r="N1871" s="487"/>
      <c r="O1871" s="150">
        <f>E1869</f>
        <v>7</v>
      </c>
      <c r="P1871" s="110"/>
    </row>
    <row r="1872" spans="1:21" ht="15.75">
      <c r="A1872" s="133"/>
      <c r="B1872" s="134"/>
      <c r="C1872" s="134"/>
      <c r="D1872" s="134"/>
      <c r="E1872" s="134"/>
      <c r="F1872" s="134"/>
      <c r="G1872" s="134"/>
      <c r="H1872" s="134"/>
      <c r="I1872" s="151"/>
      <c r="J1872" s="151"/>
      <c r="K1872" s="152"/>
      <c r="L1872" s="152"/>
      <c r="M1872" s="152"/>
      <c r="N1872" s="152"/>
      <c r="O1872" s="153"/>
      <c r="P1872" s="110"/>
    </row>
    <row r="1873" spans="1:21" s="114" customFormat="1" ht="40.15" customHeight="1">
      <c r="A1873" s="174" t="s">
        <v>716</v>
      </c>
      <c r="B1873" s="488" t="s">
        <v>718</v>
      </c>
      <c r="C1873" s="488"/>
      <c r="D1873" s="488"/>
      <c r="E1873" s="488"/>
      <c r="F1873" s="488"/>
      <c r="G1873" s="488"/>
      <c r="H1873" s="488"/>
      <c r="I1873" s="488"/>
      <c r="J1873" s="488"/>
      <c r="K1873" s="488"/>
      <c r="L1873" s="488"/>
      <c r="M1873" s="488"/>
      <c r="N1873" s="488"/>
      <c r="O1873" s="489"/>
      <c r="P1873" s="169"/>
      <c r="Q1873" s="173"/>
      <c r="R1873" s="173"/>
      <c r="S1873" s="173"/>
      <c r="T1873" s="173"/>
      <c r="U1873" s="173"/>
    </row>
    <row r="1874" spans="1:21" s="115" customFormat="1" ht="15.75">
      <c r="A1874" s="167"/>
      <c r="B1874" s="168"/>
      <c r="C1874" s="168"/>
      <c r="D1874" s="168"/>
      <c r="E1874" s="168"/>
      <c r="F1874" s="168"/>
      <c r="G1874" s="168"/>
      <c r="H1874" s="168"/>
      <c r="I1874" s="170"/>
      <c r="J1874" s="170"/>
      <c r="K1874" s="170"/>
      <c r="L1874" s="170"/>
      <c r="M1874" s="171"/>
      <c r="N1874" s="171"/>
      <c r="O1874" s="172"/>
      <c r="P1874" s="110"/>
    </row>
    <row r="1875" spans="1:21" ht="42" customHeight="1">
      <c r="A1875" s="490" t="s">
        <v>1785</v>
      </c>
      <c r="B1875" s="481"/>
      <c r="C1875" s="481"/>
      <c r="D1875" s="481"/>
      <c r="E1875" s="125" t="s">
        <v>1786</v>
      </c>
      <c r="F1875" s="491" t="s">
        <v>1787</v>
      </c>
      <c r="G1875" s="459"/>
      <c r="H1875" s="491" t="s">
        <v>1795</v>
      </c>
      <c r="I1875" s="459"/>
      <c r="J1875" s="463" t="s">
        <v>1871</v>
      </c>
      <c r="K1875" s="492"/>
      <c r="L1875" s="145" t="s">
        <v>1790</v>
      </c>
      <c r="M1875" s="493" t="s">
        <v>1791</v>
      </c>
      <c r="N1875" s="493"/>
      <c r="O1875" s="494"/>
      <c r="P1875" s="110"/>
    </row>
    <row r="1876" spans="1:21" s="112" customFormat="1" ht="55.9" customHeight="1">
      <c r="A1876" s="495" t="s">
        <v>2044</v>
      </c>
      <c r="B1876" s="496"/>
      <c r="C1876" s="496"/>
      <c r="D1876" s="497"/>
      <c r="E1876" s="136">
        <v>3</v>
      </c>
      <c r="F1876" s="498"/>
      <c r="G1876" s="499"/>
      <c r="H1876" s="500"/>
      <c r="I1876" s="499"/>
      <c r="J1876" s="498"/>
      <c r="K1876" s="501"/>
      <c r="L1876" s="136"/>
      <c r="M1876" s="502"/>
      <c r="N1876" s="502"/>
      <c r="O1876" s="503"/>
      <c r="P1876" s="110"/>
    </row>
    <row r="1877" spans="1:21" ht="18">
      <c r="A1877" s="127"/>
      <c r="B1877" s="128"/>
      <c r="C1877" s="128"/>
      <c r="D1877" s="128"/>
      <c r="E1877" s="129"/>
      <c r="F1877" s="130"/>
      <c r="G1877" s="129"/>
      <c r="H1877" s="129"/>
      <c r="I1877" s="146"/>
      <c r="J1877" s="147"/>
      <c r="K1877" s="129"/>
      <c r="L1877" s="129"/>
      <c r="M1877" s="129"/>
      <c r="O1877" s="148"/>
      <c r="P1877" s="110"/>
    </row>
    <row r="1878" spans="1:21" ht="15.75">
      <c r="A1878" s="131"/>
      <c r="B1878" s="132"/>
      <c r="C1878" s="132"/>
      <c r="D1878" s="132"/>
      <c r="E1878" s="132"/>
      <c r="F1878" s="132"/>
      <c r="G1878" s="132"/>
      <c r="H1878" s="132"/>
      <c r="I1878" s="149"/>
      <c r="J1878" s="149"/>
      <c r="L1878" s="485" t="s">
        <v>1793</v>
      </c>
      <c r="M1878" s="486"/>
      <c r="N1878" s="487"/>
      <c r="O1878" s="150">
        <f>E1876</f>
        <v>3</v>
      </c>
      <c r="P1878" s="110"/>
    </row>
    <row r="1879" spans="1:21" ht="15.75">
      <c r="A1879" s="133"/>
      <c r="B1879" s="134"/>
      <c r="C1879" s="134"/>
      <c r="D1879" s="134"/>
      <c r="E1879" s="134"/>
      <c r="F1879" s="134"/>
      <c r="G1879" s="134"/>
      <c r="H1879" s="134"/>
      <c r="I1879" s="151"/>
      <c r="J1879" s="151"/>
      <c r="K1879" s="152"/>
      <c r="L1879" s="152"/>
      <c r="M1879" s="152"/>
      <c r="N1879" s="152"/>
      <c r="O1879" s="153"/>
      <c r="P1879" s="110"/>
    </row>
    <row r="1880" spans="1:21" s="114" customFormat="1" ht="40.15" customHeight="1">
      <c r="A1880" s="174" t="s">
        <v>719</v>
      </c>
      <c r="B1880" s="488" t="s">
        <v>721</v>
      </c>
      <c r="C1880" s="488"/>
      <c r="D1880" s="488"/>
      <c r="E1880" s="488"/>
      <c r="F1880" s="488"/>
      <c r="G1880" s="488"/>
      <c r="H1880" s="488"/>
      <c r="I1880" s="488"/>
      <c r="J1880" s="488"/>
      <c r="K1880" s="488"/>
      <c r="L1880" s="488"/>
      <c r="M1880" s="488"/>
      <c r="N1880" s="488"/>
      <c r="O1880" s="489"/>
      <c r="P1880" s="169"/>
      <c r="Q1880" s="173"/>
      <c r="R1880" s="173"/>
      <c r="S1880" s="173"/>
      <c r="T1880" s="173"/>
      <c r="U1880" s="173"/>
    </row>
    <row r="1881" spans="1:21" s="115" customFormat="1" ht="15.75">
      <c r="A1881" s="167"/>
      <c r="B1881" s="168"/>
      <c r="C1881" s="168"/>
      <c r="D1881" s="168"/>
      <c r="E1881" s="168"/>
      <c r="F1881" s="168"/>
      <c r="G1881" s="168"/>
      <c r="H1881" s="168"/>
      <c r="I1881" s="170"/>
      <c r="J1881" s="170"/>
      <c r="K1881" s="170"/>
      <c r="L1881" s="170"/>
      <c r="M1881" s="171"/>
      <c r="N1881" s="171"/>
      <c r="O1881" s="172"/>
      <c r="P1881" s="110"/>
    </row>
    <row r="1882" spans="1:21" ht="42" customHeight="1">
      <c r="A1882" s="490" t="s">
        <v>1785</v>
      </c>
      <c r="B1882" s="481"/>
      <c r="C1882" s="481"/>
      <c r="D1882" s="481"/>
      <c r="E1882" s="125" t="s">
        <v>1786</v>
      </c>
      <c r="F1882" s="491" t="s">
        <v>1787</v>
      </c>
      <c r="G1882" s="459"/>
      <c r="H1882" s="491" t="s">
        <v>1788</v>
      </c>
      <c r="I1882" s="459"/>
      <c r="J1882" s="463" t="s">
        <v>1871</v>
      </c>
      <c r="K1882" s="492"/>
      <c r="L1882" s="145" t="s">
        <v>1790</v>
      </c>
      <c r="M1882" s="493" t="s">
        <v>1791</v>
      </c>
      <c r="N1882" s="493"/>
      <c r="O1882" s="494"/>
      <c r="P1882" s="110"/>
    </row>
    <row r="1883" spans="1:21" s="112" customFormat="1" ht="55.9" customHeight="1">
      <c r="A1883" s="495" t="s">
        <v>2045</v>
      </c>
      <c r="B1883" s="496"/>
      <c r="C1883" s="496"/>
      <c r="D1883" s="497"/>
      <c r="E1883" s="136">
        <v>2</v>
      </c>
      <c r="F1883" s="498">
        <v>1.6</v>
      </c>
      <c r="G1883" s="499"/>
      <c r="H1883" s="500">
        <v>2.1</v>
      </c>
      <c r="I1883" s="499"/>
      <c r="J1883" s="498">
        <f>E1883*F1883*H1883</f>
        <v>6.7200000000000006</v>
      </c>
      <c r="K1883" s="501"/>
      <c r="L1883" s="136"/>
      <c r="M1883" s="502"/>
      <c r="N1883" s="502"/>
      <c r="O1883" s="503"/>
      <c r="P1883" s="110"/>
    </row>
    <row r="1884" spans="1:21" ht="18">
      <c r="A1884" s="127"/>
      <c r="B1884" s="128"/>
      <c r="C1884" s="128"/>
      <c r="D1884" s="128"/>
      <c r="E1884" s="129"/>
      <c r="F1884" s="130"/>
      <c r="G1884" s="129"/>
      <c r="H1884" s="129"/>
      <c r="I1884" s="146"/>
      <c r="J1884" s="147"/>
      <c r="K1884" s="129"/>
      <c r="L1884" s="129"/>
      <c r="M1884" s="129"/>
      <c r="O1884" s="148"/>
      <c r="P1884" s="110"/>
    </row>
    <row r="1885" spans="1:21" ht="15.75">
      <c r="A1885" s="131"/>
      <c r="B1885" s="132"/>
      <c r="C1885" s="132"/>
      <c r="D1885" s="132"/>
      <c r="E1885" s="132"/>
      <c r="F1885" s="132"/>
      <c r="G1885" s="132"/>
      <c r="H1885" s="132"/>
      <c r="I1885" s="149"/>
      <c r="J1885" s="149"/>
      <c r="L1885" s="485" t="s">
        <v>1793</v>
      </c>
      <c r="M1885" s="486"/>
      <c r="N1885" s="487"/>
      <c r="O1885" s="150">
        <f>J1883</f>
        <v>6.7200000000000006</v>
      </c>
      <c r="P1885" s="110"/>
    </row>
    <row r="1886" spans="1:21" ht="15.75">
      <c r="A1886" s="133"/>
      <c r="B1886" s="134"/>
      <c r="C1886" s="134"/>
      <c r="D1886" s="134"/>
      <c r="E1886" s="134"/>
      <c r="F1886" s="134"/>
      <c r="G1886" s="134"/>
      <c r="H1886" s="134"/>
      <c r="I1886" s="151"/>
      <c r="J1886" s="151"/>
      <c r="K1886" s="152"/>
      <c r="L1886" s="152"/>
      <c r="M1886" s="152"/>
      <c r="N1886" s="152"/>
      <c r="O1886" s="153"/>
      <c r="P1886" s="110"/>
    </row>
    <row r="1887" spans="1:21" s="114" customFormat="1" ht="40.15" customHeight="1">
      <c r="A1887" s="174" t="s">
        <v>722</v>
      </c>
      <c r="B1887" s="488" t="s">
        <v>724</v>
      </c>
      <c r="C1887" s="488"/>
      <c r="D1887" s="488"/>
      <c r="E1887" s="488"/>
      <c r="F1887" s="488"/>
      <c r="G1887" s="488"/>
      <c r="H1887" s="488"/>
      <c r="I1887" s="488"/>
      <c r="J1887" s="488"/>
      <c r="K1887" s="488"/>
      <c r="L1887" s="488"/>
      <c r="M1887" s="488"/>
      <c r="N1887" s="488"/>
      <c r="O1887" s="489"/>
      <c r="P1887" s="169"/>
      <c r="Q1887" s="173"/>
      <c r="R1887" s="173"/>
      <c r="S1887" s="173"/>
      <c r="T1887" s="173"/>
      <c r="U1887" s="173"/>
    </row>
    <row r="1888" spans="1:21" s="115" customFormat="1" ht="15.75">
      <c r="A1888" s="167"/>
      <c r="B1888" s="168"/>
      <c r="C1888" s="168"/>
      <c r="D1888" s="168"/>
      <c r="E1888" s="168"/>
      <c r="F1888" s="168"/>
      <c r="G1888" s="168"/>
      <c r="H1888" s="168"/>
      <c r="I1888" s="170"/>
      <c r="J1888" s="170"/>
      <c r="K1888" s="170"/>
      <c r="L1888" s="170"/>
      <c r="M1888" s="171"/>
      <c r="N1888" s="171"/>
      <c r="O1888" s="172"/>
      <c r="P1888" s="110"/>
    </row>
    <row r="1889" spans="1:21" ht="42" customHeight="1">
      <c r="A1889" s="490" t="s">
        <v>1785</v>
      </c>
      <c r="B1889" s="481"/>
      <c r="C1889" s="481"/>
      <c r="D1889" s="481"/>
      <c r="E1889" s="125" t="s">
        <v>1786</v>
      </c>
      <c r="F1889" s="491" t="s">
        <v>1787</v>
      </c>
      <c r="G1889" s="459"/>
      <c r="H1889" s="491" t="s">
        <v>1788</v>
      </c>
      <c r="I1889" s="459"/>
      <c r="J1889" s="463" t="s">
        <v>1871</v>
      </c>
      <c r="K1889" s="492"/>
      <c r="L1889" s="145" t="s">
        <v>1790</v>
      </c>
      <c r="M1889" s="493" t="s">
        <v>1791</v>
      </c>
      <c r="N1889" s="493"/>
      <c r="O1889" s="494"/>
      <c r="P1889" s="110"/>
    </row>
    <row r="1890" spans="1:21" s="112" customFormat="1" ht="55.9" customHeight="1">
      <c r="A1890" s="495" t="s">
        <v>2046</v>
      </c>
      <c r="B1890" s="496"/>
      <c r="C1890" s="496"/>
      <c r="D1890" s="497"/>
      <c r="E1890" s="136">
        <v>14</v>
      </c>
      <c r="F1890" s="498">
        <v>0.7</v>
      </c>
      <c r="G1890" s="499"/>
      <c r="H1890" s="500">
        <v>2.1</v>
      </c>
      <c r="I1890" s="499"/>
      <c r="J1890" s="498">
        <f>E1890*F1890*H1890</f>
        <v>20.58</v>
      </c>
      <c r="K1890" s="501"/>
      <c r="L1890" s="136"/>
      <c r="M1890" s="502"/>
      <c r="N1890" s="502"/>
      <c r="O1890" s="503"/>
      <c r="P1890" s="110"/>
    </row>
    <row r="1891" spans="1:21" ht="18">
      <c r="A1891" s="127"/>
      <c r="B1891" s="128"/>
      <c r="C1891" s="128"/>
      <c r="D1891" s="128"/>
      <c r="E1891" s="129"/>
      <c r="F1891" s="130"/>
      <c r="G1891" s="129"/>
      <c r="H1891" s="129"/>
      <c r="I1891" s="146"/>
      <c r="J1891" s="147"/>
      <c r="K1891" s="129"/>
      <c r="L1891" s="129"/>
      <c r="M1891" s="129"/>
      <c r="O1891" s="148"/>
      <c r="P1891" s="110"/>
    </row>
    <row r="1892" spans="1:21" ht="15.75">
      <c r="A1892" s="131"/>
      <c r="B1892" s="132"/>
      <c r="C1892" s="132"/>
      <c r="D1892" s="132"/>
      <c r="E1892" s="132"/>
      <c r="F1892" s="132"/>
      <c r="G1892" s="132"/>
      <c r="H1892" s="132"/>
      <c r="I1892" s="149"/>
      <c r="J1892" s="149"/>
      <c r="L1892" s="485" t="s">
        <v>1793</v>
      </c>
      <c r="M1892" s="486"/>
      <c r="N1892" s="487"/>
      <c r="O1892" s="150">
        <f>J1890</f>
        <v>20.58</v>
      </c>
      <c r="P1892" s="110"/>
    </row>
    <row r="1893" spans="1:21" ht="15.75">
      <c r="A1893" s="133"/>
      <c r="B1893" s="134"/>
      <c r="C1893" s="134"/>
      <c r="D1893" s="134"/>
      <c r="E1893" s="134"/>
      <c r="F1893" s="134"/>
      <c r="G1893" s="134"/>
      <c r="H1893" s="134"/>
      <c r="I1893" s="151"/>
      <c r="J1893" s="151"/>
      <c r="K1893" s="152"/>
      <c r="L1893" s="152"/>
      <c r="M1893" s="152"/>
      <c r="N1893" s="152"/>
      <c r="O1893" s="153"/>
      <c r="P1893" s="110"/>
    </row>
    <row r="1894" spans="1:21" s="114" customFormat="1" ht="40.15" customHeight="1">
      <c r="A1894" s="174" t="s">
        <v>725</v>
      </c>
      <c r="B1894" s="488" t="s">
        <v>727</v>
      </c>
      <c r="C1894" s="488"/>
      <c r="D1894" s="488"/>
      <c r="E1894" s="488"/>
      <c r="F1894" s="488"/>
      <c r="G1894" s="488"/>
      <c r="H1894" s="488"/>
      <c r="I1894" s="488"/>
      <c r="J1894" s="488"/>
      <c r="K1894" s="488"/>
      <c r="L1894" s="488"/>
      <c r="M1894" s="488"/>
      <c r="N1894" s="488"/>
      <c r="O1894" s="489"/>
      <c r="P1894" s="169"/>
      <c r="Q1894" s="173"/>
      <c r="R1894" s="173"/>
      <c r="S1894" s="173"/>
      <c r="T1894" s="173"/>
      <c r="U1894" s="173"/>
    </row>
    <row r="1895" spans="1:21" s="115" customFormat="1" ht="15.75">
      <c r="A1895" s="167"/>
      <c r="B1895" s="168"/>
      <c r="C1895" s="168"/>
      <c r="D1895" s="168"/>
      <c r="E1895" s="168"/>
      <c r="F1895" s="168"/>
      <c r="G1895" s="168"/>
      <c r="H1895" s="168"/>
      <c r="I1895" s="170"/>
      <c r="J1895" s="170"/>
      <c r="K1895" s="170"/>
      <c r="L1895" s="170"/>
      <c r="M1895" s="171"/>
      <c r="N1895" s="171"/>
      <c r="O1895" s="172"/>
      <c r="P1895" s="110"/>
    </row>
    <row r="1896" spans="1:21" ht="42" customHeight="1">
      <c r="A1896" s="490" t="s">
        <v>1785</v>
      </c>
      <c r="B1896" s="481"/>
      <c r="C1896" s="481"/>
      <c r="D1896" s="481"/>
      <c r="E1896" s="125" t="s">
        <v>1786</v>
      </c>
      <c r="F1896" s="491" t="s">
        <v>1787</v>
      </c>
      <c r="G1896" s="459"/>
      <c r="H1896" s="491" t="s">
        <v>1788</v>
      </c>
      <c r="I1896" s="459"/>
      <c r="J1896" s="463" t="s">
        <v>1871</v>
      </c>
      <c r="K1896" s="492"/>
      <c r="L1896" s="145" t="s">
        <v>1790</v>
      </c>
      <c r="M1896" s="493" t="s">
        <v>1791</v>
      </c>
      <c r="N1896" s="493"/>
      <c r="O1896" s="494"/>
      <c r="P1896" s="110"/>
    </row>
    <row r="1897" spans="1:21" s="112" customFormat="1" ht="55.9" customHeight="1">
      <c r="A1897" s="495" t="s">
        <v>2047</v>
      </c>
      <c r="B1897" s="496"/>
      <c r="C1897" s="496"/>
      <c r="D1897" s="497"/>
      <c r="E1897" s="136">
        <v>1</v>
      </c>
      <c r="F1897" s="498">
        <v>5</v>
      </c>
      <c r="G1897" s="499"/>
      <c r="H1897" s="500">
        <v>2.2000000000000002</v>
      </c>
      <c r="I1897" s="499"/>
      <c r="J1897" s="498">
        <f>F1897*H1897</f>
        <v>11</v>
      </c>
      <c r="K1897" s="501"/>
      <c r="L1897" s="136"/>
      <c r="M1897" s="502"/>
      <c r="N1897" s="502"/>
      <c r="O1897" s="503"/>
      <c r="P1897" s="110"/>
    </row>
    <row r="1898" spans="1:21" ht="18">
      <c r="A1898" s="127"/>
      <c r="B1898" s="128"/>
      <c r="C1898" s="128"/>
      <c r="D1898" s="128"/>
      <c r="E1898" s="129"/>
      <c r="F1898" s="130"/>
      <c r="G1898" s="129"/>
      <c r="H1898" s="129"/>
      <c r="I1898" s="146"/>
      <c r="J1898" s="147"/>
      <c r="K1898" s="129"/>
      <c r="L1898" s="129"/>
      <c r="M1898" s="129"/>
      <c r="O1898" s="148"/>
      <c r="P1898" s="110"/>
    </row>
    <row r="1899" spans="1:21" ht="15.75">
      <c r="A1899" s="131"/>
      <c r="B1899" s="132"/>
      <c r="C1899" s="132"/>
      <c r="D1899" s="132"/>
      <c r="E1899" s="132"/>
      <c r="F1899" s="132"/>
      <c r="G1899" s="132"/>
      <c r="H1899" s="132"/>
      <c r="I1899" s="149"/>
      <c r="J1899" s="149"/>
      <c r="L1899" s="485" t="s">
        <v>1793</v>
      </c>
      <c r="M1899" s="486"/>
      <c r="N1899" s="487"/>
      <c r="O1899" s="150">
        <f>J1897</f>
        <v>11</v>
      </c>
      <c r="P1899" s="110"/>
    </row>
    <row r="1900" spans="1:21" ht="15.75">
      <c r="A1900" s="133"/>
      <c r="B1900" s="134"/>
      <c r="C1900" s="134"/>
      <c r="D1900" s="134"/>
      <c r="E1900" s="134"/>
      <c r="F1900" s="134"/>
      <c r="G1900" s="134"/>
      <c r="H1900" s="134"/>
      <c r="I1900" s="151"/>
      <c r="J1900" s="151"/>
      <c r="K1900" s="152"/>
      <c r="L1900" s="152"/>
      <c r="M1900" s="152"/>
      <c r="N1900" s="152"/>
      <c r="O1900" s="153"/>
      <c r="P1900" s="110"/>
    </row>
    <row r="1901" spans="1:21" s="114" customFormat="1" ht="40.15" customHeight="1">
      <c r="A1901" s="174" t="s">
        <v>728</v>
      </c>
      <c r="B1901" s="488" t="s">
        <v>2048</v>
      </c>
      <c r="C1901" s="488"/>
      <c r="D1901" s="488"/>
      <c r="E1901" s="488"/>
      <c r="F1901" s="488"/>
      <c r="G1901" s="488"/>
      <c r="H1901" s="488"/>
      <c r="I1901" s="488"/>
      <c r="J1901" s="488"/>
      <c r="K1901" s="488"/>
      <c r="L1901" s="488"/>
      <c r="M1901" s="488"/>
      <c r="N1901" s="488"/>
      <c r="O1901" s="489"/>
      <c r="P1901" s="169"/>
      <c r="Q1901" s="173"/>
      <c r="R1901" s="173"/>
      <c r="S1901" s="173"/>
      <c r="T1901" s="173"/>
      <c r="U1901" s="173"/>
    </row>
    <row r="1902" spans="1:21" s="115" customFormat="1" ht="15.75">
      <c r="A1902" s="167"/>
      <c r="B1902" s="168"/>
      <c r="C1902" s="168"/>
      <c r="D1902" s="168"/>
      <c r="E1902" s="168"/>
      <c r="F1902" s="168"/>
      <c r="G1902" s="168"/>
      <c r="H1902" s="168"/>
      <c r="I1902" s="170"/>
      <c r="J1902" s="170"/>
      <c r="K1902" s="170"/>
      <c r="L1902" s="170"/>
      <c r="M1902" s="171"/>
      <c r="N1902" s="171"/>
      <c r="O1902" s="172"/>
      <c r="P1902" s="110"/>
    </row>
    <row r="1903" spans="1:21" ht="42" customHeight="1">
      <c r="A1903" s="490" t="s">
        <v>1785</v>
      </c>
      <c r="B1903" s="481"/>
      <c r="C1903" s="481"/>
      <c r="D1903" s="481"/>
      <c r="E1903" s="125" t="s">
        <v>1786</v>
      </c>
      <c r="F1903" s="491" t="s">
        <v>1787</v>
      </c>
      <c r="G1903" s="459"/>
      <c r="H1903" s="491" t="s">
        <v>1795</v>
      </c>
      <c r="I1903" s="459"/>
      <c r="J1903" s="463" t="s">
        <v>1871</v>
      </c>
      <c r="K1903" s="492"/>
      <c r="L1903" s="145" t="s">
        <v>1790</v>
      </c>
      <c r="M1903" s="493" t="s">
        <v>1791</v>
      </c>
      <c r="N1903" s="493"/>
      <c r="O1903" s="494"/>
      <c r="P1903" s="110"/>
    </row>
    <row r="1904" spans="1:21" s="112" customFormat="1" ht="55.9" customHeight="1">
      <c r="A1904" s="495" t="s">
        <v>1868</v>
      </c>
      <c r="B1904" s="496"/>
      <c r="C1904" s="496"/>
      <c r="D1904" s="497"/>
      <c r="E1904" s="136">
        <v>4</v>
      </c>
      <c r="F1904" s="498">
        <v>3.4</v>
      </c>
      <c r="G1904" s="499"/>
      <c r="H1904" s="500">
        <v>0.4</v>
      </c>
      <c r="I1904" s="499"/>
      <c r="J1904" s="498">
        <f>E1904*F1904*H1904</f>
        <v>5.44</v>
      </c>
      <c r="K1904" s="501"/>
      <c r="L1904" s="136"/>
      <c r="M1904" s="502"/>
      <c r="N1904" s="502"/>
      <c r="O1904" s="503"/>
      <c r="P1904" s="110"/>
    </row>
    <row r="1905" spans="1:21" s="112" customFormat="1" ht="55.9" customHeight="1">
      <c r="A1905" s="495" t="s">
        <v>1869</v>
      </c>
      <c r="B1905" s="496"/>
      <c r="C1905" s="496"/>
      <c r="D1905" s="497"/>
      <c r="E1905" s="136">
        <v>5</v>
      </c>
      <c r="F1905" s="498">
        <v>1</v>
      </c>
      <c r="G1905" s="499"/>
      <c r="H1905" s="500">
        <v>0.4</v>
      </c>
      <c r="I1905" s="499"/>
      <c r="J1905" s="498">
        <f>E1905*F1905*H1905</f>
        <v>2</v>
      </c>
      <c r="K1905" s="501"/>
      <c r="L1905" s="136"/>
      <c r="M1905" s="502"/>
      <c r="N1905" s="502"/>
      <c r="O1905" s="503"/>
      <c r="P1905" s="110"/>
    </row>
    <row r="1906" spans="1:21" ht="18">
      <c r="A1906" s="127"/>
      <c r="B1906" s="128"/>
      <c r="C1906" s="128"/>
      <c r="D1906" s="128"/>
      <c r="E1906" s="129"/>
      <c r="F1906" s="130"/>
      <c r="G1906" s="129"/>
      <c r="H1906" s="129"/>
      <c r="I1906" s="146"/>
      <c r="J1906" s="147"/>
      <c r="K1906" s="129"/>
      <c r="L1906" s="129"/>
      <c r="M1906" s="129"/>
      <c r="O1906" s="148"/>
      <c r="P1906" s="110"/>
    </row>
    <row r="1907" spans="1:21" ht="15.75">
      <c r="A1907" s="131"/>
      <c r="B1907" s="132"/>
      <c r="C1907" s="132"/>
      <c r="D1907" s="132"/>
      <c r="E1907" s="132"/>
      <c r="F1907" s="132"/>
      <c r="G1907" s="132"/>
      <c r="H1907" s="132"/>
      <c r="I1907" s="149"/>
      <c r="J1907" s="149"/>
      <c r="L1907" s="485" t="s">
        <v>1793</v>
      </c>
      <c r="M1907" s="486"/>
      <c r="N1907" s="487"/>
      <c r="O1907" s="150">
        <f>J1904+J1905</f>
        <v>7.44</v>
      </c>
      <c r="P1907" s="110"/>
    </row>
    <row r="1908" spans="1:21" ht="15.75">
      <c r="A1908" s="133"/>
      <c r="B1908" s="134"/>
      <c r="C1908" s="134"/>
      <c r="D1908" s="134"/>
      <c r="E1908" s="134"/>
      <c r="F1908" s="134"/>
      <c r="G1908" s="134"/>
      <c r="H1908" s="134"/>
      <c r="I1908" s="151"/>
      <c r="J1908" s="151"/>
      <c r="K1908" s="152"/>
      <c r="L1908" s="152"/>
      <c r="M1908" s="152"/>
      <c r="N1908" s="152"/>
      <c r="O1908" s="153"/>
      <c r="P1908" s="110"/>
    </row>
    <row r="1909" spans="1:21" s="114" customFormat="1" ht="40.15" customHeight="1">
      <c r="A1909" s="174" t="s">
        <v>731</v>
      </c>
      <c r="B1909" s="488" t="s">
        <v>2049</v>
      </c>
      <c r="C1909" s="488"/>
      <c r="D1909" s="488"/>
      <c r="E1909" s="488"/>
      <c r="F1909" s="488"/>
      <c r="G1909" s="488"/>
      <c r="H1909" s="488"/>
      <c r="I1909" s="488"/>
      <c r="J1909" s="488"/>
      <c r="K1909" s="488"/>
      <c r="L1909" s="488"/>
      <c r="M1909" s="488"/>
      <c r="N1909" s="488"/>
      <c r="O1909" s="489"/>
      <c r="P1909" s="169"/>
      <c r="Q1909" s="173"/>
      <c r="R1909" s="173"/>
      <c r="S1909" s="173"/>
      <c r="T1909" s="173"/>
      <c r="U1909" s="173"/>
    </row>
    <row r="1910" spans="1:21" s="115" customFormat="1" ht="15.75">
      <c r="A1910" s="167"/>
      <c r="B1910" s="168"/>
      <c r="C1910" s="168"/>
      <c r="D1910" s="168"/>
      <c r="E1910" s="168"/>
      <c r="F1910" s="168"/>
      <c r="G1910" s="168"/>
      <c r="H1910" s="168"/>
      <c r="I1910" s="170"/>
      <c r="J1910" s="170"/>
      <c r="K1910" s="170"/>
      <c r="L1910" s="170"/>
      <c r="M1910" s="171"/>
      <c r="N1910" s="171"/>
      <c r="O1910" s="172"/>
      <c r="P1910" s="110"/>
    </row>
    <row r="1911" spans="1:21" ht="42" customHeight="1">
      <c r="A1911" s="490" t="s">
        <v>1785</v>
      </c>
      <c r="B1911" s="481"/>
      <c r="C1911" s="481"/>
      <c r="D1911" s="481"/>
      <c r="E1911" s="125" t="s">
        <v>1786</v>
      </c>
      <c r="F1911" s="491" t="s">
        <v>1787</v>
      </c>
      <c r="G1911" s="459"/>
      <c r="H1911" s="491" t="s">
        <v>1795</v>
      </c>
      <c r="I1911" s="459"/>
      <c r="J1911" s="463" t="s">
        <v>1871</v>
      </c>
      <c r="K1911" s="492"/>
      <c r="L1911" s="145" t="s">
        <v>1790</v>
      </c>
      <c r="M1911" s="493" t="s">
        <v>1791</v>
      </c>
      <c r="N1911" s="493"/>
      <c r="O1911" s="494"/>
      <c r="P1911" s="110"/>
    </row>
    <row r="1912" spans="1:21" s="112" customFormat="1" ht="55.9" customHeight="1">
      <c r="A1912" s="495" t="s">
        <v>1864</v>
      </c>
      <c r="B1912" s="496"/>
      <c r="C1912" s="496"/>
      <c r="D1912" s="497"/>
      <c r="E1912" s="136">
        <v>20</v>
      </c>
      <c r="F1912" s="498">
        <v>2.4</v>
      </c>
      <c r="G1912" s="499"/>
      <c r="H1912" s="500">
        <v>1</v>
      </c>
      <c r="I1912" s="499"/>
      <c r="J1912" s="498">
        <f t="shared" ref="J1912:J1914" si="89">E1912*F1912*H1912</f>
        <v>48</v>
      </c>
      <c r="K1912" s="501"/>
      <c r="L1912" s="136"/>
      <c r="M1912" s="502"/>
      <c r="N1912" s="502"/>
      <c r="O1912" s="503"/>
      <c r="P1912" s="110"/>
    </row>
    <row r="1913" spans="1:21" s="112" customFormat="1" ht="55.9" customHeight="1">
      <c r="A1913" s="495" t="s">
        <v>1865</v>
      </c>
      <c r="B1913" s="496"/>
      <c r="C1913" s="496"/>
      <c r="D1913" s="497"/>
      <c r="E1913" s="136">
        <v>7</v>
      </c>
      <c r="F1913" s="498">
        <v>1.25</v>
      </c>
      <c r="G1913" s="499"/>
      <c r="H1913" s="500">
        <v>1</v>
      </c>
      <c r="I1913" s="499"/>
      <c r="J1913" s="498">
        <f t="shared" si="89"/>
        <v>8.75</v>
      </c>
      <c r="K1913" s="501"/>
      <c r="L1913" s="136"/>
      <c r="M1913" s="502"/>
      <c r="N1913" s="502"/>
      <c r="O1913" s="503"/>
      <c r="P1913" s="110"/>
    </row>
    <row r="1914" spans="1:21" s="112" customFormat="1" ht="55.9" customHeight="1">
      <c r="A1914" s="495" t="s">
        <v>1866</v>
      </c>
      <c r="B1914" s="496"/>
      <c r="C1914" s="496"/>
      <c r="D1914" s="497"/>
      <c r="E1914" s="136">
        <v>1</v>
      </c>
      <c r="F1914" s="498">
        <v>3.4</v>
      </c>
      <c r="G1914" s="499"/>
      <c r="H1914" s="500">
        <v>1</v>
      </c>
      <c r="I1914" s="499"/>
      <c r="J1914" s="498">
        <f t="shared" si="89"/>
        <v>3.4</v>
      </c>
      <c r="K1914" s="501"/>
      <c r="L1914" s="136"/>
      <c r="M1914" s="502"/>
      <c r="N1914" s="502"/>
      <c r="O1914" s="503"/>
      <c r="P1914" s="110"/>
    </row>
    <row r="1915" spans="1:21" ht="18">
      <c r="A1915" s="127"/>
      <c r="B1915" s="128"/>
      <c r="C1915" s="128"/>
      <c r="D1915" s="128"/>
      <c r="E1915" s="129"/>
      <c r="F1915" s="130"/>
      <c r="G1915" s="129"/>
      <c r="H1915" s="129"/>
      <c r="I1915" s="146"/>
      <c r="J1915" s="147"/>
      <c r="K1915" s="129"/>
      <c r="L1915" s="129"/>
      <c r="M1915" s="129"/>
      <c r="O1915" s="148"/>
      <c r="P1915" s="110"/>
    </row>
    <row r="1916" spans="1:21" ht="15.75">
      <c r="A1916" s="131"/>
      <c r="B1916" s="132"/>
      <c r="C1916" s="132"/>
      <c r="D1916" s="132"/>
      <c r="E1916" s="132"/>
      <c r="F1916" s="132"/>
      <c r="G1916" s="132"/>
      <c r="H1916" s="132"/>
      <c r="I1916" s="149"/>
      <c r="J1916" s="149"/>
      <c r="L1916" s="485" t="s">
        <v>1793</v>
      </c>
      <c r="M1916" s="486"/>
      <c r="N1916" s="487"/>
      <c r="O1916" s="150">
        <f>J1914+J1913+J1912</f>
        <v>60.15</v>
      </c>
      <c r="P1916" s="110"/>
    </row>
    <row r="1917" spans="1:21" ht="15.75">
      <c r="A1917" s="133"/>
      <c r="B1917" s="134"/>
      <c r="C1917" s="134"/>
      <c r="D1917" s="134"/>
      <c r="E1917" s="134"/>
      <c r="F1917" s="134"/>
      <c r="G1917" s="134"/>
      <c r="H1917" s="134"/>
      <c r="I1917" s="151"/>
      <c r="J1917" s="151"/>
      <c r="K1917" s="152"/>
      <c r="L1917" s="152"/>
      <c r="M1917" s="152"/>
      <c r="N1917" s="152"/>
      <c r="O1917" s="153"/>
      <c r="P1917" s="110"/>
    </row>
    <row r="1918" spans="1:21" s="114" customFormat="1" ht="40.15" customHeight="1">
      <c r="A1918" s="174" t="s">
        <v>734</v>
      </c>
      <c r="B1918" s="488" t="s">
        <v>736</v>
      </c>
      <c r="C1918" s="488"/>
      <c r="D1918" s="488"/>
      <c r="E1918" s="488"/>
      <c r="F1918" s="488"/>
      <c r="G1918" s="488"/>
      <c r="H1918" s="488"/>
      <c r="I1918" s="488"/>
      <c r="J1918" s="488"/>
      <c r="K1918" s="488"/>
      <c r="L1918" s="488"/>
      <c r="M1918" s="488"/>
      <c r="N1918" s="488"/>
      <c r="O1918" s="489"/>
      <c r="P1918" s="169"/>
      <c r="Q1918" s="173"/>
      <c r="R1918" s="173"/>
      <c r="S1918" s="173"/>
      <c r="T1918" s="173"/>
      <c r="U1918" s="173"/>
    </row>
    <row r="1919" spans="1:21" s="115" customFormat="1" ht="15.75">
      <c r="A1919" s="167"/>
      <c r="B1919" s="168"/>
      <c r="C1919" s="168"/>
      <c r="D1919" s="168"/>
      <c r="E1919" s="168"/>
      <c r="F1919" s="168"/>
      <c r="G1919" s="168"/>
      <c r="H1919" s="168"/>
      <c r="I1919" s="170"/>
      <c r="J1919" s="170"/>
      <c r="K1919" s="170"/>
      <c r="L1919" s="170"/>
      <c r="M1919" s="171"/>
      <c r="N1919" s="171"/>
      <c r="O1919" s="172"/>
      <c r="P1919" s="110"/>
    </row>
    <row r="1920" spans="1:21" ht="42" customHeight="1">
      <c r="A1920" s="490" t="s">
        <v>1785</v>
      </c>
      <c r="B1920" s="481"/>
      <c r="C1920" s="481"/>
      <c r="D1920" s="481"/>
      <c r="E1920" s="125" t="s">
        <v>1786</v>
      </c>
      <c r="F1920" s="491" t="s">
        <v>1787</v>
      </c>
      <c r="G1920" s="459"/>
      <c r="H1920" s="491" t="s">
        <v>1795</v>
      </c>
      <c r="I1920" s="459"/>
      <c r="J1920" s="463" t="s">
        <v>1871</v>
      </c>
      <c r="K1920" s="492"/>
      <c r="L1920" s="145" t="s">
        <v>1790</v>
      </c>
      <c r="M1920" s="493" t="s">
        <v>1791</v>
      </c>
      <c r="N1920" s="493"/>
      <c r="O1920" s="494"/>
      <c r="P1920" s="110"/>
    </row>
    <row r="1921" spans="1:21" s="112" customFormat="1" ht="55.9" customHeight="1">
      <c r="A1921" s="495" t="s">
        <v>2050</v>
      </c>
      <c r="B1921" s="496"/>
      <c r="C1921" s="496"/>
      <c r="D1921" s="497"/>
      <c r="E1921" s="136">
        <v>1</v>
      </c>
      <c r="F1921" s="498">
        <v>7.5</v>
      </c>
      <c r="G1921" s="499"/>
      <c r="H1921" s="500">
        <v>4.5999999999999996</v>
      </c>
      <c r="I1921" s="499"/>
      <c r="J1921" s="498">
        <f>F1921*H1921</f>
        <v>34.5</v>
      </c>
      <c r="K1921" s="501"/>
      <c r="L1921" s="136"/>
      <c r="M1921" s="502"/>
      <c r="N1921" s="502"/>
      <c r="O1921" s="503"/>
      <c r="P1921" s="110"/>
    </row>
    <row r="1922" spans="1:21" s="112" customFormat="1" ht="55.9" customHeight="1">
      <c r="A1922" s="495" t="s">
        <v>2050</v>
      </c>
      <c r="B1922" s="496"/>
      <c r="C1922" s="496"/>
      <c r="D1922" s="497"/>
      <c r="E1922" s="136">
        <v>1</v>
      </c>
      <c r="F1922" s="498">
        <v>5</v>
      </c>
      <c r="G1922" s="499"/>
      <c r="H1922" s="500">
        <v>2.2000000000000002</v>
      </c>
      <c r="I1922" s="499"/>
      <c r="J1922" s="498">
        <f>F1922*H1922</f>
        <v>11</v>
      </c>
      <c r="K1922" s="501"/>
      <c r="L1922" s="136"/>
      <c r="M1922" s="502"/>
      <c r="N1922" s="502"/>
      <c r="O1922" s="503"/>
      <c r="P1922" s="110"/>
    </row>
    <row r="1923" spans="1:21" s="112" customFormat="1" ht="55.9" customHeight="1">
      <c r="A1923" s="495" t="s">
        <v>2051</v>
      </c>
      <c r="B1923" s="496"/>
      <c r="C1923" s="496"/>
      <c r="D1923" s="497"/>
      <c r="E1923" s="136">
        <v>1</v>
      </c>
      <c r="F1923" s="498"/>
      <c r="G1923" s="499"/>
      <c r="H1923" s="500"/>
      <c r="I1923" s="499"/>
      <c r="J1923" s="498">
        <f>14.4-(2*0.9*2.1)</f>
        <v>10.620000000000001</v>
      </c>
      <c r="K1923" s="501"/>
      <c r="L1923" s="136"/>
      <c r="M1923" s="502"/>
      <c r="N1923" s="502"/>
      <c r="O1923" s="503"/>
      <c r="P1923" s="110"/>
    </row>
    <row r="1924" spans="1:21" ht="18">
      <c r="A1924" s="127"/>
      <c r="B1924" s="128"/>
      <c r="C1924" s="128"/>
      <c r="D1924" s="128"/>
      <c r="E1924" s="129"/>
      <c r="F1924" s="130"/>
      <c r="G1924" s="129"/>
      <c r="H1924" s="129"/>
      <c r="I1924" s="146"/>
      <c r="J1924" s="147"/>
      <c r="K1924" s="129"/>
      <c r="L1924" s="129"/>
      <c r="M1924" s="129"/>
      <c r="O1924" s="148"/>
      <c r="P1924" s="110"/>
    </row>
    <row r="1925" spans="1:21" ht="15.75">
      <c r="A1925" s="131"/>
      <c r="B1925" s="132"/>
      <c r="C1925" s="132"/>
      <c r="D1925" s="132"/>
      <c r="E1925" s="132"/>
      <c r="F1925" s="132"/>
      <c r="G1925" s="132"/>
      <c r="H1925" s="132"/>
      <c r="I1925" s="149"/>
      <c r="J1925" s="149"/>
      <c r="L1925" s="485" t="s">
        <v>1793</v>
      </c>
      <c r="M1925" s="486"/>
      <c r="N1925" s="487"/>
      <c r="O1925" s="150">
        <f>J1922+J1921+J1923</f>
        <v>56.120000000000005</v>
      </c>
      <c r="P1925" s="110"/>
    </row>
    <row r="1926" spans="1:21" ht="15.75">
      <c r="A1926" s="133"/>
      <c r="B1926" s="134"/>
      <c r="C1926" s="134"/>
      <c r="D1926" s="134"/>
      <c r="E1926" s="134"/>
      <c r="F1926" s="134"/>
      <c r="G1926" s="134"/>
      <c r="H1926" s="134"/>
      <c r="I1926" s="151"/>
      <c r="J1926" s="151"/>
      <c r="K1926" s="152"/>
      <c r="L1926" s="152"/>
      <c r="M1926" s="152"/>
      <c r="N1926" s="152"/>
      <c r="O1926" s="153"/>
      <c r="P1926" s="110"/>
    </row>
    <row r="1927" spans="1:21" s="114" customFormat="1" ht="40.15" customHeight="1">
      <c r="A1927" s="174" t="s">
        <v>737</v>
      </c>
      <c r="B1927" s="488" t="s">
        <v>2052</v>
      </c>
      <c r="C1927" s="488"/>
      <c r="D1927" s="488"/>
      <c r="E1927" s="488"/>
      <c r="F1927" s="488"/>
      <c r="G1927" s="488"/>
      <c r="H1927" s="488"/>
      <c r="I1927" s="488"/>
      <c r="J1927" s="488"/>
      <c r="K1927" s="488"/>
      <c r="L1927" s="488"/>
      <c r="M1927" s="488"/>
      <c r="N1927" s="488"/>
      <c r="O1927" s="489"/>
      <c r="P1927" s="169"/>
      <c r="Q1927" s="173"/>
      <c r="R1927" s="173"/>
      <c r="S1927" s="173"/>
      <c r="T1927" s="173"/>
      <c r="U1927" s="173"/>
    </row>
    <row r="1928" spans="1:21" s="115" customFormat="1" ht="15.75">
      <c r="A1928" s="167"/>
      <c r="B1928" s="168"/>
      <c r="C1928" s="168"/>
      <c r="D1928" s="168"/>
      <c r="E1928" s="168"/>
      <c r="F1928" s="168"/>
      <c r="G1928" s="168"/>
      <c r="H1928" s="168"/>
      <c r="I1928" s="170"/>
      <c r="J1928" s="170"/>
      <c r="K1928" s="170"/>
      <c r="L1928" s="170"/>
      <c r="M1928" s="171"/>
      <c r="N1928" s="171"/>
      <c r="O1928" s="172"/>
      <c r="P1928" s="110"/>
    </row>
    <row r="1929" spans="1:21" ht="42" customHeight="1">
      <c r="A1929" s="490" t="s">
        <v>1785</v>
      </c>
      <c r="B1929" s="481"/>
      <c r="C1929" s="481"/>
      <c r="D1929" s="481"/>
      <c r="E1929" s="125" t="s">
        <v>1786</v>
      </c>
      <c r="F1929" s="491" t="s">
        <v>1787</v>
      </c>
      <c r="G1929" s="459"/>
      <c r="H1929" s="491" t="s">
        <v>1795</v>
      </c>
      <c r="I1929" s="459"/>
      <c r="J1929" s="463" t="s">
        <v>2053</v>
      </c>
      <c r="K1929" s="492"/>
      <c r="L1929" s="145" t="s">
        <v>1790</v>
      </c>
      <c r="M1929" s="493" t="s">
        <v>1791</v>
      </c>
      <c r="N1929" s="493"/>
      <c r="O1929" s="494"/>
      <c r="P1929" s="110"/>
    </row>
    <row r="1930" spans="1:21" s="112" customFormat="1" ht="55.9" customHeight="1">
      <c r="A1930" s="495" t="s">
        <v>1864</v>
      </c>
      <c r="B1930" s="496"/>
      <c r="C1930" s="496"/>
      <c r="D1930" s="497"/>
      <c r="E1930" s="136">
        <v>20</v>
      </c>
      <c r="F1930" s="498">
        <v>2.4</v>
      </c>
      <c r="G1930" s="499"/>
      <c r="H1930" s="500">
        <v>1</v>
      </c>
      <c r="I1930" s="499"/>
      <c r="J1930" s="498">
        <f t="shared" ref="J1930:J1934" si="90">E1930*(2*(F1930+H1930))</f>
        <v>136</v>
      </c>
      <c r="K1930" s="501"/>
      <c r="L1930" s="136"/>
      <c r="M1930" s="502"/>
      <c r="N1930" s="502"/>
      <c r="O1930" s="503"/>
      <c r="P1930" s="110"/>
    </row>
    <row r="1931" spans="1:21" s="112" customFormat="1" ht="55.9" customHeight="1">
      <c r="A1931" s="495" t="s">
        <v>1865</v>
      </c>
      <c r="B1931" s="496"/>
      <c r="C1931" s="496"/>
      <c r="D1931" s="497"/>
      <c r="E1931" s="136">
        <v>7</v>
      </c>
      <c r="F1931" s="498">
        <v>1.25</v>
      </c>
      <c r="G1931" s="499"/>
      <c r="H1931" s="500">
        <v>1</v>
      </c>
      <c r="I1931" s="499"/>
      <c r="J1931" s="498">
        <f t="shared" si="90"/>
        <v>31.5</v>
      </c>
      <c r="K1931" s="501"/>
      <c r="L1931" s="136"/>
      <c r="M1931" s="502"/>
      <c r="N1931" s="502"/>
      <c r="O1931" s="503"/>
      <c r="P1931" s="110"/>
    </row>
    <row r="1932" spans="1:21" s="112" customFormat="1" ht="55.9" customHeight="1">
      <c r="A1932" s="495" t="s">
        <v>1866</v>
      </c>
      <c r="B1932" s="496"/>
      <c r="C1932" s="496"/>
      <c r="D1932" s="497"/>
      <c r="E1932" s="136">
        <v>1</v>
      </c>
      <c r="F1932" s="498">
        <v>3.4</v>
      </c>
      <c r="G1932" s="499"/>
      <c r="H1932" s="500">
        <v>1</v>
      </c>
      <c r="I1932" s="499"/>
      <c r="J1932" s="498">
        <f t="shared" si="90"/>
        <v>8.8000000000000007</v>
      </c>
      <c r="K1932" s="501"/>
      <c r="L1932" s="136"/>
      <c r="M1932" s="502"/>
      <c r="N1932" s="502"/>
      <c r="O1932" s="503"/>
      <c r="P1932" s="110"/>
    </row>
    <row r="1933" spans="1:21" s="112" customFormat="1" ht="55.9" customHeight="1">
      <c r="A1933" s="495" t="s">
        <v>1868</v>
      </c>
      <c r="B1933" s="496"/>
      <c r="C1933" s="496"/>
      <c r="D1933" s="497"/>
      <c r="E1933" s="136">
        <v>4</v>
      </c>
      <c r="F1933" s="498">
        <v>3.4</v>
      </c>
      <c r="G1933" s="499"/>
      <c r="H1933" s="500">
        <v>0.4</v>
      </c>
      <c r="I1933" s="499"/>
      <c r="J1933" s="498">
        <f t="shared" si="90"/>
        <v>30.4</v>
      </c>
      <c r="K1933" s="501"/>
      <c r="L1933" s="136"/>
      <c r="M1933" s="502"/>
      <c r="N1933" s="502"/>
      <c r="O1933" s="503"/>
      <c r="P1933" s="110"/>
    </row>
    <row r="1934" spans="1:21" s="112" customFormat="1" ht="55.9" customHeight="1">
      <c r="A1934" s="495" t="s">
        <v>1869</v>
      </c>
      <c r="B1934" s="496"/>
      <c r="C1934" s="496"/>
      <c r="D1934" s="497"/>
      <c r="E1934" s="136">
        <v>5</v>
      </c>
      <c r="F1934" s="498">
        <v>1</v>
      </c>
      <c r="G1934" s="499"/>
      <c r="H1934" s="500">
        <v>0.4</v>
      </c>
      <c r="I1934" s="499"/>
      <c r="J1934" s="498">
        <f t="shared" si="90"/>
        <v>14</v>
      </c>
      <c r="K1934" s="501"/>
      <c r="L1934" s="136"/>
      <c r="M1934" s="502"/>
      <c r="N1934" s="502"/>
      <c r="O1934" s="503"/>
      <c r="P1934" s="110"/>
    </row>
    <row r="1935" spans="1:21" ht="18">
      <c r="A1935" s="127"/>
      <c r="B1935" s="128"/>
      <c r="C1935" s="128"/>
      <c r="D1935" s="128"/>
      <c r="E1935" s="129"/>
      <c r="F1935" s="130"/>
      <c r="G1935" s="129"/>
      <c r="H1935" s="129"/>
      <c r="I1935" s="146"/>
      <c r="J1935" s="147"/>
      <c r="K1935" s="129"/>
      <c r="L1935" s="129"/>
      <c r="M1935" s="129"/>
      <c r="O1935" s="148"/>
      <c r="P1935" s="110"/>
    </row>
    <row r="1936" spans="1:21" ht="15.75">
      <c r="A1936" s="131"/>
      <c r="B1936" s="132"/>
      <c r="C1936" s="132"/>
      <c r="D1936" s="132"/>
      <c r="E1936" s="132"/>
      <c r="F1936" s="132"/>
      <c r="G1936" s="132"/>
      <c r="H1936" s="132"/>
      <c r="I1936" s="149"/>
      <c r="J1936" s="149"/>
      <c r="L1936" s="485" t="s">
        <v>1793</v>
      </c>
      <c r="M1936" s="486"/>
      <c r="N1936" s="487"/>
      <c r="O1936" s="150">
        <f>J1930+J1931+J1932+J1933+J1934</f>
        <v>220.70000000000002</v>
      </c>
      <c r="P1936" s="110"/>
    </row>
    <row r="1937" spans="1:21" ht="15.75">
      <c r="A1937" s="133"/>
      <c r="B1937" s="134"/>
      <c r="C1937" s="134"/>
      <c r="D1937" s="134"/>
      <c r="E1937" s="134"/>
      <c r="F1937" s="134"/>
      <c r="G1937" s="134"/>
      <c r="H1937" s="134"/>
      <c r="I1937" s="151"/>
      <c r="J1937" s="151"/>
      <c r="K1937" s="152"/>
      <c r="L1937" s="152"/>
      <c r="M1937" s="152"/>
      <c r="N1937" s="152"/>
      <c r="O1937" s="153"/>
      <c r="P1937" s="110"/>
    </row>
    <row r="1938" spans="1:21" s="114" customFormat="1" ht="40.15" customHeight="1">
      <c r="A1938" s="174" t="s">
        <v>740</v>
      </c>
      <c r="B1938" s="488" t="s">
        <v>742</v>
      </c>
      <c r="C1938" s="488"/>
      <c r="D1938" s="488"/>
      <c r="E1938" s="488"/>
      <c r="F1938" s="488"/>
      <c r="G1938" s="488"/>
      <c r="H1938" s="488"/>
      <c r="I1938" s="488"/>
      <c r="J1938" s="488"/>
      <c r="K1938" s="488"/>
      <c r="L1938" s="488"/>
      <c r="M1938" s="488"/>
      <c r="N1938" s="488"/>
      <c r="O1938" s="489"/>
      <c r="P1938" s="169"/>
      <c r="Q1938" s="173"/>
      <c r="R1938" s="173"/>
      <c r="S1938" s="173"/>
      <c r="T1938" s="173"/>
      <c r="U1938" s="173"/>
    </row>
    <row r="1939" spans="1:21" s="115" customFormat="1" ht="15.75">
      <c r="A1939" s="167"/>
      <c r="B1939" s="168"/>
      <c r="C1939" s="168"/>
      <c r="D1939" s="168"/>
      <c r="E1939" s="168"/>
      <c r="F1939" s="168"/>
      <c r="G1939" s="168"/>
      <c r="H1939" s="168"/>
      <c r="I1939" s="170"/>
      <c r="J1939" s="170"/>
      <c r="K1939" s="170"/>
      <c r="L1939" s="170"/>
      <c r="M1939" s="171"/>
      <c r="N1939" s="171"/>
      <c r="O1939" s="172"/>
      <c r="P1939" s="110"/>
    </row>
    <row r="1940" spans="1:21" ht="42" customHeight="1">
      <c r="A1940" s="490" t="s">
        <v>1785</v>
      </c>
      <c r="B1940" s="481"/>
      <c r="C1940" s="481"/>
      <c r="D1940" s="481"/>
      <c r="E1940" s="125" t="s">
        <v>1786</v>
      </c>
      <c r="F1940" s="491" t="s">
        <v>1787</v>
      </c>
      <c r="G1940" s="459"/>
      <c r="H1940" s="491" t="s">
        <v>1795</v>
      </c>
      <c r="I1940" s="459"/>
      <c r="J1940" s="463" t="s">
        <v>1871</v>
      </c>
      <c r="K1940" s="492"/>
      <c r="L1940" s="145" t="s">
        <v>1790</v>
      </c>
      <c r="M1940" s="493" t="s">
        <v>1791</v>
      </c>
      <c r="N1940" s="493"/>
      <c r="O1940" s="494"/>
      <c r="P1940" s="110"/>
    </row>
    <row r="1941" spans="1:21" s="112" customFormat="1" ht="55.9" customHeight="1">
      <c r="A1941" s="495" t="s">
        <v>2044</v>
      </c>
      <c r="B1941" s="496"/>
      <c r="C1941" s="496"/>
      <c r="D1941" s="497"/>
      <c r="E1941" s="136">
        <v>16</v>
      </c>
      <c r="F1941" s="498">
        <v>1.5</v>
      </c>
      <c r="G1941" s="499"/>
      <c r="H1941" s="500">
        <v>1</v>
      </c>
      <c r="I1941" s="499"/>
      <c r="J1941" s="498">
        <f>E1941*F1941*H1941</f>
        <v>24</v>
      </c>
      <c r="K1941" s="501"/>
      <c r="L1941" s="136"/>
      <c r="M1941" s="502"/>
      <c r="N1941" s="502"/>
      <c r="O1941" s="503"/>
      <c r="P1941" s="110"/>
    </row>
    <row r="1942" spans="1:21" ht="18">
      <c r="A1942" s="127"/>
      <c r="B1942" s="128"/>
      <c r="C1942" s="128"/>
      <c r="D1942" s="128"/>
      <c r="E1942" s="129"/>
      <c r="F1942" s="130"/>
      <c r="G1942" s="129"/>
      <c r="H1942" s="129"/>
      <c r="I1942" s="146"/>
      <c r="J1942" s="147"/>
      <c r="K1942" s="129"/>
      <c r="L1942" s="129"/>
      <c r="M1942" s="129"/>
      <c r="O1942" s="148"/>
      <c r="P1942" s="110"/>
    </row>
    <row r="1943" spans="1:21" ht="15.75">
      <c r="A1943" s="131"/>
      <c r="B1943" s="132"/>
      <c r="C1943" s="132"/>
      <c r="D1943" s="132"/>
      <c r="E1943" s="132"/>
      <c r="F1943" s="132"/>
      <c r="G1943" s="132"/>
      <c r="H1943" s="132"/>
      <c r="I1943" s="149"/>
      <c r="J1943" s="149"/>
      <c r="L1943" s="485" t="s">
        <v>1793</v>
      </c>
      <c r="M1943" s="486"/>
      <c r="N1943" s="487"/>
      <c r="O1943" s="150">
        <f>J1941</f>
        <v>24</v>
      </c>
      <c r="P1943" s="110"/>
    </row>
    <row r="1944" spans="1:21" ht="15.75">
      <c r="A1944" s="133"/>
      <c r="B1944" s="134"/>
      <c r="C1944" s="134"/>
      <c r="D1944" s="134"/>
      <c r="E1944" s="134"/>
      <c r="F1944" s="134"/>
      <c r="G1944" s="134"/>
      <c r="H1944" s="134"/>
      <c r="I1944" s="151"/>
      <c r="J1944" s="151"/>
      <c r="K1944" s="152"/>
      <c r="L1944" s="152"/>
      <c r="M1944" s="152"/>
      <c r="N1944" s="152"/>
      <c r="O1944" s="153"/>
      <c r="P1944" s="110"/>
    </row>
    <row r="1945" spans="1:21" s="114" customFormat="1" ht="40.15" customHeight="1">
      <c r="A1945" s="174" t="s">
        <v>743</v>
      </c>
      <c r="B1945" s="488" t="s">
        <v>745</v>
      </c>
      <c r="C1945" s="488"/>
      <c r="D1945" s="488"/>
      <c r="E1945" s="488"/>
      <c r="F1945" s="488"/>
      <c r="G1945" s="488"/>
      <c r="H1945" s="488"/>
      <c r="I1945" s="488"/>
      <c r="J1945" s="488"/>
      <c r="K1945" s="488"/>
      <c r="L1945" s="488"/>
      <c r="M1945" s="488"/>
      <c r="N1945" s="488"/>
      <c r="O1945" s="489"/>
      <c r="P1945" s="169"/>
      <c r="Q1945" s="173"/>
      <c r="R1945" s="173"/>
      <c r="S1945" s="173"/>
      <c r="T1945" s="173"/>
      <c r="U1945" s="173"/>
    </row>
    <row r="1946" spans="1:21" s="115" customFormat="1" ht="15.75">
      <c r="A1946" s="167"/>
      <c r="B1946" s="168"/>
      <c r="C1946" s="168"/>
      <c r="D1946" s="168"/>
      <c r="E1946" s="168"/>
      <c r="F1946" s="168"/>
      <c r="G1946" s="168"/>
      <c r="H1946" s="168"/>
      <c r="I1946" s="170"/>
      <c r="J1946" s="170"/>
      <c r="K1946" s="170"/>
      <c r="L1946" s="170"/>
      <c r="M1946" s="171"/>
      <c r="N1946" s="171"/>
      <c r="O1946" s="172"/>
      <c r="P1946" s="110"/>
    </row>
    <row r="1947" spans="1:21" ht="42" customHeight="1">
      <c r="A1947" s="490" t="s">
        <v>1785</v>
      </c>
      <c r="B1947" s="481"/>
      <c r="C1947" s="481"/>
      <c r="D1947" s="481"/>
      <c r="E1947" s="125" t="s">
        <v>1786</v>
      </c>
      <c r="F1947" s="491" t="s">
        <v>1787</v>
      </c>
      <c r="G1947" s="459"/>
      <c r="H1947" s="491" t="s">
        <v>1795</v>
      </c>
      <c r="I1947" s="459"/>
      <c r="J1947" s="463" t="s">
        <v>1871</v>
      </c>
      <c r="K1947" s="492"/>
      <c r="L1947" s="145" t="s">
        <v>1790</v>
      </c>
      <c r="M1947" s="493" t="s">
        <v>1791</v>
      </c>
      <c r="N1947" s="493"/>
      <c r="O1947" s="494"/>
      <c r="P1947" s="110"/>
    </row>
    <row r="1948" spans="1:21" s="112" customFormat="1" ht="55.9" customHeight="1">
      <c r="A1948" s="495" t="s">
        <v>2044</v>
      </c>
      <c r="B1948" s="496"/>
      <c r="C1948" s="496"/>
      <c r="D1948" s="497"/>
      <c r="E1948" s="136">
        <v>1</v>
      </c>
      <c r="F1948" s="498"/>
      <c r="G1948" s="499"/>
      <c r="H1948" s="500"/>
      <c r="I1948" s="499"/>
      <c r="J1948" s="498"/>
      <c r="K1948" s="501"/>
      <c r="L1948" s="136"/>
      <c r="M1948" s="502"/>
      <c r="N1948" s="502"/>
      <c r="O1948" s="503"/>
      <c r="P1948" s="110"/>
    </row>
    <row r="1949" spans="1:21" ht="18">
      <c r="A1949" s="127"/>
      <c r="B1949" s="128"/>
      <c r="C1949" s="128"/>
      <c r="D1949" s="128"/>
      <c r="E1949" s="129"/>
      <c r="F1949" s="130"/>
      <c r="G1949" s="129"/>
      <c r="H1949" s="129"/>
      <c r="I1949" s="146"/>
      <c r="J1949" s="147"/>
      <c r="K1949" s="129"/>
      <c r="L1949" s="129"/>
      <c r="M1949" s="129"/>
      <c r="O1949" s="148"/>
      <c r="P1949" s="110"/>
    </row>
    <row r="1950" spans="1:21" ht="15.75">
      <c r="A1950" s="131"/>
      <c r="B1950" s="132"/>
      <c r="C1950" s="132"/>
      <c r="D1950" s="132"/>
      <c r="E1950" s="132"/>
      <c r="F1950" s="132"/>
      <c r="G1950" s="132"/>
      <c r="H1950" s="132"/>
      <c r="I1950" s="149"/>
      <c r="J1950" s="149"/>
      <c r="L1950" s="485" t="s">
        <v>1793</v>
      </c>
      <c r="M1950" s="486"/>
      <c r="N1950" s="487"/>
      <c r="O1950" s="150">
        <f>E1948</f>
        <v>1</v>
      </c>
      <c r="P1950" s="110"/>
    </row>
    <row r="1951" spans="1:21" ht="15.75">
      <c r="A1951" s="133"/>
      <c r="B1951" s="134"/>
      <c r="C1951" s="134"/>
      <c r="D1951" s="134"/>
      <c r="E1951" s="134"/>
      <c r="F1951" s="134"/>
      <c r="G1951" s="134"/>
      <c r="H1951" s="134"/>
      <c r="I1951" s="151"/>
      <c r="J1951" s="151"/>
      <c r="K1951" s="152"/>
      <c r="L1951" s="152"/>
      <c r="M1951" s="152"/>
      <c r="N1951" s="152"/>
      <c r="O1951" s="153"/>
      <c r="P1951" s="110"/>
    </row>
    <row r="1952" spans="1:21" s="114" customFormat="1" ht="40.15" customHeight="1">
      <c r="A1952" s="174" t="s">
        <v>746</v>
      </c>
      <c r="B1952" s="488" t="s">
        <v>748</v>
      </c>
      <c r="C1952" s="488"/>
      <c r="D1952" s="488"/>
      <c r="E1952" s="488"/>
      <c r="F1952" s="488"/>
      <c r="G1952" s="488"/>
      <c r="H1952" s="488"/>
      <c r="I1952" s="488"/>
      <c r="J1952" s="488"/>
      <c r="K1952" s="488"/>
      <c r="L1952" s="488"/>
      <c r="M1952" s="488"/>
      <c r="N1952" s="488"/>
      <c r="O1952" s="489"/>
      <c r="P1952" s="169"/>
      <c r="Q1952" s="173"/>
      <c r="R1952" s="173"/>
      <c r="S1952" s="173"/>
      <c r="T1952" s="173"/>
      <c r="U1952" s="173"/>
    </row>
    <row r="1953" spans="1:21" s="115" customFormat="1" ht="15.75">
      <c r="A1953" s="167"/>
      <c r="B1953" s="168"/>
      <c r="C1953" s="168"/>
      <c r="D1953" s="168"/>
      <c r="E1953" s="168"/>
      <c r="F1953" s="168"/>
      <c r="G1953" s="168"/>
      <c r="H1953" s="168"/>
      <c r="I1953" s="170"/>
      <c r="J1953" s="170"/>
      <c r="K1953" s="170"/>
      <c r="L1953" s="170"/>
      <c r="M1953" s="171"/>
      <c r="N1953" s="171"/>
      <c r="O1953" s="172"/>
      <c r="P1953" s="110"/>
    </row>
    <row r="1954" spans="1:21" ht="42" customHeight="1">
      <c r="A1954" s="490" t="s">
        <v>1785</v>
      </c>
      <c r="B1954" s="481"/>
      <c r="C1954" s="481"/>
      <c r="D1954" s="481"/>
      <c r="E1954" s="125" t="s">
        <v>1786</v>
      </c>
      <c r="F1954" s="491" t="s">
        <v>1787</v>
      </c>
      <c r="G1954" s="459"/>
      <c r="H1954" s="491" t="s">
        <v>1795</v>
      </c>
      <c r="I1954" s="459"/>
      <c r="J1954" s="463" t="s">
        <v>1871</v>
      </c>
      <c r="K1954" s="492"/>
      <c r="L1954" s="145" t="s">
        <v>1790</v>
      </c>
      <c r="M1954" s="493" t="s">
        <v>1791</v>
      </c>
      <c r="N1954" s="493"/>
      <c r="O1954" s="494"/>
      <c r="P1954" s="110"/>
    </row>
    <row r="1955" spans="1:21" s="112" customFormat="1" ht="55.9" customHeight="1">
      <c r="A1955" s="495" t="s">
        <v>2054</v>
      </c>
      <c r="B1955" s="496"/>
      <c r="C1955" s="496"/>
      <c r="D1955" s="497"/>
      <c r="E1955" s="136">
        <f>88+11</f>
        <v>99</v>
      </c>
      <c r="F1955" s="498"/>
      <c r="G1955" s="499"/>
      <c r="H1955" s="500"/>
      <c r="I1955" s="499"/>
      <c r="J1955" s="498"/>
      <c r="K1955" s="501"/>
      <c r="L1955" s="136"/>
      <c r="M1955" s="502" t="s">
        <v>2055</v>
      </c>
      <c r="N1955" s="502"/>
      <c r="O1955" s="503"/>
      <c r="P1955" s="110"/>
    </row>
    <row r="1956" spans="1:21" ht="18">
      <c r="A1956" s="127"/>
      <c r="B1956" s="128"/>
      <c r="C1956" s="128"/>
      <c r="D1956" s="128"/>
      <c r="E1956" s="129"/>
      <c r="F1956" s="130"/>
      <c r="G1956" s="129"/>
      <c r="H1956" s="129"/>
      <c r="I1956" s="146"/>
      <c r="J1956" s="147"/>
      <c r="K1956" s="129"/>
      <c r="L1956" s="129"/>
      <c r="M1956" s="129"/>
      <c r="O1956" s="148"/>
      <c r="P1956" s="110"/>
    </row>
    <row r="1957" spans="1:21" ht="15.75">
      <c r="A1957" s="131"/>
      <c r="B1957" s="132"/>
      <c r="C1957" s="132"/>
      <c r="D1957" s="132"/>
      <c r="E1957" s="132"/>
      <c r="F1957" s="132"/>
      <c r="G1957" s="132"/>
      <c r="H1957" s="132"/>
      <c r="I1957" s="149"/>
      <c r="J1957" s="149"/>
      <c r="L1957" s="485" t="s">
        <v>1793</v>
      </c>
      <c r="M1957" s="486"/>
      <c r="N1957" s="487"/>
      <c r="O1957" s="150">
        <f>E1955</f>
        <v>99</v>
      </c>
      <c r="P1957" s="110"/>
    </row>
    <row r="1958" spans="1:21" ht="15.75">
      <c r="A1958" s="133"/>
      <c r="B1958" s="134"/>
      <c r="C1958" s="134"/>
      <c r="D1958" s="134"/>
      <c r="E1958" s="134"/>
      <c r="F1958" s="134"/>
      <c r="G1958" s="134"/>
      <c r="H1958" s="134"/>
      <c r="I1958" s="151"/>
      <c r="J1958" s="151"/>
      <c r="K1958" s="152"/>
      <c r="L1958" s="152"/>
      <c r="M1958" s="152"/>
      <c r="N1958" s="152"/>
      <c r="O1958" s="153"/>
      <c r="P1958" s="110"/>
    </row>
    <row r="1959" spans="1:21" s="114" customFormat="1" ht="40.15" customHeight="1">
      <c r="A1959" s="174" t="s">
        <v>749</v>
      </c>
      <c r="B1959" s="488" t="s">
        <v>2056</v>
      </c>
      <c r="C1959" s="488"/>
      <c r="D1959" s="488"/>
      <c r="E1959" s="488"/>
      <c r="F1959" s="488"/>
      <c r="G1959" s="488"/>
      <c r="H1959" s="488"/>
      <c r="I1959" s="488"/>
      <c r="J1959" s="488"/>
      <c r="K1959" s="488"/>
      <c r="L1959" s="488"/>
      <c r="M1959" s="488"/>
      <c r="N1959" s="488"/>
      <c r="O1959" s="489"/>
      <c r="P1959" s="169"/>
      <c r="Q1959" s="173"/>
      <c r="R1959" s="173"/>
      <c r="S1959" s="173"/>
      <c r="T1959" s="173"/>
      <c r="U1959" s="173"/>
    </row>
    <row r="1960" spans="1:21" s="115" customFormat="1" ht="15.75">
      <c r="A1960" s="167"/>
      <c r="B1960" s="168"/>
      <c r="C1960" s="168"/>
      <c r="D1960" s="168"/>
      <c r="E1960" s="168"/>
      <c r="F1960" s="168"/>
      <c r="G1960" s="168"/>
      <c r="H1960" s="168"/>
      <c r="I1960" s="170"/>
      <c r="J1960" s="170"/>
      <c r="K1960" s="170"/>
      <c r="L1960" s="170"/>
      <c r="M1960" s="171"/>
      <c r="N1960" s="171"/>
      <c r="O1960" s="172"/>
      <c r="P1960" s="110"/>
    </row>
    <row r="1961" spans="1:21" ht="42" customHeight="1">
      <c r="A1961" s="490" t="s">
        <v>1785</v>
      </c>
      <c r="B1961" s="481"/>
      <c r="C1961" s="481"/>
      <c r="D1961" s="481"/>
      <c r="E1961" s="125" t="s">
        <v>1786</v>
      </c>
      <c r="F1961" s="491" t="s">
        <v>1787</v>
      </c>
      <c r="G1961" s="459"/>
      <c r="H1961" s="491" t="s">
        <v>1795</v>
      </c>
      <c r="I1961" s="459"/>
      <c r="J1961" s="463" t="s">
        <v>1871</v>
      </c>
      <c r="K1961" s="492"/>
      <c r="L1961" s="145" t="s">
        <v>1790</v>
      </c>
      <c r="M1961" s="493" t="s">
        <v>1791</v>
      </c>
      <c r="N1961" s="493"/>
      <c r="O1961" s="494"/>
      <c r="P1961" s="110"/>
    </row>
    <row r="1962" spans="1:21" s="112" customFormat="1" ht="55.9" customHeight="1">
      <c r="A1962" s="495" t="s">
        <v>2054</v>
      </c>
      <c r="B1962" s="496"/>
      <c r="C1962" s="496"/>
      <c r="D1962" s="497"/>
      <c r="E1962" s="136">
        <v>88</v>
      </c>
      <c r="F1962" s="498"/>
      <c r="G1962" s="499"/>
      <c r="H1962" s="500"/>
      <c r="I1962" s="499"/>
      <c r="J1962" s="498"/>
      <c r="K1962" s="501"/>
      <c r="L1962" s="136"/>
      <c r="M1962" s="502" t="s">
        <v>2055</v>
      </c>
      <c r="N1962" s="502"/>
      <c r="O1962" s="503"/>
      <c r="P1962" s="110"/>
    </row>
    <row r="1963" spans="1:21" ht="18">
      <c r="A1963" s="127"/>
      <c r="B1963" s="128"/>
      <c r="C1963" s="128"/>
      <c r="D1963" s="128"/>
      <c r="E1963" s="129"/>
      <c r="F1963" s="130"/>
      <c r="G1963" s="129"/>
      <c r="H1963" s="129"/>
      <c r="I1963" s="146"/>
      <c r="J1963" s="147"/>
      <c r="K1963" s="129"/>
      <c r="L1963" s="129"/>
      <c r="M1963" s="129"/>
      <c r="O1963" s="148"/>
      <c r="P1963" s="110"/>
    </row>
    <row r="1964" spans="1:21" ht="15.75">
      <c r="A1964" s="131"/>
      <c r="B1964" s="132"/>
      <c r="C1964" s="132"/>
      <c r="D1964" s="132"/>
      <c r="E1964" s="132"/>
      <c r="F1964" s="132"/>
      <c r="G1964" s="132"/>
      <c r="H1964" s="132"/>
      <c r="I1964" s="149"/>
      <c r="J1964" s="149"/>
      <c r="L1964" s="485" t="s">
        <v>1793</v>
      </c>
      <c r="M1964" s="486"/>
      <c r="N1964" s="487"/>
      <c r="O1964" s="150">
        <f>E1962</f>
        <v>88</v>
      </c>
      <c r="P1964" s="110"/>
    </row>
    <row r="1965" spans="1:21" ht="15.75">
      <c r="A1965" s="133"/>
      <c r="B1965" s="134"/>
      <c r="C1965" s="134"/>
      <c r="D1965" s="134"/>
      <c r="E1965" s="134"/>
      <c r="F1965" s="134"/>
      <c r="G1965" s="134"/>
      <c r="H1965" s="134"/>
      <c r="I1965" s="151"/>
      <c r="J1965" s="151"/>
      <c r="K1965" s="152"/>
      <c r="L1965" s="152"/>
      <c r="M1965" s="152"/>
      <c r="N1965" s="152"/>
      <c r="O1965" s="153"/>
      <c r="P1965" s="110"/>
    </row>
    <row r="1966" spans="1:21" s="114" customFormat="1" ht="40.15" customHeight="1">
      <c r="A1966" s="174" t="s">
        <v>752</v>
      </c>
      <c r="B1966" s="488" t="s">
        <v>2057</v>
      </c>
      <c r="C1966" s="488"/>
      <c r="D1966" s="488"/>
      <c r="E1966" s="488"/>
      <c r="F1966" s="488"/>
      <c r="G1966" s="488"/>
      <c r="H1966" s="488"/>
      <c r="I1966" s="488"/>
      <c r="J1966" s="488"/>
      <c r="K1966" s="488"/>
      <c r="L1966" s="488"/>
      <c r="M1966" s="488"/>
      <c r="N1966" s="488"/>
      <c r="O1966" s="489"/>
      <c r="P1966" s="169"/>
      <c r="Q1966" s="173"/>
      <c r="R1966" s="173"/>
      <c r="S1966" s="173"/>
      <c r="T1966" s="173"/>
      <c r="U1966" s="173"/>
    </row>
    <row r="1967" spans="1:21" s="115" customFormat="1" ht="15.75">
      <c r="A1967" s="167"/>
      <c r="B1967" s="168"/>
      <c r="C1967" s="168"/>
      <c r="D1967" s="168"/>
      <c r="E1967" s="168"/>
      <c r="F1967" s="168"/>
      <c r="G1967" s="168"/>
      <c r="H1967" s="168"/>
      <c r="I1967" s="170"/>
      <c r="J1967" s="170"/>
      <c r="K1967" s="170"/>
      <c r="L1967" s="170"/>
      <c r="M1967" s="171"/>
      <c r="N1967" s="171"/>
      <c r="O1967" s="172"/>
      <c r="P1967" s="110"/>
    </row>
    <row r="1968" spans="1:21" ht="42" customHeight="1">
      <c r="A1968" s="490" t="s">
        <v>1785</v>
      </c>
      <c r="B1968" s="481"/>
      <c r="C1968" s="481"/>
      <c r="D1968" s="481"/>
      <c r="E1968" s="125" t="s">
        <v>1786</v>
      </c>
      <c r="F1968" s="491" t="s">
        <v>1787</v>
      </c>
      <c r="G1968" s="459"/>
      <c r="H1968" s="491" t="s">
        <v>1795</v>
      </c>
      <c r="I1968" s="459"/>
      <c r="J1968" s="463" t="s">
        <v>1871</v>
      </c>
      <c r="K1968" s="492"/>
      <c r="L1968" s="145" t="s">
        <v>1790</v>
      </c>
      <c r="M1968" s="493" t="s">
        <v>1791</v>
      </c>
      <c r="N1968" s="493"/>
      <c r="O1968" s="494"/>
      <c r="P1968" s="110"/>
    </row>
    <row r="1969" spans="1:21" s="112" customFormat="1" ht="55.9" customHeight="1">
      <c r="A1969" s="495" t="s">
        <v>2054</v>
      </c>
      <c r="B1969" s="496"/>
      <c r="C1969" s="496"/>
      <c r="D1969" s="497"/>
      <c r="E1969" s="136">
        <v>9</v>
      </c>
      <c r="F1969" s="498"/>
      <c r="G1969" s="499"/>
      <c r="H1969" s="500"/>
      <c r="I1969" s="499"/>
      <c r="J1969" s="498"/>
      <c r="K1969" s="501"/>
      <c r="L1969" s="136"/>
      <c r="M1969" s="502" t="s">
        <v>2055</v>
      </c>
      <c r="N1969" s="502"/>
      <c r="O1969" s="503"/>
      <c r="P1969" s="110"/>
    </row>
    <row r="1970" spans="1:21" ht="18">
      <c r="A1970" s="127"/>
      <c r="B1970" s="128"/>
      <c r="C1970" s="128"/>
      <c r="D1970" s="128"/>
      <c r="E1970" s="129"/>
      <c r="F1970" s="130"/>
      <c r="G1970" s="129"/>
      <c r="H1970" s="129"/>
      <c r="I1970" s="146"/>
      <c r="J1970" s="147"/>
      <c r="K1970" s="129"/>
      <c r="L1970" s="129"/>
      <c r="M1970" s="129"/>
      <c r="O1970" s="148"/>
      <c r="P1970" s="110"/>
    </row>
    <row r="1971" spans="1:21" ht="15.75">
      <c r="A1971" s="131"/>
      <c r="B1971" s="132"/>
      <c r="C1971" s="132"/>
      <c r="D1971" s="132"/>
      <c r="E1971" s="132"/>
      <c r="F1971" s="132"/>
      <c r="G1971" s="132"/>
      <c r="H1971" s="132"/>
      <c r="I1971" s="149"/>
      <c r="J1971" s="149"/>
      <c r="L1971" s="485" t="s">
        <v>1793</v>
      </c>
      <c r="M1971" s="486"/>
      <c r="N1971" s="487"/>
      <c r="O1971" s="150">
        <f>E1969</f>
        <v>9</v>
      </c>
      <c r="P1971" s="110"/>
    </row>
    <row r="1972" spans="1:21" ht="15.75">
      <c r="A1972" s="133"/>
      <c r="B1972" s="134"/>
      <c r="C1972" s="134"/>
      <c r="D1972" s="134"/>
      <c r="E1972" s="134"/>
      <c r="F1972" s="134"/>
      <c r="G1972" s="134"/>
      <c r="H1972" s="134"/>
      <c r="I1972" s="151"/>
      <c r="J1972" s="151"/>
      <c r="K1972" s="152"/>
      <c r="L1972" s="152"/>
      <c r="M1972" s="152"/>
      <c r="N1972" s="152"/>
      <c r="O1972" s="153"/>
      <c r="P1972" s="110"/>
    </row>
    <row r="1973" spans="1:21" s="114" customFormat="1" ht="40.15" customHeight="1">
      <c r="A1973" s="174" t="s">
        <v>755</v>
      </c>
      <c r="B1973" s="488" t="s">
        <v>757</v>
      </c>
      <c r="C1973" s="488"/>
      <c r="D1973" s="488"/>
      <c r="E1973" s="488"/>
      <c r="F1973" s="488"/>
      <c r="G1973" s="488"/>
      <c r="H1973" s="488"/>
      <c r="I1973" s="488"/>
      <c r="J1973" s="488"/>
      <c r="K1973" s="488"/>
      <c r="L1973" s="488"/>
      <c r="M1973" s="488"/>
      <c r="N1973" s="488"/>
      <c r="O1973" s="489"/>
      <c r="P1973" s="169"/>
      <c r="Q1973" s="173"/>
      <c r="R1973" s="173"/>
      <c r="S1973" s="173"/>
      <c r="T1973" s="173"/>
      <c r="U1973" s="173"/>
    </row>
    <row r="1974" spans="1:21" s="115" customFormat="1" ht="15.75">
      <c r="A1974" s="167"/>
      <c r="B1974" s="168"/>
      <c r="C1974" s="168"/>
      <c r="D1974" s="168"/>
      <c r="E1974" s="168"/>
      <c r="F1974" s="168"/>
      <c r="G1974" s="168"/>
      <c r="H1974" s="168"/>
      <c r="I1974" s="170"/>
      <c r="J1974" s="170"/>
      <c r="K1974" s="170"/>
      <c r="L1974" s="170"/>
      <c r="M1974" s="171"/>
      <c r="N1974" s="171"/>
      <c r="O1974" s="172"/>
      <c r="P1974" s="110"/>
    </row>
    <row r="1975" spans="1:21" ht="42" customHeight="1">
      <c r="A1975" s="490" t="s">
        <v>1785</v>
      </c>
      <c r="B1975" s="481"/>
      <c r="C1975" s="481"/>
      <c r="D1975" s="481"/>
      <c r="E1975" s="125" t="s">
        <v>1786</v>
      </c>
      <c r="F1975" s="491" t="s">
        <v>1787</v>
      </c>
      <c r="G1975" s="459"/>
      <c r="H1975" s="491" t="s">
        <v>1795</v>
      </c>
      <c r="I1975" s="459"/>
      <c r="J1975" s="463" t="s">
        <v>1871</v>
      </c>
      <c r="K1975" s="492"/>
      <c r="L1975" s="145" t="s">
        <v>1790</v>
      </c>
      <c r="M1975" s="493" t="s">
        <v>1791</v>
      </c>
      <c r="N1975" s="493"/>
      <c r="O1975" s="494"/>
      <c r="P1975" s="110"/>
    </row>
    <row r="1976" spans="1:21" s="112" customFormat="1" ht="55.9" customHeight="1">
      <c r="A1976" s="495" t="s">
        <v>2054</v>
      </c>
      <c r="B1976" s="496"/>
      <c r="C1976" s="496"/>
      <c r="D1976" s="497"/>
      <c r="E1976" s="136">
        <v>97</v>
      </c>
      <c r="F1976" s="498"/>
      <c r="G1976" s="499"/>
      <c r="H1976" s="500"/>
      <c r="I1976" s="499"/>
      <c r="J1976" s="498"/>
      <c r="K1976" s="501"/>
      <c r="L1976" s="136"/>
      <c r="M1976" s="502" t="s">
        <v>2055</v>
      </c>
      <c r="N1976" s="502"/>
      <c r="O1976" s="503"/>
      <c r="P1976" s="110"/>
    </row>
    <row r="1977" spans="1:21" ht="18">
      <c r="A1977" s="127"/>
      <c r="B1977" s="128"/>
      <c r="C1977" s="128"/>
      <c r="D1977" s="128"/>
      <c r="E1977" s="129"/>
      <c r="F1977" s="130"/>
      <c r="G1977" s="129"/>
      <c r="H1977" s="129"/>
      <c r="I1977" s="146"/>
      <c r="J1977" s="147"/>
      <c r="K1977" s="129"/>
      <c r="L1977" s="129"/>
      <c r="M1977" s="129"/>
      <c r="O1977" s="148"/>
      <c r="P1977" s="110"/>
    </row>
    <row r="1978" spans="1:21" ht="15.75">
      <c r="A1978" s="131"/>
      <c r="B1978" s="132"/>
      <c r="C1978" s="132"/>
      <c r="D1978" s="132"/>
      <c r="E1978" s="132"/>
      <c r="F1978" s="132"/>
      <c r="G1978" s="132"/>
      <c r="H1978" s="132"/>
      <c r="I1978" s="149"/>
      <c r="J1978" s="149"/>
      <c r="L1978" s="485" t="s">
        <v>1793</v>
      </c>
      <c r="M1978" s="486"/>
      <c r="N1978" s="487"/>
      <c r="O1978" s="150">
        <f>E1976</f>
        <v>97</v>
      </c>
      <c r="P1978" s="110"/>
    </row>
    <row r="1979" spans="1:21" ht="15.75">
      <c r="A1979" s="133"/>
      <c r="B1979" s="134"/>
      <c r="C1979" s="134"/>
      <c r="D1979" s="134"/>
      <c r="E1979" s="134"/>
      <c r="F1979" s="134"/>
      <c r="G1979" s="134"/>
      <c r="H1979" s="134"/>
      <c r="I1979" s="151"/>
      <c r="J1979" s="151"/>
      <c r="K1979" s="152"/>
      <c r="L1979" s="152"/>
      <c r="M1979" s="152"/>
      <c r="N1979" s="152"/>
      <c r="O1979" s="153"/>
      <c r="P1979" s="110"/>
    </row>
    <row r="1980" spans="1:21" s="114" customFormat="1" ht="40.15" customHeight="1">
      <c r="A1980" s="174" t="s">
        <v>758</v>
      </c>
      <c r="B1980" s="488" t="s">
        <v>2058</v>
      </c>
      <c r="C1980" s="488"/>
      <c r="D1980" s="488"/>
      <c r="E1980" s="488"/>
      <c r="F1980" s="488"/>
      <c r="G1980" s="488"/>
      <c r="H1980" s="488"/>
      <c r="I1980" s="488"/>
      <c r="J1980" s="488"/>
      <c r="K1980" s="488"/>
      <c r="L1980" s="488"/>
      <c r="M1980" s="488"/>
      <c r="N1980" s="488"/>
      <c r="O1980" s="489"/>
      <c r="P1980" s="169"/>
      <c r="Q1980" s="173"/>
      <c r="R1980" s="173"/>
      <c r="S1980" s="173"/>
      <c r="T1980" s="173"/>
      <c r="U1980" s="173"/>
    </row>
    <row r="1981" spans="1:21" s="115" customFormat="1" ht="15.75">
      <c r="A1981" s="167"/>
      <c r="B1981" s="168"/>
      <c r="C1981" s="168"/>
      <c r="D1981" s="168"/>
      <c r="E1981" s="168"/>
      <c r="F1981" s="168"/>
      <c r="G1981" s="168"/>
      <c r="H1981" s="168"/>
      <c r="I1981" s="170"/>
      <c r="J1981" s="170"/>
      <c r="K1981" s="170"/>
      <c r="L1981" s="170"/>
      <c r="M1981" s="171"/>
      <c r="N1981" s="171"/>
      <c r="O1981" s="172"/>
      <c r="P1981" s="110"/>
    </row>
    <row r="1982" spans="1:21" ht="42" customHeight="1">
      <c r="A1982" s="490" t="s">
        <v>1785</v>
      </c>
      <c r="B1982" s="481"/>
      <c r="C1982" s="481"/>
      <c r="D1982" s="481"/>
      <c r="E1982" s="125" t="s">
        <v>1786</v>
      </c>
      <c r="F1982" s="491" t="s">
        <v>1787</v>
      </c>
      <c r="G1982" s="459"/>
      <c r="H1982" s="491" t="s">
        <v>1795</v>
      </c>
      <c r="I1982" s="459"/>
      <c r="J1982" s="463" t="s">
        <v>1871</v>
      </c>
      <c r="K1982" s="492"/>
      <c r="L1982" s="145" t="s">
        <v>1790</v>
      </c>
      <c r="M1982" s="493" t="s">
        <v>1791</v>
      </c>
      <c r="N1982" s="493"/>
      <c r="O1982" s="494"/>
      <c r="P1982" s="110"/>
    </row>
    <row r="1983" spans="1:21" s="112" customFormat="1" ht="55.9" customHeight="1">
      <c r="A1983" s="495" t="s">
        <v>2054</v>
      </c>
      <c r="B1983" s="496"/>
      <c r="C1983" s="496"/>
      <c r="D1983" s="497"/>
      <c r="E1983" s="136">
        <v>1</v>
      </c>
      <c r="F1983" s="498"/>
      <c r="G1983" s="499"/>
      <c r="H1983" s="500"/>
      <c r="I1983" s="499"/>
      <c r="J1983" s="498"/>
      <c r="K1983" s="501"/>
      <c r="L1983" s="136"/>
      <c r="M1983" s="502" t="s">
        <v>2055</v>
      </c>
      <c r="N1983" s="502"/>
      <c r="O1983" s="503"/>
      <c r="P1983" s="110"/>
    </row>
    <row r="1984" spans="1:21" ht="18">
      <c r="A1984" s="127"/>
      <c r="B1984" s="128"/>
      <c r="C1984" s="128"/>
      <c r="D1984" s="128"/>
      <c r="E1984" s="129"/>
      <c r="F1984" s="130"/>
      <c r="G1984" s="129"/>
      <c r="H1984" s="129"/>
      <c r="I1984" s="146"/>
      <c r="J1984" s="147"/>
      <c r="K1984" s="129"/>
      <c r="L1984" s="129"/>
      <c r="M1984" s="129"/>
      <c r="O1984" s="148"/>
      <c r="P1984" s="110"/>
    </row>
    <row r="1985" spans="1:21" ht="15.75">
      <c r="A1985" s="131"/>
      <c r="B1985" s="132"/>
      <c r="C1985" s="132"/>
      <c r="D1985" s="132"/>
      <c r="E1985" s="132"/>
      <c r="F1985" s="132"/>
      <c r="G1985" s="132"/>
      <c r="H1985" s="132"/>
      <c r="I1985" s="149"/>
      <c r="J1985" s="149"/>
      <c r="L1985" s="485" t="s">
        <v>1793</v>
      </c>
      <c r="M1985" s="486"/>
      <c r="N1985" s="487"/>
      <c r="O1985" s="150">
        <f>E1983</f>
        <v>1</v>
      </c>
      <c r="P1985" s="110"/>
    </row>
    <row r="1986" spans="1:21" ht="15.75">
      <c r="A1986" s="133"/>
      <c r="B1986" s="134"/>
      <c r="C1986" s="134"/>
      <c r="D1986" s="134"/>
      <c r="E1986" s="134"/>
      <c r="F1986" s="134"/>
      <c r="G1986" s="134"/>
      <c r="H1986" s="134"/>
      <c r="I1986" s="151"/>
      <c r="J1986" s="151"/>
      <c r="K1986" s="152"/>
      <c r="L1986" s="152"/>
      <c r="M1986" s="152"/>
      <c r="N1986" s="152"/>
      <c r="O1986" s="153"/>
      <c r="P1986" s="110"/>
    </row>
    <row r="1987" spans="1:21" s="114" customFormat="1" ht="40.15" customHeight="1">
      <c r="A1987" s="174" t="s">
        <v>761</v>
      </c>
      <c r="B1987" s="488" t="s">
        <v>2059</v>
      </c>
      <c r="C1987" s="488"/>
      <c r="D1987" s="488"/>
      <c r="E1987" s="488"/>
      <c r="F1987" s="488"/>
      <c r="G1987" s="488"/>
      <c r="H1987" s="488"/>
      <c r="I1987" s="488"/>
      <c r="J1987" s="488"/>
      <c r="K1987" s="488"/>
      <c r="L1987" s="488"/>
      <c r="M1987" s="488"/>
      <c r="N1987" s="488"/>
      <c r="O1987" s="489"/>
      <c r="P1987" s="169"/>
      <c r="Q1987" s="173"/>
      <c r="R1987" s="173"/>
      <c r="S1987" s="173"/>
      <c r="T1987" s="173"/>
      <c r="U1987" s="173"/>
    </row>
    <row r="1988" spans="1:21" s="115" customFormat="1" ht="15.75">
      <c r="A1988" s="167"/>
      <c r="B1988" s="168"/>
      <c r="C1988" s="168"/>
      <c r="D1988" s="168"/>
      <c r="E1988" s="168"/>
      <c r="F1988" s="168"/>
      <c r="G1988" s="168"/>
      <c r="H1988" s="168"/>
      <c r="I1988" s="170"/>
      <c r="J1988" s="170"/>
      <c r="K1988" s="170"/>
      <c r="L1988" s="170"/>
      <c r="M1988" s="171"/>
      <c r="N1988" s="171"/>
      <c r="O1988" s="172"/>
      <c r="P1988" s="110"/>
    </row>
    <row r="1989" spans="1:21" ht="42" customHeight="1">
      <c r="A1989" s="490" t="s">
        <v>1785</v>
      </c>
      <c r="B1989" s="481"/>
      <c r="C1989" s="481"/>
      <c r="D1989" s="481"/>
      <c r="E1989" s="125" t="s">
        <v>1786</v>
      </c>
      <c r="F1989" s="491" t="s">
        <v>1787</v>
      </c>
      <c r="G1989" s="459"/>
      <c r="H1989" s="491" t="s">
        <v>1795</v>
      </c>
      <c r="I1989" s="459"/>
      <c r="J1989" s="463" t="s">
        <v>1871</v>
      </c>
      <c r="K1989" s="492"/>
      <c r="L1989" s="145" t="s">
        <v>1790</v>
      </c>
      <c r="M1989" s="493" t="s">
        <v>1791</v>
      </c>
      <c r="N1989" s="493"/>
      <c r="O1989" s="494"/>
      <c r="P1989" s="110"/>
    </row>
    <row r="1990" spans="1:21" s="112" customFormat="1" ht="55.9" customHeight="1">
      <c r="A1990" s="495" t="s">
        <v>2054</v>
      </c>
      <c r="B1990" s="496"/>
      <c r="C1990" s="496"/>
      <c r="D1990" s="497"/>
      <c r="E1990" s="136">
        <v>1</v>
      </c>
      <c r="F1990" s="498">
        <v>76</v>
      </c>
      <c r="G1990" s="499"/>
      <c r="H1990" s="500"/>
      <c r="I1990" s="499"/>
      <c r="J1990" s="498"/>
      <c r="K1990" s="501"/>
      <c r="L1990" s="136"/>
      <c r="M1990" s="502" t="s">
        <v>2055</v>
      </c>
      <c r="N1990" s="502"/>
      <c r="O1990" s="503"/>
      <c r="P1990" s="110"/>
    </row>
    <row r="1991" spans="1:21" ht="18">
      <c r="A1991" s="127"/>
      <c r="B1991" s="128"/>
      <c r="C1991" s="128"/>
      <c r="D1991" s="128"/>
      <c r="E1991" s="129"/>
      <c r="F1991" s="130"/>
      <c r="G1991" s="129"/>
      <c r="H1991" s="129"/>
      <c r="I1991" s="146"/>
      <c r="J1991" s="147"/>
      <c r="K1991" s="129"/>
      <c r="L1991" s="129"/>
      <c r="M1991" s="129"/>
      <c r="O1991" s="148"/>
      <c r="P1991" s="110"/>
    </row>
    <row r="1992" spans="1:21" ht="15.75">
      <c r="A1992" s="131"/>
      <c r="B1992" s="132"/>
      <c r="C1992" s="132"/>
      <c r="D1992" s="132"/>
      <c r="E1992" s="132"/>
      <c r="F1992" s="132"/>
      <c r="G1992" s="132"/>
      <c r="H1992" s="132"/>
      <c r="I1992" s="149"/>
      <c r="J1992" s="149"/>
      <c r="L1992" s="485" t="s">
        <v>1793</v>
      </c>
      <c r="M1992" s="486"/>
      <c r="N1992" s="487"/>
      <c r="O1992" s="150">
        <f>F1990</f>
        <v>76</v>
      </c>
      <c r="P1992" s="110"/>
    </row>
    <row r="1993" spans="1:21" ht="15.75">
      <c r="A1993" s="133"/>
      <c r="B1993" s="134"/>
      <c r="C1993" s="134"/>
      <c r="D1993" s="134"/>
      <c r="E1993" s="134"/>
      <c r="F1993" s="134"/>
      <c r="G1993" s="134"/>
      <c r="H1993" s="134"/>
      <c r="I1993" s="151"/>
      <c r="J1993" s="151"/>
      <c r="K1993" s="152"/>
      <c r="L1993" s="152"/>
      <c r="M1993" s="152"/>
      <c r="N1993" s="152"/>
      <c r="O1993" s="153"/>
      <c r="P1993" s="110"/>
    </row>
    <row r="1994" spans="1:21" s="114" customFormat="1" ht="40.15" customHeight="1">
      <c r="A1994" s="174" t="s">
        <v>764</v>
      </c>
      <c r="B1994" s="488" t="s">
        <v>2060</v>
      </c>
      <c r="C1994" s="488"/>
      <c r="D1994" s="488"/>
      <c r="E1994" s="488"/>
      <c r="F1994" s="488"/>
      <c r="G1994" s="488"/>
      <c r="H1994" s="488"/>
      <c r="I1994" s="488"/>
      <c r="J1994" s="488"/>
      <c r="K1994" s="488"/>
      <c r="L1994" s="488"/>
      <c r="M1994" s="488"/>
      <c r="N1994" s="488"/>
      <c r="O1994" s="489"/>
      <c r="P1994" s="169"/>
      <c r="Q1994" s="173"/>
      <c r="R1994" s="173"/>
      <c r="S1994" s="173"/>
      <c r="T1994" s="173"/>
      <c r="U1994" s="173"/>
    </row>
    <row r="1995" spans="1:21" s="115" customFormat="1" ht="15.75">
      <c r="A1995" s="167"/>
      <c r="B1995" s="168"/>
      <c r="C1995" s="168"/>
      <c r="D1995" s="168"/>
      <c r="E1995" s="168"/>
      <c r="F1995" s="168"/>
      <c r="G1995" s="168"/>
      <c r="H1995" s="168"/>
      <c r="I1995" s="170"/>
      <c r="J1995" s="170"/>
      <c r="K1995" s="170"/>
      <c r="L1995" s="170"/>
      <c r="M1995" s="171"/>
      <c r="N1995" s="171"/>
      <c r="O1995" s="172"/>
      <c r="P1995" s="110"/>
    </row>
    <row r="1996" spans="1:21" ht="42" customHeight="1">
      <c r="A1996" s="490" t="s">
        <v>1785</v>
      </c>
      <c r="B1996" s="481"/>
      <c r="C1996" s="481"/>
      <c r="D1996" s="481"/>
      <c r="E1996" s="125" t="s">
        <v>1786</v>
      </c>
      <c r="F1996" s="491" t="s">
        <v>1787</v>
      </c>
      <c r="G1996" s="459"/>
      <c r="H1996" s="491" t="s">
        <v>1795</v>
      </c>
      <c r="I1996" s="459"/>
      <c r="J1996" s="463" t="s">
        <v>1871</v>
      </c>
      <c r="K1996" s="492"/>
      <c r="L1996" s="145" t="s">
        <v>1790</v>
      </c>
      <c r="M1996" s="493" t="s">
        <v>1791</v>
      </c>
      <c r="N1996" s="493"/>
      <c r="O1996" s="494"/>
      <c r="P1996" s="110"/>
    </row>
    <row r="1997" spans="1:21" s="112" customFormat="1" ht="55.9" customHeight="1">
      <c r="A1997" s="495" t="s">
        <v>2054</v>
      </c>
      <c r="B1997" s="496"/>
      <c r="C1997" s="496"/>
      <c r="D1997" s="497"/>
      <c r="E1997" s="136">
        <v>1</v>
      </c>
      <c r="F1997" s="498">
        <v>12</v>
      </c>
      <c r="G1997" s="499"/>
      <c r="H1997" s="500"/>
      <c r="I1997" s="499"/>
      <c r="J1997" s="498"/>
      <c r="K1997" s="501"/>
      <c r="L1997" s="136"/>
      <c r="M1997" s="502" t="s">
        <v>2055</v>
      </c>
      <c r="N1997" s="502"/>
      <c r="O1997" s="503"/>
      <c r="P1997" s="110"/>
    </row>
    <row r="1998" spans="1:21" ht="18">
      <c r="A1998" s="127"/>
      <c r="B1998" s="128"/>
      <c r="C1998" s="128"/>
      <c r="D1998" s="128"/>
      <c r="E1998" s="129"/>
      <c r="F1998" s="130"/>
      <c r="G1998" s="129"/>
      <c r="H1998" s="129"/>
      <c r="I1998" s="146"/>
      <c r="J1998" s="147"/>
      <c r="K1998" s="129"/>
      <c r="L1998" s="129"/>
      <c r="M1998" s="129"/>
      <c r="O1998" s="148"/>
      <c r="P1998" s="110"/>
    </row>
    <row r="1999" spans="1:21" ht="15.75">
      <c r="A1999" s="131"/>
      <c r="B1999" s="132"/>
      <c r="C1999" s="132"/>
      <c r="D1999" s="132"/>
      <c r="E1999" s="132"/>
      <c r="F1999" s="132"/>
      <c r="G1999" s="132"/>
      <c r="H1999" s="132"/>
      <c r="I1999" s="149"/>
      <c r="J1999" s="149"/>
      <c r="L1999" s="485" t="s">
        <v>1793</v>
      </c>
      <c r="M1999" s="486"/>
      <c r="N1999" s="487"/>
      <c r="O1999" s="150">
        <f>F1997</f>
        <v>12</v>
      </c>
      <c r="P1999" s="110"/>
    </row>
    <row r="2000" spans="1:21" ht="15.75">
      <c r="A2000" s="133"/>
      <c r="B2000" s="134"/>
      <c r="C2000" s="134"/>
      <c r="D2000" s="134"/>
      <c r="E2000" s="134"/>
      <c r="F2000" s="134"/>
      <c r="G2000" s="134"/>
      <c r="H2000" s="134"/>
      <c r="I2000" s="151"/>
      <c r="J2000" s="151"/>
      <c r="K2000" s="152"/>
      <c r="L2000" s="152"/>
      <c r="M2000" s="152"/>
      <c r="N2000" s="152"/>
      <c r="O2000" s="153"/>
      <c r="P2000" s="110"/>
    </row>
    <row r="2001" spans="1:21" s="114" customFormat="1" ht="40.15" customHeight="1">
      <c r="A2001" s="174" t="s">
        <v>767</v>
      </c>
      <c r="B2001" s="488" t="s">
        <v>2061</v>
      </c>
      <c r="C2001" s="488"/>
      <c r="D2001" s="488"/>
      <c r="E2001" s="488"/>
      <c r="F2001" s="488"/>
      <c r="G2001" s="488"/>
      <c r="H2001" s="488"/>
      <c r="I2001" s="488"/>
      <c r="J2001" s="488"/>
      <c r="K2001" s="488"/>
      <c r="L2001" s="488"/>
      <c r="M2001" s="488"/>
      <c r="N2001" s="488"/>
      <c r="O2001" s="489"/>
      <c r="P2001" s="169"/>
      <c r="Q2001" s="173"/>
      <c r="R2001" s="173"/>
      <c r="S2001" s="173"/>
      <c r="T2001" s="173"/>
      <c r="U2001" s="173"/>
    </row>
    <row r="2002" spans="1:21" s="115" customFormat="1" ht="15.75">
      <c r="A2002" s="167"/>
      <c r="B2002" s="168"/>
      <c r="C2002" s="168"/>
      <c r="D2002" s="168"/>
      <c r="E2002" s="168"/>
      <c r="F2002" s="168"/>
      <c r="G2002" s="168"/>
      <c r="H2002" s="168"/>
      <c r="I2002" s="170"/>
      <c r="J2002" s="170"/>
      <c r="K2002" s="170"/>
      <c r="L2002" s="170"/>
      <c r="M2002" s="171"/>
      <c r="N2002" s="171"/>
      <c r="O2002" s="172"/>
      <c r="P2002" s="110"/>
    </row>
    <row r="2003" spans="1:21" ht="42" customHeight="1">
      <c r="A2003" s="490" t="s">
        <v>1785</v>
      </c>
      <c r="B2003" s="481"/>
      <c r="C2003" s="481"/>
      <c r="D2003" s="481"/>
      <c r="E2003" s="125" t="s">
        <v>1786</v>
      </c>
      <c r="F2003" s="491" t="s">
        <v>1787</v>
      </c>
      <c r="G2003" s="459"/>
      <c r="H2003" s="491" t="s">
        <v>1795</v>
      </c>
      <c r="I2003" s="459"/>
      <c r="J2003" s="463" t="s">
        <v>1871</v>
      </c>
      <c r="K2003" s="492"/>
      <c r="L2003" s="145" t="s">
        <v>1790</v>
      </c>
      <c r="M2003" s="493" t="s">
        <v>1791</v>
      </c>
      <c r="N2003" s="493"/>
      <c r="O2003" s="494"/>
      <c r="P2003" s="110"/>
    </row>
    <row r="2004" spans="1:21" s="112" customFormat="1" ht="55.9" customHeight="1">
      <c r="A2004" s="495" t="s">
        <v>2054</v>
      </c>
      <c r="B2004" s="496"/>
      <c r="C2004" s="496"/>
      <c r="D2004" s="497"/>
      <c r="E2004" s="136">
        <v>9</v>
      </c>
      <c r="F2004" s="498"/>
      <c r="G2004" s="499"/>
      <c r="H2004" s="500"/>
      <c r="I2004" s="499"/>
      <c r="J2004" s="498"/>
      <c r="K2004" s="501"/>
      <c r="L2004" s="136"/>
      <c r="M2004" s="502" t="s">
        <v>2055</v>
      </c>
      <c r="N2004" s="502"/>
      <c r="O2004" s="503"/>
      <c r="P2004" s="110"/>
    </row>
    <row r="2005" spans="1:21" ht="18">
      <c r="A2005" s="127"/>
      <c r="B2005" s="128"/>
      <c r="C2005" s="128"/>
      <c r="D2005" s="128"/>
      <c r="E2005" s="129"/>
      <c r="F2005" s="130"/>
      <c r="G2005" s="129"/>
      <c r="H2005" s="129"/>
      <c r="I2005" s="146"/>
      <c r="J2005" s="147"/>
      <c r="K2005" s="129"/>
      <c r="L2005" s="129"/>
      <c r="M2005" s="129"/>
      <c r="O2005" s="148"/>
      <c r="P2005" s="110"/>
    </row>
    <row r="2006" spans="1:21" ht="15.75">
      <c r="A2006" s="131"/>
      <c r="B2006" s="132"/>
      <c r="C2006" s="132"/>
      <c r="D2006" s="132"/>
      <c r="E2006" s="132"/>
      <c r="F2006" s="132"/>
      <c r="G2006" s="132"/>
      <c r="H2006" s="132"/>
      <c r="I2006" s="149"/>
      <c r="J2006" s="149"/>
      <c r="L2006" s="485" t="s">
        <v>1793</v>
      </c>
      <c r="M2006" s="486"/>
      <c r="N2006" s="487"/>
      <c r="O2006" s="150">
        <f>E2004</f>
        <v>9</v>
      </c>
      <c r="P2006" s="110"/>
    </row>
    <row r="2007" spans="1:21" ht="15.75">
      <c r="A2007" s="133"/>
      <c r="B2007" s="134"/>
      <c r="C2007" s="134"/>
      <c r="D2007" s="134"/>
      <c r="E2007" s="134"/>
      <c r="F2007" s="134"/>
      <c r="G2007" s="134"/>
      <c r="H2007" s="134"/>
      <c r="I2007" s="151"/>
      <c r="J2007" s="151"/>
      <c r="K2007" s="152"/>
      <c r="L2007" s="152"/>
      <c r="M2007" s="152"/>
      <c r="N2007" s="152"/>
      <c r="O2007" s="153"/>
      <c r="P2007" s="110"/>
    </row>
    <row r="2008" spans="1:21" s="114" customFormat="1" ht="40.15" customHeight="1">
      <c r="A2008" s="174" t="s">
        <v>770</v>
      </c>
      <c r="B2008" s="488" t="s">
        <v>2062</v>
      </c>
      <c r="C2008" s="488"/>
      <c r="D2008" s="488"/>
      <c r="E2008" s="488"/>
      <c r="F2008" s="488"/>
      <c r="G2008" s="488"/>
      <c r="H2008" s="488"/>
      <c r="I2008" s="488"/>
      <c r="J2008" s="488"/>
      <c r="K2008" s="488"/>
      <c r="L2008" s="488"/>
      <c r="M2008" s="488"/>
      <c r="N2008" s="488"/>
      <c r="O2008" s="489"/>
      <c r="P2008" s="169"/>
      <c r="Q2008" s="173"/>
      <c r="R2008" s="173"/>
      <c r="S2008" s="173"/>
      <c r="T2008" s="173"/>
      <c r="U2008" s="173"/>
    </row>
    <row r="2009" spans="1:21" s="115" customFormat="1" ht="15.75">
      <c r="A2009" s="167"/>
      <c r="B2009" s="168"/>
      <c r="C2009" s="168"/>
      <c r="D2009" s="168"/>
      <c r="E2009" s="168"/>
      <c r="F2009" s="168"/>
      <c r="G2009" s="168"/>
      <c r="H2009" s="168"/>
      <c r="I2009" s="170"/>
      <c r="J2009" s="170"/>
      <c r="K2009" s="170"/>
      <c r="L2009" s="170"/>
      <c r="M2009" s="171"/>
      <c r="N2009" s="171"/>
      <c r="O2009" s="172"/>
      <c r="P2009" s="110"/>
    </row>
    <row r="2010" spans="1:21" ht="42" customHeight="1">
      <c r="A2010" s="490" t="s">
        <v>1785</v>
      </c>
      <c r="B2010" s="481"/>
      <c r="C2010" s="481"/>
      <c r="D2010" s="481"/>
      <c r="E2010" s="125" t="s">
        <v>1786</v>
      </c>
      <c r="F2010" s="491" t="s">
        <v>1787</v>
      </c>
      <c r="G2010" s="459"/>
      <c r="H2010" s="491" t="s">
        <v>1795</v>
      </c>
      <c r="I2010" s="459"/>
      <c r="J2010" s="463" t="s">
        <v>1871</v>
      </c>
      <c r="K2010" s="492"/>
      <c r="L2010" s="145" t="s">
        <v>1790</v>
      </c>
      <c r="M2010" s="493" t="s">
        <v>1791</v>
      </c>
      <c r="N2010" s="493"/>
      <c r="O2010" s="494"/>
      <c r="P2010" s="110"/>
    </row>
    <row r="2011" spans="1:21" s="112" customFormat="1" ht="55.9" customHeight="1">
      <c r="A2011" s="495" t="s">
        <v>2054</v>
      </c>
      <c r="B2011" s="496"/>
      <c r="C2011" s="496"/>
      <c r="D2011" s="497"/>
      <c r="E2011" s="136">
        <v>6</v>
      </c>
      <c r="F2011" s="498"/>
      <c r="G2011" s="499"/>
      <c r="H2011" s="500"/>
      <c r="I2011" s="499"/>
      <c r="J2011" s="498"/>
      <c r="K2011" s="501"/>
      <c r="L2011" s="136"/>
      <c r="M2011" s="502" t="s">
        <v>2055</v>
      </c>
      <c r="N2011" s="502"/>
      <c r="O2011" s="503"/>
      <c r="P2011" s="110"/>
    </row>
    <row r="2012" spans="1:21" ht="18">
      <c r="A2012" s="127"/>
      <c r="B2012" s="128"/>
      <c r="C2012" s="128"/>
      <c r="D2012" s="128"/>
      <c r="E2012" s="129"/>
      <c r="F2012" s="130"/>
      <c r="G2012" s="129"/>
      <c r="H2012" s="129"/>
      <c r="I2012" s="146"/>
      <c r="J2012" s="147"/>
      <c r="K2012" s="129"/>
      <c r="L2012" s="129"/>
      <c r="M2012" s="129"/>
      <c r="O2012" s="148"/>
      <c r="P2012" s="110"/>
    </row>
    <row r="2013" spans="1:21" ht="15.75">
      <c r="A2013" s="131"/>
      <c r="B2013" s="132"/>
      <c r="C2013" s="132"/>
      <c r="D2013" s="132"/>
      <c r="E2013" s="132"/>
      <c r="F2013" s="132"/>
      <c r="G2013" s="132"/>
      <c r="H2013" s="132"/>
      <c r="I2013" s="149"/>
      <c r="J2013" s="149"/>
      <c r="L2013" s="485" t="s">
        <v>1793</v>
      </c>
      <c r="M2013" s="486"/>
      <c r="N2013" s="487"/>
      <c r="O2013" s="150">
        <f>E2011</f>
        <v>6</v>
      </c>
      <c r="P2013" s="110"/>
    </row>
    <row r="2014" spans="1:21" ht="15.75">
      <c r="A2014" s="133"/>
      <c r="B2014" s="134"/>
      <c r="C2014" s="134"/>
      <c r="D2014" s="134"/>
      <c r="E2014" s="134"/>
      <c r="F2014" s="134"/>
      <c r="G2014" s="134"/>
      <c r="H2014" s="134"/>
      <c r="I2014" s="151"/>
      <c r="J2014" s="151"/>
      <c r="K2014" s="152"/>
      <c r="L2014" s="152"/>
      <c r="M2014" s="152"/>
      <c r="N2014" s="152"/>
      <c r="O2014" s="153"/>
      <c r="P2014" s="110"/>
    </row>
    <row r="2015" spans="1:21" s="114" customFormat="1" ht="40.15" customHeight="1">
      <c r="A2015" s="174" t="s">
        <v>773</v>
      </c>
      <c r="B2015" s="488" t="s">
        <v>2063</v>
      </c>
      <c r="C2015" s="488"/>
      <c r="D2015" s="488"/>
      <c r="E2015" s="488"/>
      <c r="F2015" s="488"/>
      <c r="G2015" s="488"/>
      <c r="H2015" s="488"/>
      <c r="I2015" s="488"/>
      <c r="J2015" s="488"/>
      <c r="K2015" s="488"/>
      <c r="L2015" s="488"/>
      <c r="M2015" s="488"/>
      <c r="N2015" s="488"/>
      <c r="O2015" s="489"/>
      <c r="P2015" s="169"/>
      <c r="Q2015" s="173"/>
      <c r="R2015" s="173"/>
      <c r="S2015" s="173"/>
      <c r="T2015" s="173"/>
      <c r="U2015" s="173"/>
    </row>
    <row r="2016" spans="1:21" s="115" customFormat="1" ht="15.75">
      <c r="A2016" s="167"/>
      <c r="B2016" s="168"/>
      <c r="C2016" s="168"/>
      <c r="D2016" s="168"/>
      <c r="E2016" s="168"/>
      <c r="F2016" s="168"/>
      <c r="G2016" s="168"/>
      <c r="H2016" s="168"/>
      <c r="I2016" s="170"/>
      <c r="J2016" s="170"/>
      <c r="K2016" s="170"/>
      <c r="L2016" s="170"/>
      <c r="M2016" s="171"/>
      <c r="N2016" s="171"/>
      <c r="O2016" s="172"/>
      <c r="P2016" s="110"/>
    </row>
    <row r="2017" spans="1:21" ht="42" customHeight="1">
      <c r="A2017" s="490" t="s">
        <v>1785</v>
      </c>
      <c r="B2017" s="481"/>
      <c r="C2017" s="481"/>
      <c r="D2017" s="481"/>
      <c r="E2017" s="125" t="s">
        <v>1786</v>
      </c>
      <c r="F2017" s="491" t="s">
        <v>1787</v>
      </c>
      <c r="G2017" s="459"/>
      <c r="H2017" s="491" t="s">
        <v>1795</v>
      </c>
      <c r="I2017" s="459"/>
      <c r="J2017" s="463" t="s">
        <v>1871</v>
      </c>
      <c r="K2017" s="492"/>
      <c r="L2017" s="145" t="s">
        <v>1790</v>
      </c>
      <c r="M2017" s="493" t="s">
        <v>1791</v>
      </c>
      <c r="N2017" s="493"/>
      <c r="O2017" s="494"/>
      <c r="P2017" s="110"/>
    </row>
    <row r="2018" spans="1:21" s="112" customFormat="1" ht="55.9" customHeight="1">
      <c r="A2018" s="495" t="s">
        <v>2054</v>
      </c>
      <c r="B2018" s="496"/>
      <c r="C2018" s="496"/>
      <c r="D2018" s="497"/>
      <c r="E2018" s="136">
        <v>1</v>
      </c>
      <c r="F2018" s="498"/>
      <c r="G2018" s="499"/>
      <c r="H2018" s="500"/>
      <c r="I2018" s="499"/>
      <c r="J2018" s="498"/>
      <c r="K2018" s="501"/>
      <c r="L2018" s="136"/>
      <c r="M2018" s="502" t="s">
        <v>2055</v>
      </c>
      <c r="N2018" s="502"/>
      <c r="O2018" s="503"/>
      <c r="P2018" s="110"/>
    </row>
    <row r="2019" spans="1:21" ht="18">
      <c r="A2019" s="127"/>
      <c r="B2019" s="128"/>
      <c r="C2019" s="128"/>
      <c r="D2019" s="128"/>
      <c r="E2019" s="129"/>
      <c r="F2019" s="130"/>
      <c r="G2019" s="129"/>
      <c r="H2019" s="129"/>
      <c r="I2019" s="146"/>
      <c r="J2019" s="147"/>
      <c r="K2019" s="129"/>
      <c r="L2019" s="129"/>
      <c r="M2019" s="129"/>
      <c r="O2019" s="148"/>
      <c r="P2019" s="110"/>
    </row>
    <row r="2020" spans="1:21" ht="15.75">
      <c r="A2020" s="131"/>
      <c r="B2020" s="132"/>
      <c r="C2020" s="132"/>
      <c r="D2020" s="132"/>
      <c r="E2020" s="132"/>
      <c r="F2020" s="132"/>
      <c r="G2020" s="132"/>
      <c r="H2020" s="132"/>
      <c r="I2020" s="149"/>
      <c r="J2020" s="149"/>
      <c r="L2020" s="485" t="s">
        <v>1793</v>
      </c>
      <c r="M2020" s="486"/>
      <c r="N2020" s="487"/>
      <c r="O2020" s="150">
        <f>E2018</f>
        <v>1</v>
      </c>
      <c r="P2020" s="110"/>
    </row>
    <row r="2021" spans="1:21" ht="15.75">
      <c r="A2021" s="133"/>
      <c r="B2021" s="134"/>
      <c r="C2021" s="134"/>
      <c r="D2021" s="134"/>
      <c r="E2021" s="134"/>
      <c r="F2021" s="134"/>
      <c r="G2021" s="134"/>
      <c r="H2021" s="134"/>
      <c r="I2021" s="151"/>
      <c r="J2021" s="151"/>
      <c r="K2021" s="152"/>
      <c r="L2021" s="152"/>
      <c r="M2021" s="152"/>
      <c r="N2021" s="152"/>
      <c r="O2021" s="153"/>
      <c r="P2021" s="110"/>
    </row>
    <row r="2022" spans="1:21" s="114" customFormat="1" ht="40.15" customHeight="1">
      <c r="A2022" s="174" t="s">
        <v>776</v>
      </c>
      <c r="B2022" s="488" t="s">
        <v>2064</v>
      </c>
      <c r="C2022" s="488"/>
      <c r="D2022" s="488"/>
      <c r="E2022" s="488"/>
      <c r="F2022" s="488"/>
      <c r="G2022" s="488"/>
      <c r="H2022" s="488"/>
      <c r="I2022" s="488"/>
      <c r="J2022" s="488"/>
      <c r="K2022" s="488"/>
      <c r="L2022" s="488"/>
      <c r="M2022" s="488"/>
      <c r="N2022" s="488"/>
      <c r="O2022" s="489"/>
      <c r="P2022" s="169"/>
      <c r="Q2022" s="173"/>
      <c r="R2022" s="173"/>
      <c r="S2022" s="173"/>
      <c r="T2022" s="173"/>
      <c r="U2022" s="173"/>
    </row>
    <row r="2023" spans="1:21" s="115" customFormat="1" ht="15.75">
      <c r="A2023" s="167"/>
      <c r="B2023" s="168"/>
      <c r="C2023" s="168"/>
      <c r="D2023" s="168"/>
      <c r="E2023" s="168"/>
      <c r="F2023" s="168"/>
      <c r="G2023" s="168"/>
      <c r="H2023" s="168"/>
      <c r="I2023" s="170"/>
      <c r="J2023" s="170"/>
      <c r="K2023" s="170"/>
      <c r="L2023" s="170"/>
      <c r="M2023" s="171"/>
      <c r="N2023" s="171"/>
      <c r="O2023" s="172"/>
      <c r="P2023" s="110"/>
    </row>
    <row r="2024" spans="1:21" ht="42" customHeight="1">
      <c r="A2024" s="490" t="s">
        <v>1785</v>
      </c>
      <c r="B2024" s="481"/>
      <c r="C2024" s="481"/>
      <c r="D2024" s="481"/>
      <c r="E2024" s="125" t="s">
        <v>1786</v>
      </c>
      <c r="F2024" s="491" t="s">
        <v>1787</v>
      </c>
      <c r="G2024" s="459"/>
      <c r="H2024" s="491" t="s">
        <v>1795</v>
      </c>
      <c r="I2024" s="459"/>
      <c r="J2024" s="463" t="s">
        <v>1871</v>
      </c>
      <c r="K2024" s="492"/>
      <c r="L2024" s="145" t="s">
        <v>1790</v>
      </c>
      <c r="M2024" s="493" t="s">
        <v>1791</v>
      </c>
      <c r="N2024" s="493"/>
      <c r="O2024" s="494"/>
      <c r="P2024" s="110"/>
    </row>
    <row r="2025" spans="1:21" s="112" customFormat="1" ht="55.9" customHeight="1">
      <c r="A2025" s="495" t="s">
        <v>2054</v>
      </c>
      <c r="B2025" s="496"/>
      <c r="C2025" s="496"/>
      <c r="D2025" s="497"/>
      <c r="E2025" s="136">
        <v>6</v>
      </c>
      <c r="F2025" s="498"/>
      <c r="G2025" s="499"/>
      <c r="H2025" s="500"/>
      <c r="I2025" s="499"/>
      <c r="J2025" s="498"/>
      <c r="K2025" s="501"/>
      <c r="L2025" s="136"/>
      <c r="M2025" s="502" t="s">
        <v>2055</v>
      </c>
      <c r="N2025" s="502"/>
      <c r="O2025" s="503"/>
      <c r="P2025" s="110"/>
    </row>
    <row r="2026" spans="1:21" ht="18">
      <c r="A2026" s="127"/>
      <c r="B2026" s="128"/>
      <c r="C2026" s="128"/>
      <c r="D2026" s="128"/>
      <c r="E2026" s="129"/>
      <c r="F2026" s="130"/>
      <c r="G2026" s="129"/>
      <c r="H2026" s="129"/>
      <c r="I2026" s="146"/>
      <c r="J2026" s="147"/>
      <c r="K2026" s="129"/>
      <c r="L2026" s="129"/>
      <c r="M2026" s="129"/>
      <c r="O2026" s="148"/>
      <c r="P2026" s="110"/>
    </row>
    <row r="2027" spans="1:21" ht="15.75">
      <c r="A2027" s="131"/>
      <c r="B2027" s="132"/>
      <c r="C2027" s="132"/>
      <c r="D2027" s="132"/>
      <c r="E2027" s="132"/>
      <c r="F2027" s="132"/>
      <c r="G2027" s="132"/>
      <c r="H2027" s="132"/>
      <c r="I2027" s="149"/>
      <c r="J2027" s="149"/>
      <c r="L2027" s="485" t="s">
        <v>1793</v>
      </c>
      <c r="M2027" s="486"/>
      <c r="N2027" s="487"/>
      <c r="O2027" s="150">
        <f>E2025</f>
        <v>6</v>
      </c>
      <c r="P2027" s="110"/>
    </row>
    <row r="2028" spans="1:21" ht="15.75">
      <c r="A2028" s="133"/>
      <c r="B2028" s="134"/>
      <c r="C2028" s="134"/>
      <c r="D2028" s="134"/>
      <c r="E2028" s="134"/>
      <c r="F2028" s="134"/>
      <c r="G2028" s="134"/>
      <c r="H2028" s="134"/>
      <c r="I2028" s="151"/>
      <c r="J2028" s="151"/>
      <c r="K2028" s="152"/>
      <c r="L2028" s="152"/>
      <c r="M2028" s="152"/>
      <c r="N2028" s="152"/>
      <c r="O2028" s="153"/>
      <c r="P2028" s="110"/>
    </row>
    <row r="2029" spans="1:21" s="114" customFormat="1" ht="40.15" customHeight="1">
      <c r="A2029" s="174" t="s">
        <v>779</v>
      </c>
      <c r="B2029" s="488" t="s">
        <v>2065</v>
      </c>
      <c r="C2029" s="488"/>
      <c r="D2029" s="488"/>
      <c r="E2029" s="488"/>
      <c r="F2029" s="488"/>
      <c r="G2029" s="488"/>
      <c r="H2029" s="488"/>
      <c r="I2029" s="488"/>
      <c r="J2029" s="488"/>
      <c r="K2029" s="488"/>
      <c r="L2029" s="488"/>
      <c r="M2029" s="488"/>
      <c r="N2029" s="488"/>
      <c r="O2029" s="489"/>
      <c r="P2029" s="169"/>
      <c r="Q2029" s="173"/>
      <c r="R2029" s="173"/>
      <c r="S2029" s="173"/>
      <c r="T2029" s="173"/>
      <c r="U2029" s="173"/>
    </row>
    <row r="2030" spans="1:21" s="115" customFormat="1" ht="15.75">
      <c r="A2030" s="167"/>
      <c r="B2030" s="168"/>
      <c r="C2030" s="168"/>
      <c r="D2030" s="168"/>
      <c r="E2030" s="168"/>
      <c r="F2030" s="168"/>
      <c r="G2030" s="168"/>
      <c r="H2030" s="168"/>
      <c r="I2030" s="170"/>
      <c r="J2030" s="170"/>
      <c r="K2030" s="170"/>
      <c r="L2030" s="170"/>
      <c r="M2030" s="171"/>
      <c r="N2030" s="171"/>
      <c r="O2030" s="172"/>
      <c r="P2030" s="110"/>
    </row>
    <row r="2031" spans="1:21" ht="42" customHeight="1">
      <c r="A2031" s="490" t="s">
        <v>1785</v>
      </c>
      <c r="B2031" s="481"/>
      <c r="C2031" s="481"/>
      <c r="D2031" s="481"/>
      <c r="E2031" s="125" t="s">
        <v>1786</v>
      </c>
      <c r="F2031" s="491" t="s">
        <v>1787</v>
      </c>
      <c r="G2031" s="459"/>
      <c r="H2031" s="491" t="s">
        <v>1795</v>
      </c>
      <c r="I2031" s="459"/>
      <c r="J2031" s="463" t="s">
        <v>1871</v>
      </c>
      <c r="K2031" s="492"/>
      <c r="L2031" s="145" t="s">
        <v>1790</v>
      </c>
      <c r="M2031" s="493" t="s">
        <v>1791</v>
      </c>
      <c r="N2031" s="493"/>
      <c r="O2031" s="494"/>
      <c r="P2031" s="110"/>
    </row>
    <row r="2032" spans="1:21" s="112" customFormat="1" ht="55.9" customHeight="1">
      <c r="A2032" s="495" t="s">
        <v>2054</v>
      </c>
      <c r="B2032" s="496"/>
      <c r="C2032" s="496"/>
      <c r="D2032" s="497"/>
      <c r="E2032" s="136">
        <v>2</v>
      </c>
      <c r="F2032" s="498"/>
      <c r="G2032" s="499"/>
      <c r="H2032" s="500"/>
      <c r="I2032" s="499"/>
      <c r="J2032" s="498"/>
      <c r="K2032" s="501"/>
      <c r="L2032" s="136"/>
      <c r="M2032" s="502" t="s">
        <v>2055</v>
      </c>
      <c r="N2032" s="502"/>
      <c r="O2032" s="503"/>
      <c r="P2032" s="110"/>
    </row>
    <row r="2033" spans="1:21" ht="18">
      <c r="A2033" s="127"/>
      <c r="B2033" s="128"/>
      <c r="C2033" s="128"/>
      <c r="D2033" s="128"/>
      <c r="E2033" s="129"/>
      <c r="F2033" s="130"/>
      <c r="G2033" s="129"/>
      <c r="H2033" s="129"/>
      <c r="I2033" s="146"/>
      <c r="J2033" s="147"/>
      <c r="K2033" s="129"/>
      <c r="L2033" s="129"/>
      <c r="M2033" s="129"/>
      <c r="O2033" s="148"/>
      <c r="P2033" s="110"/>
    </row>
    <row r="2034" spans="1:21" ht="15.75">
      <c r="A2034" s="131"/>
      <c r="B2034" s="132"/>
      <c r="C2034" s="132"/>
      <c r="D2034" s="132"/>
      <c r="E2034" s="132"/>
      <c r="F2034" s="132"/>
      <c r="G2034" s="132"/>
      <c r="H2034" s="132"/>
      <c r="I2034" s="149"/>
      <c r="J2034" s="149"/>
      <c r="L2034" s="485" t="s">
        <v>1793</v>
      </c>
      <c r="M2034" s="486"/>
      <c r="N2034" s="487"/>
      <c r="O2034" s="150">
        <f>E2032</f>
        <v>2</v>
      </c>
      <c r="P2034" s="110"/>
    </row>
    <row r="2035" spans="1:21" ht="15.75">
      <c r="A2035" s="133"/>
      <c r="B2035" s="134"/>
      <c r="C2035" s="134"/>
      <c r="D2035" s="134"/>
      <c r="E2035" s="134"/>
      <c r="F2035" s="134"/>
      <c r="G2035" s="134"/>
      <c r="H2035" s="134"/>
      <c r="I2035" s="151"/>
      <c r="J2035" s="151"/>
      <c r="K2035" s="152"/>
      <c r="L2035" s="152"/>
      <c r="M2035" s="152"/>
      <c r="N2035" s="152"/>
      <c r="O2035" s="153"/>
      <c r="P2035" s="110"/>
    </row>
    <row r="2036" spans="1:21" s="114" customFormat="1" ht="40.15" customHeight="1">
      <c r="A2036" s="174" t="s">
        <v>782</v>
      </c>
      <c r="B2036" s="488" t="s">
        <v>2066</v>
      </c>
      <c r="C2036" s="488"/>
      <c r="D2036" s="488"/>
      <c r="E2036" s="488"/>
      <c r="F2036" s="488"/>
      <c r="G2036" s="488"/>
      <c r="H2036" s="488"/>
      <c r="I2036" s="488"/>
      <c r="J2036" s="488"/>
      <c r="K2036" s="488"/>
      <c r="L2036" s="488"/>
      <c r="M2036" s="488"/>
      <c r="N2036" s="488"/>
      <c r="O2036" s="489"/>
      <c r="P2036" s="169"/>
      <c r="Q2036" s="173"/>
      <c r="R2036" s="173"/>
      <c r="S2036" s="173"/>
      <c r="T2036" s="173"/>
      <c r="U2036" s="173"/>
    </row>
    <row r="2037" spans="1:21" s="115" customFormat="1" ht="15.75">
      <c r="A2037" s="167"/>
      <c r="B2037" s="168"/>
      <c r="C2037" s="168"/>
      <c r="D2037" s="168"/>
      <c r="E2037" s="168"/>
      <c r="F2037" s="168"/>
      <c r="G2037" s="168"/>
      <c r="H2037" s="168"/>
      <c r="I2037" s="170"/>
      <c r="J2037" s="170"/>
      <c r="K2037" s="170"/>
      <c r="L2037" s="170"/>
      <c r="M2037" s="171"/>
      <c r="N2037" s="171"/>
      <c r="O2037" s="172"/>
      <c r="P2037" s="110"/>
    </row>
    <row r="2038" spans="1:21" ht="42" customHeight="1">
      <c r="A2038" s="490" t="s">
        <v>1785</v>
      </c>
      <c r="B2038" s="481"/>
      <c r="C2038" s="481"/>
      <c r="D2038" s="481"/>
      <c r="E2038" s="125" t="s">
        <v>1786</v>
      </c>
      <c r="F2038" s="491" t="s">
        <v>1787</v>
      </c>
      <c r="G2038" s="459"/>
      <c r="H2038" s="491" t="s">
        <v>1795</v>
      </c>
      <c r="I2038" s="459"/>
      <c r="J2038" s="463" t="s">
        <v>1871</v>
      </c>
      <c r="K2038" s="492"/>
      <c r="L2038" s="145" t="s">
        <v>1790</v>
      </c>
      <c r="M2038" s="493" t="s">
        <v>1791</v>
      </c>
      <c r="N2038" s="493"/>
      <c r="O2038" s="494"/>
      <c r="P2038" s="110"/>
    </row>
    <row r="2039" spans="1:21" s="112" customFormat="1" ht="55.9" customHeight="1">
      <c r="A2039" s="495" t="s">
        <v>2054</v>
      </c>
      <c r="B2039" s="496"/>
      <c r="C2039" s="496"/>
      <c r="D2039" s="497"/>
      <c r="E2039" s="136">
        <v>1</v>
      </c>
      <c r="F2039" s="498"/>
      <c r="G2039" s="499"/>
      <c r="H2039" s="500"/>
      <c r="I2039" s="499"/>
      <c r="J2039" s="498"/>
      <c r="K2039" s="501"/>
      <c r="L2039" s="136"/>
      <c r="M2039" s="502" t="s">
        <v>2055</v>
      </c>
      <c r="N2039" s="502"/>
      <c r="O2039" s="503"/>
      <c r="P2039" s="110"/>
    </row>
    <row r="2040" spans="1:21" ht="18">
      <c r="A2040" s="127"/>
      <c r="B2040" s="128"/>
      <c r="C2040" s="128"/>
      <c r="D2040" s="128"/>
      <c r="E2040" s="129"/>
      <c r="F2040" s="130"/>
      <c r="G2040" s="129"/>
      <c r="H2040" s="129"/>
      <c r="I2040" s="146"/>
      <c r="J2040" s="147"/>
      <c r="K2040" s="129"/>
      <c r="L2040" s="129"/>
      <c r="M2040" s="129"/>
      <c r="O2040" s="148"/>
      <c r="P2040" s="110"/>
    </row>
    <row r="2041" spans="1:21" ht="15.75">
      <c r="A2041" s="131"/>
      <c r="B2041" s="132"/>
      <c r="C2041" s="132"/>
      <c r="D2041" s="132"/>
      <c r="E2041" s="132"/>
      <c r="F2041" s="132"/>
      <c r="G2041" s="132"/>
      <c r="H2041" s="132"/>
      <c r="I2041" s="149"/>
      <c r="J2041" s="149"/>
      <c r="L2041" s="485" t="s">
        <v>1793</v>
      </c>
      <c r="M2041" s="486"/>
      <c r="N2041" s="487"/>
      <c r="O2041" s="150">
        <f>E2039</f>
        <v>1</v>
      </c>
      <c r="P2041" s="110"/>
    </row>
    <row r="2042" spans="1:21" ht="15.75">
      <c r="A2042" s="133"/>
      <c r="B2042" s="134"/>
      <c r="C2042" s="134"/>
      <c r="D2042" s="134"/>
      <c r="E2042" s="134"/>
      <c r="F2042" s="134"/>
      <c r="G2042" s="134"/>
      <c r="H2042" s="134"/>
      <c r="I2042" s="151"/>
      <c r="J2042" s="151"/>
      <c r="K2042" s="152"/>
      <c r="L2042" s="152"/>
      <c r="M2042" s="152"/>
      <c r="N2042" s="152"/>
      <c r="O2042" s="153"/>
      <c r="P2042" s="110"/>
    </row>
    <row r="2043" spans="1:21" s="114" customFormat="1" ht="40.15" customHeight="1">
      <c r="A2043" s="174" t="s">
        <v>785</v>
      </c>
      <c r="B2043" s="488" t="s">
        <v>787</v>
      </c>
      <c r="C2043" s="488"/>
      <c r="D2043" s="488"/>
      <c r="E2043" s="488"/>
      <c r="F2043" s="488"/>
      <c r="G2043" s="488"/>
      <c r="H2043" s="488"/>
      <c r="I2043" s="488"/>
      <c r="J2043" s="488"/>
      <c r="K2043" s="488"/>
      <c r="L2043" s="488"/>
      <c r="M2043" s="488"/>
      <c r="N2043" s="488"/>
      <c r="O2043" s="489"/>
      <c r="P2043" s="169"/>
      <c r="Q2043" s="173"/>
      <c r="R2043" s="173"/>
      <c r="S2043" s="173"/>
      <c r="T2043" s="173"/>
      <c r="U2043" s="173"/>
    </row>
    <row r="2044" spans="1:21" s="115" customFormat="1" ht="15.75">
      <c r="A2044" s="167"/>
      <c r="B2044" s="168"/>
      <c r="C2044" s="168"/>
      <c r="D2044" s="168"/>
      <c r="E2044" s="168"/>
      <c r="F2044" s="168"/>
      <c r="G2044" s="168"/>
      <c r="H2044" s="168"/>
      <c r="I2044" s="170"/>
      <c r="J2044" s="170"/>
      <c r="K2044" s="170"/>
      <c r="L2044" s="170"/>
      <c r="M2044" s="171"/>
      <c r="N2044" s="171"/>
      <c r="O2044" s="172"/>
      <c r="P2044" s="110"/>
    </row>
    <row r="2045" spans="1:21" ht="42" customHeight="1">
      <c r="A2045" s="490" t="s">
        <v>1785</v>
      </c>
      <c r="B2045" s="481"/>
      <c r="C2045" s="481"/>
      <c r="D2045" s="481"/>
      <c r="E2045" s="125" t="s">
        <v>1786</v>
      </c>
      <c r="F2045" s="491" t="s">
        <v>1787</v>
      </c>
      <c r="G2045" s="459"/>
      <c r="H2045" s="491" t="s">
        <v>1795</v>
      </c>
      <c r="I2045" s="459"/>
      <c r="J2045" s="463" t="s">
        <v>1871</v>
      </c>
      <c r="K2045" s="492"/>
      <c r="L2045" s="145" t="s">
        <v>1790</v>
      </c>
      <c r="M2045" s="493" t="s">
        <v>1791</v>
      </c>
      <c r="N2045" s="493"/>
      <c r="O2045" s="494"/>
      <c r="P2045" s="110"/>
    </row>
    <row r="2046" spans="1:21" s="112" customFormat="1" ht="55.9" customHeight="1">
      <c r="A2046" s="495" t="s">
        <v>2054</v>
      </c>
      <c r="B2046" s="496"/>
      <c r="C2046" s="496"/>
      <c r="D2046" s="497"/>
      <c r="E2046" s="136">
        <v>14</v>
      </c>
      <c r="F2046" s="498"/>
      <c r="G2046" s="499"/>
      <c r="H2046" s="500"/>
      <c r="I2046" s="499"/>
      <c r="J2046" s="498"/>
      <c r="K2046" s="501"/>
      <c r="L2046" s="136"/>
      <c r="M2046" s="502" t="s">
        <v>2055</v>
      </c>
      <c r="N2046" s="502"/>
      <c r="O2046" s="503"/>
      <c r="P2046" s="110"/>
    </row>
    <row r="2047" spans="1:21" ht="18">
      <c r="A2047" s="127"/>
      <c r="B2047" s="128"/>
      <c r="C2047" s="128"/>
      <c r="D2047" s="128"/>
      <c r="E2047" s="129"/>
      <c r="F2047" s="130"/>
      <c r="G2047" s="129"/>
      <c r="H2047" s="129"/>
      <c r="I2047" s="146"/>
      <c r="J2047" s="147"/>
      <c r="K2047" s="129"/>
      <c r="L2047" s="129"/>
      <c r="M2047" s="129"/>
      <c r="O2047" s="148"/>
      <c r="P2047" s="110"/>
    </row>
    <row r="2048" spans="1:21" ht="15.75">
      <c r="A2048" s="131"/>
      <c r="B2048" s="132"/>
      <c r="C2048" s="132"/>
      <c r="D2048" s="132"/>
      <c r="E2048" s="132"/>
      <c r="F2048" s="132"/>
      <c r="G2048" s="132"/>
      <c r="H2048" s="132"/>
      <c r="I2048" s="149"/>
      <c r="J2048" s="149"/>
      <c r="L2048" s="485" t="s">
        <v>1793</v>
      </c>
      <c r="M2048" s="486"/>
      <c r="N2048" s="487"/>
      <c r="O2048" s="150">
        <f>E2046</f>
        <v>14</v>
      </c>
      <c r="P2048" s="110"/>
    </row>
    <row r="2049" spans="1:21" ht="15.75">
      <c r="A2049" s="133"/>
      <c r="B2049" s="134"/>
      <c r="C2049" s="134"/>
      <c r="D2049" s="134"/>
      <c r="E2049" s="134"/>
      <c r="F2049" s="134"/>
      <c r="G2049" s="134"/>
      <c r="H2049" s="134"/>
      <c r="I2049" s="151"/>
      <c r="J2049" s="151"/>
      <c r="K2049" s="152"/>
      <c r="L2049" s="152"/>
      <c r="M2049" s="152"/>
      <c r="N2049" s="152"/>
      <c r="O2049" s="153"/>
      <c r="P2049" s="110"/>
    </row>
    <row r="2050" spans="1:21" s="114" customFormat="1" ht="40.15" customHeight="1">
      <c r="A2050" s="174" t="s">
        <v>788</v>
      </c>
      <c r="B2050" s="488" t="s">
        <v>790</v>
      </c>
      <c r="C2050" s="488"/>
      <c r="D2050" s="488"/>
      <c r="E2050" s="488"/>
      <c r="F2050" s="488"/>
      <c r="G2050" s="488"/>
      <c r="H2050" s="488"/>
      <c r="I2050" s="488"/>
      <c r="J2050" s="488"/>
      <c r="K2050" s="488"/>
      <c r="L2050" s="488"/>
      <c r="M2050" s="488"/>
      <c r="N2050" s="488"/>
      <c r="O2050" s="489"/>
      <c r="P2050" s="169"/>
      <c r="Q2050" s="173"/>
      <c r="R2050" s="173"/>
      <c r="S2050" s="173"/>
      <c r="T2050" s="173"/>
      <c r="U2050" s="173"/>
    </row>
    <row r="2051" spans="1:21" s="115" customFormat="1" ht="15.75">
      <c r="A2051" s="167"/>
      <c r="B2051" s="168"/>
      <c r="C2051" s="168"/>
      <c r="D2051" s="168"/>
      <c r="E2051" s="168"/>
      <c r="F2051" s="168"/>
      <c r="G2051" s="168"/>
      <c r="H2051" s="168"/>
      <c r="I2051" s="170"/>
      <c r="J2051" s="170"/>
      <c r="K2051" s="170"/>
      <c r="L2051" s="170"/>
      <c r="M2051" s="171"/>
      <c r="N2051" s="171"/>
      <c r="O2051" s="172"/>
      <c r="P2051" s="110"/>
    </row>
    <row r="2052" spans="1:21" ht="42" customHeight="1">
      <c r="A2052" s="490" t="s">
        <v>1785</v>
      </c>
      <c r="B2052" s="481"/>
      <c r="C2052" s="481"/>
      <c r="D2052" s="481"/>
      <c r="E2052" s="125" t="s">
        <v>1786</v>
      </c>
      <c r="F2052" s="491" t="s">
        <v>1787</v>
      </c>
      <c r="G2052" s="459"/>
      <c r="H2052" s="491" t="s">
        <v>1795</v>
      </c>
      <c r="I2052" s="459"/>
      <c r="J2052" s="463" t="s">
        <v>1871</v>
      </c>
      <c r="K2052" s="492"/>
      <c r="L2052" s="145" t="s">
        <v>1790</v>
      </c>
      <c r="M2052" s="493" t="s">
        <v>1791</v>
      </c>
      <c r="N2052" s="493"/>
      <c r="O2052" s="494"/>
      <c r="P2052" s="110"/>
    </row>
    <row r="2053" spans="1:21" s="112" customFormat="1" ht="55.9" customHeight="1">
      <c r="A2053" s="495" t="s">
        <v>2054</v>
      </c>
      <c r="B2053" s="496"/>
      <c r="C2053" s="496"/>
      <c r="D2053" s="497"/>
      <c r="E2053" s="136">
        <v>5</v>
      </c>
      <c r="F2053" s="498"/>
      <c r="G2053" s="499"/>
      <c r="H2053" s="500"/>
      <c r="I2053" s="499"/>
      <c r="J2053" s="498"/>
      <c r="K2053" s="501"/>
      <c r="L2053" s="136"/>
      <c r="M2053" s="502" t="s">
        <v>2055</v>
      </c>
      <c r="N2053" s="502"/>
      <c r="O2053" s="503"/>
      <c r="P2053" s="110"/>
    </row>
    <row r="2054" spans="1:21" ht="18">
      <c r="A2054" s="127"/>
      <c r="B2054" s="128"/>
      <c r="C2054" s="128"/>
      <c r="D2054" s="128"/>
      <c r="E2054" s="129"/>
      <c r="F2054" s="130"/>
      <c r="G2054" s="129"/>
      <c r="H2054" s="129"/>
      <c r="I2054" s="146"/>
      <c r="J2054" s="147"/>
      <c r="K2054" s="129"/>
      <c r="L2054" s="129"/>
      <c r="M2054" s="129"/>
      <c r="O2054" s="148"/>
      <c r="P2054" s="110"/>
    </row>
    <row r="2055" spans="1:21" ht="15.75">
      <c r="A2055" s="131"/>
      <c r="B2055" s="132"/>
      <c r="C2055" s="132"/>
      <c r="D2055" s="132"/>
      <c r="E2055" s="132"/>
      <c r="F2055" s="132"/>
      <c r="G2055" s="132"/>
      <c r="H2055" s="132"/>
      <c r="I2055" s="149"/>
      <c r="J2055" s="149"/>
      <c r="L2055" s="485" t="s">
        <v>1793</v>
      </c>
      <c r="M2055" s="486"/>
      <c r="N2055" s="487"/>
      <c r="O2055" s="150">
        <f>E2053</f>
        <v>5</v>
      </c>
      <c r="P2055" s="110"/>
    </row>
    <row r="2056" spans="1:21" ht="15.75">
      <c r="A2056" s="133"/>
      <c r="B2056" s="134"/>
      <c r="C2056" s="134"/>
      <c r="D2056" s="134"/>
      <c r="E2056" s="134"/>
      <c r="F2056" s="134"/>
      <c r="G2056" s="134"/>
      <c r="H2056" s="134"/>
      <c r="I2056" s="151"/>
      <c r="J2056" s="151"/>
      <c r="K2056" s="152"/>
      <c r="L2056" s="152"/>
      <c r="M2056" s="152"/>
      <c r="N2056" s="152"/>
      <c r="O2056" s="153"/>
      <c r="P2056" s="110"/>
    </row>
    <row r="2057" spans="1:21" s="114" customFormat="1" ht="40.15" customHeight="1">
      <c r="A2057" s="174" t="s">
        <v>791</v>
      </c>
      <c r="B2057" s="488" t="s">
        <v>793</v>
      </c>
      <c r="C2057" s="488"/>
      <c r="D2057" s="488"/>
      <c r="E2057" s="488"/>
      <c r="F2057" s="488"/>
      <c r="G2057" s="488"/>
      <c r="H2057" s="488"/>
      <c r="I2057" s="488"/>
      <c r="J2057" s="488"/>
      <c r="K2057" s="488"/>
      <c r="L2057" s="488"/>
      <c r="M2057" s="488"/>
      <c r="N2057" s="488"/>
      <c r="O2057" s="489"/>
      <c r="P2057" s="169"/>
      <c r="Q2057" s="173"/>
      <c r="R2057" s="173"/>
      <c r="S2057" s="173"/>
      <c r="T2057" s="173"/>
      <c r="U2057" s="173"/>
    </row>
    <row r="2058" spans="1:21" s="115" customFormat="1" ht="15.75">
      <c r="A2058" s="167"/>
      <c r="B2058" s="168"/>
      <c r="C2058" s="168"/>
      <c r="D2058" s="168"/>
      <c r="E2058" s="168"/>
      <c r="F2058" s="168"/>
      <c r="G2058" s="168"/>
      <c r="H2058" s="168"/>
      <c r="I2058" s="170"/>
      <c r="J2058" s="170"/>
      <c r="K2058" s="170"/>
      <c r="L2058" s="170"/>
      <c r="M2058" s="171"/>
      <c r="N2058" s="171"/>
      <c r="O2058" s="172"/>
      <c r="P2058" s="110"/>
    </row>
    <row r="2059" spans="1:21" ht="42" customHeight="1">
      <c r="A2059" s="490" t="s">
        <v>1785</v>
      </c>
      <c r="B2059" s="481"/>
      <c r="C2059" s="481"/>
      <c r="D2059" s="481"/>
      <c r="E2059" s="125" t="s">
        <v>1786</v>
      </c>
      <c r="F2059" s="491" t="s">
        <v>1787</v>
      </c>
      <c r="G2059" s="459"/>
      <c r="H2059" s="491" t="s">
        <v>1795</v>
      </c>
      <c r="I2059" s="459"/>
      <c r="J2059" s="463" t="s">
        <v>1871</v>
      </c>
      <c r="K2059" s="492"/>
      <c r="L2059" s="145" t="s">
        <v>1790</v>
      </c>
      <c r="M2059" s="493" t="s">
        <v>1791</v>
      </c>
      <c r="N2059" s="493"/>
      <c r="O2059" s="494"/>
      <c r="P2059" s="110"/>
    </row>
    <row r="2060" spans="1:21" s="112" customFormat="1" ht="55.9" customHeight="1">
      <c r="A2060" s="495" t="s">
        <v>2054</v>
      </c>
      <c r="B2060" s="496"/>
      <c r="C2060" s="496"/>
      <c r="D2060" s="497"/>
      <c r="E2060" s="136">
        <v>1</v>
      </c>
      <c r="F2060" s="498"/>
      <c r="G2060" s="499"/>
      <c r="H2060" s="500"/>
      <c r="I2060" s="499"/>
      <c r="J2060" s="498"/>
      <c r="K2060" s="501"/>
      <c r="L2060" s="136"/>
      <c r="M2060" s="502" t="s">
        <v>2055</v>
      </c>
      <c r="N2060" s="502"/>
      <c r="O2060" s="503"/>
      <c r="P2060" s="110"/>
    </row>
    <row r="2061" spans="1:21" ht="18">
      <c r="A2061" s="127"/>
      <c r="B2061" s="128"/>
      <c r="C2061" s="128"/>
      <c r="D2061" s="128"/>
      <c r="E2061" s="129"/>
      <c r="F2061" s="130"/>
      <c r="G2061" s="129"/>
      <c r="H2061" s="129"/>
      <c r="I2061" s="146"/>
      <c r="J2061" s="147"/>
      <c r="K2061" s="129"/>
      <c r="L2061" s="129"/>
      <c r="M2061" s="129"/>
      <c r="O2061" s="148"/>
      <c r="P2061" s="110"/>
    </row>
    <row r="2062" spans="1:21" ht="15.75">
      <c r="A2062" s="131"/>
      <c r="B2062" s="132"/>
      <c r="C2062" s="132"/>
      <c r="D2062" s="132"/>
      <c r="E2062" s="132"/>
      <c r="F2062" s="132"/>
      <c r="G2062" s="132"/>
      <c r="H2062" s="132"/>
      <c r="I2062" s="149"/>
      <c r="J2062" s="149"/>
      <c r="L2062" s="485" t="s">
        <v>1793</v>
      </c>
      <c r="M2062" s="486"/>
      <c r="N2062" s="487"/>
      <c r="O2062" s="150">
        <f>E2060</f>
        <v>1</v>
      </c>
      <c r="P2062" s="110"/>
    </row>
    <row r="2063" spans="1:21" ht="15.75">
      <c r="A2063" s="133"/>
      <c r="B2063" s="134"/>
      <c r="C2063" s="134"/>
      <c r="D2063" s="134"/>
      <c r="E2063" s="134"/>
      <c r="F2063" s="134"/>
      <c r="G2063" s="134"/>
      <c r="H2063" s="134"/>
      <c r="I2063" s="151"/>
      <c r="J2063" s="151"/>
      <c r="K2063" s="152"/>
      <c r="L2063" s="152"/>
      <c r="M2063" s="152"/>
      <c r="N2063" s="152"/>
      <c r="O2063" s="153"/>
      <c r="P2063" s="110"/>
    </row>
    <row r="2064" spans="1:21" s="114" customFormat="1" ht="40.15" customHeight="1">
      <c r="A2064" s="174" t="s">
        <v>794</v>
      </c>
      <c r="B2064" s="488" t="s">
        <v>796</v>
      </c>
      <c r="C2064" s="488"/>
      <c r="D2064" s="488"/>
      <c r="E2064" s="488"/>
      <c r="F2064" s="488"/>
      <c r="G2064" s="488"/>
      <c r="H2064" s="488"/>
      <c r="I2064" s="488"/>
      <c r="J2064" s="488"/>
      <c r="K2064" s="488"/>
      <c r="L2064" s="488"/>
      <c r="M2064" s="488"/>
      <c r="N2064" s="488"/>
      <c r="O2064" s="489"/>
      <c r="P2064" s="169"/>
      <c r="Q2064" s="173"/>
      <c r="R2064" s="173"/>
      <c r="S2064" s="173"/>
      <c r="T2064" s="173"/>
      <c r="U2064" s="173"/>
    </row>
    <row r="2065" spans="1:21" s="115" customFormat="1" ht="15.75">
      <c r="A2065" s="167"/>
      <c r="B2065" s="168"/>
      <c r="C2065" s="168"/>
      <c r="D2065" s="168"/>
      <c r="E2065" s="168"/>
      <c r="F2065" s="168"/>
      <c r="G2065" s="168"/>
      <c r="H2065" s="168"/>
      <c r="I2065" s="170"/>
      <c r="J2065" s="170"/>
      <c r="K2065" s="170"/>
      <c r="L2065" s="170"/>
      <c r="M2065" s="171"/>
      <c r="N2065" s="171"/>
      <c r="O2065" s="172"/>
      <c r="P2065" s="110"/>
    </row>
    <row r="2066" spans="1:21" ht="42" customHeight="1">
      <c r="A2066" s="490" t="s">
        <v>1785</v>
      </c>
      <c r="B2066" s="481"/>
      <c r="C2066" s="481"/>
      <c r="D2066" s="481"/>
      <c r="E2066" s="125" t="s">
        <v>1786</v>
      </c>
      <c r="F2066" s="491" t="s">
        <v>1787</v>
      </c>
      <c r="G2066" s="459"/>
      <c r="H2066" s="491" t="s">
        <v>1795</v>
      </c>
      <c r="I2066" s="459"/>
      <c r="J2066" s="463" t="s">
        <v>1871</v>
      </c>
      <c r="K2066" s="492"/>
      <c r="L2066" s="145" t="s">
        <v>1790</v>
      </c>
      <c r="M2066" s="493" t="s">
        <v>1791</v>
      </c>
      <c r="N2066" s="493"/>
      <c r="O2066" s="494"/>
      <c r="P2066" s="110"/>
    </row>
    <row r="2067" spans="1:21" s="112" customFormat="1" ht="55.9" customHeight="1">
      <c r="A2067" s="495" t="s">
        <v>2054</v>
      </c>
      <c r="B2067" s="496"/>
      <c r="C2067" s="496"/>
      <c r="D2067" s="497"/>
      <c r="E2067" s="136">
        <v>1</v>
      </c>
      <c r="F2067" s="498"/>
      <c r="G2067" s="499"/>
      <c r="H2067" s="500"/>
      <c r="I2067" s="499"/>
      <c r="J2067" s="498"/>
      <c r="K2067" s="501"/>
      <c r="L2067" s="136"/>
      <c r="M2067" s="502" t="s">
        <v>2055</v>
      </c>
      <c r="N2067" s="502"/>
      <c r="O2067" s="503"/>
      <c r="P2067" s="110"/>
    </row>
    <row r="2068" spans="1:21" ht="18">
      <c r="A2068" s="127"/>
      <c r="B2068" s="128"/>
      <c r="C2068" s="128"/>
      <c r="D2068" s="128"/>
      <c r="E2068" s="129"/>
      <c r="F2068" s="130"/>
      <c r="G2068" s="129"/>
      <c r="H2068" s="129"/>
      <c r="I2068" s="146"/>
      <c r="J2068" s="147"/>
      <c r="K2068" s="129"/>
      <c r="L2068" s="129"/>
      <c r="M2068" s="129"/>
      <c r="O2068" s="148"/>
      <c r="P2068" s="110"/>
    </row>
    <row r="2069" spans="1:21" ht="15.75">
      <c r="A2069" s="131"/>
      <c r="B2069" s="132"/>
      <c r="C2069" s="132"/>
      <c r="D2069" s="132"/>
      <c r="E2069" s="132"/>
      <c r="F2069" s="132"/>
      <c r="G2069" s="132"/>
      <c r="H2069" s="132"/>
      <c r="I2069" s="149"/>
      <c r="J2069" s="149"/>
      <c r="L2069" s="485" t="s">
        <v>1793</v>
      </c>
      <c r="M2069" s="486"/>
      <c r="N2069" s="487"/>
      <c r="O2069" s="150">
        <f>E2067</f>
        <v>1</v>
      </c>
      <c r="P2069" s="110"/>
    </row>
    <row r="2070" spans="1:21" ht="15.75">
      <c r="A2070" s="133"/>
      <c r="B2070" s="134"/>
      <c r="C2070" s="134"/>
      <c r="D2070" s="134"/>
      <c r="E2070" s="134"/>
      <c r="F2070" s="134"/>
      <c r="G2070" s="134"/>
      <c r="H2070" s="134"/>
      <c r="I2070" s="151"/>
      <c r="J2070" s="151"/>
      <c r="K2070" s="152"/>
      <c r="L2070" s="152"/>
      <c r="M2070" s="152"/>
      <c r="N2070" s="152"/>
      <c r="O2070" s="153"/>
      <c r="P2070" s="110"/>
    </row>
    <row r="2071" spans="1:21" s="114" customFormat="1" ht="40.15" customHeight="1">
      <c r="A2071" s="174" t="s">
        <v>797</v>
      </c>
      <c r="B2071" s="488" t="s">
        <v>799</v>
      </c>
      <c r="C2071" s="488"/>
      <c r="D2071" s="488"/>
      <c r="E2071" s="488"/>
      <c r="F2071" s="488"/>
      <c r="G2071" s="488"/>
      <c r="H2071" s="488"/>
      <c r="I2071" s="488"/>
      <c r="J2071" s="488"/>
      <c r="K2071" s="488"/>
      <c r="L2071" s="488"/>
      <c r="M2071" s="488"/>
      <c r="N2071" s="488"/>
      <c r="O2071" s="489"/>
      <c r="P2071" s="169"/>
      <c r="Q2071" s="173"/>
      <c r="R2071" s="173"/>
      <c r="S2071" s="173"/>
      <c r="T2071" s="173"/>
      <c r="U2071" s="173"/>
    </row>
    <row r="2072" spans="1:21" s="115" customFormat="1" ht="15.75">
      <c r="A2072" s="167"/>
      <c r="B2072" s="168"/>
      <c r="C2072" s="168"/>
      <c r="D2072" s="168"/>
      <c r="E2072" s="168"/>
      <c r="F2072" s="168"/>
      <c r="G2072" s="168"/>
      <c r="H2072" s="168"/>
      <c r="I2072" s="170"/>
      <c r="J2072" s="170"/>
      <c r="K2072" s="170"/>
      <c r="L2072" s="170"/>
      <c r="M2072" s="171"/>
      <c r="N2072" s="171"/>
      <c r="O2072" s="172"/>
      <c r="P2072" s="110"/>
    </row>
    <row r="2073" spans="1:21" ht="42" customHeight="1">
      <c r="A2073" s="490" t="s">
        <v>1785</v>
      </c>
      <c r="B2073" s="481"/>
      <c r="C2073" s="481"/>
      <c r="D2073" s="481"/>
      <c r="E2073" s="125" t="s">
        <v>1786</v>
      </c>
      <c r="F2073" s="491" t="s">
        <v>1787</v>
      </c>
      <c r="G2073" s="459"/>
      <c r="H2073" s="491" t="s">
        <v>1795</v>
      </c>
      <c r="I2073" s="459"/>
      <c r="J2073" s="463" t="s">
        <v>1871</v>
      </c>
      <c r="K2073" s="492"/>
      <c r="L2073" s="145" t="s">
        <v>1790</v>
      </c>
      <c r="M2073" s="493" t="s">
        <v>1791</v>
      </c>
      <c r="N2073" s="493"/>
      <c r="O2073" s="494"/>
      <c r="P2073" s="110"/>
    </row>
    <row r="2074" spans="1:21" s="112" customFormat="1" ht="55.9" customHeight="1">
      <c r="A2074" s="495" t="s">
        <v>2054</v>
      </c>
      <c r="B2074" s="496"/>
      <c r="C2074" s="496"/>
      <c r="D2074" s="497"/>
      <c r="E2074" s="136">
        <v>3</v>
      </c>
      <c r="F2074" s="498"/>
      <c r="G2074" s="499"/>
      <c r="H2074" s="500"/>
      <c r="I2074" s="499"/>
      <c r="J2074" s="498"/>
      <c r="K2074" s="501"/>
      <c r="L2074" s="136"/>
      <c r="M2074" s="502" t="s">
        <v>2055</v>
      </c>
      <c r="N2074" s="502"/>
      <c r="O2074" s="503"/>
      <c r="P2074" s="110"/>
    </row>
    <row r="2075" spans="1:21" ht="18">
      <c r="A2075" s="127"/>
      <c r="B2075" s="128"/>
      <c r="C2075" s="128"/>
      <c r="D2075" s="128"/>
      <c r="E2075" s="129"/>
      <c r="F2075" s="130"/>
      <c r="G2075" s="129"/>
      <c r="H2075" s="129"/>
      <c r="I2075" s="146"/>
      <c r="J2075" s="147"/>
      <c r="K2075" s="129"/>
      <c r="L2075" s="129"/>
      <c r="M2075" s="129"/>
      <c r="O2075" s="148"/>
      <c r="P2075" s="110"/>
    </row>
    <row r="2076" spans="1:21" ht="15.75">
      <c r="A2076" s="131"/>
      <c r="B2076" s="132"/>
      <c r="C2076" s="132"/>
      <c r="D2076" s="132"/>
      <c r="E2076" s="132"/>
      <c r="F2076" s="132"/>
      <c r="G2076" s="132"/>
      <c r="H2076" s="132"/>
      <c r="I2076" s="149"/>
      <c r="J2076" s="149"/>
      <c r="L2076" s="485" t="s">
        <v>1793</v>
      </c>
      <c r="M2076" s="486"/>
      <c r="N2076" s="487"/>
      <c r="O2076" s="150">
        <f>E2074</f>
        <v>3</v>
      </c>
      <c r="P2076" s="110"/>
    </row>
    <row r="2077" spans="1:21" ht="15.75">
      <c r="A2077" s="133"/>
      <c r="B2077" s="134"/>
      <c r="C2077" s="134"/>
      <c r="D2077" s="134"/>
      <c r="E2077" s="134"/>
      <c r="F2077" s="134"/>
      <c r="G2077" s="134"/>
      <c r="H2077" s="134"/>
      <c r="I2077" s="151"/>
      <c r="J2077" s="151"/>
      <c r="K2077" s="152"/>
      <c r="L2077" s="152"/>
      <c r="M2077" s="152"/>
      <c r="N2077" s="152"/>
      <c r="O2077" s="153"/>
      <c r="P2077" s="110"/>
    </row>
    <row r="2078" spans="1:21" s="114" customFormat="1" ht="40.15" customHeight="1">
      <c r="A2078" s="174" t="s">
        <v>800</v>
      </c>
      <c r="B2078" s="488" t="s">
        <v>802</v>
      </c>
      <c r="C2078" s="488"/>
      <c r="D2078" s="488"/>
      <c r="E2078" s="488"/>
      <c r="F2078" s="488"/>
      <c r="G2078" s="488"/>
      <c r="H2078" s="488"/>
      <c r="I2078" s="488"/>
      <c r="J2078" s="488"/>
      <c r="K2078" s="488"/>
      <c r="L2078" s="488"/>
      <c r="M2078" s="488"/>
      <c r="N2078" s="488"/>
      <c r="O2078" s="489"/>
      <c r="P2078" s="169"/>
      <c r="Q2078" s="173"/>
      <c r="R2078" s="173"/>
      <c r="S2078" s="173"/>
      <c r="T2078" s="173"/>
      <c r="U2078" s="173"/>
    </row>
    <row r="2079" spans="1:21" s="115" customFormat="1" ht="15.75">
      <c r="A2079" s="167"/>
      <c r="B2079" s="168"/>
      <c r="C2079" s="168"/>
      <c r="D2079" s="168"/>
      <c r="E2079" s="168"/>
      <c r="F2079" s="168"/>
      <c r="G2079" s="168"/>
      <c r="H2079" s="168"/>
      <c r="I2079" s="170"/>
      <c r="J2079" s="170"/>
      <c r="K2079" s="170"/>
      <c r="L2079" s="170"/>
      <c r="M2079" s="171"/>
      <c r="N2079" s="171"/>
      <c r="O2079" s="172"/>
      <c r="P2079" s="110"/>
    </row>
    <row r="2080" spans="1:21" ht="42" customHeight="1">
      <c r="A2080" s="490" t="s">
        <v>1785</v>
      </c>
      <c r="B2080" s="481"/>
      <c r="C2080" s="481"/>
      <c r="D2080" s="481"/>
      <c r="E2080" s="125" t="s">
        <v>1786</v>
      </c>
      <c r="F2080" s="491" t="s">
        <v>1787</v>
      </c>
      <c r="G2080" s="459"/>
      <c r="H2080" s="491" t="s">
        <v>1795</v>
      </c>
      <c r="I2080" s="459"/>
      <c r="J2080" s="463" t="s">
        <v>1871</v>
      </c>
      <c r="K2080" s="492"/>
      <c r="L2080" s="145" t="s">
        <v>1790</v>
      </c>
      <c r="M2080" s="493" t="s">
        <v>1791</v>
      </c>
      <c r="N2080" s="493"/>
      <c r="O2080" s="494"/>
      <c r="P2080" s="110"/>
    </row>
    <row r="2081" spans="1:21" s="112" customFormat="1" ht="55.9" customHeight="1">
      <c r="A2081" s="495" t="s">
        <v>2054</v>
      </c>
      <c r="B2081" s="496"/>
      <c r="C2081" s="496"/>
      <c r="D2081" s="497"/>
      <c r="E2081" s="136">
        <v>3</v>
      </c>
      <c r="F2081" s="498"/>
      <c r="G2081" s="499"/>
      <c r="H2081" s="500"/>
      <c r="I2081" s="499"/>
      <c r="J2081" s="498"/>
      <c r="K2081" s="501"/>
      <c r="L2081" s="136"/>
      <c r="M2081" s="502" t="s">
        <v>2055</v>
      </c>
      <c r="N2081" s="502"/>
      <c r="O2081" s="503"/>
      <c r="P2081" s="110"/>
    </row>
    <row r="2082" spans="1:21" ht="18">
      <c r="A2082" s="127"/>
      <c r="B2082" s="128"/>
      <c r="C2082" s="128"/>
      <c r="D2082" s="128"/>
      <c r="E2082" s="129"/>
      <c r="F2082" s="130"/>
      <c r="G2082" s="129"/>
      <c r="H2082" s="129"/>
      <c r="I2082" s="146"/>
      <c r="J2082" s="147"/>
      <c r="K2082" s="129"/>
      <c r="L2082" s="129"/>
      <c r="M2082" s="129"/>
      <c r="O2082" s="148"/>
      <c r="P2082" s="110"/>
    </row>
    <row r="2083" spans="1:21" ht="15.75">
      <c r="A2083" s="131"/>
      <c r="B2083" s="132"/>
      <c r="C2083" s="132"/>
      <c r="D2083" s="132"/>
      <c r="E2083" s="132"/>
      <c r="F2083" s="132"/>
      <c r="G2083" s="132"/>
      <c r="H2083" s="132"/>
      <c r="I2083" s="149"/>
      <c r="J2083" s="149"/>
      <c r="L2083" s="485" t="s">
        <v>1793</v>
      </c>
      <c r="M2083" s="486"/>
      <c r="N2083" s="487"/>
      <c r="O2083" s="150">
        <f>E2081</f>
        <v>3</v>
      </c>
      <c r="P2083" s="110"/>
    </row>
    <row r="2084" spans="1:21" ht="15.75">
      <c r="A2084" s="133"/>
      <c r="B2084" s="134"/>
      <c r="C2084" s="134"/>
      <c r="D2084" s="134"/>
      <c r="E2084" s="134"/>
      <c r="F2084" s="134"/>
      <c r="G2084" s="134"/>
      <c r="H2084" s="134"/>
      <c r="I2084" s="151"/>
      <c r="J2084" s="151"/>
      <c r="K2084" s="152"/>
      <c r="L2084" s="152"/>
      <c r="M2084" s="152"/>
      <c r="N2084" s="152"/>
      <c r="O2084" s="153"/>
      <c r="P2084" s="110"/>
    </row>
    <row r="2085" spans="1:21" s="114" customFormat="1" ht="40.15" customHeight="1">
      <c r="A2085" s="174" t="s">
        <v>803</v>
      </c>
      <c r="B2085" s="488" t="s">
        <v>805</v>
      </c>
      <c r="C2085" s="488"/>
      <c r="D2085" s="488"/>
      <c r="E2085" s="488"/>
      <c r="F2085" s="488"/>
      <c r="G2085" s="488"/>
      <c r="H2085" s="488"/>
      <c r="I2085" s="488"/>
      <c r="J2085" s="488"/>
      <c r="K2085" s="488"/>
      <c r="L2085" s="488"/>
      <c r="M2085" s="488"/>
      <c r="N2085" s="488"/>
      <c r="O2085" s="489"/>
      <c r="P2085" s="169"/>
      <c r="Q2085" s="173"/>
      <c r="R2085" s="173"/>
      <c r="S2085" s="173"/>
      <c r="T2085" s="173"/>
      <c r="U2085" s="173"/>
    </row>
    <row r="2086" spans="1:21" s="115" customFormat="1" ht="15.75">
      <c r="A2086" s="167"/>
      <c r="B2086" s="168"/>
      <c r="C2086" s="168"/>
      <c r="D2086" s="168"/>
      <c r="E2086" s="168"/>
      <c r="F2086" s="168"/>
      <c r="G2086" s="168"/>
      <c r="H2086" s="168"/>
      <c r="I2086" s="170"/>
      <c r="J2086" s="170"/>
      <c r="K2086" s="170"/>
      <c r="L2086" s="170"/>
      <c r="M2086" s="171"/>
      <c r="N2086" s="171"/>
      <c r="O2086" s="172"/>
      <c r="P2086" s="110"/>
    </row>
    <row r="2087" spans="1:21" ht="42" customHeight="1">
      <c r="A2087" s="490" t="s">
        <v>1785</v>
      </c>
      <c r="B2087" s="481"/>
      <c r="C2087" s="481"/>
      <c r="D2087" s="481"/>
      <c r="E2087" s="125" t="s">
        <v>1786</v>
      </c>
      <c r="F2087" s="491" t="s">
        <v>1787</v>
      </c>
      <c r="G2087" s="459"/>
      <c r="H2087" s="491" t="s">
        <v>1795</v>
      </c>
      <c r="I2087" s="459"/>
      <c r="J2087" s="463" t="s">
        <v>1871</v>
      </c>
      <c r="K2087" s="492"/>
      <c r="L2087" s="145" t="s">
        <v>1790</v>
      </c>
      <c r="M2087" s="493" t="s">
        <v>1791</v>
      </c>
      <c r="N2087" s="493"/>
      <c r="O2087" s="494"/>
      <c r="P2087" s="110"/>
    </row>
    <row r="2088" spans="1:21" s="112" customFormat="1" ht="55.9" customHeight="1">
      <c r="A2088" s="495" t="s">
        <v>2054</v>
      </c>
      <c r="B2088" s="496"/>
      <c r="C2088" s="496"/>
      <c r="D2088" s="497"/>
      <c r="E2088" s="136">
        <v>2</v>
      </c>
      <c r="F2088" s="498"/>
      <c r="G2088" s="499"/>
      <c r="H2088" s="500"/>
      <c r="I2088" s="499"/>
      <c r="J2088" s="498"/>
      <c r="K2088" s="501"/>
      <c r="L2088" s="136"/>
      <c r="M2088" s="502" t="s">
        <v>2055</v>
      </c>
      <c r="N2088" s="502"/>
      <c r="O2088" s="503"/>
      <c r="P2088" s="110"/>
    </row>
    <row r="2089" spans="1:21" ht="18">
      <c r="A2089" s="127"/>
      <c r="B2089" s="128"/>
      <c r="C2089" s="128"/>
      <c r="D2089" s="128"/>
      <c r="E2089" s="129"/>
      <c r="F2089" s="130"/>
      <c r="G2089" s="129"/>
      <c r="H2089" s="129"/>
      <c r="I2089" s="146"/>
      <c r="J2089" s="147"/>
      <c r="K2089" s="129"/>
      <c r="L2089" s="129"/>
      <c r="M2089" s="129"/>
      <c r="O2089" s="148"/>
      <c r="P2089" s="110"/>
    </row>
    <row r="2090" spans="1:21" ht="15.75">
      <c r="A2090" s="131"/>
      <c r="B2090" s="132"/>
      <c r="C2090" s="132"/>
      <c r="D2090" s="132"/>
      <c r="E2090" s="132"/>
      <c r="F2090" s="132"/>
      <c r="G2090" s="132"/>
      <c r="H2090" s="132"/>
      <c r="I2090" s="149"/>
      <c r="J2090" s="149"/>
      <c r="L2090" s="485" t="s">
        <v>1793</v>
      </c>
      <c r="M2090" s="486"/>
      <c r="N2090" s="487"/>
      <c r="O2090" s="150">
        <f>E2088</f>
        <v>2</v>
      </c>
      <c r="P2090" s="110"/>
    </row>
    <row r="2091" spans="1:21" ht="15.75">
      <c r="A2091" s="133"/>
      <c r="B2091" s="134"/>
      <c r="C2091" s="134"/>
      <c r="D2091" s="134"/>
      <c r="E2091" s="134"/>
      <c r="F2091" s="134"/>
      <c r="G2091" s="134"/>
      <c r="H2091" s="134"/>
      <c r="I2091" s="151"/>
      <c r="J2091" s="151"/>
      <c r="K2091" s="152"/>
      <c r="L2091" s="152"/>
      <c r="M2091" s="152"/>
      <c r="N2091" s="152"/>
      <c r="O2091" s="153"/>
      <c r="P2091" s="110"/>
    </row>
    <row r="2092" spans="1:21" s="114" customFormat="1" ht="40.15" customHeight="1">
      <c r="A2092" s="174" t="s">
        <v>806</v>
      </c>
      <c r="B2092" s="488" t="s">
        <v>808</v>
      </c>
      <c r="C2092" s="488"/>
      <c r="D2092" s="488"/>
      <c r="E2092" s="488"/>
      <c r="F2092" s="488"/>
      <c r="G2092" s="488"/>
      <c r="H2092" s="488"/>
      <c r="I2092" s="488"/>
      <c r="J2092" s="488"/>
      <c r="K2092" s="488"/>
      <c r="L2092" s="488"/>
      <c r="M2092" s="488"/>
      <c r="N2092" s="488"/>
      <c r="O2092" s="489"/>
      <c r="P2092" s="169"/>
      <c r="Q2092" s="173"/>
      <c r="R2092" s="173"/>
      <c r="S2092" s="173"/>
      <c r="T2092" s="173"/>
      <c r="U2092" s="173"/>
    </row>
    <row r="2093" spans="1:21" s="115" customFormat="1" ht="15.75">
      <c r="A2093" s="167"/>
      <c r="B2093" s="168"/>
      <c r="C2093" s="168"/>
      <c r="D2093" s="168"/>
      <c r="E2093" s="168"/>
      <c r="F2093" s="168"/>
      <c r="G2093" s="168"/>
      <c r="H2093" s="168"/>
      <c r="I2093" s="170"/>
      <c r="J2093" s="170"/>
      <c r="K2093" s="170"/>
      <c r="L2093" s="170"/>
      <c r="M2093" s="171"/>
      <c r="N2093" s="171"/>
      <c r="O2093" s="172"/>
      <c r="P2093" s="110"/>
    </row>
    <row r="2094" spans="1:21" ht="42" customHeight="1">
      <c r="A2094" s="490" t="s">
        <v>1785</v>
      </c>
      <c r="B2094" s="481"/>
      <c r="C2094" s="481"/>
      <c r="D2094" s="481"/>
      <c r="E2094" s="125" t="s">
        <v>1786</v>
      </c>
      <c r="F2094" s="491" t="s">
        <v>1787</v>
      </c>
      <c r="G2094" s="459"/>
      <c r="H2094" s="491" t="s">
        <v>1795</v>
      </c>
      <c r="I2094" s="459"/>
      <c r="J2094" s="463" t="s">
        <v>1871</v>
      </c>
      <c r="K2094" s="492"/>
      <c r="L2094" s="145" t="s">
        <v>1790</v>
      </c>
      <c r="M2094" s="493" t="s">
        <v>1791</v>
      </c>
      <c r="N2094" s="493"/>
      <c r="O2094" s="494"/>
      <c r="P2094" s="110"/>
    </row>
    <row r="2095" spans="1:21" s="112" customFormat="1" ht="55.9" customHeight="1">
      <c r="A2095" s="495" t="s">
        <v>2054</v>
      </c>
      <c r="B2095" s="496"/>
      <c r="C2095" s="496"/>
      <c r="D2095" s="497"/>
      <c r="E2095" s="136">
        <v>1</v>
      </c>
      <c r="F2095" s="498"/>
      <c r="G2095" s="499"/>
      <c r="H2095" s="500"/>
      <c r="I2095" s="499"/>
      <c r="J2095" s="498"/>
      <c r="K2095" s="501"/>
      <c r="L2095" s="136"/>
      <c r="M2095" s="502" t="s">
        <v>2055</v>
      </c>
      <c r="N2095" s="502"/>
      <c r="O2095" s="503"/>
      <c r="P2095" s="110"/>
    </row>
    <row r="2096" spans="1:21" ht="18">
      <c r="A2096" s="127"/>
      <c r="B2096" s="128"/>
      <c r="C2096" s="128"/>
      <c r="D2096" s="128"/>
      <c r="E2096" s="129"/>
      <c r="F2096" s="130"/>
      <c r="G2096" s="129"/>
      <c r="H2096" s="129"/>
      <c r="I2096" s="146"/>
      <c r="J2096" s="147"/>
      <c r="K2096" s="129"/>
      <c r="L2096" s="129"/>
      <c r="M2096" s="129"/>
      <c r="O2096" s="148"/>
      <c r="P2096" s="110"/>
    </row>
    <row r="2097" spans="1:21" ht="15.75">
      <c r="A2097" s="131"/>
      <c r="B2097" s="132"/>
      <c r="C2097" s="132"/>
      <c r="D2097" s="132"/>
      <c r="E2097" s="132"/>
      <c r="F2097" s="132"/>
      <c r="G2097" s="132"/>
      <c r="H2097" s="132"/>
      <c r="I2097" s="149"/>
      <c r="J2097" s="149"/>
      <c r="L2097" s="485" t="s">
        <v>1793</v>
      </c>
      <c r="M2097" s="486"/>
      <c r="N2097" s="487"/>
      <c r="O2097" s="150">
        <f>E2095</f>
        <v>1</v>
      </c>
      <c r="P2097" s="110"/>
    </row>
    <row r="2098" spans="1:21" ht="15.75">
      <c r="A2098" s="133"/>
      <c r="B2098" s="134"/>
      <c r="C2098" s="134"/>
      <c r="D2098" s="134"/>
      <c r="E2098" s="134"/>
      <c r="F2098" s="134"/>
      <c r="G2098" s="134"/>
      <c r="H2098" s="134"/>
      <c r="I2098" s="151"/>
      <c r="J2098" s="151"/>
      <c r="K2098" s="152"/>
      <c r="L2098" s="152"/>
      <c r="M2098" s="152"/>
      <c r="N2098" s="152"/>
      <c r="O2098" s="153"/>
      <c r="P2098" s="110"/>
    </row>
    <row r="2099" spans="1:21" s="114" customFormat="1" ht="40.15" customHeight="1">
      <c r="A2099" s="174" t="s">
        <v>809</v>
      </c>
      <c r="B2099" s="488" t="s">
        <v>2067</v>
      </c>
      <c r="C2099" s="488"/>
      <c r="D2099" s="488"/>
      <c r="E2099" s="488"/>
      <c r="F2099" s="488"/>
      <c r="G2099" s="488"/>
      <c r="H2099" s="488"/>
      <c r="I2099" s="488"/>
      <c r="J2099" s="488"/>
      <c r="K2099" s="488"/>
      <c r="L2099" s="488"/>
      <c r="M2099" s="488"/>
      <c r="N2099" s="488"/>
      <c r="O2099" s="489"/>
      <c r="P2099" s="169"/>
      <c r="Q2099" s="173"/>
      <c r="R2099" s="173"/>
      <c r="S2099" s="173"/>
      <c r="T2099" s="173"/>
      <c r="U2099" s="173"/>
    </row>
    <row r="2100" spans="1:21" s="115" customFormat="1" ht="15.75">
      <c r="A2100" s="167"/>
      <c r="B2100" s="168"/>
      <c r="C2100" s="168"/>
      <c r="D2100" s="168"/>
      <c r="E2100" s="168"/>
      <c r="F2100" s="168"/>
      <c r="G2100" s="168"/>
      <c r="H2100" s="168"/>
      <c r="I2100" s="170"/>
      <c r="J2100" s="170"/>
      <c r="K2100" s="170"/>
      <c r="L2100" s="170"/>
      <c r="M2100" s="171"/>
      <c r="N2100" s="171"/>
      <c r="O2100" s="172"/>
      <c r="P2100" s="110"/>
    </row>
    <row r="2101" spans="1:21" ht="42" customHeight="1">
      <c r="A2101" s="490" t="s">
        <v>1785</v>
      </c>
      <c r="B2101" s="481"/>
      <c r="C2101" s="481"/>
      <c r="D2101" s="481"/>
      <c r="E2101" s="125" t="s">
        <v>1786</v>
      </c>
      <c r="F2101" s="491" t="s">
        <v>1787</v>
      </c>
      <c r="G2101" s="459"/>
      <c r="H2101" s="491" t="s">
        <v>1795</v>
      </c>
      <c r="I2101" s="459"/>
      <c r="J2101" s="463" t="s">
        <v>1871</v>
      </c>
      <c r="K2101" s="492"/>
      <c r="L2101" s="145" t="s">
        <v>1790</v>
      </c>
      <c r="M2101" s="493" t="s">
        <v>1791</v>
      </c>
      <c r="N2101" s="493"/>
      <c r="O2101" s="494"/>
      <c r="P2101" s="110"/>
    </row>
    <row r="2102" spans="1:21" s="112" customFormat="1" ht="55.9" customHeight="1">
      <c r="A2102" s="495" t="s">
        <v>2068</v>
      </c>
      <c r="B2102" s="496"/>
      <c r="C2102" s="496"/>
      <c r="D2102" s="497"/>
      <c r="E2102" s="136">
        <v>1</v>
      </c>
      <c r="F2102" s="498"/>
      <c r="G2102" s="499"/>
      <c r="H2102" s="500"/>
      <c r="I2102" s="499"/>
      <c r="J2102" s="498">
        <v>1916.83</v>
      </c>
      <c r="K2102" s="501"/>
      <c r="L2102" s="136"/>
      <c r="M2102" s="502" t="s">
        <v>2069</v>
      </c>
      <c r="N2102" s="502"/>
      <c r="O2102" s="503"/>
      <c r="P2102" s="110"/>
    </row>
    <row r="2103" spans="1:21" s="112" customFormat="1" ht="55.9" customHeight="1">
      <c r="A2103" s="495" t="s">
        <v>2070</v>
      </c>
      <c r="B2103" s="496"/>
      <c r="C2103" s="496"/>
      <c r="D2103" s="497"/>
      <c r="E2103" s="136">
        <v>1</v>
      </c>
      <c r="F2103" s="498"/>
      <c r="G2103" s="499"/>
      <c r="H2103" s="500"/>
      <c r="I2103" s="499"/>
      <c r="J2103" s="498">
        <v>45.9</v>
      </c>
      <c r="K2103" s="501"/>
      <c r="L2103" s="136"/>
      <c r="M2103" s="502" t="s">
        <v>1943</v>
      </c>
      <c r="N2103" s="502"/>
      <c r="O2103" s="503"/>
      <c r="P2103" s="110"/>
    </row>
    <row r="2104" spans="1:21" ht="18">
      <c r="A2104" s="127"/>
      <c r="B2104" s="128"/>
      <c r="C2104" s="128"/>
      <c r="D2104" s="128"/>
      <c r="E2104" s="129"/>
      <c r="F2104" s="130"/>
      <c r="G2104" s="129"/>
      <c r="H2104" s="129"/>
      <c r="I2104" s="146"/>
      <c r="J2104" s="147"/>
      <c r="K2104" s="129"/>
      <c r="L2104" s="129"/>
      <c r="M2104" s="129"/>
      <c r="O2104" s="148"/>
      <c r="P2104" s="110"/>
    </row>
    <row r="2105" spans="1:21" ht="15.75">
      <c r="A2105" s="131"/>
      <c r="B2105" s="132"/>
      <c r="C2105" s="132"/>
      <c r="D2105" s="132"/>
      <c r="E2105" s="132"/>
      <c r="F2105" s="132"/>
      <c r="G2105" s="132"/>
      <c r="H2105" s="132"/>
      <c r="I2105" s="149"/>
      <c r="J2105" s="149"/>
      <c r="L2105" s="485" t="s">
        <v>1793</v>
      </c>
      <c r="M2105" s="486"/>
      <c r="N2105" s="487"/>
      <c r="O2105" s="150">
        <f>J2102+J2103</f>
        <v>1962.73</v>
      </c>
      <c r="P2105" s="110"/>
    </row>
    <row r="2106" spans="1:21" ht="15.75">
      <c r="A2106" s="133"/>
      <c r="B2106" s="134"/>
      <c r="C2106" s="134"/>
      <c r="D2106" s="134"/>
      <c r="E2106" s="134"/>
      <c r="F2106" s="134"/>
      <c r="G2106" s="134"/>
      <c r="H2106" s="134"/>
      <c r="I2106" s="151"/>
      <c r="J2106" s="151"/>
      <c r="K2106" s="152"/>
      <c r="L2106" s="152"/>
      <c r="M2106" s="152"/>
      <c r="N2106" s="152"/>
      <c r="O2106" s="153"/>
      <c r="P2106" s="110"/>
    </row>
    <row r="2107" spans="1:21" s="114" customFormat="1" ht="40.15" customHeight="1">
      <c r="A2107" s="174" t="s">
        <v>812</v>
      </c>
      <c r="B2107" s="488" t="s">
        <v>2071</v>
      </c>
      <c r="C2107" s="488"/>
      <c r="D2107" s="488"/>
      <c r="E2107" s="488"/>
      <c r="F2107" s="488"/>
      <c r="G2107" s="488"/>
      <c r="H2107" s="488"/>
      <c r="I2107" s="488"/>
      <c r="J2107" s="488"/>
      <c r="K2107" s="488"/>
      <c r="L2107" s="488"/>
      <c r="M2107" s="488"/>
      <c r="N2107" s="488"/>
      <c r="O2107" s="489"/>
      <c r="P2107" s="169"/>
      <c r="Q2107" s="173"/>
      <c r="R2107" s="173"/>
      <c r="S2107" s="173"/>
      <c r="T2107" s="173"/>
      <c r="U2107" s="173"/>
    </row>
    <row r="2108" spans="1:21" s="115" customFormat="1" ht="15.75">
      <c r="A2108" s="167"/>
      <c r="B2108" s="168"/>
      <c r="C2108" s="168"/>
      <c r="D2108" s="168"/>
      <c r="E2108" s="168"/>
      <c r="F2108" s="168"/>
      <c r="G2108" s="168"/>
      <c r="H2108" s="168"/>
      <c r="I2108" s="170"/>
      <c r="J2108" s="170"/>
      <c r="K2108" s="170"/>
      <c r="L2108" s="170"/>
      <c r="M2108" s="171"/>
      <c r="N2108" s="171"/>
      <c r="O2108" s="172"/>
      <c r="P2108" s="110"/>
    </row>
    <row r="2109" spans="1:21" ht="42" customHeight="1">
      <c r="A2109" s="490" t="s">
        <v>1785</v>
      </c>
      <c r="B2109" s="481"/>
      <c r="C2109" s="481"/>
      <c r="D2109" s="481"/>
      <c r="E2109" s="125" t="s">
        <v>1786</v>
      </c>
      <c r="F2109" s="491" t="s">
        <v>1787</v>
      </c>
      <c r="G2109" s="459"/>
      <c r="H2109" s="491" t="s">
        <v>1795</v>
      </c>
      <c r="I2109" s="459"/>
      <c r="J2109" s="463" t="s">
        <v>1871</v>
      </c>
      <c r="K2109" s="492"/>
      <c r="L2109" s="145" t="s">
        <v>1790</v>
      </c>
      <c r="M2109" s="493" t="s">
        <v>1791</v>
      </c>
      <c r="N2109" s="493"/>
      <c r="O2109" s="494"/>
      <c r="P2109" s="110"/>
    </row>
    <row r="2110" spans="1:21" s="112" customFormat="1" ht="55.9" customHeight="1">
      <c r="A2110" s="495" t="s">
        <v>2068</v>
      </c>
      <c r="B2110" s="496"/>
      <c r="C2110" s="496"/>
      <c r="D2110" s="497"/>
      <c r="E2110" s="136">
        <v>1</v>
      </c>
      <c r="F2110" s="498">
        <v>1663.5</v>
      </c>
      <c r="G2110" s="499"/>
      <c r="H2110" s="500"/>
      <c r="I2110" s="499"/>
      <c r="J2110" s="498"/>
      <c r="K2110" s="501"/>
      <c r="L2110" s="136"/>
      <c r="M2110" s="502"/>
      <c r="N2110" s="502"/>
      <c r="O2110" s="503"/>
      <c r="P2110" s="110"/>
    </row>
    <row r="2111" spans="1:21" ht="18">
      <c r="A2111" s="127"/>
      <c r="B2111" s="128"/>
      <c r="C2111" s="128"/>
      <c r="D2111" s="128"/>
      <c r="E2111" s="129"/>
      <c r="F2111" s="130"/>
      <c r="G2111" s="129"/>
      <c r="H2111" s="129"/>
      <c r="I2111" s="146"/>
      <c r="J2111" s="147"/>
      <c r="K2111" s="129"/>
      <c r="L2111" s="129"/>
      <c r="M2111" s="129"/>
      <c r="O2111" s="148"/>
      <c r="P2111" s="110"/>
    </row>
    <row r="2112" spans="1:21" ht="15.75">
      <c r="A2112" s="131"/>
      <c r="B2112" s="132"/>
      <c r="C2112" s="132"/>
      <c r="D2112" s="132"/>
      <c r="E2112" s="132"/>
      <c r="F2112" s="132"/>
      <c r="G2112" s="132"/>
      <c r="H2112" s="132"/>
      <c r="I2112" s="149"/>
      <c r="J2112" s="149"/>
      <c r="L2112" s="485" t="s">
        <v>1793</v>
      </c>
      <c r="M2112" s="486"/>
      <c r="N2112" s="487"/>
      <c r="O2112" s="150">
        <f>F2110</f>
        <v>1663.5</v>
      </c>
      <c r="P2112" s="110"/>
    </row>
    <row r="2113" spans="1:21" ht="15.75">
      <c r="A2113" s="133"/>
      <c r="B2113" s="134"/>
      <c r="C2113" s="134"/>
      <c r="D2113" s="134"/>
      <c r="E2113" s="134"/>
      <c r="F2113" s="134"/>
      <c r="G2113" s="134"/>
      <c r="H2113" s="134"/>
      <c r="I2113" s="151"/>
      <c r="J2113" s="151"/>
      <c r="K2113" s="152"/>
      <c r="L2113" s="152"/>
      <c r="M2113" s="152"/>
      <c r="N2113" s="152"/>
      <c r="O2113" s="153"/>
      <c r="P2113" s="110"/>
    </row>
    <row r="2114" spans="1:21" s="114" customFormat="1" ht="40.15" customHeight="1">
      <c r="A2114" s="174" t="s">
        <v>815</v>
      </c>
      <c r="B2114" s="488" t="s">
        <v>2072</v>
      </c>
      <c r="C2114" s="488"/>
      <c r="D2114" s="488"/>
      <c r="E2114" s="488"/>
      <c r="F2114" s="488"/>
      <c r="G2114" s="488"/>
      <c r="H2114" s="488"/>
      <c r="I2114" s="488"/>
      <c r="J2114" s="488"/>
      <c r="K2114" s="488"/>
      <c r="L2114" s="488"/>
      <c r="M2114" s="488"/>
      <c r="N2114" s="488"/>
      <c r="O2114" s="489"/>
      <c r="P2114" s="169"/>
      <c r="Q2114" s="173"/>
      <c r="R2114" s="173"/>
      <c r="S2114" s="173"/>
      <c r="T2114" s="173"/>
      <c r="U2114" s="173"/>
    </row>
    <row r="2115" spans="1:21" s="115" customFormat="1" ht="15.75">
      <c r="A2115" s="167"/>
      <c r="B2115" s="168"/>
      <c r="C2115" s="168"/>
      <c r="D2115" s="168"/>
      <c r="E2115" s="168"/>
      <c r="F2115" s="168"/>
      <c r="G2115" s="168"/>
      <c r="H2115" s="168"/>
      <c r="I2115" s="170"/>
      <c r="J2115" s="170"/>
      <c r="K2115" s="170"/>
      <c r="L2115" s="170"/>
      <c r="M2115" s="171"/>
      <c r="N2115" s="171"/>
      <c r="O2115" s="172"/>
      <c r="P2115" s="110"/>
    </row>
    <row r="2116" spans="1:21" ht="97.15" customHeight="1">
      <c r="A2116" s="512" t="s">
        <v>1785</v>
      </c>
      <c r="B2116" s="513"/>
      <c r="C2116" s="513"/>
      <c r="D2116" s="513"/>
      <c r="E2116" s="138" t="s">
        <v>1786</v>
      </c>
      <c r="F2116" s="138" t="s">
        <v>2073</v>
      </c>
      <c r="G2116" s="138" t="s">
        <v>2074</v>
      </c>
      <c r="H2116" s="138" t="s">
        <v>2075</v>
      </c>
      <c r="I2116" s="138" t="s">
        <v>2076</v>
      </c>
      <c r="J2116" s="514" t="s">
        <v>1871</v>
      </c>
      <c r="K2116" s="514"/>
      <c r="L2116" s="163" t="s">
        <v>1790</v>
      </c>
      <c r="M2116" s="514" t="s">
        <v>1791</v>
      </c>
      <c r="N2116" s="514"/>
      <c r="O2116" s="515"/>
      <c r="P2116" s="110"/>
    </row>
    <row r="2117" spans="1:21" s="112" customFormat="1" ht="55.9" customHeight="1">
      <c r="A2117" s="475" t="s">
        <v>2070</v>
      </c>
      <c r="B2117" s="476"/>
      <c r="C2117" s="476"/>
      <c r="D2117" s="476"/>
      <c r="E2117" s="136">
        <v>1</v>
      </c>
      <c r="F2117" s="156">
        <f>F2124</f>
        <v>1095.6300000000001</v>
      </c>
      <c r="G2117" s="156"/>
      <c r="H2117" s="136"/>
      <c r="I2117" s="136"/>
      <c r="J2117" s="516"/>
      <c r="K2117" s="516"/>
      <c r="L2117" s="136"/>
      <c r="M2117" s="502"/>
      <c r="N2117" s="502"/>
      <c r="O2117" s="503"/>
      <c r="P2117" s="110"/>
    </row>
    <row r="2118" spans="1:21" ht="18">
      <c r="A2118" s="127"/>
      <c r="B2118" s="128"/>
      <c r="C2118" s="128"/>
      <c r="D2118" s="128"/>
      <c r="E2118" s="129"/>
      <c r="F2118" s="130"/>
      <c r="G2118" s="129"/>
      <c r="H2118" s="129"/>
      <c r="I2118" s="146"/>
      <c r="J2118" s="147"/>
      <c r="K2118" s="129"/>
      <c r="L2118" s="129"/>
      <c r="M2118" s="129"/>
      <c r="O2118" s="148"/>
      <c r="P2118" s="110"/>
    </row>
    <row r="2119" spans="1:21" ht="15.75">
      <c r="A2119" s="131"/>
      <c r="B2119" s="132"/>
      <c r="C2119" s="132"/>
      <c r="D2119" s="132"/>
      <c r="E2119" s="132"/>
      <c r="F2119" s="132"/>
      <c r="G2119" s="132"/>
      <c r="H2119" s="132"/>
      <c r="I2119" s="149"/>
      <c r="J2119" s="149"/>
      <c r="L2119" s="485" t="s">
        <v>1793</v>
      </c>
      <c r="M2119" s="486"/>
      <c r="N2119" s="487"/>
      <c r="O2119" s="150">
        <f>F2117</f>
        <v>1095.6300000000001</v>
      </c>
      <c r="P2119" s="110"/>
    </row>
    <row r="2120" spans="1:21" ht="15.75">
      <c r="A2120" s="133"/>
      <c r="B2120" s="134"/>
      <c r="C2120" s="134"/>
      <c r="D2120" s="134"/>
      <c r="E2120" s="134"/>
      <c r="F2120" s="134"/>
      <c r="G2120" s="134"/>
      <c r="H2120" s="134"/>
      <c r="I2120" s="151"/>
      <c r="J2120" s="151"/>
      <c r="K2120" s="152"/>
      <c r="L2120" s="152"/>
      <c r="M2120" s="152"/>
      <c r="N2120" s="152"/>
      <c r="O2120" s="153"/>
      <c r="P2120" s="110"/>
    </row>
    <row r="2121" spans="1:21" s="114" customFormat="1" ht="40.15" customHeight="1">
      <c r="A2121" s="174" t="s">
        <v>818</v>
      </c>
      <c r="B2121" s="488" t="s">
        <v>2077</v>
      </c>
      <c r="C2121" s="488"/>
      <c r="D2121" s="488"/>
      <c r="E2121" s="488"/>
      <c r="F2121" s="488"/>
      <c r="G2121" s="488"/>
      <c r="H2121" s="488"/>
      <c r="I2121" s="488"/>
      <c r="J2121" s="488"/>
      <c r="K2121" s="488"/>
      <c r="L2121" s="488"/>
      <c r="M2121" s="488"/>
      <c r="N2121" s="488"/>
      <c r="O2121" s="489"/>
      <c r="P2121" s="169"/>
      <c r="Q2121" s="173"/>
      <c r="R2121" s="173"/>
      <c r="S2121" s="173"/>
      <c r="T2121" s="173"/>
      <c r="U2121" s="173"/>
    </row>
    <row r="2122" spans="1:21" s="115" customFormat="1" ht="15.75">
      <c r="A2122" s="167"/>
      <c r="B2122" s="168"/>
      <c r="C2122" s="168"/>
      <c r="D2122" s="168"/>
      <c r="E2122" s="168"/>
      <c r="F2122" s="168"/>
      <c r="G2122" s="168"/>
      <c r="H2122" s="168"/>
      <c r="I2122" s="170"/>
      <c r="J2122" s="170"/>
      <c r="K2122" s="170"/>
      <c r="L2122" s="170"/>
      <c r="M2122" s="171"/>
      <c r="N2122" s="171"/>
      <c r="O2122" s="172"/>
      <c r="P2122" s="110"/>
    </row>
    <row r="2123" spans="1:21" ht="97.15" customHeight="1">
      <c r="A2123" s="512" t="s">
        <v>1785</v>
      </c>
      <c r="B2123" s="513"/>
      <c r="C2123" s="513"/>
      <c r="D2123" s="513"/>
      <c r="E2123" s="138" t="s">
        <v>1786</v>
      </c>
      <c r="F2123" s="138" t="s">
        <v>2073</v>
      </c>
      <c r="G2123" s="138" t="s">
        <v>2074</v>
      </c>
      <c r="H2123" s="138" t="s">
        <v>2075</v>
      </c>
      <c r="I2123" s="138" t="s">
        <v>2076</v>
      </c>
      <c r="J2123" s="514" t="s">
        <v>1871</v>
      </c>
      <c r="K2123" s="514"/>
      <c r="L2123" s="163" t="s">
        <v>1790</v>
      </c>
      <c r="M2123" s="514" t="s">
        <v>1791</v>
      </c>
      <c r="N2123" s="514"/>
      <c r="O2123" s="515"/>
      <c r="P2123" s="110"/>
    </row>
    <row r="2124" spans="1:21" s="112" customFormat="1" ht="55.9" customHeight="1">
      <c r="A2124" s="475" t="s">
        <v>2070</v>
      </c>
      <c r="B2124" s="476"/>
      <c r="C2124" s="476"/>
      <c r="D2124" s="476"/>
      <c r="E2124" s="136">
        <v>1</v>
      </c>
      <c r="F2124" s="156">
        <f>L542+L560+L564+L592+L596+L613+L614+L647+L648</f>
        <v>1095.6300000000001</v>
      </c>
      <c r="G2124" s="156"/>
      <c r="H2124" s="136"/>
      <c r="I2124" s="136"/>
      <c r="J2124" s="516"/>
      <c r="K2124" s="516"/>
      <c r="L2124" s="136"/>
      <c r="M2124" s="502"/>
      <c r="N2124" s="502"/>
      <c r="O2124" s="503"/>
      <c r="P2124" s="110"/>
    </row>
    <row r="2125" spans="1:21" ht="18">
      <c r="A2125" s="127"/>
      <c r="B2125" s="128"/>
      <c r="C2125" s="128"/>
      <c r="D2125" s="128"/>
      <c r="E2125" s="129"/>
      <c r="F2125" s="130"/>
      <c r="G2125" s="129"/>
      <c r="H2125" s="129"/>
      <c r="I2125" s="146"/>
      <c r="J2125" s="147"/>
      <c r="K2125" s="129"/>
      <c r="L2125" s="129"/>
      <c r="M2125" s="129"/>
      <c r="O2125" s="148"/>
      <c r="P2125" s="110"/>
    </row>
    <row r="2126" spans="1:21" ht="15.75">
      <c r="A2126" s="131"/>
      <c r="B2126" s="132"/>
      <c r="C2126" s="132"/>
      <c r="D2126" s="132"/>
      <c r="E2126" s="132"/>
      <c r="F2126" s="132"/>
      <c r="G2126" s="132"/>
      <c r="H2126" s="132"/>
      <c r="I2126" s="149"/>
      <c r="J2126" s="149"/>
      <c r="L2126" s="485" t="s">
        <v>1793</v>
      </c>
      <c r="M2126" s="486"/>
      <c r="N2126" s="487"/>
      <c r="O2126" s="150">
        <f>F2124</f>
        <v>1095.6300000000001</v>
      </c>
      <c r="P2126" s="110"/>
    </row>
    <row r="2127" spans="1:21" ht="15.75">
      <c r="A2127" s="133"/>
      <c r="B2127" s="134"/>
      <c r="C2127" s="134"/>
      <c r="D2127" s="134"/>
      <c r="E2127" s="134"/>
      <c r="F2127" s="134"/>
      <c r="G2127" s="134"/>
      <c r="H2127" s="134"/>
      <c r="I2127" s="151"/>
      <c r="J2127" s="151"/>
      <c r="K2127" s="152"/>
      <c r="L2127" s="152"/>
      <c r="M2127" s="152"/>
      <c r="N2127" s="152"/>
      <c r="O2127" s="153"/>
      <c r="P2127" s="110"/>
    </row>
    <row r="2128" spans="1:21" s="114" customFormat="1" ht="40.15" customHeight="1">
      <c r="A2128" s="174" t="s">
        <v>821</v>
      </c>
      <c r="B2128" s="488" t="s">
        <v>2078</v>
      </c>
      <c r="C2128" s="488"/>
      <c r="D2128" s="488"/>
      <c r="E2128" s="488"/>
      <c r="F2128" s="488"/>
      <c r="G2128" s="488"/>
      <c r="H2128" s="488"/>
      <c r="I2128" s="488"/>
      <c r="J2128" s="488"/>
      <c r="K2128" s="488"/>
      <c r="L2128" s="488"/>
      <c r="M2128" s="488"/>
      <c r="N2128" s="488"/>
      <c r="O2128" s="489"/>
      <c r="P2128" s="169"/>
      <c r="Q2128" s="173"/>
      <c r="R2128" s="173"/>
      <c r="S2128" s="173"/>
      <c r="T2128" s="173"/>
      <c r="U2128" s="173"/>
    </row>
    <row r="2129" spans="1:21" s="115" customFormat="1" ht="15.75">
      <c r="A2129" s="167"/>
      <c r="B2129" s="168"/>
      <c r="C2129" s="168"/>
      <c r="D2129" s="168"/>
      <c r="E2129" s="168"/>
      <c r="F2129" s="168"/>
      <c r="G2129" s="168"/>
      <c r="H2129" s="168"/>
      <c r="I2129" s="170"/>
      <c r="J2129" s="170"/>
      <c r="K2129" s="170"/>
      <c r="L2129" s="170"/>
      <c r="M2129" s="171"/>
      <c r="N2129" s="171"/>
      <c r="O2129" s="172"/>
      <c r="P2129" s="110"/>
    </row>
    <row r="2130" spans="1:21" ht="42" customHeight="1">
      <c r="A2130" s="490" t="s">
        <v>1785</v>
      </c>
      <c r="B2130" s="481"/>
      <c r="C2130" s="481"/>
      <c r="D2130" s="481"/>
      <c r="E2130" s="125" t="s">
        <v>1786</v>
      </c>
      <c r="F2130" s="491" t="s">
        <v>1787</v>
      </c>
      <c r="G2130" s="459"/>
      <c r="H2130" s="491" t="s">
        <v>1795</v>
      </c>
      <c r="I2130" s="459"/>
      <c r="J2130" s="463" t="s">
        <v>1871</v>
      </c>
      <c r="K2130" s="492"/>
      <c r="L2130" s="145" t="s">
        <v>1790</v>
      </c>
      <c r="M2130" s="493" t="s">
        <v>1791</v>
      </c>
      <c r="N2130" s="493"/>
      <c r="O2130" s="494"/>
      <c r="P2130" s="110"/>
    </row>
    <row r="2131" spans="1:21" s="112" customFormat="1" ht="55.9" customHeight="1">
      <c r="A2131" s="475" t="s">
        <v>2070</v>
      </c>
      <c r="B2131" s="476"/>
      <c r="C2131" s="476"/>
      <c r="D2131" s="476"/>
      <c r="E2131" s="136">
        <v>1</v>
      </c>
      <c r="F2131" s="498"/>
      <c r="G2131" s="499"/>
      <c r="H2131" s="500"/>
      <c r="I2131" s="499"/>
      <c r="J2131" s="498">
        <v>1095.6300000000001</v>
      </c>
      <c r="K2131" s="499"/>
      <c r="L2131" s="136"/>
      <c r="M2131" s="502"/>
      <c r="N2131" s="502"/>
      <c r="O2131" s="503"/>
      <c r="P2131" s="110"/>
    </row>
    <row r="2132" spans="1:21" ht="18">
      <c r="A2132" s="127"/>
      <c r="B2132" s="128"/>
      <c r="C2132" s="128"/>
      <c r="D2132" s="128"/>
      <c r="E2132" s="129"/>
      <c r="F2132" s="130"/>
      <c r="G2132" s="129"/>
      <c r="H2132" s="129"/>
      <c r="I2132" s="146"/>
      <c r="J2132" s="147"/>
      <c r="K2132" s="129"/>
      <c r="L2132" s="129"/>
      <c r="M2132" s="129"/>
      <c r="O2132" s="148"/>
      <c r="P2132" s="110"/>
    </row>
    <row r="2133" spans="1:21" ht="15.75">
      <c r="A2133" s="131"/>
      <c r="B2133" s="132"/>
      <c r="C2133" s="132"/>
      <c r="D2133" s="132"/>
      <c r="E2133" s="132"/>
      <c r="F2133" s="132"/>
      <c r="G2133" s="132"/>
      <c r="H2133" s="132"/>
      <c r="I2133" s="149"/>
      <c r="J2133" s="149"/>
      <c r="L2133" s="485" t="s">
        <v>1793</v>
      </c>
      <c r="M2133" s="486"/>
      <c r="N2133" s="487"/>
      <c r="O2133" s="150">
        <f>J2131</f>
        <v>1095.6300000000001</v>
      </c>
      <c r="P2133" s="110"/>
    </row>
    <row r="2134" spans="1:21" ht="15.75">
      <c r="A2134" s="133"/>
      <c r="B2134" s="134"/>
      <c r="C2134" s="134"/>
      <c r="D2134" s="134"/>
      <c r="E2134" s="134"/>
      <c r="F2134" s="134"/>
      <c r="G2134" s="134"/>
      <c r="H2134" s="134"/>
      <c r="I2134" s="151"/>
      <c r="J2134" s="151"/>
      <c r="K2134" s="152"/>
      <c r="L2134" s="152"/>
      <c r="M2134" s="152"/>
      <c r="N2134" s="152"/>
      <c r="O2134" s="153"/>
      <c r="P2134" s="110"/>
    </row>
    <row r="2135" spans="1:21" s="114" customFormat="1" ht="40.15" customHeight="1">
      <c r="A2135" s="174" t="s">
        <v>824</v>
      </c>
      <c r="B2135" s="488" t="s">
        <v>2079</v>
      </c>
      <c r="C2135" s="488"/>
      <c r="D2135" s="488"/>
      <c r="E2135" s="488"/>
      <c r="F2135" s="488"/>
      <c r="G2135" s="488"/>
      <c r="H2135" s="488"/>
      <c r="I2135" s="488"/>
      <c r="J2135" s="488"/>
      <c r="K2135" s="488"/>
      <c r="L2135" s="488"/>
      <c r="M2135" s="488"/>
      <c r="N2135" s="488"/>
      <c r="O2135" s="489"/>
      <c r="P2135" s="169"/>
      <c r="Q2135" s="173"/>
      <c r="R2135" s="173"/>
      <c r="S2135" s="173"/>
      <c r="T2135" s="173"/>
      <c r="U2135" s="173"/>
    </row>
    <row r="2136" spans="1:21" s="115" customFormat="1" ht="15.75">
      <c r="A2136" s="167"/>
      <c r="B2136" s="168"/>
      <c r="C2136" s="168"/>
      <c r="D2136" s="168"/>
      <c r="E2136" s="168"/>
      <c r="F2136" s="168"/>
      <c r="G2136" s="168"/>
      <c r="H2136" s="168"/>
      <c r="I2136" s="170"/>
      <c r="J2136" s="170"/>
      <c r="K2136" s="170"/>
      <c r="L2136" s="170"/>
      <c r="M2136" s="171"/>
      <c r="N2136" s="171"/>
      <c r="O2136" s="172"/>
      <c r="P2136" s="110"/>
    </row>
    <row r="2137" spans="1:21" ht="42" customHeight="1">
      <c r="A2137" s="490" t="s">
        <v>1785</v>
      </c>
      <c r="B2137" s="481"/>
      <c r="C2137" s="481"/>
      <c r="D2137" s="481"/>
      <c r="E2137" s="125" t="s">
        <v>1786</v>
      </c>
      <c r="F2137" s="491" t="s">
        <v>1787</v>
      </c>
      <c r="G2137" s="459"/>
      <c r="H2137" s="491" t="s">
        <v>1795</v>
      </c>
      <c r="I2137" s="459"/>
      <c r="J2137" s="463" t="s">
        <v>1871</v>
      </c>
      <c r="K2137" s="492"/>
      <c r="L2137" s="145" t="s">
        <v>1790</v>
      </c>
      <c r="M2137" s="493" t="s">
        <v>1791</v>
      </c>
      <c r="N2137" s="493"/>
      <c r="O2137" s="494"/>
      <c r="P2137" s="110"/>
    </row>
    <row r="2138" spans="1:21" s="112" customFormat="1" ht="55.9" customHeight="1">
      <c r="A2138" s="495" t="s">
        <v>2068</v>
      </c>
      <c r="B2138" s="496"/>
      <c r="C2138" s="496"/>
      <c r="D2138" s="497"/>
      <c r="E2138" s="136">
        <v>1</v>
      </c>
      <c r="F2138" s="498"/>
      <c r="G2138" s="499"/>
      <c r="H2138" s="500"/>
      <c r="I2138" s="499"/>
      <c r="J2138" s="498"/>
      <c r="K2138" s="501"/>
      <c r="L2138" s="136"/>
      <c r="M2138" s="502"/>
      <c r="N2138" s="502"/>
      <c r="O2138" s="503"/>
      <c r="P2138" s="110"/>
    </row>
    <row r="2139" spans="1:21" ht="18">
      <c r="A2139" s="127"/>
      <c r="B2139" s="128"/>
      <c r="C2139" s="128"/>
      <c r="D2139" s="128"/>
      <c r="E2139" s="129"/>
      <c r="F2139" s="130"/>
      <c r="G2139" s="129"/>
      <c r="H2139" s="129"/>
      <c r="I2139" s="146"/>
      <c r="J2139" s="147"/>
      <c r="K2139" s="129"/>
      <c r="L2139" s="129"/>
      <c r="M2139" s="129"/>
      <c r="O2139" s="148"/>
      <c r="P2139" s="110"/>
    </row>
    <row r="2140" spans="1:21" ht="15.75">
      <c r="A2140" s="131"/>
      <c r="B2140" s="132"/>
      <c r="C2140" s="132"/>
      <c r="D2140" s="132"/>
      <c r="E2140" s="132"/>
      <c r="F2140" s="132"/>
      <c r="G2140" s="132"/>
      <c r="H2140" s="132"/>
      <c r="I2140" s="149"/>
      <c r="J2140" s="149"/>
      <c r="L2140" s="485" t="s">
        <v>1793</v>
      </c>
      <c r="M2140" s="486"/>
      <c r="N2140" s="487"/>
      <c r="O2140" s="150">
        <f>O2105</f>
        <v>1962.73</v>
      </c>
      <c r="P2140" s="110"/>
    </row>
    <row r="2141" spans="1:21" ht="15.75">
      <c r="A2141" s="133"/>
      <c r="B2141" s="134"/>
      <c r="C2141" s="134"/>
      <c r="D2141" s="134"/>
      <c r="E2141" s="134"/>
      <c r="F2141" s="134"/>
      <c r="G2141" s="134"/>
      <c r="H2141" s="134"/>
      <c r="I2141" s="151"/>
      <c r="J2141" s="151"/>
      <c r="K2141" s="152"/>
      <c r="L2141" s="152"/>
      <c r="M2141" s="152"/>
      <c r="N2141" s="152"/>
      <c r="O2141" s="153"/>
      <c r="P2141" s="110"/>
    </row>
    <row r="2142" spans="1:21" s="114" customFormat="1" ht="40.15" customHeight="1">
      <c r="A2142" s="174" t="s">
        <v>827</v>
      </c>
      <c r="B2142" s="488" t="s">
        <v>2080</v>
      </c>
      <c r="C2142" s="488"/>
      <c r="D2142" s="488"/>
      <c r="E2142" s="488"/>
      <c r="F2142" s="488"/>
      <c r="G2142" s="488"/>
      <c r="H2142" s="488"/>
      <c r="I2142" s="488"/>
      <c r="J2142" s="488"/>
      <c r="K2142" s="488"/>
      <c r="L2142" s="488"/>
      <c r="M2142" s="488"/>
      <c r="N2142" s="488"/>
      <c r="O2142" s="489"/>
      <c r="P2142" s="169"/>
      <c r="Q2142" s="173"/>
      <c r="R2142" s="173"/>
      <c r="S2142" s="173"/>
      <c r="T2142" s="173"/>
      <c r="U2142" s="173"/>
    </row>
    <row r="2143" spans="1:21" s="115" customFormat="1" ht="15.75">
      <c r="A2143" s="167"/>
      <c r="B2143" s="168"/>
      <c r="C2143" s="168"/>
      <c r="D2143" s="168"/>
      <c r="E2143" s="168"/>
      <c r="F2143" s="168"/>
      <c r="G2143" s="168"/>
      <c r="H2143" s="168"/>
      <c r="I2143" s="170"/>
      <c r="J2143" s="170"/>
      <c r="K2143" s="170"/>
      <c r="L2143" s="170"/>
      <c r="M2143" s="171"/>
      <c r="N2143" s="171"/>
      <c r="O2143" s="172"/>
      <c r="P2143" s="110"/>
    </row>
    <row r="2144" spans="1:21" ht="97.15" customHeight="1">
      <c r="A2144" s="512" t="s">
        <v>1785</v>
      </c>
      <c r="B2144" s="513"/>
      <c r="C2144" s="513"/>
      <c r="D2144" s="513"/>
      <c r="E2144" s="138" t="s">
        <v>1786</v>
      </c>
      <c r="F2144" s="138" t="s">
        <v>2073</v>
      </c>
      <c r="G2144" s="138" t="s">
        <v>2074</v>
      </c>
      <c r="H2144" s="138" t="s">
        <v>2075</v>
      </c>
      <c r="I2144" s="138" t="s">
        <v>2076</v>
      </c>
      <c r="J2144" s="163" t="s">
        <v>2081</v>
      </c>
      <c r="K2144" s="163" t="s">
        <v>1871</v>
      </c>
      <c r="L2144" s="163" t="s">
        <v>1790</v>
      </c>
      <c r="M2144" s="514" t="s">
        <v>1791</v>
      </c>
      <c r="N2144" s="514"/>
      <c r="O2144" s="515"/>
      <c r="P2144" s="110"/>
    </row>
    <row r="2145" spans="1:21" s="112" customFormat="1" ht="55.9" customHeight="1">
      <c r="A2145" s="475" t="s">
        <v>2068</v>
      </c>
      <c r="B2145" s="476"/>
      <c r="C2145" s="476"/>
      <c r="D2145" s="476"/>
      <c r="E2145" s="136">
        <v>1</v>
      </c>
      <c r="F2145" s="156">
        <f>2744.82*2</f>
        <v>5489.64</v>
      </c>
      <c r="G2145" s="156">
        <v>260.42</v>
      </c>
      <c r="H2145" s="136">
        <v>294.82</v>
      </c>
      <c r="I2145" s="136">
        <v>337.42</v>
      </c>
      <c r="J2145" s="156">
        <f>F2124</f>
        <v>1095.6300000000001</v>
      </c>
      <c r="K2145" s="156">
        <f>F2145-G2145-H2145-I2145-J2145</f>
        <v>3501.3500000000004</v>
      </c>
      <c r="L2145" s="136"/>
      <c r="M2145" s="502"/>
      <c r="N2145" s="502"/>
      <c r="O2145" s="503"/>
      <c r="P2145" s="110"/>
    </row>
    <row r="2146" spans="1:21" ht="18">
      <c r="A2146" s="127"/>
      <c r="B2146" s="128"/>
      <c r="C2146" s="128"/>
      <c r="D2146" s="128"/>
      <c r="E2146" s="129"/>
      <c r="F2146" s="130"/>
      <c r="G2146" s="129"/>
      <c r="H2146" s="129"/>
      <c r="I2146" s="146"/>
      <c r="J2146" s="147"/>
      <c r="K2146" s="129"/>
      <c r="L2146" s="129"/>
      <c r="M2146" s="129"/>
      <c r="O2146" s="148"/>
      <c r="P2146" s="110"/>
    </row>
    <row r="2147" spans="1:21" ht="15.75">
      <c r="A2147" s="131"/>
      <c r="B2147" s="132"/>
      <c r="C2147" s="132"/>
      <c r="D2147" s="132"/>
      <c r="E2147" s="132"/>
      <c r="F2147" s="132"/>
      <c r="G2147" s="132"/>
      <c r="H2147" s="132"/>
      <c r="I2147" s="149"/>
      <c r="J2147" s="149"/>
      <c r="L2147" s="485" t="s">
        <v>1793</v>
      </c>
      <c r="M2147" s="486"/>
      <c r="N2147" s="487"/>
      <c r="O2147" s="150">
        <f>K2145</f>
        <v>3501.3500000000004</v>
      </c>
      <c r="P2147" s="110"/>
    </row>
    <row r="2148" spans="1:21" ht="15.75">
      <c r="A2148" s="133"/>
      <c r="B2148" s="134"/>
      <c r="C2148" s="134"/>
      <c r="D2148" s="134"/>
      <c r="E2148" s="134"/>
      <c r="F2148" s="134"/>
      <c r="G2148" s="134"/>
      <c r="H2148" s="134"/>
      <c r="I2148" s="151"/>
      <c r="J2148" s="151"/>
      <c r="K2148" s="152"/>
      <c r="L2148" s="152"/>
      <c r="M2148" s="152"/>
      <c r="N2148" s="152"/>
      <c r="O2148" s="153"/>
      <c r="P2148" s="110"/>
    </row>
    <row r="2149" spans="1:21" s="114" customFormat="1" ht="40.15" customHeight="1">
      <c r="A2149" s="174" t="s">
        <v>830</v>
      </c>
      <c r="B2149" s="488" t="s">
        <v>2082</v>
      </c>
      <c r="C2149" s="488"/>
      <c r="D2149" s="488"/>
      <c r="E2149" s="488"/>
      <c r="F2149" s="488"/>
      <c r="G2149" s="488"/>
      <c r="H2149" s="488"/>
      <c r="I2149" s="488"/>
      <c r="J2149" s="488"/>
      <c r="K2149" s="488"/>
      <c r="L2149" s="488"/>
      <c r="M2149" s="488"/>
      <c r="N2149" s="488"/>
      <c r="O2149" s="489"/>
      <c r="P2149" s="169"/>
      <c r="Q2149" s="173"/>
      <c r="R2149" s="173"/>
      <c r="S2149" s="173"/>
      <c r="T2149" s="173"/>
      <c r="U2149" s="173"/>
    </row>
    <row r="2150" spans="1:21" s="115" customFormat="1" ht="15.75">
      <c r="A2150" s="167"/>
      <c r="B2150" s="168"/>
      <c r="C2150" s="168"/>
      <c r="D2150" s="168"/>
      <c r="E2150" s="168"/>
      <c r="F2150" s="168"/>
      <c r="G2150" s="168"/>
      <c r="H2150" s="168"/>
      <c r="I2150" s="170"/>
      <c r="J2150" s="170"/>
      <c r="K2150" s="170"/>
      <c r="L2150" s="170"/>
      <c r="M2150" s="171"/>
      <c r="N2150" s="171"/>
      <c r="O2150" s="172"/>
      <c r="P2150" s="110"/>
    </row>
    <row r="2151" spans="1:21" ht="42" customHeight="1">
      <c r="A2151" s="490" t="s">
        <v>1785</v>
      </c>
      <c r="B2151" s="481"/>
      <c r="C2151" s="481"/>
      <c r="D2151" s="481"/>
      <c r="E2151" s="125" t="s">
        <v>1786</v>
      </c>
      <c r="F2151" s="491" t="s">
        <v>1787</v>
      </c>
      <c r="G2151" s="459"/>
      <c r="H2151" s="491" t="s">
        <v>1795</v>
      </c>
      <c r="I2151" s="459"/>
      <c r="J2151" s="463" t="s">
        <v>1871</v>
      </c>
      <c r="K2151" s="492"/>
      <c r="L2151" s="145" t="s">
        <v>1790</v>
      </c>
      <c r="M2151" s="493" t="s">
        <v>1791</v>
      </c>
      <c r="N2151" s="493"/>
      <c r="O2151" s="494"/>
      <c r="P2151" s="110"/>
    </row>
    <row r="2152" spans="1:21" s="112" customFormat="1" ht="55.9" customHeight="1">
      <c r="A2152" s="495" t="s">
        <v>2068</v>
      </c>
      <c r="B2152" s="496"/>
      <c r="C2152" s="496"/>
      <c r="D2152" s="497"/>
      <c r="E2152" s="136">
        <v>1</v>
      </c>
      <c r="F2152" s="498"/>
      <c r="G2152" s="499"/>
      <c r="H2152" s="500"/>
      <c r="I2152" s="499"/>
      <c r="J2152" s="498">
        <f>O2140</f>
        <v>1962.73</v>
      </c>
      <c r="K2152" s="501"/>
      <c r="L2152" s="136"/>
      <c r="M2152" s="502"/>
      <c r="N2152" s="502"/>
      <c r="O2152" s="503"/>
      <c r="P2152" s="110"/>
    </row>
    <row r="2153" spans="1:21" ht="18">
      <c r="A2153" s="127"/>
      <c r="B2153" s="128"/>
      <c r="C2153" s="128"/>
      <c r="D2153" s="128"/>
      <c r="E2153" s="129"/>
      <c r="F2153" s="130"/>
      <c r="G2153" s="129"/>
      <c r="H2153" s="129"/>
      <c r="I2153" s="146"/>
      <c r="J2153" s="147"/>
      <c r="K2153" s="129"/>
      <c r="L2153" s="129"/>
      <c r="M2153" s="129"/>
      <c r="O2153" s="148"/>
      <c r="P2153" s="110"/>
    </row>
    <row r="2154" spans="1:21" ht="15.75">
      <c r="A2154" s="131"/>
      <c r="B2154" s="132"/>
      <c r="C2154" s="132"/>
      <c r="D2154" s="132"/>
      <c r="E2154" s="132"/>
      <c r="F2154" s="132"/>
      <c r="G2154" s="132"/>
      <c r="H2154" s="132"/>
      <c r="I2154" s="149"/>
      <c r="J2154" s="149"/>
      <c r="L2154" s="485" t="s">
        <v>1793</v>
      </c>
      <c r="M2154" s="486"/>
      <c r="N2154" s="487"/>
      <c r="O2154" s="150">
        <f>J2152</f>
        <v>1962.73</v>
      </c>
      <c r="P2154" s="110"/>
    </row>
    <row r="2155" spans="1:21" ht="15.75">
      <c r="A2155" s="133"/>
      <c r="B2155" s="134"/>
      <c r="C2155" s="134"/>
      <c r="D2155" s="134"/>
      <c r="E2155" s="134"/>
      <c r="F2155" s="134"/>
      <c r="G2155" s="134"/>
      <c r="H2155" s="134"/>
      <c r="I2155" s="151"/>
      <c r="J2155" s="151"/>
      <c r="K2155" s="152"/>
      <c r="L2155" s="152"/>
      <c r="M2155" s="152"/>
      <c r="N2155" s="152"/>
      <c r="O2155" s="153"/>
      <c r="P2155" s="110"/>
    </row>
    <row r="2156" spans="1:21" s="114" customFormat="1" ht="40.15" customHeight="1">
      <c r="A2156" s="174" t="s">
        <v>833</v>
      </c>
      <c r="B2156" s="488" t="s">
        <v>2083</v>
      </c>
      <c r="C2156" s="488"/>
      <c r="D2156" s="488"/>
      <c r="E2156" s="488"/>
      <c r="F2156" s="488"/>
      <c r="G2156" s="488"/>
      <c r="H2156" s="488"/>
      <c r="I2156" s="488"/>
      <c r="J2156" s="488"/>
      <c r="K2156" s="488"/>
      <c r="L2156" s="488"/>
      <c r="M2156" s="488"/>
      <c r="N2156" s="488"/>
      <c r="O2156" s="489"/>
      <c r="P2156" s="169"/>
      <c r="Q2156" s="173"/>
      <c r="R2156" s="173"/>
      <c r="S2156" s="173"/>
      <c r="T2156" s="173"/>
      <c r="U2156" s="173"/>
    </row>
    <row r="2157" spans="1:21" s="115" customFormat="1" ht="15.75">
      <c r="A2157" s="167"/>
      <c r="B2157" s="168"/>
      <c r="C2157" s="168"/>
      <c r="D2157" s="168"/>
      <c r="E2157" s="168"/>
      <c r="F2157" s="168"/>
      <c r="G2157" s="168"/>
      <c r="H2157" s="168"/>
      <c r="I2157" s="170"/>
      <c r="J2157" s="170"/>
      <c r="K2157" s="170"/>
      <c r="L2157" s="170"/>
      <c r="M2157" s="171"/>
      <c r="N2157" s="171"/>
      <c r="O2157" s="172"/>
      <c r="P2157" s="110"/>
    </row>
    <row r="2158" spans="1:21" ht="42" customHeight="1">
      <c r="A2158" s="490" t="s">
        <v>1785</v>
      </c>
      <c r="B2158" s="481"/>
      <c r="C2158" s="481"/>
      <c r="D2158" s="481"/>
      <c r="E2158" s="125" t="s">
        <v>1786</v>
      </c>
      <c r="F2158" s="491" t="s">
        <v>1787</v>
      </c>
      <c r="G2158" s="459"/>
      <c r="H2158" s="491" t="s">
        <v>1795</v>
      </c>
      <c r="I2158" s="459"/>
      <c r="J2158" s="463" t="s">
        <v>1871</v>
      </c>
      <c r="K2158" s="492"/>
      <c r="L2158" s="145" t="s">
        <v>1790</v>
      </c>
      <c r="M2158" s="493" t="s">
        <v>1791</v>
      </c>
      <c r="N2158" s="493"/>
      <c r="O2158" s="494"/>
      <c r="P2158" s="110"/>
    </row>
    <row r="2159" spans="1:21" s="112" customFormat="1" ht="55.9" customHeight="1">
      <c r="A2159" s="495" t="s">
        <v>2068</v>
      </c>
      <c r="B2159" s="496"/>
      <c r="C2159" s="496"/>
      <c r="D2159" s="497"/>
      <c r="E2159" s="136">
        <v>1</v>
      </c>
      <c r="F2159" s="498"/>
      <c r="G2159" s="499"/>
      <c r="H2159" s="500"/>
      <c r="I2159" s="499"/>
      <c r="J2159" s="498">
        <f>O2147</f>
        <v>3501.3500000000004</v>
      </c>
      <c r="K2159" s="501"/>
      <c r="L2159" s="136"/>
      <c r="M2159" s="502"/>
      <c r="N2159" s="502"/>
      <c r="O2159" s="503"/>
      <c r="P2159" s="110"/>
    </row>
    <row r="2160" spans="1:21" ht="18">
      <c r="A2160" s="127"/>
      <c r="B2160" s="128"/>
      <c r="C2160" s="128"/>
      <c r="D2160" s="128"/>
      <c r="E2160" s="129"/>
      <c r="F2160" s="130"/>
      <c r="G2160" s="129"/>
      <c r="H2160" s="129"/>
      <c r="I2160" s="146"/>
      <c r="J2160" s="147"/>
      <c r="K2160" s="129"/>
      <c r="L2160" s="129"/>
      <c r="M2160" s="129"/>
      <c r="O2160" s="148"/>
      <c r="P2160" s="110"/>
    </row>
    <row r="2161" spans="1:21" ht="15.75">
      <c r="A2161" s="131"/>
      <c r="B2161" s="132"/>
      <c r="C2161" s="132"/>
      <c r="D2161" s="132"/>
      <c r="E2161" s="132"/>
      <c r="F2161" s="132"/>
      <c r="G2161" s="132"/>
      <c r="H2161" s="132"/>
      <c r="I2161" s="149"/>
      <c r="J2161" s="149"/>
      <c r="L2161" s="485" t="s">
        <v>1793</v>
      </c>
      <c r="M2161" s="486"/>
      <c r="N2161" s="487"/>
      <c r="O2161" s="150">
        <f>J2159</f>
        <v>3501.3500000000004</v>
      </c>
      <c r="P2161" s="110"/>
    </row>
    <row r="2162" spans="1:21" ht="15.75">
      <c r="A2162" s="133"/>
      <c r="B2162" s="134"/>
      <c r="C2162" s="134"/>
      <c r="D2162" s="134"/>
      <c r="E2162" s="134"/>
      <c r="F2162" s="134"/>
      <c r="G2162" s="134"/>
      <c r="H2162" s="134"/>
      <c r="I2162" s="151"/>
      <c r="J2162" s="151"/>
      <c r="K2162" s="152"/>
      <c r="L2162" s="152"/>
      <c r="M2162" s="152"/>
      <c r="N2162" s="152"/>
      <c r="O2162" s="153"/>
      <c r="P2162" s="110"/>
    </row>
    <row r="2163" spans="1:21" s="114" customFormat="1" ht="40.15" customHeight="1">
      <c r="A2163" s="174" t="s">
        <v>836</v>
      </c>
      <c r="B2163" s="488" t="s">
        <v>2084</v>
      </c>
      <c r="C2163" s="488"/>
      <c r="D2163" s="488"/>
      <c r="E2163" s="488"/>
      <c r="F2163" s="488"/>
      <c r="G2163" s="488"/>
      <c r="H2163" s="488"/>
      <c r="I2163" s="488"/>
      <c r="J2163" s="488"/>
      <c r="K2163" s="488"/>
      <c r="L2163" s="488"/>
      <c r="M2163" s="488"/>
      <c r="N2163" s="488"/>
      <c r="O2163" s="489"/>
      <c r="P2163" s="169"/>
      <c r="Q2163" s="173"/>
      <c r="R2163" s="173"/>
      <c r="S2163" s="173"/>
      <c r="T2163" s="173"/>
      <c r="U2163" s="173"/>
    </row>
    <row r="2164" spans="1:21" s="115" customFormat="1" ht="15.75">
      <c r="A2164" s="167"/>
      <c r="B2164" s="168"/>
      <c r="C2164" s="168"/>
      <c r="D2164" s="168"/>
      <c r="E2164" s="168"/>
      <c r="F2164" s="168"/>
      <c r="G2164" s="168"/>
      <c r="H2164" s="168"/>
      <c r="I2164" s="170"/>
      <c r="J2164" s="170"/>
      <c r="K2164" s="170"/>
      <c r="L2164" s="170"/>
      <c r="M2164" s="171"/>
      <c r="N2164" s="171"/>
      <c r="O2164" s="172"/>
      <c r="P2164" s="110"/>
    </row>
    <row r="2165" spans="1:21" ht="42" customHeight="1">
      <c r="A2165" s="490" t="s">
        <v>1785</v>
      </c>
      <c r="B2165" s="481"/>
      <c r="C2165" s="481"/>
      <c r="D2165" s="481"/>
      <c r="E2165" s="125" t="s">
        <v>1786</v>
      </c>
      <c r="F2165" s="491" t="s">
        <v>1787</v>
      </c>
      <c r="G2165" s="459"/>
      <c r="H2165" s="491" t="s">
        <v>1795</v>
      </c>
      <c r="I2165" s="459"/>
      <c r="J2165" s="463" t="s">
        <v>1871</v>
      </c>
      <c r="K2165" s="492"/>
      <c r="L2165" s="145" t="s">
        <v>1790</v>
      </c>
      <c r="M2165" s="493" t="s">
        <v>1791</v>
      </c>
      <c r="N2165" s="493"/>
      <c r="O2165" s="494"/>
      <c r="P2165" s="110"/>
    </row>
    <row r="2166" spans="1:21" s="112" customFormat="1" ht="55.9" customHeight="1">
      <c r="A2166" s="495" t="s">
        <v>2068</v>
      </c>
      <c r="B2166" s="496"/>
      <c r="C2166" s="496"/>
      <c r="D2166" s="497"/>
      <c r="E2166" s="136">
        <v>1</v>
      </c>
      <c r="F2166" s="498"/>
      <c r="G2166" s="499"/>
      <c r="H2166" s="500"/>
      <c r="I2166" s="499"/>
      <c r="J2166" s="498">
        <f>O2154</f>
        <v>1962.73</v>
      </c>
      <c r="K2166" s="501"/>
      <c r="L2166" s="136"/>
      <c r="M2166" s="502"/>
      <c r="N2166" s="502"/>
      <c r="O2166" s="503"/>
      <c r="P2166" s="110"/>
    </row>
    <row r="2167" spans="1:21" ht="18">
      <c r="A2167" s="127"/>
      <c r="B2167" s="128"/>
      <c r="C2167" s="128"/>
      <c r="D2167" s="128"/>
      <c r="E2167" s="129"/>
      <c r="F2167" s="130"/>
      <c r="G2167" s="129"/>
      <c r="H2167" s="129"/>
      <c r="I2167" s="146"/>
      <c r="J2167" s="147"/>
      <c r="K2167" s="129"/>
      <c r="L2167" s="129"/>
      <c r="M2167" s="129"/>
      <c r="O2167" s="148"/>
      <c r="P2167" s="110"/>
    </row>
    <row r="2168" spans="1:21" ht="15.75">
      <c r="A2168" s="131"/>
      <c r="B2168" s="132"/>
      <c r="C2168" s="132"/>
      <c r="D2168" s="132"/>
      <c r="E2168" s="132"/>
      <c r="F2168" s="132"/>
      <c r="G2168" s="132"/>
      <c r="H2168" s="132"/>
      <c r="I2168" s="149"/>
      <c r="J2168" s="149"/>
      <c r="L2168" s="485" t="s">
        <v>1793</v>
      </c>
      <c r="M2168" s="486"/>
      <c r="N2168" s="487"/>
      <c r="O2168" s="150">
        <f>J2166</f>
        <v>1962.73</v>
      </c>
      <c r="P2168" s="110"/>
    </row>
    <row r="2169" spans="1:21" ht="15.75">
      <c r="A2169" s="133"/>
      <c r="B2169" s="134"/>
      <c r="C2169" s="134"/>
      <c r="D2169" s="134"/>
      <c r="E2169" s="134"/>
      <c r="F2169" s="134"/>
      <c r="G2169" s="134"/>
      <c r="H2169" s="134"/>
      <c r="I2169" s="151"/>
      <c r="J2169" s="151"/>
      <c r="K2169" s="152"/>
      <c r="L2169" s="152"/>
      <c r="M2169" s="152"/>
      <c r="N2169" s="152"/>
      <c r="O2169" s="153"/>
      <c r="P2169" s="110"/>
    </row>
    <row r="2170" spans="1:21" s="114" customFormat="1" ht="40.15" customHeight="1">
      <c r="A2170" s="174" t="s">
        <v>839</v>
      </c>
      <c r="B2170" s="488" t="s">
        <v>2085</v>
      </c>
      <c r="C2170" s="488"/>
      <c r="D2170" s="488"/>
      <c r="E2170" s="488"/>
      <c r="F2170" s="488"/>
      <c r="G2170" s="488"/>
      <c r="H2170" s="488"/>
      <c r="I2170" s="488"/>
      <c r="J2170" s="488"/>
      <c r="K2170" s="488"/>
      <c r="L2170" s="488"/>
      <c r="M2170" s="488"/>
      <c r="N2170" s="488"/>
      <c r="O2170" s="489"/>
      <c r="P2170" s="169"/>
      <c r="Q2170" s="173"/>
      <c r="R2170" s="173"/>
      <c r="S2170" s="173"/>
      <c r="T2170" s="173"/>
      <c r="U2170" s="173"/>
    </row>
    <row r="2171" spans="1:21" s="115" customFormat="1" ht="15.75">
      <c r="A2171" s="167"/>
      <c r="B2171" s="168"/>
      <c r="C2171" s="168"/>
      <c r="D2171" s="168"/>
      <c r="E2171" s="168"/>
      <c r="F2171" s="168"/>
      <c r="G2171" s="168"/>
      <c r="H2171" s="168"/>
      <c r="I2171" s="170"/>
      <c r="J2171" s="170"/>
      <c r="K2171" s="170"/>
      <c r="L2171" s="170"/>
      <c r="M2171" s="171"/>
      <c r="N2171" s="171"/>
      <c r="O2171" s="172"/>
      <c r="P2171" s="110"/>
    </row>
    <row r="2172" spans="1:21" ht="42" customHeight="1">
      <c r="A2172" s="490" t="s">
        <v>1785</v>
      </c>
      <c r="B2172" s="481"/>
      <c r="C2172" s="481"/>
      <c r="D2172" s="481"/>
      <c r="E2172" s="125" t="s">
        <v>1786</v>
      </c>
      <c r="F2172" s="491" t="s">
        <v>1787</v>
      </c>
      <c r="G2172" s="459"/>
      <c r="H2172" s="491" t="s">
        <v>1795</v>
      </c>
      <c r="I2172" s="459"/>
      <c r="J2172" s="463" t="s">
        <v>1871</v>
      </c>
      <c r="K2172" s="492"/>
      <c r="L2172" s="145" t="s">
        <v>1790</v>
      </c>
      <c r="M2172" s="493" t="s">
        <v>1791</v>
      </c>
      <c r="N2172" s="493"/>
      <c r="O2172" s="494"/>
      <c r="P2172" s="110"/>
    </row>
    <row r="2173" spans="1:21" s="112" customFormat="1" ht="55.9" customHeight="1">
      <c r="A2173" s="495" t="s">
        <v>2068</v>
      </c>
      <c r="B2173" s="496"/>
      <c r="C2173" s="496"/>
      <c r="D2173" s="497"/>
      <c r="E2173" s="136">
        <v>1</v>
      </c>
      <c r="F2173" s="498"/>
      <c r="G2173" s="499"/>
      <c r="H2173" s="500"/>
      <c r="I2173" s="499"/>
      <c r="J2173" s="498">
        <f>O2161</f>
        <v>3501.3500000000004</v>
      </c>
      <c r="K2173" s="501"/>
      <c r="L2173" s="136"/>
      <c r="M2173" s="502"/>
      <c r="N2173" s="502"/>
      <c r="O2173" s="503"/>
      <c r="P2173" s="110"/>
    </row>
    <row r="2174" spans="1:21" ht="18">
      <c r="A2174" s="127"/>
      <c r="B2174" s="128"/>
      <c r="C2174" s="128"/>
      <c r="D2174" s="128"/>
      <c r="E2174" s="129"/>
      <c r="F2174" s="130"/>
      <c r="G2174" s="129"/>
      <c r="H2174" s="129"/>
      <c r="I2174" s="146"/>
      <c r="J2174" s="147"/>
      <c r="K2174" s="129"/>
      <c r="L2174" s="129"/>
      <c r="M2174" s="129"/>
      <c r="O2174" s="148"/>
      <c r="P2174" s="110"/>
    </row>
    <row r="2175" spans="1:21" ht="15.75">
      <c r="A2175" s="131"/>
      <c r="B2175" s="132"/>
      <c r="C2175" s="132"/>
      <c r="D2175" s="132"/>
      <c r="E2175" s="132"/>
      <c r="F2175" s="132"/>
      <c r="G2175" s="132"/>
      <c r="H2175" s="132"/>
      <c r="I2175" s="149"/>
      <c r="J2175" s="149"/>
      <c r="L2175" s="485" t="s">
        <v>1793</v>
      </c>
      <c r="M2175" s="486"/>
      <c r="N2175" s="487"/>
      <c r="O2175" s="150">
        <f>J2173</f>
        <v>3501.3500000000004</v>
      </c>
      <c r="P2175" s="110"/>
    </row>
    <row r="2176" spans="1:21" ht="15.75">
      <c r="A2176" s="133"/>
      <c r="B2176" s="134"/>
      <c r="C2176" s="134"/>
      <c r="D2176" s="134"/>
      <c r="E2176" s="134"/>
      <c r="F2176" s="134"/>
      <c r="G2176" s="134"/>
      <c r="H2176" s="134"/>
      <c r="I2176" s="151"/>
      <c r="J2176" s="151"/>
      <c r="K2176" s="152"/>
      <c r="L2176" s="152"/>
      <c r="M2176" s="152"/>
      <c r="N2176" s="152"/>
      <c r="O2176" s="153"/>
      <c r="P2176" s="110"/>
    </row>
    <row r="2177" spans="1:21" s="114" customFormat="1" ht="40.15" customHeight="1">
      <c r="A2177" s="174" t="s">
        <v>842</v>
      </c>
      <c r="B2177" s="488" t="s">
        <v>844</v>
      </c>
      <c r="C2177" s="488"/>
      <c r="D2177" s="488"/>
      <c r="E2177" s="488"/>
      <c r="F2177" s="488"/>
      <c r="G2177" s="488"/>
      <c r="H2177" s="488"/>
      <c r="I2177" s="488"/>
      <c r="J2177" s="488"/>
      <c r="K2177" s="488"/>
      <c r="L2177" s="488"/>
      <c r="M2177" s="488"/>
      <c r="N2177" s="488"/>
      <c r="O2177" s="489"/>
      <c r="P2177" s="169"/>
      <c r="Q2177" s="173"/>
      <c r="R2177" s="173"/>
      <c r="S2177" s="173"/>
      <c r="T2177" s="173"/>
      <c r="U2177" s="173"/>
    </row>
    <row r="2178" spans="1:21" s="115" customFormat="1" ht="15.75">
      <c r="A2178" s="167"/>
      <c r="B2178" s="168"/>
      <c r="C2178" s="168"/>
      <c r="D2178" s="168"/>
      <c r="E2178" s="168"/>
      <c r="F2178" s="168"/>
      <c r="G2178" s="168"/>
      <c r="H2178" s="168"/>
      <c r="I2178" s="170"/>
      <c r="J2178" s="170"/>
      <c r="K2178" s="170"/>
      <c r="L2178" s="170"/>
      <c r="M2178" s="171"/>
      <c r="N2178" s="171"/>
      <c r="O2178" s="172"/>
      <c r="P2178" s="110"/>
    </row>
    <row r="2179" spans="1:21" ht="42" customHeight="1">
      <c r="A2179" s="490" t="s">
        <v>1785</v>
      </c>
      <c r="B2179" s="481"/>
      <c r="C2179" s="481"/>
      <c r="D2179" s="481"/>
      <c r="E2179" s="125" t="s">
        <v>1786</v>
      </c>
      <c r="F2179" s="491" t="s">
        <v>2086</v>
      </c>
      <c r="G2179" s="459"/>
      <c r="H2179" s="491" t="s">
        <v>2087</v>
      </c>
      <c r="I2179" s="459"/>
      <c r="J2179" s="463" t="s">
        <v>2088</v>
      </c>
      <c r="K2179" s="492"/>
      <c r="L2179" s="145" t="s">
        <v>1871</v>
      </c>
      <c r="M2179" s="493" t="s">
        <v>1791</v>
      </c>
      <c r="N2179" s="493"/>
      <c r="O2179" s="494"/>
      <c r="P2179" s="110"/>
    </row>
    <row r="2180" spans="1:21" s="112" customFormat="1" ht="55.9" customHeight="1">
      <c r="A2180" s="495" t="s">
        <v>2089</v>
      </c>
      <c r="B2180" s="496"/>
      <c r="C2180" s="496"/>
      <c r="D2180" s="497"/>
      <c r="E2180" s="136">
        <v>49</v>
      </c>
      <c r="F2180" s="498">
        <f>0.8*2.1</f>
        <v>1.6800000000000002</v>
      </c>
      <c r="G2180" s="499"/>
      <c r="H2180" s="500">
        <v>2</v>
      </c>
      <c r="I2180" s="499"/>
      <c r="J2180" s="518">
        <v>0.15</v>
      </c>
      <c r="K2180" s="519"/>
      <c r="L2180" s="156">
        <f t="shared" ref="L2180:L2182" si="91">E2180*F2180*H2180*1.15</f>
        <v>189.33600000000001</v>
      </c>
      <c r="M2180" s="502"/>
      <c r="N2180" s="502"/>
      <c r="O2180" s="503"/>
      <c r="P2180" s="110"/>
    </row>
    <row r="2181" spans="1:21" s="112" customFormat="1" ht="55.9" customHeight="1">
      <c r="A2181" s="495" t="s">
        <v>2090</v>
      </c>
      <c r="B2181" s="496"/>
      <c r="C2181" s="496"/>
      <c r="D2181" s="497"/>
      <c r="E2181" s="136">
        <v>7</v>
      </c>
      <c r="F2181" s="498">
        <f>0.9*2.1</f>
        <v>1.8900000000000001</v>
      </c>
      <c r="G2181" s="499"/>
      <c r="H2181" s="500">
        <v>2</v>
      </c>
      <c r="I2181" s="499"/>
      <c r="J2181" s="518">
        <v>0.15</v>
      </c>
      <c r="K2181" s="519"/>
      <c r="L2181" s="156">
        <f t="shared" si="91"/>
        <v>30.428999999999998</v>
      </c>
      <c r="M2181" s="502"/>
      <c r="N2181" s="502"/>
      <c r="O2181" s="503"/>
      <c r="P2181" s="110"/>
    </row>
    <row r="2182" spans="1:21" s="112" customFormat="1" ht="55.9" customHeight="1">
      <c r="A2182" s="495" t="s">
        <v>2091</v>
      </c>
      <c r="B2182" s="496"/>
      <c r="C2182" s="496"/>
      <c r="D2182" s="497"/>
      <c r="E2182" s="136">
        <v>3</v>
      </c>
      <c r="F2182" s="498">
        <f>1.2*2.1</f>
        <v>2.52</v>
      </c>
      <c r="G2182" s="499"/>
      <c r="H2182" s="500">
        <v>2</v>
      </c>
      <c r="I2182" s="499"/>
      <c r="J2182" s="518">
        <v>0.15</v>
      </c>
      <c r="K2182" s="519"/>
      <c r="L2182" s="156">
        <f t="shared" si="91"/>
        <v>17.387999999999998</v>
      </c>
      <c r="M2182" s="502"/>
      <c r="N2182" s="502"/>
      <c r="O2182" s="503"/>
      <c r="P2182" s="110"/>
    </row>
    <row r="2183" spans="1:21" ht="18">
      <c r="A2183" s="127"/>
      <c r="B2183" s="128"/>
      <c r="C2183" s="128"/>
      <c r="D2183" s="128"/>
      <c r="E2183" s="129"/>
      <c r="F2183" s="130"/>
      <c r="G2183" s="129"/>
      <c r="H2183" s="129"/>
      <c r="I2183" s="146"/>
      <c r="J2183" s="147"/>
      <c r="K2183" s="129"/>
      <c r="L2183" s="129"/>
      <c r="M2183" s="129"/>
      <c r="O2183" s="148"/>
      <c r="P2183" s="110"/>
    </row>
    <row r="2184" spans="1:21" ht="15.75">
      <c r="A2184" s="131"/>
      <c r="B2184" s="132"/>
      <c r="C2184" s="132"/>
      <c r="D2184" s="132"/>
      <c r="E2184" s="132"/>
      <c r="F2184" s="132"/>
      <c r="G2184" s="132"/>
      <c r="H2184" s="132"/>
      <c r="I2184" s="149"/>
      <c r="J2184" s="149"/>
      <c r="L2184" s="485" t="s">
        <v>1793</v>
      </c>
      <c r="M2184" s="486"/>
      <c r="N2184" s="487"/>
      <c r="O2184" s="150">
        <f>L2180+L2181+L2182</f>
        <v>237.15300000000002</v>
      </c>
      <c r="P2184" s="110"/>
    </row>
    <row r="2185" spans="1:21" ht="15.75">
      <c r="A2185" s="133"/>
      <c r="B2185" s="134"/>
      <c r="C2185" s="134"/>
      <c r="D2185" s="134"/>
      <c r="E2185" s="134"/>
      <c r="F2185" s="134"/>
      <c r="G2185" s="134"/>
      <c r="H2185" s="134"/>
      <c r="I2185" s="151"/>
      <c r="J2185" s="151"/>
      <c r="K2185" s="152"/>
      <c r="L2185" s="152"/>
      <c r="M2185" s="152"/>
      <c r="N2185" s="152"/>
      <c r="O2185" s="153"/>
      <c r="P2185" s="110"/>
    </row>
    <row r="2186" spans="1:21" s="114" customFormat="1" ht="40.15" customHeight="1">
      <c r="A2186" s="174" t="s">
        <v>845</v>
      </c>
      <c r="B2186" s="488" t="s">
        <v>847</v>
      </c>
      <c r="C2186" s="488"/>
      <c r="D2186" s="488"/>
      <c r="E2186" s="488"/>
      <c r="F2186" s="488"/>
      <c r="G2186" s="488"/>
      <c r="H2186" s="488"/>
      <c r="I2186" s="488"/>
      <c r="J2186" s="488"/>
      <c r="K2186" s="488"/>
      <c r="L2186" s="488"/>
      <c r="M2186" s="488"/>
      <c r="N2186" s="488"/>
      <c r="O2186" s="489"/>
      <c r="P2186" s="169"/>
      <c r="Q2186" s="173"/>
      <c r="R2186" s="173"/>
      <c r="S2186" s="173"/>
      <c r="T2186" s="173"/>
      <c r="U2186" s="173"/>
    </row>
    <row r="2187" spans="1:21" s="115" customFormat="1" ht="15.75">
      <c r="A2187" s="167"/>
      <c r="B2187" s="168"/>
      <c r="C2187" s="168"/>
      <c r="D2187" s="168"/>
      <c r="E2187" s="168"/>
      <c r="F2187" s="168"/>
      <c r="G2187" s="168"/>
      <c r="H2187" s="168"/>
      <c r="I2187" s="170"/>
      <c r="J2187" s="170"/>
      <c r="K2187" s="170"/>
      <c r="L2187" s="170"/>
      <c r="M2187" s="171"/>
      <c r="N2187" s="171"/>
      <c r="O2187" s="172"/>
      <c r="P2187" s="110"/>
    </row>
    <row r="2188" spans="1:21" ht="42" customHeight="1">
      <c r="A2188" s="490" t="s">
        <v>1785</v>
      </c>
      <c r="B2188" s="481"/>
      <c r="C2188" s="481"/>
      <c r="D2188" s="481"/>
      <c r="E2188" s="125" t="s">
        <v>1786</v>
      </c>
      <c r="F2188" s="491" t="s">
        <v>1787</v>
      </c>
      <c r="G2188" s="459"/>
      <c r="H2188" s="491" t="s">
        <v>1795</v>
      </c>
      <c r="I2188" s="459"/>
      <c r="J2188" s="463" t="s">
        <v>1871</v>
      </c>
      <c r="K2188" s="492"/>
      <c r="L2188" s="145" t="s">
        <v>1790</v>
      </c>
      <c r="M2188" s="493" t="s">
        <v>1791</v>
      </c>
      <c r="N2188" s="493"/>
      <c r="O2188" s="494"/>
      <c r="P2188" s="110"/>
    </row>
    <row r="2189" spans="1:21" s="112" customFormat="1" ht="55.9" customHeight="1">
      <c r="A2189" s="495" t="s">
        <v>2068</v>
      </c>
      <c r="B2189" s="496"/>
      <c r="C2189" s="496"/>
      <c r="D2189" s="497"/>
      <c r="E2189" s="136">
        <v>1</v>
      </c>
      <c r="F2189" s="498"/>
      <c r="G2189" s="499"/>
      <c r="H2189" s="500"/>
      <c r="I2189" s="499"/>
      <c r="J2189" s="498">
        <f>O2184</f>
        <v>237.15300000000002</v>
      </c>
      <c r="K2189" s="501"/>
      <c r="L2189" s="136"/>
      <c r="M2189" s="502"/>
      <c r="N2189" s="502"/>
      <c r="O2189" s="503"/>
      <c r="P2189" s="110"/>
    </row>
    <row r="2190" spans="1:21" ht="18">
      <c r="A2190" s="127"/>
      <c r="B2190" s="128"/>
      <c r="C2190" s="128"/>
      <c r="D2190" s="128"/>
      <c r="E2190" s="129"/>
      <c r="F2190" s="130"/>
      <c r="G2190" s="129"/>
      <c r="H2190" s="129"/>
      <c r="I2190" s="146"/>
      <c r="J2190" s="147"/>
      <c r="K2190" s="129"/>
      <c r="L2190" s="129"/>
      <c r="M2190" s="129"/>
      <c r="O2190" s="148"/>
      <c r="P2190" s="110"/>
    </row>
    <row r="2191" spans="1:21" ht="15.75">
      <c r="A2191" s="131"/>
      <c r="B2191" s="132"/>
      <c r="C2191" s="132"/>
      <c r="D2191" s="132"/>
      <c r="E2191" s="132"/>
      <c r="F2191" s="132"/>
      <c r="G2191" s="132"/>
      <c r="H2191" s="132"/>
      <c r="I2191" s="149"/>
      <c r="J2191" s="149"/>
      <c r="L2191" s="485" t="s">
        <v>1793</v>
      </c>
      <c r="M2191" s="486"/>
      <c r="N2191" s="487"/>
      <c r="O2191" s="150">
        <f>J2189</f>
        <v>237.15300000000002</v>
      </c>
      <c r="P2191" s="110"/>
    </row>
    <row r="2192" spans="1:21" ht="15.75">
      <c r="A2192" s="133"/>
      <c r="B2192" s="134"/>
      <c r="C2192" s="134"/>
      <c r="D2192" s="134"/>
      <c r="E2192" s="134"/>
      <c r="F2192" s="134"/>
      <c r="G2192" s="134"/>
      <c r="H2192" s="134"/>
      <c r="I2192" s="151"/>
      <c r="J2192" s="151"/>
      <c r="K2192" s="152"/>
      <c r="L2192" s="152"/>
      <c r="M2192" s="152"/>
      <c r="N2192" s="152"/>
      <c r="O2192" s="153"/>
      <c r="P2192" s="110"/>
    </row>
    <row r="2193" spans="1:21" s="114" customFormat="1" ht="40.15" customHeight="1">
      <c r="A2193" s="174" t="s">
        <v>848</v>
      </c>
      <c r="B2193" s="488" t="s">
        <v>850</v>
      </c>
      <c r="C2193" s="488"/>
      <c r="D2193" s="488"/>
      <c r="E2193" s="488"/>
      <c r="F2193" s="488"/>
      <c r="G2193" s="488"/>
      <c r="H2193" s="488"/>
      <c r="I2193" s="488"/>
      <c r="J2193" s="488"/>
      <c r="K2193" s="488"/>
      <c r="L2193" s="488"/>
      <c r="M2193" s="488"/>
      <c r="N2193" s="488"/>
      <c r="O2193" s="489"/>
      <c r="P2193" s="169"/>
      <c r="Q2193" s="173"/>
      <c r="R2193" s="173"/>
      <c r="S2193" s="173"/>
      <c r="T2193" s="173"/>
      <c r="U2193" s="173"/>
    </row>
    <row r="2194" spans="1:21" s="115" customFormat="1" ht="15.75">
      <c r="A2194" s="167"/>
      <c r="B2194" s="168"/>
      <c r="C2194" s="168"/>
      <c r="D2194" s="168"/>
      <c r="E2194" s="168"/>
      <c r="F2194" s="168"/>
      <c r="G2194" s="168"/>
      <c r="H2194" s="168"/>
      <c r="I2194" s="170"/>
      <c r="J2194" s="170"/>
      <c r="K2194" s="170"/>
      <c r="L2194" s="170"/>
      <c r="M2194" s="171"/>
      <c r="N2194" s="171"/>
      <c r="O2194" s="172"/>
      <c r="P2194" s="110"/>
    </row>
    <row r="2195" spans="1:21" ht="42" customHeight="1">
      <c r="A2195" s="490" t="s">
        <v>1785</v>
      </c>
      <c r="B2195" s="481"/>
      <c r="C2195" s="481"/>
      <c r="D2195" s="481"/>
      <c r="E2195" s="125" t="s">
        <v>1786</v>
      </c>
      <c r="F2195" s="491" t="s">
        <v>1787</v>
      </c>
      <c r="G2195" s="459"/>
      <c r="H2195" s="491" t="s">
        <v>1795</v>
      </c>
      <c r="I2195" s="459"/>
      <c r="J2195" s="463" t="s">
        <v>1871</v>
      </c>
      <c r="K2195" s="492"/>
      <c r="L2195" s="145" t="s">
        <v>1790</v>
      </c>
      <c r="M2195" s="493" t="s">
        <v>1791</v>
      </c>
      <c r="N2195" s="493"/>
      <c r="O2195" s="494"/>
      <c r="P2195" s="110"/>
    </row>
    <row r="2196" spans="1:21" s="112" customFormat="1" ht="55.9" customHeight="1">
      <c r="A2196" s="495" t="s">
        <v>2068</v>
      </c>
      <c r="B2196" s="496"/>
      <c r="C2196" s="496"/>
      <c r="D2196" s="497"/>
      <c r="E2196" s="136">
        <v>1</v>
      </c>
      <c r="F2196" s="498"/>
      <c r="G2196" s="499"/>
      <c r="H2196" s="500"/>
      <c r="I2196" s="499"/>
      <c r="J2196" s="498">
        <f>J2189</f>
        <v>237.15300000000002</v>
      </c>
      <c r="K2196" s="501"/>
      <c r="L2196" s="136"/>
      <c r="M2196" s="502"/>
      <c r="N2196" s="502"/>
      <c r="O2196" s="503"/>
      <c r="P2196" s="110"/>
    </row>
    <row r="2197" spans="1:21" ht="18">
      <c r="A2197" s="127"/>
      <c r="B2197" s="128"/>
      <c r="C2197" s="128"/>
      <c r="D2197" s="128"/>
      <c r="E2197" s="129"/>
      <c r="F2197" s="130"/>
      <c r="G2197" s="129"/>
      <c r="H2197" s="129"/>
      <c r="I2197" s="146"/>
      <c r="J2197" s="147"/>
      <c r="K2197" s="129"/>
      <c r="L2197" s="129"/>
      <c r="M2197" s="129"/>
      <c r="O2197" s="148"/>
      <c r="P2197" s="110"/>
    </row>
    <row r="2198" spans="1:21" ht="15.75">
      <c r="A2198" s="131"/>
      <c r="B2198" s="132"/>
      <c r="C2198" s="132"/>
      <c r="D2198" s="132"/>
      <c r="E2198" s="132"/>
      <c r="F2198" s="132"/>
      <c r="G2198" s="132"/>
      <c r="H2198" s="132"/>
      <c r="I2198" s="149"/>
      <c r="J2198" s="149"/>
      <c r="L2198" s="485" t="s">
        <v>1793</v>
      </c>
      <c r="M2198" s="486"/>
      <c r="N2198" s="487"/>
      <c r="O2198" s="150">
        <f>J2196</f>
        <v>237.15300000000002</v>
      </c>
      <c r="P2198" s="110"/>
    </row>
    <row r="2199" spans="1:21" ht="15.75">
      <c r="A2199" s="133"/>
      <c r="B2199" s="134"/>
      <c r="C2199" s="134"/>
      <c r="D2199" s="134"/>
      <c r="E2199" s="134"/>
      <c r="F2199" s="134"/>
      <c r="G2199" s="134"/>
      <c r="H2199" s="134"/>
      <c r="I2199" s="151"/>
      <c r="J2199" s="151"/>
      <c r="K2199" s="152"/>
      <c r="L2199" s="152"/>
      <c r="M2199" s="152"/>
      <c r="N2199" s="152"/>
      <c r="O2199" s="153"/>
      <c r="P2199" s="110"/>
    </row>
    <row r="2200" spans="1:21" s="114" customFormat="1" ht="40.15" customHeight="1">
      <c r="A2200" s="174" t="s">
        <v>851</v>
      </c>
      <c r="B2200" s="488" t="s">
        <v>2092</v>
      </c>
      <c r="C2200" s="488"/>
      <c r="D2200" s="488"/>
      <c r="E2200" s="488"/>
      <c r="F2200" s="488"/>
      <c r="G2200" s="488"/>
      <c r="H2200" s="488"/>
      <c r="I2200" s="488"/>
      <c r="J2200" s="488"/>
      <c r="K2200" s="488"/>
      <c r="L2200" s="488"/>
      <c r="M2200" s="488"/>
      <c r="N2200" s="488"/>
      <c r="O2200" s="489"/>
      <c r="P2200" s="169"/>
      <c r="Q2200" s="173"/>
      <c r="R2200" s="173"/>
      <c r="S2200" s="173"/>
      <c r="T2200" s="173"/>
      <c r="U2200" s="173"/>
    </row>
    <row r="2201" spans="1:21" s="115" customFormat="1" ht="15.75">
      <c r="A2201" s="167"/>
      <c r="B2201" s="168"/>
      <c r="C2201" s="168"/>
      <c r="D2201" s="168"/>
      <c r="E2201" s="168"/>
      <c r="F2201" s="168"/>
      <c r="G2201" s="168"/>
      <c r="H2201" s="168"/>
      <c r="I2201" s="170"/>
      <c r="J2201" s="170"/>
      <c r="K2201" s="170"/>
      <c r="L2201" s="170"/>
      <c r="M2201" s="171"/>
      <c r="N2201" s="171"/>
      <c r="O2201" s="172"/>
      <c r="P2201" s="110"/>
    </row>
    <row r="2202" spans="1:21" ht="42" customHeight="1">
      <c r="A2202" s="490" t="s">
        <v>1785</v>
      </c>
      <c r="B2202" s="481"/>
      <c r="C2202" s="481"/>
      <c r="D2202" s="481"/>
      <c r="E2202" s="125" t="s">
        <v>1786</v>
      </c>
      <c r="F2202" s="491" t="s">
        <v>1787</v>
      </c>
      <c r="G2202" s="459"/>
      <c r="H2202" s="491" t="s">
        <v>1795</v>
      </c>
      <c r="I2202" s="459"/>
      <c r="J2202" s="463" t="s">
        <v>1871</v>
      </c>
      <c r="K2202" s="492"/>
      <c r="L2202" s="145" t="s">
        <v>1790</v>
      </c>
      <c r="M2202" s="493" t="s">
        <v>1791</v>
      </c>
      <c r="N2202" s="493"/>
      <c r="O2202" s="494"/>
      <c r="P2202" s="110"/>
    </row>
    <row r="2203" spans="1:21" s="112" customFormat="1" ht="55.9" customHeight="1">
      <c r="A2203" s="495" t="s">
        <v>2047</v>
      </c>
      <c r="B2203" s="496"/>
      <c r="C2203" s="496"/>
      <c r="D2203" s="497"/>
      <c r="E2203" s="136">
        <v>2</v>
      </c>
      <c r="F2203" s="498">
        <v>5</v>
      </c>
      <c r="G2203" s="499"/>
      <c r="H2203" s="500">
        <v>2.2000000000000002</v>
      </c>
      <c r="I2203" s="499"/>
      <c r="J2203" s="498">
        <f>F2203*H2203*E2203</f>
        <v>22</v>
      </c>
      <c r="K2203" s="501"/>
      <c r="L2203" s="136"/>
      <c r="M2203" s="502"/>
      <c r="N2203" s="502"/>
      <c r="O2203" s="503"/>
      <c r="P2203" s="110"/>
    </row>
    <row r="2204" spans="1:21" ht="18">
      <c r="A2204" s="127"/>
      <c r="B2204" s="128"/>
      <c r="C2204" s="128"/>
      <c r="D2204" s="128"/>
      <c r="E2204" s="129"/>
      <c r="F2204" s="130"/>
      <c r="G2204" s="129"/>
      <c r="H2204" s="129"/>
      <c r="I2204" s="146"/>
      <c r="J2204" s="147"/>
      <c r="K2204" s="129"/>
      <c r="L2204" s="129"/>
      <c r="M2204" s="129"/>
      <c r="O2204" s="148"/>
      <c r="P2204" s="110"/>
    </row>
    <row r="2205" spans="1:21" ht="15.75">
      <c r="A2205" s="131"/>
      <c r="B2205" s="132"/>
      <c r="C2205" s="132"/>
      <c r="D2205" s="132"/>
      <c r="E2205" s="132"/>
      <c r="F2205" s="132"/>
      <c r="G2205" s="132"/>
      <c r="H2205" s="132"/>
      <c r="I2205" s="149"/>
      <c r="J2205" s="149"/>
      <c r="L2205" s="485" t="s">
        <v>1793</v>
      </c>
      <c r="M2205" s="486"/>
      <c r="N2205" s="487"/>
      <c r="O2205" s="150">
        <f>J2203</f>
        <v>22</v>
      </c>
      <c r="P2205" s="110"/>
    </row>
    <row r="2206" spans="1:21" ht="15.75">
      <c r="A2206" s="133"/>
      <c r="B2206" s="134"/>
      <c r="C2206" s="134"/>
      <c r="D2206" s="134"/>
      <c r="E2206" s="134"/>
      <c r="F2206" s="134"/>
      <c r="G2206" s="134"/>
      <c r="H2206" s="134"/>
      <c r="I2206" s="151"/>
      <c r="J2206" s="151"/>
      <c r="K2206" s="152"/>
      <c r="L2206" s="152"/>
      <c r="M2206" s="152"/>
      <c r="N2206" s="152"/>
      <c r="O2206" s="153"/>
      <c r="P2206" s="110"/>
    </row>
    <row r="2207" spans="1:21" s="114" customFormat="1" ht="40.15" customHeight="1">
      <c r="A2207" s="174" t="s">
        <v>854</v>
      </c>
      <c r="B2207" s="488" t="s">
        <v>856</v>
      </c>
      <c r="C2207" s="488"/>
      <c r="D2207" s="488"/>
      <c r="E2207" s="488"/>
      <c r="F2207" s="488"/>
      <c r="G2207" s="488"/>
      <c r="H2207" s="488"/>
      <c r="I2207" s="488"/>
      <c r="J2207" s="488"/>
      <c r="K2207" s="488"/>
      <c r="L2207" s="488"/>
      <c r="M2207" s="488"/>
      <c r="N2207" s="488"/>
      <c r="O2207" s="489"/>
      <c r="P2207" s="169"/>
      <c r="Q2207" s="173"/>
      <c r="R2207" s="173"/>
      <c r="S2207" s="173"/>
      <c r="T2207" s="173"/>
      <c r="U2207" s="173"/>
    </row>
    <row r="2208" spans="1:21" s="115" customFormat="1" ht="15.75">
      <c r="A2208" s="167"/>
      <c r="B2208" s="168"/>
      <c r="C2208" s="168"/>
      <c r="D2208" s="168"/>
      <c r="E2208" s="168"/>
      <c r="F2208" s="168"/>
      <c r="G2208" s="168"/>
      <c r="H2208" s="168"/>
      <c r="I2208" s="170"/>
      <c r="J2208" s="170"/>
      <c r="K2208" s="170"/>
      <c r="L2208" s="170"/>
      <c r="M2208" s="171"/>
      <c r="N2208" s="171"/>
      <c r="O2208" s="172"/>
      <c r="P2208" s="110"/>
    </row>
    <row r="2209" spans="1:21" ht="42" customHeight="1">
      <c r="A2209" s="490" t="s">
        <v>1785</v>
      </c>
      <c r="B2209" s="481"/>
      <c r="C2209" s="481"/>
      <c r="D2209" s="481"/>
      <c r="E2209" s="125" t="s">
        <v>1786</v>
      </c>
      <c r="F2209" s="491" t="s">
        <v>1787</v>
      </c>
      <c r="G2209" s="459"/>
      <c r="H2209" s="491" t="s">
        <v>1795</v>
      </c>
      <c r="I2209" s="459"/>
      <c r="J2209" s="463" t="s">
        <v>1871</v>
      </c>
      <c r="K2209" s="492"/>
      <c r="L2209" s="145" t="s">
        <v>1790</v>
      </c>
      <c r="M2209" s="493" t="s">
        <v>1791</v>
      </c>
      <c r="N2209" s="493"/>
      <c r="O2209" s="494"/>
      <c r="P2209" s="110"/>
    </row>
    <row r="2210" spans="1:21" s="112" customFormat="1" ht="55.9" customHeight="1">
      <c r="A2210" s="495" t="s">
        <v>2068</v>
      </c>
      <c r="B2210" s="496"/>
      <c r="C2210" s="496"/>
      <c r="D2210" s="497"/>
      <c r="E2210" s="136">
        <v>70</v>
      </c>
      <c r="F2210" s="498">
        <v>5</v>
      </c>
      <c r="G2210" s="499"/>
      <c r="H2210" s="500">
        <v>0.15</v>
      </c>
      <c r="I2210" s="499"/>
      <c r="J2210" s="498">
        <f>E2210*F2210*H2210</f>
        <v>52.5</v>
      </c>
      <c r="K2210" s="501"/>
      <c r="L2210" s="136"/>
      <c r="M2210" s="502"/>
      <c r="N2210" s="502"/>
      <c r="O2210" s="503"/>
      <c r="P2210" s="110"/>
    </row>
    <row r="2211" spans="1:21" ht="18">
      <c r="A2211" s="127"/>
      <c r="B2211" s="128"/>
      <c r="C2211" s="128"/>
      <c r="D2211" s="128"/>
      <c r="E2211" s="129"/>
      <c r="F2211" s="130"/>
      <c r="G2211" s="129"/>
      <c r="H2211" s="129"/>
      <c r="I2211" s="146"/>
      <c r="J2211" s="147"/>
      <c r="K2211" s="129"/>
      <c r="L2211" s="129"/>
      <c r="M2211" s="129"/>
      <c r="O2211" s="148"/>
      <c r="P2211" s="110"/>
    </row>
    <row r="2212" spans="1:21" ht="15.75">
      <c r="A2212" s="131"/>
      <c r="B2212" s="132"/>
      <c r="C2212" s="132"/>
      <c r="D2212" s="132"/>
      <c r="E2212" s="132"/>
      <c r="F2212" s="132"/>
      <c r="G2212" s="132"/>
      <c r="H2212" s="132"/>
      <c r="I2212" s="149"/>
      <c r="J2212" s="149"/>
      <c r="L2212" s="485" t="s">
        <v>1793</v>
      </c>
      <c r="M2212" s="486"/>
      <c r="N2212" s="487"/>
      <c r="O2212" s="150">
        <f>J2210</f>
        <v>52.5</v>
      </c>
      <c r="P2212" s="110"/>
    </row>
    <row r="2213" spans="1:21" ht="15.75">
      <c r="A2213" s="133"/>
      <c r="B2213" s="134"/>
      <c r="C2213" s="134"/>
      <c r="D2213" s="134"/>
      <c r="E2213" s="134"/>
      <c r="F2213" s="134"/>
      <c r="G2213" s="134"/>
      <c r="H2213" s="134"/>
      <c r="I2213" s="151"/>
      <c r="J2213" s="151"/>
      <c r="K2213" s="152"/>
      <c r="L2213" s="152"/>
      <c r="M2213" s="152"/>
      <c r="N2213" s="152"/>
      <c r="O2213" s="153"/>
      <c r="P2213" s="110"/>
    </row>
    <row r="2214" spans="1:21" s="114" customFormat="1" ht="40.15" customHeight="1">
      <c r="A2214" s="174" t="s">
        <v>857</v>
      </c>
      <c r="B2214" s="488" t="s">
        <v>2093</v>
      </c>
      <c r="C2214" s="488"/>
      <c r="D2214" s="488"/>
      <c r="E2214" s="488"/>
      <c r="F2214" s="488"/>
      <c r="G2214" s="488"/>
      <c r="H2214" s="488"/>
      <c r="I2214" s="488"/>
      <c r="J2214" s="488"/>
      <c r="K2214" s="488"/>
      <c r="L2214" s="488"/>
      <c r="M2214" s="488"/>
      <c r="N2214" s="488"/>
      <c r="O2214" s="489"/>
      <c r="P2214" s="169"/>
      <c r="Q2214" s="173"/>
      <c r="R2214" s="173"/>
      <c r="S2214" s="173"/>
      <c r="T2214" s="173"/>
      <c r="U2214" s="173"/>
    </row>
    <row r="2215" spans="1:21" s="115" customFormat="1" ht="15.75">
      <c r="A2215" s="167"/>
      <c r="B2215" s="168"/>
      <c r="C2215" s="168"/>
      <c r="D2215" s="168"/>
      <c r="E2215" s="168"/>
      <c r="F2215" s="168"/>
      <c r="G2215" s="168"/>
      <c r="H2215" s="168"/>
      <c r="I2215" s="170"/>
      <c r="J2215" s="170"/>
      <c r="K2215" s="170"/>
      <c r="L2215" s="170"/>
      <c r="M2215" s="171"/>
      <c r="N2215" s="171"/>
      <c r="O2215" s="172"/>
      <c r="P2215" s="110"/>
    </row>
    <row r="2216" spans="1:21" ht="73.150000000000006" customHeight="1">
      <c r="A2216" s="512" t="s">
        <v>1785</v>
      </c>
      <c r="B2216" s="513"/>
      <c r="C2216" s="513"/>
      <c r="D2216" s="513"/>
      <c r="E2216" s="138" t="s">
        <v>1786</v>
      </c>
      <c r="F2216" s="513" t="s">
        <v>1787</v>
      </c>
      <c r="G2216" s="513"/>
      <c r="H2216" s="513" t="s">
        <v>1795</v>
      </c>
      <c r="I2216" s="513"/>
      <c r="J2216" s="163" t="s">
        <v>1969</v>
      </c>
      <c r="K2216" s="514" t="s">
        <v>1871</v>
      </c>
      <c r="L2216" s="514"/>
      <c r="M2216" s="514" t="s">
        <v>1791</v>
      </c>
      <c r="N2216" s="514"/>
      <c r="O2216" s="515"/>
      <c r="P2216" s="110"/>
    </row>
    <row r="2217" spans="1:21" s="112" customFormat="1" ht="55.9" customHeight="1">
      <c r="A2217" s="475" t="s">
        <v>2070</v>
      </c>
      <c r="B2217" s="476"/>
      <c r="C2217" s="476"/>
      <c r="D2217" s="476"/>
      <c r="E2217" s="136">
        <v>1</v>
      </c>
      <c r="F2217" s="516">
        <v>100</v>
      </c>
      <c r="G2217" s="517"/>
      <c r="H2217" s="517">
        <v>50</v>
      </c>
      <c r="I2217" s="517"/>
      <c r="J2217" s="156">
        <v>1000</v>
      </c>
      <c r="K2217" s="516">
        <f>F2217*H2217-J2217</f>
        <v>4000</v>
      </c>
      <c r="L2217" s="516"/>
      <c r="M2217" s="502"/>
      <c r="N2217" s="502"/>
      <c r="O2217" s="503"/>
      <c r="P2217" s="110"/>
    </row>
    <row r="2218" spans="1:21" ht="18">
      <c r="A2218" s="127"/>
      <c r="B2218" s="128"/>
      <c r="C2218" s="128"/>
      <c r="D2218" s="128"/>
      <c r="E2218" s="129"/>
      <c r="F2218" s="130"/>
      <c r="G2218" s="129"/>
      <c r="H2218" s="129"/>
      <c r="I2218" s="146"/>
      <c r="J2218" s="147"/>
      <c r="K2218" s="129"/>
      <c r="L2218" s="129"/>
      <c r="M2218" s="129"/>
      <c r="O2218" s="148"/>
      <c r="P2218" s="110"/>
    </row>
    <row r="2219" spans="1:21" ht="15.75">
      <c r="A2219" s="131"/>
      <c r="B2219" s="132"/>
      <c r="C2219" s="132"/>
      <c r="D2219" s="132"/>
      <c r="E2219" s="132"/>
      <c r="F2219" s="132"/>
      <c r="G2219" s="132"/>
      <c r="H2219" s="132"/>
      <c r="I2219" s="149"/>
      <c r="J2219" s="149"/>
      <c r="L2219" s="485" t="s">
        <v>1793</v>
      </c>
      <c r="M2219" s="486"/>
      <c r="N2219" s="487"/>
      <c r="O2219" s="150">
        <f>K2217</f>
        <v>4000</v>
      </c>
      <c r="P2219" s="110"/>
    </row>
    <row r="2220" spans="1:21" ht="15.75">
      <c r="A2220" s="133"/>
      <c r="B2220" s="134"/>
      <c r="C2220" s="134"/>
      <c r="D2220" s="134"/>
      <c r="E2220" s="134"/>
      <c r="F2220" s="134"/>
      <c r="G2220" s="134"/>
      <c r="H2220" s="134"/>
      <c r="I2220" s="151"/>
      <c r="J2220" s="151"/>
      <c r="K2220" s="152"/>
      <c r="L2220" s="152"/>
      <c r="M2220" s="152"/>
      <c r="N2220" s="152"/>
      <c r="O2220" s="153"/>
      <c r="P2220" s="110"/>
    </row>
    <row r="2221" spans="1:21" s="114" customFormat="1" ht="64.150000000000006" customHeight="1">
      <c r="A2221" s="174" t="s">
        <v>860</v>
      </c>
      <c r="B2221" s="488" t="s">
        <v>2094</v>
      </c>
      <c r="C2221" s="488"/>
      <c r="D2221" s="488"/>
      <c r="E2221" s="488"/>
      <c r="F2221" s="488"/>
      <c r="G2221" s="488"/>
      <c r="H2221" s="488"/>
      <c r="I2221" s="488"/>
      <c r="J2221" s="488"/>
      <c r="K2221" s="488"/>
      <c r="L2221" s="488"/>
      <c r="M2221" s="488"/>
      <c r="N2221" s="488"/>
      <c r="O2221" s="489"/>
      <c r="P2221" s="169"/>
      <c r="Q2221" s="173"/>
      <c r="R2221" s="173"/>
      <c r="S2221" s="173"/>
      <c r="T2221" s="173"/>
      <c r="U2221" s="173"/>
    </row>
    <row r="2222" spans="1:21" s="115" customFormat="1" ht="15.75">
      <c r="A2222" s="167"/>
      <c r="B2222" s="168"/>
      <c r="C2222" s="168"/>
      <c r="D2222" s="168"/>
      <c r="E2222" s="168"/>
      <c r="F2222" s="168"/>
      <c r="G2222" s="168"/>
      <c r="H2222" s="168"/>
      <c r="I2222" s="170"/>
      <c r="J2222" s="170"/>
      <c r="K2222" s="170"/>
      <c r="L2222" s="170"/>
      <c r="M2222" s="171"/>
      <c r="N2222" s="171"/>
      <c r="O2222" s="172"/>
      <c r="P2222" s="110"/>
    </row>
    <row r="2223" spans="1:21" ht="42" customHeight="1">
      <c r="A2223" s="490" t="s">
        <v>1785</v>
      </c>
      <c r="B2223" s="481"/>
      <c r="C2223" s="481"/>
      <c r="D2223" s="481"/>
      <c r="E2223" s="125" t="s">
        <v>1786</v>
      </c>
      <c r="F2223" s="491" t="s">
        <v>1787</v>
      </c>
      <c r="G2223" s="459"/>
      <c r="H2223" s="491" t="s">
        <v>1795</v>
      </c>
      <c r="I2223" s="459"/>
      <c r="J2223" s="463" t="s">
        <v>1871</v>
      </c>
      <c r="K2223" s="492"/>
      <c r="L2223" s="145" t="s">
        <v>1790</v>
      </c>
      <c r="M2223" s="493" t="s">
        <v>1791</v>
      </c>
      <c r="N2223" s="493"/>
      <c r="O2223" s="494"/>
      <c r="P2223" s="110"/>
    </row>
    <row r="2224" spans="1:21" s="112" customFormat="1" ht="55.9" customHeight="1">
      <c r="A2224" s="475" t="s">
        <v>2070</v>
      </c>
      <c r="B2224" s="476"/>
      <c r="C2224" s="476"/>
      <c r="D2224" s="476"/>
      <c r="E2224" s="136">
        <v>1</v>
      </c>
      <c r="F2224" s="498">
        <f>100+100+50+100</f>
        <v>350</v>
      </c>
      <c r="G2224" s="499"/>
      <c r="H2224" s="500"/>
      <c r="I2224" s="499"/>
      <c r="J2224" s="498"/>
      <c r="K2224" s="501"/>
      <c r="L2224" s="136"/>
      <c r="M2224" s="502" t="s">
        <v>2095</v>
      </c>
      <c r="N2224" s="502"/>
      <c r="O2224" s="503"/>
      <c r="P2224" s="110"/>
    </row>
    <row r="2225" spans="1:21" ht="18">
      <c r="A2225" s="127"/>
      <c r="B2225" s="128"/>
      <c r="C2225" s="128"/>
      <c r="D2225" s="128"/>
      <c r="E2225" s="129"/>
      <c r="F2225" s="130"/>
      <c r="G2225" s="129"/>
      <c r="H2225" s="129"/>
      <c r="I2225" s="146"/>
      <c r="J2225" s="147"/>
      <c r="K2225" s="129"/>
      <c r="L2225" s="129"/>
      <c r="M2225" s="129"/>
      <c r="O2225" s="148"/>
      <c r="P2225" s="110"/>
    </row>
    <row r="2226" spans="1:21" ht="15.75">
      <c r="A2226" s="131"/>
      <c r="B2226" s="132"/>
      <c r="C2226" s="132"/>
      <c r="D2226" s="132"/>
      <c r="E2226" s="132"/>
      <c r="F2226" s="132"/>
      <c r="G2226" s="132"/>
      <c r="H2226" s="132"/>
      <c r="I2226" s="149"/>
      <c r="J2226" s="149"/>
      <c r="L2226" s="485" t="s">
        <v>1793</v>
      </c>
      <c r="M2226" s="486"/>
      <c r="N2226" s="487"/>
      <c r="O2226" s="150">
        <f>F2224</f>
        <v>350</v>
      </c>
      <c r="P2226" s="110"/>
    </row>
    <row r="2227" spans="1:21" ht="15.75">
      <c r="A2227" s="133"/>
      <c r="B2227" s="134"/>
      <c r="C2227" s="134"/>
      <c r="D2227" s="134"/>
      <c r="E2227" s="134"/>
      <c r="F2227" s="134"/>
      <c r="G2227" s="134"/>
      <c r="H2227" s="134"/>
      <c r="I2227" s="151"/>
      <c r="J2227" s="151"/>
      <c r="K2227" s="152"/>
      <c r="L2227" s="152"/>
      <c r="M2227" s="152"/>
      <c r="N2227" s="152"/>
      <c r="O2227" s="153"/>
      <c r="P2227" s="110"/>
    </row>
    <row r="2228" spans="1:21" s="114" customFormat="1" ht="40.15" customHeight="1">
      <c r="A2228" s="174" t="s">
        <v>863</v>
      </c>
      <c r="B2228" s="488" t="s">
        <v>2096</v>
      </c>
      <c r="C2228" s="488"/>
      <c r="D2228" s="488"/>
      <c r="E2228" s="488"/>
      <c r="F2228" s="488"/>
      <c r="G2228" s="488"/>
      <c r="H2228" s="488"/>
      <c r="I2228" s="488"/>
      <c r="J2228" s="488"/>
      <c r="K2228" s="488"/>
      <c r="L2228" s="488"/>
      <c r="M2228" s="488"/>
      <c r="N2228" s="488"/>
      <c r="O2228" s="489"/>
      <c r="P2228" s="169"/>
      <c r="Q2228" s="173"/>
      <c r="R2228" s="173"/>
      <c r="S2228" s="173"/>
      <c r="T2228" s="173"/>
      <c r="U2228" s="173"/>
    </row>
    <row r="2229" spans="1:21" s="115" customFormat="1" ht="15.75">
      <c r="A2229" s="167"/>
      <c r="B2229" s="168"/>
      <c r="C2229" s="168"/>
      <c r="D2229" s="168"/>
      <c r="E2229" s="168"/>
      <c r="F2229" s="168"/>
      <c r="G2229" s="168"/>
      <c r="H2229" s="168"/>
      <c r="I2229" s="170"/>
      <c r="J2229" s="170"/>
      <c r="K2229" s="170"/>
      <c r="L2229" s="170"/>
      <c r="M2229" s="171"/>
      <c r="N2229" s="171"/>
      <c r="O2229" s="172"/>
      <c r="P2229" s="110"/>
    </row>
    <row r="2230" spans="1:21" ht="42" customHeight="1">
      <c r="A2230" s="490" t="s">
        <v>1785</v>
      </c>
      <c r="B2230" s="481"/>
      <c r="C2230" s="481"/>
      <c r="D2230" s="481"/>
      <c r="E2230" s="125" t="s">
        <v>1786</v>
      </c>
      <c r="F2230" s="491" t="s">
        <v>1787</v>
      </c>
      <c r="G2230" s="459"/>
      <c r="H2230" s="491" t="s">
        <v>1795</v>
      </c>
      <c r="I2230" s="459"/>
      <c r="J2230" s="463" t="s">
        <v>1871</v>
      </c>
      <c r="K2230" s="492"/>
      <c r="L2230" s="145" t="s">
        <v>1790</v>
      </c>
      <c r="M2230" s="493" t="s">
        <v>1791</v>
      </c>
      <c r="N2230" s="493"/>
      <c r="O2230" s="494"/>
      <c r="P2230" s="110"/>
    </row>
    <row r="2231" spans="1:21" s="112" customFormat="1" ht="55.9" customHeight="1">
      <c r="A2231" s="495" t="s">
        <v>2097</v>
      </c>
      <c r="B2231" s="496"/>
      <c r="C2231" s="496"/>
      <c r="D2231" s="497"/>
      <c r="E2231" s="136">
        <v>1</v>
      </c>
      <c r="F2231" s="498"/>
      <c r="G2231" s="499"/>
      <c r="H2231" s="500"/>
      <c r="I2231" s="499"/>
      <c r="J2231" s="498">
        <v>100</v>
      </c>
      <c r="K2231" s="501"/>
      <c r="L2231" s="136"/>
      <c r="M2231" s="502"/>
      <c r="N2231" s="502"/>
      <c r="O2231" s="503"/>
      <c r="P2231" s="110"/>
    </row>
    <row r="2232" spans="1:21" ht="18">
      <c r="A2232" s="127"/>
      <c r="B2232" s="128"/>
      <c r="C2232" s="128"/>
      <c r="D2232" s="128"/>
      <c r="E2232" s="129"/>
      <c r="F2232" s="130"/>
      <c r="G2232" s="129"/>
      <c r="H2232" s="129"/>
      <c r="I2232" s="146"/>
      <c r="J2232" s="147"/>
      <c r="K2232" s="129"/>
      <c r="L2232" s="129"/>
      <c r="M2232" s="129"/>
      <c r="O2232" s="148"/>
      <c r="P2232" s="110"/>
    </row>
    <row r="2233" spans="1:21" ht="15.75">
      <c r="A2233" s="131"/>
      <c r="B2233" s="132"/>
      <c r="C2233" s="132"/>
      <c r="D2233" s="132"/>
      <c r="E2233" s="132"/>
      <c r="F2233" s="132"/>
      <c r="G2233" s="132"/>
      <c r="H2233" s="132"/>
      <c r="I2233" s="149"/>
      <c r="J2233" s="149"/>
      <c r="L2233" s="485" t="s">
        <v>1793</v>
      </c>
      <c r="M2233" s="486"/>
      <c r="N2233" s="487"/>
      <c r="O2233" s="150">
        <f>J2231</f>
        <v>100</v>
      </c>
      <c r="P2233" s="110"/>
    </row>
    <row r="2234" spans="1:21" ht="15.75">
      <c r="A2234" s="133"/>
      <c r="B2234" s="134"/>
      <c r="C2234" s="134"/>
      <c r="D2234" s="134"/>
      <c r="E2234" s="134"/>
      <c r="F2234" s="134"/>
      <c r="G2234" s="134"/>
      <c r="H2234" s="134"/>
      <c r="I2234" s="151"/>
      <c r="J2234" s="151"/>
      <c r="K2234" s="152"/>
      <c r="L2234" s="152"/>
      <c r="M2234" s="152"/>
      <c r="N2234" s="152"/>
      <c r="O2234" s="153"/>
      <c r="P2234" s="110"/>
    </row>
    <row r="2235" spans="1:21" s="114" customFormat="1" ht="40.15" customHeight="1">
      <c r="A2235" s="174" t="s">
        <v>866</v>
      </c>
      <c r="B2235" s="488" t="s">
        <v>868</v>
      </c>
      <c r="C2235" s="488"/>
      <c r="D2235" s="488"/>
      <c r="E2235" s="488"/>
      <c r="F2235" s="488"/>
      <c r="G2235" s="488"/>
      <c r="H2235" s="488"/>
      <c r="I2235" s="488"/>
      <c r="J2235" s="488"/>
      <c r="K2235" s="488"/>
      <c r="L2235" s="488"/>
      <c r="M2235" s="488"/>
      <c r="N2235" s="488"/>
      <c r="O2235" s="489"/>
      <c r="P2235" s="169"/>
      <c r="Q2235" s="173"/>
      <c r="R2235" s="173"/>
      <c r="S2235" s="173"/>
      <c r="T2235" s="173"/>
      <c r="U2235" s="173"/>
    </row>
    <row r="2236" spans="1:21" s="115" customFormat="1" ht="15.75">
      <c r="A2236" s="167"/>
      <c r="B2236" s="168"/>
      <c r="C2236" s="168"/>
      <c r="D2236" s="168"/>
      <c r="E2236" s="168"/>
      <c r="F2236" s="168"/>
      <c r="G2236" s="168"/>
      <c r="H2236" s="168"/>
      <c r="I2236" s="170"/>
      <c r="J2236" s="170"/>
      <c r="K2236" s="170"/>
      <c r="L2236" s="170"/>
      <c r="M2236" s="171"/>
      <c r="N2236" s="171"/>
      <c r="O2236" s="172"/>
      <c r="P2236" s="110"/>
    </row>
    <row r="2237" spans="1:21" ht="42" customHeight="1">
      <c r="A2237" s="490" t="s">
        <v>1785</v>
      </c>
      <c r="B2237" s="481"/>
      <c r="C2237" s="481"/>
      <c r="D2237" s="481"/>
      <c r="E2237" s="125" t="s">
        <v>1786</v>
      </c>
      <c r="F2237" s="491" t="s">
        <v>1787</v>
      </c>
      <c r="G2237" s="459"/>
      <c r="H2237" s="491" t="s">
        <v>1795</v>
      </c>
      <c r="I2237" s="459"/>
      <c r="J2237" s="463" t="s">
        <v>1871</v>
      </c>
      <c r="K2237" s="492"/>
      <c r="L2237" s="145" t="s">
        <v>1790</v>
      </c>
      <c r="M2237" s="493" t="s">
        <v>1791</v>
      </c>
      <c r="N2237" s="493"/>
      <c r="O2237" s="494"/>
      <c r="P2237" s="110"/>
    </row>
    <row r="2238" spans="1:21" s="112" customFormat="1" ht="55.9" customHeight="1">
      <c r="A2238" s="495" t="s">
        <v>2070</v>
      </c>
      <c r="B2238" s="496"/>
      <c r="C2238" s="496"/>
      <c r="D2238" s="497"/>
      <c r="E2238" s="136">
        <v>5</v>
      </c>
      <c r="F2238" s="498"/>
      <c r="G2238" s="499"/>
      <c r="H2238" s="500"/>
      <c r="I2238" s="499"/>
      <c r="J2238" s="498"/>
      <c r="K2238" s="501"/>
      <c r="L2238" s="136"/>
      <c r="M2238" s="502"/>
      <c r="N2238" s="502"/>
      <c r="O2238" s="503"/>
      <c r="P2238" s="110"/>
    </row>
    <row r="2239" spans="1:21" ht="18">
      <c r="A2239" s="127"/>
      <c r="B2239" s="128"/>
      <c r="C2239" s="128"/>
      <c r="D2239" s="128"/>
      <c r="E2239" s="129"/>
      <c r="F2239" s="130"/>
      <c r="G2239" s="129"/>
      <c r="H2239" s="129"/>
      <c r="I2239" s="146"/>
      <c r="J2239" s="147"/>
      <c r="K2239" s="129"/>
      <c r="L2239" s="129"/>
      <c r="M2239" s="129"/>
      <c r="O2239" s="148"/>
      <c r="P2239" s="110"/>
    </row>
    <row r="2240" spans="1:21" ht="15.75">
      <c r="A2240" s="131"/>
      <c r="B2240" s="132"/>
      <c r="C2240" s="132"/>
      <c r="D2240" s="132"/>
      <c r="E2240" s="132"/>
      <c r="F2240" s="132"/>
      <c r="G2240" s="132"/>
      <c r="H2240" s="132"/>
      <c r="I2240" s="149"/>
      <c r="J2240" s="149"/>
      <c r="L2240" s="485" t="s">
        <v>1793</v>
      </c>
      <c r="M2240" s="486"/>
      <c r="N2240" s="487"/>
      <c r="O2240" s="150">
        <f>E2238</f>
        <v>5</v>
      </c>
      <c r="P2240" s="110"/>
    </row>
    <row r="2241" spans="1:21" ht="15.75">
      <c r="A2241" s="133"/>
      <c r="B2241" s="134"/>
      <c r="C2241" s="134"/>
      <c r="D2241" s="134"/>
      <c r="E2241" s="134"/>
      <c r="F2241" s="134"/>
      <c r="G2241" s="134"/>
      <c r="H2241" s="134"/>
      <c r="I2241" s="151"/>
      <c r="J2241" s="151"/>
      <c r="K2241" s="152"/>
      <c r="L2241" s="152"/>
      <c r="M2241" s="152"/>
      <c r="N2241" s="152"/>
      <c r="O2241" s="153"/>
      <c r="P2241" s="110"/>
    </row>
    <row r="2242" spans="1:21" s="114" customFormat="1" ht="40.15" customHeight="1">
      <c r="A2242" s="174" t="s">
        <v>869</v>
      </c>
      <c r="B2242" s="488" t="s">
        <v>871</v>
      </c>
      <c r="C2242" s="488"/>
      <c r="D2242" s="488"/>
      <c r="E2242" s="488"/>
      <c r="F2242" s="488"/>
      <c r="G2242" s="488"/>
      <c r="H2242" s="488"/>
      <c r="I2242" s="488"/>
      <c r="J2242" s="488"/>
      <c r="K2242" s="488"/>
      <c r="L2242" s="488"/>
      <c r="M2242" s="488"/>
      <c r="N2242" s="488"/>
      <c r="O2242" s="489"/>
      <c r="P2242" s="169"/>
      <c r="Q2242" s="173"/>
      <c r="R2242" s="173"/>
      <c r="S2242" s="173"/>
      <c r="T2242" s="173"/>
      <c r="U2242" s="173"/>
    </row>
    <row r="2243" spans="1:21" s="115" customFormat="1" ht="15.75">
      <c r="A2243" s="167"/>
      <c r="B2243" s="168"/>
      <c r="C2243" s="168"/>
      <c r="D2243" s="168"/>
      <c r="E2243" s="168"/>
      <c r="F2243" s="168"/>
      <c r="G2243" s="168"/>
      <c r="H2243" s="168"/>
      <c r="I2243" s="170"/>
      <c r="J2243" s="170"/>
      <c r="K2243" s="170"/>
      <c r="L2243" s="170"/>
      <c r="M2243" s="171"/>
      <c r="N2243" s="171"/>
      <c r="O2243" s="172"/>
      <c r="P2243" s="110"/>
    </row>
    <row r="2244" spans="1:21" ht="42" customHeight="1">
      <c r="A2244" s="490" t="s">
        <v>1785</v>
      </c>
      <c r="B2244" s="481"/>
      <c r="C2244" s="481"/>
      <c r="D2244" s="481"/>
      <c r="E2244" s="125" t="s">
        <v>1786</v>
      </c>
      <c r="F2244" s="491" t="s">
        <v>1787</v>
      </c>
      <c r="G2244" s="459"/>
      <c r="H2244" s="491" t="s">
        <v>1795</v>
      </c>
      <c r="I2244" s="459"/>
      <c r="J2244" s="463" t="s">
        <v>1871</v>
      </c>
      <c r="K2244" s="492"/>
      <c r="L2244" s="145" t="s">
        <v>1790</v>
      </c>
      <c r="M2244" s="493" t="s">
        <v>1791</v>
      </c>
      <c r="N2244" s="493"/>
      <c r="O2244" s="494"/>
      <c r="P2244" s="110"/>
    </row>
    <row r="2245" spans="1:21" s="112" customFormat="1" ht="55.9" customHeight="1">
      <c r="A2245" s="495" t="s">
        <v>2070</v>
      </c>
      <c r="B2245" s="496"/>
      <c r="C2245" s="496"/>
      <c r="D2245" s="497"/>
      <c r="E2245" s="136">
        <v>1</v>
      </c>
      <c r="F2245" s="498">
        <v>200</v>
      </c>
      <c r="G2245" s="499"/>
      <c r="H2245" s="500"/>
      <c r="I2245" s="499"/>
      <c r="J2245" s="498"/>
      <c r="K2245" s="501"/>
      <c r="L2245" s="136"/>
      <c r="M2245" s="502" t="s">
        <v>2098</v>
      </c>
      <c r="N2245" s="502"/>
      <c r="O2245" s="503"/>
      <c r="P2245" s="110"/>
    </row>
    <row r="2246" spans="1:21" ht="18">
      <c r="A2246" s="127"/>
      <c r="B2246" s="128"/>
      <c r="C2246" s="128"/>
      <c r="D2246" s="128"/>
      <c r="E2246" s="129"/>
      <c r="F2246" s="130"/>
      <c r="G2246" s="129"/>
      <c r="H2246" s="129"/>
      <c r="I2246" s="146"/>
      <c r="J2246" s="147"/>
      <c r="K2246" s="129"/>
      <c r="L2246" s="129"/>
      <c r="M2246" s="129"/>
      <c r="O2246" s="148"/>
      <c r="P2246" s="110"/>
    </row>
    <row r="2247" spans="1:21" ht="15.75">
      <c r="A2247" s="131"/>
      <c r="B2247" s="132"/>
      <c r="C2247" s="132"/>
      <c r="D2247" s="132"/>
      <c r="E2247" s="132"/>
      <c r="F2247" s="132"/>
      <c r="G2247" s="132"/>
      <c r="H2247" s="132"/>
      <c r="I2247" s="149"/>
      <c r="J2247" s="149"/>
      <c r="L2247" s="485" t="s">
        <v>1793</v>
      </c>
      <c r="M2247" s="486"/>
      <c r="N2247" s="487"/>
      <c r="O2247" s="150">
        <f>F2245</f>
        <v>200</v>
      </c>
      <c r="P2247" s="110"/>
    </row>
    <row r="2248" spans="1:21" ht="15.75">
      <c r="A2248" s="133"/>
      <c r="B2248" s="134"/>
      <c r="C2248" s="134"/>
      <c r="D2248" s="134"/>
      <c r="E2248" s="134"/>
      <c r="F2248" s="134"/>
      <c r="G2248" s="134"/>
      <c r="H2248" s="134"/>
      <c r="I2248" s="151"/>
      <c r="J2248" s="151"/>
      <c r="K2248" s="152"/>
      <c r="L2248" s="152"/>
      <c r="M2248" s="152"/>
      <c r="N2248" s="152"/>
      <c r="O2248" s="153"/>
      <c r="P2248" s="110"/>
    </row>
    <row r="2249" spans="1:21" s="114" customFormat="1" ht="40.15" customHeight="1">
      <c r="A2249" s="174" t="s">
        <v>872</v>
      </c>
      <c r="B2249" s="488" t="s">
        <v>44</v>
      </c>
      <c r="C2249" s="488"/>
      <c r="D2249" s="488"/>
      <c r="E2249" s="488"/>
      <c r="F2249" s="488"/>
      <c r="G2249" s="488"/>
      <c r="H2249" s="488"/>
      <c r="I2249" s="488"/>
      <c r="J2249" s="488"/>
      <c r="K2249" s="488"/>
      <c r="L2249" s="488"/>
      <c r="M2249" s="488"/>
      <c r="N2249" s="488"/>
      <c r="O2249" s="489"/>
      <c r="P2249" s="169"/>
      <c r="Q2249" s="173"/>
      <c r="R2249" s="173"/>
      <c r="S2249" s="173"/>
      <c r="T2249" s="173"/>
      <c r="U2249" s="173"/>
    </row>
    <row r="2250" spans="1:21" s="115" customFormat="1" ht="15.75">
      <c r="A2250" s="167"/>
      <c r="B2250" s="168"/>
      <c r="C2250" s="168"/>
      <c r="D2250" s="168"/>
      <c r="E2250" s="168"/>
      <c r="F2250" s="168"/>
      <c r="G2250" s="168"/>
      <c r="H2250" s="168"/>
      <c r="I2250" s="170"/>
      <c r="J2250" s="170"/>
      <c r="K2250" s="170"/>
      <c r="L2250" s="170"/>
      <c r="M2250" s="171"/>
      <c r="N2250" s="171"/>
      <c r="O2250" s="172"/>
      <c r="P2250" s="110"/>
    </row>
    <row r="2251" spans="1:21" ht="42" customHeight="1">
      <c r="A2251" s="490" t="s">
        <v>1785</v>
      </c>
      <c r="B2251" s="481"/>
      <c r="C2251" s="481"/>
      <c r="D2251" s="481"/>
      <c r="E2251" s="125" t="s">
        <v>1786</v>
      </c>
      <c r="F2251" s="491" t="s">
        <v>1787</v>
      </c>
      <c r="G2251" s="459"/>
      <c r="H2251" s="491" t="s">
        <v>1795</v>
      </c>
      <c r="I2251" s="459"/>
      <c r="J2251" s="463" t="s">
        <v>1871</v>
      </c>
      <c r="K2251" s="492"/>
      <c r="L2251" s="145" t="s">
        <v>1790</v>
      </c>
      <c r="M2251" s="493" t="s">
        <v>1791</v>
      </c>
      <c r="N2251" s="493"/>
      <c r="O2251" s="494"/>
      <c r="P2251" s="110"/>
    </row>
    <row r="2252" spans="1:21" s="112" customFormat="1" ht="55.9" customHeight="1">
      <c r="A2252" s="495" t="s">
        <v>2099</v>
      </c>
      <c r="B2252" s="496"/>
      <c r="C2252" s="496"/>
      <c r="D2252" s="497"/>
      <c r="E2252" s="136">
        <v>1</v>
      </c>
      <c r="F2252" s="498"/>
      <c r="G2252" s="499"/>
      <c r="H2252" s="500"/>
      <c r="I2252" s="499"/>
      <c r="J2252" s="498"/>
      <c r="K2252" s="501"/>
      <c r="L2252" s="136"/>
      <c r="M2252" s="502"/>
      <c r="N2252" s="502"/>
      <c r="O2252" s="503"/>
      <c r="P2252" s="110"/>
    </row>
    <row r="2253" spans="1:21" ht="18">
      <c r="A2253" s="127"/>
      <c r="B2253" s="128"/>
      <c r="C2253" s="128"/>
      <c r="D2253" s="128"/>
      <c r="E2253" s="129"/>
      <c r="F2253" s="130"/>
      <c r="G2253" s="129"/>
      <c r="H2253" s="129"/>
      <c r="I2253" s="146"/>
      <c r="J2253" s="147"/>
      <c r="K2253" s="129"/>
      <c r="L2253" s="129"/>
      <c r="M2253" s="129"/>
      <c r="O2253" s="148"/>
      <c r="P2253" s="110"/>
    </row>
    <row r="2254" spans="1:21" ht="15.75">
      <c r="A2254" s="131"/>
      <c r="B2254" s="132"/>
      <c r="C2254" s="132"/>
      <c r="D2254" s="132"/>
      <c r="E2254" s="132"/>
      <c r="F2254" s="132"/>
      <c r="G2254" s="132"/>
      <c r="H2254" s="132"/>
      <c r="I2254" s="149"/>
      <c r="J2254" s="149"/>
      <c r="L2254" s="485" t="s">
        <v>1793</v>
      </c>
      <c r="M2254" s="486"/>
      <c r="N2254" s="487"/>
      <c r="O2254" s="150">
        <f>E2252</f>
        <v>1</v>
      </c>
      <c r="P2254" s="110"/>
    </row>
    <row r="2255" spans="1:21" ht="15.75">
      <c r="A2255" s="133"/>
      <c r="B2255" s="134"/>
      <c r="C2255" s="134"/>
      <c r="D2255" s="134"/>
      <c r="E2255" s="134"/>
      <c r="F2255" s="134"/>
      <c r="G2255" s="134"/>
      <c r="H2255" s="134"/>
      <c r="I2255" s="151"/>
      <c r="J2255" s="151"/>
      <c r="K2255" s="152"/>
      <c r="L2255" s="152"/>
      <c r="M2255" s="152"/>
      <c r="N2255" s="152"/>
      <c r="O2255" s="153"/>
      <c r="P2255" s="110"/>
    </row>
    <row r="2256" spans="1:21" s="114" customFormat="1" ht="40.15" customHeight="1">
      <c r="A2256" s="174" t="s">
        <v>874</v>
      </c>
      <c r="B2256" s="488" t="s">
        <v>876</v>
      </c>
      <c r="C2256" s="488"/>
      <c r="D2256" s="488"/>
      <c r="E2256" s="488"/>
      <c r="F2256" s="488"/>
      <c r="G2256" s="488"/>
      <c r="H2256" s="488"/>
      <c r="I2256" s="488"/>
      <c r="J2256" s="488"/>
      <c r="K2256" s="488"/>
      <c r="L2256" s="488"/>
      <c r="M2256" s="488"/>
      <c r="N2256" s="488"/>
      <c r="O2256" s="489"/>
      <c r="P2256" s="169"/>
      <c r="Q2256" s="173"/>
      <c r="R2256" s="173"/>
      <c r="S2256" s="173"/>
      <c r="T2256" s="173"/>
      <c r="U2256" s="173"/>
    </row>
    <row r="2257" spans="1:23" s="115" customFormat="1" ht="15.75">
      <c r="A2257" s="167"/>
      <c r="B2257" s="168"/>
      <c r="C2257" s="168"/>
      <c r="D2257" s="168"/>
      <c r="E2257" s="168"/>
      <c r="F2257" s="168"/>
      <c r="G2257" s="168"/>
      <c r="H2257" s="168"/>
      <c r="I2257" s="170"/>
      <c r="J2257" s="170"/>
      <c r="K2257" s="170"/>
      <c r="L2257" s="170"/>
      <c r="M2257" s="171"/>
      <c r="N2257" s="171"/>
      <c r="O2257" s="172"/>
      <c r="P2257" s="110"/>
    </row>
    <row r="2258" spans="1:23" ht="42" customHeight="1">
      <c r="A2258" s="490" t="s">
        <v>1785</v>
      </c>
      <c r="B2258" s="481"/>
      <c r="C2258" s="481"/>
      <c r="D2258" s="481"/>
      <c r="E2258" s="125" t="s">
        <v>1786</v>
      </c>
      <c r="F2258" s="491" t="s">
        <v>2100</v>
      </c>
      <c r="G2258" s="459"/>
      <c r="H2258" s="491" t="s">
        <v>2101</v>
      </c>
      <c r="I2258" s="459"/>
      <c r="J2258" s="463" t="s">
        <v>1871</v>
      </c>
      <c r="K2258" s="492"/>
      <c r="L2258" s="145" t="s">
        <v>1790</v>
      </c>
      <c r="M2258" s="493" t="s">
        <v>1791</v>
      </c>
      <c r="N2258" s="493"/>
      <c r="O2258" s="494"/>
      <c r="P2258" s="110"/>
    </row>
    <row r="2259" spans="1:23" s="112" customFormat="1" ht="55.9" customHeight="1">
      <c r="A2259" s="495" t="s">
        <v>2102</v>
      </c>
      <c r="B2259" s="496"/>
      <c r="C2259" s="496"/>
      <c r="D2259" s="497"/>
      <c r="E2259" s="136">
        <v>1</v>
      </c>
      <c r="F2259" s="498"/>
      <c r="G2259" s="499"/>
      <c r="H2259" s="500"/>
      <c r="I2259" s="499"/>
      <c r="J2259" s="498"/>
      <c r="K2259" s="501"/>
      <c r="L2259" s="136"/>
      <c r="M2259" s="502" t="s">
        <v>2103</v>
      </c>
      <c r="N2259" s="502"/>
      <c r="O2259" s="503"/>
      <c r="P2259" s="110"/>
    </row>
    <row r="2260" spans="1:23" ht="18">
      <c r="A2260" s="127"/>
      <c r="B2260" s="128"/>
      <c r="C2260" s="128"/>
      <c r="D2260" s="128"/>
      <c r="E2260" s="129"/>
      <c r="F2260" s="130"/>
      <c r="G2260" s="129"/>
      <c r="H2260" s="129"/>
      <c r="I2260" s="146"/>
      <c r="J2260" s="147"/>
      <c r="K2260" s="129"/>
      <c r="L2260" s="129"/>
      <c r="M2260" s="129"/>
      <c r="O2260" s="148"/>
      <c r="P2260" s="110"/>
    </row>
    <row r="2261" spans="1:23" ht="15.75">
      <c r="A2261" s="131"/>
      <c r="B2261" s="132"/>
      <c r="C2261" s="132"/>
      <c r="D2261" s="132"/>
      <c r="E2261" s="132"/>
      <c r="F2261" s="132"/>
      <c r="G2261" s="132"/>
      <c r="H2261" s="132"/>
      <c r="I2261" s="149"/>
      <c r="J2261" s="149"/>
      <c r="L2261" s="485" t="s">
        <v>1793</v>
      </c>
      <c r="M2261" s="486"/>
      <c r="N2261" s="487"/>
      <c r="O2261" s="150">
        <f>E2259</f>
        <v>1</v>
      </c>
      <c r="P2261" s="110"/>
    </row>
    <row r="2262" spans="1:23" ht="15.75">
      <c r="A2262" s="133"/>
      <c r="B2262" s="134"/>
      <c r="C2262" s="134"/>
      <c r="D2262" s="134"/>
      <c r="E2262" s="134"/>
      <c r="F2262" s="134"/>
      <c r="G2262" s="134"/>
      <c r="H2262" s="134"/>
      <c r="I2262" s="151"/>
      <c r="J2262" s="151"/>
      <c r="K2262" s="152"/>
      <c r="L2262" s="152"/>
      <c r="M2262" s="152"/>
      <c r="N2262" s="152"/>
      <c r="O2262" s="153"/>
      <c r="P2262" s="110"/>
    </row>
    <row r="2263" spans="1:23" s="115" customFormat="1" ht="15.75">
      <c r="A2263" s="167"/>
      <c r="B2263" s="168"/>
      <c r="C2263" s="168"/>
      <c r="D2263" s="168"/>
      <c r="E2263" s="168"/>
      <c r="F2263" s="168"/>
      <c r="G2263" s="168"/>
      <c r="H2263" s="168"/>
      <c r="I2263" s="170"/>
      <c r="J2263" s="170"/>
      <c r="K2263" s="170"/>
      <c r="L2263" s="170"/>
      <c r="M2263" s="171"/>
      <c r="N2263" s="171"/>
      <c r="O2263" s="172"/>
    </row>
    <row r="2264" spans="1:23" s="117" customFormat="1" ht="15.75">
      <c r="A2264" s="176"/>
      <c r="E2264" s="177"/>
      <c r="F2264" s="178"/>
      <c r="G2264" s="178"/>
      <c r="H2264" s="178"/>
      <c r="I2264" s="178"/>
      <c r="J2264" s="178"/>
      <c r="K2264" s="510"/>
      <c r="L2264" s="510"/>
      <c r="M2264" s="510"/>
      <c r="N2264" s="510"/>
      <c r="O2264" s="511"/>
      <c r="P2264" s="179"/>
    </row>
    <row r="2265" spans="1:23" s="117" customFormat="1" ht="15.75">
      <c r="A2265" s="176"/>
      <c r="E2265" s="177"/>
      <c r="F2265" s="178"/>
      <c r="G2265" s="178"/>
      <c r="H2265" s="178"/>
      <c r="I2265" s="178"/>
      <c r="J2265" s="178"/>
      <c r="K2265" s="510"/>
      <c r="L2265" s="510"/>
      <c r="M2265" s="510"/>
      <c r="N2265" s="510"/>
      <c r="O2265" s="511"/>
    </row>
    <row r="2266" spans="1:23" s="117" customFormat="1" ht="15.75">
      <c r="A2266" s="504"/>
      <c r="B2266" s="505"/>
      <c r="C2266" s="505"/>
      <c r="D2266" s="505"/>
      <c r="E2266" s="505"/>
      <c r="F2266" s="505"/>
      <c r="G2266" s="178"/>
      <c r="H2266" s="178"/>
      <c r="I2266" s="178"/>
      <c r="J2266" s="178"/>
      <c r="K2266" s="510"/>
      <c r="L2266" s="510"/>
      <c r="M2266" s="510"/>
      <c r="N2266" s="510"/>
      <c r="O2266" s="511"/>
    </row>
    <row r="2267" spans="1:23" s="117" customFormat="1" ht="27" customHeight="1">
      <c r="A2267" s="506" t="s">
        <v>2104</v>
      </c>
      <c r="B2267" s="507"/>
      <c r="C2267" s="507"/>
      <c r="D2267" s="507"/>
      <c r="E2267" s="507"/>
      <c r="F2267" s="507"/>
      <c r="G2267" s="178"/>
      <c r="H2267" s="178"/>
      <c r="I2267" s="178"/>
      <c r="J2267" s="178"/>
      <c r="K2267" s="510"/>
      <c r="L2267" s="510"/>
      <c r="M2267" s="510"/>
      <c r="N2267" s="510"/>
      <c r="O2267" s="511"/>
    </row>
    <row r="2268" spans="1:23" s="118" customFormat="1" ht="22.9" customHeight="1">
      <c r="A2268" s="506" t="s">
        <v>2105</v>
      </c>
      <c r="B2268" s="508"/>
      <c r="C2268" s="508"/>
      <c r="D2268" s="508"/>
      <c r="E2268" s="508"/>
      <c r="F2268" s="508"/>
      <c r="G2268" s="178"/>
      <c r="H2268" s="178"/>
      <c r="I2268" s="178"/>
      <c r="J2268" s="178"/>
      <c r="K2268" s="510"/>
      <c r="L2268" s="510"/>
      <c r="M2268" s="510"/>
      <c r="N2268" s="510"/>
      <c r="O2268" s="511"/>
      <c r="P2268" s="117"/>
      <c r="Q2268" s="117"/>
      <c r="R2268" s="117"/>
      <c r="S2268" s="117"/>
      <c r="T2268" s="117"/>
      <c r="U2268" s="117"/>
      <c r="V2268" s="117"/>
      <c r="W2268" s="117"/>
    </row>
    <row r="2269" spans="1:23" s="117" customFormat="1" ht="12.75">
      <c r="A2269" s="504"/>
      <c r="B2269" s="509"/>
      <c r="C2269" s="509"/>
      <c r="D2269" s="509"/>
      <c r="E2269" s="509"/>
      <c r="F2269" s="177"/>
      <c r="G2269" s="177"/>
      <c r="H2269" s="177"/>
      <c r="I2269" s="177"/>
      <c r="J2269" s="177"/>
      <c r="K2269" s="179"/>
      <c r="L2269" s="179"/>
      <c r="M2269" s="179"/>
      <c r="N2269" s="179"/>
      <c r="O2269" s="22"/>
    </row>
    <row r="2270" spans="1:23" s="117" customFormat="1" ht="22.15" customHeight="1">
      <c r="A2270" s="478"/>
      <c r="B2270" s="479"/>
      <c r="C2270" s="479"/>
      <c r="D2270" s="479"/>
      <c r="E2270" s="479"/>
      <c r="F2270" s="479"/>
      <c r="G2270" s="479"/>
      <c r="H2270" s="479"/>
      <c r="I2270" s="479"/>
      <c r="J2270" s="479"/>
      <c r="K2270" s="479"/>
      <c r="L2270" s="479"/>
      <c r="M2270" s="479"/>
      <c r="N2270" s="479"/>
      <c r="O2270" s="480"/>
      <c r="Q2270" s="119"/>
      <c r="R2270" s="119"/>
    </row>
  </sheetData>
  <sheetProtection selectLockedCells="1" selectUnlockedCells="1"/>
  <mergeCells count="4199">
    <mergeCell ref="A3:O3"/>
    <mergeCell ref="A4:C4"/>
    <mergeCell ref="D4:F4"/>
    <mergeCell ref="A5:O5"/>
    <mergeCell ref="B7:O7"/>
    <mergeCell ref="A9:D9"/>
    <mergeCell ref="F9:G9"/>
    <mergeCell ref="H9:I9"/>
    <mergeCell ref="J9:K9"/>
    <mergeCell ref="M9:O9"/>
    <mergeCell ref="A10:D10"/>
    <mergeCell ref="F10:G10"/>
    <mergeCell ref="H10:I10"/>
    <mergeCell ref="J10:K10"/>
    <mergeCell ref="M10:O10"/>
    <mergeCell ref="L12:N12"/>
    <mergeCell ref="B14:O14"/>
    <mergeCell ref="A16:D16"/>
    <mergeCell ref="F16:G16"/>
    <mergeCell ref="H16:I16"/>
    <mergeCell ref="J16:K16"/>
    <mergeCell ref="M16:O16"/>
    <mergeCell ref="A17:D17"/>
    <mergeCell ref="F17:G17"/>
    <mergeCell ref="H17:I17"/>
    <mergeCell ref="J17:K17"/>
    <mergeCell ref="M17:O17"/>
    <mergeCell ref="L19:N19"/>
    <mergeCell ref="B21:O21"/>
    <mergeCell ref="A23:D23"/>
    <mergeCell ref="F23:G23"/>
    <mergeCell ref="H23:I23"/>
    <mergeCell ref="J23:K23"/>
    <mergeCell ref="M23:O23"/>
    <mergeCell ref="A24:D24"/>
    <mergeCell ref="F24:G24"/>
    <mergeCell ref="H24:I24"/>
    <mergeCell ref="J24:K24"/>
    <mergeCell ref="M24:O24"/>
    <mergeCell ref="L27:N27"/>
    <mergeCell ref="B29:O29"/>
    <mergeCell ref="A31:D31"/>
    <mergeCell ref="F31:G31"/>
    <mergeCell ref="J31:K31"/>
    <mergeCell ref="M31:O31"/>
    <mergeCell ref="A32:D32"/>
    <mergeCell ref="F32:G32"/>
    <mergeCell ref="J32:K32"/>
    <mergeCell ref="M32:O32"/>
    <mergeCell ref="L34:N34"/>
    <mergeCell ref="B36:O36"/>
    <mergeCell ref="A25:D25"/>
    <mergeCell ref="F25:G25"/>
    <mergeCell ref="H25:I25"/>
    <mergeCell ref="J25:K25"/>
    <mergeCell ref="M25:O25"/>
    <mergeCell ref="A38:D38"/>
    <mergeCell ref="F38:I38"/>
    <mergeCell ref="J38:K38"/>
    <mergeCell ref="M38:O38"/>
    <mergeCell ref="A39:D39"/>
    <mergeCell ref="F39:I39"/>
    <mergeCell ref="J39:K39"/>
    <mergeCell ref="M39:O39"/>
    <mergeCell ref="L41:N41"/>
    <mergeCell ref="B43:O43"/>
    <mergeCell ref="A45:D45"/>
    <mergeCell ref="F45:G45"/>
    <mergeCell ref="H45:I45"/>
    <mergeCell ref="J45:K45"/>
    <mergeCell ref="M45:O45"/>
    <mergeCell ref="A46:D46"/>
    <mergeCell ref="F46:G46"/>
    <mergeCell ref="H46:I46"/>
    <mergeCell ref="J46:K46"/>
    <mergeCell ref="M46:O46"/>
    <mergeCell ref="L48:N48"/>
    <mergeCell ref="B50:O50"/>
    <mergeCell ref="A52:D52"/>
    <mergeCell ref="F52:G52"/>
    <mergeCell ref="H52:I52"/>
    <mergeCell ref="J52:K52"/>
    <mergeCell ref="M52:O52"/>
    <mergeCell ref="A53:D53"/>
    <mergeCell ref="F53:G53"/>
    <mergeCell ref="H53:I53"/>
    <mergeCell ref="J53:K53"/>
    <mergeCell ref="M53:O53"/>
    <mergeCell ref="L55:N55"/>
    <mergeCell ref="B57:O57"/>
    <mergeCell ref="A59:D59"/>
    <mergeCell ref="F59:G59"/>
    <mergeCell ref="H59:I59"/>
    <mergeCell ref="J59:K59"/>
    <mergeCell ref="M59:O59"/>
    <mergeCell ref="A60:D60"/>
    <mergeCell ref="F60:G60"/>
    <mergeCell ref="H60:I60"/>
    <mergeCell ref="J60:K60"/>
    <mergeCell ref="M60:O60"/>
    <mergeCell ref="L62:N62"/>
    <mergeCell ref="B64:O64"/>
    <mergeCell ref="A66:D66"/>
    <mergeCell ref="F66:G66"/>
    <mergeCell ref="H66:I66"/>
    <mergeCell ref="J66:K66"/>
    <mergeCell ref="M66:O66"/>
    <mergeCell ref="A67:D67"/>
    <mergeCell ref="F67:G67"/>
    <mergeCell ref="H67:I67"/>
    <mergeCell ref="J67:K67"/>
    <mergeCell ref="M67:O67"/>
    <mergeCell ref="L69:N69"/>
    <mergeCell ref="B71:O71"/>
    <mergeCell ref="A73:D73"/>
    <mergeCell ref="F73:G73"/>
    <mergeCell ref="H73:I73"/>
    <mergeCell ref="J73:K73"/>
    <mergeCell ref="M73:O73"/>
    <mergeCell ref="A74:D74"/>
    <mergeCell ref="F74:G74"/>
    <mergeCell ref="H74:I74"/>
    <mergeCell ref="J74:K74"/>
    <mergeCell ref="M74:O74"/>
    <mergeCell ref="L76:N76"/>
    <mergeCell ref="B78:O78"/>
    <mergeCell ref="A80:D80"/>
    <mergeCell ref="F80:G80"/>
    <mergeCell ref="H80:I80"/>
    <mergeCell ref="J80:K80"/>
    <mergeCell ref="M80:O80"/>
    <mergeCell ref="A81:D81"/>
    <mergeCell ref="F81:G81"/>
    <mergeCell ref="H81:I81"/>
    <mergeCell ref="J81:K81"/>
    <mergeCell ref="M81:O81"/>
    <mergeCell ref="L83:N83"/>
    <mergeCell ref="B85:O85"/>
    <mergeCell ref="A87:D87"/>
    <mergeCell ref="F87:G87"/>
    <mergeCell ref="H87:I87"/>
    <mergeCell ref="J87:K87"/>
    <mergeCell ref="M87:O87"/>
    <mergeCell ref="A88:D88"/>
    <mergeCell ref="F88:G88"/>
    <mergeCell ref="H88:I88"/>
    <mergeCell ref="J88:K88"/>
    <mergeCell ref="M88:O88"/>
    <mergeCell ref="A89:D89"/>
    <mergeCell ref="F89:G89"/>
    <mergeCell ref="H89:I89"/>
    <mergeCell ref="J89:K89"/>
    <mergeCell ref="M89:O89"/>
    <mergeCell ref="L91:N91"/>
    <mergeCell ref="B93:O93"/>
    <mergeCell ref="A95:D95"/>
    <mergeCell ref="F95:G95"/>
    <mergeCell ref="H95:I95"/>
    <mergeCell ref="J95:K95"/>
    <mergeCell ref="M95:O95"/>
    <mergeCell ref="A96:D96"/>
    <mergeCell ref="F96:G96"/>
    <mergeCell ref="H96:I96"/>
    <mergeCell ref="J96:K96"/>
    <mergeCell ref="M96:O96"/>
    <mergeCell ref="A97:D97"/>
    <mergeCell ref="F97:G97"/>
    <mergeCell ref="H97:I97"/>
    <mergeCell ref="J97:K97"/>
    <mergeCell ref="M97:O97"/>
    <mergeCell ref="L99:N99"/>
    <mergeCell ref="B101:O101"/>
    <mergeCell ref="A103:D103"/>
    <mergeCell ref="F103:G103"/>
    <mergeCell ref="H103:I103"/>
    <mergeCell ref="J103:K103"/>
    <mergeCell ref="M103:O103"/>
    <mergeCell ref="A104:D104"/>
    <mergeCell ref="F104:G104"/>
    <mergeCell ref="H104:I104"/>
    <mergeCell ref="J104:K104"/>
    <mergeCell ref="M104:O104"/>
    <mergeCell ref="A105:D105"/>
    <mergeCell ref="F105:G105"/>
    <mergeCell ref="H105:I105"/>
    <mergeCell ref="J105:K105"/>
    <mergeCell ref="M105:O105"/>
    <mergeCell ref="A106:D106"/>
    <mergeCell ref="F106:G106"/>
    <mergeCell ref="H106:I106"/>
    <mergeCell ref="J106:K106"/>
    <mergeCell ref="M106:O106"/>
    <mergeCell ref="L108:N108"/>
    <mergeCell ref="B110:O110"/>
    <mergeCell ref="A112:D112"/>
    <mergeCell ref="F112:G112"/>
    <mergeCell ref="H112:I112"/>
    <mergeCell ref="J112:K112"/>
    <mergeCell ref="M112:O112"/>
    <mergeCell ref="A113:D113"/>
    <mergeCell ref="F113:G113"/>
    <mergeCell ref="H113:I113"/>
    <mergeCell ref="J113:K113"/>
    <mergeCell ref="M113:O113"/>
    <mergeCell ref="L115:N115"/>
    <mergeCell ref="B117:O117"/>
    <mergeCell ref="A119:D119"/>
    <mergeCell ref="F119:G119"/>
    <mergeCell ref="H119:I119"/>
    <mergeCell ref="J119:K119"/>
    <mergeCell ref="M119:O119"/>
    <mergeCell ref="A120:D120"/>
    <mergeCell ref="F120:G120"/>
    <mergeCell ref="H120:I120"/>
    <mergeCell ref="J120:K120"/>
    <mergeCell ref="M120:O120"/>
    <mergeCell ref="A121:D121"/>
    <mergeCell ref="F121:G121"/>
    <mergeCell ref="H121:I121"/>
    <mergeCell ref="J121:K121"/>
    <mergeCell ref="M121:O121"/>
    <mergeCell ref="L123:N123"/>
    <mergeCell ref="B125:O125"/>
    <mergeCell ref="A127:D127"/>
    <mergeCell ref="F127:G127"/>
    <mergeCell ref="H127:I127"/>
    <mergeCell ref="J127:K127"/>
    <mergeCell ref="M127:O127"/>
    <mergeCell ref="A128:D128"/>
    <mergeCell ref="F128:G128"/>
    <mergeCell ref="H128:I128"/>
    <mergeCell ref="J128:K128"/>
    <mergeCell ref="M128:O128"/>
    <mergeCell ref="L130:N130"/>
    <mergeCell ref="B132:O132"/>
    <mergeCell ref="A134:D134"/>
    <mergeCell ref="F134:G134"/>
    <mergeCell ref="H134:I134"/>
    <mergeCell ref="J134:K134"/>
    <mergeCell ref="M134:O134"/>
    <mergeCell ref="A135:D135"/>
    <mergeCell ref="F135:G135"/>
    <mergeCell ref="H135:I135"/>
    <mergeCell ref="J135:K135"/>
    <mergeCell ref="M135:O135"/>
    <mergeCell ref="L137:N137"/>
    <mergeCell ref="B139:O139"/>
    <mergeCell ref="A141:D141"/>
    <mergeCell ref="F141:G141"/>
    <mergeCell ref="H141:I141"/>
    <mergeCell ref="J141:K141"/>
    <mergeCell ref="M141:O141"/>
    <mergeCell ref="A142:D142"/>
    <mergeCell ref="F142:G142"/>
    <mergeCell ref="H142:I142"/>
    <mergeCell ref="J142:K142"/>
    <mergeCell ref="M142:O142"/>
    <mergeCell ref="L144:N144"/>
    <mergeCell ref="B146:O146"/>
    <mergeCell ref="A148:D148"/>
    <mergeCell ref="F148:G148"/>
    <mergeCell ref="H148:I148"/>
    <mergeCell ref="J148:K148"/>
    <mergeCell ref="M148:O148"/>
    <mergeCell ref="A149:D149"/>
    <mergeCell ref="F149:G149"/>
    <mergeCell ref="H149:I149"/>
    <mergeCell ref="J149:K149"/>
    <mergeCell ref="M149:O149"/>
    <mergeCell ref="L151:N151"/>
    <mergeCell ref="B153:O153"/>
    <mergeCell ref="A155:D155"/>
    <mergeCell ref="F155:G155"/>
    <mergeCell ref="H155:I155"/>
    <mergeCell ref="J155:K155"/>
    <mergeCell ref="M155:O155"/>
    <mergeCell ref="A156:D156"/>
    <mergeCell ref="F156:G156"/>
    <mergeCell ref="H156:I156"/>
    <mergeCell ref="J156:K156"/>
    <mergeCell ref="M156:O156"/>
    <mergeCell ref="L158:N158"/>
    <mergeCell ref="B160:O160"/>
    <mergeCell ref="A162:D162"/>
    <mergeCell ref="F162:G162"/>
    <mergeCell ref="H162:I162"/>
    <mergeCell ref="J162:K162"/>
    <mergeCell ref="M162:O162"/>
    <mergeCell ref="A163:D163"/>
    <mergeCell ref="F163:G163"/>
    <mergeCell ref="H163:I163"/>
    <mergeCell ref="J163:K163"/>
    <mergeCell ref="M163:O163"/>
    <mergeCell ref="L165:N165"/>
    <mergeCell ref="B167:O167"/>
    <mergeCell ref="A169:D169"/>
    <mergeCell ref="F169:G169"/>
    <mergeCell ref="H169:I169"/>
    <mergeCell ref="J169:K169"/>
    <mergeCell ref="M169:O169"/>
    <mergeCell ref="A170:D170"/>
    <mergeCell ref="F170:G170"/>
    <mergeCell ref="H170:I170"/>
    <mergeCell ref="J170:K170"/>
    <mergeCell ref="M170:O170"/>
    <mergeCell ref="L172:N172"/>
    <mergeCell ref="B174:O174"/>
    <mergeCell ref="A176:D176"/>
    <mergeCell ref="F176:G176"/>
    <mergeCell ref="H176:I176"/>
    <mergeCell ref="J176:K176"/>
    <mergeCell ref="M176:O176"/>
    <mergeCell ref="A177:D177"/>
    <mergeCell ref="F177:G177"/>
    <mergeCell ref="H177:I177"/>
    <mergeCell ref="J177:K177"/>
    <mergeCell ref="M177:O177"/>
    <mergeCell ref="L179:N179"/>
    <mergeCell ref="B181:O181"/>
    <mergeCell ref="A183:D183"/>
    <mergeCell ref="F183:G183"/>
    <mergeCell ref="H183:I183"/>
    <mergeCell ref="J183:K183"/>
    <mergeCell ref="M183:O183"/>
    <mergeCell ref="A184:D184"/>
    <mergeCell ref="F184:G184"/>
    <mergeCell ref="H184:I184"/>
    <mergeCell ref="J184:K184"/>
    <mergeCell ref="M184:O184"/>
    <mergeCell ref="L186:N186"/>
    <mergeCell ref="B188:O188"/>
    <mergeCell ref="A190:D190"/>
    <mergeCell ref="F190:G190"/>
    <mergeCell ref="H190:I190"/>
    <mergeCell ref="J190:K190"/>
    <mergeCell ref="M190:O190"/>
    <mergeCell ref="A191:D191"/>
    <mergeCell ref="F191:G191"/>
    <mergeCell ref="H191:I191"/>
    <mergeCell ref="J191:K191"/>
    <mergeCell ref="M191:O191"/>
    <mergeCell ref="L193:N193"/>
    <mergeCell ref="B195:O195"/>
    <mergeCell ref="A197:D197"/>
    <mergeCell ref="F197:G197"/>
    <mergeCell ref="H197:I197"/>
    <mergeCell ref="J197:K197"/>
    <mergeCell ref="M197:O197"/>
    <mergeCell ref="A198:D198"/>
    <mergeCell ref="F198:G198"/>
    <mergeCell ref="H198:I198"/>
    <mergeCell ref="J198:K198"/>
    <mergeCell ref="M198:O198"/>
    <mergeCell ref="L200:N200"/>
    <mergeCell ref="B202:O202"/>
    <mergeCell ref="A204:D204"/>
    <mergeCell ref="F204:G204"/>
    <mergeCell ref="H204:I204"/>
    <mergeCell ref="J204:K204"/>
    <mergeCell ref="M204:O204"/>
    <mergeCell ref="A205:D205"/>
    <mergeCell ref="F205:G205"/>
    <mergeCell ref="H205:I205"/>
    <mergeCell ref="J205:K205"/>
    <mergeCell ref="M205:O205"/>
    <mergeCell ref="L207:N207"/>
    <mergeCell ref="B209:O209"/>
    <mergeCell ref="A211:D211"/>
    <mergeCell ref="F211:G211"/>
    <mergeCell ref="H211:I211"/>
    <mergeCell ref="J211:K211"/>
    <mergeCell ref="M211:O211"/>
    <mergeCell ref="A212:D212"/>
    <mergeCell ref="F212:G212"/>
    <mergeCell ref="H212:I212"/>
    <mergeCell ref="J212:K212"/>
    <mergeCell ref="M212:O212"/>
    <mergeCell ref="L214:N214"/>
    <mergeCell ref="B216:O216"/>
    <mergeCell ref="A218:D218"/>
    <mergeCell ref="F218:G218"/>
    <mergeCell ref="H218:I218"/>
    <mergeCell ref="J218:K218"/>
    <mergeCell ref="M218:O218"/>
    <mergeCell ref="A219:D219"/>
    <mergeCell ref="F219:G219"/>
    <mergeCell ref="H219:I219"/>
    <mergeCell ref="J219:K219"/>
    <mergeCell ref="M219:O219"/>
    <mergeCell ref="L221:N221"/>
    <mergeCell ref="B223:O223"/>
    <mergeCell ref="A225:D225"/>
    <mergeCell ref="F225:G225"/>
    <mergeCell ref="H225:I225"/>
    <mergeCell ref="J225:K225"/>
    <mergeCell ref="M225:O225"/>
    <mergeCell ref="A226:D226"/>
    <mergeCell ref="F226:G226"/>
    <mergeCell ref="H226:I226"/>
    <mergeCell ref="J226:K226"/>
    <mergeCell ref="M226:O226"/>
    <mergeCell ref="L228:N228"/>
    <mergeCell ref="B230:O230"/>
    <mergeCell ref="A232:D232"/>
    <mergeCell ref="F232:G232"/>
    <mergeCell ref="H232:I232"/>
    <mergeCell ref="J232:K232"/>
    <mergeCell ref="M232:O232"/>
    <mergeCell ref="A233:D233"/>
    <mergeCell ref="F233:G233"/>
    <mergeCell ref="H233:I233"/>
    <mergeCell ref="J233:K233"/>
    <mergeCell ref="M233:O233"/>
    <mergeCell ref="L235:N235"/>
    <mergeCell ref="B237:O237"/>
    <mergeCell ref="A239:D239"/>
    <mergeCell ref="F239:G239"/>
    <mergeCell ref="H239:I239"/>
    <mergeCell ref="J239:K239"/>
    <mergeCell ref="M239:O239"/>
    <mergeCell ref="A240:D240"/>
    <mergeCell ref="F240:G240"/>
    <mergeCell ref="H240:I240"/>
    <mergeCell ref="J240:K240"/>
    <mergeCell ref="M240:O240"/>
    <mergeCell ref="L242:N242"/>
    <mergeCell ref="B244:O244"/>
    <mergeCell ref="A246:D246"/>
    <mergeCell ref="F246:G246"/>
    <mergeCell ref="H246:I246"/>
    <mergeCell ref="J246:K246"/>
    <mergeCell ref="M246:O246"/>
    <mergeCell ref="A247:D247"/>
    <mergeCell ref="F247:G247"/>
    <mergeCell ref="H247:I247"/>
    <mergeCell ref="J247:K247"/>
    <mergeCell ref="M247:O247"/>
    <mergeCell ref="L249:N249"/>
    <mergeCell ref="B251:O251"/>
    <mergeCell ref="A253:D253"/>
    <mergeCell ref="F253:G253"/>
    <mergeCell ref="H253:I253"/>
    <mergeCell ref="J253:K253"/>
    <mergeCell ref="M253:O253"/>
    <mergeCell ref="A254:D254"/>
    <mergeCell ref="F254:G254"/>
    <mergeCell ref="H254:I254"/>
    <mergeCell ref="J254:K254"/>
    <mergeCell ref="M254:O254"/>
    <mergeCell ref="L256:N256"/>
    <mergeCell ref="B258:O258"/>
    <mergeCell ref="A260:D260"/>
    <mergeCell ref="F260:G260"/>
    <mergeCell ref="H260:I260"/>
    <mergeCell ref="J260:K260"/>
    <mergeCell ref="M260:O260"/>
    <mergeCell ref="A261:D261"/>
    <mergeCell ref="F261:G261"/>
    <mergeCell ref="H261:I261"/>
    <mergeCell ref="J261:K261"/>
    <mergeCell ref="M261:O261"/>
    <mergeCell ref="L263:N263"/>
    <mergeCell ref="B265:O265"/>
    <mergeCell ref="A267:D267"/>
    <mergeCell ref="F267:G267"/>
    <mergeCell ref="H267:I267"/>
    <mergeCell ref="J267:K267"/>
    <mergeCell ref="M267:O267"/>
    <mergeCell ref="A268:D268"/>
    <mergeCell ref="F268:G268"/>
    <mergeCell ref="H268:I268"/>
    <mergeCell ref="J268:K268"/>
    <mergeCell ref="M268:O268"/>
    <mergeCell ref="L270:N270"/>
    <mergeCell ref="B272:O272"/>
    <mergeCell ref="A274:D274"/>
    <mergeCell ref="F274:G274"/>
    <mergeCell ref="H274:I274"/>
    <mergeCell ref="J274:K274"/>
    <mergeCell ref="M274:O274"/>
    <mergeCell ref="A275:D275"/>
    <mergeCell ref="F275:G275"/>
    <mergeCell ref="H275:I275"/>
    <mergeCell ref="J275:K275"/>
    <mergeCell ref="M275:O275"/>
    <mergeCell ref="L277:N277"/>
    <mergeCell ref="B279:O279"/>
    <mergeCell ref="A281:D281"/>
    <mergeCell ref="F281:G281"/>
    <mergeCell ref="H281:I281"/>
    <mergeCell ref="J281:K281"/>
    <mergeCell ref="M281:O281"/>
    <mergeCell ref="A282:D282"/>
    <mergeCell ref="F282:G282"/>
    <mergeCell ref="H282:I282"/>
    <mergeCell ref="J282:K282"/>
    <mergeCell ref="M282:O282"/>
    <mergeCell ref="L284:N284"/>
    <mergeCell ref="B286:O286"/>
    <mergeCell ref="A288:D288"/>
    <mergeCell ref="F288:G288"/>
    <mergeCell ref="H288:I288"/>
    <mergeCell ref="J288:K288"/>
    <mergeCell ref="M288:O288"/>
    <mergeCell ref="A289:D289"/>
    <mergeCell ref="F289:G289"/>
    <mergeCell ref="H289:I289"/>
    <mergeCell ref="J289:K289"/>
    <mergeCell ref="M289:O289"/>
    <mergeCell ref="A290:D290"/>
    <mergeCell ref="F290:G290"/>
    <mergeCell ref="H290:I290"/>
    <mergeCell ref="J290:K290"/>
    <mergeCell ref="M290:O290"/>
    <mergeCell ref="L292:N292"/>
    <mergeCell ref="B294:O294"/>
    <mergeCell ref="A296:D296"/>
    <mergeCell ref="F296:G296"/>
    <mergeCell ref="H296:I296"/>
    <mergeCell ref="J296:K296"/>
    <mergeCell ref="M296:O296"/>
    <mergeCell ref="A297:D297"/>
    <mergeCell ref="F297:G297"/>
    <mergeCell ref="H297:I297"/>
    <mergeCell ref="J297:K297"/>
    <mergeCell ref="M297:O297"/>
    <mergeCell ref="L299:N299"/>
    <mergeCell ref="B301:O301"/>
    <mergeCell ref="H303:K303"/>
    <mergeCell ref="M308:O308"/>
    <mergeCell ref="M309:O309"/>
    <mergeCell ref="M310:O310"/>
    <mergeCell ref="A311:D311"/>
    <mergeCell ref="M311:O311"/>
    <mergeCell ref="A312:D312"/>
    <mergeCell ref="M312:O312"/>
    <mergeCell ref="A313:D313"/>
    <mergeCell ref="M313:O313"/>
    <mergeCell ref="F303:F304"/>
    <mergeCell ref="F308:F310"/>
    <mergeCell ref="G303:G304"/>
    <mergeCell ref="G308:G310"/>
    <mergeCell ref="L303:L304"/>
    <mergeCell ref="L308:L310"/>
    <mergeCell ref="A314:D314"/>
    <mergeCell ref="M314:O314"/>
    <mergeCell ref="A315:D315"/>
    <mergeCell ref="M315:O315"/>
    <mergeCell ref="A316:D316"/>
    <mergeCell ref="M316:O316"/>
    <mergeCell ref="M317:O317"/>
    <mergeCell ref="M318:O318"/>
    <mergeCell ref="A319:D319"/>
    <mergeCell ref="M319:O319"/>
    <mergeCell ref="A320:D320"/>
    <mergeCell ref="M320:O320"/>
    <mergeCell ref="A321:D321"/>
    <mergeCell ref="M321:O321"/>
    <mergeCell ref="A322:D322"/>
    <mergeCell ref="M322:O322"/>
    <mergeCell ref="A323:D323"/>
    <mergeCell ref="M323:O323"/>
    <mergeCell ref="F317:F318"/>
    <mergeCell ref="G317:G318"/>
    <mergeCell ref="L317:L318"/>
    <mergeCell ref="A324:D324"/>
    <mergeCell ref="M324:O324"/>
    <mergeCell ref="A325:D325"/>
    <mergeCell ref="M325:O325"/>
    <mergeCell ref="M326:O326"/>
    <mergeCell ref="M327:O327"/>
    <mergeCell ref="M328:O328"/>
    <mergeCell ref="M329:O329"/>
    <mergeCell ref="M330:O330"/>
    <mergeCell ref="M331:O331"/>
    <mergeCell ref="A332:D332"/>
    <mergeCell ref="M332:O332"/>
    <mergeCell ref="M333:O333"/>
    <mergeCell ref="M334:O334"/>
    <mergeCell ref="A335:D335"/>
    <mergeCell ref="M335:O335"/>
    <mergeCell ref="A336:D336"/>
    <mergeCell ref="M336:O336"/>
    <mergeCell ref="F326:F329"/>
    <mergeCell ref="F330:F331"/>
    <mergeCell ref="F333:F334"/>
    <mergeCell ref="G326:G329"/>
    <mergeCell ref="G330:G331"/>
    <mergeCell ref="G333:G334"/>
    <mergeCell ref="L326:L329"/>
    <mergeCell ref="L330:L331"/>
    <mergeCell ref="L333:L334"/>
    <mergeCell ref="A337:D337"/>
    <mergeCell ref="M337:O337"/>
    <mergeCell ref="A338:D338"/>
    <mergeCell ref="M338:O338"/>
    <mergeCell ref="A339:D339"/>
    <mergeCell ref="M339:O339"/>
    <mergeCell ref="A340:D340"/>
    <mergeCell ref="M340:O340"/>
    <mergeCell ref="A341:D341"/>
    <mergeCell ref="M341:O341"/>
    <mergeCell ref="A342:D342"/>
    <mergeCell ref="M342:O342"/>
    <mergeCell ref="M343:O343"/>
    <mergeCell ref="M344:O344"/>
    <mergeCell ref="M345:O345"/>
    <mergeCell ref="M346:O346"/>
    <mergeCell ref="A347:D347"/>
    <mergeCell ref="M347:O347"/>
    <mergeCell ref="F343:F344"/>
    <mergeCell ref="F345:F346"/>
    <mergeCell ref="G343:G344"/>
    <mergeCell ref="G345:G346"/>
    <mergeCell ref="L343:L344"/>
    <mergeCell ref="L345:L346"/>
    <mergeCell ref="M348:O348"/>
    <mergeCell ref="M349:O349"/>
    <mergeCell ref="A350:D350"/>
    <mergeCell ref="M350:O350"/>
    <mergeCell ref="A351:D351"/>
    <mergeCell ref="M351:O351"/>
    <mergeCell ref="A352:D352"/>
    <mergeCell ref="M352:O352"/>
    <mergeCell ref="A353:D353"/>
    <mergeCell ref="M353:O353"/>
    <mergeCell ref="A354:D354"/>
    <mergeCell ref="M354:O354"/>
    <mergeCell ref="A355:D355"/>
    <mergeCell ref="M355:O355"/>
    <mergeCell ref="M356:O356"/>
    <mergeCell ref="M357:O357"/>
    <mergeCell ref="A358:D358"/>
    <mergeCell ref="M358:O358"/>
    <mergeCell ref="F348:F349"/>
    <mergeCell ref="F356:F357"/>
    <mergeCell ref="G348:G349"/>
    <mergeCell ref="G356:G357"/>
    <mergeCell ref="L348:L349"/>
    <mergeCell ref="L356:L357"/>
    <mergeCell ref="M362:O362"/>
    <mergeCell ref="M363:O363"/>
    <mergeCell ref="M364:O364"/>
    <mergeCell ref="M365:O365"/>
    <mergeCell ref="A366:D366"/>
    <mergeCell ref="M366:O366"/>
    <mergeCell ref="A367:D367"/>
    <mergeCell ref="M367:O367"/>
    <mergeCell ref="A368:D368"/>
    <mergeCell ref="M368:O368"/>
    <mergeCell ref="A369:D369"/>
    <mergeCell ref="M369:O369"/>
    <mergeCell ref="A370:D370"/>
    <mergeCell ref="M370:O370"/>
    <mergeCell ref="A371:D371"/>
    <mergeCell ref="M371:O371"/>
    <mergeCell ref="M372:O372"/>
    <mergeCell ref="F362:F365"/>
    <mergeCell ref="G362:G365"/>
    <mergeCell ref="L362:L365"/>
    <mergeCell ref="M373:O373"/>
    <mergeCell ref="A374:D374"/>
    <mergeCell ref="M374:O374"/>
    <mergeCell ref="A375:D375"/>
    <mergeCell ref="M375:O375"/>
    <mergeCell ref="M376:O376"/>
    <mergeCell ref="M377:O377"/>
    <mergeCell ref="A378:D378"/>
    <mergeCell ref="M378:O378"/>
    <mergeCell ref="A379:D379"/>
    <mergeCell ref="M379:O379"/>
    <mergeCell ref="M380:O380"/>
    <mergeCell ref="M381:O381"/>
    <mergeCell ref="A382:D382"/>
    <mergeCell ref="M382:O382"/>
    <mergeCell ref="A383:D383"/>
    <mergeCell ref="M383:O383"/>
    <mergeCell ref="F372:F373"/>
    <mergeCell ref="F376:F377"/>
    <mergeCell ref="F380:F381"/>
    <mergeCell ref="G372:G373"/>
    <mergeCell ref="G376:G377"/>
    <mergeCell ref="G380:G381"/>
    <mergeCell ref="L372:L373"/>
    <mergeCell ref="L376:L377"/>
    <mergeCell ref="L380:L381"/>
    <mergeCell ref="A376:D377"/>
    <mergeCell ref="A380:D381"/>
    <mergeCell ref="A384:D384"/>
    <mergeCell ref="M384:O384"/>
    <mergeCell ref="M385:O385"/>
    <mergeCell ref="M386:O386"/>
    <mergeCell ref="A387:D387"/>
    <mergeCell ref="M387:O387"/>
    <mergeCell ref="M388:O388"/>
    <mergeCell ref="M389:O389"/>
    <mergeCell ref="A390:D390"/>
    <mergeCell ref="M390:O390"/>
    <mergeCell ref="A391:D391"/>
    <mergeCell ref="M391:O391"/>
    <mergeCell ref="M392:O392"/>
    <mergeCell ref="M393:O393"/>
    <mergeCell ref="A394:D394"/>
    <mergeCell ref="M394:O394"/>
    <mergeCell ref="M395:O395"/>
    <mergeCell ref="F385:F386"/>
    <mergeCell ref="F388:F389"/>
    <mergeCell ref="F392:F393"/>
    <mergeCell ref="G385:G386"/>
    <mergeCell ref="G388:G389"/>
    <mergeCell ref="G392:G393"/>
    <mergeCell ref="L385:L386"/>
    <mergeCell ref="L388:L389"/>
    <mergeCell ref="L392:L393"/>
    <mergeCell ref="A385:D386"/>
    <mergeCell ref="A392:D393"/>
    <mergeCell ref="M396:O396"/>
    <mergeCell ref="A397:D397"/>
    <mergeCell ref="M397:O397"/>
    <mergeCell ref="A398:D398"/>
    <mergeCell ref="M398:O398"/>
    <mergeCell ref="A399:D399"/>
    <mergeCell ref="M399:O399"/>
    <mergeCell ref="A400:D400"/>
    <mergeCell ref="M400:O400"/>
    <mergeCell ref="M401:O401"/>
    <mergeCell ref="M402:O402"/>
    <mergeCell ref="M403:O403"/>
    <mergeCell ref="M404:O404"/>
    <mergeCell ref="M405:O405"/>
    <mergeCell ref="M406:O406"/>
    <mergeCell ref="M407:O407"/>
    <mergeCell ref="A408:D408"/>
    <mergeCell ref="M408:O408"/>
    <mergeCell ref="F395:F396"/>
    <mergeCell ref="F401:F402"/>
    <mergeCell ref="F403:F405"/>
    <mergeCell ref="F406:F407"/>
    <mergeCell ref="G395:G396"/>
    <mergeCell ref="G401:G402"/>
    <mergeCell ref="G403:G405"/>
    <mergeCell ref="G406:G407"/>
    <mergeCell ref="L395:L396"/>
    <mergeCell ref="L401:L402"/>
    <mergeCell ref="L403:L405"/>
    <mergeCell ref="L406:L407"/>
    <mergeCell ref="A401:D402"/>
    <mergeCell ref="A403:D405"/>
    <mergeCell ref="A409:D409"/>
    <mergeCell ref="M409:O409"/>
    <mergeCell ref="A410:D410"/>
    <mergeCell ref="M410:O410"/>
    <mergeCell ref="A411:D411"/>
    <mergeCell ref="M411:O411"/>
    <mergeCell ref="A412:D412"/>
    <mergeCell ref="M412:O412"/>
    <mergeCell ref="A413:D413"/>
    <mergeCell ref="M413:O413"/>
    <mergeCell ref="A414:D414"/>
    <mergeCell ref="M414:O414"/>
    <mergeCell ref="L416:N416"/>
    <mergeCell ref="B418:O418"/>
    <mergeCell ref="H420:K420"/>
    <mergeCell ref="M425:O425"/>
    <mergeCell ref="M426:O426"/>
    <mergeCell ref="F420:F421"/>
    <mergeCell ref="G420:G421"/>
    <mergeCell ref="L420:L421"/>
    <mergeCell ref="M427:O427"/>
    <mergeCell ref="A428:D428"/>
    <mergeCell ref="M428:O428"/>
    <mergeCell ref="A429:D429"/>
    <mergeCell ref="M429:O429"/>
    <mergeCell ref="A430:D430"/>
    <mergeCell ref="M430:O430"/>
    <mergeCell ref="A431:D431"/>
    <mergeCell ref="M431:O431"/>
    <mergeCell ref="A432:D432"/>
    <mergeCell ref="M432:O432"/>
    <mergeCell ref="A433:D433"/>
    <mergeCell ref="M433:O433"/>
    <mergeCell ref="M434:O434"/>
    <mergeCell ref="M435:O435"/>
    <mergeCell ref="A436:D436"/>
    <mergeCell ref="M436:O436"/>
    <mergeCell ref="F425:F427"/>
    <mergeCell ref="F434:F435"/>
    <mergeCell ref="G425:G427"/>
    <mergeCell ref="G434:G435"/>
    <mergeCell ref="L425:L427"/>
    <mergeCell ref="L434:L435"/>
    <mergeCell ref="A425:D427"/>
    <mergeCell ref="A434:D435"/>
    <mergeCell ref="A437:D437"/>
    <mergeCell ref="M437:O437"/>
    <mergeCell ref="A438:D438"/>
    <mergeCell ref="M438:O438"/>
    <mergeCell ref="A439:D439"/>
    <mergeCell ref="M439:O439"/>
    <mergeCell ref="A440:D440"/>
    <mergeCell ref="M440:O440"/>
    <mergeCell ref="A441:D441"/>
    <mergeCell ref="M441:O441"/>
    <mergeCell ref="A442:D442"/>
    <mergeCell ref="M442:O442"/>
    <mergeCell ref="M443:O443"/>
    <mergeCell ref="M444:O444"/>
    <mergeCell ref="M445:O445"/>
    <mergeCell ref="M446:O446"/>
    <mergeCell ref="M447:O447"/>
    <mergeCell ref="F443:F446"/>
    <mergeCell ref="G443:G446"/>
    <mergeCell ref="L443:L446"/>
    <mergeCell ref="A443:D446"/>
    <mergeCell ref="M448:O448"/>
    <mergeCell ref="A449:D449"/>
    <mergeCell ref="M449:O449"/>
    <mergeCell ref="M450:O450"/>
    <mergeCell ref="M451:O451"/>
    <mergeCell ref="A452:D452"/>
    <mergeCell ref="M452:O452"/>
    <mergeCell ref="A453:D453"/>
    <mergeCell ref="M453:O453"/>
    <mergeCell ref="A454:D454"/>
    <mergeCell ref="M454:O454"/>
    <mergeCell ref="A455:D455"/>
    <mergeCell ref="M455:O455"/>
    <mergeCell ref="A456:D456"/>
    <mergeCell ref="M456:O456"/>
    <mergeCell ref="A457:D457"/>
    <mergeCell ref="M457:O457"/>
    <mergeCell ref="F447:F448"/>
    <mergeCell ref="F450:F451"/>
    <mergeCell ref="G447:G448"/>
    <mergeCell ref="G450:G451"/>
    <mergeCell ref="L447:L448"/>
    <mergeCell ref="L450:L451"/>
    <mergeCell ref="A447:D448"/>
    <mergeCell ref="A458:D458"/>
    <mergeCell ref="M458:O458"/>
    <mergeCell ref="A459:D459"/>
    <mergeCell ref="M459:O459"/>
    <mergeCell ref="M460:O460"/>
    <mergeCell ref="M461:O461"/>
    <mergeCell ref="M462:O462"/>
    <mergeCell ref="M463:O463"/>
    <mergeCell ref="A464:D464"/>
    <mergeCell ref="M464:O464"/>
    <mergeCell ref="M465:O465"/>
    <mergeCell ref="M466:O466"/>
    <mergeCell ref="A467:D467"/>
    <mergeCell ref="M467:O467"/>
    <mergeCell ref="A468:D468"/>
    <mergeCell ref="M468:O468"/>
    <mergeCell ref="A469:D469"/>
    <mergeCell ref="M469:O469"/>
    <mergeCell ref="F460:F461"/>
    <mergeCell ref="F462:F463"/>
    <mergeCell ref="F465:F466"/>
    <mergeCell ref="G460:G461"/>
    <mergeCell ref="G462:G463"/>
    <mergeCell ref="G465:G466"/>
    <mergeCell ref="L460:L461"/>
    <mergeCell ref="L462:L463"/>
    <mergeCell ref="L465:L466"/>
    <mergeCell ref="A460:D461"/>
    <mergeCell ref="A470:D470"/>
    <mergeCell ref="M470:O470"/>
    <mergeCell ref="A471:D471"/>
    <mergeCell ref="M471:O471"/>
    <mergeCell ref="A472:D472"/>
    <mergeCell ref="M472:O472"/>
    <mergeCell ref="M473:O473"/>
    <mergeCell ref="M474:O474"/>
    <mergeCell ref="A475:D475"/>
    <mergeCell ref="M475:O475"/>
    <mergeCell ref="M479:O479"/>
    <mergeCell ref="M480:O480"/>
    <mergeCell ref="M481:O481"/>
    <mergeCell ref="M482:O482"/>
    <mergeCell ref="A483:D483"/>
    <mergeCell ref="M483:O483"/>
    <mergeCell ref="A484:D484"/>
    <mergeCell ref="M484:O484"/>
    <mergeCell ref="E479:E482"/>
    <mergeCell ref="F473:F474"/>
    <mergeCell ref="F479:F482"/>
    <mergeCell ref="G473:G474"/>
    <mergeCell ref="G479:G482"/>
    <mergeCell ref="L473:L474"/>
    <mergeCell ref="L479:L482"/>
    <mergeCell ref="A473:D474"/>
    <mergeCell ref="A476:O478"/>
    <mergeCell ref="A479:D482"/>
    <mergeCell ref="A485:D485"/>
    <mergeCell ref="M485:O485"/>
    <mergeCell ref="A486:D486"/>
    <mergeCell ref="M486:O486"/>
    <mergeCell ref="A487:D487"/>
    <mergeCell ref="M487:O487"/>
    <mergeCell ref="A488:D488"/>
    <mergeCell ref="M488:O488"/>
    <mergeCell ref="M489:O489"/>
    <mergeCell ref="M490:O490"/>
    <mergeCell ref="A491:D491"/>
    <mergeCell ref="M491:O491"/>
    <mergeCell ref="A492:D492"/>
    <mergeCell ref="M492:O492"/>
    <mergeCell ref="M493:O493"/>
    <mergeCell ref="M494:O494"/>
    <mergeCell ref="A495:D495"/>
    <mergeCell ref="M495:O495"/>
    <mergeCell ref="E489:E490"/>
    <mergeCell ref="E493:E494"/>
    <mergeCell ref="F489:F490"/>
    <mergeCell ref="F493:F494"/>
    <mergeCell ref="G489:G490"/>
    <mergeCell ref="G493:G494"/>
    <mergeCell ref="L489:L490"/>
    <mergeCell ref="L493:L494"/>
    <mergeCell ref="A489:D490"/>
    <mergeCell ref="A493:D494"/>
    <mergeCell ref="M503:O503"/>
    <mergeCell ref="A504:D504"/>
    <mergeCell ref="M504:O504"/>
    <mergeCell ref="M505:O505"/>
    <mergeCell ref="M506:O506"/>
    <mergeCell ref="A507:D507"/>
    <mergeCell ref="M507:O507"/>
    <mergeCell ref="E497:E498"/>
    <mergeCell ref="E502:E503"/>
    <mergeCell ref="E505:E506"/>
    <mergeCell ref="F497:F498"/>
    <mergeCell ref="F502:F503"/>
    <mergeCell ref="F505:F506"/>
    <mergeCell ref="G497:G498"/>
    <mergeCell ref="G502:G503"/>
    <mergeCell ref="G505:G506"/>
    <mergeCell ref="L497:L498"/>
    <mergeCell ref="L502:L503"/>
    <mergeCell ref="L505:L506"/>
    <mergeCell ref="A497:D498"/>
    <mergeCell ref="A502:D503"/>
    <mergeCell ref="A511:D511"/>
    <mergeCell ref="M511:O511"/>
    <mergeCell ref="M512:O512"/>
    <mergeCell ref="M513:O513"/>
    <mergeCell ref="A514:D514"/>
    <mergeCell ref="M514:O514"/>
    <mergeCell ref="A515:D515"/>
    <mergeCell ref="M515:O515"/>
    <mergeCell ref="A516:D516"/>
    <mergeCell ref="M516:O516"/>
    <mergeCell ref="A517:D517"/>
    <mergeCell ref="M517:O517"/>
    <mergeCell ref="M518:O518"/>
    <mergeCell ref="E509:E510"/>
    <mergeCell ref="E512:E513"/>
    <mergeCell ref="F509:F510"/>
    <mergeCell ref="F512:F513"/>
    <mergeCell ref="G509:G510"/>
    <mergeCell ref="G512:G513"/>
    <mergeCell ref="L509:L510"/>
    <mergeCell ref="L512:L513"/>
    <mergeCell ref="A509:D510"/>
    <mergeCell ref="M519:O519"/>
    <mergeCell ref="M520:O520"/>
    <mergeCell ref="M521:O521"/>
    <mergeCell ref="M522:O522"/>
    <mergeCell ref="M523:O523"/>
    <mergeCell ref="M524:O524"/>
    <mergeCell ref="A525:D525"/>
    <mergeCell ref="M525:O525"/>
    <mergeCell ref="A526:D526"/>
    <mergeCell ref="M526:O526"/>
    <mergeCell ref="A527:D527"/>
    <mergeCell ref="M527:O527"/>
    <mergeCell ref="A528:D528"/>
    <mergeCell ref="M528:O528"/>
    <mergeCell ref="A529:D529"/>
    <mergeCell ref="M529:O529"/>
    <mergeCell ref="A530:D530"/>
    <mergeCell ref="M530:O530"/>
    <mergeCell ref="E518:E519"/>
    <mergeCell ref="E520:E522"/>
    <mergeCell ref="E523:E524"/>
    <mergeCell ref="F518:F519"/>
    <mergeCell ref="F520:F522"/>
    <mergeCell ref="F523:F524"/>
    <mergeCell ref="G518:G519"/>
    <mergeCell ref="G520:G522"/>
    <mergeCell ref="G523:G524"/>
    <mergeCell ref="L518:L519"/>
    <mergeCell ref="L520:L522"/>
    <mergeCell ref="L523:L524"/>
    <mergeCell ref="A518:D519"/>
    <mergeCell ref="A520:D522"/>
    <mergeCell ref="A531:D531"/>
    <mergeCell ref="M531:O531"/>
    <mergeCell ref="L533:N533"/>
    <mergeCell ref="B535:O535"/>
    <mergeCell ref="H537:K537"/>
    <mergeCell ref="M542:O542"/>
    <mergeCell ref="M543:O543"/>
    <mergeCell ref="M544:O544"/>
    <mergeCell ref="A545:D545"/>
    <mergeCell ref="M545:O545"/>
    <mergeCell ref="A546:D546"/>
    <mergeCell ref="M546:O546"/>
    <mergeCell ref="A547:D547"/>
    <mergeCell ref="M547:O547"/>
    <mergeCell ref="A548:D548"/>
    <mergeCell ref="M548:O548"/>
    <mergeCell ref="A549:D549"/>
    <mergeCell ref="M549:O549"/>
    <mergeCell ref="E537:E538"/>
    <mergeCell ref="E542:E544"/>
    <mergeCell ref="F537:F538"/>
    <mergeCell ref="F542:F544"/>
    <mergeCell ref="G537:G538"/>
    <mergeCell ref="G542:G544"/>
    <mergeCell ref="L537:L538"/>
    <mergeCell ref="L542:L544"/>
    <mergeCell ref="A539:O541"/>
    <mergeCell ref="A542:D544"/>
    <mergeCell ref="A564:D565"/>
    <mergeCell ref="A550:D550"/>
    <mergeCell ref="M550:O550"/>
    <mergeCell ref="M551:O551"/>
    <mergeCell ref="M552:O552"/>
    <mergeCell ref="A553:D553"/>
    <mergeCell ref="M553:O553"/>
    <mergeCell ref="A554:D554"/>
    <mergeCell ref="M554:O554"/>
    <mergeCell ref="A555:D555"/>
    <mergeCell ref="M555:O555"/>
    <mergeCell ref="A556:D556"/>
    <mergeCell ref="M556:O556"/>
    <mergeCell ref="A557:D557"/>
    <mergeCell ref="M557:O557"/>
    <mergeCell ref="A558:D558"/>
    <mergeCell ref="M558:O558"/>
    <mergeCell ref="A559:D559"/>
    <mergeCell ref="M559:O559"/>
    <mergeCell ref="E551:E552"/>
    <mergeCell ref="F551:F552"/>
    <mergeCell ref="G551:G552"/>
    <mergeCell ref="L551:L552"/>
    <mergeCell ref="A551:D552"/>
    <mergeCell ref="A577:D578"/>
    <mergeCell ref="M560:O560"/>
    <mergeCell ref="M561:O561"/>
    <mergeCell ref="M562:O562"/>
    <mergeCell ref="M563:O563"/>
    <mergeCell ref="M564:O564"/>
    <mergeCell ref="M565:O565"/>
    <mergeCell ref="A566:D566"/>
    <mergeCell ref="M566:O566"/>
    <mergeCell ref="M567:O567"/>
    <mergeCell ref="M568:O568"/>
    <mergeCell ref="A569:D569"/>
    <mergeCell ref="M569:O569"/>
    <mergeCell ref="A570:D570"/>
    <mergeCell ref="M570:O570"/>
    <mergeCell ref="A571:D571"/>
    <mergeCell ref="M571:O571"/>
    <mergeCell ref="A572:D572"/>
    <mergeCell ref="M572:O572"/>
    <mergeCell ref="E560:E563"/>
    <mergeCell ref="E564:E565"/>
    <mergeCell ref="E567:E568"/>
    <mergeCell ref="F560:F563"/>
    <mergeCell ref="F564:F565"/>
    <mergeCell ref="F567:F568"/>
    <mergeCell ref="G560:G563"/>
    <mergeCell ref="G564:G565"/>
    <mergeCell ref="G567:G568"/>
    <mergeCell ref="L560:L563"/>
    <mergeCell ref="L564:L565"/>
    <mergeCell ref="L567:L568"/>
    <mergeCell ref="A560:D563"/>
    <mergeCell ref="A590:D591"/>
    <mergeCell ref="A593:O595"/>
    <mergeCell ref="A573:D573"/>
    <mergeCell ref="M573:O573"/>
    <mergeCell ref="A574:D574"/>
    <mergeCell ref="M574:O574"/>
    <mergeCell ref="A575:D575"/>
    <mergeCell ref="M575:O575"/>
    <mergeCell ref="A576:D576"/>
    <mergeCell ref="M576:O576"/>
    <mergeCell ref="M577:O577"/>
    <mergeCell ref="M578:O578"/>
    <mergeCell ref="M579:O579"/>
    <mergeCell ref="M580:O580"/>
    <mergeCell ref="A581:D581"/>
    <mergeCell ref="M581:O581"/>
    <mergeCell ref="M582:O582"/>
    <mergeCell ref="M583:O583"/>
    <mergeCell ref="A584:D584"/>
    <mergeCell ref="M584:O584"/>
    <mergeCell ref="E577:E578"/>
    <mergeCell ref="E579:E580"/>
    <mergeCell ref="E582:E583"/>
    <mergeCell ref="F577:F578"/>
    <mergeCell ref="F579:F580"/>
    <mergeCell ref="F582:F583"/>
    <mergeCell ref="G577:G578"/>
    <mergeCell ref="G579:G580"/>
    <mergeCell ref="G582:G583"/>
    <mergeCell ref="L577:L578"/>
    <mergeCell ref="L579:L580"/>
    <mergeCell ref="L582:L583"/>
    <mergeCell ref="M608:O608"/>
    <mergeCell ref="E596:E599"/>
    <mergeCell ref="E606:E607"/>
    <mergeCell ref="F596:F599"/>
    <mergeCell ref="F606:F607"/>
    <mergeCell ref="G596:G599"/>
    <mergeCell ref="G606:G607"/>
    <mergeCell ref="L596:L599"/>
    <mergeCell ref="L606:L607"/>
    <mergeCell ref="A596:D599"/>
    <mergeCell ref="A606:D607"/>
    <mergeCell ref="A585:D585"/>
    <mergeCell ref="M585:O585"/>
    <mergeCell ref="A586:D586"/>
    <mergeCell ref="M586:O586"/>
    <mergeCell ref="A587:D587"/>
    <mergeCell ref="M587:O587"/>
    <mergeCell ref="A588:D588"/>
    <mergeCell ref="M588:O588"/>
    <mergeCell ref="A589:D589"/>
    <mergeCell ref="M589:O589"/>
    <mergeCell ref="M590:O590"/>
    <mergeCell ref="M591:O591"/>
    <mergeCell ref="A592:D592"/>
    <mergeCell ref="M592:O592"/>
    <mergeCell ref="M596:O596"/>
    <mergeCell ref="M597:O597"/>
    <mergeCell ref="M598:O598"/>
    <mergeCell ref="E590:E591"/>
    <mergeCell ref="F590:F591"/>
    <mergeCell ref="G590:G591"/>
    <mergeCell ref="L590:L591"/>
    <mergeCell ref="M616:O616"/>
    <mergeCell ref="A617:D617"/>
    <mergeCell ref="M617:O617"/>
    <mergeCell ref="A618:D618"/>
    <mergeCell ref="M618:O618"/>
    <mergeCell ref="M619:O619"/>
    <mergeCell ref="E610:E611"/>
    <mergeCell ref="E614:E615"/>
    <mergeCell ref="F610:F611"/>
    <mergeCell ref="F614:F615"/>
    <mergeCell ref="G610:G611"/>
    <mergeCell ref="G614:G615"/>
    <mergeCell ref="L610:L611"/>
    <mergeCell ref="L614:L615"/>
    <mergeCell ref="A610:D611"/>
    <mergeCell ref="A614:D615"/>
    <mergeCell ref="M599:O599"/>
    <mergeCell ref="A600:D600"/>
    <mergeCell ref="M600:O600"/>
    <mergeCell ref="A601:D601"/>
    <mergeCell ref="M601:O601"/>
    <mergeCell ref="A602:D602"/>
    <mergeCell ref="M602:O602"/>
    <mergeCell ref="A603:D603"/>
    <mergeCell ref="M603:O603"/>
    <mergeCell ref="A604:D604"/>
    <mergeCell ref="M604:O604"/>
    <mergeCell ref="A605:D605"/>
    <mergeCell ref="M605:O605"/>
    <mergeCell ref="M606:O606"/>
    <mergeCell ref="M607:O607"/>
    <mergeCell ref="A608:D608"/>
    <mergeCell ref="A628:D628"/>
    <mergeCell ref="M628:O628"/>
    <mergeCell ref="M629:O629"/>
    <mergeCell ref="M630:O630"/>
    <mergeCell ref="A631:D631"/>
    <mergeCell ref="M631:O631"/>
    <mergeCell ref="E619:E620"/>
    <mergeCell ref="E622:E623"/>
    <mergeCell ref="E626:E627"/>
    <mergeCell ref="E629:E630"/>
    <mergeCell ref="F619:F620"/>
    <mergeCell ref="F622:F623"/>
    <mergeCell ref="F626:F627"/>
    <mergeCell ref="F629:F630"/>
    <mergeCell ref="G619:G620"/>
    <mergeCell ref="G622:G623"/>
    <mergeCell ref="G626:G627"/>
    <mergeCell ref="G629:G630"/>
    <mergeCell ref="L619:L620"/>
    <mergeCell ref="L622:L623"/>
    <mergeCell ref="L626:L627"/>
    <mergeCell ref="L629:L630"/>
    <mergeCell ref="A619:D620"/>
    <mergeCell ref="A626:D627"/>
    <mergeCell ref="M620:O620"/>
    <mergeCell ref="A621:D621"/>
    <mergeCell ref="M621:O621"/>
    <mergeCell ref="M622:O622"/>
    <mergeCell ref="M623:O623"/>
    <mergeCell ref="A624:D624"/>
    <mergeCell ref="M624:O624"/>
    <mergeCell ref="A625:D625"/>
    <mergeCell ref="A632:D632"/>
    <mergeCell ref="M632:O632"/>
    <mergeCell ref="A633:D633"/>
    <mergeCell ref="M633:O633"/>
    <mergeCell ref="A634:D634"/>
    <mergeCell ref="M634:O634"/>
    <mergeCell ref="M635:O635"/>
    <mergeCell ref="M636:O636"/>
    <mergeCell ref="M637:O637"/>
    <mergeCell ref="M638:O638"/>
    <mergeCell ref="M639:O639"/>
    <mergeCell ref="M640:O640"/>
    <mergeCell ref="M641:O641"/>
    <mergeCell ref="A642:D642"/>
    <mergeCell ref="M642:O642"/>
    <mergeCell ref="A643:D643"/>
    <mergeCell ref="M643:O643"/>
    <mergeCell ref="E635:E636"/>
    <mergeCell ref="E637:E639"/>
    <mergeCell ref="E640:E641"/>
    <mergeCell ref="F635:F636"/>
    <mergeCell ref="F637:F639"/>
    <mergeCell ref="F640:F641"/>
    <mergeCell ref="G635:G636"/>
    <mergeCell ref="G637:G639"/>
    <mergeCell ref="G640:G641"/>
    <mergeCell ref="A635:D636"/>
    <mergeCell ref="A637:D639"/>
    <mergeCell ref="A640:D641"/>
    <mergeCell ref="L635:L636"/>
    <mergeCell ref="L637:L639"/>
    <mergeCell ref="L640:L641"/>
    <mergeCell ref="A644:D644"/>
    <mergeCell ref="M644:O644"/>
    <mergeCell ref="A645:D645"/>
    <mergeCell ref="M645:O645"/>
    <mergeCell ref="A646:D646"/>
    <mergeCell ref="M646:O646"/>
    <mergeCell ref="A647:D647"/>
    <mergeCell ref="M647:O647"/>
    <mergeCell ref="A648:D648"/>
    <mergeCell ref="M648:O648"/>
    <mergeCell ref="L650:N650"/>
    <mergeCell ref="B652:O652"/>
    <mergeCell ref="A654:D654"/>
    <mergeCell ref="F654:G654"/>
    <mergeCell ref="H654:I654"/>
    <mergeCell ref="J654:K654"/>
    <mergeCell ref="M654:O654"/>
    <mergeCell ref="A655:D655"/>
    <mergeCell ref="F655:G655"/>
    <mergeCell ref="H655:I655"/>
    <mergeCell ref="J655:K655"/>
    <mergeCell ref="M655:O655"/>
    <mergeCell ref="L657:N657"/>
    <mergeCell ref="B659:O659"/>
    <mergeCell ref="A661:D661"/>
    <mergeCell ref="F661:G661"/>
    <mergeCell ref="H661:I661"/>
    <mergeCell ref="J661:K661"/>
    <mergeCell ref="M661:O661"/>
    <mergeCell ref="A662:D662"/>
    <mergeCell ref="F662:G662"/>
    <mergeCell ref="H662:I662"/>
    <mergeCell ref="J662:K662"/>
    <mergeCell ref="A663:D663"/>
    <mergeCell ref="F663:G663"/>
    <mergeCell ref="H663:I663"/>
    <mergeCell ref="J663:K663"/>
    <mergeCell ref="M662:O663"/>
    <mergeCell ref="A664:D664"/>
    <mergeCell ref="F664:G664"/>
    <mergeCell ref="H664:I664"/>
    <mergeCell ref="J664:K664"/>
    <mergeCell ref="A665:D665"/>
    <mergeCell ref="F665:G665"/>
    <mergeCell ref="H665:I665"/>
    <mergeCell ref="J665:K665"/>
    <mergeCell ref="L667:N667"/>
    <mergeCell ref="B669:O669"/>
    <mergeCell ref="A671:D671"/>
    <mergeCell ref="F671:G671"/>
    <mergeCell ref="H671:I671"/>
    <mergeCell ref="J671:K671"/>
    <mergeCell ref="M671:O671"/>
    <mergeCell ref="A672:D672"/>
    <mergeCell ref="F672:G672"/>
    <mergeCell ref="H672:I672"/>
    <mergeCell ref="J672:K672"/>
    <mergeCell ref="M664:O665"/>
    <mergeCell ref="A673:D673"/>
    <mergeCell ref="F673:G673"/>
    <mergeCell ref="H673:I673"/>
    <mergeCell ref="J673:K673"/>
    <mergeCell ref="A674:D674"/>
    <mergeCell ref="F674:G674"/>
    <mergeCell ref="H674:I674"/>
    <mergeCell ref="J674:K674"/>
    <mergeCell ref="A675:D675"/>
    <mergeCell ref="F675:G675"/>
    <mergeCell ref="H675:I675"/>
    <mergeCell ref="J675:K675"/>
    <mergeCell ref="L677:N677"/>
    <mergeCell ref="B679:O679"/>
    <mergeCell ref="A681:D681"/>
    <mergeCell ref="F681:G681"/>
    <mergeCell ref="H681:I681"/>
    <mergeCell ref="J681:K681"/>
    <mergeCell ref="M681:O681"/>
    <mergeCell ref="M674:O675"/>
    <mergeCell ref="M672:O673"/>
    <mergeCell ref="A682:D682"/>
    <mergeCell ref="F682:G682"/>
    <mergeCell ref="H682:I682"/>
    <mergeCell ref="J682:K682"/>
    <mergeCell ref="M682:O682"/>
    <mergeCell ref="L684:N684"/>
    <mergeCell ref="B686:O686"/>
    <mergeCell ref="A688:D688"/>
    <mergeCell ref="F688:G688"/>
    <mergeCell ref="H688:I688"/>
    <mergeCell ref="J688:K688"/>
    <mergeCell ref="M688:O688"/>
    <mergeCell ref="A689:D689"/>
    <mergeCell ref="F689:G689"/>
    <mergeCell ref="H689:I689"/>
    <mergeCell ref="J689:K689"/>
    <mergeCell ref="A690:D690"/>
    <mergeCell ref="F690:G690"/>
    <mergeCell ref="H690:I690"/>
    <mergeCell ref="J690:K690"/>
    <mergeCell ref="A691:D691"/>
    <mergeCell ref="F691:G691"/>
    <mergeCell ref="H691:I691"/>
    <mergeCell ref="J691:K691"/>
    <mergeCell ref="A692:D692"/>
    <mergeCell ref="F692:G692"/>
    <mergeCell ref="H692:I692"/>
    <mergeCell ref="J692:K692"/>
    <mergeCell ref="L694:N694"/>
    <mergeCell ref="B696:O696"/>
    <mergeCell ref="A698:D698"/>
    <mergeCell ref="F698:G698"/>
    <mergeCell ref="H698:I698"/>
    <mergeCell ref="J698:K698"/>
    <mergeCell ref="M698:O698"/>
    <mergeCell ref="A699:D699"/>
    <mergeCell ref="F699:G699"/>
    <mergeCell ref="H699:I699"/>
    <mergeCell ref="J699:K699"/>
    <mergeCell ref="M699:O699"/>
    <mergeCell ref="M689:O692"/>
    <mergeCell ref="L701:N701"/>
    <mergeCell ref="B703:O703"/>
    <mergeCell ref="A705:D705"/>
    <mergeCell ref="F705:G705"/>
    <mergeCell ref="H705:I705"/>
    <mergeCell ref="J705:K705"/>
    <mergeCell ref="M705:O705"/>
    <mergeCell ref="A706:D706"/>
    <mergeCell ref="F706:G706"/>
    <mergeCell ref="H706:I706"/>
    <mergeCell ref="J706:K706"/>
    <mergeCell ref="M706:O706"/>
    <mergeCell ref="L708:N708"/>
    <mergeCell ref="B710:O710"/>
    <mergeCell ref="A712:D712"/>
    <mergeCell ref="F712:G712"/>
    <mergeCell ref="H712:I712"/>
    <mergeCell ref="J712:K712"/>
    <mergeCell ref="M712:O712"/>
    <mergeCell ref="A713:D713"/>
    <mergeCell ref="F713:G713"/>
    <mergeCell ref="H713:I713"/>
    <mergeCell ref="J713:K713"/>
    <mergeCell ref="M713:O713"/>
    <mergeCell ref="A714:D714"/>
    <mergeCell ref="F714:G714"/>
    <mergeCell ref="H714:I714"/>
    <mergeCell ref="J714:K714"/>
    <mergeCell ref="M714:O714"/>
    <mergeCell ref="L716:N716"/>
    <mergeCell ref="B718:O718"/>
    <mergeCell ref="A720:D720"/>
    <mergeCell ref="F720:G720"/>
    <mergeCell ref="H720:I720"/>
    <mergeCell ref="J720:K720"/>
    <mergeCell ref="M720:O720"/>
    <mergeCell ref="A721:D721"/>
    <mergeCell ref="F721:G721"/>
    <mergeCell ref="H721:I721"/>
    <mergeCell ref="J721:K721"/>
    <mergeCell ref="M721:O721"/>
    <mergeCell ref="A722:D722"/>
    <mergeCell ref="F722:G722"/>
    <mergeCell ref="H722:I722"/>
    <mergeCell ref="J722:K722"/>
    <mergeCell ref="M722:O722"/>
    <mergeCell ref="L724:N724"/>
    <mergeCell ref="B726:O726"/>
    <mergeCell ref="A728:D728"/>
    <mergeCell ref="F728:G728"/>
    <mergeCell ref="H728:I728"/>
    <mergeCell ref="J728:K728"/>
    <mergeCell ref="M728:O728"/>
    <mergeCell ref="A729:D729"/>
    <mergeCell ref="F729:G729"/>
    <mergeCell ref="H729:I729"/>
    <mergeCell ref="J729:K729"/>
    <mergeCell ref="M729:O729"/>
    <mergeCell ref="A730:D730"/>
    <mergeCell ref="F730:G730"/>
    <mergeCell ref="H730:I730"/>
    <mergeCell ref="J730:K730"/>
    <mergeCell ref="M730:O730"/>
    <mergeCell ref="A731:D731"/>
    <mergeCell ref="F731:G731"/>
    <mergeCell ref="H731:I731"/>
    <mergeCell ref="J731:K731"/>
    <mergeCell ref="M731:O731"/>
    <mergeCell ref="A732:D732"/>
    <mergeCell ref="F732:G732"/>
    <mergeCell ref="H732:I732"/>
    <mergeCell ref="J732:K732"/>
    <mergeCell ref="M732:O732"/>
    <mergeCell ref="A733:D733"/>
    <mergeCell ref="F733:G733"/>
    <mergeCell ref="H733:I733"/>
    <mergeCell ref="J733:K733"/>
    <mergeCell ref="M733:O733"/>
    <mergeCell ref="A734:D734"/>
    <mergeCell ref="F734:G734"/>
    <mergeCell ref="H734:I734"/>
    <mergeCell ref="J734:K734"/>
    <mergeCell ref="M734:O734"/>
    <mergeCell ref="A735:D735"/>
    <mergeCell ref="F735:G735"/>
    <mergeCell ref="H735:I735"/>
    <mergeCell ref="J735:K735"/>
    <mergeCell ref="M735:O735"/>
    <mergeCell ref="A736:D736"/>
    <mergeCell ref="F736:G736"/>
    <mergeCell ref="H736:I736"/>
    <mergeCell ref="J736:K736"/>
    <mergeCell ref="M736:O736"/>
    <mergeCell ref="L738:N738"/>
    <mergeCell ref="B740:O740"/>
    <mergeCell ref="A742:D742"/>
    <mergeCell ref="F742:G742"/>
    <mergeCell ref="H742:I742"/>
    <mergeCell ref="J742:K742"/>
    <mergeCell ref="M742:O742"/>
    <mergeCell ref="A743:D743"/>
    <mergeCell ref="F743:G743"/>
    <mergeCell ref="H743:I743"/>
    <mergeCell ref="J743:K743"/>
    <mergeCell ref="M743:O743"/>
    <mergeCell ref="L745:N745"/>
    <mergeCell ref="B747:O747"/>
    <mergeCell ref="A749:D749"/>
    <mergeCell ref="F749:G749"/>
    <mergeCell ref="H749:I749"/>
    <mergeCell ref="J749:K749"/>
    <mergeCell ref="M749:O749"/>
    <mergeCell ref="A750:D750"/>
    <mergeCell ref="F750:G750"/>
    <mergeCell ref="H750:I750"/>
    <mergeCell ref="J750:K750"/>
    <mergeCell ref="M750:O750"/>
    <mergeCell ref="L752:N752"/>
    <mergeCell ref="B754:O754"/>
    <mergeCell ref="A756:D756"/>
    <mergeCell ref="F756:G756"/>
    <mergeCell ref="H756:I756"/>
    <mergeCell ref="J756:K756"/>
    <mergeCell ref="M756:O756"/>
    <mergeCell ref="A757:D757"/>
    <mergeCell ref="F757:G757"/>
    <mergeCell ref="H757:I757"/>
    <mergeCell ref="J757:K757"/>
    <mergeCell ref="M757:O757"/>
    <mergeCell ref="L759:N759"/>
    <mergeCell ref="B761:O761"/>
    <mergeCell ref="A763:D763"/>
    <mergeCell ref="F763:G763"/>
    <mergeCell ref="M763:O763"/>
    <mergeCell ref="A764:D764"/>
    <mergeCell ref="F764:G764"/>
    <mergeCell ref="A765:D765"/>
    <mergeCell ref="F765:G765"/>
    <mergeCell ref="A766:D766"/>
    <mergeCell ref="F766:G766"/>
    <mergeCell ref="A767:D767"/>
    <mergeCell ref="F767:G767"/>
    <mergeCell ref="A768:D768"/>
    <mergeCell ref="F768:G768"/>
    <mergeCell ref="A769:D769"/>
    <mergeCell ref="F769:G769"/>
    <mergeCell ref="M764:O769"/>
    <mergeCell ref="A770:D770"/>
    <mergeCell ref="F770:G770"/>
    <mergeCell ref="A771:D771"/>
    <mergeCell ref="F771:G771"/>
    <mergeCell ref="A772:D772"/>
    <mergeCell ref="F772:G772"/>
    <mergeCell ref="A773:D773"/>
    <mergeCell ref="F773:G773"/>
    <mergeCell ref="L775:N775"/>
    <mergeCell ref="B777:O777"/>
    <mergeCell ref="A779:D779"/>
    <mergeCell ref="J779:K779"/>
    <mergeCell ref="M779:O779"/>
    <mergeCell ref="A780:D780"/>
    <mergeCell ref="J780:K780"/>
    <mergeCell ref="M780:O780"/>
    <mergeCell ref="L782:N782"/>
    <mergeCell ref="M770:O773"/>
    <mergeCell ref="B784:O784"/>
    <mergeCell ref="A786:D786"/>
    <mergeCell ref="F786:G786"/>
    <mergeCell ref="H786:I786"/>
    <mergeCell ref="J786:K786"/>
    <mergeCell ref="M786:O786"/>
    <mergeCell ref="A787:D787"/>
    <mergeCell ref="F787:G787"/>
    <mergeCell ref="H787:I787"/>
    <mergeCell ref="J787:K787"/>
    <mergeCell ref="M787:O787"/>
    <mergeCell ref="L789:N789"/>
    <mergeCell ref="B791:O791"/>
    <mergeCell ref="A793:D793"/>
    <mergeCell ref="F793:G793"/>
    <mergeCell ref="H793:I793"/>
    <mergeCell ref="M793:O793"/>
    <mergeCell ref="A794:D794"/>
    <mergeCell ref="F794:G794"/>
    <mergeCell ref="H794:I794"/>
    <mergeCell ref="M794:O794"/>
    <mergeCell ref="L796:N796"/>
    <mergeCell ref="B798:O798"/>
    <mergeCell ref="A800:D800"/>
    <mergeCell ref="F800:G800"/>
    <mergeCell ref="H800:I800"/>
    <mergeCell ref="J800:K800"/>
    <mergeCell ref="M800:O800"/>
    <mergeCell ref="A801:D801"/>
    <mergeCell ref="F801:G801"/>
    <mergeCell ref="H801:I801"/>
    <mergeCell ref="J801:K801"/>
    <mergeCell ref="M801:O801"/>
    <mergeCell ref="L803:N803"/>
    <mergeCell ref="B805:O805"/>
    <mergeCell ref="A807:D807"/>
    <mergeCell ref="F807:G807"/>
    <mergeCell ref="H807:I807"/>
    <mergeCell ref="J807:K807"/>
    <mergeCell ref="M807:O807"/>
    <mergeCell ref="A808:D808"/>
    <mergeCell ref="F808:G808"/>
    <mergeCell ref="H808:I808"/>
    <mergeCell ref="J808:K808"/>
    <mergeCell ref="M808:O808"/>
    <mergeCell ref="L810:N810"/>
    <mergeCell ref="B812:O812"/>
    <mergeCell ref="A814:D814"/>
    <mergeCell ref="F814:G814"/>
    <mergeCell ref="H814:I814"/>
    <mergeCell ref="J814:K814"/>
    <mergeCell ref="M814:O814"/>
    <mergeCell ref="A815:D815"/>
    <mergeCell ref="F815:G815"/>
    <mergeCell ref="H815:I815"/>
    <mergeCell ref="J815:K815"/>
    <mergeCell ref="M815:O815"/>
    <mergeCell ref="A816:D816"/>
    <mergeCell ref="F816:G816"/>
    <mergeCell ref="H816:I816"/>
    <mergeCell ref="J816:K816"/>
    <mergeCell ref="M816:O816"/>
    <mergeCell ref="L818:N818"/>
    <mergeCell ref="B820:O820"/>
    <mergeCell ref="A822:D822"/>
    <mergeCell ref="F822:G822"/>
    <mergeCell ref="H822:I822"/>
    <mergeCell ref="J822:K822"/>
    <mergeCell ref="M822:O822"/>
    <mergeCell ref="A823:D823"/>
    <mergeCell ref="F823:G823"/>
    <mergeCell ref="H823:I823"/>
    <mergeCell ref="J823:K823"/>
    <mergeCell ref="M823:O823"/>
    <mergeCell ref="A824:D824"/>
    <mergeCell ref="F824:G824"/>
    <mergeCell ref="H824:I824"/>
    <mergeCell ref="J824:K824"/>
    <mergeCell ref="M824:O824"/>
    <mergeCell ref="L826:N826"/>
    <mergeCell ref="B828:O828"/>
    <mergeCell ref="A830:D830"/>
    <mergeCell ref="F830:G830"/>
    <mergeCell ref="H830:I830"/>
    <mergeCell ref="J830:K830"/>
    <mergeCell ref="M830:O830"/>
    <mergeCell ref="A831:D831"/>
    <mergeCell ref="F831:G831"/>
    <mergeCell ref="H831:I831"/>
    <mergeCell ref="J831:K831"/>
    <mergeCell ref="M831:O831"/>
    <mergeCell ref="L833:N833"/>
    <mergeCell ref="B835:O835"/>
    <mergeCell ref="A837:D837"/>
    <mergeCell ref="F837:G837"/>
    <mergeCell ref="H837:I837"/>
    <mergeCell ref="J837:K837"/>
    <mergeCell ref="M837:O837"/>
    <mergeCell ref="A838:D838"/>
    <mergeCell ref="F838:G838"/>
    <mergeCell ref="H838:I838"/>
    <mergeCell ref="J838:K838"/>
    <mergeCell ref="M838:O838"/>
    <mergeCell ref="L840:N840"/>
    <mergeCell ref="B842:O842"/>
    <mergeCell ref="A844:D844"/>
    <mergeCell ref="F844:G844"/>
    <mergeCell ref="H844:I844"/>
    <mergeCell ref="J844:K844"/>
    <mergeCell ref="M844:O844"/>
    <mergeCell ref="A845:D845"/>
    <mergeCell ref="F845:G845"/>
    <mergeCell ref="H845:I845"/>
    <mergeCell ref="J845:K845"/>
    <mergeCell ref="M845:O845"/>
    <mergeCell ref="L847:N847"/>
    <mergeCell ref="B849:O849"/>
    <mergeCell ref="A851:D851"/>
    <mergeCell ref="F851:G851"/>
    <mergeCell ref="H851:I851"/>
    <mergeCell ref="J851:K851"/>
    <mergeCell ref="M851:O851"/>
    <mergeCell ref="A852:D852"/>
    <mergeCell ref="F852:G852"/>
    <mergeCell ref="H852:I852"/>
    <mergeCell ref="J852:K852"/>
    <mergeCell ref="M852:O852"/>
    <mergeCell ref="L854:N854"/>
    <mergeCell ref="B856:O856"/>
    <mergeCell ref="A858:D858"/>
    <mergeCell ref="F858:G858"/>
    <mergeCell ref="H858:I858"/>
    <mergeCell ref="J858:K858"/>
    <mergeCell ref="M858:O858"/>
    <mergeCell ref="A859:D859"/>
    <mergeCell ref="F859:G859"/>
    <mergeCell ref="H859:I859"/>
    <mergeCell ref="J859:K859"/>
    <mergeCell ref="M859:O859"/>
    <mergeCell ref="L861:N861"/>
    <mergeCell ref="B863:O863"/>
    <mergeCell ref="A865:D865"/>
    <mergeCell ref="F865:G865"/>
    <mergeCell ref="H865:I865"/>
    <mergeCell ref="J865:K865"/>
    <mergeCell ref="M865:O865"/>
    <mergeCell ref="A866:D866"/>
    <mergeCell ref="F866:G866"/>
    <mergeCell ref="H866:I866"/>
    <mergeCell ref="J866:K866"/>
    <mergeCell ref="M866:O866"/>
    <mergeCell ref="L868:N868"/>
    <mergeCell ref="B870:O870"/>
    <mergeCell ref="A872:D872"/>
    <mergeCell ref="F872:G872"/>
    <mergeCell ref="H872:I872"/>
    <mergeCell ref="J872:K872"/>
    <mergeCell ref="M872:O872"/>
    <mergeCell ref="A873:D873"/>
    <mergeCell ref="F873:G873"/>
    <mergeCell ref="H873:I873"/>
    <mergeCell ref="J873:K873"/>
    <mergeCell ref="M873:O873"/>
    <mergeCell ref="L875:N875"/>
    <mergeCell ref="B877:O877"/>
    <mergeCell ref="A879:D879"/>
    <mergeCell ref="F879:G879"/>
    <mergeCell ref="H879:I879"/>
    <mergeCell ref="J879:K879"/>
    <mergeCell ref="M879:O879"/>
    <mergeCell ref="A880:D880"/>
    <mergeCell ref="F880:G880"/>
    <mergeCell ref="H880:I880"/>
    <mergeCell ref="J880:K880"/>
    <mergeCell ref="M880:O880"/>
    <mergeCell ref="L882:N882"/>
    <mergeCell ref="B884:O884"/>
    <mergeCell ref="A886:D886"/>
    <mergeCell ref="F886:G886"/>
    <mergeCell ref="H886:I886"/>
    <mergeCell ref="J886:K886"/>
    <mergeCell ref="M886:O886"/>
    <mergeCell ref="A887:D887"/>
    <mergeCell ref="F887:G887"/>
    <mergeCell ref="H887:I887"/>
    <mergeCell ref="J887:K887"/>
    <mergeCell ref="M887:O887"/>
    <mergeCell ref="L889:N889"/>
    <mergeCell ref="B891:O891"/>
    <mergeCell ref="A893:D893"/>
    <mergeCell ref="F893:G893"/>
    <mergeCell ref="H893:I893"/>
    <mergeCell ref="J893:K893"/>
    <mergeCell ref="M893:O893"/>
    <mergeCell ref="A894:D894"/>
    <mergeCell ref="F894:G894"/>
    <mergeCell ref="H894:I894"/>
    <mergeCell ref="J894:K894"/>
    <mergeCell ref="M894:O894"/>
    <mergeCell ref="L896:N896"/>
    <mergeCell ref="B898:O898"/>
    <mergeCell ref="A900:D900"/>
    <mergeCell ref="F900:G900"/>
    <mergeCell ref="H900:I900"/>
    <mergeCell ref="J900:K900"/>
    <mergeCell ref="M900:O900"/>
    <mergeCell ref="A901:D901"/>
    <mergeCell ref="F901:G901"/>
    <mergeCell ref="H901:I901"/>
    <mergeCell ref="J901:K901"/>
    <mergeCell ref="M901:O901"/>
    <mergeCell ref="L903:N903"/>
    <mergeCell ref="B905:O905"/>
    <mergeCell ref="A907:D907"/>
    <mergeCell ref="F907:G907"/>
    <mergeCell ref="H907:I907"/>
    <mergeCell ref="J907:K907"/>
    <mergeCell ref="M907:O907"/>
    <mergeCell ref="A908:D908"/>
    <mergeCell ref="F908:G908"/>
    <mergeCell ref="H908:I908"/>
    <mergeCell ref="J908:K908"/>
    <mergeCell ref="M908:O908"/>
    <mergeCell ref="L910:N910"/>
    <mergeCell ref="B912:O912"/>
    <mergeCell ref="A914:D914"/>
    <mergeCell ref="F914:G914"/>
    <mergeCell ref="H914:I914"/>
    <mergeCell ref="J914:K914"/>
    <mergeCell ref="M914:O914"/>
    <mergeCell ref="A915:D915"/>
    <mergeCell ref="F915:G915"/>
    <mergeCell ref="H915:I915"/>
    <mergeCell ref="J915:K915"/>
    <mergeCell ref="M915:O915"/>
    <mergeCell ref="L917:N917"/>
    <mergeCell ref="B919:O919"/>
    <mergeCell ref="A921:D921"/>
    <mergeCell ref="F921:G921"/>
    <mergeCell ref="H921:I921"/>
    <mergeCell ref="J921:K921"/>
    <mergeCell ref="M921:O921"/>
    <mergeCell ref="A922:D922"/>
    <mergeCell ref="F922:G922"/>
    <mergeCell ref="H922:I922"/>
    <mergeCell ref="J922:K922"/>
    <mergeCell ref="M922:O922"/>
    <mergeCell ref="L924:N924"/>
    <mergeCell ref="B926:O926"/>
    <mergeCell ref="A928:D928"/>
    <mergeCell ref="F928:G928"/>
    <mergeCell ref="H928:I928"/>
    <mergeCell ref="J928:K928"/>
    <mergeCell ref="M928:O928"/>
    <mergeCell ref="A929:D929"/>
    <mergeCell ref="F929:G929"/>
    <mergeCell ref="H929:I929"/>
    <mergeCell ref="J929:K929"/>
    <mergeCell ref="M929:O929"/>
    <mergeCell ref="L931:N931"/>
    <mergeCell ref="B933:O933"/>
    <mergeCell ref="A935:D935"/>
    <mergeCell ref="F935:G935"/>
    <mergeCell ref="H935:I935"/>
    <mergeCell ref="J935:K935"/>
    <mergeCell ref="M935:O935"/>
    <mergeCell ref="A936:D936"/>
    <mergeCell ref="F936:G936"/>
    <mergeCell ref="H936:I936"/>
    <mergeCell ref="J936:K936"/>
    <mergeCell ref="M936:O936"/>
    <mergeCell ref="L938:N938"/>
    <mergeCell ref="B940:O940"/>
    <mergeCell ref="A942:D942"/>
    <mergeCell ref="F942:G942"/>
    <mergeCell ref="H942:I942"/>
    <mergeCell ref="J942:K942"/>
    <mergeCell ref="M942:O942"/>
    <mergeCell ref="A943:D943"/>
    <mergeCell ref="F943:G943"/>
    <mergeCell ref="H943:I943"/>
    <mergeCell ref="J943:K943"/>
    <mergeCell ref="M943:O943"/>
    <mergeCell ref="L945:N945"/>
    <mergeCell ref="B947:O947"/>
    <mergeCell ref="A949:D949"/>
    <mergeCell ref="F949:G949"/>
    <mergeCell ref="H949:I949"/>
    <mergeCell ref="J949:K949"/>
    <mergeCell ref="M949:O949"/>
    <mergeCell ref="A950:D950"/>
    <mergeCell ref="F950:G950"/>
    <mergeCell ref="H950:I950"/>
    <mergeCell ref="J950:K950"/>
    <mergeCell ref="M950:O950"/>
    <mergeCell ref="L952:N952"/>
    <mergeCell ref="B954:O954"/>
    <mergeCell ref="A956:D956"/>
    <mergeCell ref="F956:G956"/>
    <mergeCell ref="H956:I956"/>
    <mergeCell ref="J956:K956"/>
    <mergeCell ref="M956:O956"/>
    <mergeCell ref="A957:D957"/>
    <mergeCell ref="F957:G957"/>
    <mergeCell ref="H957:I957"/>
    <mergeCell ref="J957:K957"/>
    <mergeCell ref="M957:O957"/>
    <mergeCell ref="L959:N959"/>
    <mergeCell ref="B961:O961"/>
    <mergeCell ref="A963:D963"/>
    <mergeCell ref="F963:G963"/>
    <mergeCell ref="H963:I963"/>
    <mergeCell ref="J963:K963"/>
    <mergeCell ref="M963:O963"/>
    <mergeCell ref="A964:D964"/>
    <mergeCell ref="F964:G964"/>
    <mergeCell ref="H964:I964"/>
    <mergeCell ref="J964:K964"/>
    <mergeCell ref="M964:O964"/>
    <mergeCell ref="L966:N966"/>
    <mergeCell ref="B968:O968"/>
    <mergeCell ref="A970:D970"/>
    <mergeCell ref="F970:G970"/>
    <mergeCell ref="H970:I970"/>
    <mergeCell ref="J970:K970"/>
    <mergeCell ref="M970:O970"/>
    <mergeCell ref="A971:D971"/>
    <mergeCell ref="F971:G971"/>
    <mergeCell ref="H971:I971"/>
    <mergeCell ref="J971:K971"/>
    <mergeCell ref="M971:O971"/>
    <mergeCell ref="L973:N973"/>
    <mergeCell ref="B975:O975"/>
    <mergeCell ref="A977:D977"/>
    <mergeCell ref="F977:G977"/>
    <mergeCell ref="H977:I977"/>
    <mergeCell ref="J977:K977"/>
    <mergeCell ref="M977:O977"/>
    <mergeCell ref="A978:D978"/>
    <mergeCell ref="F978:G978"/>
    <mergeCell ref="H978:I978"/>
    <mergeCell ref="J978:K978"/>
    <mergeCell ref="M978:O978"/>
    <mergeCell ref="L980:N980"/>
    <mergeCell ref="B982:O982"/>
    <mergeCell ref="A984:D984"/>
    <mergeCell ref="F984:G984"/>
    <mergeCell ref="H984:I984"/>
    <mergeCell ref="J984:K984"/>
    <mergeCell ref="M984:O984"/>
    <mergeCell ref="A985:D985"/>
    <mergeCell ref="F985:G985"/>
    <mergeCell ref="H985:I985"/>
    <mergeCell ref="J985:K985"/>
    <mergeCell ref="M985:O985"/>
    <mergeCell ref="L987:N987"/>
    <mergeCell ref="B989:O989"/>
    <mergeCell ref="A991:D991"/>
    <mergeCell ref="F991:G991"/>
    <mergeCell ref="H991:I991"/>
    <mergeCell ref="J991:K991"/>
    <mergeCell ref="M991:O991"/>
    <mergeCell ref="A992:D992"/>
    <mergeCell ref="F992:G992"/>
    <mergeCell ref="H992:I992"/>
    <mergeCell ref="J992:K992"/>
    <mergeCell ref="M992:O992"/>
    <mergeCell ref="L994:N994"/>
    <mergeCell ref="B996:O996"/>
    <mergeCell ref="A998:D998"/>
    <mergeCell ref="F998:G998"/>
    <mergeCell ref="H998:I998"/>
    <mergeCell ref="J998:K998"/>
    <mergeCell ref="M998:O998"/>
    <mergeCell ref="A999:D999"/>
    <mergeCell ref="F999:G999"/>
    <mergeCell ref="H999:I999"/>
    <mergeCell ref="J999:K999"/>
    <mergeCell ref="M999:O999"/>
    <mergeCell ref="L1001:N1001"/>
    <mergeCell ref="B1003:O1003"/>
    <mergeCell ref="A1005:D1005"/>
    <mergeCell ref="F1005:G1005"/>
    <mergeCell ref="H1005:I1005"/>
    <mergeCell ref="J1005:K1005"/>
    <mergeCell ref="M1005:O1005"/>
    <mergeCell ref="A1006:D1006"/>
    <mergeCell ref="F1006:G1006"/>
    <mergeCell ref="H1006:I1006"/>
    <mergeCell ref="J1006:K1006"/>
    <mergeCell ref="M1006:O1006"/>
    <mergeCell ref="L1008:N1008"/>
    <mergeCell ref="B1010:O1010"/>
    <mergeCell ref="A1012:D1012"/>
    <mergeCell ref="F1012:G1012"/>
    <mergeCell ref="H1012:I1012"/>
    <mergeCell ref="J1012:K1012"/>
    <mergeCell ref="M1012:O1012"/>
    <mergeCell ref="A1013:D1013"/>
    <mergeCell ref="F1013:G1013"/>
    <mergeCell ref="H1013:I1013"/>
    <mergeCell ref="J1013:K1013"/>
    <mergeCell ref="M1013:O1013"/>
    <mergeCell ref="L1015:N1015"/>
    <mergeCell ref="B1017:O1017"/>
    <mergeCell ref="A1019:D1019"/>
    <mergeCell ref="F1019:G1019"/>
    <mergeCell ref="H1019:I1019"/>
    <mergeCell ref="J1019:K1019"/>
    <mergeCell ref="M1019:O1019"/>
    <mergeCell ref="A1020:D1020"/>
    <mergeCell ref="F1020:G1020"/>
    <mergeCell ref="H1020:I1020"/>
    <mergeCell ref="J1020:K1020"/>
    <mergeCell ref="M1020:O1020"/>
    <mergeCell ref="L1022:N1022"/>
    <mergeCell ref="B1024:O1024"/>
    <mergeCell ref="A1026:D1026"/>
    <mergeCell ref="F1026:G1026"/>
    <mergeCell ref="H1026:I1026"/>
    <mergeCell ref="J1026:K1026"/>
    <mergeCell ref="M1026:O1026"/>
    <mergeCell ref="A1027:D1027"/>
    <mergeCell ref="F1027:G1027"/>
    <mergeCell ref="H1027:I1027"/>
    <mergeCell ref="J1027:K1027"/>
    <mergeCell ref="M1027:O1027"/>
    <mergeCell ref="L1029:N1029"/>
    <mergeCell ref="B1031:O1031"/>
    <mergeCell ref="A1033:D1033"/>
    <mergeCell ref="F1033:G1033"/>
    <mergeCell ref="H1033:I1033"/>
    <mergeCell ref="J1033:K1033"/>
    <mergeCell ref="M1033:O1033"/>
    <mergeCell ref="A1034:D1034"/>
    <mergeCell ref="F1034:G1034"/>
    <mergeCell ref="H1034:I1034"/>
    <mergeCell ref="J1034:K1034"/>
    <mergeCell ref="M1034:O1034"/>
    <mergeCell ref="L1036:N1036"/>
    <mergeCell ref="B1038:O1038"/>
    <mergeCell ref="A1040:D1040"/>
    <mergeCell ref="F1040:G1040"/>
    <mergeCell ref="H1040:I1040"/>
    <mergeCell ref="J1040:K1040"/>
    <mergeCell ref="M1040:O1040"/>
    <mergeCell ref="A1041:D1041"/>
    <mergeCell ref="F1041:G1041"/>
    <mergeCell ref="H1041:I1041"/>
    <mergeCell ref="J1041:K1041"/>
    <mergeCell ref="M1041:O1041"/>
    <mergeCell ref="L1043:N1043"/>
    <mergeCell ref="B1045:O1045"/>
    <mergeCell ref="A1047:D1047"/>
    <mergeCell ref="F1047:G1047"/>
    <mergeCell ref="H1047:I1047"/>
    <mergeCell ref="J1047:K1047"/>
    <mergeCell ref="M1047:O1047"/>
    <mergeCell ref="A1048:D1048"/>
    <mergeCell ref="F1048:G1048"/>
    <mergeCell ref="H1048:I1048"/>
    <mergeCell ref="J1048:K1048"/>
    <mergeCell ref="M1048:O1048"/>
    <mergeCell ref="L1050:N1050"/>
    <mergeCell ref="B1052:O1052"/>
    <mergeCell ref="A1054:D1054"/>
    <mergeCell ref="F1054:G1054"/>
    <mergeCell ref="H1054:I1054"/>
    <mergeCell ref="J1054:K1054"/>
    <mergeCell ref="M1054:O1054"/>
    <mergeCell ref="A1055:D1055"/>
    <mergeCell ref="F1055:G1055"/>
    <mergeCell ref="H1055:I1055"/>
    <mergeCell ref="J1055:K1055"/>
    <mergeCell ref="M1055:O1055"/>
    <mergeCell ref="L1057:N1057"/>
    <mergeCell ref="B1059:O1059"/>
    <mergeCell ref="A1061:D1061"/>
    <mergeCell ref="F1061:G1061"/>
    <mergeCell ref="H1061:I1061"/>
    <mergeCell ref="J1061:K1061"/>
    <mergeCell ref="M1061:O1061"/>
    <mergeCell ref="A1062:D1062"/>
    <mergeCell ref="F1062:G1062"/>
    <mergeCell ref="H1062:I1062"/>
    <mergeCell ref="J1062:K1062"/>
    <mergeCell ref="M1062:O1062"/>
    <mergeCell ref="L1064:N1064"/>
    <mergeCell ref="B1066:O1066"/>
    <mergeCell ref="A1068:D1068"/>
    <mergeCell ref="F1068:G1068"/>
    <mergeCell ref="H1068:I1068"/>
    <mergeCell ref="J1068:K1068"/>
    <mergeCell ref="M1068:O1068"/>
    <mergeCell ref="A1069:D1069"/>
    <mergeCell ref="F1069:G1069"/>
    <mergeCell ref="H1069:I1069"/>
    <mergeCell ref="J1069:K1069"/>
    <mergeCell ref="M1069:O1069"/>
    <mergeCell ref="L1071:N1071"/>
    <mergeCell ref="B1073:O1073"/>
    <mergeCell ref="A1075:D1075"/>
    <mergeCell ref="F1075:G1075"/>
    <mergeCell ref="H1075:I1075"/>
    <mergeCell ref="J1075:K1075"/>
    <mergeCell ref="M1075:O1075"/>
    <mergeCell ref="A1076:D1076"/>
    <mergeCell ref="F1076:G1076"/>
    <mergeCell ref="H1076:I1076"/>
    <mergeCell ref="J1076:K1076"/>
    <mergeCell ref="M1076:O1076"/>
    <mergeCell ref="L1078:N1078"/>
    <mergeCell ref="B1080:O1080"/>
    <mergeCell ref="A1082:D1082"/>
    <mergeCell ref="F1082:G1082"/>
    <mergeCell ref="H1082:I1082"/>
    <mergeCell ref="J1082:K1082"/>
    <mergeCell ref="M1082:O1082"/>
    <mergeCell ref="A1083:D1083"/>
    <mergeCell ref="F1083:G1083"/>
    <mergeCell ref="H1083:I1083"/>
    <mergeCell ref="J1083:K1083"/>
    <mergeCell ref="M1083:O1083"/>
    <mergeCell ref="L1085:N1085"/>
    <mergeCell ref="B1087:O1087"/>
    <mergeCell ref="A1089:D1089"/>
    <mergeCell ref="F1089:G1089"/>
    <mergeCell ref="H1089:I1089"/>
    <mergeCell ref="J1089:K1089"/>
    <mergeCell ref="M1089:O1089"/>
    <mergeCell ref="A1090:D1090"/>
    <mergeCell ref="F1090:G1090"/>
    <mergeCell ref="H1090:I1090"/>
    <mergeCell ref="J1090:K1090"/>
    <mergeCell ref="M1090:O1090"/>
    <mergeCell ref="L1092:N1092"/>
    <mergeCell ref="B1094:O1094"/>
    <mergeCell ref="A1096:D1096"/>
    <mergeCell ref="F1096:G1096"/>
    <mergeCell ref="H1096:I1096"/>
    <mergeCell ref="J1096:K1096"/>
    <mergeCell ref="M1096:O1096"/>
    <mergeCell ref="A1097:D1097"/>
    <mergeCell ref="F1097:G1097"/>
    <mergeCell ref="H1097:I1097"/>
    <mergeCell ref="J1097:K1097"/>
    <mergeCell ref="M1097:O1097"/>
    <mergeCell ref="L1099:N1099"/>
    <mergeCell ref="B1101:O1101"/>
    <mergeCell ref="A1103:D1103"/>
    <mergeCell ref="F1103:G1103"/>
    <mergeCell ref="H1103:I1103"/>
    <mergeCell ref="J1103:K1103"/>
    <mergeCell ref="M1103:O1103"/>
    <mergeCell ref="A1104:D1104"/>
    <mergeCell ref="F1104:G1104"/>
    <mergeCell ref="H1104:I1104"/>
    <mergeCell ref="J1104:K1104"/>
    <mergeCell ref="M1104:O1104"/>
    <mergeCell ref="L1106:N1106"/>
    <mergeCell ref="B1108:O1108"/>
    <mergeCell ref="A1110:D1110"/>
    <mergeCell ref="F1110:G1110"/>
    <mergeCell ref="H1110:I1110"/>
    <mergeCell ref="J1110:K1110"/>
    <mergeCell ref="M1110:O1110"/>
    <mergeCell ref="A1111:D1111"/>
    <mergeCell ref="F1111:G1111"/>
    <mergeCell ref="H1111:I1111"/>
    <mergeCell ref="J1111:K1111"/>
    <mergeCell ref="M1111:O1111"/>
    <mergeCell ref="L1113:N1113"/>
    <mergeCell ref="B1115:O1115"/>
    <mergeCell ref="A1117:D1117"/>
    <mergeCell ref="F1117:G1117"/>
    <mergeCell ref="H1117:I1117"/>
    <mergeCell ref="J1117:K1117"/>
    <mergeCell ref="M1117:O1117"/>
    <mergeCell ref="A1118:D1118"/>
    <mergeCell ref="F1118:G1118"/>
    <mergeCell ref="H1118:I1118"/>
    <mergeCell ref="J1118:K1118"/>
    <mergeCell ref="M1118:O1118"/>
    <mergeCell ref="L1120:N1120"/>
    <mergeCell ref="B1122:O1122"/>
    <mergeCell ref="A1124:D1124"/>
    <mergeCell ref="F1124:G1124"/>
    <mergeCell ref="H1124:I1124"/>
    <mergeCell ref="J1124:K1124"/>
    <mergeCell ref="M1124:O1124"/>
    <mergeCell ref="A1125:D1125"/>
    <mergeCell ref="F1125:G1125"/>
    <mergeCell ref="H1125:I1125"/>
    <mergeCell ref="J1125:K1125"/>
    <mergeCell ref="M1125:O1125"/>
    <mergeCell ref="L1127:N1127"/>
    <mergeCell ref="B1129:O1129"/>
    <mergeCell ref="A1131:D1131"/>
    <mergeCell ref="F1131:G1131"/>
    <mergeCell ref="H1131:I1131"/>
    <mergeCell ref="J1131:K1131"/>
    <mergeCell ref="M1131:O1131"/>
    <mergeCell ref="A1132:D1132"/>
    <mergeCell ref="F1132:G1132"/>
    <mergeCell ref="H1132:I1132"/>
    <mergeCell ref="J1132:K1132"/>
    <mergeCell ref="M1132:O1132"/>
    <mergeCell ref="L1134:N1134"/>
    <mergeCell ref="B1136:O1136"/>
    <mergeCell ref="A1138:D1138"/>
    <mergeCell ref="F1138:G1138"/>
    <mergeCell ref="H1138:I1138"/>
    <mergeCell ref="J1138:K1138"/>
    <mergeCell ref="M1138:O1138"/>
    <mergeCell ref="A1139:D1139"/>
    <mergeCell ref="F1139:G1139"/>
    <mergeCell ref="H1139:I1139"/>
    <mergeCell ref="J1139:K1139"/>
    <mergeCell ref="M1139:O1139"/>
    <mergeCell ref="L1141:N1141"/>
    <mergeCell ref="B1143:O1143"/>
    <mergeCell ref="A1145:D1145"/>
    <mergeCell ref="F1145:G1145"/>
    <mergeCell ref="H1145:I1145"/>
    <mergeCell ref="J1145:K1145"/>
    <mergeCell ref="M1145:O1145"/>
    <mergeCell ref="A1146:D1146"/>
    <mergeCell ref="F1146:G1146"/>
    <mergeCell ref="H1146:I1146"/>
    <mergeCell ref="J1146:K1146"/>
    <mergeCell ref="M1146:O1146"/>
    <mergeCell ref="L1148:N1148"/>
    <mergeCell ref="B1150:O1150"/>
    <mergeCell ref="A1152:D1152"/>
    <mergeCell ref="F1152:G1152"/>
    <mergeCell ref="H1152:I1152"/>
    <mergeCell ref="J1152:K1152"/>
    <mergeCell ref="M1152:O1152"/>
    <mergeCell ref="A1153:D1153"/>
    <mergeCell ref="F1153:G1153"/>
    <mergeCell ref="H1153:I1153"/>
    <mergeCell ref="J1153:K1153"/>
    <mergeCell ref="M1153:O1153"/>
    <mergeCell ref="L1155:N1155"/>
    <mergeCell ref="B1157:O1157"/>
    <mergeCell ref="A1159:D1159"/>
    <mergeCell ref="F1159:G1159"/>
    <mergeCell ref="H1159:I1159"/>
    <mergeCell ref="J1159:K1159"/>
    <mergeCell ref="M1159:O1159"/>
    <mergeCell ref="A1160:D1160"/>
    <mergeCell ref="F1160:G1160"/>
    <mergeCell ref="H1160:I1160"/>
    <mergeCell ref="J1160:K1160"/>
    <mergeCell ref="M1160:O1160"/>
    <mergeCell ref="L1162:N1162"/>
    <mergeCell ref="B1164:O1164"/>
    <mergeCell ref="A1166:D1166"/>
    <mergeCell ref="F1166:G1166"/>
    <mergeCell ref="H1166:I1166"/>
    <mergeCell ref="J1166:K1166"/>
    <mergeCell ref="M1166:O1166"/>
    <mergeCell ref="A1167:D1167"/>
    <mergeCell ref="F1167:G1167"/>
    <mergeCell ref="H1167:I1167"/>
    <mergeCell ref="J1167:K1167"/>
    <mergeCell ref="M1167:O1167"/>
    <mergeCell ref="L1169:N1169"/>
    <mergeCell ref="B1171:O1171"/>
    <mergeCell ref="A1173:D1173"/>
    <mergeCell ref="F1173:G1173"/>
    <mergeCell ref="H1173:I1173"/>
    <mergeCell ref="J1173:K1173"/>
    <mergeCell ref="M1173:O1173"/>
    <mergeCell ref="A1174:D1174"/>
    <mergeCell ref="F1174:G1174"/>
    <mergeCell ref="H1174:I1174"/>
    <mergeCell ref="J1174:K1174"/>
    <mergeCell ref="M1174:O1174"/>
    <mergeCell ref="L1176:N1176"/>
    <mergeCell ref="B1178:O1178"/>
    <mergeCell ref="A1180:D1180"/>
    <mergeCell ref="F1180:G1180"/>
    <mergeCell ref="H1180:I1180"/>
    <mergeCell ref="J1180:K1180"/>
    <mergeCell ref="M1180:O1180"/>
    <mergeCell ref="A1181:D1181"/>
    <mergeCell ref="F1181:G1181"/>
    <mergeCell ref="H1181:I1181"/>
    <mergeCell ref="J1181:K1181"/>
    <mergeCell ref="M1181:O1181"/>
    <mergeCell ref="L1183:N1183"/>
    <mergeCell ref="B1185:O1185"/>
    <mergeCell ref="A1187:D1187"/>
    <mergeCell ref="F1187:G1187"/>
    <mergeCell ref="H1187:I1187"/>
    <mergeCell ref="J1187:K1187"/>
    <mergeCell ref="M1187:O1187"/>
    <mergeCell ref="A1188:D1188"/>
    <mergeCell ref="F1188:G1188"/>
    <mergeCell ref="H1188:I1188"/>
    <mergeCell ref="J1188:K1188"/>
    <mergeCell ref="M1188:O1188"/>
    <mergeCell ref="L1190:N1190"/>
    <mergeCell ref="B1192:O1192"/>
    <mergeCell ref="A1194:D1194"/>
    <mergeCell ref="F1194:G1194"/>
    <mergeCell ref="H1194:I1194"/>
    <mergeCell ref="J1194:K1194"/>
    <mergeCell ref="M1194:O1194"/>
    <mergeCell ref="A1195:D1195"/>
    <mergeCell ref="F1195:G1195"/>
    <mergeCell ref="H1195:I1195"/>
    <mergeCell ref="J1195:K1195"/>
    <mergeCell ref="M1195:O1195"/>
    <mergeCell ref="L1197:N1197"/>
    <mergeCell ref="B1199:O1199"/>
    <mergeCell ref="A1201:D1201"/>
    <mergeCell ref="F1201:G1201"/>
    <mergeCell ref="H1201:I1201"/>
    <mergeCell ref="J1201:K1201"/>
    <mergeCell ref="M1201:O1201"/>
    <mergeCell ref="A1202:D1202"/>
    <mergeCell ref="F1202:G1202"/>
    <mergeCell ref="H1202:I1202"/>
    <mergeCell ref="J1202:K1202"/>
    <mergeCell ref="M1202:O1202"/>
    <mergeCell ref="L1204:N1204"/>
    <mergeCell ref="B1206:O1206"/>
    <mergeCell ref="A1208:D1208"/>
    <mergeCell ref="F1208:G1208"/>
    <mergeCell ref="H1208:I1208"/>
    <mergeCell ref="J1208:K1208"/>
    <mergeCell ref="M1208:O1208"/>
    <mergeCell ref="A1209:D1209"/>
    <mergeCell ref="F1209:G1209"/>
    <mergeCell ref="H1209:I1209"/>
    <mergeCell ref="J1209:K1209"/>
    <mergeCell ref="M1209:O1209"/>
    <mergeCell ref="L1211:N1211"/>
    <mergeCell ref="B1213:O1213"/>
    <mergeCell ref="A1215:D1215"/>
    <mergeCell ref="F1215:G1215"/>
    <mergeCell ref="H1215:I1215"/>
    <mergeCell ref="J1215:K1215"/>
    <mergeCell ref="M1215:O1215"/>
    <mergeCell ref="A1216:D1216"/>
    <mergeCell ref="F1216:G1216"/>
    <mergeCell ref="H1216:I1216"/>
    <mergeCell ref="J1216:K1216"/>
    <mergeCell ref="M1216:O1216"/>
    <mergeCell ref="L1218:N1218"/>
    <mergeCell ref="B1220:O1220"/>
    <mergeCell ref="A1222:D1222"/>
    <mergeCell ref="F1222:G1222"/>
    <mergeCell ref="H1222:I1222"/>
    <mergeCell ref="J1222:K1222"/>
    <mergeCell ref="M1222:O1222"/>
    <mergeCell ref="A1223:D1223"/>
    <mergeCell ref="F1223:G1223"/>
    <mergeCell ref="H1223:I1223"/>
    <mergeCell ref="J1223:K1223"/>
    <mergeCell ref="M1223:O1223"/>
    <mergeCell ref="L1225:N1225"/>
    <mergeCell ref="B1227:O1227"/>
    <mergeCell ref="A1229:D1229"/>
    <mergeCell ref="F1229:G1229"/>
    <mergeCell ref="H1229:I1229"/>
    <mergeCell ref="J1229:K1229"/>
    <mergeCell ref="M1229:O1229"/>
    <mergeCell ref="A1230:D1230"/>
    <mergeCell ref="F1230:G1230"/>
    <mergeCell ref="H1230:I1230"/>
    <mergeCell ref="J1230:K1230"/>
    <mergeCell ref="M1230:O1230"/>
    <mergeCell ref="L1232:N1232"/>
    <mergeCell ref="B1234:O1234"/>
    <mergeCell ref="A1236:D1236"/>
    <mergeCell ref="F1236:G1236"/>
    <mergeCell ref="H1236:I1236"/>
    <mergeCell ref="J1236:K1236"/>
    <mergeCell ref="M1236:O1236"/>
    <mergeCell ref="A1237:D1237"/>
    <mergeCell ref="F1237:G1237"/>
    <mergeCell ref="H1237:I1237"/>
    <mergeCell ref="J1237:K1237"/>
    <mergeCell ref="M1237:O1237"/>
    <mergeCell ref="L1239:N1239"/>
    <mergeCell ref="B1241:O1241"/>
    <mergeCell ref="A1243:D1243"/>
    <mergeCell ref="F1243:G1243"/>
    <mergeCell ref="H1243:I1243"/>
    <mergeCell ref="J1243:K1243"/>
    <mergeCell ref="M1243:O1243"/>
    <mergeCell ref="A1244:D1244"/>
    <mergeCell ref="F1244:G1244"/>
    <mergeCell ref="H1244:I1244"/>
    <mergeCell ref="J1244:K1244"/>
    <mergeCell ref="M1244:O1244"/>
    <mergeCell ref="L1246:N1246"/>
    <mergeCell ref="B1248:O1248"/>
    <mergeCell ref="A1250:D1250"/>
    <mergeCell ref="F1250:G1250"/>
    <mergeCell ref="H1250:I1250"/>
    <mergeCell ref="J1250:K1250"/>
    <mergeCell ref="M1250:O1250"/>
    <mergeCell ref="A1251:D1251"/>
    <mergeCell ref="F1251:G1251"/>
    <mergeCell ref="H1251:I1251"/>
    <mergeCell ref="J1251:K1251"/>
    <mergeCell ref="M1251:O1251"/>
    <mergeCell ref="L1253:N1253"/>
    <mergeCell ref="B1255:O1255"/>
    <mergeCell ref="A1257:D1257"/>
    <mergeCell ref="F1257:G1257"/>
    <mergeCell ref="H1257:I1257"/>
    <mergeCell ref="J1257:K1257"/>
    <mergeCell ref="M1257:O1257"/>
    <mergeCell ref="A1258:D1258"/>
    <mergeCell ref="F1258:G1258"/>
    <mergeCell ref="H1258:I1258"/>
    <mergeCell ref="J1258:K1258"/>
    <mergeCell ref="M1258:O1258"/>
    <mergeCell ref="L1260:N1260"/>
    <mergeCell ref="B1262:O1262"/>
    <mergeCell ref="A1264:D1264"/>
    <mergeCell ref="F1264:G1264"/>
    <mergeCell ref="H1264:I1264"/>
    <mergeCell ref="J1264:K1264"/>
    <mergeCell ref="M1264:O1264"/>
    <mergeCell ref="A1265:D1265"/>
    <mergeCell ref="F1265:G1265"/>
    <mergeCell ref="H1265:I1265"/>
    <mergeCell ref="J1265:K1265"/>
    <mergeCell ref="M1265:O1265"/>
    <mergeCell ref="L1267:N1267"/>
    <mergeCell ref="B1269:O1269"/>
    <mergeCell ref="A1271:D1271"/>
    <mergeCell ref="F1271:G1271"/>
    <mergeCell ref="H1271:I1271"/>
    <mergeCell ref="J1271:K1271"/>
    <mergeCell ref="M1271:O1271"/>
    <mergeCell ref="A1272:D1272"/>
    <mergeCell ref="F1272:G1272"/>
    <mergeCell ref="H1272:I1272"/>
    <mergeCell ref="J1272:K1272"/>
    <mergeCell ref="M1272:O1272"/>
    <mergeCell ref="L1274:N1274"/>
    <mergeCell ref="B1276:O1276"/>
    <mergeCell ref="A1278:D1278"/>
    <mergeCell ref="F1278:G1278"/>
    <mergeCell ref="H1278:I1278"/>
    <mergeCell ref="J1278:K1278"/>
    <mergeCell ref="M1278:O1278"/>
    <mergeCell ref="A1279:D1279"/>
    <mergeCell ref="F1279:G1279"/>
    <mergeCell ref="H1279:I1279"/>
    <mergeCell ref="J1279:K1279"/>
    <mergeCell ref="M1279:O1279"/>
    <mergeCell ref="L1281:N1281"/>
    <mergeCell ref="B1283:O1283"/>
    <mergeCell ref="A1285:D1285"/>
    <mergeCell ref="F1285:G1285"/>
    <mergeCell ref="H1285:I1285"/>
    <mergeCell ref="J1285:K1285"/>
    <mergeCell ref="M1285:O1285"/>
    <mergeCell ref="A1286:D1286"/>
    <mergeCell ref="F1286:G1286"/>
    <mergeCell ref="H1286:I1286"/>
    <mergeCell ref="J1286:K1286"/>
    <mergeCell ref="M1286:O1286"/>
    <mergeCell ref="L1288:N1288"/>
    <mergeCell ref="B1290:O1290"/>
    <mergeCell ref="A1292:D1292"/>
    <mergeCell ref="F1292:G1292"/>
    <mergeCell ref="H1292:I1292"/>
    <mergeCell ref="J1292:K1292"/>
    <mergeCell ref="M1292:O1292"/>
    <mergeCell ref="A1293:D1293"/>
    <mergeCell ref="F1293:G1293"/>
    <mergeCell ref="H1293:I1293"/>
    <mergeCell ref="J1293:K1293"/>
    <mergeCell ref="M1293:O1293"/>
    <mergeCell ref="L1295:N1295"/>
    <mergeCell ref="B1297:O1297"/>
    <mergeCell ref="A1299:D1299"/>
    <mergeCell ref="F1299:G1299"/>
    <mergeCell ref="H1299:I1299"/>
    <mergeCell ref="J1299:K1299"/>
    <mergeCell ref="M1299:O1299"/>
    <mergeCell ref="A1300:D1300"/>
    <mergeCell ref="F1300:G1300"/>
    <mergeCell ref="H1300:I1300"/>
    <mergeCell ref="J1300:K1300"/>
    <mergeCell ref="M1300:O1300"/>
    <mergeCell ref="L1302:N1302"/>
    <mergeCell ref="B1304:O1304"/>
    <mergeCell ref="A1306:D1306"/>
    <mergeCell ref="F1306:G1306"/>
    <mergeCell ref="H1306:I1306"/>
    <mergeCell ref="J1306:K1306"/>
    <mergeCell ref="M1306:O1306"/>
    <mergeCell ref="A1307:D1307"/>
    <mergeCell ref="F1307:G1307"/>
    <mergeCell ref="H1307:I1307"/>
    <mergeCell ref="J1307:K1307"/>
    <mergeCell ref="M1307:O1307"/>
    <mergeCell ref="L1309:N1309"/>
    <mergeCell ref="B1311:O1311"/>
    <mergeCell ref="A1313:D1313"/>
    <mergeCell ref="F1313:G1313"/>
    <mergeCell ref="H1313:I1313"/>
    <mergeCell ref="J1313:K1313"/>
    <mergeCell ref="M1313:O1313"/>
    <mergeCell ref="A1314:D1314"/>
    <mergeCell ref="F1314:G1314"/>
    <mergeCell ref="H1314:I1314"/>
    <mergeCell ref="J1314:K1314"/>
    <mergeCell ref="M1314:O1314"/>
    <mergeCell ref="L1316:N1316"/>
    <mergeCell ref="B1318:O1318"/>
    <mergeCell ref="A1320:D1320"/>
    <mergeCell ref="F1320:G1320"/>
    <mergeCell ref="H1320:I1320"/>
    <mergeCell ref="J1320:K1320"/>
    <mergeCell ref="M1320:O1320"/>
    <mergeCell ref="A1321:D1321"/>
    <mergeCell ref="F1321:G1321"/>
    <mergeCell ref="H1321:I1321"/>
    <mergeCell ref="J1321:K1321"/>
    <mergeCell ref="M1321:O1321"/>
    <mergeCell ref="L1323:N1323"/>
    <mergeCell ref="B1325:O1325"/>
    <mergeCell ref="A1327:D1327"/>
    <mergeCell ref="F1327:G1327"/>
    <mergeCell ref="H1327:I1327"/>
    <mergeCell ref="J1327:K1327"/>
    <mergeCell ref="M1327:O1327"/>
    <mergeCell ref="A1328:D1328"/>
    <mergeCell ref="F1328:G1328"/>
    <mergeCell ref="H1328:I1328"/>
    <mergeCell ref="J1328:K1328"/>
    <mergeCell ref="M1328:O1328"/>
    <mergeCell ref="L1330:N1330"/>
    <mergeCell ref="B1332:O1332"/>
    <mergeCell ref="A1334:D1334"/>
    <mergeCell ref="F1334:G1334"/>
    <mergeCell ref="H1334:I1334"/>
    <mergeCell ref="J1334:K1334"/>
    <mergeCell ref="M1334:O1334"/>
    <mergeCell ref="A1335:D1335"/>
    <mergeCell ref="F1335:G1335"/>
    <mergeCell ref="H1335:I1335"/>
    <mergeCell ref="J1335:K1335"/>
    <mergeCell ref="M1335:O1335"/>
    <mergeCell ref="L1337:N1337"/>
    <mergeCell ref="B1339:O1339"/>
    <mergeCell ref="A1341:D1341"/>
    <mergeCell ref="F1341:G1341"/>
    <mergeCell ref="H1341:I1341"/>
    <mergeCell ref="J1341:K1341"/>
    <mergeCell ref="M1341:O1341"/>
    <mergeCell ref="A1342:D1342"/>
    <mergeCell ref="F1342:G1342"/>
    <mergeCell ref="H1342:I1342"/>
    <mergeCell ref="J1342:K1342"/>
    <mergeCell ref="M1342:O1342"/>
    <mergeCell ref="L1344:N1344"/>
    <mergeCell ref="B1346:O1346"/>
    <mergeCell ref="A1348:D1348"/>
    <mergeCell ref="F1348:G1348"/>
    <mergeCell ref="H1348:I1348"/>
    <mergeCell ref="J1348:K1348"/>
    <mergeCell ref="M1348:O1348"/>
    <mergeCell ref="A1349:D1349"/>
    <mergeCell ref="F1349:G1349"/>
    <mergeCell ref="H1349:I1349"/>
    <mergeCell ref="J1349:K1349"/>
    <mergeCell ref="M1349:O1349"/>
    <mergeCell ref="L1351:N1351"/>
    <mergeCell ref="B1353:O1353"/>
    <mergeCell ref="A1355:D1355"/>
    <mergeCell ref="F1355:G1355"/>
    <mergeCell ref="H1355:I1355"/>
    <mergeCell ref="J1355:K1355"/>
    <mergeCell ref="M1355:O1355"/>
    <mergeCell ref="A1356:D1356"/>
    <mergeCell ref="F1356:G1356"/>
    <mergeCell ref="H1356:I1356"/>
    <mergeCell ref="J1356:K1356"/>
    <mergeCell ref="M1356:O1356"/>
    <mergeCell ref="L1358:N1358"/>
    <mergeCell ref="B1360:O1360"/>
    <mergeCell ref="A1362:D1362"/>
    <mergeCell ref="F1362:G1362"/>
    <mergeCell ref="H1362:I1362"/>
    <mergeCell ref="J1362:K1362"/>
    <mergeCell ref="M1362:O1362"/>
    <mergeCell ref="A1363:D1363"/>
    <mergeCell ref="F1363:G1363"/>
    <mergeCell ref="H1363:I1363"/>
    <mergeCell ref="J1363:K1363"/>
    <mergeCell ref="M1363:O1363"/>
    <mergeCell ref="L1365:N1365"/>
    <mergeCell ref="B1367:O1367"/>
    <mergeCell ref="A1369:D1369"/>
    <mergeCell ref="F1369:G1369"/>
    <mergeCell ref="H1369:I1369"/>
    <mergeCell ref="J1369:K1369"/>
    <mergeCell ref="M1369:O1369"/>
    <mergeCell ref="A1370:D1370"/>
    <mergeCell ref="F1370:G1370"/>
    <mergeCell ref="H1370:I1370"/>
    <mergeCell ref="J1370:K1370"/>
    <mergeCell ref="M1370:O1370"/>
    <mergeCell ref="L1372:N1372"/>
    <mergeCell ref="B1374:O1374"/>
    <mergeCell ref="A1376:D1376"/>
    <mergeCell ref="F1376:G1376"/>
    <mergeCell ref="H1376:I1376"/>
    <mergeCell ref="J1376:K1376"/>
    <mergeCell ref="M1376:O1376"/>
    <mergeCell ref="A1377:D1377"/>
    <mergeCell ref="F1377:G1377"/>
    <mergeCell ref="H1377:I1377"/>
    <mergeCell ref="J1377:K1377"/>
    <mergeCell ref="M1377:O1377"/>
    <mergeCell ref="L1379:N1379"/>
    <mergeCell ref="B1381:O1381"/>
    <mergeCell ref="A1383:D1383"/>
    <mergeCell ref="F1383:G1383"/>
    <mergeCell ref="H1383:I1383"/>
    <mergeCell ref="J1383:K1383"/>
    <mergeCell ref="M1383:O1383"/>
    <mergeCell ref="A1384:D1384"/>
    <mergeCell ref="F1384:G1384"/>
    <mergeCell ref="H1384:I1384"/>
    <mergeCell ref="J1384:K1384"/>
    <mergeCell ref="M1384:O1384"/>
    <mergeCell ref="L1386:N1386"/>
    <mergeCell ref="B1388:O1388"/>
    <mergeCell ref="A1390:D1390"/>
    <mergeCell ref="F1390:G1390"/>
    <mergeCell ref="H1390:I1390"/>
    <mergeCell ref="J1390:K1390"/>
    <mergeCell ref="M1390:O1390"/>
    <mergeCell ref="A1391:D1391"/>
    <mergeCell ref="F1391:G1391"/>
    <mergeCell ref="H1391:I1391"/>
    <mergeCell ref="J1391:K1391"/>
    <mergeCell ref="M1391:O1391"/>
    <mergeCell ref="L1393:N1393"/>
    <mergeCell ref="B1395:O1395"/>
    <mergeCell ref="A1397:D1397"/>
    <mergeCell ref="F1397:G1397"/>
    <mergeCell ref="H1397:I1397"/>
    <mergeCell ref="J1397:K1397"/>
    <mergeCell ref="M1397:O1397"/>
    <mergeCell ref="A1398:D1398"/>
    <mergeCell ref="F1398:G1398"/>
    <mergeCell ref="H1398:I1398"/>
    <mergeCell ref="J1398:K1398"/>
    <mergeCell ref="M1398:O1398"/>
    <mergeCell ref="L1400:N1400"/>
    <mergeCell ref="B1402:O1402"/>
    <mergeCell ref="A1404:D1404"/>
    <mergeCell ref="F1404:G1404"/>
    <mergeCell ref="H1404:I1404"/>
    <mergeCell ref="J1404:K1404"/>
    <mergeCell ref="M1404:O1404"/>
    <mergeCell ref="A1405:D1405"/>
    <mergeCell ref="F1405:G1405"/>
    <mergeCell ref="H1405:I1405"/>
    <mergeCell ref="J1405:K1405"/>
    <mergeCell ref="M1405:O1405"/>
    <mergeCell ref="L1407:N1407"/>
    <mergeCell ref="B1409:O1409"/>
    <mergeCell ref="A1411:D1411"/>
    <mergeCell ref="F1411:G1411"/>
    <mergeCell ref="H1411:I1411"/>
    <mergeCell ref="J1411:K1411"/>
    <mergeCell ref="M1411:O1411"/>
    <mergeCell ref="A1412:D1412"/>
    <mergeCell ref="F1412:G1412"/>
    <mergeCell ref="H1412:I1412"/>
    <mergeCell ref="J1412:K1412"/>
    <mergeCell ref="M1412:O1412"/>
    <mergeCell ref="L1414:N1414"/>
    <mergeCell ref="B1416:O1416"/>
    <mergeCell ref="A1418:D1418"/>
    <mergeCell ref="F1418:G1418"/>
    <mergeCell ref="H1418:I1418"/>
    <mergeCell ref="J1418:K1418"/>
    <mergeCell ref="M1418:O1418"/>
    <mergeCell ref="A1419:D1419"/>
    <mergeCell ref="F1419:G1419"/>
    <mergeCell ref="H1419:I1419"/>
    <mergeCell ref="J1419:K1419"/>
    <mergeCell ref="M1419:O1419"/>
    <mergeCell ref="L1421:N1421"/>
    <mergeCell ref="B1423:O1423"/>
    <mergeCell ref="A1425:D1425"/>
    <mergeCell ref="F1425:G1425"/>
    <mergeCell ref="H1425:I1425"/>
    <mergeCell ref="J1425:K1425"/>
    <mergeCell ref="M1425:O1425"/>
    <mergeCell ref="A1426:D1426"/>
    <mergeCell ref="F1426:G1426"/>
    <mergeCell ref="H1426:I1426"/>
    <mergeCell ref="J1426:K1426"/>
    <mergeCell ref="M1426:O1426"/>
    <mergeCell ref="L1428:N1428"/>
    <mergeCell ref="B1430:O1430"/>
    <mergeCell ref="A1432:D1432"/>
    <mergeCell ref="F1432:G1432"/>
    <mergeCell ref="H1432:I1432"/>
    <mergeCell ref="J1432:K1432"/>
    <mergeCell ref="M1432:O1432"/>
    <mergeCell ref="A1433:D1433"/>
    <mergeCell ref="F1433:G1433"/>
    <mergeCell ref="H1433:I1433"/>
    <mergeCell ref="J1433:K1433"/>
    <mergeCell ref="M1433:O1433"/>
    <mergeCell ref="L1435:N1435"/>
    <mergeCell ref="B1437:O1437"/>
    <mergeCell ref="A1439:D1439"/>
    <mergeCell ref="F1439:G1439"/>
    <mergeCell ref="H1439:I1439"/>
    <mergeCell ref="J1439:K1439"/>
    <mergeCell ref="M1439:O1439"/>
    <mergeCell ref="A1440:D1440"/>
    <mergeCell ref="F1440:G1440"/>
    <mergeCell ref="H1440:I1440"/>
    <mergeCell ref="J1440:K1440"/>
    <mergeCell ref="M1440:O1440"/>
    <mergeCell ref="L1442:N1442"/>
    <mergeCell ref="B1444:O1444"/>
    <mergeCell ref="A1446:D1446"/>
    <mergeCell ref="F1446:G1446"/>
    <mergeCell ref="H1446:I1446"/>
    <mergeCell ref="J1446:K1446"/>
    <mergeCell ref="M1446:O1446"/>
    <mergeCell ref="A1447:D1447"/>
    <mergeCell ref="F1447:G1447"/>
    <mergeCell ref="H1447:I1447"/>
    <mergeCell ref="J1447:K1447"/>
    <mergeCell ref="M1447:O1447"/>
    <mergeCell ref="L1449:N1449"/>
    <mergeCell ref="B1451:O1451"/>
    <mergeCell ref="A1453:D1453"/>
    <mergeCell ref="F1453:G1453"/>
    <mergeCell ref="H1453:I1453"/>
    <mergeCell ref="J1453:K1453"/>
    <mergeCell ref="M1453:O1453"/>
    <mergeCell ref="A1454:D1454"/>
    <mergeCell ref="F1454:G1454"/>
    <mergeCell ref="H1454:I1454"/>
    <mergeCell ref="J1454:K1454"/>
    <mergeCell ref="M1454:O1454"/>
    <mergeCell ref="L1456:N1456"/>
    <mergeCell ref="B1458:O1458"/>
    <mergeCell ref="A1460:D1460"/>
    <mergeCell ref="F1460:G1460"/>
    <mergeCell ref="H1460:I1460"/>
    <mergeCell ref="J1460:K1460"/>
    <mergeCell ref="M1460:O1460"/>
    <mergeCell ref="A1461:D1461"/>
    <mergeCell ref="F1461:G1461"/>
    <mergeCell ref="H1461:I1461"/>
    <mergeCell ref="J1461:K1461"/>
    <mergeCell ref="M1461:O1461"/>
    <mergeCell ref="L1463:N1463"/>
    <mergeCell ref="B1465:O1465"/>
    <mergeCell ref="A1467:D1467"/>
    <mergeCell ref="F1467:G1467"/>
    <mergeCell ref="H1467:I1467"/>
    <mergeCell ref="J1467:K1467"/>
    <mergeCell ref="M1467:O1467"/>
    <mergeCell ref="A1468:D1468"/>
    <mergeCell ref="F1468:G1468"/>
    <mergeCell ref="H1468:I1468"/>
    <mergeCell ref="J1468:K1468"/>
    <mergeCell ref="M1468:O1468"/>
    <mergeCell ref="L1470:N1470"/>
    <mergeCell ref="B1472:O1472"/>
    <mergeCell ref="A1474:D1474"/>
    <mergeCell ref="F1474:G1474"/>
    <mergeCell ref="H1474:I1474"/>
    <mergeCell ref="J1474:K1474"/>
    <mergeCell ref="M1474:O1474"/>
    <mergeCell ref="A1475:D1475"/>
    <mergeCell ref="F1475:G1475"/>
    <mergeCell ref="H1475:I1475"/>
    <mergeCell ref="J1475:K1475"/>
    <mergeCell ref="M1475:O1475"/>
    <mergeCell ref="L1477:N1477"/>
    <mergeCell ref="B1479:O1479"/>
    <mergeCell ref="A1481:D1481"/>
    <mergeCell ref="F1481:G1481"/>
    <mergeCell ref="H1481:I1481"/>
    <mergeCell ref="J1481:K1481"/>
    <mergeCell ref="M1481:O1481"/>
    <mergeCell ref="A1482:D1482"/>
    <mergeCell ref="F1482:G1482"/>
    <mergeCell ref="H1482:I1482"/>
    <mergeCell ref="J1482:K1482"/>
    <mergeCell ref="M1482:O1482"/>
    <mergeCell ref="L1484:N1484"/>
    <mergeCell ref="B1486:O1486"/>
    <mergeCell ref="A1488:D1488"/>
    <mergeCell ref="F1488:G1488"/>
    <mergeCell ref="H1488:I1488"/>
    <mergeCell ref="J1488:K1488"/>
    <mergeCell ref="M1488:O1488"/>
    <mergeCell ref="A1489:D1489"/>
    <mergeCell ref="F1489:G1489"/>
    <mergeCell ref="H1489:I1489"/>
    <mergeCell ref="J1489:K1489"/>
    <mergeCell ref="M1489:O1489"/>
    <mergeCell ref="L1491:N1491"/>
    <mergeCell ref="B1493:O1493"/>
    <mergeCell ref="A1495:D1495"/>
    <mergeCell ref="F1495:G1495"/>
    <mergeCell ref="H1495:I1495"/>
    <mergeCell ref="J1495:K1495"/>
    <mergeCell ref="M1495:O1495"/>
    <mergeCell ref="A1496:D1496"/>
    <mergeCell ref="F1496:G1496"/>
    <mergeCell ref="H1496:I1496"/>
    <mergeCell ref="J1496:K1496"/>
    <mergeCell ref="M1496:O1496"/>
    <mergeCell ref="L1498:N1498"/>
    <mergeCell ref="B1500:O1500"/>
    <mergeCell ref="A1502:D1502"/>
    <mergeCell ref="F1502:G1502"/>
    <mergeCell ref="H1502:I1502"/>
    <mergeCell ref="J1502:K1502"/>
    <mergeCell ref="M1502:O1502"/>
    <mergeCell ref="A1503:D1503"/>
    <mergeCell ref="F1503:G1503"/>
    <mergeCell ref="H1503:I1503"/>
    <mergeCell ref="J1503:K1503"/>
    <mergeCell ref="M1503:O1503"/>
    <mergeCell ref="L1505:N1505"/>
    <mergeCell ref="B1507:O1507"/>
    <mergeCell ref="A1509:D1509"/>
    <mergeCell ref="F1509:G1509"/>
    <mergeCell ref="H1509:I1509"/>
    <mergeCell ref="J1509:K1509"/>
    <mergeCell ref="M1509:O1509"/>
    <mergeCell ref="A1510:D1510"/>
    <mergeCell ref="F1510:G1510"/>
    <mergeCell ref="H1510:I1510"/>
    <mergeCell ref="J1510:K1510"/>
    <mergeCell ref="M1510:O1510"/>
    <mergeCell ref="L1512:N1512"/>
    <mergeCell ref="B1514:O1514"/>
    <mergeCell ref="A1516:D1516"/>
    <mergeCell ref="F1516:G1516"/>
    <mergeCell ref="H1516:I1516"/>
    <mergeCell ref="J1516:K1516"/>
    <mergeCell ref="M1516:O1516"/>
    <mergeCell ref="A1517:D1517"/>
    <mergeCell ref="F1517:G1517"/>
    <mergeCell ref="H1517:I1517"/>
    <mergeCell ref="J1517:K1517"/>
    <mergeCell ref="M1517:O1517"/>
    <mergeCell ref="L1519:N1519"/>
    <mergeCell ref="B1521:O1521"/>
    <mergeCell ref="A1523:D1523"/>
    <mergeCell ref="F1523:G1523"/>
    <mergeCell ref="H1523:I1523"/>
    <mergeCell ref="J1523:K1523"/>
    <mergeCell ref="M1523:O1523"/>
    <mergeCell ref="A1524:D1524"/>
    <mergeCell ref="F1524:G1524"/>
    <mergeCell ref="H1524:I1524"/>
    <mergeCell ref="J1524:K1524"/>
    <mergeCell ref="M1524:O1524"/>
    <mergeCell ref="L1526:N1526"/>
    <mergeCell ref="B1528:O1528"/>
    <mergeCell ref="A1530:D1530"/>
    <mergeCell ref="F1530:G1530"/>
    <mergeCell ref="H1530:I1530"/>
    <mergeCell ref="J1530:K1530"/>
    <mergeCell ref="M1530:O1530"/>
    <mergeCell ref="A1531:D1531"/>
    <mergeCell ref="F1531:G1531"/>
    <mergeCell ref="H1531:I1531"/>
    <mergeCell ref="J1531:K1531"/>
    <mergeCell ref="M1531:O1531"/>
    <mergeCell ref="L1533:N1533"/>
    <mergeCell ref="B1535:O1535"/>
    <mergeCell ref="A1537:D1537"/>
    <mergeCell ref="F1537:G1537"/>
    <mergeCell ref="H1537:I1537"/>
    <mergeCell ref="J1537:K1537"/>
    <mergeCell ref="M1537:O1537"/>
    <mergeCell ref="A1538:D1538"/>
    <mergeCell ref="F1538:G1538"/>
    <mergeCell ref="H1538:I1538"/>
    <mergeCell ref="J1538:K1538"/>
    <mergeCell ref="M1538:O1538"/>
    <mergeCell ref="A1539:D1539"/>
    <mergeCell ref="F1539:G1539"/>
    <mergeCell ref="H1539:I1539"/>
    <mergeCell ref="J1539:K1539"/>
    <mergeCell ref="M1539:O1539"/>
    <mergeCell ref="A1540:D1540"/>
    <mergeCell ref="F1540:G1540"/>
    <mergeCell ref="H1540:I1540"/>
    <mergeCell ref="J1540:K1540"/>
    <mergeCell ref="M1540:O1540"/>
    <mergeCell ref="L1542:N1542"/>
    <mergeCell ref="B1544:O1544"/>
    <mergeCell ref="A1546:D1546"/>
    <mergeCell ref="F1546:G1546"/>
    <mergeCell ref="H1546:I1546"/>
    <mergeCell ref="J1546:K1546"/>
    <mergeCell ref="M1546:O1546"/>
    <mergeCell ref="A1547:D1547"/>
    <mergeCell ref="F1547:G1547"/>
    <mergeCell ref="H1547:I1547"/>
    <mergeCell ref="J1547:K1547"/>
    <mergeCell ref="M1547:O1547"/>
    <mergeCell ref="L1549:N1549"/>
    <mergeCell ref="B1551:O1551"/>
    <mergeCell ref="A1553:D1553"/>
    <mergeCell ref="F1553:G1553"/>
    <mergeCell ref="H1553:I1553"/>
    <mergeCell ref="J1553:K1553"/>
    <mergeCell ref="M1553:O1553"/>
    <mergeCell ref="A1554:D1554"/>
    <mergeCell ref="F1554:G1554"/>
    <mergeCell ref="H1554:I1554"/>
    <mergeCell ref="J1554:K1554"/>
    <mergeCell ref="M1554:O1554"/>
    <mergeCell ref="L1556:N1556"/>
    <mergeCell ref="B1558:O1558"/>
    <mergeCell ref="A1560:D1560"/>
    <mergeCell ref="F1560:G1560"/>
    <mergeCell ref="H1560:I1560"/>
    <mergeCell ref="J1560:K1560"/>
    <mergeCell ref="M1560:O1560"/>
    <mergeCell ref="A1561:D1561"/>
    <mergeCell ref="F1561:G1561"/>
    <mergeCell ref="H1561:I1561"/>
    <mergeCell ref="J1561:K1561"/>
    <mergeCell ref="M1561:O1561"/>
    <mergeCell ref="L1563:N1563"/>
    <mergeCell ref="B1565:O1565"/>
    <mergeCell ref="A1567:D1567"/>
    <mergeCell ref="F1567:G1567"/>
    <mergeCell ref="H1567:I1567"/>
    <mergeCell ref="J1567:K1567"/>
    <mergeCell ref="M1567:O1567"/>
    <mergeCell ref="A1568:D1568"/>
    <mergeCell ref="F1568:G1568"/>
    <mergeCell ref="H1568:I1568"/>
    <mergeCell ref="J1568:K1568"/>
    <mergeCell ref="M1568:O1568"/>
    <mergeCell ref="L1570:N1570"/>
    <mergeCell ref="B1572:O1572"/>
    <mergeCell ref="A1574:D1574"/>
    <mergeCell ref="F1574:G1574"/>
    <mergeCell ref="H1574:I1574"/>
    <mergeCell ref="J1574:K1574"/>
    <mergeCell ref="M1574:O1574"/>
    <mergeCell ref="A1575:D1575"/>
    <mergeCell ref="F1575:G1575"/>
    <mergeCell ref="H1575:I1575"/>
    <mergeCell ref="J1575:K1575"/>
    <mergeCell ref="M1575:O1575"/>
    <mergeCell ref="L1577:N1577"/>
    <mergeCell ref="B1579:O1579"/>
    <mergeCell ref="A1581:D1581"/>
    <mergeCell ref="F1581:G1581"/>
    <mergeCell ref="H1581:I1581"/>
    <mergeCell ref="J1581:K1581"/>
    <mergeCell ref="M1581:O1581"/>
    <mergeCell ref="A1582:D1582"/>
    <mergeCell ref="F1582:G1582"/>
    <mergeCell ref="H1582:I1582"/>
    <mergeCell ref="J1582:K1582"/>
    <mergeCell ref="M1582:O1582"/>
    <mergeCell ref="L1584:N1584"/>
    <mergeCell ref="B1586:O1586"/>
    <mergeCell ref="A1588:D1588"/>
    <mergeCell ref="F1588:G1588"/>
    <mergeCell ref="H1588:I1588"/>
    <mergeCell ref="J1588:K1588"/>
    <mergeCell ref="M1588:O1588"/>
    <mergeCell ref="A1589:D1589"/>
    <mergeCell ref="F1589:G1589"/>
    <mergeCell ref="H1589:I1589"/>
    <mergeCell ref="J1589:K1589"/>
    <mergeCell ref="M1589:O1589"/>
    <mergeCell ref="L1591:N1591"/>
    <mergeCell ref="B1593:O1593"/>
    <mergeCell ref="A1595:D1595"/>
    <mergeCell ref="F1595:G1595"/>
    <mergeCell ref="H1595:I1595"/>
    <mergeCell ref="J1595:K1595"/>
    <mergeCell ref="M1595:O1595"/>
    <mergeCell ref="A1596:D1596"/>
    <mergeCell ref="F1596:G1596"/>
    <mergeCell ref="H1596:I1596"/>
    <mergeCell ref="J1596:K1596"/>
    <mergeCell ref="M1596:O1596"/>
    <mergeCell ref="L1598:N1598"/>
    <mergeCell ref="B1600:O1600"/>
    <mergeCell ref="A1602:D1602"/>
    <mergeCell ref="F1602:G1602"/>
    <mergeCell ref="H1602:I1602"/>
    <mergeCell ref="J1602:K1602"/>
    <mergeCell ref="M1602:O1602"/>
    <mergeCell ref="A1603:D1603"/>
    <mergeCell ref="F1603:G1603"/>
    <mergeCell ref="H1603:I1603"/>
    <mergeCell ref="J1603:K1603"/>
    <mergeCell ref="M1603:O1603"/>
    <mergeCell ref="L1605:N1605"/>
    <mergeCell ref="B1607:O1607"/>
    <mergeCell ref="A1609:D1609"/>
    <mergeCell ref="F1609:G1609"/>
    <mergeCell ref="H1609:I1609"/>
    <mergeCell ref="J1609:K1609"/>
    <mergeCell ref="M1609:O1609"/>
    <mergeCell ref="A1610:D1610"/>
    <mergeCell ref="F1610:G1610"/>
    <mergeCell ref="H1610:I1610"/>
    <mergeCell ref="J1610:K1610"/>
    <mergeCell ref="M1610:O1610"/>
    <mergeCell ref="L1612:N1612"/>
    <mergeCell ref="B1614:O1614"/>
    <mergeCell ref="A1616:D1616"/>
    <mergeCell ref="F1616:G1616"/>
    <mergeCell ref="H1616:I1616"/>
    <mergeCell ref="J1616:K1616"/>
    <mergeCell ref="M1616:O1616"/>
    <mergeCell ref="A1617:D1617"/>
    <mergeCell ref="F1617:G1617"/>
    <mergeCell ref="H1617:I1617"/>
    <mergeCell ref="J1617:K1617"/>
    <mergeCell ref="M1617:O1617"/>
    <mergeCell ref="L1619:N1619"/>
    <mergeCell ref="B1621:O1621"/>
    <mergeCell ref="A1623:D1623"/>
    <mergeCell ref="F1623:G1623"/>
    <mergeCell ref="H1623:I1623"/>
    <mergeCell ref="J1623:K1623"/>
    <mergeCell ref="M1623:O1623"/>
    <mergeCell ref="A1624:D1624"/>
    <mergeCell ref="F1624:G1624"/>
    <mergeCell ref="H1624:I1624"/>
    <mergeCell ref="J1624:K1624"/>
    <mergeCell ref="M1624:O1624"/>
    <mergeCell ref="L1626:N1626"/>
    <mergeCell ref="B1628:O1628"/>
    <mergeCell ref="A1630:D1630"/>
    <mergeCell ref="F1630:G1630"/>
    <mergeCell ref="H1630:I1630"/>
    <mergeCell ref="J1630:K1630"/>
    <mergeCell ref="M1630:O1630"/>
    <mergeCell ref="A1631:D1631"/>
    <mergeCell ref="F1631:G1631"/>
    <mergeCell ref="H1631:I1631"/>
    <mergeCell ref="J1631:K1631"/>
    <mergeCell ref="M1631:O1631"/>
    <mergeCell ref="L1633:N1633"/>
    <mergeCell ref="B1635:O1635"/>
    <mergeCell ref="A1637:D1637"/>
    <mergeCell ref="F1637:G1637"/>
    <mergeCell ref="H1637:I1637"/>
    <mergeCell ref="J1637:K1637"/>
    <mergeCell ref="M1637:O1637"/>
    <mergeCell ref="A1638:D1638"/>
    <mergeCell ref="F1638:G1638"/>
    <mergeCell ref="H1638:I1638"/>
    <mergeCell ref="J1638:K1638"/>
    <mergeCell ref="M1638:O1638"/>
    <mergeCell ref="L1640:N1640"/>
    <mergeCell ref="B1642:O1642"/>
    <mergeCell ref="A1644:D1644"/>
    <mergeCell ref="F1644:G1644"/>
    <mergeCell ref="H1644:I1644"/>
    <mergeCell ref="J1644:K1644"/>
    <mergeCell ref="M1644:O1644"/>
    <mergeCell ref="A1645:D1645"/>
    <mergeCell ref="F1645:G1645"/>
    <mergeCell ref="H1645:I1645"/>
    <mergeCell ref="J1645:K1645"/>
    <mergeCell ref="M1645:O1645"/>
    <mergeCell ref="L1647:N1647"/>
    <mergeCell ref="B1649:O1649"/>
    <mergeCell ref="A1651:D1651"/>
    <mergeCell ref="F1651:G1651"/>
    <mergeCell ref="H1651:I1651"/>
    <mergeCell ref="J1651:K1651"/>
    <mergeCell ref="M1651:O1651"/>
    <mergeCell ref="A1652:D1652"/>
    <mergeCell ref="F1652:G1652"/>
    <mergeCell ref="H1652:I1652"/>
    <mergeCell ref="J1652:K1652"/>
    <mergeCell ref="M1652:O1652"/>
    <mergeCell ref="L1654:N1654"/>
    <mergeCell ref="B1656:O1656"/>
    <mergeCell ref="A1658:D1658"/>
    <mergeCell ref="F1658:G1658"/>
    <mergeCell ref="H1658:I1658"/>
    <mergeCell ref="J1658:K1658"/>
    <mergeCell ref="M1658:O1658"/>
    <mergeCell ref="A1659:D1659"/>
    <mergeCell ref="F1659:G1659"/>
    <mergeCell ref="H1659:I1659"/>
    <mergeCell ref="J1659:K1659"/>
    <mergeCell ref="M1659:O1659"/>
    <mergeCell ref="L1661:N1661"/>
    <mergeCell ref="B1663:O1663"/>
    <mergeCell ref="A1665:D1665"/>
    <mergeCell ref="F1665:G1665"/>
    <mergeCell ref="H1665:I1665"/>
    <mergeCell ref="J1665:K1665"/>
    <mergeCell ref="M1665:O1665"/>
    <mergeCell ref="A1666:D1666"/>
    <mergeCell ref="F1666:G1666"/>
    <mergeCell ref="H1666:I1666"/>
    <mergeCell ref="J1666:K1666"/>
    <mergeCell ref="M1666:O1666"/>
    <mergeCell ref="L1668:N1668"/>
    <mergeCell ref="B1670:O1670"/>
    <mergeCell ref="A1672:D1672"/>
    <mergeCell ref="F1672:G1672"/>
    <mergeCell ref="H1672:I1672"/>
    <mergeCell ref="J1672:K1672"/>
    <mergeCell ref="M1672:O1672"/>
    <mergeCell ref="A1673:D1673"/>
    <mergeCell ref="F1673:G1673"/>
    <mergeCell ref="H1673:I1673"/>
    <mergeCell ref="J1673:K1673"/>
    <mergeCell ref="M1673:O1673"/>
    <mergeCell ref="L1675:N1675"/>
    <mergeCell ref="B1677:O1677"/>
    <mergeCell ref="A1679:D1679"/>
    <mergeCell ref="F1679:G1679"/>
    <mergeCell ref="H1679:I1679"/>
    <mergeCell ref="J1679:K1679"/>
    <mergeCell ref="M1679:O1679"/>
    <mergeCell ref="A1680:D1680"/>
    <mergeCell ref="F1680:G1680"/>
    <mergeCell ref="H1680:I1680"/>
    <mergeCell ref="J1680:K1680"/>
    <mergeCell ref="M1680:O1680"/>
    <mergeCell ref="L1682:N1682"/>
    <mergeCell ref="B1684:O1684"/>
    <mergeCell ref="A1686:D1686"/>
    <mergeCell ref="F1686:G1686"/>
    <mergeCell ref="H1686:I1686"/>
    <mergeCell ref="J1686:K1686"/>
    <mergeCell ref="M1686:O1686"/>
    <mergeCell ref="A1687:D1687"/>
    <mergeCell ref="F1687:G1687"/>
    <mergeCell ref="H1687:I1687"/>
    <mergeCell ref="J1687:K1687"/>
    <mergeCell ref="M1687:O1687"/>
    <mergeCell ref="L1689:N1689"/>
    <mergeCell ref="B1691:O1691"/>
    <mergeCell ref="A1693:D1693"/>
    <mergeCell ref="F1693:G1693"/>
    <mergeCell ref="H1693:I1693"/>
    <mergeCell ref="J1693:K1693"/>
    <mergeCell ref="M1693:O1693"/>
    <mergeCell ref="A1694:D1694"/>
    <mergeCell ref="F1694:G1694"/>
    <mergeCell ref="H1694:I1694"/>
    <mergeCell ref="J1694:K1694"/>
    <mergeCell ref="M1694:O1694"/>
    <mergeCell ref="L1696:N1696"/>
    <mergeCell ref="B1698:O1698"/>
    <mergeCell ref="A1700:D1700"/>
    <mergeCell ref="F1700:G1700"/>
    <mergeCell ref="H1700:I1700"/>
    <mergeCell ref="J1700:K1700"/>
    <mergeCell ref="M1700:O1700"/>
    <mergeCell ref="A1701:D1701"/>
    <mergeCell ref="F1701:G1701"/>
    <mergeCell ref="H1701:I1701"/>
    <mergeCell ref="J1701:K1701"/>
    <mergeCell ref="M1701:O1701"/>
    <mergeCell ref="L1703:N1703"/>
    <mergeCell ref="B1705:O1705"/>
    <mergeCell ref="A1707:D1707"/>
    <mergeCell ref="F1707:G1707"/>
    <mergeCell ref="H1707:I1707"/>
    <mergeCell ref="J1707:K1707"/>
    <mergeCell ref="M1707:O1707"/>
    <mergeCell ref="A1708:D1708"/>
    <mergeCell ref="F1708:G1708"/>
    <mergeCell ref="H1708:I1708"/>
    <mergeCell ref="J1708:K1708"/>
    <mergeCell ref="M1708:O1708"/>
    <mergeCell ref="L1710:N1710"/>
    <mergeCell ref="B1712:O1712"/>
    <mergeCell ref="A1714:D1714"/>
    <mergeCell ref="F1714:G1714"/>
    <mergeCell ref="H1714:I1714"/>
    <mergeCell ref="J1714:K1714"/>
    <mergeCell ref="M1714:O1714"/>
    <mergeCell ref="A1715:D1715"/>
    <mergeCell ref="F1715:G1715"/>
    <mergeCell ref="H1715:I1715"/>
    <mergeCell ref="J1715:K1715"/>
    <mergeCell ref="M1715:O1715"/>
    <mergeCell ref="L1717:N1717"/>
    <mergeCell ref="B1719:O1719"/>
    <mergeCell ref="A1721:D1721"/>
    <mergeCell ref="F1721:G1721"/>
    <mergeCell ref="H1721:I1721"/>
    <mergeCell ref="J1721:K1721"/>
    <mergeCell ref="M1721:O1721"/>
    <mergeCell ref="A1722:D1722"/>
    <mergeCell ref="F1722:G1722"/>
    <mergeCell ref="H1722:I1722"/>
    <mergeCell ref="J1722:K1722"/>
    <mergeCell ref="M1722:O1722"/>
    <mergeCell ref="L1724:N1724"/>
    <mergeCell ref="B1726:O1726"/>
    <mergeCell ref="A1728:D1728"/>
    <mergeCell ref="F1728:G1728"/>
    <mergeCell ref="H1728:I1728"/>
    <mergeCell ref="J1728:K1728"/>
    <mergeCell ref="M1728:O1728"/>
    <mergeCell ref="A1729:D1729"/>
    <mergeCell ref="F1729:G1729"/>
    <mergeCell ref="H1729:I1729"/>
    <mergeCell ref="J1729:K1729"/>
    <mergeCell ref="M1729:O1729"/>
    <mergeCell ref="L1731:N1731"/>
    <mergeCell ref="B1733:O1733"/>
    <mergeCell ref="A1735:D1735"/>
    <mergeCell ref="F1735:G1735"/>
    <mergeCell ref="H1735:I1735"/>
    <mergeCell ref="J1735:K1735"/>
    <mergeCell ref="M1735:O1735"/>
    <mergeCell ref="A1736:D1736"/>
    <mergeCell ref="F1736:G1736"/>
    <mergeCell ref="H1736:I1736"/>
    <mergeCell ref="J1736:K1736"/>
    <mergeCell ref="M1736:O1736"/>
    <mergeCell ref="L1738:N1738"/>
    <mergeCell ref="B1740:O1740"/>
    <mergeCell ref="A1742:D1742"/>
    <mergeCell ref="F1742:G1742"/>
    <mergeCell ref="H1742:I1742"/>
    <mergeCell ref="J1742:K1742"/>
    <mergeCell ref="M1742:O1742"/>
    <mergeCell ref="A1743:D1743"/>
    <mergeCell ref="F1743:G1743"/>
    <mergeCell ref="H1743:I1743"/>
    <mergeCell ref="J1743:K1743"/>
    <mergeCell ref="M1743:O1743"/>
    <mergeCell ref="L1745:N1745"/>
    <mergeCell ref="B1747:O1747"/>
    <mergeCell ref="A1749:D1749"/>
    <mergeCell ref="F1749:G1749"/>
    <mergeCell ref="H1749:I1749"/>
    <mergeCell ref="J1749:K1749"/>
    <mergeCell ref="M1749:O1749"/>
    <mergeCell ref="A1750:D1750"/>
    <mergeCell ref="F1750:G1750"/>
    <mergeCell ref="H1750:I1750"/>
    <mergeCell ref="J1750:K1750"/>
    <mergeCell ref="M1750:O1750"/>
    <mergeCell ref="L1752:N1752"/>
    <mergeCell ref="B1754:O1754"/>
    <mergeCell ref="A1756:D1756"/>
    <mergeCell ref="F1756:G1756"/>
    <mergeCell ref="H1756:I1756"/>
    <mergeCell ref="J1756:K1756"/>
    <mergeCell ref="M1756:O1756"/>
    <mergeCell ref="A1757:D1757"/>
    <mergeCell ref="F1757:G1757"/>
    <mergeCell ref="H1757:I1757"/>
    <mergeCell ref="J1757:K1757"/>
    <mergeCell ref="M1757:O1757"/>
    <mergeCell ref="L1759:N1759"/>
    <mergeCell ref="B1761:O1761"/>
    <mergeCell ref="A1763:D1763"/>
    <mergeCell ref="F1763:G1763"/>
    <mergeCell ref="H1763:I1763"/>
    <mergeCell ref="J1763:K1763"/>
    <mergeCell ref="M1763:O1763"/>
    <mergeCell ref="A1764:D1764"/>
    <mergeCell ref="F1764:G1764"/>
    <mergeCell ref="H1764:I1764"/>
    <mergeCell ref="J1764:K1764"/>
    <mergeCell ref="M1764:O1764"/>
    <mergeCell ref="L1766:N1766"/>
    <mergeCell ref="B1768:O1768"/>
    <mergeCell ref="A1770:D1770"/>
    <mergeCell ref="F1770:G1770"/>
    <mergeCell ref="H1770:I1770"/>
    <mergeCell ref="J1770:K1770"/>
    <mergeCell ref="M1770:O1770"/>
    <mergeCell ref="A1771:D1771"/>
    <mergeCell ref="F1771:G1771"/>
    <mergeCell ref="H1771:I1771"/>
    <mergeCell ref="J1771:K1771"/>
    <mergeCell ref="M1771:O1771"/>
    <mergeCell ref="L1773:N1773"/>
    <mergeCell ref="B1775:O1775"/>
    <mergeCell ref="A1777:D1777"/>
    <mergeCell ref="F1777:G1777"/>
    <mergeCell ref="H1777:I1777"/>
    <mergeCell ref="J1777:K1777"/>
    <mergeCell ref="M1777:O1777"/>
    <mergeCell ref="A1778:D1778"/>
    <mergeCell ref="F1778:G1778"/>
    <mergeCell ref="H1778:I1778"/>
    <mergeCell ref="J1778:K1778"/>
    <mergeCell ref="M1778:O1778"/>
    <mergeCell ref="L1780:N1780"/>
    <mergeCell ref="B1782:O1782"/>
    <mergeCell ref="A1784:D1784"/>
    <mergeCell ref="F1784:G1784"/>
    <mergeCell ref="H1784:I1784"/>
    <mergeCell ref="J1784:K1784"/>
    <mergeCell ref="M1784:O1784"/>
    <mergeCell ref="A1785:D1785"/>
    <mergeCell ref="F1785:G1785"/>
    <mergeCell ref="H1785:I1785"/>
    <mergeCell ref="J1785:K1785"/>
    <mergeCell ref="M1785:O1785"/>
    <mergeCell ref="L1787:N1787"/>
    <mergeCell ref="B1789:O1789"/>
    <mergeCell ref="A1791:D1791"/>
    <mergeCell ref="F1791:G1791"/>
    <mergeCell ref="H1791:I1791"/>
    <mergeCell ref="J1791:K1791"/>
    <mergeCell ref="M1791:O1791"/>
    <mergeCell ref="A1792:D1792"/>
    <mergeCell ref="F1792:G1792"/>
    <mergeCell ref="H1792:I1792"/>
    <mergeCell ref="J1792:K1792"/>
    <mergeCell ref="M1792:O1792"/>
    <mergeCell ref="L1794:N1794"/>
    <mergeCell ref="B1796:O1796"/>
    <mergeCell ref="A1798:D1798"/>
    <mergeCell ref="F1798:G1798"/>
    <mergeCell ref="H1798:I1798"/>
    <mergeCell ref="J1798:K1798"/>
    <mergeCell ref="M1798:O1798"/>
    <mergeCell ref="A1799:D1799"/>
    <mergeCell ref="F1799:G1799"/>
    <mergeCell ref="H1799:I1799"/>
    <mergeCell ref="J1799:K1799"/>
    <mergeCell ref="M1799:O1799"/>
    <mergeCell ref="L1801:N1801"/>
    <mergeCell ref="B1803:O1803"/>
    <mergeCell ref="A1805:D1805"/>
    <mergeCell ref="F1805:G1805"/>
    <mergeCell ref="H1805:I1805"/>
    <mergeCell ref="J1805:K1805"/>
    <mergeCell ref="M1805:O1805"/>
    <mergeCell ref="A1806:D1806"/>
    <mergeCell ref="F1806:G1806"/>
    <mergeCell ref="H1806:I1806"/>
    <mergeCell ref="J1806:K1806"/>
    <mergeCell ref="M1806:O1806"/>
    <mergeCell ref="L1808:N1808"/>
    <mergeCell ref="B1810:O1810"/>
    <mergeCell ref="A1812:D1812"/>
    <mergeCell ref="F1812:G1812"/>
    <mergeCell ref="H1812:I1812"/>
    <mergeCell ref="J1812:K1812"/>
    <mergeCell ref="M1812:O1812"/>
    <mergeCell ref="A1813:D1813"/>
    <mergeCell ref="F1813:G1813"/>
    <mergeCell ref="H1813:I1813"/>
    <mergeCell ref="J1813:K1813"/>
    <mergeCell ref="M1813:O1813"/>
    <mergeCell ref="L1815:N1815"/>
    <mergeCell ref="B1817:O1817"/>
    <mergeCell ref="A1819:D1819"/>
    <mergeCell ref="F1819:G1819"/>
    <mergeCell ref="H1819:I1819"/>
    <mergeCell ref="J1819:K1819"/>
    <mergeCell ref="M1819:O1819"/>
    <mergeCell ref="A1820:D1820"/>
    <mergeCell ref="F1820:G1820"/>
    <mergeCell ref="H1820:I1820"/>
    <mergeCell ref="J1820:K1820"/>
    <mergeCell ref="M1820:O1820"/>
    <mergeCell ref="L1822:N1822"/>
    <mergeCell ref="B1824:O1824"/>
    <mergeCell ref="A1826:D1826"/>
    <mergeCell ref="F1826:G1826"/>
    <mergeCell ref="H1826:I1826"/>
    <mergeCell ref="J1826:K1826"/>
    <mergeCell ref="M1826:O1826"/>
    <mergeCell ref="A1827:D1827"/>
    <mergeCell ref="F1827:G1827"/>
    <mergeCell ref="H1827:I1827"/>
    <mergeCell ref="J1827:K1827"/>
    <mergeCell ref="M1827:O1827"/>
    <mergeCell ref="L1829:N1829"/>
    <mergeCell ref="B1831:O1831"/>
    <mergeCell ref="A1833:D1833"/>
    <mergeCell ref="F1833:G1833"/>
    <mergeCell ref="H1833:I1833"/>
    <mergeCell ref="J1833:K1833"/>
    <mergeCell ref="M1833:O1833"/>
    <mergeCell ref="A1834:D1834"/>
    <mergeCell ref="F1834:G1834"/>
    <mergeCell ref="H1834:I1834"/>
    <mergeCell ref="J1834:K1834"/>
    <mergeCell ref="M1834:O1834"/>
    <mergeCell ref="L1836:N1836"/>
    <mergeCell ref="B1838:O1838"/>
    <mergeCell ref="A1840:D1840"/>
    <mergeCell ref="F1840:G1840"/>
    <mergeCell ref="H1840:I1840"/>
    <mergeCell ref="J1840:K1840"/>
    <mergeCell ref="M1840:O1840"/>
    <mergeCell ref="A1841:D1841"/>
    <mergeCell ref="F1841:G1841"/>
    <mergeCell ref="H1841:I1841"/>
    <mergeCell ref="J1841:K1841"/>
    <mergeCell ref="M1841:O1841"/>
    <mergeCell ref="L1843:N1843"/>
    <mergeCell ref="B1845:O1845"/>
    <mergeCell ref="A1847:D1847"/>
    <mergeCell ref="F1847:G1847"/>
    <mergeCell ref="H1847:I1847"/>
    <mergeCell ref="J1847:K1847"/>
    <mergeCell ref="M1847:O1847"/>
    <mergeCell ref="A1848:D1848"/>
    <mergeCell ref="F1848:G1848"/>
    <mergeCell ref="H1848:I1848"/>
    <mergeCell ref="J1848:K1848"/>
    <mergeCell ref="M1848:O1848"/>
    <mergeCell ref="L1850:N1850"/>
    <mergeCell ref="B1852:O1852"/>
    <mergeCell ref="A1854:D1854"/>
    <mergeCell ref="F1854:G1854"/>
    <mergeCell ref="H1854:I1854"/>
    <mergeCell ref="J1854:K1854"/>
    <mergeCell ref="M1854:O1854"/>
    <mergeCell ref="A1855:D1855"/>
    <mergeCell ref="F1855:G1855"/>
    <mergeCell ref="H1855:I1855"/>
    <mergeCell ref="J1855:K1855"/>
    <mergeCell ref="M1855:O1855"/>
    <mergeCell ref="L1857:N1857"/>
    <mergeCell ref="B1859:O1859"/>
    <mergeCell ref="A1861:D1861"/>
    <mergeCell ref="F1861:G1861"/>
    <mergeCell ref="H1861:I1861"/>
    <mergeCell ref="J1861:K1861"/>
    <mergeCell ref="M1861:O1861"/>
    <mergeCell ref="A1862:D1862"/>
    <mergeCell ref="F1862:G1862"/>
    <mergeCell ref="H1862:I1862"/>
    <mergeCell ref="J1862:K1862"/>
    <mergeCell ref="M1862:O1862"/>
    <mergeCell ref="L1864:N1864"/>
    <mergeCell ref="B1866:O1866"/>
    <mergeCell ref="A1868:D1868"/>
    <mergeCell ref="F1868:G1868"/>
    <mergeCell ref="H1868:I1868"/>
    <mergeCell ref="J1868:K1868"/>
    <mergeCell ref="M1868:O1868"/>
    <mergeCell ref="A1869:D1869"/>
    <mergeCell ref="F1869:G1869"/>
    <mergeCell ref="H1869:I1869"/>
    <mergeCell ref="J1869:K1869"/>
    <mergeCell ref="M1869:O1869"/>
    <mergeCell ref="L1871:N1871"/>
    <mergeCell ref="B1873:O1873"/>
    <mergeCell ref="A1875:D1875"/>
    <mergeCell ref="F1875:G1875"/>
    <mergeCell ref="H1875:I1875"/>
    <mergeCell ref="J1875:K1875"/>
    <mergeCell ref="M1875:O1875"/>
    <mergeCell ref="A1876:D1876"/>
    <mergeCell ref="F1876:G1876"/>
    <mergeCell ref="H1876:I1876"/>
    <mergeCell ref="J1876:K1876"/>
    <mergeCell ref="M1876:O1876"/>
    <mergeCell ref="L1878:N1878"/>
    <mergeCell ref="B1880:O1880"/>
    <mergeCell ref="A1882:D1882"/>
    <mergeCell ref="F1882:G1882"/>
    <mergeCell ref="H1882:I1882"/>
    <mergeCell ref="J1882:K1882"/>
    <mergeCell ref="M1882:O1882"/>
    <mergeCell ref="A1883:D1883"/>
    <mergeCell ref="F1883:G1883"/>
    <mergeCell ref="H1883:I1883"/>
    <mergeCell ref="J1883:K1883"/>
    <mergeCell ref="M1883:O1883"/>
    <mergeCell ref="L1885:N1885"/>
    <mergeCell ref="B1887:O1887"/>
    <mergeCell ref="A1889:D1889"/>
    <mergeCell ref="F1889:G1889"/>
    <mergeCell ref="H1889:I1889"/>
    <mergeCell ref="J1889:K1889"/>
    <mergeCell ref="M1889:O1889"/>
    <mergeCell ref="A1890:D1890"/>
    <mergeCell ref="F1890:G1890"/>
    <mergeCell ref="H1890:I1890"/>
    <mergeCell ref="J1890:K1890"/>
    <mergeCell ref="M1890:O1890"/>
    <mergeCell ref="L1892:N1892"/>
    <mergeCell ref="B1894:O1894"/>
    <mergeCell ref="A1896:D1896"/>
    <mergeCell ref="F1896:G1896"/>
    <mergeCell ref="H1896:I1896"/>
    <mergeCell ref="J1896:K1896"/>
    <mergeCell ref="M1896:O1896"/>
    <mergeCell ref="A1897:D1897"/>
    <mergeCell ref="F1897:G1897"/>
    <mergeCell ref="H1897:I1897"/>
    <mergeCell ref="J1897:K1897"/>
    <mergeCell ref="M1897:O1897"/>
    <mergeCell ref="L1899:N1899"/>
    <mergeCell ref="B1901:O1901"/>
    <mergeCell ref="A1903:D1903"/>
    <mergeCell ref="F1903:G1903"/>
    <mergeCell ref="H1903:I1903"/>
    <mergeCell ref="J1903:K1903"/>
    <mergeCell ref="M1903:O1903"/>
    <mergeCell ref="A1904:D1904"/>
    <mergeCell ref="F1904:G1904"/>
    <mergeCell ref="H1904:I1904"/>
    <mergeCell ref="J1904:K1904"/>
    <mergeCell ref="M1904:O1904"/>
    <mergeCell ref="A1905:D1905"/>
    <mergeCell ref="F1905:G1905"/>
    <mergeCell ref="H1905:I1905"/>
    <mergeCell ref="J1905:K1905"/>
    <mergeCell ref="M1905:O1905"/>
    <mergeCell ref="L1907:N1907"/>
    <mergeCell ref="B1909:O1909"/>
    <mergeCell ref="A1911:D1911"/>
    <mergeCell ref="F1911:G1911"/>
    <mergeCell ref="H1911:I1911"/>
    <mergeCell ref="J1911:K1911"/>
    <mergeCell ref="M1911:O1911"/>
    <mergeCell ref="A1912:D1912"/>
    <mergeCell ref="F1912:G1912"/>
    <mergeCell ref="H1912:I1912"/>
    <mergeCell ref="J1912:K1912"/>
    <mergeCell ref="M1912:O1912"/>
    <mergeCell ref="A1913:D1913"/>
    <mergeCell ref="F1913:G1913"/>
    <mergeCell ref="H1913:I1913"/>
    <mergeCell ref="J1913:K1913"/>
    <mergeCell ref="M1913:O1913"/>
    <mergeCell ref="A1914:D1914"/>
    <mergeCell ref="F1914:G1914"/>
    <mergeCell ref="H1914:I1914"/>
    <mergeCell ref="J1914:K1914"/>
    <mergeCell ref="M1914:O1914"/>
    <mergeCell ref="L1916:N1916"/>
    <mergeCell ref="B1918:O1918"/>
    <mergeCell ref="A1920:D1920"/>
    <mergeCell ref="F1920:G1920"/>
    <mergeCell ref="H1920:I1920"/>
    <mergeCell ref="J1920:K1920"/>
    <mergeCell ref="M1920:O1920"/>
    <mergeCell ref="A1921:D1921"/>
    <mergeCell ref="F1921:G1921"/>
    <mergeCell ref="H1921:I1921"/>
    <mergeCell ref="J1921:K1921"/>
    <mergeCell ref="M1921:O1921"/>
    <mergeCell ref="A1922:D1922"/>
    <mergeCell ref="F1922:G1922"/>
    <mergeCell ref="H1922:I1922"/>
    <mergeCell ref="J1922:K1922"/>
    <mergeCell ref="M1922:O1922"/>
    <mergeCell ref="A1923:D1923"/>
    <mergeCell ref="F1923:G1923"/>
    <mergeCell ref="H1923:I1923"/>
    <mergeCell ref="J1923:K1923"/>
    <mergeCell ref="M1923:O1923"/>
    <mergeCell ref="L1925:N1925"/>
    <mergeCell ref="B1927:O1927"/>
    <mergeCell ref="A1929:D1929"/>
    <mergeCell ref="F1929:G1929"/>
    <mergeCell ref="H1929:I1929"/>
    <mergeCell ref="J1929:K1929"/>
    <mergeCell ref="M1929:O1929"/>
    <mergeCell ref="A1930:D1930"/>
    <mergeCell ref="F1930:G1930"/>
    <mergeCell ref="H1930:I1930"/>
    <mergeCell ref="J1930:K1930"/>
    <mergeCell ref="M1930:O1930"/>
    <mergeCell ref="A1931:D1931"/>
    <mergeCell ref="F1931:G1931"/>
    <mergeCell ref="H1931:I1931"/>
    <mergeCell ref="J1931:K1931"/>
    <mergeCell ref="M1931:O1931"/>
    <mergeCell ref="A1932:D1932"/>
    <mergeCell ref="F1932:G1932"/>
    <mergeCell ref="H1932:I1932"/>
    <mergeCell ref="J1932:K1932"/>
    <mergeCell ref="M1932:O1932"/>
    <mergeCell ref="A1933:D1933"/>
    <mergeCell ref="F1933:G1933"/>
    <mergeCell ref="H1933:I1933"/>
    <mergeCell ref="J1933:K1933"/>
    <mergeCell ref="M1933:O1933"/>
    <mergeCell ref="A1934:D1934"/>
    <mergeCell ref="F1934:G1934"/>
    <mergeCell ref="H1934:I1934"/>
    <mergeCell ref="J1934:K1934"/>
    <mergeCell ref="M1934:O1934"/>
    <mergeCell ref="L1936:N1936"/>
    <mergeCell ref="B1938:O1938"/>
    <mergeCell ref="A1940:D1940"/>
    <mergeCell ref="F1940:G1940"/>
    <mergeCell ref="H1940:I1940"/>
    <mergeCell ref="J1940:K1940"/>
    <mergeCell ref="M1940:O1940"/>
    <mergeCell ref="A1941:D1941"/>
    <mergeCell ref="F1941:G1941"/>
    <mergeCell ref="H1941:I1941"/>
    <mergeCell ref="J1941:K1941"/>
    <mergeCell ref="M1941:O1941"/>
    <mergeCell ref="L1943:N1943"/>
    <mergeCell ref="B1945:O1945"/>
    <mergeCell ref="A1947:D1947"/>
    <mergeCell ref="F1947:G1947"/>
    <mergeCell ref="H1947:I1947"/>
    <mergeCell ref="J1947:K1947"/>
    <mergeCell ref="M1947:O1947"/>
    <mergeCell ref="A1948:D1948"/>
    <mergeCell ref="F1948:G1948"/>
    <mergeCell ref="H1948:I1948"/>
    <mergeCell ref="J1948:K1948"/>
    <mergeCell ref="M1948:O1948"/>
    <mergeCell ref="L1950:N1950"/>
    <mergeCell ref="B1952:O1952"/>
    <mergeCell ref="A1954:D1954"/>
    <mergeCell ref="F1954:G1954"/>
    <mergeCell ref="H1954:I1954"/>
    <mergeCell ref="J1954:K1954"/>
    <mergeCell ref="M1954:O1954"/>
    <mergeCell ref="A1955:D1955"/>
    <mergeCell ref="F1955:G1955"/>
    <mergeCell ref="H1955:I1955"/>
    <mergeCell ref="J1955:K1955"/>
    <mergeCell ref="M1955:O1955"/>
    <mergeCell ref="L1957:N1957"/>
    <mergeCell ref="B1959:O1959"/>
    <mergeCell ref="A1961:D1961"/>
    <mergeCell ref="F1961:G1961"/>
    <mergeCell ref="H1961:I1961"/>
    <mergeCell ref="J1961:K1961"/>
    <mergeCell ref="M1961:O1961"/>
    <mergeCell ref="A1962:D1962"/>
    <mergeCell ref="F1962:G1962"/>
    <mergeCell ref="H1962:I1962"/>
    <mergeCell ref="J1962:K1962"/>
    <mergeCell ref="M1962:O1962"/>
    <mergeCell ref="L1964:N1964"/>
    <mergeCell ref="B1966:O1966"/>
    <mergeCell ref="A1968:D1968"/>
    <mergeCell ref="F1968:G1968"/>
    <mergeCell ref="H1968:I1968"/>
    <mergeCell ref="J1968:K1968"/>
    <mergeCell ref="M1968:O1968"/>
    <mergeCell ref="A1969:D1969"/>
    <mergeCell ref="F1969:G1969"/>
    <mergeCell ref="H1969:I1969"/>
    <mergeCell ref="J1969:K1969"/>
    <mergeCell ref="M1969:O1969"/>
    <mergeCell ref="L1971:N1971"/>
    <mergeCell ref="B1973:O1973"/>
    <mergeCell ref="A1975:D1975"/>
    <mergeCell ref="F1975:G1975"/>
    <mergeCell ref="H1975:I1975"/>
    <mergeCell ref="J1975:K1975"/>
    <mergeCell ref="M1975:O1975"/>
    <mergeCell ref="A1976:D1976"/>
    <mergeCell ref="F1976:G1976"/>
    <mergeCell ref="H1976:I1976"/>
    <mergeCell ref="J1976:K1976"/>
    <mergeCell ref="M1976:O1976"/>
    <mergeCell ref="L1978:N1978"/>
    <mergeCell ref="B1980:O1980"/>
    <mergeCell ref="A1982:D1982"/>
    <mergeCell ref="F1982:G1982"/>
    <mergeCell ref="H1982:I1982"/>
    <mergeCell ref="J1982:K1982"/>
    <mergeCell ref="M1982:O1982"/>
    <mergeCell ref="A1983:D1983"/>
    <mergeCell ref="F1983:G1983"/>
    <mergeCell ref="H1983:I1983"/>
    <mergeCell ref="J1983:K1983"/>
    <mergeCell ref="M1983:O1983"/>
    <mergeCell ref="L1985:N1985"/>
    <mergeCell ref="B1987:O1987"/>
    <mergeCell ref="A1989:D1989"/>
    <mergeCell ref="F1989:G1989"/>
    <mergeCell ref="H1989:I1989"/>
    <mergeCell ref="J1989:K1989"/>
    <mergeCell ref="M1989:O1989"/>
    <mergeCell ref="A1990:D1990"/>
    <mergeCell ref="F1990:G1990"/>
    <mergeCell ref="H1990:I1990"/>
    <mergeCell ref="J1990:K1990"/>
    <mergeCell ref="M1990:O1990"/>
    <mergeCell ref="L1992:N1992"/>
    <mergeCell ref="B1994:O1994"/>
    <mergeCell ref="A1996:D1996"/>
    <mergeCell ref="F1996:G1996"/>
    <mergeCell ref="H1996:I1996"/>
    <mergeCell ref="J1996:K1996"/>
    <mergeCell ref="M1996:O1996"/>
    <mergeCell ref="A1997:D1997"/>
    <mergeCell ref="F1997:G1997"/>
    <mergeCell ref="H1997:I1997"/>
    <mergeCell ref="J1997:K1997"/>
    <mergeCell ref="M1997:O1997"/>
    <mergeCell ref="L1999:N1999"/>
    <mergeCell ref="B2001:O2001"/>
    <mergeCell ref="A2003:D2003"/>
    <mergeCell ref="F2003:G2003"/>
    <mergeCell ref="H2003:I2003"/>
    <mergeCell ref="J2003:K2003"/>
    <mergeCell ref="M2003:O2003"/>
    <mergeCell ref="A2004:D2004"/>
    <mergeCell ref="F2004:G2004"/>
    <mergeCell ref="H2004:I2004"/>
    <mergeCell ref="J2004:K2004"/>
    <mergeCell ref="M2004:O2004"/>
    <mergeCell ref="L2006:N2006"/>
    <mergeCell ref="B2008:O2008"/>
    <mergeCell ref="A2010:D2010"/>
    <mergeCell ref="F2010:G2010"/>
    <mergeCell ref="H2010:I2010"/>
    <mergeCell ref="J2010:K2010"/>
    <mergeCell ref="M2010:O2010"/>
    <mergeCell ref="A2011:D2011"/>
    <mergeCell ref="F2011:G2011"/>
    <mergeCell ref="H2011:I2011"/>
    <mergeCell ref="J2011:K2011"/>
    <mergeCell ref="M2011:O2011"/>
    <mergeCell ref="L2013:N2013"/>
    <mergeCell ref="B2015:O2015"/>
    <mergeCell ref="A2017:D2017"/>
    <mergeCell ref="F2017:G2017"/>
    <mergeCell ref="H2017:I2017"/>
    <mergeCell ref="J2017:K2017"/>
    <mergeCell ref="M2017:O2017"/>
    <mergeCell ref="A2018:D2018"/>
    <mergeCell ref="F2018:G2018"/>
    <mergeCell ref="H2018:I2018"/>
    <mergeCell ref="J2018:K2018"/>
    <mergeCell ref="M2018:O2018"/>
    <mergeCell ref="L2020:N2020"/>
    <mergeCell ref="B2022:O2022"/>
    <mergeCell ref="A2024:D2024"/>
    <mergeCell ref="F2024:G2024"/>
    <mergeCell ref="H2024:I2024"/>
    <mergeCell ref="J2024:K2024"/>
    <mergeCell ref="M2024:O2024"/>
    <mergeCell ref="A2025:D2025"/>
    <mergeCell ref="F2025:G2025"/>
    <mergeCell ref="H2025:I2025"/>
    <mergeCell ref="J2025:K2025"/>
    <mergeCell ref="M2025:O2025"/>
    <mergeCell ref="L2027:N2027"/>
    <mergeCell ref="B2029:O2029"/>
    <mergeCell ref="A2031:D2031"/>
    <mergeCell ref="F2031:G2031"/>
    <mergeCell ref="H2031:I2031"/>
    <mergeCell ref="J2031:K2031"/>
    <mergeCell ref="M2031:O2031"/>
    <mergeCell ref="A2032:D2032"/>
    <mergeCell ref="F2032:G2032"/>
    <mergeCell ref="H2032:I2032"/>
    <mergeCell ref="J2032:K2032"/>
    <mergeCell ref="M2032:O2032"/>
    <mergeCell ref="L2034:N2034"/>
    <mergeCell ref="B2036:O2036"/>
    <mergeCell ref="A2038:D2038"/>
    <mergeCell ref="F2038:G2038"/>
    <mergeCell ref="H2038:I2038"/>
    <mergeCell ref="J2038:K2038"/>
    <mergeCell ref="M2038:O2038"/>
    <mergeCell ref="A2039:D2039"/>
    <mergeCell ref="F2039:G2039"/>
    <mergeCell ref="H2039:I2039"/>
    <mergeCell ref="J2039:K2039"/>
    <mergeCell ref="M2039:O2039"/>
    <mergeCell ref="L2041:N2041"/>
    <mergeCell ref="B2043:O2043"/>
    <mergeCell ref="A2045:D2045"/>
    <mergeCell ref="F2045:G2045"/>
    <mergeCell ref="H2045:I2045"/>
    <mergeCell ref="J2045:K2045"/>
    <mergeCell ref="M2045:O2045"/>
    <mergeCell ref="A2046:D2046"/>
    <mergeCell ref="F2046:G2046"/>
    <mergeCell ref="H2046:I2046"/>
    <mergeCell ref="J2046:K2046"/>
    <mergeCell ref="M2046:O2046"/>
    <mergeCell ref="L2048:N2048"/>
    <mergeCell ref="B2050:O2050"/>
    <mergeCell ref="A2052:D2052"/>
    <mergeCell ref="F2052:G2052"/>
    <mergeCell ref="H2052:I2052"/>
    <mergeCell ref="J2052:K2052"/>
    <mergeCell ref="M2052:O2052"/>
    <mergeCell ref="A2053:D2053"/>
    <mergeCell ref="F2053:G2053"/>
    <mergeCell ref="H2053:I2053"/>
    <mergeCell ref="J2053:K2053"/>
    <mergeCell ref="M2053:O2053"/>
    <mergeCell ref="L2055:N2055"/>
    <mergeCell ref="B2057:O2057"/>
    <mergeCell ref="A2059:D2059"/>
    <mergeCell ref="F2059:G2059"/>
    <mergeCell ref="H2059:I2059"/>
    <mergeCell ref="J2059:K2059"/>
    <mergeCell ref="M2059:O2059"/>
    <mergeCell ref="A2060:D2060"/>
    <mergeCell ref="F2060:G2060"/>
    <mergeCell ref="H2060:I2060"/>
    <mergeCell ref="J2060:K2060"/>
    <mergeCell ref="M2060:O2060"/>
    <mergeCell ref="L2062:N2062"/>
    <mergeCell ref="B2064:O2064"/>
    <mergeCell ref="A2066:D2066"/>
    <mergeCell ref="F2066:G2066"/>
    <mergeCell ref="H2066:I2066"/>
    <mergeCell ref="J2066:K2066"/>
    <mergeCell ref="M2066:O2066"/>
    <mergeCell ref="A2067:D2067"/>
    <mergeCell ref="F2067:G2067"/>
    <mergeCell ref="H2067:I2067"/>
    <mergeCell ref="J2067:K2067"/>
    <mergeCell ref="M2067:O2067"/>
    <mergeCell ref="L2069:N2069"/>
    <mergeCell ref="B2071:O2071"/>
    <mergeCell ref="A2073:D2073"/>
    <mergeCell ref="F2073:G2073"/>
    <mergeCell ref="H2073:I2073"/>
    <mergeCell ref="J2073:K2073"/>
    <mergeCell ref="M2073:O2073"/>
    <mergeCell ref="A2074:D2074"/>
    <mergeCell ref="F2074:G2074"/>
    <mergeCell ref="H2074:I2074"/>
    <mergeCell ref="J2074:K2074"/>
    <mergeCell ref="M2074:O2074"/>
    <mergeCell ref="L2076:N2076"/>
    <mergeCell ref="B2078:O2078"/>
    <mergeCell ref="A2080:D2080"/>
    <mergeCell ref="F2080:G2080"/>
    <mergeCell ref="H2080:I2080"/>
    <mergeCell ref="J2080:K2080"/>
    <mergeCell ref="M2080:O2080"/>
    <mergeCell ref="A2081:D2081"/>
    <mergeCell ref="F2081:G2081"/>
    <mergeCell ref="H2081:I2081"/>
    <mergeCell ref="J2081:K2081"/>
    <mergeCell ref="M2081:O2081"/>
    <mergeCell ref="L2083:N2083"/>
    <mergeCell ref="B2085:O2085"/>
    <mergeCell ref="A2087:D2087"/>
    <mergeCell ref="F2087:G2087"/>
    <mergeCell ref="H2087:I2087"/>
    <mergeCell ref="J2087:K2087"/>
    <mergeCell ref="M2087:O2087"/>
    <mergeCell ref="A2088:D2088"/>
    <mergeCell ref="F2088:G2088"/>
    <mergeCell ref="H2088:I2088"/>
    <mergeCell ref="J2088:K2088"/>
    <mergeCell ref="M2088:O2088"/>
    <mergeCell ref="L2090:N2090"/>
    <mergeCell ref="B2092:O2092"/>
    <mergeCell ref="A2094:D2094"/>
    <mergeCell ref="F2094:G2094"/>
    <mergeCell ref="H2094:I2094"/>
    <mergeCell ref="J2094:K2094"/>
    <mergeCell ref="M2094:O2094"/>
    <mergeCell ref="A2095:D2095"/>
    <mergeCell ref="F2095:G2095"/>
    <mergeCell ref="H2095:I2095"/>
    <mergeCell ref="J2095:K2095"/>
    <mergeCell ref="M2095:O2095"/>
    <mergeCell ref="L2097:N2097"/>
    <mergeCell ref="B2099:O2099"/>
    <mergeCell ref="A2101:D2101"/>
    <mergeCell ref="F2101:G2101"/>
    <mergeCell ref="H2101:I2101"/>
    <mergeCell ref="J2101:K2101"/>
    <mergeCell ref="M2101:O2101"/>
    <mergeCell ref="A2102:D2102"/>
    <mergeCell ref="F2102:G2102"/>
    <mergeCell ref="H2102:I2102"/>
    <mergeCell ref="J2102:K2102"/>
    <mergeCell ref="M2102:O2102"/>
    <mergeCell ref="A2103:D2103"/>
    <mergeCell ref="F2103:G2103"/>
    <mergeCell ref="H2103:I2103"/>
    <mergeCell ref="J2103:K2103"/>
    <mergeCell ref="M2103:O2103"/>
    <mergeCell ref="L2105:N2105"/>
    <mergeCell ref="B2107:O2107"/>
    <mergeCell ref="A2109:D2109"/>
    <mergeCell ref="F2109:G2109"/>
    <mergeCell ref="H2109:I2109"/>
    <mergeCell ref="J2109:K2109"/>
    <mergeCell ref="M2109:O2109"/>
    <mergeCell ref="A2110:D2110"/>
    <mergeCell ref="F2110:G2110"/>
    <mergeCell ref="H2110:I2110"/>
    <mergeCell ref="J2110:K2110"/>
    <mergeCell ref="M2110:O2110"/>
    <mergeCell ref="L2112:N2112"/>
    <mergeCell ref="B2114:O2114"/>
    <mergeCell ref="A2116:D2116"/>
    <mergeCell ref="J2116:K2116"/>
    <mergeCell ref="M2116:O2116"/>
    <mergeCell ref="A2117:D2117"/>
    <mergeCell ref="J2117:K2117"/>
    <mergeCell ref="M2117:O2117"/>
    <mergeCell ref="L2119:N2119"/>
    <mergeCell ref="B2121:O2121"/>
    <mergeCell ref="A2123:D2123"/>
    <mergeCell ref="J2123:K2123"/>
    <mergeCell ref="M2123:O2123"/>
    <mergeCell ref="A2124:D2124"/>
    <mergeCell ref="J2124:K2124"/>
    <mergeCell ref="M2124:O2124"/>
    <mergeCell ref="L2126:N2126"/>
    <mergeCell ref="B2128:O2128"/>
    <mergeCell ref="A2130:D2130"/>
    <mergeCell ref="F2130:G2130"/>
    <mergeCell ref="H2130:I2130"/>
    <mergeCell ref="J2130:K2130"/>
    <mergeCell ref="M2130:O2130"/>
    <mergeCell ref="A2131:D2131"/>
    <mergeCell ref="F2131:G2131"/>
    <mergeCell ref="H2131:I2131"/>
    <mergeCell ref="J2131:K2131"/>
    <mergeCell ref="M2131:O2131"/>
    <mergeCell ref="L2133:N2133"/>
    <mergeCell ref="B2135:O2135"/>
    <mergeCell ref="A2137:D2137"/>
    <mergeCell ref="F2137:G2137"/>
    <mergeCell ref="H2137:I2137"/>
    <mergeCell ref="J2137:K2137"/>
    <mergeCell ref="M2137:O2137"/>
    <mergeCell ref="A2138:D2138"/>
    <mergeCell ref="F2138:G2138"/>
    <mergeCell ref="H2138:I2138"/>
    <mergeCell ref="J2138:K2138"/>
    <mergeCell ref="M2138:O2138"/>
    <mergeCell ref="L2140:N2140"/>
    <mergeCell ref="B2142:O2142"/>
    <mergeCell ref="A2144:D2144"/>
    <mergeCell ref="M2144:O2144"/>
    <mergeCell ref="A2145:D2145"/>
    <mergeCell ref="M2145:O2145"/>
    <mergeCell ref="L2147:N2147"/>
    <mergeCell ref="B2149:O2149"/>
    <mergeCell ref="A2151:D2151"/>
    <mergeCell ref="F2151:G2151"/>
    <mergeCell ref="H2151:I2151"/>
    <mergeCell ref="J2151:K2151"/>
    <mergeCell ref="M2151:O2151"/>
    <mergeCell ref="A2152:D2152"/>
    <mergeCell ref="F2152:G2152"/>
    <mergeCell ref="H2152:I2152"/>
    <mergeCell ref="J2152:K2152"/>
    <mergeCell ref="M2152:O2152"/>
    <mergeCell ref="L2154:N2154"/>
    <mergeCell ref="B2156:O2156"/>
    <mergeCell ref="A2158:D2158"/>
    <mergeCell ref="F2158:G2158"/>
    <mergeCell ref="H2158:I2158"/>
    <mergeCell ref="J2158:K2158"/>
    <mergeCell ref="M2158:O2158"/>
    <mergeCell ref="A2159:D2159"/>
    <mergeCell ref="F2159:G2159"/>
    <mergeCell ref="H2159:I2159"/>
    <mergeCell ref="J2159:K2159"/>
    <mergeCell ref="M2159:O2159"/>
    <mergeCell ref="L2161:N2161"/>
    <mergeCell ref="B2163:O2163"/>
    <mergeCell ref="A2165:D2165"/>
    <mergeCell ref="F2165:G2165"/>
    <mergeCell ref="H2165:I2165"/>
    <mergeCell ref="J2165:K2165"/>
    <mergeCell ref="M2165:O2165"/>
    <mergeCell ref="A2166:D2166"/>
    <mergeCell ref="F2166:G2166"/>
    <mergeCell ref="H2166:I2166"/>
    <mergeCell ref="J2166:K2166"/>
    <mergeCell ref="M2166:O2166"/>
    <mergeCell ref="L2168:N2168"/>
    <mergeCell ref="B2170:O2170"/>
    <mergeCell ref="A2172:D2172"/>
    <mergeCell ref="F2172:G2172"/>
    <mergeCell ref="H2172:I2172"/>
    <mergeCell ref="J2172:K2172"/>
    <mergeCell ref="M2172:O2172"/>
    <mergeCell ref="A2173:D2173"/>
    <mergeCell ref="F2173:G2173"/>
    <mergeCell ref="H2173:I2173"/>
    <mergeCell ref="J2173:K2173"/>
    <mergeCell ref="M2173:O2173"/>
    <mergeCell ref="L2175:N2175"/>
    <mergeCell ref="B2177:O2177"/>
    <mergeCell ref="A2179:D2179"/>
    <mergeCell ref="F2179:G2179"/>
    <mergeCell ref="H2179:I2179"/>
    <mergeCell ref="J2179:K2179"/>
    <mergeCell ref="M2179:O2179"/>
    <mergeCell ref="A2180:D2180"/>
    <mergeCell ref="F2180:G2180"/>
    <mergeCell ref="H2180:I2180"/>
    <mergeCell ref="J2180:K2180"/>
    <mergeCell ref="M2180:O2180"/>
    <mergeCell ref="A2181:D2181"/>
    <mergeCell ref="F2181:G2181"/>
    <mergeCell ref="H2181:I2181"/>
    <mergeCell ref="J2181:K2181"/>
    <mergeCell ref="M2181:O2181"/>
    <mergeCell ref="A2182:D2182"/>
    <mergeCell ref="F2182:G2182"/>
    <mergeCell ref="H2182:I2182"/>
    <mergeCell ref="J2182:K2182"/>
    <mergeCell ref="M2182:O2182"/>
    <mergeCell ref="L2184:N2184"/>
    <mergeCell ref="B2186:O2186"/>
    <mergeCell ref="A2188:D2188"/>
    <mergeCell ref="F2188:G2188"/>
    <mergeCell ref="H2188:I2188"/>
    <mergeCell ref="J2188:K2188"/>
    <mergeCell ref="M2188:O2188"/>
    <mergeCell ref="A2189:D2189"/>
    <mergeCell ref="F2189:G2189"/>
    <mergeCell ref="H2189:I2189"/>
    <mergeCell ref="J2189:K2189"/>
    <mergeCell ref="M2189:O2189"/>
    <mergeCell ref="L2191:N2191"/>
    <mergeCell ref="B2193:O2193"/>
    <mergeCell ref="A2195:D2195"/>
    <mergeCell ref="F2195:G2195"/>
    <mergeCell ref="H2195:I2195"/>
    <mergeCell ref="J2195:K2195"/>
    <mergeCell ref="M2195:O2195"/>
    <mergeCell ref="A2196:D2196"/>
    <mergeCell ref="F2196:G2196"/>
    <mergeCell ref="H2196:I2196"/>
    <mergeCell ref="J2196:K2196"/>
    <mergeCell ref="M2196:O2196"/>
    <mergeCell ref="L2198:N2198"/>
    <mergeCell ref="B2200:O2200"/>
    <mergeCell ref="A2202:D2202"/>
    <mergeCell ref="F2202:G2202"/>
    <mergeCell ref="H2202:I2202"/>
    <mergeCell ref="J2202:K2202"/>
    <mergeCell ref="M2202:O2202"/>
    <mergeCell ref="A2203:D2203"/>
    <mergeCell ref="F2203:G2203"/>
    <mergeCell ref="H2203:I2203"/>
    <mergeCell ref="J2203:K2203"/>
    <mergeCell ref="M2203:O2203"/>
    <mergeCell ref="L2205:N2205"/>
    <mergeCell ref="B2207:O2207"/>
    <mergeCell ref="A2209:D2209"/>
    <mergeCell ref="F2209:G2209"/>
    <mergeCell ref="H2209:I2209"/>
    <mergeCell ref="J2209:K2209"/>
    <mergeCell ref="M2209:O2209"/>
    <mergeCell ref="A2210:D2210"/>
    <mergeCell ref="F2210:G2210"/>
    <mergeCell ref="H2210:I2210"/>
    <mergeCell ref="J2210:K2210"/>
    <mergeCell ref="M2210:O2210"/>
    <mergeCell ref="L2212:N2212"/>
    <mergeCell ref="B2214:O2214"/>
    <mergeCell ref="A2216:D2216"/>
    <mergeCell ref="F2216:G2216"/>
    <mergeCell ref="H2216:I2216"/>
    <mergeCell ref="K2216:L2216"/>
    <mergeCell ref="M2216:O2216"/>
    <mergeCell ref="A2217:D2217"/>
    <mergeCell ref="F2217:G2217"/>
    <mergeCell ref="H2217:I2217"/>
    <mergeCell ref="K2217:L2217"/>
    <mergeCell ref="M2217:O2217"/>
    <mergeCell ref="L2219:N2219"/>
    <mergeCell ref="B2221:O2221"/>
    <mergeCell ref="A2223:D2223"/>
    <mergeCell ref="F2223:G2223"/>
    <mergeCell ref="H2223:I2223"/>
    <mergeCell ref="J2223:K2223"/>
    <mergeCell ref="M2223:O2223"/>
    <mergeCell ref="A2224:D2224"/>
    <mergeCell ref="F2224:G2224"/>
    <mergeCell ref="H2224:I2224"/>
    <mergeCell ref="J2224:K2224"/>
    <mergeCell ref="M2224:O2224"/>
    <mergeCell ref="L2226:N2226"/>
    <mergeCell ref="B2228:O2228"/>
    <mergeCell ref="A2230:D2230"/>
    <mergeCell ref="F2230:G2230"/>
    <mergeCell ref="H2230:I2230"/>
    <mergeCell ref="J2230:K2230"/>
    <mergeCell ref="M2230:O2230"/>
    <mergeCell ref="A2231:D2231"/>
    <mergeCell ref="F2231:G2231"/>
    <mergeCell ref="H2231:I2231"/>
    <mergeCell ref="J2231:K2231"/>
    <mergeCell ref="M2231:O2231"/>
    <mergeCell ref="L2233:N2233"/>
    <mergeCell ref="B2235:O2235"/>
    <mergeCell ref="A2237:D2237"/>
    <mergeCell ref="F2237:G2237"/>
    <mergeCell ref="H2237:I2237"/>
    <mergeCell ref="J2237:K2237"/>
    <mergeCell ref="M2237:O2237"/>
    <mergeCell ref="A2238:D2238"/>
    <mergeCell ref="F2238:G2238"/>
    <mergeCell ref="H2238:I2238"/>
    <mergeCell ref="J2238:K2238"/>
    <mergeCell ref="M2238:O2238"/>
    <mergeCell ref="L2240:N2240"/>
    <mergeCell ref="B2242:O2242"/>
    <mergeCell ref="A2244:D2244"/>
    <mergeCell ref="F2244:G2244"/>
    <mergeCell ref="H2244:I2244"/>
    <mergeCell ref="J2244:K2244"/>
    <mergeCell ref="M2244:O2244"/>
    <mergeCell ref="A2245:D2245"/>
    <mergeCell ref="F2245:G2245"/>
    <mergeCell ref="H2245:I2245"/>
    <mergeCell ref="J2245:K2245"/>
    <mergeCell ref="M2245:O2245"/>
    <mergeCell ref="L2247:N2247"/>
    <mergeCell ref="B2249:O2249"/>
    <mergeCell ref="A2251:D2251"/>
    <mergeCell ref="F2251:G2251"/>
    <mergeCell ref="H2251:I2251"/>
    <mergeCell ref="J2251:K2251"/>
    <mergeCell ref="M2251:O2251"/>
    <mergeCell ref="A2252:D2252"/>
    <mergeCell ref="F2252:G2252"/>
    <mergeCell ref="H2252:I2252"/>
    <mergeCell ref="J2252:K2252"/>
    <mergeCell ref="M2252:O2252"/>
    <mergeCell ref="L2254:N2254"/>
    <mergeCell ref="B2256:O2256"/>
    <mergeCell ref="A2258:D2258"/>
    <mergeCell ref="F2258:G2258"/>
    <mergeCell ref="H2258:I2258"/>
    <mergeCell ref="J2258:K2258"/>
    <mergeCell ref="M2258:O2258"/>
    <mergeCell ref="A2259:D2259"/>
    <mergeCell ref="F2259:G2259"/>
    <mergeCell ref="H2259:I2259"/>
    <mergeCell ref="J2259:K2259"/>
    <mergeCell ref="M2259:O2259"/>
    <mergeCell ref="L2261:N2261"/>
    <mergeCell ref="A2266:F2266"/>
    <mergeCell ref="A2267:F2267"/>
    <mergeCell ref="A2268:F2268"/>
    <mergeCell ref="A2269:E2269"/>
    <mergeCell ref="K2264:O2268"/>
    <mergeCell ref="A2270:O2270"/>
    <mergeCell ref="E303:E304"/>
    <mergeCell ref="E308:E310"/>
    <mergeCell ref="E317:E318"/>
    <mergeCell ref="E326:E329"/>
    <mergeCell ref="E330:E331"/>
    <mergeCell ref="E333:E334"/>
    <mergeCell ref="E343:E344"/>
    <mergeCell ref="E345:E346"/>
    <mergeCell ref="E348:E349"/>
    <mergeCell ref="E356:E357"/>
    <mergeCell ref="E362:E365"/>
    <mergeCell ref="E372:E373"/>
    <mergeCell ref="E376:E377"/>
    <mergeCell ref="E380:E381"/>
    <mergeCell ref="E385:E386"/>
    <mergeCell ref="E388:E389"/>
    <mergeCell ref="E392:E393"/>
    <mergeCell ref="E395:E396"/>
    <mergeCell ref="E401:E402"/>
    <mergeCell ref="E403:E405"/>
    <mergeCell ref="E406:E407"/>
    <mergeCell ref="E420:E421"/>
    <mergeCell ref="E425:E427"/>
    <mergeCell ref="E434:E435"/>
    <mergeCell ref="E443:E446"/>
    <mergeCell ref="E447:E448"/>
    <mergeCell ref="E450:E451"/>
    <mergeCell ref="E460:E461"/>
    <mergeCell ref="E462:E463"/>
    <mergeCell ref="E465:E466"/>
    <mergeCell ref="E473:E474"/>
    <mergeCell ref="A1:O2"/>
    <mergeCell ref="A333:D334"/>
    <mergeCell ref="A348:D349"/>
    <mergeCell ref="A388:D389"/>
    <mergeCell ref="A395:D396"/>
    <mergeCell ref="A450:D451"/>
    <mergeCell ref="A465:D466"/>
    <mergeCell ref="A505:D506"/>
    <mergeCell ref="A512:D513"/>
    <mergeCell ref="A567:D568"/>
    <mergeCell ref="A582:D583"/>
    <mergeCell ref="A622:D623"/>
    <mergeCell ref="A629:D630"/>
    <mergeCell ref="A345:D346"/>
    <mergeCell ref="A462:D463"/>
    <mergeCell ref="A579:D580"/>
    <mergeCell ref="A303:D304"/>
    <mergeCell ref="M303:O304"/>
    <mergeCell ref="A305:O307"/>
    <mergeCell ref="A308:D310"/>
    <mergeCell ref="A317:D318"/>
    <mergeCell ref="A326:D329"/>
    <mergeCell ref="A330:D331"/>
    <mergeCell ref="A343:D344"/>
    <mergeCell ref="A356:D357"/>
    <mergeCell ref="A359:O361"/>
    <mergeCell ref="A362:D365"/>
    <mergeCell ref="A372:D373"/>
    <mergeCell ref="A406:D407"/>
    <mergeCell ref="A420:D421"/>
    <mergeCell ref="M420:O421"/>
    <mergeCell ref="A422:O424"/>
    <mergeCell ref="M625:O625"/>
    <mergeCell ref="M626:O626"/>
    <mergeCell ref="M627:O627"/>
    <mergeCell ref="A609:D609"/>
    <mergeCell ref="M609:O609"/>
    <mergeCell ref="M610:O610"/>
    <mergeCell ref="M611:O611"/>
    <mergeCell ref="A508:D508"/>
    <mergeCell ref="M508:O508"/>
    <mergeCell ref="M509:O509"/>
    <mergeCell ref="M510:O510"/>
    <mergeCell ref="A496:D496"/>
    <mergeCell ref="M496:O496"/>
    <mergeCell ref="M497:O497"/>
    <mergeCell ref="M498:O498"/>
    <mergeCell ref="A499:D499"/>
    <mergeCell ref="M499:O499"/>
    <mergeCell ref="A500:D500"/>
    <mergeCell ref="M500:O500"/>
    <mergeCell ref="A501:D501"/>
    <mergeCell ref="M501:O501"/>
    <mergeCell ref="M502:O502"/>
    <mergeCell ref="A523:D524"/>
    <mergeCell ref="A537:D538"/>
    <mergeCell ref="M537:O538"/>
    <mergeCell ref="A612:D612"/>
    <mergeCell ref="M612:O612"/>
    <mergeCell ref="A613:D613"/>
    <mergeCell ref="M613:O613"/>
    <mergeCell ref="M614:O614"/>
    <mergeCell ref="M615:O615"/>
    <mergeCell ref="A616:D616"/>
  </mergeCells>
  <pageMargins left="0.43" right="0" top="0.75" bottom="0.75" header="0.51" footer="0.31"/>
  <pageSetup paperSize="9" scale="46" orientation="portrait" r:id="rId1"/>
  <headerFooter alignWithMargins="0">
    <oddFooter>&amp;CPágina &amp;P de &amp;N</oddFooter>
  </headerFooter>
  <rowBreaks count="1" manualBreakCount="1">
    <brk id="227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276"/>
  <sheetViews>
    <sheetView showOutlineSymbols="0" showWhiteSpace="0" workbookViewId="0">
      <selection activeCell="P11" sqref="P11"/>
    </sheetView>
  </sheetViews>
  <sheetFormatPr defaultColWidth="9" defaultRowHeight="14.25"/>
  <cols>
    <col min="1" max="2" width="10" style="86" customWidth="1"/>
    <col min="3" max="3" width="60" style="86" customWidth="1"/>
    <col min="4" max="4" width="30" style="86" customWidth="1"/>
    <col min="5" max="9" width="10" style="86" customWidth="1"/>
    <col min="10" max="12" width="15" style="86" customWidth="1"/>
    <col min="13" max="16384" width="9" style="86"/>
  </cols>
  <sheetData>
    <row r="1" spans="1:10" ht="15">
      <c r="A1" s="87"/>
      <c r="B1" s="87"/>
      <c r="C1" s="87" t="s">
        <v>0</v>
      </c>
      <c r="D1" s="87" t="s">
        <v>1</v>
      </c>
      <c r="E1" s="446" t="s">
        <v>2</v>
      </c>
      <c r="F1" s="446"/>
      <c r="G1" s="446"/>
      <c r="H1" s="446" t="s">
        <v>3</v>
      </c>
      <c r="I1" s="446"/>
      <c r="J1" s="446"/>
    </row>
    <row r="2" spans="1:10" ht="80.099999999999994" customHeight="1">
      <c r="A2" s="88"/>
      <c r="B2" s="88"/>
      <c r="C2" s="88" t="s">
        <v>4</v>
      </c>
      <c r="D2" s="88" t="s">
        <v>5</v>
      </c>
      <c r="E2" s="443" t="s">
        <v>6</v>
      </c>
      <c r="F2" s="443"/>
      <c r="G2" s="443"/>
      <c r="H2" s="443" t="s">
        <v>7</v>
      </c>
      <c r="I2" s="443"/>
      <c r="J2" s="443"/>
    </row>
    <row r="3" spans="1:10" ht="15">
      <c r="A3" s="447" t="s">
        <v>2106</v>
      </c>
      <c r="B3" s="447"/>
      <c r="C3" s="447"/>
      <c r="D3" s="447"/>
      <c r="E3" s="447"/>
      <c r="F3" s="447"/>
      <c r="G3" s="447"/>
      <c r="H3" s="447"/>
      <c r="I3" s="447"/>
      <c r="J3" s="447"/>
    </row>
    <row r="4" spans="1:10" ht="30" customHeight="1">
      <c r="A4" s="89" t="s">
        <v>52</v>
      </c>
      <c r="B4" s="90" t="s">
        <v>53</v>
      </c>
      <c r="C4" s="90" t="s">
        <v>10</v>
      </c>
      <c r="D4" s="90" t="s">
        <v>878</v>
      </c>
      <c r="E4" s="91" t="s">
        <v>54</v>
      </c>
      <c r="F4" s="89" t="s">
        <v>55</v>
      </c>
      <c r="G4" s="89" t="s">
        <v>2107</v>
      </c>
      <c r="H4" s="89" t="s">
        <v>11</v>
      </c>
      <c r="I4" s="89" t="s">
        <v>12</v>
      </c>
      <c r="J4" s="89" t="s">
        <v>2108</v>
      </c>
    </row>
    <row r="5" spans="1:10" ht="51.95" customHeight="1">
      <c r="A5" s="92" t="s">
        <v>185</v>
      </c>
      <c r="B5" s="93" t="s">
        <v>61</v>
      </c>
      <c r="C5" s="93" t="s">
        <v>186</v>
      </c>
      <c r="D5" s="93" t="s">
        <v>883</v>
      </c>
      <c r="E5" s="94" t="s">
        <v>123</v>
      </c>
      <c r="F5" s="92" t="s">
        <v>2109</v>
      </c>
      <c r="G5" s="92" t="s">
        <v>2110</v>
      </c>
      <c r="H5" s="92" t="s">
        <v>2111</v>
      </c>
      <c r="I5" s="92" t="s">
        <v>2112</v>
      </c>
      <c r="J5" s="92" t="s">
        <v>2112</v>
      </c>
    </row>
    <row r="6" spans="1:10" ht="39" customHeight="1">
      <c r="A6" s="92" t="s">
        <v>858</v>
      </c>
      <c r="B6" s="93" t="s">
        <v>66</v>
      </c>
      <c r="C6" s="93" t="s">
        <v>859</v>
      </c>
      <c r="D6" s="93" t="s">
        <v>893</v>
      </c>
      <c r="E6" s="94" t="s">
        <v>68</v>
      </c>
      <c r="F6" s="92" t="s">
        <v>2113</v>
      </c>
      <c r="G6" s="92" t="s">
        <v>2114</v>
      </c>
      <c r="H6" s="92" t="s">
        <v>2115</v>
      </c>
      <c r="I6" s="92" t="s">
        <v>2116</v>
      </c>
      <c r="J6" s="92" t="s">
        <v>2117</v>
      </c>
    </row>
    <row r="7" spans="1:10" ht="24" customHeight="1">
      <c r="A7" s="92" t="s">
        <v>875</v>
      </c>
      <c r="B7" s="93" t="s">
        <v>61</v>
      </c>
      <c r="C7" s="93" t="s">
        <v>876</v>
      </c>
      <c r="D7" s="93" t="s">
        <v>1774</v>
      </c>
      <c r="E7" s="94" t="s">
        <v>63</v>
      </c>
      <c r="F7" s="92" t="s">
        <v>2118</v>
      </c>
      <c r="G7" s="92" t="s">
        <v>2119</v>
      </c>
      <c r="H7" s="92" t="s">
        <v>2119</v>
      </c>
      <c r="I7" s="92" t="s">
        <v>2120</v>
      </c>
      <c r="J7" s="92" t="s">
        <v>2121</v>
      </c>
    </row>
    <row r="8" spans="1:10" ht="65.099999999999994" customHeight="1">
      <c r="A8" s="92" t="s">
        <v>137</v>
      </c>
      <c r="B8" s="93" t="s">
        <v>61</v>
      </c>
      <c r="C8" s="93" t="s">
        <v>138</v>
      </c>
      <c r="D8" s="93" t="s">
        <v>883</v>
      </c>
      <c r="E8" s="94" t="s">
        <v>101</v>
      </c>
      <c r="F8" s="92" t="s">
        <v>2122</v>
      </c>
      <c r="G8" s="92" t="s">
        <v>2123</v>
      </c>
      <c r="H8" s="92" t="s">
        <v>2124</v>
      </c>
      <c r="I8" s="92" t="s">
        <v>2125</v>
      </c>
      <c r="J8" s="92" t="s">
        <v>2126</v>
      </c>
    </row>
    <row r="9" spans="1:10" ht="51.95" customHeight="1">
      <c r="A9" s="92" t="s">
        <v>197</v>
      </c>
      <c r="B9" s="93" t="s">
        <v>61</v>
      </c>
      <c r="C9" s="93" t="s">
        <v>198</v>
      </c>
      <c r="D9" s="93" t="s">
        <v>979</v>
      </c>
      <c r="E9" s="94" t="s">
        <v>123</v>
      </c>
      <c r="F9" s="92" t="s">
        <v>1074</v>
      </c>
      <c r="G9" s="92" t="s">
        <v>2127</v>
      </c>
      <c r="H9" s="92" t="s">
        <v>2128</v>
      </c>
      <c r="I9" s="92" t="s">
        <v>2129</v>
      </c>
      <c r="J9" s="92" t="s">
        <v>2130</v>
      </c>
    </row>
    <row r="10" spans="1:10" ht="39" customHeight="1">
      <c r="A10" s="92" t="s">
        <v>249</v>
      </c>
      <c r="B10" s="93" t="s">
        <v>66</v>
      </c>
      <c r="C10" s="93" t="s">
        <v>250</v>
      </c>
      <c r="D10" s="93" t="s">
        <v>1135</v>
      </c>
      <c r="E10" s="94" t="s">
        <v>68</v>
      </c>
      <c r="F10" s="92" t="s">
        <v>1149</v>
      </c>
      <c r="G10" s="92" t="s">
        <v>2131</v>
      </c>
      <c r="H10" s="92" t="s">
        <v>2132</v>
      </c>
      <c r="I10" s="92" t="s">
        <v>2133</v>
      </c>
      <c r="J10" s="92" t="s">
        <v>2134</v>
      </c>
    </row>
    <row r="11" spans="1:10" ht="65.099999999999994" customHeight="1">
      <c r="A11" s="92" t="s">
        <v>152</v>
      </c>
      <c r="B11" s="93" t="s">
        <v>61</v>
      </c>
      <c r="C11" s="93" t="s">
        <v>153</v>
      </c>
      <c r="D11" s="93" t="s">
        <v>916</v>
      </c>
      <c r="E11" s="94" t="s">
        <v>101</v>
      </c>
      <c r="F11" s="92" t="s">
        <v>2135</v>
      </c>
      <c r="G11" s="92" t="s">
        <v>2136</v>
      </c>
      <c r="H11" s="92" t="s">
        <v>2137</v>
      </c>
      <c r="I11" s="92" t="s">
        <v>2138</v>
      </c>
      <c r="J11" s="92" t="s">
        <v>2139</v>
      </c>
    </row>
    <row r="12" spans="1:10" ht="39" customHeight="1">
      <c r="A12" s="92" t="s">
        <v>222</v>
      </c>
      <c r="B12" s="93" t="s">
        <v>66</v>
      </c>
      <c r="C12" s="93" t="s">
        <v>223</v>
      </c>
      <c r="D12" s="93" t="s">
        <v>968</v>
      </c>
      <c r="E12" s="94" t="s">
        <v>68</v>
      </c>
      <c r="F12" s="92" t="s">
        <v>2140</v>
      </c>
      <c r="G12" s="92" t="s">
        <v>2141</v>
      </c>
      <c r="H12" s="92" t="s">
        <v>2142</v>
      </c>
      <c r="I12" s="92" t="s">
        <v>2143</v>
      </c>
      <c r="J12" s="92" t="s">
        <v>2144</v>
      </c>
    </row>
    <row r="13" spans="1:10" ht="39" customHeight="1">
      <c r="A13" s="92" t="s">
        <v>810</v>
      </c>
      <c r="B13" s="93" t="s">
        <v>66</v>
      </c>
      <c r="C13" s="93" t="s">
        <v>811</v>
      </c>
      <c r="D13" s="93" t="s">
        <v>1110</v>
      </c>
      <c r="E13" s="94" t="s">
        <v>68</v>
      </c>
      <c r="F13" s="92" t="s">
        <v>1697</v>
      </c>
      <c r="G13" s="92" t="s">
        <v>2145</v>
      </c>
      <c r="H13" s="92" t="s">
        <v>2146</v>
      </c>
      <c r="I13" s="92" t="s">
        <v>2147</v>
      </c>
      <c r="J13" s="92" t="s">
        <v>2148</v>
      </c>
    </row>
    <row r="14" spans="1:10" ht="65.099999999999994" customHeight="1">
      <c r="A14" s="92" t="s">
        <v>158</v>
      </c>
      <c r="B14" s="93" t="s">
        <v>61</v>
      </c>
      <c r="C14" s="93" t="s">
        <v>159</v>
      </c>
      <c r="D14" s="93" t="s">
        <v>916</v>
      </c>
      <c r="E14" s="94" t="s">
        <v>101</v>
      </c>
      <c r="F14" s="92" t="s">
        <v>2149</v>
      </c>
      <c r="G14" s="92" t="s">
        <v>2136</v>
      </c>
      <c r="H14" s="92" t="s">
        <v>2150</v>
      </c>
      <c r="I14" s="92" t="s">
        <v>2151</v>
      </c>
      <c r="J14" s="92" t="s">
        <v>2152</v>
      </c>
    </row>
    <row r="15" spans="1:10" ht="65.099999999999994" customHeight="1">
      <c r="A15" s="92" t="s">
        <v>140</v>
      </c>
      <c r="B15" s="93" t="s">
        <v>61</v>
      </c>
      <c r="C15" s="93" t="s">
        <v>141</v>
      </c>
      <c r="D15" s="93" t="s">
        <v>883</v>
      </c>
      <c r="E15" s="94" t="s">
        <v>101</v>
      </c>
      <c r="F15" s="92" t="s">
        <v>2153</v>
      </c>
      <c r="G15" s="92" t="s">
        <v>2123</v>
      </c>
      <c r="H15" s="92" t="s">
        <v>2154</v>
      </c>
      <c r="I15" s="92" t="s">
        <v>2155</v>
      </c>
      <c r="J15" s="92" t="s">
        <v>2156</v>
      </c>
    </row>
    <row r="16" spans="1:10" ht="39" customHeight="1">
      <c r="A16" s="92" t="s">
        <v>134</v>
      </c>
      <c r="B16" s="93" t="s">
        <v>66</v>
      </c>
      <c r="C16" s="93" t="s">
        <v>135</v>
      </c>
      <c r="D16" s="93" t="s">
        <v>916</v>
      </c>
      <c r="E16" s="94" t="s">
        <v>72</v>
      </c>
      <c r="F16" s="92" t="s">
        <v>985</v>
      </c>
      <c r="G16" s="92" t="s">
        <v>2157</v>
      </c>
      <c r="H16" s="92" t="s">
        <v>2158</v>
      </c>
      <c r="I16" s="92" t="s">
        <v>1179</v>
      </c>
      <c r="J16" s="92" t="s">
        <v>2159</v>
      </c>
    </row>
    <row r="17" spans="1:17" ht="65.099999999999994" customHeight="1">
      <c r="A17" s="92" t="s">
        <v>194</v>
      </c>
      <c r="B17" s="93" t="s">
        <v>66</v>
      </c>
      <c r="C17" s="93" t="s">
        <v>195</v>
      </c>
      <c r="D17" s="93" t="s">
        <v>979</v>
      </c>
      <c r="E17" s="94" t="s">
        <v>68</v>
      </c>
      <c r="F17" s="92" t="s">
        <v>1067</v>
      </c>
      <c r="G17" s="92" t="s">
        <v>2160</v>
      </c>
      <c r="H17" s="92" t="s">
        <v>2161</v>
      </c>
      <c r="I17" s="92" t="s">
        <v>2162</v>
      </c>
      <c r="J17" s="92" t="s">
        <v>2163</v>
      </c>
    </row>
    <row r="18" spans="1:17" ht="65.099999999999994" customHeight="1">
      <c r="A18" s="92" t="s">
        <v>182</v>
      </c>
      <c r="B18" s="93" t="s">
        <v>61</v>
      </c>
      <c r="C18" s="93" t="s">
        <v>183</v>
      </c>
      <c r="D18" s="93" t="s">
        <v>883</v>
      </c>
      <c r="E18" s="94" t="s">
        <v>101</v>
      </c>
      <c r="F18" s="92" t="s">
        <v>2164</v>
      </c>
      <c r="G18" s="92" t="s">
        <v>2165</v>
      </c>
      <c r="H18" s="92" t="s">
        <v>2166</v>
      </c>
      <c r="I18" s="92" t="s">
        <v>2167</v>
      </c>
      <c r="J18" s="92" t="s">
        <v>2168</v>
      </c>
    </row>
    <row r="19" spans="1:17" ht="65.099999999999994" customHeight="1">
      <c r="A19" s="92" t="s">
        <v>155</v>
      </c>
      <c r="B19" s="93" t="s">
        <v>61</v>
      </c>
      <c r="C19" s="93" t="s">
        <v>156</v>
      </c>
      <c r="D19" s="93" t="s">
        <v>916</v>
      </c>
      <c r="E19" s="94" t="s">
        <v>101</v>
      </c>
      <c r="F19" s="92" t="s">
        <v>2169</v>
      </c>
      <c r="G19" s="92" t="s">
        <v>2136</v>
      </c>
      <c r="H19" s="92" t="s">
        <v>2170</v>
      </c>
      <c r="I19" s="92" t="s">
        <v>2171</v>
      </c>
      <c r="J19" s="92" t="s">
        <v>2172</v>
      </c>
    </row>
    <row r="20" spans="1:17" ht="51.95" customHeight="1">
      <c r="A20" s="92" t="s">
        <v>246</v>
      </c>
      <c r="B20" s="93" t="s">
        <v>66</v>
      </c>
      <c r="C20" s="93" t="s">
        <v>247</v>
      </c>
      <c r="D20" s="93" t="s">
        <v>1135</v>
      </c>
      <c r="E20" s="94" t="s">
        <v>68</v>
      </c>
      <c r="F20" s="92" t="s">
        <v>1144</v>
      </c>
      <c r="G20" s="92" t="s">
        <v>2173</v>
      </c>
      <c r="H20" s="92" t="s">
        <v>2174</v>
      </c>
      <c r="I20" s="92" t="s">
        <v>2175</v>
      </c>
      <c r="J20" s="92" t="s">
        <v>2176</v>
      </c>
    </row>
    <row r="21" spans="1:17" ht="26.1" customHeight="1">
      <c r="A21" s="92" t="s">
        <v>735</v>
      </c>
      <c r="B21" s="93" t="s">
        <v>66</v>
      </c>
      <c r="C21" s="93" t="s">
        <v>736</v>
      </c>
      <c r="D21" s="93" t="s">
        <v>1084</v>
      </c>
      <c r="E21" s="94" t="s">
        <v>68</v>
      </c>
      <c r="F21" s="92" t="s">
        <v>1582</v>
      </c>
      <c r="G21" s="92" t="s">
        <v>2177</v>
      </c>
      <c r="H21" s="92" t="s">
        <v>2178</v>
      </c>
      <c r="I21" s="92" t="s">
        <v>2179</v>
      </c>
      <c r="J21" s="92" t="s">
        <v>2180</v>
      </c>
    </row>
    <row r="22" spans="1:17" ht="65.099999999999994" customHeight="1">
      <c r="A22" s="92" t="s">
        <v>143</v>
      </c>
      <c r="B22" s="93" t="s">
        <v>61</v>
      </c>
      <c r="C22" s="93" t="s">
        <v>144</v>
      </c>
      <c r="D22" s="93" t="s">
        <v>883</v>
      </c>
      <c r="E22" s="94" t="s">
        <v>101</v>
      </c>
      <c r="F22" s="92" t="s">
        <v>2181</v>
      </c>
      <c r="G22" s="92" t="s">
        <v>2136</v>
      </c>
      <c r="H22" s="92" t="s">
        <v>2182</v>
      </c>
      <c r="I22" s="92" t="s">
        <v>2183</v>
      </c>
      <c r="J22" s="92" t="s">
        <v>2184</v>
      </c>
    </row>
    <row r="23" spans="1:17" ht="65.099999999999994" customHeight="1">
      <c r="A23" s="92" t="s">
        <v>167</v>
      </c>
      <c r="B23" s="93" t="s">
        <v>61</v>
      </c>
      <c r="C23" s="93" t="s">
        <v>168</v>
      </c>
      <c r="D23" s="93" t="s">
        <v>916</v>
      </c>
      <c r="E23" s="94" t="s">
        <v>101</v>
      </c>
      <c r="F23" s="92" t="s">
        <v>2185</v>
      </c>
      <c r="G23" s="92" t="s">
        <v>2186</v>
      </c>
      <c r="H23" s="92" t="s">
        <v>2187</v>
      </c>
      <c r="I23" s="92" t="s">
        <v>2188</v>
      </c>
      <c r="J23" s="92" t="s">
        <v>2189</v>
      </c>
    </row>
    <row r="24" spans="1:17" ht="65.099999999999994" customHeight="1">
      <c r="A24" s="92" t="s">
        <v>161</v>
      </c>
      <c r="B24" s="93" t="s">
        <v>61</v>
      </c>
      <c r="C24" s="93" t="s">
        <v>162</v>
      </c>
      <c r="D24" s="93" t="s">
        <v>916</v>
      </c>
      <c r="E24" s="94" t="s">
        <v>101</v>
      </c>
      <c r="F24" s="92" t="s">
        <v>2190</v>
      </c>
      <c r="G24" s="92" t="s">
        <v>2191</v>
      </c>
      <c r="H24" s="92" t="s">
        <v>2192</v>
      </c>
      <c r="I24" s="92" t="s">
        <v>2193</v>
      </c>
      <c r="J24" s="92" t="s">
        <v>2194</v>
      </c>
    </row>
    <row r="25" spans="1:17" ht="39" customHeight="1">
      <c r="A25" s="92" t="s">
        <v>225</v>
      </c>
      <c r="B25" s="93" t="s">
        <v>66</v>
      </c>
      <c r="C25" s="93" t="s">
        <v>226</v>
      </c>
      <c r="D25" s="93" t="s">
        <v>968</v>
      </c>
      <c r="E25" s="94" t="s">
        <v>68</v>
      </c>
      <c r="F25" s="92" t="s">
        <v>2140</v>
      </c>
      <c r="G25" s="92" t="s">
        <v>2195</v>
      </c>
      <c r="H25" s="92" t="s">
        <v>2196</v>
      </c>
      <c r="I25" s="92" t="s">
        <v>2197</v>
      </c>
      <c r="J25" s="92" t="s">
        <v>2198</v>
      </c>
      <c r="Q25" s="227"/>
    </row>
    <row r="26" spans="1:17" ht="26.1" customHeight="1">
      <c r="A26" s="92" t="s">
        <v>121</v>
      </c>
      <c r="B26" s="93" t="s">
        <v>61</v>
      </c>
      <c r="C26" s="93" t="s">
        <v>122</v>
      </c>
      <c r="D26" s="93" t="s">
        <v>895</v>
      </c>
      <c r="E26" s="94" t="s">
        <v>123</v>
      </c>
      <c r="F26" s="92" t="s">
        <v>2199</v>
      </c>
      <c r="G26" s="92" t="s">
        <v>2200</v>
      </c>
      <c r="H26" s="92" t="s">
        <v>2201</v>
      </c>
      <c r="I26" s="92" t="s">
        <v>892</v>
      </c>
      <c r="J26" s="92" t="s">
        <v>2202</v>
      </c>
    </row>
    <row r="27" spans="1:17" ht="39" customHeight="1">
      <c r="A27" s="92" t="s">
        <v>258</v>
      </c>
      <c r="B27" s="93" t="s">
        <v>66</v>
      </c>
      <c r="C27" s="93" t="s">
        <v>259</v>
      </c>
      <c r="D27" s="93" t="s">
        <v>1135</v>
      </c>
      <c r="E27" s="94" t="s">
        <v>72</v>
      </c>
      <c r="F27" s="92" t="s">
        <v>1158</v>
      </c>
      <c r="G27" s="92" t="s">
        <v>2203</v>
      </c>
      <c r="H27" s="92" t="s">
        <v>2204</v>
      </c>
      <c r="I27" s="92" t="s">
        <v>2205</v>
      </c>
      <c r="J27" s="92" t="s">
        <v>2206</v>
      </c>
    </row>
    <row r="28" spans="1:17" ht="39" customHeight="1">
      <c r="A28" s="92" t="s">
        <v>115</v>
      </c>
      <c r="B28" s="93" t="s">
        <v>66</v>
      </c>
      <c r="C28" s="93" t="s">
        <v>116</v>
      </c>
      <c r="D28" s="93" t="s">
        <v>916</v>
      </c>
      <c r="E28" s="94" t="s">
        <v>72</v>
      </c>
      <c r="F28" s="92" t="s">
        <v>967</v>
      </c>
      <c r="G28" s="92" t="s">
        <v>2207</v>
      </c>
      <c r="H28" s="92" t="s">
        <v>2208</v>
      </c>
      <c r="I28" s="92" t="s">
        <v>2205</v>
      </c>
      <c r="J28" s="92" t="s">
        <v>2209</v>
      </c>
    </row>
    <row r="29" spans="1:17" ht="26.1" customHeight="1">
      <c r="A29" s="92" t="s">
        <v>813</v>
      </c>
      <c r="B29" s="93" t="s">
        <v>66</v>
      </c>
      <c r="C29" s="93" t="s">
        <v>814</v>
      </c>
      <c r="D29" s="93" t="s">
        <v>1110</v>
      </c>
      <c r="E29" s="94" t="s">
        <v>202</v>
      </c>
      <c r="F29" s="92" t="s">
        <v>2210</v>
      </c>
      <c r="G29" s="92" t="s">
        <v>2211</v>
      </c>
      <c r="H29" s="92" t="s">
        <v>2212</v>
      </c>
      <c r="I29" s="92" t="s">
        <v>2213</v>
      </c>
      <c r="J29" s="92" t="s">
        <v>2214</v>
      </c>
    </row>
    <row r="30" spans="1:17" ht="39" customHeight="1">
      <c r="A30" s="92" t="s">
        <v>93</v>
      </c>
      <c r="B30" s="93" t="s">
        <v>66</v>
      </c>
      <c r="C30" s="93" t="s">
        <v>94</v>
      </c>
      <c r="D30" s="93" t="s">
        <v>916</v>
      </c>
      <c r="E30" s="94" t="s">
        <v>68</v>
      </c>
      <c r="F30" s="92" t="s">
        <v>938</v>
      </c>
      <c r="G30" s="92" t="s">
        <v>2215</v>
      </c>
      <c r="H30" s="92" t="s">
        <v>2216</v>
      </c>
      <c r="I30" s="92" t="s">
        <v>2217</v>
      </c>
      <c r="J30" s="92" t="s">
        <v>2218</v>
      </c>
    </row>
    <row r="31" spans="1:17" ht="39" customHeight="1">
      <c r="A31" s="92" t="s">
        <v>574</v>
      </c>
      <c r="B31" s="93" t="s">
        <v>61</v>
      </c>
      <c r="C31" s="93" t="s">
        <v>575</v>
      </c>
      <c r="D31" s="93" t="s">
        <v>1421</v>
      </c>
      <c r="E31" s="94" t="s">
        <v>202</v>
      </c>
      <c r="F31" s="92" t="s">
        <v>2219</v>
      </c>
      <c r="G31" s="92" t="s">
        <v>2220</v>
      </c>
      <c r="H31" s="92" t="s">
        <v>2221</v>
      </c>
      <c r="I31" s="92" t="s">
        <v>2222</v>
      </c>
      <c r="J31" s="92" t="s">
        <v>2223</v>
      </c>
    </row>
    <row r="32" spans="1:17" ht="65.099999999999994" customHeight="1">
      <c r="A32" s="92" t="s">
        <v>711</v>
      </c>
      <c r="B32" s="93" t="s">
        <v>61</v>
      </c>
      <c r="C32" s="93" t="s">
        <v>712</v>
      </c>
      <c r="D32" s="93" t="s">
        <v>1084</v>
      </c>
      <c r="E32" s="94" t="s">
        <v>63</v>
      </c>
      <c r="F32" s="92" t="s">
        <v>2224</v>
      </c>
      <c r="G32" s="92" t="s">
        <v>2225</v>
      </c>
      <c r="H32" s="92" t="s">
        <v>2226</v>
      </c>
      <c r="I32" s="92" t="s">
        <v>2227</v>
      </c>
      <c r="J32" s="92" t="s">
        <v>2228</v>
      </c>
    </row>
    <row r="33" spans="1:10" ht="26.1" customHeight="1">
      <c r="A33" s="92" t="s">
        <v>840</v>
      </c>
      <c r="B33" s="93" t="s">
        <v>66</v>
      </c>
      <c r="C33" s="93" t="s">
        <v>841</v>
      </c>
      <c r="D33" s="93" t="s">
        <v>989</v>
      </c>
      <c r="E33" s="94" t="s">
        <v>68</v>
      </c>
      <c r="F33" s="92" t="s">
        <v>1713</v>
      </c>
      <c r="G33" s="92" t="s">
        <v>2229</v>
      </c>
      <c r="H33" s="92" t="s">
        <v>2230</v>
      </c>
      <c r="I33" s="92" t="s">
        <v>2231</v>
      </c>
      <c r="J33" s="92" t="s">
        <v>2232</v>
      </c>
    </row>
    <row r="34" spans="1:10" ht="51.95" customHeight="1">
      <c r="A34" s="92" t="s">
        <v>191</v>
      </c>
      <c r="B34" s="93" t="s">
        <v>66</v>
      </c>
      <c r="C34" s="93" t="s">
        <v>192</v>
      </c>
      <c r="D34" s="93" t="s">
        <v>979</v>
      </c>
      <c r="E34" s="94" t="s">
        <v>68</v>
      </c>
      <c r="F34" s="92" t="s">
        <v>1066</v>
      </c>
      <c r="G34" s="92" t="s">
        <v>2233</v>
      </c>
      <c r="H34" s="92" t="s">
        <v>2234</v>
      </c>
      <c r="I34" s="92" t="s">
        <v>2235</v>
      </c>
      <c r="J34" s="92" t="s">
        <v>2236</v>
      </c>
    </row>
    <row r="35" spans="1:10" ht="26.1" customHeight="1">
      <c r="A35" s="92" t="s">
        <v>649</v>
      </c>
      <c r="B35" s="93" t="s">
        <v>61</v>
      </c>
      <c r="C35" s="93" t="s">
        <v>650</v>
      </c>
      <c r="D35" s="93" t="s">
        <v>1421</v>
      </c>
      <c r="E35" s="94" t="s">
        <v>63</v>
      </c>
      <c r="F35" s="92" t="s">
        <v>2237</v>
      </c>
      <c r="G35" s="92" t="s">
        <v>2238</v>
      </c>
      <c r="H35" s="92" t="s">
        <v>2239</v>
      </c>
      <c r="I35" s="92" t="s">
        <v>2240</v>
      </c>
      <c r="J35" s="92" t="s">
        <v>2241</v>
      </c>
    </row>
    <row r="36" spans="1:10" ht="39" customHeight="1">
      <c r="A36" s="92" t="s">
        <v>870</v>
      </c>
      <c r="B36" s="93" t="s">
        <v>66</v>
      </c>
      <c r="C36" s="93" t="s">
        <v>871</v>
      </c>
      <c r="D36" s="93" t="s">
        <v>1749</v>
      </c>
      <c r="E36" s="94" t="s">
        <v>202</v>
      </c>
      <c r="F36" s="92" t="s">
        <v>2242</v>
      </c>
      <c r="G36" s="92" t="s">
        <v>2243</v>
      </c>
      <c r="H36" s="92" t="s">
        <v>2244</v>
      </c>
      <c r="I36" s="92" t="s">
        <v>2245</v>
      </c>
      <c r="J36" s="92" t="s">
        <v>2246</v>
      </c>
    </row>
    <row r="37" spans="1:10" ht="39" customHeight="1">
      <c r="A37" s="92" t="s">
        <v>583</v>
      </c>
      <c r="B37" s="93" t="s">
        <v>66</v>
      </c>
      <c r="C37" s="93" t="s">
        <v>584</v>
      </c>
      <c r="D37" s="93" t="s">
        <v>1421</v>
      </c>
      <c r="E37" s="94" t="s">
        <v>202</v>
      </c>
      <c r="F37" s="92" t="s">
        <v>1435</v>
      </c>
      <c r="G37" s="92" t="s">
        <v>2247</v>
      </c>
      <c r="H37" s="92" t="s">
        <v>2248</v>
      </c>
      <c r="I37" s="92" t="s">
        <v>2245</v>
      </c>
      <c r="J37" s="92" t="s">
        <v>2249</v>
      </c>
    </row>
    <row r="38" spans="1:10" ht="39" customHeight="1">
      <c r="A38" s="92" t="s">
        <v>204</v>
      </c>
      <c r="B38" s="93" t="s">
        <v>66</v>
      </c>
      <c r="C38" s="93" t="s">
        <v>205</v>
      </c>
      <c r="D38" s="93" t="s">
        <v>979</v>
      </c>
      <c r="E38" s="94" t="s">
        <v>68</v>
      </c>
      <c r="F38" s="92" t="s">
        <v>1082</v>
      </c>
      <c r="G38" s="92" t="s">
        <v>2250</v>
      </c>
      <c r="H38" s="92" t="s">
        <v>2251</v>
      </c>
      <c r="I38" s="92" t="s">
        <v>2245</v>
      </c>
      <c r="J38" s="92" t="s">
        <v>2252</v>
      </c>
    </row>
    <row r="39" spans="1:10" ht="51.95" customHeight="1">
      <c r="A39" s="92" t="s">
        <v>566</v>
      </c>
      <c r="B39" s="93" t="s">
        <v>66</v>
      </c>
      <c r="C39" s="93" t="s">
        <v>567</v>
      </c>
      <c r="D39" s="93" t="s">
        <v>1161</v>
      </c>
      <c r="E39" s="94" t="s">
        <v>63</v>
      </c>
      <c r="F39" s="92" t="s">
        <v>2253</v>
      </c>
      <c r="G39" s="92" t="s">
        <v>2254</v>
      </c>
      <c r="H39" s="92" t="s">
        <v>2255</v>
      </c>
      <c r="I39" s="92" t="s">
        <v>2256</v>
      </c>
      <c r="J39" s="92" t="s">
        <v>2257</v>
      </c>
    </row>
    <row r="40" spans="1:10" ht="26.1" customHeight="1">
      <c r="A40" s="95" t="s">
        <v>831</v>
      </c>
      <c r="B40" s="96" t="s">
        <v>66</v>
      </c>
      <c r="C40" s="96" t="s">
        <v>832</v>
      </c>
      <c r="D40" s="96" t="s">
        <v>989</v>
      </c>
      <c r="E40" s="97" t="s">
        <v>68</v>
      </c>
      <c r="F40" s="95" t="s">
        <v>1697</v>
      </c>
      <c r="G40" s="95" t="s">
        <v>2258</v>
      </c>
      <c r="H40" s="95" t="s">
        <v>2259</v>
      </c>
      <c r="I40" s="95" t="s">
        <v>2260</v>
      </c>
      <c r="J40" s="95" t="s">
        <v>2261</v>
      </c>
    </row>
    <row r="41" spans="1:10" ht="26.1" customHeight="1">
      <c r="A41" s="95" t="s">
        <v>255</v>
      </c>
      <c r="B41" s="96" t="s">
        <v>66</v>
      </c>
      <c r="C41" s="96" t="s">
        <v>256</v>
      </c>
      <c r="D41" s="96" t="s">
        <v>1152</v>
      </c>
      <c r="E41" s="97" t="s">
        <v>68</v>
      </c>
      <c r="F41" s="95" t="s">
        <v>2262</v>
      </c>
      <c r="G41" s="95" t="s">
        <v>2263</v>
      </c>
      <c r="H41" s="95" t="s">
        <v>2264</v>
      </c>
      <c r="I41" s="95" t="s">
        <v>2265</v>
      </c>
      <c r="J41" s="95" t="s">
        <v>2266</v>
      </c>
    </row>
    <row r="42" spans="1:10" ht="39" customHeight="1">
      <c r="A42" s="95" t="s">
        <v>125</v>
      </c>
      <c r="B42" s="96" t="s">
        <v>61</v>
      </c>
      <c r="C42" s="96" t="s">
        <v>126</v>
      </c>
      <c r="D42" s="96" t="s">
        <v>916</v>
      </c>
      <c r="E42" s="97" t="s">
        <v>123</v>
      </c>
      <c r="F42" s="95" t="s">
        <v>2267</v>
      </c>
      <c r="G42" s="95" t="s">
        <v>2268</v>
      </c>
      <c r="H42" s="95" t="s">
        <v>2269</v>
      </c>
      <c r="I42" s="95" t="s">
        <v>2265</v>
      </c>
      <c r="J42" s="95" t="s">
        <v>2270</v>
      </c>
    </row>
    <row r="43" spans="1:10" ht="26.1" customHeight="1">
      <c r="A43" s="95" t="s">
        <v>834</v>
      </c>
      <c r="B43" s="96" t="s">
        <v>66</v>
      </c>
      <c r="C43" s="96" t="s">
        <v>835</v>
      </c>
      <c r="D43" s="96" t="s">
        <v>989</v>
      </c>
      <c r="E43" s="97" t="s">
        <v>68</v>
      </c>
      <c r="F43" s="95" t="s">
        <v>1713</v>
      </c>
      <c r="G43" s="95" t="s">
        <v>2271</v>
      </c>
      <c r="H43" s="95" t="s">
        <v>2272</v>
      </c>
      <c r="I43" s="95" t="s">
        <v>2265</v>
      </c>
      <c r="J43" s="95" t="s">
        <v>2273</v>
      </c>
    </row>
    <row r="44" spans="1:10" ht="26.1" customHeight="1">
      <c r="A44" s="95" t="s">
        <v>118</v>
      </c>
      <c r="B44" s="96" t="s">
        <v>66</v>
      </c>
      <c r="C44" s="96" t="s">
        <v>119</v>
      </c>
      <c r="D44" s="96" t="s">
        <v>968</v>
      </c>
      <c r="E44" s="97" t="s">
        <v>68</v>
      </c>
      <c r="F44" s="95" t="s">
        <v>938</v>
      </c>
      <c r="G44" s="95" t="s">
        <v>2274</v>
      </c>
      <c r="H44" s="95" t="s">
        <v>2275</v>
      </c>
      <c r="I44" s="95" t="s">
        <v>2276</v>
      </c>
      <c r="J44" s="95" t="s">
        <v>2277</v>
      </c>
    </row>
    <row r="45" spans="1:10" ht="26.1" customHeight="1">
      <c r="A45" s="95" t="s">
        <v>261</v>
      </c>
      <c r="B45" s="96" t="s">
        <v>66</v>
      </c>
      <c r="C45" s="96" t="s">
        <v>262</v>
      </c>
      <c r="D45" s="96" t="s">
        <v>1135</v>
      </c>
      <c r="E45" s="97" t="s">
        <v>202</v>
      </c>
      <c r="F45" s="95" t="s">
        <v>2278</v>
      </c>
      <c r="G45" s="95" t="s">
        <v>2279</v>
      </c>
      <c r="H45" s="95" t="s">
        <v>2280</v>
      </c>
      <c r="I45" s="95" t="s">
        <v>2281</v>
      </c>
      <c r="J45" s="95" t="s">
        <v>2282</v>
      </c>
    </row>
    <row r="46" spans="1:10" ht="26.1" customHeight="1">
      <c r="A46" s="95" t="s">
        <v>837</v>
      </c>
      <c r="B46" s="96" t="s">
        <v>66</v>
      </c>
      <c r="C46" s="96" t="s">
        <v>838</v>
      </c>
      <c r="D46" s="96" t="s">
        <v>989</v>
      </c>
      <c r="E46" s="97" t="s">
        <v>68</v>
      </c>
      <c r="F46" s="95" t="s">
        <v>1697</v>
      </c>
      <c r="G46" s="95" t="s">
        <v>2283</v>
      </c>
      <c r="H46" s="95" t="s">
        <v>2284</v>
      </c>
      <c r="I46" s="95" t="s">
        <v>2285</v>
      </c>
      <c r="J46" s="95" t="s">
        <v>2286</v>
      </c>
    </row>
    <row r="47" spans="1:10" ht="65.099999999999994" customHeight="1">
      <c r="A47" s="95" t="s">
        <v>146</v>
      </c>
      <c r="B47" s="96" t="s">
        <v>61</v>
      </c>
      <c r="C47" s="96" t="s">
        <v>147</v>
      </c>
      <c r="D47" s="96" t="s">
        <v>883</v>
      </c>
      <c r="E47" s="97" t="s">
        <v>101</v>
      </c>
      <c r="F47" s="95" t="s">
        <v>2287</v>
      </c>
      <c r="G47" s="95" t="s">
        <v>2136</v>
      </c>
      <c r="H47" s="95" t="s">
        <v>2288</v>
      </c>
      <c r="I47" s="95" t="s">
        <v>2289</v>
      </c>
      <c r="J47" s="95" t="s">
        <v>2290</v>
      </c>
    </row>
    <row r="48" spans="1:10" ht="39" customHeight="1">
      <c r="A48" s="95" t="s">
        <v>131</v>
      </c>
      <c r="B48" s="96" t="s">
        <v>66</v>
      </c>
      <c r="C48" s="96" t="s">
        <v>132</v>
      </c>
      <c r="D48" s="96" t="s">
        <v>916</v>
      </c>
      <c r="E48" s="97" t="s">
        <v>101</v>
      </c>
      <c r="F48" s="95" t="s">
        <v>984</v>
      </c>
      <c r="G48" s="95" t="s">
        <v>2291</v>
      </c>
      <c r="H48" s="95" t="s">
        <v>2292</v>
      </c>
      <c r="I48" s="95" t="s">
        <v>2293</v>
      </c>
      <c r="J48" s="95" t="s">
        <v>2294</v>
      </c>
    </row>
    <row r="49" spans="1:10" ht="39" customHeight="1">
      <c r="A49" s="95" t="s">
        <v>822</v>
      </c>
      <c r="B49" s="96" t="s">
        <v>66</v>
      </c>
      <c r="C49" s="96" t="s">
        <v>823</v>
      </c>
      <c r="D49" s="96" t="s">
        <v>989</v>
      </c>
      <c r="E49" s="97" t="s">
        <v>68</v>
      </c>
      <c r="F49" s="95" t="s">
        <v>1706</v>
      </c>
      <c r="G49" s="95" t="s">
        <v>2295</v>
      </c>
      <c r="H49" s="95" t="s">
        <v>2296</v>
      </c>
      <c r="I49" s="95" t="s">
        <v>2297</v>
      </c>
      <c r="J49" s="95" t="s">
        <v>2298</v>
      </c>
    </row>
    <row r="50" spans="1:10" ht="65.099999999999994" customHeight="1">
      <c r="A50" s="95" t="s">
        <v>170</v>
      </c>
      <c r="B50" s="96" t="s">
        <v>61</v>
      </c>
      <c r="C50" s="96" t="s">
        <v>171</v>
      </c>
      <c r="D50" s="96" t="s">
        <v>916</v>
      </c>
      <c r="E50" s="97" t="s">
        <v>101</v>
      </c>
      <c r="F50" s="95" t="s">
        <v>2299</v>
      </c>
      <c r="G50" s="95" t="s">
        <v>2300</v>
      </c>
      <c r="H50" s="95" t="s">
        <v>2301</v>
      </c>
      <c r="I50" s="95" t="s">
        <v>2302</v>
      </c>
      <c r="J50" s="95" t="s">
        <v>2303</v>
      </c>
    </row>
    <row r="51" spans="1:10" ht="39" customHeight="1">
      <c r="A51" s="95" t="s">
        <v>240</v>
      </c>
      <c r="B51" s="96" t="s">
        <v>66</v>
      </c>
      <c r="C51" s="96" t="s">
        <v>241</v>
      </c>
      <c r="D51" s="96" t="s">
        <v>1110</v>
      </c>
      <c r="E51" s="97" t="s">
        <v>68</v>
      </c>
      <c r="F51" s="95" t="s">
        <v>1134</v>
      </c>
      <c r="G51" s="95" t="s">
        <v>2304</v>
      </c>
      <c r="H51" s="95" t="s">
        <v>2305</v>
      </c>
      <c r="I51" s="95" t="s">
        <v>2306</v>
      </c>
      <c r="J51" s="95" t="s">
        <v>2307</v>
      </c>
    </row>
    <row r="52" spans="1:10" ht="65.099999999999994" customHeight="1">
      <c r="A52" s="95" t="s">
        <v>732</v>
      </c>
      <c r="B52" s="96" t="s">
        <v>66</v>
      </c>
      <c r="C52" s="96" t="s">
        <v>733</v>
      </c>
      <c r="D52" s="96" t="s">
        <v>1084</v>
      </c>
      <c r="E52" s="97" t="s">
        <v>68</v>
      </c>
      <c r="F52" s="95" t="s">
        <v>1576</v>
      </c>
      <c r="G52" s="95" t="s">
        <v>2308</v>
      </c>
      <c r="H52" s="95" t="s">
        <v>2309</v>
      </c>
      <c r="I52" s="95" t="s">
        <v>2310</v>
      </c>
      <c r="J52" s="95" t="s">
        <v>2220</v>
      </c>
    </row>
    <row r="53" spans="1:10" ht="26.1" customHeight="1">
      <c r="A53" s="95" t="s">
        <v>687</v>
      </c>
      <c r="B53" s="96" t="s">
        <v>66</v>
      </c>
      <c r="C53" s="96" t="s">
        <v>688</v>
      </c>
      <c r="D53" s="96" t="s">
        <v>1421</v>
      </c>
      <c r="E53" s="97" t="s">
        <v>202</v>
      </c>
      <c r="F53" s="95" t="s">
        <v>2311</v>
      </c>
      <c r="G53" s="95" t="s">
        <v>2312</v>
      </c>
      <c r="H53" s="95" t="s">
        <v>2313</v>
      </c>
      <c r="I53" s="95" t="s">
        <v>2314</v>
      </c>
      <c r="J53" s="95" t="s">
        <v>2315</v>
      </c>
    </row>
    <row r="54" spans="1:10" ht="51.95" customHeight="1">
      <c r="A54" s="95" t="s">
        <v>861</v>
      </c>
      <c r="B54" s="96" t="s">
        <v>66</v>
      </c>
      <c r="C54" s="96" t="s">
        <v>862</v>
      </c>
      <c r="D54" s="96" t="s">
        <v>1354</v>
      </c>
      <c r="E54" s="97" t="s">
        <v>202</v>
      </c>
      <c r="F54" s="95" t="s">
        <v>2316</v>
      </c>
      <c r="G54" s="95" t="s">
        <v>2317</v>
      </c>
      <c r="H54" s="95" t="s">
        <v>2318</v>
      </c>
      <c r="I54" s="95" t="s">
        <v>2319</v>
      </c>
      <c r="J54" s="95" t="s">
        <v>2320</v>
      </c>
    </row>
    <row r="55" spans="1:10" ht="39" customHeight="1">
      <c r="A55" s="95" t="s">
        <v>577</v>
      </c>
      <c r="B55" s="96" t="s">
        <v>61</v>
      </c>
      <c r="C55" s="96" t="s">
        <v>578</v>
      </c>
      <c r="D55" s="96" t="s">
        <v>1421</v>
      </c>
      <c r="E55" s="97" t="s">
        <v>202</v>
      </c>
      <c r="F55" s="95" t="s">
        <v>2321</v>
      </c>
      <c r="G55" s="95" t="s">
        <v>2322</v>
      </c>
      <c r="H55" s="95" t="s">
        <v>2323</v>
      </c>
      <c r="I55" s="95" t="s">
        <v>2319</v>
      </c>
      <c r="J55" s="95" t="s">
        <v>2324</v>
      </c>
    </row>
    <row r="56" spans="1:10" ht="39" customHeight="1">
      <c r="A56" s="95" t="s">
        <v>228</v>
      </c>
      <c r="B56" s="96" t="s">
        <v>66</v>
      </c>
      <c r="C56" s="96" t="s">
        <v>229</v>
      </c>
      <c r="D56" s="96" t="s">
        <v>1110</v>
      </c>
      <c r="E56" s="97" t="s">
        <v>202</v>
      </c>
      <c r="F56" s="95" t="s">
        <v>1114</v>
      </c>
      <c r="G56" s="95" t="s">
        <v>2325</v>
      </c>
      <c r="H56" s="95" t="s">
        <v>2326</v>
      </c>
      <c r="I56" s="95" t="s">
        <v>2319</v>
      </c>
      <c r="J56" s="95" t="s">
        <v>2327</v>
      </c>
    </row>
    <row r="57" spans="1:10" ht="39" customHeight="1">
      <c r="A57" s="95" t="s">
        <v>586</v>
      </c>
      <c r="B57" s="96" t="s">
        <v>66</v>
      </c>
      <c r="C57" s="96" t="s">
        <v>587</v>
      </c>
      <c r="D57" s="96" t="s">
        <v>1421</v>
      </c>
      <c r="E57" s="97" t="s">
        <v>202</v>
      </c>
      <c r="F57" s="95" t="s">
        <v>1438</v>
      </c>
      <c r="G57" s="95" t="s">
        <v>2328</v>
      </c>
      <c r="H57" s="95" t="s">
        <v>2329</v>
      </c>
      <c r="I57" s="95" t="s">
        <v>2330</v>
      </c>
      <c r="J57" s="95" t="s">
        <v>2331</v>
      </c>
    </row>
    <row r="58" spans="1:10" ht="26.1" customHeight="1">
      <c r="A58" s="95" t="s">
        <v>243</v>
      </c>
      <c r="B58" s="96" t="s">
        <v>66</v>
      </c>
      <c r="C58" s="96" t="s">
        <v>244</v>
      </c>
      <c r="D58" s="96" t="s">
        <v>1135</v>
      </c>
      <c r="E58" s="97" t="s">
        <v>202</v>
      </c>
      <c r="F58" s="95" t="s">
        <v>1138</v>
      </c>
      <c r="G58" s="95" t="s">
        <v>1341</v>
      </c>
      <c r="H58" s="95" t="s">
        <v>2332</v>
      </c>
      <c r="I58" s="95" t="s">
        <v>2330</v>
      </c>
      <c r="J58" s="95" t="s">
        <v>2333</v>
      </c>
    </row>
    <row r="59" spans="1:10" ht="39" customHeight="1">
      <c r="A59" s="95" t="s">
        <v>759</v>
      </c>
      <c r="B59" s="96" t="s">
        <v>61</v>
      </c>
      <c r="C59" s="96" t="s">
        <v>760</v>
      </c>
      <c r="D59" s="96" t="s">
        <v>883</v>
      </c>
      <c r="E59" s="97" t="s">
        <v>63</v>
      </c>
      <c r="F59" s="95" t="s">
        <v>2118</v>
      </c>
      <c r="G59" s="95" t="s">
        <v>2334</v>
      </c>
      <c r="H59" s="95" t="s">
        <v>2334</v>
      </c>
      <c r="I59" s="95" t="s">
        <v>2335</v>
      </c>
      <c r="J59" s="95" t="s">
        <v>2336</v>
      </c>
    </row>
    <row r="60" spans="1:10" ht="51.95" customHeight="1">
      <c r="A60" s="95" t="s">
        <v>563</v>
      </c>
      <c r="B60" s="96" t="s">
        <v>66</v>
      </c>
      <c r="C60" s="96" t="s">
        <v>564</v>
      </c>
      <c r="D60" s="96" t="s">
        <v>1161</v>
      </c>
      <c r="E60" s="97" t="s">
        <v>63</v>
      </c>
      <c r="F60" s="95" t="s">
        <v>2118</v>
      </c>
      <c r="G60" s="95" t="s">
        <v>2337</v>
      </c>
      <c r="H60" s="95" t="s">
        <v>2337</v>
      </c>
      <c r="I60" s="95" t="s">
        <v>2335</v>
      </c>
      <c r="J60" s="95" t="s">
        <v>2338</v>
      </c>
    </row>
    <row r="61" spans="1:10" ht="39" customHeight="1">
      <c r="A61" s="95" t="s">
        <v>819</v>
      </c>
      <c r="B61" s="96" t="s">
        <v>66</v>
      </c>
      <c r="C61" s="96" t="s">
        <v>820</v>
      </c>
      <c r="D61" s="96" t="s">
        <v>989</v>
      </c>
      <c r="E61" s="97" t="s">
        <v>68</v>
      </c>
      <c r="F61" s="95" t="s">
        <v>1706</v>
      </c>
      <c r="G61" s="95" t="s">
        <v>2339</v>
      </c>
      <c r="H61" s="95" t="s">
        <v>2340</v>
      </c>
      <c r="I61" s="95" t="s">
        <v>2341</v>
      </c>
      <c r="J61" s="95" t="s">
        <v>2342</v>
      </c>
    </row>
    <row r="62" spans="1:10" ht="39" customHeight="1">
      <c r="A62" s="95" t="s">
        <v>723</v>
      </c>
      <c r="B62" s="96" t="s">
        <v>66</v>
      </c>
      <c r="C62" s="96" t="s">
        <v>724</v>
      </c>
      <c r="D62" s="96" t="s">
        <v>1084</v>
      </c>
      <c r="E62" s="97" t="s">
        <v>68</v>
      </c>
      <c r="F62" s="95" t="s">
        <v>1564</v>
      </c>
      <c r="G62" s="95" t="s">
        <v>2343</v>
      </c>
      <c r="H62" s="95" t="s">
        <v>2344</v>
      </c>
      <c r="I62" s="95" t="s">
        <v>2345</v>
      </c>
      <c r="J62" s="95" t="s">
        <v>2346</v>
      </c>
    </row>
    <row r="63" spans="1:10" ht="26.1" customHeight="1">
      <c r="A63" s="95" t="s">
        <v>747</v>
      </c>
      <c r="B63" s="96" t="s">
        <v>61</v>
      </c>
      <c r="C63" s="96" t="s">
        <v>748</v>
      </c>
      <c r="D63" s="96" t="s">
        <v>1421</v>
      </c>
      <c r="E63" s="97" t="s">
        <v>63</v>
      </c>
      <c r="F63" s="95" t="s">
        <v>2347</v>
      </c>
      <c r="G63" s="95" t="s">
        <v>2348</v>
      </c>
      <c r="H63" s="95" t="s">
        <v>2349</v>
      </c>
      <c r="I63" s="95" t="s">
        <v>2350</v>
      </c>
      <c r="J63" s="95" t="s">
        <v>2351</v>
      </c>
    </row>
    <row r="64" spans="1:10" ht="39" customHeight="1">
      <c r="A64" s="95" t="s">
        <v>741</v>
      </c>
      <c r="B64" s="96" t="s">
        <v>66</v>
      </c>
      <c r="C64" s="96" t="s">
        <v>742</v>
      </c>
      <c r="D64" s="96" t="s">
        <v>1084</v>
      </c>
      <c r="E64" s="97" t="s">
        <v>68</v>
      </c>
      <c r="F64" s="95" t="s">
        <v>2352</v>
      </c>
      <c r="G64" s="95" t="s">
        <v>2353</v>
      </c>
      <c r="H64" s="95" t="s">
        <v>2354</v>
      </c>
      <c r="I64" s="95" t="s">
        <v>2350</v>
      </c>
      <c r="J64" s="95" t="s">
        <v>2355</v>
      </c>
    </row>
    <row r="65" spans="1:10" ht="39" customHeight="1">
      <c r="A65" s="95" t="s">
        <v>77</v>
      </c>
      <c r="B65" s="96" t="s">
        <v>66</v>
      </c>
      <c r="C65" s="96" t="s">
        <v>78</v>
      </c>
      <c r="D65" s="96" t="s">
        <v>906</v>
      </c>
      <c r="E65" s="97" t="s">
        <v>79</v>
      </c>
      <c r="F65" s="95" t="s">
        <v>912</v>
      </c>
      <c r="G65" s="95" t="s">
        <v>2356</v>
      </c>
      <c r="H65" s="95" t="s">
        <v>2357</v>
      </c>
      <c r="I65" s="95" t="s">
        <v>2358</v>
      </c>
      <c r="J65" s="95" t="s">
        <v>2359</v>
      </c>
    </row>
    <row r="66" spans="1:10" ht="26.1" customHeight="1">
      <c r="A66" s="95" t="s">
        <v>690</v>
      </c>
      <c r="B66" s="96" t="s">
        <v>66</v>
      </c>
      <c r="C66" s="96" t="s">
        <v>691</v>
      </c>
      <c r="D66" s="96" t="s">
        <v>1421</v>
      </c>
      <c r="E66" s="97" t="s">
        <v>202</v>
      </c>
      <c r="F66" s="95" t="s">
        <v>2360</v>
      </c>
      <c r="G66" s="95" t="s">
        <v>2361</v>
      </c>
      <c r="H66" s="95" t="s">
        <v>2362</v>
      </c>
      <c r="I66" s="95" t="s">
        <v>2358</v>
      </c>
      <c r="J66" s="95" t="s">
        <v>2363</v>
      </c>
    </row>
    <row r="67" spans="1:10" ht="51.95" customHeight="1">
      <c r="A67" s="95" t="s">
        <v>560</v>
      </c>
      <c r="B67" s="96" t="s">
        <v>66</v>
      </c>
      <c r="C67" s="96" t="s">
        <v>561</v>
      </c>
      <c r="D67" s="96" t="s">
        <v>1161</v>
      </c>
      <c r="E67" s="97" t="s">
        <v>63</v>
      </c>
      <c r="F67" s="95" t="s">
        <v>2118</v>
      </c>
      <c r="G67" s="95" t="s">
        <v>2364</v>
      </c>
      <c r="H67" s="95" t="s">
        <v>2364</v>
      </c>
      <c r="I67" s="95" t="s">
        <v>2365</v>
      </c>
      <c r="J67" s="95" t="s">
        <v>2366</v>
      </c>
    </row>
    <row r="68" spans="1:10" ht="26.1" customHeight="1">
      <c r="A68" s="95" t="s">
        <v>219</v>
      </c>
      <c r="B68" s="96" t="s">
        <v>66</v>
      </c>
      <c r="C68" s="96" t="s">
        <v>220</v>
      </c>
      <c r="D68" s="96" t="s">
        <v>968</v>
      </c>
      <c r="E68" s="97" t="s">
        <v>202</v>
      </c>
      <c r="F68" s="95" t="s">
        <v>2210</v>
      </c>
      <c r="G68" s="95" t="s">
        <v>2367</v>
      </c>
      <c r="H68" s="95" t="s">
        <v>2368</v>
      </c>
      <c r="I68" s="95" t="s">
        <v>2369</v>
      </c>
      <c r="J68" s="95" t="s">
        <v>2370</v>
      </c>
    </row>
    <row r="69" spans="1:10" ht="26.1" customHeight="1">
      <c r="A69" s="95" t="s">
        <v>828</v>
      </c>
      <c r="B69" s="96" t="s">
        <v>66</v>
      </c>
      <c r="C69" s="96" t="s">
        <v>829</v>
      </c>
      <c r="D69" s="96" t="s">
        <v>989</v>
      </c>
      <c r="E69" s="97" t="s">
        <v>68</v>
      </c>
      <c r="F69" s="95" t="s">
        <v>1713</v>
      </c>
      <c r="G69" s="95" t="s">
        <v>2371</v>
      </c>
      <c r="H69" s="95" t="s">
        <v>2372</v>
      </c>
      <c r="I69" s="95" t="s">
        <v>2373</v>
      </c>
      <c r="J69" s="95" t="s">
        <v>2374</v>
      </c>
    </row>
    <row r="70" spans="1:10" ht="39" customHeight="1">
      <c r="A70" s="95" t="s">
        <v>580</v>
      </c>
      <c r="B70" s="96" t="s">
        <v>66</v>
      </c>
      <c r="C70" s="96" t="s">
        <v>581</v>
      </c>
      <c r="D70" s="96" t="s">
        <v>1421</v>
      </c>
      <c r="E70" s="97" t="s">
        <v>202</v>
      </c>
      <c r="F70" s="95" t="s">
        <v>2375</v>
      </c>
      <c r="G70" s="95" t="s">
        <v>2376</v>
      </c>
      <c r="H70" s="95" t="s">
        <v>2377</v>
      </c>
      <c r="I70" s="95" t="s">
        <v>2378</v>
      </c>
      <c r="J70" s="95" t="s">
        <v>2379</v>
      </c>
    </row>
    <row r="71" spans="1:10" ht="39" customHeight="1">
      <c r="A71" s="95" t="s">
        <v>676</v>
      </c>
      <c r="B71" s="96" t="s">
        <v>66</v>
      </c>
      <c r="C71" s="96" t="s">
        <v>677</v>
      </c>
      <c r="D71" s="96" t="s">
        <v>1421</v>
      </c>
      <c r="E71" s="97" t="s">
        <v>202</v>
      </c>
      <c r="F71" s="95" t="s">
        <v>2380</v>
      </c>
      <c r="G71" s="95" t="s">
        <v>2381</v>
      </c>
      <c r="H71" s="95" t="s">
        <v>2382</v>
      </c>
      <c r="I71" s="95" t="s">
        <v>2378</v>
      </c>
      <c r="J71" s="95" t="s">
        <v>2383</v>
      </c>
    </row>
    <row r="72" spans="1:10" ht="65.099999999999994" customHeight="1">
      <c r="A72" s="95" t="s">
        <v>179</v>
      </c>
      <c r="B72" s="96" t="s">
        <v>61</v>
      </c>
      <c r="C72" s="96" t="s">
        <v>180</v>
      </c>
      <c r="D72" s="96" t="s">
        <v>883</v>
      </c>
      <c r="E72" s="97" t="s">
        <v>101</v>
      </c>
      <c r="F72" s="95" t="s">
        <v>2384</v>
      </c>
      <c r="G72" s="95" t="s">
        <v>2385</v>
      </c>
      <c r="H72" s="95" t="s">
        <v>2386</v>
      </c>
      <c r="I72" s="95" t="s">
        <v>2378</v>
      </c>
      <c r="J72" s="95" t="s">
        <v>2387</v>
      </c>
    </row>
    <row r="73" spans="1:10" ht="104.1" customHeight="1">
      <c r="A73" s="95" t="s">
        <v>682</v>
      </c>
      <c r="B73" s="96" t="s">
        <v>61</v>
      </c>
      <c r="C73" s="96" t="s">
        <v>683</v>
      </c>
      <c r="D73" s="96" t="s">
        <v>1421</v>
      </c>
      <c r="E73" s="97" t="s">
        <v>63</v>
      </c>
      <c r="F73" s="95" t="s">
        <v>2388</v>
      </c>
      <c r="G73" s="95" t="s">
        <v>2389</v>
      </c>
      <c r="H73" s="95" t="s">
        <v>2390</v>
      </c>
      <c r="I73" s="95" t="s">
        <v>2378</v>
      </c>
      <c r="J73" s="95" t="s">
        <v>2391</v>
      </c>
    </row>
    <row r="74" spans="1:10" ht="51.95" customHeight="1">
      <c r="A74" s="95" t="s">
        <v>762</v>
      </c>
      <c r="B74" s="96" t="s">
        <v>66</v>
      </c>
      <c r="C74" s="96" t="s">
        <v>763</v>
      </c>
      <c r="D74" s="96" t="s">
        <v>1161</v>
      </c>
      <c r="E74" s="97" t="s">
        <v>202</v>
      </c>
      <c r="F74" s="95" t="s">
        <v>2392</v>
      </c>
      <c r="G74" s="95" t="s">
        <v>2393</v>
      </c>
      <c r="H74" s="95" t="s">
        <v>2394</v>
      </c>
      <c r="I74" s="95" t="s">
        <v>2395</v>
      </c>
      <c r="J74" s="95" t="s">
        <v>2396</v>
      </c>
    </row>
    <row r="75" spans="1:10" ht="26.1" customHeight="1">
      <c r="A75" s="95" t="s">
        <v>252</v>
      </c>
      <c r="B75" s="96" t="s">
        <v>66</v>
      </c>
      <c r="C75" s="96" t="s">
        <v>253</v>
      </c>
      <c r="D75" s="96" t="s">
        <v>1135</v>
      </c>
      <c r="E75" s="97" t="s">
        <v>202</v>
      </c>
      <c r="F75" s="95" t="s">
        <v>2397</v>
      </c>
      <c r="G75" s="95" t="s">
        <v>2398</v>
      </c>
      <c r="H75" s="95" t="s">
        <v>2399</v>
      </c>
      <c r="I75" s="95" t="s">
        <v>2400</v>
      </c>
      <c r="J75" s="95" t="s">
        <v>2401</v>
      </c>
    </row>
    <row r="76" spans="1:10" ht="26.1" customHeight="1">
      <c r="A76" s="95" t="s">
        <v>825</v>
      </c>
      <c r="B76" s="96" t="s">
        <v>66</v>
      </c>
      <c r="C76" s="96" t="s">
        <v>826</v>
      </c>
      <c r="D76" s="96" t="s">
        <v>989</v>
      </c>
      <c r="E76" s="97" t="s">
        <v>68</v>
      </c>
      <c r="F76" s="95" t="s">
        <v>1697</v>
      </c>
      <c r="G76" s="95" t="s">
        <v>2402</v>
      </c>
      <c r="H76" s="95" t="s">
        <v>2403</v>
      </c>
      <c r="I76" s="95" t="s">
        <v>2400</v>
      </c>
      <c r="J76" s="95" t="s">
        <v>2404</v>
      </c>
    </row>
    <row r="77" spans="1:10" ht="26.1" customHeight="1">
      <c r="A77" s="95" t="s">
        <v>726</v>
      </c>
      <c r="B77" s="96" t="s">
        <v>66</v>
      </c>
      <c r="C77" s="96" t="s">
        <v>727</v>
      </c>
      <c r="D77" s="96" t="s">
        <v>1084</v>
      </c>
      <c r="E77" s="97" t="s">
        <v>68</v>
      </c>
      <c r="F77" s="95" t="s">
        <v>2405</v>
      </c>
      <c r="G77" s="95" t="s">
        <v>2406</v>
      </c>
      <c r="H77" s="95" t="s">
        <v>2407</v>
      </c>
      <c r="I77" s="95" t="s">
        <v>2408</v>
      </c>
      <c r="J77" s="95" t="s">
        <v>2409</v>
      </c>
    </row>
    <row r="78" spans="1:10" ht="65.099999999999994" customHeight="1">
      <c r="A78" s="95" t="s">
        <v>149</v>
      </c>
      <c r="B78" s="96" t="s">
        <v>61</v>
      </c>
      <c r="C78" s="96" t="s">
        <v>150</v>
      </c>
      <c r="D78" s="96" t="s">
        <v>883</v>
      </c>
      <c r="E78" s="97" t="s">
        <v>101</v>
      </c>
      <c r="F78" s="95" t="s">
        <v>2410</v>
      </c>
      <c r="G78" s="95" t="s">
        <v>2136</v>
      </c>
      <c r="H78" s="95" t="s">
        <v>2411</v>
      </c>
      <c r="I78" s="95" t="s">
        <v>2412</v>
      </c>
      <c r="J78" s="95" t="s">
        <v>2413</v>
      </c>
    </row>
    <row r="79" spans="1:10" ht="65.099999999999994" customHeight="1">
      <c r="A79" s="95" t="s">
        <v>714</v>
      </c>
      <c r="B79" s="96" t="s">
        <v>66</v>
      </c>
      <c r="C79" s="96" t="s">
        <v>715</v>
      </c>
      <c r="D79" s="96" t="s">
        <v>1084</v>
      </c>
      <c r="E79" s="97" t="s">
        <v>63</v>
      </c>
      <c r="F79" s="95" t="s">
        <v>2414</v>
      </c>
      <c r="G79" s="95" t="s">
        <v>2415</v>
      </c>
      <c r="H79" s="95" t="s">
        <v>2416</v>
      </c>
      <c r="I79" s="95" t="s">
        <v>2412</v>
      </c>
      <c r="J79" s="95" t="s">
        <v>2417</v>
      </c>
    </row>
    <row r="80" spans="1:10" ht="39" customHeight="1">
      <c r="A80" s="95" t="s">
        <v>188</v>
      </c>
      <c r="B80" s="96" t="s">
        <v>66</v>
      </c>
      <c r="C80" s="96" t="s">
        <v>189</v>
      </c>
      <c r="D80" s="96" t="s">
        <v>916</v>
      </c>
      <c r="E80" s="97" t="s">
        <v>72</v>
      </c>
      <c r="F80" s="95" t="s">
        <v>2418</v>
      </c>
      <c r="G80" s="95" t="s">
        <v>2419</v>
      </c>
      <c r="H80" s="95" t="s">
        <v>2420</v>
      </c>
      <c r="I80" s="95" t="s">
        <v>2412</v>
      </c>
      <c r="J80" s="95" t="s">
        <v>2421</v>
      </c>
    </row>
    <row r="81" spans="1:10" ht="39" customHeight="1">
      <c r="A81" s="95" t="s">
        <v>509</v>
      </c>
      <c r="B81" s="96" t="s">
        <v>66</v>
      </c>
      <c r="C81" s="96" t="s">
        <v>510</v>
      </c>
      <c r="D81" s="96" t="s">
        <v>1354</v>
      </c>
      <c r="E81" s="97" t="s">
        <v>63</v>
      </c>
      <c r="F81" s="95" t="s">
        <v>2414</v>
      </c>
      <c r="G81" s="95" t="s">
        <v>2422</v>
      </c>
      <c r="H81" s="95" t="s">
        <v>2423</v>
      </c>
      <c r="I81" s="95" t="s">
        <v>2412</v>
      </c>
      <c r="J81" s="95" t="s">
        <v>2424</v>
      </c>
    </row>
    <row r="82" spans="1:10" ht="65.099999999999994" customHeight="1">
      <c r="A82" s="95" t="s">
        <v>176</v>
      </c>
      <c r="B82" s="96" t="s">
        <v>61</v>
      </c>
      <c r="C82" s="96" t="s">
        <v>177</v>
      </c>
      <c r="D82" s="96" t="s">
        <v>883</v>
      </c>
      <c r="E82" s="97" t="s">
        <v>101</v>
      </c>
      <c r="F82" s="95" t="s">
        <v>2425</v>
      </c>
      <c r="G82" s="95" t="s">
        <v>2191</v>
      </c>
      <c r="H82" s="95" t="s">
        <v>2426</v>
      </c>
      <c r="I82" s="95" t="s">
        <v>2412</v>
      </c>
      <c r="J82" s="95" t="s">
        <v>2427</v>
      </c>
    </row>
    <row r="83" spans="1:10" ht="39" customHeight="1">
      <c r="A83" s="95" t="s">
        <v>454</v>
      </c>
      <c r="B83" s="96" t="s">
        <v>66</v>
      </c>
      <c r="C83" s="96" t="s">
        <v>455</v>
      </c>
      <c r="D83" s="96" t="s">
        <v>1161</v>
      </c>
      <c r="E83" s="97" t="s">
        <v>202</v>
      </c>
      <c r="F83" s="95" t="s">
        <v>1319</v>
      </c>
      <c r="G83" s="95" t="s">
        <v>2428</v>
      </c>
      <c r="H83" s="95" t="s">
        <v>2429</v>
      </c>
      <c r="I83" s="95" t="s">
        <v>2430</v>
      </c>
      <c r="J83" s="95" t="s">
        <v>2431</v>
      </c>
    </row>
    <row r="84" spans="1:10" ht="39" customHeight="1">
      <c r="A84" s="95" t="s">
        <v>551</v>
      </c>
      <c r="B84" s="96" t="s">
        <v>66</v>
      </c>
      <c r="C84" s="96" t="s">
        <v>552</v>
      </c>
      <c r="D84" s="96" t="s">
        <v>1161</v>
      </c>
      <c r="E84" s="97" t="s">
        <v>63</v>
      </c>
      <c r="F84" s="95" t="s">
        <v>2432</v>
      </c>
      <c r="G84" s="95" t="s">
        <v>2433</v>
      </c>
      <c r="H84" s="95" t="s">
        <v>2434</v>
      </c>
      <c r="I84" s="95" t="s">
        <v>2430</v>
      </c>
      <c r="J84" s="95" t="s">
        <v>2435</v>
      </c>
    </row>
    <row r="85" spans="1:10" ht="51.95" customHeight="1">
      <c r="A85" s="95" t="s">
        <v>867</v>
      </c>
      <c r="B85" s="96" t="s">
        <v>66</v>
      </c>
      <c r="C85" s="96" t="s">
        <v>868</v>
      </c>
      <c r="D85" s="96" t="s">
        <v>1749</v>
      </c>
      <c r="E85" s="97" t="s">
        <v>63</v>
      </c>
      <c r="F85" s="95" t="s">
        <v>2436</v>
      </c>
      <c r="G85" s="95" t="s">
        <v>2437</v>
      </c>
      <c r="H85" s="95" t="s">
        <v>2438</v>
      </c>
      <c r="I85" s="95" t="s">
        <v>2430</v>
      </c>
      <c r="J85" s="95" t="s">
        <v>2439</v>
      </c>
    </row>
    <row r="86" spans="1:10" ht="26.1" customHeight="1">
      <c r="A86" s="95" t="s">
        <v>500</v>
      </c>
      <c r="B86" s="96" t="s">
        <v>66</v>
      </c>
      <c r="C86" s="96" t="s">
        <v>501</v>
      </c>
      <c r="D86" s="96" t="s">
        <v>1161</v>
      </c>
      <c r="E86" s="97" t="s">
        <v>63</v>
      </c>
      <c r="F86" s="95" t="s">
        <v>2440</v>
      </c>
      <c r="G86" s="95" t="s">
        <v>2441</v>
      </c>
      <c r="H86" s="95" t="s">
        <v>2442</v>
      </c>
      <c r="I86" s="95" t="s">
        <v>2430</v>
      </c>
      <c r="J86" s="95" t="s">
        <v>2443</v>
      </c>
    </row>
    <row r="87" spans="1:10" ht="39" customHeight="1">
      <c r="A87" s="95" t="s">
        <v>679</v>
      </c>
      <c r="B87" s="96" t="s">
        <v>66</v>
      </c>
      <c r="C87" s="96" t="s">
        <v>680</v>
      </c>
      <c r="D87" s="96" t="s">
        <v>1421</v>
      </c>
      <c r="E87" s="97" t="s">
        <v>63</v>
      </c>
      <c r="F87" s="95" t="s">
        <v>2444</v>
      </c>
      <c r="G87" s="95" t="s">
        <v>2445</v>
      </c>
      <c r="H87" s="95" t="s">
        <v>2446</v>
      </c>
      <c r="I87" s="95" t="s">
        <v>2430</v>
      </c>
      <c r="J87" s="95" t="s">
        <v>2447</v>
      </c>
    </row>
    <row r="88" spans="1:10" ht="26.1" customHeight="1">
      <c r="A88" s="95" t="s">
        <v>231</v>
      </c>
      <c r="B88" s="96" t="s">
        <v>66</v>
      </c>
      <c r="C88" s="96" t="s">
        <v>232</v>
      </c>
      <c r="D88" s="96" t="s">
        <v>1110</v>
      </c>
      <c r="E88" s="97" t="s">
        <v>202</v>
      </c>
      <c r="F88" s="95" t="s">
        <v>2448</v>
      </c>
      <c r="G88" s="95" t="s">
        <v>2449</v>
      </c>
      <c r="H88" s="95" t="s">
        <v>2450</v>
      </c>
      <c r="I88" s="95" t="s">
        <v>2430</v>
      </c>
      <c r="J88" s="95" t="s">
        <v>2451</v>
      </c>
    </row>
    <row r="89" spans="1:10" ht="39" customHeight="1">
      <c r="A89" s="95" t="s">
        <v>527</v>
      </c>
      <c r="B89" s="96" t="s">
        <v>66</v>
      </c>
      <c r="C89" s="96" t="s">
        <v>528</v>
      </c>
      <c r="D89" s="96" t="s">
        <v>1161</v>
      </c>
      <c r="E89" s="97" t="s">
        <v>63</v>
      </c>
      <c r="F89" s="95" t="s">
        <v>2452</v>
      </c>
      <c r="G89" s="95" t="s">
        <v>2453</v>
      </c>
      <c r="H89" s="95" t="s">
        <v>2454</v>
      </c>
      <c r="I89" s="95" t="s">
        <v>2455</v>
      </c>
      <c r="J89" s="95" t="s">
        <v>2456</v>
      </c>
    </row>
    <row r="90" spans="1:10" ht="39" customHeight="1">
      <c r="A90" s="95" t="s">
        <v>506</v>
      </c>
      <c r="B90" s="96" t="s">
        <v>66</v>
      </c>
      <c r="C90" s="96" t="s">
        <v>507</v>
      </c>
      <c r="D90" s="96" t="s">
        <v>1161</v>
      </c>
      <c r="E90" s="97" t="s">
        <v>63</v>
      </c>
      <c r="F90" s="95" t="s">
        <v>2457</v>
      </c>
      <c r="G90" s="95" t="s">
        <v>2458</v>
      </c>
      <c r="H90" s="95" t="s">
        <v>2459</v>
      </c>
      <c r="I90" s="95" t="s">
        <v>2455</v>
      </c>
      <c r="J90" s="95" t="s">
        <v>2460</v>
      </c>
    </row>
    <row r="91" spans="1:10" ht="26.1" customHeight="1">
      <c r="A91" s="95" t="s">
        <v>738</v>
      </c>
      <c r="B91" s="96" t="s">
        <v>66</v>
      </c>
      <c r="C91" s="96" t="s">
        <v>739</v>
      </c>
      <c r="D91" s="96" t="s">
        <v>1084</v>
      </c>
      <c r="E91" s="97" t="s">
        <v>202</v>
      </c>
      <c r="F91" s="95" t="s">
        <v>2461</v>
      </c>
      <c r="G91" s="95" t="s">
        <v>2462</v>
      </c>
      <c r="H91" s="95" t="s">
        <v>2463</v>
      </c>
      <c r="I91" s="95" t="s">
        <v>2455</v>
      </c>
      <c r="J91" s="95" t="s">
        <v>2464</v>
      </c>
    </row>
    <row r="92" spans="1:10" ht="39" customHeight="1">
      <c r="A92" s="95" t="s">
        <v>667</v>
      </c>
      <c r="B92" s="96" t="s">
        <v>66</v>
      </c>
      <c r="C92" s="96" t="s">
        <v>668</v>
      </c>
      <c r="D92" s="96" t="s">
        <v>1421</v>
      </c>
      <c r="E92" s="97" t="s">
        <v>63</v>
      </c>
      <c r="F92" s="95" t="s">
        <v>2465</v>
      </c>
      <c r="G92" s="95" t="s">
        <v>2466</v>
      </c>
      <c r="H92" s="95" t="s">
        <v>2467</v>
      </c>
      <c r="I92" s="95" t="s">
        <v>2455</v>
      </c>
      <c r="J92" s="95" t="s">
        <v>2468</v>
      </c>
    </row>
    <row r="93" spans="1:10" ht="39" customHeight="1">
      <c r="A93" s="100" t="s">
        <v>112</v>
      </c>
      <c r="B93" s="101" t="s">
        <v>66</v>
      </c>
      <c r="C93" s="101" t="s">
        <v>113</v>
      </c>
      <c r="D93" s="101" t="s">
        <v>916</v>
      </c>
      <c r="E93" s="102" t="s">
        <v>72</v>
      </c>
      <c r="F93" s="100" t="s">
        <v>965</v>
      </c>
      <c r="G93" s="100" t="s">
        <v>2469</v>
      </c>
      <c r="H93" s="100" t="s">
        <v>2470</v>
      </c>
      <c r="I93" s="100" t="s">
        <v>2471</v>
      </c>
      <c r="J93" s="100" t="s">
        <v>2472</v>
      </c>
    </row>
    <row r="94" spans="1:10" ht="51.95" customHeight="1">
      <c r="A94" s="100" t="s">
        <v>729</v>
      </c>
      <c r="B94" s="101" t="s">
        <v>66</v>
      </c>
      <c r="C94" s="101" t="s">
        <v>730</v>
      </c>
      <c r="D94" s="101" t="s">
        <v>1084</v>
      </c>
      <c r="E94" s="102" t="s">
        <v>68</v>
      </c>
      <c r="F94" s="100" t="s">
        <v>1573</v>
      </c>
      <c r="G94" s="100" t="s">
        <v>2473</v>
      </c>
      <c r="H94" s="100" t="s">
        <v>2474</v>
      </c>
      <c r="I94" s="100" t="s">
        <v>2475</v>
      </c>
      <c r="J94" s="100" t="s">
        <v>2476</v>
      </c>
    </row>
    <row r="95" spans="1:10" ht="39" customHeight="1">
      <c r="A95" s="100" t="s">
        <v>756</v>
      </c>
      <c r="B95" s="101" t="s">
        <v>61</v>
      </c>
      <c r="C95" s="101" t="s">
        <v>757</v>
      </c>
      <c r="D95" s="101" t="s">
        <v>883</v>
      </c>
      <c r="E95" s="102" t="s">
        <v>63</v>
      </c>
      <c r="F95" s="100" t="s">
        <v>2477</v>
      </c>
      <c r="G95" s="100" t="s">
        <v>2478</v>
      </c>
      <c r="H95" s="100" t="s">
        <v>2479</v>
      </c>
      <c r="I95" s="100" t="s">
        <v>2475</v>
      </c>
      <c r="J95" s="100" t="s">
        <v>2480</v>
      </c>
    </row>
    <row r="96" spans="1:10" ht="51.95" customHeight="1">
      <c r="A96" s="100" t="s">
        <v>592</v>
      </c>
      <c r="B96" s="101" t="s">
        <v>66</v>
      </c>
      <c r="C96" s="101" t="s">
        <v>593</v>
      </c>
      <c r="D96" s="101" t="s">
        <v>1421</v>
      </c>
      <c r="E96" s="102" t="s">
        <v>202</v>
      </c>
      <c r="F96" s="100" t="s">
        <v>2481</v>
      </c>
      <c r="G96" s="100" t="s">
        <v>2482</v>
      </c>
      <c r="H96" s="100" t="s">
        <v>2483</v>
      </c>
      <c r="I96" s="100" t="s">
        <v>2475</v>
      </c>
      <c r="J96" s="100" t="s">
        <v>2484</v>
      </c>
    </row>
    <row r="97" spans="1:10" ht="39" customHeight="1">
      <c r="A97" s="100" t="s">
        <v>589</v>
      </c>
      <c r="B97" s="101" t="s">
        <v>66</v>
      </c>
      <c r="C97" s="101" t="s">
        <v>590</v>
      </c>
      <c r="D97" s="101" t="s">
        <v>1421</v>
      </c>
      <c r="E97" s="102" t="s">
        <v>202</v>
      </c>
      <c r="F97" s="100" t="s">
        <v>2485</v>
      </c>
      <c r="G97" s="100" t="s">
        <v>2486</v>
      </c>
      <c r="H97" s="100" t="s">
        <v>2487</v>
      </c>
      <c r="I97" s="100" t="s">
        <v>2475</v>
      </c>
      <c r="J97" s="100" t="s">
        <v>2488</v>
      </c>
    </row>
    <row r="98" spans="1:10" ht="26.1" customHeight="1">
      <c r="A98" s="100" t="s">
        <v>843</v>
      </c>
      <c r="B98" s="101" t="s">
        <v>66</v>
      </c>
      <c r="C98" s="101" t="s">
        <v>844</v>
      </c>
      <c r="D98" s="101" t="s">
        <v>989</v>
      </c>
      <c r="E98" s="102" t="s">
        <v>68</v>
      </c>
      <c r="F98" s="100" t="s">
        <v>1722</v>
      </c>
      <c r="G98" s="100" t="s">
        <v>2489</v>
      </c>
      <c r="H98" s="100" t="s">
        <v>2490</v>
      </c>
      <c r="I98" s="100" t="s">
        <v>2475</v>
      </c>
      <c r="J98" s="100" t="s">
        <v>2491</v>
      </c>
    </row>
    <row r="99" spans="1:10" ht="39" customHeight="1">
      <c r="A99" s="100" t="s">
        <v>744</v>
      </c>
      <c r="B99" s="101" t="s">
        <v>66</v>
      </c>
      <c r="C99" s="101" t="s">
        <v>745</v>
      </c>
      <c r="D99" s="101" t="s">
        <v>1084</v>
      </c>
      <c r="E99" s="102" t="s">
        <v>63</v>
      </c>
      <c r="F99" s="100" t="s">
        <v>2118</v>
      </c>
      <c r="G99" s="100" t="s">
        <v>2492</v>
      </c>
      <c r="H99" s="100" t="s">
        <v>2492</v>
      </c>
      <c r="I99" s="100" t="s">
        <v>2475</v>
      </c>
      <c r="J99" s="100" t="s">
        <v>2493</v>
      </c>
    </row>
    <row r="100" spans="1:10" ht="51.95" customHeight="1">
      <c r="A100" s="100" t="s">
        <v>74</v>
      </c>
      <c r="B100" s="101" t="s">
        <v>66</v>
      </c>
      <c r="C100" s="101" t="s">
        <v>75</v>
      </c>
      <c r="D100" s="101" t="s">
        <v>906</v>
      </c>
      <c r="E100" s="102" t="s">
        <v>72</v>
      </c>
      <c r="F100" s="100" t="s">
        <v>911</v>
      </c>
      <c r="G100" s="100" t="s">
        <v>2494</v>
      </c>
      <c r="H100" s="100" t="s">
        <v>2495</v>
      </c>
      <c r="I100" s="100" t="s">
        <v>2475</v>
      </c>
      <c r="J100" s="100" t="s">
        <v>2496</v>
      </c>
    </row>
    <row r="101" spans="1:10" ht="39" customHeight="1">
      <c r="A101" s="100" t="s">
        <v>395</v>
      </c>
      <c r="B101" s="101" t="s">
        <v>66</v>
      </c>
      <c r="C101" s="101" t="s">
        <v>396</v>
      </c>
      <c r="D101" s="101" t="s">
        <v>1161</v>
      </c>
      <c r="E101" s="102" t="s">
        <v>202</v>
      </c>
      <c r="F101" s="100" t="s">
        <v>1269</v>
      </c>
      <c r="G101" s="100" t="s">
        <v>2497</v>
      </c>
      <c r="H101" s="100" t="s">
        <v>2498</v>
      </c>
      <c r="I101" s="100" t="s">
        <v>2475</v>
      </c>
      <c r="J101" s="100" t="s">
        <v>2499</v>
      </c>
    </row>
    <row r="102" spans="1:10" ht="39" customHeight="1">
      <c r="A102" s="100" t="s">
        <v>616</v>
      </c>
      <c r="B102" s="101" t="s">
        <v>66</v>
      </c>
      <c r="C102" s="101" t="s">
        <v>617</v>
      </c>
      <c r="D102" s="101" t="s">
        <v>1421</v>
      </c>
      <c r="E102" s="102" t="s">
        <v>63</v>
      </c>
      <c r="F102" s="100" t="s">
        <v>2392</v>
      </c>
      <c r="G102" s="100" t="s">
        <v>2500</v>
      </c>
      <c r="H102" s="100" t="s">
        <v>2501</v>
      </c>
      <c r="I102" s="100" t="s">
        <v>2502</v>
      </c>
      <c r="J102" s="100" t="s">
        <v>2503</v>
      </c>
    </row>
    <row r="103" spans="1:10" ht="39" customHeight="1">
      <c r="A103" s="100" t="s">
        <v>753</v>
      </c>
      <c r="B103" s="101" t="s">
        <v>66</v>
      </c>
      <c r="C103" s="101" t="s">
        <v>754</v>
      </c>
      <c r="D103" s="101" t="s">
        <v>1599</v>
      </c>
      <c r="E103" s="102" t="s">
        <v>63</v>
      </c>
      <c r="F103" s="100" t="s">
        <v>2504</v>
      </c>
      <c r="G103" s="100" t="s">
        <v>2505</v>
      </c>
      <c r="H103" s="100" t="s">
        <v>2506</v>
      </c>
      <c r="I103" s="100" t="s">
        <v>2502</v>
      </c>
      <c r="J103" s="100" t="s">
        <v>2507</v>
      </c>
    </row>
    <row r="104" spans="1:10" ht="26.1" customHeight="1">
      <c r="A104" s="100" t="s">
        <v>491</v>
      </c>
      <c r="B104" s="101" t="s">
        <v>66</v>
      </c>
      <c r="C104" s="101" t="s">
        <v>492</v>
      </c>
      <c r="D104" s="101" t="s">
        <v>1161</v>
      </c>
      <c r="E104" s="102" t="s">
        <v>63</v>
      </c>
      <c r="F104" s="100" t="s">
        <v>2508</v>
      </c>
      <c r="G104" s="100" t="s">
        <v>2509</v>
      </c>
      <c r="H104" s="100" t="s">
        <v>2510</v>
      </c>
      <c r="I104" s="100" t="s">
        <v>2502</v>
      </c>
      <c r="J104" s="100" t="s">
        <v>2511</v>
      </c>
    </row>
    <row r="105" spans="1:10" ht="39" customHeight="1">
      <c r="A105" s="100" t="s">
        <v>846</v>
      </c>
      <c r="B105" s="101" t="s">
        <v>66</v>
      </c>
      <c r="C105" s="101" t="s">
        <v>847</v>
      </c>
      <c r="D105" s="101" t="s">
        <v>989</v>
      </c>
      <c r="E105" s="102" t="s">
        <v>68</v>
      </c>
      <c r="F105" s="100" t="s">
        <v>1722</v>
      </c>
      <c r="G105" s="100" t="s">
        <v>2512</v>
      </c>
      <c r="H105" s="100" t="s">
        <v>2513</v>
      </c>
      <c r="I105" s="100" t="s">
        <v>2514</v>
      </c>
      <c r="J105" s="100" t="s">
        <v>2515</v>
      </c>
    </row>
    <row r="106" spans="1:10" ht="39" customHeight="1">
      <c r="A106" s="100" t="s">
        <v>619</v>
      </c>
      <c r="B106" s="101" t="s">
        <v>66</v>
      </c>
      <c r="C106" s="101" t="s">
        <v>620</v>
      </c>
      <c r="D106" s="101" t="s">
        <v>1421</v>
      </c>
      <c r="E106" s="102" t="s">
        <v>63</v>
      </c>
      <c r="F106" s="100" t="s">
        <v>2516</v>
      </c>
      <c r="G106" s="100" t="s">
        <v>2517</v>
      </c>
      <c r="H106" s="100" t="s">
        <v>2518</v>
      </c>
      <c r="I106" s="100" t="s">
        <v>2514</v>
      </c>
      <c r="J106" s="100" t="s">
        <v>2519</v>
      </c>
    </row>
    <row r="107" spans="1:10" ht="39" customHeight="1">
      <c r="A107" s="100" t="s">
        <v>497</v>
      </c>
      <c r="B107" s="101" t="s">
        <v>66</v>
      </c>
      <c r="C107" s="101" t="s">
        <v>498</v>
      </c>
      <c r="D107" s="101" t="s">
        <v>1161</v>
      </c>
      <c r="E107" s="102" t="s">
        <v>63</v>
      </c>
      <c r="F107" s="100" t="s">
        <v>2452</v>
      </c>
      <c r="G107" s="100" t="s">
        <v>2520</v>
      </c>
      <c r="H107" s="100" t="s">
        <v>2521</v>
      </c>
      <c r="I107" s="100" t="s">
        <v>2514</v>
      </c>
      <c r="J107" s="100" t="s">
        <v>2522</v>
      </c>
    </row>
    <row r="108" spans="1:10" ht="39" customHeight="1">
      <c r="A108" s="100" t="s">
        <v>816</v>
      </c>
      <c r="B108" s="101" t="s">
        <v>66</v>
      </c>
      <c r="C108" s="101" t="s">
        <v>817</v>
      </c>
      <c r="D108" s="101" t="s">
        <v>989</v>
      </c>
      <c r="E108" s="102" t="s">
        <v>68</v>
      </c>
      <c r="F108" s="100" t="s">
        <v>1706</v>
      </c>
      <c r="G108" s="100" t="s">
        <v>2523</v>
      </c>
      <c r="H108" s="100" t="s">
        <v>2524</v>
      </c>
      <c r="I108" s="100" t="s">
        <v>2514</v>
      </c>
      <c r="J108" s="100" t="s">
        <v>2525</v>
      </c>
    </row>
    <row r="109" spans="1:10" ht="24" customHeight="1">
      <c r="A109" s="100" t="s">
        <v>483</v>
      </c>
      <c r="B109" s="101" t="s">
        <v>66</v>
      </c>
      <c r="C109" s="101" t="s">
        <v>484</v>
      </c>
      <c r="D109" s="101" t="s">
        <v>903</v>
      </c>
      <c r="E109" s="102" t="s">
        <v>72</v>
      </c>
      <c r="F109" s="100" t="s">
        <v>1326</v>
      </c>
      <c r="G109" s="100" t="s">
        <v>2526</v>
      </c>
      <c r="H109" s="100" t="s">
        <v>2527</v>
      </c>
      <c r="I109" s="100" t="s">
        <v>2528</v>
      </c>
      <c r="J109" s="100" t="s">
        <v>2529</v>
      </c>
    </row>
    <row r="110" spans="1:10" ht="51.95" customHeight="1">
      <c r="A110" s="100" t="s">
        <v>70</v>
      </c>
      <c r="B110" s="101" t="s">
        <v>66</v>
      </c>
      <c r="C110" s="101" t="s">
        <v>71</v>
      </c>
      <c r="D110" s="101" t="s">
        <v>903</v>
      </c>
      <c r="E110" s="102" t="s">
        <v>72</v>
      </c>
      <c r="F110" s="100" t="s">
        <v>2530</v>
      </c>
      <c r="G110" s="100" t="s">
        <v>2531</v>
      </c>
      <c r="H110" s="100" t="s">
        <v>2532</v>
      </c>
      <c r="I110" s="100" t="s">
        <v>2528</v>
      </c>
      <c r="J110" s="100" t="s">
        <v>2533</v>
      </c>
    </row>
    <row r="111" spans="1:10" ht="26.1" customHeight="1">
      <c r="A111" s="100" t="s">
        <v>200</v>
      </c>
      <c r="B111" s="101" t="s">
        <v>66</v>
      </c>
      <c r="C111" s="101" t="s">
        <v>201</v>
      </c>
      <c r="D111" s="101" t="s">
        <v>979</v>
      </c>
      <c r="E111" s="102" t="s">
        <v>202</v>
      </c>
      <c r="F111" s="100" t="s">
        <v>2534</v>
      </c>
      <c r="G111" s="100" t="s">
        <v>1341</v>
      </c>
      <c r="H111" s="100" t="s">
        <v>2535</v>
      </c>
      <c r="I111" s="100" t="s">
        <v>2528</v>
      </c>
      <c r="J111" s="100" t="s">
        <v>2536</v>
      </c>
    </row>
    <row r="112" spans="1:10" ht="26.1" customHeight="1">
      <c r="A112" s="100" t="s">
        <v>849</v>
      </c>
      <c r="B112" s="101" t="s">
        <v>66</v>
      </c>
      <c r="C112" s="101" t="s">
        <v>850</v>
      </c>
      <c r="D112" s="101" t="s">
        <v>989</v>
      </c>
      <c r="E112" s="102" t="s">
        <v>68</v>
      </c>
      <c r="F112" s="100" t="s">
        <v>1722</v>
      </c>
      <c r="G112" s="100" t="s">
        <v>2537</v>
      </c>
      <c r="H112" s="100" t="s">
        <v>2538</v>
      </c>
      <c r="I112" s="100" t="s">
        <v>2528</v>
      </c>
      <c r="J112" s="100" t="s">
        <v>2539</v>
      </c>
    </row>
    <row r="113" spans="1:10" ht="39" customHeight="1">
      <c r="A113" s="100" t="s">
        <v>720</v>
      </c>
      <c r="B113" s="101" t="s">
        <v>66</v>
      </c>
      <c r="C113" s="101" t="s">
        <v>721</v>
      </c>
      <c r="D113" s="101" t="s">
        <v>1084</v>
      </c>
      <c r="E113" s="102" t="s">
        <v>68</v>
      </c>
      <c r="F113" s="100" t="s">
        <v>1561</v>
      </c>
      <c r="G113" s="100" t="s">
        <v>2540</v>
      </c>
      <c r="H113" s="100" t="s">
        <v>2541</v>
      </c>
      <c r="I113" s="100" t="s">
        <v>2528</v>
      </c>
      <c r="J113" s="100" t="s">
        <v>2542</v>
      </c>
    </row>
    <row r="114" spans="1:10" ht="39" customHeight="1">
      <c r="A114" s="100" t="s">
        <v>512</v>
      </c>
      <c r="B114" s="101" t="s">
        <v>66</v>
      </c>
      <c r="C114" s="101" t="s">
        <v>513</v>
      </c>
      <c r="D114" s="101" t="s">
        <v>1161</v>
      </c>
      <c r="E114" s="102" t="s">
        <v>63</v>
      </c>
      <c r="F114" s="100" t="s">
        <v>2414</v>
      </c>
      <c r="G114" s="100" t="s">
        <v>2543</v>
      </c>
      <c r="H114" s="100" t="s">
        <v>2544</v>
      </c>
      <c r="I114" s="100" t="s">
        <v>2528</v>
      </c>
      <c r="J114" s="100" t="s">
        <v>2545</v>
      </c>
    </row>
    <row r="115" spans="1:10" ht="39" customHeight="1">
      <c r="A115" s="100" t="s">
        <v>795</v>
      </c>
      <c r="B115" s="101" t="s">
        <v>66</v>
      </c>
      <c r="C115" s="101" t="s">
        <v>796</v>
      </c>
      <c r="D115" s="101" t="s">
        <v>1599</v>
      </c>
      <c r="E115" s="102" t="s">
        <v>63</v>
      </c>
      <c r="F115" s="100" t="s">
        <v>2118</v>
      </c>
      <c r="G115" s="100" t="s">
        <v>2546</v>
      </c>
      <c r="H115" s="100" t="s">
        <v>2546</v>
      </c>
      <c r="I115" s="100" t="s">
        <v>2528</v>
      </c>
      <c r="J115" s="100" t="s">
        <v>2547</v>
      </c>
    </row>
    <row r="116" spans="1:10" ht="39" customHeight="1">
      <c r="A116" s="100" t="s">
        <v>673</v>
      </c>
      <c r="B116" s="101" t="s">
        <v>66</v>
      </c>
      <c r="C116" s="101" t="s">
        <v>674</v>
      </c>
      <c r="D116" s="101" t="s">
        <v>1421</v>
      </c>
      <c r="E116" s="102" t="s">
        <v>63</v>
      </c>
      <c r="F116" s="100" t="s">
        <v>2440</v>
      </c>
      <c r="G116" s="100" t="s">
        <v>2548</v>
      </c>
      <c r="H116" s="100" t="s">
        <v>2549</v>
      </c>
      <c r="I116" s="100" t="s">
        <v>2528</v>
      </c>
      <c r="J116" s="100" t="s">
        <v>2550</v>
      </c>
    </row>
    <row r="117" spans="1:10" ht="51.95" customHeight="1">
      <c r="A117" s="100" t="s">
        <v>661</v>
      </c>
      <c r="B117" s="101" t="s">
        <v>66</v>
      </c>
      <c r="C117" s="101" t="s">
        <v>662</v>
      </c>
      <c r="D117" s="101" t="s">
        <v>1421</v>
      </c>
      <c r="E117" s="102" t="s">
        <v>202</v>
      </c>
      <c r="F117" s="100" t="s">
        <v>2551</v>
      </c>
      <c r="G117" s="100" t="s">
        <v>2552</v>
      </c>
      <c r="H117" s="100" t="s">
        <v>2553</v>
      </c>
      <c r="I117" s="100" t="s">
        <v>2528</v>
      </c>
      <c r="J117" s="100" t="s">
        <v>2322</v>
      </c>
    </row>
    <row r="118" spans="1:10" ht="39" customHeight="1">
      <c r="A118" s="100" t="s">
        <v>128</v>
      </c>
      <c r="B118" s="101" t="s">
        <v>66</v>
      </c>
      <c r="C118" s="101" t="s">
        <v>129</v>
      </c>
      <c r="D118" s="101" t="s">
        <v>916</v>
      </c>
      <c r="E118" s="102" t="s">
        <v>68</v>
      </c>
      <c r="F118" s="100" t="s">
        <v>2554</v>
      </c>
      <c r="G118" s="100" t="s">
        <v>2555</v>
      </c>
      <c r="H118" s="100" t="s">
        <v>2556</v>
      </c>
      <c r="I118" s="100" t="s">
        <v>2528</v>
      </c>
      <c r="J118" s="100" t="s">
        <v>2557</v>
      </c>
    </row>
    <row r="119" spans="1:10" ht="51.95" customHeight="1">
      <c r="A119" s="100" t="s">
        <v>237</v>
      </c>
      <c r="B119" s="101" t="s">
        <v>66</v>
      </c>
      <c r="C119" s="101" t="s">
        <v>238</v>
      </c>
      <c r="D119" s="101" t="s">
        <v>1110</v>
      </c>
      <c r="E119" s="102" t="s">
        <v>68</v>
      </c>
      <c r="F119" s="100" t="s">
        <v>2558</v>
      </c>
      <c r="G119" s="100" t="s">
        <v>2559</v>
      </c>
      <c r="H119" s="100" t="s">
        <v>2560</v>
      </c>
      <c r="I119" s="100" t="s">
        <v>2528</v>
      </c>
      <c r="J119" s="100" t="s">
        <v>2561</v>
      </c>
    </row>
    <row r="120" spans="1:10" ht="51.95" customHeight="1">
      <c r="A120" s="100" t="s">
        <v>530</v>
      </c>
      <c r="B120" s="101" t="s">
        <v>66</v>
      </c>
      <c r="C120" s="101" t="s">
        <v>531</v>
      </c>
      <c r="D120" s="101" t="s">
        <v>1161</v>
      </c>
      <c r="E120" s="102" t="s">
        <v>63</v>
      </c>
      <c r="F120" s="100" t="s">
        <v>2452</v>
      </c>
      <c r="G120" s="100" t="s">
        <v>2562</v>
      </c>
      <c r="H120" s="100" t="s">
        <v>2563</v>
      </c>
      <c r="I120" s="100" t="s">
        <v>2528</v>
      </c>
      <c r="J120" s="100" t="s">
        <v>2564</v>
      </c>
    </row>
    <row r="121" spans="1:10" ht="26.1" customHeight="1">
      <c r="A121" s="100" t="s">
        <v>213</v>
      </c>
      <c r="B121" s="101" t="s">
        <v>66</v>
      </c>
      <c r="C121" s="101" t="s">
        <v>214</v>
      </c>
      <c r="D121" s="101" t="s">
        <v>968</v>
      </c>
      <c r="E121" s="102" t="s">
        <v>68</v>
      </c>
      <c r="F121" s="100" t="s">
        <v>1098</v>
      </c>
      <c r="G121" s="100" t="s">
        <v>2565</v>
      </c>
      <c r="H121" s="100" t="s">
        <v>2566</v>
      </c>
      <c r="I121" s="100" t="s">
        <v>2567</v>
      </c>
      <c r="J121" s="100" t="s">
        <v>2568</v>
      </c>
    </row>
    <row r="122" spans="1:10" ht="39" customHeight="1">
      <c r="A122" s="100" t="s">
        <v>521</v>
      </c>
      <c r="B122" s="101" t="s">
        <v>66</v>
      </c>
      <c r="C122" s="101" t="s">
        <v>522</v>
      </c>
      <c r="D122" s="101" t="s">
        <v>1161</v>
      </c>
      <c r="E122" s="102" t="s">
        <v>63</v>
      </c>
      <c r="F122" s="100" t="s">
        <v>2569</v>
      </c>
      <c r="G122" s="100" t="s">
        <v>2570</v>
      </c>
      <c r="H122" s="100" t="s">
        <v>2571</v>
      </c>
      <c r="I122" s="100" t="s">
        <v>2567</v>
      </c>
      <c r="J122" s="100" t="s">
        <v>2572</v>
      </c>
    </row>
    <row r="123" spans="1:10" ht="51.95" customHeight="1">
      <c r="A123" s="100" t="s">
        <v>625</v>
      </c>
      <c r="B123" s="101" t="s">
        <v>66</v>
      </c>
      <c r="C123" s="101" t="s">
        <v>626</v>
      </c>
      <c r="D123" s="101" t="s">
        <v>1421</v>
      </c>
      <c r="E123" s="102" t="s">
        <v>63</v>
      </c>
      <c r="F123" s="100" t="s">
        <v>2457</v>
      </c>
      <c r="G123" s="100" t="s">
        <v>2573</v>
      </c>
      <c r="H123" s="100" t="s">
        <v>2574</v>
      </c>
      <c r="I123" s="100" t="s">
        <v>2567</v>
      </c>
      <c r="J123" s="100" t="s">
        <v>2575</v>
      </c>
    </row>
    <row r="124" spans="1:10" ht="39" customHeight="1">
      <c r="A124" s="100" t="s">
        <v>106</v>
      </c>
      <c r="B124" s="101" t="s">
        <v>66</v>
      </c>
      <c r="C124" s="101" t="s">
        <v>107</v>
      </c>
      <c r="D124" s="101" t="s">
        <v>916</v>
      </c>
      <c r="E124" s="102" t="s">
        <v>101</v>
      </c>
      <c r="F124" s="100" t="s">
        <v>2576</v>
      </c>
      <c r="G124" s="100" t="s">
        <v>2577</v>
      </c>
      <c r="H124" s="100" t="s">
        <v>2578</v>
      </c>
      <c r="I124" s="100" t="s">
        <v>2567</v>
      </c>
      <c r="J124" s="100" t="s">
        <v>2579</v>
      </c>
    </row>
    <row r="125" spans="1:10" ht="24" customHeight="1">
      <c r="A125" s="100" t="s">
        <v>873</v>
      </c>
      <c r="B125" s="101" t="s">
        <v>61</v>
      </c>
      <c r="C125" s="101" t="s">
        <v>44</v>
      </c>
      <c r="D125" s="101" t="s">
        <v>895</v>
      </c>
      <c r="E125" s="102" t="s">
        <v>63</v>
      </c>
      <c r="F125" s="100" t="s">
        <v>2118</v>
      </c>
      <c r="G125" s="100" t="s">
        <v>2580</v>
      </c>
      <c r="H125" s="100" t="s">
        <v>2580</v>
      </c>
      <c r="I125" s="100" t="s">
        <v>2567</v>
      </c>
      <c r="J125" s="100" t="s">
        <v>2581</v>
      </c>
    </row>
    <row r="126" spans="1:10" ht="39" customHeight="1">
      <c r="A126" s="100" t="s">
        <v>90</v>
      </c>
      <c r="B126" s="101" t="s">
        <v>66</v>
      </c>
      <c r="C126" s="101" t="s">
        <v>91</v>
      </c>
      <c r="D126" s="101" t="s">
        <v>916</v>
      </c>
      <c r="E126" s="102" t="s">
        <v>68</v>
      </c>
      <c r="F126" s="100" t="s">
        <v>2582</v>
      </c>
      <c r="G126" s="100" t="s">
        <v>2583</v>
      </c>
      <c r="H126" s="100" t="s">
        <v>2584</v>
      </c>
      <c r="I126" s="100" t="s">
        <v>2567</v>
      </c>
      <c r="J126" s="100" t="s">
        <v>2585</v>
      </c>
    </row>
    <row r="127" spans="1:10" ht="26.1" customHeight="1">
      <c r="A127" s="100" t="s">
        <v>65</v>
      </c>
      <c r="B127" s="101" t="s">
        <v>66</v>
      </c>
      <c r="C127" s="101" t="s">
        <v>67</v>
      </c>
      <c r="D127" s="101" t="s">
        <v>893</v>
      </c>
      <c r="E127" s="102" t="s">
        <v>68</v>
      </c>
      <c r="F127" s="100" t="s">
        <v>2586</v>
      </c>
      <c r="G127" s="100" t="s">
        <v>2587</v>
      </c>
      <c r="H127" s="100" t="s">
        <v>2588</v>
      </c>
      <c r="I127" s="100" t="s">
        <v>2589</v>
      </c>
      <c r="J127" s="100" t="s">
        <v>2590</v>
      </c>
    </row>
    <row r="128" spans="1:10" ht="39" customHeight="1">
      <c r="A128" s="100" t="s">
        <v>207</v>
      </c>
      <c r="B128" s="101" t="s">
        <v>66</v>
      </c>
      <c r="C128" s="101" t="s">
        <v>208</v>
      </c>
      <c r="D128" s="101" t="s">
        <v>979</v>
      </c>
      <c r="E128" s="102" t="s">
        <v>68</v>
      </c>
      <c r="F128" s="100" t="s">
        <v>1083</v>
      </c>
      <c r="G128" s="100" t="s">
        <v>2591</v>
      </c>
      <c r="H128" s="100" t="s">
        <v>2592</v>
      </c>
      <c r="I128" s="100" t="s">
        <v>2589</v>
      </c>
      <c r="J128" s="100" t="s">
        <v>2593</v>
      </c>
    </row>
    <row r="129" spans="1:10" ht="39" customHeight="1">
      <c r="A129" s="100" t="s">
        <v>717</v>
      </c>
      <c r="B129" s="101" t="s">
        <v>66</v>
      </c>
      <c r="C129" s="101" t="s">
        <v>718</v>
      </c>
      <c r="D129" s="101" t="s">
        <v>1084</v>
      </c>
      <c r="E129" s="102" t="s">
        <v>63</v>
      </c>
      <c r="F129" s="100" t="s">
        <v>2569</v>
      </c>
      <c r="G129" s="100" t="s">
        <v>2594</v>
      </c>
      <c r="H129" s="100" t="s">
        <v>2595</v>
      </c>
      <c r="I129" s="100" t="s">
        <v>2589</v>
      </c>
      <c r="J129" s="100" t="s">
        <v>2596</v>
      </c>
    </row>
    <row r="130" spans="1:10" ht="39" customHeight="1">
      <c r="A130" s="100" t="s">
        <v>693</v>
      </c>
      <c r="B130" s="101" t="s">
        <v>66</v>
      </c>
      <c r="C130" s="101" t="s">
        <v>694</v>
      </c>
      <c r="D130" s="101" t="s">
        <v>1421</v>
      </c>
      <c r="E130" s="102" t="s">
        <v>63</v>
      </c>
      <c r="F130" s="100" t="s">
        <v>2597</v>
      </c>
      <c r="G130" s="100" t="s">
        <v>2598</v>
      </c>
      <c r="H130" s="100" t="s">
        <v>2599</v>
      </c>
      <c r="I130" s="100" t="s">
        <v>2589</v>
      </c>
      <c r="J130" s="100" t="s">
        <v>2600</v>
      </c>
    </row>
    <row r="131" spans="1:10" ht="39" customHeight="1">
      <c r="A131" s="100" t="s">
        <v>610</v>
      </c>
      <c r="B131" s="101" t="s">
        <v>66</v>
      </c>
      <c r="C131" s="101" t="s">
        <v>611</v>
      </c>
      <c r="D131" s="101" t="s">
        <v>1421</v>
      </c>
      <c r="E131" s="102" t="s">
        <v>63</v>
      </c>
      <c r="F131" s="100" t="s">
        <v>2601</v>
      </c>
      <c r="G131" s="100" t="s">
        <v>2602</v>
      </c>
      <c r="H131" s="100" t="s">
        <v>2603</v>
      </c>
      <c r="I131" s="100" t="s">
        <v>2589</v>
      </c>
      <c r="J131" s="100" t="s">
        <v>2604</v>
      </c>
    </row>
    <row r="132" spans="1:10" ht="26.1" customHeight="1">
      <c r="A132" s="100" t="s">
        <v>670</v>
      </c>
      <c r="B132" s="101" t="s">
        <v>66</v>
      </c>
      <c r="C132" s="101" t="s">
        <v>671</v>
      </c>
      <c r="D132" s="101" t="s">
        <v>1421</v>
      </c>
      <c r="E132" s="102" t="s">
        <v>63</v>
      </c>
      <c r="F132" s="100" t="s">
        <v>2465</v>
      </c>
      <c r="G132" s="100" t="s">
        <v>2605</v>
      </c>
      <c r="H132" s="100" t="s">
        <v>2606</v>
      </c>
      <c r="I132" s="100" t="s">
        <v>2589</v>
      </c>
      <c r="J132" s="100" t="s">
        <v>2607</v>
      </c>
    </row>
    <row r="133" spans="1:10" ht="51.95" customHeight="1">
      <c r="A133" s="100" t="s">
        <v>96</v>
      </c>
      <c r="B133" s="101" t="s">
        <v>66</v>
      </c>
      <c r="C133" s="101" t="s">
        <v>97</v>
      </c>
      <c r="D133" s="101" t="s">
        <v>916</v>
      </c>
      <c r="E133" s="102" t="s">
        <v>68</v>
      </c>
      <c r="F133" s="100" t="s">
        <v>949</v>
      </c>
      <c r="G133" s="100" t="s">
        <v>2608</v>
      </c>
      <c r="H133" s="100" t="s">
        <v>2609</v>
      </c>
      <c r="I133" s="100" t="s">
        <v>2589</v>
      </c>
      <c r="J133" s="100" t="s">
        <v>2610</v>
      </c>
    </row>
    <row r="134" spans="1:10" ht="39" customHeight="1">
      <c r="A134" s="100" t="s">
        <v>613</v>
      </c>
      <c r="B134" s="101" t="s">
        <v>66</v>
      </c>
      <c r="C134" s="101" t="s">
        <v>614</v>
      </c>
      <c r="D134" s="101" t="s">
        <v>1421</v>
      </c>
      <c r="E134" s="102" t="s">
        <v>63</v>
      </c>
      <c r="F134" s="100" t="s">
        <v>2611</v>
      </c>
      <c r="G134" s="100" t="s">
        <v>2211</v>
      </c>
      <c r="H134" s="100" t="s">
        <v>2612</v>
      </c>
      <c r="I134" s="100" t="s">
        <v>2589</v>
      </c>
      <c r="J134" s="100" t="s">
        <v>2613</v>
      </c>
    </row>
    <row r="135" spans="1:10" ht="39" customHeight="1">
      <c r="A135" s="100" t="s">
        <v>60</v>
      </c>
      <c r="B135" s="101" t="s">
        <v>61</v>
      </c>
      <c r="C135" s="101" t="s">
        <v>62</v>
      </c>
      <c r="D135" s="101" t="s">
        <v>880</v>
      </c>
      <c r="E135" s="102" t="s">
        <v>63</v>
      </c>
      <c r="F135" s="100" t="s">
        <v>2118</v>
      </c>
      <c r="G135" s="100" t="s">
        <v>2614</v>
      </c>
      <c r="H135" s="100" t="s">
        <v>2614</v>
      </c>
      <c r="I135" s="100" t="s">
        <v>2589</v>
      </c>
      <c r="J135" s="100" t="s">
        <v>2615</v>
      </c>
    </row>
    <row r="136" spans="1:10" ht="65.099999999999994" customHeight="1">
      <c r="A136" s="100" t="s">
        <v>792</v>
      </c>
      <c r="B136" s="101" t="s">
        <v>66</v>
      </c>
      <c r="C136" s="101" t="s">
        <v>793</v>
      </c>
      <c r="D136" s="101" t="s">
        <v>1599</v>
      </c>
      <c r="E136" s="102" t="s">
        <v>63</v>
      </c>
      <c r="F136" s="100" t="s">
        <v>2118</v>
      </c>
      <c r="G136" s="100" t="s">
        <v>2616</v>
      </c>
      <c r="H136" s="100" t="s">
        <v>2616</v>
      </c>
      <c r="I136" s="100" t="s">
        <v>2589</v>
      </c>
      <c r="J136" s="100" t="s">
        <v>2617</v>
      </c>
    </row>
    <row r="137" spans="1:10" ht="26.1" customHeight="1">
      <c r="A137" s="100" t="s">
        <v>864</v>
      </c>
      <c r="B137" s="101" t="s">
        <v>66</v>
      </c>
      <c r="C137" s="101" t="s">
        <v>865</v>
      </c>
      <c r="D137" s="101" t="s">
        <v>1749</v>
      </c>
      <c r="E137" s="102" t="s">
        <v>68</v>
      </c>
      <c r="F137" s="100" t="s">
        <v>2618</v>
      </c>
      <c r="G137" s="100" t="s">
        <v>2619</v>
      </c>
      <c r="H137" s="100" t="s">
        <v>2620</v>
      </c>
      <c r="I137" s="100" t="s">
        <v>2589</v>
      </c>
      <c r="J137" s="100" t="s">
        <v>2621</v>
      </c>
    </row>
    <row r="138" spans="1:10" ht="51.95" customHeight="1">
      <c r="A138" s="100" t="s">
        <v>652</v>
      </c>
      <c r="B138" s="101" t="s">
        <v>66</v>
      </c>
      <c r="C138" s="101" t="s">
        <v>653</v>
      </c>
      <c r="D138" s="101" t="s">
        <v>1421</v>
      </c>
      <c r="E138" s="102" t="s">
        <v>63</v>
      </c>
      <c r="F138" s="100" t="s">
        <v>2118</v>
      </c>
      <c r="G138" s="100" t="s">
        <v>2622</v>
      </c>
      <c r="H138" s="100" t="s">
        <v>2622</v>
      </c>
      <c r="I138" s="100" t="s">
        <v>2589</v>
      </c>
      <c r="J138" s="100" t="s">
        <v>2623</v>
      </c>
    </row>
    <row r="139" spans="1:10" ht="39" customHeight="1">
      <c r="A139" s="100" t="s">
        <v>103</v>
      </c>
      <c r="B139" s="101" t="s">
        <v>66</v>
      </c>
      <c r="C139" s="101" t="s">
        <v>104</v>
      </c>
      <c r="D139" s="101" t="s">
        <v>916</v>
      </c>
      <c r="E139" s="102" t="s">
        <v>101</v>
      </c>
      <c r="F139" s="100" t="s">
        <v>2624</v>
      </c>
      <c r="G139" s="100" t="s">
        <v>2625</v>
      </c>
      <c r="H139" s="100" t="s">
        <v>2626</v>
      </c>
      <c r="I139" s="100" t="s">
        <v>2589</v>
      </c>
      <c r="J139" s="100" t="s">
        <v>2627</v>
      </c>
    </row>
    <row r="140" spans="1:10" ht="39" customHeight="1">
      <c r="A140" s="100" t="s">
        <v>81</v>
      </c>
      <c r="B140" s="101" t="s">
        <v>66</v>
      </c>
      <c r="C140" s="101" t="s">
        <v>82</v>
      </c>
      <c r="D140" s="101" t="s">
        <v>903</v>
      </c>
      <c r="E140" s="102" t="s">
        <v>72</v>
      </c>
      <c r="F140" s="100" t="s">
        <v>2628</v>
      </c>
      <c r="G140" s="100" t="s">
        <v>2629</v>
      </c>
      <c r="H140" s="100" t="s">
        <v>2630</v>
      </c>
      <c r="I140" s="100" t="s">
        <v>2589</v>
      </c>
      <c r="J140" s="100" t="s">
        <v>2631</v>
      </c>
    </row>
    <row r="141" spans="1:10" ht="51.95" customHeight="1">
      <c r="A141" s="100" t="s">
        <v>765</v>
      </c>
      <c r="B141" s="101" t="s">
        <v>66</v>
      </c>
      <c r="C141" s="101" t="s">
        <v>766</v>
      </c>
      <c r="D141" s="101" t="s">
        <v>1161</v>
      </c>
      <c r="E141" s="102" t="s">
        <v>202</v>
      </c>
      <c r="F141" s="100" t="s">
        <v>2632</v>
      </c>
      <c r="G141" s="100" t="s">
        <v>2633</v>
      </c>
      <c r="H141" s="100" t="s">
        <v>2634</v>
      </c>
      <c r="I141" s="100" t="s">
        <v>2635</v>
      </c>
      <c r="J141" s="100" t="s">
        <v>2636</v>
      </c>
    </row>
    <row r="142" spans="1:10" ht="51.95" customHeight="1">
      <c r="A142" s="100" t="s">
        <v>533</v>
      </c>
      <c r="B142" s="101" t="s">
        <v>66</v>
      </c>
      <c r="C142" s="101" t="s">
        <v>534</v>
      </c>
      <c r="D142" s="101" t="s">
        <v>1161</v>
      </c>
      <c r="E142" s="102" t="s">
        <v>63</v>
      </c>
      <c r="F142" s="100" t="s">
        <v>2457</v>
      </c>
      <c r="G142" s="100" t="s">
        <v>2637</v>
      </c>
      <c r="H142" s="100" t="s">
        <v>2638</v>
      </c>
      <c r="I142" s="100" t="s">
        <v>2635</v>
      </c>
      <c r="J142" s="100" t="s">
        <v>2639</v>
      </c>
    </row>
    <row r="143" spans="1:10" ht="39" customHeight="1">
      <c r="A143" s="100" t="s">
        <v>750</v>
      </c>
      <c r="B143" s="101" t="s">
        <v>66</v>
      </c>
      <c r="C143" s="101" t="s">
        <v>751</v>
      </c>
      <c r="D143" s="101" t="s">
        <v>1421</v>
      </c>
      <c r="E143" s="102" t="s">
        <v>63</v>
      </c>
      <c r="F143" s="100" t="s">
        <v>2640</v>
      </c>
      <c r="G143" s="100" t="s">
        <v>2641</v>
      </c>
      <c r="H143" s="100" t="s">
        <v>2642</v>
      </c>
      <c r="I143" s="100" t="s">
        <v>2635</v>
      </c>
      <c r="J143" s="100" t="s">
        <v>2643</v>
      </c>
    </row>
    <row r="144" spans="1:10" ht="39" customHeight="1">
      <c r="A144" s="100" t="s">
        <v>99</v>
      </c>
      <c r="B144" s="101" t="s">
        <v>66</v>
      </c>
      <c r="C144" s="101" t="s">
        <v>100</v>
      </c>
      <c r="D144" s="101" t="s">
        <v>916</v>
      </c>
      <c r="E144" s="102" t="s">
        <v>101</v>
      </c>
      <c r="F144" s="100" t="s">
        <v>2618</v>
      </c>
      <c r="G144" s="100" t="s">
        <v>2644</v>
      </c>
      <c r="H144" s="100" t="s">
        <v>2645</v>
      </c>
      <c r="I144" s="100" t="s">
        <v>2635</v>
      </c>
      <c r="J144" s="100" t="s">
        <v>2646</v>
      </c>
    </row>
    <row r="145" spans="1:10" ht="39" customHeight="1">
      <c r="A145" s="100" t="s">
        <v>524</v>
      </c>
      <c r="B145" s="101" t="s">
        <v>66</v>
      </c>
      <c r="C145" s="101" t="s">
        <v>525</v>
      </c>
      <c r="D145" s="101" t="s">
        <v>1161</v>
      </c>
      <c r="E145" s="102" t="s">
        <v>63</v>
      </c>
      <c r="F145" s="100" t="s">
        <v>2569</v>
      </c>
      <c r="G145" s="100" t="s">
        <v>2647</v>
      </c>
      <c r="H145" s="100" t="s">
        <v>2648</v>
      </c>
      <c r="I145" s="100" t="s">
        <v>2635</v>
      </c>
      <c r="J145" s="100" t="s">
        <v>2649</v>
      </c>
    </row>
    <row r="146" spans="1:10" ht="39" customHeight="1">
      <c r="A146" s="100" t="s">
        <v>269</v>
      </c>
      <c r="B146" s="101" t="s">
        <v>66</v>
      </c>
      <c r="C146" s="101" t="s">
        <v>270</v>
      </c>
      <c r="D146" s="101" t="s">
        <v>1161</v>
      </c>
      <c r="E146" s="102" t="s">
        <v>63</v>
      </c>
      <c r="F146" s="100" t="s">
        <v>2440</v>
      </c>
      <c r="G146" s="100" t="s">
        <v>2650</v>
      </c>
      <c r="H146" s="100" t="s">
        <v>2651</v>
      </c>
      <c r="I146" s="100" t="s">
        <v>2635</v>
      </c>
      <c r="J146" s="100" t="s">
        <v>2652</v>
      </c>
    </row>
    <row r="147" spans="1:10" ht="65.099999999999994" customHeight="1">
      <c r="A147" s="100" t="s">
        <v>164</v>
      </c>
      <c r="B147" s="101" t="s">
        <v>61</v>
      </c>
      <c r="C147" s="101" t="s">
        <v>165</v>
      </c>
      <c r="D147" s="101" t="s">
        <v>916</v>
      </c>
      <c r="E147" s="102" t="s">
        <v>101</v>
      </c>
      <c r="F147" s="100" t="s">
        <v>2653</v>
      </c>
      <c r="G147" s="100" t="s">
        <v>2654</v>
      </c>
      <c r="H147" s="100" t="s">
        <v>2655</v>
      </c>
      <c r="I147" s="100" t="s">
        <v>2635</v>
      </c>
      <c r="J147" s="100" t="s">
        <v>2656</v>
      </c>
    </row>
    <row r="148" spans="1:10" ht="39" customHeight="1">
      <c r="A148" s="100" t="s">
        <v>664</v>
      </c>
      <c r="B148" s="101" t="s">
        <v>66</v>
      </c>
      <c r="C148" s="101" t="s">
        <v>665</v>
      </c>
      <c r="D148" s="101" t="s">
        <v>1421</v>
      </c>
      <c r="E148" s="102" t="s">
        <v>63</v>
      </c>
      <c r="F148" s="100" t="s">
        <v>2452</v>
      </c>
      <c r="G148" s="100" t="s">
        <v>2657</v>
      </c>
      <c r="H148" s="100" t="s">
        <v>2658</v>
      </c>
      <c r="I148" s="100" t="s">
        <v>2635</v>
      </c>
      <c r="J148" s="100" t="s">
        <v>2659</v>
      </c>
    </row>
    <row r="149" spans="1:10" ht="39" customHeight="1">
      <c r="A149" s="100" t="s">
        <v>786</v>
      </c>
      <c r="B149" s="101" t="s">
        <v>66</v>
      </c>
      <c r="C149" s="101" t="s">
        <v>787</v>
      </c>
      <c r="D149" s="101" t="s">
        <v>1161</v>
      </c>
      <c r="E149" s="102" t="s">
        <v>63</v>
      </c>
      <c r="F149" s="100" t="s">
        <v>2452</v>
      </c>
      <c r="G149" s="100" t="s">
        <v>2660</v>
      </c>
      <c r="H149" s="100" t="s">
        <v>2661</v>
      </c>
      <c r="I149" s="100" t="s">
        <v>2635</v>
      </c>
      <c r="J149" s="100" t="s">
        <v>2662</v>
      </c>
    </row>
    <row r="150" spans="1:10" ht="51.95" customHeight="1">
      <c r="A150" s="100" t="s">
        <v>622</v>
      </c>
      <c r="B150" s="101" t="s">
        <v>66</v>
      </c>
      <c r="C150" s="101" t="s">
        <v>623</v>
      </c>
      <c r="D150" s="101" t="s">
        <v>1421</v>
      </c>
      <c r="E150" s="102" t="s">
        <v>63</v>
      </c>
      <c r="F150" s="100" t="s">
        <v>2457</v>
      </c>
      <c r="G150" s="100" t="s">
        <v>2663</v>
      </c>
      <c r="H150" s="100" t="s">
        <v>2664</v>
      </c>
      <c r="I150" s="100" t="s">
        <v>2635</v>
      </c>
      <c r="J150" s="100" t="s">
        <v>2665</v>
      </c>
    </row>
    <row r="151" spans="1:10" ht="26.1" customHeight="1">
      <c r="A151" s="100" t="s">
        <v>696</v>
      </c>
      <c r="B151" s="101" t="s">
        <v>66</v>
      </c>
      <c r="C151" s="101" t="s">
        <v>697</v>
      </c>
      <c r="D151" s="101" t="s">
        <v>1421</v>
      </c>
      <c r="E151" s="102" t="s">
        <v>63</v>
      </c>
      <c r="F151" s="100" t="s">
        <v>2666</v>
      </c>
      <c r="G151" s="100" t="s">
        <v>2667</v>
      </c>
      <c r="H151" s="100" t="s">
        <v>2668</v>
      </c>
      <c r="I151" s="100" t="s">
        <v>2669</v>
      </c>
      <c r="J151" s="100" t="s">
        <v>2670</v>
      </c>
    </row>
    <row r="152" spans="1:10" ht="39" customHeight="1">
      <c r="A152" s="100" t="s">
        <v>278</v>
      </c>
      <c r="B152" s="101" t="s">
        <v>66</v>
      </c>
      <c r="C152" s="101" t="s">
        <v>279</v>
      </c>
      <c r="D152" s="101" t="s">
        <v>1161</v>
      </c>
      <c r="E152" s="102" t="s">
        <v>63</v>
      </c>
      <c r="F152" s="100" t="s">
        <v>2440</v>
      </c>
      <c r="G152" s="100" t="s">
        <v>2671</v>
      </c>
      <c r="H152" s="100" t="s">
        <v>2672</v>
      </c>
      <c r="I152" s="100" t="s">
        <v>2669</v>
      </c>
      <c r="J152" s="100" t="s">
        <v>2673</v>
      </c>
    </row>
    <row r="153" spans="1:10" ht="65.099999999999994" customHeight="1">
      <c r="A153" s="100" t="s">
        <v>173</v>
      </c>
      <c r="B153" s="101" t="s">
        <v>61</v>
      </c>
      <c r="C153" s="101" t="s">
        <v>174</v>
      </c>
      <c r="D153" s="101" t="s">
        <v>916</v>
      </c>
      <c r="E153" s="102" t="s">
        <v>101</v>
      </c>
      <c r="F153" s="100" t="s">
        <v>2674</v>
      </c>
      <c r="G153" s="100" t="s">
        <v>2675</v>
      </c>
      <c r="H153" s="100" t="s">
        <v>2676</v>
      </c>
      <c r="I153" s="100" t="s">
        <v>2669</v>
      </c>
      <c r="J153" s="100" t="s">
        <v>2677</v>
      </c>
    </row>
    <row r="154" spans="1:10" ht="51.95" customHeight="1">
      <c r="A154" s="100" t="s">
        <v>783</v>
      </c>
      <c r="B154" s="101" t="s">
        <v>66</v>
      </c>
      <c r="C154" s="101" t="s">
        <v>784</v>
      </c>
      <c r="D154" s="101" t="s">
        <v>1161</v>
      </c>
      <c r="E154" s="102" t="s">
        <v>63</v>
      </c>
      <c r="F154" s="100" t="s">
        <v>2118</v>
      </c>
      <c r="G154" s="100" t="s">
        <v>2678</v>
      </c>
      <c r="H154" s="100" t="s">
        <v>2678</v>
      </c>
      <c r="I154" s="100" t="s">
        <v>2669</v>
      </c>
      <c r="J154" s="100" t="s">
        <v>2679</v>
      </c>
    </row>
    <row r="155" spans="1:10" ht="39" customHeight="1">
      <c r="A155" s="100" t="s">
        <v>542</v>
      </c>
      <c r="B155" s="101" t="s">
        <v>66</v>
      </c>
      <c r="C155" s="101" t="s">
        <v>543</v>
      </c>
      <c r="D155" s="101" t="s">
        <v>1161</v>
      </c>
      <c r="E155" s="102" t="s">
        <v>63</v>
      </c>
      <c r="F155" s="100" t="s">
        <v>2569</v>
      </c>
      <c r="G155" s="100" t="s">
        <v>2680</v>
      </c>
      <c r="H155" s="100" t="s">
        <v>2681</v>
      </c>
      <c r="I155" s="100" t="s">
        <v>2669</v>
      </c>
      <c r="J155" s="100" t="s">
        <v>2682</v>
      </c>
    </row>
    <row r="156" spans="1:10" ht="26.1" customHeight="1">
      <c r="A156" s="100" t="s">
        <v>548</v>
      </c>
      <c r="B156" s="101" t="s">
        <v>66</v>
      </c>
      <c r="C156" s="101" t="s">
        <v>549</v>
      </c>
      <c r="D156" s="101" t="s">
        <v>1161</v>
      </c>
      <c r="E156" s="102" t="s">
        <v>63</v>
      </c>
      <c r="F156" s="100" t="s">
        <v>2569</v>
      </c>
      <c r="G156" s="100" t="s">
        <v>2683</v>
      </c>
      <c r="H156" s="100" t="s">
        <v>2684</v>
      </c>
      <c r="I156" s="100" t="s">
        <v>2669</v>
      </c>
      <c r="J156" s="100" t="s">
        <v>2685</v>
      </c>
    </row>
    <row r="157" spans="1:10" ht="39" customHeight="1">
      <c r="A157" s="100" t="s">
        <v>445</v>
      </c>
      <c r="B157" s="101" t="s">
        <v>66</v>
      </c>
      <c r="C157" s="101" t="s">
        <v>446</v>
      </c>
      <c r="D157" s="101" t="s">
        <v>1161</v>
      </c>
      <c r="E157" s="102" t="s">
        <v>202</v>
      </c>
      <c r="F157" s="100" t="s">
        <v>1311</v>
      </c>
      <c r="G157" s="100" t="s">
        <v>2686</v>
      </c>
      <c r="H157" s="100" t="s">
        <v>2687</v>
      </c>
      <c r="I157" s="100" t="s">
        <v>2669</v>
      </c>
      <c r="J157" s="100" t="s">
        <v>2688</v>
      </c>
    </row>
    <row r="158" spans="1:10" ht="26.1" customHeight="1">
      <c r="A158" s="100" t="s">
        <v>210</v>
      </c>
      <c r="B158" s="101" t="s">
        <v>66</v>
      </c>
      <c r="C158" s="101" t="s">
        <v>211</v>
      </c>
      <c r="D158" s="101" t="s">
        <v>1084</v>
      </c>
      <c r="E158" s="102" t="s">
        <v>202</v>
      </c>
      <c r="F158" s="100" t="s">
        <v>2689</v>
      </c>
      <c r="G158" s="100" t="s">
        <v>2690</v>
      </c>
      <c r="H158" s="100" t="s">
        <v>2691</v>
      </c>
      <c r="I158" s="100" t="s">
        <v>2669</v>
      </c>
      <c r="J158" s="100" t="s">
        <v>2692</v>
      </c>
    </row>
    <row r="159" spans="1:10" ht="39" customHeight="1">
      <c r="A159" s="100" t="s">
        <v>477</v>
      </c>
      <c r="B159" s="101" t="s">
        <v>66</v>
      </c>
      <c r="C159" s="101" t="s">
        <v>478</v>
      </c>
      <c r="D159" s="101" t="s">
        <v>1161</v>
      </c>
      <c r="E159" s="102" t="s">
        <v>202</v>
      </c>
      <c r="F159" s="100" t="s">
        <v>2693</v>
      </c>
      <c r="G159" s="100" t="s">
        <v>2694</v>
      </c>
      <c r="H159" s="100" t="s">
        <v>2695</v>
      </c>
      <c r="I159" s="100" t="s">
        <v>2669</v>
      </c>
      <c r="J159" s="100" t="s">
        <v>2696</v>
      </c>
    </row>
    <row r="160" spans="1:10" ht="39" customHeight="1">
      <c r="A160" s="100" t="s">
        <v>392</v>
      </c>
      <c r="B160" s="101" t="s">
        <v>66</v>
      </c>
      <c r="C160" s="101" t="s">
        <v>393</v>
      </c>
      <c r="D160" s="101" t="s">
        <v>1161</v>
      </c>
      <c r="E160" s="102" t="s">
        <v>202</v>
      </c>
      <c r="F160" s="100" t="s">
        <v>1266</v>
      </c>
      <c r="G160" s="100" t="s">
        <v>2697</v>
      </c>
      <c r="H160" s="100" t="s">
        <v>2698</v>
      </c>
      <c r="I160" s="100" t="s">
        <v>2669</v>
      </c>
      <c r="J160" s="100" t="s">
        <v>2699</v>
      </c>
    </row>
    <row r="161" spans="1:10" ht="26.1" customHeight="1">
      <c r="A161" s="100" t="s">
        <v>801</v>
      </c>
      <c r="B161" s="101" t="s">
        <v>66</v>
      </c>
      <c r="C161" s="101" t="s">
        <v>802</v>
      </c>
      <c r="D161" s="101" t="s">
        <v>1161</v>
      </c>
      <c r="E161" s="102" t="s">
        <v>63</v>
      </c>
      <c r="F161" s="100" t="s">
        <v>2569</v>
      </c>
      <c r="G161" s="100" t="s">
        <v>2700</v>
      </c>
      <c r="H161" s="100" t="s">
        <v>2701</v>
      </c>
      <c r="I161" s="100" t="s">
        <v>2669</v>
      </c>
      <c r="J161" s="100" t="s">
        <v>2702</v>
      </c>
    </row>
    <row r="162" spans="1:10" ht="39" customHeight="1">
      <c r="A162" s="100" t="s">
        <v>595</v>
      </c>
      <c r="B162" s="101" t="s">
        <v>66</v>
      </c>
      <c r="C162" s="101" t="s">
        <v>596</v>
      </c>
      <c r="D162" s="101" t="s">
        <v>1421</v>
      </c>
      <c r="E162" s="102" t="s">
        <v>63</v>
      </c>
      <c r="F162" s="100" t="s">
        <v>2703</v>
      </c>
      <c r="G162" s="100" t="s">
        <v>2704</v>
      </c>
      <c r="H162" s="100" t="s">
        <v>2705</v>
      </c>
      <c r="I162" s="100" t="s">
        <v>2669</v>
      </c>
      <c r="J162" s="100" t="s">
        <v>2706</v>
      </c>
    </row>
    <row r="163" spans="1:10" ht="51.95" customHeight="1">
      <c r="A163" s="100" t="s">
        <v>234</v>
      </c>
      <c r="B163" s="101" t="s">
        <v>66</v>
      </c>
      <c r="C163" s="101" t="s">
        <v>235</v>
      </c>
      <c r="D163" s="101" t="s">
        <v>1110</v>
      </c>
      <c r="E163" s="102" t="s">
        <v>68</v>
      </c>
      <c r="F163" s="100" t="s">
        <v>2707</v>
      </c>
      <c r="G163" s="100" t="s">
        <v>2708</v>
      </c>
      <c r="H163" s="100" t="s">
        <v>2709</v>
      </c>
      <c r="I163" s="100" t="s">
        <v>2669</v>
      </c>
      <c r="J163" s="100" t="s">
        <v>2710</v>
      </c>
    </row>
    <row r="164" spans="1:10" ht="39" customHeight="1">
      <c r="A164" s="100" t="s">
        <v>448</v>
      </c>
      <c r="B164" s="101" t="s">
        <v>66</v>
      </c>
      <c r="C164" s="101" t="s">
        <v>449</v>
      </c>
      <c r="D164" s="101" t="s">
        <v>1161</v>
      </c>
      <c r="E164" s="102" t="s">
        <v>202</v>
      </c>
      <c r="F164" s="100" t="s">
        <v>2711</v>
      </c>
      <c r="G164" s="100" t="s">
        <v>2712</v>
      </c>
      <c r="H164" s="100" t="s">
        <v>2713</v>
      </c>
      <c r="I164" s="100" t="s">
        <v>2669</v>
      </c>
      <c r="J164" s="100" t="s">
        <v>2714</v>
      </c>
    </row>
    <row r="165" spans="1:10" ht="39" customHeight="1">
      <c r="A165" s="100" t="s">
        <v>777</v>
      </c>
      <c r="B165" s="101" t="s">
        <v>66</v>
      </c>
      <c r="C165" s="101" t="s">
        <v>778</v>
      </c>
      <c r="D165" s="101" t="s">
        <v>1161</v>
      </c>
      <c r="E165" s="102" t="s">
        <v>63</v>
      </c>
      <c r="F165" s="100" t="s">
        <v>2508</v>
      </c>
      <c r="G165" s="100" t="s">
        <v>2715</v>
      </c>
      <c r="H165" s="100" t="s">
        <v>2716</v>
      </c>
      <c r="I165" s="100" t="s">
        <v>2669</v>
      </c>
      <c r="J165" s="100" t="s">
        <v>2717</v>
      </c>
    </row>
    <row r="166" spans="1:10" ht="39" customHeight="1">
      <c r="A166" s="100" t="s">
        <v>658</v>
      </c>
      <c r="B166" s="101" t="s">
        <v>66</v>
      </c>
      <c r="C166" s="101" t="s">
        <v>659</v>
      </c>
      <c r="D166" s="101" t="s">
        <v>1421</v>
      </c>
      <c r="E166" s="102" t="s">
        <v>202</v>
      </c>
      <c r="F166" s="100" t="s">
        <v>2718</v>
      </c>
      <c r="G166" s="100" t="s">
        <v>2719</v>
      </c>
      <c r="H166" s="100" t="s">
        <v>2720</v>
      </c>
      <c r="I166" s="100" t="s">
        <v>2669</v>
      </c>
      <c r="J166" s="100" t="s">
        <v>2721</v>
      </c>
    </row>
    <row r="167" spans="1:10" ht="26.1" customHeight="1">
      <c r="A167" s="100" t="s">
        <v>798</v>
      </c>
      <c r="B167" s="101" t="s">
        <v>66</v>
      </c>
      <c r="C167" s="101" t="s">
        <v>799</v>
      </c>
      <c r="D167" s="101" t="s">
        <v>1161</v>
      </c>
      <c r="E167" s="102" t="s">
        <v>63</v>
      </c>
      <c r="F167" s="100" t="s">
        <v>2569</v>
      </c>
      <c r="G167" s="100" t="s">
        <v>2722</v>
      </c>
      <c r="H167" s="100" t="s">
        <v>2723</v>
      </c>
      <c r="I167" s="100" t="s">
        <v>2669</v>
      </c>
      <c r="J167" s="100" t="s">
        <v>2724</v>
      </c>
    </row>
    <row r="168" spans="1:10" ht="26.1" customHeight="1">
      <c r="A168" s="100" t="s">
        <v>536</v>
      </c>
      <c r="B168" s="101" t="s">
        <v>66</v>
      </c>
      <c r="C168" s="101" t="s">
        <v>537</v>
      </c>
      <c r="D168" s="101" t="s">
        <v>1161</v>
      </c>
      <c r="E168" s="102" t="s">
        <v>63</v>
      </c>
      <c r="F168" s="100" t="s">
        <v>2436</v>
      </c>
      <c r="G168" s="100" t="s">
        <v>2725</v>
      </c>
      <c r="H168" s="100" t="s">
        <v>2726</v>
      </c>
      <c r="I168" s="100" t="s">
        <v>2669</v>
      </c>
      <c r="J168" s="100" t="s">
        <v>2727</v>
      </c>
    </row>
    <row r="169" spans="1:10" ht="26.1" customHeight="1">
      <c r="A169" s="100" t="s">
        <v>398</v>
      </c>
      <c r="B169" s="101" t="s">
        <v>66</v>
      </c>
      <c r="C169" s="101" t="s">
        <v>399</v>
      </c>
      <c r="D169" s="101" t="s">
        <v>1161</v>
      </c>
      <c r="E169" s="102" t="s">
        <v>202</v>
      </c>
      <c r="F169" s="100" t="s">
        <v>1272</v>
      </c>
      <c r="G169" s="100" t="s">
        <v>2728</v>
      </c>
      <c r="H169" s="100" t="s">
        <v>2729</v>
      </c>
      <c r="I169" s="100" t="s">
        <v>2669</v>
      </c>
      <c r="J169" s="100" t="s">
        <v>2730</v>
      </c>
    </row>
    <row r="170" spans="1:10" ht="26.1" customHeight="1">
      <c r="A170" s="100" t="s">
        <v>708</v>
      </c>
      <c r="B170" s="101" t="s">
        <v>66</v>
      </c>
      <c r="C170" s="101" t="s">
        <v>709</v>
      </c>
      <c r="D170" s="101" t="s">
        <v>1161</v>
      </c>
      <c r="E170" s="102" t="s">
        <v>63</v>
      </c>
      <c r="F170" s="100" t="s">
        <v>2666</v>
      </c>
      <c r="G170" s="100" t="s">
        <v>2731</v>
      </c>
      <c r="H170" s="100" t="s">
        <v>2732</v>
      </c>
      <c r="I170" s="100" t="s">
        <v>2669</v>
      </c>
      <c r="J170" s="100" t="s">
        <v>2733</v>
      </c>
    </row>
    <row r="171" spans="1:10" ht="26.1" customHeight="1">
      <c r="A171" s="100" t="s">
        <v>284</v>
      </c>
      <c r="B171" s="101" t="s">
        <v>66</v>
      </c>
      <c r="C171" s="101" t="s">
        <v>285</v>
      </c>
      <c r="D171" s="101" t="s">
        <v>1161</v>
      </c>
      <c r="E171" s="102" t="s">
        <v>63</v>
      </c>
      <c r="F171" s="100" t="s">
        <v>2666</v>
      </c>
      <c r="G171" s="100" t="s">
        <v>2734</v>
      </c>
      <c r="H171" s="100" t="s">
        <v>2735</v>
      </c>
      <c r="I171" s="100" t="s">
        <v>2669</v>
      </c>
      <c r="J171" s="100" t="s">
        <v>2736</v>
      </c>
    </row>
    <row r="172" spans="1:10" ht="39" customHeight="1">
      <c r="A172" s="100" t="s">
        <v>601</v>
      </c>
      <c r="B172" s="101" t="s">
        <v>66</v>
      </c>
      <c r="C172" s="101" t="s">
        <v>602</v>
      </c>
      <c r="D172" s="101" t="s">
        <v>1421</v>
      </c>
      <c r="E172" s="102" t="s">
        <v>63</v>
      </c>
      <c r="F172" s="100" t="s">
        <v>2737</v>
      </c>
      <c r="G172" s="100" t="s">
        <v>2738</v>
      </c>
      <c r="H172" s="100" t="s">
        <v>2739</v>
      </c>
      <c r="I172" s="100" t="s">
        <v>2669</v>
      </c>
      <c r="J172" s="100" t="s">
        <v>2740</v>
      </c>
    </row>
    <row r="173" spans="1:10" ht="65.099999999999994" customHeight="1">
      <c r="A173" s="100" t="s">
        <v>569</v>
      </c>
      <c r="B173" s="101" t="s">
        <v>66</v>
      </c>
      <c r="C173" s="101" t="s">
        <v>570</v>
      </c>
      <c r="D173" s="101" t="s">
        <v>903</v>
      </c>
      <c r="E173" s="102" t="s">
        <v>72</v>
      </c>
      <c r="F173" s="100" t="s">
        <v>1420</v>
      </c>
      <c r="G173" s="100" t="s">
        <v>2741</v>
      </c>
      <c r="H173" s="100" t="s">
        <v>2742</v>
      </c>
      <c r="I173" s="100" t="s">
        <v>2743</v>
      </c>
      <c r="J173" s="100" t="s">
        <v>2744</v>
      </c>
    </row>
    <row r="174" spans="1:10" ht="39" customHeight="1">
      <c r="A174" s="100" t="s">
        <v>389</v>
      </c>
      <c r="B174" s="101" t="s">
        <v>66</v>
      </c>
      <c r="C174" s="101" t="s">
        <v>390</v>
      </c>
      <c r="D174" s="101" t="s">
        <v>1161</v>
      </c>
      <c r="E174" s="102" t="s">
        <v>202</v>
      </c>
      <c r="F174" s="100" t="s">
        <v>1263</v>
      </c>
      <c r="G174" s="100" t="s">
        <v>2745</v>
      </c>
      <c r="H174" s="100" t="s">
        <v>2746</v>
      </c>
      <c r="I174" s="100" t="s">
        <v>2743</v>
      </c>
      <c r="J174" s="100" t="s">
        <v>2747</v>
      </c>
    </row>
    <row r="175" spans="1:10" ht="39" customHeight="1">
      <c r="A175" s="100" t="s">
        <v>272</v>
      </c>
      <c r="B175" s="101" t="s">
        <v>66</v>
      </c>
      <c r="C175" s="101" t="s">
        <v>273</v>
      </c>
      <c r="D175" s="101" t="s">
        <v>1161</v>
      </c>
      <c r="E175" s="102" t="s">
        <v>63</v>
      </c>
      <c r="F175" s="100" t="s">
        <v>2432</v>
      </c>
      <c r="G175" s="100" t="s">
        <v>2748</v>
      </c>
      <c r="H175" s="100" t="s">
        <v>2749</v>
      </c>
      <c r="I175" s="100" t="s">
        <v>2743</v>
      </c>
      <c r="J175" s="100" t="s">
        <v>2750</v>
      </c>
    </row>
    <row r="176" spans="1:10" ht="26.1" customHeight="1">
      <c r="A176" s="100" t="s">
        <v>545</v>
      </c>
      <c r="B176" s="101" t="s">
        <v>66</v>
      </c>
      <c r="C176" s="101" t="s">
        <v>546</v>
      </c>
      <c r="D176" s="101" t="s">
        <v>1161</v>
      </c>
      <c r="E176" s="102" t="s">
        <v>63</v>
      </c>
      <c r="F176" s="100" t="s">
        <v>2457</v>
      </c>
      <c r="G176" s="100" t="s">
        <v>2751</v>
      </c>
      <c r="H176" s="100" t="s">
        <v>2752</v>
      </c>
      <c r="I176" s="100" t="s">
        <v>2743</v>
      </c>
      <c r="J176" s="100" t="s">
        <v>2753</v>
      </c>
    </row>
    <row r="177" spans="1:10" ht="39" customHeight="1">
      <c r="A177" s="100" t="s">
        <v>494</v>
      </c>
      <c r="B177" s="101" t="s">
        <v>66</v>
      </c>
      <c r="C177" s="101" t="s">
        <v>495</v>
      </c>
      <c r="D177" s="101" t="s">
        <v>1161</v>
      </c>
      <c r="E177" s="102" t="s">
        <v>63</v>
      </c>
      <c r="F177" s="100" t="s">
        <v>2569</v>
      </c>
      <c r="G177" s="100" t="s">
        <v>2754</v>
      </c>
      <c r="H177" s="100" t="s">
        <v>2755</v>
      </c>
      <c r="I177" s="100" t="s">
        <v>2743</v>
      </c>
      <c r="J177" s="100" t="s">
        <v>2756</v>
      </c>
    </row>
    <row r="178" spans="1:10" ht="39" customHeight="1">
      <c r="A178" s="100" t="s">
        <v>768</v>
      </c>
      <c r="B178" s="101" t="s">
        <v>66</v>
      </c>
      <c r="C178" s="101" t="s">
        <v>769</v>
      </c>
      <c r="D178" s="101" t="s">
        <v>1161</v>
      </c>
      <c r="E178" s="102" t="s">
        <v>63</v>
      </c>
      <c r="F178" s="100" t="s">
        <v>2508</v>
      </c>
      <c r="G178" s="100" t="s">
        <v>2757</v>
      </c>
      <c r="H178" s="100" t="s">
        <v>2758</v>
      </c>
      <c r="I178" s="100" t="s">
        <v>2743</v>
      </c>
      <c r="J178" s="100" t="s">
        <v>2759</v>
      </c>
    </row>
    <row r="179" spans="1:10" ht="39" customHeight="1">
      <c r="A179" s="100" t="s">
        <v>804</v>
      </c>
      <c r="B179" s="101" t="s">
        <v>66</v>
      </c>
      <c r="C179" s="101" t="s">
        <v>805</v>
      </c>
      <c r="D179" s="101" t="s">
        <v>1161</v>
      </c>
      <c r="E179" s="102" t="s">
        <v>63</v>
      </c>
      <c r="F179" s="100" t="s">
        <v>2457</v>
      </c>
      <c r="G179" s="100" t="s">
        <v>2760</v>
      </c>
      <c r="H179" s="100" t="s">
        <v>2761</v>
      </c>
      <c r="I179" s="100" t="s">
        <v>2743</v>
      </c>
      <c r="J179" s="100" t="s">
        <v>2762</v>
      </c>
    </row>
    <row r="180" spans="1:10" ht="26.1" customHeight="1">
      <c r="A180" s="100" t="s">
        <v>539</v>
      </c>
      <c r="B180" s="101" t="s">
        <v>66</v>
      </c>
      <c r="C180" s="101" t="s">
        <v>540</v>
      </c>
      <c r="D180" s="101" t="s">
        <v>1161</v>
      </c>
      <c r="E180" s="102" t="s">
        <v>63</v>
      </c>
      <c r="F180" s="100" t="s">
        <v>2666</v>
      </c>
      <c r="G180" s="100" t="s">
        <v>2763</v>
      </c>
      <c r="H180" s="100" t="s">
        <v>2764</v>
      </c>
      <c r="I180" s="100" t="s">
        <v>2743</v>
      </c>
      <c r="J180" s="100" t="s">
        <v>2765</v>
      </c>
    </row>
    <row r="181" spans="1:10" ht="51.95" customHeight="1">
      <c r="A181" s="100" t="s">
        <v>771</v>
      </c>
      <c r="B181" s="101" t="s">
        <v>66</v>
      </c>
      <c r="C181" s="101" t="s">
        <v>772</v>
      </c>
      <c r="D181" s="101" t="s">
        <v>1161</v>
      </c>
      <c r="E181" s="102" t="s">
        <v>63</v>
      </c>
      <c r="F181" s="100" t="s">
        <v>2504</v>
      </c>
      <c r="G181" s="100" t="s">
        <v>2766</v>
      </c>
      <c r="H181" s="100" t="s">
        <v>2767</v>
      </c>
      <c r="I181" s="100" t="s">
        <v>2743</v>
      </c>
      <c r="J181" s="100" t="s">
        <v>2768</v>
      </c>
    </row>
    <row r="182" spans="1:10" ht="39" customHeight="1">
      <c r="A182" s="100" t="s">
        <v>503</v>
      </c>
      <c r="B182" s="101" t="s">
        <v>66</v>
      </c>
      <c r="C182" s="101" t="s">
        <v>504</v>
      </c>
      <c r="D182" s="101" t="s">
        <v>1161</v>
      </c>
      <c r="E182" s="102" t="s">
        <v>63</v>
      </c>
      <c r="F182" s="100" t="s">
        <v>2118</v>
      </c>
      <c r="G182" s="100" t="s">
        <v>2769</v>
      </c>
      <c r="H182" s="100" t="s">
        <v>2769</v>
      </c>
      <c r="I182" s="100" t="s">
        <v>2743</v>
      </c>
      <c r="J182" s="100" t="s">
        <v>2770</v>
      </c>
    </row>
    <row r="183" spans="1:10" ht="51.95" customHeight="1">
      <c r="A183" s="100" t="s">
        <v>515</v>
      </c>
      <c r="B183" s="101" t="s">
        <v>66</v>
      </c>
      <c r="C183" s="101" t="s">
        <v>516</v>
      </c>
      <c r="D183" s="101" t="s">
        <v>1161</v>
      </c>
      <c r="E183" s="102" t="s">
        <v>63</v>
      </c>
      <c r="F183" s="100" t="s">
        <v>2432</v>
      </c>
      <c r="G183" s="100" t="s">
        <v>2771</v>
      </c>
      <c r="H183" s="100" t="s">
        <v>2772</v>
      </c>
      <c r="I183" s="100" t="s">
        <v>2743</v>
      </c>
      <c r="J183" s="100" t="s">
        <v>2773</v>
      </c>
    </row>
    <row r="184" spans="1:10" ht="39" customHeight="1">
      <c r="A184" s="100" t="s">
        <v>109</v>
      </c>
      <c r="B184" s="101" t="s">
        <v>66</v>
      </c>
      <c r="C184" s="101" t="s">
        <v>110</v>
      </c>
      <c r="D184" s="101" t="s">
        <v>916</v>
      </c>
      <c r="E184" s="102" t="s">
        <v>101</v>
      </c>
      <c r="F184" s="100" t="s">
        <v>2693</v>
      </c>
      <c r="G184" s="100" t="s">
        <v>2774</v>
      </c>
      <c r="H184" s="100" t="s">
        <v>2775</v>
      </c>
      <c r="I184" s="100" t="s">
        <v>2743</v>
      </c>
      <c r="J184" s="100" t="s">
        <v>2776</v>
      </c>
    </row>
    <row r="185" spans="1:10" ht="39" customHeight="1">
      <c r="A185" s="100" t="s">
        <v>789</v>
      </c>
      <c r="B185" s="101" t="s">
        <v>66</v>
      </c>
      <c r="C185" s="101" t="s">
        <v>790</v>
      </c>
      <c r="D185" s="101" t="s">
        <v>1161</v>
      </c>
      <c r="E185" s="102" t="s">
        <v>63</v>
      </c>
      <c r="F185" s="100" t="s">
        <v>2436</v>
      </c>
      <c r="G185" s="100" t="s">
        <v>2777</v>
      </c>
      <c r="H185" s="100" t="s">
        <v>2778</v>
      </c>
      <c r="I185" s="100" t="s">
        <v>2743</v>
      </c>
      <c r="J185" s="100" t="s">
        <v>2779</v>
      </c>
    </row>
    <row r="186" spans="1:10" ht="26.1" customHeight="1">
      <c r="A186" s="100" t="s">
        <v>702</v>
      </c>
      <c r="B186" s="101" t="s">
        <v>66</v>
      </c>
      <c r="C186" s="101" t="s">
        <v>703</v>
      </c>
      <c r="D186" s="101" t="s">
        <v>1421</v>
      </c>
      <c r="E186" s="102" t="s">
        <v>63</v>
      </c>
      <c r="F186" s="100" t="s">
        <v>2569</v>
      </c>
      <c r="G186" s="100" t="s">
        <v>2780</v>
      </c>
      <c r="H186" s="100" t="s">
        <v>2781</v>
      </c>
      <c r="I186" s="100" t="s">
        <v>2743</v>
      </c>
      <c r="J186" s="100" t="s">
        <v>2782</v>
      </c>
    </row>
    <row r="187" spans="1:10" ht="51.95" customHeight="1">
      <c r="A187" s="100" t="s">
        <v>852</v>
      </c>
      <c r="B187" s="101" t="s">
        <v>66</v>
      </c>
      <c r="C187" s="101" t="s">
        <v>853</v>
      </c>
      <c r="D187" s="101" t="s">
        <v>989</v>
      </c>
      <c r="E187" s="102" t="s">
        <v>68</v>
      </c>
      <c r="F187" s="100" t="s">
        <v>2783</v>
      </c>
      <c r="G187" s="100" t="s">
        <v>914</v>
      </c>
      <c r="H187" s="100" t="s">
        <v>2784</v>
      </c>
      <c r="I187" s="100" t="s">
        <v>2743</v>
      </c>
      <c r="J187" s="100" t="s">
        <v>2785</v>
      </c>
    </row>
    <row r="188" spans="1:10" ht="39" customHeight="1">
      <c r="A188" s="100" t="s">
        <v>84</v>
      </c>
      <c r="B188" s="101" t="s">
        <v>66</v>
      </c>
      <c r="C188" s="101" t="s">
        <v>85</v>
      </c>
      <c r="D188" s="101" t="s">
        <v>903</v>
      </c>
      <c r="E188" s="102" t="s">
        <v>72</v>
      </c>
      <c r="F188" s="100" t="s">
        <v>915</v>
      </c>
      <c r="G188" s="100" t="s">
        <v>2786</v>
      </c>
      <c r="H188" s="100" t="s">
        <v>2787</v>
      </c>
      <c r="I188" s="100" t="s">
        <v>2743</v>
      </c>
      <c r="J188" s="100" t="s">
        <v>2788</v>
      </c>
    </row>
    <row r="189" spans="1:10" ht="39" customHeight="1">
      <c r="A189" s="100" t="s">
        <v>87</v>
      </c>
      <c r="B189" s="101" t="s">
        <v>66</v>
      </c>
      <c r="C189" s="101" t="s">
        <v>88</v>
      </c>
      <c r="D189" s="101" t="s">
        <v>916</v>
      </c>
      <c r="E189" s="102" t="s">
        <v>68</v>
      </c>
      <c r="F189" s="100" t="s">
        <v>2504</v>
      </c>
      <c r="G189" s="100" t="s">
        <v>2789</v>
      </c>
      <c r="H189" s="100" t="s">
        <v>2790</v>
      </c>
      <c r="I189" s="100" t="s">
        <v>2743</v>
      </c>
      <c r="J189" s="100" t="s">
        <v>2788</v>
      </c>
    </row>
    <row r="190" spans="1:10" ht="39" customHeight="1">
      <c r="A190" s="100" t="s">
        <v>780</v>
      </c>
      <c r="B190" s="101" t="s">
        <v>66</v>
      </c>
      <c r="C190" s="101" t="s">
        <v>781</v>
      </c>
      <c r="D190" s="101" t="s">
        <v>1161</v>
      </c>
      <c r="E190" s="102" t="s">
        <v>63</v>
      </c>
      <c r="F190" s="100" t="s">
        <v>2457</v>
      </c>
      <c r="G190" s="100" t="s">
        <v>2791</v>
      </c>
      <c r="H190" s="100" t="s">
        <v>2792</v>
      </c>
      <c r="I190" s="100" t="s">
        <v>2743</v>
      </c>
      <c r="J190" s="100" t="s">
        <v>2793</v>
      </c>
    </row>
    <row r="191" spans="1:10" ht="39" customHeight="1">
      <c r="A191" s="100" t="s">
        <v>374</v>
      </c>
      <c r="B191" s="101" t="s">
        <v>66</v>
      </c>
      <c r="C191" s="101" t="s">
        <v>375</v>
      </c>
      <c r="D191" s="101" t="s">
        <v>1161</v>
      </c>
      <c r="E191" s="102" t="s">
        <v>63</v>
      </c>
      <c r="F191" s="100" t="s">
        <v>2794</v>
      </c>
      <c r="G191" s="100" t="s">
        <v>2795</v>
      </c>
      <c r="H191" s="100" t="s">
        <v>2796</v>
      </c>
      <c r="I191" s="100" t="s">
        <v>2743</v>
      </c>
      <c r="J191" s="100" t="s">
        <v>2797</v>
      </c>
    </row>
    <row r="192" spans="1:10" ht="26.1" customHeight="1">
      <c r="A192" s="100" t="s">
        <v>705</v>
      </c>
      <c r="B192" s="101" t="s">
        <v>66</v>
      </c>
      <c r="C192" s="101" t="s">
        <v>706</v>
      </c>
      <c r="D192" s="101" t="s">
        <v>1421</v>
      </c>
      <c r="E192" s="102" t="s">
        <v>63</v>
      </c>
      <c r="F192" s="100" t="s">
        <v>2569</v>
      </c>
      <c r="G192" s="100" t="s">
        <v>2798</v>
      </c>
      <c r="H192" s="100" t="s">
        <v>2799</v>
      </c>
      <c r="I192" s="100" t="s">
        <v>2743</v>
      </c>
      <c r="J192" s="100" t="s">
        <v>2800</v>
      </c>
    </row>
    <row r="193" spans="1:10" ht="39" customHeight="1">
      <c r="A193" s="100" t="s">
        <v>643</v>
      </c>
      <c r="B193" s="101" t="s">
        <v>66</v>
      </c>
      <c r="C193" s="101" t="s">
        <v>644</v>
      </c>
      <c r="D193" s="101" t="s">
        <v>1421</v>
      </c>
      <c r="E193" s="102" t="s">
        <v>63</v>
      </c>
      <c r="F193" s="100" t="s">
        <v>2118</v>
      </c>
      <c r="G193" s="100" t="s">
        <v>2801</v>
      </c>
      <c r="H193" s="100" t="s">
        <v>2801</v>
      </c>
      <c r="I193" s="100" t="s">
        <v>2743</v>
      </c>
      <c r="J193" s="100" t="s">
        <v>2802</v>
      </c>
    </row>
    <row r="194" spans="1:10" ht="39" customHeight="1">
      <c r="A194" s="100" t="s">
        <v>474</v>
      </c>
      <c r="B194" s="101" t="s">
        <v>66</v>
      </c>
      <c r="C194" s="101" t="s">
        <v>475</v>
      </c>
      <c r="D194" s="101" t="s">
        <v>1161</v>
      </c>
      <c r="E194" s="102" t="s">
        <v>202</v>
      </c>
      <c r="F194" s="100" t="s">
        <v>2597</v>
      </c>
      <c r="G194" s="100" t="s">
        <v>2803</v>
      </c>
      <c r="H194" s="100" t="s">
        <v>2804</v>
      </c>
      <c r="I194" s="100" t="s">
        <v>2743</v>
      </c>
      <c r="J194" s="100" t="s">
        <v>2802</v>
      </c>
    </row>
    <row r="195" spans="1:10" ht="26.1" customHeight="1">
      <c r="A195" s="100" t="s">
        <v>628</v>
      </c>
      <c r="B195" s="101" t="s">
        <v>66</v>
      </c>
      <c r="C195" s="101" t="s">
        <v>629</v>
      </c>
      <c r="D195" s="101" t="s">
        <v>1421</v>
      </c>
      <c r="E195" s="102" t="s">
        <v>63</v>
      </c>
      <c r="F195" s="100" t="s">
        <v>2805</v>
      </c>
      <c r="G195" s="100" t="s">
        <v>2806</v>
      </c>
      <c r="H195" s="100" t="s">
        <v>2807</v>
      </c>
      <c r="I195" s="100" t="s">
        <v>2743</v>
      </c>
      <c r="J195" s="100" t="s">
        <v>2808</v>
      </c>
    </row>
    <row r="196" spans="1:10" ht="26.1" customHeight="1">
      <c r="A196" s="100" t="s">
        <v>699</v>
      </c>
      <c r="B196" s="101" t="s">
        <v>66</v>
      </c>
      <c r="C196" s="101" t="s">
        <v>700</v>
      </c>
      <c r="D196" s="101" t="s">
        <v>1421</v>
      </c>
      <c r="E196" s="102" t="s">
        <v>63</v>
      </c>
      <c r="F196" s="100" t="s">
        <v>2569</v>
      </c>
      <c r="G196" s="100" t="s">
        <v>2809</v>
      </c>
      <c r="H196" s="100" t="s">
        <v>2810</v>
      </c>
      <c r="I196" s="100" t="s">
        <v>2743</v>
      </c>
      <c r="J196" s="100" t="s">
        <v>2811</v>
      </c>
    </row>
    <row r="197" spans="1:10" ht="51.95" customHeight="1">
      <c r="A197" s="100" t="s">
        <v>412</v>
      </c>
      <c r="B197" s="101" t="s">
        <v>66</v>
      </c>
      <c r="C197" s="101" t="s">
        <v>413</v>
      </c>
      <c r="D197" s="101" t="s">
        <v>1161</v>
      </c>
      <c r="E197" s="102" t="s">
        <v>63</v>
      </c>
      <c r="F197" s="100" t="s">
        <v>2432</v>
      </c>
      <c r="G197" s="100" t="s">
        <v>2812</v>
      </c>
      <c r="H197" s="100" t="s">
        <v>2813</v>
      </c>
      <c r="I197" s="100" t="s">
        <v>2743</v>
      </c>
      <c r="J197" s="100" t="s">
        <v>2811</v>
      </c>
    </row>
    <row r="198" spans="1:10" ht="39" customHeight="1">
      <c r="A198" s="100" t="s">
        <v>281</v>
      </c>
      <c r="B198" s="101" t="s">
        <v>66</v>
      </c>
      <c r="C198" s="101" t="s">
        <v>282</v>
      </c>
      <c r="D198" s="101" t="s">
        <v>1161</v>
      </c>
      <c r="E198" s="102" t="s">
        <v>63</v>
      </c>
      <c r="F198" s="100" t="s">
        <v>2457</v>
      </c>
      <c r="G198" s="100" t="s">
        <v>2814</v>
      </c>
      <c r="H198" s="100" t="s">
        <v>2815</v>
      </c>
      <c r="I198" s="100" t="s">
        <v>2743</v>
      </c>
      <c r="J198" s="100" t="s">
        <v>2816</v>
      </c>
    </row>
    <row r="199" spans="1:10" ht="51.95" customHeight="1">
      <c r="A199" s="100" t="s">
        <v>427</v>
      </c>
      <c r="B199" s="101" t="s">
        <v>66</v>
      </c>
      <c r="C199" s="101" t="s">
        <v>428</v>
      </c>
      <c r="D199" s="101" t="s">
        <v>1161</v>
      </c>
      <c r="E199" s="102" t="s">
        <v>63</v>
      </c>
      <c r="F199" s="100" t="s">
        <v>2504</v>
      </c>
      <c r="G199" s="100" t="s">
        <v>2817</v>
      </c>
      <c r="H199" s="100" t="s">
        <v>2818</v>
      </c>
      <c r="I199" s="100" t="s">
        <v>2743</v>
      </c>
      <c r="J199" s="100" t="s">
        <v>2816</v>
      </c>
    </row>
    <row r="200" spans="1:10" ht="39" customHeight="1">
      <c r="A200" s="100" t="s">
        <v>365</v>
      </c>
      <c r="B200" s="101" t="s">
        <v>66</v>
      </c>
      <c r="C200" s="101" t="s">
        <v>366</v>
      </c>
      <c r="D200" s="101" t="s">
        <v>1161</v>
      </c>
      <c r="E200" s="102" t="s">
        <v>63</v>
      </c>
      <c r="F200" s="100" t="s">
        <v>2819</v>
      </c>
      <c r="G200" s="100" t="s">
        <v>2820</v>
      </c>
      <c r="H200" s="100" t="s">
        <v>2821</v>
      </c>
      <c r="I200" s="100" t="s">
        <v>2743</v>
      </c>
      <c r="J200" s="100" t="s">
        <v>1098</v>
      </c>
    </row>
    <row r="201" spans="1:10" ht="51.95" customHeight="1">
      <c r="A201" s="100" t="s">
        <v>403</v>
      </c>
      <c r="B201" s="101" t="s">
        <v>66</v>
      </c>
      <c r="C201" s="101" t="s">
        <v>404</v>
      </c>
      <c r="D201" s="101" t="s">
        <v>1161</v>
      </c>
      <c r="E201" s="102" t="s">
        <v>63</v>
      </c>
      <c r="F201" s="100" t="s">
        <v>2432</v>
      </c>
      <c r="G201" s="100" t="s">
        <v>2822</v>
      </c>
      <c r="H201" s="100" t="s">
        <v>2823</v>
      </c>
      <c r="I201" s="100" t="s">
        <v>2743</v>
      </c>
      <c r="J201" s="100" t="s">
        <v>2824</v>
      </c>
    </row>
    <row r="202" spans="1:10" ht="51.95" customHeight="1">
      <c r="A202" s="100" t="s">
        <v>406</v>
      </c>
      <c r="B202" s="101" t="s">
        <v>66</v>
      </c>
      <c r="C202" s="101" t="s">
        <v>407</v>
      </c>
      <c r="D202" s="101" t="s">
        <v>1161</v>
      </c>
      <c r="E202" s="102" t="s">
        <v>63</v>
      </c>
      <c r="F202" s="100" t="s">
        <v>2632</v>
      </c>
      <c r="G202" s="100" t="s">
        <v>2825</v>
      </c>
      <c r="H202" s="100" t="s">
        <v>2826</v>
      </c>
      <c r="I202" s="100" t="s">
        <v>2743</v>
      </c>
      <c r="J202" s="100" t="s">
        <v>2824</v>
      </c>
    </row>
    <row r="203" spans="1:10" ht="26.1" customHeight="1">
      <c r="A203" s="100" t="s">
        <v>855</v>
      </c>
      <c r="B203" s="101" t="s">
        <v>66</v>
      </c>
      <c r="C203" s="101" t="s">
        <v>856</v>
      </c>
      <c r="D203" s="101" t="s">
        <v>989</v>
      </c>
      <c r="E203" s="102" t="s">
        <v>202</v>
      </c>
      <c r="F203" s="100" t="s">
        <v>2827</v>
      </c>
      <c r="G203" s="100" t="s">
        <v>2828</v>
      </c>
      <c r="H203" s="100" t="s">
        <v>2829</v>
      </c>
      <c r="I203" s="100" t="s">
        <v>2743</v>
      </c>
      <c r="J203" s="100" t="s">
        <v>2830</v>
      </c>
    </row>
    <row r="204" spans="1:10" ht="39" customHeight="1">
      <c r="A204" s="100" t="s">
        <v>607</v>
      </c>
      <c r="B204" s="101" t="s">
        <v>66</v>
      </c>
      <c r="C204" s="101" t="s">
        <v>608</v>
      </c>
      <c r="D204" s="101" t="s">
        <v>1421</v>
      </c>
      <c r="E204" s="102" t="s">
        <v>63</v>
      </c>
      <c r="F204" s="100" t="s">
        <v>2253</v>
      </c>
      <c r="G204" s="100" t="s">
        <v>2831</v>
      </c>
      <c r="H204" s="100" t="s">
        <v>2832</v>
      </c>
      <c r="I204" s="100" t="s">
        <v>2833</v>
      </c>
      <c r="J204" s="100" t="s">
        <v>2830</v>
      </c>
    </row>
    <row r="205" spans="1:10" ht="51.95" customHeight="1">
      <c r="A205" s="100" t="s">
        <v>480</v>
      </c>
      <c r="B205" s="101" t="s">
        <v>66</v>
      </c>
      <c r="C205" s="101" t="s">
        <v>481</v>
      </c>
      <c r="D205" s="101" t="s">
        <v>1161</v>
      </c>
      <c r="E205" s="102" t="s">
        <v>63</v>
      </c>
      <c r="F205" s="100" t="s">
        <v>2465</v>
      </c>
      <c r="G205" s="100" t="s">
        <v>2834</v>
      </c>
      <c r="H205" s="100" t="s">
        <v>2835</v>
      </c>
      <c r="I205" s="100" t="s">
        <v>2833</v>
      </c>
      <c r="J205" s="100" t="s">
        <v>2830</v>
      </c>
    </row>
    <row r="206" spans="1:10" ht="39" customHeight="1">
      <c r="A206" s="100" t="s">
        <v>598</v>
      </c>
      <c r="B206" s="101" t="s">
        <v>66</v>
      </c>
      <c r="C206" s="101" t="s">
        <v>599</v>
      </c>
      <c r="D206" s="101" t="s">
        <v>1421</v>
      </c>
      <c r="E206" s="102" t="s">
        <v>63</v>
      </c>
      <c r="F206" s="100" t="s">
        <v>2508</v>
      </c>
      <c r="G206" s="100" t="s">
        <v>2836</v>
      </c>
      <c r="H206" s="100" t="s">
        <v>2837</v>
      </c>
      <c r="I206" s="100" t="s">
        <v>2833</v>
      </c>
      <c r="J206" s="100" t="s">
        <v>2838</v>
      </c>
    </row>
    <row r="207" spans="1:10" ht="39" customHeight="1">
      <c r="A207" s="100" t="s">
        <v>353</v>
      </c>
      <c r="B207" s="101" t="s">
        <v>66</v>
      </c>
      <c r="C207" s="101" t="s">
        <v>354</v>
      </c>
      <c r="D207" s="101" t="s">
        <v>1161</v>
      </c>
      <c r="E207" s="102" t="s">
        <v>63</v>
      </c>
      <c r="F207" s="100" t="s">
        <v>2737</v>
      </c>
      <c r="G207" s="100" t="s">
        <v>1283</v>
      </c>
      <c r="H207" s="100" t="s">
        <v>2839</v>
      </c>
      <c r="I207" s="100" t="s">
        <v>2833</v>
      </c>
      <c r="J207" s="100" t="s">
        <v>2838</v>
      </c>
    </row>
    <row r="208" spans="1:10" ht="51.95" customHeight="1">
      <c r="A208" s="100" t="s">
        <v>421</v>
      </c>
      <c r="B208" s="101" t="s">
        <v>66</v>
      </c>
      <c r="C208" s="101" t="s">
        <v>422</v>
      </c>
      <c r="D208" s="101" t="s">
        <v>1161</v>
      </c>
      <c r="E208" s="102" t="s">
        <v>63</v>
      </c>
      <c r="F208" s="100" t="s">
        <v>2840</v>
      </c>
      <c r="G208" s="100" t="s">
        <v>2841</v>
      </c>
      <c r="H208" s="100" t="s">
        <v>2842</v>
      </c>
      <c r="I208" s="100" t="s">
        <v>2833</v>
      </c>
      <c r="J208" s="100" t="s">
        <v>2843</v>
      </c>
    </row>
    <row r="209" spans="1:10" ht="51.95" customHeight="1">
      <c r="A209" s="100" t="s">
        <v>439</v>
      </c>
      <c r="B209" s="101" t="s">
        <v>66</v>
      </c>
      <c r="C209" s="101" t="s">
        <v>440</v>
      </c>
      <c r="D209" s="101" t="s">
        <v>1161</v>
      </c>
      <c r="E209" s="102" t="s">
        <v>63</v>
      </c>
      <c r="F209" s="100" t="s">
        <v>2432</v>
      </c>
      <c r="G209" s="100" t="s">
        <v>2844</v>
      </c>
      <c r="H209" s="100" t="s">
        <v>2845</v>
      </c>
      <c r="I209" s="100" t="s">
        <v>2833</v>
      </c>
      <c r="J209" s="100" t="s">
        <v>2843</v>
      </c>
    </row>
    <row r="210" spans="1:10" ht="26.1" customHeight="1">
      <c r="A210" s="100" t="s">
        <v>640</v>
      </c>
      <c r="B210" s="101" t="s">
        <v>66</v>
      </c>
      <c r="C210" s="101" t="s">
        <v>641</v>
      </c>
      <c r="D210" s="101" t="s">
        <v>1421</v>
      </c>
      <c r="E210" s="102" t="s">
        <v>63</v>
      </c>
      <c r="F210" s="100" t="s">
        <v>2457</v>
      </c>
      <c r="G210" s="100" t="s">
        <v>2846</v>
      </c>
      <c r="H210" s="100" t="s">
        <v>2847</v>
      </c>
      <c r="I210" s="100" t="s">
        <v>2833</v>
      </c>
      <c r="J210" s="100" t="s">
        <v>2843</v>
      </c>
    </row>
    <row r="211" spans="1:10" ht="51.95" customHeight="1">
      <c r="A211" s="100" t="s">
        <v>424</v>
      </c>
      <c r="B211" s="101" t="s">
        <v>66</v>
      </c>
      <c r="C211" s="101" t="s">
        <v>425</v>
      </c>
      <c r="D211" s="101" t="s">
        <v>1161</v>
      </c>
      <c r="E211" s="102" t="s">
        <v>63</v>
      </c>
      <c r="F211" s="100" t="s">
        <v>2848</v>
      </c>
      <c r="G211" s="100" t="s">
        <v>2849</v>
      </c>
      <c r="H211" s="100" t="s">
        <v>2850</v>
      </c>
      <c r="I211" s="100" t="s">
        <v>2833</v>
      </c>
      <c r="J211" s="100" t="s">
        <v>2851</v>
      </c>
    </row>
    <row r="212" spans="1:10" ht="39" customHeight="1">
      <c r="A212" s="100" t="s">
        <v>554</v>
      </c>
      <c r="B212" s="101" t="s">
        <v>66</v>
      </c>
      <c r="C212" s="101" t="s">
        <v>555</v>
      </c>
      <c r="D212" s="101" t="s">
        <v>1161</v>
      </c>
      <c r="E212" s="102" t="s">
        <v>63</v>
      </c>
      <c r="F212" s="100" t="s">
        <v>2118</v>
      </c>
      <c r="G212" s="100" t="s">
        <v>2852</v>
      </c>
      <c r="H212" s="100" t="s">
        <v>2852</v>
      </c>
      <c r="I212" s="100" t="s">
        <v>2833</v>
      </c>
      <c r="J212" s="100" t="s">
        <v>2851</v>
      </c>
    </row>
    <row r="213" spans="1:10" ht="26.1" customHeight="1">
      <c r="A213" s="100" t="s">
        <v>287</v>
      </c>
      <c r="B213" s="101" t="s">
        <v>66</v>
      </c>
      <c r="C213" s="101" t="s">
        <v>288</v>
      </c>
      <c r="D213" s="101" t="s">
        <v>1161</v>
      </c>
      <c r="E213" s="102" t="s">
        <v>63</v>
      </c>
      <c r="F213" s="100" t="s">
        <v>2848</v>
      </c>
      <c r="G213" s="100" t="s">
        <v>2853</v>
      </c>
      <c r="H213" s="100" t="s">
        <v>2854</v>
      </c>
      <c r="I213" s="100" t="s">
        <v>2833</v>
      </c>
      <c r="J213" s="100" t="s">
        <v>2851</v>
      </c>
    </row>
    <row r="214" spans="1:10" ht="51.95" customHeight="1">
      <c r="A214" s="100" t="s">
        <v>774</v>
      </c>
      <c r="B214" s="101" t="s">
        <v>66</v>
      </c>
      <c r="C214" s="101" t="s">
        <v>775</v>
      </c>
      <c r="D214" s="101" t="s">
        <v>1161</v>
      </c>
      <c r="E214" s="102" t="s">
        <v>63</v>
      </c>
      <c r="F214" s="100" t="s">
        <v>2118</v>
      </c>
      <c r="G214" s="100" t="s">
        <v>2855</v>
      </c>
      <c r="H214" s="100" t="s">
        <v>2855</v>
      </c>
      <c r="I214" s="100" t="s">
        <v>2833</v>
      </c>
      <c r="J214" s="100" t="s">
        <v>2856</v>
      </c>
    </row>
    <row r="215" spans="1:10" ht="51.95" customHeight="1">
      <c r="A215" s="100" t="s">
        <v>436</v>
      </c>
      <c r="B215" s="101" t="s">
        <v>66</v>
      </c>
      <c r="C215" s="101" t="s">
        <v>437</v>
      </c>
      <c r="D215" s="101" t="s">
        <v>1161</v>
      </c>
      <c r="E215" s="102" t="s">
        <v>63</v>
      </c>
      <c r="F215" s="100" t="s">
        <v>2632</v>
      </c>
      <c r="G215" s="100" t="s">
        <v>2857</v>
      </c>
      <c r="H215" s="100" t="s">
        <v>2858</v>
      </c>
      <c r="I215" s="100" t="s">
        <v>2833</v>
      </c>
      <c r="J215" s="100" t="s">
        <v>2856</v>
      </c>
    </row>
    <row r="216" spans="1:10" ht="39" customHeight="1">
      <c r="A216" s="100" t="s">
        <v>350</v>
      </c>
      <c r="B216" s="101" t="s">
        <v>66</v>
      </c>
      <c r="C216" s="101" t="s">
        <v>351</v>
      </c>
      <c r="D216" s="101" t="s">
        <v>1161</v>
      </c>
      <c r="E216" s="102" t="s">
        <v>63</v>
      </c>
      <c r="F216" s="100" t="s">
        <v>2859</v>
      </c>
      <c r="G216" s="100" t="s">
        <v>2860</v>
      </c>
      <c r="H216" s="100" t="s">
        <v>2861</v>
      </c>
      <c r="I216" s="100" t="s">
        <v>2833</v>
      </c>
      <c r="J216" s="100" t="s">
        <v>2856</v>
      </c>
    </row>
    <row r="217" spans="1:10" ht="51.95" customHeight="1">
      <c r="A217" s="100" t="s">
        <v>433</v>
      </c>
      <c r="B217" s="101" t="s">
        <v>66</v>
      </c>
      <c r="C217" s="101" t="s">
        <v>434</v>
      </c>
      <c r="D217" s="101" t="s">
        <v>1161</v>
      </c>
      <c r="E217" s="102" t="s">
        <v>63</v>
      </c>
      <c r="F217" s="100" t="s">
        <v>2737</v>
      </c>
      <c r="G217" s="100" t="s">
        <v>2862</v>
      </c>
      <c r="H217" s="100" t="s">
        <v>2863</v>
      </c>
      <c r="I217" s="100" t="s">
        <v>2833</v>
      </c>
      <c r="J217" s="100" t="s">
        <v>2864</v>
      </c>
    </row>
    <row r="218" spans="1:10" ht="39" customHeight="1">
      <c r="A218" s="100" t="s">
        <v>604</v>
      </c>
      <c r="B218" s="101" t="s">
        <v>66</v>
      </c>
      <c r="C218" s="101" t="s">
        <v>605</v>
      </c>
      <c r="D218" s="101" t="s">
        <v>1421</v>
      </c>
      <c r="E218" s="102" t="s">
        <v>63</v>
      </c>
      <c r="F218" s="100" t="s">
        <v>2457</v>
      </c>
      <c r="G218" s="100" t="s">
        <v>2865</v>
      </c>
      <c r="H218" s="100" t="s">
        <v>2866</v>
      </c>
      <c r="I218" s="100" t="s">
        <v>2833</v>
      </c>
      <c r="J218" s="100" t="s">
        <v>2864</v>
      </c>
    </row>
    <row r="219" spans="1:10" ht="26.1" customHeight="1">
      <c r="A219" s="100" t="s">
        <v>807</v>
      </c>
      <c r="B219" s="101" t="s">
        <v>66</v>
      </c>
      <c r="C219" s="101" t="s">
        <v>808</v>
      </c>
      <c r="D219" s="101" t="s">
        <v>1599</v>
      </c>
      <c r="E219" s="102" t="s">
        <v>63</v>
      </c>
      <c r="F219" s="100" t="s">
        <v>2118</v>
      </c>
      <c r="G219" s="100" t="s">
        <v>2867</v>
      </c>
      <c r="H219" s="100" t="s">
        <v>2867</v>
      </c>
      <c r="I219" s="100" t="s">
        <v>2833</v>
      </c>
      <c r="J219" s="100" t="s">
        <v>2864</v>
      </c>
    </row>
    <row r="220" spans="1:10" ht="39" customHeight="1">
      <c r="A220" s="100" t="s">
        <v>646</v>
      </c>
      <c r="B220" s="101" t="s">
        <v>66</v>
      </c>
      <c r="C220" s="101" t="s">
        <v>647</v>
      </c>
      <c r="D220" s="101" t="s">
        <v>1421</v>
      </c>
      <c r="E220" s="102" t="s">
        <v>63</v>
      </c>
      <c r="F220" s="100" t="s">
        <v>2118</v>
      </c>
      <c r="G220" s="100" t="s">
        <v>2868</v>
      </c>
      <c r="H220" s="100" t="s">
        <v>2868</v>
      </c>
      <c r="I220" s="100" t="s">
        <v>2833</v>
      </c>
      <c r="J220" s="100" t="s">
        <v>2864</v>
      </c>
    </row>
    <row r="221" spans="1:10" ht="39" customHeight="1">
      <c r="A221" s="100" t="s">
        <v>362</v>
      </c>
      <c r="B221" s="101" t="s">
        <v>66</v>
      </c>
      <c r="C221" s="101" t="s">
        <v>363</v>
      </c>
      <c r="D221" s="101" t="s">
        <v>1161</v>
      </c>
      <c r="E221" s="102" t="s">
        <v>63</v>
      </c>
      <c r="F221" s="100" t="s">
        <v>2666</v>
      </c>
      <c r="G221" s="100" t="s">
        <v>2869</v>
      </c>
      <c r="H221" s="100" t="s">
        <v>2870</v>
      </c>
      <c r="I221" s="100" t="s">
        <v>2833</v>
      </c>
      <c r="J221" s="100" t="s">
        <v>2871</v>
      </c>
    </row>
    <row r="222" spans="1:10" ht="39" customHeight="1">
      <c r="A222" s="100" t="s">
        <v>557</v>
      </c>
      <c r="B222" s="101" t="s">
        <v>66</v>
      </c>
      <c r="C222" s="101" t="s">
        <v>558</v>
      </c>
      <c r="D222" s="101" t="s">
        <v>1161</v>
      </c>
      <c r="E222" s="102" t="s">
        <v>63</v>
      </c>
      <c r="F222" s="100" t="s">
        <v>2118</v>
      </c>
      <c r="G222" s="100" t="s">
        <v>2872</v>
      </c>
      <c r="H222" s="100" t="s">
        <v>2872</v>
      </c>
      <c r="I222" s="100" t="s">
        <v>2833</v>
      </c>
      <c r="J222" s="100" t="s">
        <v>2871</v>
      </c>
    </row>
    <row r="223" spans="1:10" ht="51.95" customHeight="1">
      <c r="A223" s="100" t="s">
        <v>415</v>
      </c>
      <c r="B223" s="101" t="s">
        <v>66</v>
      </c>
      <c r="C223" s="101" t="s">
        <v>416</v>
      </c>
      <c r="D223" s="101" t="s">
        <v>1161</v>
      </c>
      <c r="E223" s="102" t="s">
        <v>63</v>
      </c>
      <c r="F223" s="100" t="s">
        <v>2508</v>
      </c>
      <c r="G223" s="100" t="s">
        <v>2619</v>
      </c>
      <c r="H223" s="100" t="s">
        <v>2873</v>
      </c>
      <c r="I223" s="100" t="s">
        <v>2833</v>
      </c>
      <c r="J223" s="100" t="s">
        <v>2871</v>
      </c>
    </row>
    <row r="224" spans="1:10" ht="51.95" customHeight="1">
      <c r="A224" s="100" t="s">
        <v>460</v>
      </c>
      <c r="B224" s="101" t="s">
        <v>66</v>
      </c>
      <c r="C224" s="101" t="s">
        <v>461</v>
      </c>
      <c r="D224" s="101" t="s">
        <v>1161</v>
      </c>
      <c r="E224" s="102" t="s">
        <v>63</v>
      </c>
      <c r="F224" s="100" t="s">
        <v>2569</v>
      </c>
      <c r="G224" s="100" t="s">
        <v>2874</v>
      </c>
      <c r="H224" s="100" t="s">
        <v>2875</v>
      </c>
      <c r="I224" s="100" t="s">
        <v>2833</v>
      </c>
      <c r="J224" s="100" t="s">
        <v>2871</v>
      </c>
    </row>
    <row r="225" spans="1:10" ht="26.1" customHeight="1">
      <c r="A225" s="100" t="s">
        <v>631</v>
      </c>
      <c r="B225" s="101" t="s">
        <v>66</v>
      </c>
      <c r="C225" s="101" t="s">
        <v>632</v>
      </c>
      <c r="D225" s="101" t="s">
        <v>1421</v>
      </c>
      <c r="E225" s="102" t="s">
        <v>63</v>
      </c>
      <c r="F225" s="100" t="s">
        <v>2432</v>
      </c>
      <c r="G225" s="100" t="s">
        <v>2876</v>
      </c>
      <c r="H225" s="100" t="s">
        <v>2877</v>
      </c>
      <c r="I225" s="100" t="s">
        <v>2833</v>
      </c>
      <c r="J225" s="100" t="s">
        <v>2878</v>
      </c>
    </row>
    <row r="226" spans="1:10" ht="51.95" customHeight="1">
      <c r="A226" s="100" t="s">
        <v>409</v>
      </c>
      <c r="B226" s="101" t="s">
        <v>66</v>
      </c>
      <c r="C226" s="101" t="s">
        <v>410</v>
      </c>
      <c r="D226" s="101" t="s">
        <v>1161</v>
      </c>
      <c r="E226" s="102" t="s">
        <v>63</v>
      </c>
      <c r="F226" s="100" t="s">
        <v>2432</v>
      </c>
      <c r="G226" s="100" t="s">
        <v>2879</v>
      </c>
      <c r="H226" s="100" t="s">
        <v>2880</v>
      </c>
      <c r="I226" s="100" t="s">
        <v>2833</v>
      </c>
      <c r="J226" s="100" t="s">
        <v>2878</v>
      </c>
    </row>
    <row r="227" spans="1:10" ht="39" customHeight="1">
      <c r="A227" s="100" t="s">
        <v>341</v>
      </c>
      <c r="B227" s="101" t="s">
        <v>66</v>
      </c>
      <c r="C227" s="101" t="s">
        <v>342</v>
      </c>
      <c r="D227" s="101" t="s">
        <v>1161</v>
      </c>
      <c r="E227" s="102" t="s">
        <v>63</v>
      </c>
      <c r="F227" s="100" t="s">
        <v>2436</v>
      </c>
      <c r="G227" s="100" t="s">
        <v>2881</v>
      </c>
      <c r="H227" s="100" t="s">
        <v>2882</v>
      </c>
      <c r="I227" s="100" t="s">
        <v>2833</v>
      </c>
      <c r="J227" s="100" t="s">
        <v>2878</v>
      </c>
    </row>
    <row r="228" spans="1:10" ht="26.1" customHeight="1">
      <c r="A228" s="100" t="s">
        <v>488</v>
      </c>
      <c r="B228" s="101" t="s">
        <v>66</v>
      </c>
      <c r="C228" s="101" t="s">
        <v>489</v>
      </c>
      <c r="D228" s="101" t="s">
        <v>1161</v>
      </c>
      <c r="E228" s="102" t="s">
        <v>63</v>
      </c>
      <c r="F228" s="100" t="s">
        <v>2118</v>
      </c>
      <c r="G228" s="100" t="s">
        <v>2883</v>
      </c>
      <c r="H228" s="100" t="s">
        <v>2883</v>
      </c>
      <c r="I228" s="100" t="s">
        <v>2833</v>
      </c>
      <c r="J228" s="100" t="s">
        <v>2878</v>
      </c>
    </row>
    <row r="229" spans="1:10" ht="51.95" customHeight="1">
      <c r="A229" s="100" t="s">
        <v>466</v>
      </c>
      <c r="B229" s="101" t="s">
        <v>66</v>
      </c>
      <c r="C229" s="101" t="s">
        <v>467</v>
      </c>
      <c r="D229" s="101" t="s">
        <v>1161</v>
      </c>
      <c r="E229" s="102" t="s">
        <v>63</v>
      </c>
      <c r="F229" s="100" t="s">
        <v>2405</v>
      </c>
      <c r="G229" s="100" t="s">
        <v>2884</v>
      </c>
      <c r="H229" s="100" t="s">
        <v>2885</v>
      </c>
      <c r="I229" s="100" t="s">
        <v>2833</v>
      </c>
      <c r="J229" s="100" t="s">
        <v>2878</v>
      </c>
    </row>
    <row r="230" spans="1:10" ht="39" customHeight="1">
      <c r="A230" s="100" t="s">
        <v>380</v>
      </c>
      <c r="B230" s="101" t="s">
        <v>66</v>
      </c>
      <c r="C230" s="101" t="s">
        <v>381</v>
      </c>
      <c r="D230" s="101" t="s">
        <v>1161</v>
      </c>
      <c r="E230" s="102" t="s">
        <v>63</v>
      </c>
      <c r="F230" s="100" t="s">
        <v>2508</v>
      </c>
      <c r="G230" s="100" t="s">
        <v>2625</v>
      </c>
      <c r="H230" s="100" t="s">
        <v>2886</v>
      </c>
      <c r="I230" s="100" t="s">
        <v>2833</v>
      </c>
      <c r="J230" s="100" t="s">
        <v>2878</v>
      </c>
    </row>
    <row r="231" spans="1:10" ht="51.95" customHeight="1">
      <c r="A231" s="100" t="s">
        <v>314</v>
      </c>
      <c r="B231" s="101" t="s">
        <v>66</v>
      </c>
      <c r="C231" s="101" t="s">
        <v>315</v>
      </c>
      <c r="D231" s="101" t="s">
        <v>1161</v>
      </c>
      <c r="E231" s="102" t="s">
        <v>63</v>
      </c>
      <c r="F231" s="100" t="s">
        <v>2440</v>
      </c>
      <c r="G231" s="100" t="s">
        <v>2887</v>
      </c>
      <c r="H231" s="100" t="s">
        <v>2888</v>
      </c>
      <c r="I231" s="100" t="s">
        <v>2833</v>
      </c>
      <c r="J231" s="100" t="s">
        <v>2889</v>
      </c>
    </row>
    <row r="232" spans="1:10" ht="51.95" customHeight="1">
      <c r="A232" s="100" t="s">
        <v>469</v>
      </c>
      <c r="B232" s="101" t="s">
        <v>66</v>
      </c>
      <c r="C232" s="101" t="s">
        <v>470</v>
      </c>
      <c r="D232" s="101" t="s">
        <v>1161</v>
      </c>
      <c r="E232" s="102" t="s">
        <v>63</v>
      </c>
      <c r="F232" s="100" t="s">
        <v>2436</v>
      </c>
      <c r="G232" s="100" t="s">
        <v>2890</v>
      </c>
      <c r="H232" s="100" t="s">
        <v>2891</v>
      </c>
      <c r="I232" s="100" t="s">
        <v>2833</v>
      </c>
      <c r="J232" s="100" t="s">
        <v>2889</v>
      </c>
    </row>
    <row r="233" spans="1:10" ht="39" customHeight="1">
      <c r="A233" s="100" t="s">
        <v>302</v>
      </c>
      <c r="B233" s="101" t="s">
        <v>66</v>
      </c>
      <c r="C233" s="101" t="s">
        <v>303</v>
      </c>
      <c r="D233" s="101" t="s">
        <v>1161</v>
      </c>
      <c r="E233" s="102" t="s">
        <v>63</v>
      </c>
      <c r="F233" s="100" t="s">
        <v>2569</v>
      </c>
      <c r="G233" s="100" t="s">
        <v>2892</v>
      </c>
      <c r="H233" s="100" t="s">
        <v>2893</v>
      </c>
      <c r="I233" s="100" t="s">
        <v>2833</v>
      </c>
      <c r="J233" s="100" t="s">
        <v>2889</v>
      </c>
    </row>
    <row r="234" spans="1:10" ht="26.1" customHeight="1">
      <c r="A234" s="100" t="s">
        <v>383</v>
      </c>
      <c r="B234" s="101" t="s">
        <v>66</v>
      </c>
      <c r="C234" s="101" t="s">
        <v>384</v>
      </c>
      <c r="D234" s="101" t="s">
        <v>1161</v>
      </c>
      <c r="E234" s="102" t="s">
        <v>63</v>
      </c>
      <c r="F234" s="100" t="s">
        <v>2253</v>
      </c>
      <c r="G234" s="100" t="s">
        <v>2894</v>
      </c>
      <c r="H234" s="100" t="s">
        <v>2895</v>
      </c>
      <c r="I234" s="100" t="s">
        <v>2833</v>
      </c>
      <c r="J234" s="100" t="s">
        <v>2889</v>
      </c>
    </row>
    <row r="235" spans="1:10" ht="51.95" customHeight="1">
      <c r="A235" s="100" t="s">
        <v>655</v>
      </c>
      <c r="B235" s="101" t="s">
        <v>66</v>
      </c>
      <c r="C235" s="101" t="s">
        <v>656</v>
      </c>
      <c r="D235" s="101" t="s">
        <v>1421</v>
      </c>
      <c r="E235" s="102" t="s">
        <v>202</v>
      </c>
      <c r="F235" s="100" t="s">
        <v>2569</v>
      </c>
      <c r="G235" s="100" t="s">
        <v>2896</v>
      </c>
      <c r="H235" s="100" t="s">
        <v>2897</v>
      </c>
      <c r="I235" s="100" t="s">
        <v>2833</v>
      </c>
      <c r="J235" s="100" t="s">
        <v>2889</v>
      </c>
    </row>
    <row r="236" spans="1:10" ht="51.95" customHeight="1">
      <c r="A236" s="100" t="s">
        <v>430</v>
      </c>
      <c r="B236" s="101" t="s">
        <v>66</v>
      </c>
      <c r="C236" s="101" t="s">
        <v>431</v>
      </c>
      <c r="D236" s="101" t="s">
        <v>1161</v>
      </c>
      <c r="E236" s="102" t="s">
        <v>63</v>
      </c>
      <c r="F236" s="100" t="s">
        <v>2118</v>
      </c>
      <c r="G236" s="100" t="s">
        <v>2898</v>
      </c>
      <c r="H236" s="100" t="s">
        <v>2898</v>
      </c>
      <c r="I236" s="100" t="s">
        <v>2833</v>
      </c>
      <c r="J236" s="100" t="s">
        <v>2889</v>
      </c>
    </row>
    <row r="237" spans="1:10" ht="51.95" customHeight="1">
      <c r="A237" s="100" t="s">
        <v>457</v>
      </c>
      <c r="B237" s="101" t="s">
        <v>66</v>
      </c>
      <c r="C237" s="101" t="s">
        <v>458</v>
      </c>
      <c r="D237" s="101" t="s">
        <v>1161</v>
      </c>
      <c r="E237" s="102" t="s">
        <v>63</v>
      </c>
      <c r="F237" s="100" t="s">
        <v>2508</v>
      </c>
      <c r="G237" s="100" t="s">
        <v>2899</v>
      </c>
      <c r="H237" s="100" t="s">
        <v>2900</v>
      </c>
      <c r="I237" s="100" t="s">
        <v>2833</v>
      </c>
      <c r="J237" s="100" t="s">
        <v>2889</v>
      </c>
    </row>
    <row r="238" spans="1:10" ht="51.95" customHeight="1">
      <c r="A238" s="100" t="s">
        <v>418</v>
      </c>
      <c r="B238" s="101" t="s">
        <v>66</v>
      </c>
      <c r="C238" s="101" t="s">
        <v>419</v>
      </c>
      <c r="D238" s="101" t="s">
        <v>1161</v>
      </c>
      <c r="E238" s="102" t="s">
        <v>63</v>
      </c>
      <c r="F238" s="100" t="s">
        <v>2457</v>
      </c>
      <c r="G238" s="100" t="s">
        <v>2901</v>
      </c>
      <c r="H238" s="100" t="s">
        <v>2902</v>
      </c>
      <c r="I238" s="100" t="s">
        <v>2833</v>
      </c>
      <c r="J238" s="100" t="s">
        <v>2903</v>
      </c>
    </row>
    <row r="239" spans="1:10" ht="26.1" customHeight="1">
      <c r="A239" s="100" t="s">
        <v>634</v>
      </c>
      <c r="B239" s="101" t="s">
        <v>66</v>
      </c>
      <c r="C239" s="101" t="s">
        <v>635</v>
      </c>
      <c r="D239" s="101" t="s">
        <v>1421</v>
      </c>
      <c r="E239" s="102" t="s">
        <v>63</v>
      </c>
      <c r="F239" s="100" t="s">
        <v>2253</v>
      </c>
      <c r="G239" s="100" t="s">
        <v>2876</v>
      </c>
      <c r="H239" s="100" t="s">
        <v>2904</v>
      </c>
      <c r="I239" s="100" t="s">
        <v>2833</v>
      </c>
      <c r="J239" s="100" t="s">
        <v>2903</v>
      </c>
    </row>
    <row r="240" spans="1:10" ht="51.95" customHeight="1">
      <c r="A240" s="100" t="s">
        <v>463</v>
      </c>
      <c r="B240" s="101" t="s">
        <v>66</v>
      </c>
      <c r="C240" s="101" t="s">
        <v>464</v>
      </c>
      <c r="D240" s="101" t="s">
        <v>1161</v>
      </c>
      <c r="E240" s="102" t="s">
        <v>63</v>
      </c>
      <c r="F240" s="100" t="s">
        <v>2457</v>
      </c>
      <c r="G240" s="100" t="s">
        <v>2905</v>
      </c>
      <c r="H240" s="100" t="s">
        <v>2906</v>
      </c>
      <c r="I240" s="100" t="s">
        <v>2833</v>
      </c>
      <c r="J240" s="100" t="s">
        <v>2903</v>
      </c>
    </row>
    <row r="241" spans="1:10" ht="39" customHeight="1">
      <c r="A241" s="100" t="s">
        <v>347</v>
      </c>
      <c r="B241" s="101" t="s">
        <v>66</v>
      </c>
      <c r="C241" s="101" t="s">
        <v>348</v>
      </c>
      <c r="D241" s="101" t="s">
        <v>1161</v>
      </c>
      <c r="E241" s="102" t="s">
        <v>63</v>
      </c>
      <c r="F241" s="100" t="s">
        <v>2414</v>
      </c>
      <c r="G241" s="100" t="s">
        <v>2907</v>
      </c>
      <c r="H241" s="100" t="s">
        <v>2908</v>
      </c>
      <c r="I241" s="100" t="s">
        <v>2833</v>
      </c>
      <c r="J241" s="100" t="s">
        <v>2903</v>
      </c>
    </row>
    <row r="242" spans="1:10" ht="39" customHeight="1">
      <c r="A242" s="100" t="s">
        <v>356</v>
      </c>
      <c r="B242" s="101" t="s">
        <v>66</v>
      </c>
      <c r="C242" s="101" t="s">
        <v>357</v>
      </c>
      <c r="D242" s="101" t="s">
        <v>1161</v>
      </c>
      <c r="E242" s="102" t="s">
        <v>63</v>
      </c>
      <c r="F242" s="100" t="s">
        <v>2569</v>
      </c>
      <c r="G242" s="100" t="s">
        <v>2909</v>
      </c>
      <c r="H242" s="100" t="s">
        <v>2910</v>
      </c>
      <c r="I242" s="100" t="s">
        <v>2833</v>
      </c>
      <c r="J242" s="100" t="s">
        <v>2903</v>
      </c>
    </row>
    <row r="243" spans="1:10" ht="39" customHeight="1">
      <c r="A243" s="100" t="s">
        <v>216</v>
      </c>
      <c r="B243" s="101" t="s">
        <v>66</v>
      </c>
      <c r="C243" s="101" t="s">
        <v>217</v>
      </c>
      <c r="D243" s="101" t="s">
        <v>968</v>
      </c>
      <c r="E243" s="102" t="s">
        <v>63</v>
      </c>
      <c r="F243" s="100" t="s">
        <v>2253</v>
      </c>
      <c r="G243" s="100" t="s">
        <v>2911</v>
      </c>
      <c r="H243" s="100" t="s">
        <v>2912</v>
      </c>
      <c r="I243" s="100" t="s">
        <v>2833</v>
      </c>
      <c r="J243" s="100" t="s">
        <v>2903</v>
      </c>
    </row>
    <row r="244" spans="1:10" ht="39" customHeight="1">
      <c r="A244" s="100" t="s">
        <v>329</v>
      </c>
      <c r="B244" s="101" t="s">
        <v>66</v>
      </c>
      <c r="C244" s="101" t="s">
        <v>330</v>
      </c>
      <c r="D244" s="101" t="s">
        <v>1161</v>
      </c>
      <c r="E244" s="102" t="s">
        <v>63</v>
      </c>
      <c r="F244" s="100" t="s">
        <v>2436</v>
      </c>
      <c r="G244" s="100" t="s">
        <v>2913</v>
      </c>
      <c r="H244" s="100" t="s">
        <v>2914</v>
      </c>
      <c r="I244" s="100" t="s">
        <v>2833</v>
      </c>
      <c r="J244" s="100" t="s">
        <v>2903</v>
      </c>
    </row>
    <row r="245" spans="1:10" ht="39" customHeight="1">
      <c r="A245" s="100" t="s">
        <v>359</v>
      </c>
      <c r="B245" s="101" t="s">
        <v>66</v>
      </c>
      <c r="C245" s="101" t="s">
        <v>360</v>
      </c>
      <c r="D245" s="101" t="s">
        <v>1161</v>
      </c>
      <c r="E245" s="102" t="s">
        <v>63</v>
      </c>
      <c r="F245" s="100" t="s">
        <v>2569</v>
      </c>
      <c r="G245" s="100" t="s">
        <v>2915</v>
      </c>
      <c r="H245" s="100" t="s">
        <v>2916</v>
      </c>
      <c r="I245" s="100" t="s">
        <v>2833</v>
      </c>
      <c r="J245" s="100" t="s">
        <v>2903</v>
      </c>
    </row>
    <row r="246" spans="1:10" ht="51.95" customHeight="1">
      <c r="A246" s="100" t="s">
        <v>442</v>
      </c>
      <c r="B246" s="101" t="s">
        <v>66</v>
      </c>
      <c r="C246" s="101" t="s">
        <v>443</v>
      </c>
      <c r="D246" s="101" t="s">
        <v>1161</v>
      </c>
      <c r="E246" s="102" t="s">
        <v>63</v>
      </c>
      <c r="F246" s="100" t="s">
        <v>2253</v>
      </c>
      <c r="G246" s="100" t="s">
        <v>2917</v>
      </c>
      <c r="H246" s="100" t="s">
        <v>2918</v>
      </c>
      <c r="I246" s="100" t="s">
        <v>2833</v>
      </c>
      <c r="J246" s="100" t="s">
        <v>2903</v>
      </c>
    </row>
    <row r="247" spans="1:10" ht="39" customHeight="1">
      <c r="A247" s="100" t="s">
        <v>323</v>
      </c>
      <c r="B247" s="101" t="s">
        <v>66</v>
      </c>
      <c r="C247" s="101" t="s">
        <v>324</v>
      </c>
      <c r="D247" s="101" t="s">
        <v>1161</v>
      </c>
      <c r="E247" s="102" t="s">
        <v>63</v>
      </c>
      <c r="F247" s="100" t="s">
        <v>2253</v>
      </c>
      <c r="G247" s="100" t="s">
        <v>2919</v>
      </c>
      <c r="H247" s="100" t="s">
        <v>2920</v>
      </c>
      <c r="I247" s="100" t="s">
        <v>2833</v>
      </c>
      <c r="J247" s="100" t="s">
        <v>2903</v>
      </c>
    </row>
    <row r="248" spans="1:10" ht="39" customHeight="1">
      <c r="A248" s="100" t="s">
        <v>299</v>
      </c>
      <c r="B248" s="101" t="s">
        <v>66</v>
      </c>
      <c r="C248" s="101" t="s">
        <v>300</v>
      </c>
      <c r="D248" s="101" t="s">
        <v>1161</v>
      </c>
      <c r="E248" s="102" t="s">
        <v>63</v>
      </c>
      <c r="F248" s="100" t="s">
        <v>2457</v>
      </c>
      <c r="G248" s="100" t="s">
        <v>2921</v>
      </c>
      <c r="H248" s="100" t="s">
        <v>2922</v>
      </c>
      <c r="I248" s="100" t="s">
        <v>2833</v>
      </c>
      <c r="J248" s="100" t="s">
        <v>2903</v>
      </c>
    </row>
    <row r="249" spans="1:10" ht="51.95" customHeight="1">
      <c r="A249" s="100" t="s">
        <v>320</v>
      </c>
      <c r="B249" s="101" t="s">
        <v>66</v>
      </c>
      <c r="C249" s="101" t="s">
        <v>321</v>
      </c>
      <c r="D249" s="101" t="s">
        <v>1161</v>
      </c>
      <c r="E249" s="102" t="s">
        <v>63</v>
      </c>
      <c r="F249" s="100" t="s">
        <v>2457</v>
      </c>
      <c r="G249" s="100" t="s">
        <v>2923</v>
      </c>
      <c r="H249" s="100" t="s">
        <v>2924</v>
      </c>
      <c r="I249" s="100" t="s">
        <v>2833</v>
      </c>
      <c r="J249" s="100" t="s">
        <v>2903</v>
      </c>
    </row>
    <row r="250" spans="1:10" ht="51.95" customHeight="1">
      <c r="A250" s="100" t="s">
        <v>317</v>
      </c>
      <c r="B250" s="101" t="s">
        <v>66</v>
      </c>
      <c r="C250" s="101" t="s">
        <v>318</v>
      </c>
      <c r="D250" s="101" t="s">
        <v>1161</v>
      </c>
      <c r="E250" s="102" t="s">
        <v>63</v>
      </c>
      <c r="F250" s="100" t="s">
        <v>2253</v>
      </c>
      <c r="G250" s="100" t="s">
        <v>2925</v>
      </c>
      <c r="H250" s="100" t="s">
        <v>2926</v>
      </c>
      <c r="I250" s="100" t="s">
        <v>2833</v>
      </c>
      <c r="J250" s="100" t="s">
        <v>2903</v>
      </c>
    </row>
    <row r="251" spans="1:10" ht="39" customHeight="1">
      <c r="A251" s="100" t="s">
        <v>338</v>
      </c>
      <c r="B251" s="101" t="s">
        <v>66</v>
      </c>
      <c r="C251" s="101" t="s">
        <v>339</v>
      </c>
      <c r="D251" s="101" t="s">
        <v>1161</v>
      </c>
      <c r="E251" s="102" t="s">
        <v>63</v>
      </c>
      <c r="F251" s="100" t="s">
        <v>2457</v>
      </c>
      <c r="G251" s="100" t="s">
        <v>2927</v>
      </c>
      <c r="H251" s="100" t="s">
        <v>2926</v>
      </c>
      <c r="I251" s="100" t="s">
        <v>2833</v>
      </c>
      <c r="J251" s="100" t="s">
        <v>2903</v>
      </c>
    </row>
    <row r="252" spans="1:10" ht="39" customHeight="1">
      <c r="A252" s="100" t="s">
        <v>344</v>
      </c>
      <c r="B252" s="101" t="s">
        <v>66</v>
      </c>
      <c r="C252" s="101" t="s">
        <v>345</v>
      </c>
      <c r="D252" s="101" t="s">
        <v>1161</v>
      </c>
      <c r="E252" s="102" t="s">
        <v>63</v>
      </c>
      <c r="F252" s="100" t="s">
        <v>2457</v>
      </c>
      <c r="G252" s="100" t="s">
        <v>2928</v>
      </c>
      <c r="H252" s="100" t="s">
        <v>2929</v>
      </c>
      <c r="I252" s="100" t="s">
        <v>2833</v>
      </c>
      <c r="J252" s="100" t="s">
        <v>957</v>
      </c>
    </row>
    <row r="253" spans="1:10" ht="51.95" customHeight="1">
      <c r="A253" s="100" t="s">
        <v>311</v>
      </c>
      <c r="B253" s="101" t="s">
        <v>66</v>
      </c>
      <c r="C253" s="101" t="s">
        <v>312</v>
      </c>
      <c r="D253" s="101" t="s">
        <v>1161</v>
      </c>
      <c r="E253" s="102" t="s">
        <v>63</v>
      </c>
      <c r="F253" s="100" t="s">
        <v>2436</v>
      </c>
      <c r="G253" s="100" t="s">
        <v>2930</v>
      </c>
      <c r="H253" s="100" t="s">
        <v>2931</v>
      </c>
      <c r="I253" s="100" t="s">
        <v>2833</v>
      </c>
      <c r="J253" s="100" t="s">
        <v>957</v>
      </c>
    </row>
    <row r="254" spans="1:10" ht="26.1" customHeight="1">
      <c r="A254" s="100" t="s">
        <v>266</v>
      </c>
      <c r="B254" s="101" t="s">
        <v>66</v>
      </c>
      <c r="C254" s="101" t="s">
        <v>267</v>
      </c>
      <c r="D254" s="101" t="s">
        <v>1161</v>
      </c>
      <c r="E254" s="102" t="s">
        <v>63</v>
      </c>
      <c r="F254" s="100" t="s">
        <v>2118</v>
      </c>
      <c r="G254" s="100" t="s">
        <v>2932</v>
      </c>
      <c r="H254" s="100" t="s">
        <v>2932</v>
      </c>
      <c r="I254" s="100" t="s">
        <v>2833</v>
      </c>
      <c r="J254" s="100" t="s">
        <v>957</v>
      </c>
    </row>
    <row r="255" spans="1:10" ht="39" customHeight="1">
      <c r="A255" s="100" t="s">
        <v>451</v>
      </c>
      <c r="B255" s="101" t="s">
        <v>66</v>
      </c>
      <c r="C255" s="101" t="s">
        <v>452</v>
      </c>
      <c r="D255" s="101" t="s">
        <v>1161</v>
      </c>
      <c r="E255" s="102" t="s">
        <v>202</v>
      </c>
      <c r="F255" s="100" t="s">
        <v>1316</v>
      </c>
      <c r="G255" s="100" t="s">
        <v>2933</v>
      </c>
      <c r="H255" s="100" t="s">
        <v>2934</v>
      </c>
      <c r="I255" s="100" t="s">
        <v>2833</v>
      </c>
      <c r="J255" s="100" t="s">
        <v>957</v>
      </c>
    </row>
    <row r="256" spans="1:10" ht="39" customHeight="1">
      <c r="A256" s="100" t="s">
        <v>335</v>
      </c>
      <c r="B256" s="101" t="s">
        <v>66</v>
      </c>
      <c r="C256" s="101" t="s">
        <v>336</v>
      </c>
      <c r="D256" s="101" t="s">
        <v>1161</v>
      </c>
      <c r="E256" s="102" t="s">
        <v>63</v>
      </c>
      <c r="F256" s="100" t="s">
        <v>2457</v>
      </c>
      <c r="G256" s="100" t="s">
        <v>2935</v>
      </c>
      <c r="H256" s="100" t="s">
        <v>2936</v>
      </c>
      <c r="I256" s="100" t="s">
        <v>2833</v>
      </c>
      <c r="J256" s="100" t="s">
        <v>957</v>
      </c>
    </row>
    <row r="257" spans="1:10" ht="39" customHeight="1">
      <c r="A257" s="100" t="s">
        <v>518</v>
      </c>
      <c r="B257" s="101" t="s">
        <v>66</v>
      </c>
      <c r="C257" s="101" t="s">
        <v>519</v>
      </c>
      <c r="D257" s="101" t="s">
        <v>1161</v>
      </c>
      <c r="E257" s="102" t="s">
        <v>63</v>
      </c>
      <c r="F257" s="100" t="s">
        <v>2118</v>
      </c>
      <c r="G257" s="100" t="s">
        <v>2489</v>
      </c>
      <c r="H257" s="100" t="s">
        <v>2489</v>
      </c>
      <c r="I257" s="100" t="s">
        <v>2833</v>
      </c>
      <c r="J257" s="100" t="s">
        <v>957</v>
      </c>
    </row>
    <row r="258" spans="1:10" ht="39" customHeight="1">
      <c r="A258" s="100" t="s">
        <v>377</v>
      </c>
      <c r="B258" s="101" t="s">
        <v>66</v>
      </c>
      <c r="C258" s="101" t="s">
        <v>378</v>
      </c>
      <c r="D258" s="101" t="s">
        <v>1161</v>
      </c>
      <c r="E258" s="102" t="s">
        <v>63</v>
      </c>
      <c r="F258" s="100" t="s">
        <v>2457</v>
      </c>
      <c r="G258" s="100" t="s">
        <v>2937</v>
      </c>
      <c r="H258" s="100" t="s">
        <v>2938</v>
      </c>
      <c r="I258" s="100" t="s">
        <v>2833</v>
      </c>
      <c r="J258" s="100" t="s">
        <v>957</v>
      </c>
    </row>
    <row r="259" spans="1:10" ht="26.1" customHeight="1">
      <c r="A259" s="100" t="s">
        <v>275</v>
      </c>
      <c r="B259" s="101" t="s">
        <v>66</v>
      </c>
      <c r="C259" s="101" t="s">
        <v>276</v>
      </c>
      <c r="D259" s="101" t="s">
        <v>1161</v>
      </c>
      <c r="E259" s="102" t="s">
        <v>63</v>
      </c>
      <c r="F259" s="100" t="s">
        <v>2118</v>
      </c>
      <c r="G259" s="100" t="s">
        <v>2938</v>
      </c>
      <c r="H259" s="100" t="s">
        <v>2938</v>
      </c>
      <c r="I259" s="100" t="s">
        <v>2833</v>
      </c>
      <c r="J259" s="100" t="s">
        <v>957</v>
      </c>
    </row>
    <row r="260" spans="1:10" ht="39" customHeight="1">
      <c r="A260" s="100" t="s">
        <v>290</v>
      </c>
      <c r="B260" s="101" t="s">
        <v>66</v>
      </c>
      <c r="C260" s="101" t="s">
        <v>291</v>
      </c>
      <c r="D260" s="101" t="s">
        <v>1187</v>
      </c>
      <c r="E260" s="102" t="s">
        <v>63</v>
      </c>
      <c r="F260" s="100" t="s">
        <v>2118</v>
      </c>
      <c r="G260" s="100" t="s">
        <v>2939</v>
      </c>
      <c r="H260" s="100" t="s">
        <v>2939</v>
      </c>
      <c r="I260" s="100" t="s">
        <v>2833</v>
      </c>
      <c r="J260" s="100" t="s">
        <v>957</v>
      </c>
    </row>
    <row r="261" spans="1:10" ht="26.1" customHeight="1">
      <c r="A261" s="100" t="s">
        <v>637</v>
      </c>
      <c r="B261" s="101" t="s">
        <v>66</v>
      </c>
      <c r="C261" s="101" t="s">
        <v>638</v>
      </c>
      <c r="D261" s="101" t="s">
        <v>1421</v>
      </c>
      <c r="E261" s="102" t="s">
        <v>63</v>
      </c>
      <c r="F261" s="100" t="s">
        <v>2118</v>
      </c>
      <c r="G261" s="100" t="s">
        <v>2940</v>
      </c>
      <c r="H261" s="100" t="s">
        <v>2940</v>
      </c>
      <c r="I261" s="100" t="s">
        <v>2833</v>
      </c>
      <c r="J261" s="100" t="s">
        <v>957</v>
      </c>
    </row>
    <row r="262" spans="1:10" ht="39" customHeight="1">
      <c r="A262" s="100" t="s">
        <v>296</v>
      </c>
      <c r="B262" s="101" t="s">
        <v>66</v>
      </c>
      <c r="C262" s="101" t="s">
        <v>297</v>
      </c>
      <c r="D262" s="101" t="s">
        <v>1161</v>
      </c>
      <c r="E262" s="102" t="s">
        <v>63</v>
      </c>
      <c r="F262" s="100" t="s">
        <v>2118</v>
      </c>
      <c r="G262" s="100" t="s">
        <v>2941</v>
      </c>
      <c r="H262" s="100" t="s">
        <v>2941</v>
      </c>
      <c r="I262" s="100" t="s">
        <v>2833</v>
      </c>
      <c r="J262" s="100" t="s">
        <v>957</v>
      </c>
    </row>
    <row r="263" spans="1:10" ht="39" customHeight="1">
      <c r="A263" s="100" t="s">
        <v>371</v>
      </c>
      <c r="B263" s="101" t="s">
        <v>66</v>
      </c>
      <c r="C263" s="101" t="s">
        <v>372</v>
      </c>
      <c r="D263" s="101" t="s">
        <v>1161</v>
      </c>
      <c r="E263" s="102" t="s">
        <v>63</v>
      </c>
      <c r="F263" s="100" t="s">
        <v>2118</v>
      </c>
      <c r="G263" s="100" t="s">
        <v>2942</v>
      </c>
      <c r="H263" s="100" t="s">
        <v>2942</v>
      </c>
      <c r="I263" s="100" t="s">
        <v>2833</v>
      </c>
      <c r="J263" s="100" t="s">
        <v>957</v>
      </c>
    </row>
    <row r="264" spans="1:10" ht="51.95" customHeight="1">
      <c r="A264" s="100" t="s">
        <v>386</v>
      </c>
      <c r="B264" s="101" t="s">
        <v>66</v>
      </c>
      <c r="C264" s="101" t="s">
        <v>387</v>
      </c>
      <c r="D264" s="101" t="s">
        <v>1161</v>
      </c>
      <c r="E264" s="102" t="s">
        <v>63</v>
      </c>
      <c r="F264" s="100" t="s">
        <v>2118</v>
      </c>
      <c r="G264" s="100" t="s">
        <v>2943</v>
      </c>
      <c r="H264" s="100" t="s">
        <v>2943</v>
      </c>
      <c r="I264" s="100" t="s">
        <v>2833</v>
      </c>
      <c r="J264" s="100" t="s">
        <v>957</v>
      </c>
    </row>
    <row r="265" spans="1:10" ht="39" customHeight="1">
      <c r="A265" s="100" t="s">
        <v>308</v>
      </c>
      <c r="B265" s="101" t="s">
        <v>66</v>
      </c>
      <c r="C265" s="101" t="s">
        <v>309</v>
      </c>
      <c r="D265" s="101" t="s">
        <v>1161</v>
      </c>
      <c r="E265" s="102" t="s">
        <v>63</v>
      </c>
      <c r="F265" s="100" t="s">
        <v>2118</v>
      </c>
      <c r="G265" s="100" t="s">
        <v>2944</v>
      </c>
      <c r="H265" s="100" t="s">
        <v>2944</v>
      </c>
      <c r="I265" s="100" t="s">
        <v>2833</v>
      </c>
      <c r="J265" s="100" t="s">
        <v>957</v>
      </c>
    </row>
    <row r="266" spans="1:10" ht="39" customHeight="1">
      <c r="A266" s="100" t="s">
        <v>332</v>
      </c>
      <c r="B266" s="101" t="s">
        <v>66</v>
      </c>
      <c r="C266" s="101" t="s">
        <v>333</v>
      </c>
      <c r="D266" s="101" t="s">
        <v>1161</v>
      </c>
      <c r="E266" s="102" t="s">
        <v>63</v>
      </c>
      <c r="F266" s="100" t="s">
        <v>2118</v>
      </c>
      <c r="G266" s="100" t="s">
        <v>2945</v>
      </c>
      <c r="H266" s="100" t="s">
        <v>2945</v>
      </c>
      <c r="I266" s="100" t="s">
        <v>2833</v>
      </c>
      <c r="J266" s="100" t="s">
        <v>957</v>
      </c>
    </row>
    <row r="267" spans="1:10" ht="26.1" customHeight="1">
      <c r="A267" s="100" t="s">
        <v>305</v>
      </c>
      <c r="B267" s="101" t="s">
        <v>66</v>
      </c>
      <c r="C267" s="101" t="s">
        <v>306</v>
      </c>
      <c r="D267" s="101" t="s">
        <v>1161</v>
      </c>
      <c r="E267" s="102" t="s">
        <v>63</v>
      </c>
      <c r="F267" s="100" t="s">
        <v>2118</v>
      </c>
      <c r="G267" s="100" t="s">
        <v>2946</v>
      </c>
      <c r="H267" s="100" t="s">
        <v>2946</v>
      </c>
      <c r="I267" s="100" t="s">
        <v>2833</v>
      </c>
      <c r="J267" s="100" t="s">
        <v>957</v>
      </c>
    </row>
    <row r="268" spans="1:10" ht="39" customHeight="1">
      <c r="A268" s="100" t="s">
        <v>368</v>
      </c>
      <c r="B268" s="101" t="s">
        <v>66</v>
      </c>
      <c r="C268" s="101" t="s">
        <v>369</v>
      </c>
      <c r="D268" s="101" t="s">
        <v>1161</v>
      </c>
      <c r="E268" s="102" t="s">
        <v>63</v>
      </c>
      <c r="F268" s="100" t="s">
        <v>2118</v>
      </c>
      <c r="G268" s="100" t="s">
        <v>2947</v>
      </c>
      <c r="H268" s="100" t="s">
        <v>2947</v>
      </c>
      <c r="I268" s="100" t="s">
        <v>2833</v>
      </c>
      <c r="J268" s="100" t="s">
        <v>957</v>
      </c>
    </row>
    <row r="269" spans="1:10" ht="39" customHeight="1">
      <c r="A269" s="100" t="s">
        <v>326</v>
      </c>
      <c r="B269" s="101" t="s">
        <v>66</v>
      </c>
      <c r="C269" s="101" t="s">
        <v>327</v>
      </c>
      <c r="D269" s="101" t="s">
        <v>1161</v>
      </c>
      <c r="E269" s="102" t="s">
        <v>63</v>
      </c>
      <c r="F269" s="100" t="s">
        <v>2118</v>
      </c>
      <c r="G269" s="100" t="s">
        <v>2948</v>
      </c>
      <c r="H269" s="100" t="s">
        <v>2948</v>
      </c>
      <c r="I269" s="100" t="s">
        <v>2833</v>
      </c>
      <c r="J269" s="100" t="s">
        <v>957</v>
      </c>
    </row>
    <row r="270" spans="1:10" ht="39" customHeight="1">
      <c r="A270" s="100" t="s">
        <v>293</v>
      </c>
      <c r="B270" s="101" t="s">
        <v>66</v>
      </c>
      <c r="C270" s="101" t="s">
        <v>294</v>
      </c>
      <c r="D270" s="101" t="s">
        <v>1161</v>
      </c>
      <c r="E270" s="102" t="s">
        <v>63</v>
      </c>
      <c r="F270" s="100" t="s">
        <v>2118</v>
      </c>
      <c r="G270" s="100" t="s">
        <v>2949</v>
      </c>
      <c r="H270" s="100" t="s">
        <v>2949</v>
      </c>
      <c r="I270" s="100" t="s">
        <v>2833</v>
      </c>
      <c r="J270" s="100" t="s">
        <v>957</v>
      </c>
    </row>
    <row r="271" spans="1:10">
      <c r="A271" s="104"/>
      <c r="B271" s="104"/>
      <c r="C271" s="104"/>
      <c r="D271" s="104"/>
      <c r="E271" s="104"/>
      <c r="F271" s="104"/>
      <c r="G271" s="104"/>
      <c r="H271" s="104"/>
      <c r="I271" s="104"/>
      <c r="J271" s="104"/>
    </row>
    <row r="272" spans="1:10">
      <c r="A272" s="442"/>
      <c r="B272" s="442"/>
      <c r="C272" s="442"/>
      <c r="D272" s="107"/>
      <c r="E272" s="106"/>
      <c r="F272" s="443" t="s">
        <v>47</v>
      </c>
      <c r="G272" s="442"/>
      <c r="H272" s="444">
        <v>5595691.7199999997</v>
      </c>
      <c r="I272" s="442"/>
      <c r="J272" s="442"/>
    </row>
    <row r="273" spans="1:10">
      <c r="A273" s="442"/>
      <c r="B273" s="442"/>
      <c r="C273" s="442"/>
      <c r="D273" s="107"/>
      <c r="E273" s="106"/>
      <c r="F273" s="443" t="s">
        <v>48</v>
      </c>
      <c r="G273" s="442"/>
      <c r="H273" s="444">
        <v>1287790.98</v>
      </c>
      <c r="I273" s="442"/>
      <c r="J273" s="442"/>
    </row>
    <row r="274" spans="1:10">
      <c r="A274" s="442"/>
      <c r="B274" s="442"/>
      <c r="C274" s="442"/>
      <c r="D274" s="107"/>
      <c r="E274" s="106"/>
      <c r="F274" s="443" t="s">
        <v>49</v>
      </c>
      <c r="G274" s="442"/>
      <c r="H274" s="444">
        <v>6883482.7000000002</v>
      </c>
      <c r="I274" s="442"/>
      <c r="J274" s="442"/>
    </row>
    <row r="275" spans="1:10" ht="60" customHeight="1">
      <c r="A275" s="108"/>
      <c r="B275" s="108"/>
      <c r="C275" s="108"/>
      <c r="D275" s="108"/>
      <c r="E275" s="108"/>
      <c r="F275" s="108"/>
      <c r="G275" s="108"/>
      <c r="H275" s="108"/>
      <c r="I275" s="108"/>
      <c r="J275" s="108"/>
    </row>
    <row r="276" spans="1:10" ht="69.95" customHeight="1">
      <c r="A276" s="441" t="s">
        <v>50</v>
      </c>
      <c r="B276" s="441"/>
      <c r="C276" s="441"/>
      <c r="D276" s="441"/>
      <c r="E276" s="441"/>
      <c r="F276" s="441"/>
      <c r="G276" s="441"/>
      <c r="H276" s="441"/>
      <c r="I276" s="441"/>
      <c r="J276" s="441"/>
    </row>
  </sheetData>
  <mergeCells count="15">
    <mergeCell ref="E1:G1"/>
    <mergeCell ref="H1:J1"/>
    <mergeCell ref="E2:G2"/>
    <mergeCell ref="H2:J2"/>
    <mergeCell ref="A3:J3"/>
    <mergeCell ref="A274:C274"/>
    <mergeCell ref="F274:G274"/>
    <mergeCell ref="H274:J274"/>
    <mergeCell ref="A276:J276"/>
    <mergeCell ref="A272:C272"/>
    <mergeCell ref="F272:G272"/>
    <mergeCell ref="H272:J272"/>
    <mergeCell ref="A273:C273"/>
    <mergeCell ref="F273:G273"/>
    <mergeCell ref="H273:J273"/>
  </mergeCells>
  <pageMargins left="0.5" right="0.5" top="1" bottom="1" header="0.5" footer="0.5"/>
  <pageSetup paperSize="9" scale="71" fitToHeight="0" orientation="landscape" r:id="rId1"/>
  <headerFooter>
    <oddHeader>&amp;L &amp;CCODEVASF
CNPJ:</oddHeader>
    <oddFooter>&amp;L &amp;C  -  -  / DF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509"/>
  <sheetViews>
    <sheetView showOutlineSymbols="0" showWhiteSpace="0" zoomScale="70" zoomScaleNormal="70" workbookViewId="0">
      <selection activeCell="D9" sqref="D9"/>
    </sheetView>
  </sheetViews>
  <sheetFormatPr defaultColWidth="9" defaultRowHeight="14.25"/>
  <cols>
    <col min="1" max="2" width="10" style="86" customWidth="1"/>
    <col min="3" max="3" width="25" style="86" customWidth="1"/>
    <col min="4" max="4" width="60" style="86" customWidth="1"/>
    <col min="5" max="5" width="25" style="86" customWidth="1"/>
    <col min="6" max="6" width="10" style="86" customWidth="1"/>
    <col min="7" max="17" width="13" style="86" customWidth="1"/>
    <col min="18" max="18" width="15" style="86" customWidth="1"/>
    <col min="19" max="16384" width="9" style="86"/>
  </cols>
  <sheetData>
    <row r="1" spans="1:18" ht="15">
      <c r="A1" s="87"/>
      <c r="B1" s="87"/>
      <c r="C1" s="87"/>
      <c r="D1" s="87" t="s">
        <v>0</v>
      </c>
      <c r="E1" s="446" t="s">
        <v>1</v>
      </c>
      <c r="F1" s="446" t="s">
        <v>2</v>
      </c>
      <c r="G1" s="446"/>
      <c r="H1" s="446"/>
      <c r="I1" s="446" t="s">
        <v>3</v>
      </c>
      <c r="J1" s="446"/>
      <c r="K1" s="446"/>
      <c r="L1" s="446"/>
      <c r="M1" s="446"/>
      <c r="N1" s="446"/>
      <c r="O1" s="446"/>
      <c r="P1" s="446"/>
    </row>
    <row r="2" spans="1:18" ht="80.099999999999994" customHeight="1">
      <c r="A2" s="88"/>
      <c r="B2" s="88"/>
      <c r="C2" s="88"/>
      <c r="D2" s="88" t="s">
        <v>4</v>
      </c>
      <c r="E2" s="443" t="s">
        <v>5</v>
      </c>
      <c r="F2" s="443" t="s">
        <v>6</v>
      </c>
      <c r="G2" s="443"/>
      <c r="H2" s="443"/>
      <c r="I2" s="443" t="s">
        <v>7</v>
      </c>
      <c r="J2" s="443"/>
      <c r="K2" s="443"/>
      <c r="L2" s="443"/>
      <c r="M2" s="443"/>
      <c r="N2" s="443"/>
      <c r="O2" s="443"/>
      <c r="P2" s="443"/>
    </row>
    <row r="3" spans="1:18" ht="15">
      <c r="A3" s="447" t="s">
        <v>2950</v>
      </c>
      <c r="B3" s="447"/>
      <c r="C3" s="447"/>
      <c r="D3" s="447"/>
      <c r="E3" s="447"/>
      <c r="F3" s="447"/>
      <c r="G3" s="447"/>
      <c r="H3" s="447"/>
      <c r="I3" s="447"/>
      <c r="J3" s="447"/>
      <c r="K3" s="447"/>
      <c r="L3" s="447"/>
      <c r="M3" s="447"/>
      <c r="N3" s="447"/>
      <c r="O3" s="447"/>
      <c r="P3" s="447"/>
    </row>
    <row r="4" spans="1:18" ht="20.100000000000001" customHeight="1">
      <c r="A4" s="567" t="s">
        <v>52</v>
      </c>
      <c r="B4" s="445" t="s">
        <v>53</v>
      </c>
      <c r="C4" s="445" t="s">
        <v>2951</v>
      </c>
      <c r="D4" s="445" t="s">
        <v>10</v>
      </c>
      <c r="E4" s="445" t="s">
        <v>878</v>
      </c>
      <c r="F4" s="91" t="s">
        <v>54</v>
      </c>
      <c r="G4" s="568" t="s">
        <v>2952</v>
      </c>
      <c r="H4" s="89"/>
      <c r="I4" s="91" t="s">
        <v>2953</v>
      </c>
      <c r="J4" s="89"/>
      <c r="K4" s="91" t="s">
        <v>11</v>
      </c>
      <c r="L4" s="89"/>
      <c r="M4" s="89"/>
      <c r="N4" s="567" t="s">
        <v>2954</v>
      </c>
      <c r="O4" s="567" t="s">
        <v>2955</v>
      </c>
      <c r="P4" s="567" t="s">
        <v>2956</v>
      </c>
      <c r="Q4" s="566"/>
      <c r="R4" s="566"/>
    </row>
    <row r="5" spans="1:18" ht="20.100000000000001" customHeight="1">
      <c r="A5" s="567"/>
      <c r="B5" s="445"/>
      <c r="C5" s="445"/>
      <c r="D5" s="445"/>
      <c r="E5" s="445"/>
      <c r="F5" s="91"/>
      <c r="G5" s="567" t="s">
        <v>2957</v>
      </c>
      <c r="H5" s="89" t="s">
        <v>2958</v>
      </c>
      <c r="I5" s="89" t="s">
        <v>2957</v>
      </c>
      <c r="J5" s="89" t="s">
        <v>2958</v>
      </c>
      <c r="K5" s="89" t="s">
        <v>2957</v>
      </c>
      <c r="L5" s="89" t="s">
        <v>2958</v>
      </c>
      <c r="M5" s="89" t="s">
        <v>2959</v>
      </c>
      <c r="N5" s="567"/>
      <c r="O5" s="567"/>
      <c r="P5" s="567"/>
      <c r="Q5" s="567"/>
      <c r="R5" s="567"/>
    </row>
    <row r="6" spans="1:18" ht="51.95" customHeight="1">
      <c r="A6" s="92" t="s">
        <v>1745</v>
      </c>
      <c r="B6" s="93" t="s">
        <v>66</v>
      </c>
      <c r="C6" s="93"/>
      <c r="D6" s="93" t="s">
        <v>1746</v>
      </c>
      <c r="E6" s="93" t="s">
        <v>889</v>
      </c>
      <c r="F6" s="94" t="s">
        <v>68</v>
      </c>
      <c r="G6" s="92" t="s">
        <v>2960</v>
      </c>
      <c r="H6" s="92" t="s">
        <v>58</v>
      </c>
      <c r="I6" s="92" t="s">
        <v>2961</v>
      </c>
      <c r="J6" s="92" t="s">
        <v>58</v>
      </c>
      <c r="K6" s="92" t="s">
        <v>2962</v>
      </c>
      <c r="L6" s="92" t="s">
        <v>58</v>
      </c>
      <c r="M6" s="98">
        <v>328953.03844636801</v>
      </c>
      <c r="N6" s="92" t="s">
        <v>2963</v>
      </c>
      <c r="O6" s="98">
        <v>328953.03844636801</v>
      </c>
      <c r="P6" s="92" t="s">
        <v>2963</v>
      </c>
    </row>
    <row r="7" spans="1:18" ht="51.95" customHeight="1">
      <c r="A7" s="92" t="s">
        <v>2964</v>
      </c>
      <c r="B7" s="93" t="s">
        <v>66</v>
      </c>
      <c r="C7" s="93"/>
      <c r="D7" s="93" t="s">
        <v>2965</v>
      </c>
      <c r="E7" s="93" t="s">
        <v>889</v>
      </c>
      <c r="F7" s="94" t="s">
        <v>72</v>
      </c>
      <c r="G7" s="92" t="s">
        <v>2966</v>
      </c>
      <c r="H7" s="92" t="s">
        <v>58</v>
      </c>
      <c r="I7" s="92" t="s">
        <v>2967</v>
      </c>
      <c r="J7" s="92" t="s">
        <v>58</v>
      </c>
      <c r="K7" s="92" t="s">
        <v>2968</v>
      </c>
      <c r="L7" s="92" t="s">
        <v>58</v>
      </c>
      <c r="M7" s="98">
        <v>238180.18998055</v>
      </c>
      <c r="N7" s="92" t="s">
        <v>2969</v>
      </c>
      <c r="O7" s="98">
        <v>567133.22842691699</v>
      </c>
      <c r="P7" s="92" t="s">
        <v>2970</v>
      </c>
    </row>
    <row r="8" spans="1:18" ht="24" customHeight="1">
      <c r="A8" s="92" t="s">
        <v>2971</v>
      </c>
      <c r="B8" s="93" t="s">
        <v>66</v>
      </c>
      <c r="C8" s="93"/>
      <c r="D8" s="93" t="s">
        <v>2972</v>
      </c>
      <c r="E8" s="93" t="s">
        <v>2973</v>
      </c>
      <c r="F8" s="94" t="s">
        <v>948</v>
      </c>
      <c r="G8" s="92" t="s">
        <v>2974</v>
      </c>
      <c r="H8" s="92" t="s">
        <v>58</v>
      </c>
      <c r="I8" s="92" t="s">
        <v>2975</v>
      </c>
      <c r="J8" s="92" t="s">
        <v>58</v>
      </c>
      <c r="K8" s="92" t="s">
        <v>2976</v>
      </c>
      <c r="L8" s="92" t="s">
        <v>58</v>
      </c>
      <c r="M8" s="98">
        <v>220223.263480886</v>
      </c>
      <c r="N8" s="92" t="s">
        <v>2977</v>
      </c>
      <c r="O8" s="98">
        <v>787356.49190780299</v>
      </c>
      <c r="P8" s="92" t="s">
        <v>2978</v>
      </c>
    </row>
    <row r="9" spans="1:18" ht="39" customHeight="1">
      <c r="A9" s="92" t="s">
        <v>1038</v>
      </c>
      <c r="B9" s="93" t="s">
        <v>66</v>
      </c>
      <c r="C9" s="93"/>
      <c r="D9" s="93" t="s">
        <v>1039</v>
      </c>
      <c r="E9" s="93" t="s">
        <v>889</v>
      </c>
      <c r="F9" s="94" t="s">
        <v>68</v>
      </c>
      <c r="G9" s="92" t="s">
        <v>2979</v>
      </c>
      <c r="H9" s="92" t="s">
        <v>58</v>
      </c>
      <c r="I9" s="92" t="s">
        <v>2980</v>
      </c>
      <c r="J9" s="92" t="s">
        <v>58</v>
      </c>
      <c r="K9" s="92" t="s">
        <v>2981</v>
      </c>
      <c r="L9" s="92" t="s">
        <v>58</v>
      </c>
      <c r="M9" s="98">
        <v>209061.20589341901</v>
      </c>
      <c r="N9" s="92" t="s">
        <v>2982</v>
      </c>
      <c r="O9" s="98">
        <v>996417.69780122198</v>
      </c>
      <c r="P9" s="92" t="s">
        <v>2983</v>
      </c>
    </row>
    <row r="10" spans="1:18" ht="26.1" customHeight="1">
      <c r="A10" s="92" t="s">
        <v>994</v>
      </c>
      <c r="B10" s="93" t="s">
        <v>61</v>
      </c>
      <c r="C10" s="93"/>
      <c r="D10" s="93" t="s">
        <v>995</v>
      </c>
      <c r="E10" s="93" t="s">
        <v>889</v>
      </c>
      <c r="F10" s="94" t="s">
        <v>101</v>
      </c>
      <c r="G10" s="92" t="s">
        <v>2984</v>
      </c>
      <c r="H10" s="92" t="s">
        <v>58</v>
      </c>
      <c r="I10" s="92" t="s">
        <v>2985</v>
      </c>
      <c r="J10" s="92" t="s">
        <v>58</v>
      </c>
      <c r="K10" s="92" t="s">
        <v>2986</v>
      </c>
      <c r="L10" s="92" t="s">
        <v>58</v>
      </c>
      <c r="M10" s="98">
        <v>187638.934301762</v>
      </c>
      <c r="N10" s="92" t="s">
        <v>2987</v>
      </c>
      <c r="O10" s="98">
        <v>1184056.63210298</v>
      </c>
      <c r="P10" s="92" t="s">
        <v>2988</v>
      </c>
    </row>
    <row r="11" spans="1:18" ht="39" customHeight="1">
      <c r="A11" s="92" t="s">
        <v>2989</v>
      </c>
      <c r="B11" s="93" t="s">
        <v>66</v>
      </c>
      <c r="C11" s="93"/>
      <c r="D11" s="93" t="s">
        <v>2990</v>
      </c>
      <c r="E11" s="93" t="s">
        <v>1610</v>
      </c>
      <c r="F11" s="94" t="s">
        <v>63</v>
      </c>
      <c r="G11" s="92" t="s">
        <v>2991</v>
      </c>
      <c r="H11" s="92" t="s">
        <v>58</v>
      </c>
      <c r="I11" s="92" t="s">
        <v>2992</v>
      </c>
      <c r="J11" s="92" t="s">
        <v>58</v>
      </c>
      <c r="K11" s="92" t="s">
        <v>2993</v>
      </c>
      <c r="L11" s="92" t="s">
        <v>58</v>
      </c>
      <c r="M11" s="98">
        <v>159670.358736041</v>
      </c>
      <c r="N11" s="92" t="s">
        <v>2994</v>
      </c>
      <c r="O11" s="98">
        <v>1343726.9908390299</v>
      </c>
      <c r="P11" s="92" t="s">
        <v>2995</v>
      </c>
    </row>
    <row r="12" spans="1:18" ht="39" customHeight="1">
      <c r="A12" s="92" t="s">
        <v>1145</v>
      </c>
      <c r="B12" s="93" t="s">
        <v>66</v>
      </c>
      <c r="C12" s="93"/>
      <c r="D12" s="93" t="s">
        <v>1146</v>
      </c>
      <c r="E12" s="93" t="s">
        <v>889</v>
      </c>
      <c r="F12" s="94" t="s">
        <v>68</v>
      </c>
      <c r="G12" s="92" t="s">
        <v>2996</v>
      </c>
      <c r="H12" s="92" t="s">
        <v>58</v>
      </c>
      <c r="I12" s="92" t="s">
        <v>2997</v>
      </c>
      <c r="J12" s="92" t="s">
        <v>58</v>
      </c>
      <c r="K12" s="92" t="s">
        <v>2998</v>
      </c>
      <c r="L12" s="92" t="s">
        <v>58</v>
      </c>
      <c r="M12" s="98">
        <v>157913.40086788501</v>
      </c>
      <c r="N12" s="92" t="s">
        <v>2999</v>
      </c>
      <c r="O12" s="98">
        <v>1501640.39170691</v>
      </c>
      <c r="P12" s="92" t="s">
        <v>3000</v>
      </c>
    </row>
    <row r="13" spans="1:18" ht="26.1" customHeight="1">
      <c r="A13" s="92" t="s">
        <v>1008</v>
      </c>
      <c r="B13" s="93" t="s">
        <v>61</v>
      </c>
      <c r="C13" s="93"/>
      <c r="D13" s="93" t="s">
        <v>1009</v>
      </c>
      <c r="E13" s="93" t="s">
        <v>889</v>
      </c>
      <c r="F13" s="94" t="s">
        <v>101</v>
      </c>
      <c r="G13" s="92" t="s">
        <v>3001</v>
      </c>
      <c r="H13" s="92" t="s">
        <v>58</v>
      </c>
      <c r="I13" s="92" t="s">
        <v>3002</v>
      </c>
      <c r="J13" s="92" t="s">
        <v>58</v>
      </c>
      <c r="K13" s="92" t="s">
        <v>3003</v>
      </c>
      <c r="L13" s="92" t="s">
        <v>58</v>
      </c>
      <c r="M13" s="98">
        <v>157014.64682516601</v>
      </c>
      <c r="N13" s="92" t="s">
        <v>3004</v>
      </c>
      <c r="O13" s="98">
        <v>1658655.0385320799</v>
      </c>
      <c r="P13" s="92" t="s">
        <v>3005</v>
      </c>
    </row>
    <row r="14" spans="1:18" ht="26.1" customHeight="1">
      <c r="A14" s="92" t="s">
        <v>1103</v>
      </c>
      <c r="B14" s="93" t="s">
        <v>66</v>
      </c>
      <c r="C14" s="93"/>
      <c r="D14" s="93" t="s">
        <v>1104</v>
      </c>
      <c r="E14" s="93" t="s">
        <v>889</v>
      </c>
      <c r="F14" s="94" t="s">
        <v>123</v>
      </c>
      <c r="G14" s="92" t="s">
        <v>3006</v>
      </c>
      <c r="H14" s="92" t="s">
        <v>58</v>
      </c>
      <c r="I14" s="92" t="s">
        <v>3007</v>
      </c>
      <c r="J14" s="92" t="s">
        <v>58</v>
      </c>
      <c r="K14" s="92" t="s">
        <v>3008</v>
      </c>
      <c r="L14" s="92" t="s">
        <v>58</v>
      </c>
      <c r="M14" s="98">
        <v>143704.57569733501</v>
      </c>
      <c r="N14" s="92" t="s">
        <v>3009</v>
      </c>
      <c r="O14" s="98">
        <v>1802359.61422941</v>
      </c>
      <c r="P14" s="92" t="s">
        <v>3010</v>
      </c>
    </row>
    <row r="15" spans="1:18" ht="24" customHeight="1">
      <c r="A15" s="92" t="s">
        <v>1142</v>
      </c>
      <c r="B15" s="93" t="s">
        <v>66</v>
      </c>
      <c r="C15" s="93"/>
      <c r="D15" s="93" t="s">
        <v>1143</v>
      </c>
      <c r="E15" s="93" t="s">
        <v>889</v>
      </c>
      <c r="F15" s="94" t="s">
        <v>101</v>
      </c>
      <c r="G15" s="92" t="s">
        <v>3011</v>
      </c>
      <c r="H15" s="92" t="s">
        <v>58</v>
      </c>
      <c r="I15" s="92" t="s">
        <v>3012</v>
      </c>
      <c r="J15" s="92" t="s">
        <v>58</v>
      </c>
      <c r="K15" s="92" t="s">
        <v>3013</v>
      </c>
      <c r="L15" s="92" t="s">
        <v>58</v>
      </c>
      <c r="M15" s="98">
        <v>138253.866408784</v>
      </c>
      <c r="N15" s="92" t="s">
        <v>3014</v>
      </c>
      <c r="O15" s="98">
        <v>1940613.4806382</v>
      </c>
      <c r="P15" s="92" t="s">
        <v>3015</v>
      </c>
    </row>
    <row r="16" spans="1:18" ht="24" customHeight="1">
      <c r="A16" s="92" t="s">
        <v>3016</v>
      </c>
      <c r="B16" s="93" t="s">
        <v>66</v>
      </c>
      <c r="C16" s="93"/>
      <c r="D16" s="93" t="s">
        <v>3017</v>
      </c>
      <c r="E16" s="93" t="s">
        <v>2973</v>
      </c>
      <c r="F16" s="94" t="s">
        <v>884</v>
      </c>
      <c r="G16" s="92" t="s">
        <v>3018</v>
      </c>
      <c r="H16" s="92" t="s">
        <v>58</v>
      </c>
      <c r="I16" s="92" t="s">
        <v>3019</v>
      </c>
      <c r="J16" s="92" t="s">
        <v>58</v>
      </c>
      <c r="K16" s="92" t="s">
        <v>3020</v>
      </c>
      <c r="L16" s="92" t="s">
        <v>58</v>
      </c>
      <c r="M16" s="98">
        <v>132789.43140840501</v>
      </c>
      <c r="N16" s="92" t="s">
        <v>3021</v>
      </c>
      <c r="O16" s="98">
        <v>2073402.9120465999</v>
      </c>
      <c r="P16" s="92" t="s">
        <v>3022</v>
      </c>
    </row>
    <row r="17" spans="1:17" ht="51.95" customHeight="1">
      <c r="A17" s="92" t="s">
        <v>963</v>
      </c>
      <c r="B17" s="93" t="s">
        <v>66</v>
      </c>
      <c r="C17" s="93"/>
      <c r="D17" s="93" t="s">
        <v>964</v>
      </c>
      <c r="E17" s="93" t="s">
        <v>889</v>
      </c>
      <c r="F17" s="94" t="s">
        <v>72</v>
      </c>
      <c r="G17" s="92" t="s">
        <v>3023</v>
      </c>
      <c r="H17" s="92" t="s">
        <v>58</v>
      </c>
      <c r="I17" s="92" t="s">
        <v>3024</v>
      </c>
      <c r="J17" s="92" t="s">
        <v>58</v>
      </c>
      <c r="K17" s="92" t="s">
        <v>3025</v>
      </c>
      <c r="L17" s="92" t="s">
        <v>58</v>
      </c>
      <c r="M17" s="98">
        <v>114927.443667416</v>
      </c>
      <c r="N17" s="92" t="s">
        <v>3026</v>
      </c>
      <c r="O17" s="98">
        <v>2188330.3557140199</v>
      </c>
      <c r="P17" s="92" t="s">
        <v>3027</v>
      </c>
    </row>
    <row r="18" spans="1:17" ht="26.1" customHeight="1">
      <c r="A18" s="92" t="s">
        <v>1060</v>
      </c>
      <c r="B18" s="93" t="s">
        <v>66</v>
      </c>
      <c r="C18" s="93"/>
      <c r="D18" s="93" t="s">
        <v>1061</v>
      </c>
      <c r="E18" s="93" t="s">
        <v>889</v>
      </c>
      <c r="F18" s="94" t="s">
        <v>68</v>
      </c>
      <c r="G18" s="92" t="s">
        <v>3028</v>
      </c>
      <c r="H18" s="92" t="s">
        <v>58</v>
      </c>
      <c r="I18" s="92" t="s">
        <v>3029</v>
      </c>
      <c r="J18" s="92" t="s">
        <v>58</v>
      </c>
      <c r="K18" s="92" t="s">
        <v>3030</v>
      </c>
      <c r="L18" s="92" t="s">
        <v>58</v>
      </c>
      <c r="M18" s="98">
        <v>112511.440101464</v>
      </c>
      <c r="N18" s="92" t="s">
        <v>3031</v>
      </c>
      <c r="O18" s="98">
        <v>2300841.7958154799</v>
      </c>
      <c r="P18" s="92" t="s">
        <v>3032</v>
      </c>
    </row>
    <row r="19" spans="1:17" ht="26.1" customHeight="1">
      <c r="A19" s="92" t="s">
        <v>1012</v>
      </c>
      <c r="B19" s="93" t="s">
        <v>61</v>
      </c>
      <c r="C19" s="93"/>
      <c r="D19" s="93" t="s">
        <v>1013</v>
      </c>
      <c r="E19" s="93" t="s">
        <v>889</v>
      </c>
      <c r="F19" s="94" t="s">
        <v>101</v>
      </c>
      <c r="G19" s="92" t="s">
        <v>3033</v>
      </c>
      <c r="H19" s="92" t="s">
        <v>58</v>
      </c>
      <c r="I19" s="92" t="s">
        <v>3002</v>
      </c>
      <c r="J19" s="92" t="s">
        <v>58</v>
      </c>
      <c r="K19" s="92" t="s">
        <v>3034</v>
      </c>
      <c r="L19" s="92" t="s">
        <v>58</v>
      </c>
      <c r="M19" s="98">
        <v>100367.880418977</v>
      </c>
      <c r="N19" s="92" t="s">
        <v>3035</v>
      </c>
      <c r="O19" s="98">
        <v>2401209.67623446</v>
      </c>
      <c r="P19" s="92" t="s">
        <v>3036</v>
      </c>
    </row>
    <row r="20" spans="1:17" ht="24" customHeight="1">
      <c r="A20" s="92" t="s">
        <v>3037</v>
      </c>
      <c r="B20" s="93" t="s">
        <v>66</v>
      </c>
      <c r="C20" s="93"/>
      <c r="D20" s="93" t="s">
        <v>3038</v>
      </c>
      <c r="E20" s="93" t="s">
        <v>2973</v>
      </c>
      <c r="F20" s="94" t="s">
        <v>884</v>
      </c>
      <c r="G20" s="92" t="s">
        <v>3039</v>
      </c>
      <c r="H20" s="92" t="s">
        <v>58</v>
      </c>
      <c r="I20" s="92" t="s">
        <v>3040</v>
      </c>
      <c r="J20" s="92" t="s">
        <v>58</v>
      </c>
      <c r="K20" s="92" t="s">
        <v>3041</v>
      </c>
      <c r="L20" s="92" t="s">
        <v>58</v>
      </c>
      <c r="M20" s="98">
        <v>93823.186540113194</v>
      </c>
      <c r="N20" s="92" t="s">
        <v>3042</v>
      </c>
      <c r="O20" s="98">
        <v>2495032.86277457</v>
      </c>
      <c r="P20" s="92" t="s">
        <v>3043</v>
      </c>
    </row>
    <row r="21" spans="1:17" ht="24" customHeight="1">
      <c r="A21" s="92" t="s">
        <v>3044</v>
      </c>
      <c r="B21" s="93" t="s">
        <v>66</v>
      </c>
      <c r="C21" s="93"/>
      <c r="D21" s="93" t="s">
        <v>3045</v>
      </c>
      <c r="E21" s="93" t="s">
        <v>2973</v>
      </c>
      <c r="F21" s="94" t="s">
        <v>884</v>
      </c>
      <c r="G21" s="92" t="s">
        <v>3046</v>
      </c>
      <c r="H21" s="92" t="s">
        <v>58</v>
      </c>
      <c r="I21" s="92" t="s">
        <v>3047</v>
      </c>
      <c r="J21" s="92" t="s">
        <v>58</v>
      </c>
      <c r="K21" s="92" t="s">
        <v>3048</v>
      </c>
      <c r="L21" s="92" t="s">
        <v>58</v>
      </c>
      <c r="M21" s="98">
        <v>84534.184891222103</v>
      </c>
      <c r="N21" s="92" t="s">
        <v>3049</v>
      </c>
      <c r="O21" s="98">
        <v>2579567.0476657902</v>
      </c>
      <c r="P21" s="92" t="s">
        <v>3050</v>
      </c>
    </row>
    <row r="22" spans="1:17" ht="26.1" customHeight="1">
      <c r="A22" s="92" t="s">
        <v>1032</v>
      </c>
      <c r="B22" s="93" t="s">
        <v>61</v>
      </c>
      <c r="C22" s="93"/>
      <c r="D22" s="93" t="s">
        <v>1033</v>
      </c>
      <c r="E22" s="93" t="s">
        <v>889</v>
      </c>
      <c r="F22" s="94" t="s">
        <v>101</v>
      </c>
      <c r="G22" s="92" t="s">
        <v>3051</v>
      </c>
      <c r="H22" s="92" t="s">
        <v>58</v>
      </c>
      <c r="I22" s="92" t="s">
        <v>3002</v>
      </c>
      <c r="J22" s="92" t="s">
        <v>58</v>
      </c>
      <c r="K22" s="92" t="s">
        <v>3052</v>
      </c>
      <c r="L22" s="92" t="s">
        <v>58</v>
      </c>
      <c r="M22" s="98">
        <v>84442.806140863802</v>
      </c>
      <c r="N22" s="92" t="s">
        <v>3049</v>
      </c>
      <c r="O22" s="98">
        <v>2664009.85380666</v>
      </c>
      <c r="P22" s="92" t="s">
        <v>3053</v>
      </c>
    </row>
    <row r="23" spans="1:17" ht="26.1" customHeight="1">
      <c r="A23" s="92" t="s">
        <v>1580</v>
      </c>
      <c r="B23" s="93" t="s">
        <v>66</v>
      </c>
      <c r="C23" s="93"/>
      <c r="D23" s="93" t="s">
        <v>1581</v>
      </c>
      <c r="E23" s="93" t="s">
        <v>889</v>
      </c>
      <c r="F23" s="94" t="s">
        <v>68</v>
      </c>
      <c r="G23" s="92" t="s">
        <v>3054</v>
      </c>
      <c r="H23" s="92" t="s">
        <v>58</v>
      </c>
      <c r="I23" s="92" t="s">
        <v>3055</v>
      </c>
      <c r="J23" s="92" t="s">
        <v>58</v>
      </c>
      <c r="K23" s="92" t="s">
        <v>3056</v>
      </c>
      <c r="L23" s="92" t="s">
        <v>58</v>
      </c>
      <c r="M23" s="98">
        <v>83189.740859657104</v>
      </c>
      <c r="N23" s="92" t="s">
        <v>3057</v>
      </c>
      <c r="O23" s="98">
        <v>2747199.5946663101</v>
      </c>
      <c r="P23" s="92" t="s">
        <v>3058</v>
      </c>
    </row>
    <row r="24" spans="1:17" ht="39" customHeight="1">
      <c r="A24" s="92" t="s">
        <v>1047</v>
      </c>
      <c r="B24" s="93" t="s">
        <v>66</v>
      </c>
      <c r="C24" s="93"/>
      <c r="D24" s="93" t="s">
        <v>1048</v>
      </c>
      <c r="E24" s="93" t="s">
        <v>889</v>
      </c>
      <c r="F24" s="94" t="s">
        <v>202</v>
      </c>
      <c r="G24" s="92" t="s">
        <v>3059</v>
      </c>
      <c r="H24" s="92" t="s">
        <v>58</v>
      </c>
      <c r="I24" s="92" t="s">
        <v>3060</v>
      </c>
      <c r="J24" s="92" t="s">
        <v>58</v>
      </c>
      <c r="K24" s="92" t="s">
        <v>3061</v>
      </c>
      <c r="L24" s="92" t="s">
        <v>58</v>
      </c>
      <c r="M24" s="98">
        <v>82128.011908505505</v>
      </c>
      <c r="N24" s="92" t="s">
        <v>3062</v>
      </c>
      <c r="O24" s="98">
        <v>2829327.6065748199</v>
      </c>
      <c r="P24" s="92" t="s">
        <v>3063</v>
      </c>
    </row>
    <row r="25" spans="1:17" ht="26.1" customHeight="1">
      <c r="A25" s="92" t="s">
        <v>1000</v>
      </c>
      <c r="B25" s="93" t="s">
        <v>61</v>
      </c>
      <c r="C25" s="93"/>
      <c r="D25" s="93" t="s">
        <v>1001</v>
      </c>
      <c r="E25" s="93" t="s">
        <v>889</v>
      </c>
      <c r="F25" s="94" t="s">
        <v>101</v>
      </c>
      <c r="G25" s="92" t="s">
        <v>3064</v>
      </c>
      <c r="H25" s="92" t="s">
        <v>58</v>
      </c>
      <c r="I25" s="92" t="s">
        <v>2985</v>
      </c>
      <c r="J25" s="92" t="s">
        <v>58</v>
      </c>
      <c r="K25" s="92" t="s">
        <v>3065</v>
      </c>
      <c r="L25" s="92" t="s">
        <v>58</v>
      </c>
      <c r="M25" s="98">
        <v>79293.6664294808</v>
      </c>
      <c r="N25" s="92" t="s">
        <v>3066</v>
      </c>
      <c r="O25" s="98">
        <v>2908621.2730043</v>
      </c>
      <c r="P25" s="92" t="s">
        <v>3067</v>
      </c>
      <c r="Q25" s="227"/>
    </row>
    <row r="26" spans="1:17" ht="26.1" customHeight="1">
      <c r="A26" s="92" t="s">
        <v>1743</v>
      </c>
      <c r="B26" s="93" t="s">
        <v>66</v>
      </c>
      <c r="C26" s="93"/>
      <c r="D26" s="93" t="s">
        <v>1744</v>
      </c>
      <c r="E26" s="93" t="s">
        <v>889</v>
      </c>
      <c r="F26" s="94" t="s">
        <v>72</v>
      </c>
      <c r="G26" s="92" t="s">
        <v>3068</v>
      </c>
      <c r="H26" s="92" t="s">
        <v>58</v>
      </c>
      <c r="I26" s="92" t="s">
        <v>1123</v>
      </c>
      <c r="J26" s="92" t="s">
        <v>58</v>
      </c>
      <c r="K26" s="92" t="s">
        <v>3069</v>
      </c>
      <c r="L26" s="92" t="s">
        <v>58</v>
      </c>
      <c r="M26" s="98">
        <v>77583.587912019502</v>
      </c>
      <c r="N26" s="92" t="s">
        <v>3070</v>
      </c>
      <c r="O26" s="98">
        <v>2986204.8609163198</v>
      </c>
      <c r="P26" s="92" t="s">
        <v>3071</v>
      </c>
    </row>
    <row r="27" spans="1:17" ht="26.1" customHeight="1">
      <c r="A27" s="92" t="s">
        <v>1010</v>
      </c>
      <c r="B27" s="93" t="s">
        <v>61</v>
      </c>
      <c r="C27" s="93"/>
      <c r="D27" s="93" t="s">
        <v>1011</v>
      </c>
      <c r="E27" s="93" t="s">
        <v>889</v>
      </c>
      <c r="F27" s="94" t="s">
        <v>101</v>
      </c>
      <c r="G27" s="92" t="s">
        <v>3072</v>
      </c>
      <c r="H27" s="92" t="s">
        <v>58</v>
      </c>
      <c r="I27" s="92" t="s">
        <v>3002</v>
      </c>
      <c r="J27" s="92" t="s">
        <v>58</v>
      </c>
      <c r="K27" s="92" t="s">
        <v>3073</v>
      </c>
      <c r="L27" s="92" t="s">
        <v>58</v>
      </c>
      <c r="M27" s="98">
        <v>68634.475828323004</v>
      </c>
      <c r="N27" s="92" t="s">
        <v>3074</v>
      </c>
      <c r="O27" s="98">
        <v>3054839.33674464</v>
      </c>
      <c r="P27" s="92" t="s">
        <v>3075</v>
      </c>
    </row>
    <row r="28" spans="1:17" ht="24" customHeight="1">
      <c r="A28" s="92" t="s">
        <v>3076</v>
      </c>
      <c r="B28" s="93" t="s">
        <v>66</v>
      </c>
      <c r="C28" s="93"/>
      <c r="D28" s="93" t="s">
        <v>3077</v>
      </c>
      <c r="E28" s="93" t="s">
        <v>2973</v>
      </c>
      <c r="F28" s="94" t="s">
        <v>884</v>
      </c>
      <c r="G28" s="92" t="s">
        <v>3078</v>
      </c>
      <c r="H28" s="92" t="s">
        <v>58</v>
      </c>
      <c r="I28" s="92" t="s">
        <v>3040</v>
      </c>
      <c r="J28" s="92" t="s">
        <v>58</v>
      </c>
      <c r="K28" s="92" t="s">
        <v>3079</v>
      </c>
      <c r="L28" s="92" t="s">
        <v>58</v>
      </c>
      <c r="M28" s="98">
        <v>68357.127237713896</v>
      </c>
      <c r="N28" s="92" t="s">
        <v>3080</v>
      </c>
      <c r="O28" s="98">
        <v>3123196.46398236</v>
      </c>
      <c r="P28" s="92" t="s">
        <v>3081</v>
      </c>
    </row>
    <row r="29" spans="1:17" ht="26.1" customHeight="1">
      <c r="A29" s="92" t="s">
        <v>3082</v>
      </c>
      <c r="B29" s="93" t="s">
        <v>66</v>
      </c>
      <c r="C29" s="93"/>
      <c r="D29" s="93" t="s">
        <v>3083</v>
      </c>
      <c r="E29" s="93" t="s">
        <v>889</v>
      </c>
      <c r="F29" s="94" t="s">
        <v>3084</v>
      </c>
      <c r="G29" s="92" t="s">
        <v>3085</v>
      </c>
      <c r="H29" s="92" t="s">
        <v>58</v>
      </c>
      <c r="I29" s="92" t="s">
        <v>3086</v>
      </c>
      <c r="J29" s="92" t="s">
        <v>58</v>
      </c>
      <c r="K29" s="92" t="s">
        <v>3087</v>
      </c>
      <c r="L29" s="92" t="s">
        <v>58</v>
      </c>
      <c r="M29" s="98">
        <v>65824.365984775504</v>
      </c>
      <c r="N29" s="92" t="s">
        <v>3088</v>
      </c>
      <c r="O29" s="98">
        <v>3189020.82996713</v>
      </c>
      <c r="P29" s="92" t="s">
        <v>3089</v>
      </c>
    </row>
    <row r="30" spans="1:17" ht="39" customHeight="1">
      <c r="A30" s="92" t="s">
        <v>1695</v>
      </c>
      <c r="B30" s="93" t="s">
        <v>66</v>
      </c>
      <c r="C30" s="93"/>
      <c r="D30" s="93" t="s">
        <v>1696</v>
      </c>
      <c r="E30" s="93" t="s">
        <v>889</v>
      </c>
      <c r="F30" s="94" t="s">
        <v>202</v>
      </c>
      <c r="G30" s="92" t="s">
        <v>3090</v>
      </c>
      <c r="H30" s="92" t="s">
        <v>58</v>
      </c>
      <c r="I30" s="92" t="s">
        <v>3091</v>
      </c>
      <c r="J30" s="92" t="s">
        <v>58</v>
      </c>
      <c r="K30" s="92" t="s">
        <v>3092</v>
      </c>
      <c r="L30" s="92" t="s">
        <v>58</v>
      </c>
      <c r="M30" s="98">
        <v>62031.593619672298</v>
      </c>
      <c r="N30" s="92" t="s">
        <v>3093</v>
      </c>
      <c r="O30" s="98">
        <v>3251052.4235868002</v>
      </c>
      <c r="P30" s="92" t="s">
        <v>3094</v>
      </c>
    </row>
    <row r="31" spans="1:17" ht="26.1" customHeight="1">
      <c r="A31" s="92" t="s">
        <v>1040</v>
      </c>
      <c r="B31" s="93" t="s">
        <v>1041</v>
      </c>
      <c r="C31" s="93"/>
      <c r="D31" s="93" t="s">
        <v>1042</v>
      </c>
      <c r="E31" s="93" t="s">
        <v>889</v>
      </c>
      <c r="F31" s="94" t="s">
        <v>1043</v>
      </c>
      <c r="G31" s="92" t="s">
        <v>3095</v>
      </c>
      <c r="H31" s="92" t="s">
        <v>58</v>
      </c>
      <c r="I31" s="92" t="s">
        <v>3096</v>
      </c>
      <c r="J31" s="92" t="s">
        <v>58</v>
      </c>
      <c r="K31" s="92" t="s">
        <v>3097</v>
      </c>
      <c r="L31" s="92" t="s">
        <v>58</v>
      </c>
      <c r="M31" s="98">
        <v>59781.771783849297</v>
      </c>
      <c r="N31" s="92" t="s">
        <v>3098</v>
      </c>
      <c r="O31" s="98">
        <v>3310834.1953706499</v>
      </c>
      <c r="P31" s="92" t="s">
        <v>3099</v>
      </c>
    </row>
    <row r="32" spans="1:17" ht="26.1" customHeight="1">
      <c r="A32" s="92" t="s">
        <v>1068</v>
      </c>
      <c r="B32" s="93" t="s">
        <v>66</v>
      </c>
      <c r="C32" s="93"/>
      <c r="D32" s="93" t="s">
        <v>1069</v>
      </c>
      <c r="E32" s="93" t="s">
        <v>889</v>
      </c>
      <c r="F32" s="94" t="s">
        <v>123</v>
      </c>
      <c r="G32" s="92" t="s">
        <v>3100</v>
      </c>
      <c r="H32" s="92" t="s">
        <v>58</v>
      </c>
      <c r="I32" s="92" t="s">
        <v>3101</v>
      </c>
      <c r="J32" s="92" t="s">
        <v>58</v>
      </c>
      <c r="K32" s="92" t="s">
        <v>3102</v>
      </c>
      <c r="L32" s="92" t="s">
        <v>58</v>
      </c>
      <c r="M32" s="98">
        <v>59689.538263918999</v>
      </c>
      <c r="N32" s="92" t="s">
        <v>3098</v>
      </c>
      <c r="O32" s="98">
        <v>3370523.7336345701</v>
      </c>
      <c r="P32" s="92" t="s">
        <v>3103</v>
      </c>
    </row>
    <row r="33" spans="1:16" ht="26.1" customHeight="1">
      <c r="A33" s="92" t="s">
        <v>1002</v>
      </c>
      <c r="B33" s="93" t="s">
        <v>61</v>
      </c>
      <c r="C33" s="93"/>
      <c r="D33" s="93" t="s">
        <v>1003</v>
      </c>
      <c r="E33" s="93" t="s">
        <v>889</v>
      </c>
      <c r="F33" s="94" t="s">
        <v>101</v>
      </c>
      <c r="G33" s="92" t="s">
        <v>3104</v>
      </c>
      <c r="H33" s="92" t="s">
        <v>58</v>
      </c>
      <c r="I33" s="92" t="s">
        <v>3002</v>
      </c>
      <c r="J33" s="92" t="s">
        <v>58</v>
      </c>
      <c r="K33" s="92" t="s">
        <v>3105</v>
      </c>
      <c r="L33" s="92" t="s">
        <v>58</v>
      </c>
      <c r="M33" s="98">
        <v>58791.063688373797</v>
      </c>
      <c r="N33" s="92" t="s">
        <v>3106</v>
      </c>
      <c r="O33" s="98">
        <v>3429314.7973229499</v>
      </c>
      <c r="P33" s="92" t="s">
        <v>3107</v>
      </c>
    </row>
    <row r="34" spans="1:16" ht="26.1" customHeight="1">
      <c r="A34" s="92" t="s">
        <v>1070</v>
      </c>
      <c r="B34" s="93" t="s">
        <v>66</v>
      </c>
      <c r="C34" s="93"/>
      <c r="D34" s="93" t="s">
        <v>1071</v>
      </c>
      <c r="E34" s="93" t="s">
        <v>889</v>
      </c>
      <c r="F34" s="94" t="s">
        <v>123</v>
      </c>
      <c r="G34" s="92" t="s">
        <v>3108</v>
      </c>
      <c r="H34" s="92" t="s">
        <v>58</v>
      </c>
      <c r="I34" s="92" t="s">
        <v>3109</v>
      </c>
      <c r="J34" s="92" t="s">
        <v>58</v>
      </c>
      <c r="K34" s="92" t="s">
        <v>3110</v>
      </c>
      <c r="L34" s="92" t="s">
        <v>58</v>
      </c>
      <c r="M34" s="98">
        <v>55109.5180826988</v>
      </c>
      <c r="N34" s="92" t="s">
        <v>3111</v>
      </c>
      <c r="O34" s="98">
        <v>3484424.3154056398</v>
      </c>
      <c r="P34" s="92" t="s">
        <v>3112</v>
      </c>
    </row>
    <row r="35" spans="1:16" ht="26.1" customHeight="1">
      <c r="A35" s="92" t="s">
        <v>3113</v>
      </c>
      <c r="B35" s="93" t="s">
        <v>66</v>
      </c>
      <c r="C35" s="93"/>
      <c r="D35" s="93" t="s">
        <v>3114</v>
      </c>
      <c r="E35" s="93" t="s">
        <v>889</v>
      </c>
      <c r="F35" s="94" t="s">
        <v>884</v>
      </c>
      <c r="G35" s="92" t="s">
        <v>3115</v>
      </c>
      <c r="H35" s="92" t="s">
        <v>58</v>
      </c>
      <c r="I35" s="92" t="s">
        <v>3116</v>
      </c>
      <c r="J35" s="92" t="s">
        <v>58</v>
      </c>
      <c r="K35" s="92" t="s">
        <v>3117</v>
      </c>
      <c r="L35" s="92" t="s">
        <v>58</v>
      </c>
      <c r="M35" s="98">
        <v>53228.964927577603</v>
      </c>
      <c r="N35" s="92" t="s">
        <v>3118</v>
      </c>
      <c r="O35" s="98">
        <v>3537653.28033322</v>
      </c>
      <c r="P35" s="92" t="s">
        <v>3119</v>
      </c>
    </row>
    <row r="36" spans="1:16" ht="26.1" customHeight="1">
      <c r="A36" s="92" t="s">
        <v>1022</v>
      </c>
      <c r="B36" s="93" t="s">
        <v>61</v>
      </c>
      <c r="C36" s="93"/>
      <c r="D36" s="93" t="s">
        <v>1023</v>
      </c>
      <c r="E36" s="93" t="s">
        <v>889</v>
      </c>
      <c r="F36" s="94" t="s">
        <v>101</v>
      </c>
      <c r="G36" s="92" t="s">
        <v>3120</v>
      </c>
      <c r="H36" s="92" t="s">
        <v>58</v>
      </c>
      <c r="I36" s="92" t="s">
        <v>3121</v>
      </c>
      <c r="J36" s="92" t="s">
        <v>58</v>
      </c>
      <c r="K36" s="92" t="s">
        <v>3122</v>
      </c>
      <c r="L36" s="92" t="s">
        <v>58</v>
      </c>
      <c r="M36" s="98">
        <v>51467.6653767764</v>
      </c>
      <c r="N36" s="92" t="s">
        <v>3123</v>
      </c>
      <c r="O36" s="98">
        <v>3589120.9457100001</v>
      </c>
      <c r="P36" s="92" t="s">
        <v>3124</v>
      </c>
    </row>
    <row r="37" spans="1:16" ht="26.1" customHeight="1">
      <c r="A37" s="92" t="s">
        <v>1014</v>
      </c>
      <c r="B37" s="93" t="s">
        <v>61</v>
      </c>
      <c r="C37" s="93"/>
      <c r="D37" s="93" t="s">
        <v>1015</v>
      </c>
      <c r="E37" s="93" t="s">
        <v>889</v>
      </c>
      <c r="F37" s="94" t="s">
        <v>101</v>
      </c>
      <c r="G37" s="92" t="s">
        <v>3125</v>
      </c>
      <c r="H37" s="92" t="s">
        <v>58</v>
      </c>
      <c r="I37" s="92" t="s">
        <v>3126</v>
      </c>
      <c r="J37" s="92" t="s">
        <v>58</v>
      </c>
      <c r="K37" s="92" t="s">
        <v>3127</v>
      </c>
      <c r="L37" s="92" t="s">
        <v>58</v>
      </c>
      <c r="M37" s="98">
        <v>47104.981048470203</v>
      </c>
      <c r="N37" s="92" t="s">
        <v>3128</v>
      </c>
      <c r="O37" s="98">
        <v>3636225.92675847</v>
      </c>
      <c r="P37" s="92" t="s">
        <v>3129</v>
      </c>
    </row>
    <row r="38" spans="1:16" ht="24" customHeight="1">
      <c r="A38" s="92" t="s">
        <v>1147</v>
      </c>
      <c r="B38" s="93" t="s">
        <v>66</v>
      </c>
      <c r="C38" s="93"/>
      <c r="D38" s="93" t="s">
        <v>1148</v>
      </c>
      <c r="E38" s="93" t="s">
        <v>889</v>
      </c>
      <c r="F38" s="94" t="s">
        <v>101</v>
      </c>
      <c r="G38" s="92" t="s">
        <v>3130</v>
      </c>
      <c r="H38" s="92" t="s">
        <v>58</v>
      </c>
      <c r="I38" s="92" t="s">
        <v>3131</v>
      </c>
      <c r="J38" s="92" t="s">
        <v>58</v>
      </c>
      <c r="K38" s="92" t="s">
        <v>3132</v>
      </c>
      <c r="L38" s="92" t="s">
        <v>58</v>
      </c>
      <c r="M38" s="98">
        <v>46748.4646182207</v>
      </c>
      <c r="N38" s="92" t="s">
        <v>3128</v>
      </c>
      <c r="O38" s="98">
        <v>3682974.39137669</v>
      </c>
      <c r="P38" s="92" t="s">
        <v>3133</v>
      </c>
    </row>
    <row r="39" spans="1:16" ht="24" customHeight="1">
      <c r="A39" s="92" t="s">
        <v>3134</v>
      </c>
      <c r="B39" s="93" t="s">
        <v>66</v>
      </c>
      <c r="C39" s="93"/>
      <c r="D39" s="93" t="s">
        <v>3135</v>
      </c>
      <c r="E39" s="93" t="s">
        <v>2973</v>
      </c>
      <c r="F39" s="94" t="s">
        <v>884</v>
      </c>
      <c r="G39" s="92" t="s">
        <v>3136</v>
      </c>
      <c r="H39" s="92" t="s">
        <v>58</v>
      </c>
      <c r="I39" s="92" t="s">
        <v>3137</v>
      </c>
      <c r="J39" s="92" t="s">
        <v>58</v>
      </c>
      <c r="K39" s="92" t="s">
        <v>3138</v>
      </c>
      <c r="L39" s="92" t="s">
        <v>58</v>
      </c>
      <c r="M39" s="98">
        <v>46644.007726530501</v>
      </c>
      <c r="N39" s="92" t="s">
        <v>3139</v>
      </c>
      <c r="O39" s="98">
        <v>3729618.3991032201</v>
      </c>
      <c r="P39" s="92" t="s">
        <v>3140</v>
      </c>
    </row>
    <row r="40" spans="1:16" ht="24" customHeight="1">
      <c r="A40" s="92" t="s">
        <v>3141</v>
      </c>
      <c r="B40" s="93" t="s">
        <v>66</v>
      </c>
      <c r="C40" s="93"/>
      <c r="D40" s="93" t="s">
        <v>3142</v>
      </c>
      <c r="E40" s="93" t="s">
        <v>2973</v>
      </c>
      <c r="F40" s="94" t="s">
        <v>948</v>
      </c>
      <c r="G40" s="92" t="s">
        <v>3143</v>
      </c>
      <c r="H40" s="92" t="s">
        <v>58</v>
      </c>
      <c r="I40" s="92" t="s">
        <v>3144</v>
      </c>
      <c r="J40" s="92" t="s">
        <v>58</v>
      </c>
      <c r="K40" s="92" t="s">
        <v>3145</v>
      </c>
      <c r="L40" s="92" t="s">
        <v>58</v>
      </c>
      <c r="M40" s="98">
        <v>43350.4077057537</v>
      </c>
      <c r="N40" s="92" t="s">
        <v>3146</v>
      </c>
      <c r="O40" s="98">
        <v>3772968.8068089699</v>
      </c>
      <c r="P40" s="92" t="s">
        <v>3147</v>
      </c>
    </row>
    <row r="41" spans="1:16" ht="24" customHeight="1">
      <c r="A41" s="92" t="s">
        <v>1716</v>
      </c>
      <c r="B41" s="93" t="s">
        <v>66</v>
      </c>
      <c r="C41" s="93"/>
      <c r="D41" s="93" t="s">
        <v>1717</v>
      </c>
      <c r="E41" s="93" t="s">
        <v>889</v>
      </c>
      <c r="F41" s="94" t="s">
        <v>933</v>
      </c>
      <c r="G41" s="92" t="s">
        <v>3148</v>
      </c>
      <c r="H41" s="92" t="s">
        <v>58</v>
      </c>
      <c r="I41" s="92" t="s">
        <v>3149</v>
      </c>
      <c r="J41" s="92" t="s">
        <v>58</v>
      </c>
      <c r="K41" s="92" t="s">
        <v>3150</v>
      </c>
      <c r="L41" s="92" t="s">
        <v>58</v>
      </c>
      <c r="M41" s="98">
        <v>42275.2362506352</v>
      </c>
      <c r="N41" s="92" t="s">
        <v>3151</v>
      </c>
      <c r="O41" s="98">
        <v>3815244.0430596098</v>
      </c>
      <c r="P41" s="92" t="s">
        <v>3152</v>
      </c>
    </row>
    <row r="42" spans="1:16" ht="24" customHeight="1">
      <c r="A42" s="92" t="s">
        <v>3153</v>
      </c>
      <c r="B42" s="93" t="s">
        <v>66</v>
      </c>
      <c r="C42" s="93"/>
      <c r="D42" s="93" t="s">
        <v>3154</v>
      </c>
      <c r="E42" s="93" t="s">
        <v>2973</v>
      </c>
      <c r="F42" s="94" t="s">
        <v>948</v>
      </c>
      <c r="G42" s="92" t="s">
        <v>3155</v>
      </c>
      <c r="H42" s="92" t="s">
        <v>58</v>
      </c>
      <c r="I42" s="92" t="s">
        <v>3156</v>
      </c>
      <c r="J42" s="92" t="s">
        <v>58</v>
      </c>
      <c r="K42" s="92" t="s">
        <v>3157</v>
      </c>
      <c r="L42" s="92" t="s">
        <v>58</v>
      </c>
      <c r="M42" s="98">
        <v>41399.043158500601</v>
      </c>
      <c r="N42" s="92" t="s">
        <v>3158</v>
      </c>
      <c r="O42" s="98">
        <v>3856643.0862181098</v>
      </c>
      <c r="P42" s="92" t="s">
        <v>3159</v>
      </c>
    </row>
    <row r="43" spans="1:16" ht="39" customHeight="1">
      <c r="A43" s="92" t="s">
        <v>1078</v>
      </c>
      <c r="B43" s="93" t="s">
        <v>66</v>
      </c>
      <c r="C43" s="93"/>
      <c r="D43" s="93" t="s">
        <v>1079</v>
      </c>
      <c r="E43" s="93" t="s">
        <v>889</v>
      </c>
      <c r="F43" s="94" t="s">
        <v>68</v>
      </c>
      <c r="G43" s="92" t="s">
        <v>3160</v>
      </c>
      <c r="H43" s="92" t="s">
        <v>58</v>
      </c>
      <c r="I43" s="92" t="s">
        <v>3161</v>
      </c>
      <c r="J43" s="92" t="s">
        <v>58</v>
      </c>
      <c r="K43" s="92" t="s">
        <v>3162</v>
      </c>
      <c r="L43" s="92" t="s">
        <v>58</v>
      </c>
      <c r="M43" s="98">
        <v>38048.160968824202</v>
      </c>
      <c r="N43" s="92" t="s">
        <v>3163</v>
      </c>
      <c r="O43" s="98">
        <v>3894691.2471869299</v>
      </c>
      <c r="P43" s="92" t="s">
        <v>3164</v>
      </c>
    </row>
    <row r="44" spans="1:16" ht="39" customHeight="1">
      <c r="A44" s="92" t="s">
        <v>1072</v>
      </c>
      <c r="B44" s="93" t="s">
        <v>66</v>
      </c>
      <c r="C44" s="93"/>
      <c r="D44" s="93" t="s">
        <v>1073</v>
      </c>
      <c r="E44" s="93" t="s">
        <v>889</v>
      </c>
      <c r="F44" s="94" t="s">
        <v>68</v>
      </c>
      <c r="G44" s="92" t="s">
        <v>3108</v>
      </c>
      <c r="H44" s="92" t="s">
        <v>58</v>
      </c>
      <c r="I44" s="92" t="s">
        <v>3165</v>
      </c>
      <c r="J44" s="92" t="s">
        <v>58</v>
      </c>
      <c r="K44" s="92" t="s">
        <v>3166</v>
      </c>
      <c r="L44" s="92" t="s">
        <v>58</v>
      </c>
      <c r="M44" s="98">
        <v>37484.3402029797</v>
      </c>
      <c r="N44" s="92" t="s">
        <v>3167</v>
      </c>
      <c r="O44" s="98">
        <v>3932175.5873899101</v>
      </c>
      <c r="P44" s="92" t="s">
        <v>3168</v>
      </c>
    </row>
    <row r="45" spans="1:16" ht="26.1" customHeight="1">
      <c r="A45" s="92" t="s">
        <v>1476</v>
      </c>
      <c r="B45" s="93" t="s">
        <v>61</v>
      </c>
      <c r="C45" s="93"/>
      <c r="D45" s="93" t="s">
        <v>4986</v>
      </c>
      <c r="E45" s="93" t="s">
        <v>889</v>
      </c>
      <c r="F45" s="94" t="s">
        <v>63</v>
      </c>
      <c r="G45" s="92" t="s">
        <v>3169</v>
      </c>
      <c r="H45" s="92" t="s">
        <v>58</v>
      </c>
      <c r="I45" s="92" t="s">
        <v>3170</v>
      </c>
      <c r="J45" s="92" t="s">
        <v>58</v>
      </c>
      <c r="K45" s="92" t="s">
        <v>3171</v>
      </c>
      <c r="L45" s="92" t="s">
        <v>58</v>
      </c>
      <c r="M45" s="98">
        <v>36606.0046426845</v>
      </c>
      <c r="N45" s="92" t="s">
        <v>3172</v>
      </c>
      <c r="O45" s="98">
        <v>3968781.5920326002</v>
      </c>
      <c r="P45" s="92" t="s">
        <v>3173</v>
      </c>
    </row>
    <row r="46" spans="1:16" ht="26.1" customHeight="1">
      <c r="A46" s="92" t="s">
        <v>255</v>
      </c>
      <c r="B46" s="93" t="s">
        <v>66</v>
      </c>
      <c r="C46" s="93"/>
      <c r="D46" s="93" t="s">
        <v>256</v>
      </c>
      <c r="E46" s="93" t="s">
        <v>1152</v>
      </c>
      <c r="F46" s="94" t="s">
        <v>68</v>
      </c>
      <c r="G46" s="92" t="s">
        <v>3174</v>
      </c>
      <c r="H46" s="92" t="s">
        <v>58</v>
      </c>
      <c r="I46" s="92" t="s">
        <v>2263</v>
      </c>
      <c r="J46" s="92" t="s">
        <v>58</v>
      </c>
      <c r="K46" s="92" t="s">
        <v>3175</v>
      </c>
      <c r="L46" s="92" t="s">
        <v>58</v>
      </c>
      <c r="M46" s="98">
        <v>36488.490594230199</v>
      </c>
      <c r="N46" s="92" t="s">
        <v>3172</v>
      </c>
      <c r="O46" s="98">
        <v>4005270.0826268299</v>
      </c>
      <c r="P46" s="92" t="s">
        <v>3176</v>
      </c>
    </row>
    <row r="47" spans="1:16" ht="24" customHeight="1">
      <c r="A47" s="92" t="s">
        <v>3177</v>
      </c>
      <c r="B47" s="93" t="s">
        <v>66</v>
      </c>
      <c r="C47" s="93"/>
      <c r="D47" s="93" t="s">
        <v>3178</v>
      </c>
      <c r="E47" s="93" t="s">
        <v>2973</v>
      </c>
      <c r="F47" s="94" t="s">
        <v>884</v>
      </c>
      <c r="G47" s="92" t="s">
        <v>3179</v>
      </c>
      <c r="H47" s="92" t="s">
        <v>58</v>
      </c>
      <c r="I47" s="92" t="s">
        <v>3040</v>
      </c>
      <c r="J47" s="92" t="s">
        <v>58</v>
      </c>
      <c r="K47" s="92" t="s">
        <v>3180</v>
      </c>
      <c r="L47" s="92" t="s">
        <v>58</v>
      </c>
      <c r="M47" s="98">
        <v>34525.103581708798</v>
      </c>
      <c r="N47" s="92" t="s">
        <v>3181</v>
      </c>
      <c r="O47" s="98">
        <v>4039795.1862085401</v>
      </c>
      <c r="P47" s="92" t="s">
        <v>3182</v>
      </c>
    </row>
    <row r="48" spans="1:16" ht="39" customHeight="1">
      <c r="A48" s="92" t="s">
        <v>3183</v>
      </c>
      <c r="B48" s="93" t="s">
        <v>66</v>
      </c>
      <c r="C48" s="93"/>
      <c r="D48" s="93" t="s">
        <v>3184</v>
      </c>
      <c r="E48" s="93" t="s">
        <v>889</v>
      </c>
      <c r="F48" s="94" t="s">
        <v>68</v>
      </c>
      <c r="G48" s="92" t="s">
        <v>3185</v>
      </c>
      <c r="H48" s="92" t="s">
        <v>58</v>
      </c>
      <c r="I48" s="92" t="s">
        <v>3186</v>
      </c>
      <c r="J48" s="92" t="s">
        <v>58</v>
      </c>
      <c r="K48" s="92" t="s">
        <v>3187</v>
      </c>
      <c r="L48" s="92" t="s">
        <v>58</v>
      </c>
      <c r="M48" s="98">
        <v>33259.349601365197</v>
      </c>
      <c r="N48" s="92" t="s">
        <v>3188</v>
      </c>
      <c r="O48" s="98">
        <v>4073054.5358099001</v>
      </c>
      <c r="P48" s="92" t="s">
        <v>3189</v>
      </c>
    </row>
    <row r="49" spans="1:16" ht="39" customHeight="1">
      <c r="A49" s="92" t="s">
        <v>1433</v>
      </c>
      <c r="B49" s="93" t="s">
        <v>66</v>
      </c>
      <c r="C49" s="93"/>
      <c r="D49" s="93" t="s">
        <v>1434</v>
      </c>
      <c r="E49" s="93" t="s">
        <v>889</v>
      </c>
      <c r="F49" s="94" t="s">
        <v>202</v>
      </c>
      <c r="G49" s="92" t="s">
        <v>3190</v>
      </c>
      <c r="H49" s="92" t="s">
        <v>58</v>
      </c>
      <c r="I49" s="92" t="s">
        <v>3191</v>
      </c>
      <c r="J49" s="92" t="s">
        <v>58</v>
      </c>
      <c r="K49" s="92" t="s">
        <v>3192</v>
      </c>
      <c r="L49" s="92" t="s">
        <v>58</v>
      </c>
      <c r="M49" s="98">
        <v>30870.132567251901</v>
      </c>
      <c r="N49" s="92" t="s">
        <v>3193</v>
      </c>
      <c r="O49" s="98">
        <v>4103924.6683771499</v>
      </c>
      <c r="P49" s="92" t="s">
        <v>3194</v>
      </c>
    </row>
    <row r="50" spans="1:16" ht="24" customHeight="1">
      <c r="A50" s="92" t="s">
        <v>3195</v>
      </c>
      <c r="B50" s="93" t="s">
        <v>66</v>
      </c>
      <c r="C50" s="93"/>
      <c r="D50" s="93" t="s">
        <v>3196</v>
      </c>
      <c r="E50" s="93" t="s">
        <v>2973</v>
      </c>
      <c r="F50" s="94" t="s">
        <v>884</v>
      </c>
      <c r="G50" s="92" t="s">
        <v>3197</v>
      </c>
      <c r="H50" s="92" t="s">
        <v>58</v>
      </c>
      <c r="I50" s="92" t="s">
        <v>3198</v>
      </c>
      <c r="J50" s="92" t="s">
        <v>58</v>
      </c>
      <c r="K50" s="92" t="s">
        <v>3199</v>
      </c>
      <c r="L50" s="92" t="s">
        <v>58</v>
      </c>
      <c r="M50" s="98">
        <v>30606.025896982501</v>
      </c>
      <c r="N50" s="92" t="s">
        <v>3193</v>
      </c>
      <c r="O50" s="98">
        <v>4134530.6942741401</v>
      </c>
      <c r="P50" s="92" t="s">
        <v>3200</v>
      </c>
    </row>
    <row r="51" spans="1:16" ht="24" customHeight="1">
      <c r="A51" s="92" t="s">
        <v>3201</v>
      </c>
      <c r="B51" s="93" t="s">
        <v>66</v>
      </c>
      <c r="C51" s="93"/>
      <c r="D51" s="93" t="s">
        <v>3202</v>
      </c>
      <c r="E51" s="93" t="s">
        <v>2973</v>
      </c>
      <c r="F51" s="94" t="s">
        <v>884</v>
      </c>
      <c r="G51" s="92" t="s">
        <v>3203</v>
      </c>
      <c r="H51" s="92" t="s">
        <v>58</v>
      </c>
      <c r="I51" s="92" t="s">
        <v>3204</v>
      </c>
      <c r="J51" s="92" t="s">
        <v>58</v>
      </c>
      <c r="K51" s="92" t="s">
        <v>3205</v>
      </c>
      <c r="L51" s="92" t="s">
        <v>58</v>
      </c>
      <c r="M51" s="98">
        <v>30031.094482826698</v>
      </c>
      <c r="N51" s="92" t="s">
        <v>3206</v>
      </c>
      <c r="O51" s="98">
        <v>4164561.7887569601</v>
      </c>
      <c r="P51" s="92" t="s">
        <v>3207</v>
      </c>
    </row>
    <row r="52" spans="1:16" ht="26.1" customHeight="1">
      <c r="A52" s="92" t="s">
        <v>3208</v>
      </c>
      <c r="B52" s="93" t="s">
        <v>66</v>
      </c>
      <c r="C52" s="93"/>
      <c r="D52" s="93" t="s">
        <v>3209</v>
      </c>
      <c r="E52" s="93" t="s">
        <v>889</v>
      </c>
      <c r="F52" s="94" t="s">
        <v>101</v>
      </c>
      <c r="G52" s="92" t="s">
        <v>3210</v>
      </c>
      <c r="H52" s="92" t="s">
        <v>58</v>
      </c>
      <c r="I52" s="92" t="s">
        <v>3211</v>
      </c>
      <c r="J52" s="92" t="s">
        <v>58</v>
      </c>
      <c r="K52" s="92" t="s">
        <v>3212</v>
      </c>
      <c r="L52" s="92" t="s">
        <v>58</v>
      </c>
      <c r="M52" s="98">
        <v>29564.6681660592</v>
      </c>
      <c r="N52" s="92" t="s">
        <v>3213</v>
      </c>
      <c r="O52" s="98">
        <v>4194126.4569230201</v>
      </c>
      <c r="P52" s="92" t="s">
        <v>3214</v>
      </c>
    </row>
    <row r="53" spans="1:16" ht="24" customHeight="1">
      <c r="A53" s="92" t="s">
        <v>3215</v>
      </c>
      <c r="B53" s="93" t="s">
        <v>66</v>
      </c>
      <c r="C53" s="93"/>
      <c r="D53" s="93" t="s">
        <v>3216</v>
      </c>
      <c r="E53" s="93" t="s">
        <v>2973</v>
      </c>
      <c r="F53" s="94" t="s">
        <v>884</v>
      </c>
      <c r="G53" s="92" t="s">
        <v>3217</v>
      </c>
      <c r="H53" s="92" t="s">
        <v>58</v>
      </c>
      <c r="I53" s="92" t="s">
        <v>3218</v>
      </c>
      <c r="J53" s="92" t="s">
        <v>58</v>
      </c>
      <c r="K53" s="92" t="s">
        <v>3219</v>
      </c>
      <c r="L53" s="92" t="s">
        <v>58</v>
      </c>
      <c r="M53" s="98">
        <v>29010.641861194399</v>
      </c>
      <c r="N53" s="92" t="s">
        <v>3220</v>
      </c>
      <c r="O53" s="98">
        <v>4223137.0987842204</v>
      </c>
      <c r="P53" s="92" t="s">
        <v>3221</v>
      </c>
    </row>
    <row r="54" spans="1:16" ht="26.1" customHeight="1">
      <c r="A54" s="92" t="s">
        <v>1159</v>
      </c>
      <c r="B54" s="93" t="s">
        <v>66</v>
      </c>
      <c r="C54" s="93"/>
      <c r="D54" s="93" t="s">
        <v>1160</v>
      </c>
      <c r="E54" s="93" t="s">
        <v>889</v>
      </c>
      <c r="F54" s="94" t="s">
        <v>68</v>
      </c>
      <c r="G54" s="92" t="s">
        <v>3222</v>
      </c>
      <c r="H54" s="92" t="s">
        <v>58</v>
      </c>
      <c r="I54" s="92" t="s">
        <v>3223</v>
      </c>
      <c r="J54" s="92" t="s">
        <v>58</v>
      </c>
      <c r="K54" s="92" t="s">
        <v>3224</v>
      </c>
      <c r="L54" s="92" t="s">
        <v>58</v>
      </c>
      <c r="M54" s="98">
        <v>28281.5884778787</v>
      </c>
      <c r="N54" s="92" t="s">
        <v>3225</v>
      </c>
      <c r="O54" s="98">
        <v>4251418.6872621002</v>
      </c>
      <c r="P54" s="92" t="s">
        <v>3226</v>
      </c>
    </row>
    <row r="55" spans="1:16" ht="24" customHeight="1">
      <c r="A55" s="92" t="s">
        <v>3227</v>
      </c>
      <c r="B55" s="93" t="s">
        <v>66</v>
      </c>
      <c r="C55" s="93"/>
      <c r="D55" s="93" t="s">
        <v>3228</v>
      </c>
      <c r="E55" s="93" t="s">
        <v>2973</v>
      </c>
      <c r="F55" s="94" t="s">
        <v>948</v>
      </c>
      <c r="G55" s="92" t="s">
        <v>3229</v>
      </c>
      <c r="H55" s="92" t="s">
        <v>58</v>
      </c>
      <c r="I55" s="92" t="s">
        <v>3230</v>
      </c>
      <c r="J55" s="92" t="s">
        <v>58</v>
      </c>
      <c r="K55" s="92" t="s">
        <v>3231</v>
      </c>
      <c r="L55" s="92" t="s">
        <v>58</v>
      </c>
      <c r="M55" s="98">
        <v>26507.1872986286</v>
      </c>
      <c r="N55" s="92" t="s">
        <v>3232</v>
      </c>
      <c r="O55" s="98">
        <v>4277925.8745607203</v>
      </c>
      <c r="P55" s="92" t="s">
        <v>3233</v>
      </c>
    </row>
    <row r="56" spans="1:16" ht="39" customHeight="1">
      <c r="A56" s="92" t="s">
        <v>1049</v>
      </c>
      <c r="B56" s="93" t="s">
        <v>66</v>
      </c>
      <c r="C56" s="93"/>
      <c r="D56" s="93" t="s">
        <v>1050</v>
      </c>
      <c r="E56" s="93" t="s">
        <v>889</v>
      </c>
      <c r="F56" s="94" t="s">
        <v>202</v>
      </c>
      <c r="G56" s="92" t="s">
        <v>3234</v>
      </c>
      <c r="H56" s="92" t="s">
        <v>58</v>
      </c>
      <c r="I56" s="92" t="s">
        <v>3235</v>
      </c>
      <c r="J56" s="92" t="s">
        <v>58</v>
      </c>
      <c r="K56" s="92" t="s">
        <v>3236</v>
      </c>
      <c r="L56" s="92" t="s">
        <v>58</v>
      </c>
      <c r="M56" s="98">
        <v>25727.497336877499</v>
      </c>
      <c r="N56" s="92" t="s">
        <v>3237</v>
      </c>
      <c r="O56" s="98">
        <v>4303653.3718975997</v>
      </c>
      <c r="P56" s="92" t="s">
        <v>3238</v>
      </c>
    </row>
    <row r="57" spans="1:16" ht="51.95" customHeight="1">
      <c r="A57" s="92" t="s">
        <v>971</v>
      </c>
      <c r="B57" s="93" t="s">
        <v>66</v>
      </c>
      <c r="C57" s="93"/>
      <c r="D57" s="93" t="s">
        <v>972</v>
      </c>
      <c r="E57" s="93" t="s">
        <v>889</v>
      </c>
      <c r="F57" s="94" t="s">
        <v>101</v>
      </c>
      <c r="G57" s="92" t="s">
        <v>3239</v>
      </c>
      <c r="H57" s="92" t="s">
        <v>58</v>
      </c>
      <c r="I57" s="92" t="s">
        <v>3240</v>
      </c>
      <c r="J57" s="92" t="s">
        <v>58</v>
      </c>
      <c r="K57" s="92" t="s">
        <v>3241</v>
      </c>
      <c r="L57" s="92" t="s">
        <v>58</v>
      </c>
      <c r="M57" s="98">
        <v>25496.462730482901</v>
      </c>
      <c r="N57" s="92" t="s">
        <v>3237</v>
      </c>
      <c r="O57" s="98">
        <v>4329149.83462808</v>
      </c>
      <c r="P57" s="92" t="s">
        <v>3242</v>
      </c>
    </row>
    <row r="58" spans="1:16" ht="26.1" customHeight="1">
      <c r="A58" s="92" t="s">
        <v>1757</v>
      </c>
      <c r="B58" s="93" t="s">
        <v>66</v>
      </c>
      <c r="C58" s="93"/>
      <c r="D58" s="93" t="s">
        <v>1758</v>
      </c>
      <c r="E58" s="93" t="s">
        <v>889</v>
      </c>
      <c r="F58" s="94" t="s">
        <v>72</v>
      </c>
      <c r="G58" s="92" t="s">
        <v>3243</v>
      </c>
      <c r="H58" s="92" t="s">
        <v>58</v>
      </c>
      <c r="I58" s="92" t="s">
        <v>3244</v>
      </c>
      <c r="J58" s="92" t="s">
        <v>58</v>
      </c>
      <c r="K58" s="92" t="s">
        <v>3245</v>
      </c>
      <c r="L58" s="92" t="s">
        <v>58</v>
      </c>
      <c r="M58" s="98">
        <v>25345.598711364899</v>
      </c>
      <c r="N58" s="92" t="s">
        <v>3246</v>
      </c>
      <c r="O58" s="98">
        <v>4354495.4333394496</v>
      </c>
      <c r="P58" s="92" t="s">
        <v>3247</v>
      </c>
    </row>
    <row r="59" spans="1:16" ht="24" customHeight="1">
      <c r="A59" s="92" t="s">
        <v>3248</v>
      </c>
      <c r="B59" s="93" t="s">
        <v>66</v>
      </c>
      <c r="C59" s="93"/>
      <c r="D59" s="93" t="s">
        <v>3249</v>
      </c>
      <c r="E59" s="93" t="s">
        <v>2973</v>
      </c>
      <c r="F59" s="94" t="s">
        <v>884</v>
      </c>
      <c r="G59" s="92" t="s">
        <v>3250</v>
      </c>
      <c r="H59" s="92" t="s">
        <v>58</v>
      </c>
      <c r="I59" s="92" t="s">
        <v>3040</v>
      </c>
      <c r="J59" s="92" t="s">
        <v>58</v>
      </c>
      <c r="K59" s="92" t="s">
        <v>3251</v>
      </c>
      <c r="L59" s="92" t="s">
        <v>58</v>
      </c>
      <c r="M59" s="98">
        <v>25279.165647747999</v>
      </c>
      <c r="N59" s="92" t="s">
        <v>3246</v>
      </c>
      <c r="O59" s="98">
        <v>4379774.5989872003</v>
      </c>
      <c r="P59" s="92" t="s">
        <v>3252</v>
      </c>
    </row>
    <row r="60" spans="1:16" ht="26.1" customHeight="1">
      <c r="A60" s="92" t="s">
        <v>3253</v>
      </c>
      <c r="B60" s="93" t="s">
        <v>66</v>
      </c>
      <c r="C60" s="93"/>
      <c r="D60" s="93" t="s">
        <v>3254</v>
      </c>
      <c r="E60" s="93" t="s">
        <v>2973</v>
      </c>
      <c r="F60" s="94" t="s">
        <v>884</v>
      </c>
      <c r="G60" s="92" t="s">
        <v>3255</v>
      </c>
      <c r="H60" s="92" t="s">
        <v>58</v>
      </c>
      <c r="I60" s="92" t="s">
        <v>3256</v>
      </c>
      <c r="J60" s="92" t="s">
        <v>58</v>
      </c>
      <c r="K60" s="92" t="s">
        <v>3257</v>
      </c>
      <c r="L60" s="92" t="s">
        <v>58</v>
      </c>
      <c r="M60" s="98">
        <v>23175.952331820401</v>
      </c>
      <c r="N60" s="92" t="s">
        <v>3258</v>
      </c>
      <c r="O60" s="98">
        <v>4402950.5513190199</v>
      </c>
      <c r="P60" s="92" t="s">
        <v>3259</v>
      </c>
    </row>
    <row r="61" spans="1:16" ht="24" customHeight="1">
      <c r="A61" s="92" t="s">
        <v>3260</v>
      </c>
      <c r="B61" s="93" t="s">
        <v>66</v>
      </c>
      <c r="C61" s="93"/>
      <c r="D61" s="93" t="s">
        <v>3261</v>
      </c>
      <c r="E61" s="93" t="s">
        <v>2973</v>
      </c>
      <c r="F61" s="94" t="s">
        <v>948</v>
      </c>
      <c r="G61" s="92" t="s">
        <v>3262</v>
      </c>
      <c r="H61" s="92" t="s">
        <v>58</v>
      </c>
      <c r="I61" s="92" t="s">
        <v>3263</v>
      </c>
      <c r="J61" s="92" t="s">
        <v>58</v>
      </c>
      <c r="K61" s="92" t="s">
        <v>3264</v>
      </c>
      <c r="L61" s="92" t="s">
        <v>58</v>
      </c>
      <c r="M61" s="98">
        <v>21511.394304135501</v>
      </c>
      <c r="N61" s="92" t="s">
        <v>3265</v>
      </c>
      <c r="O61" s="98">
        <v>4424461.9456231501</v>
      </c>
      <c r="P61" s="92" t="s">
        <v>3266</v>
      </c>
    </row>
    <row r="62" spans="1:16" ht="26.1" customHeight="1">
      <c r="A62" s="92" t="s">
        <v>3267</v>
      </c>
      <c r="B62" s="93" t="s">
        <v>66</v>
      </c>
      <c r="C62" s="93"/>
      <c r="D62" s="93" t="s">
        <v>3268</v>
      </c>
      <c r="E62" s="93" t="s">
        <v>889</v>
      </c>
      <c r="F62" s="94" t="s">
        <v>884</v>
      </c>
      <c r="G62" s="92" t="s">
        <v>3115</v>
      </c>
      <c r="H62" s="92" t="s">
        <v>58</v>
      </c>
      <c r="I62" s="92" t="s">
        <v>3269</v>
      </c>
      <c r="J62" s="92" t="s">
        <v>58</v>
      </c>
      <c r="K62" s="92" t="s">
        <v>3270</v>
      </c>
      <c r="L62" s="92" t="s">
        <v>58</v>
      </c>
      <c r="M62" s="98">
        <v>20844.909342268202</v>
      </c>
      <c r="N62" s="92" t="s">
        <v>3271</v>
      </c>
      <c r="O62" s="98">
        <v>4445306.8549654204</v>
      </c>
      <c r="P62" s="92" t="s">
        <v>3272</v>
      </c>
    </row>
    <row r="63" spans="1:16" ht="51.95" customHeight="1">
      <c r="A63" s="92" t="s">
        <v>1574</v>
      </c>
      <c r="B63" s="93" t="s">
        <v>66</v>
      </c>
      <c r="C63" s="93"/>
      <c r="D63" s="93" t="s">
        <v>1575</v>
      </c>
      <c r="E63" s="93" t="s">
        <v>889</v>
      </c>
      <c r="F63" s="94" t="s">
        <v>63</v>
      </c>
      <c r="G63" s="92" t="s">
        <v>3273</v>
      </c>
      <c r="H63" s="92" t="s">
        <v>58</v>
      </c>
      <c r="I63" s="92" t="s">
        <v>3274</v>
      </c>
      <c r="J63" s="92" t="s">
        <v>58</v>
      </c>
      <c r="K63" s="92" t="s">
        <v>3275</v>
      </c>
      <c r="L63" s="92" t="s">
        <v>58</v>
      </c>
      <c r="M63" s="98">
        <v>20827.864984898501</v>
      </c>
      <c r="N63" s="92" t="s">
        <v>3271</v>
      </c>
      <c r="O63" s="98">
        <v>4466134.7199503202</v>
      </c>
      <c r="P63" s="92" t="s">
        <v>3276</v>
      </c>
    </row>
    <row r="64" spans="1:16" ht="26.1" customHeight="1">
      <c r="A64" s="95" t="s">
        <v>1711</v>
      </c>
      <c r="B64" s="96" t="s">
        <v>66</v>
      </c>
      <c r="C64" s="96"/>
      <c r="D64" s="96" t="s">
        <v>1712</v>
      </c>
      <c r="E64" s="96" t="s">
        <v>889</v>
      </c>
      <c r="F64" s="97" t="s">
        <v>101</v>
      </c>
      <c r="G64" s="95" t="s">
        <v>3277</v>
      </c>
      <c r="H64" s="95" t="s">
        <v>58</v>
      </c>
      <c r="I64" s="95" t="s">
        <v>3278</v>
      </c>
      <c r="J64" s="95" t="s">
        <v>58</v>
      </c>
      <c r="K64" s="95" t="s">
        <v>3279</v>
      </c>
      <c r="L64" s="95" t="s">
        <v>58</v>
      </c>
      <c r="M64" s="99">
        <v>20710.3299862555</v>
      </c>
      <c r="N64" s="95" t="s">
        <v>3271</v>
      </c>
      <c r="O64" s="99">
        <v>4486845.0499365795</v>
      </c>
      <c r="P64" s="95" t="s">
        <v>3280</v>
      </c>
    </row>
    <row r="65" spans="1:16" ht="24" customHeight="1">
      <c r="A65" s="95" t="s">
        <v>3281</v>
      </c>
      <c r="B65" s="96" t="s">
        <v>66</v>
      </c>
      <c r="C65" s="96"/>
      <c r="D65" s="96" t="s">
        <v>3282</v>
      </c>
      <c r="E65" s="96" t="s">
        <v>2973</v>
      </c>
      <c r="F65" s="97" t="s">
        <v>884</v>
      </c>
      <c r="G65" s="95" t="s">
        <v>3283</v>
      </c>
      <c r="H65" s="95" t="s">
        <v>58</v>
      </c>
      <c r="I65" s="95" t="s">
        <v>3047</v>
      </c>
      <c r="J65" s="95" t="s">
        <v>58</v>
      </c>
      <c r="K65" s="95" t="s">
        <v>3284</v>
      </c>
      <c r="L65" s="95" t="s">
        <v>58</v>
      </c>
      <c r="M65" s="99">
        <v>20422.704684866301</v>
      </c>
      <c r="N65" s="95" t="s">
        <v>3285</v>
      </c>
      <c r="O65" s="99">
        <v>4507267.7546214396</v>
      </c>
      <c r="P65" s="95" t="s">
        <v>3286</v>
      </c>
    </row>
    <row r="66" spans="1:16" ht="26.1" customHeight="1">
      <c r="A66" s="95" t="s">
        <v>1004</v>
      </c>
      <c r="B66" s="96" t="s">
        <v>61</v>
      </c>
      <c r="C66" s="96"/>
      <c r="D66" s="96" t="s">
        <v>1005</v>
      </c>
      <c r="E66" s="96" t="s">
        <v>889</v>
      </c>
      <c r="F66" s="97" t="s">
        <v>101</v>
      </c>
      <c r="G66" s="95" t="s">
        <v>3287</v>
      </c>
      <c r="H66" s="95" t="s">
        <v>58</v>
      </c>
      <c r="I66" s="95" t="s">
        <v>3002</v>
      </c>
      <c r="J66" s="95" t="s">
        <v>58</v>
      </c>
      <c r="K66" s="95" t="s">
        <v>3288</v>
      </c>
      <c r="L66" s="95" t="s">
        <v>58</v>
      </c>
      <c r="M66" s="99">
        <v>19905.345035970298</v>
      </c>
      <c r="N66" s="95" t="s">
        <v>3285</v>
      </c>
      <c r="O66" s="99">
        <v>4527173.0996574098</v>
      </c>
      <c r="P66" s="95" t="s">
        <v>3289</v>
      </c>
    </row>
    <row r="67" spans="1:16" ht="39" customHeight="1">
      <c r="A67" s="95" t="s">
        <v>1770</v>
      </c>
      <c r="B67" s="96" t="s">
        <v>66</v>
      </c>
      <c r="C67" s="96"/>
      <c r="D67" s="96" t="s">
        <v>1771</v>
      </c>
      <c r="E67" s="96" t="s">
        <v>889</v>
      </c>
      <c r="F67" s="97" t="s">
        <v>68</v>
      </c>
      <c r="G67" s="95" t="s">
        <v>3290</v>
      </c>
      <c r="H67" s="95" t="s">
        <v>58</v>
      </c>
      <c r="I67" s="95" t="s">
        <v>3291</v>
      </c>
      <c r="J67" s="95" t="s">
        <v>58</v>
      </c>
      <c r="K67" s="95" t="s">
        <v>3292</v>
      </c>
      <c r="L67" s="95" t="s">
        <v>58</v>
      </c>
      <c r="M67" s="99">
        <v>19050.617760252298</v>
      </c>
      <c r="N67" s="95" t="s">
        <v>3293</v>
      </c>
      <c r="O67" s="99">
        <v>4546223.7174176602</v>
      </c>
      <c r="P67" s="95" t="s">
        <v>3294</v>
      </c>
    </row>
    <row r="68" spans="1:16" ht="24" customHeight="1">
      <c r="A68" s="95" t="s">
        <v>1615</v>
      </c>
      <c r="B68" s="96" t="s">
        <v>66</v>
      </c>
      <c r="C68" s="96"/>
      <c r="D68" s="96" t="s">
        <v>1616</v>
      </c>
      <c r="E68" s="96" t="s">
        <v>889</v>
      </c>
      <c r="F68" s="97" t="s">
        <v>933</v>
      </c>
      <c r="G68" s="95" t="s">
        <v>3295</v>
      </c>
      <c r="H68" s="95" t="s">
        <v>58</v>
      </c>
      <c r="I68" s="95" t="s">
        <v>3296</v>
      </c>
      <c r="J68" s="95" t="s">
        <v>58</v>
      </c>
      <c r="K68" s="95" t="s">
        <v>3297</v>
      </c>
      <c r="L68" s="95" t="s">
        <v>58</v>
      </c>
      <c r="M68" s="99">
        <v>18013.5470395927</v>
      </c>
      <c r="N68" s="95" t="s">
        <v>3298</v>
      </c>
      <c r="O68" s="99">
        <v>4564237.2644572603</v>
      </c>
      <c r="P68" s="95" t="s">
        <v>3299</v>
      </c>
    </row>
    <row r="69" spans="1:16" ht="26.1" customHeight="1">
      <c r="A69" s="95" t="s">
        <v>998</v>
      </c>
      <c r="B69" s="96" t="s">
        <v>66</v>
      </c>
      <c r="C69" s="96"/>
      <c r="D69" s="96" t="s">
        <v>999</v>
      </c>
      <c r="E69" s="96" t="s">
        <v>889</v>
      </c>
      <c r="F69" s="97" t="s">
        <v>101</v>
      </c>
      <c r="G69" s="95" t="s">
        <v>3300</v>
      </c>
      <c r="H69" s="95" t="s">
        <v>58</v>
      </c>
      <c r="I69" s="95" t="s">
        <v>3301</v>
      </c>
      <c r="J69" s="95" t="s">
        <v>58</v>
      </c>
      <c r="K69" s="95" t="s">
        <v>3302</v>
      </c>
      <c r="L69" s="95" t="s">
        <v>58</v>
      </c>
      <c r="M69" s="99">
        <v>17870.625078359</v>
      </c>
      <c r="N69" s="95" t="s">
        <v>3298</v>
      </c>
      <c r="O69" s="99">
        <v>4582107.8895356199</v>
      </c>
      <c r="P69" s="95" t="s">
        <v>3303</v>
      </c>
    </row>
    <row r="70" spans="1:16" ht="26.1" customHeight="1">
      <c r="A70" s="95" t="s">
        <v>3304</v>
      </c>
      <c r="B70" s="96" t="s">
        <v>66</v>
      </c>
      <c r="C70" s="96"/>
      <c r="D70" s="96" t="s">
        <v>3305</v>
      </c>
      <c r="E70" s="96" t="s">
        <v>889</v>
      </c>
      <c r="F70" s="97" t="s">
        <v>884</v>
      </c>
      <c r="G70" s="95" t="s">
        <v>3115</v>
      </c>
      <c r="H70" s="95" t="s">
        <v>58</v>
      </c>
      <c r="I70" s="95" t="s">
        <v>3306</v>
      </c>
      <c r="J70" s="95" t="s">
        <v>58</v>
      </c>
      <c r="K70" s="95" t="s">
        <v>3307</v>
      </c>
      <c r="L70" s="95" t="s">
        <v>58</v>
      </c>
      <c r="M70" s="99">
        <v>17494.834626546501</v>
      </c>
      <c r="N70" s="95" t="s">
        <v>3308</v>
      </c>
      <c r="O70" s="99">
        <v>4599602.7241621604</v>
      </c>
      <c r="P70" s="95" t="s">
        <v>3309</v>
      </c>
    </row>
    <row r="71" spans="1:16" ht="39" customHeight="1">
      <c r="A71" s="95" t="s">
        <v>1425</v>
      </c>
      <c r="B71" s="96" t="s">
        <v>61</v>
      </c>
      <c r="C71" s="96"/>
      <c r="D71" s="96" t="s">
        <v>1426</v>
      </c>
      <c r="E71" s="96" t="s">
        <v>889</v>
      </c>
      <c r="F71" s="97" t="s">
        <v>202</v>
      </c>
      <c r="G71" s="95" t="s">
        <v>3310</v>
      </c>
      <c r="H71" s="95" t="s">
        <v>58</v>
      </c>
      <c r="I71" s="95" t="s">
        <v>3311</v>
      </c>
      <c r="J71" s="95" t="s">
        <v>58</v>
      </c>
      <c r="K71" s="95" t="s">
        <v>3312</v>
      </c>
      <c r="L71" s="95" t="s">
        <v>58</v>
      </c>
      <c r="M71" s="99">
        <v>17162.5315474415</v>
      </c>
      <c r="N71" s="95" t="s">
        <v>3308</v>
      </c>
      <c r="O71" s="99">
        <v>4616765.2557095997</v>
      </c>
      <c r="P71" s="95" t="s">
        <v>3313</v>
      </c>
    </row>
    <row r="72" spans="1:16" ht="26.1" customHeight="1">
      <c r="A72" s="95" t="s">
        <v>1024</v>
      </c>
      <c r="B72" s="96" t="s">
        <v>61</v>
      </c>
      <c r="C72" s="96"/>
      <c r="D72" s="96" t="s">
        <v>1025</v>
      </c>
      <c r="E72" s="96" t="s">
        <v>889</v>
      </c>
      <c r="F72" s="97" t="s">
        <v>101</v>
      </c>
      <c r="G72" s="95" t="s">
        <v>3314</v>
      </c>
      <c r="H72" s="95" t="s">
        <v>58</v>
      </c>
      <c r="I72" s="95" t="s">
        <v>3315</v>
      </c>
      <c r="J72" s="95" t="s">
        <v>58</v>
      </c>
      <c r="K72" s="95" t="s">
        <v>3316</v>
      </c>
      <c r="L72" s="95" t="s">
        <v>58</v>
      </c>
      <c r="M72" s="99">
        <v>17074.1857614943</v>
      </c>
      <c r="N72" s="95" t="s">
        <v>3308</v>
      </c>
      <c r="O72" s="99">
        <v>4633839.4414710999</v>
      </c>
      <c r="P72" s="95" t="s">
        <v>3317</v>
      </c>
    </row>
    <row r="73" spans="1:16" ht="51.95" customHeight="1">
      <c r="A73" s="95" t="s">
        <v>1608</v>
      </c>
      <c r="B73" s="96" t="s">
        <v>66</v>
      </c>
      <c r="C73" s="96"/>
      <c r="D73" s="96" t="s">
        <v>1609</v>
      </c>
      <c r="E73" s="96" t="s">
        <v>1610</v>
      </c>
      <c r="F73" s="97" t="s">
        <v>63</v>
      </c>
      <c r="G73" s="95" t="s">
        <v>3318</v>
      </c>
      <c r="H73" s="95" t="s">
        <v>58</v>
      </c>
      <c r="I73" s="95" t="s">
        <v>3319</v>
      </c>
      <c r="J73" s="95" t="s">
        <v>58</v>
      </c>
      <c r="K73" s="95" t="s">
        <v>3320</v>
      </c>
      <c r="L73" s="95" t="s">
        <v>58</v>
      </c>
      <c r="M73" s="99">
        <v>16449.9491864271</v>
      </c>
      <c r="N73" s="95" t="s">
        <v>3321</v>
      </c>
      <c r="O73" s="99">
        <v>4650289.3906575302</v>
      </c>
      <c r="P73" s="95" t="s">
        <v>3322</v>
      </c>
    </row>
    <row r="74" spans="1:16" ht="26.1" customHeight="1">
      <c r="A74" s="95" t="s">
        <v>1055</v>
      </c>
      <c r="B74" s="96" t="s">
        <v>66</v>
      </c>
      <c r="C74" s="96"/>
      <c r="D74" s="96" t="s">
        <v>1056</v>
      </c>
      <c r="E74" s="96" t="s">
        <v>889</v>
      </c>
      <c r="F74" s="97" t="s">
        <v>202</v>
      </c>
      <c r="G74" s="95" t="s">
        <v>3323</v>
      </c>
      <c r="H74" s="95" t="s">
        <v>58</v>
      </c>
      <c r="I74" s="95" t="s">
        <v>3324</v>
      </c>
      <c r="J74" s="95" t="s">
        <v>58</v>
      </c>
      <c r="K74" s="95" t="s">
        <v>3325</v>
      </c>
      <c r="L74" s="95" t="s">
        <v>58</v>
      </c>
      <c r="M74" s="99">
        <v>16141.495002645501</v>
      </c>
      <c r="N74" s="95" t="s">
        <v>3321</v>
      </c>
      <c r="O74" s="99">
        <v>4666430.8856601696</v>
      </c>
      <c r="P74" s="95" t="s">
        <v>3326</v>
      </c>
    </row>
    <row r="75" spans="1:16" ht="39" customHeight="1">
      <c r="A75" s="95" t="s">
        <v>1053</v>
      </c>
      <c r="B75" s="96" t="s">
        <v>66</v>
      </c>
      <c r="C75" s="96"/>
      <c r="D75" s="96" t="s">
        <v>1054</v>
      </c>
      <c r="E75" s="96" t="s">
        <v>889</v>
      </c>
      <c r="F75" s="97" t="s">
        <v>101</v>
      </c>
      <c r="G75" s="95" t="s">
        <v>3327</v>
      </c>
      <c r="H75" s="95" t="s">
        <v>58</v>
      </c>
      <c r="I75" s="95" t="s">
        <v>3328</v>
      </c>
      <c r="J75" s="95" t="s">
        <v>58</v>
      </c>
      <c r="K75" s="95" t="s">
        <v>3329</v>
      </c>
      <c r="L75" s="95" t="s">
        <v>58</v>
      </c>
      <c r="M75" s="99">
        <v>15994.7041784263</v>
      </c>
      <c r="N75" s="95" t="s">
        <v>3321</v>
      </c>
      <c r="O75" s="99">
        <v>4682425.5898385998</v>
      </c>
      <c r="P75" s="95" t="s">
        <v>3330</v>
      </c>
    </row>
    <row r="76" spans="1:16" ht="26.1" customHeight="1">
      <c r="A76" s="95" t="s">
        <v>3331</v>
      </c>
      <c r="B76" s="96" t="s">
        <v>66</v>
      </c>
      <c r="C76" s="96"/>
      <c r="D76" s="96" t="s">
        <v>3332</v>
      </c>
      <c r="E76" s="96" t="s">
        <v>889</v>
      </c>
      <c r="F76" s="97" t="s">
        <v>933</v>
      </c>
      <c r="G76" s="95" t="s">
        <v>3333</v>
      </c>
      <c r="H76" s="95" t="s">
        <v>58</v>
      </c>
      <c r="I76" s="95" t="s">
        <v>3334</v>
      </c>
      <c r="J76" s="95" t="s">
        <v>58</v>
      </c>
      <c r="K76" s="95" t="s">
        <v>3335</v>
      </c>
      <c r="L76" s="95" t="s">
        <v>58</v>
      </c>
      <c r="M76" s="99">
        <v>15987.2141656351</v>
      </c>
      <c r="N76" s="95" t="s">
        <v>3321</v>
      </c>
      <c r="O76" s="99">
        <v>4698412.8040042296</v>
      </c>
      <c r="P76" s="95" t="s">
        <v>3336</v>
      </c>
    </row>
    <row r="77" spans="1:16" ht="26.1" customHeight="1">
      <c r="A77" s="95" t="s">
        <v>975</v>
      </c>
      <c r="B77" s="96" t="s">
        <v>61</v>
      </c>
      <c r="C77" s="96"/>
      <c r="D77" s="96" t="s">
        <v>976</v>
      </c>
      <c r="E77" s="96" t="s">
        <v>889</v>
      </c>
      <c r="F77" s="97" t="s">
        <v>977</v>
      </c>
      <c r="G77" s="95" t="s">
        <v>3337</v>
      </c>
      <c r="H77" s="95" t="s">
        <v>58</v>
      </c>
      <c r="I77" s="95" t="s">
        <v>3338</v>
      </c>
      <c r="J77" s="95" t="s">
        <v>58</v>
      </c>
      <c r="K77" s="95" t="s">
        <v>3339</v>
      </c>
      <c r="L77" s="95" t="s">
        <v>58</v>
      </c>
      <c r="M77" s="99">
        <v>15674.2080433911</v>
      </c>
      <c r="N77" s="95" t="s">
        <v>3340</v>
      </c>
      <c r="O77" s="99">
        <v>4714087.0120476196</v>
      </c>
      <c r="P77" s="95" t="s">
        <v>3341</v>
      </c>
    </row>
    <row r="78" spans="1:16" ht="26.1" customHeight="1">
      <c r="A78" s="95" t="s">
        <v>1112</v>
      </c>
      <c r="B78" s="96" t="s">
        <v>66</v>
      </c>
      <c r="C78" s="96"/>
      <c r="D78" s="96" t="s">
        <v>1113</v>
      </c>
      <c r="E78" s="96" t="s">
        <v>889</v>
      </c>
      <c r="F78" s="97" t="s">
        <v>202</v>
      </c>
      <c r="G78" s="95" t="s">
        <v>3342</v>
      </c>
      <c r="H78" s="95" t="s">
        <v>58</v>
      </c>
      <c r="I78" s="95" t="s">
        <v>3343</v>
      </c>
      <c r="J78" s="95" t="s">
        <v>58</v>
      </c>
      <c r="K78" s="95" t="s">
        <v>3344</v>
      </c>
      <c r="L78" s="95" t="s">
        <v>58</v>
      </c>
      <c r="M78" s="99">
        <v>15548.899078172901</v>
      </c>
      <c r="N78" s="95" t="s">
        <v>3340</v>
      </c>
      <c r="O78" s="99">
        <v>4729635.9111257996</v>
      </c>
      <c r="P78" s="95" t="s">
        <v>3345</v>
      </c>
    </row>
    <row r="79" spans="1:16" ht="24" customHeight="1">
      <c r="A79" s="95" t="s">
        <v>3346</v>
      </c>
      <c r="B79" s="96" t="s">
        <v>66</v>
      </c>
      <c r="C79" s="96"/>
      <c r="D79" s="96" t="s">
        <v>3347</v>
      </c>
      <c r="E79" s="96" t="s">
        <v>2973</v>
      </c>
      <c r="F79" s="97" t="s">
        <v>884</v>
      </c>
      <c r="G79" s="95" t="s">
        <v>3348</v>
      </c>
      <c r="H79" s="95" t="s">
        <v>58</v>
      </c>
      <c r="I79" s="95" t="s">
        <v>1729</v>
      </c>
      <c r="J79" s="95" t="s">
        <v>58</v>
      </c>
      <c r="K79" s="95" t="s">
        <v>3349</v>
      </c>
      <c r="L79" s="95" t="s">
        <v>58</v>
      </c>
      <c r="M79" s="99">
        <v>15473.2077960601</v>
      </c>
      <c r="N79" s="95" t="s">
        <v>3340</v>
      </c>
      <c r="O79" s="99">
        <v>4745109.1189218601</v>
      </c>
      <c r="P79" s="95" t="s">
        <v>3350</v>
      </c>
    </row>
    <row r="80" spans="1:16" ht="26.1" customHeight="1">
      <c r="A80" s="95" t="s">
        <v>1747</v>
      </c>
      <c r="B80" s="96" t="s">
        <v>66</v>
      </c>
      <c r="C80" s="96"/>
      <c r="D80" s="96" t="s">
        <v>1748</v>
      </c>
      <c r="E80" s="96" t="s">
        <v>889</v>
      </c>
      <c r="F80" s="97" t="s">
        <v>202</v>
      </c>
      <c r="G80" s="95" t="s">
        <v>3351</v>
      </c>
      <c r="H80" s="95" t="s">
        <v>58</v>
      </c>
      <c r="I80" s="95" t="s">
        <v>3352</v>
      </c>
      <c r="J80" s="95" t="s">
        <v>58</v>
      </c>
      <c r="K80" s="95" t="s">
        <v>3353</v>
      </c>
      <c r="L80" s="95" t="s">
        <v>58</v>
      </c>
      <c r="M80" s="99">
        <v>15181.037876803801</v>
      </c>
      <c r="N80" s="95" t="s">
        <v>3354</v>
      </c>
      <c r="O80" s="99">
        <v>4760290.1567986598</v>
      </c>
      <c r="P80" s="95" t="s">
        <v>3355</v>
      </c>
    </row>
    <row r="81" spans="1:16" ht="24" customHeight="1">
      <c r="A81" s="95" t="s">
        <v>1500</v>
      </c>
      <c r="B81" s="96" t="s">
        <v>66</v>
      </c>
      <c r="C81" s="96"/>
      <c r="D81" s="96" t="s">
        <v>1501</v>
      </c>
      <c r="E81" s="96" t="s">
        <v>889</v>
      </c>
      <c r="F81" s="97" t="s">
        <v>202</v>
      </c>
      <c r="G81" s="95" t="s">
        <v>3356</v>
      </c>
      <c r="H81" s="95" t="s">
        <v>58</v>
      </c>
      <c r="I81" s="95" t="s">
        <v>3357</v>
      </c>
      <c r="J81" s="95" t="s">
        <v>58</v>
      </c>
      <c r="K81" s="95" t="s">
        <v>3358</v>
      </c>
      <c r="L81" s="95" t="s">
        <v>58</v>
      </c>
      <c r="M81" s="99">
        <v>14392.319688579901</v>
      </c>
      <c r="N81" s="95" t="s">
        <v>3359</v>
      </c>
      <c r="O81" s="99">
        <v>4774682.4764872398</v>
      </c>
      <c r="P81" s="95" t="s">
        <v>3360</v>
      </c>
    </row>
    <row r="82" spans="1:16" ht="26.1" customHeight="1">
      <c r="A82" s="95" t="s">
        <v>1367</v>
      </c>
      <c r="B82" s="96" t="s">
        <v>66</v>
      </c>
      <c r="C82" s="96"/>
      <c r="D82" s="96" t="s">
        <v>1368</v>
      </c>
      <c r="E82" s="96" t="s">
        <v>889</v>
      </c>
      <c r="F82" s="97" t="s">
        <v>63</v>
      </c>
      <c r="G82" s="95" t="s">
        <v>3361</v>
      </c>
      <c r="H82" s="95" t="s">
        <v>58</v>
      </c>
      <c r="I82" s="95" t="s">
        <v>3362</v>
      </c>
      <c r="J82" s="95" t="s">
        <v>58</v>
      </c>
      <c r="K82" s="95" t="s">
        <v>3363</v>
      </c>
      <c r="L82" s="95" t="s">
        <v>58</v>
      </c>
      <c r="M82" s="99">
        <v>13870.9104059327</v>
      </c>
      <c r="N82" s="95" t="s">
        <v>3364</v>
      </c>
      <c r="O82" s="99">
        <v>4788553.38689317</v>
      </c>
      <c r="P82" s="95" t="s">
        <v>3365</v>
      </c>
    </row>
    <row r="83" spans="1:16" ht="26.1" customHeight="1">
      <c r="A83" s="95" t="s">
        <v>1130</v>
      </c>
      <c r="B83" s="96" t="s">
        <v>66</v>
      </c>
      <c r="C83" s="96"/>
      <c r="D83" s="96" t="s">
        <v>1131</v>
      </c>
      <c r="E83" s="96" t="s">
        <v>889</v>
      </c>
      <c r="F83" s="97" t="s">
        <v>68</v>
      </c>
      <c r="G83" s="95" t="s">
        <v>3366</v>
      </c>
      <c r="H83" s="95" t="s">
        <v>58</v>
      </c>
      <c r="I83" s="95" t="s">
        <v>3367</v>
      </c>
      <c r="J83" s="95" t="s">
        <v>58</v>
      </c>
      <c r="K83" s="95" t="s">
        <v>3368</v>
      </c>
      <c r="L83" s="95" t="s">
        <v>58</v>
      </c>
      <c r="M83" s="99">
        <v>13632.2854052813</v>
      </c>
      <c r="N83" s="95" t="s">
        <v>3369</v>
      </c>
      <c r="O83" s="99">
        <v>4802185.67229845</v>
      </c>
      <c r="P83" s="95" t="s">
        <v>3370</v>
      </c>
    </row>
    <row r="84" spans="1:16" ht="39" customHeight="1">
      <c r="A84" s="95" t="s">
        <v>1436</v>
      </c>
      <c r="B84" s="96" t="s">
        <v>66</v>
      </c>
      <c r="C84" s="96"/>
      <c r="D84" s="96" t="s">
        <v>1437</v>
      </c>
      <c r="E84" s="96" t="s">
        <v>889</v>
      </c>
      <c r="F84" s="97" t="s">
        <v>202</v>
      </c>
      <c r="G84" s="95" t="s">
        <v>3371</v>
      </c>
      <c r="H84" s="95" t="s">
        <v>58</v>
      </c>
      <c r="I84" s="95" t="s">
        <v>3372</v>
      </c>
      <c r="J84" s="95" t="s">
        <v>58</v>
      </c>
      <c r="K84" s="95" t="s">
        <v>3373</v>
      </c>
      <c r="L84" s="95" t="s">
        <v>58</v>
      </c>
      <c r="M84" s="99">
        <v>13402.6569305958</v>
      </c>
      <c r="N84" s="95" t="s">
        <v>3369</v>
      </c>
      <c r="O84" s="99">
        <v>4815588.3292290503</v>
      </c>
      <c r="P84" s="95" t="s">
        <v>3374</v>
      </c>
    </row>
    <row r="85" spans="1:16" ht="24" customHeight="1">
      <c r="A85" s="95" t="s">
        <v>3375</v>
      </c>
      <c r="B85" s="96" t="s">
        <v>66</v>
      </c>
      <c r="C85" s="96"/>
      <c r="D85" s="96" t="s">
        <v>3376</v>
      </c>
      <c r="E85" s="96" t="s">
        <v>2973</v>
      </c>
      <c r="F85" s="97" t="s">
        <v>884</v>
      </c>
      <c r="G85" s="95" t="s">
        <v>3377</v>
      </c>
      <c r="H85" s="95" t="s">
        <v>58</v>
      </c>
      <c r="I85" s="95" t="s">
        <v>3040</v>
      </c>
      <c r="J85" s="95" t="s">
        <v>58</v>
      </c>
      <c r="K85" s="95" t="s">
        <v>3378</v>
      </c>
      <c r="L85" s="95" t="s">
        <v>58</v>
      </c>
      <c r="M85" s="99">
        <v>13045.093453240001</v>
      </c>
      <c r="N85" s="95" t="s">
        <v>3379</v>
      </c>
      <c r="O85" s="99">
        <v>4828633.42268229</v>
      </c>
      <c r="P85" s="95" t="s">
        <v>3380</v>
      </c>
    </row>
    <row r="86" spans="1:16" ht="26.1" customHeight="1">
      <c r="A86" s="95" t="s">
        <v>3381</v>
      </c>
      <c r="B86" s="96" t="s">
        <v>66</v>
      </c>
      <c r="C86" s="96"/>
      <c r="D86" s="96" t="s">
        <v>3382</v>
      </c>
      <c r="E86" s="96" t="s">
        <v>889</v>
      </c>
      <c r="F86" s="97" t="s">
        <v>884</v>
      </c>
      <c r="G86" s="95" t="s">
        <v>3383</v>
      </c>
      <c r="H86" s="95" t="s">
        <v>58</v>
      </c>
      <c r="I86" s="95" t="s">
        <v>3384</v>
      </c>
      <c r="J86" s="95" t="s">
        <v>58</v>
      </c>
      <c r="K86" s="95" t="s">
        <v>3385</v>
      </c>
      <c r="L86" s="95" t="s">
        <v>58</v>
      </c>
      <c r="M86" s="99">
        <v>12926.3746539236</v>
      </c>
      <c r="N86" s="95" t="s">
        <v>3379</v>
      </c>
      <c r="O86" s="99">
        <v>4841559.7973362096</v>
      </c>
      <c r="P86" s="95" t="s">
        <v>3386</v>
      </c>
    </row>
    <row r="87" spans="1:16" ht="39" customHeight="1">
      <c r="A87" s="95" t="s">
        <v>927</v>
      </c>
      <c r="B87" s="96" t="s">
        <v>66</v>
      </c>
      <c r="C87" s="96"/>
      <c r="D87" s="96" t="s">
        <v>928</v>
      </c>
      <c r="E87" s="96" t="s">
        <v>889</v>
      </c>
      <c r="F87" s="97" t="s">
        <v>68</v>
      </c>
      <c r="G87" s="95" t="s">
        <v>3387</v>
      </c>
      <c r="H87" s="95" t="s">
        <v>58</v>
      </c>
      <c r="I87" s="95" t="s">
        <v>3388</v>
      </c>
      <c r="J87" s="95" t="s">
        <v>58</v>
      </c>
      <c r="K87" s="95" t="s">
        <v>3389</v>
      </c>
      <c r="L87" s="95" t="s">
        <v>58</v>
      </c>
      <c r="M87" s="99">
        <v>12854.643112538301</v>
      </c>
      <c r="N87" s="95" t="s">
        <v>3379</v>
      </c>
      <c r="O87" s="99">
        <v>4854414.4404487498</v>
      </c>
      <c r="P87" s="95" t="s">
        <v>3390</v>
      </c>
    </row>
    <row r="88" spans="1:16" ht="26.1" customHeight="1">
      <c r="A88" s="95" t="s">
        <v>1136</v>
      </c>
      <c r="B88" s="96" t="s">
        <v>66</v>
      </c>
      <c r="C88" s="96"/>
      <c r="D88" s="96" t="s">
        <v>1137</v>
      </c>
      <c r="E88" s="96" t="s">
        <v>889</v>
      </c>
      <c r="F88" s="97" t="s">
        <v>68</v>
      </c>
      <c r="G88" s="95" t="s">
        <v>3391</v>
      </c>
      <c r="H88" s="95" t="s">
        <v>58</v>
      </c>
      <c r="I88" s="95" t="s">
        <v>3392</v>
      </c>
      <c r="J88" s="95" t="s">
        <v>58</v>
      </c>
      <c r="K88" s="95" t="s">
        <v>3393</v>
      </c>
      <c r="L88" s="95" t="s">
        <v>58</v>
      </c>
      <c r="M88" s="99">
        <v>12534.769784023199</v>
      </c>
      <c r="N88" s="95" t="s">
        <v>3394</v>
      </c>
      <c r="O88" s="99">
        <v>4866949.2102327803</v>
      </c>
      <c r="P88" s="95" t="s">
        <v>3395</v>
      </c>
    </row>
    <row r="89" spans="1:16" ht="24" customHeight="1">
      <c r="A89" s="95" t="s">
        <v>1520</v>
      </c>
      <c r="B89" s="96" t="s">
        <v>66</v>
      </c>
      <c r="C89" s="96"/>
      <c r="D89" s="96" t="s">
        <v>1521</v>
      </c>
      <c r="E89" s="96" t="s">
        <v>889</v>
      </c>
      <c r="F89" s="97" t="s">
        <v>202</v>
      </c>
      <c r="G89" s="95" t="s">
        <v>3396</v>
      </c>
      <c r="H89" s="95" t="s">
        <v>58</v>
      </c>
      <c r="I89" s="95" t="s">
        <v>3397</v>
      </c>
      <c r="J89" s="95" t="s">
        <v>58</v>
      </c>
      <c r="K89" s="95" t="s">
        <v>3398</v>
      </c>
      <c r="L89" s="95" t="s">
        <v>58</v>
      </c>
      <c r="M89" s="99">
        <v>12473.919452787801</v>
      </c>
      <c r="N89" s="95" t="s">
        <v>3394</v>
      </c>
      <c r="O89" s="99">
        <v>4879423.1296855602</v>
      </c>
      <c r="P89" s="95" t="s">
        <v>3399</v>
      </c>
    </row>
    <row r="90" spans="1:16" ht="51.95" customHeight="1">
      <c r="A90" s="95" t="s">
        <v>1538</v>
      </c>
      <c r="B90" s="96" t="s">
        <v>66</v>
      </c>
      <c r="C90" s="96"/>
      <c r="D90" s="96" t="s">
        <v>1539</v>
      </c>
      <c r="E90" s="96" t="s">
        <v>889</v>
      </c>
      <c r="F90" s="97" t="s">
        <v>63</v>
      </c>
      <c r="G90" s="95" t="s">
        <v>3400</v>
      </c>
      <c r="H90" s="95" t="s">
        <v>58</v>
      </c>
      <c r="I90" s="95" t="s">
        <v>3401</v>
      </c>
      <c r="J90" s="95" t="s">
        <v>58</v>
      </c>
      <c r="K90" s="95" t="s">
        <v>3402</v>
      </c>
      <c r="L90" s="95" t="s">
        <v>58</v>
      </c>
      <c r="M90" s="99">
        <v>12087.6244298945</v>
      </c>
      <c r="N90" s="95" t="s">
        <v>3394</v>
      </c>
      <c r="O90" s="99">
        <v>4891510.7541154604</v>
      </c>
      <c r="P90" s="95" t="s">
        <v>3403</v>
      </c>
    </row>
    <row r="91" spans="1:16" ht="24" customHeight="1">
      <c r="A91" s="95" t="s">
        <v>3404</v>
      </c>
      <c r="B91" s="96" t="s">
        <v>66</v>
      </c>
      <c r="C91" s="96"/>
      <c r="D91" s="96" t="s">
        <v>3405</v>
      </c>
      <c r="E91" s="96" t="s">
        <v>2973</v>
      </c>
      <c r="F91" s="97" t="s">
        <v>884</v>
      </c>
      <c r="G91" s="95" t="s">
        <v>3406</v>
      </c>
      <c r="H91" s="95" t="s">
        <v>58</v>
      </c>
      <c r="I91" s="95" t="s">
        <v>3040</v>
      </c>
      <c r="J91" s="95" t="s">
        <v>58</v>
      </c>
      <c r="K91" s="95" t="s">
        <v>3407</v>
      </c>
      <c r="L91" s="95" t="s">
        <v>58</v>
      </c>
      <c r="M91" s="99">
        <v>11559.6664697015</v>
      </c>
      <c r="N91" s="95" t="s">
        <v>3408</v>
      </c>
      <c r="O91" s="99">
        <v>4903070.4205851601</v>
      </c>
      <c r="P91" s="95" t="s">
        <v>3409</v>
      </c>
    </row>
    <row r="92" spans="1:16" ht="26.1" customHeight="1">
      <c r="A92" s="95" t="s">
        <v>1101</v>
      </c>
      <c r="B92" s="96" t="s">
        <v>66</v>
      </c>
      <c r="C92" s="96"/>
      <c r="D92" s="96" t="s">
        <v>1102</v>
      </c>
      <c r="E92" s="96" t="s">
        <v>889</v>
      </c>
      <c r="F92" s="97" t="s">
        <v>933</v>
      </c>
      <c r="G92" s="95" t="s">
        <v>3410</v>
      </c>
      <c r="H92" s="95" t="s">
        <v>58</v>
      </c>
      <c r="I92" s="95" t="s">
        <v>3411</v>
      </c>
      <c r="J92" s="95" t="s">
        <v>58</v>
      </c>
      <c r="K92" s="95" t="s">
        <v>3412</v>
      </c>
      <c r="L92" s="95" t="s">
        <v>58</v>
      </c>
      <c r="M92" s="99">
        <v>11349.390817842301</v>
      </c>
      <c r="N92" s="95" t="s">
        <v>3413</v>
      </c>
      <c r="O92" s="99">
        <v>4914419.8114029998</v>
      </c>
      <c r="P92" s="95" t="s">
        <v>3414</v>
      </c>
    </row>
    <row r="93" spans="1:16" ht="26.1" customHeight="1">
      <c r="A93" s="95" t="s">
        <v>1741</v>
      </c>
      <c r="B93" s="96" t="s">
        <v>66</v>
      </c>
      <c r="C93" s="96"/>
      <c r="D93" s="96" t="s">
        <v>1742</v>
      </c>
      <c r="E93" s="96" t="s">
        <v>889</v>
      </c>
      <c r="F93" s="97" t="s">
        <v>72</v>
      </c>
      <c r="G93" s="95" t="s">
        <v>3415</v>
      </c>
      <c r="H93" s="95" t="s">
        <v>58</v>
      </c>
      <c r="I93" s="95" t="s">
        <v>3416</v>
      </c>
      <c r="J93" s="95" t="s">
        <v>58</v>
      </c>
      <c r="K93" s="95" t="s">
        <v>3417</v>
      </c>
      <c r="L93" s="95" t="s">
        <v>58</v>
      </c>
      <c r="M93" s="99">
        <v>11037.3352556069</v>
      </c>
      <c r="N93" s="95" t="s">
        <v>3413</v>
      </c>
      <c r="O93" s="99">
        <v>4925457.1466586096</v>
      </c>
      <c r="P93" s="95" t="s">
        <v>3418</v>
      </c>
    </row>
    <row r="94" spans="1:16" ht="39" customHeight="1">
      <c r="A94" s="95" t="s">
        <v>1689</v>
      </c>
      <c r="B94" s="96" t="s">
        <v>66</v>
      </c>
      <c r="C94" s="96"/>
      <c r="D94" s="96" t="s">
        <v>1690</v>
      </c>
      <c r="E94" s="96" t="s">
        <v>889</v>
      </c>
      <c r="F94" s="97" t="s">
        <v>63</v>
      </c>
      <c r="G94" s="95" t="s">
        <v>3419</v>
      </c>
      <c r="H94" s="95" t="s">
        <v>58</v>
      </c>
      <c r="I94" s="95" t="s">
        <v>3420</v>
      </c>
      <c r="J94" s="95" t="s">
        <v>58</v>
      </c>
      <c r="K94" s="95" t="s">
        <v>3421</v>
      </c>
      <c r="L94" s="95" t="s">
        <v>58</v>
      </c>
      <c r="M94" s="99">
        <v>10888.953996631501</v>
      </c>
      <c r="N94" s="95" t="s">
        <v>3422</v>
      </c>
      <c r="O94" s="99">
        <v>4936346.10065524</v>
      </c>
      <c r="P94" s="95" t="s">
        <v>3423</v>
      </c>
    </row>
    <row r="95" spans="1:16" ht="26.1" customHeight="1">
      <c r="A95" s="95" t="s">
        <v>1417</v>
      </c>
      <c r="B95" s="96" t="s">
        <v>66</v>
      </c>
      <c r="C95" s="96"/>
      <c r="D95" s="96" t="s">
        <v>1418</v>
      </c>
      <c r="E95" s="96" t="s">
        <v>889</v>
      </c>
      <c r="F95" s="97" t="s">
        <v>72</v>
      </c>
      <c r="G95" s="95" t="s">
        <v>3424</v>
      </c>
      <c r="H95" s="95" t="s">
        <v>58</v>
      </c>
      <c r="I95" s="95" t="s">
        <v>3425</v>
      </c>
      <c r="J95" s="95" t="s">
        <v>58</v>
      </c>
      <c r="K95" s="95" t="s">
        <v>3426</v>
      </c>
      <c r="L95" s="95" t="s">
        <v>58</v>
      </c>
      <c r="M95" s="99">
        <v>10776.0423944499</v>
      </c>
      <c r="N95" s="95" t="s">
        <v>3422</v>
      </c>
      <c r="O95" s="99">
        <v>4947122.1430496899</v>
      </c>
      <c r="P95" s="95" t="s">
        <v>3427</v>
      </c>
    </row>
    <row r="96" spans="1:16" ht="26.1" customHeight="1">
      <c r="A96" s="95" t="s">
        <v>3428</v>
      </c>
      <c r="B96" s="96" t="s">
        <v>66</v>
      </c>
      <c r="C96" s="96"/>
      <c r="D96" s="96" t="s">
        <v>3429</v>
      </c>
      <c r="E96" s="96" t="s">
        <v>2973</v>
      </c>
      <c r="F96" s="97" t="s">
        <v>884</v>
      </c>
      <c r="G96" s="95" t="s">
        <v>3430</v>
      </c>
      <c r="H96" s="95" t="s">
        <v>58</v>
      </c>
      <c r="I96" s="95" t="s">
        <v>3431</v>
      </c>
      <c r="J96" s="95" t="s">
        <v>58</v>
      </c>
      <c r="K96" s="95" t="s">
        <v>3432</v>
      </c>
      <c r="L96" s="95" t="s">
        <v>58</v>
      </c>
      <c r="M96" s="99">
        <v>10515.3035812494</v>
      </c>
      <c r="N96" s="95" t="s">
        <v>3422</v>
      </c>
      <c r="O96" s="99">
        <v>4957637.4466309398</v>
      </c>
      <c r="P96" s="95" t="s">
        <v>3433</v>
      </c>
    </row>
    <row r="97" spans="1:16" ht="26.1" customHeight="1">
      <c r="A97" s="95" t="s">
        <v>3434</v>
      </c>
      <c r="B97" s="96" t="s">
        <v>66</v>
      </c>
      <c r="C97" s="96"/>
      <c r="D97" s="96" t="s">
        <v>3435</v>
      </c>
      <c r="E97" s="96" t="s">
        <v>889</v>
      </c>
      <c r="F97" s="97" t="s">
        <v>884</v>
      </c>
      <c r="G97" s="95" t="s">
        <v>3436</v>
      </c>
      <c r="H97" s="95" t="s">
        <v>58</v>
      </c>
      <c r="I97" s="95" t="s">
        <v>3437</v>
      </c>
      <c r="J97" s="95" t="s">
        <v>58</v>
      </c>
      <c r="K97" s="95" t="s">
        <v>3438</v>
      </c>
      <c r="L97" s="95" t="s">
        <v>58</v>
      </c>
      <c r="M97" s="99">
        <v>10253.414344189199</v>
      </c>
      <c r="N97" s="95" t="s">
        <v>3439</v>
      </c>
      <c r="O97" s="99">
        <v>4967890.8609751305</v>
      </c>
      <c r="P97" s="95" t="s">
        <v>3440</v>
      </c>
    </row>
    <row r="98" spans="1:16" ht="26.1" customHeight="1">
      <c r="A98" s="95" t="s">
        <v>1140</v>
      </c>
      <c r="B98" s="96" t="s">
        <v>66</v>
      </c>
      <c r="C98" s="96"/>
      <c r="D98" s="96" t="s">
        <v>1141</v>
      </c>
      <c r="E98" s="96" t="s">
        <v>889</v>
      </c>
      <c r="F98" s="97" t="s">
        <v>933</v>
      </c>
      <c r="G98" s="95" t="s">
        <v>3441</v>
      </c>
      <c r="H98" s="95" t="s">
        <v>58</v>
      </c>
      <c r="I98" s="95" t="s">
        <v>3442</v>
      </c>
      <c r="J98" s="95" t="s">
        <v>58</v>
      </c>
      <c r="K98" s="95" t="s">
        <v>3443</v>
      </c>
      <c r="L98" s="95" t="s">
        <v>58</v>
      </c>
      <c r="M98" s="99">
        <v>10151.9008251019</v>
      </c>
      <c r="N98" s="95" t="s">
        <v>3439</v>
      </c>
      <c r="O98" s="99">
        <v>4978042.7618002295</v>
      </c>
      <c r="P98" s="95" t="s">
        <v>3444</v>
      </c>
    </row>
    <row r="99" spans="1:16" ht="26.1" customHeight="1">
      <c r="A99" s="95" t="s">
        <v>1714</v>
      </c>
      <c r="B99" s="96" t="s">
        <v>66</v>
      </c>
      <c r="C99" s="96"/>
      <c r="D99" s="96" t="s">
        <v>1715</v>
      </c>
      <c r="E99" s="96" t="s">
        <v>889</v>
      </c>
      <c r="F99" s="97" t="s">
        <v>101</v>
      </c>
      <c r="G99" s="95" t="s">
        <v>3445</v>
      </c>
      <c r="H99" s="95" t="s">
        <v>58</v>
      </c>
      <c r="I99" s="95" t="s">
        <v>3446</v>
      </c>
      <c r="J99" s="95" t="s">
        <v>58</v>
      </c>
      <c r="K99" s="95" t="s">
        <v>3447</v>
      </c>
      <c r="L99" s="95" t="s">
        <v>58</v>
      </c>
      <c r="M99" s="99">
        <v>10023.261141631199</v>
      </c>
      <c r="N99" s="95" t="s">
        <v>3439</v>
      </c>
      <c r="O99" s="99">
        <v>4988066.0229418604</v>
      </c>
      <c r="P99" s="95" t="s">
        <v>3448</v>
      </c>
    </row>
    <row r="100" spans="1:16" ht="24" customHeight="1">
      <c r="A100" s="95" t="s">
        <v>1585</v>
      </c>
      <c r="B100" s="96" t="s">
        <v>66</v>
      </c>
      <c r="C100" s="96"/>
      <c r="D100" s="96" t="s">
        <v>1586</v>
      </c>
      <c r="E100" s="96" t="s">
        <v>889</v>
      </c>
      <c r="F100" s="97" t="s">
        <v>68</v>
      </c>
      <c r="G100" s="95" t="s">
        <v>3449</v>
      </c>
      <c r="H100" s="95" t="s">
        <v>58</v>
      </c>
      <c r="I100" s="95" t="s">
        <v>3450</v>
      </c>
      <c r="J100" s="95" t="s">
        <v>58</v>
      </c>
      <c r="K100" s="95" t="s">
        <v>3451</v>
      </c>
      <c r="L100" s="95" t="s">
        <v>58</v>
      </c>
      <c r="M100" s="99">
        <v>9908.1200770283594</v>
      </c>
      <c r="N100" s="95" t="s">
        <v>3439</v>
      </c>
      <c r="O100" s="99">
        <v>4997974.1430188902</v>
      </c>
      <c r="P100" s="95" t="s">
        <v>3452</v>
      </c>
    </row>
    <row r="101" spans="1:16" ht="39" customHeight="1">
      <c r="A101" s="95" t="s">
        <v>1562</v>
      </c>
      <c r="B101" s="96" t="s">
        <v>66</v>
      </c>
      <c r="C101" s="96"/>
      <c r="D101" s="96" t="s">
        <v>1563</v>
      </c>
      <c r="E101" s="96" t="s">
        <v>889</v>
      </c>
      <c r="F101" s="97" t="s">
        <v>63</v>
      </c>
      <c r="G101" s="95" t="s">
        <v>3453</v>
      </c>
      <c r="H101" s="95" t="s">
        <v>58</v>
      </c>
      <c r="I101" s="95" t="s">
        <v>3454</v>
      </c>
      <c r="J101" s="95" t="s">
        <v>58</v>
      </c>
      <c r="K101" s="95" t="s">
        <v>3455</v>
      </c>
      <c r="L101" s="95" t="s">
        <v>58</v>
      </c>
      <c r="M101" s="99">
        <v>9546.8930015891692</v>
      </c>
      <c r="N101" s="95" t="s">
        <v>3456</v>
      </c>
      <c r="O101" s="99">
        <v>5007521.0360204801</v>
      </c>
      <c r="P101" s="95" t="s">
        <v>3457</v>
      </c>
    </row>
    <row r="102" spans="1:16" ht="24" customHeight="1">
      <c r="A102" s="95" t="s">
        <v>3458</v>
      </c>
      <c r="B102" s="96" t="s">
        <v>66</v>
      </c>
      <c r="C102" s="96"/>
      <c r="D102" s="96" t="s">
        <v>3459</v>
      </c>
      <c r="E102" s="96" t="s">
        <v>2973</v>
      </c>
      <c r="F102" s="97" t="s">
        <v>884</v>
      </c>
      <c r="G102" s="95" t="s">
        <v>3460</v>
      </c>
      <c r="H102" s="95" t="s">
        <v>58</v>
      </c>
      <c r="I102" s="95" t="s">
        <v>3218</v>
      </c>
      <c r="J102" s="95" t="s">
        <v>58</v>
      </c>
      <c r="K102" s="95" t="s">
        <v>3461</v>
      </c>
      <c r="L102" s="95" t="s">
        <v>58</v>
      </c>
      <c r="M102" s="99">
        <v>9240.9020471838994</v>
      </c>
      <c r="N102" s="95" t="s">
        <v>3456</v>
      </c>
      <c r="O102" s="99">
        <v>5016761.9380676597</v>
      </c>
      <c r="P102" s="95" t="s">
        <v>3462</v>
      </c>
    </row>
    <row r="103" spans="1:16" ht="26.1" customHeight="1">
      <c r="A103" s="95" t="s">
        <v>1051</v>
      </c>
      <c r="B103" s="96" t="s">
        <v>66</v>
      </c>
      <c r="C103" s="96"/>
      <c r="D103" s="96" t="s">
        <v>1052</v>
      </c>
      <c r="E103" s="96" t="s">
        <v>889</v>
      </c>
      <c r="F103" s="97" t="s">
        <v>63</v>
      </c>
      <c r="G103" s="95" t="s">
        <v>3463</v>
      </c>
      <c r="H103" s="95" t="s">
        <v>58</v>
      </c>
      <c r="I103" s="95" t="s">
        <v>2430</v>
      </c>
      <c r="J103" s="95" t="s">
        <v>58</v>
      </c>
      <c r="K103" s="95" t="s">
        <v>3464</v>
      </c>
      <c r="L103" s="95" t="s">
        <v>58</v>
      </c>
      <c r="M103" s="99">
        <v>9171.1285751442192</v>
      </c>
      <c r="N103" s="95" t="s">
        <v>3465</v>
      </c>
      <c r="O103" s="99">
        <v>5025933.0666428097</v>
      </c>
      <c r="P103" s="95" t="s">
        <v>3466</v>
      </c>
    </row>
    <row r="104" spans="1:16" ht="26.1" customHeight="1">
      <c r="A104" s="95" t="s">
        <v>3467</v>
      </c>
      <c r="B104" s="96" t="s">
        <v>66</v>
      </c>
      <c r="C104" s="96"/>
      <c r="D104" s="96" t="s">
        <v>3468</v>
      </c>
      <c r="E104" s="96" t="s">
        <v>889</v>
      </c>
      <c r="F104" s="97" t="s">
        <v>884</v>
      </c>
      <c r="G104" s="95" t="s">
        <v>3469</v>
      </c>
      <c r="H104" s="95" t="s">
        <v>58</v>
      </c>
      <c r="I104" s="95" t="s">
        <v>2155</v>
      </c>
      <c r="J104" s="95" t="s">
        <v>58</v>
      </c>
      <c r="K104" s="95" t="s">
        <v>3470</v>
      </c>
      <c r="L104" s="95" t="s">
        <v>58</v>
      </c>
      <c r="M104" s="99">
        <v>8936.3471542508796</v>
      </c>
      <c r="N104" s="95" t="s">
        <v>3465</v>
      </c>
      <c r="O104" s="99">
        <v>5034869.41379706</v>
      </c>
      <c r="P104" s="95" t="s">
        <v>3471</v>
      </c>
    </row>
    <row r="105" spans="1:16" ht="51.95" customHeight="1">
      <c r="A105" s="95" t="s">
        <v>3472</v>
      </c>
      <c r="B105" s="96" t="s">
        <v>66</v>
      </c>
      <c r="C105" s="96"/>
      <c r="D105" s="96" t="s">
        <v>3473</v>
      </c>
      <c r="E105" s="96" t="s">
        <v>889</v>
      </c>
      <c r="F105" s="97" t="s">
        <v>1589</v>
      </c>
      <c r="G105" s="95" t="s">
        <v>3474</v>
      </c>
      <c r="H105" s="95" t="s">
        <v>58</v>
      </c>
      <c r="I105" s="95" t="s">
        <v>3475</v>
      </c>
      <c r="J105" s="95" t="s">
        <v>58</v>
      </c>
      <c r="K105" s="95" t="s">
        <v>3476</v>
      </c>
      <c r="L105" s="95" t="s">
        <v>58</v>
      </c>
      <c r="M105" s="99">
        <v>8852.01782573534</v>
      </c>
      <c r="N105" s="95" t="s">
        <v>3465</v>
      </c>
      <c r="O105" s="99">
        <v>5043721.4316227902</v>
      </c>
      <c r="P105" s="95" t="s">
        <v>3477</v>
      </c>
    </row>
    <row r="106" spans="1:16" ht="26.1" customHeight="1">
      <c r="A106" s="95" t="s">
        <v>3478</v>
      </c>
      <c r="B106" s="96" t="s">
        <v>66</v>
      </c>
      <c r="C106" s="96"/>
      <c r="D106" s="96" t="s">
        <v>3479</v>
      </c>
      <c r="E106" s="96" t="s">
        <v>889</v>
      </c>
      <c r="F106" s="97" t="s">
        <v>948</v>
      </c>
      <c r="G106" s="95" t="s">
        <v>3480</v>
      </c>
      <c r="H106" s="95" t="s">
        <v>58</v>
      </c>
      <c r="I106" s="95" t="s">
        <v>3481</v>
      </c>
      <c r="J106" s="95" t="s">
        <v>58</v>
      </c>
      <c r="K106" s="95" t="s">
        <v>3482</v>
      </c>
      <c r="L106" s="95" t="s">
        <v>58</v>
      </c>
      <c r="M106" s="99">
        <v>8781.1172636675092</v>
      </c>
      <c r="N106" s="95" t="s">
        <v>3465</v>
      </c>
      <c r="O106" s="99">
        <v>5052502.5488864603</v>
      </c>
      <c r="P106" s="95" t="s">
        <v>3483</v>
      </c>
    </row>
    <row r="107" spans="1:16" ht="24" customHeight="1">
      <c r="A107" s="95" t="s">
        <v>1099</v>
      </c>
      <c r="B107" s="96" t="s">
        <v>66</v>
      </c>
      <c r="C107" s="96"/>
      <c r="D107" s="96" t="s">
        <v>1100</v>
      </c>
      <c r="E107" s="96" t="s">
        <v>889</v>
      </c>
      <c r="F107" s="97" t="s">
        <v>68</v>
      </c>
      <c r="G107" s="95" t="s">
        <v>3484</v>
      </c>
      <c r="H107" s="95" t="s">
        <v>58</v>
      </c>
      <c r="I107" s="95" t="s">
        <v>3485</v>
      </c>
      <c r="J107" s="95" t="s">
        <v>58</v>
      </c>
      <c r="K107" s="95" t="s">
        <v>3486</v>
      </c>
      <c r="L107" s="95" t="s">
        <v>58</v>
      </c>
      <c r="M107" s="99">
        <v>8754.84611189102</v>
      </c>
      <c r="N107" s="95" t="s">
        <v>3465</v>
      </c>
      <c r="O107" s="99">
        <v>5061257.3949983502</v>
      </c>
      <c r="P107" s="95" t="s">
        <v>3487</v>
      </c>
    </row>
    <row r="108" spans="1:16" ht="78" customHeight="1">
      <c r="A108" s="95" t="s">
        <v>3488</v>
      </c>
      <c r="B108" s="96" t="s">
        <v>66</v>
      </c>
      <c r="C108" s="96"/>
      <c r="D108" s="96" t="s">
        <v>3489</v>
      </c>
      <c r="E108" s="96" t="s">
        <v>889</v>
      </c>
      <c r="F108" s="97" t="s">
        <v>1554</v>
      </c>
      <c r="G108" s="95" t="s">
        <v>3474</v>
      </c>
      <c r="H108" s="95" t="s">
        <v>58</v>
      </c>
      <c r="I108" s="95" t="s">
        <v>1123</v>
      </c>
      <c r="J108" s="95" t="s">
        <v>58</v>
      </c>
      <c r="K108" s="95" t="s">
        <v>3490</v>
      </c>
      <c r="L108" s="95" t="s">
        <v>58</v>
      </c>
      <c r="M108" s="99">
        <v>8390.0080491615099</v>
      </c>
      <c r="N108" s="95" t="s">
        <v>3491</v>
      </c>
      <c r="O108" s="99">
        <v>5069647.4030475104</v>
      </c>
      <c r="P108" s="95" t="s">
        <v>3492</v>
      </c>
    </row>
    <row r="109" spans="1:16" ht="39" customHeight="1">
      <c r="A109" s="95" t="s">
        <v>1528</v>
      </c>
      <c r="B109" s="96" t="s">
        <v>66</v>
      </c>
      <c r="C109" s="96"/>
      <c r="D109" s="96" t="s">
        <v>1529</v>
      </c>
      <c r="E109" s="96" t="s">
        <v>889</v>
      </c>
      <c r="F109" s="97" t="s">
        <v>63</v>
      </c>
      <c r="G109" s="95" t="s">
        <v>3493</v>
      </c>
      <c r="H109" s="95" t="s">
        <v>58</v>
      </c>
      <c r="I109" s="95" t="s">
        <v>3116</v>
      </c>
      <c r="J109" s="95" t="s">
        <v>58</v>
      </c>
      <c r="K109" s="95" t="s">
        <v>3494</v>
      </c>
      <c r="L109" s="95" t="s">
        <v>58</v>
      </c>
      <c r="M109" s="99">
        <v>8142.2697692495803</v>
      </c>
      <c r="N109" s="95" t="s">
        <v>3491</v>
      </c>
      <c r="O109" s="99">
        <v>5077789.6728167599</v>
      </c>
      <c r="P109" s="95" t="s">
        <v>3495</v>
      </c>
    </row>
    <row r="110" spans="1:16" ht="24" customHeight="1">
      <c r="A110" s="95" t="s">
        <v>3496</v>
      </c>
      <c r="B110" s="96" t="s">
        <v>66</v>
      </c>
      <c r="C110" s="96"/>
      <c r="D110" s="96" t="s">
        <v>3497</v>
      </c>
      <c r="E110" s="96" t="s">
        <v>2973</v>
      </c>
      <c r="F110" s="97" t="s">
        <v>884</v>
      </c>
      <c r="G110" s="95" t="s">
        <v>3498</v>
      </c>
      <c r="H110" s="95" t="s">
        <v>58</v>
      </c>
      <c r="I110" s="95" t="s">
        <v>3499</v>
      </c>
      <c r="J110" s="95" t="s">
        <v>58</v>
      </c>
      <c r="K110" s="95" t="s">
        <v>3500</v>
      </c>
      <c r="L110" s="95" t="s">
        <v>58</v>
      </c>
      <c r="M110" s="99">
        <v>8140.4642829957702</v>
      </c>
      <c r="N110" s="95" t="s">
        <v>3491</v>
      </c>
      <c r="O110" s="99">
        <v>5085930.1370997597</v>
      </c>
      <c r="P110" s="95" t="s">
        <v>3501</v>
      </c>
    </row>
    <row r="111" spans="1:16" ht="26.1" customHeight="1">
      <c r="A111" s="95" t="s">
        <v>3502</v>
      </c>
      <c r="B111" s="96" t="s">
        <v>66</v>
      </c>
      <c r="C111" s="96"/>
      <c r="D111" s="96" t="s">
        <v>3503</v>
      </c>
      <c r="E111" s="96" t="s">
        <v>889</v>
      </c>
      <c r="F111" s="97" t="s">
        <v>884</v>
      </c>
      <c r="G111" s="95" t="s">
        <v>3469</v>
      </c>
      <c r="H111" s="95" t="s">
        <v>58</v>
      </c>
      <c r="I111" s="95" t="s">
        <v>3504</v>
      </c>
      <c r="J111" s="95" t="s">
        <v>58</v>
      </c>
      <c r="K111" s="95" t="s">
        <v>3505</v>
      </c>
      <c r="L111" s="95" t="s">
        <v>58</v>
      </c>
      <c r="M111" s="99">
        <v>8064.5084074946999</v>
      </c>
      <c r="N111" s="95" t="s">
        <v>3506</v>
      </c>
      <c r="O111" s="99">
        <v>5093994.64550725</v>
      </c>
      <c r="P111" s="95" t="s">
        <v>3507</v>
      </c>
    </row>
    <row r="112" spans="1:16" ht="26.1" customHeight="1">
      <c r="A112" s="95" t="s">
        <v>1699</v>
      </c>
      <c r="B112" s="96" t="s">
        <v>66</v>
      </c>
      <c r="C112" s="96"/>
      <c r="D112" s="96" t="s">
        <v>1700</v>
      </c>
      <c r="E112" s="96" t="s">
        <v>889</v>
      </c>
      <c r="F112" s="97" t="s">
        <v>202</v>
      </c>
      <c r="G112" s="95" t="s">
        <v>3508</v>
      </c>
      <c r="H112" s="95" t="s">
        <v>58</v>
      </c>
      <c r="I112" s="95" t="s">
        <v>3509</v>
      </c>
      <c r="J112" s="95" t="s">
        <v>58</v>
      </c>
      <c r="K112" s="95" t="s">
        <v>3510</v>
      </c>
      <c r="L112" s="95" t="s">
        <v>58</v>
      </c>
      <c r="M112" s="99">
        <v>8014.39420867852</v>
      </c>
      <c r="N112" s="95" t="s">
        <v>3506</v>
      </c>
      <c r="O112" s="99">
        <v>5102009.0397159299</v>
      </c>
      <c r="P112" s="95" t="s">
        <v>3511</v>
      </c>
    </row>
    <row r="113" spans="1:16" ht="26.1" customHeight="1">
      <c r="A113" s="95" t="s">
        <v>3512</v>
      </c>
      <c r="B113" s="96" t="s">
        <v>66</v>
      </c>
      <c r="C113" s="96"/>
      <c r="D113" s="96" t="s">
        <v>3513</v>
      </c>
      <c r="E113" s="96" t="s">
        <v>889</v>
      </c>
      <c r="F113" s="97" t="s">
        <v>63</v>
      </c>
      <c r="G113" s="95" t="s">
        <v>3514</v>
      </c>
      <c r="H113" s="95" t="s">
        <v>58</v>
      </c>
      <c r="I113" s="95" t="s">
        <v>3515</v>
      </c>
      <c r="J113" s="95" t="s">
        <v>58</v>
      </c>
      <c r="K113" s="95" t="s">
        <v>3516</v>
      </c>
      <c r="L113" s="95" t="s">
        <v>58</v>
      </c>
      <c r="M113" s="99">
        <v>7888.5488043242003</v>
      </c>
      <c r="N113" s="95" t="s">
        <v>3506</v>
      </c>
      <c r="O113" s="99">
        <v>5109897.5885202596</v>
      </c>
      <c r="P113" s="95" t="s">
        <v>3517</v>
      </c>
    </row>
    <row r="114" spans="1:16" ht="24" customHeight="1">
      <c r="A114" s="95" t="s">
        <v>3518</v>
      </c>
      <c r="B114" s="96" t="s">
        <v>66</v>
      </c>
      <c r="C114" s="96"/>
      <c r="D114" s="96" t="s">
        <v>3519</v>
      </c>
      <c r="E114" s="96" t="s">
        <v>889</v>
      </c>
      <c r="F114" s="97" t="s">
        <v>202</v>
      </c>
      <c r="G114" s="95" t="s">
        <v>3520</v>
      </c>
      <c r="H114" s="95" t="s">
        <v>58</v>
      </c>
      <c r="I114" s="95" t="s">
        <v>3521</v>
      </c>
      <c r="J114" s="95" t="s">
        <v>58</v>
      </c>
      <c r="K114" s="95" t="s">
        <v>3522</v>
      </c>
      <c r="L114" s="95" t="s">
        <v>58</v>
      </c>
      <c r="M114" s="99">
        <v>7862.4263644415596</v>
      </c>
      <c r="N114" s="95" t="s">
        <v>3506</v>
      </c>
      <c r="O114" s="99">
        <v>5117760.0148847001</v>
      </c>
      <c r="P114" s="95" t="s">
        <v>3523</v>
      </c>
    </row>
    <row r="115" spans="1:16" ht="39" customHeight="1">
      <c r="A115" s="95" t="s">
        <v>1611</v>
      </c>
      <c r="B115" s="96" t="s">
        <v>66</v>
      </c>
      <c r="C115" s="96"/>
      <c r="D115" s="96" t="s">
        <v>1612</v>
      </c>
      <c r="E115" s="96" t="s">
        <v>889</v>
      </c>
      <c r="F115" s="97" t="s">
        <v>202</v>
      </c>
      <c r="G115" s="95" t="s">
        <v>3524</v>
      </c>
      <c r="H115" s="95" t="s">
        <v>58</v>
      </c>
      <c r="I115" s="95" t="s">
        <v>3525</v>
      </c>
      <c r="J115" s="95" t="s">
        <v>58</v>
      </c>
      <c r="K115" s="95" t="s">
        <v>3526</v>
      </c>
      <c r="L115" s="95" t="s">
        <v>58</v>
      </c>
      <c r="M115" s="99">
        <v>7612.4831464666404</v>
      </c>
      <c r="N115" s="95" t="s">
        <v>3506</v>
      </c>
      <c r="O115" s="99">
        <v>5125372.4980311599</v>
      </c>
      <c r="P115" s="95" t="s">
        <v>3527</v>
      </c>
    </row>
    <row r="116" spans="1:16" ht="24" customHeight="1">
      <c r="A116" s="95" t="s">
        <v>3528</v>
      </c>
      <c r="B116" s="96" t="s">
        <v>66</v>
      </c>
      <c r="C116" s="96"/>
      <c r="D116" s="96" t="s">
        <v>3529</v>
      </c>
      <c r="E116" s="96" t="s">
        <v>2973</v>
      </c>
      <c r="F116" s="97" t="s">
        <v>884</v>
      </c>
      <c r="G116" s="95" t="s">
        <v>3530</v>
      </c>
      <c r="H116" s="95" t="s">
        <v>58</v>
      </c>
      <c r="I116" s="95" t="s">
        <v>3218</v>
      </c>
      <c r="J116" s="95" t="s">
        <v>58</v>
      </c>
      <c r="K116" s="95" t="s">
        <v>3531</v>
      </c>
      <c r="L116" s="95" t="s">
        <v>58</v>
      </c>
      <c r="M116" s="99">
        <v>7601.5817575801402</v>
      </c>
      <c r="N116" s="95" t="s">
        <v>3506</v>
      </c>
      <c r="O116" s="99">
        <v>5132974.0797887398</v>
      </c>
      <c r="P116" s="95" t="s">
        <v>3532</v>
      </c>
    </row>
    <row r="117" spans="1:16" ht="39" customHeight="1">
      <c r="A117" s="95" t="s">
        <v>1427</v>
      </c>
      <c r="B117" s="96" t="s">
        <v>61</v>
      </c>
      <c r="C117" s="96"/>
      <c r="D117" s="96" t="s">
        <v>1428</v>
      </c>
      <c r="E117" s="96" t="s">
        <v>889</v>
      </c>
      <c r="F117" s="97" t="s">
        <v>202</v>
      </c>
      <c r="G117" s="95" t="s">
        <v>3533</v>
      </c>
      <c r="H117" s="95" t="s">
        <v>58</v>
      </c>
      <c r="I117" s="95" t="s">
        <v>3534</v>
      </c>
      <c r="J117" s="95" t="s">
        <v>58</v>
      </c>
      <c r="K117" s="95" t="s">
        <v>3535</v>
      </c>
      <c r="L117" s="95" t="s">
        <v>58</v>
      </c>
      <c r="M117" s="99">
        <v>7584.2250839708604</v>
      </c>
      <c r="N117" s="95" t="s">
        <v>3506</v>
      </c>
      <c r="O117" s="99">
        <v>5140558.3048727196</v>
      </c>
      <c r="P117" s="95" t="s">
        <v>3536</v>
      </c>
    </row>
    <row r="118" spans="1:16" ht="39" customHeight="1">
      <c r="A118" s="95" t="s">
        <v>1565</v>
      </c>
      <c r="B118" s="96" t="s">
        <v>66</v>
      </c>
      <c r="C118" s="96"/>
      <c r="D118" s="96" t="s">
        <v>1566</v>
      </c>
      <c r="E118" s="96" t="s">
        <v>889</v>
      </c>
      <c r="F118" s="97" t="s">
        <v>68</v>
      </c>
      <c r="G118" s="95" t="s">
        <v>3537</v>
      </c>
      <c r="H118" s="95" t="s">
        <v>58</v>
      </c>
      <c r="I118" s="95" t="s">
        <v>3538</v>
      </c>
      <c r="J118" s="95" t="s">
        <v>58</v>
      </c>
      <c r="K118" s="95" t="s">
        <v>3539</v>
      </c>
      <c r="L118" s="95" t="s">
        <v>58</v>
      </c>
      <c r="M118" s="99">
        <v>7371.67082219453</v>
      </c>
      <c r="N118" s="95" t="s">
        <v>3540</v>
      </c>
      <c r="O118" s="99">
        <v>5147929.9756949097</v>
      </c>
      <c r="P118" s="95" t="s">
        <v>3541</v>
      </c>
    </row>
    <row r="119" spans="1:16" ht="39" customHeight="1">
      <c r="A119" s="95" t="s">
        <v>1383</v>
      </c>
      <c r="B119" s="96" t="s">
        <v>66</v>
      </c>
      <c r="C119" s="96"/>
      <c r="D119" s="96" t="s">
        <v>1384</v>
      </c>
      <c r="E119" s="96" t="s">
        <v>889</v>
      </c>
      <c r="F119" s="97" t="s">
        <v>68</v>
      </c>
      <c r="G119" s="95" t="s">
        <v>3542</v>
      </c>
      <c r="H119" s="95" t="s">
        <v>58</v>
      </c>
      <c r="I119" s="95" t="s">
        <v>3543</v>
      </c>
      <c r="J119" s="95" t="s">
        <v>58</v>
      </c>
      <c r="K119" s="95" t="s">
        <v>3544</v>
      </c>
      <c r="L119" s="95" t="s">
        <v>58</v>
      </c>
      <c r="M119" s="99">
        <v>7276.65155392831</v>
      </c>
      <c r="N119" s="95" t="s">
        <v>3540</v>
      </c>
      <c r="O119" s="99">
        <v>5155206.6272488404</v>
      </c>
      <c r="P119" s="95" t="s">
        <v>3545</v>
      </c>
    </row>
    <row r="120" spans="1:16" ht="26.1" customHeight="1">
      <c r="A120" s="95" t="s">
        <v>3546</v>
      </c>
      <c r="B120" s="96" t="s">
        <v>66</v>
      </c>
      <c r="C120" s="96"/>
      <c r="D120" s="96" t="s">
        <v>3547</v>
      </c>
      <c r="E120" s="96" t="s">
        <v>2973</v>
      </c>
      <c r="F120" s="97" t="s">
        <v>884</v>
      </c>
      <c r="G120" s="95" t="s">
        <v>3548</v>
      </c>
      <c r="H120" s="95" t="s">
        <v>58</v>
      </c>
      <c r="I120" s="95" t="s">
        <v>3218</v>
      </c>
      <c r="J120" s="95" t="s">
        <v>58</v>
      </c>
      <c r="K120" s="95" t="s">
        <v>3549</v>
      </c>
      <c r="L120" s="95" t="s">
        <v>58</v>
      </c>
      <c r="M120" s="99">
        <v>7261.7368958376001</v>
      </c>
      <c r="N120" s="95" t="s">
        <v>3540</v>
      </c>
      <c r="O120" s="99">
        <v>5162468.3641446801</v>
      </c>
      <c r="P120" s="95" t="s">
        <v>3550</v>
      </c>
    </row>
    <row r="121" spans="1:16" ht="26.1" customHeight="1">
      <c r="A121" s="95" t="s">
        <v>1030</v>
      </c>
      <c r="B121" s="96" t="s">
        <v>61</v>
      </c>
      <c r="C121" s="96"/>
      <c r="D121" s="96" t="s">
        <v>1031</v>
      </c>
      <c r="E121" s="96" t="s">
        <v>889</v>
      </c>
      <c r="F121" s="97" t="s">
        <v>101</v>
      </c>
      <c r="G121" s="95" t="s">
        <v>3551</v>
      </c>
      <c r="H121" s="95" t="s">
        <v>58</v>
      </c>
      <c r="I121" s="95" t="s">
        <v>2985</v>
      </c>
      <c r="J121" s="95" t="s">
        <v>58</v>
      </c>
      <c r="K121" s="95" t="s">
        <v>3552</v>
      </c>
      <c r="L121" s="95" t="s">
        <v>58</v>
      </c>
      <c r="M121" s="99">
        <v>7169.95105724112</v>
      </c>
      <c r="N121" s="95" t="s">
        <v>3540</v>
      </c>
      <c r="O121" s="99">
        <v>5169638.3152019205</v>
      </c>
      <c r="P121" s="95" t="s">
        <v>3553</v>
      </c>
    </row>
    <row r="122" spans="1:16" ht="24" customHeight="1">
      <c r="A122" s="95" t="s">
        <v>1704</v>
      </c>
      <c r="B122" s="96" t="s">
        <v>66</v>
      </c>
      <c r="C122" s="96"/>
      <c r="D122" s="96" t="s">
        <v>1705</v>
      </c>
      <c r="E122" s="96" t="s">
        <v>889</v>
      </c>
      <c r="F122" s="97" t="s">
        <v>933</v>
      </c>
      <c r="G122" s="95" t="s">
        <v>3554</v>
      </c>
      <c r="H122" s="95" t="s">
        <v>58</v>
      </c>
      <c r="I122" s="95" t="s">
        <v>3555</v>
      </c>
      <c r="J122" s="95" t="s">
        <v>58</v>
      </c>
      <c r="K122" s="95" t="s">
        <v>3556</v>
      </c>
      <c r="L122" s="95" t="s">
        <v>58</v>
      </c>
      <c r="M122" s="99">
        <v>7146.88708107823</v>
      </c>
      <c r="N122" s="95" t="s">
        <v>3540</v>
      </c>
      <c r="O122" s="99">
        <v>5176785.2022829903</v>
      </c>
      <c r="P122" s="95" t="s">
        <v>3557</v>
      </c>
    </row>
    <row r="123" spans="1:16" ht="26.1" customHeight="1">
      <c r="A123" s="95" t="s">
        <v>925</v>
      </c>
      <c r="B123" s="96" t="s">
        <v>66</v>
      </c>
      <c r="C123" s="96"/>
      <c r="D123" s="96" t="s">
        <v>926</v>
      </c>
      <c r="E123" s="96" t="s">
        <v>889</v>
      </c>
      <c r="F123" s="97" t="s">
        <v>202</v>
      </c>
      <c r="G123" s="95" t="s">
        <v>3558</v>
      </c>
      <c r="H123" s="95" t="s">
        <v>58</v>
      </c>
      <c r="I123" s="95" t="s">
        <v>3559</v>
      </c>
      <c r="J123" s="95" t="s">
        <v>58</v>
      </c>
      <c r="K123" s="95" t="s">
        <v>3560</v>
      </c>
      <c r="L123" s="95" t="s">
        <v>58</v>
      </c>
      <c r="M123" s="99">
        <v>7074.02648194835</v>
      </c>
      <c r="N123" s="95" t="s">
        <v>3540</v>
      </c>
      <c r="O123" s="99">
        <v>5183859.2287649401</v>
      </c>
      <c r="P123" s="95" t="s">
        <v>3561</v>
      </c>
    </row>
    <row r="124" spans="1:16" ht="39" customHeight="1">
      <c r="A124" s="95" t="s">
        <v>1150</v>
      </c>
      <c r="B124" s="96" t="s">
        <v>66</v>
      </c>
      <c r="C124" s="96"/>
      <c r="D124" s="96" t="s">
        <v>1151</v>
      </c>
      <c r="E124" s="96" t="s">
        <v>889</v>
      </c>
      <c r="F124" s="97" t="s">
        <v>202</v>
      </c>
      <c r="G124" s="95" t="s">
        <v>3562</v>
      </c>
      <c r="H124" s="95" t="s">
        <v>58</v>
      </c>
      <c r="I124" s="95" t="s">
        <v>3563</v>
      </c>
      <c r="J124" s="95" t="s">
        <v>58</v>
      </c>
      <c r="K124" s="95" t="s">
        <v>3564</v>
      </c>
      <c r="L124" s="95" t="s">
        <v>58</v>
      </c>
      <c r="M124" s="99">
        <v>6993.27346869349</v>
      </c>
      <c r="N124" s="95" t="s">
        <v>3565</v>
      </c>
      <c r="O124" s="99">
        <v>5190852.5022336403</v>
      </c>
      <c r="P124" s="95" t="s">
        <v>3566</v>
      </c>
    </row>
    <row r="125" spans="1:16" ht="26.1" customHeight="1">
      <c r="A125" s="95" t="s">
        <v>3567</v>
      </c>
      <c r="B125" s="96" t="s">
        <v>66</v>
      </c>
      <c r="C125" s="96"/>
      <c r="D125" s="96" t="s">
        <v>3568</v>
      </c>
      <c r="E125" s="96" t="s">
        <v>889</v>
      </c>
      <c r="F125" s="97" t="s">
        <v>884</v>
      </c>
      <c r="G125" s="95" t="s">
        <v>3569</v>
      </c>
      <c r="H125" s="95" t="s">
        <v>58</v>
      </c>
      <c r="I125" s="95" t="s">
        <v>3570</v>
      </c>
      <c r="J125" s="95" t="s">
        <v>58</v>
      </c>
      <c r="K125" s="95" t="s">
        <v>3571</v>
      </c>
      <c r="L125" s="95" t="s">
        <v>58</v>
      </c>
      <c r="M125" s="99">
        <v>6686.7596115460701</v>
      </c>
      <c r="N125" s="95" t="s">
        <v>3565</v>
      </c>
      <c r="O125" s="99">
        <v>5197539.2618451798</v>
      </c>
      <c r="P125" s="95" t="s">
        <v>3572</v>
      </c>
    </row>
    <row r="126" spans="1:16" ht="26.1" customHeight="1">
      <c r="A126" s="95" t="s">
        <v>1768</v>
      </c>
      <c r="B126" s="96" t="s">
        <v>66</v>
      </c>
      <c r="C126" s="96"/>
      <c r="D126" s="96" t="s">
        <v>1769</v>
      </c>
      <c r="E126" s="96" t="s">
        <v>889</v>
      </c>
      <c r="F126" s="97" t="s">
        <v>63</v>
      </c>
      <c r="G126" s="95" t="s">
        <v>3573</v>
      </c>
      <c r="H126" s="95" t="s">
        <v>58</v>
      </c>
      <c r="I126" s="95" t="s">
        <v>3574</v>
      </c>
      <c r="J126" s="95" t="s">
        <v>58</v>
      </c>
      <c r="K126" s="95" t="s">
        <v>3575</v>
      </c>
      <c r="L126" s="95" t="s">
        <v>58</v>
      </c>
      <c r="M126" s="99">
        <v>6388.2899644781</v>
      </c>
      <c r="N126" s="95" t="s">
        <v>3576</v>
      </c>
      <c r="O126" s="99">
        <v>5203927.5518096602</v>
      </c>
      <c r="P126" s="95" t="s">
        <v>3577</v>
      </c>
    </row>
    <row r="127" spans="1:16" ht="65.099999999999994" customHeight="1">
      <c r="A127" s="95" t="s">
        <v>1759</v>
      </c>
      <c r="B127" s="96" t="s">
        <v>66</v>
      </c>
      <c r="C127" s="96"/>
      <c r="D127" s="96" t="s">
        <v>1760</v>
      </c>
      <c r="E127" s="96" t="s">
        <v>889</v>
      </c>
      <c r="F127" s="97" t="s">
        <v>63</v>
      </c>
      <c r="G127" s="95" t="s">
        <v>3578</v>
      </c>
      <c r="H127" s="95" t="s">
        <v>58</v>
      </c>
      <c r="I127" s="95" t="s">
        <v>3579</v>
      </c>
      <c r="J127" s="95" t="s">
        <v>58</v>
      </c>
      <c r="K127" s="95" t="s">
        <v>3580</v>
      </c>
      <c r="L127" s="95" t="s">
        <v>58</v>
      </c>
      <c r="M127" s="99">
        <v>6172.1993143090504</v>
      </c>
      <c r="N127" s="95" t="s">
        <v>3576</v>
      </c>
      <c r="O127" s="99">
        <v>5210099.7511239704</v>
      </c>
      <c r="P127" s="95" t="s">
        <v>3581</v>
      </c>
    </row>
    <row r="128" spans="1:16" ht="26.1" customHeight="1">
      <c r="A128" s="95" t="s">
        <v>3582</v>
      </c>
      <c r="B128" s="96" t="s">
        <v>66</v>
      </c>
      <c r="C128" s="96"/>
      <c r="D128" s="96" t="s">
        <v>3583</v>
      </c>
      <c r="E128" s="96" t="s">
        <v>889</v>
      </c>
      <c r="F128" s="97" t="s">
        <v>884</v>
      </c>
      <c r="G128" s="95" t="s">
        <v>3436</v>
      </c>
      <c r="H128" s="95" t="s">
        <v>58</v>
      </c>
      <c r="I128" s="95" t="s">
        <v>3584</v>
      </c>
      <c r="J128" s="95" t="s">
        <v>58</v>
      </c>
      <c r="K128" s="95" t="s">
        <v>3585</v>
      </c>
      <c r="L128" s="95" t="s">
        <v>58</v>
      </c>
      <c r="M128" s="99">
        <v>6105.0864034103597</v>
      </c>
      <c r="N128" s="95" t="s">
        <v>3576</v>
      </c>
      <c r="O128" s="99">
        <v>5216204.8375273803</v>
      </c>
      <c r="P128" s="95" t="s">
        <v>3586</v>
      </c>
    </row>
    <row r="129" spans="1:16" ht="51.95" customHeight="1">
      <c r="A129" s="95" t="s">
        <v>1441</v>
      </c>
      <c r="B129" s="96" t="s">
        <v>66</v>
      </c>
      <c r="C129" s="96"/>
      <c r="D129" s="96" t="s">
        <v>1442</v>
      </c>
      <c r="E129" s="96" t="s">
        <v>889</v>
      </c>
      <c r="F129" s="97" t="s">
        <v>202</v>
      </c>
      <c r="G129" s="95" t="s">
        <v>3587</v>
      </c>
      <c r="H129" s="95" t="s">
        <v>58</v>
      </c>
      <c r="I129" s="95" t="s">
        <v>2139</v>
      </c>
      <c r="J129" s="95" t="s">
        <v>58</v>
      </c>
      <c r="K129" s="95" t="s">
        <v>3588</v>
      </c>
      <c r="L129" s="95" t="s">
        <v>58</v>
      </c>
      <c r="M129" s="99">
        <v>5881.5382725990603</v>
      </c>
      <c r="N129" s="95" t="s">
        <v>3576</v>
      </c>
      <c r="O129" s="99">
        <v>5222086.37579998</v>
      </c>
      <c r="P129" s="95" t="s">
        <v>3589</v>
      </c>
    </row>
    <row r="130" spans="1:16" ht="26.1" customHeight="1">
      <c r="A130" s="95" t="s">
        <v>3590</v>
      </c>
      <c r="B130" s="96" t="s">
        <v>66</v>
      </c>
      <c r="C130" s="96"/>
      <c r="D130" s="96" t="s">
        <v>3591</v>
      </c>
      <c r="E130" s="96" t="s">
        <v>889</v>
      </c>
      <c r="F130" s="97" t="s">
        <v>884</v>
      </c>
      <c r="G130" s="95" t="s">
        <v>3383</v>
      </c>
      <c r="H130" s="95" t="s">
        <v>58</v>
      </c>
      <c r="I130" s="95" t="s">
        <v>3592</v>
      </c>
      <c r="J130" s="95" t="s">
        <v>58</v>
      </c>
      <c r="K130" s="95" t="s">
        <v>3593</v>
      </c>
      <c r="L130" s="95" t="s">
        <v>58</v>
      </c>
      <c r="M130" s="99">
        <v>5672.7255675492097</v>
      </c>
      <c r="N130" s="95" t="s">
        <v>3594</v>
      </c>
      <c r="O130" s="99">
        <v>5227759.1013675304</v>
      </c>
      <c r="P130" s="95" t="s">
        <v>3595</v>
      </c>
    </row>
    <row r="131" spans="1:16" ht="24" customHeight="1">
      <c r="A131" s="95" t="s">
        <v>3596</v>
      </c>
      <c r="B131" s="96" t="s">
        <v>66</v>
      </c>
      <c r="C131" s="96"/>
      <c r="D131" s="96" t="s">
        <v>3597</v>
      </c>
      <c r="E131" s="96" t="s">
        <v>2973</v>
      </c>
      <c r="F131" s="97" t="s">
        <v>884</v>
      </c>
      <c r="G131" s="95" t="s">
        <v>3598</v>
      </c>
      <c r="H131" s="95" t="s">
        <v>58</v>
      </c>
      <c r="I131" s="95" t="s">
        <v>3019</v>
      </c>
      <c r="J131" s="95" t="s">
        <v>58</v>
      </c>
      <c r="K131" s="95" t="s">
        <v>3599</v>
      </c>
      <c r="L131" s="95" t="s">
        <v>58</v>
      </c>
      <c r="M131" s="99">
        <v>5521.5206863127896</v>
      </c>
      <c r="N131" s="95" t="s">
        <v>3594</v>
      </c>
      <c r="O131" s="99">
        <v>5233280.6220538402</v>
      </c>
      <c r="P131" s="95" t="s">
        <v>3600</v>
      </c>
    </row>
    <row r="132" spans="1:16" ht="24" customHeight="1">
      <c r="A132" s="95" t="s">
        <v>3601</v>
      </c>
      <c r="B132" s="96" t="s">
        <v>66</v>
      </c>
      <c r="C132" s="96"/>
      <c r="D132" s="96" t="s">
        <v>3602</v>
      </c>
      <c r="E132" s="96" t="s">
        <v>2973</v>
      </c>
      <c r="F132" s="97" t="s">
        <v>884</v>
      </c>
      <c r="G132" s="95" t="s">
        <v>3603</v>
      </c>
      <c r="H132" s="95" t="s">
        <v>58</v>
      </c>
      <c r="I132" s="95" t="s">
        <v>3604</v>
      </c>
      <c r="J132" s="95" t="s">
        <v>58</v>
      </c>
      <c r="K132" s="95" t="s">
        <v>3605</v>
      </c>
      <c r="L132" s="95" t="s">
        <v>58</v>
      </c>
      <c r="M132" s="99">
        <v>5431.5207139758004</v>
      </c>
      <c r="N132" s="95" t="s">
        <v>3594</v>
      </c>
      <c r="O132" s="99">
        <v>5238712.1427678196</v>
      </c>
      <c r="P132" s="95" t="s">
        <v>3606</v>
      </c>
    </row>
    <row r="133" spans="1:16" ht="26.1" customHeight="1">
      <c r="A133" s="95" t="s">
        <v>1020</v>
      </c>
      <c r="B133" s="96" t="s">
        <v>66</v>
      </c>
      <c r="C133" s="96"/>
      <c r="D133" s="96" t="s">
        <v>1021</v>
      </c>
      <c r="E133" s="96" t="s">
        <v>889</v>
      </c>
      <c r="F133" s="97" t="s">
        <v>101</v>
      </c>
      <c r="G133" s="95" t="s">
        <v>3607</v>
      </c>
      <c r="H133" s="95" t="s">
        <v>58</v>
      </c>
      <c r="I133" s="95" t="s">
        <v>3608</v>
      </c>
      <c r="J133" s="95" t="s">
        <v>58</v>
      </c>
      <c r="K133" s="95" t="s">
        <v>3609</v>
      </c>
      <c r="L133" s="95" t="s">
        <v>58</v>
      </c>
      <c r="M133" s="99">
        <v>5287.6464139592299</v>
      </c>
      <c r="N133" s="95" t="s">
        <v>3610</v>
      </c>
      <c r="O133" s="99">
        <v>5243999.7891817801</v>
      </c>
      <c r="P133" s="95" t="s">
        <v>3611</v>
      </c>
    </row>
    <row r="134" spans="1:16" ht="26.1" customHeight="1">
      <c r="A134" s="95" t="s">
        <v>1006</v>
      </c>
      <c r="B134" s="96" t="s">
        <v>61</v>
      </c>
      <c r="C134" s="96"/>
      <c r="D134" s="96" t="s">
        <v>1007</v>
      </c>
      <c r="E134" s="96" t="s">
        <v>889</v>
      </c>
      <c r="F134" s="97" t="s">
        <v>101</v>
      </c>
      <c r="G134" s="95" t="s">
        <v>3612</v>
      </c>
      <c r="H134" s="95" t="s">
        <v>58</v>
      </c>
      <c r="I134" s="95" t="s">
        <v>3002</v>
      </c>
      <c r="J134" s="95" t="s">
        <v>58</v>
      </c>
      <c r="K134" s="95" t="s">
        <v>3613</v>
      </c>
      <c r="L134" s="95" t="s">
        <v>58</v>
      </c>
      <c r="M134" s="99">
        <v>5214.5637955777602</v>
      </c>
      <c r="N134" s="95" t="s">
        <v>3610</v>
      </c>
      <c r="O134" s="99">
        <v>5249214.3529773597</v>
      </c>
      <c r="P134" s="95" t="s">
        <v>3614</v>
      </c>
    </row>
    <row r="135" spans="1:16" ht="26.1" customHeight="1">
      <c r="A135" s="95" t="s">
        <v>1118</v>
      </c>
      <c r="B135" s="96" t="s">
        <v>66</v>
      </c>
      <c r="C135" s="96"/>
      <c r="D135" s="96" t="s">
        <v>1119</v>
      </c>
      <c r="E135" s="96" t="s">
        <v>889</v>
      </c>
      <c r="F135" s="97" t="s">
        <v>202</v>
      </c>
      <c r="G135" s="95" t="s">
        <v>3615</v>
      </c>
      <c r="H135" s="95" t="s">
        <v>58</v>
      </c>
      <c r="I135" s="95" t="s">
        <v>3616</v>
      </c>
      <c r="J135" s="95" t="s">
        <v>58</v>
      </c>
      <c r="K135" s="95" t="s">
        <v>3617</v>
      </c>
      <c r="L135" s="95" t="s">
        <v>58</v>
      </c>
      <c r="M135" s="99">
        <v>5065.4673596812599</v>
      </c>
      <c r="N135" s="95" t="s">
        <v>3610</v>
      </c>
      <c r="O135" s="99">
        <v>5254279.8203370403</v>
      </c>
      <c r="P135" s="95" t="s">
        <v>3618</v>
      </c>
    </row>
    <row r="136" spans="1:16" ht="24" customHeight="1">
      <c r="A136" s="95" t="s">
        <v>3619</v>
      </c>
      <c r="B136" s="96" t="s">
        <v>66</v>
      </c>
      <c r="C136" s="96"/>
      <c r="D136" s="96" t="s">
        <v>3620</v>
      </c>
      <c r="E136" s="96" t="s">
        <v>2973</v>
      </c>
      <c r="F136" s="97" t="s">
        <v>884</v>
      </c>
      <c r="G136" s="95" t="s">
        <v>3621</v>
      </c>
      <c r="H136" s="95" t="s">
        <v>58</v>
      </c>
      <c r="I136" s="95" t="s">
        <v>3622</v>
      </c>
      <c r="J136" s="95" t="s">
        <v>58</v>
      </c>
      <c r="K136" s="95" t="s">
        <v>3623</v>
      </c>
      <c r="L136" s="95" t="s">
        <v>58</v>
      </c>
      <c r="M136" s="99">
        <v>5034.5836576134498</v>
      </c>
      <c r="N136" s="95" t="s">
        <v>3610</v>
      </c>
      <c r="O136" s="99">
        <v>5259314.4039946496</v>
      </c>
      <c r="P136" s="95" t="s">
        <v>3624</v>
      </c>
    </row>
    <row r="137" spans="1:16" ht="26.1" customHeight="1">
      <c r="A137" s="95" t="s">
        <v>1028</v>
      </c>
      <c r="B137" s="96" t="s">
        <v>61</v>
      </c>
      <c r="C137" s="96"/>
      <c r="D137" s="96" t="s">
        <v>1029</v>
      </c>
      <c r="E137" s="96" t="s">
        <v>889</v>
      </c>
      <c r="F137" s="97" t="s">
        <v>101</v>
      </c>
      <c r="G137" s="95" t="s">
        <v>3625</v>
      </c>
      <c r="H137" s="95" t="s">
        <v>58</v>
      </c>
      <c r="I137" s="95" t="s">
        <v>3126</v>
      </c>
      <c r="J137" s="95" t="s">
        <v>58</v>
      </c>
      <c r="K137" s="95" t="s">
        <v>3626</v>
      </c>
      <c r="L137" s="95" t="s">
        <v>58</v>
      </c>
      <c r="M137" s="99">
        <v>5015.7186071916603</v>
      </c>
      <c r="N137" s="95" t="s">
        <v>3610</v>
      </c>
      <c r="O137" s="99">
        <v>5264330.1226018397</v>
      </c>
      <c r="P137" s="95" t="s">
        <v>3627</v>
      </c>
    </row>
    <row r="138" spans="1:16" ht="24" customHeight="1">
      <c r="A138" s="95" t="s">
        <v>3628</v>
      </c>
      <c r="B138" s="96" t="s">
        <v>66</v>
      </c>
      <c r="C138" s="96"/>
      <c r="D138" s="96" t="s">
        <v>3629</v>
      </c>
      <c r="E138" s="96" t="s">
        <v>889</v>
      </c>
      <c r="F138" s="97" t="s">
        <v>101</v>
      </c>
      <c r="G138" s="95" t="s">
        <v>3630</v>
      </c>
      <c r="H138" s="95" t="s">
        <v>58</v>
      </c>
      <c r="I138" s="95" t="s">
        <v>3631</v>
      </c>
      <c r="J138" s="95" t="s">
        <v>58</v>
      </c>
      <c r="K138" s="95" t="s">
        <v>3632</v>
      </c>
      <c r="L138" s="95" t="s">
        <v>58</v>
      </c>
      <c r="M138" s="99">
        <v>5015.3629923057297</v>
      </c>
      <c r="N138" s="95" t="s">
        <v>3610</v>
      </c>
      <c r="O138" s="99">
        <v>5269345.4855941497</v>
      </c>
      <c r="P138" s="95" t="s">
        <v>3633</v>
      </c>
    </row>
    <row r="139" spans="1:16" ht="26.1" customHeight="1">
      <c r="A139" s="95" t="s">
        <v>1344</v>
      </c>
      <c r="B139" s="96" t="s">
        <v>66</v>
      </c>
      <c r="C139" s="96"/>
      <c r="D139" s="96" t="s">
        <v>1345</v>
      </c>
      <c r="E139" s="96" t="s">
        <v>889</v>
      </c>
      <c r="F139" s="97" t="s">
        <v>63</v>
      </c>
      <c r="G139" s="95" t="s">
        <v>3634</v>
      </c>
      <c r="H139" s="95" t="s">
        <v>58</v>
      </c>
      <c r="I139" s="95" t="s">
        <v>3635</v>
      </c>
      <c r="J139" s="95" t="s">
        <v>58</v>
      </c>
      <c r="K139" s="95" t="s">
        <v>3636</v>
      </c>
      <c r="L139" s="95" t="s">
        <v>58</v>
      </c>
      <c r="M139" s="99">
        <v>4956.5470766144699</v>
      </c>
      <c r="N139" s="95" t="s">
        <v>3610</v>
      </c>
      <c r="O139" s="99">
        <v>5274302.0326707596</v>
      </c>
      <c r="P139" s="95" t="s">
        <v>3637</v>
      </c>
    </row>
    <row r="140" spans="1:16" ht="39" customHeight="1">
      <c r="A140" s="95" t="s">
        <v>1439</v>
      </c>
      <c r="B140" s="96" t="s">
        <v>66</v>
      </c>
      <c r="C140" s="96"/>
      <c r="D140" s="96" t="s">
        <v>1440</v>
      </c>
      <c r="E140" s="96" t="s">
        <v>889</v>
      </c>
      <c r="F140" s="97" t="s">
        <v>202</v>
      </c>
      <c r="G140" s="95" t="s">
        <v>3638</v>
      </c>
      <c r="H140" s="95" t="s">
        <v>58</v>
      </c>
      <c r="I140" s="95" t="s">
        <v>3639</v>
      </c>
      <c r="J140" s="95" t="s">
        <v>58</v>
      </c>
      <c r="K140" s="95" t="s">
        <v>3640</v>
      </c>
      <c r="L140" s="95" t="s">
        <v>58</v>
      </c>
      <c r="M140" s="99">
        <v>4944.4712361506399</v>
      </c>
      <c r="N140" s="95" t="s">
        <v>3610</v>
      </c>
      <c r="O140" s="99">
        <v>5279246.5039069103</v>
      </c>
      <c r="P140" s="95" t="s">
        <v>3641</v>
      </c>
    </row>
    <row r="141" spans="1:16" ht="26.1" customHeight="1">
      <c r="A141" s="95" t="s">
        <v>1578</v>
      </c>
      <c r="B141" s="96" t="s">
        <v>66</v>
      </c>
      <c r="C141" s="96"/>
      <c r="D141" s="96" t="s">
        <v>1579</v>
      </c>
      <c r="E141" s="96" t="s">
        <v>889</v>
      </c>
      <c r="F141" s="97" t="s">
        <v>202</v>
      </c>
      <c r="G141" s="95" t="s">
        <v>3642</v>
      </c>
      <c r="H141" s="95" t="s">
        <v>58</v>
      </c>
      <c r="I141" s="95" t="s">
        <v>1095</v>
      </c>
      <c r="J141" s="95" t="s">
        <v>58</v>
      </c>
      <c r="K141" s="95" t="s">
        <v>3643</v>
      </c>
      <c r="L141" s="95" t="s">
        <v>58</v>
      </c>
      <c r="M141" s="99">
        <v>4869.8994043249804</v>
      </c>
      <c r="N141" s="95" t="s">
        <v>3610</v>
      </c>
      <c r="O141" s="99">
        <v>5284116.4033112396</v>
      </c>
      <c r="P141" s="95" t="s">
        <v>3644</v>
      </c>
    </row>
    <row r="142" spans="1:16" ht="26.1" customHeight="1">
      <c r="A142" s="95" t="s">
        <v>1352</v>
      </c>
      <c r="B142" s="96" t="s">
        <v>66</v>
      </c>
      <c r="C142" s="96"/>
      <c r="D142" s="96" t="s">
        <v>1353</v>
      </c>
      <c r="E142" s="96" t="s">
        <v>889</v>
      </c>
      <c r="F142" s="97" t="s">
        <v>63</v>
      </c>
      <c r="G142" s="95" t="s">
        <v>3318</v>
      </c>
      <c r="H142" s="95" t="s">
        <v>58</v>
      </c>
      <c r="I142" s="95" t="s">
        <v>3645</v>
      </c>
      <c r="J142" s="95" t="s">
        <v>58</v>
      </c>
      <c r="K142" s="95" t="s">
        <v>3646</v>
      </c>
      <c r="L142" s="95" t="s">
        <v>58</v>
      </c>
      <c r="M142" s="99">
        <v>4846.6879116945602</v>
      </c>
      <c r="N142" s="95" t="s">
        <v>3610</v>
      </c>
      <c r="O142" s="99">
        <v>5288963.0912229298</v>
      </c>
      <c r="P142" s="95" t="s">
        <v>3647</v>
      </c>
    </row>
    <row r="143" spans="1:16" ht="24" customHeight="1">
      <c r="A143" s="95" t="s">
        <v>3648</v>
      </c>
      <c r="B143" s="96" t="s">
        <v>66</v>
      </c>
      <c r="C143" s="96"/>
      <c r="D143" s="96" t="s">
        <v>3649</v>
      </c>
      <c r="E143" s="96" t="s">
        <v>889</v>
      </c>
      <c r="F143" s="97" t="s">
        <v>63</v>
      </c>
      <c r="G143" s="95" t="s">
        <v>3650</v>
      </c>
      <c r="H143" s="95" t="s">
        <v>58</v>
      </c>
      <c r="I143" s="95" t="s">
        <v>3651</v>
      </c>
      <c r="J143" s="95" t="s">
        <v>58</v>
      </c>
      <c r="K143" s="95" t="s">
        <v>3652</v>
      </c>
      <c r="L143" s="95" t="s">
        <v>58</v>
      </c>
      <c r="M143" s="99">
        <v>4750.9818913051904</v>
      </c>
      <c r="N143" s="95" t="s">
        <v>3653</v>
      </c>
      <c r="O143" s="99">
        <v>5293714.0731142396</v>
      </c>
      <c r="P143" s="95" t="s">
        <v>3654</v>
      </c>
    </row>
    <row r="144" spans="1:16" ht="39" customHeight="1">
      <c r="A144" s="95" t="s">
        <v>1557</v>
      </c>
      <c r="B144" s="96" t="s">
        <v>66</v>
      </c>
      <c r="C144" s="96"/>
      <c r="D144" s="96" t="s">
        <v>1558</v>
      </c>
      <c r="E144" s="96" t="s">
        <v>889</v>
      </c>
      <c r="F144" s="97" t="s">
        <v>202</v>
      </c>
      <c r="G144" s="95" t="s">
        <v>3655</v>
      </c>
      <c r="H144" s="95" t="s">
        <v>58</v>
      </c>
      <c r="I144" s="95" t="s">
        <v>3256</v>
      </c>
      <c r="J144" s="95" t="s">
        <v>58</v>
      </c>
      <c r="K144" s="95" t="s">
        <v>3656</v>
      </c>
      <c r="L144" s="95" t="s">
        <v>58</v>
      </c>
      <c r="M144" s="99">
        <v>4745.5977994064997</v>
      </c>
      <c r="N144" s="95" t="s">
        <v>3653</v>
      </c>
      <c r="O144" s="99">
        <v>5298459.6709136404</v>
      </c>
      <c r="P144" s="95" t="s">
        <v>3657</v>
      </c>
    </row>
    <row r="145" spans="1:16" ht="39" customHeight="1">
      <c r="A145" s="95" t="s">
        <v>1567</v>
      </c>
      <c r="B145" s="96" t="s">
        <v>66</v>
      </c>
      <c r="C145" s="96"/>
      <c r="D145" s="96" t="s">
        <v>1568</v>
      </c>
      <c r="E145" s="96" t="s">
        <v>889</v>
      </c>
      <c r="F145" s="97" t="s">
        <v>63</v>
      </c>
      <c r="G145" s="95" t="s">
        <v>3658</v>
      </c>
      <c r="H145" s="95" t="s">
        <v>58</v>
      </c>
      <c r="I145" s="95" t="s">
        <v>3659</v>
      </c>
      <c r="J145" s="95" t="s">
        <v>58</v>
      </c>
      <c r="K145" s="95" t="s">
        <v>3660</v>
      </c>
      <c r="L145" s="95" t="s">
        <v>58</v>
      </c>
      <c r="M145" s="99">
        <v>4742.85559191626</v>
      </c>
      <c r="N145" s="95" t="s">
        <v>3653</v>
      </c>
      <c r="O145" s="99">
        <v>5303202.5265055597</v>
      </c>
      <c r="P145" s="95" t="s">
        <v>3661</v>
      </c>
    </row>
    <row r="146" spans="1:16" ht="51.95" customHeight="1">
      <c r="A146" s="95" t="s">
        <v>3662</v>
      </c>
      <c r="B146" s="96" t="s">
        <v>66</v>
      </c>
      <c r="C146" s="96"/>
      <c r="D146" s="96" t="s">
        <v>3663</v>
      </c>
      <c r="E146" s="96" t="s">
        <v>1610</v>
      </c>
      <c r="F146" s="97" t="s">
        <v>63</v>
      </c>
      <c r="G146" s="95" t="s">
        <v>3664</v>
      </c>
      <c r="H146" s="95" t="s">
        <v>58</v>
      </c>
      <c r="I146" s="95" t="s">
        <v>3665</v>
      </c>
      <c r="J146" s="95" t="s">
        <v>58</v>
      </c>
      <c r="K146" s="95" t="s">
        <v>3666</v>
      </c>
      <c r="L146" s="95" t="s">
        <v>58</v>
      </c>
      <c r="M146" s="99">
        <v>4669.3926919713203</v>
      </c>
      <c r="N146" s="95" t="s">
        <v>3653</v>
      </c>
      <c r="O146" s="99">
        <v>5307871.9191975296</v>
      </c>
      <c r="P146" s="95" t="s">
        <v>3667</v>
      </c>
    </row>
    <row r="147" spans="1:16" ht="26.1" customHeight="1">
      <c r="A147" s="95" t="s">
        <v>3668</v>
      </c>
      <c r="B147" s="96" t="s">
        <v>66</v>
      </c>
      <c r="C147" s="96"/>
      <c r="D147" s="96" t="s">
        <v>3669</v>
      </c>
      <c r="E147" s="96" t="s">
        <v>3670</v>
      </c>
      <c r="F147" s="97" t="s">
        <v>3671</v>
      </c>
      <c r="G147" s="95" t="s">
        <v>3672</v>
      </c>
      <c r="H147" s="95" t="s">
        <v>58</v>
      </c>
      <c r="I147" s="95" t="s">
        <v>2222</v>
      </c>
      <c r="J147" s="95" t="s">
        <v>58</v>
      </c>
      <c r="K147" s="95" t="s">
        <v>3673</v>
      </c>
      <c r="L147" s="95" t="s">
        <v>58</v>
      </c>
      <c r="M147" s="99">
        <v>4631.5481380649499</v>
      </c>
      <c r="N147" s="95" t="s">
        <v>3653</v>
      </c>
      <c r="O147" s="99">
        <v>5312503.4673356004</v>
      </c>
      <c r="P147" s="95" t="s">
        <v>3674</v>
      </c>
    </row>
    <row r="148" spans="1:16" ht="26.1" customHeight="1">
      <c r="A148" s="100" t="s">
        <v>3675</v>
      </c>
      <c r="B148" s="101" t="s">
        <v>66</v>
      </c>
      <c r="C148" s="101"/>
      <c r="D148" s="101" t="s">
        <v>3676</v>
      </c>
      <c r="E148" s="101" t="s">
        <v>889</v>
      </c>
      <c r="F148" s="102" t="s">
        <v>884</v>
      </c>
      <c r="G148" s="100" t="s">
        <v>3677</v>
      </c>
      <c r="H148" s="100" t="s">
        <v>58</v>
      </c>
      <c r="I148" s="100" t="s">
        <v>3678</v>
      </c>
      <c r="J148" s="100" t="s">
        <v>58</v>
      </c>
      <c r="K148" s="100" t="s">
        <v>3679</v>
      </c>
      <c r="L148" s="100" t="s">
        <v>58</v>
      </c>
      <c r="M148" s="103">
        <v>4594.3075278927399</v>
      </c>
      <c r="N148" s="100" t="s">
        <v>3653</v>
      </c>
      <c r="O148" s="103">
        <v>5317097.7748634899</v>
      </c>
      <c r="P148" s="100" t="s">
        <v>3680</v>
      </c>
    </row>
    <row r="149" spans="1:16" ht="26.1" customHeight="1">
      <c r="A149" s="100" t="s">
        <v>1508</v>
      </c>
      <c r="B149" s="101" t="s">
        <v>66</v>
      </c>
      <c r="C149" s="101"/>
      <c r="D149" s="101" t="s">
        <v>1509</v>
      </c>
      <c r="E149" s="101" t="s">
        <v>889</v>
      </c>
      <c r="F149" s="102" t="s">
        <v>202</v>
      </c>
      <c r="G149" s="100" t="s">
        <v>3681</v>
      </c>
      <c r="H149" s="100" t="s">
        <v>58</v>
      </c>
      <c r="I149" s="100" t="s">
        <v>3682</v>
      </c>
      <c r="J149" s="100" t="s">
        <v>58</v>
      </c>
      <c r="K149" s="100" t="s">
        <v>3683</v>
      </c>
      <c r="L149" s="100" t="s">
        <v>58</v>
      </c>
      <c r="M149" s="103">
        <v>4506.8102837197903</v>
      </c>
      <c r="N149" s="100" t="s">
        <v>3653</v>
      </c>
      <c r="O149" s="103">
        <v>5321604.5851472104</v>
      </c>
      <c r="P149" s="100" t="s">
        <v>3684</v>
      </c>
    </row>
    <row r="150" spans="1:16" ht="26.1" customHeight="1">
      <c r="A150" s="100" t="s">
        <v>996</v>
      </c>
      <c r="B150" s="101" t="s">
        <v>66</v>
      </c>
      <c r="C150" s="101"/>
      <c r="D150" s="101" t="s">
        <v>997</v>
      </c>
      <c r="E150" s="101" t="s">
        <v>889</v>
      </c>
      <c r="F150" s="102" t="s">
        <v>101</v>
      </c>
      <c r="G150" s="100" t="s">
        <v>3685</v>
      </c>
      <c r="H150" s="100" t="s">
        <v>58</v>
      </c>
      <c r="I150" s="100" t="s">
        <v>1489</v>
      </c>
      <c r="J150" s="100" t="s">
        <v>58</v>
      </c>
      <c r="K150" s="100" t="s">
        <v>3686</v>
      </c>
      <c r="L150" s="100" t="s">
        <v>58</v>
      </c>
      <c r="M150" s="103">
        <v>4191.2315173900797</v>
      </c>
      <c r="N150" s="100" t="s">
        <v>3687</v>
      </c>
      <c r="O150" s="103">
        <v>5325795.8166645998</v>
      </c>
      <c r="P150" s="100" t="s">
        <v>3688</v>
      </c>
    </row>
    <row r="151" spans="1:16" ht="26.1" customHeight="1">
      <c r="A151" s="100" t="s">
        <v>1108</v>
      </c>
      <c r="B151" s="101" t="s">
        <v>66</v>
      </c>
      <c r="C151" s="101"/>
      <c r="D151" s="101" t="s">
        <v>1109</v>
      </c>
      <c r="E151" s="101" t="s">
        <v>889</v>
      </c>
      <c r="F151" s="102" t="s">
        <v>68</v>
      </c>
      <c r="G151" s="100" t="s">
        <v>3689</v>
      </c>
      <c r="H151" s="100" t="s">
        <v>58</v>
      </c>
      <c r="I151" s="100" t="s">
        <v>3690</v>
      </c>
      <c r="J151" s="100" t="s">
        <v>58</v>
      </c>
      <c r="K151" s="100" t="s">
        <v>3691</v>
      </c>
      <c r="L151" s="100" t="s">
        <v>58</v>
      </c>
      <c r="M151" s="103">
        <v>4161.4711600292203</v>
      </c>
      <c r="N151" s="100" t="s">
        <v>3687</v>
      </c>
      <c r="O151" s="103">
        <v>5329957.2878246298</v>
      </c>
      <c r="P151" s="100" t="s">
        <v>3692</v>
      </c>
    </row>
    <row r="152" spans="1:16" ht="24" customHeight="1">
      <c r="A152" s="100" t="s">
        <v>3693</v>
      </c>
      <c r="B152" s="101" t="s">
        <v>66</v>
      </c>
      <c r="C152" s="101"/>
      <c r="D152" s="101" t="s">
        <v>3694</v>
      </c>
      <c r="E152" s="101" t="s">
        <v>2973</v>
      </c>
      <c r="F152" s="102" t="s">
        <v>884</v>
      </c>
      <c r="G152" s="100" t="s">
        <v>3695</v>
      </c>
      <c r="H152" s="100" t="s">
        <v>58</v>
      </c>
      <c r="I152" s="100" t="s">
        <v>3696</v>
      </c>
      <c r="J152" s="100" t="s">
        <v>58</v>
      </c>
      <c r="K152" s="100" t="s">
        <v>3697</v>
      </c>
      <c r="L152" s="100" t="s">
        <v>58</v>
      </c>
      <c r="M152" s="103">
        <v>4098.1636835448599</v>
      </c>
      <c r="N152" s="100" t="s">
        <v>3687</v>
      </c>
      <c r="O152" s="103">
        <v>5334055.45150817</v>
      </c>
      <c r="P152" s="100" t="s">
        <v>3698</v>
      </c>
    </row>
    <row r="153" spans="1:16" ht="26.1" customHeight="1">
      <c r="A153" s="100" t="s">
        <v>1057</v>
      </c>
      <c r="B153" s="101" t="s">
        <v>66</v>
      </c>
      <c r="C153" s="101"/>
      <c r="D153" s="101" t="s">
        <v>1058</v>
      </c>
      <c r="E153" s="101" t="s">
        <v>889</v>
      </c>
      <c r="F153" s="102" t="s">
        <v>1059</v>
      </c>
      <c r="G153" s="100" t="s">
        <v>3699</v>
      </c>
      <c r="H153" s="100" t="s">
        <v>58</v>
      </c>
      <c r="I153" s="100" t="s">
        <v>3700</v>
      </c>
      <c r="J153" s="100" t="s">
        <v>58</v>
      </c>
      <c r="K153" s="100" t="s">
        <v>3701</v>
      </c>
      <c r="L153" s="100" t="s">
        <v>58</v>
      </c>
      <c r="M153" s="103">
        <v>4071.2704420048199</v>
      </c>
      <c r="N153" s="100" t="s">
        <v>3687</v>
      </c>
      <c r="O153" s="103">
        <v>5338126.7219501799</v>
      </c>
      <c r="P153" s="100" t="s">
        <v>3702</v>
      </c>
    </row>
    <row r="154" spans="1:16" ht="26.1" customHeight="1">
      <c r="A154" s="100" t="s">
        <v>1602</v>
      </c>
      <c r="B154" s="101" t="s">
        <v>66</v>
      </c>
      <c r="C154" s="101"/>
      <c r="D154" s="101" t="s">
        <v>1603</v>
      </c>
      <c r="E154" s="101" t="s">
        <v>889</v>
      </c>
      <c r="F154" s="102" t="s">
        <v>63</v>
      </c>
      <c r="G154" s="100" t="s">
        <v>3703</v>
      </c>
      <c r="H154" s="100" t="s">
        <v>58</v>
      </c>
      <c r="I154" s="100" t="s">
        <v>3704</v>
      </c>
      <c r="J154" s="100" t="s">
        <v>58</v>
      </c>
      <c r="K154" s="100" t="s">
        <v>3705</v>
      </c>
      <c r="L154" s="100" t="s">
        <v>58</v>
      </c>
      <c r="M154" s="103">
        <v>4045.1824522743</v>
      </c>
      <c r="N154" s="100" t="s">
        <v>3687</v>
      </c>
      <c r="O154" s="103">
        <v>5342171.9044024497</v>
      </c>
      <c r="P154" s="100" t="s">
        <v>3706</v>
      </c>
    </row>
    <row r="155" spans="1:16" ht="51.95" customHeight="1">
      <c r="A155" s="100" t="s">
        <v>1604</v>
      </c>
      <c r="B155" s="101" t="s">
        <v>66</v>
      </c>
      <c r="C155" s="101"/>
      <c r="D155" s="101" t="s">
        <v>1605</v>
      </c>
      <c r="E155" s="101" t="s">
        <v>889</v>
      </c>
      <c r="F155" s="102" t="s">
        <v>63</v>
      </c>
      <c r="G155" s="100" t="s">
        <v>3707</v>
      </c>
      <c r="H155" s="100" t="s">
        <v>58</v>
      </c>
      <c r="I155" s="100" t="s">
        <v>3708</v>
      </c>
      <c r="J155" s="100" t="s">
        <v>58</v>
      </c>
      <c r="K155" s="100" t="s">
        <v>3709</v>
      </c>
      <c r="L155" s="100" t="s">
        <v>58</v>
      </c>
      <c r="M155" s="103">
        <v>3921.8892863709102</v>
      </c>
      <c r="N155" s="100" t="s">
        <v>3687</v>
      </c>
      <c r="O155" s="103">
        <v>5346093.7936888197</v>
      </c>
      <c r="P155" s="100" t="s">
        <v>3710</v>
      </c>
    </row>
    <row r="156" spans="1:16" ht="24" customHeight="1">
      <c r="A156" s="100" t="s">
        <v>3711</v>
      </c>
      <c r="B156" s="101" t="s">
        <v>66</v>
      </c>
      <c r="C156" s="101"/>
      <c r="D156" s="101" t="s">
        <v>3712</v>
      </c>
      <c r="E156" s="101" t="s">
        <v>889</v>
      </c>
      <c r="F156" s="102" t="s">
        <v>202</v>
      </c>
      <c r="G156" s="100" t="s">
        <v>3713</v>
      </c>
      <c r="H156" s="100" t="s">
        <v>58</v>
      </c>
      <c r="I156" s="100" t="s">
        <v>3714</v>
      </c>
      <c r="J156" s="100" t="s">
        <v>58</v>
      </c>
      <c r="K156" s="100" t="s">
        <v>3715</v>
      </c>
      <c r="L156" s="100" t="s">
        <v>58</v>
      </c>
      <c r="M156" s="103">
        <v>3907.8402258830702</v>
      </c>
      <c r="N156" s="100" t="s">
        <v>3687</v>
      </c>
      <c r="O156" s="103">
        <v>5350001.63391471</v>
      </c>
      <c r="P156" s="100" t="s">
        <v>3716</v>
      </c>
    </row>
    <row r="157" spans="1:16" ht="26.1" customHeight="1">
      <c r="A157" s="100" t="s">
        <v>1709</v>
      </c>
      <c r="B157" s="101" t="s">
        <v>66</v>
      </c>
      <c r="C157" s="101"/>
      <c r="D157" s="101" t="s">
        <v>1710</v>
      </c>
      <c r="E157" s="101" t="s">
        <v>889</v>
      </c>
      <c r="F157" s="102" t="s">
        <v>101</v>
      </c>
      <c r="G157" s="100" t="s">
        <v>3717</v>
      </c>
      <c r="H157" s="100" t="s">
        <v>58</v>
      </c>
      <c r="I157" s="100" t="s">
        <v>3718</v>
      </c>
      <c r="J157" s="100" t="s">
        <v>58</v>
      </c>
      <c r="K157" s="100" t="s">
        <v>3719</v>
      </c>
      <c r="L157" s="100" t="s">
        <v>58</v>
      </c>
      <c r="M157" s="103">
        <v>3872.6428223685698</v>
      </c>
      <c r="N157" s="100" t="s">
        <v>3687</v>
      </c>
      <c r="O157" s="103">
        <v>5353874.2767370697</v>
      </c>
      <c r="P157" s="100" t="s">
        <v>3720</v>
      </c>
    </row>
    <row r="158" spans="1:16" ht="26.1" customHeight="1">
      <c r="A158" s="100" t="s">
        <v>1339</v>
      </c>
      <c r="B158" s="101" t="s">
        <v>66</v>
      </c>
      <c r="C158" s="101"/>
      <c r="D158" s="101" t="s">
        <v>1340</v>
      </c>
      <c r="E158" s="101" t="s">
        <v>889</v>
      </c>
      <c r="F158" s="102" t="s">
        <v>63</v>
      </c>
      <c r="G158" s="100" t="s">
        <v>3721</v>
      </c>
      <c r="H158" s="100" t="s">
        <v>58</v>
      </c>
      <c r="I158" s="100" t="s">
        <v>3722</v>
      </c>
      <c r="J158" s="100" t="s">
        <v>58</v>
      </c>
      <c r="K158" s="100" t="s">
        <v>3723</v>
      </c>
      <c r="L158" s="100" t="s">
        <v>58</v>
      </c>
      <c r="M158" s="103">
        <v>3818.5723301083799</v>
      </c>
      <c r="N158" s="100" t="s">
        <v>3687</v>
      </c>
      <c r="O158" s="103">
        <v>5357692.8490671804</v>
      </c>
      <c r="P158" s="100" t="s">
        <v>3724</v>
      </c>
    </row>
    <row r="159" spans="1:16" ht="24" customHeight="1">
      <c r="A159" s="100" t="s">
        <v>1720</v>
      </c>
      <c r="B159" s="101" t="s">
        <v>66</v>
      </c>
      <c r="C159" s="101"/>
      <c r="D159" s="101" t="s">
        <v>1721</v>
      </c>
      <c r="E159" s="101" t="s">
        <v>889</v>
      </c>
      <c r="F159" s="102" t="s">
        <v>933</v>
      </c>
      <c r="G159" s="100" t="s">
        <v>3725</v>
      </c>
      <c r="H159" s="100" t="s">
        <v>58</v>
      </c>
      <c r="I159" s="100" t="s">
        <v>3726</v>
      </c>
      <c r="J159" s="100" t="s">
        <v>58</v>
      </c>
      <c r="K159" s="100" t="s">
        <v>3727</v>
      </c>
      <c r="L159" s="100" t="s">
        <v>58</v>
      </c>
      <c r="M159" s="103">
        <v>3769.0873048206799</v>
      </c>
      <c r="N159" s="100" t="s">
        <v>3687</v>
      </c>
      <c r="O159" s="103">
        <v>5361461.9363719998</v>
      </c>
      <c r="P159" s="100" t="s">
        <v>3728</v>
      </c>
    </row>
    <row r="160" spans="1:16" ht="51.95" customHeight="1">
      <c r="A160" s="100" t="s">
        <v>1555</v>
      </c>
      <c r="B160" s="101" t="s">
        <v>66</v>
      </c>
      <c r="C160" s="101"/>
      <c r="D160" s="101" t="s">
        <v>1556</v>
      </c>
      <c r="E160" s="101" t="s">
        <v>889</v>
      </c>
      <c r="F160" s="102" t="s">
        <v>202</v>
      </c>
      <c r="G160" s="100" t="s">
        <v>3729</v>
      </c>
      <c r="H160" s="100" t="s">
        <v>58</v>
      </c>
      <c r="I160" s="100" t="s">
        <v>3730</v>
      </c>
      <c r="J160" s="100" t="s">
        <v>58</v>
      </c>
      <c r="K160" s="100" t="s">
        <v>3731</v>
      </c>
      <c r="L160" s="100" t="s">
        <v>58</v>
      </c>
      <c r="M160" s="103">
        <v>3656.9994428494301</v>
      </c>
      <c r="N160" s="100" t="s">
        <v>3687</v>
      </c>
      <c r="O160" s="103">
        <v>5365118.93581485</v>
      </c>
      <c r="P160" s="100" t="s">
        <v>3732</v>
      </c>
    </row>
    <row r="161" spans="1:16" ht="39" customHeight="1">
      <c r="A161" s="100" t="s">
        <v>1693</v>
      </c>
      <c r="B161" s="101" t="s">
        <v>66</v>
      </c>
      <c r="C161" s="101"/>
      <c r="D161" s="101" t="s">
        <v>1694</v>
      </c>
      <c r="E161" s="101" t="s">
        <v>889</v>
      </c>
      <c r="F161" s="102" t="s">
        <v>101</v>
      </c>
      <c r="G161" s="100" t="s">
        <v>3733</v>
      </c>
      <c r="H161" s="100" t="s">
        <v>58</v>
      </c>
      <c r="I161" s="100" t="s">
        <v>3734</v>
      </c>
      <c r="J161" s="100" t="s">
        <v>58</v>
      </c>
      <c r="K161" s="100" t="s">
        <v>3735</v>
      </c>
      <c r="L161" s="100" t="s">
        <v>58</v>
      </c>
      <c r="M161" s="103">
        <v>3423.9224746741402</v>
      </c>
      <c r="N161" s="100" t="s">
        <v>3736</v>
      </c>
      <c r="O161" s="103">
        <v>5368542.8582895296</v>
      </c>
      <c r="P161" s="100" t="s">
        <v>3737</v>
      </c>
    </row>
    <row r="162" spans="1:16" ht="26.1" customHeight="1">
      <c r="A162" s="100" t="s">
        <v>1018</v>
      </c>
      <c r="B162" s="101" t="s">
        <v>66</v>
      </c>
      <c r="C162" s="101"/>
      <c r="D162" s="101" t="s">
        <v>1019</v>
      </c>
      <c r="E162" s="101" t="s">
        <v>889</v>
      </c>
      <c r="F162" s="102" t="s">
        <v>63</v>
      </c>
      <c r="G162" s="100" t="s">
        <v>3738</v>
      </c>
      <c r="H162" s="100" t="s">
        <v>58</v>
      </c>
      <c r="I162" s="100" t="s">
        <v>3739</v>
      </c>
      <c r="J162" s="100" t="s">
        <v>58</v>
      </c>
      <c r="K162" s="100" t="s">
        <v>3740</v>
      </c>
      <c r="L162" s="100" t="s">
        <v>58</v>
      </c>
      <c r="M162" s="103">
        <v>3423.0922620031401</v>
      </c>
      <c r="N162" s="100" t="s">
        <v>3736</v>
      </c>
      <c r="O162" s="103">
        <v>5371965.9505515303</v>
      </c>
      <c r="P162" s="100" t="s">
        <v>3741</v>
      </c>
    </row>
    <row r="163" spans="1:16" ht="26.1" customHeight="1">
      <c r="A163" s="100" t="s">
        <v>1429</v>
      </c>
      <c r="B163" s="101" t="s">
        <v>66</v>
      </c>
      <c r="C163" s="101"/>
      <c r="D163" s="101" t="s">
        <v>1430</v>
      </c>
      <c r="E163" s="101" t="s">
        <v>889</v>
      </c>
      <c r="F163" s="102" t="s">
        <v>202</v>
      </c>
      <c r="G163" s="100" t="s">
        <v>3742</v>
      </c>
      <c r="H163" s="100" t="s">
        <v>58</v>
      </c>
      <c r="I163" s="100" t="s">
        <v>3743</v>
      </c>
      <c r="J163" s="100" t="s">
        <v>58</v>
      </c>
      <c r="K163" s="100" t="s">
        <v>3744</v>
      </c>
      <c r="L163" s="100" t="s">
        <v>58</v>
      </c>
      <c r="M163" s="103">
        <v>3230.28921182562</v>
      </c>
      <c r="N163" s="100" t="s">
        <v>3736</v>
      </c>
      <c r="O163" s="103">
        <v>5375196.2397633595</v>
      </c>
      <c r="P163" s="100" t="s">
        <v>3745</v>
      </c>
    </row>
    <row r="164" spans="1:16" ht="26.1" customHeight="1">
      <c r="A164" s="100" t="s">
        <v>1679</v>
      </c>
      <c r="B164" s="101" t="s">
        <v>66</v>
      </c>
      <c r="C164" s="101"/>
      <c r="D164" s="101" t="s">
        <v>1680</v>
      </c>
      <c r="E164" s="101" t="s">
        <v>889</v>
      </c>
      <c r="F164" s="102" t="s">
        <v>63</v>
      </c>
      <c r="G164" s="100" t="s">
        <v>3746</v>
      </c>
      <c r="H164" s="100" t="s">
        <v>58</v>
      </c>
      <c r="I164" s="100" t="s">
        <v>3747</v>
      </c>
      <c r="J164" s="100" t="s">
        <v>58</v>
      </c>
      <c r="K164" s="100" t="s">
        <v>3748</v>
      </c>
      <c r="L164" s="100" t="s">
        <v>58</v>
      </c>
      <c r="M164" s="103">
        <v>3159.4572930081799</v>
      </c>
      <c r="N164" s="100" t="s">
        <v>3736</v>
      </c>
      <c r="O164" s="103">
        <v>5378355.6970563596</v>
      </c>
      <c r="P164" s="100" t="s">
        <v>3749</v>
      </c>
    </row>
    <row r="165" spans="1:16" ht="26.1" customHeight="1">
      <c r="A165" s="100" t="s">
        <v>3750</v>
      </c>
      <c r="B165" s="101" t="s">
        <v>66</v>
      </c>
      <c r="C165" s="101"/>
      <c r="D165" s="101" t="s">
        <v>3751</v>
      </c>
      <c r="E165" s="101" t="s">
        <v>889</v>
      </c>
      <c r="F165" s="102" t="s">
        <v>884</v>
      </c>
      <c r="G165" s="100" t="s">
        <v>3677</v>
      </c>
      <c r="H165" s="100" t="s">
        <v>58</v>
      </c>
      <c r="I165" s="100" t="s">
        <v>3752</v>
      </c>
      <c r="J165" s="100" t="s">
        <v>58</v>
      </c>
      <c r="K165" s="100" t="s">
        <v>3753</v>
      </c>
      <c r="L165" s="100" t="s">
        <v>58</v>
      </c>
      <c r="M165" s="103">
        <v>3135.7972015775799</v>
      </c>
      <c r="N165" s="100" t="s">
        <v>3736</v>
      </c>
      <c r="O165" s="103">
        <v>5381491.49425794</v>
      </c>
      <c r="P165" s="100" t="s">
        <v>3754</v>
      </c>
    </row>
    <row r="166" spans="1:16" ht="26.1" customHeight="1">
      <c r="A166" s="100" t="s">
        <v>1317</v>
      </c>
      <c r="B166" s="101" t="s">
        <v>66</v>
      </c>
      <c r="C166" s="101"/>
      <c r="D166" s="101" t="s">
        <v>1318</v>
      </c>
      <c r="E166" s="101" t="s">
        <v>889</v>
      </c>
      <c r="F166" s="102" t="s">
        <v>202</v>
      </c>
      <c r="G166" s="100" t="s">
        <v>3755</v>
      </c>
      <c r="H166" s="100" t="s">
        <v>58</v>
      </c>
      <c r="I166" s="100" t="s">
        <v>3756</v>
      </c>
      <c r="J166" s="100" t="s">
        <v>58</v>
      </c>
      <c r="K166" s="100" t="s">
        <v>3757</v>
      </c>
      <c r="L166" s="100" t="s">
        <v>58</v>
      </c>
      <c r="M166" s="103">
        <v>3033.3152891444702</v>
      </c>
      <c r="N166" s="100" t="s">
        <v>3758</v>
      </c>
      <c r="O166" s="103">
        <v>5384524.80954709</v>
      </c>
      <c r="P166" s="100" t="s">
        <v>3759</v>
      </c>
    </row>
    <row r="167" spans="1:16" ht="39" customHeight="1">
      <c r="A167" s="100" t="s">
        <v>1542</v>
      </c>
      <c r="B167" s="101" t="s">
        <v>66</v>
      </c>
      <c r="C167" s="101"/>
      <c r="D167" s="101" t="s">
        <v>1543</v>
      </c>
      <c r="E167" s="101" t="s">
        <v>889</v>
      </c>
      <c r="F167" s="102" t="s">
        <v>63</v>
      </c>
      <c r="G167" s="100" t="s">
        <v>3760</v>
      </c>
      <c r="H167" s="100" t="s">
        <v>58</v>
      </c>
      <c r="I167" s="100" t="s">
        <v>3639</v>
      </c>
      <c r="J167" s="100" t="s">
        <v>58</v>
      </c>
      <c r="K167" s="100" t="s">
        <v>3761</v>
      </c>
      <c r="L167" s="100" t="s">
        <v>58</v>
      </c>
      <c r="M167" s="103">
        <v>3030.4709073571398</v>
      </c>
      <c r="N167" s="100" t="s">
        <v>3758</v>
      </c>
      <c r="O167" s="103">
        <v>5387555.28045444</v>
      </c>
      <c r="P167" s="100" t="s">
        <v>3762</v>
      </c>
    </row>
    <row r="168" spans="1:16" ht="26.1" customHeight="1">
      <c r="A168" s="100" t="s">
        <v>1701</v>
      </c>
      <c r="B168" s="101" t="s">
        <v>66</v>
      </c>
      <c r="C168" s="101"/>
      <c r="D168" s="101" t="s">
        <v>1702</v>
      </c>
      <c r="E168" s="101" t="s">
        <v>889</v>
      </c>
      <c r="F168" s="102" t="s">
        <v>1059</v>
      </c>
      <c r="G168" s="100" t="s">
        <v>3763</v>
      </c>
      <c r="H168" s="100" t="s">
        <v>58</v>
      </c>
      <c r="I168" s="100" t="s">
        <v>3764</v>
      </c>
      <c r="J168" s="100" t="s">
        <v>58</v>
      </c>
      <c r="K168" s="100" t="s">
        <v>3765</v>
      </c>
      <c r="L168" s="100" t="s">
        <v>58</v>
      </c>
      <c r="M168" s="103">
        <v>3019.07048651272</v>
      </c>
      <c r="N168" s="100" t="s">
        <v>3758</v>
      </c>
      <c r="O168" s="103">
        <v>5390574.3509409605</v>
      </c>
      <c r="P168" s="100" t="s">
        <v>3766</v>
      </c>
    </row>
    <row r="169" spans="1:16" ht="26.1" customHeight="1">
      <c r="A169" s="100" t="s">
        <v>955</v>
      </c>
      <c r="B169" s="101" t="s">
        <v>66</v>
      </c>
      <c r="C169" s="101"/>
      <c r="D169" s="101" t="s">
        <v>956</v>
      </c>
      <c r="E169" s="101" t="s">
        <v>889</v>
      </c>
      <c r="F169" s="102" t="s">
        <v>101</v>
      </c>
      <c r="G169" s="100" t="s">
        <v>3767</v>
      </c>
      <c r="H169" s="100" t="s">
        <v>58</v>
      </c>
      <c r="I169" s="100" t="s">
        <v>3768</v>
      </c>
      <c r="J169" s="100" t="s">
        <v>58</v>
      </c>
      <c r="K169" s="100" t="s">
        <v>3769</v>
      </c>
      <c r="L169" s="100" t="s">
        <v>58</v>
      </c>
      <c r="M169" s="103">
        <v>3000.4409490573198</v>
      </c>
      <c r="N169" s="100" t="s">
        <v>3758</v>
      </c>
      <c r="O169" s="103">
        <v>5393574.7918900102</v>
      </c>
      <c r="P169" s="100" t="s">
        <v>3770</v>
      </c>
    </row>
    <row r="170" spans="1:16" ht="26.1" customHeight="1">
      <c r="A170" s="100" t="s">
        <v>3771</v>
      </c>
      <c r="B170" s="101" t="s">
        <v>66</v>
      </c>
      <c r="C170" s="101"/>
      <c r="D170" s="101" t="s">
        <v>3772</v>
      </c>
      <c r="E170" s="101" t="s">
        <v>889</v>
      </c>
      <c r="F170" s="102" t="s">
        <v>884</v>
      </c>
      <c r="G170" s="100" t="s">
        <v>3773</v>
      </c>
      <c r="H170" s="100" t="s">
        <v>58</v>
      </c>
      <c r="I170" s="100" t="s">
        <v>3774</v>
      </c>
      <c r="J170" s="100" t="s">
        <v>58</v>
      </c>
      <c r="K170" s="100" t="s">
        <v>3775</v>
      </c>
      <c r="L170" s="100" t="s">
        <v>58</v>
      </c>
      <c r="M170" s="103">
        <v>2928.7523403175801</v>
      </c>
      <c r="N170" s="100" t="s">
        <v>3758</v>
      </c>
      <c r="O170" s="103">
        <v>5396503.5442303298</v>
      </c>
      <c r="P170" s="100" t="s">
        <v>3776</v>
      </c>
    </row>
    <row r="171" spans="1:16" ht="26.1" customHeight="1">
      <c r="A171" s="100" t="s">
        <v>1718</v>
      </c>
      <c r="B171" s="101" t="s">
        <v>66</v>
      </c>
      <c r="C171" s="101"/>
      <c r="D171" s="101" t="s">
        <v>1719</v>
      </c>
      <c r="E171" s="101" t="s">
        <v>889</v>
      </c>
      <c r="F171" s="102" t="s">
        <v>933</v>
      </c>
      <c r="G171" s="100" t="s">
        <v>3777</v>
      </c>
      <c r="H171" s="100" t="s">
        <v>58</v>
      </c>
      <c r="I171" s="100" t="s">
        <v>3778</v>
      </c>
      <c r="J171" s="100" t="s">
        <v>58</v>
      </c>
      <c r="K171" s="100" t="s">
        <v>3779</v>
      </c>
      <c r="L171" s="100" t="s">
        <v>58</v>
      </c>
      <c r="M171" s="103">
        <v>2913.0824594328301</v>
      </c>
      <c r="N171" s="100" t="s">
        <v>3758</v>
      </c>
      <c r="O171" s="103">
        <v>5399416.62668976</v>
      </c>
      <c r="P171" s="100" t="s">
        <v>3780</v>
      </c>
    </row>
    <row r="172" spans="1:16" ht="39" customHeight="1">
      <c r="A172" s="100" t="s">
        <v>1559</v>
      </c>
      <c r="B172" s="101" t="s">
        <v>66</v>
      </c>
      <c r="C172" s="101"/>
      <c r="D172" s="101" t="s">
        <v>1560</v>
      </c>
      <c r="E172" s="101" t="s">
        <v>889</v>
      </c>
      <c r="F172" s="102" t="s">
        <v>68</v>
      </c>
      <c r="G172" s="100" t="s">
        <v>3781</v>
      </c>
      <c r="H172" s="100" t="s">
        <v>58</v>
      </c>
      <c r="I172" s="100" t="s">
        <v>3782</v>
      </c>
      <c r="J172" s="100" t="s">
        <v>58</v>
      </c>
      <c r="K172" s="100" t="s">
        <v>3783</v>
      </c>
      <c r="L172" s="100" t="s">
        <v>58</v>
      </c>
      <c r="M172" s="103">
        <v>2885.2230880100501</v>
      </c>
      <c r="N172" s="100" t="s">
        <v>3758</v>
      </c>
      <c r="O172" s="103">
        <v>5402301.8497777702</v>
      </c>
      <c r="P172" s="100" t="s">
        <v>3784</v>
      </c>
    </row>
    <row r="173" spans="1:16" ht="26.1" customHeight="1">
      <c r="A173" s="100" t="s">
        <v>3785</v>
      </c>
      <c r="B173" s="101" t="s">
        <v>66</v>
      </c>
      <c r="C173" s="101"/>
      <c r="D173" s="101" t="s">
        <v>3786</v>
      </c>
      <c r="E173" s="101" t="s">
        <v>889</v>
      </c>
      <c r="F173" s="102" t="s">
        <v>884</v>
      </c>
      <c r="G173" s="100" t="s">
        <v>3787</v>
      </c>
      <c r="H173" s="100" t="s">
        <v>58</v>
      </c>
      <c r="I173" s="100" t="s">
        <v>3116</v>
      </c>
      <c r="J173" s="100" t="s">
        <v>58</v>
      </c>
      <c r="K173" s="100" t="s">
        <v>3788</v>
      </c>
      <c r="L173" s="100" t="s">
        <v>58</v>
      </c>
      <c r="M173" s="103">
        <v>2884.32201176852</v>
      </c>
      <c r="N173" s="100" t="s">
        <v>3758</v>
      </c>
      <c r="O173" s="103">
        <v>5405186.17178954</v>
      </c>
      <c r="P173" s="100" t="s">
        <v>3789</v>
      </c>
    </row>
    <row r="174" spans="1:16" ht="39" customHeight="1">
      <c r="A174" s="100" t="s">
        <v>1456</v>
      </c>
      <c r="B174" s="101" t="s">
        <v>66</v>
      </c>
      <c r="C174" s="101"/>
      <c r="D174" s="101" t="s">
        <v>1457</v>
      </c>
      <c r="E174" s="101" t="s">
        <v>889</v>
      </c>
      <c r="F174" s="102" t="s">
        <v>63</v>
      </c>
      <c r="G174" s="100" t="s">
        <v>3318</v>
      </c>
      <c r="H174" s="100" t="s">
        <v>58</v>
      </c>
      <c r="I174" s="100" t="s">
        <v>3790</v>
      </c>
      <c r="J174" s="100" t="s">
        <v>58</v>
      </c>
      <c r="K174" s="100" t="s">
        <v>3791</v>
      </c>
      <c r="L174" s="100" t="s">
        <v>58</v>
      </c>
      <c r="M174" s="103">
        <v>2787.6201267531901</v>
      </c>
      <c r="N174" s="100" t="s">
        <v>3758</v>
      </c>
      <c r="O174" s="103">
        <v>5407973.7919162903</v>
      </c>
      <c r="P174" s="100" t="s">
        <v>3792</v>
      </c>
    </row>
    <row r="175" spans="1:16" ht="24" customHeight="1">
      <c r="A175" s="100" t="s">
        <v>1128</v>
      </c>
      <c r="B175" s="101" t="s">
        <v>66</v>
      </c>
      <c r="C175" s="101"/>
      <c r="D175" s="101" t="s">
        <v>1129</v>
      </c>
      <c r="E175" s="101" t="s">
        <v>889</v>
      </c>
      <c r="F175" s="102" t="s">
        <v>101</v>
      </c>
      <c r="G175" s="100" t="s">
        <v>3793</v>
      </c>
      <c r="H175" s="100" t="s">
        <v>58</v>
      </c>
      <c r="I175" s="100" t="s">
        <v>3794</v>
      </c>
      <c r="J175" s="100" t="s">
        <v>58</v>
      </c>
      <c r="K175" s="100" t="s">
        <v>3795</v>
      </c>
      <c r="L175" s="100" t="s">
        <v>58</v>
      </c>
      <c r="M175" s="103">
        <v>2770.6489528113598</v>
      </c>
      <c r="N175" s="100" t="s">
        <v>3758</v>
      </c>
      <c r="O175" s="103">
        <v>5410744.4408691097</v>
      </c>
      <c r="P175" s="100" t="s">
        <v>3796</v>
      </c>
    </row>
    <row r="176" spans="1:16" ht="24" customHeight="1">
      <c r="A176" s="100" t="s">
        <v>1087</v>
      </c>
      <c r="B176" s="101" t="s">
        <v>66</v>
      </c>
      <c r="C176" s="101"/>
      <c r="D176" s="101" t="s">
        <v>1088</v>
      </c>
      <c r="E176" s="101" t="s">
        <v>889</v>
      </c>
      <c r="F176" s="102" t="s">
        <v>101</v>
      </c>
      <c r="G176" s="100" t="s">
        <v>3797</v>
      </c>
      <c r="H176" s="100" t="s">
        <v>58</v>
      </c>
      <c r="I176" s="100" t="s">
        <v>3798</v>
      </c>
      <c r="J176" s="100" t="s">
        <v>58</v>
      </c>
      <c r="K176" s="100" t="s">
        <v>3799</v>
      </c>
      <c r="L176" s="100" t="s">
        <v>58</v>
      </c>
      <c r="M176" s="103">
        <v>2742.0908367597399</v>
      </c>
      <c r="N176" s="100" t="s">
        <v>3758</v>
      </c>
      <c r="O176" s="103">
        <v>5413486.5317058703</v>
      </c>
      <c r="P176" s="100" t="s">
        <v>3800</v>
      </c>
    </row>
    <row r="177" spans="1:16" ht="39" customHeight="1">
      <c r="A177" s="100" t="s">
        <v>1766</v>
      </c>
      <c r="B177" s="101" t="s">
        <v>66</v>
      </c>
      <c r="C177" s="101"/>
      <c r="D177" s="101" t="s">
        <v>1767</v>
      </c>
      <c r="E177" s="101" t="s">
        <v>889</v>
      </c>
      <c r="F177" s="102" t="s">
        <v>202</v>
      </c>
      <c r="G177" s="100" t="s">
        <v>3801</v>
      </c>
      <c r="H177" s="100" t="s">
        <v>58</v>
      </c>
      <c r="I177" s="100" t="s">
        <v>3802</v>
      </c>
      <c r="J177" s="100" t="s">
        <v>58</v>
      </c>
      <c r="K177" s="100" t="s">
        <v>3803</v>
      </c>
      <c r="L177" s="100" t="s">
        <v>58</v>
      </c>
      <c r="M177" s="103">
        <v>2729.1497611343898</v>
      </c>
      <c r="N177" s="100" t="s">
        <v>3758</v>
      </c>
      <c r="O177" s="103">
        <v>5416215.6814670004</v>
      </c>
      <c r="P177" s="100" t="s">
        <v>3804</v>
      </c>
    </row>
    <row r="178" spans="1:16" ht="24" customHeight="1">
      <c r="A178" s="100" t="s">
        <v>982</v>
      </c>
      <c r="B178" s="101" t="s">
        <v>66</v>
      </c>
      <c r="C178" s="101"/>
      <c r="D178" s="101" t="s">
        <v>983</v>
      </c>
      <c r="E178" s="101" t="s">
        <v>889</v>
      </c>
      <c r="F178" s="102" t="s">
        <v>68</v>
      </c>
      <c r="G178" s="100" t="s">
        <v>3805</v>
      </c>
      <c r="H178" s="100" t="s">
        <v>58</v>
      </c>
      <c r="I178" s="100" t="s">
        <v>3806</v>
      </c>
      <c r="J178" s="100" t="s">
        <v>58</v>
      </c>
      <c r="K178" s="100" t="s">
        <v>3807</v>
      </c>
      <c r="L178" s="100" t="s">
        <v>58</v>
      </c>
      <c r="M178" s="103">
        <v>2700.78354344437</v>
      </c>
      <c r="N178" s="100" t="s">
        <v>3758</v>
      </c>
      <c r="O178" s="103">
        <v>5418916.46501044</v>
      </c>
      <c r="P178" s="100" t="s">
        <v>3808</v>
      </c>
    </row>
    <row r="179" spans="1:16" ht="26.1" customHeight="1">
      <c r="A179" s="100" t="s">
        <v>1496</v>
      </c>
      <c r="B179" s="101" t="s">
        <v>66</v>
      </c>
      <c r="C179" s="101"/>
      <c r="D179" s="101" t="s">
        <v>1497</v>
      </c>
      <c r="E179" s="101" t="s">
        <v>889</v>
      </c>
      <c r="F179" s="102" t="s">
        <v>63</v>
      </c>
      <c r="G179" s="100" t="s">
        <v>3809</v>
      </c>
      <c r="H179" s="100" t="s">
        <v>58</v>
      </c>
      <c r="I179" s="100" t="s">
        <v>3810</v>
      </c>
      <c r="J179" s="100" t="s">
        <v>58</v>
      </c>
      <c r="K179" s="100" t="s">
        <v>3811</v>
      </c>
      <c r="L179" s="100" t="s">
        <v>58</v>
      </c>
      <c r="M179" s="103">
        <v>2699.8846140105302</v>
      </c>
      <c r="N179" s="100" t="s">
        <v>3758</v>
      </c>
      <c r="O179" s="103">
        <v>5421616.3496244503</v>
      </c>
      <c r="P179" s="100" t="s">
        <v>3812</v>
      </c>
    </row>
    <row r="180" spans="1:16" ht="26.1" customHeight="1">
      <c r="A180" s="100" t="s">
        <v>3813</v>
      </c>
      <c r="B180" s="101" t="s">
        <v>66</v>
      </c>
      <c r="C180" s="101"/>
      <c r="D180" s="101" t="s">
        <v>3814</v>
      </c>
      <c r="E180" s="101" t="s">
        <v>942</v>
      </c>
      <c r="F180" s="102" t="s">
        <v>948</v>
      </c>
      <c r="G180" s="100" t="s">
        <v>3809</v>
      </c>
      <c r="H180" s="100" t="s">
        <v>58</v>
      </c>
      <c r="I180" s="100" t="s">
        <v>3815</v>
      </c>
      <c r="J180" s="100" t="s">
        <v>58</v>
      </c>
      <c r="K180" s="100" t="s">
        <v>3816</v>
      </c>
      <c r="L180" s="100" t="s">
        <v>58</v>
      </c>
      <c r="M180" s="103">
        <v>2616.18429561533</v>
      </c>
      <c r="N180" s="100" t="s">
        <v>3758</v>
      </c>
      <c r="O180" s="103">
        <v>5424232.5339200702</v>
      </c>
      <c r="P180" s="100" t="s">
        <v>3817</v>
      </c>
    </row>
    <row r="181" spans="1:16" ht="26.1" customHeight="1">
      <c r="A181" s="100" t="s">
        <v>1490</v>
      </c>
      <c r="B181" s="101" t="s">
        <v>66</v>
      </c>
      <c r="C181" s="101"/>
      <c r="D181" s="101" t="s">
        <v>1491</v>
      </c>
      <c r="E181" s="101" t="s">
        <v>889</v>
      </c>
      <c r="F181" s="102" t="s">
        <v>202</v>
      </c>
      <c r="G181" s="100" t="s">
        <v>3818</v>
      </c>
      <c r="H181" s="100" t="s">
        <v>58</v>
      </c>
      <c r="I181" s="100" t="s">
        <v>3819</v>
      </c>
      <c r="J181" s="100" t="s">
        <v>58</v>
      </c>
      <c r="K181" s="100" t="s">
        <v>3820</v>
      </c>
      <c r="L181" s="100" t="s">
        <v>58</v>
      </c>
      <c r="M181" s="103">
        <v>2610.2713375616299</v>
      </c>
      <c r="N181" s="100" t="s">
        <v>3758</v>
      </c>
      <c r="O181" s="103">
        <v>5426842.8052576296</v>
      </c>
      <c r="P181" s="100" t="s">
        <v>3821</v>
      </c>
    </row>
    <row r="182" spans="1:16" ht="26.1" customHeight="1">
      <c r="A182" s="100" t="s">
        <v>3822</v>
      </c>
      <c r="B182" s="101" t="s">
        <v>66</v>
      </c>
      <c r="C182" s="101"/>
      <c r="D182" s="101" t="s">
        <v>3823</v>
      </c>
      <c r="E182" s="101" t="s">
        <v>889</v>
      </c>
      <c r="F182" s="102" t="s">
        <v>63</v>
      </c>
      <c r="G182" s="100" t="s">
        <v>3824</v>
      </c>
      <c r="H182" s="100" t="s">
        <v>58</v>
      </c>
      <c r="I182" s="100" t="s">
        <v>3825</v>
      </c>
      <c r="J182" s="100" t="s">
        <v>58</v>
      </c>
      <c r="K182" s="100" t="s">
        <v>3826</v>
      </c>
      <c r="L182" s="100" t="s">
        <v>58</v>
      </c>
      <c r="M182" s="103">
        <v>2547.0744329416402</v>
      </c>
      <c r="N182" s="100" t="s">
        <v>3758</v>
      </c>
      <c r="O182" s="103">
        <v>5429389.8796905698</v>
      </c>
      <c r="P182" s="100" t="s">
        <v>3827</v>
      </c>
    </row>
    <row r="183" spans="1:16" ht="24" customHeight="1">
      <c r="A183" s="100" t="s">
        <v>1105</v>
      </c>
      <c r="B183" s="101" t="s">
        <v>66</v>
      </c>
      <c r="C183" s="101"/>
      <c r="D183" s="101" t="s">
        <v>1106</v>
      </c>
      <c r="E183" s="101" t="s">
        <v>889</v>
      </c>
      <c r="F183" s="102" t="s">
        <v>101</v>
      </c>
      <c r="G183" s="100" t="s">
        <v>3828</v>
      </c>
      <c r="H183" s="100" t="s">
        <v>58</v>
      </c>
      <c r="I183" s="100" t="s">
        <v>3829</v>
      </c>
      <c r="J183" s="100" t="s">
        <v>58</v>
      </c>
      <c r="K183" s="100" t="s">
        <v>3830</v>
      </c>
      <c r="L183" s="100" t="s">
        <v>58</v>
      </c>
      <c r="M183" s="103">
        <v>2509.9212479549601</v>
      </c>
      <c r="N183" s="100" t="s">
        <v>3831</v>
      </c>
      <c r="O183" s="103">
        <v>5431899.8009385299</v>
      </c>
      <c r="P183" s="100" t="s">
        <v>3832</v>
      </c>
    </row>
    <row r="184" spans="1:16" ht="26.1" customHeight="1">
      <c r="A184" s="100" t="s">
        <v>3833</v>
      </c>
      <c r="B184" s="101" t="s">
        <v>66</v>
      </c>
      <c r="C184" s="101"/>
      <c r="D184" s="101" t="s">
        <v>3834</v>
      </c>
      <c r="E184" s="101" t="s">
        <v>889</v>
      </c>
      <c r="F184" s="102" t="s">
        <v>948</v>
      </c>
      <c r="G184" s="100" t="s">
        <v>3809</v>
      </c>
      <c r="H184" s="100" t="s">
        <v>58</v>
      </c>
      <c r="I184" s="100" t="s">
        <v>3835</v>
      </c>
      <c r="J184" s="100" t="s">
        <v>58</v>
      </c>
      <c r="K184" s="100" t="s">
        <v>3836</v>
      </c>
      <c r="L184" s="100" t="s">
        <v>58</v>
      </c>
      <c r="M184" s="103">
        <v>2417.0214854959499</v>
      </c>
      <c r="N184" s="100" t="s">
        <v>3831</v>
      </c>
      <c r="O184" s="103">
        <v>5434316.8224240299</v>
      </c>
      <c r="P184" s="100" t="s">
        <v>3837</v>
      </c>
    </row>
    <row r="185" spans="1:16" ht="26.1" customHeight="1">
      <c r="A185" s="100" t="s">
        <v>1369</v>
      </c>
      <c r="B185" s="101" t="s">
        <v>66</v>
      </c>
      <c r="C185" s="101"/>
      <c r="D185" s="101" t="s">
        <v>1370</v>
      </c>
      <c r="E185" s="101" t="s">
        <v>889</v>
      </c>
      <c r="F185" s="102" t="s">
        <v>63</v>
      </c>
      <c r="G185" s="100" t="s">
        <v>3838</v>
      </c>
      <c r="H185" s="100" t="s">
        <v>58</v>
      </c>
      <c r="I185" s="100" t="s">
        <v>3839</v>
      </c>
      <c r="J185" s="100" t="s">
        <v>58</v>
      </c>
      <c r="K185" s="100" t="s">
        <v>3840</v>
      </c>
      <c r="L185" s="100" t="s">
        <v>58</v>
      </c>
      <c r="M185" s="103">
        <v>2350.0622295902599</v>
      </c>
      <c r="N185" s="100" t="s">
        <v>3831</v>
      </c>
      <c r="O185" s="103">
        <v>5436666.8846536102</v>
      </c>
      <c r="P185" s="100" t="s">
        <v>3841</v>
      </c>
    </row>
    <row r="186" spans="1:16" ht="24" customHeight="1">
      <c r="A186" s="100" t="s">
        <v>1132</v>
      </c>
      <c r="B186" s="101" t="s">
        <v>66</v>
      </c>
      <c r="C186" s="101"/>
      <c r="D186" s="101" t="s">
        <v>1133</v>
      </c>
      <c r="E186" s="101" t="s">
        <v>889</v>
      </c>
      <c r="F186" s="102" t="s">
        <v>101</v>
      </c>
      <c r="G186" s="100" t="s">
        <v>3842</v>
      </c>
      <c r="H186" s="100" t="s">
        <v>58</v>
      </c>
      <c r="I186" s="100" t="s">
        <v>2217</v>
      </c>
      <c r="J186" s="100" t="s">
        <v>58</v>
      </c>
      <c r="K186" s="100" t="s">
        <v>3843</v>
      </c>
      <c r="L186" s="100" t="s">
        <v>58</v>
      </c>
      <c r="M186" s="103">
        <v>2335.7390827213799</v>
      </c>
      <c r="N186" s="100" t="s">
        <v>3831</v>
      </c>
      <c r="O186" s="103">
        <v>5439002.6237363396</v>
      </c>
      <c r="P186" s="100" t="s">
        <v>3844</v>
      </c>
    </row>
    <row r="187" spans="1:16" ht="51.95" customHeight="1">
      <c r="A187" s="100" t="s">
        <v>3845</v>
      </c>
      <c r="B187" s="101" t="s">
        <v>66</v>
      </c>
      <c r="C187" s="101"/>
      <c r="D187" s="101" t="s">
        <v>3846</v>
      </c>
      <c r="E187" s="101" t="s">
        <v>889</v>
      </c>
      <c r="F187" s="102" t="s">
        <v>63</v>
      </c>
      <c r="G187" s="100" t="s">
        <v>3847</v>
      </c>
      <c r="H187" s="100" t="s">
        <v>58</v>
      </c>
      <c r="I187" s="100" t="s">
        <v>3848</v>
      </c>
      <c r="J187" s="100" t="s">
        <v>58</v>
      </c>
      <c r="K187" s="100" t="s">
        <v>3849</v>
      </c>
      <c r="L187" s="100" t="s">
        <v>58</v>
      </c>
      <c r="M187" s="103">
        <v>2295.9956193867902</v>
      </c>
      <c r="N187" s="100" t="s">
        <v>3831</v>
      </c>
      <c r="O187" s="103">
        <v>5441298.6193557195</v>
      </c>
      <c r="P187" s="100" t="s">
        <v>3850</v>
      </c>
    </row>
    <row r="188" spans="1:16" ht="26.1" customHeight="1">
      <c r="A188" s="100" t="s">
        <v>929</v>
      </c>
      <c r="B188" s="101" t="s">
        <v>66</v>
      </c>
      <c r="C188" s="101"/>
      <c r="D188" s="101" t="s">
        <v>930</v>
      </c>
      <c r="E188" s="101" t="s">
        <v>889</v>
      </c>
      <c r="F188" s="102" t="s">
        <v>202</v>
      </c>
      <c r="G188" s="100" t="s">
        <v>3851</v>
      </c>
      <c r="H188" s="100" t="s">
        <v>58</v>
      </c>
      <c r="I188" s="100" t="s">
        <v>3852</v>
      </c>
      <c r="J188" s="100" t="s">
        <v>58</v>
      </c>
      <c r="K188" s="100" t="s">
        <v>3853</v>
      </c>
      <c r="L188" s="100" t="s">
        <v>58</v>
      </c>
      <c r="M188" s="103">
        <v>2293.7481318099999</v>
      </c>
      <c r="N188" s="100" t="s">
        <v>3831</v>
      </c>
      <c r="O188" s="103">
        <v>5443592.3674875302</v>
      </c>
      <c r="P188" s="100" t="s">
        <v>3854</v>
      </c>
    </row>
    <row r="189" spans="1:16" ht="26.1" customHeight="1">
      <c r="A189" s="100" t="s">
        <v>1267</v>
      </c>
      <c r="B189" s="101" t="s">
        <v>66</v>
      </c>
      <c r="C189" s="101"/>
      <c r="D189" s="101" t="s">
        <v>1268</v>
      </c>
      <c r="E189" s="101" t="s">
        <v>889</v>
      </c>
      <c r="F189" s="102" t="s">
        <v>202</v>
      </c>
      <c r="G189" s="100" t="s">
        <v>3855</v>
      </c>
      <c r="H189" s="100" t="s">
        <v>58</v>
      </c>
      <c r="I189" s="100" t="s">
        <v>3856</v>
      </c>
      <c r="J189" s="100" t="s">
        <v>58</v>
      </c>
      <c r="K189" s="100" t="s">
        <v>3857</v>
      </c>
      <c r="L189" s="100" t="s">
        <v>58</v>
      </c>
      <c r="M189" s="103">
        <v>2285.5306630653099</v>
      </c>
      <c r="N189" s="100" t="s">
        <v>3831</v>
      </c>
      <c r="O189" s="103">
        <v>5445877.8981505996</v>
      </c>
      <c r="P189" s="100" t="s">
        <v>3858</v>
      </c>
    </row>
    <row r="190" spans="1:16" ht="26.1" customHeight="1">
      <c r="A190" s="100" t="s">
        <v>1590</v>
      </c>
      <c r="B190" s="101" t="s">
        <v>66</v>
      </c>
      <c r="C190" s="101"/>
      <c r="D190" s="101" t="s">
        <v>1591</v>
      </c>
      <c r="E190" s="101" t="s">
        <v>889</v>
      </c>
      <c r="F190" s="102" t="s">
        <v>68</v>
      </c>
      <c r="G190" s="100" t="s">
        <v>3859</v>
      </c>
      <c r="H190" s="100" t="s">
        <v>58</v>
      </c>
      <c r="I190" s="100" t="s">
        <v>3860</v>
      </c>
      <c r="J190" s="100" t="s">
        <v>58</v>
      </c>
      <c r="K190" s="100" t="s">
        <v>3861</v>
      </c>
      <c r="L190" s="100" t="s">
        <v>58</v>
      </c>
      <c r="M190" s="103">
        <v>2284.17969138422</v>
      </c>
      <c r="N190" s="100" t="s">
        <v>3831</v>
      </c>
      <c r="O190" s="103">
        <v>5448162.0778419804</v>
      </c>
      <c r="P190" s="100" t="s">
        <v>3862</v>
      </c>
    </row>
    <row r="191" spans="1:16" ht="24" customHeight="1">
      <c r="A191" s="100" t="s">
        <v>3863</v>
      </c>
      <c r="B191" s="101" t="s">
        <v>66</v>
      </c>
      <c r="C191" s="101"/>
      <c r="D191" s="101" t="s">
        <v>3864</v>
      </c>
      <c r="E191" s="101" t="s">
        <v>2973</v>
      </c>
      <c r="F191" s="102" t="s">
        <v>884</v>
      </c>
      <c r="G191" s="100" t="s">
        <v>3865</v>
      </c>
      <c r="H191" s="100" t="s">
        <v>58</v>
      </c>
      <c r="I191" s="100" t="s">
        <v>3866</v>
      </c>
      <c r="J191" s="100" t="s">
        <v>58</v>
      </c>
      <c r="K191" s="100" t="s">
        <v>3867</v>
      </c>
      <c r="L191" s="100" t="s">
        <v>58</v>
      </c>
      <c r="M191" s="103">
        <v>2259.9874133191202</v>
      </c>
      <c r="N191" s="100" t="s">
        <v>3831</v>
      </c>
      <c r="O191" s="103">
        <v>5450422.0652553001</v>
      </c>
      <c r="P191" s="100" t="s">
        <v>3868</v>
      </c>
    </row>
    <row r="192" spans="1:16" ht="24" customHeight="1">
      <c r="A192" s="100" t="s">
        <v>1571</v>
      </c>
      <c r="B192" s="101" t="s">
        <v>66</v>
      </c>
      <c r="C192" s="101"/>
      <c r="D192" s="101" t="s">
        <v>1572</v>
      </c>
      <c r="E192" s="101" t="s">
        <v>889</v>
      </c>
      <c r="F192" s="102" t="s">
        <v>63</v>
      </c>
      <c r="G192" s="100" t="s">
        <v>3869</v>
      </c>
      <c r="H192" s="100" t="s">
        <v>58</v>
      </c>
      <c r="I192" s="100" t="s">
        <v>3870</v>
      </c>
      <c r="J192" s="100" t="s">
        <v>58</v>
      </c>
      <c r="K192" s="100" t="s">
        <v>3871</v>
      </c>
      <c r="L192" s="100" t="s">
        <v>58</v>
      </c>
      <c r="M192" s="103">
        <v>2223.9665248445299</v>
      </c>
      <c r="N192" s="100" t="s">
        <v>3831</v>
      </c>
      <c r="O192" s="103">
        <v>5452646.0317801498</v>
      </c>
      <c r="P192" s="100" t="s">
        <v>3872</v>
      </c>
    </row>
    <row r="193" spans="1:16" ht="24" customHeight="1">
      <c r="A193" s="100" t="s">
        <v>3873</v>
      </c>
      <c r="B193" s="101" t="s">
        <v>66</v>
      </c>
      <c r="C193" s="101"/>
      <c r="D193" s="101" t="s">
        <v>3874</v>
      </c>
      <c r="E193" s="101" t="s">
        <v>889</v>
      </c>
      <c r="F193" s="102" t="s">
        <v>933</v>
      </c>
      <c r="G193" s="100" t="s">
        <v>3875</v>
      </c>
      <c r="H193" s="100" t="s">
        <v>58</v>
      </c>
      <c r="I193" s="100" t="s">
        <v>3876</v>
      </c>
      <c r="J193" s="100" t="s">
        <v>58</v>
      </c>
      <c r="K193" s="100" t="s">
        <v>3877</v>
      </c>
      <c r="L193" s="100" t="s">
        <v>58</v>
      </c>
      <c r="M193" s="103">
        <v>2198.1886047970402</v>
      </c>
      <c r="N193" s="100" t="s">
        <v>3831</v>
      </c>
      <c r="O193" s="103">
        <v>5454844.2203849396</v>
      </c>
      <c r="P193" s="100" t="s">
        <v>3878</v>
      </c>
    </row>
    <row r="194" spans="1:16" ht="26.1" customHeight="1">
      <c r="A194" s="100" t="s">
        <v>1064</v>
      </c>
      <c r="B194" s="101" t="s">
        <v>66</v>
      </c>
      <c r="C194" s="101"/>
      <c r="D194" s="101" t="s">
        <v>1065</v>
      </c>
      <c r="E194" s="101" t="s">
        <v>889</v>
      </c>
      <c r="F194" s="102" t="s">
        <v>202</v>
      </c>
      <c r="G194" s="100" t="s">
        <v>3879</v>
      </c>
      <c r="H194" s="100" t="s">
        <v>58</v>
      </c>
      <c r="I194" s="100" t="s">
        <v>3880</v>
      </c>
      <c r="J194" s="100" t="s">
        <v>58</v>
      </c>
      <c r="K194" s="100" t="s">
        <v>3881</v>
      </c>
      <c r="L194" s="100" t="s">
        <v>58</v>
      </c>
      <c r="M194" s="103">
        <v>2195.6126933661399</v>
      </c>
      <c r="N194" s="100" t="s">
        <v>3831</v>
      </c>
      <c r="O194" s="103">
        <v>5457039.8330783099</v>
      </c>
      <c r="P194" s="100" t="s">
        <v>3882</v>
      </c>
    </row>
    <row r="195" spans="1:16" ht="39" customHeight="1">
      <c r="A195" s="100" t="s">
        <v>3883</v>
      </c>
      <c r="B195" s="101" t="s">
        <v>66</v>
      </c>
      <c r="C195" s="101"/>
      <c r="D195" s="101" t="s">
        <v>3884</v>
      </c>
      <c r="E195" s="101" t="s">
        <v>1610</v>
      </c>
      <c r="F195" s="102" t="s">
        <v>63</v>
      </c>
      <c r="G195" s="100" t="s">
        <v>3885</v>
      </c>
      <c r="H195" s="100" t="s">
        <v>58</v>
      </c>
      <c r="I195" s="100" t="s">
        <v>3886</v>
      </c>
      <c r="J195" s="100" t="s">
        <v>58</v>
      </c>
      <c r="K195" s="100" t="s">
        <v>3887</v>
      </c>
      <c r="L195" s="100" t="s">
        <v>58</v>
      </c>
      <c r="M195" s="103">
        <v>2084.7552520243098</v>
      </c>
      <c r="N195" s="100" t="s">
        <v>3831</v>
      </c>
      <c r="O195" s="103">
        <v>5459124.5883303303</v>
      </c>
      <c r="P195" s="100" t="s">
        <v>3888</v>
      </c>
    </row>
    <row r="196" spans="1:16" ht="26.1" customHeight="1">
      <c r="A196" s="100" t="s">
        <v>1036</v>
      </c>
      <c r="B196" s="101" t="s">
        <v>66</v>
      </c>
      <c r="C196" s="101"/>
      <c r="D196" s="101" t="s">
        <v>1037</v>
      </c>
      <c r="E196" s="101" t="s">
        <v>889</v>
      </c>
      <c r="F196" s="102" t="s">
        <v>101</v>
      </c>
      <c r="G196" s="100" t="s">
        <v>3889</v>
      </c>
      <c r="H196" s="100" t="s">
        <v>58</v>
      </c>
      <c r="I196" s="100" t="s">
        <v>3890</v>
      </c>
      <c r="J196" s="100" t="s">
        <v>58</v>
      </c>
      <c r="K196" s="100" t="s">
        <v>3891</v>
      </c>
      <c r="L196" s="100" t="s">
        <v>58</v>
      </c>
      <c r="M196" s="103">
        <v>2063.1256802534499</v>
      </c>
      <c r="N196" s="100" t="s">
        <v>3831</v>
      </c>
      <c r="O196" s="103">
        <v>5461187.7140105898</v>
      </c>
      <c r="P196" s="100" t="s">
        <v>3892</v>
      </c>
    </row>
    <row r="197" spans="1:16" ht="26.1" customHeight="1">
      <c r="A197" s="100" t="s">
        <v>3893</v>
      </c>
      <c r="B197" s="101" t="s">
        <v>66</v>
      </c>
      <c r="C197" s="101"/>
      <c r="D197" s="101" t="s">
        <v>3894</v>
      </c>
      <c r="E197" s="101" t="s">
        <v>889</v>
      </c>
      <c r="F197" s="102" t="s">
        <v>63</v>
      </c>
      <c r="G197" s="100" t="s">
        <v>3895</v>
      </c>
      <c r="H197" s="100" t="s">
        <v>58</v>
      </c>
      <c r="I197" s="100" t="s">
        <v>3896</v>
      </c>
      <c r="J197" s="100" t="s">
        <v>58</v>
      </c>
      <c r="K197" s="100" t="s">
        <v>3897</v>
      </c>
      <c r="L197" s="100" t="s">
        <v>58</v>
      </c>
      <c r="M197" s="103">
        <v>2045.0481014674201</v>
      </c>
      <c r="N197" s="100" t="s">
        <v>3831</v>
      </c>
      <c r="O197" s="103">
        <v>5463232.7621120503</v>
      </c>
      <c r="P197" s="100" t="s">
        <v>3898</v>
      </c>
    </row>
    <row r="198" spans="1:16" ht="24" customHeight="1">
      <c r="A198" s="100" t="s">
        <v>3899</v>
      </c>
      <c r="B198" s="101" t="s">
        <v>66</v>
      </c>
      <c r="C198" s="101"/>
      <c r="D198" s="101" t="s">
        <v>3900</v>
      </c>
      <c r="E198" s="101" t="s">
        <v>889</v>
      </c>
      <c r="F198" s="102" t="s">
        <v>63</v>
      </c>
      <c r="G198" s="100" t="s">
        <v>3901</v>
      </c>
      <c r="H198" s="100" t="s">
        <v>58</v>
      </c>
      <c r="I198" s="100" t="s">
        <v>3902</v>
      </c>
      <c r="J198" s="100" t="s">
        <v>58</v>
      </c>
      <c r="K198" s="100" t="s">
        <v>3903</v>
      </c>
      <c r="L198" s="100" t="s">
        <v>58</v>
      </c>
      <c r="M198" s="103">
        <v>2033.3184507142901</v>
      </c>
      <c r="N198" s="100" t="s">
        <v>3831</v>
      </c>
      <c r="O198" s="103">
        <v>5465266.0805627704</v>
      </c>
      <c r="P198" s="100" t="s">
        <v>3904</v>
      </c>
    </row>
    <row r="199" spans="1:16" ht="26.1" customHeight="1">
      <c r="A199" s="100" t="s">
        <v>1592</v>
      </c>
      <c r="B199" s="101" t="s">
        <v>66</v>
      </c>
      <c r="C199" s="101"/>
      <c r="D199" s="101" t="s">
        <v>1593</v>
      </c>
      <c r="E199" s="101" t="s">
        <v>889</v>
      </c>
      <c r="F199" s="102" t="s">
        <v>63</v>
      </c>
      <c r="G199" s="100" t="s">
        <v>3318</v>
      </c>
      <c r="H199" s="100" t="s">
        <v>58</v>
      </c>
      <c r="I199" s="100" t="s">
        <v>3905</v>
      </c>
      <c r="J199" s="100" t="s">
        <v>58</v>
      </c>
      <c r="K199" s="100" t="s">
        <v>3906</v>
      </c>
      <c r="L199" s="100" t="s">
        <v>58</v>
      </c>
      <c r="M199" s="103">
        <v>1984.75628507736</v>
      </c>
      <c r="N199" s="100" t="s">
        <v>3831</v>
      </c>
      <c r="O199" s="103">
        <v>5467250.8368478501</v>
      </c>
      <c r="P199" s="100" t="s">
        <v>3907</v>
      </c>
    </row>
    <row r="200" spans="1:16" ht="26.1" customHeight="1">
      <c r="A200" s="100" t="s">
        <v>3908</v>
      </c>
      <c r="B200" s="101" t="s">
        <v>66</v>
      </c>
      <c r="C200" s="101"/>
      <c r="D200" s="101" t="s">
        <v>3909</v>
      </c>
      <c r="E200" s="101" t="s">
        <v>889</v>
      </c>
      <c r="F200" s="102" t="s">
        <v>884</v>
      </c>
      <c r="G200" s="100" t="s">
        <v>3773</v>
      </c>
      <c r="H200" s="100" t="s">
        <v>58</v>
      </c>
      <c r="I200" s="100" t="s">
        <v>3910</v>
      </c>
      <c r="J200" s="100" t="s">
        <v>58</v>
      </c>
      <c r="K200" s="100" t="s">
        <v>3911</v>
      </c>
      <c r="L200" s="100" t="s">
        <v>58</v>
      </c>
      <c r="M200" s="103">
        <v>1947.13754493642</v>
      </c>
      <c r="N200" s="100" t="s">
        <v>3912</v>
      </c>
      <c r="O200" s="103">
        <v>5469197.9743927801</v>
      </c>
      <c r="P200" s="100" t="s">
        <v>3913</v>
      </c>
    </row>
    <row r="201" spans="1:16" ht="24" customHeight="1">
      <c r="A201" s="100" t="s">
        <v>3914</v>
      </c>
      <c r="B201" s="101" t="s">
        <v>66</v>
      </c>
      <c r="C201" s="101"/>
      <c r="D201" s="101" t="s">
        <v>3915</v>
      </c>
      <c r="E201" s="101" t="s">
        <v>2973</v>
      </c>
      <c r="F201" s="102" t="s">
        <v>884</v>
      </c>
      <c r="G201" s="100" t="s">
        <v>3916</v>
      </c>
      <c r="H201" s="100" t="s">
        <v>58</v>
      </c>
      <c r="I201" s="100" t="s">
        <v>3218</v>
      </c>
      <c r="J201" s="100" t="s">
        <v>58</v>
      </c>
      <c r="K201" s="100" t="s">
        <v>3917</v>
      </c>
      <c r="L201" s="100" t="s">
        <v>58</v>
      </c>
      <c r="M201" s="103">
        <v>1931.6999673405801</v>
      </c>
      <c r="N201" s="100" t="s">
        <v>3912</v>
      </c>
      <c r="O201" s="103">
        <v>5471129.6743601197</v>
      </c>
      <c r="P201" s="100" t="s">
        <v>3918</v>
      </c>
    </row>
    <row r="202" spans="1:16" ht="39" customHeight="1">
      <c r="A202" s="100" t="s">
        <v>1329</v>
      </c>
      <c r="B202" s="101" t="s">
        <v>66</v>
      </c>
      <c r="C202" s="101"/>
      <c r="D202" s="101" t="s">
        <v>1330</v>
      </c>
      <c r="E202" s="101" t="s">
        <v>889</v>
      </c>
      <c r="F202" s="102" t="s">
        <v>63</v>
      </c>
      <c r="G202" s="100" t="s">
        <v>3919</v>
      </c>
      <c r="H202" s="100" t="s">
        <v>58</v>
      </c>
      <c r="I202" s="100" t="s">
        <v>3920</v>
      </c>
      <c r="J202" s="100" t="s">
        <v>58</v>
      </c>
      <c r="K202" s="100" t="s">
        <v>3921</v>
      </c>
      <c r="L202" s="100" t="s">
        <v>58</v>
      </c>
      <c r="M202" s="103">
        <v>1903.5729690968999</v>
      </c>
      <c r="N202" s="100" t="s">
        <v>3912</v>
      </c>
      <c r="O202" s="103">
        <v>5473033.2473292202</v>
      </c>
      <c r="P202" s="100" t="s">
        <v>3922</v>
      </c>
    </row>
    <row r="203" spans="1:16" ht="26.1" customHeight="1">
      <c r="A203" s="100" t="s">
        <v>1333</v>
      </c>
      <c r="B203" s="101" t="s">
        <v>66</v>
      </c>
      <c r="C203" s="101"/>
      <c r="D203" s="101" t="s">
        <v>1334</v>
      </c>
      <c r="E203" s="101" t="s">
        <v>889</v>
      </c>
      <c r="F203" s="102" t="s">
        <v>63</v>
      </c>
      <c r="G203" s="100" t="s">
        <v>3919</v>
      </c>
      <c r="H203" s="100" t="s">
        <v>58</v>
      </c>
      <c r="I203" s="100" t="s">
        <v>3923</v>
      </c>
      <c r="J203" s="100" t="s">
        <v>58</v>
      </c>
      <c r="K203" s="100" t="s">
        <v>3924</v>
      </c>
      <c r="L203" s="100" t="s">
        <v>58</v>
      </c>
      <c r="M203" s="103">
        <v>1846.7007002493699</v>
      </c>
      <c r="N203" s="100" t="s">
        <v>3912</v>
      </c>
      <c r="O203" s="103">
        <v>5474879.9480294697</v>
      </c>
      <c r="P203" s="100" t="s">
        <v>3925</v>
      </c>
    </row>
    <row r="204" spans="1:16" ht="26.1" customHeight="1">
      <c r="A204" s="100" t="s">
        <v>3926</v>
      </c>
      <c r="B204" s="101" t="s">
        <v>66</v>
      </c>
      <c r="C204" s="101"/>
      <c r="D204" s="101" t="s">
        <v>3927</v>
      </c>
      <c r="E204" s="101" t="s">
        <v>889</v>
      </c>
      <c r="F204" s="102" t="s">
        <v>948</v>
      </c>
      <c r="G204" s="100" t="s">
        <v>3928</v>
      </c>
      <c r="H204" s="100" t="s">
        <v>58</v>
      </c>
      <c r="I204" s="100" t="s">
        <v>3929</v>
      </c>
      <c r="J204" s="100" t="s">
        <v>58</v>
      </c>
      <c r="K204" s="100" t="s">
        <v>3930</v>
      </c>
      <c r="L204" s="100" t="s">
        <v>58</v>
      </c>
      <c r="M204" s="103">
        <v>1822.82912972854</v>
      </c>
      <c r="N204" s="100" t="s">
        <v>3912</v>
      </c>
      <c r="O204" s="103">
        <v>5476702.7771592</v>
      </c>
      <c r="P204" s="100" t="s">
        <v>3931</v>
      </c>
    </row>
    <row r="205" spans="1:16" ht="39" customHeight="1">
      <c r="A205" s="100" t="s">
        <v>1062</v>
      </c>
      <c r="B205" s="101" t="s">
        <v>66</v>
      </c>
      <c r="C205" s="101"/>
      <c r="D205" s="101" t="s">
        <v>1063</v>
      </c>
      <c r="E205" s="101" t="s">
        <v>889</v>
      </c>
      <c r="F205" s="102" t="s">
        <v>63</v>
      </c>
      <c r="G205" s="100" t="s">
        <v>3932</v>
      </c>
      <c r="H205" s="100" t="s">
        <v>58</v>
      </c>
      <c r="I205" s="100" t="s">
        <v>3933</v>
      </c>
      <c r="J205" s="100" t="s">
        <v>58</v>
      </c>
      <c r="K205" s="100" t="s">
        <v>3934</v>
      </c>
      <c r="L205" s="100" t="s">
        <v>58</v>
      </c>
      <c r="M205" s="103">
        <v>1814.5182785986699</v>
      </c>
      <c r="N205" s="100" t="s">
        <v>3912</v>
      </c>
      <c r="O205" s="103">
        <v>5478517.2954377998</v>
      </c>
      <c r="P205" s="100" t="s">
        <v>3935</v>
      </c>
    </row>
    <row r="206" spans="1:16" ht="26.1" customHeight="1">
      <c r="A206" s="100" t="s">
        <v>3936</v>
      </c>
      <c r="B206" s="101" t="s">
        <v>66</v>
      </c>
      <c r="C206" s="101"/>
      <c r="D206" s="101" t="s">
        <v>3937</v>
      </c>
      <c r="E206" s="101" t="s">
        <v>889</v>
      </c>
      <c r="F206" s="102" t="s">
        <v>72</v>
      </c>
      <c r="G206" s="100" t="s">
        <v>3938</v>
      </c>
      <c r="H206" s="100" t="s">
        <v>58</v>
      </c>
      <c r="I206" s="100" t="s">
        <v>3939</v>
      </c>
      <c r="J206" s="100" t="s">
        <v>58</v>
      </c>
      <c r="K206" s="100" t="s">
        <v>3940</v>
      </c>
      <c r="L206" s="100" t="s">
        <v>58</v>
      </c>
      <c r="M206" s="103">
        <v>1804.8147008251001</v>
      </c>
      <c r="N206" s="100" t="s">
        <v>3912</v>
      </c>
      <c r="O206" s="103">
        <v>5480322.1101386202</v>
      </c>
      <c r="P206" s="100" t="s">
        <v>3941</v>
      </c>
    </row>
    <row r="207" spans="1:16" ht="39" customHeight="1">
      <c r="A207" s="100" t="s">
        <v>1583</v>
      </c>
      <c r="B207" s="101" t="s">
        <v>66</v>
      </c>
      <c r="C207" s="101"/>
      <c r="D207" s="101" t="s">
        <v>1584</v>
      </c>
      <c r="E207" s="101" t="s">
        <v>889</v>
      </c>
      <c r="F207" s="102" t="s">
        <v>202</v>
      </c>
      <c r="G207" s="100" t="s">
        <v>3942</v>
      </c>
      <c r="H207" s="100" t="s">
        <v>58</v>
      </c>
      <c r="I207" s="100" t="s">
        <v>1172</v>
      </c>
      <c r="J207" s="100" t="s">
        <v>58</v>
      </c>
      <c r="K207" s="100" t="s">
        <v>3943</v>
      </c>
      <c r="L207" s="100" t="s">
        <v>58</v>
      </c>
      <c r="M207" s="103">
        <v>1763.49978709519</v>
      </c>
      <c r="N207" s="100" t="s">
        <v>3912</v>
      </c>
      <c r="O207" s="103">
        <v>5482085.6099257199</v>
      </c>
      <c r="P207" s="100" t="s">
        <v>3944</v>
      </c>
    </row>
    <row r="208" spans="1:16" ht="26.1" customHeight="1">
      <c r="A208" s="100" t="s">
        <v>1375</v>
      </c>
      <c r="B208" s="101" t="s">
        <v>66</v>
      </c>
      <c r="C208" s="101"/>
      <c r="D208" s="101" t="s">
        <v>1376</v>
      </c>
      <c r="E208" s="101" t="s">
        <v>889</v>
      </c>
      <c r="F208" s="102" t="s">
        <v>63</v>
      </c>
      <c r="G208" s="100" t="s">
        <v>3945</v>
      </c>
      <c r="H208" s="100" t="s">
        <v>58</v>
      </c>
      <c r="I208" s="100" t="s">
        <v>3946</v>
      </c>
      <c r="J208" s="100" t="s">
        <v>58</v>
      </c>
      <c r="K208" s="100" t="s">
        <v>3947</v>
      </c>
      <c r="L208" s="100" t="s">
        <v>58</v>
      </c>
      <c r="M208" s="103">
        <v>1747.3027566990199</v>
      </c>
      <c r="N208" s="100" t="s">
        <v>3912</v>
      </c>
      <c r="O208" s="103">
        <v>5483832.9126824196</v>
      </c>
      <c r="P208" s="100" t="s">
        <v>3948</v>
      </c>
    </row>
    <row r="209" spans="1:16" ht="39" customHeight="1">
      <c r="A209" s="100" t="s">
        <v>1363</v>
      </c>
      <c r="B209" s="101" t="s">
        <v>66</v>
      </c>
      <c r="C209" s="101"/>
      <c r="D209" s="101" t="s">
        <v>1364</v>
      </c>
      <c r="E209" s="101" t="s">
        <v>889</v>
      </c>
      <c r="F209" s="102" t="s">
        <v>63</v>
      </c>
      <c r="G209" s="100" t="s">
        <v>3847</v>
      </c>
      <c r="H209" s="100" t="s">
        <v>58</v>
      </c>
      <c r="I209" s="100" t="s">
        <v>3949</v>
      </c>
      <c r="J209" s="100" t="s">
        <v>58</v>
      </c>
      <c r="K209" s="100" t="s">
        <v>3950</v>
      </c>
      <c r="L209" s="100" t="s">
        <v>58</v>
      </c>
      <c r="M209" s="103">
        <v>1744.6322570893899</v>
      </c>
      <c r="N209" s="100" t="s">
        <v>3912</v>
      </c>
      <c r="O209" s="103">
        <v>5485577.5449395096</v>
      </c>
      <c r="P209" s="100" t="s">
        <v>3951</v>
      </c>
    </row>
    <row r="210" spans="1:16" ht="26.1" customHeight="1">
      <c r="A210" s="100" t="s">
        <v>1751</v>
      </c>
      <c r="B210" s="101" t="s">
        <v>66</v>
      </c>
      <c r="C210" s="101"/>
      <c r="D210" s="101" t="s">
        <v>1752</v>
      </c>
      <c r="E210" s="101" t="s">
        <v>889</v>
      </c>
      <c r="F210" s="102" t="s">
        <v>68</v>
      </c>
      <c r="G210" s="100" t="s">
        <v>3952</v>
      </c>
      <c r="H210" s="100" t="s">
        <v>58</v>
      </c>
      <c r="I210" s="100" t="s">
        <v>1186</v>
      </c>
      <c r="J210" s="100" t="s">
        <v>58</v>
      </c>
      <c r="K210" s="100" t="s">
        <v>3953</v>
      </c>
      <c r="L210" s="100" t="s">
        <v>58</v>
      </c>
      <c r="M210" s="103">
        <v>1697.97781947316</v>
      </c>
      <c r="N210" s="100" t="s">
        <v>3912</v>
      </c>
      <c r="O210" s="103">
        <v>5487275.5227589803</v>
      </c>
      <c r="P210" s="100" t="s">
        <v>3954</v>
      </c>
    </row>
    <row r="211" spans="1:16" ht="39" customHeight="1">
      <c r="A211" s="100" t="s">
        <v>1613</v>
      </c>
      <c r="B211" s="101" t="s">
        <v>66</v>
      </c>
      <c r="C211" s="101"/>
      <c r="D211" s="101" t="s">
        <v>1614</v>
      </c>
      <c r="E211" s="101" t="s">
        <v>889</v>
      </c>
      <c r="F211" s="102" t="s">
        <v>202</v>
      </c>
      <c r="G211" s="100" t="s">
        <v>3955</v>
      </c>
      <c r="H211" s="100" t="s">
        <v>58</v>
      </c>
      <c r="I211" s="100" t="s">
        <v>3956</v>
      </c>
      <c r="J211" s="100" t="s">
        <v>58</v>
      </c>
      <c r="K211" s="100" t="s">
        <v>3957</v>
      </c>
      <c r="L211" s="100" t="s">
        <v>58</v>
      </c>
      <c r="M211" s="103">
        <v>1617.4487283536901</v>
      </c>
      <c r="N211" s="100" t="s">
        <v>3912</v>
      </c>
      <c r="O211" s="103">
        <v>5488892.9714873303</v>
      </c>
      <c r="P211" s="100" t="s">
        <v>3958</v>
      </c>
    </row>
    <row r="212" spans="1:16" ht="51.95" customHeight="1">
      <c r="A212" s="100" t="s">
        <v>3959</v>
      </c>
      <c r="B212" s="101" t="s">
        <v>66</v>
      </c>
      <c r="C212" s="101"/>
      <c r="D212" s="101" t="s">
        <v>3960</v>
      </c>
      <c r="E212" s="101" t="s">
        <v>1610</v>
      </c>
      <c r="F212" s="102" t="s">
        <v>63</v>
      </c>
      <c r="G212" s="100" t="s">
        <v>3961</v>
      </c>
      <c r="H212" s="100" t="s">
        <v>58</v>
      </c>
      <c r="I212" s="100" t="s">
        <v>3962</v>
      </c>
      <c r="J212" s="100" t="s">
        <v>58</v>
      </c>
      <c r="K212" s="100" t="s">
        <v>3963</v>
      </c>
      <c r="L212" s="100" t="s">
        <v>58</v>
      </c>
      <c r="M212" s="103">
        <v>1608.3273440718799</v>
      </c>
      <c r="N212" s="100" t="s">
        <v>3912</v>
      </c>
      <c r="O212" s="103">
        <v>5490501.2988314005</v>
      </c>
      <c r="P212" s="100" t="s">
        <v>3964</v>
      </c>
    </row>
    <row r="213" spans="1:16" ht="24" customHeight="1">
      <c r="A213" s="100" t="s">
        <v>1723</v>
      </c>
      <c r="B213" s="101" t="s">
        <v>66</v>
      </c>
      <c r="C213" s="101"/>
      <c r="D213" s="101" t="s">
        <v>1724</v>
      </c>
      <c r="E213" s="101" t="s">
        <v>889</v>
      </c>
      <c r="F213" s="102" t="s">
        <v>101</v>
      </c>
      <c r="G213" s="100" t="s">
        <v>3965</v>
      </c>
      <c r="H213" s="100" t="s">
        <v>58</v>
      </c>
      <c r="I213" s="100" t="s">
        <v>3966</v>
      </c>
      <c r="J213" s="100" t="s">
        <v>58</v>
      </c>
      <c r="K213" s="100" t="s">
        <v>3967</v>
      </c>
      <c r="L213" s="100" t="s">
        <v>58</v>
      </c>
      <c r="M213" s="103">
        <v>1596.4237849021999</v>
      </c>
      <c r="N213" s="100" t="s">
        <v>3912</v>
      </c>
      <c r="O213" s="103">
        <v>5492097.7226163102</v>
      </c>
      <c r="P213" s="100" t="s">
        <v>3968</v>
      </c>
    </row>
    <row r="214" spans="1:16" ht="39" customHeight="1">
      <c r="A214" s="100" t="s">
        <v>3969</v>
      </c>
      <c r="B214" s="101" t="s">
        <v>66</v>
      </c>
      <c r="C214" s="101"/>
      <c r="D214" s="101" t="s">
        <v>3970</v>
      </c>
      <c r="E214" s="101" t="s">
        <v>889</v>
      </c>
      <c r="F214" s="102" t="s">
        <v>63</v>
      </c>
      <c r="G214" s="100" t="s">
        <v>3971</v>
      </c>
      <c r="H214" s="100" t="s">
        <v>58</v>
      </c>
      <c r="I214" s="100" t="s">
        <v>2319</v>
      </c>
      <c r="J214" s="100" t="s">
        <v>58</v>
      </c>
      <c r="K214" s="100" t="s">
        <v>3972</v>
      </c>
      <c r="L214" s="100" t="s">
        <v>58</v>
      </c>
      <c r="M214" s="103">
        <v>1562.01728982958</v>
      </c>
      <c r="N214" s="100" t="s">
        <v>3912</v>
      </c>
      <c r="O214" s="103">
        <v>5493659.7399061397</v>
      </c>
      <c r="P214" s="100" t="s">
        <v>3973</v>
      </c>
    </row>
    <row r="215" spans="1:16" ht="26.1" customHeight="1">
      <c r="A215" s="100" t="s">
        <v>1503</v>
      </c>
      <c r="B215" s="101" t="s">
        <v>66</v>
      </c>
      <c r="C215" s="101"/>
      <c r="D215" s="101" t="s">
        <v>1504</v>
      </c>
      <c r="E215" s="101" t="s">
        <v>889</v>
      </c>
      <c r="F215" s="102" t="s">
        <v>63</v>
      </c>
      <c r="G215" s="100" t="s">
        <v>3809</v>
      </c>
      <c r="H215" s="100" t="s">
        <v>58</v>
      </c>
      <c r="I215" s="100" t="s">
        <v>3974</v>
      </c>
      <c r="J215" s="100" t="s">
        <v>58</v>
      </c>
      <c r="K215" s="100" t="s">
        <v>3975</v>
      </c>
      <c r="L215" s="100" t="s">
        <v>58</v>
      </c>
      <c r="M215" s="103">
        <v>1544.2608862867401</v>
      </c>
      <c r="N215" s="100" t="s">
        <v>3912</v>
      </c>
      <c r="O215" s="103">
        <v>5495204.0007924195</v>
      </c>
      <c r="P215" s="100" t="s">
        <v>3976</v>
      </c>
    </row>
    <row r="216" spans="1:16" ht="26.1" customHeight="1">
      <c r="A216" s="100" t="s">
        <v>3977</v>
      </c>
      <c r="B216" s="101" t="s">
        <v>66</v>
      </c>
      <c r="C216" s="101"/>
      <c r="D216" s="101" t="s">
        <v>3978</v>
      </c>
      <c r="E216" s="101" t="s">
        <v>889</v>
      </c>
      <c r="F216" s="102" t="s">
        <v>63</v>
      </c>
      <c r="G216" s="100" t="s">
        <v>3979</v>
      </c>
      <c r="H216" s="100" t="s">
        <v>58</v>
      </c>
      <c r="I216" s="100" t="s">
        <v>3980</v>
      </c>
      <c r="J216" s="100" t="s">
        <v>58</v>
      </c>
      <c r="K216" s="100" t="s">
        <v>3981</v>
      </c>
      <c r="L216" s="100" t="s">
        <v>58</v>
      </c>
      <c r="M216" s="103">
        <v>1487.90248545601</v>
      </c>
      <c r="N216" s="100" t="s">
        <v>3912</v>
      </c>
      <c r="O216" s="103">
        <v>5496691.9032778796</v>
      </c>
      <c r="P216" s="100" t="s">
        <v>3982</v>
      </c>
    </row>
    <row r="217" spans="1:16" ht="26.1" customHeight="1">
      <c r="A217" s="100" t="s">
        <v>3983</v>
      </c>
      <c r="B217" s="101" t="s">
        <v>66</v>
      </c>
      <c r="C217" s="101"/>
      <c r="D217" s="101" t="s">
        <v>3984</v>
      </c>
      <c r="E217" s="101" t="s">
        <v>889</v>
      </c>
      <c r="F217" s="102" t="s">
        <v>63</v>
      </c>
      <c r="G217" s="100" t="s">
        <v>3985</v>
      </c>
      <c r="H217" s="100" t="s">
        <v>58</v>
      </c>
      <c r="I217" s="100" t="s">
        <v>3986</v>
      </c>
      <c r="J217" s="100" t="s">
        <v>58</v>
      </c>
      <c r="K217" s="100" t="s">
        <v>3987</v>
      </c>
      <c r="L217" s="100" t="s">
        <v>58</v>
      </c>
      <c r="M217" s="103">
        <v>1477.58029850555</v>
      </c>
      <c r="N217" s="100" t="s">
        <v>3912</v>
      </c>
      <c r="O217" s="103">
        <v>5498169.4835763797</v>
      </c>
      <c r="P217" s="100" t="s">
        <v>3988</v>
      </c>
    </row>
    <row r="218" spans="1:16" ht="24" customHeight="1">
      <c r="A218" s="100" t="s">
        <v>3989</v>
      </c>
      <c r="B218" s="101" t="s">
        <v>66</v>
      </c>
      <c r="C218" s="101"/>
      <c r="D218" s="101" t="s">
        <v>3990</v>
      </c>
      <c r="E218" s="101" t="s">
        <v>889</v>
      </c>
      <c r="F218" s="102" t="s">
        <v>101</v>
      </c>
      <c r="G218" s="100" t="s">
        <v>3991</v>
      </c>
      <c r="H218" s="100" t="s">
        <v>58</v>
      </c>
      <c r="I218" s="100" t="s">
        <v>3992</v>
      </c>
      <c r="J218" s="100" t="s">
        <v>58</v>
      </c>
      <c r="K218" s="100" t="s">
        <v>3993</v>
      </c>
      <c r="L218" s="100" t="s">
        <v>58</v>
      </c>
      <c r="M218" s="103">
        <v>1444.8313004203201</v>
      </c>
      <c r="N218" s="100" t="s">
        <v>3912</v>
      </c>
      <c r="O218" s="103">
        <v>5499614.3148768097</v>
      </c>
      <c r="P218" s="100" t="s">
        <v>3994</v>
      </c>
    </row>
    <row r="219" spans="1:16" ht="39" customHeight="1">
      <c r="A219" s="100" t="s">
        <v>3995</v>
      </c>
      <c r="B219" s="101" t="s">
        <v>66</v>
      </c>
      <c r="C219" s="101"/>
      <c r="D219" s="101" t="s">
        <v>3996</v>
      </c>
      <c r="E219" s="101" t="s">
        <v>1610</v>
      </c>
      <c r="F219" s="102" t="s">
        <v>63</v>
      </c>
      <c r="G219" s="100" t="s">
        <v>3997</v>
      </c>
      <c r="H219" s="100" t="s">
        <v>58</v>
      </c>
      <c r="I219" s="100" t="s">
        <v>3998</v>
      </c>
      <c r="J219" s="100" t="s">
        <v>58</v>
      </c>
      <c r="K219" s="100" t="s">
        <v>3999</v>
      </c>
      <c r="L219" s="100" t="s">
        <v>58</v>
      </c>
      <c r="M219" s="103">
        <v>1415.8174783142699</v>
      </c>
      <c r="N219" s="100" t="s">
        <v>3912</v>
      </c>
      <c r="O219" s="103">
        <v>5501030.13235512</v>
      </c>
      <c r="P219" s="100" t="s">
        <v>4000</v>
      </c>
    </row>
    <row r="220" spans="1:16" ht="26.1" customHeight="1">
      <c r="A220" s="100" t="s">
        <v>1168</v>
      </c>
      <c r="B220" s="101" t="s">
        <v>66</v>
      </c>
      <c r="C220" s="101"/>
      <c r="D220" s="101" t="s">
        <v>1169</v>
      </c>
      <c r="E220" s="101" t="s">
        <v>889</v>
      </c>
      <c r="F220" s="102" t="s">
        <v>63</v>
      </c>
      <c r="G220" s="100" t="s">
        <v>3634</v>
      </c>
      <c r="H220" s="100" t="s">
        <v>58</v>
      </c>
      <c r="I220" s="100" t="s">
        <v>4001</v>
      </c>
      <c r="J220" s="100" t="s">
        <v>58</v>
      </c>
      <c r="K220" s="100" t="s">
        <v>4002</v>
      </c>
      <c r="L220" s="100" t="s">
        <v>58</v>
      </c>
      <c r="M220" s="103">
        <v>1386.59865169625</v>
      </c>
      <c r="N220" s="100" t="s">
        <v>4003</v>
      </c>
      <c r="O220" s="103">
        <v>5502416.7310068198</v>
      </c>
      <c r="P220" s="100" t="s">
        <v>4004</v>
      </c>
    </row>
    <row r="221" spans="1:16" ht="26.1" customHeight="1">
      <c r="A221" s="100" t="s">
        <v>1691</v>
      </c>
      <c r="B221" s="101" t="s">
        <v>66</v>
      </c>
      <c r="C221" s="101"/>
      <c r="D221" s="101" t="s">
        <v>1692</v>
      </c>
      <c r="E221" s="101" t="s">
        <v>889</v>
      </c>
      <c r="F221" s="102" t="s">
        <v>1059</v>
      </c>
      <c r="G221" s="100" t="s">
        <v>4005</v>
      </c>
      <c r="H221" s="100" t="s">
        <v>58</v>
      </c>
      <c r="I221" s="100" t="s">
        <v>4006</v>
      </c>
      <c r="J221" s="100" t="s">
        <v>58</v>
      </c>
      <c r="K221" s="100" t="s">
        <v>4007</v>
      </c>
      <c r="L221" s="100" t="s">
        <v>58</v>
      </c>
      <c r="M221" s="103">
        <v>1374.0802748343301</v>
      </c>
      <c r="N221" s="100" t="s">
        <v>4003</v>
      </c>
      <c r="O221" s="103">
        <v>5503790.8112816503</v>
      </c>
      <c r="P221" s="100" t="s">
        <v>4008</v>
      </c>
    </row>
    <row r="222" spans="1:16" ht="51.95" customHeight="1">
      <c r="A222" s="100" t="s">
        <v>1546</v>
      </c>
      <c r="B222" s="101" t="s">
        <v>66</v>
      </c>
      <c r="C222" s="101"/>
      <c r="D222" s="101" t="s">
        <v>1547</v>
      </c>
      <c r="E222" s="101" t="s">
        <v>889</v>
      </c>
      <c r="F222" s="102" t="s">
        <v>63</v>
      </c>
      <c r="G222" s="100" t="s">
        <v>3919</v>
      </c>
      <c r="H222" s="100" t="s">
        <v>58</v>
      </c>
      <c r="I222" s="100" t="s">
        <v>4009</v>
      </c>
      <c r="J222" s="100" t="s">
        <v>58</v>
      </c>
      <c r="K222" s="100" t="s">
        <v>4010</v>
      </c>
      <c r="L222" s="100" t="s">
        <v>58</v>
      </c>
      <c r="M222" s="103">
        <v>1345.3377906830499</v>
      </c>
      <c r="N222" s="100" t="s">
        <v>4003</v>
      </c>
      <c r="O222" s="103">
        <v>5505136.1490723304</v>
      </c>
      <c r="P222" s="100" t="s">
        <v>4011</v>
      </c>
    </row>
    <row r="223" spans="1:16" ht="24" customHeight="1">
      <c r="A223" s="100" t="s">
        <v>4012</v>
      </c>
      <c r="B223" s="101" t="s">
        <v>66</v>
      </c>
      <c r="C223" s="101"/>
      <c r="D223" s="101" t="s">
        <v>4013</v>
      </c>
      <c r="E223" s="101" t="s">
        <v>2973</v>
      </c>
      <c r="F223" s="102" t="s">
        <v>884</v>
      </c>
      <c r="G223" s="100" t="s">
        <v>4014</v>
      </c>
      <c r="H223" s="100" t="s">
        <v>58</v>
      </c>
      <c r="I223" s="100" t="s">
        <v>2489</v>
      </c>
      <c r="J223" s="100" t="s">
        <v>58</v>
      </c>
      <c r="K223" s="100" t="s">
        <v>4015</v>
      </c>
      <c r="L223" s="100" t="s">
        <v>58</v>
      </c>
      <c r="M223" s="103">
        <v>1342.4666051045999</v>
      </c>
      <c r="N223" s="100" t="s">
        <v>4003</v>
      </c>
      <c r="O223" s="103">
        <v>5506478.6156774396</v>
      </c>
      <c r="P223" s="100" t="s">
        <v>4016</v>
      </c>
    </row>
    <row r="224" spans="1:16" ht="26.1" customHeight="1">
      <c r="A224" s="100" t="s">
        <v>1511</v>
      </c>
      <c r="B224" s="101" t="s">
        <v>66</v>
      </c>
      <c r="C224" s="101"/>
      <c r="D224" s="101" t="s">
        <v>1512</v>
      </c>
      <c r="E224" s="101" t="s">
        <v>889</v>
      </c>
      <c r="F224" s="102" t="s">
        <v>63</v>
      </c>
      <c r="G224" s="100" t="s">
        <v>4017</v>
      </c>
      <c r="H224" s="100" t="s">
        <v>58</v>
      </c>
      <c r="I224" s="100" t="s">
        <v>4018</v>
      </c>
      <c r="J224" s="100" t="s">
        <v>58</v>
      </c>
      <c r="K224" s="100" t="s">
        <v>4019</v>
      </c>
      <c r="L224" s="100" t="s">
        <v>58</v>
      </c>
      <c r="M224" s="103">
        <v>1337.4172235604501</v>
      </c>
      <c r="N224" s="100" t="s">
        <v>4003</v>
      </c>
      <c r="O224" s="103">
        <v>5507816.0329010002</v>
      </c>
      <c r="P224" s="100" t="s">
        <v>4020</v>
      </c>
    </row>
    <row r="225" spans="1:16" ht="26.1" customHeight="1">
      <c r="A225" s="100" t="s">
        <v>1597</v>
      </c>
      <c r="B225" s="101" t="s">
        <v>66</v>
      </c>
      <c r="C225" s="101"/>
      <c r="D225" s="101" t="s">
        <v>1598</v>
      </c>
      <c r="E225" s="101" t="s">
        <v>889</v>
      </c>
      <c r="F225" s="102" t="s">
        <v>63</v>
      </c>
      <c r="G225" s="100" t="s">
        <v>4021</v>
      </c>
      <c r="H225" s="100" t="s">
        <v>58</v>
      </c>
      <c r="I225" s="100" t="s">
        <v>3019</v>
      </c>
      <c r="J225" s="100" t="s">
        <v>58</v>
      </c>
      <c r="K225" s="100" t="s">
        <v>4022</v>
      </c>
      <c r="L225" s="100" t="s">
        <v>58</v>
      </c>
      <c r="M225" s="103">
        <v>1324.58250886619</v>
      </c>
      <c r="N225" s="100" t="s">
        <v>4003</v>
      </c>
      <c r="O225" s="103">
        <v>5509140.6154098604</v>
      </c>
      <c r="P225" s="100" t="s">
        <v>4023</v>
      </c>
    </row>
    <row r="226" spans="1:16" ht="39" customHeight="1">
      <c r="A226" s="100" t="s">
        <v>1454</v>
      </c>
      <c r="B226" s="101" t="s">
        <v>66</v>
      </c>
      <c r="C226" s="101"/>
      <c r="D226" s="101" t="s">
        <v>1455</v>
      </c>
      <c r="E226" s="101" t="s">
        <v>889</v>
      </c>
      <c r="F226" s="102" t="s">
        <v>63</v>
      </c>
      <c r="G226" s="100" t="s">
        <v>3318</v>
      </c>
      <c r="H226" s="100" t="s">
        <v>58</v>
      </c>
      <c r="I226" s="100" t="s">
        <v>4024</v>
      </c>
      <c r="J226" s="100" t="s">
        <v>58</v>
      </c>
      <c r="K226" s="100" t="s">
        <v>4025</v>
      </c>
      <c r="L226" s="100" t="s">
        <v>58</v>
      </c>
      <c r="M226" s="103">
        <v>1320.3076000030501</v>
      </c>
      <c r="N226" s="100" t="s">
        <v>4003</v>
      </c>
      <c r="O226" s="103">
        <v>5510460.9230098696</v>
      </c>
      <c r="P226" s="100" t="s">
        <v>4026</v>
      </c>
    </row>
    <row r="227" spans="1:16" ht="39" customHeight="1">
      <c r="A227" s="100" t="s">
        <v>953</v>
      </c>
      <c r="B227" s="101" t="s">
        <v>66</v>
      </c>
      <c r="C227" s="101"/>
      <c r="D227" s="101" t="s">
        <v>954</v>
      </c>
      <c r="E227" s="101" t="s">
        <v>889</v>
      </c>
      <c r="F227" s="102" t="s">
        <v>63</v>
      </c>
      <c r="G227" s="100" t="s">
        <v>4027</v>
      </c>
      <c r="H227" s="100" t="s">
        <v>58</v>
      </c>
      <c r="I227" s="100" t="s">
        <v>2365</v>
      </c>
      <c r="J227" s="100" t="s">
        <v>58</v>
      </c>
      <c r="K227" s="100" t="s">
        <v>4028</v>
      </c>
      <c r="L227" s="100" t="s">
        <v>58</v>
      </c>
      <c r="M227" s="103">
        <v>1256.5739692966599</v>
      </c>
      <c r="N227" s="100" t="s">
        <v>4003</v>
      </c>
      <c r="O227" s="103">
        <v>5511717.4969791602</v>
      </c>
      <c r="P227" s="100" t="s">
        <v>4029</v>
      </c>
    </row>
    <row r="228" spans="1:16" ht="26.1" customHeight="1">
      <c r="A228" s="100" t="s">
        <v>1175</v>
      </c>
      <c r="B228" s="101" t="s">
        <v>66</v>
      </c>
      <c r="C228" s="101"/>
      <c r="D228" s="101" t="s">
        <v>1176</v>
      </c>
      <c r="E228" s="101" t="s">
        <v>889</v>
      </c>
      <c r="F228" s="102" t="s">
        <v>63</v>
      </c>
      <c r="G228" s="100" t="s">
        <v>3634</v>
      </c>
      <c r="H228" s="100" t="s">
        <v>58</v>
      </c>
      <c r="I228" s="100" t="s">
        <v>4030</v>
      </c>
      <c r="J228" s="100" t="s">
        <v>58</v>
      </c>
      <c r="K228" s="100" t="s">
        <v>4031</v>
      </c>
      <c r="L228" s="100" t="s">
        <v>58</v>
      </c>
      <c r="M228" s="103">
        <v>1229.1361792021601</v>
      </c>
      <c r="N228" s="100" t="s">
        <v>4003</v>
      </c>
      <c r="O228" s="103">
        <v>5512946.6331583699</v>
      </c>
      <c r="P228" s="100" t="s">
        <v>4032</v>
      </c>
    </row>
    <row r="229" spans="1:16" ht="26.1" customHeight="1">
      <c r="A229" s="100" t="s">
        <v>1096</v>
      </c>
      <c r="B229" s="101" t="s">
        <v>66</v>
      </c>
      <c r="C229" s="101"/>
      <c r="D229" s="101" t="s">
        <v>1097</v>
      </c>
      <c r="E229" s="101" t="s">
        <v>889</v>
      </c>
      <c r="F229" s="102" t="s">
        <v>101</v>
      </c>
      <c r="G229" s="100" t="s">
        <v>4033</v>
      </c>
      <c r="H229" s="100" t="s">
        <v>58</v>
      </c>
      <c r="I229" s="100" t="s">
        <v>4034</v>
      </c>
      <c r="J229" s="100" t="s">
        <v>58</v>
      </c>
      <c r="K229" s="100" t="s">
        <v>4035</v>
      </c>
      <c r="L229" s="100" t="s">
        <v>58</v>
      </c>
      <c r="M229" s="103">
        <v>1205.02751624292</v>
      </c>
      <c r="N229" s="100" t="s">
        <v>4003</v>
      </c>
      <c r="O229" s="103">
        <v>5514151.6606746102</v>
      </c>
      <c r="P229" s="100" t="s">
        <v>4036</v>
      </c>
    </row>
    <row r="230" spans="1:16" ht="26.1" customHeight="1">
      <c r="A230" s="100" t="s">
        <v>4037</v>
      </c>
      <c r="B230" s="101" t="s">
        <v>66</v>
      </c>
      <c r="C230" s="101"/>
      <c r="D230" s="101" t="s">
        <v>4038</v>
      </c>
      <c r="E230" s="101" t="s">
        <v>889</v>
      </c>
      <c r="F230" s="102" t="s">
        <v>202</v>
      </c>
      <c r="G230" s="100" t="s">
        <v>4039</v>
      </c>
      <c r="H230" s="100" t="s">
        <v>58</v>
      </c>
      <c r="I230" s="100" t="s">
        <v>4040</v>
      </c>
      <c r="J230" s="100" t="s">
        <v>58</v>
      </c>
      <c r="K230" s="100" t="s">
        <v>4041</v>
      </c>
      <c r="L230" s="100" t="s">
        <v>58</v>
      </c>
      <c r="M230" s="103">
        <v>1203.6353370372999</v>
      </c>
      <c r="N230" s="100" t="s">
        <v>4003</v>
      </c>
      <c r="O230" s="103">
        <v>5515355.29601165</v>
      </c>
      <c r="P230" s="100" t="s">
        <v>4042</v>
      </c>
    </row>
    <row r="231" spans="1:16" ht="26.1" customHeight="1">
      <c r="A231" s="100" t="s">
        <v>1431</v>
      </c>
      <c r="B231" s="101" t="s">
        <v>66</v>
      </c>
      <c r="C231" s="101"/>
      <c r="D231" s="101" t="s">
        <v>1432</v>
      </c>
      <c r="E231" s="101" t="s">
        <v>889</v>
      </c>
      <c r="F231" s="102" t="s">
        <v>63</v>
      </c>
      <c r="G231" s="100" t="s">
        <v>4043</v>
      </c>
      <c r="H231" s="100" t="s">
        <v>58</v>
      </c>
      <c r="I231" s="100" t="s">
        <v>3060</v>
      </c>
      <c r="J231" s="100" t="s">
        <v>58</v>
      </c>
      <c r="K231" s="100" t="s">
        <v>4044</v>
      </c>
      <c r="L231" s="100" t="s">
        <v>58</v>
      </c>
      <c r="M231" s="103">
        <v>1199.2223070274099</v>
      </c>
      <c r="N231" s="100" t="s">
        <v>4003</v>
      </c>
      <c r="O231" s="103">
        <v>5516554.5183186699</v>
      </c>
      <c r="P231" s="100" t="s">
        <v>4045</v>
      </c>
    </row>
    <row r="232" spans="1:16" ht="39" customHeight="1">
      <c r="A232" s="100" t="s">
        <v>1524</v>
      </c>
      <c r="B232" s="101" t="s">
        <v>66</v>
      </c>
      <c r="C232" s="101"/>
      <c r="D232" s="101" t="s">
        <v>1525</v>
      </c>
      <c r="E232" s="101" t="s">
        <v>889</v>
      </c>
      <c r="F232" s="102" t="s">
        <v>63</v>
      </c>
      <c r="G232" s="100" t="s">
        <v>4046</v>
      </c>
      <c r="H232" s="100" t="s">
        <v>58</v>
      </c>
      <c r="I232" s="100" t="s">
        <v>4047</v>
      </c>
      <c r="J232" s="100" t="s">
        <v>58</v>
      </c>
      <c r="K232" s="100" t="s">
        <v>4048</v>
      </c>
      <c r="L232" s="100" t="s">
        <v>58</v>
      </c>
      <c r="M232" s="103">
        <v>1186.1074236357499</v>
      </c>
      <c r="N232" s="100" t="s">
        <v>4003</v>
      </c>
      <c r="O232" s="103">
        <v>5517740.6257423097</v>
      </c>
      <c r="P232" s="100" t="s">
        <v>4049</v>
      </c>
    </row>
    <row r="233" spans="1:16" ht="39" customHeight="1">
      <c r="A233" s="100" t="s">
        <v>1406</v>
      </c>
      <c r="B233" s="101" t="s">
        <v>66</v>
      </c>
      <c r="C233" s="101"/>
      <c r="D233" s="101" t="s">
        <v>1407</v>
      </c>
      <c r="E233" s="101" t="s">
        <v>889</v>
      </c>
      <c r="F233" s="102" t="s">
        <v>63</v>
      </c>
      <c r="G233" s="100" t="s">
        <v>4050</v>
      </c>
      <c r="H233" s="100" t="s">
        <v>58</v>
      </c>
      <c r="I233" s="100" t="s">
        <v>4051</v>
      </c>
      <c r="J233" s="100" t="s">
        <v>58</v>
      </c>
      <c r="K233" s="100" t="s">
        <v>4052</v>
      </c>
      <c r="L233" s="100" t="s">
        <v>58</v>
      </c>
      <c r="M233" s="103">
        <v>1165.91147568884</v>
      </c>
      <c r="N233" s="100" t="s">
        <v>4003</v>
      </c>
      <c r="O233" s="103">
        <v>5518906.5372179998</v>
      </c>
      <c r="P233" s="100" t="s">
        <v>4053</v>
      </c>
    </row>
    <row r="234" spans="1:16" ht="26.1" customHeight="1">
      <c r="A234" s="100" t="s">
        <v>4054</v>
      </c>
      <c r="B234" s="101" t="s">
        <v>66</v>
      </c>
      <c r="C234" s="101"/>
      <c r="D234" s="101" t="s">
        <v>4055</v>
      </c>
      <c r="E234" s="101" t="s">
        <v>889</v>
      </c>
      <c r="F234" s="102" t="s">
        <v>63</v>
      </c>
      <c r="G234" s="100" t="s">
        <v>3721</v>
      </c>
      <c r="H234" s="100" t="s">
        <v>58</v>
      </c>
      <c r="I234" s="100" t="s">
        <v>4056</v>
      </c>
      <c r="J234" s="100" t="s">
        <v>58</v>
      </c>
      <c r="K234" s="100" t="s">
        <v>4057</v>
      </c>
      <c r="L234" s="100" t="s">
        <v>58</v>
      </c>
      <c r="M234" s="103">
        <v>1164.2534502886499</v>
      </c>
      <c r="N234" s="100" t="s">
        <v>4003</v>
      </c>
      <c r="O234" s="103">
        <v>5520070.7906682901</v>
      </c>
      <c r="P234" s="100" t="s">
        <v>4058</v>
      </c>
    </row>
    <row r="235" spans="1:16" ht="26.1" customHeight="1">
      <c r="A235" s="100" t="s">
        <v>4059</v>
      </c>
      <c r="B235" s="101" t="s">
        <v>66</v>
      </c>
      <c r="C235" s="101"/>
      <c r="D235" s="101" t="s">
        <v>4060</v>
      </c>
      <c r="E235" s="101" t="s">
        <v>942</v>
      </c>
      <c r="F235" s="102" t="s">
        <v>948</v>
      </c>
      <c r="G235" s="100" t="s">
        <v>3809</v>
      </c>
      <c r="H235" s="100" t="s">
        <v>58</v>
      </c>
      <c r="I235" s="100" t="s">
        <v>4061</v>
      </c>
      <c r="J235" s="100" t="s">
        <v>58</v>
      </c>
      <c r="K235" s="100" t="s">
        <v>4062</v>
      </c>
      <c r="L235" s="100" t="s">
        <v>58</v>
      </c>
      <c r="M235" s="103">
        <v>1146.33479024079</v>
      </c>
      <c r="N235" s="100" t="s">
        <v>4003</v>
      </c>
      <c r="O235" s="103">
        <v>5521217.1254585302</v>
      </c>
      <c r="P235" s="100" t="s">
        <v>4063</v>
      </c>
    </row>
    <row r="236" spans="1:16" ht="39" customHeight="1">
      <c r="A236" s="100" t="s">
        <v>4064</v>
      </c>
      <c r="B236" s="101" t="s">
        <v>66</v>
      </c>
      <c r="C236" s="101"/>
      <c r="D236" s="101" t="s">
        <v>4065</v>
      </c>
      <c r="E236" s="101" t="s">
        <v>1610</v>
      </c>
      <c r="F236" s="102" t="s">
        <v>63</v>
      </c>
      <c r="G236" s="100" t="s">
        <v>4066</v>
      </c>
      <c r="H236" s="100" t="s">
        <v>58</v>
      </c>
      <c r="I236" s="100" t="s">
        <v>4067</v>
      </c>
      <c r="J236" s="100" t="s">
        <v>58</v>
      </c>
      <c r="K236" s="100" t="s">
        <v>4068</v>
      </c>
      <c r="L236" s="100" t="s">
        <v>58</v>
      </c>
      <c r="M236" s="103">
        <v>1145.5402495416699</v>
      </c>
      <c r="N236" s="100" t="s">
        <v>4003</v>
      </c>
      <c r="O236" s="103">
        <v>5522362.6657080697</v>
      </c>
      <c r="P236" s="100" t="s">
        <v>4069</v>
      </c>
    </row>
    <row r="237" spans="1:16" ht="26.1" customHeight="1">
      <c r="A237" s="100" t="s">
        <v>1498</v>
      </c>
      <c r="B237" s="101" t="s">
        <v>66</v>
      </c>
      <c r="C237" s="101"/>
      <c r="D237" s="101" t="s">
        <v>1499</v>
      </c>
      <c r="E237" s="101" t="s">
        <v>889</v>
      </c>
      <c r="F237" s="102" t="s">
        <v>63</v>
      </c>
      <c r="G237" s="100" t="s">
        <v>4070</v>
      </c>
      <c r="H237" s="100" t="s">
        <v>58</v>
      </c>
      <c r="I237" s="100" t="s">
        <v>4071</v>
      </c>
      <c r="J237" s="100" t="s">
        <v>58</v>
      </c>
      <c r="K237" s="100" t="s">
        <v>4072</v>
      </c>
      <c r="L237" s="100" t="s">
        <v>58</v>
      </c>
      <c r="M237" s="103">
        <v>1145.4358608069499</v>
      </c>
      <c r="N237" s="100" t="s">
        <v>4003</v>
      </c>
      <c r="O237" s="103">
        <v>5523508.1015688796</v>
      </c>
      <c r="P237" s="100" t="s">
        <v>4073</v>
      </c>
    </row>
    <row r="238" spans="1:16" ht="24" customHeight="1">
      <c r="A238" s="100" t="s">
        <v>4074</v>
      </c>
      <c r="B238" s="101" t="s">
        <v>66</v>
      </c>
      <c r="C238" s="101"/>
      <c r="D238" s="101" t="s">
        <v>4075</v>
      </c>
      <c r="E238" s="101" t="s">
        <v>889</v>
      </c>
      <c r="F238" s="102" t="s">
        <v>101</v>
      </c>
      <c r="G238" s="100" t="s">
        <v>4076</v>
      </c>
      <c r="H238" s="100" t="s">
        <v>58</v>
      </c>
      <c r="I238" s="100" t="s">
        <v>2193</v>
      </c>
      <c r="J238" s="100" t="s">
        <v>58</v>
      </c>
      <c r="K238" s="100" t="s">
        <v>4077</v>
      </c>
      <c r="L238" s="100" t="s">
        <v>58</v>
      </c>
      <c r="M238" s="103">
        <v>1144.83862406392</v>
      </c>
      <c r="N238" s="100" t="s">
        <v>4003</v>
      </c>
      <c r="O238" s="103">
        <v>5524652.9401929397</v>
      </c>
      <c r="P238" s="100" t="s">
        <v>4078</v>
      </c>
    </row>
    <row r="239" spans="1:16" ht="26.1" customHeight="1">
      <c r="A239" s="100" t="s">
        <v>1115</v>
      </c>
      <c r="B239" s="101" t="s">
        <v>66</v>
      </c>
      <c r="C239" s="101"/>
      <c r="D239" s="101" t="s">
        <v>1116</v>
      </c>
      <c r="E239" s="101" t="s">
        <v>889</v>
      </c>
      <c r="F239" s="102" t="s">
        <v>1117</v>
      </c>
      <c r="G239" s="100" t="s">
        <v>4079</v>
      </c>
      <c r="H239" s="100" t="s">
        <v>58</v>
      </c>
      <c r="I239" s="100" t="s">
        <v>4080</v>
      </c>
      <c r="J239" s="100" t="s">
        <v>58</v>
      </c>
      <c r="K239" s="100" t="s">
        <v>4081</v>
      </c>
      <c r="L239" s="100" t="s">
        <v>58</v>
      </c>
      <c r="M239" s="103">
        <v>1138.4678259407401</v>
      </c>
      <c r="N239" s="100" t="s">
        <v>4003</v>
      </c>
      <c r="O239" s="103">
        <v>5525791.4080188796</v>
      </c>
      <c r="P239" s="100" t="s">
        <v>4082</v>
      </c>
    </row>
    <row r="240" spans="1:16" ht="26.1" customHeight="1">
      <c r="A240" s="100" t="s">
        <v>890</v>
      </c>
      <c r="B240" s="101" t="s">
        <v>66</v>
      </c>
      <c r="C240" s="101"/>
      <c r="D240" s="101" t="s">
        <v>891</v>
      </c>
      <c r="E240" s="101" t="s">
        <v>889</v>
      </c>
      <c r="F240" s="102" t="s">
        <v>202</v>
      </c>
      <c r="G240" s="100" t="s">
        <v>4083</v>
      </c>
      <c r="H240" s="100" t="s">
        <v>58</v>
      </c>
      <c r="I240" s="100" t="s">
        <v>4084</v>
      </c>
      <c r="J240" s="100" t="s">
        <v>58</v>
      </c>
      <c r="K240" s="100" t="s">
        <v>4085</v>
      </c>
      <c r="L240" s="100" t="s">
        <v>58</v>
      </c>
      <c r="M240" s="103">
        <v>1133.9095878441799</v>
      </c>
      <c r="N240" s="100" t="s">
        <v>4003</v>
      </c>
      <c r="O240" s="103">
        <v>5526925.3176067201</v>
      </c>
      <c r="P240" s="100" t="s">
        <v>4086</v>
      </c>
    </row>
    <row r="241" spans="1:16" ht="39" customHeight="1">
      <c r="A241" s="100" t="s">
        <v>1494</v>
      </c>
      <c r="B241" s="101" t="s">
        <v>66</v>
      </c>
      <c r="C241" s="101"/>
      <c r="D241" s="101" t="s">
        <v>1495</v>
      </c>
      <c r="E241" s="101" t="s">
        <v>889</v>
      </c>
      <c r="F241" s="102" t="s">
        <v>63</v>
      </c>
      <c r="G241" s="100" t="s">
        <v>3721</v>
      </c>
      <c r="H241" s="100" t="s">
        <v>58</v>
      </c>
      <c r="I241" s="100" t="s">
        <v>4087</v>
      </c>
      <c r="J241" s="100" t="s">
        <v>58</v>
      </c>
      <c r="K241" s="100" t="s">
        <v>4088</v>
      </c>
      <c r="L241" s="100" t="s">
        <v>58</v>
      </c>
      <c r="M241" s="103">
        <v>1129.7145838196</v>
      </c>
      <c r="N241" s="100" t="s">
        <v>4003</v>
      </c>
      <c r="O241" s="103">
        <v>5528055.0321905399</v>
      </c>
      <c r="P241" s="100" t="s">
        <v>4089</v>
      </c>
    </row>
    <row r="242" spans="1:16" ht="26.1" customHeight="1">
      <c r="A242" s="100" t="s">
        <v>1683</v>
      </c>
      <c r="B242" s="101" t="s">
        <v>66</v>
      </c>
      <c r="C242" s="101"/>
      <c r="D242" s="101" t="s">
        <v>1684</v>
      </c>
      <c r="E242" s="101" t="s">
        <v>889</v>
      </c>
      <c r="F242" s="102" t="s">
        <v>63</v>
      </c>
      <c r="G242" s="100" t="s">
        <v>4050</v>
      </c>
      <c r="H242" s="100" t="s">
        <v>58</v>
      </c>
      <c r="I242" s="100" t="s">
        <v>4090</v>
      </c>
      <c r="J242" s="100" t="s">
        <v>58</v>
      </c>
      <c r="K242" s="100" t="s">
        <v>4091</v>
      </c>
      <c r="L242" s="100" t="s">
        <v>58</v>
      </c>
      <c r="M242" s="103">
        <v>1079.7041429837</v>
      </c>
      <c r="N242" s="100" t="s">
        <v>4003</v>
      </c>
      <c r="O242" s="103">
        <v>5529134.7363335304</v>
      </c>
      <c r="P242" s="100" t="s">
        <v>4092</v>
      </c>
    </row>
    <row r="243" spans="1:16" ht="26.1" customHeight="1">
      <c r="A243" s="100" t="s">
        <v>4093</v>
      </c>
      <c r="B243" s="101" t="s">
        <v>66</v>
      </c>
      <c r="C243" s="101"/>
      <c r="D243" s="101" t="s">
        <v>4094</v>
      </c>
      <c r="E243" s="101" t="s">
        <v>889</v>
      </c>
      <c r="F243" s="102" t="s">
        <v>63</v>
      </c>
      <c r="G243" s="100" t="s">
        <v>4046</v>
      </c>
      <c r="H243" s="100" t="s">
        <v>58</v>
      </c>
      <c r="I243" s="100" t="s">
        <v>4095</v>
      </c>
      <c r="J243" s="100" t="s">
        <v>58</v>
      </c>
      <c r="K243" s="100" t="s">
        <v>4096</v>
      </c>
      <c r="L243" s="100" t="s">
        <v>58</v>
      </c>
      <c r="M243" s="103">
        <v>1076.3181754495799</v>
      </c>
      <c r="N243" s="100" t="s">
        <v>4003</v>
      </c>
      <c r="O243" s="103">
        <v>5530211.0545089804</v>
      </c>
      <c r="P243" s="100" t="s">
        <v>4097</v>
      </c>
    </row>
    <row r="244" spans="1:16" ht="26.1" customHeight="1">
      <c r="A244" s="100" t="s">
        <v>4098</v>
      </c>
      <c r="B244" s="101" t="s">
        <v>66</v>
      </c>
      <c r="C244" s="101"/>
      <c r="D244" s="101" t="s">
        <v>4099</v>
      </c>
      <c r="E244" s="101" t="s">
        <v>889</v>
      </c>
      <c r="F244" s="102" t="s">
        <v>884</v>
      </c>
      <c r="G244" s="100" t="s">
        <v>4100</v>
      </c>
      <c r="H244" s="100" t="s">
        <v>58</v>
      </c>
      <c r="I244" s="100" t="s">
        <v>4101</v>
      </c>
      <c r="J244" s="100" t="s">
        <v>58</v>
      </c>
      <c r="K244" s="100" t="s">
        <v>4102</v>
      </c>
      <c r="L244" s="100" t="s">
        <v>58</v>
      </c>
      <c r="M244" s="103">
        <v>1075.27732837037</v>
      </c>
      <c r="N244" s="100" t="s">
        <v>4003</v>
      </c>
      <c r="O244" s="103">
        <v>5531286.3318373496</v>
      </c>
      <c r="P244" s="100" t="s">
        <v>4103</v>
      </c>
    </row>
    <row r="245" spans="1:16" ht="26.1" customHeight="1">
      <c r="A245" s="100" t="s">
        <v>4104</v>
      </c>
      <c r="B245" s="101" t="s">
        <v>66</v>
      </c>
      <c r="C245" s="101"/>
      <c r="D245" s="101" t="s">
        <v>4105</v>
      </c>
      <c r="E245" s="101" t="s">
        <v>889</v>
      </c>
      <c r="F245" s="102" t="s">
        <v>63</v>
      </c>
      <c r="G245" s="100" t="s">
        <v>3578</v>
      </c>
      <c r="H245" s="100" t="s">
        <v>58</v>
      </c>
      <c r="I245" s="100" t="s">
        <v>4106</v>
      </c>
      <c r="J245" s="100" t="s">
        <v>58</v>
      </c>
      <c r="K245" s="100" t="s">
        <v>4107</v>
      </c>
      <c r="L245" s="100" t="s">
        <v>58</v>
      </c>
      <c r="M245" s="103">
        <v>1069.22662102707</v>
      </c>
      <c r="N245" s="100" t="s">
        <v>4003</v>
      </c>
      <c r="O245" s="103">
        <v>5532355.5584583702</v>
      </c>
      <c r="P245" s="100" t="s">
        <v>4108</v>
      </c>
    </row>
    <row r="246" spans="1:16" ht="26.1" customHeight="1">
      <c r="A246" s="100" t="s">
        <v>1026</v>
      </c>
      <c r="B246" s="101" t="s">
        <v>61</v>
      </c>
      <c r="C246" s="101"/>
      <c r="D246" s="101" t="s">
        <v>1027</v>
      </c>
      <c r="E246" s="101" t="s">
        <v>889</v>
      </c>
      <c r="F246" s="102" t="s">
        <v>101</v>
      </c>
      <c r="G246" s="100" t="s">
        <v>4109</v>
      </c>
      <c r="H246" s="100" t="s">
        <v>58</v>
      </c>
      <c r="I246" s="100" t="s">
        <v>4110</v>
      </c>
      <c r="J246" s="100" t="s">
        <v>58</v>
      </c>
      <c r="K246" s="100" t="s">
        <v>4111</v>
      </c>
      <c r="L246" s="100" t="s">
        <v>58</v>
      </c>
      <c r="M246" s="103">
        <v>1066.0204393797101</v>
      </c>
      <c r="N246" s="100" t="s">
        <v>4003</v>
      </c>
      <c r="O246" s="103">
        <v>5533421.57889775</v>
      </c>
      <c r="P246" s="100" t="s">
        <v>4112</v>
      </c>
    </row>
    <row r="247" spans="1:16" ht="26.1" customHeight="1">
      <c r="A247" s="100" t="s">
        <v>4113</v>
      </c>
      <c r="B247" s="101" t="s">
        <v>66</v>
      </c>
      <c r="C247" s="101"/>
      <c r="D247" s="101" t="s">
        <v>4114</v>
      </c>
      <c r="E247" s="101" t="s">
        <v>889</v>
      </c>
      <c r="F247" s="102" t="s">
        <v>948</v>
      </c>
      <c r="G247" s="100" t="s">
        <v>3809</v>
      </c>
      <c r="H247" s="100" t="s">
        <v>58</v>
      </c>
      <c r="I247" s="100" t="s">
        <v>4115</v>
      </c>
      <c r="J247" s="100" t="s">
        <v>58</v>
      </c>
      <c r="K247" s="100" t="s">
        <v>4116</v>
      </c>
      <c r="L247" s="100" t="s">
        <v>58</v>
      </c>
      <c r="M247" s="103">
        <v>1048.7510061451901</v>
      </c>
      <c r="N247" s="100" t="s">
        <v>4003</v>
      </c>
      <c r="O247" s="103">
        <v>5534470.3299038997</v>
      </c>
      <c r="P247" s="100" t="s">
        <v>4117</v>
      </c>
    </row>
    <row r="248" spans="1:16" ht="51.95" customHeight="1">
      <c r="A248" s="100" t="s">
        <v>4118</v>
      </c>
      <c r="B248" s="101" t="s">
        <v>66</v>
      </c>
      <c r="C248" s="101"/>
      <c r="D248" s="101" t="s">
        <v>4119</v>
      </c>
      <c r="E248" s="101" t="s">
        <v>1610</v>
      </c>
      <c r="F248" s="102" t="s">
        <v>63</v>
      </c>
      <c r="G248" s="100" t="s">
        <v>4120</v>
      </c>
      <c r="H248" s="100" t="s">
        <v>58</v>
      </c>
      <c r="I248" s="100" t="s">
        <v>4121</v>
      </c>
      <c r="J248" s="100" t="s">
        <v>58</v>
      </c>
      <c r="K248" s="100" t="s">
        <v>4122</v>
      </c>
      <c r="L248" s="100" t="s">
        <v>58</v>
      </c>
      <c r="M248" s="103">
        <v>1015.32833846191</v>
      </c>
      <c r="N248" s="100" t="s">
        <v>4003</v>
      </c>
      <c r="O248" s="103">
        <v>5535485.6582423598</v>
      </c>
      <c r="P248" s="100" t="s">
        <v>4123</v>
      </c>
    </row>
    <row r="249" spans="1:16" ht="39" customHeight="1">
      <c r="A249" s="100" t="s">
        <v>1335</v>
      </c>
      <c r="B249" s="101" t="s">
        <v>66</v>
      </c>
      <c r="C249" s="101"/>
      <c r="D249" s="101" t="s">
        <v>1336</v>
      </c>
      <c r="E249" s="101" t="s">
        <v>889</v>
      </c>
      <c r="F249" s="102" t="s">
        <v>63</v>
      </c>
      <c r="G249" s="100" t="s">
        <v>4124</v>
      </c>
      <c r="H249" s="100" t="s">
        <v>58</v>
      </c>
      <c r="I249" s="100" t="s">
        <v>4125</v>
      </c>
      <c r="J249" s="100" t="s">
        <v>58</v>
      </c>
      <c r="K249" s="100" t="s">
        <v>4126</v>
      </c>
      <c r="L249" s="100" t="s">
        <v>58</v>
      </c>
      <c r="M249" s="103">
        <v>1015.29085499675</v>
      </c>
      <c r="N249" s="100" t="s">
        <v>4003</v>
      </c>
      <c r="O249" s="103">
        <v>5536500.9490973596</v>
      </c>
      <c r="P249" s="100" t="s">
        <v>4127</v>
      </c>
    </row>
    <row r="250" spans="1:16" ht="26.1" customHeight="1">
      <c r="A250" s="100" t="s">
        <v>4128</v>
      </c>
      <c r="B250" s="101" t="s">
        <v>66</v>
      </c>
      <c r="C250" s="101"/>
      <c r="D250" s="101" t="s">
        <v>4129</v>
      </c>
      <c r="E250" s="101" t="s">
        <v>889</v>
      </c>
      <c r="F250" s="102" t="s">
        <v>63</v>
      </c>
      <c r="G250" s="100" t="s">
        <v>4130</v>
      </c>
      <c r="H250" s="100" t="s">
        <v>58</v>
      </c>
      <c r="I250" s="100" t="s">
        <v>4131</v>
      </c>
      <c r="J250" s="100" t="s">
        <v>58</v>
      </c>
      <c r="K250" s="100" t="s">
        <v>4132</v>
      </c>
      <c r="L250" s="100" t="s">
        <v>58</v>
      </c>
      <c r="M250" s="103">
        <v>982.41001392789099</v>
      </c>
      <c r="N250" s="100" t="s">
        <v>4003</v>
      </c>
      <c r="O250" s="103">
        <v>5537483.3591112904</v>
      </c>
      <c r="P250" s="100" t="s">
        <v>4133</v>
      </c>
    </row>
    <row r="251" spans="1:16" ht="26.1" customHeight="1">
      <c r="A251" s="100" t="s">
        <v>4134</v>
      </c>
      <c r="B251" s="101" t="s">
        <v>66</v>
      </c>
      <c r="C251" s="101"/>
      <c r="D251" s="101" t="s">
        <v>4135</v>
      </c>
      <c r="E251" s="101" t="s">
        <v>1610</v>
      </c>
      <c r="F251" s="102" t="s">
        <v>63</v>
      </c>
      <c r="G251" s="100" t="s">
        <v>4136</v>
      </c>
      <c r="H251" s="100" t="s">
        <v>58</v>
      </c>
      <c r="I251" s="100" t="s">
        <v>4137</v>
      </c>
      <c r="J251" s="100" t="s">
        <v>58</v>
      </c>
      <c r="K251" s="100" t="s">
        <v>4138</v>
      </c>
      <c r="L251" s="100" t="s">
        <v>58</v>
      </c>
      <c r="M251" s="103">
        <v>966.01559919641295</v>
      </c>
      <c r="N251" s="100" t="s">
        <v>4003</v>
      </c>
      <c r="O251" s="103">
        <v>5538449.3747104798</v>
      </c>
      <c r="P251" s="100" t="s">
        <v>4139</v>
      </c>
    </row>
    <row r="252" spans="1:16" ht="26.1" customHeight="1">
      <c r="A252" s="100" t="s">
        <v>1515</v>
      </c>
      <c r="B252" s="101" t="s">
        <v>66</v>
      </c>
      <c r="C252" s="101"/>
      <c r="D252" s="101" t="s">
        <v>1516</v>
      </c>
      <c r="E252" s="101" t="s">
        <v>889</v>
      </c>
      <c r="F252" s="102" t="s">
        <v>63</v>
      </c>
      <c r="G252" s="100" t="s">
        <v>4130</v>
      </c>
      <c r="H252" s="100" t="s">
        <v>58</v>
      </c>
      <c r="I252" s="100" t="s">
        <v>4140</v>
      </c>
      <c r="J252" s="100" t="s">
        <v>58</v>
      </c>
      <c r="K252" s="100" t="s">
        <v>4141</v>
      </c>
      <c r="L252" s="100" t="s">
        <v>58</v>
      </c>
      <c r="M252" s="103">
        <v>960.46614763740502</v>
      </c>
      <c r="N252" s="100" t="s">
        <v>4003</v>
      </c>
      <c r="O252" s="103">
        <v>5539409.8408581195</v>
      </c>
      <c r="P252" s="100" t="s">
        <v>4142</v>
      </c>
    </row>
    <row r="253" spans="1:16" ht="26.1" customHeight="1">
      <c r="A253" s="100" t="s">
        <v>1016</v>
      </c>
      <c r="B253" s="101" t="s">
        <v>61</v>
      </c>
      <c r="C253" s="101"/>
      <c r="D253" s="101" t="s">
        <v>1017</v>
      </c>
      <c r="E253" s="101" t="s">
        <v>889</v>
      </c>
      <c r="F253" s="102" t="s">
        <v>101</v>
      </c>
      <c r="G253" s="100" t="s">
        <v>4143</v>
      </c>
      <c r="H253" s="100" t="s">
        <v>58</v>
      </c>
      <c r="I253" s="100" t="s">
        <v>3126</v>
      </c>
      <c r="J253" s="100" t="s">
        <v>58</v>
      </c>
      <c r="K253" s="100" t="s">
        <v>4144</v>
      </c>
      <c r="L253" s="100" t="s">
        <v>58</v>
      </c>
      <c r="M253" s="103">
        <v>944.67894915823297</v>
      </c>
      <c r="N253" s="100" t="s">
        <v>4003</v>
      </c>
      <c r="O253" s="103">
        <v>5540354.51980728</v>
      </c>
      <c r="P253" s="100" t="s">
        <v>4145</v>
      </c>
    </row>
    <row r="254" spans="1:16" ht="39" customHeight="1">
      <c r="A254" s="100" t="s">
        <v>4146</v>
      </c>
      <c r="B254" s="101" t="s">
        <v>66</v>
      </c>
      <c r="C254" s="101"/>
      <c r="D254" s="101" t="s">
        <v>4147</v>
      </c>
      <c r="E254" s="101" t="s">
        <v>1610</v>
      </c>
      <c r="F254" s="102" t="s">
        <v>63</v>
      </c>
      <c r="G254" s="100" t="s">
        <v>4148</v>
      </c>
      <c r="H254" s="100" t="s">
        <v>58</v>
      </c>
      <c r="I254" s="100" t="s">
        <v>4149</v>
      </c>
      <c r="J254" s="100" t="s">
        <v>58</v>
      </c>
      <c r="K254" s="100" t="s">
        <v>4150</v>
      </c>
      <c r="L254" s="100" t="s">
        <v>58</v>
      </c>
      <c r="M254" s="103">
        <v>943.79850974798501</v>
      </c>
      <c r="N254" s="100" t="s">
        <v>4003</v>
      </c>
      <c r="O254" s="103">
        <v>5541298.3183170296</v>
      </c>
      <c r="P254" s="100" t="s">
        <v>4151</v>
      </c>
    </row>
    <row r="255" spans="1:16" ht="26.1" customHeight="1">
      <c r="A255" s="100" t="s">
        <v>1522</v>
      </c>
      <c r="B255" s="101" t="s">
        <v>66</v>
      </c>
      <c r="C255" s="101"/>
      <c r="D255" s="101" t="s">
        <v>1523</v>
      </c>
      <c r="E255" s="101" t="s">
        <v>889</v>
      </c>
      <c r="F255" s="102" t="s">
        <v>202</v>
      </c>
      <c r="G255" s="100" t="s">
        <v>4152</v>
      </c>
      <c r="H255" s="100" t="s">
        <v>58</v>
      </c>
      <c r="I255" s="100" t="s">
        <v>4153</v>
      </c>
      <c r="J255" s="100" t="s">
        <v>58</v>
      </c>
      <c r="K255" s="100" t="s">
        <v>4154</v>
      </c>
      <c r="L255" s="100" t="s">
        <v>58</v>
      </c>
      <c r="M255" s="103">
        <v>936.08518377073403</v>
      </c>
      <c r="N255" s="100" t="s">
        <v>4003</v>
      </c>
      <c r="O255" s="103">
        <v>5542234.4035008</v>
      </c>
      <c r="P255" s="100" t="s">
        <v>4155</v>
      </c>
    </row>
    <row r="256" spans="1:16" ht="24" customHeight="1">
      <c r="A256" s="100" t="s">
        <v>4156</v>
      </c>
      <c r="B256" s="101" t="s">
        <v>66</v>
      </c>
      <c r="C256" s="101"/>
      <c r="D256" s="101" t="s">
        <v>4157</v>
      </c>
      <c r="E256" s="101" t="s">
        <v>2973</v>
      </c>
      <c r="F256" s="102" t="s">
        <v>884</v>
      </c>
      <c r="G256" s="100" t="s">
        <v>4158</v>
      </c>
      <c r="H256" s="100" t="s">
        <v>58</v>
      </c>
      <c r="I256" s="100" t="s">
        <v>4159</v>
      </c>
      <c r="J256" s="100" t="s">
        <v>58</v>
      </c>
      <c r="K256" s="100" t="s">
        <v>4160</v>
      </c>
      <c r="L256" s="100" t="s">
        <v>58</v>
      </c>
      <c r="M256" s="103">
        <v>898.98157956262401</v>
      </c>
      <c r="N256" s="100" t="s">
        <v>4003</v>
      </c>
      <c r="O256" s="103">
        <v>5543133.3850803599</v>
      </c>
      <c r="P256" s="100" t="s">
        <v>4161</v>
      </c>
    </row>
    <row r="257" spans="1:16" ht="26.1" customHeight="1">
      <c r="A257" s="100" t="s">
        <v>1076</v>
      </c>
      <c r="B257" s="101" t="s">
        <v>66</v>
      </c>
      <c r="C257" s="101"/>
      <c r="D257" s="101" t="s">
        <v>1077</v>
      </c>
      <c r="E257" s="101" t="s">
        <v>889</v>
      </c>
      <c r="F257" s="102" t="s">
        <v>101</v>
      </c>
      <c r="G257" s="100" t="s">
        <v>4162</v>
      </c>
      <c r="H257" s="100" t="s">
        <v>58</v>
      </c>
      <c r="I257" s="100" t="s">
        <v>4163</v>
      </c>
      <c r="J257" s="100" t="s">
        <v>58</v>
      </c>
      <c r="K257" s="100" t="s">
        <v>4164</v>
      </c>
      <c r="L257" s="100" t="s">
        <v>58</v>
      </c>
      <c r="M257" s="103">
        <v>893.65415634919395</v>
      </c>
      <c r="N257" s="100" t="s">
        <v>4003</v>
      </c>
      <c r="O257" s="103">
        <v>5544027.0392367104</v>
      </c>
      <c r="P257" s="100" t="s">
        <v>4165</v>
      </c>
    </row>
    <row r="258" spans="1:16" ht="24" customHeight="1">
      <c r="A258" s="100" t="s">
        <v>1725</v>
      </c>
      <c r="B258" s="101" t="s">
        <v>66</v>
      </c>
      <c r="C258" s="101"/>
      <c r="D258" s="101" t="s">
        <v>1726</v>
      </c>
      <c r="E258" s="101" t="s">
        <v>889</v>
      </c>
      <c r="F258" s="102" t="s">
        <v>933</v>
      </c>
      <c r="G258" s="100" t="s">
        <v>4166</v>
      </c>
      <c r="H258" s="100" t="s">
        <v>58</v>
      </c>
      <c r="I258" s="100" t="s">
        <v>4167</v>
      </c>
      <c r="J258" s="100" t="s">
        <v>58</v>
      </c>
      <c r="K258" s="100" t="s">
        <v>4168</v>
      </c>
      <c r="L258" s="100" t="s">
        <v>58</v>
      </c>
      <c r="M258" s="103">
        <v>892.105836297108</v>
      </c>
      <c r="N258" s="100" t="s">
        <v>4003</v>
      </c>
      <c r="O258" s="103">
        <v>5544919.1450730097</v>
      </c>
      <c r="P258" s="100" t="s">
        <v>4169</v>
      </c>
    </row>
    <row r="259" spans="1:16" ht="26.1" customHeight="1">
      <c r="A259" s="100" t="s">
        <v>1681</v>
      </c>
      <c r="B259" s="101" t="s">
        <v>66</v>
      </c>
      <c r="C259" s="101"/>
      <c r="D259" s="101" t="s">
        <v>1682</v>
      </c>
      <c r="E259" s="101" t="s">
        <v>889</v>
      </c>
      <c r="F259" s="102" t="s">
        <v>63</v>
      </c>
      <c r="G259" s="100" t="s">
        <v>4050</v>
      </c>
      <c r="H259" s="100" t="s">
        <v>58</v>
      </c>
      <c r="I259" s="100" t="s">
        <v>4170</v>
      </c>
      <c r="J259" s="100" t="s">
        <v>58</v>
      </c>
      <c r="K259" s="100" t="s">
        <v>4171</v>
      </c>
      <c r="L259" s="100" t="s">
        <v>58</v>
      </c>
      <c r="M259" s="103">
        <v>891.82789131140703</v>
      </c>
      <c r="N259" s="100" t="s">
        <v>4003</v>
      </c>
      <c r="O259" s="103">
        <v>5545810.9729643203</v>
      </c>
      <c r="P259" s="100" t="s">
        <v>4172</v>
      </c>
    </row>
    <row r="260" spans="1:16" ht="26.1" customHeight="1">
      <c r="A260" s="100" t="s">
        <v>4173</v>
      </c>
      <c r="B260" s="101" t="s">
        <v>66</v>
      </c>
      <c r="C260" s="101"/>
      <c r="D260" s="101" t="s">
        <v>4174</v>
      </c>
      <c r="E260" s="101" t="s">
        <v>889</v>
      </c>
      <c r="F260" s="102" t="s">
        <v>884</v>
      </c>
      <c r="G260" s="100" t="s">
        <v>3787</v>
      </c>
      <c r="H260" s="100" t="s">
        <v>58</v>
      </c>
      <c r="I260" s="100" t="s">
        <v>4175</v>
      </c>
      <c r="J260" s="100" t="s">
        <v>58</v>
      </c>
      <c r="K260" s="100" t="s">
        <v>4176</v>
      </c>
      <c r="L260" s="100" t="s">
        <v>58</v>
      </c>
      <c r="M260" s="103">
        <v>887.483695928776</v>
      </c>
      <c r="N260" s="100" t="s">
        <v>4003</v>
      </c>
      <c r="O260" s="103">
        <v>5546698.4566602502</v>
      </c>
      <c r="P260" s="100" t="s">
        <v>4177</v>
      </c>
    </row>
    <row r="261" spans="1:16" ht="26.1" customHeight="1">
      <c r="A261" s="100" t="s">
        <v>4178</v>
      </c>
      <c r="B261" s="101" t="s">
        <v>66</v>
      </c>
      <c r="C261" s="101"/>
      <c r="D261" s="101" t="s">
        <v>4179</v>
      </c>
      <c r="E261" s="101" t="s">
        <v>889</v>
      </c>
      <c r="F261" s="102" t="s">
        <v>948</v>
      </c>
      <c r="G261" s="100" t="s">
        <v>3809</v>
      </c>
      <c r="H261" s="100" t="s">
        <v>58</v>
      </c>
      <c r="I261" s="100" t="s">
        <v>4180</v>
      </c>
      <c r="J261" s="100" t="s">
        <v>58</v>
      </c>
      <c r="K261" s="100" t="s">
        <v>4181</v>
      </c>
      <c r="L261" s="100" t="s">
        <v>58</v>
      </c>
      <c r="M261" s="103">
        <v>884.04715765629203</v>
      </c>
      <c r="N261" s="100" t="s">
        <v>4003</v>
      </c>
      <c r="O261" s="103">
        <v>5547582.5038179001</v>
      </c>
      <c r="P261" s="100" t="s">
        <v>4182</v>
      </c>
    </row>
    <row r="262" spans="1:16" ht="39" customHeight="1">
      <c r="A262" s="100" t="s">
        <v>1348</v>
      </c>
      <c r="B262" s="101" t="s">
        <v>66</v>
      </c>
      <c r="C262" s="101"/>
      <c r="D262" s="101" t="s">
        <v>1349</v>
      </c>
      <c r="E262" s="101" t="s">
        <v>889</v>
      </c>
      <c r="F262" s="102" t="s">
        <v>63</v>
      </c>
      <c r="G262" s="100" t="s">
        <v>4183</v>
      </c>
      <c r="H262" s="100" t="s">
        <v>58</v>
      </c>
      <c r="I262" s="100" t="s">
        <v>4184</v>
      </c>
      <c r="J262" s="100" t="s">
        <v>58</v>
      </c>
      <c r="K262" s="100" t="s">
        <v>4185</v>
      </c>
      <c r="L262" s="100" t="s">
        <v>58</v>
      </c>
      <c r="M262" s="103">
        <v>876.71588871809604</v>
      </c>
      <c r="N262" s="100" t="s">
        <v>4003</v>
      </c>
      <c r="O262" s="103">
        <v>5548459.2197066201</v>
      </c>
      <c r="P262" s="100" t="s">
        <v>4186</v>
      </c>
    </row>
    <row r="263" spans="1:16" ht="24" customHeight="1">
      <c r="A263" s="100" t="s">
        <v>1623</v>
      </c>
      <c r="B263" s="101" t="s">
        <v>66</v>
      </c>
      <c r="C263" s="101"/>
      <c r="D263" s="101" t="s">
        <v>1624</v>
      </c>
      <c r="E263" s="101" t="s">
        <v>889</v>
      </c>
      <c r="F263" s="102" t="s">
        <v>63</v>
      </c>
      <c r="G263" s="100" t="s">
        <v>3919</v>
      </c>
      <c r="H263" s="100" t="s">
        <v>58</v>
      </c>
      <c r="I263" s="100" t="s">
        <v>4187</v>
      </c>
      <c r="J263" s="100" t="s">
        <v>58</v>
      </c>
      <c r="K263" s="100" t="s">
        <v>4188</v>
      </c>
      <c r="L263" s="100" t="s">
        <v>58</v>
      </c>
      <c r="M263" s="103">
        <v>842.71637990935096</v>
      </c>
      <c r="N263" s="100" t="s">
        <v>4003</v>
      </c>
      <c r="O263" s="103">
        <v>5549301.9360865299</v>
      </c>
      <c r="P263" s="100" t="s">
        <v>4189</v>
      </c>
    </row>
    <row r="264" spans="1:16" ht="26.1" customHeight="1">
      <c r="A264" s="100" t="s">
        <v>4190</v>
      </c>
      <c r="B264" s="101" t="s">
        <v>66</v>
      </c>
      <c r="C264" s="101"/>
      <c r="D264" s="101" t="s">
        <v>4191</v>
      </c>
      <c r="E264" s="101" t="s">
        <v>889</v>
      </c>
      <c r="F264" s="102" t="s">
        <v>63</v>
      </c>
      <c r="G264" s="100" t="s">
        <v>4192</v>
      </c>
      <c r="H264" s="100" t="s">
        <v>58</v>
      </c>
      <c r="I264" s="100" t="s">
        <v>4193</v>
      </c>
      <c r="J264" s="100" t="s">
        <v>58</v>
      </c>
      <c r="K264" s="100" t="s">
        <v>4194</v>
      </c>
      <c r="L264" s="100" t="s">
        <v>58</v>
      </c>
      <c r="M264" s="103">
        <v>811.82976384894198</v>
      </c>
      <c r="N264" s="100" t="s">
        <v>4195</v>
      </c>
      <c r="O264" s="103">
        <v>5550113.7658503801</v>
      </c>
      <c r="P264" s="100" t="s">
        <v>4196</v>
      </c>
    </row>
    <row r="265" spans="1:16" ht="65.099999999999994" customHeight="1">
      <c r="A265" s="100" t="s">
        <v>4197</v>
      </c>
      <c r="B265" s="101" t="s">
        <v>66</v>
      </c>
      <c r="C265" s="101"/>
      <c r="D265" s="101" t="s">
        <v>4198</v>
      </c>
      <c r="E265" s="101" t="s">
        <v>1610</v>
      </c>
      <c r="F265" s="102" t="s">
        <v>63</v>
      </c>
      <c r="G265" s="100" t="s">
        <v>4199</v>
      </c>
      <c r="H265" s="100" t="s">
        <v>58</v>
      </c>
      <c r="I265" s="100" t="s">
        <v>4200</v>
      </c>
      <c r="J265" s="100" t="s">
        <v>58</v>
      </c>
      <c r="K265" s="100" t="s">
        <v>4201</v>
      </c>
      <c r="L265" s="100" t="s">
        <v>58</v>
      </c>
      <c r="M265" s="103">
        <v>810.54823750358798</v>
      </c>
      <c r="N265" s="100" t="s">
        <v>4195</v>
      </c>
      <c r="O265" s="103">
        <v>5550924.3140878798</v>
      </c>
      <c r="P265" s="100" t="s">
        <v>4202</v>
      </c>
    </row>
    <row r="266" spans="1:16" ht="26.1" customHeight="1">
      <c r="A266" s="100" t="s">
        <v>1270</v>
      </c>
      <c r="B266" s="101" t="s">
        <v>66</v>
      </c>
      <c r="C266" s="101"/>
      <c r="D266" s="101" t="s">
        <v>1271</v>
      </c>
      <c r="E266" s="101" t="s">
        <v>889</v>
      </c>
      <c r="F266" s="102" t="s">
        <v>202</v>
      </c>
      <c r="G266" s="100" t="s">
        <v>4203</v>
      </c>
      <c r="H266" s="100" t="s">
        <v>58</v>
      </c>
      <c r="I266" s="100" t="s">
        <v>4204</v>
      </c>
      <c r="J266" s="100" t="s">
        <v>58</v>
      </c>
      <c r="K266" s="100" t="s">
        <v>4205</v>
      </c>
      <c r="L266" s="100" t="s">
        <v>58</v>
      </c>
      <c r="M266" s="103">
        <v>806.57587410799295</v>
      </c>
      <c r="N266" s="100" t="s">
        <v>4195</v>
      </c>
      <c r="O266" s="103">
        <v>5551730.8899619896</v>
      </c>
      <c r="P266" s="100" t="s">
        <v>4206</v>
      </c>
    </row>
    <row r="267" spans="1:16" ht="39" customHeight="1">
      <c r="A267" s="100" t="s">
        <v>887</v>
      </c>
      <c r="B267" s="101" t="s">
        <v>66</v>
      </c>
      <c r="C267" s="101"/>
      <c r="D267" s="101" t="s">
        <v>888</v>
      </c>
      <c r="E267" s="101" t="s">
        <v>889</v>
      </c>
      <c r="F267" s="102" t="s">
        <v>68</v>
      </c>
      <c r="G267" s="100" t="s">
        <v>3318</v>
      </c>
      <c r="H267" s="100" t="s">
        <v>58</v>
      </c>
      <c r="I267" s="100" t="s">
        <v>4207</v>
      </c>
      <c r="J267" s="100" t="s">
        <v>58</v>
      </c>
      <c r="K267" s="100" t="s">
        <v>4208</v>
      </c>
      <c r="L267" s="100" t="s">
        <v>58</v>
      </c>
      <c r="M267" s="103">
        <v>799.04838563443002</v>
      </c>
      <c r="N267" s="100" t="s">
        <v>4195</v>
      </c>
      <c r="O267" s="103">
        <v>5552529.9383476302</v>
      </c>
      <c r="P267" s="100" t="s">
        <v>4209</v>
      </c>
    </row>
    <row r="268" spans="1:16" ht="26.1" customHeight="1">
      <c r="A268" s="100" t="s">
        <v>1401</v>
      </c>
      <c r="B268" s="101" t="s">
        <v>66</v>
      </c>
      <c r="C268" s="101"/>
      <c r="D268" s="101" t="s">
        <v>1402</v>
      </c>
      <c r="E268" s="101" t="s">
        <v>889</v>
      </c>
      <c r="F268" s="102" t="s">
        <v>63</v>
      </c>
      <c r="G268" s="100" t="s">
        <v>4050</v>
      </c>
      <c r="H268" s="100" t="s">
        <v>58</v>
      </c>
      <c r="I268" s="100" t="s">
        <v>4210</v>
      </c>
      <c r="J268" s="100" t="s">
        <v>58</v>
      </c>
      <c r="K268" s="100" t="s">
        <v>4211</v>
      </c>
      <c r="L268" s="100" t="s">
        <v>58</v>
      </c>
      <c r="M268" s="103">
        <v>786.08382557751099</v>
      </c>
      <c r="N268" s="100" t="s">
        <v>4195</v>
      </c>
      <c r="O268" s="103">
        <v>5553316.0221731998</v>
      </c>
      <c r="P268" s="100" t="s">
        <v>4212</v>
      </c>
    </row>
    <row r="269" spans="1:16" ht="24" customHeight="1">
      <c r="A269" s="100" t="s">
        <v>1182</v>
      </c>
      <c r="B269" s="101" t="s">
        <v>66</v>
      </c>
      <c r="C269" s="101"/>
      <c r="D269" s="101" t="s">
        <v>1183</v>
      </c>
      <c r="E269" s="101" t="s">
        <v>889</v>
      </c>
      <c r="F269" s="102" t="s">
        <v>63</v>
      </c>
      <c r="G269" s="100" t="s">
        <v>4046</v>
      </c>
      <c r="H269" s="100" t="s">
        <v>58</v>
      </c>
      <c r="I269" s="100" t="s">
        <v>4213</v>
      </c>
      <c r="J269" s="100" t="s">
        <v>58</v>
      </c>
      <c r="K269" s="100" t="s">
        <v>4214</v>
      </c>
      <c r="L269" s="100" t="s">
        <v>58</v>
      </c>
      <c r="M269" s="103">
        <v>784.66551469300998</v>
      </c>
      <c r="N269" s="100" t="s">
        <v>4195</v>
      </c>
      <c r="O269" s="103">
        <v>5554100.6876878999</v>
      </c>
      <c r="P269" s="100" t="s">
        <v>4215</v>
      </c>
    </row>
    <row r="270" spans="1:16" ht="39" customHeight="1">
      <c r="A270" s="100" t="s">
        <v>4216</v>
      </c>
      <c r="B270" s="101" t="s">
        <v>66</v>
      </c>
      <c r="C270" s="101"/>
      <c r="D270" s="101" t="s">
        <v>4217</v>
      </c>
      <c r="E270" s="101" t="s">
        <v>889</v>
      </c>
      <c r="F270" s="102" t="s">
        <v>63</v>
      </c>
      <c r="G270" s="100" t="s">
        <v>3985</v>
      </c>
      <c r="H270" s="100" t="s">
        <v>58</v>
      </c>
      <c r="I270" s="100" t="s">
        <v>4218</v>
      </c>
      <c r="J270" s="100" t="s">
        <v>58</v>
      </c>
      <c r="K270" s="100" t="s">
        <v>4219</v>
      </c>
      <c r="L270" s="100" t="s">
        <v>58</v>
      </c>
      <c r="M270" s="103">
        <v>768.524737303194</v>
      </c>
      <c r="N270" s="100" t="s">
        <v>4195</v>
      </c>
      <c r="O270" s="103">
        <v>5554869.2124252003</v>
      </c>
      <c r="P270" s="100" t="s">
        <v>4220</v>
      </c>
    </row>
    <row r="271" spans="1:16" ht="26.1" customHeight="1">
      <c r="A271" s="100" t="s">
        <v>1487</v>
      </c>
      <c r="B271" s="101" t="s">
        <v>66</v>
      </c>
      <c r="C271" s="101"/>
      <c r="D271" s="101" t="s">
        <v>1488</v>
      </c>
      <c r="E271" s="101" t="s">
        <v>889</v>
      </c>
      <c r="F271" s="102" t="s">
        <v>202</v>
      </c>
      <c r="G271" s="100" t="s">
        <v>4221</v>
      </c>
      <c r="H271" s="100" t="s">
        <v>58</v>
      </c>
      <c r="I271" s="100" t="s">
        <v>4222</v>
      </c>
      <c r="J271" s="100" t="s">
        <v>58</v>
      </c>
      <c r="K271" s="100" t="s">
        <v>4223</v>
      </c>
      <c r="L271" s="100" t="s">
        <v>58</v>
      </c>
      <c r="M271" s="103">
        <v>766.99655726566903</v>
      </c>
      <c r="N271" s="100" t="s">
        <v>4195</v>
      </c>
      <c r="O271" s="103">
        <v>5555636.2089824602</v>
      </c>
      <c r="P271" s="100" t="s">
        <v>4224</v>
      </c>
    </row>
    <row r="272" spans="1:16" ht="39" customHeight="1">
      <c r="A272" s="100" t="s">
        <v>1483</v>
      </c>
      <c r="B272" s="101" t="s">
        <v>66</v>
      </c>
      <c r="C272" s="101"/>
      <c r="D272" s="101" t="s">
        <v>1484</v>
      </c>
      <c r="E272" s="101" t="s">
        <v>889</v>
      </c>
      <c r="F272" s="102" t="s">
        <v>63</v>
      </c>
      <c r="G272" s="100" t="s">
        <v>4225</v>
      </c>
      <c r="H272" s="100" t="s">
        <v>58</v>
      </c>
      <c r="I272" s="100" t="s">
        <v>4226</v>
      </c>
      <c r="J272" s="100" t="s">
        <v>58</v>
      </c>
      <c r="K272" s="100" t="s">
        <v>4227</v>
      </c>
      <c r="L272" s="100" t="s">
        <v>58</v>
      </c>
      <c r="M272" s="103">
        <v>760.86386090592396</v>
      </c>
      <c r="N272" s="100" t="s">
        <v>4195</v>
      </c>
      <c r="O272" s="103">
        <v>5556397.07284337</v>
      </c>
      <c r="P272" s="100" t="s">
        <v>4228</v>
      </c>
    </row>
    <row r="273" spans="1:16" ht="26.1" customHeight="1">
      <c r="A273" s="100" t="s">
        <v>1154</v>
      </c>
      <c r="B273" s="101" t="s">
        <v>66</v>
      </c>
      <c r="C273" s="101"/>
      <c r="D273" s="101" t="s">
        <v>1155</v>
      </c>
      <c r="E273" s="101" t="s">
        <v>889</v>
      </c>
      <c r="F273" s="102" t="s">
        <v>202</v>
      </c>
      <c r="G273" s="100" t="s">
        <v>3615</v>
      </c>
      <c r="H273" s="100" t="s">
        <v>58</v>
      </c>
      <c r="I273" s="100" t="s">
        <v>4229</v>
      </c>
      <c r="J273" s="100" t="s">
        <v>58</v>
      </c>
      <c r="K273" s="100" t="s">
        <v>4230</v>
      </c>
      <c r="L273" s="100" t="s">
        <v>58</v>
      </c>
      <c r="M273" s="103">
        <v>759.01606151414501</v>
      </c>
      <c r="N273" s="100" t="s">
        <v>4195</v>
      </c>
      <c r="O273" s="103">
        <v>5557156.08890488</v>
      </c>
      <c r="P273" s="100" t="s">
        <v>4231</v>
      </c>
    </row>
    <row r="274" spans="1:16" ht="51.95" customHeight="1">
      <c r="A274" s="100" t="s">
        <v>1671</v>
      </c>
      <c r="B274" s="101" t="s">
        <v>66</v>
      </c>
      <c r="C274" s="101"/>
      <c r="D274" s="101" t="s">
        <v>1672</v>
      </c>
      <c r="E274" s="101" t="s">
        <v>889</v>
      </c>
      <c r="F274" s="102" t="s">
        <v>63</v>
      </c>
      <c r="G274" s="100" t="s">
        <v>3746</v>
      </c>
      <c r="H274" s="100" t="s">
        <v>58</v>
      </c>
      <c r="I274" s="100" t="s">
        <v>4232</v>
      </c>
      <c r="J274" s="100" t="s">
        <v>58</v>
      </c>
      <c r="K274" s="100" t="s">
        <v>4233</v>
      </c>
      <c r="L274" s="100" t="s">
        <v>58</v>
      </c>
      <c r="M274" s="103">
        <v>738.72023251902999</v>
      </c>
      <c r="N274" s="100" t="s">
        <v>4195</v>
      </c>
      <c r="O274" s="103">
        <v>5557894.8091374002</v>
      </c>
      <c r="P274" s="100" t="s">
        <v>4234</v>
      </c>
    </row>
    <row r="275" spans="1:16" ht="39" customHeight="1">
      <c r="A275" s="100" t="s">
        <v>1337</v>
      </c>
      <c r="B275" s="101" t="s">
        <v>66</v>
      </c>
      <c r="C275" s="101"/>
      <c r="D275" s="101" t="s">
        <v>1338</v>
      </c>
      <c r="E275" s="101" t="s">
        <v>889</v>
      </c>
      <c r="F275" s="102" t="s">
        <v>63</v>
      </c>
      <c r="G275" s="100" t="s">
        <v>4050</v>
      </c>
      <c r="H275" s="100" t="s">
        <v>58</v>
      </c>
      <c r="I275" s="100" t="s">
        <v>4235</v>
      </c>
      <c r="J275" s="100" t="s">
        <v>58</v>
      </c>
      <c r="K275" s="100" t="s">
        <v>4236</v>
      </c>
      <c r="L275" s="100" t="s">
        <v>58</v>
      </c>
      <c r="M275" s="103">
        <v>727.23391197553497</v>
      </c>
      <c r="N275" s="100" t="s">
        <v>4195</v>
      </c>
      <c r="O275" s="103">
        <v>5558622.0430493802</v>
      </c>
      <c r="P275" s="100" t="s">
        <v>4237</v>
      </c>
    </row>
    <row r="276" spans="1:16" ht="39" customHeight="1">
      <c r="A276" s="100" t="s">
        <v>4238</v>
      </c>
      <c r="B276" s="101" t="s">
        <v>66</v>
      </c>
      <c r="C276" s="101"/>
      <c r="D276" s="101" t="s">
        <v>4239</v>
      </c>
      <c r="E276" s="101" t="s">
        <v>889</v>
      </c>
      <c r="F276" s="102" t="s">
        <v>933</v>
      </c>
      <c r="G276" s="100" t="s">
        <v>4240</v>
      </c>
      <c r="H276" s="100" t="s">
        <v>58</v>
      </c>
      <c r="I276" s="100" t="s">
        <v>3856</v>
      </c>
      <c r="J276" s="100" t="s">
        <v>58</v>
      </c>
      <c r="K276" s="100" t="s">
        <v>4241</v>
      </c>
      <c r="L276" s="100" t="s">
        <v>58</v>
      </c>
      <c r="M276" s="103">
        <v>710.16184329273904</v>
      </c>
      <c r="N276" s="100" t="s">
        <v>4195</v>
      </c>
      <c r="O276" s="103">
        <v>5559332.2048926698</v>
      </c>
      <c r="P276" s="100" t="s">
        <v>4242</v>
      </c>
    </row>
    <row r="277" spans="1:16" ht="26.1" customHeight="1">
      <c r="A277" s="100" t="s">
        <v>1312</v>
      </c>
      <c r="B277" s="101" t="s">
        <v>66</v>
      </c>
      <c r="C277" s="101"/>
      <c r="D277" s="101" t="s">
        <v>1313</v>
      </c>
      <c r="E277" s="101" t="s">
        <v>889</v>
      </c>
      <c r="F277" s="102" t="s">
        <v>202</v>
      </c>
      <c r="G277" s="100" t="s">
        <v>4243</v>
      </c>
      <c r="H277" s="100" t="s">
        <v>58</v>
      </c>
      <c r="I277" s="100" t="s">
        <v>4244</v>
      </c>
      <c r="J277" s="100" t="s">
        <v>58</v>
      </c>
      <c r="K277" s="100" t="s">
        <v>4245</v>
      </c>
      <c r="L277" s="100" t="s">
        <v>58</v>
      </c>
      <c r="M277" s="103">
        <v>705.96334183337399</v>
      </c>
      <c r="N277" s="100" t="s">
        <v>4195</v>
      </c>
      <c r="O277" s="103">
        <v>5560038.1682345103</v>
      </c>
      <c r="P277" s="100" t="s">
        <v>4246</v>
      </c>
    </row>
    <row r="278" spans="1:16" ht="26.1" customHeight="1">
      <c r="A278" s="100" t="s">
        <v>1170</v>
      </c>
      <c r="B278" s="101" t="s">
        <v>66</v>
      </c>
      <c r="C278" s="101"/>
      <c r="D278" s="101" t="s">
        <v>1171</v>
      </c>
      <c r="E278" s="101" t="s">
        <v>889</v>
      </c>
      <c r="F278" s="102" t="s">
        <v>63</v>
      </c>
      <c r="G278" s="100" t="s">
        <v>4247</v>
      </c>
      <c r="H278" s="100" t="s">
        <v>58</v>
      </c>
      <c r="I278" s="100" t="s">
        <v>4248</v>
      </c>
      <c r="J278" s="100" t="s">
        <v>58</v>
      </c>
      <c r="K278" s="100" t="s">
        <v>4249</v>
      </c>
      <c r="L278" s="100" t="s">
        <v>58</v>
      </c>
      <c r="M278" s="103">
        <v>697.48933582029395</v>
      </c>
      <c r="N278" s="100" t="s">
        <v>4195</v>
      </c>
      <c r="O278" s="103">
        <v>5560735.6575703304</v>
      </c>
      <c r="P278" s="100" t="s">
        <v>4250</v>
      </c>
    </row>
    <row r="279" spans="1:16" ht="24" customHeight="1">
      <c r="A279" s="100" t="s">
        <v>4251</v>
      </c>
      <c r="B279" s="101" t="s">
        <v>66</v>
      </c>
      <c r="C279" s="101"/>
      <c r="D279" s="101" t="s">
        <v>4252</v>
      </c>
      <c r="E279" s="101" t="s">
        <v>2973</v>
      </c>
      <c r="F279" s="102" t="s">
        <v>884</v>
      </c>
      <c r="G279" s="100" t="s">
        <v>4253</v>
      </c>
      <c r="H279" s="100" t="s">
        <v>58</v>
      </c>
      <c r="I279" s="100" t="s">
        <v>3137</v>
      </c>
      <c r="J279" s="100" t="s">
        <v>58</v>
      </c>
      <c r="K279" s="100" t="s">
        <v>4254</v>
      </c>
      <c r="L279" s="100" t="s">
        <v>58</v>
      </c>
      <c r="M279" s="103">
        <v>689.43027209682498</v>
      </c>
      <c r="N279" s="100" t="s">
        <v>4195</v>
      </c>
      <c r="O279" s="103">
        <v>5561425.0878424197</v>
      </c>
      <c r="P279" s="100" t="s">
        <v>4255</v>
      </c>
    </row>
    <row r="280" spans="1:16" ht="24" customHeight="1">
      <c r="A280" s="100" t="s">
        <v>4256</v>
      </c>
      <c r="B280" s="101" t="s">
        <v>66</v>
      </c>
      <c r="C280" s="101"/>
      <c r="D280" s="101" t="s">
        <v>4257</v>
      </c>
      <c r="E280" s="101" t="s">
        <v>889</v>
      </c>
      <c r="F280" s="102" t="s">
        <v>63</v>
      </c>
      <c r="G280" s="100" t="s">
        <v>3318</v>
      </c>
      <c r="H280" s="100" t="s">
        <v>58</v>
      </c>
      <c r="I280" s="100" t="s">
        <v>4258</v>
      </c>
      <c r="J280" s="100" t="s">
        <v>58</v>
      </c>
      <c r="K280" s="100" t="s">
        <v>4259</v>
      </c>
      <c r="L280" s="100" t="s">
        <v>58</v>
      </c>
      <c r="M280" s="103">
        <v>677.17353061553797</v>
      </c>
      <c r="N280" s="100" t="s">
        <v>4195</v>
      </c>
      <c r="O280" s="103">
        <v>5562102.2613730403</v>
      </c>
      <c r="P280" s="100" t="s">
        <v>4260</v>
      </c>
    </row>
    <row r="281" spans="1:16" ht="39" customHeight="1">
      <c r="A281" s="100" t="s">
        <v>4261</v>
      </c>
      <c r="B281" s="101" t="s">
        <v>66</v>
      </c>
      <c r="C281" s="101"/>
      <c r="D281" s="101" t="s">
        <v>4262</v>
      </c>
      <c r="E281" s="101" t="s">
        <v>1610</v>
      </c>
      <c r="F281" s="102" t="s">
        <v>63</v>
      </c>
      <c r="G281" s="100" t="s">
        <v>4263</v>
      </c>
      <c r="H281" s="100" t="s">
        <v>58</v>
      </c>
      <c r="I281" s="100" t="s">
        <v>4264</v>
      </c>
      <c r="J281" s="100" t="s">
        <v>58</v>
      </c>
      <c r="K281" s="100" t="s">
        <v>4265</v>
      </c>
      <c r="L281" s="100" t="s">
        <v>58</v>
      </c>
      <c r="M281" s="103">
        <v>676.58474538086796</v>
      </c>
      <c r="N281" s="100" t="s">
        <v>4195</v>
      </c>
      <c r="O281" s="103">
        <v>5562778.8461184204</v>
      </c>
      <c r="P281" s="100" t="s">
        <v>4266</v>
      </c>
    </row>
    <row r="282" spans="1:16" ht="24" customHeight="1">
      <c r="A282" s="100" t="s">
        <v>1385</v>
      </c>
      <c r="B282" s="101" t="s">
        <v>66</v>
      </c>
      <c r="C282" s="101"/>
      <c r="D282" s="101" t="s">
        <v>1386</v>
      </c>
      <c r="E282" s="101" t="s">
        <v>889</v>
      </c>
      <c r="F282" s="102" t="s">
        <v>101</v>
      </c>
      <c r="G282" s="100" t="s">
        <v>4267</v>
      </c>
      <c r="H282" s="100" t="s">
        <v>58</v>
      </c>
      <c r="I282" s="100" t="s">
        <v>4268</v>
      </c>
      <c r="J282" s="100" t="s">
        <v>58</v>
      </c>
      <c r="K282" s="100" t="s">
        <v>4269</v>
      </c>
      <c r="L282" s="100" t="s">
        <v>58</v>
      </c>
      <c r="M282" s="103">
        <v>668.80168493618203</v>
      </c>
      <c r="N282" s="100" t="s">
        <v>4195</v>
      </c>
      <c r="O282" s="103">
        <v>5563447.6478033597</v>
      </c>
      <c r="P282" s="100" t="s">
        <v>4270</v>
      </c>
    </row>
    <row r="283" spans="1:16" ht="26.1" customHeight="1">
      <c r="A283" s="100" t="s">
        <v>4271</v>
      </c>
      <c r="B283" s="101" t="s">
        <v>66</v>
      </c>
      <c r="C283" s="101"/>
      <c r="D283" s="101" t="s">
        <v>4272</v>
      </c>
      <c r="E283" s="101" t="s">
        <v>889</v>
      </c>
      <c r="F283" s="102" t="s">
        <v>63</v>
      </c>
      <c r="G283" s="100" t="s">
        <v>4050</v>
      </c>
      <c r="H283" s="100" t="s">
        <v>58</v>
      </c>
      <c r="I283" s="100" t="s">
        <v>4273</v>
      </c>
      <c r="J283" s="100" t="s">
        <v>58</v>
      </c>
      <c r="K283" s="100" t="s">
        <v>4274</v>
      </c>
      <c r="L283" s="100" t="s">
        <v>58</v>
      </c>
      <c r="M283" s="103">
        <v>662.00159939330501</v>
      </c>
      <c r="N283" s="100" t="s">
        <v>4195</v>
      </c>
      <c r="O283" s="103">
        <v>5564109.6494027497</v>
      </c>
      <c r="P283" s="100" t="s">
        <v>4275</v>
      </c>
    </row>
    <row r="284" spans="1:16" ht="26.1" customHeight="1">
      <c r="A284" s="100" t="s">
        <v>1685</v>
      </c>
      <c r="B284" s="101" t="s">
        <v>66</v>
      </c>
      <c r="C284" s="101"/>
      <c r="D284" s="101" t="s">
        <v>1686</v>
      </c>
      <c r="E284" s="101" t="s">
        <v>889</v>
      </c>
      <c r="F284" s="102" t="s">
        <v>63</v>
      </c>
      <c r="G284" s="100" t="s">
        <v>3318</v>
      </c>
      <c r="H284" s="100" t="s">
        <v>58</v>
      </c>
      <c r="I284" s="100" t="s">
        <v>4276</v>
      </c>
      <c r="J284" s="100" t="s">
        <v>58</v>
      </c>
      <c r="K284" s="100" t="s">
        <v>4277</v>
      </c>
      <c r="L284" s="100" t="s">
        <v>58</v>
      </c>
      <c r="M284" s="103">
        <v>660.49339556541997</v>
      </c>
      <c r="N284" s="100" t="s">
        <v>4195</v>
      </c>
      <c r="O284" s="103">
        <v>5564770.1427983101</v>
      </c>
      <c r="P284" s="100" t="s">
        <v>4278</v>
      </c>
    </row>
    <row r="285" spans="1:16" ht="24" customHeight="1">
      <c r="A285" s="100" t="s">
        <v>4279</v>
      </c>
      <c r="B285" s="101" t="s">
        <v>66</v>
      </c>
      <c r="C285" s="101"/>
      <c r="D285" s="101" t="s">
        <v>4280</v>
      </c>
      <c r="E285" s="101" t="s">
        <v>889</v>
      </c>
      <c r="F285" s="102" t="s">
        <v>63</v>
      </c>
      <c r="G285" s="100" t="s">
        <v>4281</v>
      </c>
      <c r="H285" s="100" t="s">
        <v>58</v>
      </c>
      <c r="I285" s="100" t="s">
        <v>4282</v>
      </c>
      <c r="J285" s="100" t="s">
        <v>58</v>
      </c>
      <c r="K285" s="100" t="s">
        <v>4283</v>
      </c>
      <c r="L285" s="100" t="s">
        <v>58</v>
      </c>
      <c r="M285" s="103">
        <v>647.77853812901196</v>
      </c>
      <c r="N285" s="100" t="s">
        <v>4195</v>
      </c>
      <c r="O285" s="103">
        <v>5565417.9213364404</v>
      </c>
      <c r="P285" s="100" t="s">
        <v>4284</v>
      </c>
    </row>
    <row r="286" spans="1:16" ht="78" customHeight="1">
      <c r="A286" s="100" t="s">
        <v>4285</v>
      </c>
      <c r="B286" s="101" t="s">
        <v>66</v>
      </c>
      <c r="C286" s="101"/>
      <c r="D286" s="101" t="s">
        <v>4286</v>
      </c>
      <c r="E286" s="101" t="s">
        <v>1610</v>
      </c>
      <c r="F286" s="102" t="s">
        <v>63</v>
      </c>
      <c r="G286" s="100" t="s">
        <v>4287</v>
      </c>
      <c r="H286" s="100" t="s">
        <v>58</v>
      </c>
      <c r="I286" s="100" t="s">
        <v>4288</v>
      </c>
      <c r="J286" s="100" t="s">
        <v>58</v>
      </c>
      <c r="K286" s="100" t="s">
        <v>4289</v>
      </c>
      <c r="L286" s="100" t="s">
        <v>58</v>
      </c>
      <c r="M286" s="103">
        <v>637.36057011278899</v>
      </c>
      <c r="N286" s="100" t="s">
        <v>4195</v>
      </c>
      <c r="O286" s="103">
        <v>5566055.2819065601</v>
      </c>
      <c r="P286" s="100" t="s">
        <v>4290</v>
      </c>
    </row>
    <row r="287" spans="1:16" ht="39" customHeight="1">
      <c r="A287" s="100" t="s">
        <v>4291</v>
      </c>
      <c r="B287" s="101" t="s">
        <v>66</v>
      </c>
      <c r="C287" s="101"/>
      <c r="D287" s="101" t="s">
        <v>4292</v>
      </c>
      <c r="E287" s="101" t="s">
        <v>942</v>
      </c>
      <c r="F287" s="102" t="s">
        <v>63</v>
      </c>
      <c r="G287" s="100" t="s">
        <v>4293</v>
      </c>
      <c r="H287" s="100" t="s">
        <v>58</v>
      </c>
      <c r="I287" s="100" t="s">
        <v>4294</v>
      </c>
      <c r="J287" s="100" t="s">
        <v>58</v>
      </c>
      <c r="K287" s="100" t="s">
        <v>4295</v>
      </c>
      <c r="L287" s="100" t="s">
        <v>58</v>
      </c>
      <c r="M287" s="103">
        <v>635.71520279476601</v>
      </c>
      <c r="N287" s="100" t="s">
        <v>4195</v>
      </c>
      <c r="O287" s="103">
        <v>5566690.9971093498</v>
      </c>
      <c r="P287" s="100" t="s">
        <v>4296</v>
      </c>
    </row>
    <row r="288" spans="1:16" ht="26.1" customHeight="1">
      <c r="A288" s="100" t="s">
        <v>1606</v>
      </c>
      <c r="B288" s="101" t="s">
        <v>66</v>
      </c>
      <c r="C288" s="101"/>
      <c r="D288" s="101" t="s">
        <v>1607</v>
      </c>
      <c r="E288" s="101" t="s">
        <v>889</v>
      </c>
      <c r="F288" s="102" t="s">
        <v>101</v>
      </c>
      <c r="G288" s="100" t="s">
        <v>4297</v>
      </c>
      <c r="H288" s="100" t="s">
        <v>58</v>
      </c>
      <c r="I288" s="100" t="s">
        <v>4298</v>
      </c>
      <c r="J288" s="100" t="s">
        <v>58</v>
      </c>
      <c r="K288" s="100" t="s">
        <v>4299</v>
      </c>
      <c r="L288" s="100" t="s">
        <v>58</v>
      </c>
      <c r="M288" s="103">
        <v>629.13414238490702</v>
      </c>
      <c r="N288" s="100" t="s">
        <v>4195</v>
      </c>
      <c r="O288" s="103">
        <v>5567320.1312517403</v>
      </c>
      <c r="P288" s="100" t="s">
        <v>4300</v>
      </c>
    </row>
    <row r="289" spans="1:16" ht="24" customHeight="1">
      <c r="A289" s="100" t="s">
        <v>1399</v>
      </c>
      <c r="B289" s="101" t="s">
        <v>66</v>
      </c>
      <c r="C289" s="101"/>
      <c r="D289" s="101" t="s">
        <v>1400</v>
      </c>
      <c r="E289" s="101" t="s">
        <v>889</v>
      </c>
      <c r="F289" s="102" t="s">
        <v>63</v>
      </c>
      <c r="G289" s="100" t="s">
        <v>4046</v>
      </c>
      <c r="H289" s="100" t="s">
        <v>58</v>
      </c>
      <c r="I289" s="100" t="s">
        <v>4301</v>
      </c>
      <c r="J289" s="100" t="s">
        <v>58</v>
      </c>
      <c r="K289" s="100" t="s">
        <v>4302</v>
      </c>
      <c r="L289" s="100" t="s">
        <v>58</v>
      </c>
      <c r="M289" s="103">
        <v>623.41755047198205</v>
      </c>
      <c r="N289" s="100" t="s">
        <v>4195</v>
      </c>
      <c r="O289" s="103">
        <v>5567943.54880221</v>
      </c>
      <c r="P289" s="100" t="s">
        <v>4303</v>
      </c>
    </row>
    <row r="290" spans="1:16" ht="26.1" customHeight="1">
      <c r="A290" s="100" t="s">
        <v>1659</v>
      </c>
      <c r="B290" s="101" t="s">
        <v>66</v>
      </c>
      <c r="C290" s="101"/>
      <c r="D290" s="101" t="s">
        <v>1660</v>
      </c>
      <c r="E290" s="101" t="s">
        <v>889</v>
      </c>
      <c r="F290" s="102" t="s">
        <v>63</v>
      </c>
      <c r="G290" s="100" t="s">
        <v>4304</v>
      </c>
      <c r="H290" s="100" t="s">
        <v>58</v>
      </c>
      <c r="I290" s="100" t="s">
        <v>4305</v>
      </c>
      <c r="J290" s="100" t="s">
        <v>58</v>
      </c>
      <c r="K290" s="100" t="s">
        <v>4306</v>
      </c>
      <c r="L290" s="100" t="s">
        <v>58</v>
      </c>
      <c r="M290" s="103">
        <v>621.69959644286803</v>
      </c>
      <c r="N290" s="100" t="s">
        <v>4195</v>
      </c>
      <c r="O290" s="103">
        <v>5568565.2483986504</v>
      </c>
      <c r="P290" s="100" t="s">
        <v>4307</v>
      </c>
    </row>
    <row r="291" spans="1:16" ht="26.1" customHeight="1">
      <c r="A291" s="100" t="s">
        <v>1397</v>
      </c>
      <c r="B291" s="101" t="s">
        <v>66</v>
      </c>
      <c r="C291" s="101"/>
      <c r="D291" s="101" t="s">
        <v>1398</v>
      </c>
      <c r="E291" s="101" t="s">
        <v>889</v>
      </c>
      <c r="F291" s="102" t="s">
        <v>63</v>
      </c>
      <c r="G291" s="100" t="s">
        <v>3578</v>
      </c>
      <c r="H291" s="100" t="s">
        <v>58</v>
      </c>
      <c r="I291" s="100" t="s">
        <v>4308</v>
      </c>
      <c r="J291" s="100" t="s">
        <v>58</v>
      </c>
      <c r="K291" s="100" t="s">
        <v>4309</v>
      </c>
      <c r="L291" s="100" t="s">
        <v>58</v>
      </c>
      <c r="M291" s="103">
        <v>619.16261781847902</v>
      </c>
      <c r="N291" s="100" t="s">
        <v>4195</v>
      </c>
      <c r="O291" s="103">
        <v>5569184.4110164698</v>
      </c>
      <c r="P291" s="100" t="s">
        <v>4310</v>
      </c>
    </row>
    <row r="292" spans="1:16" ht="26.1" customHeight="1">
      <c r="A292" s="100" t="s">
        <v>1617</v>
      </c>
      <c r="B292" s="101" t="s">
        <v>66</v>
      </c>
      <c r="C292" s="101"/>
      <c r="D292" s="101" t="s">
        <v>1618</v>
      </c>
      <c r="E292" s="101" t="s">
        <v>889</v>
      </c>
      <c r="F292" s="102" t="s">
        <v>63</v>
      </c>
      <c r="G292" s="100" t="s">
        <v>3919</v>
      </c>
      <c r="H292" s="100" t="s">
        <v>58</v>
      </c>
      <c r="I292" s="100" t="s">
        <v>4311</v>
      </c>
      <c r="J292" s="100" t="s">
        <v>58</v>
      </c>
      <c r="K292" s="100" t="s">
        <v>4312</v>
      </c>
      <c r="L292" s="100" t="s">
        <v>58</v>
      </c>
      <c r="M292" s="103">
        <v>585.50270457362797</v>
      </c>
      <c r="N292" s="100" t="s">
        <v>4195</v>
      </c>
      <c r="O292" s="103">
        <v>5569769.9137210399</v>
      </c>
      <c r="P292" s="100" t="s">
        <v>4313</v>
      </c>
    </row>
    <row r="293" spans="1:16" ht="26.1" customHeight="1">
      <c r="A293" s="100" t="s">
        <v>1350</v>
      </c>
      <c r="B293" s="101" t="s">
        <v>66</v>
      </c>
      <c r="C293" s="101"/>
      <c r="D293" s="101" t="s">
        <v>1351</v>
      </c>
      <c r="E293" s="101" t="s">
        <v>889</v>
      </c>
      <c r="F293" s="102" t="s">
        <v>63</v>
      </c>
      <c r="G293" s="100" t="s">
        <v>3746</v>
      </c>
      <c r="H293" s="100" t="s">
        <v>58</v>
      </c>
      <c r="I293" s="100" t="s">
        <v>4314</v>
      </c>
      <c r="J293" s="100" t="s">
        <v>58</v>
      </c>
      <c r="K293" s="100" t="s">
        <v>4315</v>
      </c>
      <c r="L293" s="100" t="s">
        <v>58</v>
      </c>
      <c r="M293" s="103">
        <v>556.14766450638399</v>
      </c>
      <c r="N293" s="100" t="s">
        <v>4195</v>
      </c>
      <c r="O293" s="103">
        <v>5570326.0613855496</v>
      </c>
      <c r="P293" s="100" t="s">
        <v>4316</v>
      </c>
    </row>
    <row r="294" spans="1:16" ht="51.95" customHeight="1">
      <c r="A294" s="100" t="s">
        <v>4317</v>
      </c>
      <c r="B294" s="101" t="s">
        <v>66</v>
      </c>
      <c r="C294" s="101"/>
      <c r="D294" s="101" t="s">
        <v>4318</v>
      </c>
      <c r="E294" s="101" t="s">
        <v>1610</v>
      </c>
      <c r="F294" s="102" t="s">
        <v>63</v>
      </c>
      <c r="G294" s="100" t="s">
        <v>4319</v>
      </c>
      <c r="H294" s="100" t="s">
        <v>58</v>
      </c>
      <c r="I294" s="100" t="s">
        <v>4320</v>
      </c>
      <c r="J294" s="100" t="s">
        <v>58</v>
      </c>
      <c r="K294" s="100" t="s">
        <v>4321</v>
      </c>
      <c r="L294" s="100" t="s">
        <v>58</v>
      </c>
      <c r="M294" s="103">
        <v>542.03793133494401</v>
      </c>
      <c r="N294" s="100" t="s">
        <v>4195</v>
      </c>
      <c r="O294" s="103">
        <v>5570868.0993168801</v>
      </c>
      <c r="P294" s="100" t="s">
        <v>4322</v>
      </c>
    </row>
    <row r="295" spans="1:16" ht="26.1" customHeight="1">
      <c r="A295" s="100" t="s">
        <v>1619</v>
      </c>
      <c r="B295" s="101" t="s">
        <v>66</v>
      </c>
      <c r="C295" s="101"/>
      <c r="D295" s="101" t="s">
        <v>1620</v>
      </c>
      <c r="E295" s="101" t="s">
        <v>889</v>
      </c>
      <c r="F295" s="102" t="s">
        <v>63</v>
      </c>
      <c r="G295" s="100" t="s">
        <v>3703</v>
      </c>
      <c r="H295" s="100" t="s">
        <v>58</v>
      </c>
      <c r="I295" s="100" t="s">
        <v>4323</v>
      </c>
      <c r="J295" s="100" t="s">
        <v>58</v>
      </c>
      <c r="K295" s="100" t="s">
        <v>4324</v>
      </c>
      <c r="L295" s="100" t="s">
        <v>58</v>
      </c>
      <c r="M295" s="103">
        <v>539.89701796354302</v>
      </c>
      <c r="N295" s="100" t="s">
        <v>4195</v>
      </c>
      <c r="O295" s="103">
        <v>5571407.9963348499</v>
      </c>
      <c r="P295" s="100" t="s">
        <v>4325</v>
      </c>
    </row>
    <row r="296" spans="1:16" ht="24" customHeight="1">
      <c r="A296" s="100" t="s">
        <v>4326</v>
      </c>
      <c r="B296" s="101" t="s">
        <v>66</v>
      </c>
      <c r="C296" s="101"/>
      <c r="D296" s="101" t="s">
        <v>4327</v>
      </c>
      <c r="E296" s="101" t="s">
        <v>889</v>
      </c>
      <c r="F296" s="102" t="s">
        <v>101</v>
      </c>
      <c r="G296" s="100" t="s">
        <v>4328</v>
      </c>
      <c r="H296" s="100" t="s">
        <v>58</v>
      </c>
      <c r="I296" s="100" t="s">
        <v>4329</v>
      </c>
      <c r="J296" s="100" t="s">
        <v>58</v>
      </c>
      <c r="K296" s="100" t="s">
        <v>4330</v>
      </c>
      <c r="L296" s="100" t="s">
        <v>58</v>
      </c>
      <c r="M296" s="103">
        <v>491.69941815255697</v>
      </c>
      <c r="N296" s="100" t="s">
        <v>4195</v>
      </c>
      <c r="O296" s="103">
        <v>5571899.6957529997</v>
      </c>
      <c r="P296" s="100" t="s">
        <v>4325</v>
      </c>
    </row>
    <row r="297" spans="1:16" ht="26.1" customHeight="1">
      <c r="A297" s="100" t="s">
        <v>1530</v>
      </c>
      <c r="B297" s="101" t="s">
        <v>66</v>
      </c>
      <c r="C297" s="101"/>
      <c r="D297" s="101" t="s">
        <v>1531</v>
      </c>
      <c r="E297" s="101" t="s">
        <v>889</v>
      </c>
      <c r="F297" s="102" t="s">
        <v>202</v>
      </c>
      <c r="G297" s="100" t="s">
        <v>3703</v>
      </c>
      <c r="H297" s="100" t="s">
        <v>58</v>
      </c>
      <c r="I297" s="100" t="s">
        <v>4331</v>
      </c>
      <c r="J297" s="100" t="s">
        <v>58</v>
      </c>
      <c r="K297" s="100" t="s">
        <v>4332</v>
      </c>
      <c r="L297" s="100" t="s">
        <v>58</v>
      </c>
      <c r="M297" s="103">
        <v>489.10750495165502</v>
      </c>
      <c r="N297" s="100" t="s">
        <v>4195</v>
      </c>
      <c r="O297" s="103">
        <v>5572388.8032579497</v>
      </c>
      <c r="P297" s="100" t="s">
        <v>4333</v>
      </c>
    </row>
    <row r="298" spans="1:16" ht="26.1" customHeight="1">
      <c r="A298" s="100" t="s">
        <v>1390</v>
      </c>
      <c r="B298" s="101" t="s">
        <v>66</v>
      </c>
      <c r="C298" s="101"/>
      <c r="D298" s="101" t="s">
        <v>1391</v>
      </c>
      <c r="E298" s="101" t="s">
        <v>889</v>
      </c>
      <c r="F298" s="102" t="s">
        <v>63</v>
      </c>
      <c r="G298" s="100" t="s">
        <v>4304</v>
      </c>
      <c r="H298" s="100" t="s">
        <v>58</v>
      </c>
      <c r="I298" s="100" t="s">
        <v>2497</v>
      </c>
      <c r="J298" s="100" t="s">
        <v>58</v>
      </c>
      <c r="K298" s="100" t="s">
        <v>4334</v>
      </c>
      <c r="L298" s="100" t="s">
        <v>58</v>
      </c>
      <c r="M298" s="103">
        <v>471.51845236287699</v>
      </c>
      <c r="N298" s="100" t="s">
        <v>4195</v>
      </c>
      <c r="O298" s="103">
        <v>5572860.3217103099</v>
      </c>
      <c r="P298" s="100" t="s">
        <v>4335</v>
      </c>
    </row>
    <row r="299" spans="1:16" ht="51.95" customHeight="1">
      <c r="A299" s="100" t="s">
        <v>4336</v>
      </c>
      <c r="B299" s="101" t="s">
        <v>66</v>
      </c>
      <c r="C299" s="101"/>
      <c r="D299" s="101" t="s">
        <v>4337</v>
      </c>
      <c r="E299" s="101" t="s">
        <v>942</v>
      </c>
      <c r="F299" s="102" t="s">
        <v>943</v>
      </c>
      <c r="G299" s="100" t="s">
        <v>4338</v>
      </c>
      <c r="H299" s="100" t="s">
        <v>58</v>
      </c>
      <c r="I299" s="100" t="s">
        <v>4339</v>
      </c>
      <c r="J299" s="100" t="s">
        <v>58</v>
      </c>
      <c r="K299" s="100" t="s">
        <v>4340</v>
      </c>
      <c r="L299" s="100" t="s">
        <v>58</v>
      </c>
      <c r="M299" s="103">
        <v>453.82480913470999</v>
      </c>
      <c r="N299" s="100" t="s">
        <v>4195</v>
      </c>
      <c r="O299" s="103">
        <v>5573314.1465194495</v>
      </c>
      <c r="P299" s="100" t="s">
        <v>4341</v>
      </c>
    </row>
    <row r="300" spans="1:16" ht="24" customHeight="1">
      <c r="A300" s="100" t="s">
        <v>4342</v>
      </c>
      <c r="B300" s="101" t="s">
        <v>66</v>
      </c>
      <c r="C300" s="101"/>
      <c r="D300" s="101" t="s">
        <v>4343</v>
      </c>
      <c r="E300" s="101" t="s">
        <v>2973</v>
      </c>
      <c r="F300" s="102" t="s">
        <v>884</v>
      </c>
      <c r="G300" s="100" t="s">
        <v>4344</v>
      </c>
      <c r="H300" s="100" t="s">
        <v>58</v>
      </c>
      <c r="I300" s="100" t="s">
        <v>4345</v>
      </c>
      <c r="J300" s="100" t="s">
        <v>58</v>
      </c>
      <c r="K300" s="100" t="s">
        <v>4346</v>
      </c>
      <c r="L300" s="100" t="s">
        <v>58</v>
      </c>
      <c r="M300" s="103">
        <v>448.89514082200799</v>
      </c>
      <c r="N300" s="100" t="s">
        <v>4195</v>
      </c>
      <c r="O300" s="103">
        <v>5573763.0416602697</v>
      </c>
      <c r="P300" s="100" t="s">
        <v>4347</v>
      </c>
    </row>
    <row r="301" spans="1:16" ht="26.1" customHeight="1">
      <c r="A301" s="100" t="s">
        <v>1377</v>
      </c>
      <c r="B301" s="101" t="s">
        <v>66</v>
      </c>
      <c r="C301" s="101"/>
      <c r="D301" s="101" t="s">
        <v>1378</v>
      </c>
      <c r="E301" s="101" t="s">
        <v>889</v>
      </c>
      <c r="F301" s="102" t="s">
        <v>63</v>
      </c>
      <c r="G301" s="100" t="s">
        <v>4247</v>
      </c>
      <c r="H301" s="100" t="s">
        <v>58</v>
      </c>
      <c r="I301" s="100" t="s">
        <v>4348</v>
      </c>
      <c r="J301" s="100" t="s">
        <v>58</v>
      </c>
      <c r="K301" s="100" t="s">
        <v>4349</v>
      </c>
      <c r="L301" s="100" t="s">
        <v>58</v>
      </c>
      <c r="M301" s="103">
        <v>443.95128305848903</v>
      </c>
      <c r="N301" s="100" t="s">
        <v>4195</v>
      </c>
      <c r="O301" s="103">
        <v>5574206.9929433297</v>
      </c>
      <c r="P301" s="100" t="s">
        <v>4350</v>
      </c>
    </row>
    <row r="302" spans="1:16" ht="26.1" customHeight="1">
      <c r="A302" s="100" t="s">
        <v>1403</v>
      </c>
      <c r="B302" s="101" t="s">
        <v>66</v>
      </c>
      <c r="C302" s="101"/>
      <c r="D302" s="101" t="s">
        <v>1404</v>
      </c>
      <c r="E302" s="101" t="s">
        <v>889</v>
      </c>
      <c r="F302" s="102" t="s">
        <v>63</v>
      </c>
      <c r="G302" s="100" t="s">
        <v>3318</v>
      </c>
      <c r="H302" s="100" t="s">
        <v>58</v>
      </c>
      <c r="I302" s="100" t="s">
        <v>4351</v>
      </c>
      <c r="J302" s="100" t="s">
        <v>58</v>
      </c>
      <c r="K302" s="100" t="s">
        <v>4352</v>
      </c>
      <c r="L302" s="100" t="s">
        <v>58</v>
      </c>
      <c r="M302" s="103">
        <v>442.55294838362897</v>
      </c>
      <c r="N302" s="100" t="s">
        <v>4195</v>
      </c>
      <c r="O302" s="103">
        <v>5574649.5458917096</v>
      </c>
      <c r="P302" s="100" t="s">
        <v>4350</v>
      </c>
    </row>
    <row r="303" spans="1:16" ht="65.099999999999994" customHeight="1">
      <c r="A303" s="100" t="s">
        <v>1677</v>
      </c>
      <c r="B303" s="101" t="s">
        <v>66</v>
      </c>
      <c r="C303" s="101"/>
      <c r="D303" s="101" t="s">
        <v>1678</v>
      </c>
      <c r="E303" s="101" t="s">
        <v>889</v>
      </c>
      <c r="F303" s="102" t="s">
        <v>63</v>
      </c>
      <c r="G303" s="100" t="s">
        <v>3746</v>
      </c>
      <c r="H303" s="100" t="s">
        <v>58</v>
      </c>
      <c r="I303" s="100" t="s">
        <v>4353</v>
      </c>
      <c r="J303" s="100" t="s">
        <v>58</v>
      </c>
      <c r="K303" s="100" t="s">
        <v>4354</v>
      </c>
      <c r="L303" s="100" t="s">
        <v>58</v>
      </c>
      <c r="M303" s="103">
        <v>411.23025166675899</v>
      </c>
      <c r="N303" s="100" t="s">
        <v>4195</v>
      </c>
      <c r="O303" s="103">
        <v>5575060.7761433804</v>
      </c>
      <c r="P303" s="100" t="s">
        <v>4355</v>
      </c>
    </row>
    <row r="304" spans="1:16" ht="39" customHeight="1">
      <c r="A304" s="100" t="s">
        <v>1532</v>
      </c>
      <c r="B304" s="101" t="s">
        <v>66</v>
      </c>
      <c r="C304" s="101"/>
      <c r="D304" s="101" t="s">
        <v>1533</v>
      </c>
      <c r="E304" s="101" t="s">
        <v>889</v>
      </c>
      <c r="F304" s="102" t="s">
        <v>63</v>
      </c>
      <c r="G304" s="100" t="s">
        <v>4050</v>
      </c>
      <c r="H304" s="100" t="s">
        <v>58</v>
      </c>
      <c r="I304" s="100" t="s">
        <v>4356</v>
      </c>
      <c r="J304" s="100" t="s">
        <v>58</v>
      </c>
      <c r="K304" s="100" t="s">
        <v>4357</v>
      </c>
      <c r="L304" s="100" t="s">
        <v>58</v>
      </c>
      <c r="M304" s="103">
        <v>410.21146497507499</v>
      </c>
      <c r="N304" s="100" t="s">
        <v>4195</v>
      </c>
      <c r="O304" s="103">
        <v>5575470.9876083499</v>
      </c>
      <c r="P304" s="100" t="s">
        <v>4358</v>
      </c>
    </row>
    <row r="305" spans="1:16" ht="26.1" customHeight="1">
      <c r="A305" s="100" t="s">
        <v>1707</v>
      </c>
      <c r="B305" s="101" t="s">
        <v>66</v>
      </c>
      <c r="C305" s="101"/>
      <c r="D305" s="101" t="s">
        <v>1708</v>
      </c>
      <c r="E305" s="101" t="s">
        <v>889</v>
      </c>
      <c r="F305" s="102" t="s">
        <v>63</v>
      </c>
      <c r="G305" s="100" t="s">
        <v>4359</v>
      </c>
      <c r="H305" s="100" t="s">
        <v>58</v>
      </c>
      <c r="I305" s="100" t="s">
        <v>2227</v>
      </c>
      <c r="J305" s="100" t="s">
        <v>58</v>
      </c>
      <c r="K305" s="100" t="s">
        <v>4360</v>
      </c>
      <c r="L305" s="100" t="s">
        <v>58</v>
      </c>
      <c r="M305" s="103">
        <v>407.04482243922098</v>
      </c>
      <c r="N305" s="100" t="s">
        <v>4195</v>
      </c>
      <c r="O305" s="103">
        <v>5575878.0324307904</v>
      </c>
      <c r="P305" s="100" t="s">
        <v>4361</v>
      </c>
    </row>
    <row r="306" spans="1:16" ht="65.099999999999994" customHeight="1">
      <c r="A306" s="100" t="s">
        <v>4362</v>
      </c>
      <c r="B306" s="101" t="s">
        <v>66</v>
      </c>
      <c r="C306" s="101"/>
      <c r="D306" s="101" t="s">
        <v>4363</v>
      </c>
      <c r="E306" s="101" t="s">
        <v>1610</v>
      </c>
      <c r="F306" s="102" t="s">
        <v>63</v>
      </c>
      <c r="G306" s="100" t="s">
        <v>4364</v>
      </c>
      <c r="H306" s="100" t="s">
        <v>58</v>
      </c>
      <c r="I306" s="100" t="s">
        <v>4365</v>
      </c>
      <c r="J306" s="100" t="s">
        <v>58</v>
      </c>
      <c r="K306" s="100" t="s">
        <v>4366</v>
      </c>
      <c r="L306" s="100" t="s">
        <v>58</v>
      </c>
      <c r="M306" s="103">
        <v>397.13951394138599</v>
      </c>
      <c r="N306" s="100" t="s">
        <v>4195</v>
      </c>
      <c r="O306" s="103">
        <v>5576275.1719447402</v>
      </c>
      <c r="P306" s="100" t="s">
        <v>4361</v>
      </c>
    </row>
    <row r="307" spans="1:16" ht="26.1" customHeight="1">
      <c r="A307" s="100" t="s">
        <v>1661</v>
      </c>
      <c r="B307" s="101" t="s">
        <v>66</v>
      </c>
      <c r="C307" s="101"/>
      <c r="D307" s="101" t="s">
        <v>1662</v>
      </c>
      <c r="E307" s="101" t="s">
        <v>889</v>
      </c>
      <c r="F307" s="102" t="s">
        <v>63</v>
      </c>
      <c r="G307" s="100" t="s">
        <v>3721</v>
      </c>
      <c r="H307" s="100" t="s">
        <v>58</v>
      </c>
      <c r="I307" s="100" t="s">
        <v>4367</v>
      </c>
      <c r="J307" s="100" t="s">
        <v>58</v>
      </c>
      <c r="K307" s="100" t="s">
        <v>4368</v>
      </c>
      <c r="L307" s="100" t="s">
        <v>58</v>
      </c>
      <c r="M307" s="103">
        <v>388.31753920869198</v>
      </c>
      <c r="N307" s="100" t="s">
        <v>4195</v>
      </c>
      <c r="O307" s="103">
        <v>5576663.4894839404</v>
      </c>
      <c r="P307" s="100" t="s">
        <v>4369</v>
      </c>
    </row>
    <row r="308" spans="1:16" ht="26.1" customHeight="1">
      <c r="A308" s="100" t="s">
        <v>1667</v>
      </c>
      <c r="B308" s="101" t="s">
        <v>66</v>
      </c>
      <c r="C308" s="101"/>
      <c r="D308" s="101" t="s">
        <v>1668</v>
      </c>
      <c r="E308" s="101" t="s">
        <v>889</v>
      </c>
      <c r="F308" s="102" t="s">
        <v>63</v>
      </c>
      <c r="G308" s="100" t="s">
        <v>3746</v>
      </c>
      <c r="H308" s="100" t="s">
        <v>58</v>
      </c>
      <c r="I308" s="100" t="s">
        <v>4370</v>
      </c>
      <c r="J308" s="100" t="s">
        <v>58</v>
      </c>
      <c r="K308" s="100" t="s">
        <v>4371</v>
      </c>
      <c r="L308" s="100" t="s">
        <v>58</v>
      </c>
      <c r="M308" s="103">
        <v>387.95796743515598</v>
      </c>
      <c r="N308" s="100" t="s">
        <v>4195</v>
      </c>
      <c r="O308" s="103">
        <v>5577051.4474513801</v>
      </c>
      <c r="P308" s="100" t="s">
        <v>4372</v>
      </c>
    </row>
    <row r="309" spans="1:16" ht="26.1" customHeight="1">
      <c r="A309" s="100" t="s">
        <v>1460</v>
      </c>
      <c r="B309" s="101" t="s">
        <v>66</v>
      </c>
      <c r="C309" s="101"/>
      <c r="D309" s="101" t="s">
        <v>1461</v>
      </c>
      <c r="E309" s="101" t="s">
        <v>889</v>
      </c>
      <c r="F309" s="102" t="s">
        <v>63</v>
      </c>
      <c r="G309" s="100" t="s">
        <v>4373</v>
      </c>
      <c r="H309" s="100" t="s">
        <v>58</v>
      </c>
      <c r="I309" s="100" t="s">
        <v>4374</v>
      </c>
      <c r="J309" s="100" t="s">
        <v>58</v>
      </c>
      <c r="K309" s="100" t="s">
        <v>4375</v>
      </c>
      <c r="L309" s="100" t="s">
        <v>58</v>
      </c>
      <c r="M309" s="103">
        <v>386.299942034965</v>
      </c>
      <c r="N309" s="100" t="s">
        <v>4195</v>
      </c>
      <c r="O309" s="103">
        <v>5577437.7473934097</v>
      </c>
      <c r="P309" s="100" t="s">
        <v>4372</v>
      </c>
    </row>
    <row r="310" spans="1:16" ht="26.1" customHeight="1">
      <c r="A310" s="100" t="s">
        <v>1264</v>
      </c>
      <c r="B310" s="101" t="s">
        <v>66</v>
      </c>
      <c r="C310" s="101"/>
      <c r="D310" s="101" t="s">
        <v>1265</v>
      </c>
      <c r="E310" s="101" t="s">
        <v>889</v>
      </c>
      <c r="F310" s="102" t="s">
        <v>202</v>
      </c>
      <c r="G310" s="100" t="s">
        <v>4376</v>
      </c>
      <c r="H310" s="100" t="s">
        <v>58</v>
      </c>
      <c r="I310" s="100" t="s">
        <v>4377</v>
      </c>
      <c r="J310" s="100" t="s">
        <v>58</v>
      </c>
      <c r="K310" s="100" t="s">
        <v>4378</v>
      </c>
      <c r="L310" s="100" t="s">
        <v>58</v>
      </c>
      <c r="M310" s="103">
        <v>385.59923253415099</v>
      </c>
      <c r="N310" s="100" t="s">
        <v>4195</v>
      </c>
      <c r="O310" s="103">
        <v>5577823.3466259502</v>
      </c>
      <c r="P310" s="100" t="s">
        <v>4379</v>
      </c>
    </row>
    <row r="311" spans="1:16" ht="24" customHeight="1">
      <c r="A311" s="100" t="s">
        <v>4380</v>
      </c>
      <c r="B311" s="101" t="s">
        <v>66</v>
      </c>
      <c r="C311" s="101"/>
      <c r="D311" s="101" t="s">
        <v>4381</v>
      </c>
      <c r="E311" s="101" t="s">
        <v>2973</v>
      </c>
      <c r="F311" s="102" t="s">
        <v>884</v>
      </c>
      <c r="G311" s="100" t="s">
        <v>4382</v>
      </c>
      <c r="H311" s="100" t="s">
        <v>58</v>
      </c>
      <c r="I311" s="100" t="s">
        <v>3040</v>
      </c>
      <c r="J311" s="100" t="s">
        <v>58</v>
      </c>
      <c r="K311" s="100" t="s">
        <v>4383</v>
      </c>
      <c r="L311" s="100" t="s">
        <v>58</v>
      </c>
      <c r="M311" s="103">
        <v>379.06187188570698</v>
      </c>
      <c r="N311" s="100" t="s">
        <v>4195</v>
      </c>
      <c r="O311" s="103">
        <v>5578202.4084978299</v>
      </c>
      <c r="P311" s="100" t="s">
        <v>4384</v>
      </c>
    </row>
    <row r="312" spans="1:16" ht="24" customHeight="1">
      <c r="A312" s="100" t="s">
        <v>1625</v>
      </c>
      <c r="B312" s="101" t="s">
        <v>66</v>
      </c>
      <c r="C312" s="101"/>
      <c r="D312" s="101" t="s">
        <v>1626</v>
      </c>
      <c r="E312" s="101" t="s">
        <v>889</v>
      </c>
      <c r="F312" s="102" t="s">
        <v>63</v>
      </c>
      <c r="G312" s="100" t="s">
        <v>3318</v>
      </c>
      <c r="H312" s="100" t="s">
        <v>58</v>
      </c>
      <c r="I312" s="100" t="s">
        <v>4385</v>
      </c>
      <c r="J312" s="100" t="s">
        <v>58</v>
      </c>
      <c r="K312" s="100" t="s">
        <v>4386</v>
      </c>
      <c r="L312" s="100" t="s">
        <v>58</v>
      </c>
      <c r="M312" s="103">
        <v>376.23193237597098</v>
      </c>
      <c r="N312" s="100" t="s">
        <v>4195</v>
      </c>
      <c r="O312" s="103">
        <v>5578578.6404302102</v>
      </c>
      <c r="P312" s="100" t="s">
        <v>4384</v>
      </c>
    </row>
    <row r="313" spans="1:16" ht="26.1" customHeight="1">
      <c r="A313" s="100" t="s">
        <v>4387</v>
      </c>
      <c r="B313" s="101" t="s">
        <v>66</v>
      </c>
      <c r="C313" s="101"/>
      <c r="D313" s="101" t="s">
        <v>4388</v>
      </c>
      <c r="E313" s="101" t="s">
        <v>889</v>
      </c>
      <c r="F313" s="102" t="s">
        <v>884</v>
      </c>
      <c r="G313" s="100" t="s">
        <v>3115</v>
      </c>
      <c r="H313" s="100" t="s">
        <v>58</v>
      </c>
      <c r="I313" s="100" t="s">
        <v>2743</v>
      </c>
      <c r="J313" s="100" t="s">
        <v>58</v>
      </c>
      <c r="K313" s="100" t="s">
        <v>4389</v>
      </c>
      <c r="L313" s="100" t="s">
        <v>58</v>
      </c>
      <c r="M313" s="103">
        <v>372.230523969074</v>
      </c>
      <c r="N313" s="100" t="s">
        <v>4195</v>
      </c>
      <c r="O313" s="103">
        <v>5578950.8709541801</v>
      </c>
      <c r="P313" s="100" t="s">
        <v>4390</v>
      </c>
    </row>
    <row r="314" spans="1:16" ht="65.099999999999994" customHeight="1">
      <c r="A314" s="100" t="s">
        <v>1587</v>
      </c>
      <c r="B314" s="101" t="s">
        <v>66</v>
      </c>
      <c r="C314" s="101"/>
      <c r="D314" s="101" t="s">
        <v>1588</v>
      </c>
      <c r="E314" s="101" t="s">
        <v>889</v>
      </c>
      <c r="F314" s="102" t="s">
        <v>1589</v>
      </c>
      <c r="G314" s="100" t="s">
        <v>3318</v>
      </c>
      <c r="H314" s="100" t="s">
        <v>58</v>
      </c>
      <c r="I314" s="100" t="s">
        <v>4391</v>
      </c>
      <c r="J314" s="100" t="s">
        <v>58</v>
      </c>
      <c r="K314" s="100" t="s">
        <v>4392</v>
      </c>
      <c r="L314" s="100" t="s">
        <v>58</v>
      </c>
      <c r="M314" s="103">
        <v>368.28140093890897</v>
      </c>
      <c r="N314" s="100" t="s">
        <v>4195</v>
      </c>
      <c r="O314" s="103">
        <v>5579319.1523551196</v>
      </c>
      <c r="P314" s="100" t="s">
        <v>4393</v>
      </c>
    </row>
    <row r="315" spans="1:16" ht="39" customHeight="1">
      <c r="A315" s="100" t="s">
        <v>4394</v>
      </c>
      <c r="B315" s="101" t="s">
        <v>66</v>
      </c>
      <c r="C315" s="101"/>
      <c r="D315" s="101" t="s">
        <v>4395</v>
      </c>
      <c r="E315" s="101" t="s">
        <v>889</v>
      </c>
      <c r="F315" s="102" t="s">
        <v>63</v>
      </c>
      <c r="G315" s="100" t="s">
        <v>3318</v>
      </c>
      <c r="H315" s="100" t="s">
        <v>58</v>
      </c>
      <c r="I315" s="100" t="s">
        <v>4396</v>
      </c>
      <c r="J315" s="100" t="s">
        <v>58</v>
      </c>
      <c r="K315" s="100" t="s">
        <v>4397</v>
      </c>
      <c r="L315" s="100" t="s">
        <v>58</v>
      </c>
      <c r="M315" s="103">
        <v>363.46713441546098</v>
      </c>
      <c r="N315" s="100" t="s">
        <v>4195</v>
      </c>
      <c r="O315" s="103">
        <v>5579682.6194895301</v>
      </c>
      <c r="P315" s="100" t="s">
        <v>4393</v>
      </c>
    </row>
    <row r="316" spans="1:16" ht="26.1" customHeight="1">
      <c r="A316" s="100" t="s">
        <v>1275</v>
      </c>
      <c r="B316" s="101" t="s">
        <v>66</v>
      </c>
      <c r="C316" s="101"/>
      <c r="D316" s="101" t="s">
        <v>1276</v>
      </c>
      <c r="E316" s="101" t="s">
        <v>889</v>
      </c>
      <c r="F316" s="102" t="s">
        <v>63</v>
      </c>
      <c r="G316" s="100" t="s">
        <v>4398</v>
      </c>
      <c r="H316" s="100" t="s">
        <v>58</v>
      </c>
      <c r="I316" s="100" t="s">
        <v>4399</v>
      </c>
      <c r="J316" s="100" t="s">
        <v>58</v>
      </c>
      <c r="K316" s="100" t="s">
        <v>4400</v>
      </c>
      <c r="L316" s="100" t="s">
        <v>58</v>
      </c>
      <c r="M316" s="103">
        <v>344.43979473254097</v>
      </c>
      <c r="N316" s="100" t="s">
        <v>4195</v>
      </c>
      <c r="O316" s="103">
        <v>5580027.0592842698</v>
      </c>
      <c r="P316" s="100" t="s">
        <v>4401</v>
      </c>
    </row>
    <row r="317" spans="1:16" ht="26.1" customHeight="1">
      <c r="A317" s="100" t="s">
        <v>1273</v>
      </c>
      <c r="B317" s="101" t="s">
        <v>66</v>
      </c>
      <c r="C317" s="101"/>
      <c r="D317" s="101" t="s">
        <v>1274</v>
      </c>
      <c r="E317" s="101" t="s">
        <v>889</v>
      </c>
      <c r="F317" s="102" t="s">
        <v>63</v>
      </c>
      <c r="G317" s="100" t="s">
        <v>4402</v>
      </c>
      <c r="H317" s="100" t="s">
        <v>58</v>
      </c>
      <c r="I317" s="100" t="s">
        <v>4403</v>
      </c>
      <c r="J317" s="100" t="s">
        <v>58</v>
      </c>
      <c r="K317" s="100" t="s">
        <v>4404</v>
      </c>
      <c r="L317" s="100" t="s">
        <v>58</v>
      </c>
      <c r="M317" s="103">
        <v>343.69068687100901</v>
      </c>
      <c r="N317" s="100" t="s">
        <v>4195</v>
      </c>
      <c r="O317" s="103">
        <v>5580370.7499711402</v>
      </c>
      <c r="P317" s="100" t="s">
        <v>4405</v>
      </c>
    </row>
    <row r="318" spans="1:16" ht="26.1" customHeight="1">
      <c r="A318" s="100" t="s">
        <v>1470</v>
      </c>
      <c r="B318" s="101" t="s">
        <v>66</v>
      </c>
      <c r="C318" s="101"/>
      <c r="D318" s="101" t="s">
        <v>1471</v>
      </c>
      <c r="E318" s="101" t="s">
        <v>889</v>
      </c>
      <c r="F318" s="102" t="s">
        <v>63</v>
      </c>
      <c r="G318" s="100" t="s">
        <v>3746</v>
      </c>
      <c r="H318" s="100" t="s">
        <v>58</v>
      </c>
      <c r="I318" s="100" t="s">
        <v>4406</v>
      </c>
      <c r="J318" s="100" t="s">
        <v>58</v>
      </c>
      <c r="K318" s="100" t="s">
        <v>4407</v>
      </c>
      <c r="L318" s="100" t="s">
        <v>58</v>
      </c>
      <c r="M318" s="103">
        <v>336.48926329547902</v>
      </c>
      <c r="N318" s="100" t="s">
        <v>4195</v>
      </c>
      <c r="O318" s="103">
        <v>5580707.2392344298</v>
      </c>
      <c r="P318" s="100" t="s">
        <v>4405</v>
      </c>
    </row>
    <row r="319" spans="1:16" ht="51.95" customHeight="1">
      <c r="A319" s="100" t="s">
        <v>1673</v>
      </c>
      <c r="B319" s="101" t="s">
        <v>66</v>
      </c>
      <c r="C319" s="101"/>
      <c r="D319" s="101" t="s">
        <v>1674</v>
      </c>
      <c r="E319" s="101" t="s">
        <v>889</v>
      </c>
      <c r="F319" s="102" t="s">
        <v>63</v>
      </c>
      <c r="G319" s="100" t="s">
        <v>3746</v>
      </c>
      <c r="H319" s="100" t="s">
        <v>58</v>
      </c>
      <c r="I319" s="100" t="s">
        <v>4408</v>
      </c>
      <c r="J319" s="100" t="s">
        <v>58</v>
      </c>
      <c r="K319" s="100" t="s">
        <v>4409</v>
      </c>
      <c r="L319" s="100" t="s">
        <v>58</v>
      </c>
      <c r="M319" s="103">
        <v>330.35656693573497</v>
      </c>
      <c r="N319" s="100" t="s">
        <v>4195</v>
      </c>
      <c r="O319" s="103">
        <v>5581037.5958013702</v>
      </c>
      <c r="P319" s="100" t="s">
        <v>4410</v>
      </c>
    </row>
    <row r="320" spans="1:16" ht="39" customHeight="1">
      <c r="A320" s="100" t="s">
        <v>4411</v>
      </c>
      <c r="B320" s="101" t="s">
        <v>66</v>
      </c>
      <c r="C320" s="101"/>
      <c r="D320" s="101" t="s">
        <v>4412</v>
      </c>
      <c r="E320" s="101" t="s">
        <v>1610</v>
      </c>
      <c r="F320" s="102" t="s">
        <v>63</v>
      </c>
      <c r="G320" s="100" t="s">
        <v>4413</v>
      </c>
      <c r="H320" s="100" t="s">
        <v>58</v>
      </c>
      <c r="I320" s="100" t="s">
        <v>4414</v>
      </c>
      <c r="J320" s="100" t="s">
        <v>58</v>
      </c>
      <c r="K320" s="100" t="s">
        <v>4415</v>
      </c>
      <c r="L320" s="100" t="s">
        <v>58</v>
      </c>
      <c r="M320" s="103">
        <v>325.67895010667002</v>
      </c>
      <c r="N320" s="100" t="s">
        <v>4195</v>
      </c>
      <c r="O320" s="103">
        <v>5581363.2747514797</v>
      </c>
      <c r="P320" s="100" t="s">
        <v>4410</v>
      </c>
    </row>
    <row r="321" spans="1:16" ht="26.1" customHeight="1">
      <c r="A321" s="100" t="s">
        <v>1309</v>
      </c>
      <c r="B321" s="101" t="s">
        <v>66</v>
      </c>
      <c r="C321" s="101"/>
      <c r="D321" s="101" t="s">
        <v>1310</v>
      </c>
      <c r="E321" s="101" t="s">
        <v>889</v>
      </c>
      <c r="F321" s="102" t="s">
        <v>202</v>
      </c>
      <c r="G321" s="100" t="s">
        <v>4416</v>
      </c>
      <c r="H321" s="100" t="s">
        <v>58</v>
      </c>
      <c r="I321" s="100" t="s">
        <v>4229</v>
      </c>
      <c r="J321" s="100" t="s">
        <v>58</v>
      </c>
      <c r="K321" s="100" t="s">
        <v>4417</v>
      </c>
      <c r="L321" s="100" t="s">
        <v>58</v>
      </c>
      <c r="M321" s="103">
        <v>320.82146989267</v>
      </c>
      <c r="N321" s="100" t="s">
        <v>4195</v>
      </c>
      <c r="O321" s="103">
        <v>5581684.0962213697</v>
      </c>
      <c r="P321" s="100" t="s">
        <v>4418</v>
      </c>
    </row>
    <row r="322" spans="1:16" ht="26.1" customHeight="1">
      <c r="A322" s="100" t="s">
        <v>1177</v>
      </c>
      <c r="B322" s="101" t="s">
        <v>66</v>
      </c>
      <c r="C322" s="101"/>
      <c r="D322" s="101" t="s">
        <v>1178</v>
      </c>
      <c r="E322" s="101" t="s">
        <v>889</v>
      </c>
      <c r="F322" s="102" t="s">
        <v>63</v>
      </c>
      <c r="G322" s="100" t="s">
        <v>3318</v>
      </c>
      <c r="H322" s="100" t="s">
        <v>58</v>
      </c>
      <c r="I322" s="100" t="s">
        <v>4419</v>
      </c>
      <c r="J322" s="100" t="s">
        <v>58</v>
      </c>
      <c r="K322" s="100" t="s">
        <v>4420</v>
      </c>
      <c r="L322" s="100" t="s">
        <v>58</v>
      </c>
      <c r="M322" s="103">
        <v>314.665254262838</v>
      </c>
      <c r="N322" s="100" t="s">
        <v>4195</v>
      </c>
      <c r="O322" s="103">
        <v>5581998.7614756301</v>
      </c>
      <c r="P322" s="100" t="s">
        <v>4421</v>
      </c>
    </row>
    <row r="323" spans="1:16" ht="26.1" customHeight="1">
      <c r="A323" s="100" t="s">
        <v>4422</v>
      </c>
      <c r="B323" s="101" t="s">
        <v>66</v>
      </c>
      <c r="C323" s="101"/>
      <c r="D323" s="101" t="s">
        <v>4423</v>
      </c>
      <c r="E323" s="101" t="s">
        <v>889</v>
      </c>
      <c r="F323" s="102" t="s">
        <v>884</v>
      </c>
      <c r="G323" s="100" t="s">
        <v>4100</v>
      </c>
      <c r="H323" s="100" t="s">
        <v>58</v>
      </c>
      <c r="I323" s="100" t="s">
        <v>2335</v>
      </c>
      <c r="J323" s="100" t="s">
        <v>58</v>
      </c>
      <c r="K323" s="100" t="s">
        <v>4424</v>
      </c>
      <c r="L323" s="100" t="s">
        <v>58</v>
      </c>
      <c r="M323" s="103">
        <v>294.98758565912902</v>
      </c>
      <c r="N323" s="100" t="s">
        <v>4195</v>
      </c>
      <c r="O323" s="103">
        <v>5582293.7490612902</v>
      </c>
      <c r="P323" s="100" t="s">
        <v>4421</v>
      </c>
    </row>
    <row r="324" spans="1:16" ht="24" customHeight="1">
      <c r="A324" s="100" t="s">
        <v>1156</v>
      </c>
      <c r="B324" s="101" t="s">
        <v>66</v>
      </c>
      <c r="C324" s="101"/>
      <c r="D324" s="101" t="s">
        <v>1157</v>
      </c>
      <c r="E324" s="101" t="s">
        <v>889</v>
      </c>
      <c r="F324" s="102" t="s">
        <v>101</v>
      </c>
      <c r="G324" s="100" t="s">
        <v>4425</v>
      </c>
      <c r="H324" s="100" t="s">
        <v>58</v>
      </c>
      <c r="I324" s="100" t="s">
        <v>4426</v>
      </c>
      <c r="J324" s="100" t="s">
        <v>58</v>
      </c>
      <c r="K324" s="100" t="s">
        <v>4427</v>
      </c>
      <c r="L324" s="100" t="s">
        <v>58</v>
      </c>
      <c r="M324" s="103">
        <v>280.721816152759</v>
      </c>
      <c r="N324" s="100" t="s">
        <v>4195</v>
      </c>
      <c r="O324" s="103">
        <v>5582574.4708774397</v>
      </c>
      <c r="P324" s="100" t="s">
        <v>4428</v>
      </c>
    </row>
    <row r="325" spans="1:16" ht="39" customHeight="1">
      <c r="A325" s="100" t="s">
        <v>1089</v>
      </c>
      <c r="B325" s="101" t="s">
        <v>66</v>
      </c>
      <c r="C325" s="101"/>
      <c r="D325" s="101" t="s">
        <v>1090</v>
      </c>
      <c r="E325" s="101" t="s">
        <v>889</v>
      </c>
      <c r="F325" s="102" t="s">
        <v>63</v>
      </c>
      <c r="G325" s="100" t="s">
        <v>4429</v>
      </c>
      <c r="H325" s="100" t="s">
        <v>58</v>
      </c>
      <c r="I325" s="100" t="s">
        <v>3592</v>
      </c>
      <c r="J325" s="100" t="s">
        <v>58</v>
      </c>
      <c r="K325" s="100" t="s">
        <v>4430</v>
      </c>
      <c r="L325" s="100" t="s">
        <v>58</v>
      </c>
      <c r="M325" s="103">
        <v>280.59561205838099</v>
      </c>
      <c r="N325" s="100" t="s">
        <v>4195</v>
      </c>
      <c r="O325" s="103">
        <v>5582855.0664895</v>
      </c>
      <c r="P325" s="100" t="s">
        <v>4428</v>
      </c>
    </row>
    <row r="326" spans="1:16" ht="26.1" customHeight="1">
      <c r="A326" s="100" t="s">
        <v>1764</v>
      </c>
      <c r="B326" s="101" t="s">
        <v>66</v>
      </c>
      <c r="C326" s="101"/>
      <c r="D326" s="101" t="s">
        <v>1765</v>
      </c>
      <c r="E326" s="101" t="s">
        <v>889</v>
      </c>
      <c r="F326" s="102" t="s">
        <v>101</v>
      </c>
      <c r="G326" s="100" t="s">
        <v>4431</v>
      </c>
      <c r="H326" s="100" t="s">
        <v>58</v>
      </c>
      <c r="I326" s="100" t="s">
        <v>3768</v>
      </c>
      <c r="J326" s="100" t="s">
        <v>58</v>
      </c>
      <c r="K326" s="100" t="s">
        <v>4432</v>
      </c>
      <c r="L326" s="100" t="s">
        <v>58</v>
      </c>
      <c r="M326" s="103">
        <v>278.60420061915698</v>
      </c>
      <c r="N326" s="100" t="s">
        <v>4433</v>
      </c>
      <c r="O326" s="103">
        <v>5583133.6706901202</v>
      </c>
      <c r="P326" s="100" t="s">
        <v>4434</v>
      </c>
    </row>
    <row r="327" spans="1:16" ht="65.099999999999994" customHeight="1">
      <c r="A327" s="100" t="s">
        <v>1552</v>
      </c>
      <c r="B327" s="101" t="s">
        <v>66</v>
      </c>
      <c r="C327" s="101"/>
      <c r="D327" s="101" t="s">
        <v>1553</v>
      </c>
      <c r="E327" s="101" t="s">
        <v>889</v>
      </c>
      <c r="F327" s="102" t="s">
        <v>1554</v>
      </c>
      <c r="G327" s="100" t="s">
        <v>4050</v>
      </c>
      <c r="H327" s="100" t="s">
        <v>58</v>
      </c>
      <c r="I327" s="100" t="s">
        <v>4435</v>
      </c>
      <c r="J327" s="100" t="s">
        <v>58</v>
      </c>
      <c r="K327" s="100" t="s">
        <v>4436</v>
      </c>
      <c r="L327" s="100" t="s">
        <v>58</v>
      </c>
      <c r="M327" s="103">
        <v>278.368481345394</v>
      </c>
      <c r="N327" s="100" t="s">
        <v>4433</v>
      </c>
      <c r="O327" s="103">
        <v>5583412.0391714703</v>
      </c>
      <c r="P327" s="100" t="s">
        <v>4434</v>
      </c>
    </row>
    <row r="328" spans="1:16" ht="24" customHeight="1">
      <c r="A328" s="100" t="s">
        <v>4437</v>
      </c>
      <c r="B328" s="101" t="s">
        <v>66</v>
      </c>
      <c r="C328" s="101"/>
      <c r="D328" s="101" t="s">
        <v>4438</v>
      </c>
      <c r="E328" s="101" t="s">
        <v>2973</v>
      </c>
      <c r="F328" s="102" t="s">
        <v>884</v>
      </c>
      <c r="G328" s="100" t="s">
        <v>4439</v>
      </c>
      <c r="H328" s="100" t="s">
        <v>58</v>
      </c>
      <c r="I328" s="100" t="s">
        <v>4440</v>
      </c>
      <c r="J328" s="100" t="s">
        <v>58</v>
      </c>
      <c r="K328" s="100" t="s">
        <v>4441</v>
      </c>
      <c r="L328" s="100" t="s">
        <v>58</v>
      </c>
      <c r="M328" s="103">
        <v>265.82057317321602</v>
      </c>
      <c r="N328" s="100" t="s">
        <v>4433</v>
      </c>
      <c r="O328" s="103">
        <v>5583677.8597446401</v>
      </c>
      <c r="P328" s="100" t="s">
        <v>4442</v>
      </c>
    </row>
    <row r="329" spans="1:16" ht="26.1" customHeight="1">
      <c r="A329" s="100" t="s">
        <v>1261</v>
      </c>
      <c r="B329" s="101" t="s">
        <v>66</v>
      </c>
      <c r="C329" s="101"/>
      <c r="D329" s="101" t="s">
        <v>1262</v>
      </c>
      <c r="E329" s="101" t="s">
        <v>889</v>
      </c>
      <c r="F329" s="102" t="s">
        <v>202</v>
      </c>
      <c r="G329" s="100" t="s">
        <v>4443</v>
      </c>
      <c r="H329" s="100" t="s">
        <v>58</v>
      </c>
      <c r="I329" s="100" t="s">
        <v>4444</v>
      </c>
      <c r="J329" s="100" t="s">
        <v>58</v>
      </c>
      <c r="K329" s="100" t="s">
        <v>4445</v>
      </c>
      <c r="L329" s="100" t="s">
        <v>58</v>
      </c>
      <c r="M329" s="103">
        <v>263.62067122267098</v>
      </c>
      <c r="N329" s="100" t="s">
        <v>4433</v>
      </c>
      <c r="O329" s="103">
        <v>5583941.4804158602</v>
      </c>
      <c r="P329" s="100" t="s">
        <v>4442</v>
      </c>
    </row>
    <row r="330" spans="1:16" ht="39" customHeight="1">
      <c r="A330" s="100" t="s">
        <v>1279</v>
      </c>
      <c r="B330" s="101" t="s">
        <v>66</v>
      </c>
      <c r="C330" s="101"/>
      <c r="D330" s="101" t="s">
        <v>1280</v>
      </c>
      <c r="E330" s="101" t="s">
        <v>889</v>
      </c>
      <c r="F330" s="102" t="s">
        <v>63</v>
      </c>
      <c r="G330" s="100" t="s">
        <v>4446</v>
      </c>
      <c r="H330" s="100" t="s">
        <v>58</v>
      </c>
      <c r="I330" s="100" t="s">
        <v>4447</v>
      </c>
      <c r="J330" s="100" t="s">
        <v>58</v>
      </c>
      <c r="K330" s="100" t="s">
        <v>4448</v>
      </c>
      <c r="L330" s="100" t="s">
        <v>58</v>
      </c>
      <c r="M330" s="103">
        <v>262.34705681413101</v>
      </c>
      <c r="N330" s="100" t="s">
        <v>4433</v>
      </c>
      <c r="O330" s="103">
        <v>5584203.8274726802</v>
      </c>
      <c r="P330" s="100" t="s">
        <v>4442</v>
      </c>
    </row>
    <row r="331" spans="1:16" ht="26.1" customHeight="1">
      <c r="A331" s="100" t="s">
        <v>1195</v>
      </c>
      <c r="B331" s="101" t="s">
        <v>66</v>
      </c>
      <c r="C331" s="101"/>
      <c r="D331" s="101" t="s">
        <v>1196</v>
      </c>
      <c r="E331" s="101" t="s">
        <v>889</v>
      </c>
      <c r="F331" s="102" t="s">
        <v>63</v>
      </c>
      <c r="G331" s="100" t="s">
        <v>4449</v>
      </c>
      <c r="H331" s="100" t="s">
        <v>58</v>
      </c>
      <c r="I331" s="100" t="s">
        <v>4450</v>
      </c>
      <c r="J331" s="100" t="s">
        <v>58</v>
      </c>
      <c r="K331" s="100" t="s">
        <v>4451</v>
      </c>
      <c r="L331" s="100" t="s">
        <v>58</v>
      </c>
      <c r="M331" s="103">
        <v>257.86661772404398</v>
      </c>
      <c r="N331" s="100" t="s">
        <v>4433</v>
      </c>
      <c r="O331" s="103">
        <v>5584461.6940903999</v>
      </c>
      <c r="P331" s="100" t="s">
        <v>4452</v>
      </c>
    </row>
    <row r="332" spans="1:16" ht="24" customHeight="1">
      <c r="A332" s="100" t="s">
        <v>4453</v>
      </c>
      <c r="B332" s="101" t="s">
        <v>66</v>
      </c>
      <c r="C332" s="101"/>
      <c r="D332" s="101" t="s">
        <v>4454</v>
      </c>
      <c r="E332" s="101" t="s">
        <v>2973</v>
      </c>
      <c r="F332" s="102" t="s">
        <v>884</v>
      </c>
      <c r="G332" s="100" t="s">
        <v>4455</v>
      </c>
      <c r="H332" s="100" t="s">
        <v>58</v>
      </c>
      <c r="I332" s="100" t="s">
        <v>3218</v>
      </c>
      <c r="J332" s="100" t="s">
        <v>58</v>
      </c>
      <c r="K332" s="100" t="s">
        <v>4456</v>
      </c>
      <c r="L332" s="100" t="s">
        <v>58</v>
      </c>
      <c r="M332" s="103">
        <v>251.73799736768601</v>
      </c>
      <c r="N332" s="100" t="s">
        <v>4433</v>
      </c>
      <c r="O332" s="103">
        <v>5584713.4320877697</v>
      </c>
      <c r="P332" s="100" t="s">
        <v>4452</v>
      </c>
    </row>
    <row r="333" spans="1:16" ht="39" customHeight="1">
      <c r="A333" s="100" t="s">
        <v>4457</v>
      </c>
      <c r="B333" s="101" t="s">
        <v>66</v>
      </c>
      <c r="C333" s="101"/>
      <c r="D333" s="101" t="s">
        <v>4458</v>
      </c>
      <c r="E333" s="101" t="s">
        <v>1610</v>
      </c>
      <c r="F333" s="102" t="s">
        <v>63</v>
      </c>
      <c r="G333" s="100" t="s">
        <v>4459</v>
      </c>
      <c r="H333" s="100" t="s">
        <v>58</v>
      </c>
      <c r="I333" s="100" t="s">
        <v>4460</v>
      </c>
      <c r="J333" s="100" t="s">
        <v>58</v>
      </c>
      <c r="K333" s="100" t="s">
        <v>4461</v>
      </c>
      <c r="L333" s="100" t="s">
        <v>58</v>
      </c>
      <c r="M333" s="103">
        <v>250.30298123469299</v>
      </c>
      <c r="N333" s="100" t="s">
        <v>4433</v>
      </c>
      <c r="O333" s="103">
        <v>5584963.7350690002</v>
      </c>
      <c r="P333" s="100" t="s">
        <v>4462</v>
      </c>
    </row>
    <row r="334" spans="1:16" ht="51.95" customHeight="1">
      <c r="A334" s="100" t="s">
        <v>4463</v>
      </c>
      <c r="B334" s="101" t="s">
        <v>66</v>
      </c>
      <c r="C334" s="101"/>
      <c r="D334" s="101" t="s">
        <v>4464</v>
      </c>
      <c r="E334" s="101" t="s">
        <v>1610</v>
      </c>
      <c r="F334" s="102" t="s">
        <v>63</v>
      </c>
      <c r="G334" s="100" t="s">
        <v>4465</v>
      </c>
      <c r="H334" s="100" t="s">
        <v>58</v>
      </c>
      <c r="I334" s="100" t="s">
        <v>4466</v>
      </c>
      <c r="J334" s="100" t="s">
        <v>58</v>
      </c>
      <c r="K334" s="100" t="s">
        <v>4467</v>
      </c>
      <c r="L334" s="100" t="s">
        <v>58</v>
      </c>
      <c r="M334" s="103">
        <v>249.74049588410401</v>
      </c>
      <c r="N334" s="100" t="s">
        <v>4433</v>
      </c>
      <c r="O334" s="103">
        <v>5585213.4755648896</v>
      </c>
      <c r="P334" s="100" t="s">
        <v>4462</v>
      </c>
    </row>
    <row r="335" spans="1:16" ht="26.1" customHeight="1">
      <c r="A335" s="100" t="s">
        <v>1665</v>
      </c>
      <c r="B335" s="101" t="s">
        <v>66</v>
      </c>
      <c r="C335" s="101"/>
      <c r="D335" s="101" t="s">
        <v>1666</v>
      </c>
      <c r="E335" s="101" t="s">
        <v>889</v>
      </c>
      <c r="F335" s="102" t="s">
        <v>63</v>
      </c>
      <c r="G335" s="100" t="s">
        <v>3809</v>
      </c>
      <c r="H335" s="100" t="s">
        <v>58</v>
      </c>
      <c r="I335" s="100" t="s">
        <v>4468</v>
      </c>
      <c r="J335" s="100" t="s">
        <v>58</v>
      </c>
      <c r="K335" s="100" t="s">
        <v>4469</v>
      </c>
      <c r="L335" s="100" t="s">
        <v>58</v>
      </c>
      <c r="M335" s="103">
        <v>249.203215269738</v>
      </c>
      <c r="N335" s="100" t="s">
        <v>4433</v>
      </c>
      <c r="O335" s="103">
        <v>5585462.6787801599</v>
      </c>
      <c r="P335" s="100" t="s">
        <v>4470</v>
      </c>
    </row>
    <row r="336" spans="1:16" ht="39" customHeight="1">
      <c r="A336" s="100" t="s">
        <v>1629</v>
      </c>
      <c r="B336" s="101" t="s">
        <v>66</v>
      </c>
      <c r="C336" s="101"/>
      <c r="D336" s="101" t="s">
        <v>1630</v>
      </c>
      <c r="E336" s="101" t="s">
        <v>889</v>
      </c>
      <c r="F336" s="102" t="s">
        <v>63</v>
      </c>
      <c r="G336" s="100" t="s">
        <v>3746</v>
      </c>
      <c r="H336" s="100" t="s">
        <v>58</v>
      </c>
      <c r="I336" s="100" t="s">
        <v>4471</v>
      </c>
      <c r="J336" s="100" t="s">
        <v>58</v>
      </c>
      <c r="K336" s="100" t="s">
        <v>4472</v>
      </c>
      <c r="L336" s="100" t="s">
        <v>58</v>
      </c>
      <c r="M336" s="103">
        <v>237.73687093588401</v>
      </c>
      <c r="N336" s="100" t="s">
        <v>4433</v>
      </c>
      <c r="O336" s="103">
        <v>5585700.4156510904</v>
      </c>
      <c r="P336" s="100" t="s">
        <v>4470</v>
      </c>
    </row>
    <row r="337" spans="1:16" ht="39" customHeight="1">
      <c r="A337" s="100" t="s">
        <v>1365</v>
      </c>
      <c r="B337" s="101" t="s">
        <v>66</v>
      </c>
      <c r="C337" s="101"/>
      <c r="D337" s="101" t="s">
        <v>1366</v>
      </c>
      <c r="E337" s="101" t="s">
        <v>889</v>
      </c>
      <c r="F337" s="102" t="s">
        <v>202</v>
      </c>
      <c r="G337" s="100" t="s">
        <v>4473</v>
      </c>
      <c r="H337" s="100" t="s">
        <v>58</v>
      </c>
      <c r="I337" s="100" t="s">
        <v>4474</v>
      </c>
      <c r="J337" s="100" t="s">
        <v>58</v>
      </c>
      <c r="K337" s="100" t="s">
        <v>4475</v>
      </c>
      <c r="L337" s="100" t="s">
        <v>58</v>
      </c>
      <c r="M337" s="103">
        <v>231.63810217059299</v>
      </c>
      <c r="N337" s="100" t="s">
        <v>4433</v>
      </c>
      <c r="O337" s="103">
        <v>5585932.0537532596</v>
      </c>
      <c r="P337" s="100" t="s">
        <v>4476</v>
      </c>
    </row>
    <row r="338" spans="1:16" ht="26.1" customHeight="1">
      <c r="A338" s="100" t="s">
        <v>936</v>
      </c>
      <c r="B338" s="101" t="s">
        <v>66</v>
      </c>
      <c r="C338" s="101"/>
      <c r="D338" s="101" t="s">
        <v>937</v>
      </c>
      <c r="E338" s="101" t="s">
        <v>889</v>
      </c>
      <c r="F338" s="102" t="s">
        <v>101</v>
      </c>
      <c r="G338" s="100" t="s">
        <v>4477</v>
      </c>
      <c r="H338" s="100" t="s">
        <v>58</v>
      </c>
      <c r="I338" s="100" t="s">
        <v>4478</v>
      </c>
      <c r="J338" s="100" t="s">
        <v>58</v>
      </c>
      <c r="K338" s="100" t="s">
        <v>4479</v>
      </c>
      <c r="L338" s="100" t="s">
        <v>58</v>
      </c>
      <c r="M338" s="103">
        <v>230.278585665832</v>
      </c>
      <c r="N338" s="100" t="s">
        <v>4433</v>
      </c>
      <c r="O338" s="103">
        <v>5586162.3323389301</v>
      </c>
      <c r="P338" s="100" t="s">
        <v>4476</v>
      </c>
    </row>
    <row r="339" spans="1:16" ht="26.1" customHeight="1">
      <c r="A339" s="100" t="s">
        <v>4480</v>
      </c>
      <c r="B339" s="101" t="s">
        <v>66</v>
      </c>
      <c r="C339" s="101"/>
      <c r="D339" s="101" t="s">
        <v>4481</v>
      </c>
      <c r="E339" s="101" t="s">
        <v>889</v>
      </c>
      <c r="F339" s="102" t="s">
        <v>63</v>
      </c>
      <c r="G339" s="100" t="s">
        <v>4050</v>
      </c>
      <c r="H339" s="100" t="s">
        <v>58</v>
      </c>
      <c r="I339" s="100" t="s">
        <v>4482</v>
      </c>
      <c r="J339" s="100" t="s">
        <v>58</v>
      </c>
      <c r="K339" s="100" t="s">
        <v>4483</v>
      </c>
      <c r="L339" s="100" t="s">
        <v>58</v>
      </c>
      <c r="M339" s="103">
        <v>219.099067340961</v>
      </c>
      <c r="N339" s="100" t="s">
        <v>4433</v>
      </c>
      <c r="O339" s="103">
        <v>5586381.4314062698</v>
      </c>
      <c r="P339" s="100" t="s">
        <v>4476</v>
      </c>
    </row>
    <row r="340" spans="1:16" ht="26.1" customHeight="1">
      <c r="A340" s="100" t="s">
        <v>4484</v>
      </c>
      <c r="B340" s="101" t="s">
        <v>66</v>
      </c>
      <c r="C340" s="101"/>
      <c r="D340" s="101" t="s">
        <v>4485</v>
      </c>
      <c r="E340" s="101" t="s">
        <v>889</v>
      </c>
      <c r="F340" s="102" t="s">
        <v>63</v>
      </c>
      <c r="G340" s="100" t="s">
        <v>4486</v>
      </c>
      <c r="H340" s="100" t="s">
        <v>58</v>
      </c>
      <c r="I340" s="100" t="s">
        <v>4487</v>
      </c>
      <c r="J340" s="100" t="s">
        <v>58</v>
      </c>
      <c r="K340" s="100" t="s">
        <v>4488</v>
      </c>
      <c r="L340" s="100" t="s">
        <v>58</v>
      </c>
      <c r="M340" s="103">
        <v>215.775425580914</v>
      </c>
      <c r="N340" s="100" t="s">
        <v>4433</v>
      </c>
      <c r="O340" s="103">
        <v>5586597.2068318501</v>
      </c>
      <c r="P340" s="100" t="s">
        <v>4489</v>
      </c>
    </row>
    <row r="341" spans="1:16" ht="24" customHeight="1">
      <c r="A341" s="100" t="s">
        <v>1346</v>
      </c>
      <c r="B341" s="101" t="s">
        <v>66</v>
      </c>
      <c r="C341" s="101"/>
      <c r="D341" s="101" t="s">
        <v>1347</v>
      </c>
      <c r="E341" s="101" t="s">
        <v>889</v>
      </c>
      <c r="F341" s="102" t="s">
        <v>101</v>
      </c>
      <c r="G341" s="100" t="s">
        <v>4490</v>
      </c>
      <c r="H341" s="100" t="s">
        <v>58</v>
      </c>
      <c r="I341" s="100" t="s">
        <v>4491</v>
      </c>
      <c r="J341" s="100" t="s">
        <v>58</v>
      </c>
      <c r="K341" s="100" t="s">
        <v>4492</v>
      </c>
      <c r="L341" s="100" t="s">
        <v>58</v>
      </c>
      <c r="M341" s="103">
        <v>205.11135079649901</v>
      </c>
      <c r="N341" s="100" t="s">
        <v>4433</v>
      </c>
      <c r="O341" s="103">
        <v>5586802.31818265</v>
      </c>
      <c r="P341" s="100" t="s">
        <v>4489</v>
      </c>
    </row>
    <row r="342" spans="1:16" ht="26.1" customHeight="1">
      <c r="A342" s="100" t="s">
        <v>1125</v>
      </c>
      <c r="B342" s="101" t="s">
        <v>66</v>
      </c>
      <c r="C342" s="101"/>
      <c r="D342" s="101" t="s">
        <v>1126</v>
      </c>
      <c r="E342" s="101" t="s">
        <v>889</v>
      </c>
      <c r="F342" s="102" t="s">
        <v>68</v>
      </c>
      <c r="G342" s="100" t="s">
        <v>4493</v>
      </c>
      <c r="H342" s="100" t="s">
        <v>58</v>
      </c>
      <c r="I342" s="100" t="s">
        <v>4494</v>
      </c>
      <c r="J342" s="100" t="s">
        <v>58</v>
      </c>
      <c r="K342" s="100" t="s">
        <v>4495</v>
      </c>
      <c r="L342" s="100" t="s">
        <v>58</v>
      </c>
      <c r="M342" s="103">
        <v>202.28519156729601</v>
      </c>
      <c r="N342" s="100" t="s">
        <v>4433</v>
      </c>
      <c r="O342" s="103">
        <v>5587004.6033742102</v>
      </c>
      <c r="P342" s="100" t="s">
        <v>4489</v>
      </c>
    </row>
    <row r="343" spans="1:16" ht="39" customHeight="1">
      <c r="A343" s="100" t="s">
        <v>1481</v>
      </c>
      <c r="B343" s="101" t="s">
        <v>66</v>
      </c>
      <c r="C343" s="101"/>
      <c r="D343" s="101" t="s">
        <v>1482</v>
      </c>
      <c r="E343" s="101" t="s">
        <v>889</v>
      </c>
      <c r="F343" s="102" t="s">
        <v>63</v>
      </c>
      <c r="G343" s="100" t="s">
        <v>3746</v>
      </c>
      <c r="H343" s="100" t="s">
        <v>58</v>
      </c>
      <c r="I343" s="100" t="s">
        <v>4496</v>
      </c>
      <c r="J343" s="100" t="s">
        <v>58</v>
      </c>
      <c r="K343" s="100" t="s">
        <v>4497</v>
      </c>
      <c r="L343" s="100" t="s">
        <v>58</v>
      </c>
      <c r="M343" s="103">
        <v>199.652227255583</v>
      </c>
      <c r="N343" s="100" t="s">
        <v>4433</v>
      </c>
      <c r="O343" s="103">
        <v>5587204.2556014704</v>
      </c>
      <c r="P343" s="100" t="s">
        <v>4498</v>
      </c>
    </row>
    <row r="344" spans="1:16" ht="26.1" customHeight="1">
      <c r="A344" s="100" t="s">
        <v>1548</v>
      </c>
      <c r="B344" s="101" t="s">
        <v>66</v>
      </c>
      <c r="C344" s="101"/>
      <c r="D344" s="101" t="s">
        <v>1549</v>
      </c>
      <c r="E344" s="101" t="s">
        <v>889</v>
      </c>
      <c r="F344" s="102" t="s">
        <v>101</v>
      </c>
      <c r="G344" s="100" t="s">
        <v>4499</v>
      </c>
      <c r="H344" s="100" t="s">
        <v>58</v>
      </c>
      <c r="I344" s="100" t="s">
        <v>4500</v>
      </c>
      <c r="J344" s="100" t="s">
        <v>58</v>
      </c>
      <c r="K344" s="100" t="s">
        <v>4501</v>
      </c>
      <c r="L344" s="100" t="s">
        <v>58</v>
      </c>
      <c r="M344" s="103">
        <v>198.90686493335801</v>
      </c>
      <c r="N344" s="100" t="s">
        <v>4433</v>
      </c>
      <c r="O344" s="103">
        <v>5587403.1624664003</v>
      </c>
      <c r="P344" s="100" t="s">
        <v>4498</v>
      </c>
    </row>
    <row r="345" spans="1:16" ht="39" customHeight="1">
      <c r="A345" s="100" t="s">
        <v>940</v>
      </c>
      <c r="B345" s="101" t="s">
        <v>66</v>
      </c>
      <c r="C345" s="101"/>
      <c r="D345" s="101" t="s">
        <v>941</v>
      </c>
      <c r="E345" s="101" t="s">
        <v>942</v>
      </c>
      <c r="F345" s="102" t="s">
        <v>943</v>
      </c>
      <c r="G345" s="100" t="s">
        <v>4502</v>
      </c>
      <c r="H345" s="100" t="s">
        <v>58</v>
      </c>
      <c r="I345" s="100" t="s">
        <v>1294</v>
      </c>
      <c r="J345" s="100" t="s">
        <v>58</v>
      </c>
      <c r="K345" s="100" t="s">
        <v>4503</v>
      </c>
      <c r="L345" s="100" t="s">
        <v>58</v>
      </c>
      <c r="M345" s="103">
        <v>190.064245914259</v>
      </c>
      <c r="N345" s="100" t="s">
        <v>4433</v>
      </c>
      <c r="O345" s="103">
        <v>5587593.22671232</v>
      </c>
      <c r="P345" s="100" t="s">
        <v>4504</v>
      </c>
    </row>
    <row r="346" spans="1:16" ht="26.1" customHeight="1">
      <c r="A346" s="100" t="s">
        <v>1342</v>
      </c>
      <c r="B346" s="101" t="s">
        <v>66</v>
      </c>
      <c r="C346" s="101"/>
      <c r="D346" s="101" t="s">
        <v>1343</v>
      </c>
      <c r="E346" s="101" t="s">
        <v>889</v>
      </c>
      <c r="F346" s="102" t="s">
        <v>63</v>
      </c>
      <c r="G346" s="100" t="s">
        <v>4046</v>
      </c>
      <c r="H346" s="100" t="s">
        <v>58</v>
      </c>
      <c r="I346" s="100" t="s">
        <v>4204</v>
      </c>
      <c r="J346" s="100" t="s">
        <v>58</v>
      </c>
      <c r="K346" s="100" t="s">
        <v>4505</v>
      </c>
      <c r="L346" s="100" t="s">
        <v>58</v>
      </c>
      <c r="M346" s="103">
        <v>189.53427707248699</v>
      </c>
      <c r="N346" s="100" t="s">
        <v>4433</v>
      </c>
      <c r="O346" s="103">
        <v>5587782.7609893903</v>
      </c>
      <c r="P346" s="100" t="s">
        <v>4504</v>
      </c>
    </row>
    <row r="347" spans="1:16" ht="26.1" customHeight="1">
      <c r="A347" s="100" t="s">
        <v>4506</v>
      </c>
      <c r="B347" s="101" t="s">
        <v>66</v>
      </c>
      <c r="C347" s="101"/>
      <c r="D347" s="101" t="s">
        <v>4507</v>
      </c>
      <c r="E347" s="101" t="s">
        <v>889</v>
      </c>
      <c r="F347" s="102" t="s">
        <v>933</v>
      </c>
      <c r="G347" s="100" t="s">
        <v>4508</v>
      </c>
      <c r="H347" s="100" t="s">
        <v>58</v>
      </c>
      <c r="I347" s="100" t="s">
        <v>4509</v>
      </c>
      <c r="J347" s="100" t="s">
        <v>58</v>
      </c>
      <c r="K347" s="100" t="s">
        <v>4510</v>
      </c>
      <c r="L347" s="100" t="s">
        <v>58</v>
      </c>
      <c r="M347" s="103">
        <v>185.620873679971</v>
      </c>
      <c r="N347" s="100" t="s">
        <v>4433</v>
      </c>
      <c r="O347" s="103">
        <v>5587968.3818630697</v>
      </c>
      <c r="P347" s="100" t="s">
        <v>4504</v>
      </c>
    </row>
    <row r="348" spans="1:16" ht="26.1" customHeight="1">
      <c r="A348" s="100" t="s">
        <v>1468</v>
      </c>
      <c r="B348" s="101" t="s">
        <v>66</v>
      </c>
      <c r="C348" s="101"/>
      <c r="D348" s="101" t="s">
        <v>1469</v>
      </c>
      <c r="E348" s="101" t="s">
        <v>889</v>
      </c>
      <c r="F348" s="102" t="s">
        <v>63</v>
      </c>
      <c r="G348" s="100" t="s">
        <v>4050</v>
      </c>
      <c r="H348" s="100" t="s">
        <v>58</v>
      </c>
      <c r="I348" s="100" t="s">
        <v>4511</v>
      </c>
      <c r="J348" s="100" t="s">
        <v>58</v>
      </c>
      <c r="K348" s="100" t="s">
        <v>4512</v>
      </c>
      <c r="L348" s="100" t="s">
        <v>58</v>
      </c>
      <c r="M348" s="103">
        <v>185.05960611293401</v>
      </c>
      <c r="N348" s="100" t="s">
        <v>4433</v>
      </c>
      <c r="O348" s="103">
        <v>5588153.4414691804</v>
      </c>
      <c r="P348" s="100" t="s">
        <v>4513</v>
      </c>
    </row>
    <row r="349" spans="1:16" ht="39" customHeight="1">
      <c r="A349" s="100" t="s">
        <v>1120</v>
      </c>
      <c r="B349" s="101" t="s">
        <v>66</v>
      </c>
      <c r="C349" s="101"/>
      <c r="D349" s="101" t="s">
        <v>1121</v>
      </c>
      <c r="E349" s="101" t="s">
        <v>889</v>
      </c>
      <c r="F349" s="102" t="s">
        <v>63</v>
      </c>
      <c r="G349" s="100" t="s">
        <v>4514</v>
      </c>
      <c r="H349" s="100" t="s">
        <v>58</v>
      </c>
      <c r="I349" s="100" t="s">
        <v>2373</v>
      </c>
      <c r="J349" s="100" t="s">
        <v>58</v>
      </c>
      <c r="K349" s="100" t="s">
        <v>4515</v>
      </c>
      <c r="L349" s="100" t="s">
        <v>58</v>
      </c>
      <c r="M349" s="103">
        <v>182.22818215368</v>
      </c>
      <c r="N349" s="100" t="s">
        <v>4433</v>
      </c>
      <c r="O349" s="103">
        <v>5588335.6696513398</v>
      </c>
      <c r="P349" s="100" t="s">
        <v>4513</v>
      </c>
    </row>
    <row r="350" spans="1:16" ht="39" customHeight="1">
      <c r="A350" s="100" t="s">
        <v>4516</v>
      </c>
      <c r="B350" s="101" t="s">
        <v>66</v>
      </c>
      <c r="C350" s="101"/>
      <c r="D350" s="101" t="s">
        <v>4517</v>
      </c>
      <c r="E350" s="101" t="s">
        <v>889</v>
      </c>
      <c r="F350" s="102" t="s">
        <v>202</v>
      </c>
      <c r="G350" s="100" t="s">
        <v>4518</v>
      </c>
      <c r="H350" s="100" t="s">
        <v>58</v>
      </c>
      <c r="I350" s="100" t="s">
        <v>4519</v>
      </c>
      <c r="J350" s="100" t="s">
        <v>58</v>
      </c>
      <c r="K350" s="100" t="s">
        <v>4520</v>
      </c>
      <c r="L350" s="100" t="s">
        <v>58</v>
      </c>
      <c r="M350" s="103">
        <v>175.42585428127001</v>
      </c>
      <c r="N350" s="100" t="s">
        <v>4433</v>
      </c>
      <c r="O350" s="103">
        <v>5588511.0955056204</v>
      </c>
      <c r="P350" s="100" t="s">
        <v>4513</v>
      </c>
    </row>
    <row r="351" spans="1:16" ht="24" customHeight="1">
      <c r="A351" s="100" t="s">
        <v>1197</v>
      </c>
      <c r="B351" s="101" t="s">
        <v>66</v>
      </c>
      <c r="C351" s="101"/>
      <c r="D351" s="101" t="s">
        <v>1198</v>
      </c>
      <c r="E351" s="101" t="s">
        <v>889</v>
      </c>
      <c r="F351" s="102" t="s">
        <v>63</v>
      </c>
      <c r="G351" s="100" t="s">
        <v>4521</v>
      </c>
      <c r="H351" s="100" t="s">
        <v>58</v>
      </c>
      <c r="I351" s="100" t="s">
        <v>4522</v>
      </c>
      <c r="J351" s="100" t="s">
        <v>58</v>
      </c>
      <c r="K351" s="100" t="s">
        <v>4523</v>
      </c>
      <c r="L351" s="100" t="s">
        <v>58</v>
      </c>
      <c r="M351" s="103">
        <v>173.66726264888399</v>
      </c>
      <c r="N351" s="100" t="s">
        <v>4433</v>
      </c>
      <c r="O351" s="103">
        <v>5588684.7627682704</v>
      </c>
      <c r="P351" s="100" t="s">
        <v>4513</v>
      </c>
    </row>
    <row r="352" spans="1:16" ht="26.1" customHeight="1">
      <c r="A352" s="100" t="s">
        <v>4524</v>
      </c>
      <c r="B352" s="101" t="s">
        <v>66</v>
      </c>
      <c r="C352" s="101"/>
      <c r="D352" s="101" t="s">
        <v>4525</v>
      </c>
      <c r="E352" s="101" t="s">
        <v>1610</v>
      </c>
      <c r="F352" s="102" t="s">
        <v>63</v>
      </c>
      <c r="G352" s="100" t="s">
        <v>4526</v>
      </c>
      <c r="H352" s="100" t="s">
        <v>58</v>
      </c>
      <c r="I352" s="100" t="s">
        <v>4527</v>
      </c>
      <c r="J352" s="100" t="s">
        <v>58</v>
      </c>
      <c r="K352" s="100" t="s">
        <v>4528</v>
      </c>
      <c r="L352" s="100" t="s">
        <v>58</v>
      </c>
      <c r="M352" s="103">
        <v>171.96570839741401</v>
      </c>
      <c r="N352" s="100" t="s">
        <v>4433</v>
      </c>
      <c r="O352" s="103">
        <v>5588856.7284766603</v>
      </c>
      <c r="P352" s="100" t="s">
        <v>4529</v>
      </c>
    </row>
    <row r="353" spans="1:16" ht="26.1" customHeight="1">
      <c r="A353" s="100" t="s">
        <v>1526</v>
      </c>
      <c r="B353" s="101" t="s">
        <v>66</v>
      </c>
      <c r="C353" s="101"/>
      <c r="D353" s="101" t="s">
        <v>1527</v>
      </c>
      <c r="E353" s="101" t="s">
        <v>889</v>
      </c>
      <c r="F353" s="102" t="s">
        <v>63</v>
      </c>
      <c r="G353" s="100" t="s">
        <v>4050</v>
      </c>
      <c r="H353" s="100" t="s">
        <v>58</v>
      </c>
      <c r="I353" s="100" t="s">
        <v>4530</v>
      </c>
      <c r="J353" s="100" t="s">
        <v>58</v>
      </c>
      <c r="K353" s="100" t="s">
        <v>4531</v>
      </c>
      <c r="L353" s="100" t="s">
        <v>58</v>
      </c>
      <c r="M353" s="103">
        <v>165.52287308417201</v>
      </c>
      <c r="N353" s="100" t="s">
        <v>4433</v>
      </c>
      <c r="O353" s="103">
        <v>5589022.25134975</v>
      </c>
      <c r="P353" s="100" t="s">
        <v>4529</v>
      </c>
    </row>
    <row r="354" spans="1:16" ht="26.1" customHeight="1">
      <c r="A354" s="100" t="s">
        <v>1663</v>
      </c>
      <c r="B354" s="101" t="s">
        <v>66</v>
      </c>
      <c r="C354" s="101"/>
      <c r="D354" s="101" t="s">
        <v>1664</v>
      </c>
      <c r="E354" s="101" t="s">
        <v>889</v>
      </c>
      <c r="F354" s="102" t="s">
        <v>63</v>
      </c>
      <c r="G354" s="100" t="s">
        <v>3578</v>
      </c>
      <c r="H354" s="100" t="s">
        <v>58</v>
      </c>
      <c r="I354" s="100" t="s">
        <v>4532</v>
      </c>
      <c r="J354" s="100" t="s">
        <v>58</v>
      </c>
      <c r="K354" s="100" t="s">
        <v>4533</v>
      </c>
      <c r="L354" s="100" t="s">
        <v>58</v>
      </c>
      <c r="M354" s="103">
        <v>163.60515695864899</v>
      </c>
      <c r="N354" s="100" t="s">
        <v>4433</v>
      </c>
      <c r="O354" s="103">
        <v>5589185.8565067099</v>
      </c>
      <c r="P354" s="100" t="s">
        <v>4529</v>
      </c>
    </row>
    <row r="355" spans="1:16" ht="39" customHeight="1">
      <c r="A355" s="100" t="s">
        <v>1569</v>
      </c>
      <c r="B355" s="101" t="s">
        <v>66</v>
      </c>
      <c r="C355" s="101"/>
      <c r="D355" s="101" t="s">
        <v>1570</v>
      </c>
      <c r="E355" s="101" t="s">
        <v>889</v>
      </c>
      <c r="F355" s="102" t="s">
        <v>63</v>
      </c>
      <c r="G355" s="100" t="s">
        <v>4534</v>
      </c>
      <c r="H355" s="100" t="s">
        <v>58</v>
      </c>
      <c r="I355" s="100" t="s">
        <v>2365</v>
      </c>
      <c r="J355" s="100" t="s">
        <v>58</v>
      </c>
      <c r="K355" s="100" t="s">
        <v>4535</v>
      </c>
      <c r="L355" s="100" t="s">
        <v>58</v>
      </c>
      <c r="M355" s="103">
        <v>161.48919692865101</v>
      </c>
      <c r="N355" s="100" t="s">
        <v>4433</v>
      </c>
      <c r="O355" s="103">
        <v>5589347.34570364</v>
      </c>
      <c r="P355" s="100" t="s">
        <v>4536</v>
      </c>
    </row>
    <row r="356" spans="1:16" ht="26.1" customHeight="1">
      <c r="A356" s="100" t="s">
        <v>1324</v>
      </c>
      <c r="B356" s="101" t="s">
        <v>66</v>
      </c>
      <c r="C356" s="101"/>
      <c r="D356" s="101" t="s">
        <v>1325</v>
      </c>
      <c r="E356" s="101" t="s">
        <v>889</v>
      </c>
      <c r="F356" s="102" t="s">
        <v>63</v>
      </c>
      <c r="G356" s="100" t="s">
        <v>3809</v>
      </c>
      <c r="H356" s="100" t="s">
        <v>58</v>
      </c>
      <c r="I356" s="100" t="s">
        <v>4537</v>
      </c>
      <c r="J356" s="100" t="s">
        <v>58</v>
      </c>
      <c r="K356" s="100" t="s">
        <v>4538</v>
      </c>
      <c r="L356" s="100" t="s">
        <v>58</v>
      </c>
      <c r="M356" s="103">
        <v>159.01062874125199</v>
      </c>
      <c r="N356" s="100" t="s">
        <v>4433</v>
      </c>
      <c r="O356" s="103">
        <v>5589506.3563323803</v>
      </c>
      <c r="P356" s="100" t="s">
        <v>4536</v>
      </c>
    </row>
    <row r="357" spans="1:16" ht="26.1" customHeight="1">
      <c r="A357" s="100" t="s">
        <v>4539</v>
      </c>
      <c r="B357" s="101" t="s">
        <v>66</v>
      </c>
      <c r="C357" s="101"/>
      <c r="D357" s="101" t="s">
        <v>4540</v>
      </c>
      <c r="E357" s="101" t="s">
        <v>889</v>
      </c>
      <c r="F357" s="102" t="s">
        <v>948</v>
      </c>
      <c r="G357" s="100" t="s">
        <v>3809</v>
      </c>
      <c r="H357" s="100" t="s">
        <v>58</v>
      </c>
      <c r="I357" s="100" t="s">
        <v>4541</v>
      </c>
      <c r="J357" s="100" t="s">
        <v>58</v>
      </c>
      <c r="K357" s="100" t="s">
        <v>4542</v>
      </c>
      <c r="L357" s="100" t="s">
        <v>58</v>
      </c>
      <c r="M357" s="103">
        <v>154.416100523854</v>
      </c>
      <c r="N357" s="100" t="s">
        <v>4433</v>
      </c>
      <c r="O357" s="103">
        <v>5589660.7724329</v>
      </c>
      <c r="P357" s="100" t="s">
        <v>4536</v>
      </c>
    </row>
    <row r="358" spans="1:16" ht="26.1" customHeight="1">
      <c r="A358" s="100" t="s">
        <v>1297</v>
      </c>
      <c r="B358" s="101" t="s">
        <v>66</v>
      </c>
      <c r="C358" s="101"/>
      <c r="D358" s="101" t="s">
        <v>1298</v>
      </c>
      <c r="E358" s="101" t="s">
        <v>889</v>
      </c>
      <c r="F358" s="102" t="s">
        <v>63</v>
      </c>
      <c r="G358" s="100" t="s">
        <v>3703</v>
      </c>
      <c r="H358" s="100" t="s">
        <v>58</v>
      </c>
      <c r="I358" s="100" t="s">
        <v>4543</v>
      </c>
      <c r="J358" s="100" t="s">
        <v>58</v>
      </c>
      <c r="K358" s="100" t="s">
        <v>4544</v>
      </c>
      <c r="L358" s="100" t="s">
        <v>58</v>
      </c>
      <c r="M358" s="103">
        <v>152.188753148898</v>
      </c>
      <c r="N358" s="100" t="s">
        <v>4433</v>
      </c>
      <c r="O358" s="103">
        <v>5589812.9611860504</v>
      </c>
      <c r="P358" s="100" t="s">
        <v>4536</v>
      </c>
    </row>
    <row r="359" spans="1:16" ht="26.1" customHeight="1">
      <c r="A359" s="100" t="s">
        <v>1727</v>
      </c>
      <c r="B359" s="101" t="s">
        <v>66</v>
      </c>
      <c r="C359" s="101"/>
      <c r="D359" s="101" t="s">
        <v>1728</v>
      </c>
      <c r="E359" s="101" t="s">
        <v>889</v>
      </c>
      <c r="F359" s="102" t="s">
        <v>933</v>
      </c>
      <c r="G359" s="100" t="s">
        <v>4545</v>
      </c>
      <c r="H359" s="100" t="s">
        <v>58</v>
      </c>
      <c r="I359" s="100" t="s">
        <v>4546</v>
      </c>
      <c r="J359" s="100" t="s">
        <v>58</v>
      </c>
      <c r="K359" s="100" t="s">
        <v>4547</v>
      </c>
      <c r="L359" s="100" t="s">
        <v>58</v>
      </c>
      <c r="M359" s="103">
        <v>144.38204243076501</v>
      </c>
      <c r="N359" s="100" t="s">
        <v>4433</v>
      </c>
      <c r="O359" s="103">
        <v>5589957.3432284798</v>
      </c>
      <c r="P359" s="100" t="s">
        <v>4548</v>
      </c>
    </row>
    <row r="360" spans="1:16" ht="26.1" customHeight="1">
      <c r="A360" s="100" t="s">
        <v>1621</v>
      </c>
      <c r="B360" s="101" t="s">
        <v>66</v>
      </c>
      <c r="C360" s="101"/>
      <c r="D360" s="101" t="s">
        <v>1622</v>
      </c>
      <c r="E360" s="101" t="s">
        <v>889</v>
      </c>
      <c r="F360" s="102" t="s">
        <v>63</v>
      </c>
      <c r="G360" s="100" t="s">
        <v>3746</v>
      </c>
      <c r="H360" s="100" t="s">
        <v>58</v>
      </c>
      <c r="I360" s="100" t="s">
        <v>4549</v>
      </c>
      <c r="J360" s="100" t="s">
        <v>58</v>
      </c>
      <c r="K360" s="100" t="s">
        <v>4550</v>
      </c>
      <c r="L360" s="100" t="s">
        <v>58</v>
      </c>
      <c r="M360" s="103">
        <v>142.80992272251299</v>
      </c>
      <c r="N360" s="100" t="s">
        <v>4433</v>
      </c>
      <c r="O360" s="103">
        <v>5590100.1531512002</v>
      </c>
      <c r="P360" s="100" t="s">
        <v>4548</v>
      </c>
    </row>
    <row r="361" spans="1:16" ht="39" customHeight="1">
      <c r="A361" s="100" t="s">
        <v>946</v>
      </c>
      <c r="B361" s="101" t="s">
        <v>66</v>
      </c>
      <c r="C361" s="101"/>
      <c r="D361" s="101" t="s">
        <v>947</v>
      </c>
      <c r="E361" s="101" t="s">
        <v>942</v>
      </c>
      <c r="F361" s="102" t="s">
        <v>948</v>
      </c>
      <c r="G361" s="100" t="s">
        <v>4551</v>
      </c>
      <c r="H361" s="100" t="s">
        <v>58</v>
      </c>
      <c r="I361" s="100" t="s">
        <v>4552</v>
      </c>
      <c r="J361" s="100" t="s">
        <v>58</v>
      </c>
      <c r="K361" s="100" t="s">
        <v>4553</v>
      </c>
      <c r="L361" s="100" t="s">
        <v>58</v>
      </c>
      <c r="M361" s="103">
        <v>139.709311347865</v>
      </c>
      <c r="N361" s="100" t="s">
        <v>4433</v>
      </c>
      <c r="O361" s="103">
        <v>5590239.8624625504</v>
      </c>
      <c r="P361" s="100" t="s">
        <v>4548</v>
      </c>
    </row>
    <row r="362" spans="1:16" ht="26.1" customHeight="1">
      <c r="A362" s="100" t="s">
        <v>1286</v>
      </c>
      <c r="B362" s="101" t="s">
        <v>66</v>
      </c>
      <c r="C362" s="101"/>
      <c r="D362" s="101" t="s">
        <v>1287</v>
      </c>
      <c r="E362" s="101" t="s">
        <v>889</v>
      </c>
      <c r="F362" s="102" t="s">
        <v>63</v>
      </c>
      <c r="G362" s="100" t="s">
        <v>4247</v>
      </c>
      <c r="H362" s="100" t="s">
        <v>58</v>
      </c>
      <c r="I362" s="100" t="s">
        <v>4554</v>
      </c>
      <c r="J362" s="100" t="s">
        <v>58</v>
      </c>
      <c r="K362" s="100" t="s">
        <v>4555</v>
      </c>
      <c r="L362" s="100" t="s">
        <v>58</v>
      </c>
      <c r="M362" s="103">
        <v>139.35403845464501</v>
      </c>
      <c r="N362" s="100" t="s">
        <v>4433</v>
      </c>
      <c r="O362" s="103">
        <v>5590379.2165010003</v>
      </c>
      <c r="P362" s="100" t="s">
        <v>4556</v>
      </c>
    </row>
    <row r="363" spans="1:16" ht="26.1" customHeight="1">
      <c r="A363" s="100" t="s">
        <v>923</v>
      </c>
      <c r="B363" s="101" t="s">
        <v>66</v>
      </c>
      <c r="C363" s="101"/>
      <c r="D363" s="101" t="s">
        <v>924</v>
      </c>
      <c r="E363" s="101" t="s">
        <v>889</v>
      </c>
      <c r="F363" s="102" t="s">
        <v>101</v>
      </c>
      <c r="G363" s="100" t="s">
        <v>4557</v>
      </c>
      <c r="H363" s="100" t="s">
        <v>58</v>
      </c>
      <c r="I363" s="100" t="s">
        <v>4558</v>
      </c>
      <c r="J363" s="100" t="s">
        <v>58</v>
      </c>
      <c r="K363" s="100" t="s">
        <v>4559</v>
      </c>
      <c r="L363" s="100" t="s">
        <v>58</v>
      </c>
      <c r="M363" s="103">
        <v>138.350814904077</v>
      </c>
      <c r="N363" s="100" t="s">
        <v>4433</v>
      </c>
      <c r="O363" s="103">
        <v>5590517.56731591</v>
      </c>
      <c r="P363" s="100" t="s">
        <v>4556</v>
      </c>
    </row>
    <row r="364" spans="1:16" ht="39" customHeight="1">
      <c r="A364" s="100" t="s">
        <v>4560</v>
      </c>
      <c r="B364" s="101" t="s">
        <v>66</v>
      </c>
      <c r="C364" s="101"/>
      <c r="D364" s="101" t="s">
        <v>4561</v>
      </c>
      <c r="E364" s="101" t="s">
        <v>889</v>
      </c>
      <c r="F364" s="102" t="s">
        <v>63</v>
      </c>
      <c r="G364" s="100" t="s">
        <v>3721</v>
      </c>
      <c r="H364" s="100" t="s">
        <v>58</v>
      </c>
      <c r="I364" s="100" t="s">
        <v>2862</v>
      </c>
      <c r="J364" s="100" t="s">
        <v>58</v>
      </c>
      <c r="K364" s="100" t="s">
        <v>4562</v>
      </c>
      <c r="L364" s="100" t="s">
        <v>58</v>
      </c>
      <c r="M364" s="103">
        <v>128.64679008714299</v>
      </c>
      <c r="N364" s="100" t="s">
        <v>4433</v>
      </c>
      <c r="O364" s="103">
        <v>5590646.214106</v>
      </c>
      <c r="P364" s="100" t="s">
        <v>4556</v>
      </c>
    </row>
    <row r="365" spans="1:16" ht="26.1" customHeight="1">
      <c r="A365" s="100" t="s">
        <v>1637</v>
      </c>
      <c r="B365" s="101" t="s">
        <v>66</v>
      </c>
      <c r="C365" s="101"/>
      <c r="D365" s="101" t="s">
        <v>1638</v>
      </c>
      <c r="E365" s="101" t="s">
        <v>889</v>
      </c>
      <c r="F365" s="102" t="s">
        <v>63</v>
      </c>
      <c r="G365" s="100" t="s">
        <v>3318</v>
      </c>
      <c r="H365" s="100" t="s">
        <v>58</v>
      </c>
      <c r="I365" s="100" t="s">
        <v>4563</v>
      </c>
      <c r="J365" s="100" t="s">
        <v>58</v>
      </c>
      <c r="K365" s="100" t="s">
        <v>4564</v>
      </c>
      <c r="L365" s="100" t="s">
        <v>58</v>
      </c>
      <c r="M365" s="103">
        <v>124.112190498668</v>
      </c>
      <c r="N365" s="100" t="s">
        <v>4433</v>
      </c>
      <c r="O365" s="103">
        <v>5590770.3262964897</v>
      </c>
      <c r="P365" s="100" t="s">
        <v>4556</v>
      </c>
    </row>
    <row r="366" spans="1:16" ht="39" customHeight="1">
      <c r="A366" s="100" t="s">
        <v>1687</v>
      </c>
      <c r="B366" s="101" t="s">
        <v>66</v>
      </c>
      <c r="C366" s="101"/>
      <c r="D366" s="101" t="s">
        <v>1688</v>
      </c>
      <c r="E366" s="101" t="s">
        <v>889</v>
      </c>
      <c r="F366" s="102" t="s">
        <v>63</v>
      </c>
      <c r="G366" s="100" t="s">
        <v>3746</v>
      </c>
      <c r="H366" s="100" t="s">
        <v>58</v>
      </c>
      <c r="I366" s="100" t="s">
        <v>4565</v>
      </c>
      <c r="J366" s="100" t="s">
        <v>58</v>
      </c>
      <c r="K366" s="100" t="s">
        <v>4566</v>
      </c>
      <c r="L366" s="100" t="s">
        <v>58</v>
      </c>
      <c r="M366" s="103">
        <v>122.504105622579</v>
      </c>
      <c r="N366" s="100" t="s">
        <v>4433</v>
      </c>
      <c r="O366" s="103">
        <v>5590892.83040212</v>
      </c>
      <c r="P366" s="100" t="s">
        <v>4556</v>
      </c>
    </row>
    <row r="367" spans="1:16" ht="26.1" customHeight="1">
      <c r="A367" s="100" t="s">
        <v>1245</v>
      </c>
      <c r="B367" s="101" t="s">
        <v>66</v>
      </c>
      <c r="C367" s="101"/>
      <c r="D367" s="101" t="s">
        <v>1246</v>
      </c>
      <c r="E367" s="101" t="s">
        <v>889</v>
      </c>
      <c r="F367" s="102" t="s">
        <v>63</v>
      </c>
      <c r="G367" s="100" t="s">
        <v>4567</v>
      </c>
      <c r="H367" s="100" t="s">
        <v>58</v>
      </c>
      <c r="I367" s="100" t="s">
        <v>4568</v>
      </c>
      <c r="J367" s="100" t="s">
        <v>58</v>
      </c>
      <c r="K367" s="100" t="s">
        <v>4569</v>
      </c>
      <c r="L367" s="100" t="s">
        <v>58</v>
      </c>
      <c r="M367" s="103">
        <v>121.625152398381</v>
      </c>
      <c r="N367" s="100" t="s">
        <v>4433</v>
      </c>
      <c r="O367" s="103">
        <v>5591014.4555545198</v>
      </c>
      <c r="P367" s="100" t="s">
        <v>4570</v>
      </c>
    </row>
    <row r="368" spans="1:16" ht="26.1" customHeight="1">
      <c r="A368" s="100" t="s">
        <v>1281</v>
      </c>
      <c r="B368" s="101" t="s">
        <v>66</v>
      </c>
      <c r="C368" s="101"/>
      <c r="D368" s="101" t="s">
        <v>1282</v>
      </c>
      <c r="E368" s="101" t="s">
        <v>889</v>
      </c>
      <c r="F368" s="102" t="s">
        <v>63</v>
      </c>
      <c r="G368" s="100" t="s">
        <v>4225</v>
      </c>
      <c r="H368" s="100" t="s">
        <v>58</v>
      </c>
      <c r="I368" s="100" t="s">
        <v>4571</v>
      </c>
      <c r="J368" s="100" t="s">
        <v>58</v>
      </c>
      <c r="K368" s="100" t="s">
        <v>4572</v>
      </c>
      <c r="L368" s="100" t="s">
        <v>58</v>
      </c>
      <c r="M368" s="103">
        <v>121.575211874278</v>
      </c>
      <c r="N368" s="100" t="s">
        <v>4433</v>
      </c>
      <c r="O368" s="103">
        <v>5591136.0307663903</v>
      </c>
      <c r="P368" s="100" t="s">
        <v>4570</v>
      </c>
    </row>
    <row r="369" spans="1:16" ht="26.1" customHeight="1">
      <c r="A369" s="100" t="s">
        <v>1381</v>
      </c>
      <c r="B369" s="101" t="s">
        <v>66</v>
      </c>
      <c r="C369" s="101"/>
      <c r="D369" s="101" t="s">
        <v>1382</v>
      </c>
      <c r="E369" s="101" t="s">
        <v>889</v>
      </c>
      <c r="F369" s="102" t="s">
        <v>63</v>
      </c>
      <c r="G369" s="100" t="s">
        <v>3919</v>
      </c>
      <c r="H369" s="100" t="s">
        <v>58</v>
      </c>
      <c r="I369" s="100" t="s">
        <v>4573</v>
      </c>
      <c r="J369" s="100" t="s">
        <v>58</v>
      </c>
      <c r="K369" s="100" t="s">
        <v>4574</v>
      </c>
      <c r="L369" s="100" t="s">
        <v>58</v>
      </c>
      <c r="M369" s="103">
        <v>121.475330826074</v>
      </c>
      <c r="N369" s="100" t="s">
        <v>4433</v>
      </c>
      <c r="O369" s="103">
        <v>5591257.5060972199</v>
      </c>
      <c r="P369" s="100" t="s">
        <v>4570</v>
      </c>
    </row>
    <row r="370" spans="1:16" ht="24" customHeight="1">
      <c r="A370" s="100" t="s">
        <v>1080</v>
      </c>
      <c r="B370" s="101" t="s">
        <v>66</v>
      </c>
      <c r="C370" s="101"/>
      <c r="D370" s="101" t="s">
        <v>1081</v>
      </c>
      <c r="E370" s="101" t="s">
        <v>889</v>
      </c>
      <c r="F370" s="102" t="s">
        <v>101</v>
      </c>
      <c r="G370" s="100" t="s">
        <v>4575</v>
      </c>
      <c r="H370" s="100" t="s">
        <v>58</v>
      </c>
      <c r="I370" s="100" t="s">
        <v>4576</v>
      </c>
      <c r="J370" s="100" t="s">
        <v>58</v>
      </c>
      <c r="K370" s="100" t="s">
        <v>4577</v>
      </c>
      <c r="L370" s="100" t="s">
        <v>58</v>
      </c>
      <c r="M370" s="103">
        <v>119.80906723702699</v>
      </c>
      <c r="N370" s="100" t="s">
        <v>4433</v>
      </c>
      <c r="O370" s="103">
        <v>5591377.3151644496</v>
      </c>
      <c r="P370" s="100" t="s">
        <v>4570</v>
      </c>
    </row>
    <row r="371" spans="1:16" ht="24" customHeight="1">
      <c r="A371" s="100" t="s">
        <v>4578</v>
      </c>
      <c r="B371" s="101" t="s">
        <v>66</v>
      </c>
      <c r="C371" s="101"/>
      <c r="D371" s="101" t="s">
        <v>4579</v>
      </c>
      <c r="E371" s="101" t="s">
        <v>889</v>
      </c>
      <c r="F371" s="102" t="s">
        <v>63</v>
      </c>
      <c r="G371" s="100" t="s">
        <v>4580</v>
      </c>
      <c r="H371" s="100" t="s">
        <v>58</v>
      </c>
      <c r="I371" s="100" t="s">
        <v>4581</v>
      </c>
      <c r="J371" s="100" t="s">
        <v>58</v>
      </c>
      <c r="K371" s="100" t="s">
        <v>4582</v>
      </c>
      <c r="L371" s="100" t="s">
        <v>58</v>
      </c>
      <c r="M371" s="103">
        <v>119.018257040248</v>
      </c>
      <c r="N371" s="100" t="s">
        <v>4433</v>
      </c>
      <c r="O371" s="103">
        <v>5591496.3334214902</v>
      </c>
      <c r="P371" s="100" t="s">
        <v>4583</v>
      </c>
    </row>
    <row r="372" spans="1:16" ht="26.1" customHeight="1">
      <c r="A372" s="100" t="s">
        <v>1409</v>
      </c>
      <c r="B372" s="101" t="s">
        <v>66</v>
      </c>
      <c r="C372" s="101"/>
      <c r="D372" s="101" t="s">
        <v>1410</v>
      </c>
      <c r="E372" s="101" t="s">
        <v>889</v>
      </c>
      <c r="F372" s="102" t="s">
        <v>63</v>
      </c>
      <c r="G372" s="100" t="s">
        <v>3746</v>
      </c>
      <c r="H372" s="100" t="s">
        <v>58</v>
      </c>
      <c r="I372" s="100" t="s">
        <v>4584</v>
      </c>
      <c r="J372" s="100" t="s">
        <v>58</v>
      </c>
      <c r="K372" s="100" t="s">
        <v>4585</v>
      </c>
      <c r="L372" s="100" t="s">
        <v>58</v>
      </c>
      <c r="M372" s="103">
        <v>116.73098103637</v>
      </c>
      <c r="N372" s="100" t="s">
        <v>4433</v>
      </c>
      <c r="O372" s="103">
        <v>5591613.06440253</v>
      </c>
      <c r="P372" s="100" t="s">
        <v>4583</v>
      </c>
    </row>
    <row r="373" spans="1:16" ht="26.1" customHeight="1">
      <c r="A373" s="100" t="s">
        <v>1411</v>
      </c>
      <c r="B373" s="101" t="s">
        <v>66</v>
      </c>
      <c r="C373" s="101"/>
      <c r="D373" s="101" t="s">
        <v>1412</v>
      </c>
      <c r="E373" s="101" t="s">
        <v>889</v>
      </c>
      <c r="F373" s="102" t="s">
        <v>63</v>
      </c>
      <c r="G373" s="100" t="s">
        <v>3746</v>
      </c>
      <c r="H373" s="100" t="s">
        <v>58</v>
      </c>
      <c r="I373" s="100" t="s">
        <v>4586</v>
      </c>
      <c r="J373" s="100" t="s">
        <v>58</v>
      </c>
      <c r="K373" s="100" t="s">
        <v>4587</v>
      </c>
      <c r="L373" s="100" t="s">
        <v>58</v>
      </c>
      <c r="M373" s="103">
        <v>114.663443338541</v>
      </c>
      <c r="N373" s="100" t="s">
        <v>4433</v>
      </c>
      <c r="O373" s="103">
        <v>5591727.72784587</v>
      </c>
      <c r="P373" s="100" t="s">
        <v>4583</v>
      </c>
    </row>
    <row r="374" spans="1:16" ht="39" customHeight="1">
      <c r="A374" s="100" t="s">
        <v>1675</v>
      </c>
      <c r="B374" s="101" t="s">
        <v>66</v>
      </c>
      <c r="C374" s="101"/>
      <c r="D374" s="101" t="s">
        <v>1676</v>
      </c>
      <c r="E374" s="101" t="s">
        <v>889</v>
      </c>
      <c r="F374" s="102" t="s">
        <v>63</v>
      </c>
      <c r="G374" s="100" t="s">
        <v>3746</v>
      </c>
      <c r="H374" s="100" t="s">
        <v>58</v>
      </c>
      <c r="I374" s="100" t="s">
        <v>4588</v>
      </c>
      <c r="J374" s="100" t="s">
        <v>58</v>
      </c>
      <c r="K374" s="100" t="s">
        <v>4589</v>
      </c>
      <c r="L374" s="100" t="s">
        <v>58</v>
      </c>
      <c r="M374" s="103">
        <v>113.25512055886</v>
      </c>
      <c r="N374" s="100" t="s">
        <v>4433</v>
      </c>
      <c r="O374" s="103">
        <v>5591840.9829664296</v>
      </c>
      <c r="P374" s="100" t="s">
        <v>4583</v>
      </c>
    </row>
    <row r="375" spans="1:16" ht="26.1" customHeight="1">
      <c r="A375" s="100" t="s">
        <v>1277</v>
      </c>
      <c r="B375" s="101" t="s">
        <v>66</v>
      </c>
      <c r="C375" s="101"/>
      <c r="D375" s="101" t="s">
        <v>1278</v>
      </c>
      <c r="E375" s="101" t="s">
        <v>889</v>
      </c>
      <c r="F375" s="102" t="s">
        <v>63</v>
      </c>
      <c r="G375" s="100" t="s">
        <v>4247</v>
      </c>
      <c r="H375" s="100" t="s">
        <v>58</v>
      </c>
      <c r="I375" s="100" t="s">
        <v>4590</v>
      </c>
      <c r="J375" s="100" t="s">
        <v>58</v>
      </c>
      <c r="K375" s="100" t="s">
        <v>4591</v>
      </c>
      <c r="L375" s="100" t="s">
        <v>58</v>
      </c>
      <c r="M375" s="103">
        <v>110.66820141036899</v>
      </c>
      <c r="N375" s="100" t="s">
        <v>4433</v>
      </c>
      <c r="O375" s="103">
        <v>5591951.6511678398</v>
      </c>
      <c r="P375" s="100" t="s">
        <v>4583</v>
      </c>
    </row>
    <row r="376" spans="1:16" ht="39" customHeight="1">
      <c r="A376" s="100" t="s">
        <v>1550</v>
      </c>
      <c r="B376" s="101" t="s">
        <v>66</v>
      </c>
      <c r="C376" s="101"/>
      <c r="D376" s="101" t="s">
        <v>1551</v>
      </c>
      <c r="E376" s="101" t="s">
        <v>889</v>
      </c>
      <c r="F376" s="102" t="s">
        <v>63</v>
      </c>
      <c r="G376" s="100" t="s">
        <v>4592</v>
      </c>
      <c r="H376" s="100" t="s">
        <v>58</v>
      </c>
      <c r="I376" s="100" t="s">
        <v>4593</v>
      </c>
      <c r="J376" s="100" t="s">
        <v>58</v>
      </c>
      <c r="K376" s="100" t="s">
        <v>4594</v>
      </c>
      <c r="L376" s="100" t="s">
        <v>58</v>
      </c>
      <c r="M376" s="103">
        <v>110.028962701861</v>
      </c>
      <c r="N376" s="100" t="s">
        <v>4433</v>
      </c>
      <c r="O376" s="103">
        <v>5592061.6801305404</v>
      </c>
      <c r="P376" s="100" t="s">
        <v>4595</v>
      </c>
    </row>
    <row r="377" spans="1:16" ht="39" customHeight="1">
      <c r="A377" s="100" t="s">
        <v>4596</v>
      </c>
      <c r="B377" s="101" t="s">
        <v>66</v>
      </c>
      <c r="C377" s="101"/>
      <c r="D377" s="101" t="s">
        <v>4597</v>
      </c>
      <c r="E377" s="101" t="s">
        <v>889</v>
      </c>
      <c r="F377" s="102" t="s">
        <v>63</v>
      </c>
      <c r="G377" s="100" t="s">
        <v>3746</v>
      </c>
      <c r="H377" s="100" t="s">
        <v>58</v>
      </c>
      <c r="I377" s="100" t="s">
        <v>4598</v>
      </c>
      <c r="J377" s="100" t="s">
        <v>58</v>
      </c>
      <c r="K377" s="100" t="s">
        <v>4599</v>
      </c>
      <c r="L377" s="100" t="s">
        <v>58</v>
      </c>
      <c r="M377" s="103">
        <v>109.689367137966</v>
      </c>
      <c r="N377" s="100" t="s">
        <v>4433</v>
      </c>
      <c r="O377" s="103">
        <v>5592171.3694976801</v>
      </c>
      <c r="P377" s="100" t="s">
        <v>4595</v>
      </c>
    </row>
    <row r="378" spans="1:16" ht="24" customHeight="1">
      <c r="A378" s="100" t="s">
        <v>1091</v>
      </c>
      <c r="B378" s="101" t="s">
        <v>66</v>
      </c>
      <c r="C378" s="101"/>
      <c r="D378" s="101" t="s">
        <v>1092</v>
      </c>
      <c r="E378" s="101" t="s">
        <v>889</v>
      </c>
      <c r="F378" s="102" t="s">
        <v>63</v>
      </c>
      <c r="G378" s="100" t="s">
        <v>4600</v>
      </c>
      <c r="H378" s="100" t="s">
        <v>58</v>
      </c>
      <c r="I378" s="100" t="s">
        <v>4601</v>
      </c>
      <c r="J378" s="100" t="s">
        <v>58</v>
      </c>
      <c r="K378" s="100" t="s">
        <v>4602</v>
      </c>
      <c r="L378" s="100" t="s">
        <v>58</v>
      </c>
      <c r="M378" s="103">
        <v>106.95863326340699</v>
      </c>
      <c r="N378" s="100" t="s">
        <v>4433</v>
      </c>
      <c r="O378" s="103">
        <v>5592278.32813094</v>
      </c>
      <c r="P378" s="100" t="s">
        <v>4595</v>
      </c>
    </row>
    <row r="379" spans="1:16" ht="26.1" customHeight="1">
      <c r="A379" s="100" t="s">
        <v>934</v>
      </c>
      <c r="B379" s="101" t="s">
        <v>66</v>
      </c>
      <c r="C379" s="101"/>
      <c r="D379" s="101" t="s">
        <v>935</v>
      </c>
      <c r="E379" s="101" t="s">
        <v>889</v>
      </c>
      <c r="F379" s="102" t="s">
        <v>101</v>
      </c>
      <c r="G379" s="100" t="s">
        <v>4603</v>
      </c>
      <c r="H379" s="100" t="s">
        <v>58</v>
      </c>
      <c r="I379" s="100" t="s">
        <v>4604</v>
      </c>
      <c r="J379" s="100" t="s">
        <v>58</v>
      </c>
      <c r="K379" s="100" t="s">
        <v>4605</v>
      </c>
      <c r="L379" s="100" t="s">
        <v>58</v>
      </c>
      <c r="M379" s="103">
        <v>100.17987163514201</v>
      </c>
      <c r="N379" s="100" t="s">
        <v>4433</v>
      </c>
      <c r="O379" s="103">
        <v>5592378.5080025801</v>
      </c>
      <c r="P379" s="100" t="s">
        <v>4595</v>
      </c>
    </row>
    <row r="380" spans="1:16" ht="24" customHeight="1">
      <c r="A380" s="100" t="s">
        <v>1730</v>
      </c>
      <c r="B380" s="101" t="s">
        <v>66</v>
      </c>
      <c r="C380" s="101"/>
      <c r="D380" s="101" t="s">
        <v>1731</v>
      </c>
      <c r="E380" s="101" t="s">
        <v>889</v>
      </c>
      <c r="F380" s="102" t="s">
        <v>933</v>
      </c>
      <c r="G380" s="100" t="s">
        <v>4606</v>
      </c>
      <c r="H380" s="100" t="s">
        <v>58</v>
      </c>
      <c r="I380" s="100" t="s">
        <v>4607</v>
      </c>
      <c r="J380" s="100" t="s">
        <v>58</v>
      </c>
      <c r="K380" s="100" t="s">
        <v>4608</v>
      </c>
      <c r="L380" s="100" t="s">
        <v>58</v>
      </c>
      <c r="M380" s="103">
        <v>98.934974915712502</v>
      </c>
      <c r="N380" s="100" t="s">
        <v>4433</v>
      </c>
      <c r="O380" s="103">
        <v>5592477.4429774899</v>
      </c>
      <c r="P380" s="100" t="s">
        <v>4595</v>
      </c>
    </row>
    <row r="381" spans="1:16" ht="26.1" customHeight="1">
      <c r="A381" s="100" t="s">
        <v>1540</v>
      </c>
      <c r="B381" s="101" t="s">
        <v>66</v>
      </c>
      <c r="C381" s="101"/>
      <c r="D381" s="101" t="s">
        <v>1541</v>
      </c>
      <c r="E381" s="101" t="s">
        <v>889</v>
      </c>
      <c r="F381" s="102" t="s">
        <v>63</v>
      </c>
      <c r="G381" s="100" t="s">
        <v>4609</v>
      </c>
      <c r="H381" s="100" t="s">
        <v>58</v>
      </c>
      <c r="I381" s="100" t="s">
        <v>2502</v>
      </c>
      <c r="J381" s="100" t="s">
        <v>58</v>
      </c>
      <c r="K381" s="100" t="s">
        <v>4610</v>
      </c>
      <c r="L381" s="100" t="s">
        <v>58</v>
      </c>
      <c r="M381" s="103">
        <v>98.091179820482594</v>
      </c>
      <c r="N381" s="100" t="s">
        <v>4433</v>
      </c>
      <c r="O381" s="103">
        <v>5592575.5341573097</v>
      </c>
      <c r="P381" s="100" t="s">
        <v>4595</v>
      </c>
    </row>
    <row r="382" spans="1:16" ht="26.1" customHeight="1">
      <c r="A382" s="100" t="s">
        <v>1184</v>
      </c>
      <c r="B382" s="101" t="s">
        <v>66</v>
      </c>
      <c r="C382" s="101"/>
      <c r="D382" s="101" t="s">
        <v>1185</v>
      </c>
      <c r="E382" s="101" t="s">
        <v>889</v>
      </c>
      <c r="F382" s="102" t="s">
        <v>63</v>
      </c>
      <c r="G382" s="100" t="s">
        <v>4225</v>
      </c>
      <c r="H382" s="100" t="s">
        <v>58</v>
      </c>
      <c r="I382" s="100" t="s">
        <v>4611</v>
      </c>
      <c r="J382" s="100" t="s">
        <v>58</v>
      </c>
      <c r="K382" s="100" t="s">
        <v>4612</v>
      </c>
      <c r="L382" s="100" t="s">
        <v>58</v>
      </c>
      <c r="M382" s="103">
        <v>94.407566762707901</v>
      </c>
      <c r="N382" s="100" t="s">
        <v>4433</v>
      </c>
      <c r="O382" s="103">
        <v>5592669.9417240797</v>
      </c>
      <c r="P382" s="100" t="s">
        <v>4613</v>
      </c>
    </row>
    <row r="383" spans="1:16" ht="39" customHeight="1">
      <c r="A383" s="100" t="s">
        <v>944</v>
      </c>
      <c r="B383" s="101" t="s">
        <v>66</v>
      </c>
      <c r="C383" s="101"/>
      <c r="D383" s="101" t="s">
        <v>945</v>
      </c>
      <c r="E383" s="101" t="s">
        <v>942</v>
      </c>
      <c r="F383" s="102" t="s">
        <v>943</v>
      </c>
      <c r="G383" s="100" t="s">
        <v>4614</v>
      </c>
      <c r="H383" s="100" t="s">
        <v>58</v>
      </c>
      <c r="I383" s="100" t="s">
        <v>4615</v>
      </c>
      <c r="J383" s="100" t="s">
        <v>58</v>
      </c>
      <c r="K383" s="100" t="s">
        <v>4616</v>
      </c>
      <c r="L383" s="100" t="s">
        <v>58</v>
      </c>
      <c r="M383" s="103">
        <v>90.666932413561696</v>
      </c>
      <c r="N383" s="100" t="s">
        <v>4433</v>
      </c>
      <c r="O383" s="103">
        <v>5592760.6086564902</v>
      </c>
      <c r="P383" s="100" t="s">
        <v>4613</v>
      </c>
    </row>
    <row r="384" spans="1:16" ht="26.1" customHeight="1">
      <c r="A384" s="100" t="s">
        <v>1327</v>
      </c>
      <c r="B384" s="101" t="s">
        <v>66</v>
      </c>
      <c r="C384" s="101"/>
      <c r="D384" s="101" t="s">
        <v>1328</v>
      </c>
      <c r="E384" s="101" t="s">
        <v>889</v>
      </c>
      <c r="F384" s="102" t="s">
        <v>63</v>
      </c>
      <c r="G384" s="100" t="s">
        <v>3746</v>
      </c>
      <c r="H384" s="100" t="s">
        <v>58</v>
      </c>
      <c r="I384" s="100" t="s">
        <v>4617</v>
      </c>
      <c r="J384" s="100" t="s">
        <v>58</v>
      </c>
      <c r="K384" s="100" t="s">
        <v>4618</v>
      </c>
      <c r="L384" s="100" t="s">
        <v>58</v>
      </c>
      <c r="M384" s="103">
        <v>88.894132901830304</v>
      </c>
      <c r="N384" s="100" t="s">
        <v>4433</v>
      </c>
      <c r="O384" s="103">
        <v>5592849.5027893903</v>
      </c>
      <c r="P384" s="100" t="s">
        <v>4613</v>
      </c>
    </row>
    <row r="385" spans="1:16" ht="39" customHeight="1">
      <c r="A385" s="100" t="s">
        <v>1474</v>
      </c>
      <c r="B385" s="101" t="s">
        <v>66</v>
      </c>
      <c r="C385" s="101"/>
      <c r="D385" s="101" t="s">
        <v>1475</v>
      </c>
      <c r="E385" s="101" t="s">
        <v>889</v>
      </c>
      <c r="F385" s="102" t="s">
        <v>63</v>
      </c>
      <c r="G385" s="100" t="s">
        <v>3746</v>
      </c>
      <c r="H385" s="100" t="s">
        <v>58</v>
      </c>
      <c r="I385" s="100" t="s">
        <v>4619</v>
      </c>
      <c r="J385" s="100" t="s">
        <v>58</v>
      </c>
      <c r="K385" s="100" t="s">
        <v>4620</v>
      </c>
      <c r="L385" s="100" t="s">
        <v>58</v>
      </c>
      <c r="M385" s="103">
        <v>84.169759321766705</v>
      </c>
      <c r="N385" s="100" t="s">
        <v>4433</v>
      </c>
      <c r="O385" s="103">
        <v>5592933.6725487104</v>
      </c>
      <c r="P385" s="100" t="s">
        <v>4613</v>
      </c>
    </row>
    <row r="386" spans="1:16" ht="39" customHeight="1">
      <c r="A386" s="100" t="s">
        <v>1762</v>
      </c>
      <c r="B386" s="101" t="s">
        <v>66</v>
      </c>
      <c r="C386" s="101"/>
      <c r="D386" s="101" t="s">
        <v>1763</v>
      </c>
      <c r="E386" s="101" t="s">
        <v>889</v>
      </c>
      <c r="F386" s="102" t="s">
        <v>202</v>
      </c>
      <c r="G386" s="100" t="s">
        <v>4621</v>
      </c>
      <c r="H386" s="100" t="s">
        <v>58</v>
      </c>
      <c r="I386" s="100" t="s">
        <v>4622</v>
      </c>
      <c r="J386" s="100" t="s">
        <v>58</v>
      </c>
      <c r="K386" s="100" t="s">
        <v>4623</v>
      </c>
      <c r="L386" s="100" t="s">
        <v>58</v>
      </c>
      <c r="M386" s="103">
        <v>84.027928233316601</v>
      </c>
      <c r="N386" s="100" t="s">
        <v>4433</v>
      </c>
      <c r="O386" s="103">
        <v>5593017.70047695</v>
      </c>
      <c r="P386" s="100" t="s">
        <v>4613</v>
      </c>
    </row>
    <row r="387" spans="1:16" ht="26.1" customHeight="1">
      <c r="A387" s="100" t="s">
        <v>1643</v>
      </c>
      <c r="B387" s="101" t="s">
        <v>66</v>
      </c>
      <c r="C387" s="101"/>
      <c r="D387" s="101" t="s">
        <v>1644</v>
      </c>
      <c r="E387" s="101" t="s">
        <v>889</v>
      </c>
      <c r="F387" s="102" t="s">
        <v>63</v>
      </c>
      <c r="G387" s="100" t="s">
        <v>3746</v>
      </c>
      <c r="H387" s="100" t="s">
        <v>58</v>
      </c>
      <c r="I387" s="100" t="s">
        <v>4624</v>
      </c>
      <c r="J387" s="100" t="s">
        <v>58</v>
      </c>
      <c r="K387" s="100" t="s">
        <v>4625</v>
      </c>
      <c r="L387" s="100" t="s">
        <v>58</v>
      </c>
      <c r="M387" s="103">
        <v>81.832542793786004</v>
      </c>
      <c r="N387" s="100" t="s">
        <v>4433</v>
      </c>
      <c r="O387" s="103">
        <v>5593099.5330197401</v>
      </c>
      <c r="P387" s="100" t="s">
        <v>4613</v>
      </c>
    </row>
    <row r="388" spans="1:16" ht="26.1" customHeight="1">
      <c r="A388" s="100" t="s">
        <v>1641</v>
      </c>
      <c r="B388" s="101" t="s">
        <v>66</v>
      </c>
      <c r="C388" s="101"/>
      <c r="D388" s="101" t="s">
        <v>1642</v>
      </c>
      <c r="E388" s="101" t="s">
        <v>889</v>
      </c>
      <c r="F388" s="102" t="s">
        <v>63</v>
      </c>
      <c r="G388" s="100" t="s">
        <v>3746</v>
      </c>
      <c r="H388" s="100" t="s">
        <v>58</v>
      </c>
      <c r="I388" s="100" t="s">
        <v>4626</v>
      </c>
      <c r="J388" s="100" t="s">
        <v>58</v>
      </c>
      <c r="K388" s="100" t="s">
        <v>4627</v>
      </c>
      <c r="L388" s="100" t="s">
        <v>58</v>
      </c>
      <c r="M388" s="103">
        <v>81.512923439532301</v>
      </c>
      <c r="N388" s="100" t="s">
        <v>4433</v>
      </c>
      <c r="O388" s="103">
        <v>5593181.0459431801</v>
      </c>
      <c r="P388" s="100" t="s">
        <v>4628</v>
      </c>
    </row>
    <row r="389" spans="1:16" ht="24" customHeight="1">
      <c r="A389" s="100" t="s">
        <v>1193</v>
      </c>
      <c r="B389" s="101" t="s">
        <v>66</v>
      </c>
      <c r="C389" s="101"/>
      <c r="D389" s="101" t="s">
        <v>1194</v>
      </c>
      <c r="E389" s="101" t="s">
        <v>889</v>
      </c>
      <c r="F389" s="102" t="s">
        <v>63</v>
      </c>
      <c r="G389" s="100" t="s">
        <v>4629</v>
      </c>
      <c r="H389" s="100" t="s">
        <v>58</v>
      </c>
      <c r="I389" s="100" t="s">
        <v>4630</v>
      </c>
      <c r="J389" s="100" t="s">
        <v>58</v>
      </c>
      <c r="K389" s="100" t="s">
        <v>4631</v>
      </c>
      <c r="L389" s="100" t="s">
        <v>58</v>
      </c>
      <c r="M389" s="103">
        <v>77.591658369760196</v>
      </c>
      <c r="N389" s="100" t="s">
        <v>4433</v>
      </c>
      <c r="O389" s="103">
        <v>5593258.6376015497</v>
      </c>
      <c r="P389" s="100" t="s">
        <v>4628</v>
      </c>
    </row>
    <row r="390" spans="1:16" ht="26.1" customHeight="1">
      <c r="A390" s="100" t="s">
        <v>4632</v>
      </c>
      <c r="B390" s="101" t="s">
        <v>66</v>
      </c>
      <c r="C390" s="101"/>
      <c r="D390" s="101" t="s">
        <v>4633</v>
      </c>
      <c r="E390" s="101" t="s">
        <v>889</v>
      </c>
      <c r="F390" s="102" t="s">
        <v>884</v>
      </c>
      <c r="G390" s="100" t="s">
        <v>3569</v>
      </c>
      <c r="H390" s="100" t="s">
        <v>58</v>
      </c>
      <c r="I390" s="100" t="s">
        <v>2743</v>
      </c>
      <c r="J390" s="100" t="s">
        <v>58</v>
      </c>
      <c r="K390" s="100" t="s">
        <v>4634</v>
      </c>
      <c r="L390" s="100" t="s">
        <v>58</v>
      </c>
      <c r="M390" s="103">
        <v>75.132130466809699</v>
      </c>
      <c r="N390" s="100" t="s">
        <v>4433</v>
      </c>
      <c r="O390" s="103">
        <v>5593333.7697320199</v>
      </c>
      <c r="P390" s="100" t="s">
        <v>4628</v>
      </c>
    </row>
    <row r="391" spans="1:16" ht="26.1" customHeight="1">
      <c r="A391" s="100" t="s">
        <v>1492</v>
      </c>
      <c r="B391" s="101" t="s">
        <v>66</v>
      </c>
      <c r="C391" s="101"/>
      <c r="D391" s="101" t="s">
        <v>1493</v>
      </c>
      <c r="E391" s="101" t="s">
        <v>889</v>
      </c>
      <c r="F391" s="102" t="s">
        <v>63</v>
      </c>
      <c r="G391" s="100" t="s">
        <v>3721</v>
      </c>
      <c r="H391" s="100" t="s">
        <v>58</v>
      </c>
      <c r="I391" s="100" t="s">
        <v>4635</v>
      </c>
      <c r="J391" s="100" t="s">
        <v>58</v>
      </c>
      <c r="K391" s="100" t="s">
        <v>4636</v>
      </c>
      <c r="L391" s="100" t="s">
        <v>58</v>
      </c>
      <c r="M391" s="103">
        <v>72.853236560219102</v>
      </c>
      <c r="N391" s="100" t="s">
        <v>4433</v>
      </c>
      <c r="O391" s="103">
        <v>5593406.6229685703</v>
      </c>
      <c r="P391" s="100" t="s">
        <v>4628</v>
      </c>
    </row>
    <row r="392" spans="1:16" ht="26.1" customHeight="1">
      <c r="A392" s="100" t="s">
        <v>4637</v>
      </c>
      <c r="B392" s="101" t="s">
        <v>66</v>
      </c>
      <c r="C392" s="101"/>
      <c r="D392" s="101" t="s">
        <v>4638</v>
      </c>
      <c r="E392" s="101" t="s">
        <v>889</v>
      </c>
      <c r="F392" s="102" t="s">
        <v>72</v>
      </c>
      <c r="G392" s="100" t="s">
        <v>4639</v>
      </c>
      <c r="H392" s="100" t="s">
        <v>58</v>
      </c>
      <c r="I392" s="100" t="s">
        <v>4640</v>
      </c>
      <c r="J392" s="100" t="s">
        <v>58</v>
      </c>
      <c r="K392" s="100" t="s">
        <v>4641</v>
      </c>
      <c r="L392" s="100" t="s">
        <v>58</v>
      </c>
      <c r="M392" s="103">
        <v>65.692690177825398</v>
      </c>
      <c r="N392" s="100" t="s">
        <v>4433</v>
      </c>
      <c r="O392" s="103">
        <v>5593472.31565875</v>
      </c>
      <c r="P392" s="100" t="s">
        <v>4628</v>
      </c>
    </row>
    <row r="393" spans="1:16" ht="26.1" customHeight="1">
      <c r="A393" s="100" t="s">
        <v>4642</v>
      </c>
      <c r="B393" s="101" t="s">
        <v>66</v>
      </c>
      <c r="C393" s="101"/>
      <c r="D393" s="101" t="s">
        <v>4643</v>
      </c>
      <c r="E393" s="101" t="s">
        <v>889</v>
      </c>
      <c r="F393" s="102" t="s">
        <v>101</v>
      </c>
      <c r="G393" s="100" t="s">
        <v>4644</v>
      </c>
      <c r="H393" s="100" t="s">
        <v>58</v>
      </c>
      <c r="I393" s="100" t="s">
        <v>4645</v>
      </c>
      <c r="J393" s="100" t="s">
        <v>58</v>
      </c>
      <c r="K393" s="100" t="s">
        <v>4646</v>
      </c>
      <c r="L393" s="100" t="s">
        <v>58</v>
      </c>
      <c r="M393" s="103">
        <v>63.486100206958803</v>
      </c>
      <c r="N393" s="100" t="s">
        <v>4433</v>
      </c>
      <c r="O393" s="103">
        <v>5593535.8017589599</v>
      </c>
      <c r="P393" s="100" t="s">
        <v>4628</v>
      </c>
    </row>
    <row r="394" spans="1:16" ht="26.1" customHeight="1">
      <c r="A394" s="100" t="s">
        <v>1295</v>
      </c>
      <c r="B394" s="101" t="s">
        <v>66</v>
      </c>
      <c r="C394" s="101"/>
      <c r="D394" s="101" t="s">
        <v>1296</v>
      </c>
      <c r="E394" s="101" t="s">
        <v>889</v>
      </c>
      <c r="F394" s="102" t="s">
        <v>63</v>
      </c>
      <c r="G394" s="100" t="s">
        <v>4225</v>
      </c>
      <c r="H394" s="100" t="s">
        <v>58</v>
      </c>
      <c r="I394" s="100" t="s">
        <v>4647</v>
      </c>
      <c r="J394" s="100" t="s">
        <v>58</v>
      </c>
      <c r="K394" s="100" t="s">
        <v>4648</v>
      </c>
      <c r="L394" s="100" t="s">
        <v>58</v>
      </c>
      <c r="M394" s="103">
        <v>61.976190410770499</v>
      </c>
      <c r="N394" s="100" t="s">
        <v>4433</v>
      </c>
      <c r="O394" s="103">
        <v>5593597.7779493704</v>
      </c>
      <c r="P394" s="100" t="s">
        <v>4628</v>
      </c>
    </row>
    <row r="395" spans="1:16" ht="51.95" customHeight="1">
      <c r="A395" s="100" t="s">
        <v>4649</v>
      </c>
      <c r="B395" s="101" t="s">
        <v>66</v>
      </c>
      <c r="C395" s="101"/>
      <c r="D395" s="101" t="s">
        <v>4650</v>
      </c>
      <c r="E395" s="101" t="s">
        <v>889</v>
      </c>
      <c r="F395" s="102" t="s">
        <v>63</v>
      </c>
      <c r="G395" s="100" t="s">
        <v>4651</v>
      </c>
      <c r="H395" s="100" t="s">
        <v>58</v>
      </c>
      <c r="I395" s="100" t="s">
        <v>4652</v>
      </c>
      <c r="J395" s="100" t="s">
        <v>58</v>
      </c>
      <c r="K395" s="100" t="s">
        <v>4653</v>
      </c>
      <c r="L395" s="100" t="s">
        <v>58</v>
      </c>
      <c r="M395" s="103">
        <v>60.297173242262097</v>
      </c>
      <c r="N395" s="100" t="s">
        <v>4433</v>
      </c>
      <c r="O395" s="103">
        <v>5593658.0751226097</v>
      </c>
      <c r="P395" s="100" t="s">
        <v>4628</v>
      </c>
    </row>
    <row r="396" spans="1:16" ht="26.1" customHeight="1">
      <c r="A396" s="100" t="s">
        <v>1651</v>
      </c>
      <c r="B396" s="101" t="s">
        <v>66</v>
      </c>
      <c r="C396" s="101"/>
      <c r="D396" s="101" t="s">
        <v>1652</v>
      </c>
      <c r="E396" s="101" t="s">
        <v>889</v>
      </c>
      <c r="F396" s="102" t="s">
        <v>63</v>
      </c>
      <c r="G396" s="100" t="s">
        <v>3746</v>
      </c>
      <c r="H396" s="100" t="s">
        <v>58</v>
      </c>
      <c r="I396" s="100" t="s">
        <v>2900</v>
      </c>
      <c r="J396" s="100" t="s">
        <v>58</v>
      </c>
      <c r="K396" s="100" t="s">
        <v>4654</v>
      </c>
      <c r="L396" s="100" t="s">
        <v>58</v>
      </c>
      <c r="M396" s="103">
        <v>59.808771664737101</v>
      </c>
      <c r="N396" s="100" t="s">
        <v>4433</v>
      </c>
      <c r="O396" s="103">
        <v>5593717.8838942796</v>
      </c>
      <c r="P396" s="100" t="s">
        <v>4628</v>
      </c>
    </row>
    <row r="397" spans="1:16" ht="26.1" customHeight="1">
      <c r="A397" s="100" t="s">
        <v>1292</v>
      </c>
      <c r="B397" s="101" t="s">
        <v>66</v>
      </c>
      <c r="C397" s="101"/>
      <c r="D397" s="101" t="s">
        <v>1293</v>
      </c>
      <c r="E397" s="101" t="s">
        <v>889</v>
      </c>
      <c r="F397" s="102" t="s">
        <v>63</v>
      </c>
      <c r="G397" s="100" t="s">
        <v>4655</v>
      </c>
      <c r="H397" s="100" t="s">
        <v>58</v>
      </c>
      <c r="I397" s="100" t="s">
        <v>4656</v>
      </c>
      <c r="J397" s="100" t="s">
        <v>58</v>
      </c>
      <c r="K397" s="100" t="s">
        <v>4657</v>
      </c>
      <c r="L397" s="100" t="s">
        <v>58</v>
      </c>
      <c r="M397" s="103">
        <v>57.6813053379854</v>
      </c>
      <c r="N397" s="100" t="s">
        <v>4433</v>
      </c>
      <c r="O397" s="103">
        <v>5593775.5651996201</v>
      </c>
      <c r="P397" s="100" t="s">
        <v>4658</v>
      </c>
    </row>
    <row r="398" spans="1:16" ht="26.1" customHeight="1">
      <c r="A398" s="100" t="s">
        <v>1631</v>
      </c>
      <c r="B398" s="101" t="s">
        <v>66</v>
      </c>
      <c r="C398" s="101"/>
      <c r="D398" s="101" t="s">
        <v>1632</v>
      </c>
      <c r="E398" s="101" t="s">
        <v>889</v>
      </c>
      <c r="F398" s="102" t="s">
        <v>63</v>
      </c>
      <c r="G398" s="100" t="s">
        <v>4050</v>
      </c>
      <c r="H398" s="100" t="s">
        <v>58</v>
      </c>
      <c r="I398" s="100" t="s">
        <v>4659</v>
      </c>
      <c r="J398" s="100" t="s">
        <v>58</v>
      </c>
      <c r="K398" s="100" t="s">
        <v>4660</v>
      </c>
      <c r="L398" s="100" t="s">
        <v>58</v>
      </c>
      <c r="M398" s="103">
        <v>56.902233161991802</v>
      </c>
      <c r="N398" s="100" t="s">
        <v>4433</v>
      </c>
      <c r="O398" s="103">
        <v>5593832.4674327802</v>
      </c>
      <c r="P398" s="100" t="s">
        <v>4658</v>
      </c>
    </row>
    <row r="399" spans="1:16" ht="26.1" customHeight="1">
      <c r="A399" s="100" t="s">
        <v>1203</v>
      </c>
      <c r="B399" s="101" t="s">
        <v>66</v>
      </c>
      <c r="C399" s="101"/>
      <c r="D399" s="101" t="s">
        <v>1204</v>
      </c>
      <c r="E399" s="101" t="s">
        <v>889</v>
      </c>
      <c r="F399" s="102" t="s">
        <v>63</v>
      </c>
      <c r="G399" s="100" t="s">
        <v>4050</v>
      </c>
      <c r="H399" s="100" t="s">
        <v>58</v>
      </c>
      <c r="I399" s="100" t="s">
        <v>4661</v>
      </c>
      <c r="J399" s="100" t="s">
        <v>58</v>
      </c>
      <c r="K399" s="100" t="s">
        <v>4662</v>
      </c>
      <c r="L399" s="100" t="s">
        <v>58</v>
      </c>
      <c r="M399" s="103">
        <v>55.314124495543403</v>
      </c>
      <c r="N399" s="100" t="s">
        <v>4433</v>
      </c>
      <c r="O399" s="103">
        <v>5593887.7815572703</v>
      </c>
      <c r="P399" s="100" t="s">
        <v>4658</v>
      </c>
    </row>
    <row r="400" spans="1:16" ht="26.1" customHeight="1">
      <c r="A400" s="100" t="s">
        <v>4663</v>
      </c>
      <c r="B400" s="101" t="s">
        <v>66</v>
      </c>
      <c r="C400" s="101"/>
      <c r="D400" s="101" t="s">
        <v>4664</v>
      </c>
      <c r="E400" s="101" t="s">
        <v>2973</v>
      </c>
      <c r="F400" s="102" t="s">
        <v>884</v>
      </c>
      <c r="G400" s="100" t="s">
        <v>4665</v>
      </c>
      <c r="H400" s="100" t="s">
        <v>58</v>
      </c>
      <c r="I400" s="100" t="s">
        <v>4666</v>
      </c>
      <c r="J400" s="100" t="s">
        <v>58</v>
      </c>
      <c r="K400" s="100" t="s">
        <v>4667</v>
      </c>
      <c r="L400" s="100" t="s">
        <v>58</v>
      </c>
      <c r="M400" s="103">
        <v>54.883989676380097</v>
      </c>
      <c r="N400" s="100" t="s">
        <v>4433</v>
      </c>
      <c r="O400" s="103">
        <v>5593942.66554695</v>
      </c>
      <c r="P400" s="100" t="s">
        <v>4658</v>
      </c>
    </row>
    <row r="401" spans="1:16" ht="26.1" customHeight="1">
      <c r="A401" s="100" t="s">
        <v>931</v>
      </c>
      <c r="B401" s="101" t="s">
        <v>66</v>
      </c>
      <c r="C401" s="101"/>
      <c r="D401" s="101" t="s">
        <v>932</v>
      </c>
      <c r="E401" s="101" t="s">
        <v>889</v>
      </c>
      <c r="F401" s="102" t="s">
        <v>933</v>
      </c>
      <c r="G401" s="100" t="s">
        <v>4668</v>
      </c>
      <c r="H401" s="100" t="s">
        <v>58</v>
      </c>
      <c r="I401" s="100" t="s">
        <v>4669</v>
      </c>
      <c r="J401" s="100" t="s">
        <v>58</v>
      </c>
      <c r="K401" s="100" t="s">
        <v>4670</v>
      </c>
      <c r="L401" s="100" t="s">
        <v>58</v>
      </c>
      <c r="M401" s="103">
        <v>53.857607744230798</v>
      </c>
      <c r="N401" s="100" t="s">
        <v>4433</v>
      </c>
      <c r="O401" s="103">
        <v>5593996.5231546899</v>
      </c>
      <c r="P401" s="100" t="s">
        <v>4658</v>
      </c>
    </row>
    <row r="402" spans="1:16" ht="24" customHeight="1">
      <c r="A402" s="100" t="s">
        <v>1517</v>
      </c>
      <c r="B402" s="101" t="s">
        <v>66</v>
      </c>
      <c r="C402" s="101"/>
      <c r="D402" s="101" t="s">
        <v>1518</v>
      </c>
      <c r="E402" s="101" t="s">
        <v>889</v>
      </c>
      <c r="F402" s="102" t="s">
        <v>101</v>
      </c>
      <c r="G402" s="100" t="s">
        <v>4671</v>
      </c>
      <c r="H402" s="100" t="s">
        <v>58</v>
      </c>
      <c r="I402" s="100" t="s">
        <v>4672</v>
      </c>
      <c r="J402" s="100" t="s">
        <v>58</v>
      </c>
      <c r="K402" s="100" t="s">
        <v>4673</v>
      </c>
      <c r="L402" s="100" t="s">
        <v>58</v>
      </c>
      <c r="M402" s="103">
        <v>51.576525731214304</v>
      </c>
      <c r="N402" s="100" t="s">
        <v>4433</v>
      </c>
      <c r="O402" s="103">
        <v>5594048.09968042</v>
      </c>
      <c r="P402" s="100" t="s">
        <v>4658</v>
      </c>
    </row>
    <row r="403" spans="1:16" ht="26.1" customHeight="1">
      <c r="A403" s="100" t="s">
        <v>1303</v>
      </c>
      <c r="B403" s="101" t="s">
        <v>66</v>
      </c>
      <c r="C403" s="101"/>
      <c r="D403" s="101" t="s">
        <v>1304</v>
      </c>
      <c r="E403" s="101" t="s">
        <v>889</v>
      </c>
      <c r="F403" s="102" t="s">
        <v>63</v>
      </c>
      <c r="G403" s="100" t="s">
        <v>4674</v>
      </c>
      <c r="H403" s="100" t="s">
        <v>58</v>
      </c>
      <c r="I403" s="100" t="s">
        <v>4675</v>
      </c>
      <c r="J403" s="100" t="s">
        <v>58</v>
      </c>
      <c r="K403" s="100" t="s">
        <v>4676</v>
      </c>
      <c r="L403" s="100" t="s">
        <v>58</v>
      </c>
      <c r="M403" s="103">
        <v>50.999263213117501</v>
      </c>
      <c r="N403" s="100" t="s">
        <v>4433</v>
      </c>
      <c r="O403" s="103">
        <v>5594099.0989436395</v>
      </c>
      <c r="P403" s="100" t="s">
        <v>4658</v>
      </c>
    </row>
    <row r="404" spans="1:16" ht="26.1" customHeight="1">
      <c r="A404" s="100" t="s">
        <v>1229</v>
      </c>
      <c r="B404" s="101" t="s">
        <v>66</v>
      </c>
      <c r="C404" s="101"/>
      <c r="D404" s="101" t="s">
        <v>1230</v>
      </c>
      <c r="E404" s="101" t="s">
        <v>889</v>
      </c>
      <c r="F404" s="102" t="s">
        <v>63</v>
      </c>
      <c r="G404" s="100" t="s">
        <v>3578</v>
      </c>
      <c r="H404" s="100" t="s">
        <v>58</v>
      </c>
      <c r="I404" s="100" t="s">
        <v>4677</v>
      </c>
      <c r="J404" s="100" t="s">
        <v>58</v>
      </c>
      <c r="K404" s="100" t="s">
        <v>4678</v>
      </c>
      <c r="L404" s="100" t="s">
        <v>58</v>
      </c>
      <c r="M404" s="103">
        <v>50.589750915479797</v>
      </c>
      <c r="N404" s="100" t="s">
        <v>4433</v>
      </c>
      <c r="O404" s="103">
        <v>5594149.6886945497</v>
      </c>
      <c r="P404" s="100" t="s">
        <v>4658</v>
      </c>
    </row>
    <row r="405" spans="1:16" ht="26.1" customHeight="1">
      <c r="A405" s="100" t="s">
        <v>1288</v>
      </c>
      <c r="B405" s="101" t="s">
        <v>66</v>
      </c>
      <c r="C405" s="101"/>
      <c r="D405" s="101" t="s">
        <v>1289</v>
      </c>
      <c r="E405" s="101" t="s">
        <v>889</v>
      </c>
      <c r="F405" s="102" t="s">
        <v>63</v>
      </c>
      <c r="G405" s="100" t="s">
        <v>3919</v>
      </c>
      <c r="H405" s="100" t="s">
        <v>58</v>
      </c>
      <c r="I405" s="100" t="s">
        <v>4679</v>
      </c>
      <c r="J405" s="100" t="s">
        <v>58</v>
      </c>
      <c r="K405" s="100" t="s">
        <v>4680</v>
      </c>
      <c r="L405" s="100" t="s">
        <v>58</v>
      </c>
      <c r="M405" s="103">
        <v>50.0404051503562</v>
      </c>
      <c r="N405" s="100" t="s">
        <v>4433</v>
      </c>
      <c r="O405" s="103">
        <v>5594199.7290997002</v>
      </c>
      <c r="P405" s="100" t="s">
        <v>4658</v>
      </c>
    </row>
    <row r="406" spans="1:16" ht="39" customHeight="1">
      <c r="A406" s="100" t="s">
        <v>1331</v>
      </c>
      <c r="B406" s="101" t="s">
        <v>66</v>
      </c>
      <c r="C406" s="101"/>
      <c r="D406" s="101" t="s">
        <v>1332</v>
      </c>
      <c r="E406" s="101" t="s">
        <v>889</v>
      </c>
      <c r="F406" s="102" t="s">
        <v>63</v>
      </c>
      <c r="G406" s="100" t="s">
        <v>3919</v>
      </c>
      <c r="H406" s="100" t="s">
        <v>58</v>
      </c>
      <c r="I406" s="100" t="s">
        <v>4681</v>
      </c>
      <c r="J406" s="100" t="s">
        <v>58</v>
      </c>
      <c r="K406" s="100" t="s">
        <v>4682</v>
      </c>
      <c r="L406" s="100" t="s">
        <v>58</v>
      </c>
      <c r="M406" s="103">
        <v>49.7407620057432</v>
      </c>
      <c r="N406" s="100" t="s">
        <v>4433</v>
      </c>
      <c r="O406" s="103">
        <v>5594249.4698617104</v>
      </c>
      <c r="P406" s="100" t="s">
        <v>4658</v>
      </c>
    </row>
    <row r="407" spans="1:16" ht="51.95" customHeight="1">
      <c r="A407" s="100" t="s">
        <v>4683</v>
      </c>
      <c r="B407" s="101" t="s">
        <v>66</v>
      </c>
      <c r="C407" s="101"/>
      <c r="D407" s="101" t="s">
        <v>4684</v>
      </c>
      <c r="E407" s="101" t="s">
        <v>889</v>
      </c>
      <c r="F407" s="102" t="s">
        <v>202</v>
      </c>
      <c r="G407" s="100" t="s">
        <v>4685</v>
      </c>
      <c r="H407" s="100" t="s">
        <v>58</v>
      </c>
      <c r="I407" s="100" t="s">
        <v>4686</v>
      </c>
      <c r="J407" s="100" t="s">
        <v>58</v>
      </c>
      <c r="K407" s="100" t="s">
        <v>4687</v>
      </c>
      <c r="L407" s="100" t="s">
        <v>58</v>
      </c>
      <c r="M407" s="103">
        <v>49.490559979991502</v>
      </c>
      <c r="N407" s="100" t="s">
        <v>4433</v>
      </c>
      <c r="O407" s="103">
        <v>5594298.9604216898</v>
      </c>
      <c r="P407" s="100" t="s">
        <v>4688</v>
      </c>
    </row>
    <row r="408" spans="1:16" ht="65.099999999999994" customHeight="1">
      <c r="A408" s="100" t="s">
        <v>4689</v>
      </c>
      <c r="B408" s="101" t="s">
        <v>66</v>
      </c>
      <c r="C408" s="101"/>
      <c r="D408" s="101" t="s">
        <v>4690</v>
      </c>
      <c r="E408" s="101" t="s">
        <v>1610</v>
      </c>
      <c r="F408" s="102" t="s">
        <v>63</v>
      </c>
      <c r="G408" s="100" t="s">
        <v>4691</v>
      </c>
      <c r="H408" s="100" t="s">
        <v>58</v>
      </c>
      <c r="I408" s="100" t="s">
        <v>4692</v>
      </c>
      <c r="J408" s="100" t="s">
        <v>58</v>
      </c>
      <c r="K408" s="100" t="s">
        <v>4693</v>
      </c>
      <c r="L408" s="100" t="s">
        <v>58</v>
      </c>
      <c r="M408" s="103">
        <v>49.338191560813101</v>
      </c>
      <c r="N408" s="100" t="s">
        <v>4433</v>
      </c>
      <c r="O408" s="103">
        <v>5594348.2986132503</v>
      </c>
      <c r="P408" s="100" t="s">
        <v>4688</v>
      </c>
    </row>
    <row r="409" spans="1:16" ht="26.1" customHeight="1">
      <c r="A409" s="100" t="s">
        <v>1305</v>
      </c>
      <c r="B409" s="101" t="s">
        <v>66</v>
      </c>
      <c r="C409" s="101"/>
      <c r="D409" s="101" t="s">
        <v>1306</v>
      </c>
      <c r="E409" s="101" t="s">
        <v>889</v>
      </c>
      <c r="F409" s="102" t="s">
        <v>63</v>
      </c>
      <c r="G409" s="100" t="s">
        <v>4247</v>
      </c>
      <c r="H409" s="100" t="s">
        <v>58</v>
      </c>
      <c r="I409" s="100" t="s">
        <v>4694</v>
      </c>
      <c r="J409" s="100" t="s">
        <v>58</v>
      </c>
      <c r="K409" s="100" t="s">
        <v>4695</v>
      </c>
      <c r="L409" s="100" t="s">
        <v>58</v>
      </c>
      <c r="M409" s="103">
        <v>48.182617653756097</v>
      </c>
      <c r="N409" s="100" t="s">
        <v>4433</v>
      </c>
      <c r="O409" s="103">
        <v>5594396.4812308997</v>
      </c>
      <c r="P409" s="100" t="s">
        <v>4688</v>
      </c>
    </row>
    <row r="410" spans="1:16" ht="26.1" customHeight="1">
      <c r="A410" s="100" t="s">
        <v>1485</v>
      </c>
      <c r="B410" s="101" t="s">
        <v>66</v>
      </c>
      <c r="C410" s="101"/>
      <c r="D410" s="101" t="s">
        <v>1486</v>
      </c>
      <c r="E410" s="101" t="s">
        <v>889</v>
      </c>
      <c r="F410" s="102" t="s">
        <v>202</v>
      </c>
      <c r="G410" s="100" t="s">
        <v>4696</v>
      </c>
      <c r="H410" s="100" t="s">
        <v>58</v>
      </c>
      <c r="I410" s="100" t="s">
        <v>4697</v>
      </c>
      <c r="J410" s="100" t="s">
        <v>58</v>
      </c>
      <c r="K410" s="100" t="s">
        <v>4698</v>
      </c>
      <c r="L410" s="100" t="s">
        <v>58</v>
      </c>
      <c r="M410" s="103">
        <v>46.9361021721664</v>
      </c>
      <c r="N410" s="100" t="s">
        <v>4433</v>
      </c>
      <c r="O410" s="103">
        <v>5594443.4173330804</v>
      </c>
      <c r="P410" s="100" t="s">
        <v>4688</v>
      </c>
    </row>
    <row r="411" spans="1:16" ht="24" customHeight="1">
      <c r="A411" s="100" t="s">
        <v>4699</v>
      </c>
      <c r="B411" s="101" t="s">
        <v>66</v>
      </c>
      <c r="C411" s="101"/>
      <c r="D411" s="101" t="s">
        <v>4700</v>
      </c>
      <c r="E411" s="101" t="s">
        <v>2973</v>
      </c>
      <c r="F411" s="102" t="s">
        <v>884</v>
      </c>
      <c r="G411" s="100" t="s">
        <v>4701</v>
      </c>
      <c r="H411" s="100" t="s">
        <v>58</v>
      </c>
      <c r="I411" s="100" t="s">
        <v>4702</v>
      </c>
      <c r="J411" s="100" t="s">
        <v>58</v>
      </c>
      <c r="K411" s="100" t="s">
        <v>4703</v>
      </c>
      <c r="L411" s="100" t="s">
        <v>58</v>
      </c>
      <c r="M411" s="103">
        <v>43.574941126135599</v>
      </c>
      <c r="N411" s="100" t="s">
        <v>4433</v>
      </c>
      <c r="O411" s="103">
        <v>5594486.9922741996</v>
      </c>
      <c r="P411" s="100" t="s">
        <v>4688</v>
      </c>
    </row>
    <row r="412" spans="1:16" ht="26.1" customHeight="1">
      <c r="A412" s="100" t="s">
        <v>1299</v>
      </c>
      <c r="B412" s="101" t="s">
        <v>66</v>
      </c>
      <c r="C412" s="101"/>
      <c r="D412" s="101" t="s">
        <v>1300</v>
      </c>
      <c r="E412" s="101" t="s">
        <v>889</v>
      </c>
      <c r="F412" s="102" t="s">
        <v>63</v>
      </c>
      <c r="G412" s="100" t="s">
        <v>3746</v>
      </c>
      <c r="H412" s="100" t="s">
        <v>58</v>
      </c>
      <c r="I412" s="100" t="s">
        <v>4704</v>
      </c>
      <c r="J412" s="100" t="s">
        <v>58</v>
      </c>
      <c r="K412" s="100" t="s">
        <v>4705</v>
      </c>
      <c r="L412" s="100" t="s">
        <v>58</v>
      </c>
      <c r="M412" s="103">
        <v>42.269659600061303</v>
      </c>
      <c r="N412" s="100" t="s">
        <v>4433</v>
      </c>
      <c r="O412" s="103">
        <v>5594529.2619337998</v>
      </c>
      <c r="P412" s="100" t="s">
        <v>4688</v>
      </c>
    </row>
    <row r="413" spans="1:16" ht="26.1" customHeight="1">
      <c r="A413" s="100" t="s">
        <v>1251</v>
      </c>
      <c r="B413" s="101" t="s">
        <v>66</v>
      </c>
      <c r="C413" s="101"/>
      <c r="D413" s="101" t="s">
        <v>1252</v>
      </c>
      <c r="E413" s="101" t="s">
        <v>889</v>
      </c>
      <c r="F413" s="102" t="s">
        <v>63</v>
      </c>
      <c r="G413" s="100" t="s">
        <v>4706</v>
      </c>
      <c r="H413" s="100" t="s">
        <v>58</v>
      </c>
      <c r="I413" s="100" t="s">
        <v>4707</v>
      </c>
      <c r="J413" s="100" t="s">
        <v>58</v>
      </c>
      <c r="K413" s="100" t="s">
        <v>4708</v>
      </c>
      <c r="L413" s="100" t="s">
        <v>58</v>
      </c>
      <c r="M413" s="103">
        <v>39.343144887675201</v>
      </c>
      <c r="N413" s="100" t="s">
        <v>4433</v>
      </c>
      <c r="O413" s="103">
        <v>5594568.6050786898</v>
      </c>
      <c r="P413" s="100" t="s">
        <v>4688</v>
      </c>
    </row>
    <row r="414" spans="1:16" ht="26.1" customHeight="1">
      <c r="A414" s="100" t="s">
        <v>1655</v>
      </c>
      <c r="B414" s="101" t="s">
        <v>66</v>
      </c>
      <c r="C414" s="101"/>
      <c r="D414" s="101" t="s">
        <v>1656</v>
      </c>
      <c r="E414" s="101" t="s">
        <v>889</v>
      </c>
      <c r="F414" s="102" t="s">
        <v>63</v>
      </c>
      <c r="G414" s="100" t="s">
        <v>3746</v>
      </c>
      <c r="H414" s="100" t="s">
        <v>58</v>
      </c>
      <c r="I414" s="100" t="s">
        <v>4709</v>
      </c>
      <c r="J414" s="100" t="s">
        <v>58</v>
      </c>
      <c r="K414" s="100" t="s">
        <v>4710</v>
      </c>
      <c r="L414" s="100" t="s">
        <v>58</v>
      </c>
      <c r="M414" s="103">
        <v>37.085833198258001</v>
      </c>
      <c r="N414" s="100" t="s">
        <v>4433</v>
      </c>
      <c r="O414" s="103">
        <v>5594605.69091189</v>
      </c>
      <c r="P414" s="100" t="s">
        <v>4688</v>
      </c>
    </row>
    <row r="415" spans="1:16" ht="26.1" customHeight="1">
      <c r="A415" s="100" t="s">
        <v>1164</v>
      </c>
      <c r="B415" s="101" t="s">
        <v>66</v>
      </c>
      <c r="C415" s="101"/>
      <c r="D415" s="101" t="s">
        <v>1165</v>
      </c>
      <c r="E415" s="101" t="s">
        <v>889</v>
      </c>
      <c r="F415" s="102" t="s">
        <v>63</v>
      </c>
      <c r="G415" s="100" t="s">
        <v>4711</v>
      </c>
      <c r="H415" s="100" t="s">
        <v>58</v>
      </c>
      <c r="I415" s="100" t="s">
        <v>4712</v>
      </c>
      <c r="J415" s="100" t="s">
        <v>58</v>
      </c>
      <c r="K415" s="100" t="s">
        <v>4713</v>
      </c>
      <c r="L415" s="100" t="s">
        <v>58</v>
      </c>
      <c r="M415" s="103">
        <v>36.874169276145302</v>
      </c>
      <c r="N415" s="100" t="s">
        <v>4433</v>
      </c>
      <c r="O415" s="103">
        <v>5594642.5650811698</v>
      </c>
      <c r="P415" s="100" t="s">
        <v>4688</v>
      </c>
    </row>
    <row r="416" spans="1:16" ht="26.1" customHeight="1">
      <c r="A416" s="100" t="s">
        <v>1243</v>
      </c>
      <c r="B416" s="101" t="s">
        <v>66</v>
      </c>
      <c r="C416" s="101"/>
      <c r="D416" s="101" t="s">
        <v>1244</v>
      </c>
      <c r="E416" s="101" t="s">
        <v>889</v>
      </c>
      <c r="F416" s="102" t="s">
        <v>63</v>
      </c>
      <c r="G416" s="100" t="s">
        <v>4046</v>
      </c>
      <c r="H416" s="100" t="s">
        <v>58</v>
      </c>
      <c r="I416" s="100" t="s">
        <v>4714</v>
      </c>
      <c r="J416" s="100" t="s">
        <v>58</v>
      </c>
      <c r="K416" s="100" t="s">
        <v>4715</v>
      </c>
      <c r="L416" s="100" t="s">
        <v>58</v>
      </c>
      <c r="M416" s="103">
        <v>36.756225739183797</v>
      </c>
      <c r="N416" s="100" t="s">
        <v>4433</v>
      </c>
      <c r="O416" s="103">
        <v>5594679.3213069001</v>
      </c>
      <c r="P416" s="100" t="s">
        <v>4688</v>
      </c>
    </row>
    <row r="417" spans="1:16" ht="26.1" customHeight="1">
      <c r="A417" s="100" t="s">
        <v>1237</v>
      </c>
      <c r="B417" s="101" t="s">
        <v>66</v>
      </c>
      <c r="C417" s="101"/>
      <c r="D417" s="101" t="s">
        <v>1238</v>
      </c>
      <c r="E417" s="101" t="s">
        <v>889</v>
      </c>
      <c r="F417" s="102" t="s">
        <v>63</v>
      </c>
      <c r="G417" s="100" t="s">
        <v>4592</v>
      </c>
      <c r="H417" s="100" t="s">
        <v>58</v>
      </c>
      <c r="I417" s="100" t="s">
        <v>4716</v>
      </c>
      <c r="J417" s="100" t="s">
        <v>58</v>
      </c>
      <c r="K417" s="100" t="s">
        <v>4717</v>
      </c>
      <c r="L417" s="100" t="s">
        <v>58</v>
      </c>
      <c r="M417" s="103">
        <v>36.676320900620297</v>
      </c>
      <c r="N417" s="100" t="s">
        <v>4433</v>
      </c>
      <c r="O417" s="103">
        <v>5594715.9976278003</v>
      </c>
      <c r="P417" s="100" t="s">
        <v>4688</v>
      </c>
    </row>
    <row r="418" spans="1:16" ht="26.1" customHeight="1">
      <c r="A418" s="100" t="s">
        <v>1627</v>
      </c>
      <c r="B418" s="101" t="s">
        <v>66</v>
      </c>
      <c r="C418" s="101"/>
      <c r="D418" s="101" t="s">
        <v>1628</v>
      </c>
      <c r="E418" s="101" t="s">
        <v>889</v>
      </c>
      <c r="F418" s="102" t="s">
        <v>63</v>
      </c>
      <c r="G418" s="100" t="s">
        <v>3746</v>
      </c>
      <c r="H418" s="100" t="s">
        <v>58</v>
      </c>
      <c r="I418" s="100" t="s">
        <v>4718</v>
      </c>
      <c r="J418" s="100" t="s">
        <v>58</v>
      </c>
      <c r="K418" s="100" t="s">
        <v>4719</v>
      </c>
      <c r="L418" s="100" t="s">
        <v>58</v>
      </c>
      <c r="M418" s="103">
        <v>35.857296305345002</v>
      </c>
      <c r="N418" s="100" t="s">
        <v>4433</v>
      </c>
      <c r="O418" s="103">
        <v>5594751.8549241098</v>
      </c>
      <c r="P418" s="100" t="s">
        <v>4688</v>
      </c>
    </row>
    <row r="419" spans="1:16" ht="26.1" customHeight="1">
      <c r="A419" s="100" t="s">
        <v>1322</v>
      </c>
      <c r="B419" s="101" t="s">
        <v>66</v>
      </c>
      <c r="C419" s="101"/>
      <c r="D419" s="101" t="s">
        <v>1323</v>
      </c>
      <c r="E419" s="101" t="s">
        <v>889</v>
      </c>
      <c r="F419" s="102" t="s">
        <v>63</v>
      </c>
      <c r="G419" s="100" t="s">
        <v>4050</v>
      </c>
      <c r="H419" s="100" t="s">
        <v>58</v>
      </c>
      <c r="I419" s="100" t="s">
        <v>4720</v>
      </c>
      <c r="J419" s="100" t="s">
        <v>58</v>
      </c>
      <c r="K419" s="100" t="s">
        <v>4721</v>
      </c>
      <c r="L419" s="100" t="s">
        <v>58</v>
      </c>
      <c r="M419" s="103">
        <v>34.788569089558997</v>
      </c>
      <c r="N419" s="100" t="s">
        <v>4433</v>
      </c>
      <c r="O419" s="103">
        <v>5594786.6434931997</v>
      </c>
      <c r="P419" s="100" t="s">
        <v>4688</v>
      </c>
    </row>
    <row r="420" spans="1:16" ht="39" customHeight="1">
      <c r="A420" s="100" t="s">
        <v>1458</v>
      </c>
      <c r="B420" s="101" t="s">
        <v>66</v>
      </c>
      <c r="C420" s="101"/>
      <c r="D420" s="101" t="s">
        <v>1459</v>
      </c>
      <c r="E420" s="101" t="s">
        <v>889</v>
      </c>
      <c r="F420" s="102" t="s">
        <v>63</v>
      </c>
      <c r="G420" s="100" t="s">
        <v>4722</v>
      </c>
      <c r="H420" s="100" t="s">
        <v>58</v>
      </c>
      <c r="I420" s="100" t="s">
        <v>4723</v>
      </c>
      <c r="J420" s="100" t="s">
        <v>58</v>
      </c>
      <c r="K420" s="100" t="s">
        <v>4724</v>
      </c>
      <c r="L420" s="100" t="s">
        <v>58</v>
      </c>
      <c r="M420" s="103">
        <v>32.820912439934197</v>
      </c>
      <c r="N420" s="100" t="s">
        <v>4433</v>
      </c>
      <c r="O420" s="103">
        <v>5594819.46440564</v>
      </c>
      <c r="P420" s="100" t="s">
        <v>4688</v>
      </c>
    </row>
    <row r="421" spans="1:16" ht="39" customHeight="1">
      <c r="A421" s="100" t="s">
        <v>1669</v>
      </c>
      <c r="B421" s="101" t="s">
        <v>66</v>
      </c>
      <c r="C421" s="101"/>
      <c r="D421" s="101" t="s">
        <v>1670</v>
      </c>
      <c r="E421" s="101" t="s">
        <v>889</v>
      </c>
      <c r="F421" s="102" t="s">
        <v>63</v>
      </c>
      <c r="G421" s="100" t="s">
        <v>3746</v>
      </c>
      <c r="H421" s="100" t="s">
        <v>58</v>
      </c>
      <c r="I421" s="100" t="s">
        <v>4725</v>
      </c>
      <c r="J421" s="100" t="s">
        <v>58</v>
      </c>
      <c r="K421" s="100" t="s">
        <v>4726</v>
      </c>
      <c r="L421" s="100" t="s">
        <v>58</v>
      </c>
      <c r="M421" s="103">
        <v>31.452542079535199</v>
      </c>
      <c r="N421" s="100" t="s">
        <v>4433</v>
      </c>
      <c r="O421" s="103">
        <v>5594850.9169477196</v>
      </c>
      <c r="P421" s="100" t="s">
        <v>4688</v>
      </c>
    </row>
    <row r="422" spans="1:16" ht="26.1" customHeight="1">
      <c r="A422" s="100" t="s">
        <v>1257</v>
      </c>
      <c r="B422" s="101" t="s">
        <v>66</v>
      </c>
      <c r="C422" s="101"/>
      <c r="D422" s="101" t="s">
        <v>1258</v>
      </c>
      <c r="E422" s="101" t="s">
        <v>889</v>
      </c>
      <c r="F422" s="102" t="s">
        <v>63</v>
      </c>
      <c r="G422" s="100" t="s">
        <v>4727</v>
      </c>
      <c r="H422" s="100" t="s">
        <v>58</v>
      </c>
      <c r="I422" s="100" t="s">
        <v>4728</v>
      </c>
      <c r="J422" s="100" t="s">
        <v>58</v>
      </c>
      <c r="K422" s="100" t="s">
        <v>4729</v>
      </c>
      <c r="L422" s="100" t="s">
        <v>58</v>
      </c>
      <c r="M422" s="103">
        <v>31.043029781897602</v>
      </c>
      <c r="N422" s="100" t="s">
        <v>4433</v>
      </c>
      <c r="O422" s="103">
        <v>5594881.9599775001</v>
      </c>
      <c r="P422" s="100" t="s">
        <v>4730</v>
      </c>
    </row>
    <row r="423" spans="1:16" ht="26.1" customHeight="1">
      <c r="A423" s="100" t="s">
        <v>4731</v>
      </c>
      <c r="B423" s="101" t="s">
        <v>66</v>
      </c>
      <c r="C423" s="101"/>
      <c r="D423" s="101" t="s">
        <v>4732</v>
      </c>
      <c r="E423" s="101" t="s">
        <v>889</v>
      </c>
      <c r="F423" s="102" t="s">
        <v>948</v>
      </c>
      <c r="G423" s="100" t="s">
        <v>3928</v>
      </c>
      <c r="H423" s="100" t="s">
        <v>58</v>
      </c>
      <c r="I423" s="100" t="s">
        <v>4733</v>
      </c>
      <c r="J423" s="100" t="s">
        <v>58</v>
      </c>
      <c r="K423" s="100" t="s">
        <v>4734</v>
      </c>
      <c r="L423" s="100" t="s">
        <v>58</v>
      </c>
      <c r="M423" s="103">
        <v>29.340057910014199</v>
      </c>
      <c r="N423" s="100" t="s">
        <v>4433</v>
      </c>
      <c r="O423" s="103">
        <v>5594911.3000354096</v>
      </c>
      <c r="P423" s="100" t="s">
        <v>4730</v>
      </c>
    </row>
    <row r="424" spans="1:16" ht="26.1" customHeight="1">
      <c r="A424" s="100" t="s">
        <v>1301</v>
      </c>
      <c r="B424" s="101" t="s">
        <v>66</v>
      </c>
      <c r="C424" s="101"/>
      <c r="D424" s="101" t="s">
        <v>1302</v>
      </c>
      <c r="E424" s="101" t="s">
        <v>889</v>
      </c>
      <c r="F424" s="102" t="s">
        <v>63</v>
      </c>
      <c r="G424" s="100" t="s">
        <v>4592</v>
      </c>
      <c r="H424" s="100" t="s">
        <v>58</v>
      </c>
      <c r="I424" s="100" t="s">
        <v>4735</v>
      </c>
      <c r="J424" s="100" t="s">
        <v>58</v>
      </c>
      <c r="K424" s="100" t="s">
        <v>4736</v>
      </c>
      <c r="L424" s="100" t="s">
        <v>58</v>
      </c>
      <c r="M424" s="103">
        <v>27.507240675465201</v>
      </c>
      <c r="N424" s="100" t="s">
        <v>4433</v>
      </c>
      <c r="O424" s="103">
        <v>5594938.8072760897</v>
      </c>
      <c r="P424" s="100" t="s">
        <v>4730</v>
      </c>
    </row>
    <row r="425" spans="1:16" ht="26.1" customHeight="1">
      <c r="A425" s="100" t="s">
        <v>1639</v>
      </c>
      <c r="B425" s="101" t="s">
        <v>66</v>
      </c>
      <c r="C425" s="101"/>
      <c r="D425" s="101" t="s">
        <v>1640</v>
      </c>
      <c r="E425" s="101" t="s">
        <v>889</v>
      </c>
      <c r="F425" s="102" t="s">
        <v>63</v>
      </c>
      <c r="G425" s="100" t="s">
        <v>3746</v>
      </c>
      <c r="H425" s="100" t="s">
        <v>58</v>
      </c>
      <c r="I425" s="100" t="s">
        <v>4737</v>
      </c>
      <c r="J425" s="100" t="s">
        <v>58</v>
      </c>
      <c r="K425" s="100" t="s">
        <v>4738</v>
      </c>
      <c r="L425" s="100" t="s">
        <v>58</v>
      </c>
      <c r="M425" s="103">
        <v>27.217585635672801</v>
      </c>
      <c r="N425" s="100" t="s">
        <v>4433</v>
      </c>
      <c r="O425" s="103">
        <v>5594966.0248617204</v>
      </c>
      <c r="P425" s="100" t="s">
        <v>4730</v>
      </c>
    </row>
    <row r="426" spans="1:16" ht="24" customHeight="1">
      <c r="A426" s="100" t="s">
        <v>4739</v>
      </c>
      <c r="B426" s="101" t="s">
        <v>66</v>
      </c>
      <c r="C426" s="101"/>
      <c r="D426" s="101" t="s">
        <v>4740</v>
      </c>
      <c r="E426" s="101" t="s">
        <v>2973</v>
      </c>
      <c r="F426" s="102" t="s">
        <v>884</v>
      </c>
      <c r="G426" s="100" t="s">
        <v>4741</v>
      </c>
      <c r="H426" s="100" t="s">
        <v>58</v>
      </c>
      <c r="I426" s="100" t="s">
        <v>4742</v>
      </c>
      <c r="J426" s="100" t="s">
        <v>58</v>
      </c>
      <c r="K426" s="100" t="s">
        <v>4743</v>
      </c>
      <c r="L426" s="100" t="s">
        <v>58</v>
      </c>
      <c r="M426" s="103">
        <v>26.812124147985401</v>
      </c>
      <c r="N426" s="100" t="s">
        <v>4433</v>
      </c>
      <c r="O426" s="103">
        <v>5594992.8369858703</v>
      </c>
      <c r="P426" s="100" t="s">
        <v>4730</v>
      </c>
    </row>
    <row r="427" spans="1:16" ht="26.1" customHeight="1">
      <c r="A427" s="100" t="s">
        <v>1290</v>
      </c>
      <c r="B427" s="101" t="s">
        <v>66</v>
      </c>
      <c r="C427" s="101"/>
      <c r="D427" s="101" t="s">
        <v>1291</v>
      </c>
      <c r="E427" s="101" t="s">
        <v>889</v>
      </c>
      <c r="F427" s="102" t="s">
        <v>63</v>
      </c>
      <c r="G427" s="100" t="s">
        <v>4727</v>
      </c>
      <c r="H427" s="100" t="s">
        <v>58</v>
      </c>
      <c r="I427" s="100" t="s">
        <v>4744</v>
      </c>
      <c r="J427" s="100" t="s">
        <v>58</v>
      </c>
      <c r="K427" s="100" t="s">
        <v>4745</v>
      </c>
      <c r="L427" s="100" t="s">
        <v>58</v>
      </c>
      <c r="M427" s="103">
        <v>26.528406403063101</v>
      </c>
      <c r="N427" s="100" t="s">
        <v>4433</v>
      </c>
      <c r="O427" s="103">
        <v>5595019.3653922696</v>
      </c>
      <c r="P427" s="100" t="s">
        <v>4730</v>
      </c>
    </row>
    <row r="428" spans="1:16" ht="26.1" customHeight="1">
      <c r="A428" s="100" t="s">
        <v>1647</v>
      </c>
      <c r="B428" s="101" t="s">
        <v>66</v>
      </c>
      <c r="C428" s="101"/>
      <c r="D428" s="101" t="s">
        <v>1648</v>
      </c>
      <c r="E428" s="101" t="s">
        <v>889</v>
      </c>
      <c r="F428" s="102" t="s">
        <v>63</v>
      </c>
      <c r="G428" s="100" t="s">
        <v>3746</v>
      </c>
      <c r="H428" s="100" t="s">
        <v>58</v>
      </c>
      <c r="I428" s="100" t="s">
        <v>4746</v>
      </c>
      <c r="J428" s="100" t="s">
        <v>58</v>
      </c>
      <c r="K428" s="100" t="s">
        <v>4747</v>
      </c>
      <c r="L428" s="100" t="s">
        <v>58</v>
      </c>
      <c r="M428" s="103">
        <v>25.9990368475803</v>
      </c>
      <c r="N428" s="100" t="s">
        <v>4433</v>
      </c>
      <c r="O428" s="103">
        <v>5595045.36442912</v>
      </c>
      <c r="P428" s="100" t="s">
        <v>4730</v>
      </c>
    </row>
    <row r="429" spans="1:16" ht="26.1" customHeight="1">
      <c r="A429" s="100" t="s">
        <v>4748</v>
      </c>
      <c r="B429" s="101" t="s">
        <v>66</v>
      </c>
      <c r="C429" s="101"/>
      <c r="D429" s="101" t="s">
        <v>4749</v>
      </c>
      <c r="E429" s="101" t="s">
        <v>889</v>
      </c>
      <c r="F429" s="102" t="s">
        <v>101</v>
      </c>
      <c r="G429" s="100" t="s">
        <v>4750</v>
      </c>
      <c r="H429" s="100" t="s">
        <v>58</v>
      </c>
      <c r="I429" s="100" t="s">
        <v>4426</v>
      </c>
      <c r="J429" s="100" t="s">
        <v>58</v>
      </c>
      <c r="K429" s="100" t="s">
        <v>4751</v>
      </c>
      <c r="L429" s="100" t="s">
        <v>58</v>
      </c>
      <c r="M429" s="103">
        <v>22.5254936103888</v>
      </c>
      <c r="N429" s="100" t="s">
        <v>4433</v>
      </c>
      <c r="O429" s="103">
        <v>5595067.8899227297</v>
      </c>
      <c r="P429" s="100" t="s">
        <v>4730</v>
      </c>
    </row>
    <row r="430" spans="1:16" ht="26.1" customHeight="1">
      <c r="A430" s="100" t="s">
        <v>1284</v>
      </c>
      <c r="B430" s="101" t="s">
        <v>66</v>
      </c>
      <c r="C430" s="101"/>
      <c r="D430" s="101" t="s">
        <v>1285</v>
      </c>
      <c r="E430" s="101" t="s">
        <v>889</v>
      </c>
      <c r="F430" s="102" t="s">
        <v>63</v>
      </c>
      <c r="G430" s="100" t="s">
        <v>4247</v>
      </c>
      <c r="H430" s="100" t="s">
        <v>58</v>
      </c>
      <c r="I430" s="100" t="s">
        <v>4752</v>
      </c>
      <c r="J430" s="100" t="s">
        <v>58</v>
      </c>
      <c r="K430" s="100" t="s">
        <v>4753</v>
      </c>
      <c r="L430" s="100" t="s">
        <v>58</v>
      </c>
      <c r="M430" s="103">
        <v>21.893925766383401</v>
      </c>
      <c r="N430" s="100" t="s">
        <v>4433</v>
      </c>
      <c r="O430" s="103">
        <v>5595089.7838484999</v>
      </c>
      <c r="P430" s="100" t="s">
        <v>4730</v>
      </c>
    </row>
    <row r="431" spans="1:16" ht="26.1" customHeight="1">
      <c r="A431" s="100" t="s">
        <v>1166</v>
      </c>
      <c r="B431" s="101" t="s">
        <v>66</v>
      </c>
      <c r="C431" s="101"/>
      <c r="D431" s="101" t="s">
        <v>1167</v>
      </c>
      <c r="E431" s="101" t="s">
        <v>889</v>
      </c>
      <c r="F431" s="102" t="s">
        <v>63</v>
      </c>
      <c r="G431" s="100" t="s">
        <v>3746</v>
      </c>
      <c r="H431" s="100" t="s">
        <v>58</v>
      </c>
      <c r="I431" s="100" t="s">
        <v>4754</v>
      </c>
      <c r="J431" s="100" t="s">
        <v>58</v>
      </c>
      <c r="K431" s="100" t="s">
        <v>4755</v>
      </c>
      <c r="L431" s="100" t="s">
        <v>58</v>
      </c>
      <c r="M431" s="103">
        <v>21.114853590389799</v>
      </c>
      <c r="N431" s="100" t="s">
        <v>4433</v>
      </c>
      <c r="O431" s="103">
        <v>5595110.8987020897</v>
      </c>
      <c r="P431" s="100" t="s">
        <v>4730</v>
      </c>
    </row>
    <row r="432" spans="1:16" ht="26.1" customHeight="1">
      <c r="A432" s="100" t="s">
        <v>1201</v>
      </c>
      <c r="B432" s="101" t="s">
        <v>66</v>
      </c>
      <c r="C432" s="101"/>
      <c r="D432" s="101" t="s">
        <v>1202</v>
      </c>
      <c r="E432" s="101" t="s">
        <v>889</v>
      </c>
      <c r="F432" s="102" t="s">
        <v>63</v>
      </c>
      <c r="G432" s="100" t="s">
        <v>3318</v>
      </c>
      <c r="H432" s="100" t="s">
        <v>58</v>
      </c>
      <c r="I432" s="100" t="s">
        <v>4756</v>
      </c>
      <c r="J432" s="100" t="s">
        <v>58</v>
      </c>
      <c r="K432" s="100" t="s">
        <v>4757</v>
      </c>
      <c r="L432" s="100" t="s">
        <v>58</v>
      </c>
      <c r="M432" s="103">
        <v>20.775258026495202</v>
      </c>
      <c r="N432" s="100" t="s">
        <v>4433</v>
      </c>
      <c r="O432" s="103">
        <v>5595131.6739601102</v>
      </c>
      <c r="P432" s="100" t="s">
        <v>4730</v>
      </c>
    </row>
    <row r="433" spans="1:16" ht="39" customHeight="1">
      <c r="A433" s="100" t="s">
        <v>4758</v>
      </c>
      <c r="B433" s="101" t="s">
        <v>66</v>
      </c>
      <c r="C433" s="101"/>
      <c r="D433" s="101" t="s">
        <v>4759</v>
      </c>
      <c r="E433" s="101" t="s">
        <v>1610</v>
      </c>
      <c r="F433" s="102" t="s">
        <v>63</v>
      </c>
      <c r="G433" s="100" t="s">
        <v>4760</v>
      </c>
      <c r="H433" s="100" t="s">
        <v>58</v>
      </c>
      <c r="I433" s="100" t="s">
        <v>4761</v>
      </c>
      <c r="J433" s="100" t="s">
        <v>58</v>
      </c>
      <c r="K433" s="100" t="s">
        <v>4762</v>
      </c>
      <c r="L433" s="100" t="s">
        <v>58</v>
      </c>
      <c r="M433" s="103">
        <v>19.779871014036001</v>
      </c>
      <c r="N433" s="100" t="s">
        <v>4433</v>
      </c>
      <c r="O433" s="103">
        <v>5595151.4538311297</v>
      </c>
      <c r="P433" s="100" t="s">
        <v>4730</v>
      </c>
    </row>
    <row r="434" spans="1:16" ht="39" customHeight="1">
      <c r="A434" s="100" t="s">
        <v>1653</v>
      </c>
      <c r="B434" s="101" t="s">
        <v>66</v>
      </c>
      <c r="C434" s="101"/>
      <c r="D434" s="101" t="s">
        <v>1654</v>
      </c>
      <c r="E434" s="101" t="s">
        <v>889</v>
      </c>
      <c r="F434" s="102" t="s">
        <v>202</v>
      </c>
      <c r="G434" s="100" t="s">
        <v>4763</v>
      </c>
      <c r="H434" s="100" t="s">
        <v>58</v>
      </c>
      <c r="I434" s="100" t="s">
        <v>4764</v>
      </c>
      <c r="J434" s="100" t="s">
        <v>58</v>
      </c>
      <c r="K434" s="100" t="s">
        <v>4765</v>
      </c>
      <c r="L434" s="100" t="s">
        <v>58</v>
      </c>
      <c r="M434" s="103">
        <v>19.2692036387675</v>
      </c>
      <c r="N434" s="100" t="s">
        <v>4433</v>
      </c>
      <c r="O434" s="103">
        <v>5595170.7230347702</v>
      </c>
      <c r="P434" s="100" t="s">
        <v>4730</v>
      </c>
    </row>
    <row r="435" spans="1:16" ht="26.1" customHeight="1">
      <c r="A435" s="100" t="s">
        <v>1215</v>
      </c>
      <c r="B435" s="101" t="s">
        <v>66</v>
      </c>
      <c r="C435" s="101"/>
      <c r="D435" s="101" t="s">
        <v>1216</v>
      </c>
      <c r="E435" s="101" t="s">
        <v>889</v>
      </c>
      <c r="F435" s="102" t="s">
        <v>63</v>
      </c>
      <c r="G435" s="100" t="s">
        <v>3318</v>
      </c>
      <c r="H435" s="100" t="s">
        <v>58</v>
      </c>
      <c r="I435" s="100" t="s">
        <v>4766</v>
      </c>
      <c r="J435" s="100" t="s">
        <v>58</v>
      </c>
      <c r="K435" s="100" t="s">
        <v>4767</v>
      </c>
      <c r="L435" s="100" t="s">
        <v>58</v>
      </c>
      <c r="M435" s="103">
        <v>19.057303997381101</v>
      </c>
      <c r="N435" s="100" t="s">
        <v>4433</v>
      </c>
      <c r="O435" s="103">
        <v>5595189.7803387605</v>
      </c>
      <c r="P435" s="100" t="s">
        <v>4730</v>
      </c>
    </row>
    <row r="436" spans="1:16" ht="39" customHeight="1">
      <c r="A436" s="100" t="s">
        <v>1466</v>
      </c>
      <c r="B436" s="101" t="s">
        <v>66</v>
      </c>
      <c r="C436" s="101"/>
      <c r="D436" s="101" t="s">
        <v>1467</v>
      </c>
      <c r="E436" s="101" t="s">
        <v>889</v>
      </c>
      <c r="F436" s="102" t="s">
        <v>63</v>
      </c>
      <c r="G436" s="100" t="s">
        <v>3703</v>
      </c>
      <c r="H436" s="100" t="s">
        <v>58</v>
      </c>
      <c r="I436" s="100" t="s">
        <v>4768</v>
      </c>
      <c r="J436" s="100" t="s">
        <v>58</v>
      </c>
      <c r="K436" s="100" t="s">
        <v>4767</v>
      </c>
      <c r="L436" s="100" t="s">
        <v>58</v>
      </c>
      <c r="M436" s="103">
        <v>19.057303997381101</v>
      </c>
      <c r="N436" s="100" t="s">
        <v>4433</v>
      </c>
      <c r="O436" s="103">
        <v>5595208.83764276</v>
      </c>
      <c r="P436" s="100" t="s">
        <v>4730</v>
      </c>
    </row>
    <row r="437" spans="1:16" ht="26.1" customHeight="1">
      <c r="A437" s="100" t="s">
        <v>1255</v>
      </c>
      <c r="B437" s="101" t="s">
        <v>66</v>
      </c>
      <c r="C437" s="101"/>
      <c r="D437" s="101" t="s">
        <v>1256</v>
      </c>
      <c r="E437" s="101" t="s">
        <v>889</v>
      </c>
      <c r="F437" s="102" t="s">
        <v>63</v>
      </c>
      <c r="G437" s="100" t="s">
        <v>3919</v>
      </c>
      <c r="H437" s="100" t="s">
        <v>58</v>
      </c>
      <c r="I437" s="100" t="s">
        <v>4769</v>
      </c>
      <c r="J437" s="100" t="s">
        <v>58</v>
      </c>
      <c r="K437" s="100" t="s">
        <v>4767</v>
      </c>
      <c r="L437" s="100" t="s">
        <v>58</v>
      </c>
      <c r="M437" s="103">
        <v>19.057303997381101</v>
      </c>
      <c r="N437" s="100" t="s">
        <v>4433</v>
      </c>
      <c r="O437" s="103">
        <v>5595227.8949467596</v>
      </c>
      <c r="P437" s="100" t="s">
        <v>4730</v>
      </c>
    </row>
    <row r="438" spans="1:16" ht="24" customHeight="1">
      <c r="A438" s="100" t="s">
        <v>1732</v>
      </c>
      <c r="B438" s="101" t="s">
        <v>66</v>
      </c>
      <c r="C438" s="101"/>
      <c r="D438" s="101" t="s">
        <v>1733</v>
      </c>
      <c r="E438" s="101" t="s">
        <v>889</v>
      </c>
      <c r="F438" s="102" t="s">
        <v>63</v>
      </c>
      <c r="G438" s="100" t="s">
        <v>4770</v>
      </c>
      <c r="H438" s="100" t="s">
        <v>58</v>
      </c>
      <c r="I438" s="100" t="s">
        <v>4771</v>
      </c>
      <c r="J438" s="100" t="s">
        <v>58</v>
      </c>
      <c r="K438" s="100" t="s">
        <v>4772</v>
      </c>
      <c r="L438" s="100" t="s">
        <v>58</v>
      </c>
      <c r="M438" s="103">
        <v>18.332167587417899</v>
      </c>
      <c r="N438" s="100" t="s">
        <v>4433</v>
      </c>
      <c r="O438" s="103">
        <v>5595246.2271143496</v>
      </c>
      <c r="P438" s="100" t="s">
        <v>4730</v>
      </c>
    </row>
    <row r="439" spans="1:16" ht="26.1" customHeight="1">
      <c r="A439" s="100" t="s">
        <v>1649</v>
      </c>
      <c r="B439" s="101" t="s">
        <v>66</v>
      </c>
      <c r="C439" s="101"/>
      <c r="D439" s="101" t="s">
        <v>1650</v>
      </c>
      <c r="E439" s="101" t="s">
        <v>889</v>
      </c>
      <c r="F439" s="102" t="s">
        <v>63</v>
      </c>
      <c r="G439" s="100" t="s">
        <v>3746</v>
      </c>
      <c r="H439" s="100" t="s">
        <v>58</v>
      </c>
      <c r="I439" s="100" t="s">
        <v>2512</v>
      </c>
      <c r="J439" s="100" t="s">
        <v>58</v>
      </c>
      <c r="K439" s="100" t="s">
        <v>4773</v>
      </c>
      <c r="L439" s="100" t="s">
        <v>58</v>
      </c>
      <c r="M439" s="103">
        <v>17.3693142827284</v>
      </c>
      <c r="N439" s="100" t="s">
        <v>4433</v>
      </c>
      <c r="O439" s="103">
        <v>5595263.5964286299</v>
      </c>
      <c r="P439" s="100" t="s">
        <v>4730</v>
      </c>
    </row>
    <row r="440" spans="1:16" ht="39" customHeight="1">
      <c r="A440" s="100" t="s">
        <v>1472</v>
      </c>
      <c r="B440" s="101" t="s">
        <v>66</v>
      </c>
      <c r="C440" s="101"/>
      <c r="D440" s="101" t="s">
        <v>1473</v>
      </c>
      <c r="E440" s="101" t="s">
        <v>889</v>
      </c>
      <c r="F440" s="102" t="s">
        <v>63</v>
      </c>
      <c r="G440" s="100" t="s">
        <v>4050</v>
      </c>
      <c r="H440" s="100" t="s">
        <v>58</v>
      </c>
      <c r="I440" s="100" t="s">
        <v>4774</v>
      </c>
      <c r="J440" s="100" t="s">
        <v>58</v>
      </c>
      <c r="K440" s="100" t="s">
        <v>4775</v>
      </c>
      <c r="L440" s="100" t="s">
        <v>58</v>
      </c>
      <c r="M440" s="103">
        <v>17.199516500781101</v>
      </c>
      <c r="N440" s="100" t="s">
        <v>4433</v>
      </c>
      <c r="O440" s="103">
        <v>5595280.7959451303</v>
      </c>
      <c r="P440" s="100" t="s">
        <v>4730</v>
      </c>
    </row>
    <row r="441" spans="1:16" ht="39" customHeight="1">
      <c r="A441" s="100" t="s">
        <v>1600</v>
      </c>
      <c r="B441" s="101" t="s">
        <v>66</v>
      </c>
      <c r="C441" s="101"/>
      <c r="D441" s="101" t="s">
        <v>1601</v>
      </c>
      <c r="E441" s="101" t="s">
        <v>889</v>
      </c>
      <c r="F441" s="102" t="s">
        <v>63</v>
      </c>
      <c r="G441" s="100" t="s">
        <v>4776</v>
      </c>
      <c r="H441" s="100" t="s">
        <v>58</v>
      </c>
      <c r="I441" s="100" t="s">
        <v>3584</v>
      </c>
      <c r="J441" s="100" t="s">
        <v>58</v>
      </c>
      <c r="K441" s="100" t="s">
        <v>3218</v>
      </c>
      <c r="L441" s="100" t="s">
        <v>58</v>
      </c>
      <c r="M441" s="103">
        <v>17.139587871858499</v>
      </c>
      <c r="N441" s="100" t="s">
        <v>4433</v>
      </c>
      <c r="O441" s="103">
        <v>5595297.9355330002</v>
      </c>
      <c r="P441" s="100" t="s">
        <v>4730</v>
      </c>
    </row>
    <row r="442" spans="1:16" ht="26.1" customHeight="1">
      <c r="A442" s="100" t="s">
        <v>1173</v>
      </c>
      <c r="B442" s="101" t="s">
        <v>66</v>
      </c>
      <c r="C442" s="101"/>
      <c r="D442" s="101" t="s">
        <v>1174</v>
      </c>
      <c r="E442" s="101" t="s">
        <v>889</v>
      </c>
      <c r="F442" s="102" t="s">
        <v>63</v>
      </c>
      <c r="G442" s="100" t="s">
        <v>3746</v>
      </c>
      <c r="H442" s="100" t="s">
        <v>58</v>
      </c>
      <c r="I442" s="100" t="s">
        <v>4777</v>
      </c>
      <c r="J442" s="100" t="s">
        <v>58</v>
      </c>
      <c r="K442" s="100" t="s">
        <v>1186</v>
      </c>
      <c r="L442" s="100" t="s">
        <v>58</v>
      </c>
      <c r="M442" s="103">
        <v>16.999754404372499</v>
      </c>
      <c r="N442" s="100" t="s">
        <v>4433</v>
      </c>
      <c r="O442" s="103">
        <v>5595314.9352874104</v>
      </c>
      <c r="P442" s="100" t="s">
        <v>4730</v>
      </c>
    </row>
    <row r="443" spans="1:16" ht="39" customHeight="1">
      <c r="A443" s="100" t="s">
        <v>1462</v>
      </c>
      <c r="B443" s="101" t="s">
        <v>66</v>
      </c>
      <c r="C443" s="101"/>
      <c r="D443" s="101" t="s">
        <v>1463</v>
      </c>
      <c r="E443" s="101" t="s">
        <v>889</v>
      </c>
      <c r="F443" s="102" t="s">
        <v>63</v>
      </c>
      <c r="G443" s="100" t="s">
        <v>4580</v>
      </c>
      <c r="H443" s="100" t="s">
        <v>58</v>
      </c>
      <c r="I443" s="100" t="s">
        <v>4778</v>
      </c>
      <c r="J443" s="100" t="s">
        <v>58</v>
      </c>
      <c r="K443" s="100" t="s">
        <v>4779</v>
      </c>
      <c r="L443" s="100" t="s">
        <v>58</v>
      </c>
      <c r="M443" s="103">
        <v>16.540301582632701</v>
      </c>
      <c r="N443" s="100" t="s">
        <v>4433</v>
      </c>
      <c r="O443" s="103">
        <v>5595331.4755889904</v>
      </c>
      <c r="P443" s="100" t="s">
        <v>4730</v>
      </c>
    </row>
    <row r="444" spans="1:16" ht="26.1" customHeight="1">
      <c r="A444" s="100" t="s">
        <v>1657</v>
      </c>
      <c r="B444" s="101" t="s">
        <v>66</v>
      </c>
      <c r="C444" s="101"/>
      <c r="D444" s="101" t="s">
        <v>1658</v>
      </c>
      <c r="E444" s="101" t="s">
        <v>889</v>
      </c>
      <c r="F444" s="102" t="s">
        <v>63</v>
      </c>
      <c r="G444" s="100" t="s">
        <v>3746</v>
      </c>
      <c r="H444" s="100" t="s">
        <v>58</v>
      </c>
      <c r="I444" s="100" t="s">
        <v>4780</v>
      </c>
      <c r="J444" s="100" t="s">
        <v>58</v>
      </c>
      <c r="K444" s="100" t="s">
        <v>4781</v>
      </c>
      <c r="L444" s="100" t="s">
        <v>58</v>
      </c>
      <c r="M444" s="103">
        <v>15.6913126728961</v>
      </c>
      <c r="N444" s="100" t="s">
        <v>4433</v>
      </c>
      <c r="O444" s="103">
        <v>5595347.1669016602</v>
      </c>
      <c r="P444" s="100" t="s">
        <v>4730</v>
      </c>
    </row>
    <row r="445" spans="1:16" ht="26.1" customHeight="1">
      <c r="A445" s="100" t="s">
        <v>1239</v>
      </c>
      <c r="B445" s="101" t="s">
        <v>66</v>
      </c>
      <c r="C445" s="101"/>
      <c r="D445" s="101" t="s">
        <v>1240</v>
      </c>
      <c r="E445" s="101" t="s">
        <v>889</v>
      </c>
      <c r="F445" s="102" t="s">
        <v>63</v>
      </c>
      <c r="G445" s="100" t="s">
        <v>4050</v>
      </c>
      <c r="H445" s="100" t="s">
        <v>58</v>
      </c>
      <c r="I445" s="100" t="s">
        <v>4782</v>
      </c>
      <c r="J445" s="100" t="s">
        <v>58</v>
      </c>
      <c r="K445" s="100" t="s">
        <v>4783</v>
      </c>
      <c r="L445" s="100" t="s">
        <v>58</v>
      </c>
      <c r="M445" s="103">
        <v>14.8922642872617</v>
      </c>
      <c r="N445" s="100" t="s">
        <v>4433</v>
      </c>
      <c r="O445" s="103">
        <v>5595362.0591659499</v>
      </c>
      <c r="P445" s="100" t="s">
        <v>4730</v>
      </c>
    </row>
    <row r="446" spans="1:16" ht="26.1" customHeight="1">
      <c r="A446" s="100" t="s">
        <v>4784</v>
      </c>
      <c r="B446" s="101" t="s">
        <v>66</v>
      </c>
      <c r="C446" s="101"/>
      <c r="D446" s="101" t="s">
        <v>4785</v>
      </c>
      <c r="E446" s="101" t="s">
        <v>889</v>
      </c>
      <c r="F446" s="102" t="s">
        <v>72</v>
      </c>
      <c r="G446" s="100" t="s">
        <v>4786</v>
      </c>
      <c r="H446" s="100" t="s">
        <v>58</v>
      </c>
      <c r="I446" s="100" t="s">
        <v>4787</v>
      </c>
      <c r="J446" s="100" t="s">
        <v>58</v>
      </c>
      <c r="K446" s="100" t="s">
        <v>4788</v>
      </c>
      <c r="L446" s="100" t="s">
        <v>58</v>
      </c>
      <c r="M446" s="103">
        <v>14.649207084493</v>
      </c>
      <c r="N446" s="100" t="s">
        <v>4433</v>
      </c>
      <c r="O446" s="103">
        <v>5595376.7083730297</v>
      </c>
      <c r="P446" s="100" t="s">
        <v>4730</v>
      </c>
    </row>
    <row r="447" spans="1:16" ht="24" customHeight="1">
      <c r="A447" s="100" t="s">
        <v>1734</v>
      </c>
      <c r="B447" s="101" t="s">
        <v>66</v>
      </c>
      <c r="C447" s="101"/>
      <c r="D447" s="101" t="s">
        <v>1735</v>
      </c>
      <c r="E447" s="101" t="s">
        <v>889</v>
      </c>
      <c r="F447" s="102" t="s">
        <v>933</v>
      </c>
      <c r="G447" s="100" t="s">
        <v>4789</v>
      </c>
      <c r="H447" s="100" t="s">
        <v>58</v>
      </c>
      <c r="I447" s="100" t="s">
        <v>4790</v>
      </c>
      <c r="J447" s="100" t="s">
        <v>58</v>
      </c>
      <c r="K447" s="100" t="s">
        <v>4791</v>
      </c>
      <c r="L447" s="100" t="s">
        <v>58</v>
      </c>
      <c r="M447" s="103">
        <v>14.4507401136746</v>
      </c>
      <c r="N447" s="100" t="s">
        <v>4433</v>
      </c>
      <c r="O447" s="103">
        <v>5595391.1591131501</v>
      </c>
      <c r="P447" s="100" t="s">
        <v>4730</v>
      </c>
    </row>
    <row r="448" spans="1:16" ht="26.1" customHeight="1">
      <c r="A448" s="100" t="s">
        <v>1180</v>
      </c>
      <c r="B448" s="101" t="s">
        <v>66</v>
      </c>
      <c r="C448" s="101"/>
      <c r="D448" s="101" t="s">
        <v>1181</v>
      </c>
      <c r="E448" s="101" t="s">
        <v>889</v>
      </c>
      <c r="F448" s="102" t="s">
        <v>63</v>
      </c>
      <c r="G448" s="100" t="s">
        <v>4792</v>
      </c>
      <c r="H448" s="100" t="s">
        <v>58</v>
      </c>
      <c r="I448" s="100" t="s">
        <v>4793</v>
      </c>
      <c r="J448" s="100" t="s">
        <v>58</v>
      </c>
      <c r="K448" s="100" t="s">
        <v>4794</v>
      </c>
      <c r="L448" s="100" t="s">
        <v>58</v>
      </c>
      <c r="M448" s="103">
        <v>13.6959889729187</v>
      </c>
      <c r="N448" s="100" t="s">
        <v>4433</v>
      </c>
      <c r="O448" s="103">
        <v>5595404.85510212</v>
      </c>
      <c r="P448" s="100" t="s">
        <v>4730</v>
      </c>
    </row>
    <row r="449" spans="1:16" ht="24" customHeight="1">
      <c r="A449" s="100" t="s">
        <v>4795</v>
      </c>
      <c r="B449" s="101" t="s">
        <v>66</v>
      </c>
      <c r="C449" s="101"/>
      <c r="D449" s="101" t="s">
        <v>4796</v>
      </c>
      <c r="E449" s="101" t="s">
        <v>889</v>
      </c>
      <c r="F449" s="102" t="s">
        <v>101</v>
      </c>
      <c r="G449" s="100" t="s">
        <v>4797</v>
      </c>
      <c r="H449" s="100" t="s">
        <v>58</v>
      </c>
      <c r="I449" s="100" t="s">
        <v>4798</v>
      </c>
      <c r="J449" s="100" t="s">
        <v>58</v>
      </c>
      <c r="K449" s="100" t="s">
        <v>4799</v>
      </c>
      <c r="L449" s="100" t="s">
        <v>58</v>
      </c>
      <c r="M449" s="103">
        <v>13.6035590509105</v>
      </c>
      <c r="N449" s="100" t="s">
        <v>4433</v>
      </c>
      <c r="O449" s="103">
        <v>5595418.4586611697</v>
      </c>
      <c r="P449" s="100" t="s">
        <v>4800</v>
      </c>
    </row>
    <row r="450" spans="1:16" ht="26.1" customHeight="1">
      <c r="A450" s="100" t="s">
        <v>1231</v>
      </c>
      <c r="B450" s="101" t="s">
        <v>66</v>
      </c>
      <c r="C450" s="101"/>
      <c r="D450" s="101" t="s">
        <v>1232</v>
      </c>
      <c r="E450" s="101" t="s">
        <v>889</v>
      </c>
      <c r="F450" s="102" t="s">
        <v>63</v>
      </c>
      <c r="G450" s="100" t="s">
        <v>3318</v>
      </c>
      <c r="H450" s="100" t="s">
        <v>58</v>
      </c>
      <c r="I450" s="100" t="s">
        <v>4801</v>
      </c>
      <c r="J450" s="100" t="s">
        <v>58</v>
      </c>
      <c r="K450" s="100" t="s">
        <v>4802</v>
      </c>
      <c r="L450" s="100" t="s">
        <v>58</v>
      </c>
      <c r="M450" s="103">
        <v>13.5638463461444</v>
      </c>
      <c r="N450" s="100" t="s">
        <v>4433</v>
      </c>
      <c r="O450" s="103">
        <v>5595432.0225075204</v>
      </c>
      <c r="P450" s="100" t="s">
        <v>4800</v>
      </c>
    </row>
    <row r="451" spans="1:16" ht="26.1" customHeight="1">
      <c r="A451" s="100" t="s">
        <v>4803</v>
      </c>
      <c r="B451" s="101" t="s">
        <v>66</v>
      </c>
      <c r="C451" s="101"/>
      <c r="D451" s="101" t="s">
        <v>4804</v>
      </c>
      <c r="E451" s="101" t="s">
        <v>889</v>
      </c>
      <c r="F451" s="102" t="s">
        <v>63</v>
      </c>
      <c r="G451" s="100" t="s">
        <v>4805</v>
      </c>
      <c r="H451" s="100" t="s">
        <v>58</v>
      </c>
      <c r="I451" s="100" t="s">
        <v>4806</v>
      </c>
      <c r="J451" s="100" t="s">
        <v>58</v>
      </c>
      <c r="K451" s="100" t="s">
        <v>4807</v>
      </c>
      <c r="L451" s="100" t="s">
        <v>58</v>
      </c>
      <c r="M451" s="103">
        <v>13.537024657021901</v>
      </c>
      <c r="N451" s="100" t="s">
        <v>4433</v>
      </c>
      <c r="O451" s="103">
        <v>5595445.5595321702</v>
      </c>
      <c r="P451" s="100" t="s">
        <v>4800</v>
      </c>
    </row>
    <row r="452" spans="1:16" ht="26.1" customHeight="1">
      <c r="A452" s="100" t="s">
        <v>1320</v>
      </c>
      <c r="B452" s="101" t="s">
        <v>66</v>
      </c>
      <c r="C452" s="101"/>
      <c r="D452" s="101" t="s">
        <v>1321</v>
      </c>
      <c r="E452" s="101" t="s">
        <v>889</v>
      </c>
      <c r="F452" s="102" t="s">
        <v>63</v>
      </c>
      <c r="G452" s="100" t="s">
        <v>3919</v>
      </c>
      <c r="H452" s="100" t="s">
        <v>58</v>
      </c>
      <c r="I452" s="100" t="s">
        <v>2356</v>
      </c>
      <c r="J452" s="100" t="s">
        <v>58</v>
      </c>
      <c r="K452" s="100" t="s">
        <v>4808</v>
      </c>
      <c r="L452" s="100" t="s">
        <v>58</v>
      </c>
      <c r="M452" s="103">
        <v>13.424012878658401</v>
      </c>
      <c r="N452" s="100" t="s">
        <v>4433</v>
      </c>
      <c r="O452" s="103">
        <v>5595458.98354505</v>
      </c>
      <c r="P452" s="100" t="s">
        <v>4800</v>
      </c>
    </row>
    <row r="453" spans="1:16" ht="26.1" customHeight="1">
      <c r="A453" s="100" t="s">
        <v>1241</v>
      </c>
      <c r="B453" s="101" t="s">
        <v>66</v>
      </c>
      <c r="C453" s="101"/>
      <c r="D453" s="101" t="s">
        <v>1242</v>
      </c>
      <c r="E453" s="101" t="s">
        <v>889</v>
      </c>
      <c r="F453" s="102" t="s">
        <v>63</v>
      </c>
      <c r="G453" s="100" t="s">
        <v>4050</v>
      </c>
      <c r="H453" s="100" t="s">
        <v>58</v>
      </c>
      <c r="I453" s="100" t="s">
        <v>4809</v>
      </c>
      <c r="J453" s="100" t="s">
        <v>58</v>
      </c>
      <c r="K453" s="100" t="s">
        <v>4810</v>
      </c>
      <c r="L453" s="100" t="s">
        <v>58</v>
      </c>
      <c r="M453" s="103">
        <v>13.064441105122899</v>
      </c>
      <c r="N453" s="100" t="s">
        <v>4433</v>
      </c>
      <c r="O453" s="103">
        <v>5595472.04798616</v>
      </c>
      <c r="P453" s="100" t="s">
        <v>4800</v>
      </c>
    </row>
    <row r="454" spans="1:16" ht="26.1" customHeight="1">
      <c r="A454" s="100" t="s">
        <v>1633</v>
      </c>
      <c r="B454" s="101" t="s">
        <v>66</v>
      </c>
      <c r="C454" s="101"/>
      <c r="D454" s="101" t="s">
        <v>1634</v>
      </c>
      <c r="E454" s="101" t="s">
        <v>889</v>
      </c>
      <c r="F454" s="102" t="s">
        <v>63</v>
      </c>
      <c r="G454" s="100" t="s">
        <v>3746</v>
      </c>
      <c r="H454" s="100" t="s">
        <v>58</v>
      </c>
      <c r="I454" s="100" t="s">
        <v>4811</v>
      </c>
      <c r="J454" s="100" t="s">
        <v>58</v>
      </c>
      <c r="K454" s="100" t="s">
        <v>4812</v>
      </c>
      <c r="L454" s="100" t="s">
        <v>58</v>
      </c>
      <c r="M454" s="103">
        <v>12.884655218355199</v>
      </c>
      <c r="N454" s="100" t="s">
        <v>4433</v>
      </c>
      <c r="O454" s="103">
        <v>5595484.9326413795</v>
      </c>
      <c r="P454" s="100" t="s">
        <v>4800</v>
      </c>
    </row>
    <row r="455" spans="1:16" ht="26.1" customHeight="1">
      <c r="A455" s="100" t="s">
        <v>4813</v>
      </c>
      <c r="B455" s="101" t="s">
        <v>66</v>
      </c>
      <c r="C455" s="101"/>
      <c r="D455" s="101" t="s">
        <v>4814</v>
      </c>
      <c r="E455" s="101" t="s">
        <v>889</v>
      </c>
      <c r="F455" s="102" t="s">
        <v>202</v>
      </c>
      <c r="G455" s="100" t="s">
        <v>4815</v>
      </c>
      <c r="H455" s="100" t="s">
        <v>58</v>
      </c>
      <c r="I455" s="100" t="s">
        <v>4816</v>
      </c>
      <c r="J455" s="100" t="s">
        <v>58</v>
      </c>
      <c r="K455" s="100" t="s">
        <v>4817</v>
      </c>
      <c r="L455" s="100" t="s">
        <v>58</v>
      </c>
      <c r="M455" s="103">
        <v>12.848731001747501</v>
      </c>
      <c r="N455" s="100" t="s">
        <v>4433</v>
      </c>
      <c r="O455" s="103">
        <v>5595497.7813723804</v>
      </c>
      <c r="P455" s="100" t="s">
        <v>4800</v>
      </c>
    </row>
    <row r="456" spans="1:16" ht="26.1" customHeight="1">
      <c r="A456" s="100" t="s">
        <v>1213</v>
      </c>
      <c r="B456" s="101" t="s">
        <v>66</v>
      </c>
      <c r="C456" s="101"/>
      <c r="D456" s="101" t="s">
        <v>1214</v>
      </c>
      <c r="E456" s="101" t="s">
        <v>889</v>
      </c>
      <c r="F456" s="102" t="s">
        <v>63</v>
      </c>
      <c r="G456" s="100" t="s">
        <v>4727</v>
      </c>
      <c r="H456" s="100" t="s">
        <v>58</v>
      </c>
      <c r="I456" s="100" t="s">
        <v>4818</v>
      </c>
      <c r="J456" s="100" t="s">
        <v>58</v>
      </c>
      <c r="K456" s="100" t="s">
        <v>4819</v>
      </c>
      <c r="L456" s="100" t="s">
        <v>58</v>
      </c>
      <c r="M456" s="103">
        <v>12.465154815897099</v>
      </c>
      <c r="N456" s="100" t="s">
        <v>4433</v>
      </c>
      <c r="O456" s="103">
        <v>5595510.2465271903</v>
      </c>
      <c r="P456" s="100" t="s">
        <v>4800</v>
      </c>
    </row>
    <row r="457" spans="1:16" ht="26.1" customHeight="1">
      <c r="A457" s="100" t="s">
        <v>1379</v>
      </c>
      <c r="B457" s="101" t="s">
        <v>66</v>
      </c>
      <c r="C457" s="101"/>
      <c r="D457" s="101" t="s">
        <v>1380</v>
      </c>
      <c r="E457" s="101" t="s">
        <v>889</v>
      </c>
      <c r="F457" s="102" t="s">
        <v>63</v>
      </c>
      <c r="G457" s="100" t="s">
        <v>3746</v>
      </c>
      <c r="H457" s="100" t="s">
        <v>58</v>
      </c>
      <c r="I457" s="100" t="s">
        <v>4820</v>
      </c>
      <c r="J457" s="100" t="s">
        <v>58</v>
      </c>
      <c r="K457" s="100" t="s">
        <v>4821</v>
      </c>
      <c r="L457" s="100" t="s">
        <v>58</v>
      </c>
      <c r="M457" s="103">
        <v>12.335309453231501</v>
      </c>
      <c r="N457" s="100" t="s">
        <v>4433</v>
      </c>
      <c r="O457" s="103">
        <v>5595522.5818366501</v>
      </c>
      <c r="P457" s="100" t="s">
        <v>4800</v>
      </c>
    </row>
    <row r="458" spans="1:16" ht="26.1" customHeight="1">
      <c r="A458" s="100" t="s">
        <v>1235</v>
      </c>
      <c r="B458" s="101" t="s">
        <v>66</v>
      </c>
      <c r="C458" s="101"/>
      <c r="D458" s="101" t="s">
        <v>1236</v>
      </c>
      <c r="E458" s="101" t="s">
        <v>889</v>
      </c>
      <c r="F458" s="102" t="s">
        <v>63</v>
      </c>
      <c r="G458" s="100" t="s">
        <v>4822</v>
      </c>
      <c r="H458" s="100" t="s">
        <v>58</v>
      </c>
      <c r="I458" s="100" t="s">
        <v>3592</v>
      </c>
      <c r="J458" s="100" t="s">
        <v>58</v>
      </c>
      <c r="K458" s="100" t="s">
        <v>4823</v>
      </c>
      <c r="L458" s="100" t="s">
        <v>58</v>
      </c>
      <c r="M458" s="103">
        <v>11.5762134868788</v>
      </c>
      <c r="N458" s="100" t="s">
        <v>4433</v>
      </c>
      <c r="O458" s="103">
        <v>5595534.1580501301</v>
      </c>
      <c r="P458" s="100" t="s">
        <v>4800</v>
      </c>
    </row>
    <row r="459" spans="1:16" ht="26.1" customHeight="1">
      <c r="A459" s="100" t="s">
        <v>4824</v>
      </c>
      <c r="B459" s="101" t="s">
        <v>66</v>
      </c>
      <c r="C459" s="101"/>
      <c r="D459" s="101" t="s">
        <v>4825</v>
      </c>
      <c r="E459" s="101" t="s">
        <v>889</v>
      </c>
      <c r="F459" s="102" t="s">
        <v>63</v>
      </c>
      <c r="G459" s="100" t="s">
        <v>3746</v>
      </c>
      <c r="H459" s="100" t="s">
        <v>58</v>
      </c>
      <c r="I459" s="100" t="s">
        <v>4826</v>
      </c>
      <c r="J459" s="100" t="s">
        <v>58</v>
      </c>
      <c r="K459" s="100" t="s">
        <v>4827</v>
      </c>
      <c r="L459" s="100" t="s">
        <v>58</v>
      </c>
      <c r="M459" s="103">
        <v>11.3464870760089</v>
      </c>
      <c r="N459" s="100" t="s">
        <v>4433</v>
      </c>
      <c r="O459" s="103">
        <v>5595545.5045372099</v>
      </c>
      <c r="P459" s="100" t="s">
        <v>4800</v>
      </c>
    </row>
    <row r="460" spans="1:16" ht="26.1" customHeight="1">
      <c r="A460" s="100" t="s">
        <v>1211</v>
      </c>
      <c r="B460" s="101" t="s">
        <v>66</v>
      </c>
      <c r="C460" s="101"/>
      <c r="D460" s="101" t="s">
        <v>1212</v>
      </c>
      <c r="E460" s="101" t="s">
        <v>889</v>
      </c>
      <c r="F460" s="102" t="s">
        <v>63</v>
      </c>
      <c r="G460" s="100" t="s">
        <v>3634</v>
      </c>
      <c r="H460" s="100" t="s">
        <v>58</v>
      </c>
      <c r="I460" s="100" t="s">
        <v>4828</v>
      </c>
      <c r="J460" s="100" t="s">
        <v>58</v>
      </c>
      <c r="K460" s="100" t="s">
        <v>4829</v>
      </c>
      <c r="L460" s="100" t="s">
        <v>58</v>
      </c>
      <c r="M460" s="103">
        <v>11.2366179229842</v>
      </c>
      <c r="N460" s="100" t="s">
        <v>4433</v>
      </c>
      <c r="O460" s="103">
        <v>5595556.7411551299</v>
      </c>
      <c r="P460" s="100" t="s">
        <v>4800</v>
      </c>
    </row>
    <row r="461" spans="1:16" ht="26.1" customHeight="1">
      <c r="A461" s="100" t="s">
        <v>1227</v>
      </c>
      <c r="B461" s="101" t="s">
        <v>66</v>
      </c>
      <c r="C461" s="101"/>
      <c r="D461" s="101" t="s">
        <v>1228</v>
      </c>
      <c r="E461" s="101" t="s">
        <v>889</v>
      </c>
      <c r="F461" s="102" t="s">
        <v>63</v>
      </c>
      <c r="G461" s="100" t="s">
        <v>3318</v>
      </c>
      <c r="H461" s="100" t="s">
        <v>58</v>
      </c>
      <c r="I461" s="100" t="s">
        <v>4830</v>
      </c>
      <c r="J461" s="100" t="s">
        <v>58</v>
      </c>
      <c r="K461" s="100" t="s">
        <v>3060</v>
      </c>
      <c r="L461" s="100" t="s">
        <v>58</v>
      </c>
      <c r="M461" s="103">
        <v>10.8670580446282</v>
      </c>
      <c r="N461" s="100" t="s">
        <v>4433</v>
      </c>
      <c r="O461" s="103">
        <v>5595567.6082131797</v>
      </c>
      <c r="P461" s="100" t="s">
        <v>4800</v>
      </c>
    </row>
    <row r="462" spans="1:16" ht="39" customHeight="1">
      <c r="A462" s="100" t="s">
        <v>1189</v>
      </c>
      <c r="B462" s="101" t="s">
        <v>66</v>
      </c>
      <c r="C462" s="101"/>
      <c r="D462" s="101" t="s">
        <v>1190</v>
      </c>
      <c r="E462" s="101" t="s">
        <v>889</v>
      </c>
      <c r="F462" s="102" t="s">
        <v>63</v>
      </c>
      <c r="G462" s="100" t="s">
        <v>3746</v>
      </c>
      <c r="H462" s="100" t="s">
        <v>58</v>
      </c>
      <c r="I462" s="100" t="s">
        <v>3060</v>
      </c>
      <c r="J462" s="100" t="s">
        <v>58</v>
      </c>
      <c r="K462" s="100" t="s">
        <v>3992</v>
      </c>
      <c r="L462" s="100" t="s">
        <v>58</v>
      </c>
      <c r="M462" s="103">
        <v>10.857069939807801</v>
      </c>
      <c r="N462" s="100" t="s">
        <v>4433</v>
      </c>
      <c r="O462" s="103">
        <v>5595578.4652831201</v>
      </c>
      <c r="P462" s="100" t="s">
        <v>4800</v>
      </c>
    </row>
    <row r="463" spans="1:16" ht="39" customHeight="1">
      <c r="A463" s="100" t="s">
        <v>1635</v>
      </c>
      <c r="B463" s="101" t="s">
        <v>66</v>
      </c>
      <c r="C463" s="101"/>
      <c r="D463" s="101" t="s">
        <v>1636</v>
      </c>
      <c r="E463" s="101" t="s">
        <v>889</v>
      </c>
      <c r="F463" s="102" t="s">
        <v>202</v>
      </c>
      <c r="G463" s="100" t="s">
        <v>4831</v>
      </c>
      <c r="H463" s="100" t="s">
        <v>58</v>
      </c>
      <c r="I463" s="100" t="s">
        <v>4832</v>
      </c>
      <c r="J463" s="100" t="s">
        <v>58</v>
      </c>
      <c r="K463" s="100" t="s">
        <v>4833</v>
      </c>
      <c r="L463" s="100" t="s">
        <v>58</v>
      </c>
      <c r="M463" s="103">
        <v>10.413962651606701</v>
      </c>
      <c r="N463" s="100" t="s">
        <v>4433</v>
      </c>
      <c r="O463" s="103">
        <v>5595588.8792457702</v>
      </c>
      <c r="P463" s="100" t="s">
        <v>4800</v>
      </c>
    </row>
    <row r="464" spans="1:16" ht="26.1" customHeight="1">
      <c r="A464" s="100" t="s">
        <v>1361</v>
      </c>
      <c r="B464" s="101" t="s">
        <v>66</v>
      </c>
      <c r="C464" s="101"/>
      <c r="D464" s="101" t="s">
        <v>1362</v>
      </c>
      <c r="E464" s="101" t="s">
        <v>889</v>
      </c>
      <c r="F464" s="102" t="s">
        <v>101</v>
      </c>
      <c r="G464" s="100" t="s">
        <v>4834</v>
      </c>
      <c r="H464" s="100" t="s">
        <v>58</v>
      </c>
      <c r="I464" s="100" t="s">
        <v>4604</v>
      </c>
      <c r="J464" s="100" t="s">
        <v>58</v>
      </c>
      <c r="K464" s="100" t="s">
        <v>4835</v>
      </c>
      <c r="L464" s="100" t="s">
        <v>58</v>
      </c>
      <c r="M464" s="103">
        <v>9.0130800112067107</v>
      </c>
      <c r="N464" s="100" t="s">
        <v>4433</v>
      </c>
      <c r="O464" s="103">
        <v>5595597.8923257804</v>
      </c>
      <c r="P464" s="100" t="s">
        <v>4800</v>
      </c>
    </row>
    <row r="465" spans="1:16" ht="26.1" customHeight="1">
      <c r="A465" s="100" t="s">
        <v>1314</v>
      </c>
      <c r="B465" s="101" t="s">
        <v>66</v>
      </c>
      <c r="C465" s="101"/>
      <c r="D465" s="101" t="s">
        <v>1315</v>
      </c>
      <c r="E465" s="101" t="s">
        <v>889</v>
      </c>
      <c r="F465" s="102" t="s">
        <v>202</v>
      </c>
      <c r="G465" s="100" t="s">
        <v>4836</v>
      </c>
      <c r="H465" s="100" t="s">
        <v>58</v>
      </c>
      <c r="I465" s="100" t="s">
        <v>3631</v>
      </c>
      <c r="J465" s="100" t="s">
        <v>58</v>
      </c>
      <c r="K465" s="100" t="s">
        <v>4837</v>
      </c>
      <c r="L465" s="100" t="s">
        <v>58</v>
      </c>
      <c r="M465" s="103">
        <v>8.9551410926691908</v>
      </c>
      <c r="N465" s="100" t="s">
        <v>4433</v>
      </c>
      <c r="O465" s="103">
        <v>5595606.8474668702</v>
      </c>
      <c r="P465" s="100" t="s">
        <v>4800</v>
      </c>
    </row>
    <row r="466" spans="1:16" ht="26.1" customHeight="1">
      <c r="A466" s="100" t="s">
        <v>1199</v>
      </c>
      <c r="B466" s="101" t="s">
        <v>66</v>
      </c>
      <c r="C466" s="101"/>
      <c r="D466" s="101" t="s">
        <v>1200</v>
      </c>
      <c r="E466" s="101" t="s">
        <v>889</v>
      </c>
      <c r="F466" s="102" t="s">
        <v>63</v>
      </c>
      <c r="G466" s="100" t="s">
        <v>3746</v>
      </c>
      <c r="H466" s="100" t="s">
        <v>58</v>
      </c>
      <c r="I466" s="100" t="s">
        <v>4838</v>
      </c>
      <c r="J466" s="100" t="s">
        <v>58</v>
      </c>
      <c r="K466" s="100" t="s">
        <v>4839</v>
      </c>
      <c r="L466" s="100" t="s">
        <v>58</v>
      </c>
      <c r="M466" s="103">
        <v>8.9193776046443194</v>
      </c>
      <c r="N466" s="100" t="s">
        <v>4433</v>
      </c>
      <c r="O466" s="103">
        <v>5595615.7668444803</v>
      </c>
      <c r="P466" s="100" t="s">
        <v>4800</v>
      </c>
    </row>
    <row r="467" spans="1:16" ht="26.1" customHeight="1">
      <c r="A467" s="100" t="s">
        <v>1221</v>
      </c>
      <c r="B467" s="101" t="s">
        <v>66</v>
      </c>
      <c r="C467" s="101"/>
      <c r="D467" s="101" t="s">
        <v>1222</v>
      </c>
      <c r="E467" s="101" t="s">
        <v>889</v>
      </c>
      <c r="F467" s="102" t="s">
        <v>63</v>
      </c>
      <c r="G467" s="100" t="s">
        <v>3578</v>
      </c>
      <c r="H467" s="100" t="s">
        <v>58</v>
      </c>
      <c r="I467" s="100" t="s">
        <v>4840</v>
      </c>
      <c r="J467" s="100" t="s">
        <v>58</v>
      </c>
      <c r="K467" s="100" t="s">
        <v>4841</v>
      </c>
      <c r="L467" s="100" t="s">
        <v>58</v>
      </c>
      <c r="M467" s="103">
        <v>8.8894132901830307</v>
      </c>
      <c r="N467" s="100" t="s">
        <v>4433</v>
      </c>
      <c r="O467" s="103">
        <v>5595624.65625777</v>
      </c>
      <c r="P467" s="100" t="s">
        <v>4800</v>
      </c>
    </row>
    <row r="468" spans="1:16" ht="26.1" customHeight="1">
      <c r="A468" s="100" t="s">
        <v>1645</v>
      </c>
      <c r="B468" s="101" t="s">
        <v>66</v>
      </c>
      <c r="C468" s="101"/>
      <c r="D468" s="101" t="s">
        <v>1646</v>
      </c>
      <c r="E468" s="101" t="s">
        <v>889</v>
      </c>
      <c r="F468" s="102" t="s">
        <v>63</v>
      </c>
      <c r="G468" s="100" t="s">
        <v>3746</v>
      </c>
      <c r="H468" s="100" t="s">
        <v>58</v>
      </c>
      <c r="I468" s="100" t="s">
        <v>4771</v>
      </c>
      <c r="J468" s="100" t="s">
        <v>58</v>
      </c>
      <c r="K468" s="100" t="s">
        <v>4842</v>
      </c>
      <c r="L468" s="100" t="s">
        <v>58</v>
      </c>
      <c r="M468" s="103">
        <v>8.7296036130561507</v>
      </c>
      <c r="N468" s="100" t="s">
        <v>4433</v>
      </c>
      <c r="O468" s="103">
        <v>5595633.38586138</v>
      </c>
      <c r="P468" s="100" t="s">
        <v>4800</v>
      </c>
    </row>
    <row r="469" spans="1:16" ht="26.1" customHeight="1">
      <c r="A469" s="100" t="s">
        <v>1217</v>
      </c>
      <c r="B469" s="101" t="s">
        <v>66</v>
      </c>
      <c r="C469" s="101"/>
      <c r="D469" s="101" t="s">
        <v>1218</v>
      </c>
      <c r="E469" s="101" t="s">
        <v>889</v>
      </c>
      <c r="F469" s="102" t="s">
        <v>63</v>
      </c>
      <c r="G469" s="100" t="s">
        <v>4727</v>
      </c>
      <c r="H469" s="100" t="s">
        <v>58</v>
      </c>
      <c r="I469" s="100" t="s">
        <v>2171</v>
      </c>
      <c r="J469" s="100" t="s">
        <v>58</v>
      </c>
      <c r="K469" s="100" t="s">
        <v>4843</v>
      </c>
      <c r="L469" s="100" t="s">
        <v>58</v>
      </c>
      <c r="M469" s="103">
        <v>7.0715782128646998</v>
      </c>
      <c r="N469" s="100" t="s">
        <v>4433</v>
      </c>
      <c r="O469" s="103">
        <v>5595640.4574395902</v>
      </c>
      <c r="P469" s="100" t="s">
        <v>4800</v>
      </c>
    </row>
    <row r="470" spans="1:16" ht="26.1" customHeight="1">
      <c r="A470" s="100" t="s">
        <v>1307</v>
      </c>
      <c r="B470" s="101" t="s">
        <v>66</v>
      </c>
      <c r="C470" s="101"/>
      <c r="D470" s="101" t="s">
        <v>1308</v>
      </c>
      <c r="E470" s="101" t="s">
        <v>889</v>
      </c>
      <c r="F470" s="102" t="s">
        <v>63</v>
      </c>
      <c r="G470" s="100" t="s">
        <v>4727</v>
      </c>
      <c r="H470" s="100" t="s">
        <v>58</v>
      </c>
      <c r="I470" s="100" t="s">
        <v>4844</v>
      </c>
      <c r="J470" s="100" t="s">
        <v>58</v>
      </c>
      <c r="K470" s="100" t="s">
        <v>4801</v>
      </c>
      <c r="L470" s="100" t="s">
        <v>58</v>
      </c>
      <c r="M470" s="103">
        <v>6.79191127789265</v>
      </c>
      <c r="N470" s="100" t="s">
        <v>4433</v>
      </c>
      <c r="O470" s="103">
        <v>5595647.24935087</v>
      </c>
      <c r="P470" s="100" t="s">
        <v>4800</v>
      </c>
    </row>
    <row r="471" spans="1:16" ht="26.1" customHeight="1">
      <c r="A471" s="100" t="s">
        <v>1249</v>
      </c>
      <c r="B471" s="101" t="s">
        <v>66</v>
      </c>
      <c r="C471" s="101"/>
      <c r="D471" s="101" t="s">
        <v>1250</v>
      </c>
      <c r="E471" s="101" t="s">
        <v>889</v>
      </c>
      <c r="F471" s="102" t="s">
        <v>63</v>
      </c>
      <c r="G471" s="100" t="s">
        <v>3746</v>
      </c>
      <c r="H471" s="100" t="s">
        <v>58</v>
      </c>
      <c r="I471" s="100" t="s">
        <v>4845</v>
      </c>
      <c r="J471" s="100" t="s">
        <v>58</v>
      </c>
      <c r="K471" s="100" t="s">
        <v>4846</v>
      </c>
      <c r="L471" s="100" t="s">
        <v>58</v>
      </c>
      <c r="M471" s="103">
        <v>5.0140286198560498</v>
      </c>
      <c r="N471" s="100" t="s">
        <v>4433</v>
      </c>
      <c r="O471" s="103">
        <v>5595652.26337949</v>
      </c>
      <c r="P471" s="100" t="s">
        <v>4800</v>
      </c>
    </row>
    <row r="472" spans="1:16" ht="26.1" customHeight="1">
      <c r="A472" s="100" t="s">
        <v>1225</v>
      </c>
      <c r="B472" s="101" t="s">
        <v>66</v>
      </c>
      <c r="C472" s="101"/>
      <c r="D472" s="101" t="s">
        <v>1226</v>
      </c>
      <c r="E472" s="101" t="s">
        <v>889</v>
      </c>
      <c r="F472" s="102" t="s">
        <v>63</v>
      </c>
      <c r="G472" s="100" t="s">
        <v>3318</v>
      </c>
      <c r="H472" s="100" t="s">
        <v>58</v>
      </c>
      <c r="I472" s="100" t="s">
        <v>4847</v>
      </c>
      <c r="J472" s="100" t="s">
        <v>58</v>
      </c>
      <c r="K472" s="100" t="s">
        <v>4846</v>
      </c>
      <c r="L472" s="100" t="s">
        <v>58</v>
      </c>
      <c r="M472" s="103">
        <v>5.0140286198560498</v>
      </c>
      <c r="N472" s="100" t="s">
        <v>4433</v>
      </c>
      <c r="O472" s="103">
        <v>5595657.27740811</v>
      </c>
      <c r="P472" s="100" t="s">
        <v>4800</v>
      </c>
    </row>
    <row r="473" spans="1:16" ht="26.1" customHeight="1">
      <c r="A473" s="100" t="s">
        <v>4848</v>
      </c>
      <c r="B473" s="101" t="s">
        <v>66</v>
      </c>
      <c r="C473" s="101"/>
      <c r="D473" s="101" t="s">
        <v>4849</v>
      </c>
      <c r="E473" s="101" t="s">
        <v>1610</v>
      </c>
      <c r="F473" s="102" t="s">
        <v>63</v>
      </c>
      <c r="G473" s="100" t="s">
        <v>4850</v>
      </c>
      <c r="H473" s="100" t="s">
        <v>58</v>
      </c>
      <c r="I473" s="100" t="s">
        <v>4851</v>
      </c>
      <c r="J473" s="100" t="s">
        <v>58</v>
      </c>
      <c r="K473" s="100" t="s">
        <v>4852</v>
      </c>
      <c r="L473" s="100" t="s">
        <v>58</v>
      </c>
      <c r="M473" s="103">
        <v>4.0385613676190699</v>
      </c>
      <c r="N473" s="100" t="s">
        <v>4433</v>
      </c>
      <c r="O473" s="103">
        <v>5595661.3159694802</v>
      </c>
      <c r="P473" s="100" t="s">
        <v>4800</v>
      </c>
    </row>
    <row r="474" spans="1:16" ht="24" customHeight="1">
      <c r="A474" s="100" t="s">
        <v>1205</v>
      </c>
      <c r="B474" s="101" t="s">
        <v>66</v>
      </c>
      <c r="C474" s="101"/>
      <c r="D474" s="101" t="s">
        <v>1206</v>
      </c>
      <c r="E474" s="101" t="s">
        <v>889</v>
      </c>
      <c r="F474" s="102" t="s">
        <v>63</v>
      </c>
      <c r="G474" s="100" t="s">
        <v>3746</v>
      </c>
      <c r="H474" s="100" t="s">
        <v>58</v>
      </c>
      <c r="I474" s="100" t="s">
        <v>4853</v>
      </c>
      <c r="J474" s="100" t="s">
        <v>58</v>
      </c>
      <c r="K474" s="100" t="s">
        <v>4853</v>
      </c>
      <c r="L474" s="100" t="s">
        <v>58</v>
      </c>
      <c r="M474" s="103">
        <v>3.5757415257140699</v>
      </c>
      <c r="N474" s="100" t="s">
        <v>4433</v>
      </c>
      <c r="O474" s="103">
        <v>5595664.8917110097</v>
      </c>
      <c r="P474" s="100" t="s">
        <v>4800</v>
      </c>
    </row>
    <row r="475" spans="1:16" ht="26.1" customHeight="1">
      <c r="A475" s="100" t="s">
        <v>1233</v>
      </c>
      <c r="B475" s="101" t="s">
        <v>66</v>
      </c>
      <c r="C475" s="101"/>
      <c r="D475" s="101" t="s">
        <v>1234</v>
      </c>
      <c r="E475" s="101" t="s">
        <v>889</v>
      </c>
      <c r="F475" s="102" t="s">
        <v>63</v>
      </c>
      <c r="G475" s="100" t="s">
        <v>3847</v>
      </c>
      <c r="H475" s="100" t="s">
        <v>58</v>
      </c>
      <c r="I475" s="100" t="s">
        <v>4854</v>
      </c>
      <c r="J475" s="100" t="s">
        <v>58</v>
      </c>
      <c r="K475" s="100" t="s">
        <v>4377</v>
      </c>
      <c r="L475" s="100" t="s">
        <v>58</v>
      </c>
      <c r="M475" s="103">
        <v>3.4958366871506299</v>
      </c>
      <c r="N475" s="100" t="s">
        <v>4433</v>
      </c>
      <c r="O475" s="103">
        <v>5595668.3875476904</v>
      </c>
      <c r="P475" s="100" t="s">
        <v>4800</v>
      </c>
    </row>
    <row r="476" spans="1:16" ht="24" customHeight="1">
      <c r="A476" s="100" t="s">
        <v>4855</v>
      </c>
      <c r="B476" s="101" t="s">
        <v>66</v>
      </c>
      <c r="C476" s="101"/>
      <c r="D476" s="101" t="s">
        <v>4856</v>
      </c>
      <c r="E476" s="101" t="s">
        <v>2973</v>
      </c>
      <c r="F476" s="102" t="s">
        <v>884</v>
      </c>
      <c r="G476" s="100" t="s">
        <v>4857</v>
      </c>
      <c r="H476" s="100" t="s">
        <v>58</v>
      </c>
      <c r="I476" s="100" t="s">
        <v>4858</v>
      </c>
      <c r="J476" s="100" t="s">
        <v>58</v>
      </c>
      <c r="K476" s="100" t="s">
        <v>4859</v>
      </c>
      <c r="L476" s="100" t="s">
        <v>58</v>
      </c>
      <c r="M476" s="103">
        <v>3.4733080299478698</v>
      </c>
      <c r="N476" s="100" t="s">
        <v>4433</v>
      </c>
      <c r="O476" s="103">
        <v>5595671.86085572</v>
      </c>
      <c r="P476" s="100" t="s">
        <v>4800</v>
      </c>
    </row>
    <row r="477" spans="1:16" ht="26.1" customHeight="1">
      <c r="A477" s="100" t="s">
        <v>1209</v>
      </c>
      <c r="B477" s="101" t="s">
        <v>66</v>
      </c>
      <c r="C477" s="101"/>
      <c r="D477" s="101" t="s">
        <v>1210</v>
      </c>
      <c r="E477" s="101" t="s">
        <v>889</v>
      </c>
      <c r="F477" s="102" t="s">
        <v>63</v>
      </c>
      <c r="G477" s="100" t="s">
        <v>3578</v>
      </c>
      <c r="H477" s="100" t="s">
        <v>58</v>
      </c>
      <c r="I477" s="100" t="s">
        <v>2260</v>
      </c>
      <c r="J477" s="100" t="s">
        <v>58</v>
      </c>
      <c r="K477" s="100" t="s">
        <v>4860</v>
      </c>
      <c r="L477" s="100" t="s">
        <v>58</v>
      </c>
      <c r="M477" s="103">
        <v>3.3959556389463299</v>
      </c>
      <c r="N477" s="100" t="s">
        <v>4433</v>
      </c>
      <c r="O477" s="103">
        <v>5595675.2568113599</v>
      </c>
      <c r="P477" s="100" t="s">
        <v>4800</v>
      </c>
    </row>
    <row r="478" spans="1:16" ht="26.1" customHeight="1">
      <c r="A478" s="100" t="s">
        <v>1207</v>
      </c>
      <c r="B478" s="101" t="s">
        <v>66</v>
      </c>
      <c r="C478" s="101"/>
      <c r="D478" s="101" t="s">
        <v>1208</v>
      </c>
      <c r="E478" s="101" t="s">
        <v>889</v>
      </c>
      <c r="F478" s="102" t="s">
        <v>63</v>
      </c>
      <c r="G478" s="100" t="s">
        <v>3746</v>
      </c>
      <c r="H478" s="100" t="s">
        <v>58</v>
      </c>
      <c r="I478" s="100" t="s">
        <v>4861</v>
      </c>
      <c r="J478" s="100" t="s">
        <v>58</v>
      </c>
      <c r="K478" s="100" t="s">
        <v>4861</v>
      </c>
      <c r="L478" s="100" t="s">
        <v>58</v>
      </c>
      <c r="M478" s="103">
        <v>2.6168834629527602</v>
      </c>
      <c r="N478" s="100" t="s">
        <v>4433</v>
      </c>
      <c r="O478" s="103">
        <v>5595677.8736948203</v>
      </c>
      <c r="P478" s="100" t="s">
        <v>4800</v>
      </c>
    </row>
    <row r="479" spans="1:16" ht="26.1" customHeight="1">
      <c r="A479" s="100" t="s">
        <v>1259</v>
      </c>
      <c r="B479" s="101" t="s">
        <v>66</v>
      </c>
      <c r="C479" s="101"/>
      <c r="D479" s="101" t="s">
        <v>1260</v>
      </c>
      <c r="E479" s="101" t="s">
        <v>889</v>
      </c>
      <c r="F479" s="102" t="s">
        <v>63</v>
      </c>
      <c r="G479" s="100" t="s">
        <v>3746</v>
      </c>
      <c r="H479" s="100" t="s">
        <v>58</v>
      </c>
      <c r="I479" s="100" t="s">
        <v>4862</v>
      </c>
      <c r="J479" s="100" t="s">
        <v>58</v>
      </c>
      <c r="K479" s="100" t="s">
        <v>4862</v>
      </c>
      <c r="L479" s="100" t="s">
        <v>58</v>
      </c>
      <c r="M479" s="103">
        <v>2.1374544315720998</v>
      </c>
      <c r="N479" s="100" t="s">
        <v>4433</v>
      </c>
      <c r="O479" s="103">
        <v>5595680.0111492602</v>
      </c>
      <c r="P479" s="100" t="s">
        <v>4800</v>
      </c>
    </row>
    <row r="480" spans="1:16" ht="26.1" customHeight="1">
      <c r="A480" s="100" t="s">
        <v>1093</v>
      </c>
      <c r="B480" s="101" t="s">
        <v>66</v>
      </c>
      <c r="C480" s="101"/>
      <c r="D480" s="101" t="s">
        <v>1094</v>
      </c>
      <c r="E480" s="101" t="s">
        <v>889</v>
      </c>
      <c r="F480" s="102" t="s">
        <v>101</v>
      </c>
      <c r="G480" s="100" t="s">
        <v>4863</v>
      </c>
      <c r="H480" s="100" t="s">
        <v>58</v>
      </c>
      <c r="I480" s="100" t="s">
        <v>4864</v>
      </c>
      <c r="J480" s="100" t="s">
        <v>58</v>
      </c>
      <c r="K480" s="100" t="s">
        <v>4865</v>
      </c>
      <c r="L480" s="100" t="s">
        <v>58</v>
      </c>
      <c r="M480" s="103">
        <v>1.9676526543828501</v>
      </c>
      <c r="N480" s="100" t="s">
        <v>4433</v>
      </c>
      <c r="O480" s="103">
        <v>5595681.9788019098</v>
      </c>
      <c r="P480" s="100" t="s">
        <v>4800</v>
      </c>
    </row>
    <row r="481" spans="1:16" ht="26.1" customHeight="1">
      <c r="A481" s="100" t="s">
        <v>1223</v>
      </c>
      <c r="B481" s="101" t="s">
        <v>66</v>
      </c>
      <c r="C481" s="101"/>
      <c r="D481" s="101" t="s">
        <v>1224</v>
      </c>
      <c r="E481" s="101" t="s">
        <v>889</v>
      </c>
      <c r="F481" s="102" t="s">
        <v>63</v>
      </c>
      <c r="G481" s="100" t="s">
        <v>3746</v>
      </c>
      <c r="H481" s="100" t="s">
        <v>58</v>
      </c>
      <c r="I481" s="100" t="s">
        <v>4866</v>
      </c>
      <c r="J481" s="100" t="s">
        <v>58</v>
      </c>
      <c r="K481" s="100" t="s">
        <v>4866</v>
      </c>
      <c r="L481" s="100" t="s">
        <v>58</v>
      </c>
      <c r="M481" s="103">
        <v>1.83781128695919</v>
      </c>
      <c r="N481" s="100" t="s">
        <v>4433</v>
      </c>
      <c r="O481" s="103">
        <v>5595683.8166132001</v>
      </c>
      <c r="P481" s="100" t="s">
        <v>4800</v>
      </c>
    </row>
    <row r="482" spans="1:16" ht="26.1" customHeight="1">
      <c r="A482" s="100" t="s">
        <v>1253</v>
      </c>
      <c r="B482" s="101" t="s">
        <v>66</v>
      </c>
      <c r="C482" s="101"/>
      <c r="D482" s="101" t="s">
        <v>1254</v>
      </c>
      <c r="E482" s="101" t="s">
        <v>889</v>
      </c>
      <c r="F482" s="102" t="s">
        <v>63</v>
      </c>
      <c r="G482" s="100" t="s">
        <v>3318</v>
      </c>
      <c r="H482" s="100" t="s">
        <v>58</v>
      </c>
      <c r="I482" s="100" t="s">
        <v>3570</v>
      </c>
      <c r="J482" s="100" t="s">
        <v>58</v>
      </c>
      <c r="K482" s="100" t="s">
        <v>4840</v>
      </c>
      <c r="L482" s="100" t="s">
        <v>58</v>
      </c>
      <c r="M482" s="103">
        <v>1.7778826580366101</v>
      </c>
      <c r="N482" s="100" t="s">
        <v>4433</v>
      </c>
      <c r="O482" s="103">
        <v>5595685.5944958497</v>
      </c>
      <c r="P482" s="100" t="s">
        <v>4800</v>
      </c>
    </row>
    <row r="483" spans="1:16" ht="39" customHeight="1">
      <c r="A483" s="100" t="s">
        <v>1464</v>
      </c>
      <c r="B483" s="101" t="s">
        <v>66</v>
      </c>
      <c r="C483" s="101"/>
      <c r="D483" s="101" t="s">
        <v>1465</v>
      </c>
      <c r="E483" s="101" t="s">
        <v>889</v>
      </c>
      <c r="F483" s="102" t="s">
        <v>63</v>
      </c>
      <c r="G483" s="100" t="s">
        <v>3746</v>
      </c>
      <c r="H483" s="100" t="s">
        <v>58</v>
      </c>
      <c r="I483" s="100" t="s">
        <v>4867</v>
      </c>
      <c r="J483" s="100" t="s">
        <v>58</v>
      </c>
      <c r="K483" s="100" t="s">
        <v>4867</v>
      </c>
      <c r="L483" s="100" t="s">
        <v>58</v>
      </c>
      <c r="M483" s="103">
        <v>1.6480372953710101</v>
      </c>
      <c r="N483" s="100" t="s">
        <v>4433</v>
      </c>
      <c r="O483" s="103">
        <v>5595687.2425331501</v>
      </c>
      <c r="P483" s="100" t="s">
        <v>4800</v>
      </c>
    </row>
    <row r="484" spans="1:16" ht="26.1" customHeight="1">
      <c r="A484" s="100" t="s">
        <v>921</v>
      </c>
      <c r="B484" s="101" t="s">
        <v>66</v>
      </c>
      <c r="C484" s="101"/>
      <c r="D484" s="101" t="s">
        <v>922</v>
      </c>
      <c r="E484" s="101" t="s">
        <v>889</v>
      </c>
      <c r="F484" s="102" t="s">
        <v>101</v>
      </c>
      <c r="G484" s="100" t="s">
        <v>4868</v>
      </c>
      <c r="H484" s="100" t="s">
        <v>58</v>
      </c>
      <c r="I484" s="100" t="s">
        <v>4869</v>
      </c>
      <c r="J484" s="100" t="s">
        <v>58</v>
      </c>
      <c r="K484" s="100" t="s">
        <v>4870</v>
      </c>
      <c r="L484" s="100" t="s">
        <v>58</v>
      </c>
      <c r="M484" s="103">
        <v>1.3519898684934599</v>
      </c>
      <c r="N484" s="100" t="s">
        <v>4433</v>
      </c>
      <c r="O484" s="103">
        <v>5595688.5945230201</v>
      </c>
      <c r="P484" s="100" t="s">
        <v>4800</v>
      </c>
    </row>
    <row r="485" spans="1:16" ht="26.1" customHeight="1">
      <c r="A485" s="100" t="s">
        <v>1247</v>
      </c>
      <c r="B485" s="101" t="s">
        <v>66</v>
      </c>
      <c r="C485" s="101"/>
      <c r="D485" s="101" t="s">
        <v>1248</v>
      </c>
      <c r="E485" s="101" t="s">
        <v>889</v>
      </c>
      <c r="F485" s="102" t="s">
        <v>63</v>
      </c>
      <c r="G485" s="100" t="s">
        <v>3746</v>
      </c>
      <c r="H485" s="100" t="s">
        <v>58</v>
      </c>
      <c r="I485" s="100" t="s">
        <v>2213</v>
      </c>
      <c r="J485" s="100" t="s">
        <v>58</v>
      </c>
      <c r="K485" s="100" t="s">
        <v>2213</v>
      </c>
      <c r="L485" s="100" t="s">
        <v>58</v>
      </c>
      <c r="M485" s="103">
        <v>0.94886995794088502</v>
      </c>
      <c r="N485" s="100" t="s">
        <v>4433</v>
      </c>
      <c r="O485" s="103">
        <v>5595689.5433929795</v>
      </c>
      <c r="P485" s="100" t="s">
        <v>4800</v>
      </c>
    </row>
    <row r="486" spans="1:16" ht="26.1" customHeight="1">
      <c r="A486" s="100" t="s">
        <v>1219</v>
      </c>
      <c r="B486" s="101" t="s">
        <v>66</v>
      </c>
      <c r="C486" s="101"/>
      <c r="D486" s="101" t="s">
        <v>1220</v>
      </c>
      <c r="E486" s="101" t="s">
        <v>889</v>
      </c>
      <c r="F486" s="102" t="s">
        <v>63</v>
      </c>
      <c r="G486" s="100" t="s">
        <v>3746</v>
      </c>
      <c r="H486" s="100" t="s">
        <v>58</v>
      </c>
      <c r="I486" s="100" t="s">
        <v>2235</v>
      </c>
      <c r="J486" s="100" t="s">
        <v>58</v>
      </c>
      <c r="K486" s="100" t="s">
        <v>2235</v>
      </c>
      <c r="L486" s="100" t="s">
        <v>58</v>
      </c>
      <c r="M486" s="103">
        <v>0.79904838563443004</v>
      </c>
      <c r="N486" s="100" t="s">
        <v>4433</v>
      </c>
      <c r="O486" s="103">
        <v>5595690.3424413595</v>
      </c>
      <c r="P486" s="100" t="s">
        <v>4800</v>
      </c>
    </row>
    <row r="487" spans="1:16" ht="24" customHeight="1">
      <c r="A487" s="100" t="s">
        <v>1191</v>
      </c>
      <c r="B487" s="101" t="s">
        <v>66</v>
      </c>
      <c r="C487" s="101"/>
      <c r="D487" s="101" t="s">
        <v>1192</v>
      </c>
      <c r="E487" s="101" t="s">
        <v>889</v>
      </c>
      <c r="F487" s="102" t="s">
        <v>63</v>
      </c>
      <c r="G487" s="100" t="s">
        <v>3746</v>
      </c>
      <c r="H487" s="100" t="s">
        <v>58</v>
      </c>
      <c r="I487" s="100" t="s">
        <v>4871</v>
      </c>
      <c r="J487" s="100" t="s">
        <v>58</v>
      </c>
      <c r="K487" s="100" t="s">
        <v>4871</v>
      </c>
      <c r="L487" s="100" t="s">
        <v>58</v>
      </c>
      <c r="M487" s="103">
        <v>0.68917923260969605</v>
      </c>
      <c r="N487" s="100" t="s">
        <v>4433</v>
      </c>
      <c r="O487" s="103">
        <v>5595691.03162059</v>
      </c>
      <c r="P487" s="100" t="s">
        <v>4800</v>
      </c>
    </row>
    <row r="488" spans="1:16" ht="39" customHeight="1">
      <c r="A488" s="100" t="s">
        <v>4872</v>
      </c>
      <c r="B488" s="101" t="s">
        <v>66</v>
      </c>
      <c r="C488" s="101"/>
      <c r="D488" s="101" t="s">
        <v>4873</v>
      </c>
      <c r="E488" s="101" t="s">
        <v>889</v>
      </c>
      <c r="F488" s="102" t="s">
        <v>933</v>
      </c>
      <c r="G488" s="100" t="s">
        <v>4874</v>
      </c>
      <c r="H488" s="100" t="s">
        <v>58</v>
      </c>
      <c r="I488" s="100" t="s">
        <v>4875</v>
      </c>
      <c r="J488" s="100" t="s">
        <v>58</v>
      </c>
      <c r="K488" s="100" t="s">
        <v>4876</v>
      </c>
      <c r="L488" s="100" t="s">
        <v>58</v>
      </c>
      <c r="M488" s="103">
        <v>0.36376599848789798</v>
      </c>
      <c r="N488" s="100" t="s">
        <v>4433</v>
      </c>
      <c r="O488" s="103">
        <v>5595691.3953865897</v>
      </c>
      <c r="P488" s="100" t="s">
        <v>4800</v>
      </c>
    </row>
    <row r="489" spans="1:16" ht="26.1" customHeight="1">
      <c r="A489" s="100" t="s">
        <v>4877</v>
      </c>
      <c r="B489" s="101" t="s">
        <v>66</v>
      </c>
      <c r="C489" s="101"/>
      <c r="D489" s="101" t="s">
        <v>4878</v>
      </c>
      <c r="E489" s="101" t="s">
        <v>889</v>
      </c>
      <c r="F489" s="102" t="s">
        <v>948</v>
      </c>
      <c r="G489" s="100" t="s">
        <v>3480</v>
      </c>
      <c r="H489" s="100" t="s">
        <v>58</v>
      </c>
      <c r="I489" s="100" t="s">
        <v>2743</v>
      </c>
      <c r="J489" s="100" t="s">
        <v>58</v>
      </c>
      <c r="K489" s="100" t="s">
        <v>3880</v>
      </c>
      <c r="L489" s="100" t="s">
        <v>58</v>
      </c>
      <c r="M489" s="103">
        <v>0.32461340666398703</v>
      </c>
      <c r="N489" s="100" t="s">
        <v>4433</v>
      </c>
      <c r="O489" s="103">
        <v>5595691.7199999997</v>
      </c>
      <c r="P489" s="100" t="s">
        <v>4800</v>
      </c>
    </row>
    <row r="490" spans="1:16">
      <c r="A490" s="104"/>
      <c r="B490" s="104"/>
      <c r="C490" s="104"/>
      <c r="D490" s="104"/>
      <c r="E490" s="104"/>
      <c r="F490" s="104"/>
      <c r="G490" s="104"/>
      <c r="H490" s="104"/>
      <c r="I490" s="104"/>
      <c r="J490" s="104"/>
      <c r="K490" s="104"/>
      <c r="L490" s="104"/>
      <c r="M490" s="104"/>
      <c r="N490" s="104"/>
      <c r="O490" s="104"/>
      <c r="P490" s="104"/>
    </row>
    <row r="491" spans="1:16">
      <c r="A491" s="105"/>
      <c r="B491" s="105"/>
      <c r="C491" s="105"/>
      <c r="D491" s="105"/>
      <c r="E491" s="105"/>
      <c r="F491" s="105"/>
      <c r="G491" s="105"/>
      <c r="H491" s="105"/>
      <c r="I491" s="105"/>
      <c r="J491" s="105"/>
      <c r="K491" s="105"/>
      <c r="L491" s="569"/>
      <c r="M491" s="569" t="s">
        <v>4879</v>
      </c>
      <c r="N491" s="569"/>
      <c r="O491" s="569"/>
    </row>
    <row r="492" spans="1:16">
      <c r="A492" s="105"/>
      <c r="B492" s="105"/>
      <c r="C492" s="105"/>
      <c r="D492" s="105"/>
      <c r="E492" s="105"/>
      <c r="F492" s="105"/>
      <c r="G492" s="105"/>
      <c r="H492" s="105"/>
      <c r="I492" s="105"/>
      <c r="J492" s="105"/>
      <c r="K492" s="105"/>
      <c r="L492" s="569" t="s">
        <v>942</v>
      </c>
      <c r="M492" s="569"/>
      <c r="N492" s="569"/>
      <c r="O492" s="105"/>
      <c r="P492" s="105" t="s">
        <v>4880</v>
      </c>
    </row>
    <row r="493" spans="1:16">
      <c r="A493" s="105"/>
      <c r="B493" s="105"/>
      <c r="C493" s="105"/>
      <c r="D493" s="105"/>
      <c r="E493" s="105"/>
      <c r="F493" s="105"/>
      <c r="G493" s="105"/>
      <c r="H493" s="105"/>
      <c r="I493" s="105"/>
      <c r="J493" s="105"/>
      <c r="K493" s="105"/>
      <c r="L493" s="569" t="s">
        <v>1610</v>
      </c>
      <c r="M493" s="569"/>
      <c r="N493" s="569"/>
      <c r="O493" s="105"/>
      <c r="P493" s="105" t="s">
        <v>4881</v>
      </c>
    </row>
    <row r="494" spans="1:16">
      <c r="A494" s="105"/>
      <c r="B494" s="105"/>
      <c r="C494" s="105"/>
      <c r="D494" s="105"/>
      <c r="E494" s="105"/>
      <c r="F494" s="105"/>
      <c r="G494" s="105"/>
      <c r="H494" s="105"/>
      <c r="I494" s="105"/>
      <c r="J494" s="105"/>
      <c r="K494" s="105"/>
      <c r="L494" s="569" t="s">
        <v>2973</v>
      </c>
      <c r="M494" s="569"/>
      <c r="N494" s="569"/>
      <c r="O494" s="105"/>
      <c r="P494" s="105" t="s">
        <v>4882</v>
      </c>
    </row>
    <row r="495" spans="1:16">
      <c r="A495" s="105"/>
      <c r="B495" s="105"/>
      <c r="C495" s="105"/>
      <c r="D495" s="105"/>
      <c r="E495" s="105"/>
      <c r="F495" s="105"/>
      <c r="G495" s="105"/>
      <c r="H495" s="105"/>
      <c r="I495" s="105"/>
      <c r="J495" s="105"/>
      <c r="K495" s="105"/>
      <c r="L495" s="569" t="s">
        <v>889</v>
      </c>
      <c r="M495" s="569"/>
      <c r="N495" s="569"/>
      <c r="O495" s="105"/>
      <c r="P495" s="105" t="s">
        <v>4883</v>
      </c>
    </row>
    <row r="496" spans="1:16">
      <c r="A496" s="105"/>
      <c r="B496" s="105"/>
      <c r="C496" s="105"/>
      <c r="D496" s="105"/>
      <c r="E496" s="105"/>
      <c r="F496" s="105"/>
      <c r="G496" s="105"/>
      <c r="H496" s="105"/>
      <c r="I496" s="105"/>
      <c r="J496" s="105"/>
      <c r="K496" s="105"/>
      <c r="L496" s="569" t="s">
        <v>1152</v>
      </c>
      <c r="M496" s="569"/>
      <c r="N496" s="569"/>
      <c r="O496" s="105"/>
      <c r="P496" s="105" t="s">
        <v>4884</v>
      </c>
    </row>
    <row r="497" spans="1:16">
      <c r="A497" s="105"/>
      <c r="B497" s="105"/>
      <c r="C497" s="105"/>
      <c r="D497" s="105"/>
      <c r="E497" s="105"/>
      <c r="F497" s="105"/>
      <c r="G497" s="105"/>
      <c r="H497" s="105"/>
      <c r="I497" s="105"/>
      <c r="J497" s="105"/>
      <c r="K497" s="105"/>
      <c r="L497" s="569" t="s">
        <v>4885</v>
      </c>
      <c r="M497" s="569"/>
      <c r="N497" s="569"/>
      <c r="O497" s="105"/>
      <c r="P497" s="105" t="s">
        <v>4886</v>
      </c>
    </row>
    <row r="498" spans="1:16">
      <c r="A498" s="105"/>
      <c r="B498" s="105"/>
      <c r="C498" s="105"/>
      <c r="D498" s="105"/>
      <c r="E498" s="105"/>
      <c r="F498" s="105"/>
      <c r="G498" s="105"/>
      <c r="H498" s="105"/>
      <c r="I498" s="105"/>
      <c r="J498" s="105"/>
      <c r="K498" s="105"/>
      <c r="L498" s="569" t="s">
        <v>4887</v>
      </c>
      <c r="M498" s="569"/>
      <c r="N498" s="569"/>
      <c r="O498" s="105"/>
      <c r="P498" s="105" t="s">
        <v>4886</v>
      </c>
    </row>
    <row r="499" spans="1:16">
      <c r="A499" s="105"/>
      <c r="B499" s="105"/>
      <c r="C499" s="105"/>
      <c r="D499" s="105"/>
      <c r="E499" s="105"/>
      <c r="F499" s="105"/>
      <c r="G499" s="105"/>
      <c r="H499" s="105"/>
      <c r="I499" s="105"/>
      <c r="J499" s="105"/>
      <c r="K499" s="105"/>
      <c r="L499" s="569" t="s">
        <v>4888</v>
      </c>
      <c r="M499" s="569"/>
      <c r="N499" s="569"/>
      <c r="O499" s="105"/>
      <c r="P499" s="105" t="s">
        <v>4886</v>
      </c>
    </row>
    <row r="500" spans="1:16">
      <c r="A500" s="105"/>
      <c r="B500" s="105"/>
      <c r="C500" s="105"/>
      <c r="D500" s="105"/>
      <c r="E500" s="105"/>
      <c r="F500" s="105"/>
      <c r="G500" s="105"/>
      <c r="H500" s="105"/>
      <c r="I500" s="105"/>
      <c r="J500" s="105"/>
      <c r="K500" s="105"/>
      <c r="L500" s="569" t="s">
        <v>4889</v>
      </c>
      <c r="M500" s="569"/>
      <c r="N500" s="569"/>
      <c r="O500" s="105"/>
      <c r="P500" s="105" t="s">
        <v>4886</v>
      </c>
    </row>
    <row r="501" spans="1:16">
      <c r="A501" s="105"/>
      <c r="B501" s="105"/>
      <c r="C501" s="105"/>
      <c r="D501" s="105"/>
      <c r="E501" s="105"/>
      <c r="F501" s="105"/>
      <c r="G501" s="105"/>
      <c r="H501" s="105"/>
      <c r="I501" s="105"/>
      <c r="J501" s="105"/>
      <c r="K501" s="105"/>
      <c r="L501" s="569" t="s">
        <v>4890</v>
      </c>
      <c r="M501" s="569"/>
      <c r="N501" s="569"/>
      <c r="O501" s="105"/>
      <c r="P501" s="105" t="s">
        <v>4886</v>
      </c>
    </row>
    <row r="502" spans="1:16">
      <c r="A502" s="105"/>
      <c r="B502" s="105"/>
      <c r="C502" s="105"/>
      <c r="D502" s="105"/>
      <c r="E502" s="105"/>
      <c r="F502" s="105"/>
      <c r="G502" s="105"/>
      <c r="H502" s="105"/>
      <c r="I502" s="105"/>
      <c r="J502" s="105"/>
      <c r="K502" s="105"/>
      <c r="L502" s="569" t="s">
        <v>3670</v>
      </c>
      <c r="M502" s="569"/>
      <c r="N502" s="569"/>
      <c r="O502" s="105"/>
      <c r="P502" s="105" t="s">
        <v>4891</v>
      </c>
    </row>
    <row r="503" spans="1:16">
      <c r="A503" s="105"/>
      <c r="B503" s="105"/>
      <c r="C503" s="105"/>
      <c r="D503" s="105"/>
      <c r="E503" s="105"/>
      <c r="F503" s="105"/>
      <c r="G503" s="105"/>
      <c r="H503" s="105"/>
      <c r="I503" s="105"/>
      <c r="J503" s="105"/>
      <c r="K503" s="105"/>
      <c r="L503" s="569" t="s">
        <v>4892</v>
      </c>
      <c r="M503" s="569"/>
      <c r="N503" s="569"/>
      <c r="O503" s="105"/>
      <c r="P503" s="105" t="s">
        <v>4886</v>
      </c>
    </row>
    <row r="504" spans="1:16">
      <c r="A504" s="104"/>
      <c r="B504" s="104"/>
      <c r="C504" s="104"/>
      <c r="D504" s="104"/>
      <c r="E504" s="104"/>
      <c r="F504" s="104"/>
      <c r="G504" s="104"/>
      <c r="H504" s="104"/>
      <c r="I504" s="104"/>
      <c r="J504" s="104"/>
      <c r="K504" s="104"/>
      <c r="L504" s="104"/>
      <c r="M504" s="104"/>
      <c r="N504" s="104"/>
      <c r="O504" s="104"/>
      <c r="P504" s="104"/>
    </row>
    <row r="505" spans="1:16">
      <c r="A505" s="442"/>
      <c r="B505" s="442"/>
      <c r="C505" s="442"/>
      <c r="D505" s="107"/>
      <c r="E505" s="106"/>
      <c r="F505" s="106"/>
      <c r="G505" s="106"/>
      <c r="H505" s="106"/>
      <c r="I505" s="106"/>
      <c r="J505" s="106"/>
      <c r="K505" s="106"/>
      <c r="L505" s="443" t="s">
        <v>47</v>
      </c>
      <c r="M505" s="442"/>
      <c r="N505" s="444">
        <v>5595691.7199999997</v>
      </c>
      <c r="O505" s="442"/>
      <c r="P505" s="442"/>
    </row>
    <row r="506" spans="1:16">
      <c r="A506" s="442"/>
      <c r="B506" s="442"/>
      <c r="C506" s="442"/>
      <c r="D506" s="107"/>
      <c r="E506" s="106"/>
      <c r="F506" s="106"/>
      <c r="G506" s="106"/>
      <c r="H506" s="106"/>
      <c r="I506" s="106"/>
      <c r="J506" s="106"/>
      <c r="K506" s="106"/>
      <c r="L506" s="443" t="s">
        <v>48</v>
      </c>
      <c r="M506" s="442"/>
      <c r="N506" s="444">
        <v>1287790.98</v>
      </c>
      <c r="O506" s="442"/>
      <c r="P506" s="442"/>
    </row>
    <row r="507" spans="1:16">
      <c r="A507" s="442"/>
      <c r="B507" s="442"/>
      <c r="C507" s="442"/>
      <c r="D507" s="107"/>
      <c r="E507" s="106"/>
      <c r="F507" s="106"/>
      <c r="G507" s="106"/>
      <c r="H507" s="106"/>
      <c r="I507" s="106"/>
      <c r="J507" s="106"/>
      <c r="K507" s="106"/>
      <c r="L507" s="443" t="s">
        <v>49</v>
      </c>
      <c r="M507" s="442"/>
      <c r="N507" s="444">
        <v>6883482.7000000002</v>
      </c>
      <c r="O507" s="442"/>
      <c r="P507" s="442"/>
    </row>
    <row r="508" spans="1:16" ht="60" customHeight="1">
      <c r="A508" s="108"/>
      <c r="B508" s="108"/>
      <c r="C508" s="108"/>
      <c r="D508" s="108"/>
      <c r="E508" s="108"/>
      <c r="F508" s="108"/>
      <c r="G508" s="108"/>
      <c r="H508" s="108"/>
      <c r="I508" s="108"/>
      <c r="J508" s="108"/>
      <c r="K508" s="108"/>
      <c r="L508" s="108"/>
      <c r="M508" s="108"/>
      <c r="N508" s="108"/>
      <c r="O508" s="108"/>
      <c r="P508" s="108"/>
    </row>
    <row r="509" spans="1:16" ht="69.95" customHeight="1">
      <c r="A509" s="441" t="s">
        <v>50</v>
      </c>
      <c r="B509" s="441"/>
      <c r="C509" s="441"/>
      <c r="D509" s="441"/>
      <c r="E509" s="441"/>
      <c r="F509" s="441"/>
      <c r="G509" s="441"/>
      <c r="H509" s="441"/>
      <c r="I509" s="441"/>
      <c r="J509" s="441"/>
      <c r="K509" s="441"/>
      <c r="L509" s="441"/>
      <c r="M509" s="441"/>
      <c r="N509" s="441"/>
      <c r="O509" s="441"/>
      <c r="P509" s="441"/>
    </row>
  </sheetData>
  <mergeCells count="39">
    <mergeCell ref="E1:G1"/>
    <mergeCell ref="H1:P1"/>
    <mergeCell ref="E2:G2"/>
    <mergeCell ref="H2:P2"/>
    <mergeCell ref="A3:P3"/>
    <mergeCell ref="L491:O491"/>
    <mergeCell ref="L492:N492"/>
    <mergeCell ref="L493:N493"/>
    <mergeCell ref="L494:N494"/>
    <mergeCell ref="L495:N495"/>
    <mergeCell ref="A505:C505"/>
    <mergeCell ref="L505:M505"/>
    <mergeCell ref="N505:P505"/>
    <mergeCell ref="L496:N496"/>
    <mergeCell ref="L497:N497"/>
    <mergeCell ref="L498:N498"/>
    <mergeCell ref="L499:N499"/>
    <mergeCell ref="L500:N500"/>
    <mergeCell ref="L507:M507"/>
    <mergeCell ref="N507:P507"/>
    <mergeCell ref="L501:N501"/>
    <mergeCell ref="L502:N502"/>
    <mergeCell ref="L503:N503"/>
    <mergeCell ref="Q4:Q5"/>
    <mergeCell ref="R4:R5"/>
    <mergeCell ref="A509:P509"/>
    <mergeCell ref="A4:A5"/>
    <mergeCell ref="B4:B5"/>
    <mergeCell ref="C4:C5"/>
    <mergeCell ref="D4:D5"/>
    <mergeCell ref="E4:E5"/>
    <mergeCell ref="G4:G5"/>
    <mergeCell ref="N4:N5"/>
    <mergeCell ref="O4:O5"/>
    <mergeCell ref="P4:P5"/>
    <mergeCell ref="A506:C506"/>
    <mergeCell ref="L506:M506"/>
    <mergeCell ref="N506:P506"/>
    <mergeCell ref="A507:C507"/>
  </mergeCells>
  <pageMargins left="0.5" right="0.5" top="1" bottom="1" header="0.5" footer="0.5"/>
  <pageSetup paperSize="9" scale="42" fitToHeight="0" orientation="landscape" r:id="rId1"/>
  <headerFooter>
    <oddHeader>&amp;L &amp;CCODEVASF
CNPJ:</oddHeader>
    <oddFooter>&amp;L &amp;C  -  -  / DF
 /</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6"/>
  <sheetViews>
    <sheetView view="pageBreakPreview" zoomScaleNormal="100" workbookViewId="0">
      <selection activeCell="D29" sqref="D29"/>
    </sheetView>
  </sheetViews>
  <sheetFormatPr defaultColWidth="8" defaultRowHeight="15"/>
  <cols>
    <col min="1" max="2" width="8" style="2"/>
    <col min="3" max="3" width="17.625" style="2" customWidth="1"/>
    <col min="4" max="4" width="17" style="2" customWidth="1"/>
    <col min="5" max="5" width="8" style="2"/>
    <col min="6" max="6" width="12.375" style="2" customWidth="1"/>
    <col min="7" max="7" width="8" style="2"/>
    <col min="8" max="8" width="9.5" style="2" customWidth="1"/>
    <col min="9" max="9" width="11.125" style="2" customWidth="1"/>
    <col min="10" max="16384" width="8" style="2"/>
  </cols>
  <sheetData>
    <row r="1" spans="1:10" s="1" customFormat="1" ht="43.9" customHeight="1">
      <c r="A1" s="580"/>
      <c r="B1" s="581"/>
      <c r="C1" s="628" t="s">
        <v>4893</v>
      </c>
      <c r="D1" s="628"/>
      <c r="E1" s="628"/>
      <c r="F1" s="628"/>
      <c r="G1" s="628"/>
      <c r="H1" s="628"/>
      <c r="I1" s="629"/>
    </row>
    <row r="2" spans="1:10" s="1" customFormat="1" ht="55.9" customHeight="1">
      <c r="A2" s="582"/>
      <c r="B2" s="583"/>
      <c r="C2" s="630" t="s">
        <v>4894</v>
      </c>
      <c r="D2" s="630"/>
      <c r="E2" s="630"/>
      <c r="F2" s="630"/>
      <c r="G2" s="630"/>
      <c r="H2" s="630"/>
      <c r="I2" s="631"/>
    </row>
    <row r="3" spans="1:10" s="1" customFormat="1" ht="20.100000000000001" customHeight="1">
      <c r="A3" s="632" t="s">
        <v>4895</v>
      </c>
      <c r="B3" s="633"/>
      <c r="C3" s="633"/>
      <c r="D3" s="633"/>
      <c r="E3" s="633"/>
      <c r="F3" s="633"/>
      <c r="G3" s="633"/>
      <c r="H3" s="633"/>
      <c r="I3" s="634"/>
    </row>
    <row r="4" spans="1:10" s="1" customFormat="1" ht="3.75" customHeight="1">
      <c r="A4" s="635"/>
      <c r="B4" s="636"/>
      <c r="C4" s="636"/>
      <c r="D4" s="636"/>
      <c r="E4" s="636"/>
      <c r="F4" s="636"/>
      <c r="G4" s="636"/>
      <c r="H4" s="636"/>
      <c r="I4" s="637"/>
    </row>
    <row r="5" spans="1:10" s="1" customFormat="1" ht="20.100000000000001" customHeight="1">
      <c r="A5" s="638" t="s">
        <v>4896</v>
      </c>
      <c r="B5" s="639"/>
      <c r="C5" s="639"/>
      <c r="D5" s="639"/>
      <c r="E5" s="639"/>
      <c r="F5" s="639"/>
      <c r="G5" s="639"/>
      <c r="H5" s="639"/>
      <c r="I5" s="640"/>
    </row>
    <row r="6" spans="1:10" s="1" customFormat="1" ht="34.15" customHeight="1">
      <c r="A6" s="615" t="s">
        <v>4897</v>
      </c>
      <c r="B6" s="616"/>
      <c r="C6" s="616"/>
      <c r="D6" s="616"/>
      <c r="E6" s="616"/>
      <c r="F6" s="616"/>
      <c r="G6" s="616"/>
      <c r="H6" s="616"/>
      <c r="I6" s="617"/>
    </row>
    <row r="7" spans="1:10" s="1" customFormat="1" ht="20.100000000000001" customHeight="1">
      <c r="A7" s="618" t="s">
        <v>4898</v>
      </c>
      <c r="B7" s="619"/>
      <c r="C7" s="619"/>
      <c r="D7" s="619"/>
      <c r="E7" s="619"/>
      <c r="F7" s="619"/>
      <c r="G7" s="619"/>
      <c r="H7" s="619"/>
      <c r="I7" s="620"/>
    </row>
    <row r="8" spans="1:10" s="1" customFormat="1" ht="20.100000000000001" customHeight="1">
      <c r="A8" s="618" t="s">
        <v>4899</v>
      </c>
      <c r="B8" s="619"/>
      <c r="C8" s="619"/>
      <c r="D8" s="619"/>
      <c r="E8" s="619"/>
      <c r="F8" s="619"/>
      <c r="G8" s="619"/>
      <c r="H8" s="619"/>
      <c r="I8" s="620"/>
    </row>
    <row r="9" spans="1:10" ht="15.75">
      <c r="A9" s="584" t="s">
        <v>4900</v>
      </c>
      <c r="B9" s="585"/>
      <c r="C9" s="585"/>
      <c r="D9" s="585"/>
      <c r="E9" s="585"/>
      <c r="F9" s="585"/>
      <c r="G9" s="585"/>
      <c r="H9" s="585"/>
      <c r="I9" s="586"/>
      <c r="J9" s="20"/>
    </row>
    <row r="10" spans="1:10">
      <c r="A10" s="587"/>
      <c r="B10" s="588"/>
      <c r="C10" s="588"/>
      <c r="D10" s="588"/>
      <c r="E10" s="588"/>
      <c r="F10" s="588"/>
      <c r="G10" s="588"/>
      <c r="H10" s="588"/>
      <c r="I10" s="589"/>
    </row>
    <row r="11" spans="1:10" s="1" customFormat="1" ht="30" customHeight="1">
      <c r="A11" s="621" t="s">
        <v>4901</v>
      </c>
      <c r="B11" s="622"/>
      <c r="C11" s="623"/>
      <c r="D11" s="3" t="s">
        <v>4902</v>
      </c>
      <c r="E11" s="624" t="s">
        <v>4903</v>
      </c>
      <c r="F11" s="625"/>
      <c r="G11" s="626" t="s">
        <v>4904</v>
      </c>
      <c r="H11" s="627"/>
      <c r="I11" s="21">
        <f>((((1+E12+E15+E16))*(1+E14)*(1+E13))/(1-(E17+E18+E19+E20))-1)</f>
        <v>0.23082952093766701</v>
      </c>
    </row>
    <row r="12" spans="1:10" s="1" customFormat="1" ht="30" customHeight="1">
      <c r="A12" s="610" t="s">
        <v>4905</v>
      </c>
      <c r="B12" s="611"/>
      <c r="C12" s="612"/>
      <c r="D12" s="4" t="s">
        <v>4906</v>
      </c>
      <c r="E12" s="613">
        <v>0.04</v>
      </c>
      <c r="F12" s="614"/>
      <c r="G12" s="590"/>
      <c r="H12" s="591"/>
      <c r="I12" s="592"/>
    </row>
    <row r="13" spans="1:10" s="1" customFormat="1" ht="30" customHeight="1">
      <c r="A13" s="607" t="s">
        <v>4907</v>
      </c>
      <c r="B13" s="608"/>
      <c r="C13" s="609"/>
      <c r="D13" s="5" t="s">
        <v>4908</v>
      </c>
      <c r="E13" s="603">
        <v>7.5999999999999998E-2</v>
      </c>
      <c r="F13" s="604"/>
      <c r="G13" s="504"/>
      <c r="H13" s="505"/>
      <c r="I13" s="593"/>
    </row>
    <row r="14" spans="1:10" s="1" customFormat="1" ht="30" customHeight="1">
      <c r="A14" s="607" t="s">
        <v>4909</v>
      </c>
      <c r="B14" s="608"/>
      <c r="C14" s="609"/>
      <c r="D14" s="5" t="s">
        <v>4910</v>
      </c>
      <c r="E14" s="603">
        <v>1.23E-2</v>
      </c>
      <c r="F14" s="604"/>
      <c r="G14" s="504"/>
      <c r="H14" s="505"/>
      <c r="I14" s="593"/>
    </row>
    <row r="15" spans="1:10" s="1" customFormat="1" ht="30" customHeight="1">
      <c r="A15" s="607" t="s">
        <v>4911</v>
      </c>
      <c r="B15" s="608"/>
      <c r="C15" s="609"/>
      <c r="D15" s="5" t="s">
        <v>4912</v>
      </c>
      <c r="E15" s="603">
        <v>8.5000000000000006E-3</v>
      </c>
      <c r="F15" s="604"/>
      <c r="G15" s="594" t="s">
        <v>4913</v>
      </c>
      <c r="H15" s="595"/>
      <c r="I15" s="596"/>
    </row>
    <row r="16" spans="1:10" s="1" customFormat="1" ht="30" customHeight="1">
      <c r="A16" s="607" t="s">
        <v>4914</v>
      </c>
      <c r="B16" s="608"/>
      <c r="C16" s="609"/>
      <c r="D16" s="5" t="s">
        <v>4915</v>
      </c>
      <c r="E16" s="603">
        <v>1.2E-2</v>
      </c>
      <c r="F16" s="604"/>
      <c r="G16" s="594"/>
      <c r="H16" s="595"/>
      <c r="I16" s="596"/>
    </row>
    <row r="17" spans="1:17" s="1" customFormat="1" ht="19.5" customHeight="1">
      <c r="A17" s="577" t="s">
        <v>4916</v>
      </c>
      <c r="B17" s="601" t="s">
        <v>4917</v>
      </c>
      <c r="C17" s="602"/>
      <c r="D17" s="6">
        <v>6.4999999999999997E-3</v>
      </c>
      <c r="E17" s="603">
        <v>6.4999999999999997E-3</v>
      </c>
      <c r="F17" s="604"/>
      <c r="G17" s="594"/>
      <c r="H17" s="595"/>
      <c r="I17" s="596"/>
    </row>
    <row r="18" spans="1:17" s="1" customFormat="1" ht="19.5" customHeight="1">
      <c r="A18" s="578"/>
      <c r="B18" s="601" t="s">
        <v>4918</v>
      </c>
      <c r="C18" s="602"/>
      <c r="D18" s="7">
        <v>0.03</v>
      </c>
      <c r="E18" s="603">
        <v>0.03</v>
      </c>
      <c r="F18" s="604"/>
      <c r="G18" s="594"/>
      <c r="H18" s="595"/>
      <c r="I18" s="596"/>
    </row>
    <row r="19" spans="1:17" s="1" customFormat="1" ht="19.5" customHeight="1">
      <c r="A19" s="578"/>
      <c r="B19" s="601" t="s">
        <v>4919</v>
      </c>
      <c r="C19" s="602"/>
      <c r="D19" s="7">
        <v>4.4999999999999998E-2</v>
      </c>
      <c r="E19" s="603"/>
      <c r="F19" s="604"/>
      <c r="G19" s="594"/>
      <c r="H19" s="595"/>
      <c r="I19" s="596"/>
    </row>
    <row r="20" spans="1:17" s="1" customFormat="1" ht="48" customHeight="1">
      <c r="A20" s="579"/>
      <c r="B20" s="8" t="s">
        <v>4920</v>
      </c>
      <c r="C20" s="9"/>
      <c r="D20" s="10" t="s">
        <v>4921</v>
      </c>
      <c r="E20" s="605">
        <v>2.5000000000000001E-2</v>
      </c>
      <c r="F20" s="606"/>
      <c r="G20" s="570" t="s">
        <v>4922</v>
      </c>
      <c r="H20" s="571"/>
      <c r="I20" s="572"/>
    </row>
    <row r="21" spans="1:17" ht="51" customHeight="1">
      <c r="A21" s="11"/>
      <c r="B21" s="12"/>
      <c r="C21" s="13" t="s">
        <v>4923</v>
      </c>
      <c r="D21" s="14"/>
      <c r="E21" s="597" t="s">
        <v>4924</v>
      </c>
      <c r="F21" s="597"/>
      <c r="G21" s="597"/>
      <c r="H21" s="597"/>
      <c r="I21" s="598"/>
    </row>
    <row r="22" spans="1:17">
      <c r="A22" s="15"/>
      <c r="B22" s="16"/>
      <c r="C22" s="17" t="str">
        <f>'[11]PLANILHA SEM DESONERAÇÃO'!C370</f>
        <v>LUIS FERNANDO ANTUNES LIMA</v>
      </c>
      <c r="D22" s="18"/>
      <c r="E22" s="597"/>
      <c r="F22" s="597"/>
      <c r="G22" s="597"/>
      <c r="H22" s="597"/>
      <c r="I22" s="598"/>
    </row>
    <row r="23" spans="1:17">
      <c r="A23" s="15"/>
      <c r="B23" s="573" t="str">
        <f>'[11]PLANILHA SEM DESONERAÇÃO'!C371</f>
        <v>ANALISTA DE DESENVOLVIMENTO REGIONAL</v>
      </c>
      <c r="C23" s="573"/>
      <c r="D23" s="574"/>
      <c r="E23" s="599"/>
      <c r="F23" s="599"/>
      <c r="G23" s="599"/>
      <c r="H23" s="599"/>
      <c r="I23" s="600"/>
    </row>
    <row r="24" spans="1:17">
      <c r="A24" s="19"/>
      <c r="B24" s="575" t="str">
        <f>'[11]PLANILHA SEM DESONERAÇÃO'!C372</f>
        <v>ENGENHEIRO CIVIL - CREA 186819/D</v>
      </c>
      <c r="C24" s="575"/>
      <c r="D24" s="576"/>
      <c r="E24" s="599"/>
      <c r="F24" s="599"/>
      <c r="G24" s="599"/>
      <c r="H24" s="599"/>
      <c r="I24" s="600"/>
    </row>
    <row r="25" spans="1:17">
      <c r="A25" s="16"/>
      <c r="B25" s="16"/>
      <c r="C25" s="16"/>
      <c r="D25" s="16"/>
      <c r="Q25" s="227"/>
    </row>
    <row r="26" spans="1:17">
      <c r="A26" s="16"/>
      <c r="B26" s="16" t="s">
        <v>58</v>
      </c>
      <c r="C26" s="16"/>
      <c r="D26" s="16"/>
    </row>
  </sheetData>
  <mergeCells count="37">
    <mergeCell ref="C1:I1"/>
    <mergeCell ref="C2:I2"/>
    <mergeCell ref="A3:I3"/>
    <mergeCell ref="A4:I4"/>
    <mergeCell ref="A5:I5"/>
    <mergeCell ref="A6:I6"/>
    <mergeCell ref="A7:I7"/>
    <mergeCell ref="A8:I8"/>
    <mergeCell ref="A11:C11"/>
    <mergeCell ref="E11:F11"/>
    <mergeCell ref="G11:H11"/>
    <mergeCell ref="A16:C16"/>
    <mergeCell ref="E16:F16"/>
    <mergeCell ref="B17:C17"/>
    <mergeCell ref="E17:F17"/>
    <mergeCell ref="A12:C12"/>
    <mergeCell ref="E12:F12"/>
    <mergeCell ref="A13:C13"/>
    <mergeCell ref="E13:F13"/>
    <mergeCell ref="A14:C14"/>
    <mergeCell ref="E14:F14"/>
    <mergeCell ref="G20:I20"/>
    <mergeCell ref="B23:D23"/>
    <mergeCell ref="B24:D24"/>
    <mergeCell ref="A17:A20"/>
    <mergeCell ref="A1:B2"/>
    <mergeCell ref="A9:I10"/>
    <mergeCell ref="G12:I14"/>
    <mergeCell ref="G15:I19"/>
    <mergeCell ref="E21:I24"/>
    <mergeCell ref="B18:C18"/>
    <mergeCell ref="E18:F18"/>
    <mergeCell ref="B19:C19"/>
    <mergeCell ref="E19:F19"/>
    <mergeCell ref="E20:F20"/>
    <mergeCell ref="A15:C15"/>
    <mergeCell ref="E15:F15"/>
  </mergeCells>
  <pageMargins left="0.51" right="0.51" top="0.79" bottom="0.79" header="0.31" footer="0.31"/>
  <pageSetup paperSize="9" scale="80"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6ABBE-0C30-4CF9-9291-1719E3D0E428}">
  <sheetPr codeName="Planilha29">
    <tabColor theme="9" tint="0.59999389629810485"/>
  </sheetPr>
  <dimension ref="A1:V45"/>
  <sheetViews>
    <sheetView showGridLines="0" view="pageBreakPreview" topLeftCell="D41" zoomScale="40" zoomScaleNormal="25" zoomScaleSheetLayoutView="40" workbookViewId="0">
      <selection activeCell="O97" sqref="O97"/>
    </sheetView>
  </sheetViews>
  <sheetFormatPr defaultColWidth="12" defaultRowHeight="15"/>
  <cols>
    <col min="1" max="1" width="1.75" style="337" customWidth="1"/>
    <col min="2" max="2" width="20.375" style="337" bestFit="1" customWidth="1"/>
    <col min="3" max="3" width="30.5" style="337" bestFit="1" customWidth="1"/>
    <col min="4" max="4" width="15.75" style="337" customWidth="1"/>
    <col min="5" max="5" width="16.875" style="243" customWidth="1"/>
    <col min="6" max="6" width="16.875" style="337" customWidth="1"/>
    <col min="7" max="7" width="29.625" style="337" customWidth="1"/>
    <col min="8" max="8" width="16" style="337" customWidth="1"/>
    <col min="9" max="9" width="18.875" style="243" customWidth="1"/>
    <col min="10" max="10" width="36.25" style="337" bestFit="1" customWidth="1"/>
    <col min="11" max="11" width="29" style="337" bestFit="1" customWidth="1"/>
    <col min="12" max="12" width="35.5" style="337" customWidth="1"/>
    <col min="13" max="13" width="5.375" style="337" customWidth="1"/>
    <col min="14" max="14" width="38.125" style="337" bestFit="1" customWidth="1"/>
    <col min="15" max="15" width="38.125" style="243" bestFit="1" customWidth="1"/>
    <col min="16" max="16" width="38.125" style="337" bestFit="1" customWidth="1"/>
    <col min="17" max="17" width="38.125" style="337" customWidth="1"/>
    <col min="18" max="18" width="38.125" style="337" bestFit="1" customWidth="1"/>
    <col min="19" max="19" width="38.125" style="243" bestFit="1" customWidth="1"/>
    <col min="20" max="20" width="38.25" style="242" customWidth="1"/>
    <col min="21" max="21" width="39.25" style="337" bestFit="1" customWidth="1"/>
    <col min="22" max="22" width="13.875" style="337" customWidth="1"/>
    <col min="23" max="23" width="38.5" style="337" bestFit="1" customWidth="1"/>
    <col min="24" max="24" width="17.125" style="337" bestFit="1" customWidth="1"/>
    <col min="25" max="25" width="34.875" style="337" bestFit="1" customWidth="1"/>
    <col min="26" max="27" width="36.875" style="337" bestFit="1" customWidth="1"/>
    <col min="28" max="16384" width="12" style="337"/>
  </cols>
  <sheetData>
    <row r="1" spans="1:21" ht="39" customHeight="1" thickBot="1">
      <c r="A1" s="675"/>
      <c r="B1" s="675"/>
      <c r="C1" s="675"/>
      <c r="D1" s="675"/>
      <c r="E1" s="675"/>
      <c r="F1" s="675"/>
      <c r="G1" s="675"/>
      <c r="H1" s="242"/>
      <c r="I1" s="242"/>
    </row>
    <row r="2" spans="1:21">
      <c r="B2" s="336" t="s">
        <v>5025</v>
      </c>
      <c r="C2" s="335" t="s">
        <v>5024</v>
      </c>
      <c r="E2" s="334"/>
      <c r="F2" s="242"/>
      <c r="G2" s="242"/>
      <c r="H2" s="242"/>
      <c r="I2" s="334"/>
    </row>
    <row r="3" spans="1:21">
      <c r="B3" s="332" t="s">
        <v>5023</v>
      </c>
      <c r="C3" s="331" t="s">
        <v>5026</v>
      </c>
      <c r="E3" s="334"/>
      <c r="F3" s="242"/>
      <c r="G3" s="242"/>
      <c r="H3" s="242"/>
      <c r="I3" s="334"/>
      <c r="S3" s="333"/>
    </row>
    <row r="4" spans="1:21">
      <c r="B4" s="332" t="s">
        <v>5022</v>
      </c>
      <c r="C4" s="331" t="s">
        <v>5026</v>
      </c>
    </row>
    <row r="5" spans="1:21" ht="15.75" thickBot="1">
      <c r="B5" s="330" t="s">
        <v>5021</v>
      </c>
      <c r="C5" s="329">
        <v>46092</v>
      </c>
      <c r="D5" s="328"/>
    </row>
    <row r="6" spans="1:21" ht="15" customHeight="1" thickBot="1">
      <c r="B6" s="327"/>
      <c r="C6" s="327"/>
      <c r="D6" s="327"/>
      <c r="E6" s="326"/>
      <c r="F6" s="325"/>
      <c r="G6" s="325"/>
      <c r="H6" s="325"/>
      <c r="I6" s="326"/>
      <c r="J6" s="325"/>
      <c r="K6" s="325"/>
      <c r="L6" s="325"/>
      <c r="M6" s="325"/>
      <c r="N6" s="278"/>
      <c r="O6" s="278"/>
      <c r="P6" s="278"/>
      <c r="Q6" s="278"/>
      <c r="R6" s="278"/>
      <c r="S6" s="324"/>
      <c r="T6" s="323"/>
    </row>
    <row r="7" spans="1:21" ht="33.75" customHeight="1" thickBot="1">
      <c r="B7" s="322" t="s">
        <v>5020</v>
      </c>
      <c r="C7" s="676"/>
      <c r="D7" s="677"/>
      <c r="E7" s="677"/>
      <c r="F7" s="677"/>
      <c r="G7" s="677"/>
      <c r="H7" s="678"/>
      <c r="I7" s="321" t="s">
        <v>5019</v>
      </c>
      <c r="J7" s="369" t="s">
        <v>101</v>
      </c>
      <c r="K7" s="319" t="s">
        <v>5017</v>
      </c>
      <c r="L7" s="318">
        <v>320</v>
      </c>
      <c r="O7" s="679" t="s">
        <v>5016</v>
      </c>
      <c r="P7" s="680"/>
      <c r="Q7" s="316"/>
      <c r="R7" s="316"/>
      <c r="S7" s="316"/>
      <c r="T7" s="316"/>
      <c r="U7" s="316"/>
    </row>
    <row r="8" spans="1:21" ht="15.75" thickBot="1">
      <c r="B8" s="670" t="s">
        <v>5015</v>
      </c>
      <c r="C8" s="671"/>
      <c r="D8" s="671"/>
      <c r="E8" s="671"/>
      <c r="F8" s="671"/>
      <c r="G8" s="671"/>
      <c r="H8" s="671"/>
      <c r="I8" s="671"/>
      <c r="J8" s="671"/>
      <c r="K8" s="671"/>
      <c r="L8" s="672"/>
      <c r="M8" s="242"/>
      <c r="N8" s="278"/>
      <c r="O8" s="681" t="s">
        <v>5014</v>
      </c>
      <c r="P8" s="682"/>
      <c r="Q8" s="317"/>
      <c r="R8" s="316"/>
      <c r="S8" s="316"/>
      <c r="T8" s="316"/>
      <c r="U8" s="316"/>
    </row>
    <row r="9" spans="1:21" ht="15.75" thickBot="1">
      <c r="B9" s="315" t="s">
        <v>5013</v>
      </c>
      <c r="C9" s="314" t="s">
        <v>5012</v>
      </c>
      <c r="D9" s="314" t="s">
        <v>2952</v>
      </c>
      <c r="E9" s="313" t="s">
        <v>5011</v>
      </c>
      <c r="F9" s="312" t="s">
        <v>5001</v>
      </c>
      <c r="G9" s="312" t="s">
        <v>5010</v>
      </c>
      <c r="H9" s="312" t="s">
        <v>5009</v>
      </c>
      <c r="I9" s="312" t="s">
        <v>5008</v>
      </c>
      <c r="J9" s="312" t="s">
        <v>5007</v>
      </c>
      <c r="K9" s="311" t="s">
        <v>5006</v>
      </c>
      <c r="L9" s="292" t="s">
        <v>5005</v>
      </c>
      <c r="N9" s="278"/>
      <c r="O9" s="310" t="s">
        <v>4998</v>
      </c>
      <c r="P9" s="309" t="s">
        <v>4997</v>
      </c>
      <c r="Q9" s="295"/>
      <c r="S9" s="337"/>
      <c r="T9" s="337"/>
    </row>
    <row r="10" spans="1:21">
      <c r="B10" s="303"/>
      <c r="C10" s="308"/>
      <c r="D10" s="301"/>
      <c r="E10" s="300"/>
      <c r="F10" s="281"/>
      <c r="G10" s="305"/>
      <c r="H10" s="305"/>
      <c r="I10" s="305"/>
      <c r="J10" s="298" t="str">
        <f t="shared" ref="J10:J16" si="0">IF(ISBLANK(E10),"",IF(ISNUMBER(H10),(I10-H10)/H10,0))</f>
        <v/>
      </c>
      <c r="K10" s="297" t="str">
        <f t="shared" ref="K10:K16" si="1">IF(ISBLANK(E10),"",E10*(1+J10))</f>
        <v/>
      </c>
      <c r="L10" s="279" t="str">
        <f t="shared" ref="L10:L16" si="2">IF(ISNUMBER(K10),IF($L$32&lt;&gt;$P$9,O10,P10),"")</f>
        <v/>
      </c>
      <c r="N10" s="278"/>
      <c r="O10" s="307" t="str">
        <f>IF(ISNUMBER(K10),IF(OR(K10&lt;_xlfn.QUARTILE.INC($K$10:$K$29,1)-1.5*(_xlfn.QUARTILE.INC($K$10:K29,3)-_xlfn.QUARTILE.INC($K$10:$K$29,1)),K10&gt;_xlfn.QUARTILE.INC($K$10:$K$29,3)+1.5*(_xlfn.QUARTILE.INC($K$10:$K$29,3)-_xlfn.QUARTILE.INC($K$10:$K$29,1))),"Não","Sim"),"")</f>
        <v/>
      </c>
      <c r="P10" s="306"/>
      <c r="S10" s="337"/>
      <c r="T10" s="337"/>
    </row>
    <row r="11" spans="1:21">
      <c r="B11" s="303"/>
      <c r="C11" s="301"/>
      <c r="D11" s="301"/>
      <c r="E11" s="300"/>
      <c r="F11" s="281"/>
      <c r="G11" s="305"/>
      <c r="H11" s="305"/>
      <c r="I11" s="305"/>
      <c r="J11" s="298" t="str">
        <f t="shared" si="0"/>
        <v/>
      </c>
      <c r="K11" s="297" t="str">
        <f t="shared" si="1"/>
        <v/>
      </c>
      <c r="L11" s="279" t="str">
        <f t="shared" si="2"/>
        <v/>
      </c>
      <c r="N11" s="278"/>
      <c r="O11" s="304" t="str">
        <f>IF(ISNUMBER(K11),IF(OR(K11&lt;_xlfn.QUARTILE.INC($K$10:$K$29,1)-1.5*(_xlfn.QUARTILE.INC($K$10:K29,3)-_xlfn.QUARTILE.INC($K$10:$K$29,1)),K11&gt;_xlfn.QUARTILE.INC($K$10:$K$29,3)+1.5*(_xlfn.QUARTILE.INC($K$10:$K$29,3)-_xlfn.QUARTILE.INC($K$10:$K$29,1))),"Não","Sim"),"")</f>
        <v/>
      </c>
      <c r="P11" s="282"/>
      <c r="S11" s="337"/>
      <c r="T11" s="337"/>
    </row>
    <row r="12" spans="1:21">
      <c r="B12" s="303"/>
      <c r="C12" s="301"/>
      <c r="D12" s="301"/>
      <c r="E12" s="300"/>
      <c r="F12" s="281"/>
      <c r="G12" s="299"/>
      <c r="H12" s="299"/>
      <c r="I12" s="299"/>
      <c r="J12" s="298" t="str">
        <f t="shared" si="0"/>
        <v/>
      </c>
      <c r="K12" s="297" t="str">
        <f t="shared" si="1"/>
        <v/>
      </c>
      <c r="L12" s="279" t="str">
        <f t="shared" si="2"/>
        <v/>
      </c>
      <c r="N12" s="278"/>
      <c r="O12" s="304" t="str">
        <f>IF(ISNUMBER(K12),IF(OR(K12&lt;_xlfn.QUARTILE.INC($K$10:$K$29,1)-1.5*(_xlfn.QUARTILE.INC($K$10:K30,3)-_xlfn.QUARTILE.INC($K$10:$K$29,1)),K12&gt;_xlfn.QUARTILE.INC($K$10:$K$29,3)+1.5*(_xlfn.QUARTILE.INC($K$10:$K$29,3)-_xlfn.QUARTILE.INC($K$10:$K$29,1))),"Não","Sim"),"")</f>
        <v/>
      </c>
      <c r="P12" s="282"/>
      <c r="S12" s="337"/>
      <c r="T12" s="337"/>
    </row>
    <row r="13" spans="1:21">
      <c r="B13" s="303"/>
      <c r="C13" s="301"/>
      <c r="D13" s="301"/>
      <c r="E13" s="300"/>
      <c r="F13" s="281"/>
      <c r="G13" s="299"/>
      <c r="H13" s="299"/>
      <c r="I13" s="299"/>
      <c r="J13" s="298" t="str">
        <f t="shared" si="0"/>
        <v/>
      </c>
      <c r="K13" s="297" t="str">
        <f t="shared" si="1"/>
        <v/>
      </c>
      <c r="L13" s="279" t="str">
        <f t="shared" si="2"/>
        <v/>
      </c>
      <c r="N13" s="278"/>
      <c r="O13" s="304" t="str">
        <f>IF(ISNUMBER(K13),IF(OR(K13&lt;_xlfn.QUARTILE.INC($K$10:$K$29,1)-1.5*(_xlfn.QUARTILE.INC($K$10:K31,3)-_xlfn.QUARTILE.INC($K$10:$K$29,1)),K13&gt;_xlfn.QUARTILE.INC($K$10:$K$29,3)+1.5*(_xlfn.QUARTILE.INC($K$10:$K$29,3)-_xlfn.QUARTILE.INC($K$10:$K$29,1))),"Não","Sim"),"")</f>
        <v/>
      </c>
      <c r="P13" s="282"/>
      <c r="S13" s="337"/>
      <c r="T13" s="337"/>
    </row>
    <row r="14" spans="1:21">
      <c r="B14" s="303"/>
      <c r="C14" s="301"/>
      <c r="D14" s="301"/>
      <c r="E14" s="300"/>
      <c r="F14" s="281"/>
      <c r="G14" s="299"/>
      <c r="H14" s="299"/>
      <c r="I14" s="299"/>
      <c r="J14" s="298" t="str">
        <f t="shared" si="0"/>
        <v/>
      </c>
      <c r="K14" s="297" t="str">
        <f t="shared" si="1"/>
        <v/>
      </c>
      <c r="L14" s="279" t="str">
        <f t="shared" si="2"/>
        <v/>
      </c>
      <c r="N14" s="278"/>
      <c r="O14" s="304" t="str">
        <f>IF(ISNUMBER(K14),IF(OR(K14&lt;_xlfn.QUARTILE.INC($K$10:$K$29,1)-1.5*(_xlfn.QUARTILE.INC($K$10:K32,3)-_xlfn.QUARTILE.INC($K$10:$K$29,1)),K14&gt;_xlfn.QUARTILE.INC($K$10:$K$29,3)+1.5*(_xlfn.QUARTILE.INC($K$10:$K$29,3)-_xlfn.QUARTILE.INC($K$10:$K$29,1))),"Não","Sim"),"")</f>
        <v/>
      </c>
      <c r="P14" s="282"/>
      <c r="S14" s="337"/>
      <c r="T14" s="337"/>
    </row>
    <row r="15" spans="1:21">
      <c r="B15" s="303"/>
      <c r="C15" s="301"/>
      <c r="D15" s="301"/>
      <c r="E15" s="300"/>
      <c r="F15" s="281"/>
      <c r="G15" s="299"/>
      <c r="H15" s="299"/>
      <c r="I15" s="299"/>
      <c r="J15" s="298" t="str">
        <f t="shared" si="0"/>
        <v/>
      </c>
      <c r="K15" s="297" t="str">
        <f t="shared" si="1"/>
        <v/>
      </c>
      <c r="L15" s="279" t="str">
        <f t="shared" si="2"/>
        <v/>
      </c>
      <c r="N15" s="278"/>
      <c r="O15" s="304" t="str">
        <f>IF(ISNUMBER(K15),IF(OR(K15&lt;_xlfn.QUARTILE.INC($K$10:$K$29,1)-1.5*(_xlfn.QUARTILE.INC($K$10:K35,3)-_xlfn.QUARTILE.INC($K$10:$K$29,1)),K15&gt;_xlfn.QUARTILE.INC($K$10:$K$29,3)+1.5*(_xlfn.QUARTILE.INC($K$10:$K$29,3)-_xlfn.QUARTILE.INC($K$10:$K$29,1))),"Não","Sim"),"")</f>
        <v/>
      </c>
      <c r="P15" s="282"/>
      <c r="S15" s="337"/>
      <c r="T15" s="337"/>
    </row>
    <row r="16" spans="1:21" ht="15.75" thickBot="1">
      <c r="B16" s="303"/>
      <c r="C16" s="302"/>
      <c r="D16" s="301"/>
      <c r="E16" s="300"/>
      <c r="F16" s="281"/>
      <c r="G16" s="299"/>
      <c r="H16" s="299"/>
      <c r="I16" s="299"/>
      <c r="J16" s="298" t="str">
        <f t="shared" si="0"/>
        <v/>
      </c>
      <c r="K16" s="297" t="str">
        <f t="shared" si="1"/>
        <v/>
      </c>
      <c r="L16" s="279" t="str">
        <f t="shared" si="2"/>
        <v/>
      </c>
      <c r="N16" s="278"/>
      <c r="O16" s="296" t="str">
        <f>IF(ISNUMBER(K16),IF(OR(K16&lt;_xlfn.QUARTILE.INC($K$10:$K$29,1)-1.5*(_xlfn.QUARTILE.INC($I$10:I37,3)-_xlfn.QUARTILE.INC($K$10:$K$29,1)),K16&gt;_xlfn.QUARTILE.INC($K$10:$K$29,3)+1.5*(_xlfn.QUARTILE.INC($K$10:$K$29,3)-_xlfn.QUARTILE.INC($K$10:$K$29,1))),"Não","Sim"),"")</f>
        <v/>
      </c>
      <c r="P16" s="276"/>
      <c r="S16" s="337"/>
      <c r="T16" s="337"/>
    </row>
    <row r="17" spans="2:22" ht="15.75" thickBot="1">
      <c r="B17" s="670" t="s">
        <v>5004</v>
      </c>
      <c r="C17" s="671"/>
      <c r="D17" s="671"/>
      <c r="E17" s="671"/>
      <c r="F17" s="671"/>
      <c r="G17" s="671"/>
      <c r="H17" s="671"/>
      <c r="I17" s="671"/>
      <c r="J17" s="671"/>
      <c r="K17" s="671"/>
      <c r="L17" s="672"/>
      <c r="N17" s="278"/>
      <c r="O17" s="673" t="s">
        <v>5003</v>
      </c>
      <c r="P17" s="674"/>
      <c r="Q17" s="295"/>
      <c r="S17" s="337"/>
      <c r="T17" s="337"/>
      <c r="V17" s="242"/>
    </row>
    <row r="18" spans="2:22" ht="15.75" thickBot="1">
      <c r="B18" s="661" t="s">
        <v>5002</v>
      </c>
      <c r="C18" s="662"/>
      <c r="D18" s="662"/>
      <c r="E18" s="662"/>
      <c r="F18" s="662"/>
      <c r="G18" s="662"/>
      <c r="H18" s="662"/>
      <c r="I18" s="663"/>
      <c r="J18" s="294" t="s">
        <v>5001</v>
      </c>
      <c r="K18" s="293" t="s">
        <v>5000</v>
      </c>
      <c r="L18" s="292" t="s">
        <v>4999</v>
      </c>
      <c r="N18" s="278"/>
      <c r="O18" s="291" t="s">
        <v>4998</v>
      </c>
      <c r="P18" s="290" t="s">
        <v>4997</v>
      </c>
      <c r="Q18" s="242"/>
      <c r="S18" s="337"/>
      <c r="T18" s="337"/>
    </row>
    <row r="19" spans="2:22" s="285" customFormat="1" ht="46.5" customHeight="1">
      <c r="B19" s="664" t="s">
        <v>18946</v>
      </c>
      <c r="C19" s="665"/>
      <c r="D19" s="665"/>
      <c r="E19" s="665"/>
      <c r="F19" s="665"/>
      <c r="G19" s="665"/>
      <c r="H19" s="665"/>
      <c r="I19" s="666"/>
      <c r="J19" s="281">
        <v>46093</v>
      </c>
      <c r="K19" s="289">
        <v>10.02</v>
      </c>
      <c r="L19" s="279" t="str">
        <f t="shared" ref="L19:L29" si="3">IF(ISNUMBER(K19),IF($L$32=$O$18,O19,IF($L$32=$P$18,P19,"")),"")</f>
        <v>Sim</v>
      </c>
      <c r="N19" s="286"/>
      <c r="O19" s="288" t="str">
        <f t="shared" ref="O19:O29" si="4">IF(ISNUMBER(K19),IF(OR(K19&lt;_xlfn.QUARTILE.INC($K$10:$K$29,1)-1.5*(_xlfn.QUARTILE.INC($K$10:$K$29,3)-_xlfn.QUARTILE.INC($K$10:$K$29,1)),K19&gt;_xlfn.QUARTILE.INC($K$10:$K$29,3)+1.5*(_xlfn.QUARTILE.INC($K$10:$K$29,3)-_xlfn.QUARTILE.INC($K$10:$K$29,1))),"Não","Sim"),"")</f>
        <v>Sim</v>
      </c>
      <c r="P19" s="287"/>
      <c r="Q19" s="286"/>
    </row>
    <row r="20" spans="2:22" ht="48" customHeight="1">
      <c r="B20" s="664" t="s">
        <v>18947</v>
      </c>
      <c r="C20" s="665"/>
      <c r="D20" s="665"/>
      <c r="E20" s="665"/>
      <c r="F20" s="665"/>
      <c r="G20" s="665"/>
      <c r="H20" s="665"/>
      <c r="I20" s="666"/>
      <c r="J20" s="281">
        <v>46092</v>
      </c>
      <c r="K20" s="283">
        <v>9.24</v>
      </c>
      <c r="L20" s="279" t="str">
        <f t="shared" si="3"/>
        <v>Sim</v>
      </c>
      <c r="N20" s="278"/>
      <c r="O20" s="277" t="str">
        <f t="shared" si="4"/>
        <v>Sim</v>
      </c>
      <c r="P20" s="282"/>
      <c r="Q20" s="242"/>
      <c r="S20" s="337"/>
      <c r="T20" s="337"/>
    </row>
    <row r="21" spans="2:22" ht="15" customHeight="1">
      <c r="B21" s="667"/>
      <c r="C21" s="668"/>
      <c r="D21" s="668"/>
      <c r="E21" s="668"/>
      <c r="F21" s="668"/>
      <c r="G21" s="668"/>
      <c r="H21" s="668"/>
      <c r="I21" s="669"/>
      <c r="J21" s="281"/>
      <c r="K21" s="283"/>
      <c r="L21" s="279" t="str">
        <f t="shared" si="3"/>
        <v/>
      </c>
      <c r="N21" s="278"/>
      <c r="O21" s="277" t="str">
        <f t="shared" si="4"/>
        <v/>
      </c>
      <c r="P21" s="282"/>
      <c r="Q21" s="242"/>
      <c r="S21" s="337"/>
      <c r="T21" s="337"/>
    </row>
    <row r="22" spans="2:22">
      <c r="B22" s="658"/>
      <c r="C22" s="659"/>
      <c r="D22" s="659"/>
      <c r="E22" s="659"/>
      <c r="F22" s="659"/>
      <c r="G22" s="659"/>
      <c r="H22" s="659"/>
      <c r="I22" s="660"/>
      <c r="J22" s="281"/>
      <c r="K22" s="283"/>
      <c r="L22" s="279" t="str">
        <f t="shared" si="3"/>
        <v/>
      </c>
      <c r="N22" s="278"/>
      <c r="O22" s="277" t="str">
        <f t="shared" si="4"/>
        <v/>
      </c>
      <c r="P22" s="282"/>
      <c r="Q22" s="242"/>
      <c r="S22" s="337"/>
      <c r="T22" s="337"/>
    </row>
    <row r="23" spans="2:22">
      <c r="B23" s="658"/>
      <c r="C23" s="659"/>
      <c r="D23" s="659"/>
      <c r="E23" s="659"/>
      <c r="F23" s="659"/>
      <c r="G23" s="659"/>
      <c r="H23" s="659"/>
      <c r="I23" s="660"/>
      <c r="J23" s="281"/>
      <c r="K23" s="283"/>
      <c r="L23" s="279" t="str">
        <f t="shared" si="3"/>
        <v/>
      </c>
      <c r="N23" s="278"/>
      <c r="O23" s="277" t="str">
        <f t="shared" si="4"/>
        <v/>
      </c>
      <c r="P23" s="282"/>
      <c r="Q23" s="242"/>
      <c r="S23" s="337"/>
      <c r="T23" s="337"/>
    </row>
    <row r="24" spans="2:22">
      <c r="B24" s="658"/>
      <c r="C24" s="659"/>
      <c r="D24" s="659"/>
      <c r="E24" s="659"/>
      <c r="F24" s="659"/>
      <c r="G24" s="659"/>
      <c r="H24" s="659"/>
      <c r="I24" s="660"/>
      <c r="J24" s="281"/>
      <c r="K24" s="283"/>
      <c r="L24" s="279" t="str">
        <f t="shared" si="3"/>
        <v/>
      </c>
      <c r="N24" s="278"/>
      <c r="O24" s="277" t="str">
        <f t="shared" si="4"/>
        <v/>
      </c>
      <c r="P24" s="282"/>
      <c r="Q24" s="242"/>
      <c r="S24" s="337"/>
      <c r="T24" s="337"/>
    </row>
    <row r="25" spans="2:22">
      <c r="B25" s="658"/>
      <c r="C25" s="659"/>
      <c r="D25" s="659"/>
      <c r="E25" s="659"/>
      <c r="F25" s="659"/>
      <c r="G25" s="659"/>
      <c r="H25" s="659"/>
      <c r="I25" s="660"/>
      <c r="J25" s="281"/>
      <c r="K25" s="283"/>
      <c r="L25" s="279" t="str">
        <f t="shared" si="3"/>
        <v/>
      </c>
      <c r="N25" s="278"/>
      <c r="O25" s="277" t="str">
        <f t="shared" si="4"/>
        <v/>
      </c>
      <c r="P25" s="282"/>
      <c r="Q25" s="242"/>
      <c r="S25" s="337"/>
      <c r="T25" s="337"/>
    </row>
    <row r="26" spans="2:22">
      <c r="B26" s="658"/>
      <c r="C26" s="659"/>
      <c r="D26" s="659"/>
      <c r="E26" s="659"/>
      <c r="F26" s="659"/>
      <c r="G26" s="659"/>
      <c r="H26" s="659"/>
      <c r="I26" s="660"/>
      <c r="J26" s="281"/>
      <c r="K26" s="283"/>
      <c r="L26" s="279" t="str">
        <f t="shared" si="3"/>
        <v/>
      </c>
      <c r="N26" s="278"/>
      <c r="O26" s="277" t="str">
        <f t="shared" si="4"/>
        <v/>
      </c>
      <c r="P26" s="282"/>
      <c r="Q26" s="284"/>
      <c r="S26" s="337"/>
      <c r="T26" s="337"/>
    </row>
    <row r="27" spans="2:22">
      <c r="B27" s="658"/>
      <c r="C27" s="659"/>
      <c r="D27" s="659"/>
      <c r="E27" s="659"/>
      <c r="F27" s="659"/>
      <c r="G27" s="659"/>
      <c r="H27" s="659"/>
      <c r="I27" s="660"/>
      <c r="J27" s="281"/>
      <c r="K27" s="283"/>
      <c r="L27" s="279" t="str">
        <f t="shared" si="3"/>
        <v/>
      </c>
      <c r="N27" s="278"/>
      <c r="O27" s="277" t="str">
        <f t="shared" si="4"/>
        <v/>
      </c>
      <c r="P27" s="282"/>
      <c r="Q27" s="242"/>
      <c r="S27" s="337"/>
      <c r="T27" s="337"/>
    </row>
    <row r="28" spans="2:22">
      <c r="B28" s="658"/>
      <c r="C28" s="659"/>
      <c r="D28" s="659"/>
      <c r="E28" s="659"/>
      <c r="F28" s="659"/>
      <c r="G28" s="659"/>
      <c r="H28" s="659"/>
      <c r="I28" s="660"/>
      <c r="J28" s="281"/>
      <c r="K28" s="283"/>
      <c r="L28" s="279" t="str">
        <f t="shared" si="3"/>
        <v/>
      </c>
      <c r="N28" s="278"/>
      <c r="O28" s="277" t="str">
        <f t="shared" si="4"/>
        <v/>
      </c>
      <c r="P28" s="282"/>
      <c r="Q28" s="242"/>
      <c r="S28" s="337"/>
      <c r="T28" s="337"/>
    </row>
    <row r="29" spans="2:22" ht="15.75" thickBot="1">
      <c r="B29" s="658"/>
      <c r="C29" s="659"/>
      <c r="D29" s="659"/>
      <c r="E29" s="659"/>
      <c r="F29" s="659"/>
      <c r="G29" s="659"/>
      <c r="H29" s="659"/>
      <c r="I29" s="660"/>
      <c r="J29" s="281"/>
      <c r="K29" s="280"/>
      <c r="L29" s="279" t="str">
        <f t="shared" si="3"/>
        <v/>
      </c>
      <c r="N29" s="278"/>
      <c r="O29" s="277" t="str">
        <f t="shared" si="4"/>
        <v/>
      </c>
      <c r="P29" s="276"/>
      <c r="Q29" s="242"/>
      <c r="S29" s="337"/>
      <c r="T29" s="337"/>
    </row>
    <row r="30" spans="2:22">
      <c r="B30" s="275" t="s">
        <v>4996</v>
      </c>
      <c r="C30" s="274"/>
      <c r="D30" s="274"/>
      <c r="E30" s="274"/>
      <c r="F30" s="274"/>
      <c r="G30" s="274"/>
      <c r="H30" s="274"/>
      <c r="I30" s="274"/>
      <c r="J30" s="273"/>
      <c r="K30" s="272" t="s">
        <v>4945</v>
      </c>
      <c r="L30" s="271" cm="1">
        <f t="array" ref="L30">IF($L$32="","Selecione metodologia para exclusão de preços",AVERAGE(IF($L$10:$L$29="Sim",$K$10:$K$29)))</f>
        <v>9.629999999999999</v>
      </c>
      <c r="N30" s="270" t="s">
        <v>4995</v>
      </c>
      <c r="O30" s="269" t="str" cm="1">
        <f t="array" ref="O30">IF(COUNTIF(O19:O29,"Sim")&lt;3,"N/D (são necessários pelo menos 3 preços)",AVERAGE(IF(O19:O29="Sim",$K19:$K29)))</f>
        <v>N/D (são necessários pelo menos 3 preços)</v>
      </c>
      <c r="P30" s="268" t="str" cm="1">
        <f t="array" ref="P30">IF(COUNTIF(P19:P29,"Sim")&lt;3,"N/D (são necessários pelo menos 3 preços)",AVERAGE(IF(P19:P29="Sim",$K19:$K29)))</f>
        <v>N/D (são necessários pelo menos 3 preços)</v>
      </c>
      <c r="Q30" s="242"/>
      <c r="S30" s="337"/>
      <c r="T30" s="337"/>
    </row>
    <row r="31" spans="2:22" ht="15.75" thickBot="1">
      <c r="B31" s="267"/>
      <c r="C31" s="266"/>
      <c r="D31" s="266"/>
      <c r="E31" s="266"/>
      <c r="F31" s="266"/>
      <c r="G31" s="266"/>
      <c r="H31" s="266"/>
      <c r="I31" s="266"/>
      <c r="J31" s="265"/>
      <c r="K31" s="264" t="s">
        <v>4947</v>
      </c>
      <c r="L31" s="263" cm="1">
        <f t="array" ref="L31">IF($L$32="","Selecione metodologia para exclusão de preços",MEDIAN(IF($L$10:$L$29="Sim",$K$10:$K$29)))</f>
        <v>9.629999999999999</v>
      </c>
      <c r="N31" s="262" t="s">
        <v>4994</v>
      </c>
      <c r="O31" s="261" t="str" cm="1">
        <f t="array" ref="O31">IF(COUNTIF(O19:O29,"Sim")&lt;3,"N/D (são necessários pelo menos 3 preços)",MEDIAN(IF(O19:O29="Sim",$K19:$K29)))</f>
        <v>N/D (são necessários pelo menos 3 preços)</v>
      </c>
      <c r="P31" s="260" t="str" cm="1">
        <f t="array" ref="P31">IF(COUNTIF(P19:P29,"Sim")&lt;3,"N/D (são necessários pelo menos 3 preços)",MEDIAN(IF(P19:P29="Sim",$K19:$K29)))</f>
        <v>N/D (são necessários pelo menos 3 preços)</v>
      </c>
      <c r="Q31" s="242"/>
      <c r="S31" s="337"/>
      <c r="T31" s="337"/>
    </row>
    <row r="32" spans="2:22" ht="15.75" thickBot="1">
      <c r="B32" s="641" t="s">
        <v>4993</v>
      </c>
      <c r="C32" s="642"/>
      <c r="D32" s="642"/>
      <c r="E32" s="642"/>
      <c r="F32" s="642"/>
      <c r="G32" s="642"/>
      <c r="H32" s="642"/>
      <c r="I32" s="642"/>
      <c r="J32" s="642"/>
      <c r="K32" s="642"/>
      <c r="L32" s="647" t="str">
        <f>IF(O35="",INDEX(O18:P18,MATCH(MIN(#REF!),#REF!,0)),O35)</f>
        <v>Outliers</v>
      </c>
      <c r="N32" s="259" t="s">
        <v>4992</v>
      </c>
      <c r="O32" s="258" t="str" cm="1">
        <f t="array" ref="O32">IF(COUNTIF(O19:O29,"Sim")&lt;3,"N/D (são necessários pelo menos 3 preços)",_xlfn.STDEV.S(IF(O19:O29="Sim",$K19:$K29))/AVERAGE(IF(O19:O29="Sim",$K19:$K29)))</f>
        <v>N/D (são necessários pelo menos 3 preços)</v>
      </c>
      <c r="P32" s="257" t="str" cm="1">
        <f t="array" ref="P32">IF(COUNTIF(P19:P29,"Sim")&lt;3,"N/D (são necessários pelo menos 3 preços)",_xlfn.STDEV.S(IF(P19:P29="Sim",$K19:$K29))/AVERAGE(IF(P19:P29="Sim",$K19:$K29)))</f>
        <v>N/D (são necessários pelo menos 3 preços)</v>
      </c>
      <c r="Q32" s="242"/>
      <c r="S32" s="337"/>
      <c r="T32" s="337"/>
    </row>
    <row r="33" spans="1:22">
      <c r="B33" s="643"/>
      <c r="C33" s="644"/>
      <c r="D33" s="644"/>
      <c r="E33" s="644"/>
      <c r="F33" s="644"/>
      <c r="G33" s="644"/>
      <c r="H33" s="644"/>
      <c r="I33" s="644"/>
      <c r="J33" s="644"/>
      <c r="K33" s="644"/>
      <c r="L33" s="648"/>
      <c r="N33" s="256" t="s">
        <v>4991</v>
      </c>
      <c r="O33" s="255" t="str" cm="1">
        <f t="array" ref="O33">IF(SUM(COUNTIF($O$10:$O$16,"Sim")) + SUM(COUNTIF(O19:O29,"Sim")) &lt; 3,
   "N/D (são necessários pelo menos 3 preços)",
   IFERROR(AVERAGE(_xlfn._xlws.FILTER($K$10:$K$16,$O$10:$O$16="Sim"), _xlfn._xlws.FILTER($K$19:$K$29,O19:O29="Sim")),O30))</f>
        <v>N/D (são necessários pelo menos 3 preços)</v>
      </c>
      <c r="P33" s="255" t="str" cm="1">
        <f t="array" ref="P33">IF(SUM(COUNTIF($P$10:$P$16,"Sim")) + SUM(COUNTIF(P19:P29,"Sim")) &lt; 3,
   "N/D (são necessários pelo menos 3 preços)",
   IFERROR(AVERAGE(_xlfn._xlws.FILTER($K$10:$K$16,$P$10:$P$16="Sim"), _xlfn._xlws.FILTER($K$19:$K$29,P19:P29="Sim")),P30))</f>
        <v>N/D (são necessários pelo menos 3 preços)</v>
      </c>
      <c r="Q33" s="242"/>
      <c r="S33" s="337"/>
      <c r="T33" s="337"/>
    </row>
    <row r="34" spans="1:22" ht="15.75" thickBot="1">
      <c r="B34" s="645"/>
      <c r="C34" s="646"/>
      <c r="D34" s="646"/>
      <c r="E34" s="646"/>
      <c r="F34" s="646"/>
      <c r="G34" s="646"/>
      <c r="H34" s="646"/>
      <c r="I34" s="646"/>
      <c r="J34" s="646"/>
      <c r="K34" s="646"/>
      <c r="L34" s="649"/>
      <c r="N34" s="254" t="s">
        <v>4990</v>
      </c>
      <c r="O34" s="253" t="str" cm="1">
        <f t="array" ref="O34">IF(SUM(COUNTIF($O$10:$O$16,"Sim")) + SUM(COUNTIF(O19:O29,"Sim")) &lt; 3,
   "N/D (são necessários pelo menos 3 preços)",
   IFERROR(MEDIAN(_xlfn._xlws.FILTER($K$10:$K$16,$O$10:$O$16="Sim"), _xlfn._xlws.FILTER($K$19:$K$29,O19:O29="Sim")),O31))</f>
        <v>N/D (são necessários pelo menos 3 preços)</v>
      </c>
      <c r="P34" s="253" t="str" cm="1">
        <f t="array" ref="P34">IF(SUM(COUNTIF($P10:$P$16,"Sim")) + SUM(COUNTIF(P19:P29,"Sim")) &lt; 3,
   "N/D (são necessários pelo menos 3 preços)",
   IFERROR(MEDIAN(_xlfn._xlws.FILTER($K$10:$K$16,$P$10:$P$16="Sim"), _xlfn._xlws.FILTER($K$19:$K$29,P19:P29="Sim")),P31))</f>
        <v>N/D (são necessários pelo menos 3 preços)</v>
      </c>
      <c r="Q34" s="242"/>
      <c r="S34" s="337"/>
      <c r="T34" s="337"/>
    </row>
    <row r="35" spans="1:22" ht="21.75" thickBot="1">
      <c r="B35" s="650" t="s">
        <v>4989</v>
      </c>
      <c r="C35" s="651"/>
      <c r="D35" s="651"/>
      <c r="E35" s="651"/>
      <c r="F35" s="651"/>
      <c r="G35" s="651"/>
      <c r="H35" s="651"/>
      <c r="I35" s="651"/>
      <c r="J35" s="651"/>
      <c r="K35" s="651"/>
      <c r="L35" s="654"/>
      <c r="N35" s="252" t="s">
        <v>4988</v>
      </c>
      <c r="O35" s="251" t="str" cm="1">
        <f t="array" ref="O35">IF(INDEX(O18:P18,P35)=0,"",INDEX(O18:P18,P35))</f>
        <v>Outliers</v>
      </c>
      <c r="P35" s="250">
        <v>1</v>
      </c>
      <c r="Q35" s="242"/>
      <c r="S35" s="337"/>
      <c r="T35" s="337"/>
    </row>
    <row r="36" spans="1:22">
      <c r="B36" s="652"/>
      <c r="C36" s="653"/>
      <c r="D36" s="653"/>
      <c r="E36" s="653"/>
      <c r="F36" s="653"/>
      <c r="G36" s="653"/>
      <c r="H36" s="653"/>
      <c r="I36" s="653"/>
      <c r="J36" s="653"/>
      <c r="K36" s="653"/>
      <c r="L36" s="655"/>
      <c r="Q36" s="249"/>
      <c r="R36" s="249"/>
      <c r="S36" s="249"/>
      <c r="T36" s="249"/>
      <c r="U36" s="249"/>
      <c r="V36" s="242"/>
    </row>
    <row r="37" spans="1:22" ht="15.75" thickBot="1">
      <c r="B37" s="656" t="s">
        <v>4987</v>
      </c>
      <c r="C37" s="657"/>
      <c r="D37" s="657"/>
      <c r="E37" s="657"/>
      <c r="F37" s="657"/>
      <c r="G37" s="657"/>
      <c r="H37" s="657"/>
      <c r="I37" s="657"/>
      <c r="J37" s="657"/>
      <c r="K37" s="657"/>
      <c r="L37" s="248">
        <f>IF($B$39="Mediana:",L31,L30)</f>
        <v>9.629999999999999</v>
      </c>
      <c r="N37" s="242"/>
      <c r="Q37" s="247"/>
      <c r="R37" s="247"/>
      <c r="S37" s="247"/>
      <c r="T37" s="247"/>
      <c r="U37" s="247"/>
      <c r="V37" s="242"/>
    </row>
    <row r="38" spans="1:22">
      <c r="B38" s="246"/>
      <c r="V38" s="242"/>
    </row>
    <row r="39" spans="1:22" hidden="1">
      <c r="A39" s="245" t="str">
        <f>O18</f>
        <v>Outliers</v>
      </c>
      <c r="B39" s="337" t="s">
        <v>4945</v>
      </c>
    </row>
    <row r="40" spans="1:22" hidden="1">
      <c r="A40" s="245" t="str">
        <f>P18</f>
        <v>Por critério do(a) analista</v>
      </c>
    </row>
    <row r="45" spans="1:22">
      <c r="H45" s="244"/>
    </row>
  </sheetData>
  <sheetProtection selectLockedCells="1"/>
  <mergeCells count="24">
    <mergeCell ref="B17:L17"/>
    <mergeCell ref="O17:P17"/>
    <mergeCell ref="A1:G1"/>
    <mergeCell ref="C7:H7"/>
    <mergeCell ref="O7:P7"/>
    <mergeCell ref="B8:L8"/>
    <mergeCell ref="O8:P8"/>
    <mergeCell ref="B29:I29"/>
    <mergeCell ref="B18:I18"/>
    <mergeCell ref="B19:I19"/>
    <mergeCell ref="B20:I20"/>
    <mergeCell ref="B21:I21"/>
    <mergeCell ref="B22:I22"/>
    <mergeCell ref="B23:I23"/>
    <mergeCell ref="B24:I24"/>
    <mergeCell ref="B25:I25"/>
    <mergeCell ref="B26:I26"/>
    <mergeCell ref="B27:I27"/>
    <mergeCell ref="B28:I28"/>
    <mergeCell ref="B32:K34"/>
    <mergeCell ref="L32:L34"/>
    <mergeCell ref="B35:K36"/>
    <mergeCell ref="L35:L36"/>
    <mergeCell ref="B37:K37"/>
  </mergeCells>
  <dataValidations disablePrompts="1" count="2">
    <dataValidation errorStyle="warning" showInputMessage="1" showErrorMessage="1" errorTitle="Seleção obrigatória" error="Seleção obrigatória" promptTitle="Selecione" prompt="Selecione a metodologia para exclusão de preços excessivamente elevados, inexequíveis ou inconsistentes" sqref="L32" xr:uid="{C5A5636F-DCB2-46A6-9FBD-2E612C3D46CB}"/>
    <dataValidation type="list" allowBlank="1" showInputMessage="1" showErrorMessage="1" sqref="P10:P16 P19:P29" xr:uid="{4C47D572-2141-4C15-8CF7-83932114F1B2}">
      <formula1>"Sim,Não,  ,"</formula1>
    </dataValidation>
  </dataValidations>
  <pageMargins left="0.511811024" right="0.511811024" top="0.78740157499999996" bottom="0.78740157499999996" header="0.31496062000000002" footer="0.31496062000000002"/>
  <pageSetup paperSize="9" scale="32" orientation="landscape" r:id="rId1"/>
  <rowBreaks count="1" manualBreakCount="1">
    <brk id="42" min="1" max="15" man="1"/>
  </rowBreaks>
  <drawing r:id="rId2"/>
  <legacyDrawing r:id="rId3"/>
  <controls>
    <mc:AlternateContent xmlns:mc="http://schemas.openxmlformats.org/markup-compatibility/2006">
      <mc:Choice Requires="x14">
        <control shapeId="30722" r:id="rId4" name="ComboBox1">
          <controlPr defaultSize="0" autoLine="0" linkedCell="B39" listFillRange="K30:K31" r:id="rId5">
            <anchor moveWithCells="1">
              <from>
                <xdr:col>11</xdr:col>
                <xdr:colOff>66675</xdr:colOff>
                <xdr:row>34</xdr:row>
                <xdr:rowOff>104775</xdr:rowOff>
              </from>
              <to>
                <xdr:col>12</xdr:col>
                <xdr:colOff>0</xdr:colOff>
                <xdr:row>35</xdr:row>
                <xdr:rowOff>47625</xdr:rowOff>
              </to>
            </anchor>
          </controlPr>
        </control>
      </mc:Choice>
      <mc:Fallback>
        <control shapeId="30722" r:id="rId4" name="ComboBox1"/>
      </mc:Fallback>
    </mc:AlternateContent>
    <mc:AlternateContent xmlns:mc="http://schemas.openxmlformats.org/markup-compatibility/2006">
      <mc:Choice Requires="x14">
        <control shapeId="30721" r:id="rId6" name="Drop Down 1">
          <controlPr defaultSize="0" autoLine="0" autoPict="0" altText="ESCOLHA A METODOLOGIA DE EXCLUSÃO A SER ADOTADA">
            <anchor moveWithCells="1">
              <from>
                <xdr:col>13</xdr:col>
                <xdr:colOff>2905125</xdr:colOff>
                <xdr:row>33</xdr:row>
                <xdr:rowOff>200025</xdr:rowOff>
              </from>
              <to>
                <xdr:col>15</xdr:col>
                <xdr:colOff>2886075</xdr:colOff>
                <xdr:row>35</xdr:row>
                <xdr:rowOff>0</xdr:rowOff>
              </to>
            </anchor>
          </controlPr>
        </control>
      </mc:Choice>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DC9B7-304F-4341-8016-305ABB279871}">
  <sheetPr codeName="Planilha30">
    <tabColor theme="9" tint="0.59999389629810485"/>
  </sheetPr>
  <dimension ref="A1:V45"/>
  <sheetViews>
    <sheetView showGridLines="0" view="pageBreakPreview" zoomScale="25" zoomScaleNormal="25" zoomScaleSheetLayoutView="25" workbookViewId="0">
      <selection activeCell="B29" sqref="B29:I29"/>
    </sheetView>
  </sheetViews>
  <sheetFormatPr defaultColWidth="12" defaultRowHeight="15"/>
  <cols>
    <col min="1" max="1" width="1.75" style="337" customWidth="1"/>
    <col min="2" max="2" width="20.375" style="337" bestFit="1" customWidth="1"/>
    <col min="3" max="3" width="30.5" style="337" bestFit="1" customWidth="1"/>
    <col min="4" max="4" width="15.75" style="337" customWidth="1"/>
    <col min="5" max="5" width="16.875" style="243" customWidth="1"/>
    <col min="6" max="6" width="16.875" style="337" customWidth="1"/>
    <col min="7" max="7" width="29.625" style="337" customWidth="1"/>
    <col min="8" max="8" width="16" style="337" customWidth="1"/>
    <col min="9" max="9" width="18.875" style="243" customWidth="1"/>
    <col min="10" max="10" width="36.25" style="337" bestFit="1" customWidth="1"/>
    <col min="11" max="11" width="29" style="337" bestFit="1" customWidth="1"/>
    <col min="12" max="12" width="35.5" style="337" customWidth="1"/>
    <col min="13" max="13" width="5.375" style="337" customWidth="1"/>
    <col min="14" max="14" width="38.125" style="337" bestFit="1" customWidth="1"/>
    <col min="15" max="15" width="38.125" style="243" bestFit="1" customWidth="1"/>
    <col min="16" max="16" width="38.125" style="337" bestFit="1" customWidth="1"/>
    <col min="17" max="17" width="38.125" style="337" customWidth="1"/>
    <col min="18" max="18" width="38.125" style="337" bestFit="1" customWidth="1"/>
    <col min="19" max="19" width="38.125" style="243" bestFit="1" customWidth="1"/>
    <col min="20" max="20" width="38.25" style="242" customWidth="1"/>
    <col min="21" max="21" width="39.25" style="337" bestFit="1" customWidth="1"/>
    <col min="22" max="22" width="13.875" style="337" customWidth="1"/>
    <col min="23" max="23" width="38.5" style="337" bestFit="1" customWidth="1"/>
    <col min="24" max="24" width="17.125" style="337" bestFit="1" customWidth="1"/>
    <col min="25" max="25" width="34.875" style="337" bestFit="1" customWidth="1"/>
    <col min="26" max="27" width="36.875" style="337" bestFit="1" customWidth="1"/>
    <col min="28" max="16384" width="12" style="337"/>
  </cols>
  <sheetData>
    <row r="1" spans="1:21" ht="39" customHeight="1" thickBot="1">
      <c r="A1" s="675"/>
      <c r="B1" s="675"/>
      <c r="C1" s="675"/>
      <c r="D1" s="675"/>
      <c r="E1" s="675"/>
      <c r="F1" s="675"/>
      <c r="G1" s="675"/>
      <c r="H1" s="242"/>
      <c r="I1" s="242"/>
    </row>
    <row r="2" spans="1:21">
      <c r="B2" s="336" t="s">
        <v>5025</v>
      </c>
      <c r="C2" s="335" t="s">
        <v>5024</v>
      </c>
      <c r="E2" s="334"/>
      <c r="F2" s="242"/>
      <c r="G2" s="242"/>
      <c r="H2" s="242"/>
      <c r="I2" s="334"/>
    </row>
    <row r="3" spans="1:21">
      <c r="B3" s="332" t="s">
        <v>5023</v>
      </c>
      <c r="C3" s="331" t="s">
        <v>5026</v>
      </c>
      <c r="E3" s="334"/>
      <c r="F3" s="242"/>
      <c r="G3" s="242"/>
      <c r="H3" s="242"/>
      <c r="I3" s="334"/>
      <c r="S3" s="333"/>
    </row>
    <row r="4" spans="1:21">
      <c r="B4" s="332" t="s">
        <v>5022</v>
      </c>
      <c r="C4" s="331" t="s">
        <v>5026</v>
      </c>
    </row>
    <row r="5" spans="1:21" ht="15.75" thickBot="1">
      <c r="B5" s="330" t="s">
        <v>5021</v>
      </c>
      <c r="C5" s="329">
        <v>46092</v>
      </c>
      <c r="D5" s="328"/>
    </row>
    <row r="6" spans="1:21" ht="15" customHeight="1" thickBot="1">
      <c r="B6" s="327"/>
      <c r="C6" s="327"/>
      <c r="D6" s="327"/>
      <c r="E6" s="326"/>
      <c r="F6" s="325"/>
      <c r="G6" s="325"/>
      <c r="H6" s="325"/>
      <c r="I6" s="326"/>
      <c r="J6" s="325"/>
      <c r="K6" s="325"/>
      <c r="L6" s="325"/>
      <c r="M6" s="325"/>
      <c r="N6" s="278"/>
      <c r="O6" s="278"/>
      <c r="P6" s="278"/>
      <c r="Q6" s="278"/>
      <c r="R6" s="278"/>
      <c r="S6" s="324"/>
      <c r="T6" s="323"/>
    </row>
    <row r="7" spans="1:21" ht="33.75" customHeight="1" thickBot="1">
      <c r="B7" s="322" t="s">
        <v>5020</v>
      </c>
      <c r="C7" s="676"/>
      <c r="D7" s="677"/>
      <c r="E7" s="677"/>
      <c r="F7" s="677"/>
      <c r="G7" s="677"/>
      <c r="H7" s="678"/>
      <c r="I7" s="321" t="s">
        <v>5019</v>
      </c>
      <c r="J7" s="369" t="s">
        <v>101</v>
      </c>
      <c r="K7" s="319" t="s">
        <v>5017</v>
      </c>
      <c r="L7" s="318">
        <v>320</v>
      </c>
      <c r="O7" s="679" t="s">
        <v>5016</v>
      </c>
      <c r="P7" s="680"/>
      <c r="Q7" s="316"/>
      <c r="R7" s="316"/>
      <c r="S7" s="316"/>
      <c r="T7" s="316"/>
      <c r="U7" s="316"/>
    </row>
    <row r="8" spans="1:21" ht="15.75" thickBot="1">
      <c r="B8" s="670" t="s">
        <v>5015</v>
      </c>
      <c r="C8" s="671"/>
      <c r="D8" s="671"/>
      <c r="E8" s="671"/>
      <c r="F8" s="671"/>
      <c r="G8" s="671"/>
      <c r="H8" s="671"/>
      <c r="I8" s="671"/>
      <c r="J8" s="671"/>
      <c r="K8" s="671"/>
      <c r="L8" s="672"/>
      <c r="M8" s="242"/>
      <c r="N8" s="278"/>
      <c r="O8" s="681" t="s">
        <v>5014</v>
      </c>
      <c r="P8" s="682"/>
      <c r="Q8" s="317"/>
      <c r="R8" s="316"/>
      <c r="S8" s="316"/>
      <c r="T8" s="316"/>
      <c r="U8" s="316"/>
    </row>
    <row r="9" spans="1:21" ht="15.75" thickBot="1">
      <c r="B9" s="315" t="s">
        <v>5013</v>
      </c>
      <c r="C9" s="314" t="s">
        <v>5012</v>
      </c>
      <c r="D9" s="314" t="s">
        <v>2952</v>
      </c>
      <c r="E9" s="313" t="s">
        <v>5011</v>
      </c>
      <c r="F9" s="312" t="s">
        <v>5001</v>
      </c>
      <c r="G9" s="312" t="s">
        <v>5010</v>
      </c>
      <c r="H9" s="312" t="s">
        <v>5009</v>
      </c>
      <c r="I9" s="312" t="s">
        <v>5008</v>
      </c>
      <c r="J9" s="312" t="s">
        <v>5007</v>
      </c>
      <c r="K9" s="311" t="s">
        <v>5006</v>
      </c>
      <c r="L9" s="292" t="s">
        <v>5005</v>
      </c>
      <c r="N9" s="278"/>
      <c r="O9" s="310" t="s">
        <v>4998</v>
      </c>
      <c r="P9" s="309" t="s">
        <v>4997</v>
      </c>
      <c r="Q9" s="295"/>
      <c r="S9" s="337"/>
      <c r="T9" s="337"/>
    </row>
    <row r="10" spans="1:21">
      <c r="B10" s="303"/>
      <c r="C10" s="308"/>
      <c r="D10" s="301"/>
      <c r="E10" s="300"/>
      <c r="F10" s="281"/>
      <c r="G10" s="305"/>
      <c r="H10" s="305"/>
      <c r="I10" s="305"/>
      <c r="J10" s="298" t="str">
        <f t="shared" ref="J10:J16" si="0">IF(ISBLANK(E10),"",IF(ISNUMBER(H10),(I10-H10)/H10,0))</f>
        <v/>
      </c>
      <c r="K10" s="297" t="str">
        <f t="shared" ref="K10:K16" si="1">IF(ISBLANK(E10),"",E10*(1+J10))</f>
        <v/>
      </c>
      <c r="L10" s="279" t="str">
        <f t="shared" ref="L10:L16" si="2">IF(ISNUMBER(K10),IF($L$32&lt;&gt;$P$9,O10,P10),"")</f>
        <v/>
      </c>
      <c r="N10" s="278"/>
      <c r="O10" s="307" t="str">
        <f>IF(ISNUMBER(K10),IF(OR(K10&lt;_xlfn.QUARTILE.INC($K$10:$K$29,1)-1.5*(_xlfn.QUARTILE.INC($K$10:K29,3)-_xlfn.QUARTILE.INC($K$10:$K$29,1)),K10&gt;_xlfn.QUARTILE.INC($K$10:$K$29,3)+1.5*(_xlfn.QUARTILE.INC($K$10:$K$29,3)-_xlfn.QUARTILE.INC($K$10:$K$29,1))),"Não","Sim"),"")</f>
        <v/>
      </c>
      <c r="P10" s="306"/>
      <c r="S10" s="337"/>
      <c r="T10" s="337"/>
    </row>
    <row r="11" spans="1:21">
      <c r="B11" s="303"/>
      <c r="C11" s="301"/>
      <c r="D11" s="301"/>
      <c r="E11" s="300"/>
      <c r="F11" s="281"/>
      <c r="G11" s="305"/>
      <c r="H11" s="305"/>
      <c r="I11" s="305"/>
      <c r="J11" s="298" t="str">
        <f t="shared" si="0"/>
        <v/>
      </c>
      <c r="K11" s="297" t="str">
        <f t="shared" si="1"/>
        <v/>
      </c>
      <c r="L11" s="279" t="str">
        <f t="shared" si="2"/>
        <v/>
      </c>
      <c r="N11" s="278"/>
      <c r="O11" s="304" t="str">
        <f>IF(ISNUMBER(K11),IF(OR(K11&lt;_xlfn.QUARTILE.INC($K$10:$K$29,1)-1.5*(_xlfn.QUARTILE.INC($K$10:K29,3)-_xlfn.QUARTILE.INC($K$10:$K$29,1)),K11&gt;_xlfn.QUARTILE.INC($K$10:$K$29,3)+1.5*(_xlfn.QUARTILE.INC($K$10:$K$29,3)-_xlfn.QUARTILE.INC($K$10:$K$29,1))),"Não","Sim"),"")</f>
        <v/>
      </c>
      <c r="P11" s="282"/>
      <c r="S11" s="337"/>
      <c r="T11" s="337"/>
    </row>
    <row r="12" spans="1:21">
      <c r="B12" s="303"/>
      <c r="C12" s="301"/>
      <c r="D12" s="301"/>
      <c r="E12" s="300"/>
      <c r="F12" s="281"/>
      <c r="G12" s="299"/>
      <c r="H12" s="299"/>
      <c r="I12" s="299"/>
      <c r="J12" s="298" t="str">
        <f t="shared" si="0"/>
        <v/>
      </c>
      <c r="K12" s="297" t="str">
        <f t="shared" si="1"/>
        <v/>
      </c>
      <c r="L12" s="279" t="str">
        <f t="shared" si="2"/>
        <v/>
      </c>
      <c r="N12" s="278"/>
      <c r="O12" s="304" t="str">
        <f>IF(ISNUMBER(K12),IF(OR(K12&lt;_xlfn.QUARTILE.INC($K$10:$K$29,1)-1.5*(_xlfn.QUARTILE.INC($K$10:K30,3)-_xlfn.QUARTILE.INC($K$10:$K$29,1)),K12&gt;_xlfn.QUARTILE.INC($K$10:$K$29,3)+1.5*(_xlfn.QUARTILE.INC($K$10:$K$29,3)-_xlfn.QUARTILE.INC($K$10:$K$29,1))),"Não","Sim"),"")</f>
        <v/>
      </c>
      <c r="P12" s="282"/>
      <c r="S12" s="337"/>
      <c r="T12" s="337"/>
    </row>
    <row r="13" spans="1:21">
      <c r="B13" s="303"/>
      <c r="C13" s="301"/>
      <c r="D13" s="301"/>
      <c r="E13" s="300"/>
      <c r="F13" s="281"/>
      <c r="G13" s="299"/>
      <c r="H13" s="299"/>
      <c r="I13" s="299"/>
      <c r="J13" s="298" t="str">
        <f t="shared" si="0"/>
        <v/>
      </c>
      <c r="K13" s="297" t="str">
        <f t="shared" si="1"/>
        <v/>
      </c>
      <c r="L13" s="279" t="str">
        <f t="shared" si="2"/>
        <v/>
      </c>
      <c r="N13" s="278"/>
      <c r="O13" s="304" t="str">
        <f>IF(ISNUMBER(K13),IF(OR(K13&lt;_xlfn.QUARTILE.INC($K$10:$K$29,1)-1.5*(_xlfn.QUARTILE.INC($K$10:K31,3)-_xlfn.QUARTILE.INC($K$10:$K$29,1)),K13&gt;_xlfn.QUARTILE.INC($K$10:$K$29,3)+1.5*(_xlfn.QUARTILE.INC($K$10:$K$29,3)-_xlfn.QUARTILE.INC($K$10:$K$29,1))),"Não","Sim"),"")</f>
        <v/>
      </c>
      <c r="P13" s="282"/>
      <c r="S13" s="337"/>
      <c r="T13" s="337"/>
    </row>
    <row r="14" spans="1:21">
      <c r="B14" s="303"/>
      <c r="C14" s="301"/>
      <c r="D14" s="301"/>
      <c r="E14" s="300"/>
      <c r="F14" s="281"/>
      <c r="G14" s="299"/>
      <c r="H14" s="299"/>
      <c r="I14" s="299"/>
      <c r="J14" s="298" t="str">
        <f t="shared" si="0"/>
        <v/>
      </c>
      <c r="K14" s="297" t="str">
        <f t="shared" si="1"/>
        <v/>
      </c>
      <c r="L14" s="279" t="str">
        <f t="shared" si="2"/>
        <v/>
      </c>
      <c r="N14" s="278"/>
      <c r="O14" s="304" t="str">
        <f>IF(ISNUMBER(K14),IF(OR(K14&lt;_xlfn.QUARTILE.INC($K$10:$K$29,1)-1.5*(_xlfn.QUARTILE.INC($K$10:K32,3)-_xlfn.QUARTILE.INC($K$10:$K$29,1)),K14&gt;_xlfn.QUARTILE.INC($K$10:$K$29,3)+1.5*(_xlfn.QUARTILE.INC($K$10:$K$29,3)-_xlfn.QUARTILE.INC($K$10:$K$29,1))),"Não","Sim"),"")</f>
        <v/>
      </c>
      <c r="P14" s="282"/>
      <c r="S14" s="337"/>
      <c r="T14" s="337"/>
    </row>
    <row r="15" spans="1:21">
      <c r="B15" s="303"/>
      <c r="C15" s="301"/>
      <c r="D15" s="301"/>
      <c r="E15" s="300"/>
      <c r="F15" s="281"/>
      <c r="G15" s="299"/>
      <c r="H15" s="299"/>
      <c r="I15" s="299"/>
      <c r="J15" s="298" t="str">
        <f t="shared" si="0"/>
        <v/>
      </c>
      <c r="K15" s="297" t="str">
        <f t="shared" si="1"/>
        <v/>
      </c>
      <c r="L15" s="279" t="str">
        <f t="shared" si="2"/>
        <v/>
      </c>
      <c r="N15" s="278"/>
      <c r="O15" s="304" t="str">
        <f>IF(ISNUMBER(K15),IF(OR(K15&lt;_xlfn.QUARTILE.INC($K$10:$K$29,1)-1.5*(_xlfn.QUARTILE.INC($K$10:K35,3)-_xlfn.QUARTILE.INC($K$10:$K$29,1)),K15&gt;_xlfn.QUARTILE.INC($K$10:$K$29,3)+1.5*(_xlfn.QUARTILE.INC($K$10:$K$29,3)-_xlfn.QUARTILE.INC($K$10:$K$29,1))),"Não","Sim"),"")</f>
        <v/>
      </c>
      <c r="P15" s="282"/>
      <c r="S15" s="337"/>
      <c r="T15" s="337"/>
    </row>
    <row r="16" spans="1:21" ht="15.75" thickBot="1">
      <c r="B16" s="303"/>
      <c r="C16" s="302"/>
      <c r="D16" s="301"/>
      <c r="E16" s="300"/>
      <c r="F16" s="281"/>
      <c r="G16" s="299"/>
      <c r="H16" s="299"/>
      <c r="I16" s="299"/>
      <c r="J16" s="298" t="str">
        <f t="shared" si="0"/>
        <v/>
      </c>
      <c r="K16" s="297" t="str">
        <f t="shared" si="1"/>
        <v/>
      </c>
      <c r="L16" s="279" t="str">
        <f t="shared" si="2"/>
        <v/>
      </c>
      <c r="N16" s="278"/>
      <c r="O16" s="296" t="str">
        <f>IF(ISNUMBER(K16),IF(OR(K16&lt;_xlfn.QUARTILE.INC($K$10:$K$29,1)-1.5*(_xlfn.QUARTILE.INC($I$10:I37,3)-_xlfn.QUARTILE.INC($K$10:$K$29,1)),K16&gt;_xlfn.QUARTILE.INC($K$10:$K$29,3)+1.5*(_xlfn.QUARTILE.INC($K$10:$K$29,3)-_xlfn.QUARTILE.INC($K$10:$K$29,1))),"Não","Sim"),"")</f>
        <v/>
      </c>
      <c r="P16" s="276"/>
      <c r="S16" s="337"/>
      <c r="T16" s="337"/>
    </row>
    <row r="17" spans="2:22" ht="15.75" thickBot="1">
      <c r="B17" s="670" t="s">
        <v>5004</v>
      </c>
      <c r="C17" s="671"/>
      <c r="D17" s="671"/>
      <c r="E17" s="671"/>
      <c r="F17" s="671"/>
      <c r="G17" s="671"/>
      <c r="H17" s="671"/>
      <c r="I17" s="671"/>
      <c r="J17" s="671"/>
      <c r="K17" s="671"/>
      <c r="L17" s="672"/>
      <c r="N17" s="278"/>
      <c r="O17" s="673" t="s">
        <v>5003</v>
      </c>
      <c r="P17" s="674"/>
      <c r="Q17" s="295"/>
      <c r="S17" s="337"/>
      <c r="T17" s="337"/>
      <c r="V17" s="242"/>
    </row>
    <row r="18" spans="2:22" ht="15.75" thickBot="1">
      <c r="B18" s="661" t="s">
        <v>5002</v>
      </c>
      <c r="C18" s="662"/>
      <c r="D18" s="662"/>
      <c r="E18" s="662"/>
      <c r="F18" s="662"/>
      <c r="G18" s="662"/>
      <c r="H18" s="662"/>
      <c r="I18" s="663"/>
      <c r="J18" s="294" t="s">
        <v>5001</v>
      </c>
      <c r="K18" s="293" t="s">
        <v>5000</v>
      </c>
      <c r="L18" s="292" t="s">
        <v>4999</v>
      </c>
      <c r="N18" s="278"/>
      <c r="O18" s="291" t="s">
        <v>4998</v>
      </c>
      <c r="P18" s="290" t="s">
        <v>4997</v>
      </c>
      <c r="Q18" s="242"/>
      <c r="S18" s="337"/>
      <c r="T18" s="337"/>
    </row>
    <row r="19" spans="2:22" s="285" customFormat="1" ht="46.5" customHeight="1">
      <c r="B19" s="664" t="s">
        <v>18948</v>
      </c>
      <c r="C19" s="665"/>
      <c r="D19" s="665"/>
      <c r="E19" s="665"/>
      <c r="F19" s="665"/>
      <c r="G19" s="665"/>
      <c r="H19" s="665"/>
      <c r="I19" s="666"/>
      <c r="J19" s="281">
        <v>46093</v>
      </c>
      <c r="K19" s="289">
        <v>9.5500000000000007</v>
      </c>
      <c r="L19" s="279" t="str">
        <f t="shared" ref="L19:L29" si="3">IF(ISNUMBER(K19),IF($L$32=$O$18,O19,IF($L$32=$P$18,P19,"")),"")</f>
        <v>Sim</v>
      </c>
      <c r="N19" s="286"/>
      <c r="O19" s="288" t="str">
        <f t="shared" ref="O19:O29" si="4">IF(ISNUMBER(K19),IF(OR(K19&lt;_xlfn.QUARTILE.INC($K$10:$K$29,1)-1.5*(_xlfn.QUARTILE.INC($K$10:$K$29,3)-_xlfn.QUARTILE.INC($K$10:$K$29,1)),K19&gt;_xlfn.QUARTILE.INC($K$10:$K$29,3)+1.5*(_xlfn.QUARTILE.INC($K$10:$K$29,3)-_xlfn.QUARTILE.INC($K$10:$K$29,1))),"Não","Sim"),"")</f>
        <v>Sim</v>
      </c>
      <c r="P19" s="287"/>
      <c r="Q19" s="286"/>
    </row>
    <row r="20" spans="2:22" ht="48" customHeight="1">
      <c r="B20" s="664" t="s">
        <v>18949</v>
      </c>
      <c r="C20" s="665"/>
      <c r="D20" s="665"/>
      <c r="E20" s="665"/>
      <c r="F20" s="665"/>
      <c r="G20" s="665"/>
      <c r="H20" s="665"/>
      <c r="I20" s="666"/>
      <c r="J20" s="281">
        <v>46092</v>
      </c>
      <c r="K20" s="283">
        <v>9.24</v>
      </c>
      <c r="L20" s="279" t="str">
        <f t="shared" si="3"/>
        <v>Sim</v>
      </c>
      <c r="N20" s="278"/>
      <c r="O20" s="277" t="str">
        <f t="shared" si="4"/>
        <v>Sim</v>
      </c>
      <c r="P20" s="282"/>
      <c r="Q20" s="242"/>
      <c r="S20" s="337"/>
      <c r="T20" s="337"/>
    </row>
    <row r="21" spans="2:22" ht="15" customHeight="1">
      <c r="B21" s="667"/>
      <c r="C21" s="668"/>
      <c r="D21" s="668"/>
      <c r="E21" s="668"/>
      <c r="F21" s="668"/>
      <c r="G21" s="668"/>
      <c r="H21" s="668"/>
      <c r="I21" s="669"/>
      <c r="J21" s="281"/>
      <c r="K21" s="283"/>
      <c r="L21" s="279" t="str">
        <f t="shared" si="3"/>
        <v/>
      </c>
      <c r="N21" s="278"/>
      <c r="O21" s="277" t="str">
        <f t="shared" si="4"/>
        <v/>
      </c>
      <c r="P21" s="282"/>
      <c r="Q21" s="242"/>
      <c r="S21" s="337"/>
      <c r="T21" s="337"/>
    </row>
    <row r="22" spans="2:22">
      <c r="B22" s="658"/>
      <c r="C22" s="659"/>
      <c r="D22" s="659"/>
      <c r="E22" s="659"/>
      <c r="F22" s="659"/>
      <c r="G22" s="659"/>
      <c r="H22" s="659"/>
      <c r="I22" s="660"/>
      <c r="J22" s="281"/>
      <c r="K22" s="283"/>
      <c r="L22" s="279" t="str">
        <f t="shared" si="3"/>
        <v/>
      </c>
      <c r="N22" s="278"/>
      <c r="O22" s="277" t="str">
        <f t="shared" si="4"/>
        <v/>
      </c>
      <c r="P22" s="282"/>
      <c r="Q22" s="242"/>
      <c r="S22" s="337"/>
      <c r="T22" s="337"/>
    </row>
    <row r="23" spans="2:22">
      <c r="B23" s="658"/>
      <c r="C23" s="659"/>
      <c r="D23" s="659"/>
      <c r="E23" s="659"/>
      <c r="F23" s="659"/>
      <c r="G23" s="659"/>
      <c r="H23" s="659"/>
      <c r="I23" s="660"/>
      <c r="J23" s="281"/>
      <c r="K23" s="283"/>
      <c r="L23" s="279" t="str">
        <f t="shared" si="3"/>
        <v/>
      </c>
      <c r="N23" s="278"/>
      <c r="O23" s="277" t="str">
        <f t="shared" si="4"/>
        <v/>
      </c>
      <c r="P23" s="282"/>
      <c r="Q23" s="242"/>
      <c r="S23" s="337"/>
      <c r="T23" s="337"/>
    </row>
    <row r="24" spans="2:22">
      <c r="B24" s="658"/>
      <c r="C24" s="659"/>
      <c r="D24" s="659"/>
      <c r="E24" s="659"/>
      <c r="F24" s="659"/>
      <c r="G24" s="659"/>
      <c r="H24" s="659"/>
      <c r="I24" s="660"/>
      <c r="J24" s="281"/>
      <c r="K24" s="283"/>
      <c r="L24" s="279" t="str">
        <f t="shared" si="3"/>
        <v/>
      </c>
      <c r="N24" s="278"/>
      <c r="O24" s="277" t="str">
        <f t="shared" si="4"/>
        <v/>
      </c>
      <c r="P24" s="282"/>
      <c r="Q24" s="242"/>
      <c r="S24" s="337"/>
      <c r="T24" s="337"/>
    </row>
    <row r="25" spans="2:22">
      <c r="B25" s="658"/>
      <c r="C25" s="659"/>
      <c r="D25" s="659"/>
      <c r="E25" s="659"/>
      <c r="F25" s="659"/>
      <c r="G25" s="659"/>
      <c r="H25" s="659"/>
      <c r="I25" s="660"/>
      <c r="J25" s="281"/>
      <c r="K25" s="283"/>
      <c r="L25" s="279" t="str">
        <f t="shared" si="3"/>
        <v/>
      </c>
      <c r="N25" s="278"/>
      <c r="O25" s="277" t="str">
        <f t="shared" si="4"/>
        <v/>
      </c>
      <c r="P25" s="282"/>
      <c r="Q25" s="242"/>
      <c r="S25" s="337"/>
      <c r="T25" s="337"/>
    </row>
    <row r="26" spans="2:22">
      <c r="B26" s="658"/>
      <c r="C26" s="659"/>
      <c r="D26" s="659"/>
      <c r="E26" s="659"/>
      <c r="F26" s="659"/>
      <c r="G26" s="659"/>
      <c r="H26" s="659"/>
      <c r="I26" s="660"/>
      <c r="J26" s="281"/>
      <c r="K26" s="283"/>
      <c r="L26" s="279" t="str">
        <f t="shared" si="3"/>
        <v/>
      </c>
      <c r="N26" s="278"/>
      <c r="O26" s="277" t="str">
        <f t="shared" si="4"/>
        <v/>
      </c>
      <c r="P26" s="282"/>
      <c r="Q26" s="284"/>
      <c r="S26" s="337"/>
      <c r="T26" s="337"/>
    </row>
    <row r="27" spans="2:22">
      <c r="B27" s="658"/>
      <c r="C27" s="659"/>
      <c r="D27" s="659"/>
      <c r="E27" s="659"/>
      <c r="F27" s="659"/>
      <c r="G27" s="659"/>
      <c r="H27" s="659"/>
      <c r="I27" s="660"/>
      <c r="J27" s="281"/>
      <c r="K27" s="283"/>
      <c r="L27" s="279" t="str">
        <f t="shared" si="3"/>
        <v/>
      </c>
      <c r="N27" s="278"/>
      <c r="O27" s="277" t="str">
        <f t="shared" si="4"/>
        <v/>
      </c>
      <c r="P27" s="282"/>
      <c r="Q27" s="242"/>
      <c r="S27" s="337"/>
      <c r="T27" s="337"/>
    </row>
    <row r="28" spans="2:22">
      <c r="B28" s="658"/>
      <c r="C28" s="659"/>
      <c r="D28" s="659"/>
      <c r="E28" s="659"/>
      <c r="F28" s="659"/>
      <c r="G28" s="659"/>
      <c r="H28" s="659"/>
      <c r="I28" s="660"/>
      <c r="J28" s="281"/>
      <c r="K28" s="283"/>
      <c r="L28" s="279" t="str">
        <f t="shared" si="3"/>
        <v/>
      </c>
      <c r="N28" s="278"/>
      <c r="O28" s="277" t="str">
        <f t="shared" si="4"/>
        <v/>
      </c>
      <c r="P28" s="282"/>
      <c r="Q28" s="242"/>
      <c r="S28" s="337"/>
      <c r="T28" s="337"/>
    </row>
    <row r="29" spans="2:22" ht="15.75" thickBot="1">
      <c r="B29" s="658"/>
      <c r="C29" s="659"/>
      <c r="D29" s="659"/>
      <c r="E29" s="659"/>
      <c r="F29" s="659"/>
      <c r="G29" s="659"/>
      <c r="H29" s="659"/>
      <c r="I29" s="660"/>
      <c r="J29" s="281"/>
      <c r="K29" s="280"/>
      <c r="L29" s="279" t="str">
        <f t="shared" si="3"/>
        <v/>
      </c>
      <c r="N29" s="278"/>
      <c r="O29" s="277" t="str">
        <f t="shared" si="4"/>
        <v/>
      </c>
      <c r="P29" s="276"/>
      <c r="Q29" s="242"/>
      <c r="S29" s="337"/>
      <c r="T29" s="337"/>
    </row>
    <row r="30" spans="2:22">
      <c r="B30" s="275" t="s">
        <v>4996</v>
      </c>
      <c r="C30" s="274"/>
      <c r="D30" s="274"/>
      <c r="E30" s="274"/>
      <c r="F30" s="274"/>
      <c r="G30" s="274"/>
      <c r="H30" s="274"/>
      <c r="I30" s="274"/>
      <c r="J30" s="273"/>
      <c r="K30" s="272" t="s">
        <v>4945</v>
      </c>
      <c r="L30" s="271" cm="1">
        <f t="array" ref="L30">IF($L$32="","Selecione metodologia para exclusão de preços",AVERAGE(IF($L$10:$L$29="Sim",$K$10:$K$29)))</f>
        <v>9.3949999999999996</v>
      </c>
      <c r="N30" s="270" t="s">
        <v>4995</v>
      </c>
      <c r="O30" s="269" t="str" cm="1">
        <f t="array" ref="O30">IF(COUNTIF(O19:O29,"Sim")&lt;3,"N/D (são necessários pelo menos 3 preços)",AVERAGE(IF(O19:O29="Sim",$K19:$K29)))</f>
        <v>N/D (são necessários pelo menos 3 preços)</v>
      </c>
      <c r="P30" s="268" t="str" cm="1">
        <f t="array" ref="P30">IF(COUNTIF(P19:P29,"Sim")&lt;3,"N/D (são necessários pelo menos 3 preços)",AVERAGE(IF(P19:P29="Sim",$K19:$K29)))</f>
        <v>N/D (são necessários pelo menos 3 preços)</v>
      </c>
      <c r="Q30" s="242"/>
      <c r="S30" s="337"/>
      <c r="T30" s="337"/>
    </row>
    <row r="31" spans="2:22" ht="15.75" thickBot="1">
      <c r="B31" s="267"/>
      <c r="C31" s="266"/>
      <c r="D31" s="266"/>
      <c r="E31" s="266"/>
      <c r="F31" s="266"/>
      <c r="G31" s="266"/>
      <c r="H31" s="266"/>
      <c r="I31" s="266"/>
      <c r="J31" s="265"/>
      <c r="K31" s="264" t="s">
        <v>4947</v>
      </c>
      <c r="L31" s="263" cm="1">
        <f t="array" ref="L31">IF($L$32="","Selecione metodologia para exclusão de preços",MEDIAN(IF($L$10:$L$29="Sim",$K$10:$K$29)))</f>
        <v>9.3949999999999996</v>
      </c>
      <c r="N31" s="262" t="s">
        <v>4994</v>
      </c>
      <c r="O31" s="261" t="str" cm="1">
        <f t="array" ref="O31">IF(COUNTIF(O19:O29,"Sim")&lt;3,"N/D (são necessários pelo menos 3 preços)",MEDIAN(IF(O19:O29="Sim",$K19:$K29)))</f>
        <v>N/D (são necessários pelo menos 3 preços)</v>
      </c>
      <c r="P31" s="260" t="str" cm="1">
        <f t="array" ref="P31">IF(COUNTIF(P19:P29,"Sim")&lt;3,"N/D (são necessários pelo menos 3 preços)",MEDIAN(IF(P19:P29="Sim",$K19:$K29)))</f>
        <v>N/D (são necessários pelo menos 3 preços)</v>
      </c>
      <c r="Q31" s="242"/>
      <c r="S31" s="337"/>
      <c r="T31" s="337"/>
    </row>
    <row r="32" spans="2:22" ht="15.75" thickBot="1">
      <c r="B32" s="641" t="s">
        <v>4993</v>
      </c>
      <c r="C32" s="642"/>
      <c r="D32" s="642"/>
      <c r="E32" s="642"/>
      <c r="F32" s="642"/>
      <c r="G32" s="642"/>
      <c r="H32" s="642"/>
      <c r="I32" s="642"/>
      <c r="J32" s="642"/>
      <c r="K32" s="642"/>
      <c r="L32" s="647" t="str">
        <f>IF(O35="",INDEX(O18:P18,MATCH(MIN(#REF!),#REF!,0)),O35)</f>
        <v>Outliers</v>
      </c>
      <c r="N32" s="259" t="s">
        <v>4992</v>
      </c>
      <c r="O32" s="258" t="str" cm="1">
        <f t="array" ref="O32">IF(COUNTIF(O19:O29,"Sim")&lt;3,"N/D (são necessários pelo menos 3 preços)",_xlfn.STDEV.S(IF(O19:O29="Sim",$K19:$K29))/AVERAGE(IF(O19:O29="Sim",$K19:$K29)))</f>
        <v>N/D (são necessários pelo menos 3 preços)</v>
      </c>
      <c r="P32" s="257" t="str" cm="1">
        <f t="array" ref="P32">IF(COUNTIF(P19:P29,"Sim")&lt;3,"N/D (são necessários pelo menos 3 preços)",_xlfn.STDEV.S(IF(P19:P29="Sim",$K19:$K29))/AVERAGE(IF(P19:P29="Sim",$K19:$K29)))</f>
        <v>N/D (são necessários pelo menos 3 preços)</v>
      </c>
      <c r="Q32" s="242"/>
      <c r="S32" s="337"/>
      <c r="T32" s="337"/>
    </row>
    <row r="33" spans="1:22">
      <c r="B33" s="643"/>
      <c r="C33" s="644"/>
      <c r="D33" s="644"/>
      <c r="E33" s="644"/>
      <c r="F33" s="644"/>
      <c r="G33" s="644"/>
      <c r="H33" s="644"/>
      <c r="I33" s="644"/>
      <c r="J33" s="644"/>
      <c r="K33" s="644"/>
      <c r="L33" s="648"/>
      <c r="N33" s="256" t="s">
        <v>4991</v>
      </c>
      <c r="O33" s="255" t="str" cm="1">
        <f t="array" ref="O33">IF(SUM(COUNTIF($O$10:$O$16,"Sim")) + SUM(COUNTIF(O19:O29,"Sim")) &lt; 3,
   "N/D (são necessários pelo menos 3 preços)",
   IFERROR(AVERAGE(_xlfn._xlws.FILTER($K$10:$K$16,$O$10:$O$16="Sim"), _xlfn._xlws.FILTER($K$19:$K$29,O19:O29="Sim")),O30))</f>
        <v>N/D (são necessários pelo menos 3 preços)</v>
      </c>
      <c r="P33" s="255" t="str" cm="1">
        <f t="array" ref="P33">IF(SUM(COUNTIF($P$10:$P$16,"Sim")) + SUM(COUNTIF(P19:P29,"Sim")) &lt; 3,
   "N/D (são necessários pelo menos 3 preços)",
   IFERROR(AVERAGE(_xlfn._xlws.FILTER($K$10:$K$16,$P$10:$P$16="Sim"), _xlfn._xlws.FILTER($K$19:$K$29,P19:P29="Sim")),P30))</f>
        <v>N/D (são necessários pelo menos 3 preços)</v>
      </c>
      <c r="Q33" s="242"/>
      <c r="S33" s="337"/>
      <c r="T33" s="337"/>
    </row>
    <row r="34" spans="1:22" ht="15.75" thickBot="1">
      <c r="B34" s="645"/>
      <c r="C34" s="646"/>
      <c r="D34" s="646"/>
      <c r="E34" s="646"/>
      <c r="F34" s="646"/>
      <c r="G34" s="646"/>
      <c r="H34" s="646"/>
      <c r="I34" s="646"/>
      <c r="J34" s="646"/>
      <c r="K34" s="646"/>
      <c r="L34" s="649"/>
      <c r="N34" s="254" t="s">
        <v>4990</v>
      </c>
      <c r="O34" s="253" t="str" cm="1">
        <f t="array" ref="O34">IF(SUM(COUNTIF($O$10:$O$16,"Sim")) + SUM(COUNTIF(O19:O29,"Sim")) &lt; 3,
   "N/D (são necessários pelo menos 3 preços)",
   IFERROR(MEDIAN(_xlfn._xlws.FILTER($K$10:$K$16,$O$10:$O$16="Sim"), _xlfn._xlws.FILTER($K$19:$K$29,O19:O29="Sim")),O31))</f>
        <v>N/D (são necessários pelo menos 3 preços)</v>
      </c>
      <c r="P34" s="253" t="str" cm="1">
        <f t="array" ref="P34">IF(SUM(COUNTIF($P10:$P$16,"Sim")) + SUM(COUNTIF(P19:P29,"Sim")) &lt; 3,
   "N/D (são necessários pelo menos 3 preços)",
   IFERROR(MEDIAN(_xlfn._xlws.FILTER($K$10:$K$16,$P$10:$P$16="Sim"), _xlfn._xlws.FILTER($K$19:$K$29,P19:P29="Sim")),P31))</f>
        <v>N/D (são necessários pelo menos 3 preços)</v>
      </c>
      <c r="Q34" s="242"/>
      <c r="S34" s="337"/>
      <c r="T34" s="337"/>
    </row>
    <row r="35" spans="1:22" ht="21.75" thickBot="1">
      <c r="B35" s="650" t="s">
        <v>4989</v>
      </c>
      <c r="C35" s="651"/>
      <c r="D35" s="651"/>
      <c r="E35" s="651"/>
      <c r="F35" s="651"/>
      <c r="G35" s="651"/>
      <c r="H35" s="651"/>
      <c r="I35" s="651"/>
      <c r="J35" s="651"/>
      <c r="K35" s="651"/>
      <c r="L35" s="654"/>
      <c r="N35" s="252" t="s">
        <v>4988</v>
      </c>
      <c r="O35" s="251" t="str" cm="1">
        <f t="array" ref="O35">IF(INDEX(O18:P18,P35)=0,"",INDEX(O18:P18,P35))</f>
        <v>Outliers</v>
      </c>
      <c r="P35" s="250">
        <v>1</v>
      </c>
      <c r="Q35" s="242"/>
      <c r="S35" s="337"/>
      <c r="T35" s="337"/>
    </row>
    <row r="36" spans="1:22">
      <c r="B36" s="652"/>
      <c r="C36" s="653"/>
      <c r="D36" s="653"/>
      <c r="E36" s="653"/>
      <c r="F36" s="653"/>
      <c r="G36" s="653"/>
      <c r="H36" s="653"/>
      <c r="I36" s="653"/>
      <c r="J36" s="653"/>
      <c r="K36" s="653"/>
      <c r="L36" s="655"/>
      <c r="Q36" s="249"/>
      <c r="R36" s="249"/>
      <c r="S36" s="249"/>
      <c r="T36" s="249"/>
      <c r="U36" s="249"/>
      <c r="V36" s="242"/>
    </row>
    <row r="37" spans="1:22" ht="15.75" thickBot="1">
      <c r="B37" s="656" t="s">
        <v>4987</v>
      </c>
      <c r="C37" s="657"/>
      <c r="D37" s="657"/>
      <c r="E37" s="657"/>
      <c r="F37" s="657"/>
      <c r="G37" s="657"/>
      <c r="H37" s="657"/>
      <c r="I37" s="657"/>
      <c r="J37" s="657"/>
      <c r="K37" s="657"/>
      <c r="L37" s="248">
        <f>IF($B$39="Mediana:",L31,L30)</f>
        <v>9.3949999999999996</v>
      </c>
      <c r="N37" s="242"/>
      <c r="Q37" s="247"/>
      <c r="R37" s="247"/>
      <c r="S37" s="247"/>
      <c r="T37" s="247"/>
      <c r="U37" s="247"/>
      <c r="V37" s="242"/>
    </row>
    <row r="38" spans="1:22">
      <c r="B38" s="246"/>
      <c r="V38" s="242"/>
    </row>
    <row r="39" spans="1:22" hidden="1">
      <c r="A39" s="245" t="str">
        <f>O18</f>
        <v>Outliers</v>
      </c>
      <c r="B39" s="337" t="s">
        <v>4945</v>
      </c>
    </row>
    <row r="40" spans="1:22" hidden="1">
      <c r="A40" s="245" t="str">
        <f>P18</f>
        <v>Por critério do(a) analista</v>
      </c>
    </row>
    <row r="45" spans="1:22">
      <c r="H45" s="244"/>
    </row>
  </sheetData>
  <sheetProtection selectLockedCells="1"/>
  <mergeCells count="24">
    <mergeCell ref="B17:L17"/>
    <mergeCell ref="O17:P17"/>
    <mergeCell ref="A1:G1"/>
    <mergeCell ref="C7:H7"/>
    <mergeCell ref="O7:P7"/>
    <mergeCell ref="B8:L8"/>
    <mergeCell ref="O8:P8"/>
    <mergeCell ref="B29:I29"/>
    <mergeCell ref="B18:I18"/>
    <mergeCell ref="B19:I19"/>
    <mergeCell ref="B20:I20"/>
    <mergeCell ref="B21:I21"/>
    <mergeCell ref="B22:I22"/>
    <mergeCell ref="B23:I23"/>
    <mergeCell ref="B24:I24"/>
    <mergeCell ref="B25:I25"/>
    <mergeCell ref="B26:I26"/>
    <mergeCell ref="B27:I27"/>
    <mergeCell ref="B28:I28"/>
    <mergeCell ref="B32:K34"/>
    <mergeCell ref="L32:L34"/>
    <mergeCell ref="B35:K36"/>
    <mergeCell ref="L35:L36"/>
    <mergeCell ref="B37:K37"/>
  </mergeCells>
  <dataValidations disablePrompts="1" count="2">
    <dataValidation type="list" allowBlank="1" showInputMessage="1" showErrorMessage="1" sqref="P10:P16 P19:P29" xr:uid="{8D1592B8-9770-488B-82DB-87ADA486DC77}">
      <formula1>"Sim,Não,  ,"</formula1>
    </dataValidation>
    <dataValidation errorStyle="warning" showInputMessage="1" showErrorMessage="1" errorTitle="Seleção obrigatória" error="Seleção obrigatória" promptTitle="Selecione" prompt="Selecione a metodologia para exclusão de preços excessivamente elevados, inexequíveis ou inconsistentes" sqref="L32" xr:uid="{9B0358CE-EE3B-4096-8DAA-1E0887016BE0}"/>
  </dataValidations>
  <pageMargins left="0.511811024" right="0.511811024" top="0.78740157499999996" bottom="0.78740157499999996" header="0.31496062000000002" footer="0.31496062000000002"/>
  <pageSetup paperSize="9" scale="29" orientation="landscape" r:id="rId1"/>
  <drawing r:id="rId2"/>
  <legacyDrawing r:id="rId3"/>
  <controls>
    <mc:AlternateContent xmlns:mc="http://schemas.openxmlformats.org/markup-compatibility/2006">
      <mc:Choice Requires="x14">
        <control shapeId="31746" r:id="rId4" name="ComboBox1">
          <controlPr defaultSize="0" autoLine="0" linkedCell="B39" listFillRange="K30:K31" r:id="rId5">
            <anchor moveWithCells="1">
              <from>
                <xdr:col>11</xdr:col>
                <xdr:colOff>66675</xdr:colOff>
                <xdr:row>34</xdr:row>
                <xdr:rowOff>104775</xdr:rowOff>
              </from>
              <to>
                <xdr:col>12</xdr:col>
                <xdr:colOff>0</xdr:colOff>
                <xdr:row>35</xdr:row>
                <xdr:rowOff>47625</xdr:rowOff>
              </to>
            </anchor>
          </controlPr>
        </control>
      </mc:Choice>
      <mc:Fallback>
        <control shapeId="31746" r:id="rId4" name="ComboBox1"/>
      </mc:Fallback>
    </mc:AlternateContent>
    <mc:AlternateContent xmlns:mc="http://schemas.openxmlformats.org/markup-compatibility/2006">
      <mc:Choice Requires="x14">
        <control shapeId="31745" r:id="rId6" name="Drop Down 1">
          <controlPr defaultSize="0" autoLine="0" autoPict="0" altText="ESCOLHA A METODOLOGIA DE EXCLUSÃO A SER ADOTADA">
            <anchor moveWithCells="1">
              <from>
                <xdr:col>13</xdr:col>
                <xdr:colOff>2905125</xdr:colOff>
                <xdr:row>33</xdr:row>
                <xdr:rowOff>200025</xdr:rowOff>
              </from>
              <to>
                <xdr:col>15</xdr:col>
                <xdr:colOff>2886075</xdr:colOff>
                <xdr:row>35</xdr:row>
                <xdr:rowOff>0</xdr:rowOff>
              </to>
            </anchor>
          </controlPr>
        </control>
      </mc:Choice>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4E602-63F5-4B92-B282-3934356D378B}">
  <sheetPr codeName="Planilha28">
    <tabColor theme="9" tint="0.59999389629810485"/>
  </sheetPr>
  <dimension ref="A1:V45"/>
  <sheetViews>
    <sheetView showGridLines="0" view="pageBreakPreview" topLeftCell="A4" zoomScale="25" zoomScaleNormal="25" zoomScaleSheetLayoutView="25" workbookViewId="0">
      <selection activeCell="T101" sqref="T101"/>
    </sheetView>
  </sheetViews>
  <sheetFormatPr defaultColWidth="12" defaultRowHeight="15"/>
  <cols>
    <col min="1" max="1" width="1.75" style="241" customWidth="1"/>
    <col min="2" max="2" width="20.375" style="241" bestFit="1" customWidth="1"/>
    <col min="3" max="3" width="30.5" style="241" bestFit="1" customWidth="1"/>
    <col min="4" max="4" width="15.75" style="241" customWidth="1"/>
    <col min="5" max="5" width="16.875" style="243" customWidth="1"/>
    <col min="6" max="6" width="16.875" style="241" customWidth="1"/>
    <col min="7" max="7" width="29.625" style="241" customWidth="1"/>
    <col min="8" max="8" width="16" style="241" customWidth="1"/>
    <col min="9" max="9" width="18.875" style="243" customWidth="1"/>
    <col min="10" max="10" width="36.25" style="241" bestFit="1" customWidth="1"/>
    <col min="11" max="11" width="29" style="241" bestFit="1" customWidth="1"/>
    <col min="12" max="12" width="35.5" style="241" customWidth="1"/>
    <col min="13" max="13" width="5.375" style="241" customWidth="1"/>
    <col min="14" max="14" width="38.125" style="241" bestFit="1" customWidth="1"/>
    <col min="15" max="15" width="38.125" style="243" bestFit="1" customWidth="1"/>
    <col min="16" max="16" width="38.125" style="241" bestFit="1" customWidth="1"/>
    <col min="17" max="17" width="38.125" style="241" customWidth="1"/>
    <col min="18" max="18" width="38.125" style="241" bestFit="1" customWidth="1"/>
    <col min="19" max="19" width="38.125" style="243" bestFit="1" customWidth="1"/>
    <col min="20" max="20" width="38.25" style="242" customWidth="1"/>
    <col min="21" max="21" width="39.25" style="241" bestFit="1" customWidth="1"/>
    <col min="22" max="22" width="13.875" style="241" customWidth="1"/>
    <col min="23" max="23" width="38.5" style="241" bestFit="1" customWidth="1"/>
    <col min="24" max="24" width="17.125" style="241" bestFit="1" customWidth="1"/>
    <col min="25" max="25" width="34.875" style="241" bestFit="1" customWidth="1"/>
    <col min="26" max="27" width="36.875" style="241" bestFit="1" customWidth="1"/>
    <col min="28" max="16384" width="12" style="241"/>
  </cols>
  <sheetData>
    <row r="1" spans="1:21" ht="39" customHeight="1" thickBot="1">
      <c r="A1" s="675"/>
      <c r="B1" s="675"/>
      <c r="C1" s="675"/>
      <c r="D1" s="675"/>
      <c r="E1" s="675"/>
      <c r="F1" s="675"/>
      <c r="G1" s="675"/>
      <c r="H1" s="242"/>
      <c r="I1" s="242"/>
    </row>
    <row r="2" spans="1:21">
      <c r="B2" s="336" t="s">
        <v>5025</v>
      </c>
      <c r="C2" s="335" t="s">
        <v>5024</v>
      </c>
      <c r="E2" s="334"/>
      <c r="F2" s="242"/>
      <c r="G2" s="242"/>
      <c r="H2" s="242"/>
      <c r="I2" s="334"/>
      <c r="O2"/>
    </row>
    <row r="3" spans="1:21">
      <c r="B3" s="332" t="s">
        <v>5023</v>
      </c>
      <c r="C3" s="331" t="s">
        <v>5026</v>
      </c>
      <c r="E3" s="334"/>
      <c r="F3" s="242"/>
      <c r="G3" s="242"/>
      <c r="H3" s="242"/>
      <c r="I3" s="334"/>
      <c r="S3" s="333"/>
    </row>
    <row r="4" spans="1:21">
      <c r="B4" s="332" t="s">
        <v>5022</v>
      </c>
      <c r="C4" s="331" t="s">
        <v>5026</v>
      </c>
    </row>
    <row r="5" spans="1:21" ht="15.75" thickBot="1">
      <c r="B5" s="330" t="s">
        <v>5021</v>
      </c>
      <c r="C5" s="329">
        <v>46092</v>
      </c>
      <c r="D5" s="328"/>
    </row>
    <row r="6" spans="1:21" ht="15" customHeight="1" thickBot="1">
      <c r="B6" s="327"/>
      <c r="C6" s="327"/>
      <c r="D6" s="327"/>
      <c r="E6" s="326"/>
      <c r="F6" s="325"/>
      <c r="G6" s="325"/>
      <c r="H6" s="325"/>
      <c r="I6" s="326"/>
      <c r="J6" s="325"/>
      <c r="K6" s="325"/>
      <c r="L6" s="325"/>
      <c r="M6" s="325"/>
      <c r="N6" s="278"/>
      <c r="O6" s="278"/>
      <c r="P6" s="278"/>
      <c r="Q6" s="278"/>
      <c r="R6" s="278"/>
      <c r="S6" s="324"/>
      <c r="T6" s="323"/>
    </row>
    <row r="7" spans="1:21" ht="33.75" customHeight="1" thickBot="1">
      <c r="B7" s="322" t="s">
        <v>5020</v>
      </c>
      <c r="C7" s="683" t="s">
        <v>18930</v>
      </c>
      <c r="D7" s="677"/>
      <c r="E7" s="677"/>
      <c r="F7" s="677"/>
      <c r="G7" s="677"/>
      <c r="H7" s="678"/>
      <c r="I7" s="321" t="s">
        <v>5019</v>
      </c>
      <c r="J7" s="369" t="s">
        <v>18918</v>
      </c>
      <c r="K7" s="319" t="s">
        <v>5017</v>
      </c>
      <c r="L7" s="318">
        <v>585</v>
      </c>
      <c r="O7" s="679" t="s">
        <v>5016</v>
      </c>
      <c r="P7" s="680"/>
      <c r="Q7" s="316"/>
      <c r="R7" s="316"/>
      <c r="S7" s="316"/>
      <c r="T7" s="316"/>
      <c r="U7" s="316"/>
    </row>
    <row r="8" spans="1:21" ht="15.75" thickBot="1">
      <c r="B8" s="670" t="s">
        <v>5015</v>
      </c>
      <c r="C8" s="671"/>
      <c r="D8" s="671"/>
      <c r="E8" s="671"/>
      <c r="F8" s="671"/>
      <c r="G8" s="671"/>
      <c r="H8" s="671"/>
      <c r="I8" s="671"/>
      <c r="J8" s="671"/>
      <c r="K8" s="671"/>
      <c r="L8" s="672"/>
      <c r="M8" s="242"/>
      <c r="N8" s="278"/>
      <c r="O8" s="681" t="s">
        <v>5014</v>
      </c>
      <c r="P8" s="682"/>
      <c r="Q8" s="317"/>
      <c r="R8" s="316"/>
      <c r="S8" s="316"/>
      <c r="T8" s="316"/>
      <c r="U8" s="316"/>
    </row>
    <row r="9" spans="1:21" ht="15.75" thickBot="1">
      <c r="B9" s="315" t="s">
        <v>5013</v>
      </c>
      <c r="C9" s="314" t="s">
        <v>5012</v>
      </c>
      <c r="D9" s="314" t="s">
        <v>2952</v>
      </c>
      <c r="E9" s="313" t="s">
        <v>5011</v>
      </c>
      <c r="F9" s="312" t="s">
        <v>5001</v>
      </c>
      <c r="G9" s="312" t="s">
        <v>5010</v>
      </c>
      <c r="H9" s="312" t="s">
        <v>5009</v>
      </c>
      <c r="I9" s="312" t="s">
        <v>5008</v>
      </c>
      <c r="J9" s="312" t="s">
        <v>5007</v>
      </c>
      <c r="K9" s="311" t="s">
        <v>5006</v>
      </c>
      <c r="L9" s="292" t="s">
        <v>5005</v>
      </c>
      <c r="N9" s="278"/>
      <c r="O9" s="310" t="s">
        <v>4998</v>
      </c>
      <c r="P9" s="309" t="s">
        <v>4997</v>
      </c>
      <c r="Q9" s="295"/>
      <c r="S9" s="241"/>
      <c r="T9" s="241"/>
    </row>
    <row r="10" spans="1:21">
      <c r="B10" s="303"/>
      <c r="C10" s="308"/>
      <c r="D10" s="301"/>
      <c r="E10" s="300"/>
      <c r="F10" s="281"/>
      <c r="G10" s="305"/>
      <c r="H10" s="305"/>
      <c r="I10" s="305"/>
      <c r="J10" s="298" t="str">
        <f t="shared" ref="J10:J16" si="0">IF(ISBLANK(E10),"",IF(ISNUMBER(H10),(I10-H10)/H10,0))</f>
        <v/>
      </c>
      <c r="K10" s="297" t="str">
        <f t="shared" ref="K10:K16" si="1">IF(ISBLANK(E10),"",E10*(1+J10))</f>
        <v/>
      </c>
      <c r="L10" s="279" t="str">
        <f t="shared" ref="L10:L16" si="2">IF(ISNUMBER(K10),IF($L$32&lt;&gt;$P$9,O10,P10),"")</f>
        <v/>
      </c>
      <c r="N10" s="278"/>
      <c r="O10" s="307" t="str">
        <f>IF(ISNUMBER(K10),IF(OR(K10&lt;_xlfn.QUARTILE.INC($K$10:$K$29,1)-1.5*(_xlfn.QUARTILE.INC($K$10:K29,3)-_xlfn.QUARTILE.INC($K$10:$K$29,1)),K10&gt;_xlfn.QUARTILE.INC($K$10:$K$29,3)+1.5*(_xlfn.QUARTILE.INC($K$10:$K$29,3)-_xlfn.QUARTILE.INC($K$10:$K$29,1))),"Não","Sim"),"")</f>
        <v/>
      </c>
      <c r="P10" s="306"/>
      <c r="S10" s="241"/>
      <c r="T10" s="241"/>
    </row>
    <row r="11" spans="1:21">
      <c r="B11" s="303"/>
      <c r="C11" s="301"/>
      <c r="D11" s="301"/>
      <c r="E11" s="300"/>
      <c r="F11" s="281"/>
      <c r="G11" s="305"/>
      <c r="H11" s="305"/>
      <c r="I11" s="305"/>
      <c r="J11" s="298" t="str">
        <f t="shared" si="0"/>
        <v/>
      </c>
      <c r="K11" s="297" t="str">
        <f t="shared" si="1"/>
        <v/>
      </c>
      <c r="L11" s="279" t="str">
        <f t="shared" si="2"/>
        <v/>
      </c>
      <c r="N11" s="278"/>
      <c r="O11" s="304" t="str">
        <f>IF(ISNUMBER(K11),IF(OR(K11&lt;_xlfn.QUARTILE.INC($K$10:$K$29,1)-1.5*(_xlfn.QUARTILE.INC($K$10:K29,3)-_xlfn.QUARTILE.INC($K$10:$K$29,1)),K11&gt;_xlfn.QUARTILE.INC($K$10:$K$29,3)+1.5*(_xlfn.QUARTILE.INC($K$10:$K$29,3)-_xlfn.QUARTILE.INC($K$10:$K$29,1))),"Não","Sim"),"")</f>
        <v/>
      </c>
      <c r="P11" s="282"/>
      <c r="S11" s="241"/>
      <c r="T11" s="241"/>
    </row>
    <row r="12" spans="1:21">
      <c r="B12" s="303"/>
      <c r="C12" s="301"/>
      <c r="D12" s="301"/>
      <c r="E12" s="300"/>
      <c r="F12" s="281"/>
      <c r="G12" s="299"/>
      <c r="H12" s="299"/>
      <c r="I12" s="299"/>
      <c r="J12" s="298" t="str">
        <f t="shared" si="0"/>
        <v/>
      </c>
      <c r="K12" s="297" t="str">
        <f t="shared" si="1"/>
        <v/>
      </c>
      <c r="L12" s="279" t="str">
        <f t="shared" si="2"/>
        <v/>
      </c>
      <c r="N12" s="278"/>
      <c r="O12" s="304" t="str">
        <f>IF(ISNUMBER(K12),IF(OR(K12&lt;_xlfn.QUARTILE.INC($K$10:$K$29,1)-1.5*(_xlfn.QUARTILE.INC($K$10:K30,3)-_xlfn.QUARTILE.INC($K$10:$K$29,1)),K12&gt;_xlfn.QUARTILE.INC($K$10:$K$29,3)+1.5*(_xlfn.QUARTILE.INC($K$10:$K$29,3)-_xlfn.QUARTILE.INC($K$10:$K$29,1))),"Não","Sim"),"")</f>
        <v/>
      </c>
      <c r="P12" s="282"/>
      <c r="S12" s="241"/>
      <c r="T12" s="241"/>
    </row>
    <row r="13" spans="1:21">
      <c r="B13" s="303"/>
      <c r="C13" s="301"/>
      <c r="D13" s="301"/>
      <c r="E13" s="300"/>
      <c r="F13" s="281"/>
      <c r="G13" s="299"/>
      <c r="H13" s="299"/>
      <c r="I13" s="299"/>
      <c r="J13" s="298" t="str">
        <f t="shared" si="0"/>
        <v/>
      </c>
      <c r="K13" s="297" t="str">
        <f t="shared" si="1"/>
        <v/>
      </c>
      <c r="L13" s="279" t="str">
        <f t="shared" si="2"/>
        <v/>
      </c>
      <c r="N13" s="278"/>
      <c r="O13" s="304" t="str">
        <f>IF(ISNUMBER(K13),IF(OR(K13&lt;_xlfn.QUARTILE.INC($K$10:$K$29,1)-1.5*(_xlfn.QUARTILE.INC($K$10:K31,3)-_xlfn.QUARTILE.INC($K$10:$K$29,1)),K13&gt;_xlfn.QUARTILE.INC($K$10:$K$29,3)+1.5*(_xlfn.QUARTILE.INC($K$10:$K$29,3)-_xlfn.QUARTILE.INC($K$10:$K$29,1))),"Não","Sim"),"")</f>
        <v/>
      </c>
      <c r="P13" s="282"/>
      <c r="S13" s="241"/>
      <c r="T13" s="241"/>
    </row>
    <row r="14" spans="1:21">
      <c r="B14" s="303"/>
      <c r="C14" s="301"/>
      <c r="D14" s="301"/>
      <c r="E14" s="300"/>
      <c r="F14" s="281"/>
      <c r="G14" s="299"/>
      <c r="H14" s="299"/>
      <c r="I14" s="299"/>
      <c r="J14" s="298" t="str">
        <f t="shared" si="0"/>
        <v/>
      </c>
      <c r="K14" s="297" t="str">
        <f t="shared" si="1"/>
        <v/>
      </c>
      <c r="L14" s="279" t="str">
        <f t="shared" si="2"/>
        <v/>
      </c>
      <c r="N14" s="278"/>
      <c r="O14" s="304" t="str">
        <f>IF(ISNUMBER(K14),IF(OR(K14&lt;_xlfn.QUARTILE.INC($K$10:$K$29,1)-1.5*(_xlfn.QUARTILE.INC($K$10:K32,3)-_xlfn.QUARTILE.INC($K$10:$K$29,1)),K14&gt;_xlfn.QUARTILE.INC($K$10:$K$29,3)+1.5*(_xlfn.QUARTILE.INC($K$10:$K$29,3)-_xlfn.QUARTILE.INC($K$10:$K$29,1))),"Não","Sim"),"")</f>
        <v/>
      </c>
      <c r="P14" s="282"/>
      <c r="S14" s="241"/>
      <c r="T14" s="241"/>
    </row>
    <row r="15" spans="1:21">
      <c r="B15" s="303"/>
      <c r="C15" s="301"/>
      <c r="D15" s="301"/>
      <c r="E15" s="300"/>
      <c r="F15" s="281"/>
      <c r="G15" s="299"/>
      <c r="H15" s="299"/>
      <c r="I15" s="299"/>
      <c r="J15" s="298" t="str">
        <f t="shared" si="0"/>
        <v/>
      </c>
      <c r="K15" s="297" t="str">
        <f t="shared" si="1"/>
        <v/>
      </c>
      <c r="L15" s="279" t="str">
        <f t="shared" si="2"/>
        <v/>
      </c>
      <c r="N15" s="278"/>
      <c r="O15" s="304" t="str">
        <f>IF(ISNUMBER(K15),IF(OR(K15&lt;_xlfn.QUARTILE.INC($K$10:$K$29,1)-1.5*(_xlfn.QUARTILE.INC($K$10:K35,3)-_xlfn.QUARTILE.INC($K$10:$K$29,1)),K15&gt;_xlfn.QUARTILE.INC($K$10:$K$29,3)+1.5*(_xlfn.QUARTILE.INC($K$10:$K$29,3)-_xlfn.QUARTILE.INC($K$10:$K$29,1))),"Não","Sim"),"")</f>
        <v/>
      </c>
      <c r="P15" s="282"/>
      <c r="S15" s="241"/>
      <c r="T15" s="241"/>
    </row>
    <row r="16" spans="1:21" ht="15.75" thickBot="1">
      <c r="B16" s="303"/>
      <c r="C16" s="302"/>
      <c r="D16" s="301"/>
      <c r="E16" s="300"/>
      <c r="F16" s="281"/>
      <c r="G16" s="299"/>
      <c r="H16" s="299"/>
      <c r="I16" s="299"/>
      <c r="J16" s="298" t="str">
        <f t="shared" si="0"/>
        <v/>
      </c>
      <c r="K16" s="297" t="str">
        <f t="shared" si="1"/>
        <v/>
      </c>
      <c r="L16" s="279" t="str">
        <f t="shared" si="2"/>
        <v/>
      </c>
      <c r="N16" s="278"/>
      <c r="O16" s="296" t="str">
        <f>IF(ISNUMBER(K16),IF(OR(K16&lt;_xlfn.QUARTILE.INC($K$10:$K$29,1)-1.5*(_xlfn.QUARTILE.INC($I$10:I37,3)-_xlfn.QUARTILE.INC($K$10:$K$29,1)),K16&gt;_xlfn.QUARTILE.INC($K$10:$K$29,3)+1.5*(_xlfn.QUARTILE.INC($K$10:$K$29,3)-_xlfn.QUARTILE.INC($K$10:$K$29,1))),"Não","Sim"),"")</f>
        <v/>
      </c>
      <c r="P16" s="276"/>
      <c r="S16" s="241"/>
      <c r="T16" s="241"/>
    </row>
    <row r="17" spans="2:22" ht="15.75" thickBot="1">
      <c r="B17" s="670" t="s">
        <v>5004</v>
      </c>
      <c r="C17" s="671"/>
      <c r="D17" s="671"/>
      <c r="E17" s="671"/>
      <c r="F17" s="671"/>
      <c r="G17" s="671"/>
      <c r="H17" s="671"/>
      <c r="I17" s="671"/>
      <c r="J17" s="671"/>
      <c r="K17" s="671"/>
      <c r="L17" s="672"/>
      <c r="N17" s="278"/>
      <c r="O17" s="673" t="s">
        <v>5003</v>
      </c>
      <c r="P17" s="674"/>
      <c r="Q17" s="295"/>
      <c r="S17" s="241"/>
      <c r="T17" s="241"/>
      <c r="V17" s="242"/>
    </row>
    <row r="18" spans="2:22" ht="15.75" thickBot="1">
      <c r="B18" s="661" t="s">
        <v>5002</v>
      </c>
      <c r="C18" s="662"/>
      <c r="D18" s="662"/>
      <c r="E18" s="662"/>
      <c r="F18" s="662"/>
      <c r="G18" s="662"/>
      <c r="H18" s="662"/>
      <c r="I18" s="663"/>
      <c r="J18" s="294" t="s">
        <v>5001</v>
      </c>
      <c r="K18" s="293" t="s">
        <v>5000</v>
      </c>
      <c r="L18" s="292" t="s">
        <v>4999</v>
      </c>
      <c r="N18" s="278"/>
      <c r="O18" s="291" t="s">
        <v>4998</v>
      </c>
      <c r="P18" s="290" t="s">
        <v>4997</v>
      </c>
      <c r="Q18" s="242"/>
      <c r="S18" s="241"/>
      <c r="T18" s="241"/>
    </row>
    <row r="19" spans="2:22" s="285" customFormat="1" ht="46.5" customHeight="1">
      <c r="B19" s="684" t="s">
        <v>18931</v>
      </c>
      <c r="C19" s="665"/>
      <c r="D19" s="665"/>
      <c r="E19" s="665"/>
      <c r="F19" s="665"/>
      <c r="G19" s="665"/>
      <c r="H19" s="665"/>
      <c r="I19" s="666"/>
      <c r="J19" s="281">
        <v>46093</v>
      </c>
      <c r="K19" s="289">
        <f>16039.62/(195*3)</f>
        <v>27.418153846153846</v>
      </c>
      <c r="L19" s="279" t="str">
        <f t="shared" ref="L19:L29" si="3">IF(ISNUMBER(K19),IF($L$32=$O$18,O19,IF($L$32=$P$18,P19,"")),"")</f>
        <v>Sim</v>
      </c>
      <c r="N19" s="286"/>
      <c r="O19" s="288" t="str">
        <f t="shared" ref="O19:O29" si="4">IF(ISNUMBER(K19),IF(OR(K19&lt;_xlfn.QUARTILE.INC($K$10:$K$29,1)-1.5*(_xlfn.QUARTILE.INC($K$10:$K$29,3)-_xlfn.QUARTILE.INC($K$10:$K$29,1)),K19&gt;_xlfn.QUARTILE.INC($K$10:$K$29,3)+1.5*(_xlfn.QUARTILE.INC($K$10:$K$29,3)-_xlfn.QUARTILE.INC($K$10:$K$29,1))),"Não","Sim"),"")</f>
        <v>Sim</v>
      </c>
      <c r="P19" s="287"/>
      <c r="Q19" s="286"/>
    </row>
    <row r="20" spans="2:22" ht="48" customHeight="1">
      <c r="B20" s="685" t="s">
        <v>18933</v>
      </c>
      <c r="C20" s="668"/>
      <c r="D20" s="668"/>
      <c r="E20" s="668"/>
      <c r="F20" s="668"/>
      <c r="G20" s="668"/>
      <c r="H20" s="668"/>
      <c r="I20" s="669"/>
      <c r="J20" s="281">
        <v>46093</v>
      </c>
      <c r="K20" s="283">
        <f>((9553.05)/(195*3))</f>
        <v>16.329999999999998</v>
      </c>
      <c r="L20" s="279" t="str">
        <f t="shared" si="3"/>
        <v>Sim</v>
      </c>
      <c r="N20" s="278"/>
      <c r="O20" s="277" t="str">
        <f t="shared" si="4"/>
        <v>Sim</v>
      </c>
      <c r="P20" s="282"/>
      <c r="Q20" s="242"/>
      <c r="S20" s="241"/>
      <c r="T20" s="241"/>
    </row>
    <row r="21" spans="2:22" ht="15" customHeight="1">
      <c r="B21" s="685" t="s">
        <v>18934</v>
      </c>
      <c r="C21" s="668"/>
      <c r="D21" s="668"/>
      <c r="E21" s="668"/>
      <c r="F21" s="668"/>
      <c r="G21" s="668"/>
      <c r="H21" s="668"/>
      <c r="I21" s="669"/>
      <c r="J21" s="281">
        <v>46093</v>
      </c>
      <c r="K21" s="283">
        <f>10905.3/(195*3)</f>
        <v>18.64153846153846</v>
      </c>
      <c r="L21" s="279" t="str">
        <f t="shared" si="3"/>
        <v>Sim</v>
      </c>
      <c r="N21" s="278"/>
      <c r="O21" s="277" t="str">
        <f t="shared" si="4"/>
        <v>Sim</v>
      </c>
      <c r="P21" s="282"/>
      <c r="Q21" s="242"/>
      <c r="S21" s="241"/>
      <c r="T21" s="241"/>
    </row>
    <row r="22" spans="2:22">
      <c r="B22" s="658"/>
      <c r="C22" s="659"/>
      <c r="D22" s="659"/>
      <c r="E22" s="659"/>
      <c r="F22" s="659"/>
      <c r="G22" s="659"/>
      <c r="H22" s="659"/>
      <c r="I22" s="660"/>
      <c r="J22" s="281"/>
      <c r="K22" s="283"/>
      <c r="L22" s="279" t="str">
        <f t="shared" si="3"/>
        <v/>
      </c>
      <c r="N22" s="278"/>
      <c r="O22" s="277" t="str">
        <f t="shared" si="4"/>
        <v/>
      </c>
      <c r="P22" s="282"/>
      <c r="Q22" s="242"/>
      <c r="S22" s="241"/>
      <c r="T22" s="241"/>
    </row>
    <row r="23" spans="2:22">
      <c r="B23" s="658"/>
      <c r="C23" s="659"/>
      <c r="D23" s="659"/>
      <c r="E23" s="659"/>
      <c r="F23" s="659"/>
      <c r="G23" s="659"/>
      <c r="H23" s="659"/>
      <c r="I23" s="660"/>
      <c r="J23" s="281"/>
      <c r="K23" s="283"/>
      <c r="L23" s="279" t="str">
        <f t="shared" si="3"/>
        <v/>
      </c>
      <c r="N23" s="278"/>
      <c r="O23" s="277" t="str">
        <f t="shared" si="4"/>
        <v/>
      </c>
      <c r="P23" s="282"/>
      <c r="Q23" s="242"/>
      <c r="S23" s="241"/>
      <c r="T23" s="241"/>
    </row>
    <row r="24" spans="2:22">
      <c r="B24" s="658"/>
      <c r="C24" s="659"/>
      <c r="D24" s="659"/>
      <c r="E24" s="659"/>
      <c r="F24" s="659"/>
      <c r="G24" s="659"/>
      <c r="H24" s="659"/>
      <c r="I24" s="660"/>
      <c r="J24" s="281"/>
      <c r="K24" s="283"/>
      <c r="L24" s="279" t="str">
        <f t="shared" si="3"/>
        <v/>
      </c>
      <c r="N24" s="278"/>
      <c r="O24" s="277" t="str">
        <f t="shared" si="4"/>
        <v/>
      </c>
      <c r="P24" s="282"/>
      <c r="Q24" s="242"/>
      <c r="S24" s="241"/>
      <c r="T24" s="241"/>
    </row>
    <row r="25" spans="2:22">
      <c r="B25" s="658"/>
      <c r="C25" s="659"/>
      <c r="D25" s="659"/>
      <c r="E25" s="659"/>
      <c r="F25" s="659"/>
      <c r="G25" s="659"/>
      <c r="H25" s="659"/>
      <c r="I25" s="660"/>
      <c r="J25" s="281"/>
      <c r="K25" s="283"/>
      <c r="L25" s="279" t="str">
        <f t="shared" si="3"/>
        <v/>
      </c>
      <c r="N25" s="278"/>
      <c r="O25" s="277" t="str">
        <f t="shared" si="4"/>
        <v/>
      </c>
      <c r="P25" s="282"/>
      <c r="Q25" s="242"/>
      <c r="S25" s="241"/>
      <c r="T25" s="241"/>
    </row>
    <row r="26" spans="2:22">
      <c r="B26" s="658"/>
      <c r="C26" s="659"/>
      <c r="D26" s="659"/>
      <c r="E26" s="659"/>
      <c r="F26" s="659"/>
      <c r="G26" s="659"/>
      <c r="H26" s="659"/>
      <c r="I26" s="660"/>
      <c r="J26" s="281"/>
      <c r="K26" s="283"/>
      <c r="L26" s="279" t="str">
        <f t="shared" si="3"/>
        <v/>
      </c>
      <c r="N26" s="278"/>
      <c r="O26" s="277" t="str">
        <f t="shared" si="4"/>
        <v/>
      </c>
      <c r="P26" s="282"/>
      <c r="Q26" s="284"/>
      <c r="S26" s="241"/>
      <c r="T26" s="241"/>
    </row>
    <row r="27" spans="2:22">
      <c r="B27" s="658"/>
      <c r="C27" s="659"/>
      <c r="D27" s="659"/>
      <c r="E27" s="659"/>
      <c r="F27" s="659"/>
      <c r="G27" s="659"/>
      <c r="H27" s="659"/>
      <c r="I27" s="660"/>
      <c r="J27" s="281"/>
      <c r="K27" s="283"/>
      <c r="L27" s="279" t="str">
        <f t="shared" si="3"/>
        <v/>
      </c>
      <c r="N27" s="278"/>
      <c r="O27" s="277" t="str">
        <f t="shared" si="4"/>
        <v/>
      </c>
      <c r="P27" s="282"/>
      <c r="Q27" s="242"/>
      <c r="S27" s="241"/>
      <c r="T27" s="241"/>
    </row>
    <row r="28" spans="2:22">
      <c r="B28" s="658"/>
      <c r="C28" s="659"/>
      <c r="D28" s="659"/>
      <c r="E28" s="659"/>
      <c r="F28" s="659"/>
      <c r="G28" s="659"/>
      <c r="H28" s="659"/>
      <c r="I28" s="660"/>
      <c r="J28" s="281"/>
      <c r="K28" s="283"/>
      <c r="L28" s="279" t="str">
        <f t="shared" si="3"/>
        <v/>
      </c>
      <c r="N28" s="278"/>
      <c r="O28" s="277" t="str">
        <f t="shared" si="4"/>
        <v/>
      </c>
      <c r="P28" s="282"/>
      <c r="Q28" s="242"/>
      <c r="S28" s="241"/>
      <c r="T28" s="241"/>
    </row>
    <row r="29" spans="2:22" ht="15.75" thickBot="1">
      <c r="B29" s="658"/>
      <c r="C29" s="659"/>
      <c r="D29" s="659"/>
      <c r="E29" s="659"/>
      <c r="F29" s="659"/>
      <c r="G29" s="659"/>
      <c r="H29" s="659"/>
      <c r="I29" s="660"/>
      <c r="J29" s="281"/>
      <c r="K29" s="280"/>
      <c r="L29" s="279" t="str">
        <f t="shared" si="3"/>
        <v/>
      </c>
      <c r="N29" s="278"/>
      <c r="O29" s="277" t="str">
        <f t="shared" si="4"/>
        <v/>
      </c>
      <c r="P29" s="276"/>
      <c r="Q29" s="242"/>
      <c r="S29" s="241"/>
      <c r="T29" s="241"/>
    </row>
    <row r="30" spans="2:22">
      <c r="B30" s="275" t="s">
        <v>4996</v>
      </c>
      <c r="C30" s="274"/>
      <c r="D30" s="274"/>
      <c r="E30" s="274"/>
      <c r="F30" s="274"/>
      <c r="G30" s="274"/>
      <c r="H30" s="274"/>
      <c r="I30" s="274"/>
      <c r="J30" s="273"/>
      <c r="K30" s="272" t="s">
        <v>4945</v>
      </c>
      <c r="L30" s="271" cm="1">
        <f t="array" ref="L30">IF($L$32="","Selecione metodologia para exclusão de preços",AVERAGE(IF($L$10:$L$29="Sim",$K$10:$K$29)))</f>
        <v>20.796564102564101</v>
      </c>
      <c r="N30" s="270" t="s">
        <v>4995</v>
      </c>
      <c r="O30" s="269" cm="1">
        <f t="array" ref="O30">IF(COUNTIF(O19:O29,"Sim")&lt;3,"N/D (são necessários pelo menos 3 preços)",AVERAGE(IF(O19:O29="Sim",$K19:$K29)))</f>
        <v>20.796564102564101</v>
      </c>
      <c r="P30" s="268" t="str" cm="1">
        <f t="array" ref="P30">IF(COUNTIF(P19:P29,"Sim")&lt;3,"N/D (são necessários pelo menos 3 preços)",AVERAGE(IF(P19:P29="Sim",$K19:$K29)))</f>
        <v>N/D (são necessários pelo menos 3 preços)</v>
      </c>
      <c r="Q30" s="242"/>
      <c r="S30" s="241"/>
      <c r="T30" s="241"/>
    </row>
    <row r="31" spans="2:22" ht="15.75" thickBot="1">
      <c r="B31" s="267"/>
      <c r="C31" s="266"/>
      <c r="D31" s="266"/>
      <c r="E31" s="266"/>
      <c r="F31" s="266"/>
      <c r="G31" s="266"/>
      <c r="H31" s="266"/>
      <c r="I31" s="266"/>
      <c r="J31" s="265"/>
      <c r="K31" s="264" t="s">
        <v>4947</v>
      </c>
      <c r="L31" s="263" cm="1">
        <f t="array" ref="L31">IF($L$32="","Selecione metodologia para exclusão de preços",MEDIAN(IF($L$10:$L$29="Sim",$K$10:$K$29)))</f>
        <v>18.64153846153846</v>
      </c>
      <c r="N31" s="262" t="s">
        <v>4994</v>
      </c>
      <c r="O31" s="261" cm="1">
        <f t="array" ref="O31">IF(COUNTIF(O19:O29,"Sim")&lt;3,"N/D (são necessários pelo menos 3 preços)",MEDIAN(IF(O19:O29="Sim",$K19:$K29)))</f>
        <v>18.64153846153846</v>
      </c>
      <c r="P31" s="260" t="str" cm="1">
        <f t="array" ref="P31">IF(COUNTIF(P19:P29,"Sim")&lt;3,"N/D (são necessários pelo menos 3 preços)",MEDIAN(IF(P19:P29="Sim",$K19:$K29)))</f>
        <v>N/D (são necessários pelo menos 3 preços)</v>
      </c>
      <c r="Q31" s="242"/>
      <c r="S31" s="241"/>
      <c r="T31" s="241"/>
    </row>
    <row r="32" spans="2:22" ht="15.75" thickBot="1">
      <c r="B32" s="641" t="s">
        <v>4993</v>
      </c>
      <c r="C32" s="642"/>
      <c r="D32" s="642"/>
      <c r="E32" s="642"/>
      <c r="F32" s="642"/>
      <c r="G32" s="642"/>
      <c r="H32" s="642"/>
      <c r="I32" s="642"/>
      <c r="J32" s="642"/>
      <c r="K32" s="642"/>
      <c r="L32" s="647" t="str">
        <f>IF(O35="",INDEX(O18:P18,MATCH(MIN(#REF!),#REF!,0)),O35)</f>
        <v>Outliers</v>
      </c>
      <c r="N32" s="259" t="s">
        <v>4992</v>
      </c>
      <c r="O32" s="258" cm="1">
        <f t="array" ref="O32">IF(COUNTIF(O19:O29,"Sim")&lt;3,"N/D (são necessários pelo menos 3 preços)",_xlfn.STDEV.S(IF(O19:O29="Sim",$K19:$K29))/AVERAGE(IF(O19:O29="Sim",$K19:$K29)))</f>
        <v>0.28128574211535184</v>
      </c>
      <c r="P32" s="257" t="str" cm="1">
        <f t="array" ref="P32">IF(COUNTIF(P19:P29,"Sim")&lt;3,"N/D (são necessários pelo menos 3 preços)",_xlfn.STDEV.S(IF(P19:P29="Sim",$K19:$K29))/AVERAGE(IF(P19:P29="Sim",$K19:$K29)))</f>
        <v>N/D (são necessários pelo menos 3 preços)</v>
      </c>
      <c r="Q32" s="242"/>
      <c r="S32" s="241"/>
      <c r="T32" s="241"/>
    </row>
    <row r="33" spans="1:22">
      <c r="B33" s="643"/>
      <c r="C33" s="644"/>
      <c r="D33" s="644"/>
      <c r="E33" s="644"/>
      <c r="F33" s="644"/>
      <c r="G33" s="644"/>
      <c r="H33" s="644"/>
      <c r="I33" s="644"/>
      <c r="J33" s="644"/>
      <c r="K33" s="644"/>
      <c r="L33" s="648"/>
      <c r="N33" s="256" t="s">
        <v>4991</v>
      </c>
      <c r="O33" s="255" cm="1">
        <f t="array" ref="O33">IF(SUM(COUNTIF($O$10:$O$16,"Sim")) + SUM(COUNTIF(O19:O29,"Sim")) &lt; 3,
   "N/D (são necessários pelo menos 3 preços)",
   IFERROR(AVERAGE(_xlfn._xlws.FILTER($K$10:$K$16,$O$10:$O$16="Sim"), _xlfn._xlws.FILTER($K$19:$K$29,O19:O29="Sim")),O30))</f>
        <v>20.796564102564101</v>
      </c>
      <c r="P33" s="255" t="str" cm="1">
        <f t="array" ref="P33">IF(SUM(COUNTIF($P$10:$P$16,"Sim")) + SUM(COUNTIF(P19:P29,"Sim")) &lt; 3,
   "N/D (são necessários pelo menos 3 preços)",
   IFERROR(AVERAGE(_xlfn._xlws.FILTER($K$10:$K$16,$P$10:$P$16="Sim"), _xlfn._xlws.FILTER($K$19:$K$29,P19:P29="Sim")),P30))</f>
        <v>N/D (são necessários pelo menos 3 preços)</v>
      </c>
      <c r="Q33" s="242"/>
      <c r="S33" s="241"/>
      <c r="T33" s="241"/>
    </row>
    <row r="34" spans="1:22" ht="15.75" thickBot="1">
      <c r="B34" s="645"/>
      <c r="C34" s="646"/>
      <c r="D34" s="646"/>
      <c r="E34" s="646"/>
      <c r="F34" s="646"/>
      <c r="G34" s="646"/>
      <c r="H34" s="646"/>
      <c r="I34" s="646"/>
      <c r="J34" s="646"/>
      <c r="K34" s="646"/>
      <c r="L34" s="649"/>
      <c r="N34" s="254" t="s">
        <v>4990</v>
      </c>
      <c r="O34" s="253" cm="1">
        <f t="array" ref="O34">IF(SUM(COUNTIF($O$10:$O$16,"Sim")) + SUM(COUNTIF(O19:O29,"Sim")) &lt; 3,
   "N/D (são necessários pelo menos 3 preços)",
   IFERROR(MEDIAN(_xlfn._xlws.FILTER($K$10:$K$16,$O$10:$O$16="Sim"), _xlfn._xlws.FILTER($K$19:$K$29,O19:O29="Sim")),O31))</f>
        <v>18.64153846153846</v>
      </c>
      <c r="P34" s="253" t="str" cm="1">
        <f t="array" ref="P34">IF(SUM(COUNTIF($P10:$P$16,"Sim")) + SUM(COUNTIF(P19:P29,"Sim")) &lt; 3,
   "N/D (são necessários pelo menos 3 preços)",
   IFERROR(MEDIAN(_xlfn._xlws.FILTER($K$10:$K$16,$P$10:$P$16="Sim"), _xlfn._xlws.FILTER($K$19:$K$29,P19:P29="Sim")),P31))</f>
        <v>N/D (são necessários pelo menos 3 preços)</v>
      </c>
      <c r="Q34" s="242"/>
      <c r="S34" s="241"/>
      <c r="T34" s="241"/>
    </row>
    <row r="35" spans="1:22" ht="21.75" thickBot="1">
      <c r="B35" s="650" t="s">
        <v>4989</v>
      </c>
      <c r="C35" s="651"/>
      <c r="D35" s="651"/>
      <c r="E35" s="651"/>
      <c r="F35" s="651"/>
      <c r="G35" s="651"/>
      <c r="H35" s="651"/>
      <c r="I35" s="651"/>
      <c r="J35" s="651"/>
      <c r="K35" s="651"/>
      <c r="L35" s="654"/>
      <c r="N35" s="252" t="s">
        <v>4988</v>
      </c>
      <c r="O35" s="251" t="str" cm="1">
        <f t="array" ref="O35">IF(INDEX(O18:P18,P35)=0,"",INDEX(O18:P18,P35))</f>
        <v>Outliers</v>
      </c>
      <c r="P35" s="250">
        <v>1</v>
      </c>
      <c r="Q35" s="242"/>
      <c r="S35" s="241"/>
      <c r="T35" s="241"/>
    </row>
    <row r="36" spans="1:22">
      <c r="B36" s="652"/>
      <c r="C36" s="653"/>
      <c r="D36" s="653"/>
      <c r="E36" s="653"/>
      <c r="F36" s="653"/>
      <c r="G36" s="653"/>
      <c r="H36" s="653"/>
      <c r="I36" s="653"/>
      <c r="J36" s="653"/>
      <c r="K36" s="653"/>
      <c r="L36" s="655"/>
      <c r="Q36" s="249"/>
      <c r="R36" s="249"/>
      <c r="S36" s="249"/>
      <c r="T36" s="249"/>
      <c r="U36" s="249"/>
      <c r="V36" s="242"/>
    </row>
    <row r="37" spans="1:22" ht="15.75" thickBot="1">
      <c r="B37" s="656" t="s">
        <v>4987</v>
      </c>
      <c r="C37" s="657"/>
      <c r="D37" s="657"/>
      <c r="E37" s="657"/>
      <c r="F37" s="657"/>
      <c r="G37" s="657"/>
      <c r="H37" s="657"/>
      <c r="I37" s="657"/>
      <c r="J37" s="657"/>
      <c r="K37" s="657"/>
      <c r="L37" s="248">
        <f>IF($B$39="Mediana:",L31,L30)</f>
        <v>18.64153846153846</v>
      </c>
      <c r="N37" s="242"/>
      <c r="Q37" s="247"/>
      <c r="R37" s="247"/>
      <c r="S37" s="247"/>
      <c r="T37" s="247"/>
      <c r="U37" s="247"/>
      <c r="V37" s="242"/>
    </row>
    <row r="38" spans="1:22">
      <c r="B38" s="246"/>
      <c r="V38" s="242"/>
    </row>
    <row r="39" spans="1:22" hidden="1">
      <c r="A39" s="245" t="str">
        <f>O18</f>
        <v>Outliers</v>
      </c>
      <c r="B39" s="241" t="s">
        <v>4947</v>
      </c>
    </row>
    <row r="40" spans="1:22" hidden="1">
      <c r="A40" s="245" t="str">
        <f>P18</f>
        <v>Por critério do(a) analista</v>
      </c>
    </row>
    <row r="41" spans="1:22">
      <c r="B41" s="370" t="s">
        <v>18932</v>
      </c>
    </row>
    <row r="42" spans="1:22">
      <c r="B42" s="370" t="s">
        <v>18935</v>
      </c>
    </row>
    <row r="45" spans="1:22">
      <c r="H45" s="244"/>
    </row>
  </sheetData>
  <sheetProtection selectLockedCells="1"/>
  <mergeCells count="24">
    <mergeCell ref="B32:K34"/>
    <mergeCell ref="L32:L34"/>
    <mergeCell ref="B35:K36"/>
    <mergeCell ref="L35:L36"/>
    <mergeCell ref="B37:K37"/>
    <mergeCell ref="B29:I29"/>
    <mergeCell ref="B18:I18"/>
    <mergeCell ref="B19:I19"/>
    <mergeCell ref="B20:I20"/>
    <mergeCell ref="B21:I21"/>
    <mergeCell ref="B22:I22"/>
    <mergeCell ref="B23:I23"/>
    <mergeCell ref="B24:I24"/>
    <mergeCell ref="B25:I25"/>
    <mergeCell ref="B26:I26"/>
    <mergeCell ref="B27:I27"/>
    <mergeCell ref="B28:I28"/>
    <mergeCell ref="B17:L17"/>
    <mergeCell ref="O17:P17"/>
    <mergeCell ref="A1:G1"/>
    <mergeCell ref="C7:H7"/>
    <mergeCell ref="O7:P7"/>
    <mergeCell ref="B8:L8"/>
    <mergeCell ref="O8:P8"/>
  </mergeCells>
  <dataValidations count="2">
    <dataValidation errorStyle="warning" showInputMessage="1" showErrorMessage="1" errorTitle="Seleção obrigatória" error="Seleção obrigatória" promptTitle="Selecione" prompt="Selecione a metodologia para exclusão de preços excessivamente elevados, inexequíveis ou inconsistentes" sqref="L32" xr:uid="{BB79A701-6B78-4A6C-BF14-BA37FC95AF73}"/>
    <dataValidation type="list" allowBlank="1" showInputMessage="1" showErrorMessage="1" sqref="P10:P16 P19:P29" xr:uid="{F2A3DE88-F8E1-49FA-AA55-DDE5B64136F2}">
      <formula1>"Sim,Não,  ,"</formula1>
    </dataValidation>
  </dataValidations>
  <hyperlinks>
    <hyperlink ref="B19" r:id="rId1" display="https://www.madeiramadeira.com.br/eletrocalha-perfurada-tipo-u-50x50x3000mm-24-cor-preta-seb-brasil-108913682.html?origem=pla-108913682&amp;utm_source=google&amp;utm_medium=cpc&amp;utm_content=inversor-de-frequencia-4175&amp;utm_term=&amp;utm_id=22811606548&amp;gad_source=1&amp;gad_campaignid=22811606548&amp;gbraid=0AAAAADr4g_GS9tXlNUb9AAG_kX-j7q6GS&amp;gclid=CjwKCAjwyMnNBhBNEiwA-Kcgu2W-hVqDzM4wGio5-M1vRdJhxpgTOccsaid7Ow5YiH0Roa2wRQ66GRoCfBMQAvD_BwE" xr:uid="{99C4C019-7EA9-48E6-BCE3-C2F7256205DB}"/>
    <hyperlink ref="B20" r:id="rId2" display="https://www.dimensional.com.br/eletrocalha-perfurada-sem-virola-100mm-50mm-3000mm-ch22-msg-pre-galvanizado-0-dispan/p?idsku=100945&amp;gad_source=1&amp;gad_campaignid=22665017757&amp;gbraid=0AAAAADgOTvupuTrzPiEQ0DnMGEWo8nJbi&amp;gclid=CjwKCAjwyMnNBhBNEiwA-Kcgu9NV-wTVFPKDBed4NO6ekoHKei0eWvWKzBG5db_HyF7LdiiZoiJXTxoCXNcQAvD_BwE" xr:uid="{3CBCB9A5-5E74-4E25-B064-0D5A69B2E5E4}"/>
    <hyperlink ref="B21" r:id="rId3" display="https://www.leroymerlin.com.br/eletrocalhaperfuradatipou50x50x3000mmnum24aco-zincado-seb-brasil_1570422336?region=outros&amp;gad_source=1&amp;gad_campaignid=23037770349&amp;gbraid=0AAAAADkzLZ4p60B4hyxZOoXF4KHrkG6ED&amp;gclid=CjwKCAjwyMnNBhBNEiwA-Kcgu3GIhPD_RXbNYfm5E92t85r6i4Ng6o08Ogr6fKz1q2NpLNga_RX4vhoCeWkQAvD_BwE" xr:uid="{73412892-2F98-4EC3-9AFF-CA7CACD7BDD6}"/>
  </hyperlinks>
  <pageMargins left="0.511811024" right="0.511811024" top="0.78740157499999996" bottom="0.78740157499999996" header="0.31496062000000002" footer="0.31496062000000002"/>
  <pageSetup paperSize="9" scale="29" orientation="landscape" r:id="rId4"/>
  <drawing r:id="rId5"/>
  <legacyDrawing r:id="rId6"/>
  <controls>
    <mc:AlternateContent xmlns:mc="http://schemas.openxmlformats.org/markup-compatibility/2006">
      <mc:Choice Requires="x14">
        <control shapeId="19458" r:id="rId7" name="ComboBox1">
          <controlPr defaultSize="0" autoLine="0" linkedCell="B39" listFillRange="K30:K31" r:id="rId8">
            <anchor moveWithCells="1">
              <from>
                <xdr:col>11</xdr:col>
                <xdr:colOff>66675</xdr:colOff>
                <xdr:row>34</xdr:row>
                <xdr:rowOff>104775</xdr:rowOff>
              </from>
              <to>
                <xdr:col>12</xdr:col>
                <xdr:colOff>0</xdr:colOff>
                <xdr:row>35</xdr:row>
                <xdr:rowOff>47625</xdr:rowOff>
              </to>
            </anchor>
          </controlPr>
        </control>
      </mc:Choice>
      <mc:Fallback>
        <control shapeId="19458" r:id="rId7" name="ComboBox1"/>
      </mc:Fallback>
    </mc:AlternateContent>
    <mc:AlternateContent xmlns:mc="http://schemas.openxmlformats.org/markup-compatibility/2006">
      <mc:Choice Requires="x14">
        <control shapeId="19457" r:id="rId9" name="Drop Down 1">
          <controlPr defaultSize="0" autoLine="0" autoPict="0" altText="ESCOLHA A METODOLOGIA DE EXCLUSÃO A SER ADOTADA">
            <anchor moveWithCells="1">
              <from>
                <xdr:col>13</xdr:col>
                <xdr:colOff>2905125</xdr:colOff>
                <xdr:row>33</xdr:row>
                <xdr:rowOff>200025</xdr:rowOff>
              </from>
              <to>
                <xdr:col>15</xdr:col>
                <xdr:colOff>2886075</xdr:colOff>
                <xdr:row>35</xdr:row>
                <xdr:rowOff>0</xdr:rowOff>
              </to>
            </anchor>
          </controlPr>
        </control>
      </mc:Choice>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0AA3B-F685-4589-9F8F-B36A89C30533}">
  <sheetPr codeName="Planilha31">
    <tabColor theme="9" tint="0.59999389629810485"/>
  </sheetPr>
  <dimension ref="A1:V45"/>
  <sheetViews>
    <sheetView showGridLines="0" view="pageBreakPreview" zoomScale="25" zoomScaleNormal="25" zoomScaleSheetLayoutView="25" workbookViewId="0">
      <selection activeCell="B29" sqref="B29:I29"/>
    </sheetView>
  </sheetViews>
  <sheetFormatPr defaultColWidth="12" defaultRowHeight="15"/>
  <cols>
    <col min="1" max="1" width="1.75" style="337" customWidth="1"/>
    <col min="2" max="2" width="20.375" style="337" bestFit="1" customWidth="1"/>
    <col min="3" max="3" width="30.5" style="337" bestFit="1" customWidth="1"/>
    <col min="4" max="4" width="15.75" style="337" customWidth="1"/>
    <col min="5" max="5" width="16.875" style="243" customWidth="1"/>
    <col min="6" max="6" width="16.875" style="337" customWidth="1"/>
    <col min="7" max="7" width="29.625" style="337" customWidth="1"/>
    <col min="8" max="8" width="16" style="337" customWidth="1"/>
    <col min="9" max="9" width="18.875" style="243" customWidth="1"/>
    <col min="10" max="10" width="36.25" style="337" bestFit="1" customWidth="1"/>
    <col min="11" max="11" width="29" style="337" bestFit="1" customWidth="1"/>
    <col min="12" max="12" width="35.5" style="337" customWidth="1"/>
    <col min="13" max="13" width="5.375" style="337" customWidth="1"/>
    <col min="14" max="14" width="38.125" style="337" bestFit="1" customWidth="1"/>
    <col min="15" max="15" width="38.125" style="243" bestFit="1" customWidth="1"/>
    <col min="16" max="16" width="38.125" style="337" bestFit="1" customWidth="1"/>
    <col min="17" max="17" width="38.125" style="337" customWidth="1"/>
    <col min="18" max="18" width="38.125" style="337" bestFit="1" customWidth="1"/>
    <col min="19" max="19" width="38.125" style="243" bestFit="1" customWidth="1"/>
    <col min="20" max="20" width="38.25" style="242" customWidth="1"/>
    <col min="21" max="21" width="39.25" style="337" bestFit="1" customWidth="1"/>
    <col min="22" max="22" width="13.875" style="337" customWidth="1"/>
    <col min="23" max="23" width="38.5" style="337" bestFit="1" customWidth="1"/>
    <col min="24" max="24" width="17.125" style="337" bestFit="1" customWidth="1"/>
    <col min="25" max="25" width="34.875" style="337" bestFit="1" customWidth="1"/>
    <col min="26" max="27" width="36.875" style="337" bestFit="1" customWidth="1"/>
    <col min="28" max="16384" width="12" style="337"/>
  </cols>
  <sheetData>
    <row r="1" spans="1:21" ht="39" customHeight="1" thickBot="1">
      <c r="A1" s="675"/>
      <c r="B1" s="675"/>
      <c r="C1" s="675"/>
      <c r="D1" s="675"/>
      <c r="E1" s="675"/>
      <c r="F1" s="675"/>
      <c r="G1" s="675"/>
      <c r="H1" s="242"/>
      <c r="I1" s="242"/>
    </row>
    <row r="2" spans="1:21">
      <c r="B2" s="336" t="s">
        <v>5025</v>
      </c>
      <c r="C2" s="335" t="s">
        <v>5024</v>
      </c>
      <c r="E2" s="334"/>
      <c r="F2" s="242"/>
      <c r="G2" s="242"/>
      <c r="H2" s="242"/>
      <c r="I2" s="334"/>
    </row>
    <row r="3" spans="1:21">
      <c r="B3" s="332" t="s">
        <v>5023</v>
      </c>
      <c r="C3" s="331" t="s">
        <v>5026</v>
      </c>
      <c r="E3" s="334"/>
      <c r="F3" s="242"/>
      <c r="G3" s="242"/>
      <c r="H3" s="242"/>
      <c r="I3" s="334"/>
      <c r="S3" s="333"/>
    </row>
    <row r="4" spans="1:21">
      <c r="B4" s="332" t="s">
        <v>5022</v>
      </c>
      <c r="C4" s="331" t="s">
        <v>5026</v>
      </c>
    </row>
    <row r="5" spans="1:21" ht="15.75" thickBot="1">
      <c r="B5" s="330" t="s">
        <v>5021</v>
      </c>
      <c r="C5" s="329">
        <v>46092</v>
      </c>
      <c r="D5" s="328"/>
    </row>
    <row r="6" spans="1:21" ht="15" customHeight="1" thickBot="1">
      <c r="B6" s="327"/>
      <c r="C6" s="327"/>
      <c r="D6" s="327"/>
      <c r="E6" s="326"/>
      <c r="F6" s="325"/>
      <c r="G6" s="325"/>
      <c r="H6" s="325"/>
      <c r="I6" s="326"/>
      <c r="J6" s="325"/>
      <c r="K6" s="325"/>
      <c r="L6" s="325"/>
      <c r="M6" s="325"/>
      <c r="N6" s="278"/>
      <c r="O6" s="278"/>
      <c r="P6" s="278"/>
      <c r="Q6" s="278"/>
      <c r="R6" s="278"/>
      <c r="S6" s="324"/>
      <c r="T6" s="323"/>
    </row>
    <row r="7" spans="1:21" ht="33.75" customHeight="1" thickBot="1">
      <c r="B7" s="322" t="s">
        <v>5020</v>
      </c>
      <c r="C7" s="683" t="s">
        <v>18929</v>
      </c>
      <c r="D7" s="677"/>
      <c r="E7" s="677"/>
      <c r="F7" s="677"/>
      <c r="G7" s="677"/>
      <c r="H7" s="678"/>
      <c r="I7" s="321" t="s">
        <v>5019</v>
      </c>
      <c r="J7" s="369" t="s">
        <v>18918</v>
      </c>
      <c r="K7" s="319" t="s">
        <v>5017</v>
      </c>
      <c r="L7" s="318">
        <v>201</v>
      </c>
      <c r="O7" s="679" t="s">
        <v>5016</v>
      </c>
      <c r="P7" s="680"/>
      <c r="Q7" s="316"/>
      <c r="R7" s="316"/>
      <c r="S7" s="316"/>
      <c r="T7" s="316"/>
      <c r="U7" s="316"/>
    </row>
    <row r="8" spans="1:21" ht="15.75" thickBot="1">
      <c r="B8" s="670" t="s">
        <v>5015</v>
      </c>
      <c r="C8" s="671"/>
      <c r="D8" s="671"/>
      <c r="E8" s="671"/>
      <c r="F8" s="671"/>
      <c r="G8" s="671"/>
      <c r="H8" s="671"/>
      <c r="I8" s="671"/>
      <c r="J8" s="671"/>
      <c r="K8" s="671"/>
      <c r="L8" s="672"/>
      <c r="M8" s="242"/>
      <c r="N8" s="278"/>
      <c r="O8" s="681" t="s">
        <v>5014</v>
      </c>
      <c r="P8" s="682"/>
      <c r="Q8" s="317"/>
      <c r="R8" s="316"/>
      <c r="S8" s="316"/>
      <c r="T8" s="316"/>
      <c r="U8" s="316"/>
    </row>
    <row r="9" spans="1:21" ht="15.75" thickBot="1">
      <c r="B9" s="315" t="s">
        <v>5013</v>
      </c>
      <c r="C9" s="314" t="s">
        <v>5012</v>
      </c>
      <c r="D9" s="314" t="s">
        <v>2952</v>
      </c>
      <c r="E9" s="313" t="s">
        <v>5011</v>
      </c>
      <c r="F9" s="312" t="s">
        <v>5001</v>
      </c>
      <c r="G9" s="312" t="s">
        <v>5010</v>
      </c>
      <c r="H9" s="312" t="s">
        <v>5009</v>
      </c>
      <c r="I9" s="312" t="s">
        <v>5008</v>
      </c>
      <c r="J9" s="312" t="s">
        <v>5007</v>
      </c>
      <c r="K9" s="311" t="s">
        <v>5006</v>
      </c>
      <c r="L9" s="292" t="s">
        <v>5005</v>
      </c>
      <c r="N9" s="278"/>
      <c r="O9" s="310" t="s">
        <v>4998</v>
      </c>
      <c r="P9" s="309" t="s">
        <v>4997</v>
      </c>
      <c r="Q9" s="295"/>
      <c r="S9" s="337"/>
      <c r="T9" s="337"/>
    </row>
    <row r="10" spans="1:21">
      <c r="B10" s="303"/>
      <c r="C10" s="308"/>
      <c r="D10" s="301"/>
      <c r="E10" s="300"/>
      <c r="F10" s="281"/>
      <c r="G10" s="305"/>
      <c r="H10" s="305"/>
      <c r="I10" s="305"/>
      <c r="J10" s="298" t="str">
        <f t="shared" ref="J10:J16" si="0">IF(ISBLANK(E10),"",IF(ISNUMBER(H10),(I10-H10)/H10,0))</f>
        <v/>
      </c>
      <c r="K10" s="297" t="str">
        <f t="shared" ref="K10:K16" si="1">IF(ISBLANK(E10),"",E10*(1+J10))</f>
        <v/>
      </c>
      <c r="L10" s="279" t="str">
        <f t="shared" ref="L10:L16" si="2">IF(ISNUMBER(K10),IF($L$32&lt;&gt;$P$9,O10,P10),"")</f>
        <v/>
      </c>
      <c r="N10" s="278"/>
      <c r="O10" s="307" t="str">
        <f>IF(ISNUMBER(K10),IF(OR(K10&lt;_xlfn.QUARTILE.INC($K$10:$K$29,1)-1.5*(_xlfn.QUARTILE.INC($K$10:K29,3)-_xlfn.QUARTILE.INC($K$10:$K$29,1)),K10&gt;_xlfn.QUARTILE.INC($K$10:$K$29,3)+1.5*(_xlfn.QUARTILE.INC($K$10:$K$29,3)-_xlfn.QUARTILE.INC($K$10:$K$29,1))),"Não","Sim"),"")</f>
        <v/>
      </c>
      <c r="P10" s="306"/>
      <c r="S10" s="337"/>
      <c r="T10" s="337"/>
    </row>
    <row r="11" spans="1:21">
      <c r="B11" s="303"/>
      <c r="C11" s="301"/>
      <c r="D11" s="301"/>
      <c r="E11" s="300"/>
      <c r="F11" s="281"/>
      <c r="G11" s="305"/>
      <c r="H11" s="305"/>
      <c r="I11" s="305"/>
      <c r="J11" s="298" t="str">
        <f t="shared" si="0"/>
        <v/>
      </c>
      <c r="K11" s="297" t="str">
        <f t="shared" si="1"/>
        <v/>
      </c>
      <c r="L11" s="279" t="str">
        <f t="shared" si="2"/>
        <v/>
      </c>
      <c r="N11" s="278"/>
      <c r="O11" s="304" t="str">
        <f>IF(ISNUMBER(K11),IF(OR(K11&lt;_xlfn.QUARTILE.INC($K$10:$K$29,1)-1.5*(_xlfn.QUARTILE.INC($K$10:K29,3)-_xlfn.QUARTILE.INC($K$10:$K$29,1)),K11&gt;_xlfn.QUARTILE.INC($K$10:$K$29,3)+1.5*(_xlfn.QUARTILE.INC($K$10:$K$29,3)-_xlfn.QUARTILE.INC($K$10:$K$29,1))),"Não","Sim"),"")</f>
        <v/>
      </c>
      <c r="P11" s="282"/>
      <c r="S11" s="337"/>
      <c r="T11" s="337"/>
    </row>
    <row r="12" spans="1:21">
      <c r="B12" s="303"/>
      <c r="C12" s="301"/>
      <c r="D12" s="301"/>
      <c r="E12" s="300"/>
      <c r="F12" s="281"/>
      <c r="G12" s="299"/>
      <c r="H12" s="299"/>
      <c r="I12" s="299"/>
      <c r="J12" s="298" t="str">
        <f t="shared" si="0"/>
        <v/>
      </c>
      <c r="K12" s="297" t="str">
        <f t="shared" si="1"/>
        <v/>
      </c>
      <c r="L12" s="279" t="str">
        <f t="shared" si="2"/>
        <v/>
      </c>
      <c r="N12" s="278"/>
      <c r="O12" s="304" t="str">
        <f>IF(ISNUMBER(K12),IF(OR(K12&lt;_xlfn.QUARTILE.INC($K$10:$K$29,1)-1.5*(_xlfn.QUARTILE.INC($K$10:K30,3)-_xlfn.QUARTILE.INC($K$10:$K$29,1)),K12&gt;_xlfn.QUARTILE.INC($K$10:$K$29,3)+1.5*(_xlfn.QUARTILE.INC($K$10:$K$29,3)-_xlfn.QUARTILE.INC($K$10:$K$29,1))),"Não","Sim"),"")</f>
        <v/>
      </c>
      <c r="P12" s="282"/>
      <c r="S12" s="337"/>
      <c r="T12" s="337"/>
    </row>
    <row r="13" spans="1:21">
      <c r="B13" s="303"/>
      <c r="C13" s="301"/>
      <c r="D13" s="301"/>
      <c r="E13" s="300"/>
      <c r="F13" s="281"/>
      <c r="G13" s="299"/>
      <c r="H13" s="299"/>
      <c r="I13" s="299"/>
      <c r="J13" s="298" t="str">
        <f t="shared" si="0"/>
        <v/>
      </c>
      <c r="K13" s="297" t="str">
        <f t="shared" si="1"/>
        <v/>
      </c>
      <c r="L13" s="279" t="str">
        <f t="shared" si="2"/>
        <v/>
      </c>
      <c r="N13" s="278"/>
      <c r="O13" s="304" t="str">
        <f>IF(ISNUMBER(K13),IF(OR(K13&lt;_xlfn.QUARTILE.INC($K$10:$K$29,1)-1.5*(_xlfn.QUARTILE.INC($K$10:K31,3)-_xlfn.QUARTILE.INC($K$10:$K$29,1)),K13&gt;_xlfn.QUARTILE.INC($K$10:$K$29,3)+1.5*(_xlfn.QUARTILE.INC($K$10:$K$29,3)-_xlfn.QUARTILE.INC($K$10:$K$29,1))),"Não","Sim"),"")</f>
        <v/>
      </c>
      <c r="P13" s="282"/>
      <c r="S13" s="337"/>
      <c r="T13" s="337"/>
    </row>
    <row r="14" spans="1:21">
      <c r="B14" s="303"/>
      <c r="C14" s="301"/>
      <c r="D14" s="301"/>
      <c r="E14" s="300"/>
      <c r="F14" s="281"/>
      <c r="G14" s="299"/>
      <c r="H14" s="299"/>
      <c r="I14" s="299"/>
      <c r="J14" s="298" t="str">
        <f t="shared" si="0"/>
        <v/>
      </c>
      <c r="K14" s="297" t="str">
        <f t="shared" si="1"/>
        <v/>
      </c>
      <c r="L14" s="279" t="str">
        <f t="shared" si="2"/>
        <v/>
      </c>
      <c r="N14" s="278"/>
      <c r="O14" s="304" t="str">
        <f>IF(ISNUMBER(K14),IF(OR(K14&lt;_xlfn.QUARTILE.INC($K$10:$K$29,1)-1.5*(_xlfn.QUARTILE.INC($K$10:K32,3)-_xlfn.QUARTILE.INC($K$10:$K$29,1)),K14&gt;_xlfn.QUARTILE.INC($K$10:$K$29,3)+1.5*(_xlfn.QUARTILE.INC($K$10:$K$29,3)-_xlfn.QUARTILE.INC($K$10:$K$29,1))),"Não","Sim"),"")</f>
        <v/>
      </c>
      <c r="P14" s="282"/>
      <c r="S14" s="337"/>
      <c r="T14" s="337"/>
    </row>
    <row r="15" spans="1:21">
      <c r="B15" s="303"/>
      <c r="C15" s="301"/>
      <c r="D15" s="301"/>
      <c r="E15" s="300"/>
      <c r="F15" s="281"/>
      <c r="G15" s="299"/>
      <c r="H15" s="299"/>
      <c r="I15" s="299"/>
      <c r="J15" s="298" t="str">
        <f t="shared" si="0"/>
        <v/>
      </c>
      <c r="K15" s="297" t="str">
        <f t="shared" si="1"/>
        <v/>
      </c>
      <c r="L15" s="279" t="str">
        <f t="shared" si="2"/>
        <v/>
      </c>
      <c r="N15" s="278"/>
      <c r="O15" s="304" t="str">
        <f>IF(ISNUMBER(K15),IF(OR(K15&lt;_xlfn.QUARTILE.INC($K$10:$K$29,1)-1.5*(_xlfn.QUARTILE.INC($K$10:K35,3)-_xlfn.QUARTILE.INC($K$10:$K$29,1)),K15&gt;_xlfn.QUARTILE.INC($K$10:$K$29,3)+1.5*(_xlfn.QUARTILE.INC($K$10:$K$29,3)-_xlfn.QUARTILE.INC($K$10:$K$29,1))),"Não","Sim"),"")</f>
        <v/>
      </c>
      <c r="P15" s="282"/>
      <c r="S15" s="337"/>
      <c r="T15" s="337"/>
    </row>
    <row r="16" spans="1:21" ht="15.75" thickBot="1">
      <c r="B16" s="303"/>
      <c r="C16" s="302"/>
      <c r="D16" s="301"/>
      <c r="E16" s="300"/>
      <c r="F16" s="281"/>
      <c r="G16" s="299"/>
      <c r="H16" s="299"/>
      <c r="I16" s="299"/>
      <c r="J16" s="298" t="str">
        <f t="shared" si="0"/>
        <v/>
      </c>
      <c r="K16" s="297" t="str">
        <f t="shared" si="1"/>
        <v/>
      </c>
      <c r="L16" s="279" t="str">
        <f t="shared" si="2"/>
        <v/>
      </c>
      <c r="N16" s="278"/>
      <c r="O16" s="296" t="str">
        <f>IF(ISNUMBER(K16),IF(OR(K16&lt;_xlfn.QUARTILE.INC($K$10:$K$29,1)-1.5*(_xlfn.QUARTILE.INC($I$10:I37,3)-_xlfn.QUARTILE.INC($K$10:$K$29,1)),K16&gt;_xlfn.QUARTILE.INC($K$10:$K$29,3)+1.5*(_xlfn.QUARTILE.INC($K$10:$K$29,3)-_xlfn.QUARTILE.INC($K$10:$K$29,1))),"Não","Sim"),"")</f>
        <v/>
      </c>
      <c r="P16" s="276"/>
      <c r="S16" s="337"/>
      <c r="T16" s="337"/>
    </row>
    <row r="17" spans="2:22" ht="15.75" thickBot="1">
      <c r="B17" s="670" t="s">
        <v>5004</v>
      </c>
      <c r="C17" s="671"/>
      <c r="D17" s="671"/>
      <c r="E17" s="671"/>
      <c r="F17" s="671"/>
      <c r="G17" s="671"/>
      <c r="H17" s="671"/>
      <c r="I17" s="671"/>
      <c r="J17" s="671"/>
      <c r="K17" s="671"/>
      <c r="L17" s="672"/>
      <c r="N17" s="278"/>
      <c r="O17" s="673" t="s">
        <v>5003</v>
      </c>
      <c r="P17" s="674"/>
      <c r="Q17" s="295"/>
      <c r="S17" s="337"/>
      <c r="T17" s="337"/>
      <c r="V17" s="242"/>
    </row>
    <row r="18" spans="2:22" ht="15.75" thickBot="1">
      <c r="B18" s="661" t="s">
        <v>5002</v>
      </c>
      <c r="C18" s="662"/>
      <c r="D18" s="662"/>
      <c r="E18" s="662"/>
      <c r="F18" s="662"/>
      <c r="G18" s="662"/>
      <c r="H18" s="662"/>
      <c r="I18" s="663"/>
      <c r="J18" s="294" t="s">
        <v>5001</v>
      </c>
      <c r="K18" s="293" t="s">
        <v>5000</v>
      </c>
      <c r="L18" s="292" t="s">
        <v>4999</v>
      </c>
      <c r="N18" s="278"/>
      <c r="O18" s="291" t="s">
        <v>4998</v>
      </c>
      <c r="P18" s="290" t="s">
        <v>4997</v>
      </c>
      <c r="Q18" s="242"/>
      <c r="S18" s="337"/>
      <c r="T18" s="337"/>
    </row>
    <row r="19" spans="2:22" s="285" customFormat="1" ht="46.5" customHeight="1">
      <c r="B19" s="684" t="s">
        <v>18937</v>
      </c>
      <c r="C19" s="665"/>
      <c r="D19" s="665"/>
      <c r="E19" s="665"/>
      <c r="F19" s="665"/>
      <c r="G19" s="665"/>
      <c r="H19" s="665"/>
      <c r="I19" s="666"/>
      <c r="J19" s="281">
        <v>46093</v>
      </c>
      <c r="K19" s="289">
        <f>5088.98/201</f>
        <v>25.318308457711442</v>
      </c>
      <c r="L19" s="279" t="str">
        <f t="shared" ref="L19:L29" si="3">IF(ISNUMBER(K19),IF($L$32=$O$18,O19,IF($L$32=$P$18,P19,"")),"")</f>
        <v>Sim</v>
      </c>
      <c r="N19" s="286"/>
      <c r="O19" s="288" t="str">
        <f t="shared" ref="O19:O29" si="4">IF(ISNUMBER(K19),IF(OR(K19&lt;_xlfn.QUARTILE.INC($K$10:$K$29,1)-1.5*(_xlfn.QUARTILE.INC($K$10:$K$29,3)-_xlfn.QUARTILE.INC($K$10:$K$29,1)),K19&gt;_xlfn.QUARTILE.INC($K$10:$K$29,3)+1.5*(_xlfn.QUARTILE.INC($K$10:$K$29,3)-_xlfn.QUARTILE.INC($K$10:$K$29,1))),"Não","Sim"),"")</f>
        <v>Sim</v>
      </c>
      <c r="P19" s="287"/>
      <c r="Q19" s="286"/>
    </row>
    <row r="20" spans="2:22" ht="48" customHeight="1">
      <c r="B20" s="685" t="s">
        <v>18938</v>
      </c>
      <c r="C20" s="668"/>
      <c r="D20" s="668"/>
      <c r="E20" s="668"/>
      <c r="F20" s="668"/>
      <c r="G20" s="668"/>
      <c r="H20" s="668"/>
      <c r="I20" s="669"/>
      <c r="J20" s="281">
        <v>46093</v>
      </c>
      <c r="K20" s="283">
        <f>4085.17/201</f>
        <v>20.324228855721394</v>
      </c>
      <c r="L20" s="279" t="str">
        <f t="shared" si="3"/>
        <v>Sim</v>
      </c>
      <c r="N20" s="278"/>
      <c r="O20" s="277" t="str">
        <f t="shared" si="4"/>
        <v>Sim</v>
      </c>
      <c r="P20" s="282"/>
      <c r="Q20" s="242"/>
      <c r="S20" s="337"/>
      <c r="T20" s="337"/>
    </row>
    <row r="21" spans="2:22" ht="15" customHeight="1">
      <c r="B21" s="685" t="s">
        <v>18939</v>
      </c>
      <c r="C21" s="668"/>
      <c r="D21" s="668"/>
      <c r="E21" s="668"/>
      <c r="F21" s="668"/>
      <c r="G21" s="668"/>
      <c r="H21" s="668"/>
      <c r="I21" s="669"/>
      <c r="J21" s="281">
        <v>46093</v>
      </c>
      <c r="K21" s="283">
        <f>6327.94/201</f>
        <v>31.482288557213927</v>
      </c>
      <c r="L21" s="279" t="str">
        <f t="shared" si="3"/>
        <v>Sim</v>
      </c>
      <c r="N21" s="278"/>
      <c r="O21" s="277" t="str">
        <f t="shared" si="4"/>
        <v>Sim</v>
      </c>
      <c r="P21" s="282"/>
      <c r="Q21" s="242"/>
      <c r="S21" s="337"/>
      <c r="T21" s="337"/>
    </row>
    <row r="22" spans="2:22">
      <c r="B22" s="658"/>
      <c r="C22" s="659"/>
      <c r="D22" s="659"/>
      <c r="E22" s="659"/>
      <c r="F22" s="659"/>
      <c r="G22" s="659"/>
      <c r="H22" s="659"/>
      <c r="I22" s="660"/>
      <c r="J22" s="281"/>
      <c r="K22" s="283"/>
      <c r="L22" s="279" t="str">
        <f t="shared" si="3"/>
        <v/>
      </c>
      <c r="N22" s="278"/>
      <c r="O22" s="277" t="str">
        <f t="shared" si="4"/>
        <v/>
      </c>
      <c r="P22" s="282"/>
      <c r="Q22" s="242"/>
      <c r="S22" s="337"/>
      <c r="T22" s="337"/>
    </row>
    <row r="23" spans="2:22">
      <c r="B23" s="658"/>
      <c r="C23" s="659"/>
      <c r="D23" s="659"/>
      <c r="E23" s="659"/>
      <c r="F23" s="659"/>
      <c r="G23" s="659"/>
      <c r="H23" s="659"/>
      <c r="I23" s="660"/>
      <c r="J23" s="281"/>
      <c r="K23" s="283"/>
      <c r="L23" s="279" t="str">
        <f t="shared" si="3"/>
        <v/>
      </c>
      <c r="N23" s="278"/>
      <c r="O23" s="277" t="str">
        <f t="shared" si="4"/>
        <v/>
      </c>
      <c r="P23" s="282"/>
      <c r="Q23" s="242"/>
      <c r="S23" s="337"/>
      <c r="T23" s="337"/>
    </row>
    <row r="24" spans="2:22">
      <c r="B24" s="658"/>
      <c r="C24" s="659"/>
      <c r="D24" s="659"/>
      <c r="E24" s="659"/>
      <c r="F24" s="659"/>
      <c r="G24" s="659"/>
      <c r="H24" s="659"/>
      <c r="I24" s="660"/>
      <c r="J24" s="281"/>
      <c r="K24" s="283"/>
      <c r="L24" s="279" t="str">
        <f t="shared" si="3"/>
        <v/>
      </c>
      <c r="N24" s="278"/>
      <c r="O24" s="277" t="str">
        <f t="shared" si="4"/>
        <v/>
      </c>
      <c r="P24" s="282"/>
      <c r="Q24" s="242"/>
      <c r="S24" s="337"/>
      <c r="T24" s="337"/>
    </row>
    <row r="25" spans="2:22">
      <c r="B25" s="658"/>
      <c r="C25" s="659"/>
      <c r="D25" s="659"/>
      <c r="E25" s="659"/>
      <c r="F25" s="659"/>
      <c r="G25" s="659"/>
      <c r="H25" s="659"/>
      <c r="I25" s="660"/>
      <c r="J25" s="281"/>
      <c r="K25" s="283"/>
      <c r="L25" s="279" t="str">
        <f t="shared" si="3"/>
        <v/>
      </c>
      <c r="N25" s="278"/>
      <c r="O25" s="277" t="str">
        <f t="shared" si="4"/>
        <v/>
      </c>
      <c r="P25" s="282"/>
      <c r="Q25" s="242"/>
      <c r="S25" s="337"/>
      <c r="T25" s="337"/>
    </row>
    <row r="26" spans="2:22">
      <c r="B26" s="658"/>
      <c r="C26" s="659"/>
      <c r="D26" s="659"/>
      <c r="E26" s="659"/>
      <c r="F26" s="659"/>
      <c r="G26" s="659"/>
      <c r="H26" s="659"/>
      <c r="I26" s="660"/>
      <c r="J26" s="281"/>
      <c r="K26" s="283"/>
      <c r="L26" s="279" t="str">
        <f t="shared" si="3"/>
        <v/>
      </c>
      <c r="N26" s="278"/>
      <c r="O26" s="277" t="str">
        <f t="shared" si="4"/>
        <v/>
      </c>
      <c r="P26" s="282"/>
      <c r="Q26" s="284"/>
      <c r="S26" s="337"/>
      <c r="T26" s="337"/>
    </row>
    <row r="27" spans="2:22">
      <c r="B27" s="658"/>
      <c r="C27" s="659"/>
      <c r="D27" s="659"/>
      <c r="E27" s="659"/>
      <c r="F27" s="659"/>
      <c r="G27" s="659"/>
      <c r="H27" s="659"/>
      <c r="I27" s="660"/>
      <c r="J27" s="281"/>
      <c r="K27" s="283"/>
      <c r="L27" s="279" t="str">
        <f t="shared" si="3"/>
        <v/>
      </c>
      <c r="N27" s="278"/>
      <c r="O27" s="277" t="str">
        <f t="shared" si="4"/>
        <v/>
      </c>
      <c r="P27" s="282"/>
      <c r="Q27" s="242"/>
      <c r="S27" s="337"/>
      <c r="T27" s="337"/>
    </row>
    <row r="28" spans="2:22">
      <c r="B28" s="658"/>
      <c r="C28" s="659"/>
      <c r="D28" s="659"/>
      <c r="E28" s="659"/>
      <c r="F28" s="659"/>
      <c r="G28" s="659"/>
      <c r="H28" s="659"/>
      <c r="I28" s="660"/>
      <c r="J28" s="281"/>
      <c r="K28" s="283"/>
      <c r="L28" s="279" t="str">
        <f t="shared" si="3"/>
        <v/>
      </c>
      <c r="N28" s="278"/>
      <c r="O28" s="277" t="str">
        <f t="shared" si="4"/>
        <v/>
      </c>
      <c r="P28" s="282"/>
      <c r="Q28" s="242"/>
      <c r="S28" s="337"/>
      <c r="T28" s="337"/>
    </row>
    <row r="29" spans="2:22" ht="15.75" thickBot="1">
      <c r="B29" s="658"/>
      <c r="C29" s="659"/>
      <c r="D29" s="659"/>
      <c r="E29" s="659"/>
      <c r="F29" s="659"/>
      <c r="G29" s="659"/>
      <c r="H29" s="659"/>
      <c r="I29" s="660"/>
      <c r="J29" s="281"/>
      <c r="K29" s="280"/>
      <c r="L29" s="279" t="str">
        <f t="shared" si="3"/>
        <v/>
      </c>
      <c r="N29" s="278"/>
      <c r="O29" s="277" t="str">
        <f t="shared" si="4"/>
        <v/>
      </c>
      <c r="P29" s="276"/>
      <c r="Q29" s="242"/>
      <c r="S29" s="337"/>
      <c r="T29" s="337"/>
    </row>
    <row r="30" spans="2:22">
      <c r="B30" s="275" t="s">
        <v>4996</v>
      </c>
      <c r="C30" s="274"/>
      <c r="D30" s="274"/>
      <c r="E30" s="274"/>
      <c r="F30" s="274"/>
      <c r="G30" s="274"/>
      <c r="H30" s="274"/>
      <c r="I30" s="274"/>
      <c r="J30" s="273"/>
      <c r="K30" s="272" t="s">
        <v>4945</v>
      </c>
      <c r="L30" s="271" cm="1">
        <f t="array" ref="L30">IF($L$32="","Selecione metodologia para exclusão de preços",AVERAGE(IF($L$10:$L$29="Sim",$K$10:$K$29)))</f>
        <v>25.708275290215585</v>
      </c>
      <c r="N30" s="270" t="s">
        <v>4995</v>
      </c>
      <c r="O30" s="269" cm="1">
        <f t="array" ref="O30">IF(COUNTIF(O19:O29,"Sim")&lt;3,"N/D (são necessários pelo menos 3 preços)",AVERAGE(IF(O19:O29="Sim",$K19:$K29)))</f>
        <v>25.708275290215585</v>
      </c>
      <c r="P30" s="268" t="str" cm="1">
        <f t="array" ref="P30">IF(COUNTIF(P19:P29,"Sim")&lt;3,"N/D (são necessários pelo menos 3 preços)",AVERAGE(IF(P19:P29="Sim",$K19:$K29)))</f>
        <v>N/D (são necessários pelo menos 3 preços)</v>
      </c>
      <c r="Q30" s="242"/>
      <c r="S30" s="337"/>
      <c r="T30" s="337"/>
    </row>
    <row r="31" spans="2:22" ht="15.75" thickBot="1">
      <c r="B31" s="267"/>
      <c r="C31" s="266"/>
      <c r="D31" s="266"/>
      <c r="E31" s="266"/>
      <c r="F31" s="266"/>
      <c r="G31" s="266"/>
      <c r="H31" s="266"/>
      <c r="I31" s="266"/>
      <c r="J31" s="265"/>
      <c r="K31" s="264" t="s">
        <v>4947</v>
      </c>
      <c r="L31" s="263" cm="1">
        <f t="array" ref="L31">IF($L$32="","Selecione metodologia para exclusão de preços",MEDIAN(IF($L$10:$L$29="Sim",$K$10:$K$29)))</f>
        <v>25.318308457711442</v>
      </c>
      <c r="N31" s="262" t="s">
        <v>4994</v>
      </c>
      <c r="O31" s="261" cm="1">
        <f t="array" ref="O31">IF(COUNTIF(O19:O29,"Sim")&lt;3,"N/D (são necessários pelo menos 3 preços)",MEDIAN(IF(O19:O29="Sim",$K19:$K29)))</f>
        <v>25.318308457711442</v>
      </c>
      <c r="P31" s="260" t="str" cm="1">
        <f t="array" ref="P31">IF(COUNTIF(P19:P29,"Sim")&lt;3,"N/D (são necessários pelo menos 3 preços)",MEDIAN(IF(P19:P29="Sim",$K19:$K29)))</f>
        <v>N/D (são necessários pelo menos 3 preços)</v>
      </c>
      <c r="Q31" s="242"/>
      <c r="S31" s="337"/>
      <c r="T31" s="337"/>
    </row>
    <row r="32" spans="2:22" ht="15.75" thickBot="1">
      <c r="B32" s="641" t="s">
        <v>4993</v>
      </c>
      <c r="C32" s="642"/>
      <c r="D32" s="642"/>
      <c r="E32" s="642"/>
      <c r="F32" s="642"/>
      <c r="G32" s="642"/>
      <c r="H32" s="642"/>
      <c r="I32" s="642"/>
      <c r="J32" s="642"/>
      <c r="K32" s="642"/>
      <c r="L32" s="647" t="str">
        <f>IF(O35="",INDEX(O18:P18,MATCH(MIN(#REF!),#REF!,0)),O35)</f>
        <v>Outliers</v>
      </c>
      <c r="N32" s="259" t="s">
        <v>4992</v>
      </c>
      <c r="O32" s="258" cm="1">
        <f t="array" ref="O32">IF(COUNTIF(O19:O29,"Sim")&lt;3,"N/D (são necessários pelo menos 3 preços)",_xlfn.STDEV.S(IF(O19:O29="Sim",$K19:$K29))/AVERAGE(IF(O19:O29="Sim",$K19:$K29)))</f>
        <v>0.21741024061225675</v>
      </c>
      <c r="P32" s="257" t="str" cm="1">
        <f t="array" ref="P32">IF(COUNTIF(P19:P29,"Sim")&lt;3,"N/D (são necessários pelo menos 3 preços)",_xlfn.STDEV.S(IF(P19:P29="Sim",$K19:$K29))/AVERAGE(IF(P19:P29="Sim",$K19:$K29)))</f>
        <v>N/D (são necessários pelo menos 3 preços)</v>
      </c>
      <c r="Q32" s="242"/>
      <c r="S32" s="337"/>
      <c r="T32" s="337"/>
    </row>
    <row r="33" spans="1:22">
      <c r="B33" s="643"/>
      <c r="C33" s="644"/>
      <c r="D33" s="644"/>
      <c r="E33" s="644"/>
      <c r="F33" s="644"/>
      <c r="G33" s="644"/>
      <c r="H33" s="644"/>
      <c r="I33" s="644"/>
      <c r="J33" s="644"/>
      <c r="K33" s="644"/>
      <c r="L33" s="648"/>
      <c r="N33" s="256" t="s">
        <v>4991</v>
      </c>
      <c r="O33" s="255" cm="1">
        <f t="array" ref="O33">IF(SUM(COUNTIF($O$10:$O$16,"Sim")) + SUM(COUNTIF(O19:O29,"Sim")) &lt; 3,
   "N/D (são necessários pelo menos 3 preços)",
   IFERROR(AVERAGE(_xlfn._xlws.FILTER($K$10:$K$16,$O$10:$O$16="Sim"), _xlfn._xlws.FILTER($K$19:$K$29,O19:O29="Sim")),O30))</f>
        <v>25.708275290215585</v>
      </c>
      <c r="P33" s="255" t="str" cm="1">
        <f t="array" ref="P33">IF(SUM(COUNTIF($P$10:$P$16,"Sim")) + SUM(COUNTIF(P19:P29,"Sim")) &lt; 3,
   "N/D (são necessários pelo menos 3 preços)",
   IFERROR(AVERAGE(_xlfn._xlws.FILTER($K$10:$K$16,$P$10:$P$16="Sim"), _xlfn._xlws.FILTER($K$19:$K$29,P19:P29="Sim")),P30))</f>
        <v>N/D (são necessários pelo menos 3 preços)</v>
      </c>
      <c r="Q33" s="242"/>
      <c r="S33" s="337"/>
      <c r="T33" s="337"/>
    </row>
    <row r="34" spans="1:22" ht="15.75" thickBot="1">
      <c r="B34" s="645"/>
      <c r="C34" s="646"/>
      <c r="D34" s="646"/>
      <c r="E34" s="646"/>
      <c r="F34" s="646"/>
      <c r="G34" s="646"/>
      <c r="H34" s="646"/>
      <c r="I34" s="646"/>
      <c r="J34" s="646"/>
      <c r="K34" s="646"/>
      <c r="L34" s="649"/>
      <c r="N34" s="254" t="s">
        <v>4990</v>
      </c>
      <c r="O34" s="253" cm="1">
        <f t="array" ref="O34">IF(SUM(COUNTIF($O$10:$O$16,"Sim")) + SUM(COUNTIF(O19:O29,"Sim")) &lt; 3,
   "N/D (são necessários pelo menos 3 preços)",
   IFERROR(MEDIAN(_xlfn._xlws.FILTER($K$10:$K$16,$O$10:$O$16="Sim"), _xlfn._xlws.FILTER($K$19:$K$29,O19:O29="Sim")),O31))</f>
        <v>25.318308457711442</v>
      </c>
      <c r="P34" s="253" t="str" cm="1">
        <f t="array" ref="P34">IF(SUM(COUNTIF($P10:$P$16,"Sim")) + SUM(COUNTIF(P19:P29,"Sim")) &lt; 3,
   "N/D (são necessários pelo menos 3 preços)",
   IFERROR(MEDIAN(_xlfn._xlws.FILTER($K$10:$K$16,$P$10:$P$16="Sim"), _xlfn._xlws.FILTER($K$19:$K$29,P19:P29="Sim")),P31))</f>
        <v>N/D (são necessários pelo menos 3 preços)</v>
      </c>
      <c r="Q34" s="242"/>
      <c r="S34" s="337"/>
      <c r="T34" s="337"/>
    </row>
    <row r="35" spans="1:22" ht="21.75" thickBot="1">
      <c r="B35" s="650" t="s">
        <v>4989</v>
      </c>
      <c r="C35" s="651"/>
      <c r="D35" s="651"/>
      <c r="E35" s="651"/>
      <c r="F35" s="651"/>
      <c r="G35" s="651"/>
      <c r="H35" s="651"/>
      <c r="I35" s="651"/>
      <c r="J35" s="651"/>
      <c r="K35" s="651"/>
      <c r="L35" s="654"/>
      <c r="N35" s="252" t="s">
        <v>4988</v>
      </c>
      <c r="O35" s="251" t="str" cm="1">
        <f t="array" ref="O35">IF(INDEX(O18:P18,P35)=0,"",INDEX(O18:P18,P35))</f>
        <v>Outliers</v>
      </c>
      <c r="P35" s="250">
        <v>1</v>
      </c>
      <c r="Q35" s="242"/>
      <c r="S35" s="337"/>
      <c r="T35" s="337"/>
    </row>
    <row r="36" spans="1:22">
      <c r="B36" s="652"/>
      <c r="C36" s="653"/>
      <c r="D36" s="653"/>
      <c r="E36" s="653"/>
      <c r="F36" s="653"/>
      <c r="G36" s="653"/>
      <c r="H36" s="653"/>
      <c r="I36" s="653"/>
      <c r="J36" s="653"/>
      <c r="K36" s="653"/>
      <c r="L36" s="655"/>
      <c r="Q36" s="249"/>
      <c r="R36" s="249"/>
      <c r="S36" s="249"/>
      <c r="T36" s="249"/>
      <c r="U36" s="249"/>
      <c r="V36" s="242"/>
    </row>
    <row r="37" spans="1:22" ht="15.75" thickBot="1">
      <c r="B37" s="656" t="s">
        <v>4987</v>
      </c>
      <c r="C37" s="657"/>
      <c r="D37" s="657"/>
      <c r="E37" s="657"/>
      <c r="F37" s="657"/>
      <c r="G37" s="657"/>
      <c r="H37" s="657"/>
      <c r="I37" s="657"/>
      <c r="J37" s="657"/>
      <c r="K37" s="657"/>
      <c r="L37" s="248">
        <f>IF($B$39="Mediana:",L31,L30)</f>
        <v>25.318308457711442</v>
      </c>
      <c r="N37" s="242"/>
      <c r="Q37" s="247"/>
      <c r="R37" s="247"/>
      <c r="S37" s="247"/>
      <c r="T37" s="247"/>
      <c r="U37" s="247"/>
      <c r="V37" s="242"/>
    </row>
    <row r="38" spans="1:22">
      <c r="B38" s="246"/>
      <c r="V38" s="242"/>
    </row>
    <row r="39" spans="1:22" hidden="1">
      <c r="A39" s="245" t="str">
        <f>O18</f>
        <v>Outliers</v>
      </c>
      <c r="B39" s="337" t="s">
        <v>4947</v>
      </c>
    </row>
    <row r="40" spans="1:22" hidden="1">
      <c r="A40" s="245" t="str">
        <f>P18</f>
        <v>Por critério do(a) analista</v>
      </c>
    </row>
    <row r="41" spans="1:22">
      <c r="B41" s="370" t="s">
        <v>18932</v>
      </c>
    </row>
    <row r="42" spans="1:22">
      <c r="B42" s="370" t="s">
        <v>18936</v>
      </c>
    </row>
    <row r="45" spans="1:22">
      <c r="H45" s="244"/>
    </row>
  </sheetData>
  <sheetProtection selectLockedCells="1"/>
  <mergeCells count="24">
    <mergeCell ref="B17:L17"/>
    <mergeCell ref="O17:P17"/>
    <mergeCell ref="A1:G1"/>
    <mergeCell ref="C7:H7"/>
    <mergeCell ref="O7:P7"/>
    <mergeCell ref="B8:L8"/>
    <mergeCell ref="O8:P8"/>
    <mergeCell ref="B29:I29"/>
    <mergeCell ref="B18:I18"/>
    <mergeCell ref="B19:I19"/>
    <mergeCell ref="B20:I20"/>
    <mergeCell ref="B21:I21"/>
    <mergeCell ref="B22:I22"/>
    <mergeCell ref="B23:I23"/>
    <mergeCell ref="B24:I24"/>
    <mergeCell ref="B25:I25"/>
    <mergeCell ref="B26:I26"/>
    <mergeCell ref="B27:I27"/>
    <mergeCell ref="B28:I28"/>
    <mergeCell ref="B32:K34"/>
    <mergeCell ref="L32:L34"/>
    <mergeCell ref="B35:K36"/>
    <mergeCell ref="L35:L36"/>
    <mergeCell ref="B37:K37"/>
  </mergeCells>
  <dataValidations count="2">
    <dataValidation type="list" allowBlank="1" showInputMessage="1" showErrorMessage="1" sqref="P10:P16 P19:P29" xr:uid="{1F5F9D97-4E9E-4BF1-8185-AFE6002270A2}">
      <formula1>"Sim,Não,  ,"</formula1>
    </dataValidation>
    <dataValidation errorStyle="warning" showInputMessage="1" showErrorMessage="1" errorTitle="Seleção obrigatória" error="Seleção obrigatória" promptTitle="Selecione" prompt="Selecione a metodologia para exclusão de preços excessivamente elevados, inexequíveis ou inconsistentes" sqref="L32" xr:uid="{073DB69B-B5AF-4B82-A991-609AFE84F28B}"/>
  </dataValidations>
  <hyperlinks>
    <hyperlink ref="B19" r:id="rId1" xr:uid="{26999F93-0947-4FAE-9D7E-D874D0815E91}"/>
    <hyperlink ref="B20" r:id="rId2" xr:uid="{567CB559-6DCB-4793-964C-DD365F2325BE}"/>
    <hyperlink ref="B21" r:id="rId3" xr:uid="{10ED1773-4CE7-40DF-A9C3-AA9E0D8178F8}"/>
  </hyperlinks>
  <pageMargins left="0.511811024" right="0.511811024" top="0.78740157499999996" bottom="0.78740157499999996" header="0.31496062000000002" footer="0.31496062000000002"/>
  <pageSetup paperSize="9" scale="27" orientation="landscape" r:id="rId4"/>
  <drawing r:id="rId5"/>
  <legacyDrawing r:id="rId6"/>
  <controls>
    <mc:AlternateContent xmlns:mc="http://schemas.openxmlformats.org/markup-compatibility/2006">
      <mc:Choice Requires="x14">
        <control shapeId="32770" r:id="rId7" name="ComboBox1">
          <controlPr defaultSize="0" autoLine="0" linkedCell="B39" listFillRange="K30:K31" r:id="rId8">
            <anchor moveWithCells="1">
              <from>
                <xdr:col>11</xdr:col>
                <xdr:colOff>66675</xdr:colOff>
                <xdr:row>34</xdr:row>
                <xdr:rowOff>104775</xdr:rowOff>
              </from>
              <to>
                <xdr:col>12</xdr:col>
                <xdr:colOff>0</xdr:colOff>
                <xdr:row>35</xdr:row>
                <xdr:rowOff>47625</xdr:rowOff>
              </to>
            </anchor>
          </controlPr>
        </control>
      </mc:Choice>
      <mc:Fallback>
        <control shapeId="32770" r:id="rId7" name="ComboBox1"/>
      </mc:Fallback>
    </mc:AlternateContent>
    <mc:AlternateContent xmlns:mc="http://schemas.openxmlformats.org/markup-compatibility/2006">
      <mc:Choice Requires="x14">
        <control shapeId="32769" r:id="rId9" name="Drop Down 1">
          <controlPr defaultSize="0" autoLine="0" autoPict="0" altText="ESCOLHA A METODOLOGIA DE EXCLUSÃO A SER ADOTADA">
            <anchor moveWithCells="1">
              <from>
                <xdr:col>13</xdr:col>
                <xdr:colOff>2905125</xdr:colOff>
                <xdr:row>33</xdr:row>
                <xdr:rowOff>200025</xdr:rowOff>
              </from>
              <to>
                <xdr:col>15</xdr:col>
                <xdr:colOff>2886075</xdr:colOff>
                <xdr:row>35</xdr:row>
                <xdr:rowOff>0</xdr:rowOff>
              </to>
            </anchor>
          </controlPr>
        </control>
      </mc:Choice>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72544-16F1-4908-9092-47B558AC3EF3}">
  <sheetPr codeName="Planilha26">
    <tabColor theme="9" tint="0.59999389629810485"/>
  </sheetPr>
  <dimension ref="A1:V45"/>
  <sheetViews>
    <sheetView showGridLines="0" view="pageBreakPreview" topLeftCell="A4" zoomScale="40" zoomScaleNormal="25" zoomScaleSheetLayoutView="40" workbookViewId="0">
      <selection activeCell="B29" sqref="B29:I29"/>
    </sheetView>
  </sheetViews>
  <sheetFormatPr defaultColWidth="12" defaultRowHeight="15"/>
  <cols>
    <col min="1" max="1" width="1.75" style="241" customWidth="1"/>
    <col min="2" max="2" width="20.375" style="241" bestFit="1" customWidth="1"/>
    <col min="3" max="3" width="30.5" style="241" bestFit="1" customWidth="1"/>
    <col min="4" max="4" width="15.75" style="241" customWidth="1"/>
    <col min="5" max="5" width="16.875" style="243" customWidth="1"/>
    <col min="6" max="6" width="16.875" style="241" customWidth="1"/>
    <col min="7" max="7" width="29.625" style="241" customWidth="1"/>
    <col min="8" max="8" width="16" style="241" customWidth="1"/>
    <col min="9" max="9" width="18.875" style="243" customWidth="1"/>
    <col min="10" max="10" width="36.25" style="241" bestFit="1" customWidth="1"/>
    <col min="11" max="11" width="29" style="241" bestFit="1" customWidth="1"/>
    <col min="12" max="12" width="35.5" style="241" customWidth="1"/>
    <col min="13" max="13" width="5.375" style="241" customWidth="1"/>
    <col min="14" max="14" width="38.125" style="241" bestFit="1" customWidth="1"/>
    <col min="15" max="15" width="38.125" style="243" bestFit="1" customWidth="1"/>
    <col min="16" max="16" width="38.125" style="241" bestFit="1" customWidth="1"/>
    <col min="17" max="17" width="38.125" style="241" customWidth="1"/>
    <col min="18" max="18" width="38.125" style="241" bestFit="1" customWidth="1"/>
    <col min="19" max="19" width="38.125" style="243" bestFit="1" customWidth="1"/>
    <col min="20" max="20" width="38.25" style="242" customWidth="1"/>
    <col min="21" max="21" width="39.25" style="241" bestFit="1" customWidth="1"/>
    <col min="22" max="22" width="13.875" style="241" customWidth="1"/>
    <col min="23" max="23" width="38.5" style="241" bestFit="1" customWidth="1"/>
    <col min="24" max="24" width="17.125" style="241" bestFit="1" customWidth="1"/>
    <col min="25" max="25" width="34.875" style="241" bestFit="1" customWidth="1"/>
    <col min="26" max="27" width="36.875" style="241" bestFit="1" customWidth="1"/>
    <col min="28" max="16384" width="12" style="241"/>
  </cols>
  <sheetData>
    <row r="1" spans="1:21" ht="39" customHeight="1" thickBot="1">
      <c r="A1" s="675"/>
      <c r="B1" s="675"/>
      <c r="C1" s="675"/>
      <c r="D1" s="675"/>
      <c r="E1" s="675"/>
      <c r="F1" s="675"/>
      <c r="G1" s="675"/>
      <c r="H1" s="242"/>
      <c r="I1" s="242"/>
    </row>
    <row r="2" spans="1:21">
      <c r="B2" s="336" t="s">
        <v>5025</v>
      </c>
      <c r="C2" s="335" t="s">
        <v>5024</v>
      </c>
      <c r="E2" s="334"/>
      <c r="F2" s="242"/>
      <c r="G2" s="242"/>
      <c r="H2" s="242"/>
      <c r="I2" s="334"/>
    </row>
    <row r="3" spans="1:21">
      <c r="B3" s="332" t="s">
        <v>5023</v>
      </c>
      <c r="C3" s="331" t="s">
        <v>5026</v>
      </c>
      <c r="E3" s="334"/>
      <c r="F3" s="242"/>
      <c r="G3" s="242"/>
      <c r="H3" s="242"/>
      <c r="I3" s="334"/>
      <c r="S3" s="333"/>
    </row>
    <row r="4" spans="1:21">
      <c r="B4" s="332" t="s">
        <v>5022</v>
      </c>
      <c r="C4" s="331" t="s">
        <v>5026</v>
      </c>
    </row>
    <row r="5" spans="1:21" ht="15.75" thickBot="1">
      <c r="B5" s="330" t="s">
        <v>5021</v>
      </c>
      <c r="C5" s="329">
        <v>46092</v>
      </c>
      <c r="D5" s="328"/>
    </row>
    <row r="6" spans="1:21" ht="15" customHeight="1" thickBot="1">
      <c r="B6" s="327"/>
      <c r="C6" s="327"/>
      <c r="D6" s="327"/>
      <c r="E6" s="326"/>
      <c r="F6" s="325"/>
      <c r="G6" s="325"/>
      <c r="H6" s="325"/>
      <c r="I6" s="326"/>
      <c r="J6" s="325"/>
      <c r="K6" s="325"/>
      <c r="L6" s="325"/>
      <c r="M6" s="325"/>
      <c r="N6" s="278"/>
      <c r="O6" s="278"/>
      <c r="P6" s="278"/>
      <c r="Q6" s="278"/>
      <c r="R6" s="278"/>
      <c r="S6" s="324"/>
      <c r="T6" s="323"/>
    </row>
    <row r="7" spans="1:21" ht="33.75" customHeight="1" thickBot="1">
      <c r="B7" s="322" t="s">
        <v>5020</v>
      </c>
      <c r="C7" s="683" t="s">
        <v>650</v>
      </c>
      <c r="D7" s="677"/>
      <c r="E7" s="677"/>
      <c r="F7" s="677"/>
      <c r="G7" s="677"/>
      <c r="H7" s="678"/>
      <c r="I7" s="321" t="s">
        <v>5019</v>
      </c>
      <c r="J7" s="320" t="s">
        <v>5018</v>
      </c>
      <c r="K7" s="319" t="s">
        <v>5017</v>
      </c>
      <c r="L7" s="318">
        <v>320</v>
      </c>
      <c r="O7" s="679" t="s">
        <v>5016</v>
      </c>
      <c r="P7" s="680"/>
      <c r="Q7" s="316"/>
      <c r="R7" s="316"/>
      <c r="S7" s="316"/>
      <c r="T7" s="316"/>
      <c r="U7" s="316"/>
    </row>
    <row r="8" spans="1:21" ht="15.75" thickBot="1">
      <c r="B8" s="670" t="s">
        <v>5015</v>
      </c>
      <c r="C8" s="671"/>
      <c r="D8" s="671"/>
      <c r="E8" s="671"/>
      <c r="F8" s="671"/>
      <c r="G8" s="671"/>
      <c r="H8" s="671"/>
      <c r="I8" s="671"/>
      <c r="J8" s="671"/>
      <c r="K8" s="671"/>
      <c r="L8" s="672"/>
      <c r="M8" s="242"/>
      <c r="N8" s="278"/>
      <c r="O8" s="681" t="s">
        <v>5014</v>
      </c>
      <c r="P8" s="682"/>
      <c r="Q8" s="317"/>
      <c r="R8" s="316"/>
      <c r="S8" s="316"/>
      <c r="T8" s="316"/>
      <c r="U8" s="316"/>
    </row>
    <row r="9" spans="1:21" ht="15.75" thickBot="1">
      <c r="B9" s="315" t="s">
        <v>5013</v>
      </c>
      <c r="C9" s="314" t="s">
        <v>5012</v>
      </c>
      <c r="D9" s="314" t="s">
        <v>2952</v>
      </c>
      <c r="E9" s="313" t="s">
        <v>5011</v>
      </c>
      <c r="F9" s="312" t="s">
        <v>5001</v>
      </c>
      <c r="G9" s="312" t="s">
        <v>5010</v>
      </c>
      <c r="H9" s="312" t="s">
        <v>5009</v>
      </c>
      <c r="I9" s="312" t="s">
        <v>5008</v>
      </c>
      <c r="J9" s="312" t="s">
        <v>5007</v>
      </c>
      <c r="K9" s="311" t="s">
        <v>5006</v>
      </c>
      <c r="L9" s="292" t="s">
        <v>5005</v>
      </c>
      <c r="N9" s="278"/>
      <c r="O9" s="310" t="s">
        <v>4998</v>
      </c>
      <c r="P9" s="309" t="s">
        <v>4997</v>
      </c>
      <c r="Q9" s="295"/>
      <c r="S9" s="241"/>
      <c r="T9" s="241"/>
    </row>
    <row r="10" spans="1:21">
      <c r="B10" s="303"/>
      <c r="C10" s="308"/>
      <c r="D10" s="301"/>
      <c r="E10" s="300"/>
      <c r="F10" s="281"/>
      <c r="G10" s="305"/>
      <c r="H10" s="305"/>
      <c r="I10" s="305"/>
      <c r="J10" s="298" t="str">
        <f t="shared" ref="J10:J16" si="0">IF(ISBLANK(E10),"",IF(ISNUMBER(H10),(I10-H10)/H10,0))</f>
        <v/>
      </c>
      <c r="K10" s="297" t="str">
        <f t="shared" ref="K10:K16" si="1">IF(ISBLANK(E10),"",E10*(1+J10))</f>
        <v/>
      </c>
      <c r="L10" s="279" t="str">
        <f t="shared" ref="L10:L16" si="2">IF(ISNUMBER(K10),IF($L$32&lt;&gt;$P$9,O10,P10),"")</f>
        <v/>
      </c>
      <c r="N10" s="278"/>
      <c r="O10" s="307" t="str">
        <f>IF(ISNUMBER(K10),IF(OR(K10&lt;_xlfn.QUARTILE.INC($K$10:$K$29,1)-1.5*(_xlfn.QUARTILE.INC($K$10:K29,3)-_xlfn.QUARTILE.INC($K$10:$K$29,1)),K10&gt;_xlfn.QUARTILE.INC($K$10:$K$29,3)+1.5*(_xlfn.QUARTILE.INC($K$10:$K$29,3)-_xlfn.QUARTILE.INC($K$10:$K$29,1))),"Não","Sim"),"")</f>
        <v/>
      </c>
      <c r="P10" s="306"/>
      <c r="S10" s="241"/>
      <c r="T10" s="241"/>
    </row>
    <row r="11" spans="1:21">
      <c r="B11" s="303"/>
      <c r="C11" s="301"/>
      <c r="D11" s="301"/>
      <c r="E11" s="300"/>
      <c r="F11" s="281"/>
      <c r="G11" s="305"/>
      <c r="H11" s="305"/>
      <c r="I11" s="305"/>
      <c r="J11" s="298" t="str">
        <f t="shared" si="0"/>
        <v/>
      </c>
      <c r="K11" s="297" t="str">
        <f t="shared" si="1"/>
        <v/>
      </c>
      <c r="L11" s="279" t="str">
        <f t="shared" si="2"/>
        <v/>
      </c>
      <c r="N11" s="278"/>
      <c r="O11" s="304" t="str">
        <f>IF(ISNUMBER(K11),IF(OR(K11&lt;_xlfn.QUARTILE.INC($K$10:$K$29,1)-1.5*(_xlfn.QUARTILE.INC($K$10:K29,3)-_xlfn.QUARTILE.INC($K$10:$K$29,1)),K11&gt;_xlfn.QUARTILE.INC($K$10:$K$29,3)+1.5*(_xlfn.QUARTILE.INC($K$10:$K$29,3)-_xlfn.QUARTILE.INC($K$10:$K$29,1))),"Não","Sim"),"")</f>
        <v/>
      </c>
      <c r="P11" s="282"/>
      <c r="S11" s="241"/>
      <c r="T11" s="241"/>
    </row>
    <row r="12" spans="1:21">
      <c r="B12" s="303"/>
      <c r="C12" s="301"/>
      <c r="D12" s="301"/>
      <c r="E12" s="300"/>
      <c r="F12" s="281"/>
      <c r="G12" s="299"/>
      <c r="H12" s="299"/>
      <c r="I12" s="299"/>
      <c r="J12" s="298" t="str">
        <f t="shared" si="0"/>
        <v/>
      </c>
      <c r="K12" s="297" t="str">
        <f t="shared" si="1"/>
        <v/>
      </c>
      <c r="L12" s="279" t="str">
        <f t="shared" si="2"/>
        <v/>
      </c>
      <c r="N12" s="278"/>
      <c r="O12" s="304" t="str">
        <f>IF(ISNUMBER(K12),IF(OR(K12&lt;_xlfn.QUARTILE.INC($K$10:$K$29,1)-1.5*(_xlfn.QUARTILE.INC($K$10:K30,3)-_xlfn.QUARTILE.INC($K$10:$K$29,1)),K12&gt;_xlfn.QUARTILE.INC($K$10:$K$29,3)+1.5*(_xlfn.QUARTILE.INC($K$10:$K$29,3)-_xlfn.QUARTILE.INC($K$10:$K$29,1))),"Não","Sim"),"")</f>
        <v/>
      </c>
      <c r="P12" s="282"/>
      <c r="S12" s="241"/>
      <c r="T12" s="241"/>
    </row>
    <row r="13" spans="1:21">
      <c r="B13" s="303"/>
      <c r="C13" s="301"/>
      <c r="D13" s="301"/>
      <c r="E13" s="300"/>
      <c r="F13" s="281"/>
      <c r="G13" s="299"/>
      <c r="H13" s="299"/>
      <c r="I13" s="299"/>
      <c r="J13" s="298" t="str">
        <f t="shared" si="0"/>
        <v/>
      </c>
      <c r="K13" s="297" t="str">
        <f t="shared" si="1"/>
        <v/>
      </c>
      <c r="L13" s="279" t="str">
        <f t="shared" si="2"/>
        <v/>
      </c>
      <c r="N13" s="278"/>
      <c r="O13" s="304" t="str">
        <f>IF(ISNUMBER(K13),IF(OR(K13&lt;_xlfn.QUARTILE.INC($K$10:$K$29,1)-1.5*(_xlfn.QUARTILE.INC($K$10:K31,3)-_xlfn.QUARTILE.INC($K$10:$K$29,1)),K13&gt;_xlfn.QUARTILE.INC($K$10:$K$29,3)+1.5*(_xlfn.QUARTILE.INC($K$10:$K$29,3)-_xlfn.QUARTILE.INC($K$10:$K$29,1))),"Não","Sim"),"")</f>
        <v/>
      </c>
      <c r="P13" s="282"/>
      <c r="S13" s="241"/>
      <c r="T13" s="241"/>
    </row>
    <row r="14" spans="1:21">
      <c r="B14" s="303"/>
      <c r="C14" s="301"/>
      <c r="D14" s="301"/>
      <c r="E14" s="300"/>
      <c r="F14" s="281"/>
      <c r="G14" s="299"/>
      <c r="H14" s="299"/>
      <c r="I14" s="299"/>
      <c r="J14" s="298" t="str">
        <f t="shared" si="0"/>
        <v/>
      </c>
      <c r="K14" s="297" t="str">
        <f t="shared" si="1"/>
        <v/>
      </c>
      <c r="L14" s="279" t="str">
        <f t="shared" si="2"/>
        <v/>
      </c>
      <c r="N14" s="278"/>
      <c r="O14" s="304" t="str">
        <f>IF(ISNUMBER(K14),IF(OR(K14&lt;_xlfn.QUARTILE.INC($K$10:$K$29,1)-1.5*(_xlfn.QUARTILE.INC($K$10:K32,3)-_xlfn.QUARTILE.INC($K$10:$K$29,1)),K14&gt;_xlfn.QUARTILE.INC($K$10:$K$29,3)+1.5*(_xlfn.QUARTILE.INC($K$10:$K$29,3)-_xlfn.QUARTILE.INC($K$10:$K$29,1))),"Não","Sim"),"")</f>
        <v/>
      </c>
      <c r="P14" s="282"/>
      <c r="S14" s="241"/>
      <c r="T14" s="241"/>
    </row>
    <row r="15" spans="1:21">
      <c r="B15" s="303"/>
      <c r="C15" s="301"/>
      <c r="D15" s="301"/>
      <c r="E15" s="300"/>
      <c r="F15" s="281"/>
      <c r="G15" s="299"/>
      <c r="H15" s="299"/>
      <c r="I15" s="299"/>
      <c r="J15" s="298" t="str">
        <f t="shared" si="0"/>
        <v/>
      </c>
      <c r="K15" s="297" t="str">
        <f t="shared" si="1"/>
        <v/>
      </c>
      <c r="L15" s="279" t="str">
        <f t="shared" si="2"/>
        <v/>
      </c>
      <c r="N15" s="278"/>
      <c r="O15" s="304" t="str">
        <f>IF(ISNUMBER(K15),IF(OR(K15&lt;_xlfn.QUARTILE.INC($K$10:$K$29,1)-1.5*(_xlfn.QUARTILE.INC($K$10:K35,3)-_xlfn.QUARTILE.INC($K$10:$K$29,1)),K15&gt;_xlfn.QUARTILE.INC($K$10:$K$29,3)+1.5*(_xlfn.QUARTILE.INC($K$10:$K$29,3)-_xlfn.QUARTILE.INC($K$10:$K$29,1))),"Não","Sim"),"")</f>
        <v/>
      </c>
      <c r="P15" s="282"/>
      <c r="S15" s="241"/>
      <c r="T15" s="241"/>
    </row>
    <row r="16" spans="1:21" ht="15.75" thickBot="1">
      <c r="B16" s="303"/>
      <c r="C16" s="302"/>
      <c r="D16" s="301"/>
      <c r="E16" s="300"/>
      <c r="F16" s="281"/>
      <c r="G16" s="299"/>
      <c r="H16" s="299"/>
      <c r="I16" s="299"/>
      <c r="J16" s="298" t="str">
        <f t="shared" si="0"/>
        <v/>
      </c>
      <c r="K16" s="297" t="str">
        <f t="shared" si="1"/>
        <v/>
      </c>
      <c r="L16" s="279" t="str">
        <f t="shared" si="2"/>
        <v/>
      </c>
      <c r="N16" s="278"/>
      <c r="O16" s="296" t="str">
        <f>IF(ISNUMBER(K16),IF(OR(K16&lt;_xlfn.QUARTILE.INC($K$10:$K$29,1)-1.5*(_xlfn.QUARTILE.INC($I$10:I37,3)-_xlfn.QUARTILE.INC($K$10:$K$29,1)),K16&gt;_xlfn.QUARTILE.INC($K$10:$K$29,3)+1.5*(_xlfn.QUARTILE.INC($K$10:$K$29,3)-_xlfn.QUARTILE.INC($K$10:$K$29,1))),"Não","Sim"),"")</f>
        <v/>
      </c>
      <c r="P16" s="276"/>
      <c r="S16" s="241"/>
      <c r="T16" s="241"/>
    </row>
    <row r="17" spans="2:22" ht="15.75" thickBot="1">
      <c r="B17" s="670" t="s">
        <v>5004</v>
      </c>
      <c r="C17" s="671"/>
      <c r="D17" s="671"/>
      <c r="E17" s="671"/>
      <c r="F17" s="671"/>
      <c r="G17" s="671"/>
      <c r="H17" s="671"/>
      <c r="I17" s="671"/>
      <c r="J17" s="671"/>
      <c r="K17" s="671"/>
      <c r="L17" s="672"/>
      <c r="N17" s="278"/>
      <c r="O17" s="673" t="s">
        <v>5003</v>
      </c>
      <c r="P17" s="674"/>
      <c r="Q17" s="295"/>
      <c r="S17" s="241"/>
      <c r="T17" s="241"/>
      <c r="V17" s="242"/>
    </row>
    <row r="18" spans="2:22" ht="15.75" thickBot="1">
      <c r="B18" s="661" t="s">
        <v>5002</v>
      </c>
      <c r="C18" s="662"/>
      <c r="D18" s="662"/>
      <c r="E18" s="662"/>
      <c r="F18" s="662"/>
      <c r="G18" s="662"/>
      <c r="H18" s="662"/>
      <c r="I18" s="663"/>
      <c r="J18" s="294" t="s">
        <v>5001</v>
      </c>
      <c r="K18" s="293" t="s">
        <v>5000</v>
      </c>
      <c r="L18" s="292" t="s">
        <v>4999</v>
      </c>
      <c r="N18" s="278"/>
      <c r="O18" s="291" t="s">
        <v>4998</v>
      </c>
      <c r="P18" s="290" t="s">
        <v>4997</v>
      </c>
      <c r="Q18" s="242"/>
      <c r="S18" s="241"/>
      <c r="T18" s="241"/>
    </row>
    <row r="19" spans="2:22" s="285" customFormat="1" ht="46.5" customHeight="1">
      <c r="B19" s="684" t="s">
        <v>18940</v>
      </c>
      <c r="C19" s="665"/>
      <c r="D19" s="665"/>
      <c r="E19" s="665"/>
      <c r="F19" s="665"/>
      <c r="G19" s="665"/>
      <c r="H19" s="665"/>
      <c r="I19" s="666"/>
      <c r="J19" s="281">
        <v>46093</v>
      </c>
      <c r="K19" s="289">
        <f>23676.8/320</f>
        <v>73.989999999999995</v>
      </c>
      <c r="L19" s="279" t="str">
        <f t="shared" ref="L19:L29" si="3">IF(ISNUMBER(K19),IF($L$32=$O$18,O19,IF($L$32=$P$18,P19,"")),"")</f>
        <v>Sim</v>
      </c>
      <c r="N19" s="286"/>
      <c r="O19" s="288" t="str">
        <f t="shared" ref="O19:O29" si="4">IF(ISNUMBER(K19),IF(OR(K19&lt;_xlfn.QUARTILE.INC($K$10:$K$29,1)-1.5*(_xlfn.QUARTILE.INC($K$10:$K$29,3)-_xlfn.QUARTILE.INC($K$10:$K$29,1)),K19&gt;_xlfn.QUARTILE.INC($K$10:$K$29,3)+1.5*(_xlfn.QUARTILE.INC($K$10:$K$29,3)-_xlfn.QUARTILE.INC($K$10:$K$29,1))),"Não","Sim"),"")</f>
        <v>Sim</v>
      </c>
      <c r="P19" s="287"/>
      <c r="Q19" s="286"/>
    </row>
    <row r="20" spans="2:22" ht="48" customHeight="1">
      <c r="B20" s="685" t="s">
        <v>18941</v>
      </c>
      <c r="C20" s="668"/>
      <c r="D20" s="668"/>
      <c r="E20" s="668"/>
      <c r="F20" s="668"/>
      <c r="G20" s="668"/>
      <c r="H20" s="668"/>
      <c r="I20" s="669"/>
      <c r="J20" s="281">
        <v>46093</v>
      </c>
      <c r="K20" s="283">
        <f>((55.28*99)+(1700.07))/(99)</f>
        <v>72.452424242424243</v>
      </c>
      <c r="L20" s="279" t="str">
        <f t="shared" si="3"/>
        <v>Sim</v>
      </c>
      <c r="N20" s="278"/>
      <c r="O20" s="277" t="str">
        <f t="shared" si="4"/>
        <v>Sim</v>
      </c>
      <c r="P20" s="282"/>
      <c r="Q20" s="242"/>
      <c r="S20" s="241"/>
      <c r="T20" s="241"/>
    </row>
    <row r="21" spans="2:22" ht="15" customHeight="1">
      <c r="B21" s="685" t="s">
        <v>18945</v>
      </c>
      <c r="C21" s="668"/>
      <c r="D21" s="668"/>
      <c r="E21" s="668"/>
      <c r="F21" s="668"/>
      <c r="G21" s="668"/>
      <c r="H21" s="668"/>
      <c r="I21" s="669"/>
      <c r="J21" s="281">
        <v>46093</v>
      </c>
      <c r="K21" s="283">
        <f>(11078.15)/99</f>
        <v>111.90050505050505</v>
      </c>
      <c r="L21" s="279" t="str">
        <f t="shared" si="3"/>
        <v>Sim</v>
      </c>
      <c r="N21" s="278"/>
      <c r="O21" s="277" t="str">
        <f t="shared" si="4"/>
        <v>Sim</v>
      </c>
      <c r="P21" s="282"/>
      <c r="Q21" s="242"/>
      <c r="S21" s="241"/>
      <c r="T21" s="241"/>
    </row>
    <row r="22" spans="2:22">
      <c r="B22" s="658"/>
      <c r="C22" s="659"/>
      <c r="D22" s="659"/>
      <c r="E22" s="659"/>
      <c r="F22" s="659"/>
      <c r="G22" s="659"/>
      <c r="H22" s="659"/>
      <c r="I22" s="660"/>
      <c r="J22" s="281"/>
      <c r="K22" s="283"/>
      <c r="L22" s="279" t="str">
        <f t="shared" si="3"/>
        <v/>
      </c>
      <c r="N22" s="278"/>
      <c r="O22" s="277" t="str">
        <f t="shared" si="4"/>
        <v/>
      </c>
      <c r="P22" s="282"/>
      <c r="Q22" s="242"/>
      <c r="S22" s="241"/>
      <c r="T22" s="241"/>
    </row>
    <row r="23" spans="2:22">
      <c r="B23" s="658"/>
      <c r="C23" s="659"/>
      <c r="D23" s="659"/>
      <c r="E23" s="659"/>
      <c r="F23" s="659"/>
      <c r="G23" s="659"/>
      <c r="H23" s="659"/>
      <c r="I23" s="660"/>
      <c r="J23" s="281"/>
      <c r="K23" s="283"/>
      <c r="L23" s="279" t="str">
        <f t="shared" si="3"/>
        <v/>
      </c>
      <c r="N23" s="278"/>
      <c r="O23" s="277" t="str">
        <f t="shared" si="4"/>
        <v/>
      </c>
      <c r="P23" s="282"/>
      <c r="Q23" s="242"/>
      <c r="S23" s="241"/>
      <c r="T23" s="241"/>
    </row>
    <row r="24" spans="2:22">
      <c r="B24" s="658"/>
      <c r="C24" s="659"/>
      <c r="D24" s="659"/>
      <c r="E24" s="659"/>
      <c r="F24" s="659"/>
      <c r="G24" s="659"/>
      <c r="H24" s="659"/>
      <c r="I24" s="660"/>
      <c r="J24" s="281"/>
      <c r="K24" s="283"/>
      <c r="L24" s="279" t="str">
        <f t="shared" si="3"/>
        <v/>
      </c>
      <c r="N24" s="278"/>
      <c r="O24" s="277" t="str">
        <f t="shared" si="4"/>
        <v/>
      </c>
      <c r="P24" s="282"/>
      <c r="Q24" s="242"/>
      <c r="S24" s="241"/>
      <c r="T24" s="241"/>
    </row>
    <row r="25" spans="2:22">
      <c r="B25" s="658"/>
      <c r="C25" s="659"/>
      <c r="D25" s="659"/>
      <c r="E25" s="659"/>
      <c r="F25" s="659"/>
      <c r="G25" s="659"/>
      <c r="H25" s="659"/>
      <c r="I25" s="660"/>
      <c r="J25" s="281"/>
      <c r="K25" s="283"/>
      <c r="L25" s="279" t="str">
        <f t="shared" si="3"/>
        <v/>
      </c>
      <c r="N25" s="278"/>
      <c r="O25" s="277" t="str">
        <f t="shared" si="4"/>
        <v/>
      </c>
      <c r="P25" s="282"/>
      <c r="Q25" s="242"/>
      <c r="S25" s="241"/>
      <c r="T25" s="241"/>
    </row>
    <row r="26" spans="2:22">
      <c r="B26" s="658"/>
      <c r="C26" s="659"/>
      <c r="D26" s="659"/>
      <c r="E26" s="659"/>
      <c r="F26" s="659"/>
      <c r="G26" s="659"/>
      <c r="H26" s="659"/>
      <c r="I26" s="660"/>
      <c r="J26" s="281"/>
      <c r="K26" s="283"/>
      <c r="L26" s="279" t="str">
        <f t="shared" si="3"/>
        <v/>
      </c>
      <c r="N26" s="278"/>
      <c r="O26" s="277" t="str">
        <f t="shared" si="4"/>
        <v/>
      </c>
      <c r="P26" s="282"/>
      <c r="Q26" s="284"/>
      <c r="S26" s="241"/>
      <c r="T26" s="241"/>
    </row>
    <row r="27" spans="2:22">
      <c r="B27" s="658"/>
      <c r="C27" s="659"/>
      <c r="D27" s="659"/>
      <c r="E27" s="659"/>
      <c r="F27" s="659"/>
      <c r="G27" s="659"/>
      <c r="H27" s="659"/>
      <c r="I27" s="660"/>
      <c r="J27" s="281"/>
      <c r="K27" s="283"/>
      <c r="L27" s="279" t="str">
        <f t="shared" si="3"/>
        <v/>
      </c>
      <c r="N27" s="278"/>
      <c r="O27" s="277" t="str">
        <f t="shared" si="4"/>
        <v/>
      </c>
      <c r="P27" s="282"/>
      <c r="Q27" s="242"/>
      <c r="S27" s="241"/>
      <c r="T27" s="241"/>
    </row>
    <row r="28" spans="2:22">
      <c r="B28" s="658"/>
      <c r="C28" s="659"/>
      <c r="D28" s="659"/>
      <c r="E28" s="659"/>
      <c r="F28" s="659"/>
      <c r="G28" s="659"/>
      <c r="H28" s="659"/>
      <c r="I28" s="660"/>
      <c r="J28" s="281"/>
      <c r="K28" s="283"/>
      <c r="L28" s="279" t="str">
        <f t="shared" si="3"/>
        <v/>
      </c>
      <c r="N28" s="278"/>
      <c r="O28" s="277" t="str">
        <f t="shared" si="4"/>
        <v/>
      </c>
      <c r="P28" s="282"/>
      <c r="Q28" s="242"/>
      <c r="S28" s="241"/>
      <c r="T28" s="241"/>
    </row>
    <row r="29" spans="2:22" ht="15.75" thickBot="1">
      <c r="B29" s="658"/>
      <c r="C29" s="659"/>
      <c r="D29" s="659"/>
      <c r="E29" s="659"/>
      <c r="F29" s="659"/>
      <c r="G29" s="659"/>
      <c r="H29" s="659"/>
      <c r="I29" s="660"/>
      <c r="J29" s="281"/>
      <c r="K29" s="280"/>
      <c r="L29" s="279" t="str">
        <f t="shared" si="3"/>
        <v/>
      </c>
      <c r="N29" s="278"/>
      <c r="O29" s="277" t="str">
        <f t="shared" si="4"/>
        <v/>
      </c>
      <c r="P29" s="276"/>
      <c r="Q29" s="242"/>
      <c r="S29" s="241"/>
      <c r="T29" s="241"/>
    </row>
    <row r="30" spans="2:22">
      <c r="B30" s="275" t="s">
        <v>4996</v>
      </c>
      <c r="C30" s="274"/>
      <c r="D30" s="274"/>
      <c r="E30" s="274"/>
      <c r="F30" s="274"/>
      <c r="G30" s="274"/>
      <c r="H30" s="274"/>
      <c r="I30" s="274"/>
      <c r="J30" s="273"/>
      <c r="K30" s="272" t="s">
        <v>4945</v>
      </c>
      <c r="L30" s="271" cm="1">
        <f t="array" ref="L30">IF($L$32="","Selecione metodologia para exclusão de preços",AVERAGE(IF($L$10:$L$29="Sim",$K$10:$K$29)))</f>
        <v>86.114309764309766</v>
      </c>
      <c r="N30" s="270" t="s">
        <v>4995</v>
      </c>
      <c r="O30" s="269" cm="1">
        <f t="array" ref="O30">IF(COUNTIF(O19:O29,"Sim")&lt;3,"N/D (são necessários pelo menos 3 preços)",AVERAGE(IF(O19:O29="Sim",$K19:$K29)))</f>
        <v>86.114309764309766</v>
      </c>
      <c r="P30" s="268" t="str" cm="1">
        <f t="array" ref="P30">IF(COUNTIF(P19:P29,"Sim")&lt;3,"N/D (são necessários pelo menos 3 preços)",AVERAGE(IF(P19:P29="Sim",$K19:$K29)))</f>
        <v>N/D (são necessários pelo menos 3 preços)</v>
      </c>
      <c r="Q30" s="242"/>
      <c r="S30" s="241"/>
      <c r="T30" s="241"/>
    </row>
    <row r="31" spans="2:22" ht="15.75" thickBot="1">
      <c r="B31" s="267"/>
      <c r="C31" s="266"/>
      <c r="D31" s="266"/>
      <c r="E31" s="266"/>
      <c r="F31" s="266"/>
      <c r="G31" s="266"/>
      <c r="H31" s="266"/>
      <c r="I31" s="266"/>
      <c r="J31" s="265"/>
      <c r="K31" s="264" t="s">
        <v>4947</v>
      </c>
      <c r="L31" s="263" cm="1">
        <f t="array" ref="L31">IF($L$32="","Selecione metodologia para exclusão de preços",MEDIAN(IF($L$10:$L$29="Sim",$K$10:$K$29)))</f>
        <v>73.989999999999995</v>
      </c>
      <c r="N31" s="262" t="s">
        <v>4994</v>
      </c>
      <c r="O31" s="261" cm="1">
        <f t="array" ref="O31">IF(COUNTIF(O19:O29,"Sim")&lt;3,"N/D (são necessários pelo menos 3 preços)",MEDIAN(IF(O19:O29="Sim",$K19:$K29)))</f>
        <v>73.989999999999995</v>
      </c>
      <c r="P31" s="260" t="str" cm="1">
        <f t="array" ref="P31">IF(COUNTIF(P19:P29,"Sim")&lt;3,"N/D (são necessários pelo menos 3 preços)",MEDIAN(IF(P19:P29="Sim",$K19:$K29)))</f>
        <v>N/D (são necessários pelo menos 3 preços)</v>
      </c>
      <c r="Q31" s="242"/>
      <c r="S31" s="241"/>
      <c r="T31" s="241"/>
    </row>
    <row r="32" spans="2:22" ht="15.75" thickBot="1">
      <c r="B32" s="641" t="s">
        <v>4993</v>
      </c>
      <c r="C32" s="642"/>
      <c r="D32" s="642"/>
      <c r="E32" s="642"/>
      <c r="F32" s="642"/>
      <c r="G32" s="642"/>
      <c r="H32" s="642"/>
      <c r="I32" s="642"/>
      <c r="J32" s="642"/>
      <c r="K32" s="642"/>
      <c r="L32" s="647" t="str">
        <f>IF(O35="",INDEX(O18:P18,MATCH(MIN(#REF!),#REF!,0)),O35)</f>
        <v>Outliers</v>
      </c>
      <c r="N32" s="259" t="s">
        <v>4992</v>
      </c>
      <c r="O32" s="258" cm="1">
        <f t="array" ref="O32">IF(COUNTIF(O19:O29,"Sim")&lt;3,"N/D (são necessários pelo menos 3 preços)",_xlfn.STDEV.S(IF(O19:O29="Sim",$K19:$K29))/AVERAGE(IF(O19:O29="Sim",$K19:$K29)))</f>
        <v>0.25947754253670641</v>
      </c>
      <c r="P32" s="257" t="str" cm="1">
        <f t="array" ref="P32">IF(COUNTIF(P19:P29,"Sim")&lt;3,"N/D (são necessários pelo menos 3 preços)",_xlfn.STDEV.S(IF(P19:P29="Sim",$K19:$K29))/AVERAGE(IF(P19:P29="Sim",$K19:$K29)))</f>
        <v>N/D (são necessários pelo menos 3 preços)</v>
      </c>
      <c r="Q32" s="242"/>
      <c r="S32" s="241"/>
      <c r="T32" s="241"/>
    </row>
    <row r="33" spans="1:22">
      <c r="B33" s="643"/>
      <c r="C33" s="644"/>
      <c r="D33" s="644"/>
      <c r="E33" s="644"/>
      <c r="F33" s="644"/>
      <c r="G33" s="644"/>
      <c r="H33" s="644"/>
      <c r="I33" s="644"/>
      <c r="J33" s="644"/>
      <c r="K33" s="644"/>
      <c r="L33" s="648"/>
      <c r="N33" s="256" t="s">
        <v>4991</v>
      </c>
      <c r="O33" s="255" cm="1">
        <f t="array" ref="O33">IF(SUM(COUNTIF($O$10:$O$16,"Sim")) + SUM(COUNTIF(O19:O29,"Sim")) &lt; 3,
   "N/D (são necessários pelo menos 3 preços)",
   IFERROR(AVERAGE(_xlfn._xlws.FILTER($K$10:$K$16,$O$10:$O$16="Sim"), _xlfn._xlws.FILTER($K$19:$K$29,O19:O29="Sim")),O30))</f>
        <v>86.114309764309766</v>
      </c>
      <c r="P33" s="255" t="str" cm="1">
        <f t="array" ref="P33">IF(SUM(COUNTIF($P$10:$P$16,"Sim")) + SUM(COUNTIF(P19:P29,"Sim")) &lt; 3,
   "N/D (são necessários pelo menos 3 preços)",
   IFERROR(AVERAGE(_xlfn._xlws.FILTER($K$10:$K$16,$P$10:$P$16="Sim"), _xlfn._xlws.FILTER($K$19:$K$29,P19:P29="Sim")),P30))</f>
        <v>N/D (são necessários pelo menos 3 preços)</v>
      </c>
      <c r="Q33" s="242"/>
      <c r="S33" s="241"/>
      <c r="T33" s="241"/>
    </row>
    <row r="34" spans="1:22" ht="15.75" thickBot="1">
      <c r="B34" s="645"/>
      <c r="C34" s="646"/>
      <c r="D34" s="646"/>
      <c r="E34" s="646"/>
      <c r="F34" s="646"/>
      <c r="G34" s="646"/>
      <c r="H34" s="646"/>
      <c r="I34" s="646"/>
      <c r="J34" s="646"/>
      <c r="K34" s="646"/>
      <c r="L34" s="649"/>
      <c r="N34" s="254" t="s">
        <v>4990</v>
      </c>
      <c r="O34" s="253" cm="1">
        <f t="array" ref="O34">IF(SUM(COUNTIF($O$10:$O$16,"Sim")) + SUM(COUNTIF(O19:O29,"Sim")) &lt; 3,
   "N/D (são necessários pelo menos 3 preços)",
   IFERROR(MEDIAN(_xlfn._xlws.FILTER($K$10:$K$16,$O$10:$O$16="Sim"), _xlfn._xlws.FILTER($K$19:$K$29,O19:O29="Sim")),O31))</f>
        <v>73.989999999999995</v>
      </c>
      <c r="P34" s="253" t="str" cm="1">
        <f t="array" ref="P34">IF(SUM(COUNTIF($P10:$P$16,"Sim")) + SUM(COUNTIF(P19:P29,"Sim")) &lt; 3,
   "N/D (são necessários pelo menos 3 preços)",
   IFERROR(MEDIAN(_xlfn._xlws.FILTER($K$10:$K$16,$P$10:$P$16="Sim"), _xlfn._xlws.FILTER($K$19:$K$29,P19:P29="Sim")),P31))</f>
        <v>N/D (são necessários pelo menos 3 preços)</v>
      </c>
      <c r="Q34" s="242"/>
      <c r="S34" s="241"/>
      <c r="T34" s="241"/>
    </row>
    <row r="35" spans="1:22" ht="21.75" thickBot="1">
      <c r="B35" s="650" t="s">
        <v>4989</v>
      </c>
      <c r="C35" s="651"/>
      <c r="D35" s="651"/>
      <c r="E35" s="651"/>
      <c r="F35" s="651"/>
      <c r="G35" s="651"/>
      <c r="H35" s="651"/>
      <c r="I35" s="651"/>
      <c r="J35" s="651"/>
      <c r="K35" s="651"/>
      <c r="L35" s="654"/>
      <c r="N35" s="252" t="s">
        <v>4988</v>
      </c>
      <c r="O35" s="251" t="str" cm="1">
        <f t="array" ref="O35">IF(INDEX(O18:P18,P35)=0,"",INDEX(O18:P18,P35))</f>
        <v>Outliers</v>
      </c>
      <c r="P35" s="250">
        <v>1</v>
      </c>
      <c r="Q35" s="242"/>
      <c r="S35" s="241"/>
      <c r="T35" s="241"/>
    </row>
    <row r="36" spans="1:22">
      <c r="B36" s="652"/>
      <c r="C36" s="653"/>
      <c r="D36" s="653"/>
      <c r="E36" s="653"/>
      <c r="F36" s="653"/>
      <c r="G36" s="653"/>
      <c r="H36" s="653"/>
      <c r="I36" s="653"/>
      <c r="J36" s="653"/>
      <c r="K36" s="653"/>
      <c r="L36" s="655"/>
      <c r="Q36" s="249"/>
      <c r="R36" s="249"/>
      <c r="S36" s="249"/>
      <c r="T36" s="249"/>
      <c r="U36" s="249"/>
      <c r="V36" s="242"/>
    </row>
    <row r="37" spans="1:22" ht="15.75" thickBot="1">
      <c r="B37" s="656" t="s">
        <v>4987</v>
      </c>
      <c r="C37" s="657"/>
      <c r="D37" s="657"/>
      <c r="E37" s="657"/>
      <c r="F37" s="657"/>
      <c r="G37" s="657"/>
      <c r="H37" s="657"/>
      <c r="I37" s="657"/>
      <c r="J37" s="657"/>
      <c r="K37" s="657"/>
      <c r="L37" s="248">
        <f>IF($B$39="Mediana:",L31,L30)</f>
        <v>73.989999999999995</v>
      </c>
      <c r="N37" s="242"/>
      <c r="Q37" s="247"/>
      <c r="R37" s="247"/>
      <c r="S37" s="247"/>
      <c r="T37" s="247"/>
      <c r="U37" s="247"/>
      <c r="V37" s="242"/>
    </row>
    <row r="38" spans="1:22">
      <c r="B38" s="246"/>
      <c r="V38" s="242"/>
    </row>
    <row r="39" spans="1:22" hidden="1">
      <c r="A39" s="245" t="str">
        <f>O18</f>
        <v>Outliers</v>
      </c>
      <c r="B39" s="241" t="s">
        <v>4947</v>
      </c>
    </row>
    <row r="40" spans="1:22" hidden="1">
      <c r="A40" s="245" t="str">
        <f>P18</f>
        <v>Por critério do(a) analista</v>
      </c>
    </row>
    <row r="42" spans="1:22">
      <c r="B42" s="370" t="s">
        <v>18944</v>
      </c>
    </row>
    <row r="45" spans="1:22">
      <c r="H45" s="244"/>
    </row>
  </sheetData>
  <sheetProtection selectLockedCells="1"/>
  <mergeCells count="24">
    <mergeCell ref="O17:P17"/>
    <mergeCell ref="A1:G1"/>
    <mergeCell ref="C7:H7"/>
    <mergeCell ref="O7:P7"/>
    <mergeCell ref="B8:L8"/>
    <mergeCell ref="O8:P8"/>
    <mergeCell ref="B17:L17"/>
    <mergeCell ref="B18:I18"/>
    <mergeCell ref="B19:I19"/>
    <mergeCell ref="B20:I20"/>
    <mergeCell ref="B21:I21"/>
    <mergeCell ref="B22:I22"/>
    <mergeCell ref="B37:K37"/>
    <mergeCell ref="B29:I29"/>
    <mergeCell ref="B23:I23"/>
    <mergeCell ref="B32:K34"/>
    <mergeCell ref="L32:L34"/>
    <mergeCell ref="B35:K36"/>
    <mergeCell ref="L35:L36"/>
    <mergeCell ref="B24:I24"/>
    <mergeCell ref="B25:I25"/>
    <mergeCell ref="B26:I26"/>
    <mergeCell ref="B27:I27"/>
    <mergeCell ref="B28:I28"/>
  </mergeCells>
  <dataValidations disablePrompts="1" count="2">
    <dataValidation errorStyle="warning" showInputMessage="1" showErrorMessage="1" errorTitle="Seleção obrigatória" error="Seleção obrigatória" promptTitle="Selecione" prompt="Selecione a metodologia para exclusão de preços excessivamente elevados, inexequíveis ou inconsistentes" sqref="L32" xr:uid="{BD7AF290-288E-4C36-80DC-A6DC3247562B}"/>
    <dataValidation type="list" allowBlank="1" showInputMessage="1" showErrorMessage="1" sqref="P10:P16 P19:P29" xr:uid="{23EACF19-FE15-41BB-B0C4-733904FEEF5B}">
      <formula1>"Sim,Não,  ,"</formula1>
    </dataValidation>
  </dataValidations>
  <hyperlinks>
    <hyperlink ref="B19" r:id="rId1" xr:uid="{95BD6288-0305-41DC-9FCF-53A28703D6BE}"/>
    <hyperlink ref="B20" r:id="rId2" display="https://www.ecosoli.com.br/painel-led-18w-embutir-quadrado-branco-frio-6000k-bivolt-ecosoli?parceiro=2730&amp;utm_source=google&amp;utm_medium=cpc&amp;utm_campaign=pareto.in.pmax.led&amp;gad_source=1&amp;gad_campaignid=23262795998&amp;gbraid=0AAAAADGb0SCpiHPzt7M5nYjnV8MUyonna&amp;gclid=CjwKCAjwyMnNBhBNEiwA-Kcgu7I0tfFmnfM-ngJ-odhM0ADnwS6OJo3n4v9uFQleZL--tUS7myxmXRoCwm8QAvD_BwE" xr:uid="{7222B94D-CE68-4D9B-8CBD-A1C23B56C5A1}"/>
    <hyperlink ref="B21" r:id="rId3" xr:uid="{1044C1C9-19FC-4181-A002-A95DA59B5D5F}"/>
  </hyperlinks>
  <pageMargins left="0.511811024" right="0.511811024" top="0.78740157499999996" bottom="0.78740157499999996" header="0.31496062000000002" footer="0.31496062000000002"/>
  <pageSetup paperSize="9" scale="32" orientation="landscape" r:id="rId4"/>
  <drawing r:id="rId5"/>
  <legacyDrawing r:id="rId6"/>
  <controls>
    <mc:AlternateContent xmlns:mc="http://schemas.openxmlformats.org/markup-compatibility/2006">
      <mc:Choice Requires="x14">
        <control shapeId="14338" r:id="rId7" name="ComboBox1">
          <controlPr defaultSize="0" autoLine="0" linkedCell="B39" listFillRange="K30:K31" r:id="rId8">
            <anchor moveWithCells="1">
              <from>
                <xdr:col>11</xdr:col>
                <xdr:colOff>66675</xdr:colOff>
                <xdr:row>34</xdr:row>
                <xdr:rowOff>104775</xdr:rowOff>
              </from>
              <to>
                <xdr:col>12</xdr:col>
                <xdr:colOff>0</xdr:colOff>
                <xdr:row>35</xdr:row>
                <xdr:rowOff>47625</xdr:rowOff>
              </to>
            </anchor>
          </controlPr>
        </control>
      </mc:Choice>
      <mc:Fallback>
        <control shapeId="14338" r:id="rId7" name="ComboBox1"/>
      </mc:Fallback>
    </mc:AlternateContent>
    <mc:AlternateContent xmlns:mc="http://schemas.openxmlformats.org/markup-compatibility/2006">
      <mc:Choice Requires="x14">
        <control shapeId="14337" r:id="rId9" name="Drop Down 1">
          <controlPr defaultSize="0" autoLine="0" autoPict="0" altText="ESCOLHA A METODOLOGIA DE EXCLUSÃO A SER ADOTADA">
            <anchor moveWithCells="1">
              <from>
                <xdr:col>13</xdr:col>
                <xdr:colOff>2905125</xdr:colOff>
                <xdr:row>33</xdr:row>
                <xdr:rowOff>200025</xdr:rowOff>
              </from>
              <to>
                <xdr:col>15</xdr:col>
                <xdr:colOff>2886075</xdr:colOff>
                <xdr:row>35</xdr:row>
                <xdr:rowOff>0</xdr:rowOff>
              </to>
            </anchor>
          </controlPr>
        </control>
      </mc:Choice>
    </mc:AlternateContent>
  </control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AD328-0D40-40EE-823E-FCBDE0205691}">
  <sheetPr>
    <tabColor theme="9" tint="0.59999389629810485"/>
  </sheetPr>
  <dimension ref="B1:Q32"/>
  <sheetViews>
    <sheetView showGridLines="0" showZeros="0" view="pageBreakPreview" zoomScaleNormal="100" zoomScaleSheetLayoutView="100" workbookViewId="0">
      <selection activeCell="D29" sqref="D29"/>
    </sheetView>
  </sheetViews>
  <sheetFormatPr defaultColWidth="6.75" defaultRowHeight="12"/>
  <cols>
    <col min="1" max="1" width="5.875" style="76" customWidth="1"/>
    <col min="2" max="2" width="13.375" style="76" customWidth="1"/>
    <col min="3" max="3" width="15.25" style="76" customWidth="1"/>
    <col min="4" max="4" width="36.25" style="76" customWidth="1"/>
    <col min="5" max="5" width="10.875" style="76" customWidth="1"/>
    <col min="6" max="6" width="10.625" style="76" customWidth="1"/>
    <col min="7" max="7" width="9.625" style="76" customWidth="1"/>
    <col min="8" max="8" width="11.5" style="76" customWidth="1"/>
    <col min="9" max="9" width="10.875" style="76" customWidth="1"/>
    <col min="10" max="256" width="6.75" style="76"/>
    <col min="257" max="257" width="5.875" style="76" customWidth="1"/>
    <col min="258" max="258" width="35.125" style="76" customWidth="1"/>
    <col min="259" max="259" width="12.5" style="76" customWidth="1"/>
    <col min="260" max="260" width="9.625" style="76" customWidth="1"/>
    <col min="261" max="261" width="10.875" style="76" customWidth="1"/>
    <col min="262" max="262" width="10.625" style="76" customWidth="1"/>
    <col min="263" max="263" width="9.625" style="76" customWidth="1"/>
    <col min="264" max="264" width="11.5" style="76" customWidth="1"/>
    <col min="265" max="512" width="6.75" style="76"/>
    <col min="513" max="513" width="5.875" style="76" customWidth="1"/>
    <col min="514" max="514" width="35.125" style="76" customWidth="1"/>
    <col min="515" max="515" width="12.5" style="76" customWidth="1"/>
    <col min="516" max="516" width="9.625" style="76" customWidth="1"/>
    <col min="517" max="517" width="10.875" style="76" customWidth="1"/>
    <col min="518" max="518" width="10.625" style="76" customWidth="1"/>
    <col min="519" max="519" width="9.625" style="76" customWidth="1"/>
    <col min="520" max="520" width="11.5" style="76" customWidth="1"/>
    <col min="521" max="768" width="6.75" style="76"/>
    <col min="769" max="769" width="5.875" style="76" customWidth="1"/>
    <col min="770" max="770" width="35.125" style="76" customWidth="1"/>
    <col min="771" max="771" width="12.5" style="76" customWidth="1"/>
    <col min="772" max="772" width="9.625" style="76" customWidth="1"/>
    <col min="773" max="773" width="10.875" style="76" customWidth="1"/>
    <col min="774" max="774" width="10.625" style="76" customWidth="1"/>
    <col min="775" max="775" width="9.625" style="76" customWidth="1"/>
    <col min="776" max="776" width="11.5" style="76" customWidth="1"/>
    <col min="777" max="1024" width="6.75" style="76"/>
    <col min="1025" max="1025" width="5.875" style="76" customWidth="1"/>
    <col min="1026" max="1026" width="35.125" style="76" customWidth="1"/>
    <col min="1027" max="1027" width="12.5" style="76" customWidth="1"/>
    <col min="1028" max="1028" width="9.625" style="76" customWidth="1"/>
    <col min="1029" max="1029" width="10.875" style="76" customWidth="1"/>
    <col min="1030" max="1030" width="10.625" style="76" customWidth="1"/>
    <col min="1031" max="1031" width="9.625" style="76" customWidth="1"/>
    <col min="1032" max="1032" width="11.5" style="76" customWidth="1"/>
    <col min="1033" max="1280" width="6.75" style="76"/>
    <col min="1281" max="1281" width="5.875" style="76" customWidth="1"/>
    <col min="1282" max="1282" width="35.125" style="76" customWidth="1"/>
    <col min="1283" max="1283" width="12.5" style="76" customWidth="1"/>
    <col min="1284" max="1284" width="9.625" style="76" customWidth="1"/>
    <col min="1285" max="1285" width="10.875" style="76" customWidth="1"/>
    <col min="1286" max="1286" width="10.625" style="76" customWidth="1"/>
    <col min="1287" max="1287" width="9.625" style="76" customWidth="1"/>
    <col min="1288" max="1288" width="11.5" style="76" customWidth="1"/>
    <col min="1289" max="1536" width="6.75" style="76"/>
    <col min="1537" max="1537" width="5.875" style="76" customWidth="1"/>
    <col min="1538" max="1538" width="35.125" style="76" customWidth="1"/>
    <col min="1539" max="1539" width="12.5" style="76" customWidth="1"/>
    <col min="1540" max="1540" width="9.625" style="76" customWidth="1"/>
    <col min="1541" max="1541" width="10.875" style="76" customWidth="1"/>
    <col min="1542" max="1542" width="10.625" style="76" customWidth="1"/>
    <col min="1543" max="1543" width="9.625" style="76" customWidth="1"/>
    <col min="1544" max="1544" width="11.5" style="76" customWidth="1"/>
    <col min="1545" max="1792" width="6.75" style="76"/>
    <col min="1793" max="1793" width="5.875" style="76" customWidth="1"/>
    <col min="1794" max="1794" width="35.125" style="76" customWidth="1"/>
    <col min="1795" max="1795" width="12.5" style="76" customWidth="1"/>
    <col min="1796" max="1796" width="9.625" style="76" customWidth="1"/>
    <col min="1797" max="1797" width="10.875" style="76" customWidth="1"/>
    <col min="1798" max="1798" width="10.625" style="76" customWidth="1"/>
    <col min="1799" max="1799" width="9.625" style="76" customWidth="1"/>
    <col min="1800" max="1800" width="11.5" style="76" customWidth="1"/>
    <col min="1801" max="2048" width="6.75" style="76"/>
    <col min="2049" max="2049" width="5.875" style="76" customWidth="1"/>
    <col min="2050" max="2050" width="35.125" style="76" customWidth="1"/>
    <col min="2051" max="2051" width="12.5" style="76" customWidth="1"/>
    <col min="2052" max="2052" width="9.625" style="76" customWidth="1"/>
    <col min="2053" max="2053" width="10.875" style="76" customWidth="1"/>
    <col min="2054" max="2054" width="10.625" style="76" customWidth="1"/>
    <col min="2055" max="2055" width="9.625" style="76" customWidth="1"/>
    <col min="2056" max="2056" width="11.5" style="76" customWidth="1"/>
    <col min="2057" max="2304" width="6.75" style="76"/>
    <col min="2305" max="2305" width="5.875" style="76" customWidth="1"/>
    <col min="2306" max="2306" width="35.125" style="76" customWidth="1"/>
    <col min="2307" max="2307" width="12.5" style="76" customWidth="1"/>
    <col min="2308" max="2308" width="9.625" style="76" customWidth="1"/>
    <col min="2309" max="2309" width="10.875" style="76" customWidth="1"/>
    <col min="2310" max="2310" width="10.625" style="76" customWidth="1"/>
    <col min="2311" max="2311" width="9.625" style="76" customWidth="1"/>
    <col min="2312" max="2312" width="11.5" style="76" customWidth="1"/>
    <col min="2313" max="2560" width="6.75" style="76"/>
    <col min="2561" max="2561" width="5.875" style="76" customWidth="1"/>
    <col min="2562" max="2562" width="35.125" style="76" customWidth="1"/>
    <col min="2563" max="2563" width="12.5" style="76" customWidth="1"/>
    <col min="2564" max="2564" width="9.625" style="76" customWidth="1"/>
    <col min="2565" max="2565" width="10.875" style="76" customWidth="1"/>
    <col min="2566" max="2566" width="10.625" style="76" customWidth="1"/>
    <col min="2567" max="2567" width="9.625" style="76" customWidth="1"/>
    <col min="2568" max="2568" width="11.5" style="76" customWidth="1"/>
    <col min="2569" max="2816" width="6.75" style="76"/>
    <col min="2817" max="2817" width="5.875" style="76" customWidth="1"/>
    <col min="2818" max="2818" width="35.125" style="76" customWidth="1"/>
    <col min="2819" max="2819" width="12.5" style="76" customWidth="1"/>
    <col min="2820" max="2820" width="9.625" style="76" customWidth="1"/>
    <col min="2821" max="2821" width="10.875" style="76" customWidth="1"/>
    <col min="2822" max="2822" width="10.625" style="76" customWidth="1"/>
    <col min="2823" max="2823" width="9.625" style="76" customWidth="1"/>
    <col min="2824" max="2824" width="11.5" style="76" customWidth="1"/>
    <col min="2825" max="3072" width="6.75" style="76"/>
    <col min="3073" max="3073" width="5.875" style="76" customWidth="1"/>
    <col min="3074" max="3074" width="35.125" style="76" customWidth="1"/>
    <col min="3075" max="3075" width="12.5" style="76" customWidth="1"/>
    <col min="3076" max="3076" width="9.625" style="76" customWidth="1"/>
    <col min="3077" max="3077" width="10.875" style="76" customWidth="1"/>
    <col min="3078" max="3078" width="10.625" style="76" customWidth="1"/>
    <col min="3079" max="3079" width="9.625" style="76" customWidth="1"/>
    <col min="3080" max="3080" width="11.5" style="76" customWidth="1"/>
    <col min="3081" max="3328" width="6.75" style="76"/>
    <col min="3329" max="3329" width="5.875" style="76" customWidth="1"/>
    <col min="3330" max="3330" width="35.125" style="76" customWidth="1"/>
    <col min="3331" max="3331" width="12.5" style="76" customWidth="1"/>
    <col min="3332" max="3332" width="9.625" style="76" customWidth="1"/>
    <col min="3333" max="3333" width="10.875" style="76" customWidth="1"/>
    <col min="3334" max="3334" width="10.625" style="76" customWidth="1"/>
    <col min="3335" max="3335" width="9.625" style="76" customWidth="1"/>
    <col min="3336" max="3336" width="11.5" style="76" customWidth="1"/>
    <col min="3337" max="3584" width="6.75" style="76"/>
    <col min="3585" max="3585" width="5.875" style="76" customWidth="1"/>
    <col min="3586" max="3586" width="35.125" style="76" customWidth="1"/>
    <col min="3587" max="3587" width="12.5" style="76" customWidth="1"/>
    <col min="3588" max="3588" width="9.625" style="76" customWidth="1"/>
    <col min="3589" max="3589" width="10.875" style="76" customWidth="1"/>
    <col min="3590" max="3590" width="10.625" style="76" customWidth="1"/>
    <col min="3591" max="3591" width="9.625" style="76" customWidth="1"/>
    <col min="3592" max="3592" width="11.5" style="76" customWidth="1"/>
    <col min="3593" max="3840" width="6.75" style="76"/>
    <col min="3841" max="3841" width="5.875" style="76" customWidth="1"/>
    <col min="3842" max="3842" width="35.125" style="76" customWidth="1"/>
    <col min="3843" max="3843" width="12.5" style="76" customWidth="1"/>
    <col min="3844" max="3844" width="9.625" style="76" customWidth="1"/>
    <col min="3845" max="3845" width="10.875" style="76" customWidth="1"/>
    <col min="3846" max="3846" width="10.625" style="76" customWidth="1"/>
    <col min="3847" max="3847" width="9.625" style="76" customWidth="1"/>
    <col min="3848" max="3848" width="11.5" style="76" customWidth="1"/>
    <col min="3849" max="4096" width="6.75" style="76"/>
    <col min="4097" max="4097" width="5.875" style="76" customWidth="1"/>
    <col min="4098" max="4098" width="35.125" style="76" customWidth="1"/>
    <col min="4099" max="4099" width="12.5" style="76" customWidth="1"/>
    <col min="4100" max="4100" width="9.625" style="76" customWidth="1"/>
    <col min="4101" max="4101" width="10.875" style="76" customWidth="1"/>
    <col min="4102" max="4102" width="10.625" style="76" customWidth="1"/>
    <col min="4103" max="4103" width="9.625" style="76" customWidth="1"/>
    <col min="4104" max="4104" width="11.5" style="76" customWidth="1"/>
    <col min="4105" max="4352" width="6.75" style="76"/>
    <col min="4353" max="4353" width="5.875" style="76" customWidth="1"/>
    <col min="4354" max="4354" width="35.125" style="76" customWidth="1"/>
    <col min="4355" max="4355" width="12.5" style="76" customWidth="1"/>
    <col min="4356" max="4356" width="9.625" style="76" customWidth="1"/>
    <col min="4357" max="4357" width="10.875" style="76" customWidth="1"/>
    <col min="4358" max="4358" width="10.625" style="76" customWidth="1"/>
    <col min="4359" max="4359" width="9.625" style="76" customWidth="1"/>
    <col min="4360" max="4360" width="11.5" style="76" customWidth="1"/>
    <col min="4361" max="4608" width="6.75" style="76"/>
    <col min="4609" max="4609" width="5.875" style="76" customWidth="1"/>
    <col min="4610" max="4610" width="35.125" style="76" customWidth="1"/>
    <col min="4611" max="4611" width="12.5" style="76" customWidth="1"/>
    <col min="4612" max="4612" width="9.625" style="76" customWidth="1"/>
    <col min="4613" max="4613" width="10.875" style="76" customWidth="1"/>
    <col min="4614" max="4614" width="10.625" style="76" customWidth="1"/>
    <col min="4615" max="4615" width="9.625" style="76" customWidth="1"/>
    <col min="4616" max="4616" width="11.5" style="76" customWidth="1"/>
    <col min="4617" max="4864" width="6.75" style="76"/>
    <col min="4865" max="4865" width="5.875" style="76" customWidth="1"/>
    <col min="4866" max="4866" width="35.125" style="76" customWidth="1"/>
    <col min="4867" max="4867" width="12.5" style="76" customWidth="1"/>
    <col min="4868" max="4868" width="9.625" style="76" customWidth="1"/>
    <col min="4869" max="4869" width="10.875" style="76" customWidth="1"/>
    <col min="4870" max="4870" width="10.625" style="76" customWidth="1"/>
    <col min="4871" max="4871" width="9.625" style="76" customWidth="1"/>
    <col min="4872" max="4872" width="11.5" style="76" customWidth="1"/>
    <col min="4873" max="5120" width="6.75" style="76"/>
    <col min="5121" max="5121" width="5.875" style="76" customWidth="1"/>
    <col min="5122" max="5122" width="35.125" style="76" customWidth="1"/>
    <col min="5123" max="5123" width="12.5" style="76" customWidth="1"/>
    <col min="5124" max="5124" width="9.625" style="76" customWidth="1"/>
    <col min="5125" max="5125" width="10.875" style="76" customWidth="1"/>
    <col min="5126" max="5126" width="10.625" style="76" customWidth="1"/>
    <col min="5127" max="5127" width="9.625" style="76" customWidth="1"/>
    <col min="5128" max="5128" width="11.5" style="76" customWidth="1"/>
    <col min="5129" max="5376" width="6.75" style="76"/>
    <col min="5377" max="5377" width="5.875" style="76" customWidth="1"/>
    <col min="5378" max="5378" width="35.125" style="76" customWidth="1"/>
    <col min="5379" max="5379" width="12.5" style="76" customWidth="1"/>
    <col min="5380" max="5380" width="9.625" style="76" customWidth="1"/>
    <col min="5381" max="5381" width="10.875" style="76" customWidth="1"/>
    <col min="5382" max="5382" width="10.625" style="76" customWidth="1"/>
    <col min="5383" max="5383" width="9.625" style="76" customWidth="1"/>
    <col min="5384" max="5384" width="11.5" style="76" customWidth="1"/>
    <col min="5385" max="5632" width="6.75" style="76"/>
    <col min="5633" max="5633" width="5.875" style="76" customWidth="1"/>
    <col min="5634" max="5634" width="35.125" style="76" customWidth="1"/>
    <col min="5635" max="5635" width="12.5" style="76" customWidth="1"/>
    <col min="5636" max="5636" width="9.625" style="76" customWidth="1"/>
    <col min="5637" max="5637" width="10.875" style="76" customWidth="1"/>
    <col min="5638" max="5638" width="10.625" style="76" customWidth="1"/>
    <col min="5639" max="5639" width="9.625" style="76" customWidth="1"/>
    <col min="5640" max="5640" width="11.5" style="76" customWidth="1"/>
    <col min="5641" max="5888" width="6.75" style="76"/>
    <col min="5889" max="5889" width="5.875" style="76" customWidth="1"/>
    <col min="5890" max="5890" width="35.125" style="76" customWidth="1"/>
    <col min="5891" max="5891" width="12.5" style="76" customWidth="1"/>
    <col min="5892" max="5892" width="9.625" style="76" customWidth="1"/>
    <col min="5893" max="5893" width="10.875" style="76" customWidth="1"/>
    <col min="5894" max="5894" width="10.625" style="76" customWidth="1"/>
    <col min="5895" max="5895" width="9.625" style="76" customWidth="1"/>
    <col min="5896" max="5896" width="11.5" style="76" customWidth="1"/>
    <col min="5897" max="6144" width="6.75" style="76"/>
    <col min="6145" max="6145" width="5.875" style="76" customWidth="1"/>
    <col min="6146" max="6146" width="35.125" style="76" customWidth="1"/>
    <col min="6147" max="6147" width="12.5" style="76" customWidth="1"/>
    <col min="6148" max="6148" width="9.625" style="76" customWidth="1"/>
    <col min="6149" max="6149" width="10.875" style="76" customWidth="1"/>
    <col min="6150" max="6150" width="10.625" style="76" customWidth="1"/>
    <col min="6151" max="6151" width="9.625" style="76" customWidth="1"/>
    <col min="6152" max="6152" width="11.5" style="76" customWidth="1"/>
    <col min="6153" max="6400" width="6.75" style="76"/>
    <col min="6401" max="6401" width="5.875" style="76" customWidth="1"/>
    <col min="6402" max="6402" width="35.125" style="76" customWidth="1"/>
    <col min="6403" max="6403" width="12.5" style="76" customWidth="1"/>
    <col min="6404" max="6404" width="9.625" style="76" customWidth="1"/>
    <col min="6405" max="6405" width="10.875" style="76" customWidth="1"/>
    <col min="6406" max="6406" width="10.625" style="76" customWidth="1"/>
    <col min="6407" max="6407" width="9.625" style="76" customWidth="1"/>
    <col min="6408" max="6408" width="11.5" style="76" customWidth="1"/>
    <col min="6409" max="6656" width="6.75" style="76"/>
    <col min="6657" max="6657" width="5.875" style="76" customWidth="1"/>
    <col min="6658" max="6658" width="35.125" style="76" customWidth="1"/>
    <col min="6659" max="6659" width="12.5" style="76" customWidth="1"/>
    <col min="6660" max="6660" width="9.625" style="76" customWidth="1"/>
    <col min="6661" max="6661" width="10.875" style="76" customWidth="1"/>
    <col min="6662" max="6662" width="10.625" style="76" customWidth="1"/>
    <col min="6663" max="6663" width="9.625" style="76" customWidth="1"/>
    <col min="6664" max="6664" width="11.5" style="76" customWidth="1"/>
    <col min="6665" max="6912" width="6.75" style="76"/>
    <col min="6913" max="6913" width="5.875" style="76" customWidth="1"/>
    <col min="6914" max="6914" width="35.125" style="76" customWidth="1"/>
    <col min="6915" max="6915" width="12.5" style="76" customWidth="1"/>
    <col min="6916" max="6916" width="9.625" style="76" customWidth="1"/>
    <col min="6917" max="6917" width="10.875" style="76" customWidth="1"/>
    <col min="6918" max="6918" width="10.625" style="76" customWidth="1"/>
    <col min="6919" max="6919" width="9.625" style="76" customWidth="1"/>
    <col min="6920" max="6920" width="11.5" style="76" customWidth="1"/>
    <col min="6921" max="7168" width="6.75" style="76"/>
    <col min="7169" max="7169" width="5.875" style="76" customWidth="1"/>
    <col min="7170" max="7170" width="35.125" style="76" customWidth="1"/>
    <col min="7171" max="7171" width="12.5" style="76" customWidth="1"/>
    <col min="7172" max="7172" width="9.625" style="76" customWidth="1"/>
    <col min="7173" max="7173" width="10.875" style="76" customWidth="1"/>
    <col min="7174" max="7174" width="10.625" style="76" customWidth="1"/>
    <col min="7175" max="7175" width="9.625" style="76" customWidth="1"/>
    <col min="7176" max="7176" width="11.5" style="76" customWidth="1"/>
    <col min="7177" max="7424" width="6.75" style="76"/>
    <col min="7425" max="7425" width="5.875" style="76" customWidth="1"/>
    <col min="7426" max="7426" width="35.125" style="76" customWidth="1"/>
    <col min="7427" max="7427" width="12.5" style="76" customWidth="1"/>
    <col min="7428" max="7428" width="9.625" style="76" customWidth="1"/>
    <col min="7429" max="7429" width="10.875" style="76" customWidth="1"/>
    <col min="7430" max="7430" width="10.625" style="76" customWidth="1"/>
    <col min="7431" max="7431" width="9.625" style="76" customWidth="1"/>
    <col min="7432" max="7432" width="11.5" style="76" customWidth="1"/>
    <col min="7433" max="7680" width="6.75" style="76"/>
    <col min="7681" max="7681" width="5.875" style="76" customWidth="1"/>
    <col min="7682" max="7682" width="35.125" style="76" customWidth="1"/>
    <col min="7683" max="7683" width="12.5" style="76" customWidth="1"/>
    <col min="7684" max="7684" width="9.625" style="76" customWidth="1"/>
    <col min="7685" max="7685" width="10.875" style="76" customWidth="1"/>
    <col min="7686" max="7686" width="10.625" style="76" customWidth="1"/>
    <col min="7687" max="7687" width="9.625" style="76" customWidth="1"/>
    <col min="7688" max="7688" width="11.5" style="76" customWidth="1"/>
    <col min="7689" max="7936" width="6.75" style="76"/>
    <col min="7937" max="7937" width="5.875" style="76" customWidth="1"/>
    <col min="7938" max="7938" width="35.125" style="76" customWidth="1"/>
    <col min="7939" max="7939" width="12.5" style="76" customWidth="1"/>
    <col min="7940" max="7940" width="9.625" style="76" customWidth="1"/>
    <col min="7941" max="7941" width="10.875" style="76" customWidth="1"/>
    <col min="7942" max="7942" width="10.625" style="76" customWidth="1"/>
    <col min="7943" max="7943" width="9.625" style="76" customWidth="1"/>
    <col min="7944" max="7944" width="11.5" style="76" customWidth="1"/>
    <col min="7945" max="8192" width="6.75" style="76"/>
    <col min="8193" max="8193" width="5.875" style="76" customWidth="1"/>
    <col min="8194" max="8194" width="35.125" style="76" customWidth="1"/>
    <col min="8195" max="8195" width="12.5" style="76" customWidth="1"/>
    <col min="8196" max="8196" width="9.625" style="76" customWidth="1"/>
    <col min="8197" max="8197" width="10.875" style="76" customWidth="1"/>
    <col min="8198" max="8198" width="10.625" style="76" customWidth="1"/>
    <col min="8199" max="8199" width="9.625" style="76" customWidth="1"/>
    <col min="8200" max="8200" width="11.5" style="76" customWidth="1"/>
    <col min="8201" max="8448" width="6.75" style="76"/>
    <col min="8449" max="8449" width="5.875" style="76" customWidth="1"/>
    <col min="8450" max="8450" width="35.125" style="76" customWidth="1"/>
    <col min="8451" max="8451" width="12.5" style="76" customWidth="1"/>
    <col min="8452" max="8452" width="9.625" style="76" customWidth="1"/>
    <col min="8453" max="8453" width="10.875" style="76" customWidth="1"/>
    <col min="8454" max="8454" width="10.625" style="76" customWidth="1"/>
    <col min="8455" max="8455" width="9.625" style="76" customWidth="1"/>
    <col min="8456" max="8456" width="11.5" style="76" customWidth="1"/>
    <col min="8457" max="8704" width="6.75" style="76"/>
    <col min="8705" max="8705" width="5.875" style="76" customWidth="1"/>
    <col min="8706" max="8706" width="35.125" style="76" customWidth="1"/>
    <col min="8707" max="8707" width="12.5" style="76" customWidth="1"/>
    <col min="8708" max="8708" width="9.625" style="76" customWidth="1"/>
    <col min="8709" max="8709" width="10.875" style="76" customWidth="1"/>
    <col min="8710" max="8710" width="10.625" style="76" customWidth="1"/>
    <col min="8711" max="8711" width="9.625" style="76" customWidth="1"/>
    <col min="8712" max="8712" width="11.5" style="76" customWidth="1"/>
    <col min="8713" max="8960" width="6.75" style="76"/>
    <col min="8961" max="8961" width="5.875" style="76" customWidth="1"/>
    <col min="8962" max="8962" width="35.125" style="76" customWidth="1"/>
    <col min="8963" max="8963" width="12.5" style="76" customWidth="1"/>
    <col min="8964" max="8964" width="9.625" style="76" customWidth="1"/>
    <col min="8965" max="8965" width="10.875" style="76" customWidth="1"/>
    <col min="8966" max="8966" width="10.625" style="76" customWidth="1"/>
    <col min="8967" max="8967" width="9.625" style="76" customWidth="1"/>
    <col min="8968" max="8968" width="11.5" style="76" customWidth="1"/>
    <col min="8969" max="9216" width="6.75" style="76"/>
    <col min="9217" max="9217" width="5.875" style="76" customWidth="1"/>
    <col min="9218" max="9218" width="35.125" style="76" customWidth="1"/>
    <col min="9219" max="9219" width="12.5" style="76" customWidth="1"/>
    <col min="9220" max="9220" width="9.625" style="76" customWidth="1"/>
    <col min="9221" max="9221" width="10.875" style="76" customWidth="1"/>
    <col min="9222" max="9222" width="10.625" style="76" customWidth="1"/>
    <col min="9223" max="9223" width="9.625" style="76" customWidth="1"/>
    <col min="9224" max="9224" width="11.5" style="76" customWidth="1"/>
    <col min="9225" max="9472" width="6.75" style="76"/>
    <col min="9473" max="9473" width="5.875" style="76" customWidth="1"/>
    <col min="9474" max="9474" width="35.125" style="76" customWidth="1"/>
    <col min="9475" max="9475" width="12.5" style="76" customWidth="1"/>
    <col min="9476" max="9476" width="9.625" style="76" customWidth="1"/>
    <col min="9477" max="9477" width="10.875" style="76" customWidth="1"/>
    <col min="9478" max="9478" width="10.625" style="76" customWidth="1"/>
    <col min="9479" max="9479" width="9.625" style="76" customWidth="1"/>
    <col min="9480" max="9480" width="11.5" style="76" customWidth="1"/>
    <col min="9481" max="9728" width="6.75" style="76"/>
    <col min="9729" max="9729" width="5.875" style="76" customWidth="1"/>
    <col min="9730" max="9730" width="35.125" style="76" customWidth="1"/>
    <col min="9731" max="9731" width="12.5" style="76" customWidth="1"/>
    <col min="9732" max="9732" width="9.625" style="76" customWidth="1"/>
    <col min="9733" max="9733" width="10.875" style="76" customWidth="1"/>
    <col min="9734" max="9734" width="10.625" style="76" customWidth="1"/>
    <col min="9735" max="9735" width="9.625" style="76" customWidth="1"/>
    <col min="9736" max="9736" width="11.5" style="76" customWidth="1"/>
    <col min="9737" max="9984" width="6.75" style="76"/>
    <col min="9985" max="9985" width="5.875" style="76" customWidth="1"/>
    <col min="9986" max="9986" width="35.125" style="76" customWidth="1"/>
    <col min="9987" max="9987" width="12.5" style="76" customWidth="1"/>
    <col min="9988" max="9988" width="9.625" style="76" customWidth="1"/>
    <col min="9989" max="9989" width="10.875" style="76" customWidth="1"/>
    <col min="9990" max="9990" width="10.625" style="76" customWidth="1"/>
    <col min="9991" max="9991" width="9.625" style="76" customWidth="1"/>
    <col min="9992" max="9992" width="11.5" style="76" customWidth="1"/>
    <col min="9993" max="10240" width="6.75" style="76"/>
    <col min="10241" max="10241" width="5.875" style="76" customWidth="1"/>
    <col min="10242" max="10242" width="35.125" style="76" customWidth="1"/>
    <col min="10243" max="10243" width="12.5" style="76" customWidth="1"/>
    <col min="10244" max="10244" width="9.625" style="76" customWidth="1"/>
    <col min="10245" max="10245" width="10.875" style="76" customWidth="1"/>
    <col min="10246" max="10246" width="10.625" style="76" customWidth="1"/>
    <col min="10247" max="10247" width="9.625" style="76" customWidth="1"/>
    <col min="10248" max="10248" width="11.5" style="76" customWidth="1"/>
    <col min="10249" max="10496" width="6.75" style="76"/>
    <col min="10497" max="10497" width="5.875" style="76" customWidth="1"/>
    <col min="10498" max="10498" width="35.125" style="76" customWidth="1"/>
    <col min="10499" max="10499" width="12.5" style="76" customWidth="1"/>
    <col min="10500" max="10500" width="9.625" style="76" customWidth="1"/>
    <col min="10501" max="10501" width="10.875" style="76" customWidth="1"/>
    <col min="10502" max="10502" width="10.625" style="76" customWidth="1"/>
    <col min="10503" max="10503" width="9.625" style="76" customWidth="1"/>
    <col min="10504" max="10504" width="11.5" style="76" customWidth="1"/>
    <col min="10505" max="10752" width="6.75" style="76"/>
    <col min="10753" max="10753" width="5.875" style="76" customWidth="1"/>
    <col min="10754" max="10754" width="35.125" style="76" customWidth="1"/>
    <col min="10755" max="10755" width="12.5" style="76" customWidth="1"/>
    <col min="10756" max="10756" width="9.625" style="76" customWidth="1"/>
    <col min="10757" max="10757" width="10.875" style="76" customWidth="1"/>
    <col min="10758" max="10758" width="10.625" style="76" customWidth="1"/>
    <col min="10759" max="10759" width="9.625" style="76" customWidth="1"/>
    <col min="10760" max="10760" width="11.5" style="76" customWidth="1"/>
    <col min="10761" max="11008" width="6.75" style="76"/>
    <col min="11009" max="11009" width="5.875" style="76" customWidth="1"/>
    <col min="11010" max="11010" width="35.125" style="76" customWidth="1"/>
    <col min="11011" max="11011" width="12.5" style="76" customWidth="1"/>
    <col min="11012" max="11012" width="9.625" style="76" customWidth="1"/>
    <col min="11013" max="11013" width="10.875" style="76" customWidth="1"/>
    <col min="11014" max="11014" width="10.625" style="76" customWidth="1"/>
    <col min="11015" max="11015" width="9.625" style="76" customWidth="1"/>
    <col min="11016" max="11016" width="11.5" style="76" customWidth="1"/>
    <col min="11017" max="11264" width="6.75" style="76"/>
    <col min="11265" max="11265" width="5.875" style="76" customWidth="1"/>
    <col min="11266" max="11266" width="35.125" style="76" customWidth="1"/>
    <col min="11267" max="11267" width="12.5" style="76" customWidth="1"/>
    <col min="11268" max="11268" width="9.625" style="76" customWidth="1"/>
    <col min="11269" max="11269" width="10.875" style="76" customWidth="1"/>
    <col min="11270" max="11270" width="10.625" style="76" customWidth="1"/>
    <col min="11271" max="11271" width="9.625" style="76" customWidth="1"/>
    <col min="11272" max="11272" width="11.5" style="76" customWidth="1"/>
    <col min="11273" max="11520" width="6.75" style="76"/>
    <col min="11521" max="11521" width="5.875" style="76" customWidth="1"/>
    <col min="11522" max="11522" width="35.125" style="76" customWidth="1"/>
    <col min="11523" max="11523" width="12.5" style="76" customWidth="1"/>
    <col min="11524" max="11524" width="9.625" style="76" customWidth="1"/>
    <col min="11525" max="11525" width="10.875" style="76" customWidth="1"/>
    <col min="11526" max="11526" width="10.625" style="76" customWidth="1"/>
    <col min="11527" max="11527" width="9.625" style="76" customWidth="1"/>
    <col min="11528" max="11528" width="11.5" style="76" customWidth="1"/>
    <col min="11529" max="11776" width="6.75" style="76"/>
    <col min="11777" max="11777" width="5.875" style="76" customWidth="1"/>
    <col min="11778" max="11778" width="35.125" style="76" customWidth="1"/>
    <col min="11779" max="11779" width="12.5" style="76" customWidth="1"/>
    <col min="11780" max="11780" width="9.625" style="76" customWidth="1"/>
    <col min="11781" max="11781" width="10.875" style="76" customWidth="1"/>
    <col min="11782" max="11782" width="10.625" style="76" customWidth="1"/>
    <col min="11783" max="11783" width="9.625" style="76" customWidth="1"/>
    <col min="11784" max="11784" width="11.5" style="76" customWidth="1"/>
    <col min="11785" max="12032" width="6.75" style="76"/>
    <col min="12033" max="12033" width="5.875" style="76" customWidth="1"/>
    <col min="12034" max="12034" width="35.125" style="76" customWidth="1"/>
    <col min="12035" max="12035" width="12.5" style="76" customWidth="1"/>
    <col min="12036" max="12036" width="9.625" style="76" customWidth="1"/>
    <col min="12037" max="12037" width="10.875" style="76" customWidth="1"/>
    <col min="12038" max="12038" width="10.625" style="76" customWidth="1"/>
    <col min="12039" max="12039" width="9.625" style="76" customWidth="1"/>
    <col min="12040" max="12040" width="11.5" style="76" customWidth="1"/>
    <col min="12041" max="12288" width="6.75" style="76"/>
    <col min="12289" max="12289" width="5.875" style="76" customWidth="1"/>
    <col min="12290" max="12290" width="35.125" style="76" customWidth="1"/>
    <col min="12291" max="12291" width="12.5" style="76" customWidth="1"/>
    <col min="12292" max="12292" width="9.625" style="76" customWidth="1"/>
    <col min="12293" max="12293" width="10.875" style="76" customWidth="1"/>
    <col min="12294" max="12294" width="10.625" style="76" customWidth="1"/>
    <col min="12295" max="12295" width="9.625" style="76" customWidth="1"/>
    <col min="12296" max="12296" width="11.5" style="76" customWidth="1"/>
    <col min="12297" max="12544" width="6.75" style="76"/>
    <col min="12545" max="12545" width="5.875" style="76" customWidth="1"/>
    <col min="12546" max="12546" width="35.125" style="76" customWidth="1"/>
    <col min="12547" max="12547" width="12.5" style="76" customWidth="1"/>
    <col min="12548" max="12548" width="9.625" style="76" customWidth="1"/>
    <col min="12549" max="12549" width="10.875" style="76" customWidth="1"/>
    <col min="12550" max="12550" width="10.625" style="76" customWidth="1"/>
    <col min="12551" max="12551" width="9.625" style="76" customWidth="1"/>
    <col min="12552" max="12552" width="11.5" style="76" customWidth="1"/>
    <col min="12553" max="12800" width="6.75" style="76"/>
    <col min="12801" max="12801" width="5.875" style="76" customWidth="1"/>
    <col min="12802" max="12802" width="35.125" style="76" customWidth="1"/>
    <col min="12803" max="12803" width="12.5" style="76" customWidth="1"/>
    <col min="12804" max="12804" width="9.625" style="76" customWidth="1"/>
    <col min="12805" max="12805" width="10.875" style="76" customWidth="1"/>
    <col min="12806" max="12806" width="10.625" style="76" customWidth="1"/>
    <col min="12807" max="12807" width="9.625" style="76" customWidth="1"/>
    <col min="12808" max="12808" width="11.5" style="76" customWidth="1"/>
    <col min="12809" max="13056" width="6.75" style="76"/>
    <col min="13057" max="13057" width="5.875" style="76" customWidth="1"/>
    <col min="13058" max="13058" width="35.125" style="76" customWidth="1"/>
    <col min="13059" max="13059" width="12.5" style="76" customWidth="1"/>
    <col min="13060" max="13060" width="9.625" style="76" customWidth="1"/>
    <col min="13061" max="13061" width="10.875" style="76" customWidth="1"/>
    <col min="13062" max="13062" width="10.625" style="76" customWidth="1"/>
    <col min="13063" max="13063" width="9.625" style="76" customWidth="1"/>
    <col min="13064" max="13064" width="11.5" style="76" customWidth="1"/>
    <col min="13065" max="13312" width="6.75" style="76"/>
    <col min="13313" max="13313" width="5.875" style="76" customWidth="1"/>
    <col min="13314" max="13314" width="35.125" style="76" customWidth="1"/>
    <col min="13315" max="13315" width="12.5" style="76" customWidth="1"/>
    <col min="13316" max="13316" width="9.625" style="76" customWidth="1"/>
    <col min="13317" max="13317" width="10.875" style="76" customWidth="1"/>
    <col min="13318" max="13318" width="10.625" style="76" customWidth="1"/>
    <col min="13319" max="13319" width="9.625" style="76" customWidth="1"/>
    <col min="13320" max="13320" width="11.5" style="76" customWidth="1"/>
    <col min="13321" max="13568" width="6.75" style="76"/>
    <col min="13569" max="13569" width="5.875" style="76" customWidth="1"/>
    <col min="13570" max="13570" width="35.125" style="76" customWidth="1"/>
    <col min="13571" max="13571" width="12.5" style="76" customWidth="1"/>
    <col min="13572" max="13572" width="9.625" style="76" customWidth="1"/>
    <col min="13573" max="13573" width="10.875" style="76" customWidth="1"/>
    <col min="13574" max="13574" width="10.625" style="76" customWidth="1"/>
    <col min="13575" max="13575" width="9.625" style="76" customWidth="1"/>
    <col min="13576" max="13576" width="11.5" style="76" customWidth="1"/>
    <col min="13577" max="13824" width="6.75" style="76"/>
    <col min="13825" max="13825" width="5.875" style="76" customWidth="1"/>
    <col min="13826" max="13826" width="35.125" style="76" customWidth="1"/>
    <col min="13827" max="13827" width="12.5" style="76" customWidth="1"/>
    <col min="13828" max="13828" width="9.625" style="76" customWidth="1"/>
    <col min="13829" max="13829" width="10.875" style="76" customWidth="1"/>
    <col min="13830" max="13830" width="10.625" style="76" customWidth="1"/>
    <col min="13831" max="13831" width="9.625" style="76" customWidth="1"/>
    <col min="13832" max="13832" width="11.5" style="76" customWidth="1"/>
    <col min="13833" max="14080" width="6.75" style="76"/>
    <col min="14081" max="14081" width="5.875" style="76" customWidth="1"/>
    <col min="14082" max="14082" width="35.125" style="76" customWidth="1"/>
    <col min="14083" max="14083" width="12.5" style="76" customWidth="1"/>
    <col min="14084" max="14084" width="9.625" style="76" customWidth="1"/>
    <col min="14085" max="14085" width="10.875" style="76" customWidth="1"/>
    <col min="14086" max="14086" width="10.625" style="76" customWidth="1"/>
    <col min="14087" max="14087" width="9.625" style="76" customWidth="1"/>
    <col min="14088" max="14088" width="11.5" style="76" customWidth="1"/>
    <col min="14089" max="14336" width="6.75" style="76"/>
    <col min="14337" max="14337" width="5.875" style="76" customWidth="1"/>
    <col min="14338" max="14338" width="35.125" style="76" customWidth="1"/>
    <col min="14339" max="14339" width="12.5" style="76" customWidth="1"/>
    <col min="14340" max="14340" width="9.625" style="76" customWidth="1"/>
    <col min="14341" max="14341" width="10.875" style="76" customWidth="1"/>
    <col min="14342" max="14342" width="10.625" style="76" customWidth="1"/>
    <col min="14343" max="14343" width="9.625" style="76" customWidth="1"/>
    <col min="14344" max="14344" width="11.5" style="76" customWidth="1"/>
    <col min="14345" max="14592" width="6.75" style="76"/>
    <col min="14593" max="14593" width="5.875" style="76" customWidth="1"/>
    <col min="14594" max="14594" width="35.125" style="76" customWidth="1"/>
    <col min="14595" max="14595" width="12.5" style="76" customWidth="1"/>
    <col min="14596" max="14596" width="9.625" style="76" customWidth="1"/>
    <col min="14597" max="14597" width="10.875" style="76" customWidth="1"/>
    <col min="14598" max="14598" width="10.625" style="76" customWidth="1"/>
    <col min="14599" max="14599" width="9.625" style="76" customWidth="1"/>
    <col min="14600" max="14600" width="11.5" style="76" customWidth="1"/>
    <col min="14601" max="14848" width="6.75" style="76"/>
    <col min="14849" max="14849" width="5.875" style="76" customWidth="1"/>
    <col min="14850" max="14850" width="35.125" style="76" customWidth="1"/>
    <col min="14851" max="14851" width="12.5" style="76" customWidth="1"/>
    <col min="14852" max="14852" width="9.625" style="76" customWidth="1"/>
    <col min="14853" max="14853" width="10.875" style="76" customWidth="1"/>
    <col min="14854" max="14854" width="10.625" style="76" customWidth="1"/>
    <col min="14855" max="14855" width="9.625" style="76" customWidth="1"/>
    <col min="14856" max="14856" width="11.5" style="76" customWidth="1"/>
    <col min="14857" max="15104" width="6.75" style="76"/>
    <col min="15105" max="15105" width="5.875" style="76" customWidth="1"/>
    <col min="15106" max="15106" width="35.125" style="76" customWidth="1"/>
    <col min="15107" max="15107" width="12.5" style="76" customWidth="1"/>
    <col min="15108" max="15108" width="9.625" style="76" customWidth="1"/>
    <col min="15109" max="15109" width="10.875" style="76" customWidth="1"/>
    <col min="15110" max="15110" width="10.625" style="76" customWidth="1"/>
    <col min="15111" max="15111" width="9.625" style="76" customWidth="1"/>
    <col min="15112" max="15112" width="11.5" style="76" customWidth="1"/>
    <col min="15113" max="15360" width="6.75" style="76"/>
    <col min="15361" max="15361" width="5.875" style="76" customWidth="1"/>
    <col min="15362" max="15362" width="35.125" style="76" customWidth="1"/>
    <col min="15363" max="15363" width="12.5" style="76" customWidth="1"/>
    <col min="15364" max="15364" width="9.625" style="76" customWidth="1"/>
    <col min="15365" max="15365" width="10.875" style="76" customWidth="1"/>
    <col min="15366" max="15366" width="10.625" style="76" customWidth="1"/>
    <col min="15367" max="15367" width="9.625" style="76" customWidth="1"/>
    <col min="15368" max="15368" width="11.5" style="76" customWidth="1"/>
    <col min="15369" max="15616" width="6.75" style="76"/>
    <col min="15617" max="15617" width="5.875" style="76" customWidth="1"/>
    <col min="15618" max="15618" width="35.125" style="76" customWidth="1"/>
    <col min="15619" max="15619" width="12.5" style="76" customWidth="1"/>
    <col min="15620" max="15620" width="9.625" style="76" customWidth="1"/>
    <col min="15621" max="15621" width="10.875" style="76" customWidth="1"/>
    <col min="15622" max="15622" width="10.625" style="76" customWidth="1"/>
    <col min="15623" max="15623" width="9.625" style="76" customWidth="1"/>
    <col min="15624" max="15624" width="11.5" style="76" customWidth="1"/>
    <col min="15625" max="15872" width="6.75" style="76"/>
    <col min="15873" max="15873" width="5.875" style="76" customWidth="1"/>
    <col min="15874" max="15874" width="35.125" style="76" customWidth="1"/>
    <col min="15875" max="15875" width="12.5" style="76" customWidth="1"/>
    <col min="15876" max="15876" width="9.625" style="76" customWidth="1"/>
    <col min="15877" max="15877" width="10.875" style="76" customWidth="1"/>
    <col min="15878" max="15878" width="10.625" style="76" customWidth="1"/>
    <col min="15879" max="15879" width="9.625" style="76" customWidth="1"/>
    <col min="15880" max="15880" width="11.5" style="76" customWidth="1"/>
    <col min="15881" max="16128" width="6.75" style="76"/>
    <col min="16129" max="16129" width="5.875" style="76" customWidth="1"/>
    <col min="16130" max="16130" width="35.125" style="76" customWidth="1"/>
    <col min="16131" max="16131" width="12.5" style="76" customWidth="1"/>
    <col min="16132" max="16132" width="9.625" style="76" customWidth="1"/>
    <col min="16133" max="16133" width="10.875" style="76" customWidth="1"/>
    <col min="16134" max="16134" width="10.625" style="76" customWidth="1"/>
    <col min="16135" max="16135" width="9.625" style="76" customWidth="1"/>
    <col min="16136" max="16136" width="11.5" style="76" customWidth="1"/>
    <col min="16137" max="16384" width="6.75" style="76"/>
  </cols>
  <sheetData>
    <row r="1" spans="2:13">
      <c r="B1" s="77"/>
      <c r="C1" s="78"/>
      <c r="D1" s="78"/>
      <c r="E1" s="78"/>
      <c r="F1" s="78"/>
      <c r="G1" s="78"/>
      <c r="H1" s="78"/>
      <c r="I1" s="84"/>
    </row>
    <row r="2" spans="2:13" ht="42" customHeight="1">
      <c r="B2" s="79"/>
      <c r="C2" s="80"/>
      <c r="D2" s="714" t="s">
        <v>4893</v>
      </c>
      <c r="E2" s="714"/>
      <c r="F2" s="714"/>
      <c r="G2" s="714"/>
      <c r="H2" s="714"/>
      <c r="I2" s="715"/>
    </row>
    <row r="3" spans="2:13" ht="63" customHeight="1" thickBot="1">
      <c r="B3" s="81"/>
      <c r="C3" s="82"/>
      <c r="D3" s="716" t="s">
        <v>4925</v>
      </c>
      <c r="E3" s="716"/>
      <c r="F3" s="716"/>
      <c r="G3" s="716"/>
      <c r="H3" s="716"/>
      <c r="I3" s="717"/>
    </row>
    <row r="4" spans="2:13" ht="22.5" customHeight="1">
      <c r="B4" s="718" t="s">
        <v>4926</v>
      </c>
      <c r="C4" s="719"/>
      <c r="D4" s="719"/>
      <c r="E4" s="719"/>
      <c r="F4" s="719"/>
      <c r="G4" s="719"/>
      <c r="H4" s="719"/>
      <c r="I4" s="720"/>
    </row>
    <row r="5" spans="2:13" ht="6" customHeight="1">
      <c r="B5" s="195"/>
      <c r="F5" s="83"/>
      <c r="I5" s="196"/>
    </row>
    <row r="6" spans="2:13" ht="16.5" customHeight="1">
      <c r="B6" s="197" t="s">
        <v>4927</v>
      </c>
      <c r="C6" s="198"/>
      <c r="D6" s="198"/>
      <c r="E6" s="198"/>
      <c r="F6" s="198"/>
      <c r="G6" s="198"/>
      <c r="H6" s="198"/>
      <c r="I6" s="199"/>
    </row>
    <row r="7" spans="2:13" s="75" customFormat="1" ht="16.5" customHeight="1">
      <c r="B7" s="200" t="s">
        <v>4928</v>
      </c>
      <c r="C7" s="200" t="s">
        <v>4929</v>
      </c>
      <c r="D7" s="702" t="s">
        <v>4930</v>
      </c>
      <c r="E7" s="702"/>
      <c r="F7" s="702" t="s">
        <v>4931</v>
      </c>
      <c r="G7" s="702"/>
      <c r="H7" s="702" t="s">
        <v>4932</v>
      </c>
      <c r="I7" s="702"/>
    </row>
    <row r="8" spans="2:13" ht="124.9" customHeight="1">
      <c r="B8" s="201" t="s">
        <v>4933</v>
      </c>
      <c r="C8" s="202" t="s">
        <v>4975</v>
      </c>
      <c r="D8" s="713" t="s">
        <v>4976</v>
      </c>
      <c r="E8" s="710"/>
      <c r="F8" s="711" t="s">
        <v>4977</v>
      </c>
      <c r="G8" s="711"/>
      <c r="H8" s="712"/>
      <c r="I8" s="710"/>
    </row>
    <row r="9" spans="2:13" ht="87" customHeight="1">
      <c r="B9" s="201" t="s">
        <v>4934</v>
      </c>
      <c r="C9" s="202" t="s">
        <v>4978</v>
      </c>
      <c r="D9" s="713" t="s">
        <v>4979</v>
      </c>
      <c r="E9" s="710"/>
      <c r="F9" s="711" t="s">
        <v>4980</v>
      </c>
      <c r="G9" s="711"/>
      <c r="H9" s="712"/>
      <c r="I9" s="710"/>
    </row>
    <row r="10" spans="2:13" ht="121.9" customHeight="1">
      <c r="B10" s="201" t="s">
        <v>4951</v>
      </c>
      <c r="C10" s="202" t="s">
        <v>4981</v>
      </c>
      <c r="D10" s="710" t="s">
        <v>4982</v>
      </c>
      <c r="E10" s="710"/>
      <c r="F10" s="711" t="s">
        <v>4983</v>
      </c>
      <c r="G10" s="711"/>
      <c r="H10" s="712"/>
      <c r="I10" s="710"/>
    </row>
    <row r="11" spans="2:13">
      <c r="B11" s="201" t="s">
        <v>4952</v>
      </c>
      <c r="C11" s="202"/>
      <c r="D11" s="710"/>
      <c r="E11" s="710"/>
      <c r="F11" s="711"/>
      <c r="G11" s="711"/>
      <c r="H11" s="711"/>
      <c r="I11" s="711"/>
    </row>
    <row r="12" spans="2:13" ht="6.75" customHeight="1">
      <c r="B12" s="203"/>
      <c r="C12" s="204"/>
      <c r="D12" s="205"/>
      <c r="E12" s="205"/>
      <c r="F12" s="204"/>
      <c r="G12" s="204"/>
      <c r="H12" s="204"/>
      <c r="I12" s="206"/>
    </row>
    <row r="13" spans="2:13" ht="15.75">
      <c r="B13" s="197" t="s">
        <v>4935</v>
      </c>
      <c r="C13" s="198"/>
      <c r="D13" s="198"/>
      <c r="E13" s="198"/>
      <c r="F13" s="198"/>
      <c r="G13" s="198"/>
      <c r="H13" s="198"/>
      <c r="I13" s="199"/>
    </row>
    <row r="14" spans="2:13" s="75" customFormat="1" ht="16.5" customHeight="1">
      <c r="B14" s="200" t="s">
        <v>4936</v>
      </c>
      <c r="C14" s="200" t="s">
        <v>4937</v>
      </c>
      <c r="D14" s="702" t="s">
        <v>1852</v>
      </c>
      <c r="E14" s="702"/>
      <c r="F14" s="702"/>
      <c r="G14" s="200" t="s">
        <v>4938</v>
      </c>
      <c r="H14" s="703" t="s">
        <v>4939</v>
      </c>
      <c r="I14" s="704"/>
    </row>
    <row r="15" spans="2:13" ht="24.75" customHeight="1">
      <c r="B15" s="207" t="s">
        <v>4940</v>
      </c>
      <c r="C15" s="208"/>
      <c r="D15" s="705" t="s">
        <v>4984</v>
      </c>
      <c r="E15" s="705"/>
      <c r="F15" s="705"/>
      <c r="G15" s="208" t="s">
        <v>72</v>
      </c>
      <c r="H15" s="706">
        <f>M15*(1+G23)</f>
        <v>12.177245677908362</v>
      </c>
      <c r="I15" s="707"/>
      <c r="J15" s="209" t="s">
        <v>4945</v>
      </c>
      <c r="K15" s="210">
        <f>AVERAGE(F17:G19)</f>
        <v>11.106666666666667</v>
      </c>
      <c r="L15" s="211" t="s">
        <v>4946</v>
      </c>
      <c r="M15" s="212">
        <f>SMALL(K15:K16,1)</f>
        <v>11</v>
      </c>
    </row>
    <row r="16" spans="2:13" ht="15">
      <c r="B16" s="203"/>
      <c r="C16" s="201" t="s">
        <v>4941</v>
      </c>
      <c r="D16" s="708" t="s">
        <v>4942</v>
      </c>
      <c r="E16" s="708"/>
      <c r="F16" s="709" t="s">
        <v>4943</v>
      </c>
      <c r="G16" s="709"/>
      <c r="H16" s="709" t="s">
        <v>4944</v>
      </c>
      <c r="I16" s="709"/>
      <c r="J16" s="209" t="s">
        <v>4947</v>
      </c>
      <c r="K16" s="210">
        <f>MEDIAN(F17:G19)</f>
        <v>11</v>
      </c>
      <c r="L16" s="213"/>
      <c r="M16" s="213"/>
    </row>
    <row r="17" spans="2:17" ht="15">
      <c r="B17" s="203"/>
      <c r="C17" s="214" t="s">
        <v>4933</v>
      </c>
      <c r="D17" s="695" t="str">
        <f t="shared" ref="D17:D19" si="0">VLOOKUP(C17,$B$8:$G$11,3,FALSE)</f>
        <v>MIRANDA E CIA LTDA.</v>
      </c>
      <c r="E17" s="695"/>
      <c r="F17" s="696">
        <v>11</v>
      </c>
      <c r="G17" s="696"/>
      <c r="H17" s="697" t="s">
        <v>4985</v>
      </c>
      <c r="I17" s="697"/>
      <c r="J17" s="209" t="s">
        <v>4948</v>
      </c>
      <c r="K17" s="215">
        <f>_xlfn.STDEV.S(F17:G19)/AVERAGE(F17:G19)</f>
        <v>7.608620349335328E-2</v>
      </c>
      <c r="L17" s="213"/>
      <c r="M17" s="213"/>
    </row>
    <row r="18" spans="2:17">
      <c r="B18" s="203"/>
      <c r="C18" s="214" t="s">
        <v>4934</v>
      </c>
      <c r="D18" s="695" t="str">
        <f t="shared" si="0"/>
        <v>CRISTAL CCH LTDA.</v>
      </c>
      <c r="E18" s="695"/>
      <c r="F18" s="696">
        <v>12</v>
      </c>
      <c r="G18" s="696"/>
      <c r="H18" s="697" t="s">
        <v>4985</v>
      </c>
      <c r="I18" s="697"/>
    </row>
    <row r="19" spans="2:17">
      <c r="B19" s="203"/>
      <c r="C19" s="214" t="s">
        <v>4951</v>
      </c>
      <c r="D19" s="695" t="str">
        <f t="shared" si="0"/>
        <v>KAROLINA NAJARA SILVA DE ALMEIDA</v>
      </c>
      <c r="E19" s="695"/>
      <c r="F19" s="696">
        <v>10.32</v>
      </c>
      <c r="G19" s="696"/>
      <c r="H19" s="697" t="s">
        <v>4985</v>
      </c>
      <c r="I19" s="697"/>
    </row>
    <row r="20" spans="2:17">
      <c r="B20" s="216"/>
      <c r="C20" s="217" t="s">
        <v>4949</v>
      </c>
      <c r="D20" s="698" t="s">
        <v>58</v>
      </c>
      <c r="E20" s="698"/>
      <c r="F20" s="698"/>
      <c r="G20" s="698"/>
      <c r="H20" s="698"/>
      <c r="I20" s="698"/>
    </row>
    <row r="21" spans="2:17">
      <c r="B21" s="203"/>
      <c r="C21" s="218"/>
      <c r="D21" s="218"/>
      <c r="E21" s="218"/>
      <c r="F21" s="218"/>
      <c r="G21" s="218"/>
      <c r="H21" s="218"/>
      <c r="I21" s="219"/>
    </row>
    <row r="22" spans="2:17">
      <c r="B22" s="203"/>
      <c r="C22" s="218"/>
      <c r="D22" s="218"/>
      <c r="E22" s="372">
        <v>44866</v>
      </c>
      <c r="F22" s="372">
        <v>46023</v>
      </c>
      <c r="G22" s="371" t="s">
        <v>18943</v>
      </c>
      <c r="H22" s="218"/>
      <c r="I22" s="219"/>
    </row>
    <row r="23" spans="2:17">
      <c r="B23" s="203"/>
      <c r="C23" s="371" t="s">
        <v>18942</v>
      </c>
      <c r="D23" s="218"/>
      <c r="E23" s="218">
        <v>751.48800000000006</v>
      </c>
      <c r="F23" s="218">
        <v>831.91399999999999</v>
      </c>
      <c r="G23" s="373">
        <f>F23/E23-1</f>
        <v>0.10702233435530562</v>
      </c>
      <c r="H23" s="218"/>
      <c r="I23" s="219"/>
    </row>
    <row r="24" spans="2:17">
      <c r="B24" s="203"/>
      <c r="C24" s="218"/>
      <c r="D24" s="218"/>
      <c r="E24" s="218"/>
      <c r="F24" s="218"/>
      <c r="G24" s="218"/>
      <c r="H24" s="218"/>
      <c r="I24" s="219"/>
    </row>
    <row r="25" spans="2:17" ht="14.25">
      <c r="B25" s="203"/>
      <c r="C25" s="218"/>
      <c r="D25" s="218"/>
      <c r="E25" s="218"/>
      <c r="F25" s="218"/>
      <c r="G25" s="218"/>
      <c r="H25" s="218"/>
      <c r="I25" s="219"/>
      <c r="Q25" s="229"/>
    </row>
    <row r="26" spans="2:17">
      <c r="B26" s="203"/>
      <c r="C26" s="218"/>
      <c r="D26" s="218"/>
      <c r="E26" s="218"/>
      <c r="F26" s="218"/>
      <c r="G26" s="218"/>
      <c r="H26" s="218"/>
      <c r="I26" s="219"/>
    </row>
    <row r="27" spans="2:17">
      <c r="B27" s="699" t="s">
        <v>4950</v>
      </c>
      <c r="C27" s="700"/>
      <c r="D27" s="701"/>
      <c r="E27" s="699" t="s">
        <v>4953</v>
      </c>
      <c r="F27" s="700"/>
      <c r="G27" s="700"/>
      <c r="H27" s="700"/>
      <c r="I27" s="701"/>
    </row>
    <row r="28" spans="2:17">
      <c r="B28" s="220"/>
      <c r="C28" s="221"/>
      <c r="D28" s="222"/>
      <c r="E28" s="686"/>
      <c r="F28" s="687"/>
      <c r="G28" s="687"/>
      <c r="H28" s="687"/>
      <c r="I28" s="688"/>
    </row>
    <row r="29" spans="2:17">
      <c r="B29" s="223" t="s">
        <v>2104</v>
      </c>
      <c r="C29" s="218"/>
      <c r="D29" s="219"/>
      <c r="E29" s="689"/>
      <c r="F29" s="690"/>
      <c r="G29" s="690"/>
      <c r="H29" s="690"/>
      <c r="I29" s="691"/>
    </row>
    <row r="30" spans="2:17">
      <c r="B30" s="223"/>
      <c r="C30" s="218"/>
      <c r="D30" s="219"/>
      <c r="E30" s="689"/>
      <c r="F30" s="690"/>
      <c r="G30" s="690"/>
      <c r="H30" s="690"/>
      <c r="I30" s="691"/>
    </row>
    <row r="31" spans="2:17">
      <c r="B31" s="223"/>
      <c r="C31" s="218"/>
      <c r="D31" s="219"/>
      <c r="E31" s="689"/>
      <c r="F31" s="690"/>
      <c r="G31" s="690"/>
      <c r="H31" s="690"/>
      <c r="I31" s="691"/>
    </row>
    <row r="32" spans="2:17">
      <c r="B32" s="224"/>
      <c r="C32" s="225"/>
      <c r="D32" s="226"/>
      <c r="E32" s="692"/>
      <c r="F32" s="693"/>
      <c r="G32" s="693"/>
      <c r="H32" s="693"/>
      <c r="I32" s="694"/>
    </row>
  </sheetData>
  <mergeCells count="38">
    <mergeCell ref="D2:I2"/>
    <mergeCell ref="D3:I3"/>
    <mergeCell ref="B4:I4"/>
    <mergeCell ref="D7:E7"/>
    <mergeCell ref="F7:G7"/>
    <mergeCell ref="H7:I7"/>
    <mergeCell ref="D8:E8"/>
    <mergeCell ref="F8:G8"/>
    <mergeCell ref="H8:I8"/>
    <mergeCell ref="D9:E9"/>
    <mergeCell ref="F9:G9"/>
    <mergeCell ref="H9:I9"/>
    <mergeCell ref="D10:E10"/>
    <mergeCell ref="F10:G10"/>
    <mergeCell ref="H10:I10"/>
    <mergeCell ref="D11:E11"/>
    <mergeCell ref="F11:G11"/>
    <mergeCell ref="H11:I11"/>
    <mergeCell ref="D14:F14"/>
    <mergeCell ref="H14:I14"/>
    <mergeCell ref="D15:F15"/>
    <mergeCell ref="H15:I15"/>
    <mergeCell ref="D16:E16"/>
    <mergeCell ref="F16:G16"/>
    <mergeCell ref="H16:I16"/>
    <mergeCell ref="D17:E17"/>
    <mergeCell ref="F17:G17"/>
    <mergeCell ref="H17:I17"/>
    <mergeCell ref="D18:E18"/>
    <mergeCell ref="F18:G18"/>
    <mergeCell ref="H18:I18"/>
    <mergeCell ref="E28:I32"/>
    <mergeCell ref="D19:E19"/>
    <mergeCell ref="F19:G19"/>
    <mergeCell ref="H19:I19"/>
    <mergeCell ref="D20:I20"/>
    <mergeCell ref="B27:D27"/>
    <mergeCell ref="E27:I27"/>
  </mergeCells>
  <dataValidations disablePrompts="1" count="1">
    <dataValidation type="list" allowBlank="1" showInputMessage="1" showErrorMessage="1" sqref="C17:C19" xr:uid="{963EE1D0-E654-4E12-B84D-CFBE742841F5}">
      <formula1>$B$8:$B$11</formula1>
    </dataValidation>
  </dataValidations>
  <printOptions horizontalCentered="1"/>
  <pageMargins left="0.39370078740157499" right="0.39370078740157499" top="0.59055118110236204" bottom="0.59055118110236204" header="0.511811023622047" footer="0.511811023622047"/>
  <pageSetup paperSize="9" scale="55"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FB76"/>
  <sheetViews>
    <sheetView showGridLines="0" showZeros="0" view="pageBreakPreview" topLeftCell="A22" zoomScale="70" zoomScaleNormal="100" workbookViewId="0">
      <selection activeCell="I38" sqref="I38"/>
    </sheetView>
  </sheetViews>
  <sheetFormatPr defaultColWidth="8" defaultRowHeight="12.75"/>
  <cols>
    <col min="1" max="1" width="10.875" style="26" customWidth="1"/>
    <col min="2" max="2" width="48.375" style="26" customWidth="1"/>
    <col min="3" max="3" width="17.625" style="27" customWidth="1"/>
    <col min="4" max="13" width="17.625" style="28" customWidth="1"/>
    <col min="14" max="14" width="19.875" style="29" customWidth="1"/>
    <col min="15" max="17" width="8" style="26"/>
    <col min="18" max="18" width="26.625" style="26" customWidth="1"/>
    <col min="19" max="19" width="8" style="26"/>
    <col min="20" max="20" width="12.875" style="30" customWidth="1"/>
    <col min="21" max="16384" width="8" style="26"/>
  </cols>
  <sheetData>
    <row r="1" spans="1:16382" ht="72" customHeight="1">
      <c r="A1" s="749"/>
      <c r="B1" s="750"/>
      <c r="C1" s="768" t="s">
        <v>4893</v>
      </c>
      <c r="D1" s="768"/>
      <c r="E1" s="768"/>
      <c r="F1" s="768"/>
      <c r="G1" s="768"/>
      <c r="H1" s="768"/>
      <c r="I1" s="768"/>
      <c r="J1" s="768"/>
      <c r="K1" s="768"/>
      <c r="L1" s="768"/>
      <c r="M1" s="768"/>
      <c r="N1" s="769"/>
    </row>
    <row r="2" spans="1:16382" ht="67.150000000000006" customHeight="1">
      <c r="A2" s="751"/>
      <c r="B2" s="752"/>
      <c r="C2" s="770" t="s">
        <v>4925</v>
      </c>
      <c r="D2" s="770"/>
      <c r="E2" s="770"/>
      <c r="F2" s="770"/>
      <c r="G2" s="770"/>
      <c r="H2" s="770"/>
      <c r="I2" s="770"/>
      <c r="J2" s="770"/>
      <c r="K2" s="770"/>
      <c r="L2" s="770"/>
      <c r="M2" s="770"/>
      <c r="N2" s="771"/>
    </row>
    <row r="3" spans="1:16382" ht="13.5" customHeight="1">
      <c r="A3" s="729" t="s">
        <v>4954</v>
      </c>
      <c r="B3" s="730"/>
      <c r="C3" s="730"/>
      <c r="D3" s="730"/>
      <c r="E3" s="730"/>
      <c r="F3" s="730"/>
      <c r="G3" s="730"/>
      <c r="H3" s="730"/>
      <c r="I3" s="731"/>
      <c r="J3" s="732"/>
      <c r="K3" s="730"/>
      <c r="L3" s="730"/>
      <c r="M3" s="730"/>
      <c r="N3" s="731"/>
    </row>
    <row r="4" spans="1:16382" ht="13.5" customHeight="1">
      <c r="A4" s="733"/>
      <c r="B4" s="734"/>
      <c r="C4" s="734"/>
      <c r="D4" s="734"/>
      <c r="E4" s="734"/>
      <c r="F4" s="734"/>
      <c r="G4" s="734"/>
      <c r="H4" s="734"/>
      <c r="I4" s="735"/>
      <c r="J4" s="736"/>
      <c r="K4" s="734"/>
      <c r="L4" s="734"/>
      <c r="M4" s="734"/>
      <c r="N4" s="735"/>
    </row>
    <row r="5" spans="1:16382" ht="13.5" customHeight="1">
      <c r="A5" s="729" t="str">
        <f>'Planilha de BDI S. DESON'!A8</f>
        <v>Data: Fev/2025</v>
      </c>
      <c r="B5" s="730"/>
      <c r="C5" s="730"/>
      <c r="D5" s="730"/>
      <c r="E5" s="730"/>
      <c r="F5" s="730"/>
      <c r="G5" s="730"/>
      <c r="H5" s="730"/>
      <c r="I5" s="731"/>
      <c r="J5" s="732"/>
      <c r="K5" s="730"/>
      <c r="L5" s="730"/>
      <c r="M5" s="730"/>
      <c r="N5" s="731"/>
      <c r="O5" s="724" t="s">
        <v>4954</v>
      </c>
      <c r="P5" s="722"/>
      <c r="Q5" s="722"/>
      <c r="R5" s="722"/>
      <c r="S5" s="722"/>
      <c r="T5" s="737"/>
      <c r="U5" s="722"/>
      <c r="V5" s="722"/>
      <c r="W5" s="723"/>
      <c r="X5" s="724"/>
      <c r="Y5" s="722"/>
      <c r="Z5" s="722"/>
      <c r="AA5" s="722"/>
      <c r="AB5" s="722"/>
      <c r="AC5" s="722"/>
      <c r="AD5" s="722"/>
      <c r="AE5" s="721" t="s">
        <v>4954</v>
      </c>
      <c r="AF5" s="722"/>
      <c r="AG5" s="722"/>
      <c r="AH5" s="722"/>
      <c r="AI5" s="722"/>
      <c r="AJ5" s="722"/>
      <c r="AK5" s="722"/>
      <c r="AL5" s="722"/>
      <c r="AM5" s="723"/>
      <c r="AN5" s="724"/>
      <c r="AO5" s="722"/>
      <c r="AP5" s="722"/>
      <c r="AQ5" s="722"/>
      <c r="AR5" s="722"/>
      <c r="AS5" s="722"/>
      <c r="AT5" s="722"/>
      <c r="AU5" s="721" t="s">
        <v>4954</v>
      </c>
      <c r="AV5" s="722"/>
      <c r="AW5" s="722"/>
      <c r="AX5" s="722"/>
      <c r="AY5" s="722"/>
      <c r="AZ5" s="722"/>
      <c r="BA5" s="722"/>
      <c r="BB5" s="722"/>
      <c r="BC5" s="723"/>
      <c r="BD5" s="724"/>
      <c r="BE5" s="722"/>
      <c r="BF5" s="722"/>
      <c r="BG5" s="722"/>
      <c r="BH5" s="722"/>
      <c r="BI5" s="722"/>
      <c r="BJ5" s="722"/>
      <c r="BK5" s="721" t="s">
        <v>4954</v>
      </c>
      <c r="BL5" s="722"/>
      <c r="BM5" s="722"/>
      <c r="BN5" s="722"/>
      <c r="BO5" s="722"/>
      <c r="BP5" s="722"/>
      <c r="BQ5" s="722"/>
      <c r="BR5" s="722"/>
      <c r="BS5" s="723"/>
      <c r="BT5" s="724"/>
      <c r="BU5" s="722"/>
      <c r="BV5" s="722"/>
      <c r="BW5" s="722"/>
      <c r="BX5" s="722"/>
      <c r="BY5" s="722"/>
      <c r="BZ5" s="722"/>
      <c r="CA5" s="721" t="s">
        <v>4954</v>
      </c>
      <c r="CB5" s="722"/>
      <c r="CC5" s="722"/>
      <c r="CD5" s="722"/>
      <c r="CE5" s="722"/>
      <c r="CF5" s="722"/>
      <c r="CG5" s="722"/>
      <c r="CH5" s="722"/>
      <c r="CI5" s="723"/>
      <c r="CJ5" s="724"/>
      <c r="CK5" s="722"/>
      <c r="CL5" s="722"/>
      <c r="CM5" s="722"/>
      <c r="CN5" s="722"/>
      <c r="CO5" s="722"/>
      <c r="CP5" s="722"/>
      <c r="CQ5" s="721" t="s">
        <v>4954</v>
      </c>
      <c r="CR5" s="722"/>
      <c r="CS5" s="722"/>
      <c r="CT5" s="722"/>
      <c r="CU5" s="722"/>
      <c r="CV5" s="722"/>
      <c r="CW5" s="722"/>
      <c r="CX5" s="722"/>
      <c r="CY5" s="723"/>
      <c r="CZ5" s="724"/>
      <c r="DA5" s="722"/>
      <c r="DB5" s="722"/>
      <c r="DC5" s="722"/>
      <c r="DD5" s="722"/>
      <c r="DE5" s="722"/>
      <c r="DF5" s="722"/>
      <c r="DG5" s="721" t="s">
        <v>4954</v>
      </c>
      <c r="DH5" s="722"/>
      <c r="DI5" s="722"/>
      <c r="DJ5" s="722"/>
      <c r="DK5" s="722"/>
      <c r="DL5" s="722"/>
      <c r="DM5" s="722"/>
      <c r="DN5" s="722"/>
      <c r="DO5" s="723"/>
      <c r="DP5" s="724"/>
      <c r="DQ5" s="722"/>
      <c r="DR5" s="722"/>
      <c r="DS5" s="722"/>
      <c r="DT5" s="722"/>
      <c r="DU5" s="722"/>
      <c r="DV5" s="722"/>
      <c r="DW5" s="721" t="s">
        <v>4954</v>
      </c>
      <c r="DX5" s="722"/>
      <c r="DY5" s="722"/>
      <c r="DZ5" s="722"/>
      <c r="EA5" s="722"/>
      <c r="EB5" s="722"/>
      <c r="EC5" s="722"/>
      <c r="ED5" s="722"/>
      <c r="EE5" s="723"/>
      <c r="EF5" s="724"/>
      <c r="EG5" s="722"/>
      <c r="EH5" s="722"/>
      <c r="EI5" s="722"/>
      <c r="EJ5" s="722"/>
      <c r="EK5" s="722"/>
      <c r="EL5" s="722"/>
      <c r="EM5" s="721" t="s">
        <v>4954</v>
      </c>
      <c r="EN5" s="722"/>
      <c r="EO5" s="722"/>
      <c r="EP5" s="722"/>
      <c r="EQ5" s="722"/>
      <c r="ER5" s="722"/>
      <c r="ES5" s="722"/>
      <c r="ET5" s="722"/>
      <c r="EU5" s="723"/>
      <c r="EV5" s="724"/>
      <c r="EW5" s="722"/>
      <c r="EX5" s="722"/>
      <c r="EY5" s="722"/>
      <c r="EZ5" s="722"/>
      <c r="FA5" s="722"/>
      <c r="FB5" s="722"/>
      <c r="FC5" s="721" t="s">
        <v>4954</v>
      </c>
      <c r="FD5" s="722"/>
      <c r="FE5" s="722"/>
      <c r="FF5" s="722"/>
      <c r="FG5" s="722"/>
      <c r="FH5" s="722"/>
      <c r="FI5" s="722"/>
      <c r="FJ5" s="722"/>
      <c r="FK5" s="723"/>
      <c r="FL5" s="724"/>
      <c r="FM5" s="722"/>
      <c r="FN5" s="722"/>
      <c r="FO5" s="722"/>
      <c r="FP5" s="722"/>
      <c r="FQ5" s="722"/>
      <c r="FR5" s="722"/>
      <c r="FS5" s="721" t="s">
        <v>4954</v>
      </c>
      <c r="FT5" s="722"/>
      <c r="FU5" s="722"/>
      <c r="FV5" s="722"/>
      <c r="FW5" s="722"/>
      <c r="FX5" s="722"/>
      <c r="FY5" s="722"/>
      <c r="FZ5" s="722"/>
      <c r="GA5" s="723"/>
      <c r="GB5" s="724"/>
      <c r="GC5" s="722"/>
      <c r="GD5" s="722"/>
      <c r="GE5" s="722"/>
      <c r="GF5" s="722"/>
      <c r="GG5" s="722"/>
      <c r="GH5" s="722"/>
      <c r="GI5" s="721" t="s">
        <v>4954</v>
      </c>
      <c r="GJ5" s="722"/>
      <c r="GK5" s="722"/>
      <c r="GL5" s="722"/>
      <c r="GM5" s="722"/>
      <c r="GN5" s="722"/>
      <c r="GO5" s="722"/>
      <c r="GP5" s="722"/>
      <c r="GQ5" s="723"/>
      <c r="GR5" s="724"/>
      <c r="GS5" s="722"/>
      <c r="GT5" s="722"/>
      <c r="GU5" s="722"/>
      <c r="GV5" s="722"/>
      <c r="GW5" s="722"/>
      <c r="GX5" s="722"/>
      <c r="GY5" s="721" t="s">
        <v>4954</v>
      </c>
      <c r="GZ5" s="722"/>
      <c r="HA5" s="722"/>
      <c r="HB5" s="722"/>
      <c r="HC5" s="722"/>
      <c r="HD5" s="722"/>
      <c r="HE5" s="722"/>
      <c r="HF5" s="722"/>
      <c r="HG5" s="723"/>
      <c r="HH5" s="724"/>
      <c r="HI5" s="722"/>
      <c r="HJ5" s="722"/>
      <c r="HK5" s="722"/>
      <c r="HL5" s="722"/>
      <c r="HM5" s="722"/>
      <c r="HN5" s="722"/>
      <c r="HO5" s="721" t="s">
        <v>4954</v>
      </c>
      <c r="HP5" s="722"/>
      <c r="HQ5" s="722"/>
      <c r="HR5" s="722"/>
      <c r="HS5" s="722"/>
      <c r="HT5" s="722"/>
      <c r="HU5" s="722"/>
      <c r="HV5" s="722"/>
      <c r="HW5" s="723"/>
      <c r="HX5" s="724"/>
      <c r="HY5" s="722"/>
      <c r="HZ5" s="722"/>
      <c r="IA5" s="722"/>
      <c r="IB5" s="722"/>
      <c r="IC5" s="722"/>
      <c r="ID5" s="722"/>
      <c r="IE5" s="721" t="s">
        <v>4954</v>
      </c>
      <c r="IF5" s="722"/>
      <c r="IG5" s="722"/>
      <c r="IH5" s="722"/>
      <c r="II5" s="722"/>
      <c r="IJ5" s="722"/>
      <c r="IK5" s="722"/>
      <c r="IL5" s="722"/>
      <c r="IM5" s="723"/>
      <c r="IN5" s="724"/>
      <c r="IO5" s="722"/>
      <c r="IP5" s="722"/>
      <c r="IQ5" s="722"/>
      <c r="IR5" s="722"/>
      <c r="IS5" s="722"/>
      <c r="IT5" s="722"/>
      <c r="IU5" s="721" t="s">
        <v>4954</v>
      </c>
      <c r="IV5" s="722"/>
      <c r="IW5" s="722"/>
      <c r="IX5" s="722"/>
      <c r="IY5" s="722"/>
      <c r="IZ5" s="722"/>
      <c r="JA5" s="722"/>
      <c r="JB5" s="722"/>
      <c r="JC5" s="723"/>
      <c r="JD5" s="724"/>
      <c r="JE5" s="722"/>
      <c r="JF5" s="722"/>
      <c r="JG5" s="722"/>
      <c r="JH5" s="722"/>
      <c r="JI5" s="722"/>
      <c r="JJ5" s="722"/>
      <c r="JK5" s="721" t="s">
        <v>4954</v>
      </c>
      <c r="JL5" s="722"/>
      <c r="JM5" s="722"/>
      <c r="JN5" s="722"/>
      <c r="JO5" s="722"/>
      <c r="JP5" s="722"/>
      <c r="JQ5" s="722"/>
      <c r="JR5" s="722"/>
      <c r="JS5" s="723"/>
      <c r="JT5" s="724"/>
      <c r="JU5" s="722"/>
      <c r="JV5" s="722"/>
      <c r="JW5" s="722"/>
      <c r="JX5" s="722"/>
      <c r="JY5" s="722"/>
      <c r="JZ5" s="722"/>
      <c r="KA5" s="721" t="s">
        <v>4954</v>
      </c>
      <c r="KB5" s="722"/>
      <c r="KC5" s="722"/>
      <c r="KD5" s="722"/>
      <c r="KE5" s="722"/>
      <c r="KF5" s="722"/>
      <c r="KG5" s="722"/>
      <c r="KH5" s="722"/>
      <c r="KI5" s="723"/>
      <c r="KJ5" s="724"/>
      <c r="KK5" s="722"/>
      <c r="KL5" s="722"/>
      <c r="KM5" s="722"/>
      <c r="KN5" s="722"/>
      <c r="KO5" s="722"/>
      <c r="KP5" s="722"/>
      <c r="KQ5" s="721" t="s">
        <v>4954</v>
      </c>
      <c r="KR5" s="722"/>
      <c r="KS5" s="722"/>
      <c r="KT5" s="722"/>
      <c r="KU5" s="722"/>
      <c r="KV5" s="722"/>
      <c r="KW5" s="722"/>
      <c r="KX5" s="722"/>
      <c r="KY5" s="723"/>
      <c r="KZ5" s="724"/>
      <c r="LA5" s="722"/>
      <c r="LB5" s="722"/>
      <c r="LC5" s="722"/>
      <c r="LD5" s="722"/>
      <c r="LE5" s="722"/>
      <c r="LF5" s="722"/>
      <c r="LG5" s="721" t="s">
        <v>4954</v>
      </c>
      <c r="LH5" s="722"/>
      <c r="LI5" s="722"/>
      <c r="LJ5" s="722"/>
      <c r="LK5" s="722"/>
      <c r="LL5" s="722"/>
      <c r="LM5" s="722"/>
      <c r="LN5" s="722"/>
      <c r="LO5" s="723"/>
      <c r="LP5" s="724"/>
      <c r="LQ5" s="722"/>
      <c r="LR5" s="722"/>
      <c r="LS5" s="722"/>
      <c r="LT5" s="722"/>
      <c r="LU5" s="722"/>
      <c r="LV5" s="722"/>
      <c r="LW5" s="721" t="s">
        <v>4954</v>
      </c>
      <c r="LX5" s="722"/>
      <c r="LY5" s="722"/>
      <c r="LZ5" s="722"/>
      <c r="MA5" s="722"/>
      <c r="MB5" s="722"/>
      <c r="MC5" s="722"/>
      <c r="MD5" s="722"/>
      <c r="ME5" s="723"/>
      <c r="MF5" s="724"/>
      <c r="MG5" s="722"/>
      <c r="MH5" s="722"/>
      <c r="MI5" s="722"/>
      <c r="MJ5" s="722"/>
      <c r="MK5" s="722"/>
      <c r="ML5" s="722"/>
      <c r="MM5" s="721" t="s">
        <v>4954</v>
      </c>
      <c r="MN5" s="722"/>
      <c r="MO5" s="722"/>
      <c r="MP5" s="722"/>
      <c r="MQ5" s="722"/>
      <c r="MR5" s="722"/>
      <c r="MS5" s="722"/>
      <c r="MT5" s="722"/>
      <c r="MU5" s="723"/>
      <c r="MV5" s="724"/>
      <c r="MW5" s="722"/>
      <c r="MX5" s="722"/>
      <c r="MY5" s="722"/>
      <c r="MZ5" s="722"/>
      <c r="NA5" s="722"/>
      <c r="NB5" s="722"/>
      <c r="NC5" s="721" t="s">
        <v>4954</v>
      </c>
      <c r="ND5" s="722"/>
      <c r="NE5" s="722"/>
      <c r="NF5" s="722"/>
      <c r="NG5" s="722"/>
      <c r="NH5" s="722"/>
      <c r="NI5" s="722"/>
      <c r="NJ5" s="722"/>
      <c r="NK5" s="723"/>
      <c r="NL5" s="724"/>
      <c r="NM5" s="722"/>
      <c r="NN5" s="722"/>
      <c r="NO5" s="722"/>
      <c r="NP5" s="722"/>
      <c r="NQ5" s="722"/>
      <c r="NR5" s="722"/>
      <c r="NS5" s="721" t="s">
        <v>4954</v>
      </c>
      <c r="NT5" s="722"/>
      <c r="NU5" s="722"/>
      <c r="NV5" s="722"/>
      <c r="NW5" s="722"/>
      <c r="NX5" s="722"/>
      <c r="NY5" s="722"/>
      <c r="NZ5" s="722"/>
      <c r="OA5" s="723"/>
      <c r="OB5" s="724"/>
      <c r="OC5" s="722"/>
      <c r="OD5" s="722"/>
      <c r="OE5" s="722"/>
      <c r="OF5" s="722"/>
      <c r="OG5" s="722"/>
      <c r="OH5" s="722"/>
      <c r="OI5" s="721" t="s">
        <v>4954</v>
      </c>
      <c r="OJ5" s="722"/>
      <c r="OK5" s="722"/>
      <c r="OL5" s="722"/>
      <c r="OM5" s="722"/>
      <c r="ON5" s="722"/>
      <c r="OO5" s="722"/>
      <c r="OP5" s="722"/>
      <c r="OQ5" s="723"/>
      <c r="OR5" s="724"/>
      <c r="OS5" s="722"/>
      <c r="OT5" s="722"/>
      <c r="OU5" s="722"/>
      <c r="OV5" s="722"/>
      <c r="OW5" s="722"/>
      <c r="OX5" s="722"/>
      <c r="OY5" s="721" t="s">
        <v>4954</v>
      </c>
      <c r="OZ5" s="722"/>
      <c r="PA5" s="722"/>
      <c r="PB5" s="722"/>
      <c r="PC5" s="722"/>
      <c r="PD5" s="722"/>
      <c r="PE5" s="722"/>
      <c r="PF5" s="722"/>
      <c r="PG5" s="723"/>
      <c r="PH5" s="724"/>
      <c r="PI5" s="722"/>
      <c r="PJ5" s="722"/>
      <c r="PK5" s="722"/>
      <c r="PL5" s="722"/>
      <c r="PM5" s="722"/>
      <c r="PN5" s="722"/>
      <c r="PO5" s="721" t="s">
        <v>4954</v>
      </c>
      <c r="PP5" s="722"/>
      <c r="PQ5" s="722"/>
      <c r="PR5" s="722"/>
      <c r="PS5" s="722"/>
      <c r="PT5" s="722"/>
      <c r="PU5" s="722"/>
      <c r="PV5" s="722"/>
      <c r="PW5" s="723"/>
      <c r="PX5" s="724"/>
      <c r="PY5" s="722"/>
      <c r="PZ5" s="722"/>
      <c r="QA5" s="722"/>
      <c r="QB5" s="722"/>
      <c r="QC5" s="722"/>
      <c r="QD5" s="722"/>
      <c r="QE5" s="721" t="s">
        <v>4954</v>
      </c>
      <c r="QF5" s="722"/>
      <c r="QG5" s="722"/>
      <c r="QH5" s="722"/>
      <c r="QI5" s="722"/>
      <c r="QJ5" s="722"/>
      <c r="QK5" s="722"/>
      <c r="QL5" s="722"/>
      <c r="QM5" s="723"/>
      <c r="QN5" s="724"/>
      <c r="QO5" s="722"/>
      <c r="QP5" s="722"/>
      <c r="QQ5" s="722"/>
      <c r="QR5" s="722"/>
      <c r="QS5" s="722"/>
      <c r="QT5" s="722"/>
      <c r="QU5" s="721" t="s">
        <v>4954</v>
      </c>
      <c r="QV5" s="722"/>
      <c r="QW5" s="722"/>
      <c r="QX5" s="722"/>
      <c r="QY5" s="722"/>
      <c r="QZ5" s="722"/>
      <c r="RA5" s="722"/>
      <c r="RB5" s="722"/>
      <c r="RC5" s="723"/>
      <c r="RD5" s="724"/>
      <c r="RE5" s="722"/>
      <c r="RF5" s="722"/>
      <c r="RG5" s="722"/>
      <c r="RH5" s="722"/>
      <c r="RI5" s="722"/>
      <c r="RJ5" s="722"/>
      <c r="RK5" s="721" t="s">
        <v>4954</v>
      </c>
      <c r="RL5" s="722"/>
      <c r="RM5" s="722"/>
      <c r="RN5" s="722"/>
      <c r="RO5" s="722"/>
      <c r="RP5" s="722"/>
      <c r="RQ5" s="722"/>
      <c r="RR5" s="722"/>
      <c r="RS5" s="723"/>
      <c r="RT5" s="724"/>
      <c r="RU5" s="722"/>
      <c r="RV5" s="722"/>
      <c r="RW5" s="722"/>
      <c r="RX5" s="722"/>
      <c r="RY5" s="722"/>
      <c r="RZ5" s="722"/>
      <c r="SA5" s="721" t="s">
        <v>4954</v>
      </c>
      <c r="SB5" s="722"/>
      <c r="SC5" s="722"/>
      <c r="SD5" s="722"/>
      <c r="SE5" s="722"/>
      <c r="SF5" s="722"/>
      <c r="SG5" s="722"/>
      <c r="SH5" s="722"/>
      <c r="SI5" s="723"/>
      <c r="SJ5" s="724"/>
      <c r="SK5" s="722"/>
      <c r="SL5" s="722"/>
      <c r="SM5" s="722"/>
      <c r="SN5" s="722"/>
      <c r="SO5" s="722"/>
      <c r="SP5" s="722"/>
      <c r="SQ5" s="721" t="s">
        <v>4954</v>
      </c>
      <c r="SR5" s="722"/>
      <c r="SS5" s="722"/>
      <c r="ST5" s="722"/>
      <c r="SU5" s="722"/>
      <c r="SV5" s="722"/>
      <c r="SW5" s="722"/>
      <c r="SX5" s="722"/>
      <c r="SY5" s="723"/>
      <c r="SZ5" s="724"/>
      <c r="TA5" s="722"/>
      <c r="TB5" s="722"/>
      <c r="TC5" s="722"/>
      <c r="TD5" s="722"/>
      <c r="TE5" s="722"/>
      <c r="TF5" s="722"/>
      <c r="TG5" s="721" t="s">
        <v>4954</v>
      </c>
      <c r="TH5" s="722"/>
      <c r="TI5" s="722"/>
      <c r="TJ5" s="722"/>
      <c r="TK5" s="722"/>
      <c r="TL5" s="722"/>
      <c r="TM5" s="722"/>
      <c r="TN5" s="722"/>
      <c r="TO5" s="723"/>
      <c r="TP5" s="724"/>
      <c r="TQ5" s="722"/>
      <c r="TR5" s="722"/>
      <c r="TS5" s="722"/>
      <c r="TT5" s="722"/>
      <c r="TU5" s="722"/>
      <c r="TV5" s="722"/>
      <c r="TW5" s="721" t="s">
        <v>4954</v>
      </c>
      <c r="TX5" s="722"/>
      <c r="TY5" s="722"/>
      <c r="TZ5" s="722"/>
      <c r="UA5" s="722"/>
      <c r="UB5" s="722"/>
      <c r="UC5" s="722"/>
      <c r="UD5" s="722"/>
      <c r="UE5" s="723"/>
      <c r="UF5" s="724"/>
      <c r="UG5" s="722"/>
      <c r="UH5" s="722"/>
      <c r="UI5" s="722"/>
      <c r="UJ5" s="722"/>
      <c r="UK5" s="722"/>
      <c r="UL5" s="722"/>
      <c r="UM5" s="721" t="s">
        <v>4954</v>
      </c>
      <c r="UN5" s="722"/>
      <c r="UO5" s="722"/>
      <c r="UP5" s="722"/>
      <c r="UQ5" s="722"/>
      <c r="UR5" s="722"/>
      <c r="US5" s="722"/>
      <c r="UT5" s="722"/>
      <c r="UU5" s="723"/>
      <c r="UV5" s="724"/>
      <c r="UW5" s="722"/>
      <c r="UX5" s="722"/>
      <c r="UY5" s="722"/>
      <c r="UZ5" s="722"/>
      <c r="VA5" s="722"/>
      <c r="VB5" s="722"/>
      <c r="VC5" s="721" t="s">
        <v>4954</v>
      </c>
      <c r="VD5" s="722"/>
      <c r="VE5" s="722"/>
      <c r="VF5" s="722"/>
      <c r="VG5" s="722"/>
      <c r="VH5" s="722"/>
      <c r="VI5" s="722"/>
      <c r="VJ5" s="722"/>
      <c r="VK5" s="723"/>
      <c r="VL5" s="724"/>
      <c r="VM5" s="722"/>
      <c r="VN5" s="722"/>
      <c r="VO5" s="722"/>
      <c r="VP5" s="722"/>
      <c r="VQ5" s="722"/>
      <c r="VR5" s="722"/>
      <c r="VS5" s="721" t="s">
        <v>4954</v>
      </c>
      <c r="VT5" s="722"/>
      <c r="VU5" s="722"/>
      <c r="VV5" s="722"/>
      <c r="VW5" s="722"/>
      <c r="VX5" s="722"/>
      <c r="VY5" s="722"/>
      <c r="VZ5" s="722"/>
      <c r="WA5" s="723"/>
      <c r="WB5" s="724"/>
      <c r="WC5" s="722"/>
      <c r="WD5" s="722"/>
      <c r="WE5" s="722"/>
      <c r="WF5" s="722"/>
      <c r="WG5" s="722"/>
      <c r="WH5" s="722"/>
      <c r="WI5" s="721" t="s">
        <v>4954</v>
      </c>
      <c r="WJ5" s="722"/>
      <c r="WK5" s="722"/>
      <c r="WL5" s="722"/>
      <c r="WM5" s="722"/>
      <c r="WN5" s="722"/>
      <c r="WO5" s="722"/>
      <c r="WP5" s="722"/>
      <c r="WQ5" s="723"/>
      <c r="WR5" s="724"/>
      <c r="WS5" s="722"/>
      <c r="WT5" s="722"/>
      <c r="WU5" s="722"/>
      <c r="WV5" s="722"/>
      <c r="WW5" s="722"/>
      <c r="WX5" s="722"/>
      <c r="WY5" s="721" t="s">
        <v>4954</v>
      </c>
      <c r="WZ5" s="722"/>
      <c r="XA5" s="722"/>
      <c r="XB5" s="722"/>
      <c r="XC5" s="722"/>
      <c r="XD5" s="722"/>
      <c r="XE5" s="722"/>
      <c r="XF5" s="722"/>
      <c r="XG5" s="723"/>
      <c r="XH5" s="724"/>
      <c r="XI5" s="722"/>
      <c r="XJ5" s="722"/>
      <c r="XK5" s="722"/>
      <c r="XL5" s="722"/>
      <c r="XM5" s="722"/>
      <c r="XN5" s="722"/>
      <c r="XO5" s="721" t="s">
        <v>4954</v>
      </c>
      <c r="XP5" s="722"/>
      <c r="XQ5" s="722"/>
      <c r="XR5" s="722"/>
      <c r="XS5" s="722"/>
      <c r="XT5" s="722"/>
      <c r="XU5" s="722"/>
      <c r="XV5" s="722"/>
      <c r="XW5" s="723"/>
      <c r="XX5" s="724"/>
      <c r="XY5" s="722"/>
      <c r="XZ5" s="722"/>
      <c r="YA5" s="722"/>
      <c r="YB5" s="722"/>
      <c r="YC5" s="722"/>
      <c r="YD5" s="722"/>
      <c r="YE5" s="721" t="s">
        <v>4954</v>
      </c>
      <c r="YF5" s="722"/>
      <c r="YG5" s="722"/>
      <c r="YH5" s="722"/>
      <c r="YI5" s="722"/>
      <c r="YJ5" s="722"/>
      <c r="YK5" s="722"/>
      <c r="YL5" s="722"/>
      <c r="YM5" s="723"/>
      <c r="YN5" s="724"/>
      <c r="YO5" s="722"/>
      <c r="YP5" s="722"/>
      <c r="YQ5" s="722"/>
      <c r="YR5" s="722"/>
      <c r="YS5" s="722"/>
      <c r="YT5" s="722"/>
      <c r="YU5" s="721" t="s">
        <v>4954</v>
      </c>
      <c r="YV5" s="722"/>
      <c r="YW5" s="722"/>
      <c r="YX5" s="722"/>
      <c r="YY5" s="722"/>
      <c r="YZ5" s="722"/>
      <c r="ZA5" s="722"/>
      <c r="ZB5" s="722"/>
      <c r="ZC5" s="723"/>
      <c r="ZD5" s="724"/>
      <c r="ZE5" s="722"/>
      <c r="ZF5" s="722"/>
      <c r="ZG5" s="722"/>
      <c r="ZH5" s="722"/>
      <c r="ZI5" s="722"/>
      <c r="ZJ5" s="722"/>
      <c r="ZK5" s="721" t="s">
        <v>4954</v>
      </c>
      <c r="ZL5" s="722"/>
      <c r="ZM5" s="722"/>
      <c r="ZN5" s="722"/>
      <c r="ZO5" s="722"/>
      <c r="ZP5" s="722"/>
      <c r="ZQ5" s="722"/>
      <c r="ZR5" s="722"/>
      <c r="ZS5" s="723"/>
      <c r="ZT5" s="724"/>
      <c r="ZU5" s="722"/>
      <c r="ZV5" s="722"/>
      <c r="ZW5" s="722"/>
      <c r="ZX5" s="722"/>
      <c r="ZY5" s="722"/>
      <c r="ZZ5" s="722"/>
      <c r="AAA5" s="721" t="s">
        <v>4954</v>
      </c>
      <c r="AAB5" s="722"/>
      <c r="AAC5" s="722"/>
      <c r="AAD5" s="722"/>
      <c r="AAE5" s="722"/>
      <c r="AAF5" s="722"/>
      <c r="AAG5" s="722"/>
      <c r="AAH5" s="722"/>
      <c r="AAI5" s="723"/>
      <c r="AAJ5" s="724"/>
      <c r="AAK5" s="722"/>
      <c r="AAL5" s="722"/>
      <c r="AAM5" s="722"/>
      <c r="AAN5" s="722"/>
      <c r="AAO5" s="722"/>
      <c r="AAP5" s="722"/>
      <c r="AAQ5" s="721" t="s">
        <v>4954</v>
      </c>
      <c r="AAR5" s="722"/>
      <c r="AAS5" s="722"/>
      <c r="AAT5" s="722"/>
      <c r="AAU5" s="722"/>
      <c r="AAV5" s="722"/>
      <c r="AAW5" s="722"/>
      <c r="AAX5" s="722"/>
      <c r="AAY5" s="723"/>
      <c r="AAZ5" s="724"/>
      <c r="ABA5" s="722"/>
      <c r="ABB5" s="722"/>
      <c r="ABC5" s="722"/>
      <c r="ABD5" s="722"/>
      <c r="ABE5" s="722"/>
      <c r="ABF5" s="722"/>
      <c r="ABG5" s="721" t="s">
        <v>4954</v>
      </c>
      <c r="ABH5" s="722"/>
      <c r="ABI5" s="722"/>
      <c r="ABJ5" s="722"/>
      <c r="ABK5" s="722"/>
      <c r="ABL5" s="722"/>
      <c r="ABM5" s="722"/>
      <c r="ABN5" s="722"/>
      <c r="ABO5" s="723"/>
      <c r="ABP5" s="724"/>
      <c r="ABQ5" s="722"/>
      <c r="ABR5" s="722"/>
      <c r="ABS5" s="722"/>
      <c r="ABT5" s="722"/>
      <c r="ABU5" s="722"/>
      <c r="ABV5" s="722"/>
      <c r="ABW5" s="721" t="s">
        <v>4954</v>
      </c>
      <c r="ABX5" s="722"/>
      <c r="ABY5" s="722"/>
      <c r="ABZ5" s="722"/>
      <c r="ACA5" s="722"/>
      <c r="ACB5" s="722"/>
      <c r="ACC5" s="722"/>
      <c r="ACD5" s="722"/>
      <c r="ACE5" s="723"/>
      <c r="ACF5" s="724"/>
      <c r="ACG5" s="722"/>
      <c r="ACH5" s="722"/>
      <c r="ACI5" s="722"/>
      <c r="ACJ5" s="722"/>
      <c r="ACK5" s="722"/>
      <c r="ACL5" s="722"/>
      <c r="ACM5" s="721" t="s">
        <v>4954</v>
      </c>
      <c r="ACN5" s="722"/>
      <c r="ACO5" s="722"/>
      <c r="ACP5" s="722"/>
      <c r="ACQ5" s="722"/>
      <c r="ACR5" s="722"/>
      <c r="ACS5" s="722"/>
      <c r="ACT5" s="722"/>
      <c r="ACU5" s="723"/>
      <c r="ACV5" s="724"/>
      <c r="ACW5" s="722"/>
      <c r="ACX5" s="722"/>
      <c r="ACY5" s="722"/>
      <c r="ACZ5" s="722"/>
      <c r="ADA5" s="722"/>
      <c r="ADB5" s="722"/>
      <c r="ADC5" s="721" t="s">
        <v>4954</v>
      </c>
      <c r="ADD5" s="722"/>
      <c r="ADE5" s="722"/>
      <c r="ADF5" s="722"/>
      <c r="ADG5" s="722"/>
      <c r="ADH5" s="722"/>
      <c r="ADI5" s="722"/>
      <c r="ADJ5" s="722"/>
      <c r="ADK5" s="723"/>
      <c r="ADL5" s="724"/>
      <c r="ADM5" s="722"/>
      <c r="ADN5" s="722"/>
      <c r="ADO5" s="722"/>
      <c r="ADP5" s="722"/>
      <c r="ADQ5" s="722"/>
      <c r="ADR5" s="722"/>
      <c r="ADS5" s="721" t="s">
        <v>4954</v>
      </c>
      <c r="ADT5" s="722"/>
      <c r="ADU5" s="722"/>
      <c r="ADV5" s="722"/>
      <c r="ADW5" s="722"/>
      <c r="ADX5" s="722"/>
      <c r="ADY5" s="722"/>
      <c r="ADZ5" s="722"/>
      <c r="AEA5" s="723"/>
      <c r="AEB5" s="724"/>
      <c r="AEC5" s="722"/>
      <c r="AED5" s="722"/>
      <c r="AEE5" s="722"/>
      <c r="AEF5" s="722"/>
      <c r="AEG5" s="722"/>
      <c r="AEH5" s="722"/>
      <c r="AEI5" s="721" t="s">
        <v>4954</v>
      </c>
      <c r="AEJ5" s="722"/>
      <c r="AEK5" s="722"/>
      <c r="AEL5" s="722"/>
      <c r="AEM5" s="722"/>
      <c r="AEN5" s="722"/>
      <c r="AEO5" s="722"/>
      <c r="AEP5" s="722"/>
      <c r="AEQ5" s="723"/>
      <c r="AER5" s="724"/>
      <c r="AES5" s="722"/>
      <c r="AET5" s="722"/>
      <c r="AEU5" s="722"/>
      <c r="AEV5" s="722"/>
      <c r="AEW5" s="722"/>
      <c r="AEX5" s="722"/>
      <c r="AEY5" s="721" t="s">
        <v>4954</v>
      </c>
      <c r="AEZ5" s="722"/>
      <c r="AFA5" s="722"/>
      <c r="AFB5" s="722"/>
      <c r="AFC5" s="722"/>
      <c r="AFD5" s="722"/>
      <c r="AFE5" s="722"/>
      <c r="AFF5" s="722"/>
      <c r="AFG5" s="723"/>
      <c r="AFH5" s="724"/>
      <c r="AFI5" s="722"/>
      <c r="AFJ5" s="722"/>
      <c r="AFK5" s="722"/>
      <c r="AFL5" s="722"/>
      <c r="AFM5" s="722"/>
      <c r="AFN5" s="722"/>
      <c r="AFO5" s="721" t="s">
        <v>4954</v>
      </c>
      <c r="AFP5" s="722"/>
      <c r="AFQ5" s="722"/>
      <c r="AFR5" s="722"/>
      <c r="AFS5" s="722"/>
      <c r="AFT5" s="722"/>
      <c r="AFU5" s="722"/>
      <c r="AFV5" s="722"/>
      <c r="AFW5" s="723"/>
      <c r="AFX5" s="724"/>
      <c r="AFY5" s="722"/>
      <c r="AFZ5" s="722"/>
      <c r="AGA5" s="722"/>
      <c r="AGB5" s="722"/>
      <c r="AGC5" s="722"/>
      <c r="AGD5" s="722"/>
      <c r="AGE5" s="721" t="s">
        <v>4954</v>
      </c>
      <c r="AGF5" s="722"/>
      <c r="AGG5" s="722"/>
      <c r="AGH5" s="722"/>
      <c r="AGI5" s="722"/>
      <c r="AGJ5" s="722"/>
      <c r="AGK5" s="722"/>
      <c r="AGL5" s="722"/>
      <c r="AGM5" s="723"/>
      <c r="AGN5" s="724"/>
      <c r="AGO5" s="722"/>
      <c r="AGP5" s="722"/>
      <c r="AGQ5" s="722"/>
      <c r="AGR5" s="722"/>
      <c r="AGS5" s="722"/>
      <c r="AGT5" s="722"/>
      <c r="AGU5" s="721" t="s">
        <v>4954</v>
      </c>
      <c r="AGV5" s="722"/>
      <c r="AGW5" s="722"/>
      <c r="AGX5" s="722"/>
      <c r="AGY5" s="722"/>
      <c r="AGZ5" s="722"/>
      <c r="AHA5" s="722"/>
      <c r="AHB5" s="722"/>
      <c r="AHC5" s="723"/>
      <c r="AHD5" s="724"/>
      <c r="AHE5" s="722"/>
      <c r="AHF5" s="722"/>
      <c r="AHG5" s="722"/>
      <c r="AHH5" s="722"/>
      <c r="AHI5" s="722"/>
      <c r="AHJ5" s="722"/>
      <c r="AHK5" s="721" t="s">
        <v>4954</v>
      </c>
      <c r="AHL5" s="722"/>
      <c r="AHM5" s="722"/>
      <c r="AHN5" s="722"/>
      <c r="AHO5" s="722"/>
      <c r="AHP5" s="722"/>
      <c r="AHQ5" s="722"/>
      <c r="AHR5" s="722"/>
      <c r="AHS5" s="723"/>
      <c r="AHT5" s="724"/>
      <c r="AHU5" s="722"/>
      <c r="AHV5" s="722"/>
      <c r="AHW5" s="722"/>
      <c r="AHX5" s="722"/>
      <c r="AHY5" s="722"/>
      <c r="AHZ5" s="722"/>
      <c r="AIA5" s="721" t="s">
        <v>4954</v>
      </c>
      <c r="AIB5" s="722"/>
      <c r="AIC5" s="722"/>
      <c r="AID5" s="722"/>
      <c r="AIE5" s="722"/>
      <c r="AIF5" s="722"/>
      <c r="AIG5" s="722"/>
      <c r="AIH5" s="722"/>
      <c r="AII5" s="723"/>
      <c r="AIJ5" s="724"/>
      <c r="AIK5" s="722"/>
      <c r="AIL5" s="722"/>
      <c r="AIM5" s="722"/>
      <c r="AIN5" s="722"/>
      <c r="AIO5" s="722"/>
      <c r="AIP5" s="722"/>
      <c r="AIQ5" s="721" t="s">
        <v>4954</v>
      </c>
      <c r="AIR5" s="722"/>
      <c r="AIS5" s="722"/>
      <c r="AIT5" s="722"/>
      <c r="AIU5" s="722"/>
      <c r="AIV5" s="722"/>
      <c r="AIW5" s="722"/>
      <c r="AIX5" s="722"/>
      <c r="AIY5" s="723"/>
      <c r="AIZ5" s="724"/>
      <c r="AJA5" s="722"/>
      <c r="AJB5" s="722"/>
      <c r="AJC5" s="722"/>
      <c r="AJD5" s="722"/>
      <c r="AJE5" s="722"/>
      <c r="AJF5" s="722"/>
      <c r="AJG5" s="721" t="s">
        <v>4954</v>
      </c>
      <c r="AJH5" s="722"/>
      <c r="AJI5" s="722"/>
      <c r="AJJ5" s="722"/>
      <c r="AJK5" s="722"/>
      <c r="AJL5" s="722"/>
      <c r="AJM5" s="722"/>
      <c r="AJN5" s="722"/>
      <c r="AJO5" s="723"/>
      <c r="AJP5" s="724"/>
      <c r="AJQ5" s="722"/>
      <c r="AJR5" s="722"/>
      <c r="AJS5" s="722"/>
      <c r="AJT5" s="722"/>
      <c r="AJU5" s="722"/>
      <c r="AJV5" s="722"/>
      <c r="AJW5" s="721" t="s">
        <v>4954</v>
      </c>
      <c r="AJX5" s="722"/>
      <c r="AJY5" s="722"/>
      <c r="AJZ5" s="722"/>
      <c r="AKA5" s="722"/>
      <c r="AKB5" s="722"/>
      <c r="AKC5" s="722"/>
      <c r="AKD5" s="722"/>
      <c r="AKE5" s="723"/>
      <c r="AKF5" s="724"/>
      <c r="AKG5" s="722"/>
      <c r="AKH5" s="722"/>
      <c r="AKI5" s="722"/>
      <c r="AKJ5" s="722"/>
      <c r="AKK5" s="722"/>
      <c r="AKL5" s="722"/>
      <c r="AKM5" s="721" t="s">
        <v>4954</v>
      </c>
      <c r="AKN5" s="722"/>
      <c r="AKO5" s="722"/>
      <c r="AKP5" s="722"/>
      <c r="AKQ5" s="722"/>
      <c r="AKR5" s="722"/>
      <c r="AKS5" s="722"/>
      <c r="AKT5" s="722"/>
      <c r="AKU5" s="723"/>
      <c r="AKV5" s="724"/>
      <c r="AKW5" s="722"/>
      <c r="AKX5" s="722"/>
      <c r="AKY5" s="722"/>
      <c r="AKZ5" s="722"/>
      <c r="ALA5" s="722"/>
      <c r="ALB5" s="722"/>
      <c r="ALC5" s="721" t="s">
        <v>4954</v>
      </c>
      <c r="ALD5" s="722"/>
      <c r="ALE5" s="722"/>
      <c r="ALF5" s="722"/>
      <c r="ALG5" s="722"/>
      <c r="ALH5" s="722"/>
      <c r="ALI5" s="722"/>
      <c r="ALJ5" s="722"/>
      <c r="ALK5" s="723"/>
      <c r="ALL5" s="724"/>
      <c r="ALM5" s="722"/>
      <c r="ALN5" s="722"/>
      <c r="ALO5" s="722"/>
      <c r="ALP5" s="722"/>
      <c r="ALQ5" s="722"/>
      <c r="ALR5" s="722"/>
      <c r="ALS5" s="721" t="s">
        <v>4954</v>
      </c>
      <c r="ALT5" s="722"/>
      <c r="ALU5" s="722"/>
      <c r="ALV5" s="722"/>
      <c r="ALW5" s="722"/>
      <c r="ALX5" s="722"/>
      <c r="ALY5" s="722"/>
      <c r="ALZ5" s="722"/>
      <c r="AMA5" s="723"/>
      <c r="AMB5" s="724"/>
      <c r="AMC5" s="722"/>
      <c r="AMD5" s="722"/>
      <c r="AME5" s="722"/>
      <c r="AMF5" s="722"/>
      <c r="AMG5" s="722"/>
      <c r="AMH5" s="722"/>
      <c r="AMI5" s="721" t="s">
        <v>4954</v>
      </c>
      <c r="AMJ5" s="722"/>
      <c r="AMK5" s="722"/>
      <c r="AML5" s="722"/>
      <c r="AMM5" s="722"/>
      <c r="AMN5" s="722"/>
      <c r="AMO5" s="722"/>
      <c r="AMP5" s="722"/>
      <c r="AMQ5" s="723"/>
      <c r="AMR5" s="724"/>
      <c r="AMS5" s="722"/>
      <c r="AMT5" s="722"/>
      <c r="AMU5" s="722"/>
      <c r="AMV5" s="722"/>
      <c r="AMW5" s="722"/>
      <c r="AMX5" s="722"/>
      <c r="AMY5" s="721" t="s">
        <v>4954</v>
      </c>
      <c r="AMZ5" s="722"/>
      <c r="ANA5" s="722"/>
      <c r="ANB5" s="722"/>
      <c r="ANC5" s="722"/>
      <c r="AND5" s="722"/>
      <c r="ANE5" s="722"/>
      <c r="ANF5" s="722"/>
      <c r="ANG5" s="723"/>
      <c r="ANH5" s="724"/>
      <c r="ANI5" s="722"/>
      <c r="ANJ5" s="722"/>
      <c r="ANK5" s="722"/>
      <c r="ANL5" s="722"/>
      <c r="ANM5" s="722"/>
      <c r="ANN5" s="722"/>
      <c r="ANO5" s="721" t="s">
        <v>4954</v>
      </c>
      <c r="ANP5" s="722"/>
      <c r="ANQ5" s="722"/>
      <c r="ANR5" s="722"/>
      <c r="ANS5" s="722"/>
      <c r="ANT5" s="722"/>
      <c r="ANU5" s="722"/>
      <c r="ANV5" s="722"/>
      <c r="ANW5" s="723"/>
      <c r="ANX5" s="724"/>
      <c r="ANY5" s="722"/>
      <c r="ANZ5" s="722"/>
      <c r="AOA5" s="722"/>
      <c r="AOB5" s="722"/>
      <c r="AOC5" s="722"/>
      <c r="AOD5" s="722"/>
      <c r="AOE5" s="721" t="s">
        <v>4954</v>
      </c>
      <c r="AOF5" s="722"/>
      <c r="AOG5" s="722"/>
      <c r="AOH5" s="722"/>
      <c r="AOI5" s="722"/>
      <c r="AOJ5" s="722"/>
      <c r="AOK5" s="722"/>
      <c r="AOL5" s="722"/>
      <c r="AOM5" s="723"/>
      <c r="AON5" s="724"/>
      <c r="AOO5" s="722"/>
      <c r="AOP5" s="722"/>
      <c r="AOQ5" s="722"/>
      <c r="AOR5" s="722"/>
      <c r="AOS5" s="722"/>
      <c r="AOT5" s="722"/>
      <c r="AOU5" s="721" t="s">
        <v>4954</v>
      </c>
      <c r="AOV5" s="722"/>
      <c r="AOW5" s="722"/>
      <c r="AOX5" s="722"/>
      <c r="AOY5" s="722"/>
      <c r="AOZ5" s="722"/>
      <c r="APA5" s="722"/>
      <c r="APB5" s="722"/>
      <c r="APC5" s="723"/>
      <c r="APD5" s="724"/>
      <c r="APE5" s="722"/>
      <c r="APF5" s="722"/>
      <c r="APG5" s="722"/>
      <c r="APH5" s="722"/>
      <c r="API5" s="722"/>
      <c r="APJ5" s="722"/>
      <c r="APK5" s="721" t="s">
        <v>4954</v>
      </c>
      <c r="APL5" s="722"/>
      <c r="APM5" s="722"/>
      <c r="APN5" s="722"/>
      <c r="APO5" s="722"/>
      <c r="APP5" s="722"/>
      <c r="APQ5" s="722"/>
      <c r="APR5" s="722"/>
      <c r="APS5" s="723"/>
      <c r="APT5" s="724"/>
      <c r="APU5" s="722"/>
      <c r="APV5" s="722"/>
      <c r="APW5" s="722"/>
      <c r="APX5" s="722"/>
      <c r="APY5" s="722"/>
      <c r="APZ5" s="722"/>
      <c r="AQA5" s="721" t="s">
        <v>4954</v>
      </c>
      <c r="AQB5" s="722"/>
      <c r="AQC5" s="722"/>
      <c r="AQD5" s="722"/>
      <c r="AQE5" s="722"/>
      <c r="AQF5" s="722"/>
      <c r="AQG5" s="722"/>
      <c r="AQH5" s="722"/>
      <c r="AQI5" s="723"/>
      <c r="AQJ5" s="724"/>
      <c r="AQK5" s="722"/>
      <c r="AQL5" s="722"/>
      <c r="AQM5" s="722"/>
      <c r="AQN5" s="722"/>
      <c r="AQO5" s="722"/>
      <c r="AQP5" s="722"/>
      <c r="AQQ5" s="721" t="s">
        <v>4954</v>
      </c>
      <c r="AQR5" s="722"/>
      <c r="AQS5" s="722"/>
      <c r="AQT5" s="722"/>
      <c r="AQU5" s="722"/>
      <c r="AQV5" s="722"/>
      <c r="AQW5" s="722"/>
      <c r="AQX5" s="722"/>
      <c r="AQY5" s="723"/>
      <c r="AQZ5" s="724"/>
      <c r="ARA5" s="722"/>
      <c r="ARB5" s="722"/>
      <c r="ARC5" s="722"/>
      <c r="ARD5" s="722"/>
      <c r="ARE5" s="722"/>
      <c r="ARF5" s="722"/>
      <c r="ARG5" s="721" t="s">
        <v>4954</v>
      </c>
      <c r="ARH5" s="722"/>
      <c r="ARI5" s="722"/>
      <c r="ARJ5" s="722"/>
      <c r="ARK5" s="722"/>
      <c r="ARL5" s="722"/>
      <c r="ARM5" s="722"/>
      <c r="ARN5" s="722"/>
      <c r="ARO5" s="723"/>
      <c r="ARP5" s="724"/>
      <c r="ARQ5" s="722"/>
      <c r="ARR5" s="722"/>
      <c r="ARS5" s="722"/>
      <c r="ART5" s="722"/>
      <c r="ARU5" s="722"/>
      <c r="ARV5" s="722"/>
      <c r="ARW5" s="721" t="s">
        <v>4954</v>
      </c>
      <c r="ARX5" s="722"/>
      <c r="ARY5" s="722"/>
      <c r="ARZ5" s="722"/>
      <c r="ASA5" s="722"/>
      <c r="ASB5" s="722"/>
      <c r="ASC5" s="722"/>
      <c r="ASD5" s="722"/>
      <c r="ASE5" s="723"/>
      <c r="ASF5" s="724"/>
      <c r="ASG5" s="722"/>
      <c r="ASH5" s="722"/>
      <c r="ASI5" s="722"/>
      <c r="ASJ5" s="722"/>
      <c r="ASK5" s="722"/>
      <c r="ASL5" s="722"/>
      <c r="ASM5" s="721" t="s">
        <v>4954</v>
      </c>
      <c r="ASN5" s="722"/>
      <c r="ASO5" s="722"/>
      <c r="ASP5" s="722"/>
      <c r="ASQ5" s="722"/>
      <c r="ASR5" s="722"/>
      <c r="ASS5" s="722"/>
      <c r="AST5" s="722"/>
      <c r="ASU5" s="723"/>
      <c r="ASV5" s="724"/>
      <c r="ASW5" s="722"/>
      <c r="ASX5" s="722"/>
      <c r="ASY5" s="722"/>
      <c r="ASZ5" s="722"/>
      <c r="ATA5" s="722"/>
      <c r="ATB5" s="722"/>
      <c r="ATC5" s="721" t="s">
        <v>4954</v>
      </c>
      <c r="ATD5" s="722"/>
      <c r="ATE5" s="722"/>
      <c r="ATF5" s="722"/>
      <c r="ATG5" s="722"/>
      <c r="ATH5" s="722"/>
      <c r="ATI5" s="722"/>
      <c r="ATJ5" s="722"/>
      <c r="ATK5" s="723"/>
      <c r="ATL5" s="724"/>
      <c r="ATM5" s="722"/>
      <c r="ATN5" s="722"/>
      <c r="ATO5" s="722"/>
      <c r="ATP5" s="722"/>
      <c r="ATQ5" s="722"/>
      <c r="ATR5" s="722"/>
      <c r="ATS5" s="721" t="s">
        <v>4954</v>
      </c>
      <c r="ATT5" s="722"/>
      <c r="ATU5" s="722"/>
      <c r="ATV5" s="722"/>
      <c r="ATW5" s="722"/>
      <c r="ATX5" s="722"/>
      <c r="ATY5" s="722"/>
      <c r="ATZ5" s="722"/>
      <c r="AUA5" s="723"/>
      <c r="AUB5" s="724"/>
      <c r="AUC5" s="722"/>
      <c r="AUD5" s="722"/>
      <c r="AUE5" s="722"/>
      <c r="AUF5" s="722"/>
      <c r="AUG5" s="722"/>
      <c r="AUH5" s="722"/>
      <c r="AUI5" s="721" t="s">
        <v>4954</v>
      </c>
      <c r="AUJ5" s="722"/>
      <c r="AUK5" s="722"/>
      <c r="AUL5" s="722"/>
      <c r="AUM5" s="722"/>
      <c r="AUN5" s="722"/>
      <c r="AUO5" s="722"/>
      <c r="AUP5" s="722"/>
      <c r="AUQ5" s="723"/>
      <c r="AUR5" s="724"/>
      <c r="AUS5" s="722"/>
      <c r="AUT5" s="722"/>
      <c r="AUU5" s="722"/>
      <c r="AUV5" s="722"/>
      <c r="AUW5" s="722"/>
      <c r="AUX5" s="722"/>
      <c r="AUY5" s="721" t="s">
        <v>4954</v>
      </c>
      <c r="AUZ5" s="722"/>
      <c r="AVA5" s="722"/>
      <c r="AVB5" s="722"/>
      <c r="AVC5" s="722"/>
      <c r="AVD5" s="722"/>
      <c r="AVE5" s="722"/>
      <c r="AVF5" s="722"/>
      <c r="AVG5" s="723"/>
      <c r="AVH5" s="724"/>
      <c r="AVI5" s="722"/>
      <c r="AVJ5" s="722"/>
      <c r="AVK5" s="722"/>
      <c r="AVL5" s="722"/>
      <c r="AVM5" s="722"/>
      <c r="AVN5" s="722"/>
      <c r="AVO5" s="721" t="s">
        <v>4954</v>
      </c>
      <c r="AVP5" s="722"/>
      <c r="AVQ5" s="722"/>
      <c r="AVR5" s="722"/>
      <c r="AVS5" s="722"/>
      <c r="AVT5" s="722"/>
      <c r="AVU5" s="722"/>
      <c r="AVV5" s="722"/>
      <c r="AVW5" s="723"/>
      <c r="AVX5" s="724"/>
      <c r="AVY5" s="722"/>
      <c r="AVZ5" s="722"/>
      <c r="AWA5" s="722"/>
      <c r="AWB5" s="722"/>
      <c r="AWC5" s="722"/>
      <c r="AWD5" s="722"/>
      <c r="AWE5" s="721" t="s">
        <v>4954</v>
      </c>
      <c r="AWF5" s="722"/>
      <c r="AWG5" s="722"/>
      <c r="AWH5" s="722"/>
      <c r="AWI5" s="722"/>
      <c r="AWJ5" s="722"/>
      <c r="AWK5" s="722"/>
      <c r="AWL5" s="722"/>
      <c r="AWM5" s="723"/>
      <c r="AWN5" s="724"/>
      <c r="AWO5" s="722"/>
      <c r="AWP5" s="722"/>
      <c r="AWQ5" s="722"/>
      <c r="AWR5" s="722"/>
      <c r="AWS5" s="722"/>
      <c r="AWT5" s="722"/>
      <c r="AWU5" s="721" t="s">
        <v>4954</v>
      </c>
      <c r="AWV5" s="722"/>
      <c r="AWW5" s="722"/>
      <c r="AWX5" s="722"/>
      <c r="AWY5" s="722"/>
      <c r="AWZ5" s="722"/>
      <c r="AXA5" s="722"/>
      <c r="AXB5" s="722"/>
      <c r="AXC5" s="723"/>
      <c r="AXD5" s="724"/>
      <c r="AXE5" s="722"/>
      <c r="AXF5" s="722"/>
      <c r="AXG5" s="722"/>
      <c r="AXH5" s="722"/>
      <c r="AXI5" s="722"/>
      <c r="AXJ5" s="722"/>
      <c r="AXK5" s="721" t="s">
        <v>4954</v>
      </c>
      <c r="AXL5" s="722"/>
      <c r="AXM5" s="722"/>
      <c r="AXN5" s="722"/>
      <c r="AXO5" s="722"/>
      <c r="AXP5" s="722"/>
      <c r="AXQ5" s="722"/>
      <c r="AXR5" s="722"/>
      <c r="AXS5" s="723"/>
      <c r="AXT5" s="724"/>
      <c r="AXU5" s="722"/>
      <c r="AXV5" s="722"/>
      <c r="AXW5" s="722"/>
      <c r="AXX5" s="722"/>
      <c r="AXY5" s="722"/>
      <c r="AXZ5" s="722"/>
      <c r="AYA5" s="721" t="s">
        <v>4954</v>
      </c>
      <c r="AYB5" s="722"/>
      <c r="AYC5" s="722"/>
      <c r="AYD5" s="722"/>
      <c r="AYE5" s="722"/>
      <c r="AYF5" s="722"/>
      <c r="AYG5" s="722"/>
      <c r="AYH5" s="722"/>
      <c r="AYI5" s="723"/>
      <c r="AYJ5" s="724"/>
      <c r="AYK5" s="722"/>
      <c r="AYL5" s="722"/>
      <c r="AYM5" s="722"/>
      <c r="AYN5" s="722"/>
      <c r="AYO5" s="722"/>
      <c r="AYP5" s="722"/>
      <c r="AYQ5" s="721" t="s">
        <v>4954</v>
      </c>
      <c r="AYR5" s="722"/>
      <c r="AYS5" s="722"/>
      <c r="AYT5" s="722"/>
      <c r="AYU5" s="722"/>
      <c r="AYV5" s="722"/>
      <c r="AYW5" s="722"/>
      <c r="AYX5" s="722"/>
      <c r="AYY5" s="723"/>
      <c r="AYZ5" s="724"/>
      <c r="AZA5" s="722"/>
      <c r="AZB5" s="722"/>
      <c r="AZC5" s="722"/>
      <c r="AZD5" s="722"/>
      <c r="AZE5" s="722"/>
      <c r="AZF5" s="722"/>
      <c r="AZG5" s="721" t="s">
        <v>4954</v>
      </c>
      <c r="AZH5" s="722"/>
      <c r="AZI5" s="722"/>
      <c r="AZJ5" s="722"/>
      <c r="AZK5" s="722"/>
      <c r="AZL5" s="722"/>
      <c r="AZM5" s="722"/>
      <c r="AZN5" s="722"/>
      <c r="AZO5" s="723"/>
      <c r="AZP5" s="724"/>
      <c r="AZQ5" s="722"/>
      <c r="AZR5" s="722"/>
      <c r="AZS5" s="722"/>
      <c r="AZT5" s="722"/>
      <c r="AZU5" s="722"/>
      <c r="AZV5" s="722"/>
      <c r="AZW5" s="721" t="s">
        <v>4954</v>
      </c>
      <c r="AZX5" s="722"/>
      <c r="AZY5" s="722"/>
      <c r="AZZ5" s="722"/>
      <c r="BAA5" s="722"/>
      <c r="BAB5" s="722"/>
      <c r="BAC5" s="722"/>
      <c r="BAD5" s="722"/>
      <c r="BAE5" s="723"/>
      <c r="BAF5" s="724"/>
      <c r="BAG5" s="722"/>
      <c r="BAH5" s="722"/>
      <c r="BAI5" s="722"/>
      <c r="BAJ5" s="722"/>
      <c r="BAK5" s="722"/>
      <c r="BAL5" s="722"/>
      <c r="BAM5" s="721" t="s">
        <v>4954</v>
      </c>
      <c r="BAN5" s="722"/>
      <c r="BAO5" s="722"/>
      <c r="BAP5" s="722"/>
      <c r="BAQ5" s="722"/>
      <c r="BAR5" s="722"/>
      <c r="BAS5" s="722"/>
      <c r="BAT5" s="722"/>
      <c r="BAU5" s="723"/>
      <c r="BAV5" s="724"/>
      <c r="BAW5" s="722"/>
      <c r="BAX5" s="722"/>
      <c r="BAY5" s="722"/>
      <c r="BAZ5" s="722"/>
      <c r="BBA5" s="722"/>
      <c r="BBB5" s="722"/>
      <c r="BBC5" s="721" t="s">
        <v>4954</v>
      </c>
      <c r="BBD5" s="722"/>
      <c r="BBE5" s="722"/>
      <c r="BBF5" s="722"/>
      <c r="BBG5" s="722"/>
      <c r="BBH5" s="722"/>
      <c r="BBI5" s="722"/>
      <c r="BBJ5" s="722"/>
      <c r="BBK5" s="723"/>
      <c r="BBL5" s="724"/>
      <c r="BBM5" s="722"/>
      <c r="BBN5" s="722"/>
      <c r="BBO5" s="722"/>
      <c r="BBP5" s="722"/>
      <c r="BBQ5" s="722"/>
      <c r="BBR5" s="722"/>
      <c r="BBS5" s="721" t="s">
        <v>4954</v>
      </c>
      <c r="BBT5" s="722"/>
      <c r="BBU5" s="722"/>
      <c r="BBV5" s="722"/>
      <c r="BBW5" s="722"/>
      <c r="BBX5" s="722"/>
      <c r="BBY5" s="722"/>
      <c r="BBZ5" s="722"/>
      <c r="BCA5" s="723"/>
      <c r="BCB5" s="724"/>
      <c r="BCC5" s="722"/>
      <c r="BCD5" s="722"/>
      <c r="BCE5" s="722"/>
      <c r="BCF5" s="722"/>
      <c r="BCG5" s="722"/>
      <c r="BCH5" s="722"/>
      <c r="BCI5" s="721" t="s">
        <v>4954</v>
      </c>
      <c r="BCJ5" s="722"/>
      <c r="BCK5" s="722"/>
      <c r="BCL5" s="722"/>
      <c r="BCM5" s="722"/>
      <c r="BCN5" s="722"/>
      <c r="BCO5" s="722"/>
      <c r="BCP5" s="722"/>
      <c r="BCQ5" s="723"/>
      <c r="BCR5" s="724"/>
      <c r="BCS5" s="722"/>
      <c r="BCT5" s="722"/>
      <c r="BCU5" s="722"/>
      <c r="BCV5" s="722"/>
      <c r="BCW5" s="722"/>
      <c r="BCX5" s="722"/>
      <c r="BCY5" s="721" t="s">
        <v>4954</v>
      </c>
      <c r="BCZ5" s="722"/>
      <c r="BDA5" s="722"/>
      <c r="BDB5" s="722"/>
      <c r="BDC5" s="722"/>
      <c r="BDD5" s="722"/>
      <c r="BDE5" s="722"/>
      <c r="BDF5" s="722"/>
      <c r="BDG5" s="723"/>
      <c r="BDH5" s="724"/>
      <c r="BDI5" s="722"/>
      <c r="BDJ5" s="722"/>
      <c r="BDK5" s="722"/>
      <c r="BDL5" s="722"/>
      <c r="BDM5" s="722"/>
      <c r="BDN5" s="722"/>
      <c r="BDO5" s="721" t="s">
        <v>4954</v>
      </c>
      <c r="BDP5" s="722"/>
      <c r="BDQ5" s="722"/>
      <c r="BDR5" s="722"/>
      <c r="BDS5" s="722"/>
      <c r="BDT5" s="722"/>
      <c r="BDU5" s="722"/>
      <c r="BDV5" s="722"/>
      <c r="BDW5" s="723"/>
      <c r="BDX5" s="724"/>
      <c r="BDY5" s="722"/>
      <c r="BDZ5" s="722"/>
      <c r="BEA5" s="722"/>
      <c r="BEB5" s="722"/>
      <c r="BEC5" s="722"/>
      <c r="BED5" s="722"/>
      <c r="BEE5" s="721" t="s">
        <v>4954</v>
      </c>
      <c r="BEF5" s="722"/>
      <c r="BEG5" s="722"/>
      <c r="BEH5" s="722"/>
      <c r="BEI5" s="722"/>
      <c r="BEJ5" s="722"/>
      <c r="BEK5" s="722"/>
      <c r="BEL5" s="722"/>
      <c r="BEM5" s="723"/>
      <c r="BEN5" s="724"/>
      <c r="BEO5" s="722"/>
      <c r="BEP5" s="722"/>
      <c r="BEQ5" s="722"/>
      <c r="BER5" s="722"/>
      <c r="BES5" s="722"/>
      <c r="BET5" s="722"/>
      <c r="BEU5" s="721" t="s">
        <v>4954</v>
      </c>
      <c r="BEV5" s="722"/>
      <c r="BEW5" s="722"/>
      <c r="BEX5" s="722"/>
      <c r="BEY5" s="722"/>
      <c r="BEZ5" s="722"/>
      <c r="BFA5" s="722"/>
      <c r="BFB5" s="722"/>
      <c r="BFC5" s="723"/>
      <c r="BFD5" s="724"/>
      <c r="BFE5" s="722"/>
      <c r="BFF5" s="722"/>
      <c r="BFG5" s="722"/>
      <c r="BFH5" s="722"/>
      <c r="BFI5" s="722"/>
      <c r="BFJ5" s="722"/>
      <c r="BFK5" s="721" t="s">
        <v>4954</v>
      </c>
      <c r="BFL5" s="722"/>
      <c r="BFM5" s="722"/>
      <c r="BFN5" s="722"/>
      <c r="BFO5" s="722"/>
      <c r="BFP5" s="722"/>
      <c r="BFQ5" s="722"/>
      <c r="BFR5" s="722"/>
      <c r="BFS5" s="723"/>
      <c r="BFT5" s="724"/>
      <c r="BFU5" s="722"/>
      <c r="BFV5" s="722"/>
      <c r="BFW5" s="722"/>
      <c r="BFX5" s="722"/>
      <c r="BFY5" s="722"/>
      <c r="BFZ5" s="722"/>
      <c r="BGA5" s="721" t="s">
        <v>4954</v>
      </c>
      <c r="BGB5" s="722"/>
      <c r="BGC5" s="722"/>
      <c r="BGD5" s="722"/>
      <c r="BGE5" s="722"/>
      <c r="BGF5" s="722"/>
      <c r="BGG5" s="722"/>
      <c r="BGH5" s="722"/>
      <c r="BGI5" s="723"/>
      <c r="BGJ5" s="724"/>
      <c r="BGK5" s="722"/>
      <c r="BGL5" s="722"/>
      <c r="BGM5" s="722"/>
      <c r="BGN5" s="722"/>
      <c r="BGO5" s="722"/>
      <c r="BGP5" s="722"/>
      <c r="BGQ5" s="721" t="s">
        <v>4954</v>
      </c>
      <c r="BGR5" s="722"/>
      <c r="BGS5" s="722"/>
      <c r="BGT5" s="722"/>
      <c r="BGU5" s="722"/>
      <c r="BGV5" s="722"/>
      <c r="BGW5" s="722"/>
      <c r="BGX5" s="722"/>
      <c r="BGY5" s="723"/>
      <c r="BGZ5" s="724"/>
      <c r="BHA5" s="722"/>
      <c r="BHB5" s="722"/>
      <c r="BHC5" s="722"/>
      <c r="BHD5" s="722"/>
      <c r="BHE5" s="722"/>
      <c r="BHF5" s="722"/>
      <c r="BHG5" s="721" t="s">
        <v>4954</v>
      </c>
      <c r="BHH5" s="722"/>
      <c r="BHI5" s="722"/>
      <c r="BHJ5" s="722"/>
      <c r="BHK5" s="722"/>
      <c r="BHL5" s="722"/>
      <c r="BHM5" s="722"/>
      <c r="BHN5" s="722"/>
      <c r="BHO5" s="723"/>
      <c r="BHP5" s="724"/>
      <c r="BHQ5" s="722"/>
      <c r="BHR5" s="722"/>
      <c r="BHS5" s="722"/>
      <c r="BHT5" s="722"/>
      <c r="BHU5" s="722"/>
      <c r="BHV5" s="722"/>
      <c r="BHW5" s="721" t="s">
        <v>4954</v>
      </c>
      <c r="BHX5" s="722"/>
      <c r="BHY5" s="722"/>
      <c r="BHZ5" s="722"/>
      <c r="BIA5" s="722"/>
      <c r="BIB5" s="722"/>
      <c r="BIC5" s="722"/>
      <c r="BID5" s="722"/>
      <c r="BIE5" s="723"/>
      <c r="BIF5" s="724"/>
      <c r="BIG5" s="722"/>
      <c r="BIH5" s="722"/>
      <c r="BII5" s="722"/>
      <c r="BIJ5" s="722"/>
      <c r="BIK5" s="722"/>
      <c r="BIL5" s="722"/>
      <c r="BIM5" s="721" t="s">
        <v>4954</v>
      </c>
      <c r="BIN5" s="722"/>
      <c r="BIO5" s="722"/>
      <c r="BIP5" s="722"/>
      <c r="BIQ5" s="722"/>
      <c r="BIR5" s="722"/>
      <c r="BIS5" s="722"/>
      <c r="BIT5" s="722"/>
      <c r="BIU5" s="723"/>
      <c r="BIV5" s="724"/>
      <c r="BIW5" s="722"/>
      <c r="BIX5" s="722"/>
      <c r="BIY5" s="722"/>
      <c r="BIZ5" s="722"/>
      <c r="BJA5" s="722"/>
      <c r="BJB5" s="722"/>
      <c r="BJC5" s="721" t="s">
        <v>4954</v>
      </c>
      <c r="BJD5" s="722"/>
      <c r="BJE5" s="722"/>
      <c r="BJF5" s="722"/>
      <c r="BJG5" s="722"/>
      <c r="BJH5" s="722"/>
      <c r="BJI5" s="722"/>
      <c r="BJJ5" s="722"/>
      <c r="BJK5" s="723"/>
      <c r="BJL5" s="724"/>
      <c r="BJM5" s="722"/>
      <c r="BJN5" s="722"/>
      <c r="BJO5" s="722"/>
      <c r="BJP5" s="722"/>
      <c r="BJQ5" s="722"/>
      <c r="BJR5" s="722"/>
      <c r="BJS5" s="721" t="s">
        <v>4954</v>
      </c>
      <c r="BJT5" s="722"/>
      <c r="BJU5" s="722"/>
      <c r="BJV5" s="722"/>
      <c r="BJW5" s="722"/>
      <c r="BJX5" s="722"/>
      <c r="BJY5" s="722"/>
      <c r="BJZ5" s="722"/>
      <c r="BKA5" s="723"/>
      <c r="BKB5" s="724"/>
      <c r="BKC5" s="722"/>
      <c r="BKD5" s="722"/>
      <c r="BKE5" s="722"/>
      <c r="BKF5" s="722"/>
      <c r="BKG5" s="722"/>
      <c r="BKH5" s="722"/>
      <c r="BKI5" s="721" t="s">
        <v>4954</v>
      </c>
      <c r="BKJ5" s="722"/>
      <c r="BKK5" s="722"/>
      <c r="BKL5" s="722"/>
      <c r="BKM5" s="722"/>
      <c r="BKN5" s="722"/>
      <c r="BKO5" s="722"/>
      <c r="BKP5" s="722"/>
      <c r="BKQ5" s="723"/>
      <c r="BKR5" s="724"/>
      <c r="BKS5" s="722"/>
      <c r="BKT5" s="722"/>
      <c r="BKU5" s="722"/>
      <c r="BKV5" s="722"/>
      <c r="BKW5" s="722"/>
      <c r="BKX5" s="722"/>
      <c r="BKY5" s="721" t="s">
        <v>4954</v>
      </c>
      <c r="BKZ5" s="722"/>
      <c r="BLA5" s="722"/>
      <c r="BLB5" s="722"/>
      <c r="BLC5" s="722"/>
      <c r="BLD5" s="722"/>
      <c r="BLE5" s="722"/>
      <c r="BLF5" s="722"/>
      <c r="BLG5" s="723"/>
      <c r="BLH5" s="724"/>
      <c r="BLI5" s="722"/>
      <c r="BLJ5" s="722"/>
      <c r="BLK5" s="722"/>
      <c r="BLL5" s="722"/>
      <c r="BLM5" s="722"/>
      <c r="BLN5" s="722"/>
      <c r="BLO5" s="721" t="s">
        <v>4954</v>
      </c>
      <c r="BLP5" s="722"/>
      <c r="BLQ5" s="722"/>
      <c r="BLR5" s="722"/>
      <c r="BLS5" s="722"/>
      <c r="BLT5" s="722"/>
      <c r="BLU5" s="722"/>
      <c r="BLV5" s="722"/>
      <c r="BLW5" s="723"/>
      <c r="BLX5" s="724"/>
      <c r="BLY5" s="722"/>
      <c r="BLZ5" s="722"/>
      <c r="BMA5" s="722"/>
      <c r="BMB5" s="722"/>
      <c r="BMC5" s="722"/>
      <c r="BMD5" s="722"/>
      <c r="BME5" s="721" t="s">
        <v>4954</v>
      </c>
      <c r="BMF5" s="722"/>
      <c r="BMG5" s="722"/>
      <c r="BMH5" s="722"/>
      <c r="BMI5" s="722"/>
      <c r="BMJ5" s="722"/>
      <c r="BMK5" s="722"/>
      <c r="BML5" s="722"/>
      <c r="BMM5" s="723"/>
      <c r="BMN5" s="724"/>
      <c r="BMO5" s="722"/>
      <c r="BMP5" s="722"/>
      <c r="BMQ5" s="722"/>
      <c r="BMR5" s="722"/>
      <c r="BMS5" s="722"/>
      <c r="BMT5" s="722"/>
      <c r="BMU5" s="721" t="s">
        <v>4954</v>
      </c>
      <c r="BMV5" s="722"/>
      <c r="BMW5" s="722"/>
      <c r="BMX5" s="722"/>
      <c r="BMY5" s="722"/>
      <c r="BMZ5" s="722"/>
      <c r="BNA5" s="722"/>
      <c r="BNB5" s="722"/>
      <c r="BNC5" s="723"/>
      <c r="BND5" s="724"/>
      <c r="BNE5" s="722"/>
      <c r="BNF5" s="722"/>
      <c r="BNG5" s="722"/>
      <c r="BNH5" s="722"/>
      <c r="BNI5" s="722"/>
      <c r="BNJ5" s="722"/>
      <c r="BNK5" s="721" t="s">
        <v>4954</v>
      </c>
      <c r="BNL5" s="722"/>
      <c r="BNM5" s="722"/>
      <c r="BNN5" s="722"/>
      <c r="BNO5" s="722"/>
      <c r="BNP5" s="722"/>
      <c r="BNQ5" s="722"/>
      <c r="BNR5" s="722"/>
      <c r="BNS5" s="723"/>
      <c r="BNT5" s="724"/>
      <c r="BNU5" s="722"/>
      <c r="BNV5" s="722"/>
      <c r="BNW5" s="722"/>
      <c r="BNX5" s="722"/>
      <c r="BNY5" s="722"/>
      <c r="BNZ5" s="722"/>
      <c r="BOA5" s="721" t="s">
        <v>4954</v>
      </c>
      <c r="BOB5" s="722"/>
      <c r="BOC5" s="722"/>
      <c r="BOD5" s="722"/>
      <c r="BOE5" s="722"/>
      <c r="BOF5" s="722"/>
      <c r="BOG5" s="722"/>
      <c r="BOH5" s="722"/>
      <c r="BOI5" s="723"/>
      <c r="BOJ5" s="724"/>
      <c r="BOK5" s="722"/>
      <c r="BOL5" s="722"/>
      <c r="BOM5" s="722"/>
      <c r="BON5" s="722"/>
      <c r="BOO5" s="722"/>
      <c r="BOP5" s="722"/>
      <c r="BOQ5" s="721" t="s">
        <v>4954</v>
      </c>
      <c r="BOR5" s="722"/>
      <c r="BOS5" s="722"/>
      <c r="BOT5" s="722"/>
      <c r="BOU5" s="722"/>
      <c r="BOV5" s="722"/>
      <c r="BOW5" s="722"/>
      <c r="BOX5" s="722"/>
      <c r="BOY5" s="723"/>
      <c r="BOZ5" s="724"/>
      <c r="BPA5" s="722"/>
      <c r="BPB5" s="722"/>
      <c r="BPC5" s="722"/>
      <c r="BPD5" s="722"/>
      <c r="BPE5" s="722"/>
      <c r="BPF5" s="722"/>
      <c r="BPG5" s="721" t="s">
        <v>4954</v>
      </c>
      <c r="BPH5" s="722"/>
      <c r="BPI5" s="722"/>
      <c r="BPJ5" s="722"/>
      <c r="BPK5" s="722"/>
      <c r="BPL5" s="722"/>
      <c r="BPM5" s="722"/>
      <c r="BPN5" s="722"/>
      <c r="BPO5" s="723"/>
      <c r="BPP5" s="724"/>
      <c r="BPQ5" s="722"/>
      <c r="BPR5" s="722"/>
      <c r="BPS5" s="722"/>
      <c r="BPT5" s="722"/>
      <c r="BPU5" s="722"/>
      <c r="BPV5" s="722"/>
      <c r="BPW5" s="721" t="s">
        <v>4954</v>
      </c>
      <c r="BPX5" s="722"/>
      <c r="BPY5" s="722"/>
      <c r="BPZ5" s="722"/>
      <c r="BQA5" s="722"/>
      <c r="BQB5" s="722"/>
      <c r="BQC5" s="722"/>
      <c r="BQD5" s="722"/>
      <c r="BQE5" s="723"/>
      <c r="BQF5" s="724"/>
      <c r="BQG5" s="722"/>
      <c r="BQH5" s="722"/>
      <c r="BQI5" s="722"/>
      <c r="BQJ5" s="722"/>
      <c r="BQK5" s="722"/>
      <c r="BQL5" s="722"/>
      <c r="BQM5" s="721" t="s">
        <v>4954</v>
      </c>
      <c r="BQN5" s="722"/>
      <c r="BQO5" s="722"/>
      <c r="BQP5" s="722"/>
      <c r="BQQ5" s="722"/>
      <c r="BQR5" s="722"/>
      <c r="BQS5" s="722"/>
      <c r="BQT5" s="722"/>
      <c r="BQU5" s="723"/>
      <c r="BQV5" s="724"/>
      <c r="BQW5" s="722"/>
      <c r="BQX5" s="722"/>
      <c r="BQY5" s="722"/>
      <c r="BQZ5" s="722"/>
      <c r="BRA5" s="722"/>
      <c r="BRB5" s="722"/>
      <c r="BRC5" s="721" t="s">
        <v>4954</v>
      </c>
      <c r="BRD5" s="722"/>
      <c r="BRE5" s="722"/>
      <c r="BRF5" s="722"/>
      <c r="BRG5" s="722"/>
      <c r="BRH5" s="722"/>
      <c r="BRI5" s="722"/>
      <c r="BRJ5" s="722"/>
      <c r="BRK5" s="723"/>
      <c r="BRL5" s="724"/>
      <c r="BRM5" s="722"/>
      <c r="BRN5" s="722"/>
      <c r="BRO5" s="722"/>
      <c r="BRP5" s="722"/>
      <c r="BRQ5" s="722"/>
      <c r="BRR5" s="722"/>
      <c r="BRS5" s="721" t="s">
        <v>4954</v>
      </c>
      <c r="BRT5" s="722"/>
      <c r="BRU5" s="722"/>
      <c r="BRV5" s="722"/>
      <c r="BRW5" s="722"/>
      <c r="BRX5" s="722"/>
      <c r="BRY5" s="722"/>
      <c r="BRZ5" s="722"/>
      <c r="BSA5" s="723"/>
      <c r="BSB5" s="724"/>
      <c r="BSC5" s="722"/>
      <c r="BSD5" s="722"/>
      <c r="BSE5" s="722"/>
      <c r="BSF5" s="722"/>
      <c r="BSG5" s="722"/>
      <c r="BSH5" s="722"/>
      <c r="BSI5" s="721" t="s">
        <v>4954</v>
      </c>
      <c r="BSJ5" s="722"/>
      <c r="BSK5" s="722"/>
      <c r="BSL5" s="722"/>
      <c r="BSM5" s="722"/>
      <c r="BSN5" s="722"/>
      <c r="BSO5" s="722"/>
      <c r="BSP5" s="722"/>
      <c r="BSQ5" s="723"/>
      <c r="BSR5" s="724"/>
      <c r="BSS5" s="722"/>
      <c r="BST5" s="722"/>
      <c r="BSU5" s="722"/>
      <c r="BSV5" s="722"/>
      <c r="BSW5" s="722"/>
      <c r="BSX5" s="722"/>
      <c r="BSY5" s="721" t="s">
        <v>4954</v>
      </c>
      <c r="BSZ5" s="722"/>
      <c r="BTA5" s="722"/>
      <c r="BTB5" s="722"/>
      <c r="BTC5" s="722"/>
      <c r="BTD5" s="722"/>
      <c r="BTE5" s="722"/>
      <c r="BTF5" s="722"/>
      <c r="BTG5" s="723"/>
      <c r="BTH5" s="724"/>
      <c r="BTI5" s="722"/>
      <c r="BTJ5" s="722"/>
      <c r="BTK5" s="722"/>
      <c r="BTL5" s="722"/>
      <c r="BTM5" s="722"/>
      <c r="BTN5" s="722"/>
      <c r="BTO5" s="721" t="s">
        <v>4954</v>
      </c>
      <c r="BTP5" s="722"/>
      <c r="BTQ5" s="722"/>
      <c r="BTR5" s="722"/>
      <c r="BTS5" s="722"/>
      <c r="BTT5" s="722"/>
      <c r="BTU5" s="722"/>
      <c r="BTV5" s="722"/>
      <c r="BTW5" s="723"/>
      <c r="BTX5" s="724"/>
      <c r="BTY5" s="722"/>
      <c r="BTZ5" s="722"/>
      <c r="BUA5" s="722"/>
      <c r="BUB5" s="722"/>
      <c r="BUC5" s="722"/>
      <c r="BUD5" s="722"/>
      <c r="BUE5" s="721" t="s">
        <v>4954</v>
      </c>
      <c r="BUF5" s="722"/>
      <c r="BUG5" s="722"/>
      <c r="BUH5" s="722"/>
      <c r="BUI5" s="722"/>
      <c r="BUJ5" s="722"/>
      <c r="BUK5" s="722"/>
      <c r="BUL5" s="722"/>
      <c r="BUM5" s="723"/>
      <c r="BUN5" s="724"/>
      <c r="BUO5" s="722"/>
      <c r="BUP5" s="722"/>
      <c r="BUQ5" s="722"/>
      <c r="BUR5" s="722"/>
      <c r="BUS5" s="722"/>
      <c r="BUT5" s="722"/>
      <c r="BUU5" s="721" t="s">
        <v>4954</v>
      </c>
      <c r="BUV5" s="722"/>
      <c r="BUW5" s="722"/>
      <c r="BUX5" s="722"/>
      <c r="BUY5" s="722"/>
      <c r="BUZ5" s="722"/>
      <c r="BVA5" s="722"/>
      <c r="BVB5" s="722"/>
      <c r="BVC5" s="723"/>
      <c r="BVD5" s="724"/>
      <c r="BVE5" s="722"/>
      <c r="BVF5" s="722"/>
      <c r="BVG5" s="722"/>
      <c r="BVH5" s="722"/>
      <c r="BVI5" s="722"/>
      <c r="BVJ5" s="722"/>
      <c r="BVK5" s="721" t="s">
        <v>4954</v>
      </c>
      <c r="BVL5" s="722"/>
      <c r="BVM5" s="722"/>
      <c r="BVN5" s="722"/>
      <c r="BVO5" s="722"/>
      <c r="BVP5" s="722"/>
      <c r="BVQ5" s="722"/>
      <c r="BVR5" s="722"/>
      <c r="BVS5" s="723"/>
      <c r="BVT5" s="724"/>
      <c r="BVU5" s="722"/>
      <c r="BVV5" s="722"/>
      <c r="BVW5" s="722"/>
      <c r="BVX5" s="722"/>
      <c r="BVY5" s="722"/>
      <c r="BVZ5" s="722"/>
      <c r="BWA5" s="721" t="s">
        <v>4954</v>
      </c>
      <c r="BWB5" s="722"/>
      <c r="BWC5" s="722"/>
      <c r="BWD5" s="722"/>
      <c r="BWE5" s="722"/>
      <c r="BWF5" s="722"/>
      <c r="BWG5" s="722"/>
      <c r="BWH5" s="722"/>
      <c r="BWI5" s="723"/>
      <c r="BWJ5" s="724"/>
      <c r="BWK5" s="722"/>
      <c r="BWL5" s="722"/>
      <c r="BWM5" s="722"/>
      <c r="BWN5" s="722"/>
      <c r="BWO5" s="722"/>
      <c r="BWP5" s="722"/>
      <c r="BWQ5" s="721" t="s">
        <v>4954</v>
      </c>
      <c r="BWR5" s="722"/>
      <c r="BWS5" s="722"/>
      <c r="BWT5" s="722"/>
      <c r="BWU5" s="722"/>
      <c r="BWV5" s="722"/>
      <c r="BWW5" s="722"/>
      <c r="BWX5" s="722"/>
      <c r="BWY5" s="723"/>
      <c r="BWZ5" s="724"/>
      <c r="BXA5" s="722"/>
      <c r="BXB5" s="722"/>
      <c r="BXC5" s="722"/>
      <c r="BXD5" s="722"/>
      <c r="BXE5" s="722"/>
      <c r="BXF5" s="722"/>
      <c r="BXG5" s="721" t="s">
        <v>4954</v>
      </c>
      <c r="BXH5" s="722"/>
      <c r="BXI5" s="722"/>
      <c r="BXJ5" s="722"/>
      <c r="BXK5" s="722"/>
      <c r="BXL5" s="722"/>
      <c r="BXM5" s="722"/>
      <c r="BXN5" s="722"/>
      <c r="BXO5" s="723"/>
      <c r="BXP5" s="724"/>
      <c r="BXQ5" s="722"/>
      <c r="BXR5" s="722"/>
      <c r="BXS5" s="722"/>
      <c r="BXT5" s="722"/>
      <c r="BXU5" s="722"/>
      <c r="BXV5" s="722"/>
      <c r="BXW5" s="721" t="s">
        <v>4954</v>
      </c>
      <c r="BXX5" s="722"/>
      <c r="BXY5" s="722"/>
      <c r="BXZ5" s="722"/>
      <c r="BYA5" s="722"/>
      <c r="BYB5" s="722"/>
      <c r="BYC5" s="722"/>
      <c r="BYD5" s="722"/>
      <c r="BYE5" s="723"/>
      <c r="BYF5" s="724"/>
      <c r="BYG5" s="722"/>
      <c r="BYH5" s="722"/>
      <c r="BYI5" s="722"/>
      <c r="BYJ5" s="722"/>
      <c r="BYK5" s="722"/>
      <c r="BYL5" s="722"/>
      <c r="BYM5" s="721" t="s">
        <v>4954</v>
      </c>
      <c r="BYN5" s="722"/>
      <c r="BYO5" s="722"/>
      <c r="BYP5" s="722"/>
      <c r="BYQ5" s="722"/>
      <c r="BYR5" s="722"/>
      <c r="BYS5" s="722"/>
      <c r="BYT5" s="722"/>
      <c r="BYU5" s="723"/>
      <c r="BYV5" s="724"/>
      <c r="BYW5" s="722"/>
      <c r="BYX5" s="722"/>
      <c r="BYY5" s="722"/>
      <c r="BYZ5" s="722"/>
      <c r="BZA5" s="722"/>
      <c r="BZB5" s="722"/>
      <c r="BZC5" s="721" t="s">
        <v>4954</v>
      </c>
      <c r="BZD5" s="722"/>
      <c r="BZE5" s="722"/>
      <c r="BZF5" s="722"/>
      <c r="BZG5" s="722"/>
      <c r="BZH5" s="722"/>
      <c r="BZI5" s="722"/>
      <c r="BZJ5" s="722"/>
      <c r="BZK5" s="723"/>
      <c r="BZL5" s="724"/>
      <c r="BZM5" s="722"/>
      <c r="BZN5" s="722"/>
      <c r="BZO5" s="722"/>
      <c r="BZP5" s="722"/>
      <c r="BZQ5" s="722"/>
      <c r="BZR5" s="722"/>
      <c r="BZS5" s="721" t="s">
        <v>4954</v>
      </c>
      <c r="BZT5" s="722"/>
      <c r="BZU5" s="722"/>
      <c r="BZV5" s="722"/>
      <c r="BZW5" s="722"/>
      <c r="BZX5" s="722"/>
      <c r="BZY5" s="722"/>
      <c r="BZZ5" s="722"/>
      <c r="CAA5" s="723"/>
      <c r="CAB5" s="724"/>
      <c r="CAC5" s="722"/>
      <c r="CAD5" s="722"/>
      <c r="CAE5" s="722"/>
      <c r="CAF5" s="722"/>
      <c r="CAG5" s="722"/>
      <c r="CAH5" s="722"/>
      <c r="CAI5" s="721" t="s">
        <v>4954</v>
      </c>
      <c r="CAJ5" s="722"/>
      <c r="CAK5" s="722"/>
      <c r="CAL5" s="722"/>
      <c r="CAM5" s="722"/>
      <c r="CAN5" s="722"/>
      <c r="CAO5" s="722"/>
      <c r="CAP5" s="722"/>
      <c r="CAQ5" s="723"/>
      <c r="CAR5" s="724"/>
      <c r="CAS5" s="722"/>
      <c r="CAT5" s="722"/>
      <c r="CAU5" s="722"/>
      <c r="CAV5" s="722"/>
      <c r="CAW5" s="722"/>
      <c r="CAX5" s="722"/>
      <c r="CAY5" s="721" t="s">
        <v>4954</v>
      </c>
      <c r="CAZ5" s="722"/>
      <c r="CBA5" s="722"/>
      <c r="CBB5" s="722"/>
      <c r="CBC5" s="722"/>
      <c r="CBD5" s="722"/>
      <c r="CBE5" s="722"/>
      <c r="CBF5" s="722"/>
      <c r="CBG5" s="723"/>
      <c r="CBH5" s="724"/>
      <c r="CBI5" s="722"/>
      <c r="CBJ5" s="722"/>
      <c r="CBK5" s="722"/>
      <c r="CBL5" s="722"/>
      <c r="CBM5" s="722"/>
      <c r="CBN5" s="722"/>
      <c r="CBO5" s="721" t="s">
        <v>4954</v>
      </c>
      <c r="CBP5" s="722"/>
      <c r="CBQ5" s="722"/>
      <c r="CBR5" s="722"/>
      <c r="CBS5" s="722"/>
      <c r="CBT5" s="722"/>
      <c r="CBU5" s="722"/>
      <c r="CBV5" s="722"/>
      <c r="CBW5" s="723"/>
      <c r="CBX5" s="724"/>
      <c r="CBY5" s="722"/>
      <c r="CBZ5" s="722"/>
      <c r="CCA5" s="722"/>
      <c r="CCB5" s="722"/>
      <c r="CCC5" s="722"/>
      <c r="CCD5" s="722"/>
      <c r="CCE5" s="721" t="s">
        <v>4954</v>
      </c>
      <c r="CCF5" s="722"/>
      <c r="CCG5" s="722"/>
      <c r="CCH5" s="722"/>
      <c r="CCI5" s="722"/>
      <c r="CCJ5" s="722"/>
      <c r="CCK5" s="722"/>
      <c r="CCL5" s="722"/>
      <c r="CCM5" s="723"/>
      <c r="CCN5" s="724"/>
      <c r="CCO5" s="722"/>
      <c r="CCP5" s="722"/>
      <c r="CCQ5" s="722"/>
      <c r="CCR5" s="722"/>
      <c r="CCS5" s="722"/>
      <c r="CCT5" s="722"/>
      <c r="CCU5" s="721" t="s">
        <v>4954</v>
      </c>
      <c r="CCV5" s="722"/>
      <c r="CCW5" s="722"/>
      <c r="CCX5" s="722"/>
      <c r="CCY5" s="722"/>
      <c r="CCZ5" s="722"/>
      <c r="CDA5" s="722"/>
      <c r="CDB5" s="722"/>
      <c r="CDC5" s="723"/>
      <c r="CDD5" s="724"/>
      <c r="CDE5" s="722"/>
      <c r="CDF5" s="722"/>
      <c r="CDG5" s="722"/>
      <c r="CDH5" s="722"/>
      <c r="CDI5" s="722"/>
      <c r="CDJ5" s="722"/>
      <c r="CDK5" s="721" t="s">
        <v>4954</v>
      </c>
      <c r="CDL5" s="722"/>
      <c r="CDM5" s="722"/>
      <c r="CDN5" s="722"/>
      <c r="CDO5" s="722"/>
      <c r="CDP5" s="722"/>
      <c r="CDQ5" s="722"/>
      <c r="CDR5" s="722"/>
      <c r="CDS5" s="723"/>
      <c r="CDT5" s="724"/>
      <c r="CDU5" s="722"/>
      <c r="CDV5" s="722"/>
      <c r="CDW5" s="722"/>
      <c r="CDX5" s="722"/>
      <c r="CDY5" s="722"/>
      <c r="CDZ5" s="722"/>
      <c r="CEA5" s="721" t="s">
        <v>4954</v>
      </c>
      <c r="CEB5" s="722"/>
      <c r="CEC5" s="722"/>
      <c r="CED5" s="722"/>
      <c r="CEE5" s="722"/>
      <c r="CEF5" s="722"/>
      <c r="CEG5" s="722"/>
      <c r="CEH5" s="722"/>
      <c r="CEI5" s="723"/>
      <c r="CEJ5" s="724"/>
      <c r="CEK5" s="722"/>
      <c r="CEL5" s="722"/>
      <c r="CEM5" s="722"/>
      <c r="CEN5" s="722"/>
      <c r="CEO5" s="722"/>
      <c r="CEP5" s="722"/>
      <c r="CEQ5" s="721" t="s">
        <v>4954</v>
      </c>
      <c r="CER5" s="722"/>
      <c r="CES5" s="722"/>
      <c r="CET5" s="722"/>
      <c r="CEU5" s="722"/>
      <c r="CEV5" s="722"/>
      <c r="CEW5" s="722"/>
      <c r="CEX5" s="722"/>
      <c r="CEY5" s="723"/>
      <c r="CEZ5" s="724"/>
      <c r="CFA5" s="722"/>
      <c r="CFB5" s="722"/>
      <c r="CFC5" s="722"/>
      <c r="CFD5" s="722"/>
      <c r="CFE5" s="722"/>
      <c r="CFF5" s="722"/>
      <c r="CFG5" s="721" t="s">
        <v>4954</v>
      </c>
      <c r="CFH5" s="722"/>
      <c r="CFI5" s="722"/>
      <c r="CFJ5" s="722"/>
      <c r="CFK5" s="722"/>
      <c r="CFL5" s="722"/>
      <c r="CFM5" s="722"/>
      <c r="CFN5" s="722"/>
      <c r="CFO5" s="723"/>
      <c r="CFP5" s="724"/>
      <c r="CFQ5" s="722"/>
      <c r="CFR5" s="722"/>
      <c r="CFS5" s="722"/>
      <c r="CFT5" s="722"/>
      <c r="CFU5" s="722"/>
      <c r="CFV5" s="722"/>
      <c r="CFW5" s="721" t="s">
        <v>4954</v>
      </c>
      <c r="CFX5" s="722"/>
      <c r="CFY5" s="722"/>
      <c r="CFZ5" s="722"/>
      <c r="CGA5" s="722"/>
      <c r="CGB5" s="722"/>
      <c r="CGC5" s="722"/>
      <c r="CGD5" s="722"/>
      <c r="CGE5" s="723"/>
      <c r="CGF5" s="724"/>
      <c r="CGG5" s="722"/>
      <c r="CGH5" s="722"/>
      <c r="CGI5" s="722"/>
      <c r="CGJ5" s="722"/>
      <c r="CGK5" s="722"/>
      <c r="CGL5" s="722"/>
      <c r="CGM5" s="721" t="s">
        <v>4954</v>
      </c>
      <c r="CGN5" s="722"/>
      <c r="CGO5" s="722"/>
      <c r="CGP5" s="722"/>
      <c r="CGQ5" s="722"/>
      <c r="CGR5" s="722"/>
      <c r="CGS5" s="722"/>
      <c r="CGT5" s="722"/>
      <c r="CGU5" s="723"/>
      <c r="CGV5" s="724"/>
      <c r="CGW5" s="722"/>
      <c r="CGX5" s="722"/>
      <c r="CGY5" s="722"/>
      <c r="CGZ5" s="722"/>
      <c r="CHA5" s="722"/>
      <c r="CHB5" s="722"/>
      <c r="CHC5" s="721" t="s">
        <v>4954</v>
      </c>
      <c r="CHD5" s="722"/>
      <c r="CHE5" s="722"/>
      <c r="CHF5" s="722"/>
      <c r="CHG5" s="722"/>
      <c r="CHH5" s="722"/>
      <c r="CHI5" s="722"/>
      <c r="CHJ5" s="722"/>
      <c r="CHK5" s="723"/>
      <c r="CHL5" s="724"/>
      <c r="CHM5" s="722"/>
      <c r="CHN5" s="722"/>
      <c r="CHO5" s="722"/>
      <c r="CHP5" s="722"/>
      <c r="CHQ5" s="722"/>
      <c r="CHR5" s="722"/>
      <c r="CHS5" s="721" t="s">
        <v>4954</v>
      </c>
      <c r="CHT5" s="722"/>
      <c r="CHU5" s="722"/>
      <c r="CHV5" s="722"/>
      <c r="CHW5" s="722"/>
      <c r="CHX5" s="722"/>
      <c r="CHY5" s="722"/>
      <c r="CHZ5" s="722"/>
      <c r="CIA5" s="723"/>
      <c r="CIB5" s="724"/>
      <c r="CIC5" s="722"/>
      <c r="CID5" s="722"/>
      <c r="CIE5" s="722"/>
      <c r="CIF5" s="722"/>
      <c r="CIG5" s="722"/>
      <c r="CIH5" s="722"/>
      <c r="CII5" s="721" t="s">
        <v>4954</v>
      </c>
      <c r="CIJ5" s="722"/>
      <c r="CIK5" s="722"/>
      <c r="CIL5" s="722"/>
      <c r="CIM5" s="722"/>
      <c r="CIN5" s="722"/>
      <c r="CIO5" s="722"/>
      <c r="CIP5" s="722"/>
      <c r="CIQ5" s="723"/>
      <c r="CIR5" s="724"/>
      <c r="CIS5" s="722"/>
      <c r="CIT5" s="722"/>
      <c r="CIU5" s="722"/>
      <c r="CIV5" s="722"/>
      <c r="CIW5" s="722"/>
      <c r="CIX5" s="722"/>
      <c r="CIY5" s="721" t="s">
        <v>4954</v>
      </c>
      <c r="CIZ5" s="722"/>
      <c r="CJA5" s="722"/>
      <c r="CJB5" s="722"/>
      <c r="CJC5" s="722"/>
      <c r="CJD5" s="722"/>
      <c r="CJE5" s="722"/>
      <c r="CJF5" s="722"/>
      <c r="CJG5" s="723"/>
      <c r="CJH5" s="724"/>
      <c r="CJI5" s="722"/>
      <c r="CJJ5" s="722"/>
      <c r="CJK5" s="722"/>
      <c r="CJL5" s="722"/>
      <c r="CJM5" s="722"/>
      <c r="CJN5" s="722"/>
      <c r="CJO5" s="721" t="s">
        <v>4954</v>
      </c>
      <c r="CJP5" s="722"/>
      <c r="CJQ5" s="722"/>
      <c r="CJR5" s="722"/>
      <c r="CJS5" s="722"/>
      <c r="CJT5" s="722"/>
      <c r="CJU5" s="722"/>
      <c r="CJV5" s="722"/>
      <c r="CJW5" s="723"/>
      <c r="CJX5" s="724"/>
      <c r="CJY5" s="722"/>
      <c r="CJZ5" s="722"/>
      <c r="CKA5" s="722"/>
      <c r="CKB5" s="722"/>
      <c r="CKC5" s="722"/>
      <c r="CKD5" s="722"/>
      <c r="CKE5" s="721" t="s">
        <v>4954</v>
      </c>
      <c r="CKF5" s="722"/>
      <c r="CKG5" s="722"/>
      <c r="CKH5" s="722"/>
      <c r="CKI5" s="722"/>
      <c r="CKJ5" s="722"/>
      <c r="CKK5" s="722"/>
      <c r="CKL5" s="722"/>
      <c r="CKM5" s="723"/>
      <c r="CKN5" s="724"/>
      <c r="CKO5" s="722"/>
      <c r="CKP5" s="722"/>
      <c r="CKQ5" s="722"/>
      <c r="CKR5" s="722"/>
      <c r="CKS5" s="722"/>
      <c r="CKT5" s="722"/>
      <c r="CKU5" s="721" t="s">
        <v>4954</v>
      </c>
      <c r="CKV5" s="722"/>
      <c r="CKW5" s="722"/>
      <c r="CKX5" s="722"/>
      <c r="CKY5" s="722"/>
      <c r="CKZ5" s="722"/>
      <c r="CLA5" s="722"/>
      <c r="CLB5" s="722"/>
      <c r="CLC5" s="723"/>
      <c r="CLD5" s="724"/>
      <c r="CLE5" s="722"/>
      <c r="CLF5" s="722"/>
      <c r="CLG5" s="722"/>
      <c r="CLH5" s="722"/>
      <c r="CLI5" s="722"/>
      <c r="CLJ5" s="722"/>
      <c r="CLK5" s="721" t="s">
        <v>4954</v>
      </c>
      <c r="CLL5" s="722"/>
      <c r="CLM5" s="722"/>
      <c r="CLN5" s="722"/>
      <c r="CLO5" s="722"/>
      <c r="CLP5" s="722"/>
      <c r="CLQ5" s="722"/>
      <c r="CLR5" s="722"/>
      <c r="CLS5" s="723"/>
      <c r="CLT5" s="724"/>
      <c r="CLU5" s="722"/>
      <c r="CLV5" s="722"/>
      <c r="CLW5" s="722"/>
      <c r="CLX5" s="722"/>
      <c r="CLY5" s="722"/>
      <c r="CLZ5" s="722"/>
      <c r="CMA5" s="721" t="s">
        <v>4954</v>
      </c>
      <c r="CMB5" s="722"/>
      <c r="CMC5" s="722"/>
      <c r="CMD5" s="722"/>
      <c r="CME5" s="722"/>
      <c r="CMF5" s="722"/>
      <c r="CMG5" s="722"/>
      <c r="CMH5" s="722"/>
      <c r="CMI5" s="723"/>
      <c r="CMJ5" s="724"/>
      <c r="CMK5" s="722"/>
      <c r="CML5" s="722"/>
      <c r="CMM5" s="722"/>
      <c r="CMN5" s="722"/>
      <c r="CMO5" s="722"/>
      <c r="CMP5" s="722"/>
      <c r="CMQ5" s="721" t="s">
        <v>4954</v>
      </c>
      <c r="CMR5" s="722"/>
      <c r="CMS5" s="722"/>
      <c r="CMT5" s="722"/>
      <c r="CMU5" s="722"/>
      <c r="CMV5" s="722"/>
      <c r="CMW5" s="722"/>
      <c r="CMX5" s="722"/>
      <c r="CMY5" s="723"/>
      <c r="CMZ5" s="724"/>
      <c r="CNA5" s="722"/>
      <c r="CNB5" s="722"/>
      <c r="CNC5" s="722"/>
      <c r="CND5" s="722"/>
      <c r="CNE5" s="722"/>
      <c r="CNF5" s="722"/>
      <c r="CNG5" s="721" t="s">
        <v>4954</v>
      </c>
      <c r="CNH5" s="722"/>
      <c r="CNI5" s="722"/>
      <c r="CNJ5" s="722"/>
      <c r="CNK5" s="722"/>
      <c r="CNL5" s="722"/>
      <c r="CNM5" s="722"/>
      <c r="CNN5" s="722"/>
      <c r="CNO5" s="723"/>
      <c r="CNP5" s="724"/>
      <c r="CNQ5" s="722"/>
      <c r="CNR5" s="722"/>
      <c r="CNS5" s="722"/>
      <c r="CNT5" s="722"/>
      <c r="CNU5" s="722"/>
      <c r="CNV5" s="722"/>
      <c r="CNW5" s="721" t="s">
        <v>4954</v>
      </c>
      <c r="CNX5" s="722"/>
      <c r="CNY5" s="722"/>
      <c r="CNZ5" s="722"/>
      <c r="COA5" s="722"/>
      <c r="COB5" s="722"/>
      <c r="COC5" s="722"/>
      <c r="COD5" s="722"/>
      <c r="COE5" s="723"/>
      <c r="COF5" s="724"/>
      <c r="COG5" s="722"/>
      <c r="COH5" s="722"/>
      <c r="COI5" s="722"/>
      <c r="COJ5" s="722"/>
      <c r="COK5" s="722"/>
      <c r="COL5" s="722"/>
      <c r="COM5" s="721" t="s">
        <v>4954</v>
      </c>
      <c r="CON5" s="722"/>
      <c r="COO5" s="722"/>
      <c r="COP5" s="722"/>
      <c r="COQ5" s="722"/>
      <c r="COR5" s="722"/>
      <c r="COS5" s="722"/>
      <c r="COT5" s="722"/>
      <c r="COU5" s="723"/>
      <c r="COV5" s="724"/>
      <c r="COW5" s="722"/>
      <c r="COX5" s="722"/>
      <c r="COY5" s="722"/>
      <c r="COZ5" s="722"/>
      <c r="CPA5" s="722"/>
      <c r="CPB5" s="722"/>
      <c r="CPC5" s="721" t="s">
        <v>4954</v>
      </c>
      <c r="CPD5" s="722"/>
      <c r="CPE5" s="722"/>
      <c r="CPF5" s="722"/>
      <c r="CPG5" s="722"/>
      <c r="CPH5" s="722"/>
      <c r="CPI5" s="722"/>
      <c r="CPJ5" s="722"/>
      <c r="CPK5" s="723"/>
      <c r="CPL5" s="724"/>
      <c r="CPM5" s="722"/>
      <c r="CPN5" s="722"/>
      <c r="CPO5" s="722"/>
      <c r="CPP5" s="722"/>
      <c r="CPQ5" s="722"/>
      <c r="CPR5" s="722"/>
      <c r="CPS5" s="721" t="s">
        <v>4954</v>
      </c>
      <c r="CPT5" s="722"/>
      <c r="CPU5" s="722"/>
      <c r="CPV5" s="722"/>
      <c r="CPW5" s="722"/>
      <c r="CPX5" s="722"/>
      <c r="CPY5" s="722"/>
      <c r="CPZ5" s="722"/>
      <c r="CQA5" s="723"/>
      <c r="CQB5" s="724"/>
      <c r="CQC5" s="722"/>
      <c r="CQD5" s="722"/>
      <c r="CQE5" s="722"/>
      <c r="CQF5" s="722"/>
      <c r="CQG5" s="722"/>
      <c r="CQH5" s="722"/>
      <c r="CQI5" s="721" t="s">
        <v>4954</v>
      </c>
      <c r="CQJ5" s="722"/>
      <c r="CQK5" s="722"/>
      <c r="CQL5" s="722"/>
      <c r="CQM5" s="722"/>
      <c r="CQN5" s="722"/>
      <c r="CQO5" s="722"/>
      <c r="CQP5" s="722"/>
      <c r="CQQ5" s="723"/>
      <c r="CQR5" s="724"/>
      <c r="CQS5" s="722"/>
      <c r="CQT5" s="722"/>
      <c r="CQU5" s="722"/>
      <c r="CQV5" s="722"/>
      <c r="CQW5" s="722"/>
      <c r="CQX5" s="722"/>
      <c r="CQY5" s="721" t="s">
        <v>4954</v>
      </c>
      <c r="CQZ5" s="722"/>
      <c r="CRA5" s="722"/>
      <c r="CRB5" s="722"/>
      <c r="CRC5" s="722"/>
      <c r="CRD5" s="722"/>
      <c r="CRE5" s="722"/>
      <c r="CRF5" s="722"/>
      <c r="CRG5" s="723"/>
      <c r="CRH5" s="724"/>
      <c r="CRI5" s="722"/>
      <c r="CRJ5" s="722"/>
      <c r="CRK5" s="722"/>
      <c r="CRL5" s="722"/>
      <c r="CRM5" s="722"/>
      <c r="CRN5" s="722"/>
      <c r="CRO5" s="721" t="s">
        <v>4954</v>
      </c>
      <c r="CRP5" s="722"/>
      <c r="CRQ5" s="722"/>
      <c r="CRR5" s="722"/>
      <c r="CRS5" s="722"/>
      <c r="CRT5" s="722"/>
      <c r="CRU5" s="722"/>
      <c r="CRV5" s="722"/>
      <c r="CRW5" s="723"/>
      <c r="CRX5" s="724"/>
      <c r="CRY5" s="722"/>
      <c r="CRZ5" s="722"/>
      <c r="CSA5" s="722"/>
      <c r="CSB5" s="722"/>
      <c r="CSC5" s="722"/>
      <c r="CSD5" s="722"/>
      <c r="CSE5" s="721" t="s">
        <v>4954</v>
      </c>
      <c r="CSF5" s="722"/>
      <c r="CSG5" s="722"/>
      <c r="CSH5" s="722"/>
      <c r="CSI5" s="722"/>
      <c r="CSJ5" s="722"/>
      <c r="CSK5" s="722"/>
      <c r="CSL5" s="722"/>
      <c r="CSM5" s="723"/>
      <c r="CSN5" s="724"/>
      <c r="CSO5" s="722"/>
      <c r="CSP5" s="722"/>
      <c r="CSQ5" s="722"/>
      <c r="CSR5" s="722"/>
      <c r="CSS5" s="722"/>
      <c r="CST5" s="722"/>
      <c r="CSU5" s="721" t="s">
        <v>4954</v>
      </c>
      <c r="CSV5" s="722"/>
      <c r="CSW5" s="722"/>
      <c r="CSX5" s="722"/>
      <c r="CSY5" s="722"/>
      <c r="CSZ5" s="722"/>
      <c r="CTA5" s="722"/>
      <c r="CTB5" s="722"/>
      <c r="CTC5" s="723"/>
      <c r="CTD5" s="724"/>
      <c r="CTE5" s="722"/>
      <c r="CTF5" s="722"/>
      <c r="CTG5" s="722"/>
      <c r="CTH5" s="722"/>
      <c r="CTI5" s="722"/>
      <c r="CTJ5" s="722"/>
      <c r="CTK5" s="721" t="s">
        <v>4954</v>
      </c>
      <c r="CTL5" s="722"/>
      <c r="CTM5" s="722"/>
      <c r="CTN5" s="722"/>
      <c r="CTO5" s="722"/>
      <c r="CTP5" s="722"/>
      <c r="CTQ5" s="722"/>
      <c r="CTR5" s="722"/>
      <c r="CTS5" s="723"/>
      <c r="CTT5" s="724"/>
      <c r="CTU5" s="722"/>
      <c r="CTV5" s="722"/>
      <c r="CTW5" s="722"/>
      <c r="CTX5" s="722"/>
      <c r="CTY5" s="722"/>
      <c r="CTZ5" s="722"/>
      <c r="CUA5" s="721" t="s">
        <v>4954</v>
      </c>
      <c r="CUB5" s="722"/>
      <c r="CUC5" s="722"/>
      <c r="CUD5" s="722"/>
      <c r="CUE5" s="722"/>
      <c r="CUF5" s="722"/>
      <c r="CUG5" s="722"/>
      <c r="CUH5" s="722"/>
      <c r="CUI5" s="723"/>
      <c r="CUJ5" s="724"/>
      <c r="CUK5" s="722"/>
      <c r="CUL5" s="722"/>
      <c r="CUM5" s="722"/>
      <c r="CUN5" s="722"/>
      <c r="CUO5" s="722"/>
      <c r="CUP5" s="722"/>
      <c r="CUQ5" s="721" t="s">
        <v>4954</v>
      </c>
      <c r="CUR5" s="722"/>
      <c r="CUS5" s="722"/>
      <c r="CUT5" s="722"/>
      <c r="CUU5" s="722"/>
      <c r="CUV5" s="722"/>
      <c r="CUW5" s="722"/>
      <c r="CUX5" s="722"/>
      <c r="CUY5" s="723"/>
      <c r="CUZ5" s="724"/>
      <c r="CVA5" s="722"/>
      <c r="CVB5" s="722"/>
      <c r="CVC5" s="722"/>
      <c r="CVD5" s="722"/>
      <c r="CVE5" s="722"/>
      <c r="CVF5" s="722"/>
      <c r="CVG5" s="721" t="s">
        <v>4954</v>
      </c>
      <c r="CVH5" s="722"/>
      <c r="CVI5" s="722"/>
      <c r="CVJ5" s="722"/>
      <c r="CVK5" s="722"/>
      <c r="CVL5" s="722"/>
      <c r="CVM5" s="722"/>
      <c r="CVN5" s="722"/>
      <c r="CVO5" s="723"/>
      <c r="CVP5" s="724"/>
      <c r="CVQ5" s="722"/>
      <c r="CVR5" s="722"/>
      <c r="CVS5" s="722"/>
      <c r="CVT5" s="722"/>
      <c r="CVU5" s="722"/>
      <c r="CVV5" s="722"/>
      <c r="CVW5" s="721" t="s">
        <v>4954</v>
      </c>
      <c r="CVX5" s="722"/>
      <c r="CVY5" s="722"/>
      <c r="CVZ5" s="722"/>
      <c r="CWA5" s="722"/>
      <c r="CWB5" s="722"/>
      <c r="CWC5" s="722"/>
      <c r="CWD5" s="722"/>
      <c r="CWE5" s="723"/>
      <c r="CWF5" s="724"/>
      <c r="CWG5" s="722"/>
      <c r="CWH5" s="722"/>
      <c r="CWI5" s="722"/>
      <c r="CWJ5" s="722"/>
      <c r="CWK5" s="722"/>
      <c r="CWL5" s="722"/>
      <c r="CWM5" s="721" t="s">
        <v>4954</v>
      </c>
      <c r="CWN5" s="722"/>
      <c r="CWO5" s="722"/>
      <c r="CWP5" s="722"/>
      <c r="CWQ5" s="722"/>
      <c r="CWR5" s="722"/>
      <c r="CWS5" s="722"/>
      <c r="CWT5" s="722"/>
      <c r="CWU5" s="723"/>
      <c r="CWV5" s="724"/>
      <c r="CWW5" s="722"/>
      <c r="CWX5" s="722"/>
      <c r="CWY5" s="722"/>
      <c r="CWZ5" s="722"/>
      <c r="CXA5" s="722"/>
      <c r="CXB5" s="722"/>
      <c r="CXC5" s="721" t="s">
        <v>4954</v>
      </c>
      <c r="CXD5" s="722"/>
      <c r="CXE5" s="722"/>
      <c r="CXF5" s="722"/>
      <c r="CXG5" s="722"/>
      <c r="CXH5" s="722"/>
      <c r="CXI5" s="722"/>
      <c r="CXJ5" s="722"/>
      <c r="CXK5" s="723"/>
      <c r="CXL5" s="724"/>
      <c r="CXM5" s="722"/>
      <c r="CXN5" s="722"/>
      <c r="CXO5" s="722"/>
      <c r="CXP5" s="722"/>
      <c r="CXQ5" s="722"/>
      <c r="CXR5" s="722"/>
      <c r="CXS5" s="721" t="s">
        <v>4954</v>
      </c>
      <c r="CXT5" s="722"/>
      <c r="CXU5" s="722"/>
      <c r="CXV5" s="722"/>
      <c r="CXW5" s="722"/>
      <c r="CXX5" s="722"/>
      <c r="CXY5" s="722"/>
      <c r="CXZ5" s="722"/>
      <c r="CYA5" s="723"/>
      <c r="CYB5" s="724"/>
      <c r="CYC5" s="722"/>
      <c r="CYD5" s="722"/>
      <c r="CYE5" s="722"/>
      <c r="CYF5" s="722"/>
      <c r="CYG5" s="722"/>
      <c r="CYH5" s="722"/>
      <c r="CYI5" s="721" t="s">
        <v>4954</v>
      </c>
      <c r="CYJ5" s="722"/>
      <c r="CYK5" s="722"/>
      <c r="CYL5" s="722"/>
      <c r="CYM5" s="722"/>
      <c r="CYN5" s="722"/>
      <c r="CYO5" s="722"/>
      <c r="CYP5" s="722"/>
      <c r="CYQ5" s="723"/>
      <c r="CYR5" s="724"/>
      <c r="CYS5" s="722"/>
      <c r="CYT5" s="722"/>
      <c r="CYU5" s="722"/>
      <c r="CYV5" s="722"/>
      <c r="CYW5" s="722"/>
      <c r="CYX5" s="722"/>
      <c r="CYY5" s="721" t="s">
        <v>4954</v>
      </c>
      <c r="CYZ5" s="722"/>
      <c r="CZA5" s="722"/>
      <c r="CZB5" s="722"/>
      <c r="CZC5" s="722"/>
      <c r="CZD5" s="722"/>
      <c r="CZE5" s="722"/>
      <c r="CZF5" s="722"/>
      <c r="CZG5" s="723"/>
      <c r="CZH5" s="724"/>
      <c r="CZI5" s="722"/>
      <c r="CZJ5" s="722"/>
      <c r="CZK5" s="722"/>
      <c r="CZL5" s="722"/>
      <c r="CZM5" s="722"/>
      <c r="CZN5" s="722"/>
      <c r="CZO5" s="721" t="s">
        <v>4954</v>
      </c>
      <c r="CZP5" s="722"/>
      <c r="CZQ5" s="722"/>
      <c r="CZR5" s="722"/>
      <c r="CZS5" s="722"/>
      <c r="CZT5" s="722"/>
      <c r="CZU5" s="722"/>
      <c r="CZV5" s="722"/>
      <c r="CZW5" s="723"/>
      <c r="CZX5" s="724"/>
      <c r="CZY5" s="722"/>
      <c r="CZZ5" s="722"/>
      <c r="DAA5" s="722"/>
      <c r="DAB5" s="722"/>
      <c r="DAC5" s="722"/>
      <c r="DAD5" s="722"/>
      <c r="DAE5" s="721" t="s">
        <v>4954</v>
      </c>
      <c r="DAF5" s="722"/>
      <c r="DAG5" s="722"/>
      <c r="DAH5" s="722"/>
      <c r="DAI5" s="722"/>
      <c r="DAJ5" s="722"/>
      <c r="DAK5" s="722"/>
      <c r="DAL5" s="722"/>
      <c r="DAM5" s="723"/>
      <c r="DAN5" s="724"/>
      <c r="DAO5" s="722"/>
      <c r="DAP5" s="722"/>
      <c r="DAQ5" s="722"/>
      <c r="DAR5" s="722"/>
      <c r="DAS5" s="722"/>
      <c r="DAT5" s="722"/>
      <c r="DAU5" s="721" t="s">
        <v>4954</v>
      </c>
      <c r="DAV5" s="722"/>
      <c r="DAW5" s="722"/>
      <c r="DAX5" s="722"/>
      <c r="DAY5" s="722"/>
      <c r="DAZ5" s="722"/>
      <c r="DBA5" s="722"/>
      <c r="DBB5" s="722"/>
      <c r="DBC5" s="723"/>
      <c r="DBD5" s="724"/>
      <c r="DBE5" s="722"/>
      <c r="DBF5" s="722"/>
      <c r="DBG5" s="722"/>
      <c r="DBH5" s="722"/>
      <c r="DBI5" s="722"/>
      <c r="DBJ5" s="722"/>
      <c r="DBK5" s="721" t="s">
        <v>4954</v>
      </c>
      <c r="DBL5" s="722"/>
      <c r="DBM5" s="722"/>
      <c r="DBN5" s="722"/>
      <c r="DBO5" s="722"/>
      <c r="DBP5" s="722"/>
      <c r="DBQ5" s="722"/>
      <c r="DBR5" s="722"/>
      <c r="DBS5" s="723"/>
      <c r="DBT5" s="724"/>
      <c r="DBU5" s="722"/>
      <c r="DBV5" s="722"/>
      <c r="DBW5" s="722"/>
      <c r="DBX5" s="722"/>
      <c r="DBY5" s="722"/>
      <c r="DBZ5" s="722"/>
      <c r="DCA5" s="721" t="s">
        <v>4954</v>
      </c>
      <c r="DCB5" s="722"/>
      <c r="DCC5" s="722"/>
      <c r="DCD5" s="722"/>
      <c r="DCE5" s="722"/>
      <c r="DCF5" s="722"/>
      <c r="DCG5" s="722"/>
      <c r="DCH5" s="722"/>
      <c r="DCI5" s="723"/>
      <c r="DCJ5" s="724"/>
      <c r="DCK5" s="722"/>
      <c r="DCL5" s="722"/>
      <c r="DCM5" s="722"/>
      <c r="DCN5" s="722"/>
      <c r="DCO5" s="722"/>
      <c r="DCP5" s="722"/>
      <c r="DCQ5" s="721" t="s">
        <v>4954</v>
      </c>
      <c r="DCR5" s="722"/>
      <c r="DCS5" s="722"/>
      <c r="DCT5" s="722"/>
      <c r="DCU5" s="722"/>
      <c r="DCV5" s="722"/>
      <c r="DCW5" s="722"/>
      <c r="DCX5" s="722"/>
      <c r="DCY5" s="723"/>
      <c r="DCZ5" s="724"/>
      <c r="DDA5" s="722"/>
      <c r="DDB5" s="722"/>
      <c r="DDC5" s="722"/>
      <c r="DDD5" s="722"/>
      <c r="DDE5" s="722"/>
      <c r="DDF5" s="722"/>
      <c r="DDG5" s="721" t="s">
        <v>4954</v>
      </c>
      <c r="DDH5" s="722"/>
      <c r="DDI5" s="722"/>
      <c r="DDJ5" s="722"/>
      <c r="DDK5" s="722"/>
      <c r="DDL5" s="722"/>
      <c r="DDM5" s="722"/>
      <c r="DDN5" s="722"/>
      <c r="DDO5" s="723"/>
      <c r="DDP5" s="724"/>
      <c r="DDQ5" s="722"/>
      <c r="DDR5" s="722"/>
      <c r="DDS5" s="722"/>
      <c r="DDT5" s="722"/>
      <c r="DDU5" s="722"/>
      <c r="DDV5" s="722"/>
      <c r="DDW5" s="721" t="s">
        <v>4954</v>
      </c>
      <c r="DDX5" s="722"/>
      <c r="DDY5" s="722"/>
      <c r="DDZ5" s="722"/>
      <c r="DEA5" s="722"/>
      <c r="DEB5" s="722"/>
      <c r="DEC5" s="722"/>
      <c r="DED5" s="722"/>
      <c r="DEE5" s="723"/>
      <c r="DEF5" s="724"/>
      <c r="DEG5" s="722"/>
      <c r="DEH5" s="722"/>
      <c r="DEI5" s="722"/>
      <c r="DEJ5" s="722"/>
      <c r="DEK5" s="722"/>
      <c r="DEL5" s="722"/>
      <c r="DEM5" s="721" t="s">
        <v>4954</v>
      </c>
      <c r="DEN5" s="722"/>
      <c r="DEO5" s="722"/>
      <c r="DEP5" s="722"/>
      <c r="DEQ5" s="722"/>
      <c r="DER5" s="722"/>
      <c r="DES5" s="722"/>
      <c r="DET5" s="722"/>
      <c r="DEU5" s="723"/>
      <c r="DEV5" s="724"/>
      <c r="DEW5" s="722"/>
      <c r="DEX5" s="722"/>
      <c r="DEY5" s="722"/>
      <c r="DEZ5" s="722"/>
      <c r="DFA5" s="722"/>
      <c r="DFB5" s="722"/>
      <c r="DFC5" s="721" t="s">
        <v>4954</v>
      </c>
      <c r="DFD5" s="722"/>
      <c r="DFE5" s="722"/>
      <c r="DFF5" s="722"/>
      <c r="DFG5" s="722"/>
      <c r="DFH5" s="722"/>
      <c r="DFI5" s="722"/>
      <c r="DFJ5" s="722"/>
      <c r="DFK5" s="723"/>
      <c r="DFL5" s="724"/>
      <c r="DFM5" s="722"/>
      <c r="DFN5" s="722"/>
      <c r="DFO5" s="722"/>
      <c r="DFP5" s="722"/>
      <c r="DFQ5" s="722"/>
      <c r="DFR5" s="722"/>
      <c r="DFS5" s="721" t="s">
        <v>4954</v>
      </c>
      <c r="DFT5" s="722"/>
      <c r="DFU5" s="722"/>
      <c r="DFV5" s="722"/>
      <c r="DFW5" s="722"/>
      <c r="DFX5" s="722"/>
      <c r="DFY5" s="722"/>
      <c r="DFZ5" s="722"/>
      <c r="DGA5" s="723"/>
      <c r="DGB5" s="724"/>
      <c r="DGC5" s="722"/>
      <c r="DGD5" s="722"/>
      <c r="DGE5" s="722"/>
      <c r="DGF5" s="722"/>
      <c r="DGG5" s="722"/>
      <c r="DGH5" s="722"/>
      <c r="DGI5" s="721" t="s">
        <v>4954</v>
      </c>
      <c r="DGJ5" s="722"/>
      <c r="DGK5" s="722"/>
      <c r="DGL5" s="722"/>
      <c r="DGM5" s="722"/>
      <c r="DGN5" s="722"/>
      <c r="DGO5" s="722"/>
      <c r="DGP5" s="722"/>
      <c r="DGQ5" s="723"/>
      <c r="DGR5" s="724"/>
      <c r="DGS5" s="722"/>
      <c r="DGT5" s="722"/>
      <c r="DGU5" s="722"/>
      <c r="DGV5" s="722"/>
      <c r="DGW5" s="722"/>
      <c r="DGX5" s="722"/>
      <c r="DGY5" s="721" t="s">
        <v>4954</v>
      </c>
      <c r="DGZ5" s="722"/>
      <c r="DHA5" s="722"/>
      <c r="DHB5" s="722"/>
      <c r="DHC5" s="722"/>
      <c r="DHD5" s="722"/>
      <c r="DHE5" s="722"/>
      <c r="DHF5" s="722"/>
      <c r="DHG5" s="723"/>
      <c r="DHH5" s="724"/>
      <c r="DHI5" s="722"/>
      <c r="DHJ5" s="722"/>
      <c r="DHK5" s="722"/>
      <c r="DHL5" s="722"/>
      <c r="DHM5" s="722"/>
      <c r="DHN5" s="722"/>
      <c r="DHO5" s="721" t="s">
        <v>4954</v>
      </c>
      <c r="DHP5" s="722"/>
      <c r="DHQ5" s="722"/>
      <c r="DHR5" s="722"/>
      <c r="DHS5" s="722"/>
      <c r="DHT5" s="722"/>
      <c r="DHU5" s="722"/>
      <c r="DHV5" s="722"/>
      <c r="DHW5" s="723"/>
      <c r="DHX5" s="724"/>
      <c r="DHY5" s="722"/>
      <c r="DHZ5" s="722"/>
      <c r="DIA5" s="722"/>
      <c r="DIB5" s="722"/>
      <c r="DIC5" s="722"/>
      <c r="DID5" s="722"/>
      <c r="DIE5" s="721" t="s">
        <v>4954</v>
      </c>
      <c r="DIF5" s="722"/>
      <c r="DIG5" s="722"/>
      <c r="DIH5" s="722"/>
      <c r="DII5" s="722"/>
      <c r="DIJ5" s="722"/>
      <c r="DIK5" s="722"/>
      <c r="DIL5" s="722"/>
      <c r="DIM5" s="723"/>
      <c r="DIN5" s="724"/>
      <c r="DIO5" s="722"/>
      <c r="DIP5" s="722"/>
      <c r="DIQ5" s="722"/>
      <c r="DIR5" s="722"/>
      <c r="DIS5" s="722"/>
      <c r="DIT5" s="722"/>
      <c r="DIU5" s="721" t="s">
        <v>4954</v>
      </c>
      <c r="DIV5" s="722"/>
      <c r="DIW5" s="722"/>
      <c r="DIX5" s="722"/>
      <c r="DIY5" s="722"/>
      <c r="DIZ5" s="722"/>
      <c r="DJA5" s="722"/>
      <c r="DJB5" s="722"/>
      <c r="DJC5" s="723"/>
      <c r="DJD5" s="724"/>
      <c r="DJE5" s="722"/>
      <c r="DJF5" s="722"/>
      <c r="DJG5" s="722"/>
      <c r="DJH5" s="722"/>
      <c r="DJI5" s="722"/>
      <c r="DJJ5" s="722"/>
      <c r="DJK5" s="721" t="s">
        <v>4954</v>
      </c>
      <c r="DJL5" s="722"/>
      <c r="DJM5" s="722"/>
      <c r="DJN5" s="722"/>
      <c r="DJO5" s="722"/>
      <c r="DJP5" s="722"/>
      <c r="DJQ5" s="722"/>
      <c r="DJR5" s="722"/>
      <c r="DJS5" s="723"/>
      <c r="DJT5" s="724"/>
      <c r="DJU5" s="722"/>
      <c r="DJV5" s="722"/>
      <c r="DJW5" s="722"/>
      <c r="DJX5" s="722"/>
      <c r="DJY5" s="722"/>
      <c r="DJZ5" s="722"/>
      <c r="DKA5" s="721" t="s">
        <v>4954</v>
      </c>
      <c r="DKB5" s="722"/>
      <c r="DKC5" s="722"/>
      <c r="DKD5" s="722"/>
      <c r="DKE5" s="722"/>
      <c r="DKF5" s="722"/>
      <c r="DKG5" s="722"/>
      <c r="DKH5" s="722"/>
      <c r="DKI5" s="723"/>
      <c r="DKJ5" s="724"/>
      <c r="DKK5" s="722"/>
      <c r="DKL5" s="722"/>
      <c r="DKM5" s="722"/>
      <c r="DKN5" s="722"/>
      <c r="DKO5" s="722"/>
      <c r="DKP5" s="722"/>
      <c r="DKQ5" s="721" t="s">
        <v>4954</v>
      </c>
      <c r="DKR5" s="722"/>
      <c r="DKS5" s="722"/>
      <c r="DKT5" s="722"/>
      <c r="DKU5" s="722"/>
      <c r="DKV5" s="722"/>
      <c r="DKW5" s="722"/>
      <c r="DKX5" s="722"/>
      <c r="DKY5" s="723"/>
      <c r="DKZ5" s="724"/>
      <c r="DLA5" s="722"/>
      <c r="DLB5" s="722"/>
      <c r="DLC5" s="722"/>
      <c r="DLD5" s="722"/>
      <c r="DLE5" s="722"/>
      <c r="DLF5" s="722"/>
      <c r="DLG5" s="721" t="s">
        <v>4954</v>
      </c>
      <c r="DLH5" s="722"/>
      <c r="DLI5" s="722"/>
      <c r="DLJ5" s="722"/>
      <c r="DLK5" s="722"/>
      <c r="DLL5" s="722"/>
      <c r="DLM5" s="722"/>
      <c r="DLN5" s="722"/>
      <c r="DLO5" s="723"/>
      <c r="DLP5" s="724"/>
      <c r="DLQ5" s="722"/>
      <c r="DLR5" s="722"/>
      <c r="DLS5" s="722"/>
      <c r="DLT5" s="722"/>
      <c r="DLU5" s="722"/>
      <c r="DLV5" s="722"/>
      <c r="DLW5" s="721" t="s">
        <v>4954</v>
      </c>
      <c r="DLX5" s="722"/>
      <c r="DLY5" s="722"/>
      <c r="DLZ5" s="722"/>
      <c r="DMA5" s="722"/>
      <c r="DMB5" s="722"/>
      <c r="DMC5" s="722"/>
      <c r="DMD5" s="722"/>
      <c r="DME5" s="723"/>
      <c r="DMF5" s="724"/>
      <c r="DMG5" s="722"/>
      <c r="DMH5" s="722"/>
      <c r="DMI5" s="722"/>
      <c r="DMJ5" s="722"/>
      <c r="DMK5" s="722"/>
      <c r="DML5" s="722"/>
      <c r="DMM5" s="721" t="s">
        <v>4954</v>
      </c>
      <c r="DMN5" s="722"/>
      <c r="DMO5" s="722"/>
      <c r="DMP5" s="722"/>
      <c r="DMQ5" s="722"/>
      <c r="DMR5" s="722"/>
      <c r="DMS5" s="722"/>
      <c r="DMT5" s="722"/>
      <c r="DMU5" s="723"/>
      <c r="DMV5" s="724"/>
      <c r="DMW5" s="722"/>
      <c r="DMX5" s="722"/>
      <c r="DMY5" s="722"/>
      <c r="DMZ5" s="722"/>
      <c r="DNA5" s="722"/>
      <c r="DNB5" s="722"/>
      <c r="DNC5" s="721" t="s">
        <v>4954</v>
      </c>
      <c r="DND5" s="722"/>
      <c r="DNE5" s="722"/>
      <c r="DNF5" s="722"/>
      <c r="DNG5" s="722"/>
      <c r="DNH5" s="722"/>
      <c r="DNI5" s="722"/>
      <c r="DNJ5" s="722"/>
      <c r="DNK5" s="723"/>
      <c r="DNL5" s="724"/>
      <c r="DNM5" s="722"/>
      <c r="DNN5" s="722"/>
      <c r="DNO5" s="722"/>
      <c r="DNP5" s="722"/>
      <c r="DNQ5" s="722"/>
      <c r="DNR5" s="722"/>
      <c r="DNS5" s="721" t="s">
        <v>4954</v>
      </c>
      <c r="DNT5" s="722"/>
      <c r="DNU5" s="722"/>
      <c r="DNV5" s="722"/>
      <c r="DNW5" s="722"/>
      <c r="DNX5" s="722"/>
      <c r="DNY5" s="722"/>
      <c r="DNZ5" s="722"/>
      <c r="DOA5" s="723"/>
      <c r="DOB5" s="724"/>
      <c r="DOC5" s="722"/>
      <c r="DOD5" s="722"/>
      <c r="DOE5" s="722"/>
      <c r="DOF5" s="722"/>
      <c r="DOG5" s="722"/>
      <c r="DOH5" s="722"/>
      <c r="DOI5" s="721" t="s">
        <v>4954</v>
      </c>
      <c r="DOJ5" s="722"/>
      <c r="DOK5" s="722"/>
      <c r="DOL5" s="722"/>
      <c r="DOM5" s="722"/>
      <c r="DON5" s="722"/>
      <c r="DOO5" s="722"/>
      <c r="DOP5" s="722"/>
      <c r="DOQ5" s="723"/>
      <c r="DOR5" s="724"/>
      <c r="DOS5" s="722"/>
      <c r="DOT5" s="722"/>
      <c r="DOU5" s="722"/>
      <c r="DOV5" s="722"/>
      <c r="DOW5" s="722"/>
      <c r="DOX5" s="722"/>
      <c r="DOY5" s="721" t="s">
        <v>4954</v>
      </c>
      <c r="DOZ5" s="722"/>
      <c r="DPA5" s="722"/>
      <c r="DPB5" s="722"/>
      <c r="DPC5" s="722"/>
      <c r="DPD5" s="722"/>
      <c r="DPE5" s="722"/>
      <c r="DPF5" s="722"/>
      <c r="DPG5" s="723"/>
      <c r="DPH5" s="724"/>
      <c r="DPI5" s="722"/>
      <c r="DPJ5" s="722"/>
      <c r="DPK5" s="722"/>
      <c r="DPL5" s="722"/>
      <c r="DPM5" s="722"/>
      <c r="DPN5" s="722"/>
      <c r="DPO5" s="721" t="s">
        <v>4954</v>
      </c>
      <c r="DPP5" s="722"/>
      <c r="DPQ5" s="722"/>
      <c r="DPR5" s="722"/>
      <c r="DPS5" s="722"/>
      <c r="DPT5" s="722"/>
      <c r="DPU5" s="722"/>
      <c r="DPV5" s="722"/>
      <c r="DPW5" s="723"/>
      <c r="DPX5" s="724"/>
      <c r="DPY5" s="722"/>
      <c r="DPZ5" s="722"/>
      <c r="DQA5" s="722"/>
      <c r="DQB5" s="722"/>
      <c r="DQC5" s="722"/>
      <c r="DQD5" s="722"/>
      <c r="DQE5" s="721" t="s">
        <v>4954</v>
      </c>
      <c r="DQF5" s="722"/>
      <c r="DQG5" s="722"/>
      <c r="DQH5" s="722"/>
      <c r="DQI5" s="722"/>
      <c r="DQJ5" s="722"/>
      <c r="DQK5" s="722"/>
      <c r="DQL5" s="722"/>
      <c r="DQM5" s="723"/>
      <c r="DQN5" s="724"/>
      <c r="DQO5" s="722"/>
      <c r="DQP5" s="722"/>
      <c r="DQQ5" s="722"/>
      <c r="DQR5" s="722"/>
      <c r="DQS5" s="722"/>
      <c r="DQT5" s="722"/>
      <c r="DQU5" s="721" t="s">
        <v>4954</v>
      </c>
      <c r="DQV5" s="722"/>
      <c r="DQW5" s="722"/>
      <c r="DQX5" s="722"/>
      <c r="DQY5" s="722"/>
      <c r="DQZ5" s="722"/>
      <c r="DRA5" s="722"/>
      <c r="DRB5" s="722"/>
      <c r="DRC5" s="723"/>
      <c r="DRD5" s="724"/>
      <c r="DRE5" s="722"/>
      <c r="DRF5" s="722"/>
      <c r="DRG5" s="722"/>
      <c r="DRH5" s="722"/>
      <c r="DRI5" s="722"/>
      <c r="DRJ5" s="722"/>
      <c r="DRK5" s="721" t="s">
        <v>4954</v>
      </c>
      <c r="DRL5" s="722"/>
      <c r="DRM5" s="722"/>
      <c r="DRN5" s="722"/>
      <c r="DRO5" s="722"/>
      <c r="DRP5" s="722"/>
      <c r="DRQ5" s="722"/>
      <c r="DRR5" s="722"/>
      <c r="DRS5" s="723"/>
      <c r="DRT5" s="724"/>
      <c r="DRU5" s="722"/>
      <c r="DRV5" s="722"/>
      <c r="DRW5" s="722"/>
      <c r="DRX5" s="722"/>
      <c r="DRY5" s="722"/>
      <c r="DRZ5" s="722"/>
      <c r="DSA5" s="721" t="s">
        <v>4954</v>
      </c>
      <c r="DSB5" s="722"/>
      <c r="DSC5" s="722"/>
      <c r="DSD5" s="722"/>
      <c r="DSE5" s="722"/>
      <c r="DSF5" s="722"/>
      <c r="DSG5" s="722"/>
      <c r="DSH5" s="722"/>
      <c r="DSI5" s="723"/>
      <c r="DSJ5" s="724"/>
      <c r="DSK5" s="722"/>
      <c r="DSL5" s="722"/>
      <c r="DSM5" s="722"/>
      <c r="DSN5" s="722"/>
      <c r="DSO5" s="722"/>
      <c r="DSP5" s="722"/>
      <c r="DSQ5" s="721" t="s">
        <v>4954</v>
      </c>
      <c r="DSR5" s="722"/>
      <c r="DSS5" s="722"/>
      <c r="DST5" s="722"/>
      <c r="DSU5" s="722"/>
      <c r="DSV5" s="722"/>
      <c r="DSW5" s="722"/>
      <c r="DSX5" s="722"/>
      <c r="DSY5" s="723"/>
      <c r="DSZ5" s="724"/>
      <c r="DTA5" s="722"/>
      <c r="DTB5" s="722"/>
      <c r="DTC5" s="722"/>
      <c r="DTD5" s="722"/>
      <c r="DTE5" s="722"/>
      <c r="DTF5" s="722"/>
      <c r="DTG5" s="721" t="s">
        <v>4954</v>
      </c>
      <c r="DTH5" s="722"/>
      <c r="DTI5" s="722"/>
      <c r="DTJ5" s="722"/>
      <c r="DTK5" s="722"/>
      <c r="DTL5" s="722"/>
      <c r="DTM5" s="722"/>
      <c r="DTN5" s="722"/>
      <c r="DTO5" s="723"/>
      <c r="DTP5" s="724"/>
      <c r="DTQ5" s="722"/>
      <c r="DTR5" s="722"/>
      <c r="DTS5" s="722"/>
      <c r="DTT5" s="722"/>
      <c r="DTU5" s="722"/>
      <c r="DTV5" s="722"/>
      <c r="DTW5" s="721" t="s">
        <v>4954</v>
      </c>
      <c r="DTX5" s="722"/>
      <c r="DTY5" s="722"/>
      <c r="DTZ5" s="722"/>
      <c r="DUA5" s="722"/>
      <c r="DUB5" s="722"/>
      <c r="DUC5" s="722"/>
      <c r="DUD5" s="722"/>
      <c r="DUE5" s="723"/>
      <c r="DUF5" s="724"/>
      <c r="DUG5" s="722"/>
      <c r="DUH5" s="722"/>
      <c r="DUI5" s="722"/>
      <c r="DUJ5" s="722"/>
      <c r="DUK5" s="722"/>
      <c r="DUL5" s="722"/>
      <c r="DUM5" s="721" t="s">
        <v>4954</v>
      </c>
      <c r="DUN5" s="722"/>
      <c r="DUO5" s="722"/>
      <c r="DUP5" s="722"/>
      <c r="DUQ5" s="722"/>
      <c r="DUR5" s="722"/>
      <c r="DUS5" s="722"/>
      <c r="DUT5" s="722"/>
      <c r="DUU5" s="723"/>
      <c r="DUV5" s="724"/>
      <c r="DUW5" s="722"/>
      <c r="DUX5" s="722"/>
      <c r="DUY5" s="722"/>
      <c r="DUZ5" s="722"/>
      <c r="DVA5" s="722"/>
      <c r="DVB5" s="722"/>
      <c r="DVC5" s="721" t="s">
        <v>4954</v>
      </c>
      <c r="DVD5" s="722"/>
      <c r="DVE5" s="722"/>
      <c r="DVF5" s="722"/>
      <c r="DVG5" s="722"/>
      <c r="DVH5" s="722"/>
      <c r="DVI5" s="722"/>
      <c r="DVJ5" s="722"/>
      <c r="DVK5" s="723"/>
      <c r="DVL5" s="724"/>
      <c r="DVM5" s="722"/>
      <c r="DVN5" s="722"/>
      <c r="DVO5" s="722"/>
      <c r="DVP5" s="722"/>
      <c r="DVQ5" s="722"/>
      <c r="DVR5" s="722"/>
      <c r="DVS5" s="721" t="s">
        <v>4954</v>
      </c>
      <c r="DVT5" s="722"/>
      <c r="DVU5" s="722"/>
      <c r="DVV5" s="722"/>
      <c r="DVW5" s="722"/>
      <c r="DVX5" s="722"/>
      <c r="DVY5" s="722"/>
      <c r="DVZ5" s="722"/>
      <c r="DWA5" s="723"/>
      <c r="DWB5" s="724"/>
      <c r="DWC5" s="722"/>
      <c r="DWD5" s="722"/>
      <c r="DWE5" s="722"/>
      <c r="DWF5" s="722"/>
      <c r="DWG5" s="722"/>
      <c r="DWH5" s="722"/>
      <c r="DWI5" s="721" t="s">
        <v>4954</v>
      </c>
      <c r="DWJ5" s="722"/>
      <c r="DWK5" s="722"/>
      <c r="DWL5" s="722"/>
      <c r="DWM5" s="722"/>
      <c r="DWN5" s="722"/>
      <c r="DWO5" s="722"/>
      <c r="DWP5" s="722"/>
      <c r="DWQ5" s="723"/>
      <c r="DWR5" s="724"/>
      <c r="DWS5" s="722"/>
      <c r="DWT5" s="722"/>
      <c r="DWU5" s="722"/>
      <c r="DWV5" s="722"/>
      <c r="DWW5" s="722"/>
      <c r="DWX5" s="722"/>
      <c r="DWY5" s="721" t="s">
        <v>4954</v>
      </c>
      <c r="DWZ5" s="722"/>
      <c r="DXA5" s="722"/>
      <c r="DXB5" s="722"/>
      <c r="DXC5" s="722"/>
      <c r="DXD5" s="722"/>
      <c r="DXE5" s="722"/>
      <c r="DXF5" s="722"/>
      <c r="DXG5" s="723"/>
      <c r="DXH5" s="724"/>
      <c r="DXI5" s="722"/>
      <c r="DXJ5" s="722"/>
      <c r="DXK5" s="722"/>
      <c r="DXL5" s="722"/>
      <c r="DXM5" s="722"/>
      <c r="DXN5" s="722"/>
      <c r="DXO5" s="721" t="s">
        <v>4954</v>
      </c>
      <c r="DXP5" s="722"/>
      <c r="DXQ5" s="722"/>
      <c r="DXR5" s="722"/>
      <c r="DXS5" s="722"/>
      <c r="DXT5" s="722"/>
      <c r="DXU5" s="722"/>
      <c r="DXV5" s="722"/>
      <c r="DXW5" s="723"/>
      <c r="DXX5" s="724"/>
      <c r="DXY5" s="722"/>
      <c r="DXZ5" s="722"/>
      <c r="DYA5" s="722"/>
      <c r="DYB5" s="722"/>
      <c r="DYC5" s="722"/>
      <c r="DYD5" s="722"/>
      <c r="DYE5" s="721" t="s">
        <v>4954</v>
      </c>
      <c r="DYF5" s="722"/>
      <c r="DYG5" s="722"/>
      <c r="DYH5" s="722"/>
      <c r="DYI5" s="722"/>
      <c r="DYJ5" s="722"/>
      <c r="DYK5" s="722"/>
      <c r="DYL5" s="722"/>
      <c r="DYM5" s="723"/>
      <c r="DYN5" s="724"/>
      <c r="DYO5" s="722"/>
      <c r="DYP5" s="722"/>
      <c r="DYQ5" s="722"/>
      <c r="DYR5" s="722"/>
      <c r="DYS5" s="722"/>
      <c r="DYT5" s="722"/>
      <c r="DYU5" s="721" t="s">
        <v>4954</v>
      </c>
      <c r="DYV5" s="722"/>
      <c r="DYW5" s="722"/>
      <c r="DYX5" s="722"/>
      <c r="DYY5" s="722"/>
      <c r="DYZ5" s="722"/>
      <c r="DZA5" s="722"/>
      <c r="DZB5" s="722"/>
      <c r="DZC5" s="723"/>
      <c r="DZD5" s="724"/>
      <c r="DZE5" s="722"/>
      <c r="DZF5" s="722"/>
      <c r="DZG5" s="722"/>
      <c r="DZH5" s="722"/>
      <c r="DZI5" s="722"/>
      <c r="DZJ5" s="722"/>
      <c r="DZK5" s="721" t="s">
        <v>4954</v>
      </c>
      <c r="DZL5" s="722"/>
      <c r="DZM5" s="722"/>
      <c r="DZN5" s="722"/>
      <c r="DZO5" s="722"/>
      <c r="DZP5" s="722"/>
      <c r="DZQ5" s="722"/>
      <c r="DZR5" s="722"/>
      <c r="DZS5" s="723"/>
      <c r="DZT5" s="724"/>
      <c r="DZU5" s="722"/>
      <c r="DZV5" s="722"/>
      <c r="DZW5" s="722"/>
      <c r="DZX5" s="722"/>
      <c r="DZY5" s="722"/>
      <c r="DZZ5" s="722"/>
      <c r="EAA5" s="721" t="s">
        <v>4954</v>
      </c>
      <c r="EAB5" s="722"/>
      <c r="EAC5" s="722"/>
      <c r="EAD5" s="722"/>
      <c r="EAE5" s="722"/>
      <c r="EAF5" s="722"/>
      <c r="EAG5" s="722"/>
      <c r="EAH5" s="722"/>
      <c r="EAI5" s="723"/>
      <c r="EAJ5" s="724"/>
      <c r="EAK5" s="722"/>
      <c r="EAL5" s="722"/>
      <c r="EAM5" s="722"/>
      <c r="EAN5" s="722"/>
      <c r="EAO5" s="722"/>
      <c r="EAP5" s="722"/>
      <c r="EAQ5" s="721" t="s">
        <v>4954</v>
      </c>
      <c r="EAR5" s="722"/>
      <c r="EAS5" s="722"/>
      <c r="EAT5" s="722"/>
      <c r="EAU5" s="722"/>
      <c r="EAV5" s="722"/>
      <c r="EAW5" s="722"/>
      <c r="EAX5" s="722"/>
      <c r="EAY5" s="723"/>
      <c r="EAZ5" s="724"/>
      <c r="EBA5" s="722"/>
      <c r="EBB5" s="722"/>
      <c r="EBC5" s="722"/>
      <c r="EBD5" s="722"/>
      <c r="EBE5" s="722"/>
      <c r="EBF5" s="722"/>
      <c r="EBG5" s="721" t="s">
        <v>4954</v>
      </c>
      <c r="EBH5" s="722"/>
      <c r="EBI5" s="722"/>
      <c r="EBJ5" s="722"/>
      <c r="EBK5" s="722"/>
      <c r="EBL5" s="722"/>
      <c r="EBM5" s="722"/>
      <c r="EBN5" s="722"/>
      <c r="EBO5" s="723"/>
      <c r="EBP5" s="724"/>
      <c r="EBQ5" s="722"/>
      <c r="EBR5" s="722"/>
      <c r="EBS5" s="722"/>
      <c r="EBT5" s="722"/>
      <c r="EBU5" s="722"/>
      <c r="EBV5" s="722"/>
      <c r="EBW5" s="721" t="s">
        <v>4954</v>
      </c>
      <c r="EBX5" s="722"/>
      <c r="EBY5" s="722"/>
      <c r="EBZ5" s="722"/>
      <c r="ECA5" s="722"/>
      <c r="ECB5" s="722"/>
      <c r="ECC5" s="722"/>
      <c r="ECD5" s="722"/>
      <c r="ECE5" s="723"/>
      <c r="ECF5" s="724"/>
      <c r="ECG5" s="722"/>
      <c r="ECH5" s="722"/>
      <c r="ECI5" s="722"/>
      <c r="ECJ5" s="722"/>
      <c r="ECK5" s="722"/>
      <c r="ECL5" s="722"/>
      <c r="ECM5" s="721" t="s">
        <v>4954</v>
      </c>
      <c r="ECN5" s="722"/>
      <c r="ECO5" s="722"/>
      <c r="ECP5" s="722"/>
      <c r="ECQ5" s="722"/>
      <c r="ECR5" s="722"/>
      <c r="ECS5" s="722"/>
      <c r="ECT5" s="722"/>
      <c r="ECU5" s="723"/>
      <c r="ECV5" s="724"/>
      <c r="ECW5" s="722"/>
      <c r="ECX5" s="722"/>
      <c r="ECY5" s="722"/>
      <c r="ECZ5" s="722"/>
      <c r="EDA5" s="722"/>
      <c r="EDB5" s="722"/>
      <c r="EDC5" s="721" t="s">
        <v>4954</v>
      </c>
      <c r="EDD5" s="722"/>
      <c r="EDE5" s="722"/>
      <c r="EDF5" s="722"/>
      <c r="EDG5" s="722"/>
      <c r="EDH5" s="722"/>
      <c r="EDI5" s="722"/>
      <c r="EDJ5" s="722"/>
      <c r="EDK5" s="723"/>
      <c r="EDL5" s="724"/>
      <c r="EDM5" s="722"/>
      <c r="EDN5" s="722"/>
      <c r="EDO5" s="722"/>
      <c r="EDP5" s="722"/>
      <c r="EDQ5" s="722"/>
      <c r="EDR5" s="722"/>
      <c r="EDS5" s="721" t="s">
        <v>4954</v>
      </c>
      <c r="EDT5" s="722"/>
      <c r="EDU5" s="722"/>
      <c r="EDV5" s="722"/>
      <c r="EDW5" s="722"/>
      <c r="EDX5" s="722"/>
      <c r="EDY5" s="722"/>
      <c r="EDZ5" s="722"/>
      <c r="EEA5" s="723"/>
      <c r="EEB5" s="724"/>
      <c r="EEC5" s="722"/>
      <c r="EED5" s="722"/>
      <c r="EEE5" s="722"/>
      <c r="EEF5" s="722"/>
      <c r="EEG5" s="722"/>
      <c r="EEH5" s="722"/>
      <c r="EEI5" s="721" t="s">
        <v>4954</v>
      </c>
      <c r="EEJ5" s="722"/>
      <c r="EEK5" s="722"/>
      <c r="EEL5" s="722"/>
      <c r="EEM5" s="722"/>
      <c r="EEN5" s="722"/>
      <c r="EEO5" s="722"/>
      <c r="EEP5" s="722"/>
      <c r="EEQ5" s="723"/>
      <c r="EER5" s="724"/>
      <c r="EES5" s="722"/>
      <c r="EET5" s="722"/>
      <c r="EEU5" s="722"/>
      <c r="EEV5" s="722"/>
      <c r="EEW5" s="722"/>
      <c r="EEX5" s="722"/>
      <c r="EEY5" s="721" t="s">
        <v>4954</v>
      </c>
      <c r="EEZ5" s="722"/>
      <c r="EFA5" s="722"/>
      <c r="EFB5" s="722"/>
      <c r="EFC5" s="722"/>
      <c r="EFD5" s="722"/>
      <c r="EFE5" s="722"/>
      <c r="EFF5" s="722"/>
      <c r="EFG5" s="723"/>
      <c r="EFH5" s="724"/>
      <c r="EFI5" s="722"/>
      <c r="EFJ5" s="722"/>
      <c r="EFK5" s="722"/>
      <c r="EFL5" s="722"/>
      <c r="EFM5" s="722"/>
      <c r="EFN5" s="722"/>
      <c r="EFO5" s="721" t="s">
        <v>4954</v>
      </c>
      <c r="EFP5" s="722"/>
      <c r="EFQ5" s="722"/>
      <c r="EFR5" s="722"/>
      <c r="EFS5" s="722"/>
      <c r="EFT5" s="722"/>
      <c r="EFU5" s="722"/>
      <c r="EFV5" s="722"/>
      <c r="EFW5" s="723"/>
      <c r="EFX5" s="724"/>
      <c r="EFY5" s="722"/>
      <c r="EFZ5" s="722"/>
      <c r="EGA5" s="722"/>
      <c r="EGB5" s="722"/>
      <c r="EGC5" s="722"/>
      <c r="EGD5" s="722"/>
      <c r="EGE5" s="721" t="s">
        <v>4954</v>
      </c>
      <c r="EGF5" s="722"/>
      <c r="EGG5" s="722"/>
      <c r="EGH5" s="722"/>
      <c r="EGI5" s="722"/>
      <c r="EGJ5" s="722"/>
      <c r="EGK5" s="722"/>
      <c r="EGL5" s="722"/>
      <c r="EGM5" s="723"/>
      <c r="EGN5" s="724"/>
      <c r="EGO5" s="722"/>
      <c r="EGP5" s="722"/>
      <c r="EGQ5" s="722"/>
      <c r="EGR5" s="722"/>
      <c r="EGS5" s="722"/>
      <c r="EGT5" s="722"/>
      <c r="EGU5" s="721" t="s">
        <v>4954</v>
      </c>
      <c r="EGV5" s="722"/>
      <c r="EGW5" s="722"/>
      <c r="EGX5" s="722"/>
      <c r="EGY5" s="722"/>
      <c r="EGZ5" s="722"/>
      <c r="EHA5" s="722"/>
      <c r="EHB5" s="722"/>
      <c r="EHC5" s="723"/>
      <c r="EHD5" s="724"/>
      <c r="EHE5" s="722"/>
      <c r="EHF5" s="722"/>
      <c r="EHG5" s="722"/>
      <c r="EHH5" s="722"/>
      <c r="EHI5" s="722"/>
      <c r="EHJ5" s="722"/>
      <c r="EHK5" s="721" t="s">
        <v>4954</v>
      </c>
      <c r="EHL5" s="722"/>
      <c r="EHM5" s="722"/>
      <c r="EHN5" s="722"/>
      <c r="EHO5" s="722"/>
      <c r="EHP5" s="722"/>
      <c r="EHQ5" s="722"/>
      <c r="EHR5" s="722"/>
      <c r="EHS5" s="723"/>
      <c r="EHT5" s="724"/>
      <c r="EHU5" s="722"/>
      <c r="EHV5" s="722"/>
      <c r="EHW5" s="722"/>
      <c r="EHX5" s="722"/>
      <c r="EHY5" s="722"/>
      <c r="EHZ5" s="722"/>
      <c r="EIA5" s="721" t="s">
        <v>4954</v>
      </c>
      <c r="EIB5" s="722"/>
      <c r="EIC5" s="722"/>
      <c r="EID5" s="722"/>
      <c r="EIE5" s="722"/>
      <c r="EIF5" s="722"/>
      <c r="EIG5" s="722"/>
      <c r="EIH5" s="722"/>
      <c r="EII5" s="723"/>
      <c r="EIJ5" s="724"/>
      <c r="EIK5" s="722"/>
      <c r="EIL5" s="722"/>
      <c r="EIM5" s="722"/>
      <c r="EIN5" s="722"/>
      <c r="EIO5" s="722"/>
      <c r="EIP5" s="722"/>
      <c r="EIQ5" s="721" t="s">
        <v>4954</v>
      </c>
      <c r="EIR5" s="722"/>
      <c r="EIS5" s="722"/>
      <c r="EIT5" s="722"/>
      <c r="EIU5" s="722"/>
      <c r="EIV5" s="722"/>
      <c r="EIW5" s="722"/>
      <c r="EIX5" s="722"/>
      <c r="EIY5" s="723"/>
      <c r="EIZ5" s="724"/>
      <c r="EJA5" s="722"/>
      <c r="EJB5" s="722"/>
      <c r="EJC5" s="722"/>
      <c r="EJD5" s="722"/>
      <c r="EJE5" s="722"/>
      <c r="EJF5" s="722"/>
      <c r="EJG5" s="721" t="s">
        <v>4954</v>
      </c>
      <c r="EJH5" s="722"/>
      <c r="EJI5" s="722"/>
      <c r="EJJ5" s="722"/>
      <c r="EJK5" s="722"/>
      <c r="EJL5" s="722"/>
      <c r="EJM5" s="722"/>
      <c r="EJN5" s="722"/>
      <c r="EJO5" s="723"/>
      <c r="EJP5" s="724"/>
      <c r="EJQ5" s="722"/>
      <c r="EJR5" s="722"/>
      <c r="EJS5" s="722"/>
      <c r="EJT5" s="722"/>
      <c r="EJU5" s="722"/>
      <c r="EJV5" s="722"/>
      <c r="EJW5" s="721" t="s">
        <v>4954</v>
      </c>
      <c r="EJX5" s="722"/>
      <c r="EJY5" s="722"/>
      <c r="EJZ5" s="722"/>
      <c r="EKA5" s="722"/>
      <c r="EKB5" s="722"/>
      <c r="EKC5" s="722"/>
      <c r="EKD5" s="722"/>
      <c r="EKE5" s="723"/>
      <c r="EKF5" s="724"/>
      <c r="EKG5" s="722"/>
      <c r="EKH5" s="722"/>
      <c r="EKI5" s="722"/>
      <c r="EKJ5" s="722"/>
      <c r="EKK5" s="722"/>
      <c r="EKL5" s="722"/>
      <c r="EKM5" s="721" t="s">
        <v>4954</v>
      </c>
      <c r="EKN5" s="722"/>
      <c r="EKO5" s="722"/>
      <c r="EKP5" s="722"/>
      <c r="EKQ5" s="722"/>
      <c r="EKR5" s="722"/>
      <c r="EKS5" s="722"/>
      <c r="EKT5" s="722"/>
      <c r="EKU5" s="723"/>
      <c r="EKV5" s="724"/>
      <c r="EKW5" s="722"/>
      <c r="EKX5" s="722"/>
      <c r="EKY5" s="722"/>
      <c r="EKZ5" s="722"/>
      <c r="ELA5" s="722"/>
      <c r="ELB5" s="722"/>
      <c r="ELC5" s="721" t="s">
        <v>4954</v>
      </c>
      <c r="ELD5" s="722"/>
      <c r="ELE5" s="722"/>
      <c r="ELF5" s="722"/>
      <c r="ELG5" s="722"/>
      <c r="ELH5" s="722"/>
      <c r="ELI5" s="722"/>
      <c r="ELJ5" s="722"/>
      <c r="ELK5" s="723"/>
      <c r="ELL5" s="724"/>
      <c r="ELM5" s="722"/>
      <c r="ELN5" s="722"/>
      <c r="ELO5" s="722"/>
      <c r="ELP5" s="722"/>
      <c r="ELQ5" s="722"/>
      <c r="ELR5" s="722"/>
      <c r="ELS5" s="721" t="s">
        <v>4954</v>
      </c>
      <c r="ELT5" s="722"/>
      <c r="ELU5" s="722"/>
      <c r="ELV5" s="722"/>
      <c r="ELW5" s="722"/>
      <c r="ELX5" s="722"/>
      <c r="ELY5" s="722"/>
      <c r="ELZ5" s="722"/>
      <c r="EMA5" s="723"/>
      <c r="EMB5" s="724"/>
      <c r="EMC5" s="722"/>
      <c r="EMD5" s="722"/>
      <c r="EME5" s="722"/>
      <c r="EMF5" s="722"/>
      <c r="EMG5" s="722"/>
      <c r="EMH5" s="722"/>
      <c r="EMI5" s="721" t="s">
        <v>4954</v>
      </c>
      <c r="EMJ5" s="722"/>
      <c r="EMK5" s="722"/>
      <c r="EML5" s="722"/>
      <c r="EMM5" s="722"/>
      <c r="EMN5" s="722"/>
      <c r="EMO5" s="722"/>
      <c r="EMP5" s="722"/>
      <c r="EMQ5" s="723"/>
      <c r="EMR5" s="724"/>
      <c r="EMS5" s="722"/>
      <c r="EMT5" s="722"/>
      <c r="EMU5" s="722"/>
      <c r="EMV5" s="722"/>
      <c r="EMW5" s="722"/>
      <c r="EMX5" s="722"/>
      <c r="EMY5" s="721" t="s">
        <v>4954</v>
      </c>
      <c r="EMZ5" s="722"/>
      <c r="ENA5" s="722"/>
      <c r="ENB5" s="722"/>
      <c r="ENC5" s="722"/>
      <c r="END5" s="722"/>
      <c r="ENE5" s="722"/>
      <c r="ENF5" s="722"/>
      <c r="ENG5" s="723"/>
      <c r="ENH5" s="724"/>
      <c r="ENI5" s="722"/>
      <c r="ENJ5" s="722"/>
      <c r="ENK5" s="722"/>
      <c r="ENL5" s="722"/>
      <c r="ENM5" s="722"/>
      <c r="ENN5" s="722"/>
      <c r="ENO5" s="721" t="s">
        <v>4954</v>
      </c>
      <c r="ENP5" s="722"/>
      <c r="ENQ5" s="722"/>
      <c r="ENR5" s="722"/>
      <c r="ENS5" s="722"/>
      <c r="ENT5" s="722"/>
      <c r="ENU5" s="722"/>
      <c r="ENV5" s="722"/>
      <c r="ENW5" s="723"/>
      <c r="ENX5" s="724"/>
      <c r="ENY5" s="722"/>
      <c r="ENZ5" s="722"/>
      <c r="EOA5" s="722"/>
      <c r="EOB5" s="722"/>
      <c r="EOC5" s="722"/>
      <c r="EOD5" s="722"/>
      <c r="EOE5" s="721" t="s">
        <v>4954</v>
      </c>
      <c r="EOF5" s="722"/>
      <c r="EOG5" s="722"/>
      <c r="EOH5" s="722"/>
      <c r="EOI5" s="722"/>
      <c r="EOJ5" s="722"/>
      <c r="EOK5" s="722"/>
      <c r="EOL5" s="722"/>
      <c r="EOM5" s="723"/>
      <c r="EON5" s="724"/>
      <c r="EOO5" s="722"/>
      <c r="EOP5" s="722"/>
      <c r="EOQ5" s="722"/>
      <c r="EOR5" s="722"/>
      <c r="EOS5" s="722"/>
      <c r="EOT5" s="722"/>
      <c r="EOU5" s="721" t="s">
        <v>4954</v>
      </c>
      <c r="EOV5" s="722"/>
      <c r="EOW5" s="722"/>
      <c r="EOX5" s="722"/>
      <c r="EOY5" s="722"/>
      <c r="EOZ5" s="722"/>
      <c r="EPA5" s="722"/>
      <c r="EPB5" s="722"/>
      <c r="EPC5" s="723"/>
      <c r="EPD5" s="724"/>
      <c r="EPE5" s="722"/>
      <c r="EPF5" s="722"/>
      <c r="EPG5" s="722"/>
      <c r="EPH5" s="722"/>
      <c r="EPI5" s="722"/>
      <c r="EPJ5" s="722"/>
      <c r="EPK5" s="721" t="s">
        <v>4954</v>
      </c>
      <c r="EPL5" s="722"/>
      <c r="EPM5" s="722"/>
      <c r="EPN5" s="722"/>
      <c r="EPO5" s="722"/>
      <c r="EPP5" s="722"/>
      <c r="EPQ5" s="722"/>
      <c r="EPR5" s="722"/>
      <c r="EPS5" s="723"/>
      <c r="EPT5" s="724"/>
      <c r="EPU5" s="722"/>
      <c r="EPV5" s="722"/>
      <c r="EPW5" s="722"/>
      <c r="EPX5" s="722"/>
      <c r="EPY5" s="722"/>
      <c r="EPZ5" s="722"/>
      <c r="EQA5" s="721" t="s">
        <v>4954</v>
      </c>
      <c r="EQB5" s="722"/>
      <c r="EQC5" s="722"/>
      <c r="EQD5" s="722"/>
      <c r="EQE5" s="722"/>
      <c r="EQF5" s="722"/>
      <c r="EQG5" s="722"/>
      <c r="EQH5" s="722"/>
      <c r="EQI5" s="723"/>
      <c r="EQJ5" s="724"/>
      <c r="EQK5" s="722"/>
      <c r="EQL5" s="722"/>
      <c r="EQM5" s="722"/>
      <c r="EQN5" s="722"/>
      <c r="EQO5" s="722"/>
      <c r="EQP5" s="722"/>
      <c r="EQQ5" s="721" t="s">
        <v>4954</v>
      </c>
      <c r="EQR5" s="722"/>
      <c r="EQS5" s="722"/>
      <c r="EQT5" s="722"/>
      <c r="EQU5" s="722"/>
      <c r="EQV5" s="722"/>
      <c r="EQW5" s="722"/>
      <c r="EQX5" s="722"/>
      <c r="EQY5" s="723"/>
      <c r="EQZ5" s="724"/>
      <c r="ERA5" s="722"/>
      <c r="ERB5" s="722"/>
      <c r="ERC5" s="722"/>
      <c r="ERD5" s="722"/>
      <c r="ERE5" s="722"/>
      <c r="ERF5" s="722"/>
      <c r="ERG5" s="721" t="s">
        <v>4954</v>
      </c>
      <c r="ERH5" s="722"/>
      <c r="ERI5" s="722"/>
      <c r="ERJ5" s="722"/>
      <c r="ERK5" s="722"/>
      <c r="ERL5" s="722"/>
      <c r="ERM5" s="722"/>
      <c r="ERN5" s="722"/>
      <c r="ERO5" s="723"/>
      <c r="ERP5" s="724"/>
      <c r="ERQ5" s="722"/>
      <c r="ERR5" s="722"/>
      <c r="ERS5" s="722"/>
      <c r="ERT5" s="722"/>
      <c r="ERU5" s="722"/>
      <c r="ERV5" s="722"/>
      <c r="ERW5" s="721" t="s">
        <v>4954</v>
      </c>
      <c r="ERX5" s="722"/>
      <c r="ERY5" s="722"/>
      <c r="ERZ5" s="722"/>
      <c r="ESA5" s="722"/>
      <c r="ESB5" s="722"/>
      <c r="ESC5" s="722"/>
      <c r="ESD5" s="722"/>
      <c r="ESE5" s="723"/>
      <c r="ESF5" s="724"/>
      <c r="ESG5" s="722"/>
      <c r="ESH5" s="722"/>
      <c r="ESI5" s="722"/>
      <c r="ESJ5" s="722"/>
      <c r="ESK5" s="722"/>
      <c r="ESL5" s="722"/>
      <c r="ESM5" s="721" t="s">
        <v>4954</v>
      </c>
      <c r="ESN5" s="722"/>
      <c r="ESO5" s="722"/>
      <c r="ESP5" s="722"/>
      <c r="ESQ5" s="722"/>
      <c r="ESR5" s="722"/>
      <c r="ESS5" s="722"/>
      <c r="EST5" s="722"/>
      <c r="ESU5" s="723"/>
      <c r="ESV5" s="724"/>
      <c r="ESW5" s="722"/>
      <c r="ESX5" s="722"/>
      <c r="ESY5" s="722"/>
      <c r="ESZ5" s="722"/>
      <c r="ETA5" s="722"/>
      <c r="ETB5" s="722"/>
      <c r="ETC5" s="721" t="s">
        <v>4954</v>
      </c>
      <c r="ETD5" s="722"/>
      <c r="ETE5" s="722"/>
      <c r="ETF5" s="722"/>
      <c r="ETG5" s="722"/>
      <c r="ETH5" s="722"/>
      <c r="ETI5" s="722"/>
      <c r="ETJ5" s="722"/>
      <c r="ETK5" s="723"/>
      <c r="ETL5" s="724"/>
      <c r="ETM5" s="722"/>
      <c r="ETN5" s="722"/>
      <c r="ETO5" s="722"/>
      <c r="ETP5" s="722"/>
      <c r="ETQ5" s="722"/>
      <c r="ETR5" s="722"/>
      <c r="ETS5" s="721" t="s">
        <v>4954</v>
      </c>
      <c r="ETT5" s="722"/>
      <c r="ETU5" s="722"/>
      <c r="ETV5" s="722"/>
      <c r="ETW5" s="722"/>
      <c r="ETX5" s="722"/>
      <c r="ETY5" s="722"/>
      <c r="ETZ5" s="722"/>
      <c r="EUA5" s="723"/>
      <c r="EUB5" s="724"/>
      <c r="EUC5" s="722"/>
      <c r="EUD5" s="722"/>
      <c r="EUE5" s="722"/>
      <c r="EUF5" s="722"/>
      <c r="EUG5" s="722"/>
      <c r="EUH5" s="722"/>
      <c r="EUI5" s="721" t="s">
        <v>4954</v>
      </c>
      <c r="EUJ5" s="722"/>
      <c r="EUK5" s="722"/>
      <c r="EUL5" s="722"/>
      <c r="EUM5" s="722"/>
      <c r="EUN5" s="722"/>
      <c r="EUO5" s="722"/>
      <c r="EUP5" s="722"/>
      <c r="EUQ5" s="723"/>
      <c r="EUR5" s="724"/>
      <c r="EUS5" s="722"/>
      <c r="EUT5" s="722"/>
      <c r="EUU5" s="722"/>
      <c r="EUV5" s="722"/>
      <c r="EUW5" s="722"/>
      <c r="EUX5" s="722"/>
      <c r="EUY5" s="721" t="s">
        <v>4954</v>
      </c>
      <c r="EUZ5" s="722"/>
      <c r="EVA5" s="722"/>
      <c r="EVB5" s="722"/>
      <c r="EVC5" s="722"/>
      <c r="EVD5" s="722"/>
      <c r="EVE5" s="722"/>
      <c r="EVF5" s="722"/>
      <c r="EVG5" s="723"/>
      <c r="EVH5" s="724"/>
      <c r="EVI5" s="722"/>
      <c r="EVJ5" s="722"/>
      <c r="EVK5" s="722"/>
      <c r="EVL5" s="722"/>
      <c r="EVM5" s="722"/>
      <c r="EVN5" s="722"/>
      <c r="EVO5" s="721" t="s">
        <v>4954</v>
      </c>
      <c r="EVP5" s="722"/>
      <c r="EVQ5" s="722"/>
      <c r="EVR5" s="722"/>
      <c r="EVS5" s="722"/>
      <c r="EVT5" s="722"/>
      <c r="EVU5" s="722"/>
      <c r="EVV5" s="722"/>
      <c r="EVW5" s="723"/>
      <c r="EVX5" s="724"/>
      <c r="EVY5" s="722"/>
      <c r="EVZ5" s="722"/>
      <c r="EWA5" s="722"/>
      <c r="EWB5" s="722"/>
      <c r="EWC5" s="722"/>
      <c r="EWD5" s="722"/>
      <c r="EWE5" s="721" t="s">
        <v>4954</v>
      </c>
      <c r="EWF5" s="722"/>
      <c r="EWG5" s="722"/>
      <c r="EWH5" s="722"/>
      <c r="EWI5" s="722"/>
      <c r="EWJ5" s="722"/>
      <c r="EWK5" s="722"/>
      <c r="EWL5" s="722"/>
      <c r="EWM5" s="723"/>
      <c r="EWN5" s="724"/>
      <c r="EWO5" s="722"/>
      <c r="EWP5" s="722"/>
      <c r="EWQ5" s="722"/>
      <c r="EWR5" s="722"/>
      <c r="EWS5" s="722"/>
      <c r="EWT5" s="722"/>
      <c r="EWU5" s="721" t="s">
        <v>4954</v>
      </c>
      <c r="EWV5" s="722"/>
      <c r="EWW5" s="722"/>
      <c r="EWX5" s="722"/>
      <c r="EWY5" s="722"/>
      <c r="EWZ5" s="722"/>
      <c r="EXA5" s="722"/>
      <c r="EXB5" s="722"/>
      <c r="EXC5" s="723"/>
      <c r="EXD5" s="724"/>
      <c r="EXE5" s="722"/>
      <c r="EXF5" s="722"/>
      <c r="EXG5" s="722"/>
      <c r="EXH5" s="722"/>
      <c r="EXI5" s="722"/>
      <c r="EXJ5" s="722"/>
      <c r="EXK5" s="721" t="s">
        <v>4954</v>
      </c>
      <c r="EXL5" s="722"/>
      <c r="EXM5" s="722"/>
      <c r="EXN5" s="722"/>
      <c r="EXO5" s="722"/>
      <c r="EXP5" s="722"/>
      <c r="EXQ5" s="722"/>
      <c r="EXR5" s="722"/>
      <c r="EXS5" s="723"/>
      <c r="EXT5" s="724"/>
      <c r="EXU5" s="722"/>
      <c r="EXV5" s="722"/>
      <c r="EXW5" s="722"/>
      <c r="EXX5" s="722"/>
      <c r="EXY5" s="722"/>
      <c r="EXZ5" s="722"/>
      <c r="EYA5" s="721" t="s">
        <v>4954</v>
      </c>
      <c r="EYB5" s="722"/>
      <c r="EYC5" s="722"/>
      <c r="EYD5" s="722"/>
      <c r="EYE5" s="722"/>
      <c r="EYF5" s="722"/>
      <c r="EYG5" s="722"/>
      <c r="EYH5" s="722"/>
      <c r="EYI5" s="723"/>
      <c r="EYJ5" s="724"/>
      <c r="EYK5" s="722"/>
      <c r="EYL5" s="722"/>
      <c r="EYM5" s="722"/>
      <c r="EYN5" s="722"/>
      <c r="EYO5" s="722"/>
      <c r="EYP5" s="722"/>
      <c r="EYQ5" s="721" t="s">
        <v>4954</v>
      </c>
      <c r="EYR5" s="722"/>
      <c r="EYS5" s="722"/>
      <c r="EYT5" s="722"/>
      <c r="EYU5" s="722"/>
      <c r="EYV5" s="722"/>
      <c r="EYW5" s="722"/>
      <c r="EYX5" s="722"/>
      <c r="EYY5" s="723"/>
      <c r="EYZ5" s="724"/>
      <c r="EZA5" s="722"/>
      <c r="EZB5" s="722"/>
      <c r="EZC5" s="722"/>
      <c r="EZD5" s="722"/>
      <c r="EZE5" s="722"/>
      <c r="EZF5" s="722"/>
      <c r="EZG5" s="721" t="s">
        <v>4954</v>
      </c>
      <c r="EZH5" s="722"/>
      <c r="EZI5" s="722"/>
      <c r="EZJ5" s="722"/>
      <c r="EZK5" s="722"/>
      <c r="EZL5" s="722"/>
      <c r="EZM5" s="722"/>
      <c r="EZN5" s="722"/>
      <c r="EZO5" s="723"/>
      <c r="EZP5" s="724"/>
      <c r="EZQ5" s="722"/>
      <c r="EZR5" s="722"/>
      <c r="EZS5" s="722"/>
      <c r="EZT5" s="722"/>
      <c r="EZU5" s="722"/>
      <c r="EZV5" s="722"/>
      <c r="EZW5" s="721" t="s">
        <v>4954</v>
      </c>
      <c r="EZX5" s="722"/>
      <c r="EZY5" s="722"/>
      <c r="EZZ5" s="722"/>
      <c r="FAA5" s="722"/>
      <c r="FAB5" s="722"/>
      <c r="FAC5" s="722"/>
      <c r="FAD5" s="722"/>
      <c r="FAE5" s="723"/>
      <c r="FAF5" s="724"/>
      <c r="FAG5" s="722"/>
      <c r="FAH5" s="722"/>
      <c r="FAI5" s="722"/>
      <c r="FAJ5" s="722"/>
      <c r="FAK5" s="722"/>
      <c r="FAL5" s="722"/>
      <c r="FAM5" s="721" t="s">
        <v>4954</v>
      </c>
      <c r="FAN5" s="722"/>
      <c r="FAO5" s="722"/>
      <c r="FAP5" s="722"/>
      <c r="FAQ5" s="722"/>
      <c r="FAR5" s="722"/>
      <c r="FAS5" s="722"/>
      <c r="FAT5" s="722"/>
      <c r="FAU5" s="723"/>
      <c r="FAV5" s="724"/>
      <c r="FAW5" s="722"/>
      <c r="FAX5" s="722"/>
      <c r="FAY5" s="722"/>
      <c r="FAZ5" s="722"/>
      <c r="FBA5" s="722"/>
      <c r="FBB5" s="722"/>
      <c r="FBC5" s="721" t="s">
        <v>4954</v>
      </c>
      <c r="FBD5" s="722"/>
      <c r="FBE5" s="722"/>
      <c r="FBF5" s="722"/>
      <c r="FBG5" s="722"/>
      <c r="FBH5" s="722"/>
      <c r="FBI5" s="722"/>
      <c r="FBJ5" s="722"/>
      <c r="FBK5" s="723"/>
      <c r="FBL5" s="724"/>
      <c r="FBM5" s="722"/>
      <c r="FBN5" s="722"/>
      <c r="FBO5" s="722"/>
      <c r="FBP5" s="722"/>
      <c r="FBQ5" s="722"/>
      <c r="FBR5" s="722"/>
      <c r="FBS5" s="721" t="s">
        <v>4954</v>
      </c>
      <c r="FBT5" s="722"/>
      <c r="FBU5" s="722"/>
      <c r="FBV5" s="722"/>
      <c r="FBW5" s="722"/>
      <c r="FBX5" s="722"/>
      <c r="FBY5" s="722"/>
      <c r="FBZ5" s="722"/>
      <c r="FCA5" s="723"/>
      <c r="FCB5" s="724"/>
      <c r="FCC5" s="722"/>
      <c r="FCD5" s="722"/>
      <c r="FCE5" s="722"/>
      <c r="FCF5" s="722"/>
      <c r="FCG5" s="722"/>
      <c r="FCH5" s="722"/>
      <c r="FCI5" s="721" t="s">
        <v>4954</v>
      </c>
      <c r="FCJ5" s="722"/>
      <c r="FCK5" s="722"/>
      <c r="FCL5" s="722"/>
      <c r="FCM5" s="722"/>
      <c r="FCN5" s="722"/>
      <c r="FCO5" s="722"/>
      <c r="FCP5" s="722"/>
      <c r="FCQ5" s="723"/>
      <c r="FCR5" s="724"/>
      <c r="FCS5" s="722"/>
      <c r="FCT5" s="722"/>
      <c r="FCU5" s="722"/>
      <c r="FCV5" s="722"/>
      <c r="FCW5" s="722"/>
      <c r="FCX5" s="722"/>
      <c r="FCY5" s="721" t="s">
        <v>4954</v>
      </c>
      <c r="FCZ5" s="722"/>
      <c r="FDA5" s="722"/>
      <c r="FDB5" s="722"/>
      <c r="FDC5" s="722"/>
      <c r="FDD5" s="722"/>
      <c r="FDE5" s="722"/>
      <c r="FDF5" s="722"/>
      <c r="FDG5" s="723"/>
      <c r="FDH5" s="724"/>
      <c r="FDI5" s="722"/>
      <c r="FDJ5" s="722"/>
      <c r="FDK5" s="722"/>
      <c r="FDL5" s="722"/>
      <c r="FDM5" s="722"/>
      <c r="FDN5" s="722"/>
      <c r="FDO5" s="721" t="s">
        <v>4954</v>
      </c>
      <c r="FDP5" s="722"/>
      <c r="FDQ5" s="722"/>
      <c r="FDR5" s="722"/>
      <c r="FDS5" s="722"/>
      <c r="FDT5" s="722"/>
      <c r="FDU5" s="722"/>
      <c r="FDV5" s="722"/>
      <c r="FDW5" s="723"/>
      <c r="FDX5" s="724"/>
      <c r="FDY5" s="722"/>
      <c r="FDZ5" s="722"/>
      <c r="FEA5" s="722"/>
      <c r="FEB5" s="722"/>
      <c r="FEC5" s="722"/>
      <c r="FED5" s="722"/>
      <c r="FEE5" s="721" t="s">
        <v>4954</v>
      </c>
      <c r="FEF5" s="722"/>
      <c r="FEG5" s="722"/>
      <c r="FEH5" s="722"/>
      <c r="FEI5" s="722"/>
      <c r="FEJ5" s="722"/>
      <c r="FEK5" s="722"/>
      <c r="FEL5" s="722"/>
      <c r="FEM5" s="723"/>
      <c r="FEN5" s="724"/>
      <c r="FEO5" s="722"/>
      <c r="FEP5" s="722"/>
      <c r="FEQ5" s="722"/>
      <c r="FER5" s="722"/>
      <c r="FES5" s="722"/>
      <c r="FET5" s="722"/>
      <c r="FEU5" s="721" t="s">
        <v>4954</v>
      </c>
      <c r="FEV5" s="722"/>
      <c r="FEW5" s="722"/>
      <c r="FEX5" s="722"/>
      <c r="FEY5" s="722"/>
      <c r="FEZ5" s="722"/>
      <c r="FFA5" s="722"/>
      <c r="FFB5" s="722"/>
      <c r="FFC5" s="723"/>
      <c r="FFD5" s="724"/>
      <c r="FFE5" s="722"/>
      <c r="FFF5" s="722"/>
      <c r="FFG5" s="722"/>
      <c r="FFH5" s="722"/>
      <c r="FFI5" s="722"/>
      <c r="FFJ5" s="722"/>
      <c r="FFK5" s="721" t="s">
        <v>4954</v>
      </c>
      <c r="FFL5" s="722"/>
      <c r="FFM5" s="722"/>
      <c r="FFN5" s="722"/>
      <c r="FFO5" s="722"/>
      <c r="FFP5" s="722"/>
      <c r="FFQ5" s="722"/>
      <c r="FFR5" s="722"/>
      <c r="FFS5" s="723"/>
      <c r="FFT5" s="724"/>
      <c r="FFU5" s="722"/>
      <c r="FFV5" s="722"/>
      <c r="FFW5" s="722"/>
      <c r="FFX5" s="722"/>
      <c r="FFY5" s="722"/>
      <c r="FFZ5" s="722"/>
      <c r="FGA5" s="721" t="s">
        <v>4954</v>
      </c>
      <c r="FGB5" s="722"/>
      <c r="FGC5" s="722"/>
      <c r="FGD5" s="722"/>
      <c r="FGE5" s="722"/>
      <c r="FGF5" s="722"/>
      <c r="FGG5" s="722"/>
      <c r="FGH5" s="722"/>
      <c r="FGI5" s="723"/>
      <c r="FGJ5" s="724"/>
      <c r="FGK5" s="722"/>
      <c r="FGL5" s="722"/>
      <c r="FGM5" s="722"/>
      <c r="FGN5" s="722"/>
      <c r="FGO5" s="722"/>
      <c r="FGP5" s="722"/>
      <c r="FGQ5" s="721" t="s">
        <v>4954</v>
      </c>
      <c r="FGR5" s="722"/>
      <c r="FGS5" s="722"/>
      <c r="FGT5" s="722"/>
      <c r="FGU5" s="722"/>
      <c r="FGV5" s="722"/>
      <c r="FGW5" s="722"/>
      <c r="FGX5" s="722"/>
      <c r="FGY5" s="723"/>
      <c r="FGZ5" s="724"/>
      <c r="FHA5" s="722"/>
      <c r="FHB5" s="722"/>
      <c r="FHC5" s="722"/>
      <c r="FHD5" s="722"/>
      <c r="FHE5" s="722"/>
      <c r="FHF5" s="722"/>
      <c r="FHG5" s="721" t="s">
        <v>4954</v>
      </c>
      <c r="FHH5" s="722"/>
      <c r="FHI5" s="722"/>
      <c r="FHJ5" s="722"/>
      <c r="FHK5" s="722"/>
      <c r="FHL5" s="722"/>
      <c r="FHM5" s="722"/>
      <c r="FHN5" s="722"/>
      <c r="FHO5" s="723"/>
      <c r="FHP5" s="724"/>
      <c r="FHQ5" s="722"/>
      <c r="FHR5" s="722"/>
      <c r="FHS5" s="722"/>
      <c r="FHT5" s="722"/>
      <c r="FHU5" s="722"/>
      <c r="FHV5" s="722"/>
      <c r="FHW5" s="721" t="s">
        <v>4954</v>
      </c>
      <c r="FHX5" s="722"/>
      <c r="FHY5" s="722"/>
      <c r="FHZ5" s="722"/>
      <c r="FIA5" s="722"/>
      <c r="FIB5" s="722"/>
      <c r="FIC5" s="722"/>
      <c r="FID5" s="722"/>
      <c r="FIE5" s="723"/>
      <c r="FIF5" s="724"/>
      <c r="FIG5" s="722"/>
      <c r="FIH5" s="722"/>
      <c r="FII5" s="722"/>
      <c r="FIJ5" s="722"/>
      <c r="FIK5" s="722"/>
      <c r="FIL5" s="722"/>
      <c r="FIM5" s="721" t="s">
        <v>4954</v>
      </c>
      <c r="FIN5" s="722"/>
      <c r="FIO5" s="722"/>
      <c r="FIP5" s="722"/>
      <c r="FIQ5" s="722"/>
      <c r="FIR5" s="722"/>
      <c r="FIS5" s="722"/>
      <c r="FIT5" s="722"/>
      <c r="FIU5" s="723"/>
      <c r="FIV5" s="724"/>
      <c r="FIW5" s="722"/>
      <c r="FIX5" s="722"/>
      <c r="FIY5" s="722"/>
      <c r="FIZ5" s="722"/>
      <c r="FJA5" s="722"/>
      <c r="FJB5" s="722"/>
      <c r="FJC5" s="721" t="s">
        <v>4954</v>
      </c>
      <c r="FJD5" s="722"/>
      <c r="FJE5" s="722"/>
      <c r="FJF5" s="722"/>
      <c r="FJG5" s="722"/>
      <c r="FJH5" s="722"/>
      <c r="FJI5" s="722"/>
      <c r="FJJ5" s="722"/>
      <c r="FJK5" s="723"/>
      <c r="FJL5" s="724"/>
      <c r="FJM5" s="722"/>
      <c r="FJN5" s="722"/>
      <c r="FJO5" s="722"/>
      <c r="FJP5" s="722"/>
      <c r="FJQ5" s="722"/>
      <c r="FJR5" s="722"/>
      <c r="FJS5" s="721" t="s">
        <v>4954</v>
      </c>
      <c r="FJT5" s="722"/>
      <c r="FJU5" s="722"/>
      <c r="FJV5" s="722"/>
      <c r="FJW5" s="722"/>
      <c r="FJX5" s="722"/>
      <c r="FJY5" s="722"/>
      <c r="FJZ5" s="722"/>
      <c r="FKA5" s="723"/>
      <c r="FKB5" s="724"/>
      <c r="FKC5" s="722"/>
      <c r="FKD5" s="722"/>
      <c r="FKE5" s="722"/>
      <c r="FKF5" s="722"/>
      <c r="FKG5" s="722"/>
      <c r="FKH5" s="722"/>
      <c r="FKI5" s="721" t="s">
        <v>4954</v>
      </c>
      <c r="FKJ5" s="722"/>
      <c r="FKK5" s="722"/>
      <c r="FKL5" s="722"/>
      <c r="FKM5" s="722"/>
      <c r="FKN5" s="722"/>
      <c r="FKO5" s="722"/>
      <c r="FKP5" s="722"/>
      <c r="FKQ5" s="723"/>
      <c r="FKR5" s="724"/>
      <c r="FKS5" s="722"/>
      <c r="FKT5" s="722"/>
      <c r="FKU5" s="722"/>
      <c r="FKV5" s="722"/>
      <c r="FKW5" s="722"/>
      <c r="FKX5" s="722"/>
      <c r="FKY5" s="721" t="s">
        <v>4954</v>
      </c>
      <c r="FKZ5" s="722"/>
      <c r="FLA5" s="722"/>
      <c r="FLB5" s="722"/>
      <c r="FLC5" s="722"/>
      <c r="FLD5" s="722"/>
      <c r="FLE5" s="722"/>
      <c r="FLF5" s="722"/>
      <c r="FLG5" s="723"/>
      <c r="FLH5" s="724"/>
      <c r="FLI5" s="722"/>
      <c r="FLJ5" s="722"/>
      <c r="FLK5" s="722"/>
      <c r="FLL5" s="722"/>
      <c r="FLM5" s="722"/>
      <c r="FLN5" s="722"/>
      <c r="FLO5" s="721" t="s">
        <v>4954</v>
      </c>
      <c r="FLP5" s="722"/>
      <c r="FLQ5" s="722"/>
      <c r="FLR5" s="722"/>
      <c r="FLS5" s="722"/>
      <c r="FLT5" s="722"/>
      <c r="FLU5" s="722"/>
      <c r="FLV5" s="722"/>
      <c r="FLW5" s="723"/>
      <c r="FLX5" s="724"/>
      <c r="FLY5" s="722"/>
      <c r="FLZ5" s="722"/>
      <c r="FMA5" s="722"/>
      <c r="FMB5" s="722"/>
      <c r="FMC5" s="722"/>
      <c r="FMD5" s="722"/>
      <c r="FME5" s="721" t="s">
        <v>4954</v>
      </c>
      <c r="FMF5" s="722"/>
      <c r="FMG5" s="722"/>
      <c r="FMH5" s="722"/>
      <c r="FMI5" s="722"/>
      <c r="FMJ5" s="722"/>
      <c r="FMK5" s="722"/>
      <c r="FML5" s="722"/>
      <c r="FMM5" s="723"/>
      <c r="FMN5" s="724"/>
      <c r="FMO5" s="722"/>
      <c r="FMP5" s="722"/>
      <c r="FMQ5" s="722"/>
      <c r="FMR5" s="722"/>
      <c r="FMS5" s="722"/>
      <c r="FMT5" s="722"/>
      <c r="FMU5" s="721" t="s">
        <v>4954</v>
      </c>
      <c r="FMV5" s="722"/>
      <c r="FMW5" s="722"/>
      <c r="FMX5" s="722"/>
      <c r="FMY5" s="722"/>
      <c r="FMZ5" s="722"/>
      <c r="FNA5" s="722"/>
      <c r="FNB5" s="722"/>
      <c r="FNC5" s="723"/>
      <c r="FND5" s="724"/>
      <c r="FNE5" s="722"/>
      <c r="FNF5" s="722"/>
      <c r="FNG5" s="722"/>
      <c r="FNH5" s="722"/>
      <c r="FNI5" s="722"/>
      <c r="FNJ5" s="722"/>
      <c r="FNK5" s="721" t="s">
        <v>4954</v>
      </c>
      <c r="FNL5" s="722"/>
      <c r="FNM5" s="722"/>
      <c r="FNN5" s="722"/>
      <c r="FNO5" s="722"/>
      <c r="FNP5" s="722"/>
      <c r="FNQ5" s="722"/>
      <c r="FNR5" s="722"/>
      <c r="FNS5" s="723"/>
      <c r="FNT5" s="724"/>
      <c r="FNU5" s="722"/>
      <c r="FNV5" s="722"/>
      <c r="FNW5" s="722"/>
      <c r="FNX5" s="722"/>
      <c r="FNY5" s="722"/>
      <c r="FNZ5" s="722"/>
      <c r="FOA5" s="721" t="s">
        <v>4954</v>
      </c>
      <c r="FOB5" s="722"/>
      <c r="FOC5" s="722"/>
      <c r="FOD5" s="722"/>
      <c r="FOE5" s="722"/>
      <c r="FOF5" s="722"/>
      <c r="FOG5" s="722"/>
      <c r="FOH5" s="722"/>
      <c r="FOI5" s="723"/>
      <c r="FOJ5" s="724"/>
      <c r="FOK5" s="722"/>
      <c r="FOL5" s="722"/>
      <c r="FOM5" s="722"/>
      <c r="FON5" s="722"/>
      <c r="FOO5" s="722"/>
      <c r="FOP5" s="722"/>
      <c r="FOQ5" s="721" t="s">
        <v>4954</v>
      </c>
      <c r="FOR5" s="722"/>
      <c r="FOS5" s="722"/>
      <c r="FOT5" s="722"/>
      <c r="FOU5" s="722"/>
      <c r="FOV5" s="722"/>
      <c r="FOW5" s="722"/>
      <c r="FOX5" s="722"/>
      <c r="FOY5" s="723"/>
      <c r="FOZ5" s="724"/>
      <c r="FPA5" s="722"/>
      <c r="FPB5" s="722"/>
      <c r="FPC5" s="722"/>
      <c r="FPD5" s="722"/>
      <c r="FPE5" s="722"/>
      <c r="FPF5" s="722"/>
      <c r="FPG5" s="721" t="s">
        <v>4954</v>
      </c>
      <c r="FPH5" s="722"/>
      <c r="FPI5" s="722"/>
      <c r="FPJ5" s="722"/>
      <c r="FPK5" s="722"/>
      <c r="FPL5" s="722"/>
      <c r="FPM5" s="722"/>
      <c r="FPN5" s="722"/>
      <c r="FPO5" s="723"/>
      <c r="FPP5" s="724"/>
      <c r="FPQ5" s="722"/>
      <c r="FPR5" s="722"/>
      <c r="FPS5" s="722"/>
      <c r="FPT5" s="722"/>
      <c r="FPU5" s="722"/>
      <c r="FPV5" s="722"/>
      <c r="FPW5" s="721" t="s">
        <v>4954</v>
      </c>
      <c r="FPX5" s="722"/>
      <c r="FPY5" s="722"/>
      <c r="FPZ5" s="722"/>
      <c r="FQA5" s="722"/>
      <c r="FQB5" s="722"/>
      <c r="FQC5" s="722"/>
      <c r="FQD5" s="722"/>
      <c r="FQE5" s="723"/>
      <c r="FQF5" s="724"/>
      <c r="FQG5" s="722"/>
      <c r="FQH5" s="722"/>
      <c r="FQI5" s="722"/>
      <c r="FQJ5" s="722"/>
      <c r="FQK5" s="722"/>
      <c r="FQL5" s="722"/>
      <c r="FQM5" s="721" t="s">
        <v>4954</v>
      </c>
      <c r="FQN5" s="722"/>
      <c r="FQO5" s="722"/>
      <c r="FQP5" s="722"/>
      <c r="FQQ5" s="722"/>
      <c r="FQR5" s="722"/>
      <c r="FQS5" s="722"/>
      <c r="FQT5" s="722"/>
      <c r="FQU5" s="723"/>
      <c r="FQV5" s="724"/>
      <c r="FQW5" s="722"/>
      <c r="FQX5" s="722"/>
      <c r="FQY5" s="722"/>
      <c r="FQZ5" s="722"/>
      <c r="FRA5" s="722"/>
      <c r="FRB5" s="722"/>
      <c r="FRC5" s="721" t="s">
        <v>4954</v>
      </c>
      <c r="FRD5" s="722"/>
      <c r="FRE5" s="722"/>
      <c r="FRF5" s="722"/>
      <c r="FRG5" s="722"/>
      <c r="FRH5" s="722"/>
      <c r="FRI5" s="722"/>
      <c r="FRJ5" s="722"/>
      <c r="FRK5" s="723"/>
      <c r="FRL5" s="724"/>
      <c r="FRM5" s="722"/>
      <c r="FRN5" s="722"/>
      <c r="FRO5" s="722"/>
      <c r="FRP5" s="722"/>
      <c r="FRQ5" s="722"/>
      <c r="FRR5" s="722"/>
      <c r="FRS5" s="721" t="s">
        <v>4954</v>
      </c>
      <c r="FRT5" s="722"/>
      <c r="FRU5" s="722"/>
      <c r="FRV5" s="722"/>
      <c r="FRW5" s="722"/>
      <c r="FRX5" s="722"/>
      <c r="FRY5" s="722"/>
      <c r="FRZ5" s="722"/>
      <c r="FSA5" s="723"/>
      <c r="FSB5" s="724"/>
      <c r="FSC5" s="722"/>
      <c r="FSD5" s="722"/>
      <c r="FSE5" s="722"/>
      <c r="FSF5" s="722"/>
      <c r="FSG5" s="722"/>
      <c r="FSH5" s="722"/>
      <c r="FSI5" s="721" t="s">
        <v>4954</v>
      </c>
      <c r="FSJ5" s="722"/>
      <c r="FSK5" s="722"/>
      <c r="FSL5" s="722"/>
      <c r="FSM5" s="722"/>
      <c r="FSN5" s="722"/>
      <c r="FSO5" s="722"/>
      <c r="FSP5" s="722"/>
      <c r="FSQ5" s="723"/>
      <c r="FSR5" s="724"/>
      <c r="FSS5" s="722"/>
      <c r="FST5" s="722"/>
      <c r="FSU5" s="722"/>
      <c r="FSV5" s="722"/>
      <c r="FSW5" s="722"/>
      <c r="FSX5" s="722"/>
      <c r="FSY5" s="721" t="s">
        <v>4954</v>
      </c>
      <c r="FSZ5" s="722"/>
      <c r="FTA5" s="722"/>
      <c r="FTB5" s="722"/>
      <c r="FTC5" s="722"/>
      <c r="FTD5" s="722"/>
      <c r="FTE5" s="722"/>
      <c r="FTF5" s="722"/>
      <c r="FTG5" s="723"/>
      <c r="FTH5" s="724"/>
      <c r="FTI5" s="722"/>
      <c r="FTJ5" s="722"/>
      <c r="FTK5" s="722"/>
      <c r="FTL5" s="722"/>
      <c r="FTM5" s="722"/>
      <c r="FTN5" s="722"/>
      <c r="FTO5" s="721" t="s">
        <v>4954</v>
      </c>
      <c r="FTP5" s="722"/>
      <c r="FTQ5" s="722"/>
      <c r="FTR5" s="722"/>
      <c r="FTS5" s="722"/>
      <c r="FTT5" s="722"/>
      <c r="FTU5" s="722"/>
      <c r="FTV5" s="722"/>
      <c r="FTW5" s="723"/>
      <c r="FTX5" s="724"/>
      <c r="FTY5" s="722"/>
      <c r="FTZ5" s="722"/>
      <c r="FUA5" s="722"/>
      <c r="FUB5" s="722"/>
      <c r="FUC5" s="722"/>
      <c r="FUD5" s="722"/>
      <c r="FUE5" s="721" t="s">
        <v>4954</v>
      </c>
      <c r="FUF5" s="722"/>
      <c r="FUG5" s="722"/>
      <c r="FUH5" s="722"/>
      <c r="FUI5" s="722"/>
      <c r="FUJ5" s="722"/>
      <c r="FUK5" s="722"/>
      <c r="FUL5" s="722"/>
      <c r="FUM5" s="723"/>
      <c r="FUN5" s="724"/>
      <c r="FUO5" s="722"/>
      <c r="FUP5" s="722"/>
      <c r="FUQ5" s="722"/>
      <c r="FUR5" s="722"/>
      <c r="FUS5" s="722"/>
      <c r="FUT5" s="722"/>
      <c r="FUU5" s="721" t="s">
        <v>4954</v>
      </c>
      <c r="FUV5" s="722"/>
      <c r="FUW5" s="722"/>
      <c r="FUX5" s="722"/>
      <c r="FUY5" s="722"/>
      <c r="FUZ5" s="722"/>
      <c r="FVA5" s="722"/>
      <c r="FVB5" s="722"/>
      <c r="FVC5" s="723"/>
      <c r="FVD5" s="724"/>
      <c r="FVE5" s="722"/>
      <c r="FVF5" s="722"/>
      <c r="FVG5" s="722"/>
      <c r="FVH5" s="722"/>
      <c r="FVI5" s="722"/>
      <c r="FVJ5" s="722"/>
      <c r="FVK5" s="721" t="s">
        <v>4954</v>
      </c>
      <c r="FVL5" s="722"/>
      <c r="FVM5" s="722"/>
      <c r="FVN5" s="722"/>
      <c r="FVO5" s="722"/>
      <c r="FVP5" s="722"/>
      <c r="FVQ5" s="722"/>
      <c r="FVR5" s="722"/>
      <c r="FVS5" s="723"/>
      <c r="FVT5" s="724"/>
      <c r="FVU5" s="722"/>
      <c r="FVV5" s="722"/>
      <c r="FVW5" s="722"/>
      <c r="FVX5" s="722"/>
      <c r="FVY5" s="722"/>
      <c r="FVZ5" s="722"/>
      <c r="FWA5" s="721" t="s">
        <v>4954</v>
      </c>
      <c r="FWB5" s="722"/>
      <c r="FWC5" s="722"/>
      <c r="FWD5" s="722"/>
      <c r="FWE5" s="722"/>
      <c r="FWF5" s="722"/>
      <c r="FWG5" s="722"/>
      <c r="FWH5" s="722"/>
      <c r="FWI5" s="723"/>
      <c r="FWJ5" s="724"/>
      <c r="FWK5" s="722"/>
      <c r="FWL5" s="722"/>
      <c r="FWM5" s="722"/>
      <c r="FWN5" s="722"/>
      <c r="FWO5" s="722"/>
      <c r="FWP5" s="722"/>
      <c r="FWQ5" s="721" t="s">
        <v>4954</v>
      </c>
      <c r="FWR5" s="722"/>
      <c r="FWS5" s="722"/>
      <c r="FWT5" s="722"/>
      <c r="FWU5" s="722"/>
      <c r="FWV5" s="722"/>
      <c r="FWW5" s="722"/>
      <c r="FWX5" s="722"/>
      <c r="FWY5" s="723"/>
      <c r="FWZ5" s="724"/>
      <c r="FXA5" s="722"/>
      <c r="FXB5" s="722"/>
      <c r="FXC5" s="722"/>
      <c r="FXD5" s="722"/>
      <c r="FXE5" s="722"/>
      <c r="FXF5" s="722"/>
      <c r="FXG5" s="721" t="s">
        <v>4954</v>
      </c>
      <c r="FXH5" s="722"/>
      <c r="FXI5" s="722"/>
      <c r="FXJ5" s="722"/>
      <c r="FXK5" s="722"/>
      <c r="FXL5" s="722"/>
      <c r="FXM5" s="722"/>
      <c r="FXN5" s="722"/>
      <c r="FXO5" s="723"/>
      <c r="FXP5" s="724"/>
      <c r="FXQ5" s="722"/>
      <c r="FXR5" s="722"/>
      <c r="FXS5" s="722"/>
      <c r="FXT5" s="722"/>
      <c r="FXU5" s="722"/>
      <c r="FXV5" s="722"/>
      <c r="FXW5" s="721" t="s">
        <v>4954</v>
      </c>
      <c r="FXX5" s="722"/>
      <c r="FXY5" s="722"/>
      <c r="FXZ5" s="722"/>
      <c r="FYA5" s="722"/>
      <c r="FYB5" s="722"/>
      <c r="FYC5" s="722"/>
      <c r="FYD5" s="722"/>
      <c r="FYE5" s="723"/>
      <c r="FYF5" s="724"/>
      <c r="FYG5" s="722"/>
      <c r="FYH5" s="722"/>
      <c r="FYI5" s="722"/>
      <c r="FYJ5" s="722"/>
      <c r="FYK5" s="722"/>
      <c r="FYL5" s="722"/>
      <c r="FYM5" s="721" t="s">
        <v>4954</v>
      </c>
      <c r="FYN5" s="722"/>
      <c r="FYO5" s="722"/>
      <c r="FYP5" s="722"/>
      <c r="FYQ5" s="722"/>
      <c r="FYR5" s="722"/>
      <c r="FYS5" s="722"/>
      <c r="FYT5" s="722"/>
      <c r="FYU5" s="723"/>
      <c r="FYV5" s="724"/>
      <c r="FYW5" s="722"/>
      <c r="FYX5" s="722"/>
      <c r="FYY5" s="722"/>
      <c r="FYZ5" s="722"/>
      <c r="FZA5" s="722"/>
      <c r="FZB5" s="722"/>
      <c r="FZC5" s="721" t="s">
        <v>4954</v>
      </c>
      <c r="FZD5" s="722"/>
      <c r="FZE5" s="722"/>
      <c r="FZF5" s="722"/>
      <c r="FZG5" s="722"/>
      <c r="FZH5" s="722"/>
      <c r="FZI5" s="722"/>
      <c r="FZJ5" s="722"/>
      <c r="FZK5" s="723"/>
      <c r="FZL5" s="724"/>
      <c r="FZM5" s="722"/>
      <c r="FZN5" s="722"/>
      <c r="FZO5" s="722"/>
      <c r="FZP5" s="722"/>
      <c r="FZQ5" s="722"/>
      <c r="FZR5" s="722"/>
      <c r="FZS5" s="721" t="s">
        <v>4954</v>
      </c>
      <c r="FZT5" s="722"/>
      <c r="FZU5" s="722"/>
      <c r="FZV5" s="722"/>
      <c r="FZW5" s="722"/>
      <c r="FZX5" s="722"/>
      <c r="FZY5" s="722"/>
      <c r="FZZ5" s="722"/>
      <c r="GAA5" s="723"/>
      <c r="GAB5" s="724"/>
      <c r="GAC5" s="722"/>
      <c r="GAD5" s="722"/>
      <c r="GAE5" s="722"/>
      <c r="GAF5" s="722"/>
      <c r="GAG5" s="722"/>
      <c r="GAH5" s="722"/>
      <c r="GAI5" s="721" t="s">
        <v>4954</v>
      </c>
      <c r="GAJ5" s="722"/>
      <c r="GAK5" s="722"/>
      <c r="GAL5" s="722"/>
      <c r="GAM5" s="722"/>
      <c r="GAN5" s="722"/>
      <c r="GAO5" s="722"/>
      <c r="GAP5" s="722"/>
      <c r="GAQ5" s="723"/>
      <c r="GAR5" s="724"/>
      <c r="GAS5" s="722"/>
      <c r="GAT5" s="722"/>
      <c r="GAU5" s="722"/>
      <c r="GAV5" s="722"/>
      <c r="GAW5" s="722"/>
      <c r="GAX5" s="722"/>
      <c r="GAY5" s="721" t="s">
        <v>4954</v>
      </c>
      <c r="GAZ5" s="722"/>
      <c r="GBA5" s="722"/>
      <c r="GBB5" s="722"/>
      <c r="GBC5" s="722"/>
      <c r="GBD5" s="722"/>
      <c r="GBE5" s="722"/>
      <c r="GBF5" s="722"/>
      <c r="GBG5" s="723"/>
      <c r="GBH5" s="724"/>
      <c r="GBI5" s="722"/>
      <c r="GBJ5" s="722"/>
      <c r="GBK5" s="722"/>
      <c r="GBL5" s="722"/>
      <c r="GBM5" s="722"/>
      <c r="GBN5" s="722"/>
      <c r="GBO5" s="721" t="s">
        <v>4954</v>
      </c>
      <c r="GBP5" s="722"/>
      <c r="GBQ5" s="722"/>
      <c r="GBR5" s="722"/>
      <c r="GBS5" s="722"/>
      <c r="GBT5" s="722"/>
      <c r="GBU5" s="722"/>
      <c r="GBV5" s="722"/>
      <c r="GBW5" s="723"/>
      <c r="GBX5" s="724"/>
      <c r="GBY5" s="722"/>
      <c r="GBZ5" s="722"/>
      <c r="GCA5" s="722"/>
      <c r="GCB5" s="722"/>
      <c r="GCC5" s="722"/>
      <c r="GCD5" s="722"/>
      <c r="GCE5" s="721" t="s">
        <v>4954</v>
      </c>
      <c r="GCF5" s="722"/>
      <c r="GCG5" s="722"/>
      <c r="GCH5" s="722"/>
      <c r="GCI5" s="722"/>
      <c r="GCJ5" s="722"/>
      <c r="GCK5" s="722"/>
      <c r="GCL5" s="722"/>
      <c r="GCM5" s="723"/>
      <c r="GCN5" s="724"/>
      <c r="GCO5" s="722"/>
      <c r="GCP5" s="722"/>
      <c r="GCQ5" s="722"/>
      <c r="GCR5" s="722"/>
      <c r="GCS5" s="722"/>
      <c r="GCT5" s="722"/>
      <c r="GCU5" s="721" t="s">
        <v>4954</v>
      </c>
      <c r="GCV5" s="722"/>
      <c r="GCW5" s="722"/>
      <c r="GCX5" s="722"/>
      <c r="GCY5" s="722"/>
      <c r="GCZ5" s="722"/>
      <c r="GDA5" s="722"/>
      <c r="GDB5" s="722"/>
      <c r="GDC5" s="723"/>
      <c r="GDD5" s="724"/>
      <c r="GDE5" s="722"/>
      <c r="GDF5" s="722"/>
      <c r="GDG5" s="722"/>
      <c r="GDH5" s="722"/>
      <c r="GDI5" s="722"/>
      <c r="GDJ5" s="722"/>
      <c r="GDK5" s="721" t="s">
        <v>4954</v>
      </c>
      <c r="GDL5" s="722"/>
      <c r="GDM5" s="722"/>
      <c r="GDN5" s="722"/>
      <c r="GDO5" s="722"/>
      <c r="GDP5" s="722"/>
      <c r="GDQ5" s="722"/>
      <c r="GDR5" s="722"/>
      <c r="GDS5" s="723"/>
      <c r="GDT5" s="724"/>
      <c r="GDU5" s="722"/>
      <c r="GDV5" s="722"/>
      <c r="GDW5" s="722"/>
      <c r="GDX5" s="722"/>
      <c r="GDY5" s="722"/>
      <c r="GDZ5" s="722"/>
      <c r="GEA5" s="721" t="s">
        <v>4954</v>
      </c>
      <c r="GEB5" s="722"/>
      <c r="GEC5" s="722"/>
      <c r="GED5" s="722"/>
      <c r="GEE5" s="722"/>
      <c r="GEF5" s="722"/>
      <c r="GEG5" s="722"/>
      <c r="GEH5" s="722"/>
      <c r="GEI5" s="723"/>
      <c r="GEJ5" s="724"/>
      <c r="GEK5" s="722"/>
      <c r="GEL5" s="722"/>
      <c r="GEM5" s="722"/>
      <c r="GEN5" s="722"/>
      <c r="GEO5" s="722"/>
      <c r="GEP5" s="722"/>
      <c r="GEQ5" s="721" t="s">
        <v>4954</v>
      </c>
      <c r="GER5" s="722"/>
      <c r="GES5" s="722"/>
      <c r="GET5" s="722"/>
      <c r="GEU5" s="722"/>
      <c r="GEV5" s="722"/>
      <c r="GEW5" s="722"/>
      <c r="GEX5" s="722"/>
      <c r="GEY5" s="723"/>
      <c r="GEZ5" s="724"/>
      <c r="GFA5" s="722"/>
      <c r="GFB5" s="722"/>
      <c r="GFC5" s="722"/>
      <c r="GFD5" s="722"/>
      <c r="GFE5" s="722"/>
      <c r="GFF5" s="722"/>
      <c r="GFG5" s="721" t="s">
        <v>4954</v>
      </c>
      <c r="GFH5" s="722"/>
      <c r="GFI5" s="722"/>
      <c r="GFJ5" s="722"/>
      <c r="GFK5" s="722"/>
      <c r="GFL5" s="722"/>
      <c r="GFM5" s="722"/>
      <c r="GFN5" s="722"/>
      <c r="GFO5" s="723"/>
      <c r="GFP5" s="724"/>
      <c r="GFQ5" s="722"/>
      <c r="GFR5" s="722"/>
      <c r="GFS5" s="722"/>
      <c r="GFT5" s="722"/>
      <c r="GFU5" s="722"/>
      <c r="GFV5" s="722"/>
      <c r="GFW5" s="721" t="s">
        <v>4954</v>
      </c>
      <c r="GFX5" s="722"/>
      <c r="GFY5" s="722"/>
      <c r="GFZ5" s="722"/>
      <c r="GGA5" s="722"/>
      <c r="GGB5" s="722"/>
      <c r="GGC5" s="722"/>
      <c r="GGD5" s="722"/>
      <c r="GGE5" s="723"/>
      <c r="GGF5" s="724"/>
      <c r="GGG5" s="722"/>
      <c r="GGH5" s="722"/>
      <c r="GGI5" s="722"/>
      <c r="GGJ5" s="722"/>
      <c r="GGK5" s="722"/>
      <c r="GGL5" s="722"/>
      <c r="GGM5" s="721" t="s">
        <v>4954</v>
      </c>
      <c r="GGN5" s="722"/>
      <c r="GGO5" s="722"/>
      <c r="GGP5" s="722"/>
      <c r="GGQ5" s="722"/>
      <c r="GGR5" s="722"/>
      <c r="GGS5" s="722"/>
      <c r="GGT5" s="722"/>
      <c r="GGU5" s="723"/>
      <c r="GGV5" s="724"/>
      <c r="GGW5" s="722"/>
      <c r="GGX5" s="722"/>
      <c r="GGY5" s="722"/>
      <c r="GGZ5" s="722"/>
      <c r="GHA5" s="722"/>
      <c r="GHB5" s="722"/>
      <c r="GHC5" s="721" t="s">
        <v>4954</v>
      </c>
      <c r="GHD5" s="722"/>
      <c r="GHE5" s="722"/>
      <c r="GHF5" s="722"/>
      <c r="GHG5" s="722"/>
      <c r="GHH5" s="722"/>
      <c r="GHI5" s="722"/>
      <c r="GHJ5" s="722"/>
      <c r="GHK5" s="723"/>
      <c r="GHL5" s="724"/>
      <c r="GHM5" s="722"/>
      <c r="GHN5" s="722"/>
      <c r="GHO5" s="722"/>
      <c r="GHP5" s="722"/>
      <c r="GHQ5" s="722"/>
      <c r="GHR5" s="722"/>
      <c r="GHS5" s="721" t="s">
        <v>4954</v>
      </c>
      <c r="GHT5" s="722"/>
      <c r="GHU5" s="722"/>
      <c r="GHV5" s="722"/>
      <c r="GHW5" s="722"/>
      <c r="GHX5" s="722"/>
      <c r="GHY5" s="722"/>
      <c r="GHZ5" s="722"/>
      <c r="GIA5" s="723"/>
      <c r="GIB5" s="724"/>
      <c r="GIC5" s="722"/>
      <c r="GID5" s="722"/>
      <c r="GIE5" s="722"/>
      <c r="GIF5" s="722"/>
      <c r="GIG5" s="722"/>
      <c r="GIH5" s="722"/>
      <c r="GII5" s="721" t="s">
        <v>4954</v>
      </c>
      <c r="GIJ5" s="722"/>
      <c r="GIK5" s="722"/>
      <c r="GIL5" s="722"/>
      <c r="GIM5" s="722"/>
      <c r="GIN5" s="722"/>
      <c r="GIO5" s="722"/>
      <c r="GIP5" s="722"/>
      <c r="GIQ5" s="723"/>
      <c r="GIR5" s="724"/>
      <c r="GIS5" s="722"/>
      <c r="GIT5" s="722"/>
      <c r="GIU5" s="722"/>
      <c r="GIV5" s="722"/>
      <c r="GIW5" s="722"/>
      <c r="GIX5" s="722"/>
      <c r="GIY5" s="721" t="s">
        <v>4954</v>
      </c>
      <c r="GIZ5" s="722"/>
      <c r="GJA5" s="722"/>
      <c r="GJB5" s="722"/>
      <c r="GJC5" s="722"/>
      <c r="GJD5" s="722"/>
      <c r="GJE5" s="722"/>
      <c r="GJF5" s="722"/>
      <c r="GJG5" s="723"/>
      <c r="GJH5" s="724"/>
      <c r="GJI5" s="722"/>
      <c r="GJJ5" s="722"/>
      <c r="GJK5" s="722"/>
      <c r="GJL5" s="722"/>
      <c r="GJM5" s="722"/>
      <c r="GJN5" s="722"/>
      <c r="GJO5" s="721" t="s">
        <v>4954</v>
      </c>
      <c r="GJP5" s="722"/>
      <c r="GJQ5" s="722"/>
      <c r="GJR5" s="722"/>
      <c r="GJS5" s="722"/>
      <c r="GJT5" s="722"/>
      <c r="GJU5" s="722"/>
      <c r="GJV5" s="722"/>
      <c r="GJW5" s="723"/>
      <c r="GJX5" s="724"/>
      <c r="GJY5" s="722"/>
      <c r="GJZ5" s="722"/>
      <c r="GKA5" s="722"/>
      <c r="GKB5" s="722"/>
      <c r="GKC5" s="722"/>
      <c r="GKD5" s="722"/>
      <c r="GKE5" s="721" t="s">
        <v>4954</v>
      </c>
      <c r="GKF5" s="722"/>
      <c r="GKG5" s="722"/>
      <c r="GKH5" s="722"/>
      <c r="GKI5" s="722"/>
      <c r="GKJ5" s="722"/>
      <c r="GKK5" s="722"/>
      <c r="GKL5" s="722"/>
      <c r="GKM5" s="723"/>
      <c r="GKN5" s="724"/>
      <c r="GKO5" s="722"/>
      <c r="GKP5" s="722"/>
      <c r="GKQ5" s="722"/>
      <c r="GKR5" s="722"/>
      <c r="GKS5" s="722"/>
      <c r="GKT5" s="722"/>
      <c r="GKU5" s="721" t="s">
        <v>4954</v>
      </c>
      <c r="GKV5" s="722"/>
      <c r="GKW5" s="722"/>
      <c r="GKX5" s="722"/>
      <c r="GKY5" s="722"/>
      <c r="GKZ5" s="722"/>
      <c r="GLA5" s="722"/>
      <c r="GLB5" s="722"/>
      <c r="GLC5" s="723"/>
      <c r="GLD5" s="724"/>
      <c r="GLE5" s="722"/>
      <c r="GLF5" s="722"/>
      <c r="GLG5" s="722"/>
      <c r="GLH5" s="722"/>
      <c r="GLI5" s="722"/>
      <c r="GLJ5" s="722"/>
      <c r="GLK5" s="721" t="s">
        <v>4954</v>
      </c>
      <c r="GLL5" s="722"/>
      <c r="GLM5" s="722"/>
      <c r="GLN5" s="722"/>
      <c r="GLO5" s="722"/>
      <c r="GLP5" s="722"/>
      <c r="GLQ5" s="722"/>
      <c r="GLR5" s="722"/>
      <c r="GLS5" s="723"/>
      <c r="GLT5" s="724"/>
      <c r="GLU5" s="722"/>
      <c r="GLV5" s="722"/>
      <c r="GLW5" s="722"/>
      <c r="GLX5" s="722"/>
      <c r="GLY5" s="722"/>
      <c r="GLZ5" s="722"/>
      <c r="GMA5" s="721" t="s">
        <v>4954</v>
      </c>
      <c r="GMB5" s="722"/>
      <c r="GMC5" s="722"/>
      <c r="GMD5" s="722"/>
      <c r="GME5" s="722"/>
      <c r="GMF5" s="722"/>
      <c r="GMG5" s="722"/>
      <c r="GMH5" s="722"/>
      <c r="GMI5" s="723"/>
      <c r="GMJ5" s="724"/>
      <c r="GMK5" s="722"/>
      <c r="GML5" s="722"/>
      <c r="GMM5" s="722"/>
      <c r="GMN5" s="722"/>
      <c r="GMO5" s="722"/>
      <c r="GMP5" s="722"/>
      <c r="GMQ5" s="721" t="s">
        <v>4954</v>
      </c>
      <c r="GMR5" s="722"/>
      <c r="GMS5" s="722"/>
      <c r="GMT5" s="722"/>
      <c r="GMU5" s="722"/>
      <c r="GMV5" s="722"/>
      <c r="GMW5" s="722"/>
      <c r="GMX5" s="722"/>
      <c r="GMY5" s="723"/>
      <c r="GMZ5" s="724"/>
      <c r="GNA5" s="722"/>
      <c r="GNB5" s="722"/>
      <c r="GNC5" s="722"/>
      <c r="GND5" s="722"/>
      <c r="GNE5" s="722"/>
      <c r="GNF5" s="722"/>
      <c r="GNG5" s="721" t="s">
        <v>4954</v>
      </c>
      <c r="GNH5" s="722"/>
      <c r="GNI5" s="722"/>
      <c r="GNJ5" s="722"/>
      <c r="GNK5" s="722"/>
      <c r="GNL5" s="722"/>
      <c r="GNM5" s="722"/>
      <c r="GNN5" s="722"/>
      <c r="GNO5" s="723"/>
      <c r="GNP5" s="724"/>
      <c r="GNQ5" s="722"/>
      <c r="GNR5" s="722"/>
      <c r="GNS5" s="722"/>
      <c r="GNT5" s="722"/>
      <c r="GNU5" s="722"/>
      <c r="GNV5" s="722"/>
      <c r="GNW5" s="721" t="s">
        <v>4954</v>
      </c>
      <c r="GNX5" s="722"/>
      <c r="GNY5" s="722"/>
      <c r="GNZ5" s="722"/>
      <c r="GOA5" s="722"/>
      <c r="GOB5" s="722"/>
      <c r="GOC5" s="722"/>
      <c r="GOD5" s="722"/>
      <c r="GOE5" s="723"/>
      <c r="GOF5" s="724"/>
      <c r="GOG5" s="722"/>
      <c r="GOH5" s="722"/>
      <c r="GOI5" s="722"/>
      <c r="GOJ5" s="722"/>
      <c r="GOK5" s="722"/>
      <c r="GOL5" s="722"/>
      <c r="GOM5" s="721" t="s">
        <v>4954</v>
      </c>
      <c r="GON5" s="722"/>
      <c r="GOO5" s="722"/>
      <c r="GOP5" s="722"/>
      <c r="GOQ5" s="722"/>
      <c r="GOR5" s="722"/>
      <c r="GOS5" s="722"/>
      <c r="GOT5" s="722"/>
      <c r="GOU5" s="723"/>
      <c r="GOV5" s="724"/>
      <c r="GOW5" s="722"/>
      <c r="GOX5" s="722"/>
      <c r="GOY5" s="722"/>
      <c r="GOZ5" s="722"/>
      <c r="GPA5" s="722"/>
      <c r="GPB5" s="722"/>
      <c r="GPC5" s="721" t="s">
        <v>4954</v>
      </c>
      <c r="GPD5" s="722"/>
      <c r="GPE5" s="722"/>
      <c r="GPF5" s="722"/>
      <c r="GPG5" s="722"/>
      <c r="GPH5" s="722"/>
      <c r="GPI5" s="722"/>
      <c r="GPJ5" s="722"/>
      <c r="GPK5" s="723"/>
      <c r="GPL5" s="724"/>
      <c r="GPM5" s="722"/>
      <c r="GPN5" s="722"/>
      <c r="GPO5" s="722"/>
      <c r="GPP5" s="722"/>
      <c r="GPQ5" s="722"/>
      <c r="GPR5" s="722"/>
      <c r="GPS5" s="721" t="s">
        <v>4954</v>
      </c>
      <c r="GPT5" s="722"/>
      <c r="GPU5" s="722"/>
      <c r="GPV5" s="722"/>
      <c r="GPW5" s="722"/>
      <c r="GPX5" s="722"/>
      <c r="GPY5" s="722"/>
      <c r="GPZ5" s="722"/>
      <c r="GQA5" s="723"/>
      <c r="GQB5" s="724"/>
      <c r="GQC5" s="722"/>
      <c r="GQD5" s="722"/>
      <c r="GQE5" s="722"/>
      <c r="GQF5" s="722"/>
      <c r="GQG5" s="722"/>
      <c r="GQH5" s="722"/>
      <c r="GQI5" s="721" t="s">
        <v>4954</v>
      </c>
      <c r="GQJ5" s="722"/>
      <c r="GQK5" s="722"/>
      <c r="GQL5" s="722"/>
      <c r="GQM5" s="722"/>
      <c r="GQN5" s="722"/>
      <c r="GQO5" s="722"/>
      <c r="GQP5" s="722"/>
      <c r="GQQ5" s="723"/>
      <c r="GQR5" s="724"/>
      <c r="GQS5" s="722"/>
      <c r="GQT5" s="722"/>
      <c r="GQU5" s="722"/>
      <c r="GQV5" s="722"/>
      <c r="GQW5" s="722"/>
      <c r="GQX5" s="722"/>
      <c r="GQY5" s="721" t="s">
        <v>4954</v>
      </c>
      <c r="GQZ5" s="722"/>
      <c r="GRA5" s="722"/>
      <c r="GRB5" s="722"/>
      <c r="GRC5" s="722"/>
      <c r="GRD5" s="722"/>
      <c r="GRE5" s="722"/>
      <c r="GRF5" s="722"/>
      <c r="GRG5" s="723"/>
      <c r="GRH5" s="724"/>
      <c r="GRI5" s="722"/>
      <c r="GRJ5" s="722"/>
      <c r="GRK5" s="722"/>
      <c r="GRL5" s="722"/>
      <c r="GRM5" s="722"/>
      <c r="GRN5" s="722"/>
      <c r="GRO5" s="721" t="s">
        <v>4954</v>
      </c>
      <c r="GRP5" s="722"/>
      <c r="GRQ5" s="722"/>
      <c r="GRR5" s="722"/>
      <c r="GRS5" s="722"/>
      <c r="GRT5" s="722"/>
      <c r="GRU5" s="722"/>
      <c r="GRV5" s="722"/>
      <c r="GRW5" s="723"/>
      <c r="GRX5" s="724"/>
      <c r="GRY5" s="722"/>
      <c r="GRZ5" s="722"/>
      <c r="GSA5" s="722"/>
      <c r="GSB5" s="722"/>
      <c r="GSC5" s="722"/>
      <c r="GSD5" s="722"/>
      <c r="GSE5" s="721" t="s">
        <v>4954</v>
      </c>
      <c r="GSF5" s="722"/>
      <c r="GSG5" s="722"/>
      <c r="GSH5" s="722"/>
      <c r="GSI5" s="722"/>
      <c r="GSJ5" s="722"/>
      <c r="GSK5" s="722"/>
      <c r="GSL5" s="722"/>
      <c r="GSM5" s="723"/>
      <c r="GSN5" s="724"/>
      <c r="GSO5" s="722"/>
      <c r="GSP5" s="722"/>
      <c r="GSQ5" s="722"/>
      <c r="GSR5" s="722"/>
      <c r="GSS5" s="722"/>
      <c r="GST5" s="722"/>
      <c r="GSU5" s="721" t="s">
        <v>4954</v>
      </c>
      <c r="GSV5" s="722"/>
      <c r="GSW5" s="722"/>
      <c r="GSX5" s="722"/>
      <c r="GSY5" s="722"/>
      <c r="GSZ5" s="722"/>
      <c r="GTA5" s="722"/>
      <c r="GTB5" s="722"/>
      <c r="GTC5" s="723"/>
      <c r="GTD5" s="724"/>
      <c r="GTE5" s="722"/>
      <c r="GTF5" s="722"/>
      <c r="GTG5" s="722"/>
      <c r="GTH5" s="722"/>
      <c r="GTI5" s="722"/>
      <c r="GTJ5" s="722"/>
      <c r="GTK5" s="721" t="s">
        <v>4954</v>
      </c>
      <c r="GTL5" s="722"/>
      <c r="GTM5" s="722"/>
      <c r="GTN5" s="722"/>
      <c r="GTO5" s="722"/>
      <c r="GTP5" s="722"/>
      <c r="GTQ5" s="722"/>
      <c r="GTR5" s="722"/>
      <c r="GTS5" s="723"/>
      <c r="GTT5" s="724"/>
      <c r="GTU5" s="722"/>
      <c r="GTV5" s="722"/>
      <c r="GTW5" s="722"/>
      <c r="GTX5" s="722"/>
      <c r="GTY5" s="722"/>
      <c r="GTZ5" s="722"/>
      <c r="GUA5" s="721" t="s">
        <v>4954</v>
      </c>
      <c r="GUB5" s="722"/>
      <c r="GUC5" s="722"/>
      <c r="GUD5" s="722"/>
      <c r="GUE5" s="722"/>
      <c r="GUF5" s="722"/>
      <c r="GUG5" s="722"/>
      <c r="GUH5" s="722"/>
      <c r="GUI5" s="723"/>
      <c r="GUJ5" s="724"/>
      <c r="GUK5" s="722"/>
      <c r="GUL5" s="722"/>
      <c r="GUM5" s="722"/>
      <c r="GUN5" s="722"/>
      <c r="GUO5" s="722"/>
      <c r="GUP5" s="722"/>
      <c r="GUQ5" s="721" t="s">
        <v>4954</v>
      </c>
      <c r="GUR5" s="722"/>
      <c r="GUS5" s="722"/>
      <c r="GUT5" s="722"/>
      <c r="GUU5" s="722"/>
      <c r="GUV5" s="722"/>
      <c r="GUW5" s="722"/>
      <c r="GUX5" s="722"/>
      <c r="GUY5" s="723"/>
      <c r="GUZ5" s="724"/>
      <c r="GVA5" s="722"/>
      <c r="GVB5" s="722"/>
      <c r="GVC5" s="722"/>
      <c r="GVD5" s="722"/>
      <c r="GVE5" s="722"/>
      <c r="GVF5" s="722"/>
      <c r="GVG5" s="721" t="s">
        <v>4954</v>
      </c>
      <c r="GVH5" s="722"/>
      <c r="GVI5" s="722"/>
      <c r="GVJ5" s="722"/>
      <c r="GVK5" s="722"/>
      <c r="GVL5" s="722"/>
      <c r="GVM5" s="722"/>
      <c r="GVN5" s="722"/>
      <c r="GVO5" s="723"/>
      <c r="GVP5" s="724"/>
      <c r="GVQ5" s="722"/>
      <c r="GVR5" s="722"/>
      <c r="GVS5" s="722"/>
      <c r="GVT5" s="722"/>
      <c r="GVU5" s="722"/>
      <c r="GVV5" s="722"/>
      <c r="GVW5" s="721" t="s">
        <v>4954</v>
      </c>
      <c r="GVX5" s="722"/>
      <c r="GVY5" s="722"/>
      <c r="GVZ5" s="722"/>
      <c r="GWA5" s="722"/>
      <c r="GWB5" s="722"/>
      <c r="GWC5" s="722"/>
      <c r="GWD5" s="722"/>
      <c r="GWE5" s="723"/>
      <c r="GWF5" s="724"/>
      <c r="GWG5" s="722"/>
      <c r="GWH5" s="722"/>
      <c r="GWI5" s="722"/>
      <c r="GWJ5" s="722"/>
      <c r="GWK5" s="722"/>
      <c r="GWL5" s="722"/>
      <c r="GWM5" s="721" t="s">
        <v>4954</v>
      </c>
      <c r="GWN5" s="722"/>
      <c r="GWO5" s="722"/>
      <c r="GWP5" s="722"/>
      <c r="GWQ5" s="722"/>
      <c r="GWR5" s="722"/>
      <c r="GWS5" s="722"/>
      <c r="GWT5" s="722"/>
      <c r="GWU5" s="723"/>
      <c r="GWV5" s="724"/>
      <c r="GWW5" s="722"/>
      <c r="GWX5" s="722"/>
      <c r="GWY5" s="722"/>
      <c r="GWZ5" s="722"/>
      <c r="GXA5" s="722"/>
      <c r="GXB5" s="722"/>
      <c r="GXC5" s="721" t="s">
        <v>4954</v>
      </c>
      <c r="GXD5" s="722"/>
      <c r="GXE5" s="722"/>
      <c r="GXF5" s="722"/>
      <c r="GXG5" s="722"/>
      <c r="GXH5" s="722"/>
      <c r="GXI5" s="722"/>
      <c r="GXJ5" s="722"/>
      <c r="GXK5" s="723"/>
      <c r="GXL5" s="724"/>
      <c r="GXM5" s="722"/>
      <c r="GXN5" s="722"/>
      <c r="GXO5" s="722"/>
      <c r="GXP5" s="722"/>
      <c r="GXQ5" s="722"/>
      <c r="GXR5" s="722"/>
      <c r="GXS5" s="721" t="s">
        <v>4954</v>
      </c>
      <c r="GXT5" s="722"/>
      <c r="GXU5" s="722"/>
      <c r="GXV5" s="722"/>
      <c r="GXW5" s="722"/>
      <c r="GXX5" s="722"/>
      <c r="GXY5" s="722"/>
      <c r="GXZ5" s="722"/>
      <c r="GYA5" s="723"/>
      <c r="GYB5" s="724"/>
      <c r="GYC5" s="722"/>
      <c r="GYD5" s="722"/>
      <c r="GYE5" s="722"/>
      <c r="GYF5" s="722"/>
      <c r="GYG5" s="722"/>
      <c r="GYH5" s="722"/>
      <c r="GYI5" s="721" t="s">
        <v>4954</v>
      </c>
      <c r="GYJ5" s="722"/>
      <c r="GYK5" s="722"/>
      <c r="GYL5" s="722"/>
      <c r="GYM5" s="722"/>
      <c r="GYN5" s="722"/>
      <c r="GYO5" s="722"/>
      <c r="GYP5" s="722"/>
      <c r="GYQ5" s="723"/>
      <c r="GYR5" s="724"/>
      <c r="GYS5" s="722"/>
      <c r="GYT5" s="722"/>
      <c r="GYU5" s="722"/>
      <c r="GYV5" s="722"/>
      <c r="GYW5" s="722"/>
      <c r="GYX5" s="722"/>
      <c r="GYY5" s="721" t="s">
        <v>4954</v>
      </c>
      <c r="GYZ5" s="722"/>
      <c r="GZA5" s="722"/>
      <c r="GZB5" s="722"/>
      <c r="GZC5" s="722"/>
      <c r="GZD5" s="722"/>
      <c r="GZE5" s="722"/>
      <c r="GZF5" s="722"/>
      <c r="GZG5" s="723"/>
      <c r="GZH5" s="724"/>
      <c r="GZI5" s="722"/>
      <c r="GZJ5" s="722"/>
      <c r="GZK5" s="722"/>
      <c r="GZL5" s="722"/>
      <c r="GZM5" s="722"/>
      <c r="GZN5" s="722"/>
      <c r="GZO5" s="721" t="s">
        <v>4954</v>
      </c>
      <c r="GZP5" s="722"/>
      <c r="GZQ5" s="722"/>
      <c r="GZR5" s="722"/>
      <c r="GZS5" s="722"/>
      <c r="GZT5" s="722"/>
      <c r="GZU5" s="722"/>
      <c r="GZV5" s="722"/>
      <c r="GZW5" s="723"/>
      <c r="GZX5" s="724"/>
      <c r="GZY5" s="722"/>
      <c r="GZZ5" s="722"/>
      <c r="HAA5" s="722"/>
      <c r="HAB5" s="722"/>
      <c r="HAC5" s="722"/>
      <c r="HAD5" s="722"/>
      <c r="HAE5" s="721" t="s">
        <v>4954</v>
      </c>
      <c r="HAF5" s="722"/>
      <c r="HAG5" s="722"/>
      <c r="HAH5" s="722"/>
      <c r="HAI5" s="722"/>
      <c r="HAJ5" s="722"/>
      <c r="HAK5" s="722"/>
      <c r="HAL5" s="722"/>
      <c r="HAM5" s="723"/>
      <c r="HAN5" s="724"/>
      <c r="HAO5" s="722"/>
      <c r="HAP5" s="722"/>
      <c r="HAQ5" s="722"/>
      <c r="HAR5" s="722"/>
      <c r="HAS5" s="722"/>
      <c r="HAT5" s="722"/>
      <c r="HAU5" s="721" t="s">
        <v>4954</v>
      </c>
      <c r="HAV5" s="722"/>
      <c r="HAW5" s="722"/>
      <c r="HAX5" s="722"/>
      <c r="HAY5" s="722"/>
      <c r="HAZ5" s="722"/>
      <c r="HBA5" s="722"/>
      <c r="HBB5" s="722"/>
      <c r="HBC5" s="723"/>
      <c r="HBD5" s="724"/>
      <c r="HBE5" s="722"/>
      <c r="HBF5" s="722"/>
      <c r="HBG5" s="722"/>
      <c r="HBH5" s="722"/>
      <c r="HBI5" s="722"/>
      <c r="HBJ5" s="722"/>
      <c r="HBK5" s="721" t="s">
        <v>4954</v>
      </c>
      <c r="HBL5" s="722"/>
      <c r="HBM5" s="722"/>
      <c r="HBN5" s="722"/>
      <c r="HBO5" s="722"/>
      <c r="HBP5" s="722"/>
      <c r="HBQ5" s="722"/>
      <c r="HBR5" s="722"/>
      <c r="HBS5" s="723"/>
      <c r="HBT5" s="724"/>
      <c r="HBU5" s="722"/>
      <c r="HBV5" s="722"/>
      <c r="HBW5" s="722"/>
      <c r="HBX5" s="722"/>
      <c r="HBY5" s="722"/>
      <c r="HBZ5" s="722"/>
      <c r="HCA5" s="721" t="s">
        <v>4954</v>
      </c>
      <c r="HCB5" s="722"/>
      <c r="HCC5" s="722"/>
      <c r="HCD5" s="722"/>
      <c r="HCE5" s="722"/>
      <c r="HCF5" s="722"/>
      <c r="HCG5" s="722"/>
      <c r="HCH5" s="722"/>
      <c r="HCI5" s="723"/>
      <c r="HCJ5" s="724"/>
      <c r="HCK5" s="722"/>
      <c r="HCL5" s="722"/>
      <c r="HCM5" s="722"/>
      <c r="HCN5" s="722"/>
      <c r="HCO5" s="722"/>
      <c r="HCP5" s="722"/>
      <c r="HCQ5" s="721" t="s">
        <v>4954</v>
      </c>
      <c r="HCR5" s="722"/>
      <c r="HCS5" s="722"/>
      <c r="HCT5" s="722"/>
      <c r="HCU5" s="722"/>
      <c r="HCV5" s="722"/>
      <c r="HCW5" s="722"/>
      <c r="HCX5" s="722"/>
      <c r="HCY5" s="723"/>
      <c r="HCZ5" s="724"/>
      <c r="HDA5" s="722"/>
      <c r="HDB5" s="722"/>
      <c r="HDC5" s="722"/>
      <c r="HDD5" s="722"/>
      <c r="HDE5" s="722"/>
      <c r="HDF5" s="722"/>
      <c r="HDG5" s="721" t="s">
        <v>4954</v>
      </c>
      <c r="HDH5" s="722"/>
      <c r="HDI5" s="722"/>
      <c r="HDJ5" s="722"/>
      <c r="HDK5" s="722"/>
      <c r="HDL5" s="722"/>
      <c r="HDM5" s="722"/>
      <c r="HDN5" s="722"/>
      <c r="HDO5" s="723"/>
      <c r="HDP5" s="724"/>
      <c r="HDQ5" s="722"/>
      <c r="HDR5" s="722"/>
      <c r="HDS5" s="722"/>
      <c r="HDT5" s="722"/>
      <c r="HDU5" s="722"/>
      <c r="HDV5" s="722"/>
      <c r="HDW5" s="721" t="s">
        <v>4954</v>
      </c>
      <c r="HDX5" s="722"/>
      <c r="HDY5" s="722"/>
      <c r="HDZ5" s="722"/>
      <c r="HEA5" s="722"/>
      <c r="HEB5" s="722"/>
      <c r="HEC5" s="722"/>
      <c r="HED5" s="722"/>
      <c r="HEE5" s="723"/>
      <c r="HEF5" s="724"/>
      <c r="HEG5" s="722"/>
      <c r="HEH5" s="722"/>
      <c r="HEI5" s="722"/>
      <c r="HEJ5" s="722"/>
      <c r="HEK5" s="722"/>
      <c r="HEL5" s="722"/>
      <c r="HEM5" s="721" t="s">
        <v>4954</v>
      </c>
      <c r="HEN5" s="722"/>
      <c r="HEO5" s="722"/>
      <c r="HEP5" s="722"/>
      <c r="HEQ5" s="722"/>
      <c r="HER5" s="722"/>
      <c r="HES5" s="722"/>
      <c r="HET5" s="722"/>
      <c r="HEU5" s="723"/>
      <c r="HEV5" s="724"/>
      <c r="HEW5" s="722"/>
      <c r="HEX5" s="722"/>
      <c r="HEY5" s="722"/>
      <c r="HEZ5" s="722"/>
      <c r="HFA5" s="722"/>
      <c r="HFB5" s="722"/>
      <c r="HFC5" s="721" t="s">
        <v>4954</v>
      </c>
      <c r="HFD5" s="722"/>
      <c r="HFE5" s="722"/>
      <c r="HFF5" s="722"/>
      <c r="HFG5" s="722"/>
      <c r="HFH5" s="722"/>
      <c r="HFI5" s="722"/>
      <c r="HFJ5" s="722"/>
      <c r="HFK5" s="723"/>
      <c r="HFL5" s="724"/>
      <c r="HFM5" s="722"/>
      <c r="HFN5" s="722"/>
      <c r="HFO5" s="722"/>
      <c r="HFP5" s="722"/>
      <c r="HFQ5" s="722"/>
      <c r="HFR5" s="722"/>
      <c r="HFS5" s="721" t="s">
        <v>4954</v>
      </c>
      <c r="HFT5" s="722"/>
      <c r="HFU5" s="722"/>
      <c r="HFV5" s="722"/>
      <c r="HFW5" s="722"/>
      <c r="HFX5" s="722"/>
      <c r="HFY5" s="722"/>
      <c r="HFZ5" s="722"/>
      <c r="HGA5" s="723"/>
      <c r="HGB5" s="724"/>
      <c r="HGC5" s="722"/>
      <c r="HGD5" s="722"/>
      <c r="HGE5" s="722"/>
      <c r="HGF5" s="722"/>
      <c r="HGG5" s="722"/>
      <c r="HGH5" s="722"/>
      <c r="HGI5" s="721" t="s">
        <v>4954</v>
      </c>
      <c r="HGJ5" s="722"/>
      <c r="HGK5" s="722"/>
      <c r="HGL5" s="722"/>
      <c r="HGM5" s="722"/>
      <c r="HGN5" s="722"/>
      <c r="HGO5" s="722"/>
      <c r="HGP5" s="722"/>
      <c r="HGQ5" s="723"/>
      <c r="HGR5" s="724"/>
      <c r="HGS5" s="722"/>
      <c r="HGT5" s="722"/>
      <c r="HGU5" s="722"/>
      <c r="HGV5" s="722"/>
      <c r="HGW5" s="722"/>
      <c r="HGX5" s="722"/>
      <c r="HGY5" s="721" t="s">
        <v>4954</v>
      </c>
      <c r="HGZ5" s="722"/>
      <c r="HHA5" s="722"/>
      <c r="HHB5" s="722"/>
      <c r="HHC5" s="722"/>
      <c r="HHD5" s="722"/>
      <c r="HHE5" s="722"/>
      <c r="HHF5" s="722"/>
      <c r="HHG5" s="723"/>
      <c r="HHH5" s="724"/>
      <c r="HHI5" s="722"/>
      <c r="HHJ5" s="722"/>
      <c r="HHK5" s="722"/>
      <c r="HHL5" s="722"/>
      <c r="HHM5" s="722"/>
      <c r="HHN5" s="722"/>
      <c r="HHO5" s="721" t="s">
        <v>4954</v>
      </c>
      <c r="HHP5" s="722"/>
      <c r="HHQ5" s="722"/>
      <c r="HHR5" s="722"/>
      <c r="HHS5" s="722"/>
      <c r="HHT5" s="722"/>
      <c r="HHU5" s="722"/>
      <c r="HHV5" s="722"/>
      <c r="HHW5" s="723"/>
      <c r="HHX5" s="724"/>
      <c r="HHY5" s="722"/>
      <c r="HHZ5" s="722"/>
      <c r="HIA5" s="722"/>
      <c r="HIB5" s="722"/>
      <c r="HIC5" s="722"/>
      <c r="HID5" s="722"/>
      <c r="HIE5" s="721" t="s">
        <v>4954</v>
      </c>
      <c r="HIF5" s="722"/>
      <c r="HIG5" s="722"/>
      <c r="HIH5" s="722"/>
      <c r="HII5" s="722"/>
      <c r="HIJ5" s="722"/>
      <c r="HIK5" s="722"/>
      <c r="HIL5" s="722"/>
      <c r="HIM5" s="723"/>
      <c r="HIN5" s="724"/>
      <c r="HIO5" s="722"/>
      <c r="HIP5" s="722"/>
      <c r="HIQ5" s="722"/>
      <c r="HIR5" s="722"/>
      <c r="HIS5" s="722"/>
      <c r="HIT5" s="722"/>
      <c r="HIU5" s="721" t="s">
        <v>4954</v>
      </c>
      <c r="HIV5" s="722"/>
      <c r="HIW5" s="722"/>
      <c r="HIX5" s="722"/>
      <c r="HIY5" s="722"/>
      <c r="HIZ5" s="722"/>
      <c r="HJA5" s="722"/>
      <c r="HJB5" s="722"/>
      <c r="HJC5" s="723"/>
      <c r="HJD5" s="724"/>
      <c r="HJE5" s="722"/>
      <c r="HJF5" s="722"/>
      <c r="HJG5" s="722"/>
      <c r="HJH5" s="722"/>
      <c r="HJI5" s="722"/>
      <c r="HJJ5" s="722"/>
      <c r="HJK5" s="721" t="s">
        <v>4954</v>
      </c>
      <c r="HJL5" s="722"/>
      <c r="HJM5" s="722"/>
      <c r="HJN5" s="722"/>
      <c r="HJO5" s="722"/>
      <c r="HJP5" s="722"/>
      <c r="HJQ5" s="722"/>
      <c r="HJR5" s="722"/>
      <c r="HJS5" s="723"/>
      <c r="HJT5" s="724"/>
      <c r="HJU5" s="722"/>
      <c r="HJV5" s="722"/>
      <c r="HJW5" s="722"/>
      <c r="HJX5" s="722"/>
      <c r="HJY5" s="722"/>
      <c r="HJZ5" s="722"/>
      <c r="HKA5" s="721" t="s">
        <v>4954</v>
      </c>
      <c r="HKB5" s="722"/>
      <c r="HKC5" s="722"/>
      <c r="HKD5" s="722"/>
      <c r="HKE5" s="722"/>
      <c r="HKF5" s="722"/>
      <c r="HKG5" s="722"/>
      <c r="HKH5" s="722"/>
      <c r="HKI5" s="723"/>
      <c r="HKJ5" s="724"/>
      <c r="HKK5" s="722"/>
      <c r="HKL5" s="722"/>
      <c r="HKM5" s="722"/>
      <c r="HKN5" s="722"/>
      <c r="HKO5" s="722"/>
      <c r="HKP5" s="722"/>
      <c r="HKQ5" s="721" t="s">
        <v>4954</v>
      </c>
      <c r="HKR5" s="722"/>
      <c r="HKS5" s="722"/>
      <c r="HKT5" s="722"/>
      <c r="HKU5" s="722"/>
      <c r="HKV5" s="722"/>
      <c r="HKW5" s="722"/>
      <c r="HKX5" s="722"/>
      <c r="HKY5" s="723"/>
      <c r="HKZ5" s="724"/>
      <c r="HLA5" s="722"/>
      <c r="HLB5" s="722"/>
      <c r="HLC5" s="722"/>
      <c r="HLD5" s="722"/>
      <c r="HLE5" s="722"/>
      <c r="HLF5" s="722"/>
      <c r="HLG5" s="721" t="s">
        <v>4954</v>
      </c>
      <c r="HLH5" s="722"/>
      <c r="HLI5" s="722"/>
      <c r="HLJ5" s="722"/>
      <c r="HLK5" s="722"/>
      <c r="HLL5" s="722"/>
      <c r="HLM5" s="722"/>
      <c r="HLN5" s="722"/>
      <c r="HLO5" s="723"/>
      <c r="HLP5" s="724"/>
      <c r="HLQ5" s="722"/>
      <c r="HLR5" s="722"/>
      <c r="HLS5" s="722"/>
      <c r="HLT5" s="722"/>
      <c r="HLU5" s="722"/>
      <c r="HLV5" s="722"/>
      <c r="HLW5" s="721" t="s">
        <v>4954</v>
      </c>
      <c r="HLX5" s="722"/>
      <c r="HLY5" s="722"/>
      <c r="HLZ5" s="722"/>
      <c r="HMA5" s="722"/>
      <c r="HMB5" s="722"/>
      <c r="HMC5" s="722"/>
      <c r="HMD5" s="722"/>
      <c r="HME5" s="723"/>
      <c r="HMF5" s="724"/>
      <c r="HMG5" s="722"/>
      <c r="HMH5" s="722"/>
      <c r="HMI5" s="722"/>
      <c r="HMJ5" s="722"/>
      <c r="HMK5" s="722"/>
      <c r="HML5" s="722"/>
      <c r="HMM5" s="721" t="s">
        <v>4954</v>
      </c>
      <c r="HMN5" s="722"/>
      <c r="HMO5" s="722"/>
      <c r="HMP5" s="722"/>
      <c r="HMQ5" s="722"/>
      <c r="HMR5" s="722"/>
      <c r="HMS5" s="722"/>
      <c r="HMT5" s="722"/>
      <c r="HMU5" s="723"/>
      <c r="HMV5" s="724"/>
      <c r="HMW5" s="722"/>
      <c r="HMX5" s="722"/>
      <c r="HMY5" s="722"/>
      <c r="HMZ5" s="722"/>
      <c r="HNA5" s="722"/>
      <c r="HNB5" s="722"/>
      <c r="HNC5" s="721" t="s">
        <v>4954</v>
      </c>
      <c r="HND5" s="722"/>
      <c r="HNE5" s="722"/>
      <c r="HNF5" s="722"/>
      <c r="HNG5" s="722"/>
      <c r="HNH5" s="722"/>
      <c r="HNI5" s="722"/>
      <c r="HNJ5" s="722"/>
      <c r="HNK5" s="723"/>
      <c r="HNL5" s="724"/>
      <c r="HNM5" s="722"/>
      <c r="HNN5" s="722"/>
      <c r="HNO5" s="722"/>
      <c r="HNP5" s="722"/>
      <c r="HNQ5" s="722"/>
      <c r="HNR5" s="722"/>
      <c r="HNS5" s="721" t="s">
        <v>4954</v>
      </c>
      <c r="HNT5" s="722"/>
      <c r="HNU5" s="722"/>
      <c r="HNV5" s="722"/>
      <c r="HNW5" s="722"/>
      <c r="HNX5" s="722"/>
      <c r="HNY5" s="722"/>
      <c r="HNZ5" s="722"/>
      <c r="HOA5" s="723"/>
      <c r="HOB5" s="724"/>
      <c r="HOC5" s="722"/>
      <c r="HOD5" s="722"/>
      <c r="HOE5" s="722"/>
      <c r="HOF5" s="722"/>
      <c r="HOG5" s="722"/>
      <c r="HOH5" s="722"/>
      <c r="HOI5" s="721" t="s">
        <v>4954</v>
      </c>
      <c r="HOJ5" s="722"/>
      <c r="HOK5" s="722"/>
      <c r="HOL5" s="722"/>
      <c r="HOM5" s="722"/>
      <c r="HON5" s="722"/>
      <c r="HOO5" s="722"/>
      <c r="HOP5" s="722"/>
      <c r="HOQ5" s="723"/>
      <c r="HOR5" s="724"/>
      <c r="HOS5" s="722"/>
      <c r="HOT5" s="722"/>
      <c r="HOU5" s="722"/>
      <c r="HOV5" s="722"/>
      <c r="HOW5" s="722"/>
      <c r="HOX5" s="722"/>
      <c r="HOY5" s="721" t="s">
        <v>4954</v>
      </c>
      <c r="HOZ5" s="722"/>
      <c r="HPA5" s="722"/>
      <c r="HPB5" s="722"/>
      <c r="HPC5" s="722"/>
      <c r="HPD5" s="722"/>
      <c r="HPE5" s="722"/>
      <c r="HPF5" s="722"/>
      <c r="HPG5" s="723"/>
      <c r="HPH5" s="724"/>
      <c r="HPI5" s="722"/>
      <c r="HPJ5" s="722"/>
      <c r="HPK5" s="722"/>
      <c r="HPL5" s="722"/>
      <c r="HPM5" s="722"/>
      <c r="HPN5" s="722"/>
      <c r="HPO5" s="721" t="s">
        <v>4954</v>
      </c>
      <c r="HPP5" s="722"/>
      <c r="HPQ5" s="722"/>
      <c r="HPR5" s="722"/>
      <c r="HPS5" s="722"/>
      <c r="HPT5" s="722"/>
      <c r="HPU5" s="722"/>
      <c r="HPV5" s="722"/>
      <c r="HPW5" s="723"/>
      <c r="HPX5" s="724"/>
      <c r="HPY5" s="722"/>
      <c r="HPZ5" s="722"/>
      <c r="HQA5" s="722"/>
      <c r="HQB5" s="722"/>
      <c r="HQC5" s="722"/>
      <c r="HQD5" s="722"/>
      <c r="HQE5" s="721" t="s">
        <v>4954</v>
      </c>
      <c r="HQF5" s="722"/>
      <c r="HQG5" s="722"/>
      <c r="HQH5" s="722"/>
      <c r="HQI5" s="722"/>
      <c r="HQJ5" s="722"/>
      <c r="HQK5" s="722"/>
      <c r="HQL5" s="722"/>
      <c r="HQM5" s="723"/>
      <c r="HQN5" s="724"/>
      <c r="HQO5" s="722"/>
      <c r="HQP5" s="722"/>
      <c r="HQQ5" s="722"/>
      <c r="HQR5" s="722"/>
      <c r="HQS5" s="722"/>
      <c r="HQT5" s="722"/>
      <c r="HQU5" s="721" t="s">
        <v>4954</v>
      </c>
      <c r="HQV5" s="722"/>
      <c r="HQW5" s="722"/>
      <c r="HQX5" s="722"/>
      <c r="HQY5" s="722"/>
      <c r="HQZ5" s="722"/>
      <c r="HRA5" s="722"/>
      <c r="HRB5" s="722"/>
      <c r="HRC5" s="723"/>
      <c r="HRD5" s="724"/>
      <c r="HRE5" s="722"/>
      <c r="HRF5" s="722"/>
      <c r="HRG5" s="722"/>
      <c r="HRH5" s="722"/>
      <c r="HRI5" s="722"/>
      <c r="HRJ5" s="722"/>
      <c r="HRK5" s="721" t="s">
        <v>4954</v>
      </c>
      <c r="HRL5" s="722"/>
      <c r="HRM5" s="722"/>
      <c r="HRN5" s="722"/>
      <c r="HRO5" s="722"/>
      <c r="HRP5" s="722"/>
      <c r="HRQ5" s="722"/>
      <c r="HRR5" s="722"/>
      <c r="HRS5" s="723"/>
      <c r="HRT5" s="724"/>
      <c r="HRU5" s="722"/>
      <c r="HRV5" s="722"/>
      <c r="HRW5" s="722"/>
      <c r="HRX5" s="722"/>
      <c r="HRY5" s="722"/>
      <c r="HRZ5" s="722"/>
      <c r="HSA5" s="721" t="s">
        <v>4954</v>
      </c>
      <c r="HSB5" s="722"/>
      <c r="HSC5" s="722"/>
      <c r="HSD5" s="722"/>
      <c r="HSE5" s="722"/>
      <c r="HSF5" s="722"/>
      <c r="HSG5" s="722"/>
      <c r="HSH5" s="722"/>
      <c r="HSI5" s="723"/>
      <c r="HSJ5" s="724"/>
      <c r="HSK5" s="722"/>
      <c r="HSL5" s="722"/>
      <c r="HSM5" s="722"/>
      <c r="HSN5" s="722"/>
      <c r="HSO5" s="722"/>
      <c r="HSP5" s="722"/>
      <c r="HSQ5" s="721" t="s">
        <v>4954</v>
      </c>
      <c r="HSR5" s="722"/>
      <c r="HSS5" s="722"/>
      <c r="HST5" s="722"/>
      <c r="HSU5" s="722"/>
      <c r="HSV5" s="722"/>
      <c r="HSW5" s="722"/>
      <c r="HSX5" s="722"/>
      <c r="HSY5" s="723"/>
      <c r="HSZ5" s="724"/>
      <c r="HTA5" s="722"/>
      <c r="HTB5" s="722"/>
      <c r="HTC5" s="722"/>
      <c r="HTD5" s="722"/>
      <c r="HTE5" s="722"/>
      <c r="HTF5" s="722"/>
      <c r="HTG5" s="721" t="s">
        <v>4954</v>
      </c>
      <c r="HTH5" s="722"/>
      <c r="HTI5" s="722"/>
      <c r="HTJ5" s="722"/>
      <c r="HTK5" s="722"/>
      <c r="HTL5" s="722"/>
      <c r="HTM5" s="722"/>
      <c r="HTN5" s="722"/>
      <c r="HTO5" s="723"/>
      <c r="HTP5" s="724"/>
      <c r="HTQ5" s="722"/>
      <c r="HTR5" s="722"/>
      <c r="HTS5" s="722"/>
      <c r="HTT5" s="722"/>
      <c r="HTU5" s="722"/>
      <c r="HTV5" s="722"/>
      <c r="HTW5" s="721" t="s">
        <v>4954</v>
      </c>
      <c r="HTX5" s="722"/>
      <c r="HTY5" s="722"/>
      <c r="HTZ5" s="722"/>
      <c r="HUA5" s="722"/>
      <c r="HUB5" s="722"/>
      <c r="HUC5" s="722"/>
      <c r="HUD5" s="722"/>
      <c r="HUE5" s="723"/>
      <c r="HUF5" s="724"/>
      <c r="HUG5" s="722"/>
      <c r="HUH5" s="722"/>
      <c r="HUI5" s="722"/>
      <c r="HUJ5" s="722"/>
      <c r="HUK5" s="722"/>
      <c r="HUL5" s="722"/>
      <c r="HUM5" s="721" t="s">
        <v>4954</v>
      </c>
      <c r="HUN5" s="722"/>
      <c r="HUO5" s="722"/>
      <c r="HUP5" s="722"/>
      <c r="HUQ5" s="722"/>
      <c r="HUR5" s="722"/>
      <c r="HUS5" s="722"/>
      <c r="HUT5" s="722"/>
      <c r="HUU5" s="723"/>
      <c r="HUV5" s="724"/>
      <c r="HUW5" s="722"/>
      <c r="HUX5" s="722"/>
      <c r="HUY5" s="722"/>
      <c r="HUZ5" s="722"/>
      <c r="HVA5" s="722"/>
      <c r="HVB5" s="722"/>
      <c r="HVC5" s="721" t="s">
        <v>4954</v>
      </c>
      <c r="HVD5" s="722"/>
      <c r="HVE5" s="722"/>
      <c r="HVF5" s="722"/>
      <c r="HVG5" s="722"/>
      <c r="HVH5" s="722"/>
      <c r="HVI5" s="722"/>
      <c r="HVJ5" s="722"/>
      <c r="HVK5" s="723"/>
      <c r="HVL5" s="724"/>
      <c r="HVM5" s="722"/>
      <c r="HVN5" s="722"/>
      <c r="HVO5" s="722"/>
      <c r="HVP5" s="722"/>
      <c r="HVQ5" s="722"/>
      <c r="HVR5" s="722"/>
      <c r="HVS5" s="721" t="s">
        <v>4954</v>
      </c>
      <c r="HVT5" s="722"/>
      <c r="HVU5" s="722"/>
      <c r="HVV5" s="722"/>
      <c r="HVW5" s="722"/>
      <c r="HVX5" s="722"/>
      <c r="HVY5" s="722"/>
      <c r="HVZ5" s="722"/>
      <c r="HWA5" s="723"/>
      <c r="HWB5" s="724"/>
      <c r="HWC5" s="722"/>
      <c r="HWD5" s="722"/>
      <c r="HWE5" s="722"/>
      <c r="HWF5" s="722"/>
      <c r="HWG5" s="722"/>
      <c r="HWH5" s="722"/>
      <c r="HWI5" s="721" t="s">
        <v>4954</v>
      </c>
      <c r="HWJ5" s="722"/>
      <c r="HWK5" s="722"/>
      <c r="HWL5" s="722"/>
      <c r="HWM5" s="722"/>
      <c r="HWN5" s="722"/>
      <c r="HWO5" s="722"/>
      <c r="HWP5" s="722"/>
      <c r="HWQ5" s="723"/>
      <c r="HWR5" s="724"/>
      <c r="HWS5" s="722"/>
      <c r="HWT5" s="722"/>
      <c r="HWU5" s="722"/>
      <c r="HWV5" s="722"/>
      <c r="HWW5" s="722"/>
      <c r="HWX5" s="722"/>
      <c r="HWY5" s="721" t="s">
        <v>4954</v>
      </c>
      <c r="HWZ5" s="722"/>
      <c r="HXA5" s="722"/>
      <c r="HXB5" s="722"/>
      <c r="HXC5" s="722"/>
      <c r="HXD5" s="722"/>
      <c r="HXE5" s="722"/>
      <c r="HXF5" s="722"/>
      <c r="HXG5" s="723"/>
      <c r="HXH5" s="724"/>
      <c r="HXI5" s="722"/>
      <c r="HXJ5" s="722"/>
      <c r="HXK5" s="722"/>
      <c r="HXL5" s="722"/>
      <c r="HXM5" s="722"/>
      <c r="HXN5" s="722"/>
      <c r="HXO5" s="721" t="s">
        <v>4954</v>
      </c>
      <c r="HXP5" s="722"/>
      <c r="HXQ5" s="722"/>
      <c r="HXR5" s="722"/>
      <c r="HXS5" s="722"/>
      <c r="HXT5" s="722"/>
      <c r="HXU5" s="722"/>
      <c r="HXV5" s="722"/>
      <c r="HXW5" s="723"/>
      <c r="HXX5" s="724"/>
      <c r="HXY5" s="722"/>
      <c r="HXZ5" s="722"/>
      <c r="HYA5" s="722"/>
      <c r="HYB5" s="722"/>
      <c r="HYC5" s="722"/>
      <c r="HYD5" s="722"/>
      <c r="HYE5" s="721" t="s">
        <v>4954</v>
      </c>
      <c r="HYF5" s="722"/>
      <c r="HYG5" s="722"/>
      <c r="HYH5" s="722"/>
      <c r="HYI5" s="722"/>
      <c r="HYJ5" s="722"/>
      <c r="HYK5" s="722"/>
      <c r="HYL5" s="722"/>
      <c r="HYM5" s="723"/>
      <c r="HYN5" s="724"/>
      <c r="HYO5" s="722"/>
      <c r="HYP5" s="722"/>
      <c r="HYQ5" s="722"/>
      <c r="HYR5" s="722"/>
      <c r="HYS5" s="722"/>
      <c r="HYT5" s="722"/>
      <c r="HYU5" s="721" t="s">
        <v>4954</v>
      </c>
      <c r="HYV5" s="722"/>
      <c r="HYW5" s="722"/>
      <c r="HYX5" s="722"/>
      <c r="HYY5" s="722"/>
      <c r="HYZ5" s="722"/>
      <c r="HZA5" s="722"/>
      <c r="HZB5" s="722"/>
      <c r="HZC5" s="723"/>
      <c r="HZD5" s="724"/>
      <c r="HZE5" s="722"/>
      <c r="HZF5" s="722"/>
      <c r="HZG5" s="722"/>
      <c r="HZH5" s="722"/>
      <c r="HZI5" s="722"/>
      <c r="HZJ5" s="722"/>
      <c r="HZK5" s="721" t="s">
        <v>4954</v>
      </c>
      <c r="HZL5" s="722"/>
      <c r="HZM5" s="722"/>
      <c r="HZN5" s="722"/>
      <c r="HZO5" s="722"/>
      <c r="HZP5" s="722"/>
      <c r="HZQ5" s="722"/>
      <c r="HZR5" s="722"/>
      <c r="HZS5" s="723"/>
      <c r="HZT5" s="724"/>
      <c r="HZU5" s="722"/>
      <c r="HZV5" s="722"/>
      <c r="HZW5" s="722"/>
      <c r="HZX5" s="722"/>
      <c r="HZY5" s="722"/>
      <c r="HZZ5" s="722"/>
      <c r="IAA5" s="721" t="s">
        <v>4954</v>
      </c>
      <c r="IAB5" s="722"/>
      <c r="IAC5" s="722"/>
      <c r="IAD5" s="722"/>
      <c r="IAE5" s="722"/>
      <c r="IAF5" s="722"/>
      <c r="IAG5" s="722"/>
      <c r="IAH5" s="722"/>
      <c r="IAI5" s="723"/>
      <c r="IAJ5" s="724"/>
      <c r="IAK5" s="722"/>
      <c r="IAL5" s="722"/>
      <c r="IAM5" s="722"/>
      <c r="IAN5" s="722"/>
      <c r="IAO5" s="722"/>
      <c r="IAP5" s="722"/>
      <c r="IAQ5" s="721" t="s">
        <v>4954</v>
      </c>
      <c r="IAR5" s="722"/>
      <c r="IAS5" s="722"/>
      <c r="IAT5" s="722"/>
      <c r="IAU5" s="722"/>
      <c r="IAV5" s="722"/>
      <c r="IAW5" s="722"/>
      <c r="IAX5" s="722"/>
      <c r="IAY5" s="723"/>
      <c r="IAZ5" s="724"/>
      <c r="IBA5" s="722"/>
      <c r="IBB5" s="722"/>
      <c r="IBC5" s="722"/>
      <c r="IBD5" s="722"/>
      <c r="IBE5" s="722"/>
      <c r="IBF5" s="722"/>
      <c r="IBG5" s="721" t="s">
        <v>4954</v>
      </c>
      <c r="IBH5" s="722"/>
      <c r="IBI5" s="722"/>
      <c r="IBJ5" s="722"/>
      <c r="IBK5" s="722"/>
      <c r="IBL5" s="722"/>
      <c r="IBM5" s="722"/>
      <c r="IBN5" s="722"/>
      <c r="IBO5" s="723"/>
      <c r="IBP5" s="724"/>
      <c r="IBQ5" s="722"/>
      <c r="IBR5" s="722"/>
      <c r="IBS5" s="722"/>
      <c r="IBT5" s="722"/>
      <c r="IBU5" s="722"/>
      <c r="IBV5" s="722"/>
      <c r="IBW5" s="721" t="s">
        <v>4954</v>
      </c>
      <c r="IBX5" s="722"/>
      <c r="IBY5" s="722"/>
      <c r="IBZ5" s="722"/>
      <c r="ICA5" s="722"/>
      <c r="ICB5" s="722"/>
      <c r="ICC5" s="722"/>
      <c r="ICD5" s="722"/>
      <c r="ICE5" s="723"/>
      <c r="ICF5" s="724"/>
      <c r="ICG5" s="722"/>
      <c r="ICH5" s="722"/>
      <c r="ICI5" s="722"/>
      <c r="ICJ5" s="722"/>
      <c r="ICK5" s="722"/>
      <c r="ICL5" s="722"/>
      <c r="ICM5" s="721" t="s">
        <v>4954</v>
      </c>
      <c r="ICN5" s="722"/>
      <c r="ICO5" s="722"/>
      <c r="ICP5" s="722"/>
      <c r="ICQ5" s="722"/>
      <c r="ICR5" s="722"/>
      <c r="ICS5" s="722"/>
      <c r="ICT5" s="722"/>
      <c r="ICU5" s="723"/>
      <c r="ICV5" s="724"/>
      <c r="ICW5" s="722"/>
      <c r="ICX5" s="722"/>
      <c r="ICY5" s="722"/>
      <c r="ICZ5" s="722"/>
      <c r="IDA5" s="722"/>
      <c r="IDB5" s="722"/>
      <c r="IDC5" s="721" t="s">
        <v>4954</v>
      </c>
      <c r="IDD5" s="722"/>
      <c r="IDE5" s="722"/>
      <c r="IDF5" s="722"/>
      <c r="IDG5" s="722"/>
      <c r="IDH5" s="722"/>
      <c r="IDI5" s="722"/>
      <c r="IDJ5" s="722"/>
      <c r="IDK5" s="723"/>
      <c r="IDL5" s="724"/>
      <c r="IDM5" s="722"/>
      <c r="IDN5" s="722"/>
      <c r="IDO5" s="722"/>
      <c r="IDP5" s="722"/>
      <c r="IDQ5" s="722"/>
      <c r="IDR5" s="722"/>
      <c r="IDS5" s="721" t="s">
        <v>4954</v>
      </c>
      <c r="IDT5" s="722"/>
      <c r="IDU5" s="722"/>
      <c r="IDV5" s="722"/>
      <c r="IDW5" s="722"/>
      <c r="IDX5" s="722"/>
      <c r="IDY5" s="722"/>
      <c r="IDZ5" s="722"/>
      <c r="IEA5" s="723"/>
      <c r="IEB5" s="724"/>
      <c r="IEC5" s="722"/>
      <c r="IED5" s="722"/>
      <c r="IEE5" s="722"/>
      <c r="IEF5" s="722"/>
      <c r="IEG5" s="722"/>
      <c r="IEH5" s="722"/>
      <c r="IEI5" s="721" t="s">
        <v>4954</v>
      </c>
      <c r="IEJ5" s="722"/>
      <c r="IEK5" s="722"/>
      <c r="IEL5" s="722"/>
      <c r="IEM5" s="722"/>
      <c r="IEN5" s="722"/>
      <c r="IEO5" s="722"/>
      <c r="IEP5" s="722"/>
      <c r="IEQ5" s="723"/>
      <c r="IER5" s="724"/>
      <c r="IES5" s="722"/>
      <c r="IET5" s="722"/>
      <c r="IEU5" s="722"/>
      <c r="IEV5" s="722"/>
      <c r="IEW5" s="722"/>
      <c r="IEX5" s="722"/>
      <c r="IEY5" s="721" t="s">
        <v>4954</v>
      </c>
      <c r="IEZ5" s="722"/>
      <c r="IFA5" s="722"/>
      <c r="IFB5" s="722"/>
      <c r="IFC5" s="722"/>
      <c r="IFD5" s="722"/>
      <c r="IFE5" s="722"/>
      <c r="IFF5" s="722"/>
      <c r="IFG5" s="723"/>
      <c r="IFH5" s="724"/>
      <c r="IFI5" s="722"/>
      <c r="IFJ5" s="722"/>
      <c r="IFK5" s="722"/>
      <c r="IFL5" s="722"/>
      <c r="IFM5" s="722"/>
      <c r="IFN5" s="722"/>
      <c r="IFO5" s="721" t="s">
        <v>4954</v>
      </c>
      <c r="IFP5" s="722"/>
      <c r="IFQ5" s="722"/>
      <c r="IFR5" s="722"/>
      <c r="IFS5" s="722"/>
      <c r="IFT5" s="722"/>
      <c r="IFU5" s="722"/>
      <c r="IFV5" s="722"/>
      <c r="IFW5" s="723"/>
      <c r="IFX5" s="724"/>
      <c r="IFY5" s="722"/>
      <c r="IFZ5" s="722"/>
      <c r="IGA5" s="722"/>
      <c r="IGB5" s="722"/>
      <c r="IGC5" s="722"/>
      <c r="IGD5" s="722"/>
      <c r="IGE5" s="721" t="s">
        <v>4954</v>
      </c>
      <c r="IGF5" s="722"/>
      <c r="IGG5" s="722"/>
      <c r="IGH5" s="722"/>
      <c r="IGI5" s="722"/>
      <c r="IGJ5" s="722"/>
      <c r="IGK5" s="722"/>
      <c r="IGL5" s="722"/>
      <c r="IGM5" s="723"/>
      <c r="IGN5" s="724"/>
      <c r="IGO5" s="722"/>
      <c r="IGP5" s="722"/>
      <c r="IGQ5" s="722"/>
      <c r="IGR5" s="722"/>
      <c r="IGS5" s="722"/>
      <c r="IGT5" s="722"/>
      <c r="IGU5" s="721" t="s">
        <v>4954</v>
      </c>
      <c r="IGV5" s="722"/>
      <c r="IGW5" s="722"/>
      <c r="IGX5" s="722"/>
      <c r="IGY5" s="722"/>
      <c r="IGZ5" s="722"/>
      <c r="IHA5" s="722"/>
      <c r="IHB5" s="722"/>
      <c r="IHC5" s="723"/>
      <c r="IHD5" s="724"/>
      <c r="IHE5" s="722"/>
      <c r="IHF5" s="722"/>
      <c r="IHG5" s="722"/>
      <c r="IHH5" s="722"/>
      <c r="IHI5" s="722"/>
      <c r="IHJ5" s="722"/>
      <c r="IHK5" s="721" t="s">
        <v>4954</v>
      </c>
      <c r="IHL5" s="722"/>
      <c r="IHM5" s="722"/>
      <c r="IHN5" s="722"/>
      <c r="IHO5" s="722"/>
      <c r="IHP5" s="722"/>
      <c r="IHQ5" s="722"/>
      <c r="IHR5" s="722"/>
      <c r="IHS5" s="723"/>
      <c r="IHT5" s="724"/>
      <c r="IHU5" s="722"/>
      <c r="IHV5" s="722"/>
      <c r="IHW5" s="722"/>
      <c r="IHX5" s="722"/>
      <c r="IHY5" s="722"/>
      <c r="IHZ5" s="722"/>
      <c r="IIA5" s="721" t="s">
        <v>4954</v>
      </c>
      <c r="IIB5" s="722"/>
      <c r="IIC5" s="722"/>
      <c r="IID5" s="722"/>
      <c r="IIE5" s="722"/>
      <c r="IIF5" s="722"/>
      <c r="IIG5" s="722"/>
      <c r="IIH5" s="722"/>
      <c r="III5" s="723"/>
      <c r="IIJ5" s="724"/>
      <c r="IIK5" s="722"/>
      <c r="IIL5" s="722"/>
      <c r="IIM5" s="722"/>
      <c r="IIN5" s="722"/>
      <c r="IIO5" s="722"/>
      <c r="IIP5" s="722"/>
      <c r="IIQ5" s="721" t="s">
        <v>4954</v>
      </c>
      <c r="IIR5" s="722"/>
      <c r="IIS5" s="722"/>
      <c r="IIT5" s="722"/>
      <c r="IIU5" s="722"/>
      <c r="IIV5" s="722"/>
      <c r="IIW5" s="722"/>
      <c r="IIX5" s="722"/>
      <c r="IIY5" s="723"/>
      <c r="IIZ5" s="724"/>
      <c r="IJA5" s="722"/>
      <c r="IJB5" s="722"/>
      <c r="IJC5" s="722"/>
      <c r="IJD5" s="722"/>
      <c r="IJE5" s="722"/>
      <c r="IJF5" s="722"/>
      <c r="IJG5" s="721" t="s">
        <v>4954</v>
      </c>
      <c r="IJH5" s="722"/>
      <c r="IJI5" s="722"/>
      <c r="IJJ5" s="722"/>
      <c r="IJK5" s="722"/>
      <c r="IJL5" s="722"/>
      <c r="IJM5" s="722"/>
      <c r="IJN5" s="722"/>
      <c r="IJO5" s="723"/>
      <c r="IJP5" s="724"/>
      <c r="IJQ5" s="722"/>
      <c r="IJR5" s="722"/>
      <c r="IJS5" s="722"/>
      <c r="IJT5" s="722"/>
      <c r="IJU5" s="722"/>
      <c r="IJV5" s="722"/>
      <c r="IJW5" s="721" t="s">
        <v>4954</v>
      </c>
      <c r="IJX5" s="722"/>
      <c r="IJY5" s="722"/>
      <c r="IJZ5" s="722"/>
      <c r="IKA5" s="722"/>
      <c r="IKB5" s="722"/>
      <c r="IKC5" s="722"/>
      <c r="IKD5" s="722"/>
      <c r="IKE5" s="723"/>
      <c r="IKF5" s="724"/>
      <c r="IKG5" s="722"/>
      <c r="IKH5" s="722"/>
      <c r="IKI5" s="722"/>
      <c r="IKJ5" s="722"/>
      <c r="IKK5" s="722"/>
      <c r="IKL5" s="722"/>
      <c r="IKM5" s="721" t="s">
        <v>4954</v>
      </c>
      <c r="IKN5" s="722"/>
      <c r="IKO5" s="722"/>
      <c r="IKP5" s="722"/>
      <c r="IKQ5" s="722"/>
      <c r="IKR5" s="722"/>
      <c r="IKS5" s="722"/>
      <c r="IKT5" s="722"/>
      <c r="IKU5" s="723"/>
      <c r="IKV5" s="724"/>
      <c r="IKW5" s="722"/>
      <c r="IKX5" s="722"/>
      <c r="IKY5" s="722"/>
      <c r="IKZ5" s="722"/>
      <c r="ILA5" s="722"/>
      <c r="ILB5" s="722"/>
      <c r="ILC5" s="721" t="s">
        <v>4954</v>
      </c>
      <c r="ILD5" s="722"/>
      <c r="ILE5" s="722"/>
      <c r="ILF5" s="722"/>
      <c r="ILG5" s="722"/>
      <c r="ILH5" s="722"/>
      <c r="ILI5" s="722"/>
      <c r="ILJ5" s="722"/>
      <c r="ILK5" s="723"/>
      <c r="ILL5" s="724"/>
      <c r="ILM5" s="722"/>
      <c r="ILN5" s="722"/>
      <c r="ILO5" s="722"/>
      <c r="ILP5" s="722"/>
      <c r="ILQ5" s="722"/>
      <c r="ILR5" s="722"/>
      <c r="ILS5" s="721" t="s">
        <v>4954</v>
      </c>
      <c r="ILT5" s="722"/>
      <c r="ILU5" s="722"/>
      <c r="ILV5" s="722"/>
      <c r="ILW5" s="722"/>
      <c r="ILX5" s="722"/>
      <c r="ILY5" s="722"/>
      <c r="ILZ5" s="722"/>
      <c r="IMA5" s="723"/>
      <c r="IMB5" s="724"/>
      <c r="IMC5" s="722"/>
      <c r="IMD5" s="722"/>
      <c r="IME5" s="722"/>
      <c r="IMF5" s="722"/>
      <c r="IMG5" s="722"/>
      <c r="IMH5" s="722"/>
      <c r="IMI5" s="721" t="s">
        <v>4954</v>
      </c>
      <c r="IMJ5" s="722"/>
      <c r="IMK5" s="722"/>
      <c r="IML5" s="722"/>
      <c r="IMM5" s="722"/>
      <c r="IMN5" s="722"/>
      <c r="IMO5" s="722"/>
      <c r="IMP5" s="722"/>
      <c r="IMQ5" s="723"/>
      <c r="IMR5" s="724"/>
      <c r="IMS5" s="722"/>
      <c r="IMT5" s="722"/>
      <c r="IMU5" s="722"/>
      <c r="IMV5" s="722"/>
      <c r="IMW5" s="722"/>
      <c r="IMX5" s="722"/>
      <c r="IMY5" s="721" t="s">
        <v>4954</v>
      </c>
      <c r="IMZ5" s="722"/>
      <c r="INA5" s="722"/>
      <c r="INB5" s="722"/>
      <c r="INC5" s="722"/>
      <c r="IND5" s="722"/>
      <c r="INE5" s="722"/>
      <c r="INF5" s="722"/>
      <c r="ING5" s="723"/>
      <c r="INH5" s="724"/>
      <c r="INI5" s="722"/>
      <c r="INJ5" s="722"/>
      <c r="INK5" s="722"/>
      <c r="INL5" s="722"/>
      <c r="INM5" s="722"/>
      <c r="INN5" s="722"/>
      <c r="INO5" s="721" t="s">
        <v>4954</v>
      </c>
      <c r="INP5" s="722"/>
      <c r="INQ5" s="722"/>
      <c r="INR5" s="722"/>
      <c r="INS5" s="722"/>
      <c r="INT5" s="722"/>
      <c r="INU5" s="722"/>
      <c r="INV5" s="722"/>
      <c r="INW5" s="723"/>
      <c r="INX5" s="724"/>
      <c r="INY5" s="722"/>
      <c r="INZ5" s="722"/>
      <c r="IOA5" s="722"/>
      <c r="IOB5" s="722"/>
      <c r="IOC5" s="722"/>
      <c r="IOD5" s="722"/>
      <c r="IOE5" s="721" t="s">
        <v>4954</v>
      </c>
      <c r="IOF5" s="722"/>
      <c r="IOG5" s="722"/>
      <c r="IOH5" s="722"/>
      <c r="IOI5" s="722"/>
      <c r="IOJ5" s="722"/>
      <c r="IOK5" s="722"/>
      <c r="IOL5" s="722"/>
      <c r="IOM5" s="723"/>
      <c r="ION5" s="724"/>
      <c r="IOO5" s="722"/>
      <c r="IOP5" s="722"/>
      <c r="IOQ5" s="722"/>
      <c r="IOR5" s="722"/>
      <c r="IOS5" s="722"/>
      <c r="IOT5" s="722"/>
      <c r="IOU5" s="721" t="s">
        <v>4954</v>
      </c>
      <c r="IOV5" s="722"/>
      <c r="IOW5" s="722"/>
      <c r="IOX5" s="722"/>
      <c r="IOY5" s="722"/>
      <c r="IOZ5" s="722"/>
      <c r="IPA5" s="722"/>
      <c r="IPB5" s="722"/>
      <c r="IPC5" s="723"/>
      <c r="IPD5" s="724"/>
      <c r="IPE5" s="722"/>
      <c r="IPF5" s="722"/>
      <c r="IPG5" s="722"/>
      <c r="IPH5" s="722"/>
      <c r="IPI5" s="722"/>
      <c r="IPJ5" s="722"/>
      <c r="IPK5" s="721" t="s">
        <v>4954</v>
      </c>
      <c r="IPL5" s="722"/>
      <c r="IPM5" s="722"/>
      <c r="IPN5" s="722"/>
      <c r="IPO5" s="722"/>
      <c r="IPP5" s="722"/>
      <c r="IPQ5" s="722"/>
      <c r="IPR5" s="722"/>
      <c r="IPS5" s="723"/>
      <c r="IPT5" s="724"/>
      <c r="IPU5" s="722"/>
      <c r="IPV5" s="722"/>
      <c r="IPW5" s="722"/>
      <c r="IPX5" s="722"/>
      <c r="IPY5" s="722"/>
      <c r="IPZ5" s="722"/>
      <c r="IQA5" s="721" t="s">
        <v>4954</v>
      </c>
      <c r="IQB5" s="722"/>
      <c r="IQC5" s="722"/>
      <c r="IQD5" s="722"/>
      <c r="IQE5" s="722"/>
      <c r="IQF5" s="722"/>
      <c r="IQG5" s="722"/>
      <c r="IQH5" s="722"/>
      <c r="IQI5" s="723"/>
      <c r="IQJ5" s="724"/>
      <c r="IQK5" s="722"/>
      <c r="IQL5" s="722"/>
      <c r="IQM5" s="722"/>
      <c r="IQN5" s="722"/>
      <c r="IQO5" s="722"/>
      <c r="IQP5" s="722"/>
      <c r="IQQ5" s="721" t="s">
        <v>4954</v>
      </c>
      <c r="IQR5" s="722"/>
      <c r="IQS5" s="722"/>
      <c r="IQT5" s="722"/>
      <c r="IQU5" s="722"/>
      <c r="IQV5" s="722"/>
      <c r="IQW5" s="722"/>
      <c r="IQX5" s="722"/>
      <c r="IQY5" s="723"/>
      <c r="IQZ5" s="724"/>
      <c r="IRA5" s="722"/>
      <c r="IRB5" s="722"/>
      <c r="IRC5" s="722"/>
      <c r="IRD5" s="722"/>
      <c r="IRE5" s="722"/>
      <c r="IRF5" s="722"/>
      <c r="IRG5" s="721" t="s">
        <v>4954</v>
      </c>
      <c r="IRH5" s="722"/>
      <c r="IRI5" s="722"/>
      <c r="IRJ5" s="722"/>
      <c r="IRK5" s="722"/>
      <c r="IRL5" s="722"/>
      <c r="IRM5" s="722"/>
      <c r="IRN5" s="722"/>
      <c r="IRO5" s="723"/>
      <c r="IRP5" s="724"/>
      <c r="IRQ5" s="722"/>
      <c r="IRR5" s="722"/>
      <c r="IRS5" s="722"/>
      <c r="IRT5" s="722"/>
      <c r="IRU5" s="722"/>
      <c r="IRV5" s="722"/>
      <c r="IRW5" s="721" t="s">
        <v>4954</v>
      </c>
      <c r="IRX5" s="722"/>
      <c r="IRY5" s="722"/>
      <c r="IRZ5" s="722"/>
      <c r="ISA5" s="722"/>
      <c r="ISB5" s="722"/>
      <c r="ISC5" s="722"/>
      <c r="ISD5" s="722"/>
      <c r="ISE5" s="723"/>
      <c r="ISF5" s="724"/>
      <c r="ISG5" s="722"/>
      <c r="ISH5" s="722"/>
      <c r="ISI5" s="722"/>
      <c r="ISJ5" s="722"/>
      <c r="ISK5" s="722"/>
      <c r="ISL5" s="722"/>
      <c r="ISM5" s="721" t="s">
        <v>4954</v>
      </c>
      <c r="ISN5" s="722"/>
      <c r="ISO5" s="722"/>
      <c r="ISP5" s="722"/>
      <c r="ISQ5" s="722"/>
      <c r="ISR5" s="722"/>
      <c r="ISS5" s="722"/>
      <c r="IST5" s="722"/>
      <c r="ISU5" s="723"/>
      <c r="ISV5" s="724"/>
      <c r="ISW5" s="722"/>
      <c r="ISX5" s="722"/>
      <c r="ISY5" s="722"/>
      <c r="ISZ5" s="722"/>
      <c r="ITA5" s="722"/>
      <c r="ITB5" s="722"/>
      <c r="ITC5" s="721" t="s">
        <v>4954</v>
      </c>
      <c r="ITD5" s="722"/>
      <c r="ITE5" s="722"/>
      <c r="ITF5" s="722"/>
      <c r="ITG5" s="722"/>
      <c r="ITH5" s="722"/>
      <c r="ITI5" s="722"/>
      <c r="ITJ5" s="722"/>
      <c r="ITK5" s="723"/>
      <c r="ITL5" s="724"/>
      <c r="ITM5" s="722"/>
      <c r="ITN5" s="722"/>
      <c r="ITO5" s="722"/>
      <c r="ITP5" s="722"/>
      <c r="ITQ5" s="722"/>
      <c r="ITR5" s="722"/>
      <c r="ITS5" s="721" t="s">
        <v>4954</v>
      </c>
      <c r="ITT5" s="722"/>
      <c r="ITU5" s="722"/>
      <c r="ITV5" s="722"/>
      <c r="ITW5" s="722"/>
      <c r="ITX5" s="722"/>
      <c r="ITY5" s="722"/>
      <c r="ITZ5" s="722"/>
      <c r="IUA5" s="723"/>
      <c r="IUB5" s="724"/>
      <c r="IUC5" s="722"/>
      <c r="IUD5" s="722"/>
      <c r="IUE5" s="722"/>
      <c r="IUF5" s="722"/>
      <c r="IUG5" s="722"/>
      <c r="IUH5" s="722"/>
      <c r="IUI5" s="721" t="s">
        <v>4954</v>
      </c>
      <c r="IUJ5" s="722"/>
      <c r="IUK5" s="722"/>
      <c r="IUL5" s="722"/>
      <c r="IUM5" s="722"/>
      <c r="IUN5" s="722"/>
      <c r="IUO5" s="722"/>
      <c r="IUP5" s="722"/>
      <c r="IUQ5" s="723"/>
      <c r="IUR5" s="724"/>
      <c r="IUS5" s="722"/>
      <c r="IUT5" s="722"/>
      <c r="IUU5" s="722"/>
      <c r="IUV5" s="722"/>
      <c r="IUW5" s="722"/>
      <c r="IUX5" s="722"/>
      <c r="IUY5" s="721" t="s">
        <v>4954</v>
      </c>
      <c r="IUZ5" s="722"/>
      <c r="IVA5" s="722"/>
      <c r="IVB5" s="722"/>
      <c r="IVC5" s="722"/>
      <c r="IVD5" s="722"/>
      <c r="IVE5" s="722"/>
      <c r="IVF5" s="722"/>
      <c r="IVG5" s="723"/>
      <c r="IVH5" s="724"/>
      <c r="IVI5" s="722"/>
      <c r="IVJ5" s="722"/>
      <c r="IVK5" s="722"/>
      <c r="IVL5" s="722"/>
      <c r="IVM5" s="722"/>
      <c r="IVN5" s="722"/>
      <c r="IVO5" s="721" t="s">
        <v>4954</v>
      </c>
      <c r="IVP5" s="722"/>
      <c r="IVQ5" s="722"/>
      <c r="IVR5" s="722"/>
      <c r="IVS5" s="722"/>
      <c r="IVT5" s="722"/>
      <c r="IVU5" s="722"/>
      <c r="IVV5" s="722"/>
      <c r="IVW5" s="723"/>
      <c r="IVX5" s="724"/>
      <c r="IVY5" s="722"/>
      <c r="IVZ5" s="722"/>
      <c r="IWA5" s="722"/>
      <c r="IWB5" s="722"/>
      <c r="IWC5" s="722"/>
      <c r="IWD5" s="722"/>
      <c r="IWE5" s="721" t="s">
        <v>4954</v>
      </c>
      <c r="IWF5" s="722"/>
      <c r="IWG5" s="722"/>
      <c r="IWH5" s="722"/>
      <c r="IWI5" s="722"/>
      <c r="IWJ5" s="722"/>
      <c r="IWK5" s="722"/>
      <c r="IWL5" s="722"/>
      <c r="IWM5" s="723"/>
      <c r="IWN5" s="724"/>
      <c r="IWO5" s="722"/>
      <c r="IWP5" s="722"/>
      <c r="IWQ5" s="722"/>
      <c r="IWR5" s="722"/>
      <c r="IWS5" s="722"/>
      <c r="IWT5" s="722"/>
      <c r="IWU5" s="721" t="s">
        <v>4954</v>
      </c>
      <c r="IWV5" s="722"/>
      <c r="IWW5" s="722"/>
      <c r="IWX5" s="722"/>
      <c r="IWY5" s="722"/>
      <c r="IWZ5" s="722"/>
      <c r="IXA5" s="722"/>
      <c r="IXB5" s="722"/>
      <c r="IXC5" s="723"/>
      <c r="IXD5" s="724"/>
      <c r="IXE5" s="722"/>
      <c r="IXF5" s="722"/>
      <c r="IXG5" s="722"/>
      <c r="IXH5" s="722"/>
      <c r="IXI5" s="722"/>
      <c r="IXJ5" s="722"/>
      <c r="IXK5" s="721" t="s">
        <v>4954</v>
      </c>
      <c r="IXL5" s="722"/>
      <c r="IXM5" s="722"/>
      <c r="IXN5" s="722"/>
      <c r="IXO5" s="722"/>
      <c r="IXP5" s="722"/>
      <c r="IXQ5" s="722"/>
      <c r="IXR5" s="722"/>
      <c r="IXS5" s="723"/>
      <c r="IXT5" s="724"/>
      <c r="IXU5" s="722"/>
      <c r="IXV5" s="722"/>
      <c r="IXW5" s="722"/>
      <c r="IXX5" s="722"/>
      <c r="IXY5" s="722"/>
      <c r="IXZ5" s="722"/>
      <c r="IYA5" s="721" t="s">
        <v>4954</v>
      </c>
      <c r="IYB5" s="722"/>
      <c r="IYC5" s="722"/>
      <c r="IYD5" s="722"/>
      <c r="IYE5" s="722"/>
      <c r="IYF5" s="722"/>
      <c r="IYG5" s="722"/>
      <c r="IYH5" s="722"/>
      <c r="IYI5" s="723"/>
      <c r="IYJ5" s="724"/>
      <c r="IYK5" s="722"/>
      <c r="IYL5" s="722"/>
      <c r="IYM5" s="722"/>
      <c r="IYN5" s="722"/>
      <c r="IYO5" s="722"/>
      <c r="IYP5" s="722"/>
      <c r="IYQ5" s="721" t="s">
        <v>4954</v>
      </c>
      <c r="IYR5" s="722"/>
      <c r="IYS5" s="722"/>
      <c r="IYT5" s="722"/>
      <c r="IYU5" s="722"/>
      <c r="IYV5" s="722"/>
      <c r="IYW5" s="722"/>
      <c r="IYX5" s="722"/>
      <c r="IYY5" s="723"/>
      <c r="IYZ5" s="724"/>
      <c r="IZA5" s="722"/>
      <c r="IZB5" s="722"/>
      <c r="IZC5" s="722"/>
      <c r="IZD5" s="722"/>
      <c r="IZE5" s="722"/>
      <c r="IZF5" s="722"/>
      <c r="IZG5" s="721" t="s">
        <v>4954</v>
      </c>
      <c r="IZH5" s="722"/>
      <c r="IZI5" s="722"/>
      <c r="IZJ5" s="722"/>
      <c r="IZK5" s="722"/>
      <c r="IZL5" s="722"/>
      <c r="IZM5" s="722"/>
      <c r="IZN5" s="722"/>
      <c r="IZO5" s="723"/>
      <c r="IZP5" s="724"/>
      <c r="IZQ5" s="722"/>
      <c r="IZR5" s="722"/>
      <c r="IZS5" s="722"/>
      <c r="IZT5" s="722"/>
      <c r="IZU5" s="722"/>
      <c r="IZV5" s="722"/>
      <c r="IZW5" s="721" t="s">
        <v>4954</v>
      </c>
      <c r="IZX5" s="722"/>
      <c r="IZY5" s="722"/>
      <c r="IZZ5" s="722"/>
      <c r="JAA5" s="722"/>
      <c r="JAB5" s="722"/>
      <c r="JAC5" s="722"/>
      <c r="JAD5" s="722"/>
      <c r="JAE5" s="723"/>
      <c r="JAF5" s="724"/>
      <c r="JAG5" s="722"/>
      <c r="JAH5" s="722"/>
      <c r="JAI5" s="722"/>
      <c r="JAJ5" s="722"/>
      <c r="JAK5" s="722"/>
      <c r="JAL5" s="722"/>
      <c r="JAM5" s="721" t="s">
        <v>4954</v>
      </c>
      <c r="JAN5" s="722"/>
      <c r="JAO5" s="722"/>
      <c r="JAP5" s="722"/>
      <c r="JAQ5" s="722"/>
      <c r="JAR5" s="722"/>
      <c r="JAS5" s="722"/>
      <c r="JAT5" s="722"/>
      <c r="JAU5" s="723"/>
      <c r="JAV5" s="724"/>
      <c r="JAW5" s="722"/>
      <c r="JAX5" s="722"/>
      <c r="JAY5" s="722"/>
      <c r="JAZ5" s="722"/>
      <c r="JBA5" s="722"/>
      <c r="JBB5" s="722"/>
      <c r="JBC5" s="721" t="s">
        <v>4954</v>
      </c>
      <c r="JBD5" s="722"/>
      <c r="JBE5" s="722"/>
      <c r="JBF5" s="722"/>
      <c r="JBG5" s="722"/>
      <c r="JBH5" s="722"/>
      <c r="JBI5" s="722"/>
      <c r="JBJ5" s="722"/>
      <c r="JBK5" s="723"/>
      <c r="JBL5" s="724"/>
      <c r="JBM5" s="722"/>
      <c r="JBN5" s="722"/>
      <c r="JBO5" s="722"/>
      <c r="JBP5" s="722"/>
      <c r="JBQ5" s="722"/>
      <c r="JBR5" s="722"/>
      <c r="JBS5" s="721" t="s">
        <v>4954</v>
      </c>
      <c r="JBT5" s="722"/>
      <c r="JBU5" s="722"/>
      <c r="JBV5" s="722"/>
      <c r="JBW5" s="722"/>
      <c r="JBX5" s="722"/>
      <c r="JBY5" s="722"/>
      <c r="JBZ5" s="722"/>
      <c r="JCA5" s="723"/>
      <c r="JCB5" s="724"/>
      <c r="JCC5" s="722"/>
      <c r="JCD5" s="722"/>
      <c r="JCE5" s="722"/>
      <c r="JCF5" s="722"/>
      <c r="JCG5" s="722"/>
      <c r="JCH5" s="722"/>
      <c r="JCI5" s="721" t="s">
        <v>4954</v>
      </c>
      <c r="JCJ5" s="722"/>
      <c r="JCK5" s="722"/>
      <c r="JCL5" s="722"/>
      <c r="JCM5" s="722"/>
      <c r="JCN5" s="722"/>
      <c r="JCO5" s="722"/>
      <c r="JCP5" s="722"/>
      <c r="JCQ5" s="723"/>
      <c r="JCR5" s="724"/>
      <c r="JCS5" s="722"/>
      <c r="JCT5" s="722"/>
      <c r="JCU5" s="722"/>
      <c r="JCV5" s="722"/>
      <c r="JCW5" s="722"/>
      <c r="JCX5" s="722"/>
      <c r="JCY5" s="721" t="s">
        <v>4954</v>
      </c>
      <c r="JCZ5" s="722"/>
      <c r="JDA5" s="722"/>
      <c r="JDB5" s="722"/>
      <c r="JDC5" s="722"/>
      <c r="JDD5" s="722"/>
      <c r="JDE5" s="722"/>
      <c r="JDF5" s="722"/>
      <c r="JDG5" s="723"/>
      <c r="JDH5" s="724"/>
      <c r="JDI5" s="722"/>
      <c r="JDJ5" s="722"/>
      <c r="JDK5" s="722"/>
      <c r="JDL5" s="722"/>
      <c r="JDM5" s="722"/>
      <c r="JDN5" s="722"/>
      <c r="JDO5" s="721" t="s">
        <v>4954</v>
      </c>
      <c r="JDP5" s="722"/>
      <c r="JDQ5" s="722"/>
      <c r="JDR5" s="722"/>
      <c r="JDS5" s="722"/>
      <c r="JDT5" s="722"/>
      <c r="JDU5" s="722"/>
      <c r="JDV5" s="722"/>
      <c r="JDW5" s="723"/>
      <c r="JDX5" s="724"/>
      <c r="JDY5" s="722"/>
      <c r="JDZ5" s="722"/>
      <c r="JEA5" s="722"/>
      <c r="JEB5" s="722"/>
      <c r="JEC5" s="722"/>
      <c r="JED5" s="722"/>
      <c r="JEE5" s="721" t="s">
        <v>4954</v>
      </c>
      <c r="JEF5" s="722"/>
      <c r="JEG5" s="722"/>
      <c r="JEH5" s="722"/>
      <c r="JEI5" s="722"/>
      <c r="JEJ5" s="722"/>
      <c r="JEK5" s="722"/>
      <c r="JEL5" s="722"/>
      <c r="JEM5" s="723"/>
      <c r="JEN5" s="724"/>
      <c r="JEO5" s="722"/>
      <c r="JEP5" s="722"/>
      <c r="JEQ5" s="722"/>
      <c r="JER5" s="722"/>
      <c r="JES5" s="722"/>
      <c r="JET5" s="722"/>
      <c r="JEU5" s="721" t="s">
        <v>4954</v>
      </c>
      <c r="JEV5" s="722"/>
      <c r="JEW5" s="722"/>
      <c r="JEX5" s="722"/>
      <c r="JEY5" s="722"/>
      <c r="JEZ5" s="722"/>
      <c r="JFA5" s="722"/>
      <c r="JFB5" s="722"/>
      <c r="JFC5" s="723"/>
      <c r="JFD5" s="724"/>
      <c r="JFE5" s="722"/>
      <c r="JFF5" s="722"/>
      <c r="JFG5" s="722"/>
      <c r="JFH5" s="722"/>
      <c r="JFI5" s="722"/>
      <c r="JFJ5" s="722"/>
      <c r="JFK5" s="721" t="s">
        <v>4954</v>
      </c>
      <c r="JFL5" s="722"/>
      <c r="JFM5" s="722"/>
      <c r="JFN5" s="722"/>
      <c r="JFO5" s="722"/>
      <c r="JFP5" s="722"/>
      <c r="JFQ5" s="722"/>
      <c r="JFR5" s="722"/>
      <c r="JFS5" s="723"/>
      <c r="JFT5" s="724"/>
      <c r="JFU5" s="722"/>
      <c r="JFV5" s="722"/>
      <c r="JFW5" s="722"/>
      <c r="JFX5" s="722"/>
      <c r="JFY5" s="722"/>
      <c r="JFZ5" s="722"/>
      <c r="JGA5" s="721" t="s">
        <v>4954</v>
      </c>
      <c r="JGB5" s="722"/>
      <c r="JGC5" s="722"/>
      <c r="JGD5" s="722"/>
      <c r="JGE5" s="722"/>
      <c r="JGF5" s="722"/>
      <c r="JGG5" s="722"/>
      <c r="JGH5" s="722"/>
      <c r="JGI5" s="723"/>
      <c r="JGJ5" s="724"/>
      <c r="JGK5" s="722"/>
      <c r="JGL5" s="722"/>
      <c r="JGM5" s="722"/>
      <c r="JGN5" s="722"/>
      <c r="JGO5" s="722"/>
      <c r="JGP5" s="722"/>
      <c r="JGQ5" s="721" t="s">
        <v>4954</v>
      </c>
      <c r="JGR5" s="722"/>
      <c r="JGS5" s="722"/>
      <c r="JGT5" s="722"/>
      <c r="JGU5" s="722"/>
      <c r="JGV5" s="722"/>
      <c r="JGW5" s="722"/>
      <c r="JGX5" s="722"/>
      <c r="JGY5" s="723"/>
      <c r="JGZ5" s="724"/>
      <c r="JHA5" s="722"/>
      <c r="JHB5" s="722"/>
      <c r="JHC5" s="722"/>
      <c r="JHD5" s="722"/>
      <c r="JHE5" s="722"/>
      <c r="JHF5" s="722"/>
      <c r="JHG5" s="721" t="s">
        <v>4954</v>
      </c>
      <c r="JHH5" s="722"/>
      <c r="JHI5" s="722"/>
      <c r="JHJ5" s="722"/>
      <c r="JHK5" s="722"/>
      <c r="JHL5" s="722"/>
      <c r="JHM5" s="722"/>
      <c r="JHN5" s="722"/>
      <c r="JHO5" s="723"/>
      <c r="JHP5" s="724"/>
      <c r="JHQ5" s="722"/>
      <c r="JHR5" s="722"/>
      <c r="JHS5" s="722"/>
      <c r="JHT5" s="722"/>
      <c r="JHU5" s="722"/>
      <c r="JHV5" s="722"/>
      <c r="JHW5" s="721" t="s">
        <v>4954</v>
      </c>
      <c r="JHX5" s="722"/>
      <c r="JHY5" s="722"/>
      <c r="JHZ5" s="722"/>
      <c r="JIA5" s="722"/>
      <c r="JIB5" s="722"/>
      <c r="JIC5" s="722"/>
      <c r="JID5" s="722"/>
      <c r="JIE5" s="723"/>
      <c r="JIF5" s="724"/>
      <c r="JIG5" s="722"/>
      <c r="JIH5" s="722"/>
      <c r="JII5" s="722"/>
      <c r="JIJ5" s="722"/>
      <c r="JIK5" s="722"/>
      <c r="JIL5" s="722"/>
      <c r="JIM5" s="721" t="s">
        <v>4954</v>
      </c>
      <c r="JIN5" s="722"/>
      <c r="JIO5" s="722"/>
      <c r="JIP5" s="722"/>
      <c r="JIQ5" s="722"/>
      <c r="JIR5" s="722"/>
      <c r="JIS5" s="722"/>
      <c r="JIT5" s="722"/>
      <c r="JIU5" s="723"/>
      <c r="JIV5" s="724"/>
      <c r="JIW5" s="722"/>
      <c r="JIX5" s="722"/>
      <c r="JIY5" s="722"/>
      <c r="JIZ5" s="722"/>
      <c r="JJA5" s="722"/>
      <c r="JJB5" s="722"/>
      <c r="JJC5" s="721" t="s">
        <v>4954</v>
      </c>
      <c r="JJD5" s="722"/>
      <c r="JJE5" s="722"/>
      <c r="JJF5" s="722"/>
      <c r="JJG5" s="722"/>
      <c r="JJH5" s="722"/>
      <c r="JJI5" s="722"/>
      <c r="JJJ5" s="722"/>
      <c r="JJK5" s="723"/>
      <c r="JJL5" s="724"/>
      <c r="JJM5" s="722"/>
      <c r="JJN5" s="722"/>
      <c r="JJO5" s="722"/>
      <c r="JJP5" s="722"/>
      <c r="JJQ5" s="722"/>
      <c r="JJR5" s="722"/>
      <c r="JJS5" s="721" t="s">
        <v>4954</v>
      </c>
      <c r="JJT5" s="722"/>
      <c r="JJU5" s="722"/>
      <c r="JJV5" s="722"/>
      <c r="JJW5" s="722"/>
      <c r="JJX5" s="722"/>
      <c r="JJY5" s="722"/>
      <c r="JJZ5" s="722"/>
      <c r="JKA5" s="723"/>
      <c r="JKB5" s="724"/>
      <c r="JKC5" s="722"/>
      <c r="JKD5" s="722"/>
      <c r="JKE5" s="722"/>
      <c r="JKF5" s="722"/>
      <c r="JKG5" s="722"/>
      <c r="JKH5" s="722"/>
      <c r="JKI5" s="721" t="s">
        <v>4954</v>
      </c>
      <c r="JKJ5" s="722"/>
      <c r="JKK5" s="722"/>
      <c r="JKL5" s="722"/>
      <c r="JKM5" s="722"/>
      <c r="JKN5" s="722"/>
      <c r="JKO5" s="722"/>
      <c r="JKP5" s="722"/>
      <c r="JKQ5" s="723"/>
      <c r="JKR5" s="724"/>
      <c r="JKS5" s="722"/>
      <c r="JKT5" s="722"/>
      <c r="JKU5" s="722"/>
      <c r="JKV5" s="722"/>
      <c r="JKW5" s="722"/>
      <c r="JKX5" s="722"/>
      <c r="JKY5" s="721" t="s">
        <v>4954</v>
      </c>
      <c r="JKZ5" s="722"/>
      <c r="JLA5" s="722"/>
      <c r="JLB5" s="722"/>
      <c r="JLC5" s="722"/>
      <c r="JLD5" s="722"/>
      <c r="JLE5" s="722"/>
      <c r="JLF5" s="722"/>
      <c r="JLG5" s="723"/>
      <c r="JLH5" s="724"/>
      <c r="JLI5" s="722"/>
      <c r="JLJ5" s="722"/>
      <c r="JLK5" s="722"/>
      <c r="JLL5" s="722"/>
      <c r="JLM5" s="722"/>
      <c r="JLN5" s="722"/>
      <c r="JLO5" s="721" t="s">
        <v>4954</v>
      </c>
      <c r="JLP5" s="722"/>
      <c r="JLQ5" s="722"/>
      <c r="JLR5" s="722"/>
      <c r="JLS5" s="722"/>
      <c r="JLT5" s="722"/>
      <c r="JLU5" s="722"/>
      <c r="JLV5" s="722"/>
      <c r="JLW5" s="723"/>
      <c r="JLX5" s="724"/>
      <c r="JLY5" s="722"/>
      <c r="JLZ5" s="722"/>
      <c r="JMA5" s="722"/>
      <c r="JMB5" s="722"/>
      <c r="JMC5" s="722"/>
      <c r="JMD5" s="722"/>
      <c r="JME5" s="721" t="s">
        <v>4954</v>
      </c>
      <c r="JMF5" s="722"/>
      <c r="JMG5" s="722"/>
      <c r="JMH5" s="722"/>
      <c r="JMI5" s="722"/>
      <c r="JMJ5" s="722"/>
      <c r="JMK5" s="722"/>
      <c r="JML5" s="722"/>
      <c r="JMM5" s="723"/>
      <c r="JMN5" s="724"/>
      <c r="JMO5" s="722"/>
      <c r="JMP5" s="722"/>
      <c r="JMQ5" s="722"/>
      <c r="JMR5" s="722"/>
      <c r="JMS5" s="722"/>
      <c r="JMT5" s="722"/>
      <c r="JMU5" s="721" t="s">
        <v>4954</v>
      </c>
      <c r="JMV5" s="722"/>
      <c r="JMW5" s="722"/>
      <c r="JMX5" s="722"/>
      <c r="JMY5" s="722"/>
      <c r="JMZ5" s="722"/>
      <c r="JNA5" s="722"/>
      <c r="JNB5" s="722"/>
      <c r="JNC5" s="723"/>
      <c r="JND5" s="724"/>
      <c r="JNE5" s="722"/>
      <c r="JNF5" s="722"/>
      <c r="JNG5" s="722"/>
      <c r="JNH5" s="722"/>
      <c r="JNI5" s="722"/>
      <c r="JNJ5" s="722"/>
      <c r="JNK5" s="721" t="s">
        <v>4954</v>
      </c>
      <c r="JNL5" s="722"/>
      <c r="JNM5" s="722"/>
      <c r="JNN5" s="722"/>
      <c r="JNO5" s="722"/>
      <c r="JNP5" s="722"/>
      <c r="JNQ5" s="722"/>
      <c r="JNR5" s="722"/>
      <c r="JNS5" s="723"/>
      <c r="JNT5" s="724"/>
      <c r="JNU5" s="722"/>
      <c r="JNV5" s="722"/>
      <c r="JNW5" s="722"/>
      <c r="JNX5" s="722"/>
      <c r="JNY5" s="722"/>
      <c r="JNZ5" s="722"/>
      <c r="JOA5" s="721" t="s">
        <v>4954</v>
      </c>
      <c r="JOB5" s="722"/>
      <c r="JOC5" s="722"/>
      <c r="JOD5" s="722"/>
      <c r="JOE5" s="722"/>
      <c r="JOF5" s="722"/>
      <c r="JOG5" s="722"/>
      <c r="JOH5" s="722"/>
      <c r="JOI5" s="723"/>
      <c r="JOJ5" s="724"/>
      <c r="JOK5" s="722"/>
      <c r="JOL5" s="722"/>
      <c r="JOM5" s="722"/>
      <c r="JON5" s="722"/>
      <c r="JOO5" s="722"/>
      <c r="JOP5" s="722"/>
      <c r="JOQ5" s="721" t="s">
        <v>4954</v>
      </c>
      <c r="JOR5" s="722"/>
      <c r="JOS5" s="722"/>
      <c r="JOT5" s="722"/>
      <c r="JOU5" s="722"/>
      <c r="JOV5" s="722"/>
      <c r="JOW5" s="722"/>
      <c r="JOX5" s="722"/>
      <c r="JOY5" s="723"/>
      <c r="JOZ5" s="724"/>
      <c r="JPA5" s="722"/>
      <c r="JPB5" s="722"/>
      <c r="JPC5" s="722"/>
      <c r="JPD5" s="722"/>
      <c r="JPE5" s="722"/>
      <c r="JPF5" s="722"/>
      <c r="JPG5" s="721" t="s">
        <v>4954</v>
      </c>
      <c r="JPH5" s="722"/>
      <c r="JPI5" s="722"/>
      <c r="JPJ5" s="722"/>
      <c r="JPK5" s="722"/>
      <c r="JPL5" s="722"/>
      <c r="JPM5" s="722"/>
      <c r="JPN5" s="722"/>
      <c r="JPO5" s="723"/>
      <c r="JPP5" s="724"/>
      <c r="JPQ5" s="722"/>
      <c r="JPR5" s="722"/>
      <c r="JPS5" s="722"/>
      <c r="JPT5" s="722"/>
      <c r="JPU5" s="722"/>
      <c r="JPV5" s="722"/>
      <c r="JPW5" s="721" t="s">
        <v>4954</v>
      </c>
      <c r="JPX5" s="722"/>
      <c r="JPY5" s="722"/>
      <c r="JPZ5" s="722"/>
      <c r="JQA5" s="722"/>
      <c r="JQB5" s="722"/>
      <c r="JQC5" s="722"/>
      <c r="JQD5" s="722"/>
      <c r="JQE5" s="723"/>
      <c r="JQF5" s="724"/>
      <c r="JQG5" s="722"/>
      <c r="JQH5" s="722"/>
      <c r="JQI5" s="722"/>
      <c r="JQJ5" s="722"/>
      <c r="JQK5" s="722"/>
      <c r="JQL5" s="722"/>
      <c r="JQM5" s="721" t="s">
        <v>4954</v>
      </c>
      <c r="JQN5" s="722"/>
      <c r="JQO5" s="722"/>
      <c r="JQP5" s="722"/>
      <c r="JQQ5" s="722"/>
      <c r="JQR5" s="722"/>
      <c r="JQS5" s="722"/>
      <c r="JQT5" s="722"/>
      <c r="JQU5" s="723"/>
      <c r="JQV5" s="724"/>
      <c r="JQW5" s="722"/>
      <c r="JQX5" s="722"/>
      <c r="JQY5" s="722"/>
      <c r="JQZ5" s="722"/>
      <c r="JRA5" s="722"/>
      <c r="JRB5" s="722"/>
      <c r="JRC5" s="721" t="s">
        <v>4954</v>
      </c>
      <c r="JRD5" s="722"/>
      <c r="JRE5" s="722"/>
      <c r="JRF5" s="722"/>
      <c r="JRG5" s="722"/>
      <c r="JRH5" s="722"/>
      <c r="JRI5" s="722"/>
      <c r="JRJ5" s="722"/>
      <c r="JRK5" s="723"/>
      <c r="JRL5" s="724"/>
      <c r="JRM5" s="722"/>
      <c r="JRN5" s="722"/>
      <c r="JRO5" s="722"/>
      <c r="JRP5" s="722"/>
      <c r="JRQ5" s="722"/>
      <c r="JRR5" s="722"/>
      <c r="JRS5" s="721" t="s">
        <v>4954</v>
      </c>
      <c r="JRT5" s="722"/>
      <c r="JRU5" s="722"/>
      <c r="JRV5" s="722"/>
      <c r="JRW5" s="722"/>
      <c r="JRX5" s="722"/>
      <c r="JRY5" s="722"/>
      <c r="JRZ5" s="722"/>
      <c r="JSA5" s="723"/>
      <c r="JSB5" s="724"/>
      <c r="JSC5" s="722"/>
      <c r="JSD5" s="722"/>
      <c r="JSE5" s="722"/>
      <c r="JSF5" s="722"/>
      <c r="JSG5" s="722"/>
      <c r="JSH5" s="722"/>
      <c r="JSI5" s="721" t="s">
        <v>4954</v>
      </c>
      <c r="JSJ5" s="722"/>
      <c r="JSK5" s="722"/>
      <c r="JSL5" s="722"/>
      <c r="JSM5" s="722"/>
      <c r="JSN5" s="722"/>
      <c r="JSO5" s="722"/>
      <c r="JSP5" s="722"/>
      <c r="JSQ5" s="723"/>
      <c r="JSR5" s="724"/>
      <c r="JSS5" s="722"/>
      <c r="JST5" s="722"/>
      <c r="JSU5" s="722"/>
      <c r="JSV5" s="722"/>
      <c r="JSW5" s="722"/>
      <c r="JSX5" s="722"/>
      <c r="JSY5" s="721" t="s">
        <v>4954</v>
      </c>
      <c r="JSZ5" s="722"/>
      <c r="JTA5" s="722"/>
      <c r="JTB5" s="722"/>
      <c r="JTC5" s="722"/>
      <c r="JTD5" s="722"/>
      <c r="JTE5" s="722"/>
      <c r="JTF5" s="722"/>
      <c r="JTG5" s="723"/>
      <c r="JTH5" s="724"/>
      <c r="JTI5" s="722"/>
      <c r="JTJ5" s="722"/>
      <c r="JTK5" s="722"/>
      <c r="JTL5" s="722"/>
      <c r="JTM5" s="722"/>
      <c r="JTN5" s="722"/>
      <c r="JTO5" s="721" t="s">
        <v>4954</v>
      </c>
      <c r="JTP5" s="722"/>
      <c r="JTQ5" s="722"/>
      <c r="JTR5" s="722"/>
      <c r="JTS5" s="722"/>
      <c r="JTT5" s="722"/>
      <c r="JTU5" s="722"/>
      <c r="JTV5" s="722"/>
      <c r="JTW5" s="723"/>
      <c r="JTX5" s="724"/>
      <c r="JTY5" s="722"/>
      <c r="JTZ5" s="722"/>
      <c r="JUA5" s="722"/>
      <c r="JUB5" s="722"/>
      <c r="JUC5" s="722"/>
      <c r="JUD5" s="722"/>
      <c r="JUE5" s="721" t="s">
        <v>4954</v>
      </c>
      <c r="JUF5" s="722"/>
      <c r="JUG5" s="722"/>
      <c r="JUH5" s="722"/>
      <c r="JUI5" s="722"/>
      <c r="JUJ5" s="722"/>
      <c r="JUK5" s="722"/>
      <c r="JUL5" s="722"/>
      <c r="JUM5" s="723"/>
      <c r="JUN5" s="724"/>
      <c r="JUO5" s="722"/>
      <c r="JUP5" s="722"/>
      <c r="JUQ5" s="722"/>
      <c r="JUR5" s="722"/>
      <c r="JUS5" s="722"/>
      <c r="JUT5" s="722"/>
      <c r="JUU5" s="721" t="s">
        <v>4954</v>
      </c>
      <c r="JUV5" s="722"/>
      <c r="JUW5" s="722"/>
      <c r="JUX5" s="722"/>
      <c r="JUY5" s="722"/>
      <c r="JUZ5" s="722"/>
      <c r="JVA5" s="722"/>
      <c r="JVB5" s="722"/>
      <c r="JVC5" s="723"/>
      <c r="JVD5" s="724"/>
      <c r="JVE5" s="722"/>
      <c r="JVF5" s="722"/>
      <c r="JVG5" s="722"/>
      <c r="JVH5" s="722"/>
      <c r="JVI5" s="722"/>
      <c r="JVJ5" s="722"/>
      <c r="JVK5" s="721" t="s">
        <v>4954</v>
      </c>
      <c r="JVL5" s="722"/>
      <c r="JVM5" s="722"/>
      <c r="JVN5" s="722"/>
      <c r="JVO5" s="722"/>
      <c r="JVP5" s="722"/>
      <c r="JVQ5" s="722"/>
      <c r="JVR5" s="722"/>
      <c r="JVS5" s="723"/>
      <c r="JVT5" s="724"/>
      <c r="JVU5" s="722"/>
      <c r="JVV5" s="722"/>
      <c r="JVW5" s="722"/>
      <c r="JVX5" s="722"/>
      <c r="JVY5" s="722"/>
      <c r="JVZ5" s="722"/>
      <c r="JWA5" s="721" t="s">
        <v>4954</v>
      </c>
      <c r="JWB5" s="722"/>
      <c r="JWC5" s="722"/>
      <c r="JWD5" s="722"/>
      <c r="JWE5" s="722"/>
      <c r="JWF5" s="722"/>
      <c r="JWG5" s="722"/>
      <c r="JWH5" s="722"/>
      <c r="JWI5" s="723"/>
      <c r="JWJ5" s="724"/>
      <c r="JWK5" s="722"/>
      <c r="JWL5" s="722"/>
      <c r="JWM5" s="722"/>
      <c r="JWN5" s="722"/>
      <c r="JWO5" s="722"/>
      <c r="JWP5" s="722"/>
      <c r="JWQ5" s="721" t="s">
        <v>4954</v>
      </c>
      <c r="JWR5" s="722"/>
      <c r="JWS5" s="722"/>
      <c r="JWT5" s="722"/>
      <c r="JWU5" s="722"/>
      <c r="JWV5" s="722"/>
      <c r="JWW5" s="722"/>
      <c r="JWX5" s="722"/>
      <c r="JWY5" s="723"/>
      <c r="JWZ5" s="724"/>
      <c r="JXA5" s="722"/>
      <c r="JXB5" s="722"/>
      <c r="JXC5" s="722"/>
      <c r="JXD5" s="722"/>
      <c r="JXE5" s="722"/>
      <c r="JXF5" s="722"/>
      <c r="JXG5" s="721" t="s">
        <v>4954</v>
      </c>
      <c r="JXH5" s="722"/>
      <c r="JXI5" s="722"/>
      <c r="JXJ5" s="722"/>
      <c r="JXK5" s="722"/>
      <c r="JXL5" s="722"/>
      <c r="JXM5" s="722"/>
      <c r="JXN5" s="722"/>
      <c r="JXO5" s="723"/>
      <c r="JXP5" s="724"/>
      <c r="JXQ5" s="722"/>
      <c r="JXR5" s="722"/>
      <c r="JXS5" s="722"/>
      <c r="JXT5" s="722"/>
      <c r="JXU5" s="722"/>
      <c r="JXV5" s="722"/>
      <c r="JXW5" s="721" t="s">
        <v>4954</v>
      </c>
      <c r="JXX5" s="722"/>
      <c r="JXY5" s="722"/>
      <c r="JXZ5" s="722"/>
      <c r="JYA5" s="722"/>
      <c r="JYB5" s="722"/>
      <c r="JYC5" s="722"/>
      <c r="JYD5" s="722"/>
      <c r="JYE5" s="723"/>
      <c r="JYF5" s="724"/>
      <c r="JYG5" s="722"/>
      <c r="JYH5" s="722"/>
      <c r="JYI5" s="722"/>
      <c r="JYJ5" s="722"/>
      <c r="JYK5" s="722"/>
      <c r="JYL5" s="722"/>
      <c r="JYM5" s="721" t="s">
        <v>4954</v>
      </c>
      <c r="JYN5" s="722"/>
      <c r="JYO5" s="722"/>
      <c r="JYP5" s="722"/>
      <c r="JYQ5" s="722"/>
      <c r="JYR5" s="722"/>
      <c r="JYS5" s="722"/>
      <c r="JYT5" s="722"/>
      <c r="JYU5" s="723"/>
      <c r="JYV5" s="724"/>
      <c r="JYW5" s="722"/>
      <c r="JYX5" s="722"/>
      <c r="JYY5" s="722"/>
      <c r="JYZ5" s="722"/>
      <c r="JZA5" s="722"/>
      <c r="JZB5" s="722"/>
      <c r="JZC5" s="721" t="s">
        <v>4954</v>
      </c>
      <c r="JZD5" s="722"/>
      <c r="JZE5" s="722"/>
      <c r="JZF5" s="722"/>
      <c r="JZG5" s="722"/>
      <c r="JZH5" s="722"/>
      <c r="JZI5" s="722"/>
      <c r="JZJ5" s="722"/>
      <c r="JZK5" s="723"/>
      <c r="JZL5" s="724"/>
      <c r="JZM5" s="722"/>
      <c r="JZN5" s="722"/>
      <c r="JZO5" s="722"/>
      <c r="JZP5" s="722"/>
      <c r="JZQ5" s="722"/>
      <c r="JZR5" s="722"/>
      <c r="JZS5" s="721" t="s">
        <v>4954</v>
      </c>
      <c r="JZT5" s="722"/>
      <c r="JZU5" s="722"/>
      <c r="JZV5" s="722"/>
      <c r="JZW5" s="722"/>
      <c r="JZX5" s="722"/>
      <c r="JZY5" s="722"/>
      <c r="JZZ5" s="722"/>
      <c r="KAA5" s="723"/>
      <c r="KAB5" s="724"/>
      <c r="KAC5" s="722"/>
      <c r="KAD5" s="722"/>
      <c r="KAE5" s="722"/>
      <c r="KAF5" s="722"/>
      <c r="KAG5" s="722"/>
      <c r="KAH5" s="722"/>
      <c r="KAI5" s="721" t="s">
        <v>4954</v>
      </c>
      <c r="KAJ5" s="722"/>
      <c r="KAK5" s="722"/>
      <c r="KAL5" s="722"/>
      <c r="KAM5" s="722"/>
      <c r="KAN5" s="722"/>
      <c r="KAO5" s="722"/>
      <c r="KAP5" s="722"/>
      <c r="KAQ5" s="723"/>
      <c r="KAR5" s="724"/>
      <c r="KAS5" s="722"/>
      <c r="KAT5" s="722"/>
      <c r="KAU5" s="722"/>
      <c r="KAV5" s="722"/>
      <c r="KAW5" s="722"/>
      <c r="KAX5" s="722"/>
      <c r="KAY5" s="721" t="s">
        <v>4954</v>
      </c>
      <c r="KAZ5" s="722"/>
      <c r="KBA5" s="722"/>
      <c r="KBB5" s="722"/>
      <c r="KBC5" s="722"/>
      <c r="KBD5" s="722"/>
      <c r="KBE5" s="722"/>
      <c r="KBF5" s="722"/>
      <c r="KBG5" s="723"/>
      <c r="KBH5" s="724"/>
      <c r="KBI5" s="722"/>
      <c r="KBJ5" s="722"/>
      <c r="KBK5" s="722"/>
      <c r="KBL5" s="722"/>
      <c r="KBM5" s="722"/>
      <c r="KBN5" s="722"/>
      <c r="KBO5" s="721" t="s">
        <v>4954</v>
      </c>
      <c r="KBP5" s="722"/>
      <c r="KBQ5" s="722"/>
      <c r="KBR5" s="722"/>
      <c r="KBS5" s="722"/>
      <c r="KBT5" s="722"/>
      <c r="KBU5" s="722"/>
      <c r="KBV5" s="722"/>
      <c r="KBW5" s="723"/>
      <c r="KBX5" s="724"/>
      <c r="KBY5" s="722"/>
      <c r="KBZ5" s="722"/>
      <c r="KCA5" s="722"/>
      <c r="KCB5" s="722"/>
      <c r="KCC5" s="722"/>
      <c r="KCD5" s="722"/>
      <c r="KCE5" s="721" t="s">
        <v>4954</v>
      </c>
      <c r="KCF5" s="722"/>
      <c r="KCG5" s="722"/>
      <c r="KCH5" s="722"/>
      <c r="KCI5" s="722"/>
      <c r="KCJ5" s="722"/>
      <c r="KCK5" s="722"/>
      <c r="KCL5" s="722"/>
      <c r="KCM5" s="723"/>
      <c r="KCN5" s="724"/>
      <c r="KCO5" s="722"/>
      <c r="KCP5" s="722"/>
      <c r="KCQ5" s="722"/>
      <c r="KCR5" s="722"/>
      <c r="KCS5" s="722"/>
      <c r="KCT5" s="722"/>
      <c r="KCU5" s="721" t="s">
        <v>4954</v>
      </c>
      <c r="KCV5" s="722"/>
      <c r="KCW5" s="722"/>
      <c r="KCX5" s="722"/>
      <c r="KCY5" s="722"/>
      <c r="KCZ5" s="722"/>
      <c r="KDA5" s="722"/>
      <c r="KDB5" s="722"/>
      <c r="KDC5" s="723"/>
      <c r="KDD5" s="724"/>
      <c r="KDE5" s="722"/>
      <c r="KDF5" s="722"/>
      <c r="KDG5" s="722"/>
      <c r="KDH5" s="722"/>
      <c r="KDI5" s="722"/>
      <c r="KDJ5" s="722"/>
      <c r="KDK5" s="721" t="s">
        <v>4954</v>
      </c>
      <c r="KDL5" s="722"/>
      <c r="KDM5" s="722"/>
      <c r="KDN5" s="722"/>
      <c r="KDO5" s="722"/>
      <c r="KDP5" s="722"/>
      <c r="KDQ5" s="722"/>
      <c r="KDR5" s="722"/>
      <c r="KDS5" s="723"/>
      <c r="KDT5" s="724"/>
      <c r="KDU5" s="722"/>
      <c r="KDV5" s="722"/>
      <c r="KDW5" s="722"/>
      <c r="KDX5" s="722"/>
      <c r="KDY5" s="722"/>
      <c r="KDZ5" s="722"/>
      <c r="KEA5" s="721" t="s">
        <v>4954</v>
      </c>
      <c r="KEB5" s="722"/>
      <c r="KEC5" s="722"/>
      <c r="KED5" s="722"/>
      <c r="KEE5" s="722"/>
      <c r="KEF5" s="722"/>
      <c r="KEG5" s="722"/>
      <c r="KEH5" s="722"/>
      <c r="KEI5" s="723"/>
      <c r="KEJ5" s="724"/>
      <c r="KEK5" s="722"/>
      <c r="KEL5" s="722"/>
      <c r="KEM5" s="722"/>
      <c r="KEN5" s="722"/>
      <c r="KEO5" s="722"/>
      <c r="KEP5" s="722"/>
      <c r="KEQ5" s="721" t="s">
        <v>4954</v>
      </c>
      <c r="KER5" s="722"/>
      <c r="KES5" s="722"/>
      <c r="KET5" s="722"/>
      <c r="KEU5" s="722"/>
      <c r="KEV5" s="722"/>
      <c r="KEW5" s="722"/>
      <c r="KEX5" s="722"/>
      <c r="KEY5" s="723"/>
      <c r="KEZ5" s="724"/>
      <c r="KFA5" s="722"/>
      <c r="KFB5" s="722"/>
      <c r="KFC5" s="722"/>
      <c r="KFD5" s="722"/>
      <c r="KFE5" s="722"/>
      <c r="KFF5" s="722"/>
      <c r="KFG5" s="721" t="s">
        <v>4954</v>
      </c>
      <c r="KFH5" s="722"/>
      <c r="KFI5" s="722"/>
      <c r="KFJ5" s="722"/>
      <c r="KFK5" s="722"/>
      <c r="KFL5" s="722"/>
      <c r="KFM5" s="722"/>
      <c r="KFN5" s="722"/>
      <c r="KFO5" s="723"/>
      <c r="KFP5" s="724"/>
      <c r="KFQ5" s="722"/>
      <c r="KFR5" s="722"/>
      <c r="KFS5" s="722"/>
      <c r="KFT5" s="722"/>
      <c r="KFU5" s="722"/>
      <c r="KFV5" s="722"/>
      <c r="KFW5" s="721" t="s">
        <v>4954</v>
      </c>
      <c r="KFX5" s="722"/>
      <c r="KFY5" s="722"/>
      <c r="KFZ5" s="722"/>
      <c r="KGA5" s="722"/>
      <c r="KGB5" s="722"/>
      <c r="KGC5" s="722"/>
      <c r="KGD5" s="722"/>
      <c r="KGE5" s="723"/>
      <c r="KGF5" s="724"/>
      <c r="KGG5" s="722"/>
      <c r="KGH5" s="722"/>
      <c r="KGI5" s="722"/>
      <c r="KGJ5" s="722"/>
      <c r="KGK5" s="722"/>
      <c r="KGL5" s="722"/>
      <c r="KGM5" s="721" t="s">
        <v>4954</v>
      </c>
      <c r="KGN5" s="722"/>
      <c r="KGO5" s="722"/>
      <c r="KGP5" s="722"/>
      <c r="KGQ5" s="722"/>
      <c r="KGR5" s="722"/>
      <c r="KGS5" s="722"/>
      <c r="KGT5" s="722"/>
      <c r="KGU5" s="723"/>
      <c r="KGV5" s="724"/>
      <c r="KGW5" s="722"/>
      <c r="KGX5" s="722"/>
      <c r="KGY5" s="722"/>
      <c r="KGZ5" s="722"/>
      <c r="KHA5" s="722"/>
      <c r="KHB5" s="722"/>
      <c r="KHC5" s="721" t="s">
        <v>4954</v>
      </c>
      <c r="KHD5" s="722"/>
      <c r="KHE5" s="722"/>
      <c r="KHF5" s="722"/>
      <c r="KHG5" s="722"/>
      <c r="KHH5" s="722"/>
      <c r="KHI5" s="722"/>
      <c r="KHJ5" s="722"/>
      <c r="KHK5" s="723"/>
      <c r="KHL5" s="724"/>
      <c r="KHM5" s="722"/>
      <c r="KHN5" s="722"/>
      <c r="KHO5" s="722"/>
      <c r="KHP5" s="722"/>
      <c r="KHQ5" s="722"/>
      <c r="KHR5" s="722"/>
      <c r="KHS5" s="721" t="s">
        <v>4954</v>
      </c>
      <c r="KHT5" s="722"/>
      <c r="KHU5" s="722"/>
      <c r="KHV5" s="722"/>
      <c r="KHW5" s="722"/>
      <c r="KHX5" s="722"/>
      <c r="KHY5" s="722"/>
      <c r="KHZ5" s="722"/>
      <c r="KIA5" s="723"/>
      <c r="KIB5" s="724"/>
      <c r="KIC5" s="722"/>
      <c r="KID5" s="722"/>
      <c r="KIE5" s="722"/>
      <c r="KIF5" s="722"/>
      <c r="KIG5" s="722"/>
      <c r="KIH5" s="722"/>
      <c r="KII5" s="721" t="s">
        <v>4954</v>
      </c>
      <c r="KIJ5" s="722"/>
      <c r="KIK5" s="722"/>
      <c r="KIL5" s="722"/>
      <c r="KIM5" s="722"/>
      <c r="KIN5" s="722"/>
      <c r="KIO5" s="722"/>
      <c r="KIP5" s="722"/>
      <c r="KIQ5" s="723"/>
      <c r="KIR5" s="724"/>
      <c r="KIS5" s="722"/>
      <c r="KIT5" s="722"/>
      <c r="KIU5" s="722"/>
      <c r="KIV5" s="722"/>
      <c r="KIW5" s="722"/>
      <c r="KIX5" s="722"/>
      <c r="KIY5" s="721" t="s">
        <v>4954</v>
      </c>
      <c r="KIZ5" s="722"/>
      <c r="KJA5" s="722"/>
      <c r="KJB5" s="722"/>
      <c r="KJC5" s="722"/>
      <c r="KJD5" s="722"/>
      <c r="KJE5" s="722"/>
      <c r="KJF5" s="722"/>
      <c r="KJG5" s="723"/>
      <c r="KJH5" s="724"/>
      <c r="KJI5" s="722"/>
      <c r="KJJ5" s="722"/>
      <c r="KJK5" s="722"/>
      <c r="KJL5" s="722"/>
      <c r="KJM5" s="722"/>
      <c r="KJN5" s="722"/>
      <c r="KJO5" s="721" t="s">
        <v>4954</v>
      </c>
      <c r="KJP5" s="722"/>
      <c r="KJQ5" s="722"/>
      <c r="KJR5" s="722"/>
      <c r="KJS5" s="722"/>
      <c r="KJT5" s="722"/>
      <c r="KJU5" s="722"/>
      <c r="KJV5" s="722"/>
      <c r="KJW5" s="723"/>
      <c r="KJX5" s="724"/>
      <c r="KJY5" s="722"/>
      <c r="KJZ5" s="722"/>
      <c r="KKA5" s="722"/>
      <c r="KKB5" s="722"/>
      <c r="KKC5" s="722"/>
      <c r="KKD5" s="722"/>
      <c r="KKE5" s="721" t="s">
        <v>4954</v>
      </c>
      <c r="KKF5" s="722"/>
      <c r="KKG5" s="722"/>
      <c r="KKH5" s="722"/>
      <c r="KKI5" s="722"/>
      <c r="KKJ5" s="722"/>
      <c r="KKK5" s="722"/>
      <c r="KKL5" s="722"/>
      <c r="KKM5" s="723"/>
      <c r="KKN5" s="724"/>
      <c r="KKO5" s="722"/>
      <c r="KKP5" s="722"/>
      <c r="KKQ5" s="722"/>
      <c r="KKR5" s="722"/>
      <c r="KKS5" s="722"/>
      <c r="KKT5" s="722"/>
      <c r="KKU5" s="721" t="s">
        <v>4954</v>
      </c>
      <c r="KKV5" s="722"/>
      <c r="KKW5" s="722"/>
      <c r="KKX5" s="722"/>
      <c r="KKY5" s="722"/>
      <c r="KKZ5" s="722"/>
      <c r="KLA5" s="722"/>
      <c r="KLB5" s="722"/>
      <c r="KLC5" s="723"/>
      <c r="KLD5" s="724"/>
      <c r="KLE5" s="722"/>
      <c r="KLF5" s="722"/>
      <c r="KLG5" s="722"/>
      <c r="KLH5" s="722"/>
      <c r="KLI5" s="722"/>
      <c r="KLJ5" s="722"/>
      <c r="KLK5" s="721" t="s">
        <v>4954</v>
      </c>
      <c r="KLL5" s="722"/>
      <c r="KLM5" s="722"/>
      <c r="KLN5" s="722"/>
      <c r="KLO5" s="722"/>
      <c r="KLP5" s="722"/>
      <c r="KLQ5" s="722"/>
      <c r="KLR5" s="722"/>
      <c r="KLS5" s="723"/>
      <c r="KLT5" s="724"/>
      <c r="KLU5" s="722"/>
      <c r="KLV5" s="722"/>
      <c r="KLW5" s="722"/>
      <c r="KLX5" s="722"/>
      <c r="KLY5" s="722"/>
      <c r="KLZ5" s="722"/>
      <c r="KMA5" s="721" t="s">
        <v>4954</v>
      </c>
      <c r="KMB5" s="722"/>
      <c r="KMC5" s="722"/>
      <c r="KMD5" s="722"/>
      <c r="KME5" s="722"/>
      <c r="KMF5" s="722"/>
      <c r="KMG5" s="722"/>
      <c r="KMH5" s="722"/>
      <c r="KMI5" s="723"/>
      <c r="KMJ5" s="724"/>
      <c r="KMK5" s="722"/>
      <c r="KML5" s="722"/>
      <c r="KMM5" s="722"/>
      <c r="KMN5" s="722"/>
      <c r="KMO5" s="722"/>
      <c r="KMP5" s="722"/>
      <c r="KMQ5" s="721" t="s">
        <v>4954</v>
      </c>
      <c r="KMR5" s="722"/>
      <c r="KMS5" s="722"/>
      <c r="KMT5" s="722"/>
      <c r="KMU5" s="722"/>
      <c r="KMV5" s="722"/>
      <c r="KMW5" s="722"/>
      <c r="KMX5" s="722"/>
      <c r="KMY5" s="723"/>
      <c r="KMZ5" s="724"/>
      <c r="KNA5" s="722"/>
      <c r="KNB5" s="722"/>
      <c r="KNC5" s="722"/>
      <c r="KND5" s="722"/>
      <c r="KNE5" s="722"/>
      <c r="KNF5" s="722"/>
      <c r="KNG5" s="721" t="s">
        <v>4954</v>
      </c>
      <c r="KNH5" s="722"/>
      <c r="KNI5" s="722"/>
      <c r="KNJ5" s="722"/>
      <c r="KNK5" s="722"/>
      <c r="KNL5" s="722"/>
      <c r="KNM5" s="722"/>
      <c r="KNN5" s="722"/>
      <c r="KNO5" s="723"/>
      <c r="KNP5" s="724"/>
      <c r="KNQ5" s="722"/>
      <c r="KNR5" s="722"/>
      <c r="KNS5" s="722"/>
      <c r="KNT5" s="722"/>
      <c r="KNU5" s="722"/>
      <c r="KNV5" s="722"/>
      <c r="KNW5" s="721" t="s">
        <v>4954</v>
      </c>
      <c r="KNX5" s="722"/>
      <c r="KNY5" s="722"/>
      <c r="KNZ5" s="722"/>
      <c r="KOA5" s="722"/>
      <c r="KOB5" s="722"/>
      <c r="KOC5" s="722"/>
      <c r="KOD5" s="722"/>
      <c r="KOE5" s="723"/>
      <c r="KOF5" s="724"/>
      <c r="KOG5" s="722"/>
      <c r="KOH5" s="722"/>
      <c r="KOI5" s="722"/>
      <c r="KOJ5" s="722"/>
      <c r="KOK5" s="722"/>
      <c r="KOL5" s="722"/>
      <c r="KOM5" s="721" t="s">
        <v>4954</v>
      </c>
      <c r="KON5" s="722"/>
      <c r="KOO5" s="722"/>
      <c r="KOP5" s="722"/>
      <c r="KOQ5" s="722"/>
      <c r="KOR5" s="722"/>
      <c r="KOS5" s="722"/>
      <c r="KOT5" s="722"/>
      <c r="KOU5" s="723"/>
      <c r="KOV5" s="724"/>
      <c r="KOW5" s="722"/>
      <c r="KOX5" s="722"/>
      <c r="KOY5" s="722"/>
      <c r="KOZ5" s="722"/>
      <c r="KPA5" s="722"/>
      <c r="KPB5" s="722"/>
      <c r="KPC5" s="721" t="s">
        <v>4954</v>
      </c>
      <c r="KPD5" s="722"/>
      <c r="KPE5" s="722"/>
      <c r="KPF5" s="722"/>
      <c r="KPG5" s="722"/>
      <c r="KPH5" s="722"/>
      <c r="KPI5" s="722"/>
      <c r="KPJ5" s="722"/>
      <c r="KPK5" s="723"/>
      <c r="KPL5" s="724"/>
      <c r="KPM5" s="722"/>
      <c r="KPN5" s="722"/>
      <c r="KPO5" s="722"/>
      <c r="KPP5" s="722"/>
      <c r="KPQ5" s="722"/>
      <c r="KPR5" s="722"/>
      <c r="KPS5" s="721" t="s">
        <v>4954</v>
      </c>
      <c r="KPT5" s="722"/>
      <c r="KPU5" s="722"/>
      <c r="KPV5" s="722"/>
      <c r="KPW5" s="722"/>
      <c r="KPX5" s="722"/>
      <c r="KPY5" s="722"/>
      <c r="KPZ5" s="722"/>
      <c r="KQA5" s="723"/>
      <c r="KQB5" s="724"/>
      <c r="KQC5" s="722"/>
      <c r="KQD5" s="722"/>
      <c r="KQE5" s="722"/>
      <c r="KQF5" s="722"/>
      <c r="KQG5" s="722"/>
      <c r="KQH5" s="722"/>
      <c r="KQI5" s="721" t="s">
        <v>4954</v>
      </c>
      <c r="KQJ5" s="722"/>
      <c r="KQK5" s="722"/>
      <c r="KQL5" s="722"/>
      <c r="KQM5" s="722"/>
      <c r="KQN5" s="722"/>
      <c r="KQO5" s="722"/>
      <c r="KQP5" s="722"/>
      <c r="KQQ5" s="723"/>
      <c r="KQR5" s="724"/>
      <c r="KQS5" s="722"/>
      <c r="KQT5" s="722"/>
      <c r="KQU5" s="722"/>
      <c r="KQV5" s="722"/>
      <c r="KQW5" s="722"/>
      <c r="KQX5" s="722"/>
      <c r="KQY5" s="721" t="s">
        <v>4954</v>
      </c>
      <c r="KQZ5" s="722"/>
      <c r="KRA5" s="722"/>
      <c r="KRB5" s="722"/>
      <c r="KRC5" s="722"/>
      <c r="KRD5" s="722"/>
      <c r="KRE5" s="722"/>
      <c r="KRF5" s="722"/>
      <c r="KRG5" s="723"/>
      <c r="KRH5" s="724"/>
      <c r="KRI5" s="722"/>
      <c r="KRJ5" s="722"/>
      <c r="KRK5" s="722"/>
      <c r="KRL5" s="722"/>
      <c r="KRM5" s="722"/>
      <c r="KRN5" s="722"/>
      <c r="KRO5" s="721" t="s">
        <v>4954</v>
      </c>
      <c r="KRP5" s="722"/>
      <c r="KRQ5" s="722"/>
      <c r="KRR5" s="722"/>
      <c r="KRS5" s="722"/>
      <c r="KRT5" s="722"/>
      <c r="KRU5" s="722"/>
      <c r="KRV5" s="722"/>
      <c r="KRW5" s="723"/>
      <c r="KRX5" s="724"/>
      <c r="KRY5" s="722"/>
      <c r="KRZ5" s="722"/>
      <c r="KSA5" s="722"/>
      <c r="KSB5" s="722"/>
      <c r="KSC5" s="722"/>
      <c r="KSD5" s="722"/>
      <c r="KSE5" s="721" t="s">
        <v>4954</v>
      </c>
      <c r="KSF5" s="722"/>
      <c r="KSG5" s="722"/>
      <c r="KSH5" s="722"/>
      <c r="KSI5" s="722"/>
      <c r="KSJ5" s="722"/>
      <c r="KSK5" s="722"/>
      <c r="KSL5" s="722"/>
      <c r="KSM5" s="723"/>
      <c r="KSN5" s="724"/>
      <c r="KSO5" s="722"/>
      <c r="KSP5" s="722"/>
      <c r="KSQ5" s="722"/>
      <c r="KSR5" s="722"/>
      <c r="KSS5" s="722"/>
      <c r="KST5" s="722"/>
      <c r="KSU5" s="721" t="s">
        <v>4954</v>
      </c>
      <c r="KSV5" s="722"/>
      <c r="KSW5" s="722"/>
      <c r="KSX5" s="722"/>
      <c r="KSY5" s="722"/>
      <c r="KSZ5" s="722"/>
      <c r="KTA5" s="722"/>
      <c r="KTB5" s="722"/>
      <c r="KTC5" s="723"/>
      <c r="KTD5" s="724"/>
      <c r="KTE5" s="722"/>
      <c r="KTF5" s="722"/>
      <c r="KTG5" s="722"/>
      <c r="KTH5" s="722"/>
      <c r="KTI5" s="722"/>
      <c r="KTJ5" s="722"/>
      <c r="KTK5" s="721" t="s">
        <v>4954</v>
      </c>
      <c r="KTL5" s="722"/>
      <c r="KTM5" s="722"/>
      <c r="KTN5" s="722"/>
      <c r="KTO5" s="722"/>
      <c r="KTP5" s="722"/>
      <c r="KTQ5" s="722"/>
      <c r="KTR5" s="722"/>
      <c r="KTS5" s="723"/>
      <c r="KTT5" s="724"/>
      <c r="KTU5" s="722"/>
      <c r="KTV5" s="722"/>
      <c r="KTW5" s="722"/>
      <c r="KTX5" s="722"/>
      <c r="KTY5" s="722"/>
      <c r="KTZ5" s="722"/>
      <c r="KUA5" s="721" t="s">
        <v>4954</v>
      </c>
      <c r="KUB5" s="722"/>
      <c r="KUC5" s="722"/>
      <c r="KUD5" s="722"/>
      <c r="KUE5" s="722"/>
      <c r="KUF5" s="722"/>
      <c r="KUG5" s="722"/>
      <c r="KUH5" s="722"/>
      <c r="KUI5" s="723"/>
      <c r="KUJ5" s="724"/>
      <c r="KUK5" s="722"/>
      <c r="KUL5" s="722"/>
      <c r="KUM5" s="722"/>
      <c r="KUN5" s="722"/>
      <c r="KUO5" s="722"/>
      <c r="KUP5" s="722"/>
      <c r="KUQ5" s="721" t="s">
        <v>4954</v>
      </c>
      <c r="KUR5" s="722"/>
      <c r="KUS5" s="722"/>
      <c r="KUT5" s="722"/>
      <c r="KUU5" s="722"/>
      <c r="KUV5" s="722"/>
      <c r="KUW5" s="722"/>
      <c r="KUX5" s="722"/>
      <c r="KUY5" s="723"/>
      <c r="KUZ5" s="724"/>
      <c r="KVA5" s="722"/>
      <c r="KVB5" s="722"/>
      <c r="KVC5" s="722"/>
      <c r="KVD5" s="722"/>
      <c r="KVE5" s="722"/>
      <c r="KVF5" s="722"/>
      <c r="KVG5" s="721" t="s">
        <v>4954</v>
      </c>
      <c r="KVH5" s="722"/>
      <c r="KVI5" s="722"/>
      <c r="KVJ5" s="722"/>
      <c r="KVK5" s="722"/>
      <c r="KVL5" s="722"/>
      <c r="KVM5" s="722"/>
      <c r="KVN5" s="722"/>
      <c r="KVO5" s="723"/>
      <c r="KVP5" s="724"/>
      <c r="KVQ5" s="722"/>
      <c r="KVR5" s="722"/>
      <c r="KVS5" s="722"/>
      <c r="KVT5" s="722"/>
      <c r="KVU5" s="722"/>
      <c r="KVV5" s="722"/>
      <c r="KVW5" s="721" t="s">
        <v>4954</v>
      </c>
      <c r="KVX5" s="722"/>
      <c r="KVY5" s="722"/>
      <c r="KVZ5" s="722"/>
      <c r="KWA5" s="722"/>
      <c r="KWB5" s="722"/>
      <c r="KWC5" s="722"/>
      <c r="KWD5" s="722"/>
      <c r="KWE5" s="723"/>
      <c r="KWF5" s="724"/>
      <c r="KWG5" s="722"/>
      <c r="KWH5" s="722"/>
      <c r="KWI5" s="722"/>
      <c r="KWJ5" s="722"/>
      <c r="KWK5" s="722"/>
      <c r="KWL5" s="722"/>
      <c r="KWM5" s="721" t="s">
        <v>4954</v>
      </c>
      <c r="KWN5" s="722"/>
      <c r="KWO5" s="722"/>
      <c r="KWP5" s="722"/>
      <c r="KWQ5" s="722"/>
      <c r="KWR5" s="722"/>
      <c r="KWS5" s="722"/>
      <c r="KWT5" s="722"/>
      <c r="KWU5" s="723"/>
      <c r="KWV5" s="724"/>
      <c r="KWW5" s="722"/>
      <c r="KWX5" s="722"/>
      <c r="KWY5" s="722"/>
      <c r="KWZ5" s="722"/>
      <c r="KXA5" s="722"/>
      <c r="KXB5" s="722"/>
      <c r="KXC5" s="721" t="s">
        <v>4954</v>
      </c>
      <c r="KXD5" s="722"/>
      <c r="KXE5" s="722"/>
      <c r="KXF5" s="722"/>
      <c r="KXG5" s="722"/>
      <c r="KXH5" s="722"/>
      <c r="KXI5" s="722"/>
      <c r="KXJ5" s="722"/>
      <c r="KXK5" s="723"/>
      <c r="KXL5" s="724"/>
      <c r="KXM5" s="722"/>
      <c r="KXN5" s="722"/>
      <c r="KXO5" s="722"/>
      <c r="KXP5" s="722"/>
      <c r="KXQ5" s="722"/>
      <c r="KXR5" s="722"/>
      <c r="KXS5" s="721" t="s">
        <v>4954</v>
      </c>
      <c r="KXT5" s="722"/>
      <c r="KXU5" s="722"/>
      <c r="KXV5" s="722"/>
      <c r="KXW5" s="722"/>
      <c r="KXX5" s="722"/>
      <c r="KXY5" s="722"/>
      <c r="KXZ5" s="722"/>
      <c r="KYA5" s="723"/>
      <c r="KYB5" s="724"/>
      <c r="KYC5" s="722"/>
      <c r="KYD5" s="722"/>
      <c r="KYE5" s="722"/>
      <c r="KYF5" s="722"/>
      <c r="KYG5" s="722"/>
      <c r="KYH5" s="722"/>
      <c r="KYI5" s="721" t="s">
        <v>4954</v>
      </c>
      <c r="KYJ5" s="722"/>
      <c r="KYK5" s="722"/>
      <c r="KYL5" s="722"/>
      <c r="KYM5" s="722"/>
      <c r="KYN5" s="722"/>
      <c r="KYO5" s="722"/>
      <c r="KYP5" s="722"/>
      <c r="KYQ5" s="723"/>
      <c r="KYR5" s="724"/>
      <c r="KYS5" s="722"/>
      <c r="KYT5" s="722"/>
      <c r="KYU5" s="722"/>
      <c r="KYV5" s="722"/>
      <c r="KYW5" s="722"/>
      <c r="KYX5" s="722"/>
      <c r="KYY5" s="721" t="s">
        <v>4954</v>
      </c>
      <c r="KYZ5" s="722"/>
      <c r="KZA5" s="722"/>
      <c r="KZB5" s="722"/>
      <c r="KZC5" s="722"/>
      <c r="KZD5" s="722"/>
      <c r="KZE5" s="722"/>
      <c r="KZF5" s="722"/>
      <c r="KZG5" s="723"/>
      <c r="KZH5" s="724"/>
      <c r="KZI5" s="722"/>
      <c r="KZJ5" s="722"/>
      <c r="KZK5" s="722"/>
      <c r="KZL5" s="722"/>
      <c r="KZM5" s="722"/>
      <c r="KZN5" s="722"/>
      <c r="KZO5" s="721" t="s">
        <v>4954</v>
      </c>
      <c r="KZP5" s="722"/>
      <c r="KZQ5" s="722"/>
      <c r="KZR5" s="722"/>
      <c r="KZS5" s="722"/>
      <c r="KZT5" s="722"/>
      <c r="KZU5" s="722"/>
      <c r="KZV5" s="722"/>
      <c r="KZW5" s="723"/>
      <c r="KZX5" s="724"/>
      <c r="KZY5" s="722"/>
      <c r="KZZ5" s="722"/>
      <c r="LAA5" s="722"/>
      <c r="LAB5" s="722"/>
      <c r="LAC5" s="722"/>
      <c r="LAD5" s="722"/>
      <c r="LAE5" s="721" t="s">
        <v>4954</v>
      </c>
      <c r="LAF5" s="722"/>
      <c r="LAG5" s="722"/>
      <c r="LAH5" s="722"/>
      <c r="LAI5" s="722"/>
      <c r="LAJ5" s="722"/>
      <c r="LAK5" s="722"/>
      <c r="LAL5" s="722"/>
      <c r="LAM5" s="723"/>
      <c r="LAN5" s="724"/>
      <c r="LAO5" s="722"/>
      <c r="LAP5" s="722"/>
      <c r="LAQ5" s="722"/>
      <c r="LAR5" s="722"/>
      <c r="LAS5" s="722"/>
      <c r="LAT5" s="722"/>
      <c r="LAU5" s="721" t="s">
        <v>4954</v>
      </c>
      <c r="LAV5" s="722"/>
      <c r="LAW5" s="722"/>
      <c r="LAX5" s="722"/>
      <c r="LAY5" s="722"/>
      <c r="LAZ5" s="722"/>
      <c r="LBA5" s="722"/>
      <c r="LBB5" s="722"/>
      <c r="LBC5" s="723"/>
      <c r="LBD5" s="724"/>
      <c r="LBE5" s="722"/>
      <c r="LBF5" s="722"/>
      <c r="LBG5" s="722"/>
      <c r="LBH5" s="722"/>
      <c r="LBI5" s="722"/>
      <c r="LBJ5" s="722"/>
      <c r="LBK5" s="721" t="s">
        <v>4954</v>
      </c>
      <c r="LBL5" s="722"/>
      <c r="LBM5" s="722"/>
      <c r="LBN5" s="722"/>
      <c r="LBO5" s="722"/>
      <c r="LBP5" s="722"/>
      <c r="LBQ5" s="722"/>
      <c r="LBR5" s="722"/>
      <c r="LBS5" s="723"/>
      <c r="LBT5" s="724"/>
      <c r="LBU5" s="722"/>
      <c r="LBV5" s="722"/>
      <c r="LBW5" s="722"/>
      <c r="LBX5" s="722"/>
      <c r="LBY5" s="722"/>
      <c r="LBZ5" s="722"/>
      <c r="LCA5" s="721" t="s">
        <v>4954</v>
      </c>
      <c r="LCB5" s="722"/>
      <c r="LCC5" s="722"/>
      <c r="LCD5" s="722"/>
      <c r="LCE5" s="722"/>
      <c r="LCF5" s="722"/>
      <c r="LCG5" s="722"/>
      <c r="LCH5" s="722"/>
      <c r="LCI5" s="723"/>
      <c r="LCJ5" s="724"/>
      <c r="LCK5" s="722"/>
      <c r="LCL5" s="722"/>
      <c r="LCM5" s="722"/>
      <c r="LCN5" s="722"/>
      <c r="LCO5" s="722"/>
      <c r="LCP5" s="722"/>
      <c r="LCQ5" s="721" t="s">
        <v>4954</v>
      </c>
      <c r="LCR5" s="722"/>
      <c r="LCS5" s="722"/>
      <c r="LCT5" s="722"/>
      <c r="LCU5" s="722"/>
      <c r="LCV5" s="722"/>
      <c r="LCW5" s="722"/>
      <c r="LCX5" s="722"/>
      <c r="LCY5" s="723"/>
      <c r="LCZ5" s="724"/>
      <c r="LDA5" s="722"/>
      <c r="LDB5" s="722"/>
      <c r="LDC5" s="722"/>
      <c r="LDD5" s="722"/>
      <c r="LDE5" s="722"/>
      <c r="LDF5" s="722"/>
      <c r="LDG5" s="721" t="s">
        <v>4954</v>
      </c>
      <c r="LDH5" s="722"/>
      <c r="LDI5" s="722"/>
      <c r="LDJ5" s="722"/>
      <c r="LDK5" s="722"/>
      <c r="LDL5" s="722"/>
      <c r="LDM5" s="722"/>
      <c r="LDN5" s="722"/>
      <c r="LDO5" s="723"/>
      <c r="LDP5" s="724"/>
      <c r="LDQ5" s="722"/>
      <c r="LDR5" s="722"/>
      <c r="LDS5" s="722"/>
      <c r="LDT5" s="722"/>
      <c r="LDU5" s="722"/>
      <c r="LDV5" s="722"/>
      <c r="LDW5" s="721" t="s">
        <v>4954</v>
      </c>
      <c r="LDX5" s="722"/>
      <c r="LDY5" s="722"/>
      <c r="LDZ5" s="722"/>
      <c r="LEA5" s="722"/>
      <c r="LEB5" s="722"/>
      <c r="LEC5" s="722"/>
      <c r="LED5" s="722"/>
      <c r="LEE5" s="723"/>
      <c r="LEF5" s="724"/>
      <c r="LEG5" s="722"/>
      <c r="LEH5" s="722"/>
      <c r="LEI5" s="722"/>
      <c r="LEJ5" s="722"/>
      <c r="LEK5" s="722"/>
      <c r="LEL5" s="722"/>
      <c r="LEM5" s="721" t="s">
        <v>4954</v>
      </c>
      <c r="LEN5" s="722"/>
      <c r="LEO5" s="722"/>
      <c r="LEP5" s="722"/>
      <c r="LEQ5" s="722"/>
      <c r="LER5" s="722"/>
      <c r="LES5" s="722"/>
      <c r="LET5" s="722"/>
      <c r="LEU5" s="723"/>
      <c r="LEV5" s="724"/>
      <c r="LEW5" s="722"/>
      <c r="LEX5" s="722"/>
      <c r="LEY5" s="722"/>
      <c r="LEZ5" s="722"/>
      <c r="LFA5" s="722"/>
      <c r="LFB5" s="722"/>
      <c r="LFC5" s="721" t="s">
        <v>4954</v>
      </c>
      <c r="LFD5" s="722"/>
      <c r="LFE5" s="722"/>
      <c r="LFF5" s="722"/>
      <c r="LFG5" s="722"/>
      <c r="LFH5" s="722"/>
      <c r="LFI5" s="722"/>
      <c r="LFJ5" s="722"/>
      <c r="LFK5" s="723"/>
      <c r="LFL5" s="724"/>
      <c r="LFM5" s="722"/>
      <c r="LFN5" s="722"/>
      <c r="LFO5" s="722"/>
      <c r="LFP5" s="722"/>
      <c r="LFQ5" s="722"/>
      <c r="LFR5" s="722"/>
      <c r="LFS5" s="721" t="s">
        <v>4954</v>
      </c>
      <c r="LFT5" s="722"/>
      <c r="LFU5" s="722"/>
      <c r="LFV5" s="722"/>
      <c r="LFW5" s="722"/>
      <c r="LFX5" s="722"/>
      <c r="LFY5" s="722"/>
      <c r="LFZ5" s="722"/>
      <c r="LGA5" s="723"/>
      <c r="LGB5" s="724"/>
      <c r="LGC5" s="722"/>
      <c r="LGD5" s="722"/>
      <c r="LGE5" s="722"/>
      <c r="LGF5" s="722"/>
      <c r="LGG5" s="722"/>
      <c r="LGH5" s="722"/>
      <c r="LGI5" s="721" t="s">
        <v>4954</v>
      </c>
      <c r="LGJ5" s="722"/>
      <c r="LGK5" s="722"/>
      <c r="LGL5" s="722"/>
      <c r="LGM5" s="722"/>
      <c r="LGN5" s="722"/>
      <c r="LGO5" s="722"/>
      <c r="LGP5" s="722"/>
      <c r="LGQ5" s="723"/>
      <c r="LGR5" s="724"/>
      <c r="LGS5" s="722"/>
      <c r="LGT5" s="722"/>
      <c r="LGU5" s="722"/>
      <c r="LGV5" s="722"/>
      <c r="LGW5" s="722"/>
      <c r="LGX5" s="722"/>
      <c r="LGY5" s="721" t="s">
        <v>4954</v>
      </c>
      <c r="LGZ5" s="722"/>
      <c r="LHA5" s="722"/>
      <c r="LHB5" s="722"/>
      <c r="LHC5" s="722"/>
      <c r="LHD5" s="722"/>
      <c r="LHE5" s="722"/>
      <c r="LHF5" s="722"/>
      <c r="LHG5" s="723"/>
      <c r="LHH5" s="724"/>
      <c r="LHI5" s="722"/>
      <c r="LHJ5" s="722"/>
      <c r="LHK5" s="722"/>
      <c r="LHL5" s="722"/>
      <c r="LHM5" s="722"/>
      <c r="LHN5" s="722"/>
      <c r="LHO5" s="721" t="s">
        <v>4954</v>
      </c>
      <c r="LHP5" s="722"/>
      <c r="LHQ5" s="722"/>
      <c r="LHR5" s="722"/>
      <c r="LHS5" s="722"/>
      <c r="LHT5" s="722"/>
      <c r="LHU5" s="722"/>
      <c r="LHV5" s="722"/>
      <c r="LHW5" s="723"/>
      <c r="LHX5" s="724"/>
      <c r="LHY5" s="722"/>
      <c r="LHZ5" s="722"/>
      <c r="LIA5" s="722"/>
      <c r="LIB5" s="722"/>
      <c r="LIC5" s="722"/>
      <c r="LID5" s="722"/>
      <c r="LIE5" s="721" t="s">
        <v>4954</v>
      </c>
      <c r="LIF5" s="722"/>
      <c r="LIG5" s="722"/>
      <c r="LIH5" s="722"/>
      <c r="LII5" s="722"/>
      <c r="LIJ5" s="722"/>
      <c r="LIK5" s="722"/>
      <c r="LIL5" s="722"/>
      <c r="LIM5" s="723"/>
      <c r="LIN5" s="724"/>
      <c r="LIO5" s="722"/>
      <c r="LIP5" s="722"/>
      <c r="LIQ5" s="722"/>
      <c r="LIR5" s="722"/>
      <c r="LIS5" s="722"/>
      <c r="LIT5" s="722"/>
      <c r="LIU5" s="721" t="s">
        <v>4954</v>
      </c>
      <c r="LIV5" s="722"/>
      <c r="LIW5" s="722"/>
      <c r="LIX5" s="722"/>
      <c r="LIY5" s="722"/>
      <c r="LIZ5" s="722"/>
      <c r="LJA5" s="722"/>
      <c r="LJB5" s="722"/>
      <c r="LJC5" s="723"/>
      <c r="LJD5" s="724"/>
      <c r="LJE5" s="722"/>
      <c r="LJF5" s="722"/>
      <c r="LJG5" s="722"/>
      <c r="LJH5" s="722"/>
      <c r="LJI5" s="722"/>
      <c r="LJJ5" s="722"/>
      <c r="LJK5" s="721" t="s">
        <v>4954</v>
      </c>
      <c r="LJL5" s="722"/>
      <c r="LJM5" s="722"/>
      <c r="LJN5" s="722"/>
      <c r="LJO5" s="722"/>
      <c r="LJP5" s="722"/>
      <c r="LJQ5" s="722"/>
      <c r="LJR5" s="722"/>
      <c r="LJS5" s="723"/>
      <c r="LJT5" s="724"/>
      <c r="LJU5" s="722"/>
      <c r="LJV5" s="722"/>
      <c r="LJW5" s="722"/>
      <c r="LJX5" s="722"/>
      <c r="LJY5" s="722"/>
      <c r="LJZ5" s="722"/>
      <c r="LKA5" s="721" t="s">
        <v>4954</v>
      </c>
      <c r="LKB5" s="722"/>
      <c r="LKC5" s="722"/>
      <c r="LKD5" s="722"/>
      <c r="LKE5" s="722"/>
      <c r="LKF5" s="722"/>
      <c r="LKG5" s="722"/>
      <c r="LKH5" s="722"/>
      <c r="LKI5" s="723"/>
      <c r="LKJ5" s="724"/>
      <c r="LKK5" s="722"/>
      <c r="LKL5" s="722"/>
      <c r="LKM5" s="722"/>
      <c r="LKN5" s="722"/>
      <c r="LKO5" s="722"/>
      <c r="LKP5" s="722"/>
      <c r="LKQ5" s="721" t="s">
        <v>4954</v>
      </c>
      <c r="LKR5" s="722"/>
      <c r="LKS5" s="722"/>
      <c r="LKT5" s="722"/>
      <c r="LKU5" s="722"/>
      <c r="LKV5" s="722"/>
      <c r="LKW5" s="722"/>
      <c r="LKX5" s="722"/>
      <c r="LKY5" s="723"/>
      <c r="LKZ5" s="724"/>
      <c r="LLA5" s="722"/>
      <c r="LLB5" s="722"/>
      <c r="LLC5" s="722"/>
      <c r="LLD5" s="722"/>
      <c r="LLE5" s="722"/>
      <c r="LLF5" s="722"/>
      <c r="LLG5" s="721" t="s">
        <v>4954</v>
      </c>
      <c r="LLH5" s="722"/>
      <c r="LLI5" s="722"/>
      <c r="LLJ5" s="722"/>
      <c r="LLK5" s="722"/>
      <c r="LLL5" s="722"/>
      <c r="LLM5" s="722"/>
      <c r="LLN5" s="722"/>
      <c r="LLO5" s="723"/>
      <c r="LLP5" s="724"/>
      <c r="LLQ5" s="722"/>
      <c r="LLR5" s="722"/>
      <c r="LLS5" s="722"/>
      <c r="LLT5" s="722"/>
      <c r="LLU5" s="722"/>
      <c r="LLV5" s="722"/>
      <c r="LLW5" s="721" t="s">
        <v>4954</v>
      </c>
      <c r="LLX5" s="722"/>
      <c r="LLY5" s="722"/>
      <c r="LLZ5" s="722"/>
      <c r="LMA5" s="722"/>
      <c r="LMB5" s="722"/>
      <c r="LMC5" s="722"/>
      <c r="LMD5" s="722"/>
      <c r="LME5" s="723"/>
      <c r="LMF5" s="724"/>
      <c r="LMG5" s="722"/>
      <c r="LMH5" s="722"/>
      <c r="LMI5" s="722"/>
      <c r="LMJ5" s="722"/>
      <c r="LMK5" s="722"/>
      <c r="LML5" s="722"/>
      <c r="LMM5" s="721" t="s">
        <v>4954</v>
      </c>
      <c r="LMN5" s="722"/>
      <c r="LMO5" s="722"/>
      <c r="LMP5" s="722"/>
      <c r="LMQ5" s="722"/>
      <c r="LMR5" s="722"/>
      <c r="LMS5" s="722"/>
      <c r="LMT5" s="722"/>
      <c r="LMU5" s="723"/>
      <c r="LMV5" s="724"/>
      <c r="LMW5" s="722"/>
      <c r="LMX5" s="722"/>
      <c r="LMY5" s="722"/>
      <c r="LMZ5" s="722"/>
      <c r="LNA5" s="722"/>
      <c r="LNB5" s="722"/>
      <c r="LNC5" s="721" t="s">
        <v>4954</v>
      </c>
      <c r="LND5" s="722"/>
      <c r="LNE5" s="722"/>
      <c r="LNF5" s="722"/>
      <c r="LNG5" s="722"/>
      <c r="LNH5" s="722"/>
      <c r="LNI5" s="722"/>
      <c r="LNJ5" s="722"/>
      <c r="LNK5" s="723"/>
      <c r="LNL5" s="724"/>
      <c r="LNM5" s="722"/>
      <c r="LNN5" s="722"/>
      <c r="LNO5" s="722"/>
      <c r="LNP5" s="722"/>
      <c r="LNQ5" s="722"/>
      <c r="LNR5" s="722"/>
      <c r="LNS5" s="721" t="s">
        <v>4954</v>
      </c>
      <c r="LNT5" s="722"/>
      <c r="LNU5" s="722"/>
      <c r="LNV5" s="722"/>
      <c r="LNW5" s="722"/>
      <c r="LNX5" s="722"/>
      <c r="LNY5" s="722"/>
      <c r="LNZ5" s="722"/>
      <c r="LOA5" s="723"/>
      <c r="LOB5" s="724"/>
      <c r="LOC5" s="722"/>
      <c r="LOD5" s="722"/>
      <c r="LOE5" s="722"/>
      <c r="LOF5" s="722"/>
      <c r="LOG5" s="722"/>
      <c r="LOH5" s="722"/>
      <c r="LOI5" s="721" t="s">
        <v>4954</v>
      </c>
      <c r="LOJ5" s="722"/>
      <c r="LOK5" s="722"/>
      <c r="LOL5" s="722"/>
      <c r="LOM5" s="722"/>
      <c r="LON5" s="722"/>
      <c r="LOO5" s="722"/>
      <c r="LOP5" s="722"/>
      <c r="LOQ5" s="723"/>
      <c r="LOR5" s="724"/>
      <c r="LOS5" s="722"/>
      <c r="LOT5" s="722"/>
      <c r="LOU5" s="722"/>
      <c r="LOV5" s="722"/>
      <c r="LOW5" s="722"/>
      <c r="LOX5" s="722"/>
      <c r="LOY5" s="721" t="s">
        <v>4954</v>
      </c>
      <c r="LOZ5" s="722"/>
      <c r="LPA5" s="722"/>
      <c r="LPB5" s="722"/>
      <c r="LPC5" s="722"/>
      <c r="LPD5" s="722"/>
      <c r="LPE5" s="722"/>
      <c r="LPF5" s="722"/>
      <c r="LPG5" s="723"/>
      <c r="LPH5" s="724"/>
      <c r="LPI5" s="722"/>
      <c r="LPJ5" s="722"/>
      <c r="LPK5" s="722"/>
      <c r="LPL5" s="722"/>
      <c r="LPM5" s="722"/>
      <c r="LPN5" s="722"/>
      <c r="LPO5" s="721" t="s">
        <v>4954</v>
      </c>
      <c r="LPP5" s="722"/>
      <c r="LPQ5" s="722"/>
      <c r="LPR5" s="722"/>
      <c r="LPS5" s="722"/>
      <c r="LPT5" s="722"/>
      <c r="LPU5" s="722"/>
      <c r="LPV5" s="722"/>
      <c r="LPW5" s="723"/>
      <c r="LPX5" s="724"/>
      <c r="LPY5" s="722"/>
      <c r="LPZ5" s="722"/>
      <c r="LQA5" s="722"/>
      <c r="LQB5" s="722"/>
      <c r="LQC5" s="722"/>
      <c r="LQD5" s="722"/>
      <c r="LQE5" s="721" t="s">
        <v>4954</v>
      </c>
      <c r="LQF5" s="722"/>
      <c r="LQG5" s="722"/>
      <c r="LQH5" s="722"/>
      <c r="LQI5" s="722"/>
      <c r="LQJ5" s="722"/>
      <c r="LQK5" s="722"/>
      <c r="LQL5" s="722"/>
      <c r="LQM5" s="723"/>
      <c r="LQN5" s="724"/>
      <c r="LQO5" s="722"/>
      <c r="LQP5" s="722"/>
      <c r="LQQ5" s="722"/>
      <c r="LQR5" s="722"/>
      <c r="LQS5" s="722"/>
      <c r="LQT5" s="722"/>
      <c r="LQU5" s="721" t="s">
        <v>4954</v>
      </c>
      <c r="LQV5" s="722"/>
      <c r="LQW5" s="722"/>
      <c r="LQX5" s="722"/>
      <c r="LQY5" s="722"/>
      <c r="LQZ5" s="722"/>
      <c r="LRA5" s="722"/>
      <c r="LRB5" s="722"/>
      <c r="LRC5" s="723"/>
      <c r="LRD5" s="724"/>
      <c r="LRE5" s="722"/>
      <c r="LRF5" s="722"/>
      <c r="LRG5" s="722"/>
      <c r="LRH5" s="722"/>
      <c r="LRI5" s="722"/>
      <c r="LRJ5" s="722"/>
      <c r="LRK5" s="721" t="s">
        <v>4954</v>
      </c>
      <c r="LRL5" s="722"/>
      <c r="LRM5" s="722"/>
      <c r="LRN5" s="722"/>
      <c r="LRO5" s="722"/>
      <c r="LRP5" s="722"/>
      <c r="LRQ5" s="722"/>
      <c r="LRR5" s="722"/>
      <c r="LRS5" s="723"/>
      <c r="LRT5" s="724"/>
      <c r="LRU5" s="722"/>
      <c r="LRV5" s="722"/>
      <c r="LRW5" s="722"/>
      <c r="LRX5" s="722"/>
      <c r="LRY5" s="722"/>
      <c r="LRZ5" s="722"/>
      <c r="LSA5" s="721" t="s">
        <v>4954</v>
      </c>
      <c r="LSB5" s="722"/>
      <c r="LSC5" s="722"/>
      <c r="LSD5" s="722"/>
      <c r="LSE5" s="722"/>
      <c r="LSF5" s="722"/>
      <c r="LSG5" s="722"/>
      <c r="LSH5" s="722"/>
      <c r="LSI5" s="723"/>
      <c r="LSJ5" s="724"/>
      <c r="LSK5" s="722"/>
      <c r="LSL5" s="722"/>
      <c r="LSM5" s="722"/>
      <c r="LSN5" s="722"/>
      <c r="LSO5" s="722"/>
      <c r="LSP5" s="722"/>
      <c r="LSQ5" s="721" t="s">
        <v>4954</v>
      </c>
      <c r="LSR5" s="722"/>
      <c r="LSS5" s="722"/>
      <c r="LST5" s="722"/>
      <c r="LSU5" s="722"/>
      <c r="LSV5" s="722"/>
      <c r="LSW5" s="722"/>
      <c r="LSX5" s="722"/>
      <c r="LSY5" s="723"/>
      <c r="LSZ5" s="724"/>
      <c r="LTA5" s="722"/>
      <c r="LTB5" s="722"/>
      <c r="LTC5" s="722"/>
      <c r="LTD5" s="722"/>
      <c r="LTE5" s="722"/>
      <c r="LTF5" s="722"/>
      <c r="LTG5" s="721" t="s">
        <v>4954</v>
      </c>
      <c r="LTH5" s="722"/>
      <c r="LTI5" s="722"/>
      <c r="LTJ5" s="722"/>
      <c r="LTK5" s="722"/>
      <c r="LTL5" s="722"/>
      <c r="LTM5" s="722"/>
      <c r="LTN5" s="722"/>
      <c r="LTO5" s="723"/>
      <c r="LTP5" s="724"/>
      <c r="LTQ5" s="722"/>
      <c r="LTR5" s="722"/>
      <c r="LTS5" s="722"/>
      <c r="LTT5" s="722"/>
      <c r="LTU5" s="722"/>
      <c r="LTV5" s="722"/>
      <c r="LTW5" s="721" t="s">
        <v>4954</v>
      </c>
      <c r="LTX5" s="722"/>
      <c r="LTY5" s="722"/>
      <c r="LTZ5" s="722"/>
      <c r="LUA5" s="722"/>
      <c r="LUB5" s="722"/>
      <c r="LUC5" s="722"/>
      <c r="LUD5" s="722"/>
      <c r="LUE5" s="723"/>
      <c r="LUF5" s="724"/>
      <c r="LUG5" s="722"/>
      <c r="LUH5" s="722"/>
      <c r="LUI5" s="722"/>
      <c r="LUJ5" s="722"/>
      <c r="LUK5" s="722"/>
      <c r="LUL5" s="722"/>
      <c r="LUM5" s="721" t="s">
        <v>4954</v>
      </c>
      <c r="LUN5" s="722"/>
      <c r="LUO5" s="722"/>
      <c r="LUP5" s="722"/>
      <c r="LUQ5" s="722"/>
      <c r="LUR5" s="722"/>
      <c r="LUS5" s="722"/>
      <c r="LUT5" s="722"/>
      <c r="LUU5" s="723"/>
      <c r="LUV5" s="724"/>
      <c r="LUW5" s="722"/>
      <c r="LUX5" s="722"/>
      <c r="LUY5" s="722"/>
      <c r="LUZ5" s="722"/>
      <c r="LVA5" s="722"/>
      <c r="LVB5" s="722"/>
      <c r="LVC5" s="721" t="s">
        <v>4954</v>
      </c>
      <c r="LVD5" s="722"/>
      <c r="LVE5" s="722"/>
      <c r="LVF5" s="722"/>
      <c r="LVG5" s="722"/>
      <c r="LVH5" s="722"/>
      <c r="LVI5" s="722"/>
      <c r="LVJ5" s="722"/>
      <c r="LVK5" s="723"/>
      <c r="LVL5" s="724"/>
      <c r="LVM5" s="722"/>
      <c r="LVN5" s="722"/>
      <c r="LVO5" s="722"/>
      <c r="LVP5" s="722"/>
      <c r="LVQ5" s="722"/>
      <c r="LVR5" s="722"/>
      <c r="LVS5" s="721" t="s">
        <v>4954</v>
      </c>
      <c r="LVT5" s="722"/>
      <c r="LVU5" s="722"/>
      <c r="LVV5" s="722"/>
      <c r="LVW5" s="722"/>
      <c r="LVX5" s="722"/>
      <c r="LVY5" s="722"/>
      <c r="LVZ5" s="722"/>
      <c r="LWA5" s="723"/>
      <c r="LWB5" s="724"/>
      <c r="LWC5" s="722"/>
      <c r="LWD5" s="722"/>
      <c r="LWE5" s="722"/>
      <c r="LWF5" s="722"/>
      <c r="LWG5" s="722"/>
      <c r="LWH5" s="722"/>
      <c r="LWI5" s="721" t="s">
        <v>4954</v>
      </c>
      <c r="LWJ5" s="722"/>
      <c r="LWK5" s="722"/>
      <c r="LWL5" s="722"/>
      <c r="LWM5" s="722"/>
      <c r="LWN5" s="722"/>
      <c r="LWO5" s="722"/>
      <c r="LWP5" s="722"/>
      <c r="LWQ5" s="723"/>
      <c r="LWR5" s="724"/>
      <c r="LWS5" s="722"/>
      <c r="LWT5" s="722"/>
      <c r="LWU5" s="722"/>
      <c r="LWV5" s="722"/>
      <c r="LWW5" s="722"/>
      <c r="LWX5" s="722"/>
      <c r="LWY5" s="721" t="s">
        <v>4954</v>
      </c>
      <c r="LWZ5" s="722"/>
      <c r="LXA5" s="722"/>
      <c r="LXB5" s="722"/>
      <c r="LXC5" s="722"/>
      <c r="LXD5" s="722"/>
      <c r="LXE5" s="722"/>
      <c r="LXF5" s="722"/>
      <c r="LXG5" s="723"/>
      <c r="LXH5" s="724"/>
      <c r="LXI5" s="722"/>
      <c r="LXJ5" s="722"/>
      <c r="LXK5" s="722"/>
      <c r="LXL5" s="722"/>
      <c r="LXM5" s="722"/>
      <c r="LXN5" s="722"/>
      <c r="LXO5" s="721" t="s">
        <v>4954</v>
      </c>
      <c r="LXP5" s="722"/>
      <c r="LXQ5" s="722"/>
      <c r="LXR5" s="722"/>
      <c r="LXS5" s="722"/>
      <c r="LXT5" s="722"/>
      <c r="LXU5" s="722"/>
      <c r="LXV5" s="722"/>
      <c r="LXW5" s="723"/>
      <c r="LXX5" s="724"/>
      <c r="LXY5" s="722"/>
      <c r="LXZ5" s="722"/>
      <c r="LYA5" s="722"/>
      <c r="LYB5" s="722"/>
      <c r="LYC5" s="722"/>
      <c r="LYD5" s="722"/>
      <c r="LYE5" s="721" t="s">
        <v>4954</v>
      </c>
      <c r="LYF5" s="722"/>
      <c r="LYG5" s="722"/>
      <c r="LYH5" s="722"/>
      <c r="LYI5" s="722"/>
      <c r="LYJ5" s="722"/>
      <c r="LYK5" s="722"/>
      <c r="LYL5" s="722"/>
      <c r="LYM5" s="723"/>
      <c r="LYN5" s="724"/>
      <c r="LYO5" s="722"/>
      <c r="LYP5" s="722"/>
      <c r="LYQ5" s="722"/>
      <c r="LYR5" s="722"/>
      <c r="LYS5" s="722"/>
      <c r="LYT5" s="722"/>
      <c r="LYU5" s="721" t="s">
        <v>4954</v>
      </c>
      <c r="LYV5" s="722"/>
      <c r="LYW5" s="722"/>
      <c r="LYX5" s="722"/>
      <c r="LYY5" s="722"/>
      <c r="LYZ5" s="722"/>
      <c r="LZA5" s="722"/>
      <c r="LZB5" s="722"/>
      <c r="LZC5" s="723"/>
      <c r="LZD5" s="724"/>
      <c r="LZE5" s="722"/>
      <c r="LZF5" s="722"/>
      <c r="LZG5" s="722"/>
      <c r="LZH5" s="722"/>
      <c r="LZI5" s="722"/>
      <c r="LZJ5" s="722"/>
      <c r="LZK5" s="721" t="s">
        <v>4954</v>
      </c>
      <c r="LZL5" s="722"/>
      <c r="LZM5" s="722"/>
      <c r="LZN5" s="722"/>
      <c r="LZO5" s="722"/>
      <c r="LZP5" s="722"/>
      <c r="LZQ5" s="722"/>
      <c r="LZR5" s="722"/>
      <c r="LZS5" s="723"/>
      <c r="LZT5" s="724"/>
      <c r="LZU5" s="722"/>
      <c r="LZV5" s="722"/>
      <c r="LZW5" s="722"/>
      <c r="LZX5" s="722"/>
      <c r="LZY5" s="722"/>
      <c r="LZZ5" s="722"/>
      <c r="MAA5" s="721" t="s">
        <v>4954</v>
      </c>
      <c r="MAB5" s="722"/>
      <c r="MAC5" s="722"/>
      <c r="MAD5" s="722"/>
      <c r="MAE5" s="722"/>
      <c r="MAF5" s="722"/>
      <c r="MAG5" s="722"/>
      <c r="MAH5" s="722"/>
      <c r="MAI5" s="723"/>
      <c r="MAJ5" s="724"/>
      <c r="MAK5" s="722"/>
      <c r="MAL5" s="722"/>
      <c r="MAM5" s="722"/>
      <c r="MAN5" s="722"/>
      <c r="MAO5" s="722"/>
      <c r="MAP5" s="722"/>
      <c r="MAQ5" s="721" t="s">
        <v>4954</v>
      </c>
      <c r="MAR5" s="722"/>
      <c r="MAS5" s="722"/>
      <c r="MAT5" s="722"/>
      <c r="MAU5" s="722"/>
      <c r="MAV5" s="722"/>
      <c r="MAW5" s="722"/>
      <c r="MAX5" s="722"/>
      <c r="MAY5" s="723"/>
      <c r="MAZ5" s="724"/>
      <c r="MBA5" s="722"/>
      <c r="MBB5" s="722"/>
      <c r="MBC5" s="722"/>
      <c r="MBD5" s="722"/>
      <c r="MBE5" s="722"/>
      <c r="MBF5" s="722"/>
      <c r="MBG5" s="721" t="s">
        <v>4954</v>
      </c>
      <c r="MBH5" s="722"/>
      <c r="MBI5" s="722"/>
      <c r="MBJ5" s="722"/>
      <c r="MBK5" s="722"/>
      <c r="MBL5" s="722"/>
      <c r="MBM5" s="722"/>
      <c r="MBN5" s="722"/>
      <c r="MBO5" s="723"/>
      <c r="MBP5" s="724"/>
      <c r="MBQ5" s="722"/>
      <c r="MBR5" s="722"/>
      <c r="MBS5" s="722"/>
      <c r="MBT5" s="722"/>
      <c r="MBU5" s="722"/>
      <c r="MBV5" s="722"/>
      <c r="MBW5" s="721" t="s">
        <v>4954</v>
      </c>
      <c r="MBX5" s="722"/>
      <c r="MBY5" s="722"/>
      <c r="MBZ5" s="722"/>
      <c r="MCA5" s="722"/>
      <c r="MCB5" s="722"/>
      <c r="MCC5" s="722"/>
      <c r="MCD5" s="722"/>
      <c r="MCE5" s="723"/>
      <c r="MCF5" s="724"/>
      <c r="MCG5" s="722"/>
      <c r="MCH5" s="722"/>
      <c r="MCI5" s="722"/>
      <c r="MCJ5" s="722"/>
      <c r="MCK5" s="722"/>
      <c r="MCL5" s="722"/>
      <c r="MCM5" s="721" t="s">
        <v>4954</v>
      </c>
      <c r="MCN5" s="722"/>
      <c r="MCO5" s="722"/>
      <c r="MCP5" s="722"/>
      <c r="MCQ5" s="722"/>
      <c r="MCR5" s="722"/>
      <c r="MCS5" s="722"/>
      <c r="MCT5" s="722"/>
      <c r="MCU5" s="723"/>
      <c r="MCV5" s="724"/>
      <c r="MCW5" s="722"/>
      <c r="MCX5" s="722"/>
      <c r="MCY5" s="722"/>
      <c r="MCZ5" s="722"/>
      <c r="MDA5" s="722"/>
      <c r="MDB5" s="722"/>
      <c r="MDC5" s="721" t="s">
        <v>4954</v>
      </c>
      <c r="MDD5" s="722"/>
      <c r="MDE5" s="722"/>
      <c r="MDF5" s="722"/>
      <c r="MDG5" s="722"/>
      <c r="MDH5" s="722"/>
      <c r="MDI5" s="722"/>
      <c r="MDJ5" s="722"/>
      <c r="MDK5" s="723"/>
      <c r="MDL5" s="724"/>
      <c r="MDM5" s="722"/>
      <c r="MDN5" s="722"/>
      <c r="MDO5" s="722"/>
      <c r="MDP5" s="722"/>
      <c r="MDQ5" s="722"/>
      <c r="MDR5" s="722"/>
      <c r="MDS5" s="721" t="s">
        <v>4954</v>
      </c>
      <c r="MDT5" s="722"/>
      <c r="MDU5" s="722"/>
      <c r="MDV5" s="722"/>
      <c r="MDW5" s="722"/>
      <c r="MDX5" s="722"/>
      <c r="MDY5" s="722"/>
      <c r="MDZ5" s="722"/>
      <c r="MEA5" s="723"/>
      <c r="MEB5" s="724"/>
      <c r="MEC5" s="722"/>
      <c r="MED5" s="722"/>
      <c r="MEE5" s="722"/>
      <c r="MEF5" s="722"/>
      <c r="MEG5" s="722"/>
      <c r="MEH5" s="722"/>
      <c r="MEI5" s="721" t="s">
        <v>4954</v>
      </c>
      <c r="MEJ5" s="722"/>
      <c r="MEK5" s="722"/>
      <c r="MEL5" s="722"/>
      <c r="MEM5" s="722"/>
      <c r="MEN5" s="722"/>
      <c r="MEO5" s="722"/>
      <c r="MEP5" s="722"/>
      <c r="MEQ5" s="723"/>
      <c r="MER5" s="724"/>
      <c r="MES5" s="722"/>
      <c r="MET5" s="722"/>
      <c r="MEU5" s="722"/>
      <c r="MEV5" s="722"/>
      <c r="MEW5" s="722"/>
      <c r="MEX5" s="722"/>
      <c r="MEY5" s="721" t="s">
        <v>4954</v>
      </c>
      <c r="MEZ5" s="722"/>
      <c r="MFA5" s="722"/>
      <c r="MFB5" s="722"/>
      <c r="MFC5" s="722"/>
      <c r="MFD5" s="722"/>
      <c r="MFE5" s="722"/>
      <c r="MFF5" s="722"/>
      <c r="MFG5" s="723"/>
      <c r="MFH5" s="724"/>
      <c r="MFI5" s="722"/>
      <c r="MFJ5" s="722"/>
      <c r="MFK5" s="722"/>
      <c r="MFL5" s="722"/>
      <c r="MFM5" s="722"/>
      <c r="MFN5" s="722"/>
      <c r="MFO5" s="721" t="s">
        <v>4954</v>
      </c>
      <c r="MFP5" s="722"/>
      <c r="MFQ5" s="722"/>
      <c r="MFR5" s="722"/>
      <c r="MFS5" s="722"/>
      <c r="MFT5" s="722"/>
      <c r="MFU5" s="722"/>
      <c r="MFV5" s="722"/>
      <c r="MFW5" s="723"/>
      <c r="MFX5" s="724"/>
      <c r="MFY5" s="722"/>
      <c r="MFZ5" s="722"/>
      <c r="MGA5" s="722"/>
      <c r="MGB5" s="722"/>
      <c r="MGC5" s="722"/>
      <c r="MGD5" s="722"/>
      <c r="MGE5" s="721" t="s">
        <v>4954</v>
      </c>
      <c r="MGF5" s="722"/>
      <c r="MGG5" s="722"/>
      <c r="MGH5" s="722"/>
      <c r="MGI5" s="722"/>
      <c r="MGJ5" s="722"/>
      <c r="MGK5" s="722"/>
      <c r="MGL5" s="722"/>
      <c r="MGM5" s="723"/>
      <c r="MGN5" s="724"/>
      <c r="MGO5" s="722"/>
      <c r="MGP5" s="722"/>
      <c r="MGQ5" s="722"/>
      <c r="MGR5" s="722"/>
      <c r="MGS5" s="722"/>
      <c r="MGT5" s="722"/>
      <c r="MGU5" s="721" t="s">
        <v>4954</v>
      </c>
      <c r="MGV5" s="722"/>
      <c r="MGW5" s="722"/>
      <c r="MGX5" s="722"/>
      <c r="MGY5" s="722"/>
      <c r="MGZ5" s="722"/>
      <c r="MHA5" s="722"/>
      <c r="MHB5" s="722"/>
      <c r="MHC5" s="723"/>
      <c r="MHD5" s="724"/>
      <c r="MHE5" s="722"/>
      <c r="MHF5" s="722"/>
      <c r="MHG5" s="722"/>
      <c r="MHH5" s="722"/>
      <c r="MHI5" s="722"/>
      <c r="MHJ5" s="722"/>
      <c r="MHK5" s="721" t="s">
        <v>4954</v>
      </c>
      <c r="MHL5" s="722"/>
      <c r="MHM5" s="722"/>
      <c r="MHN5" s="722"/>
      <c r="MHO5" s="722"/>
      <c r="MHP5" s="722"/>
      <c r="MHQ5" s="722"/>
      <c r="MHR5" s="722"/>
      <c r="MHS5" s="723"/>
      <c r="MHT5" s="724"/>
      <c r="MHU5" s="722"/>
      <c r="MHV5" s="722"/>
      <c r="MHW5" s="722"/>
      <c r="MHX5" s="722"/>
      <c r="MHY5" s="722"/>
      <c r="MHZ5" s="722"/>
      <c r="MIA5" s="721" t="s">
        <v>4954</v>
      </c>
      <c r="MIB5" s="722"/>
      <c r="MIC5" s="722"/>
      <c r="MID5" s="722"/>
      <c r="MIE5" s="722"/>
      <c r="MIF5" s="722"/>
      <c r="MIG5" s="722"/>
      <c r="MIH5" s="722"/>
      <c r="MII5" s="723"/>
      <c r="MIJ5" s="724"/>
      <c r="MIK5" s="722"/>
      <c r="MIL5" s="722"/>
      <c r="MIM5" s="722"/>
      <c r="MIN5" s="722"/>
      <c r="MIO5" s="722"/>
      <c r="MIP5" s="722"/>
      <c r="MIQ5" s="721" t="s">
        <v>4954</v>
      </c>
      <c r="MIR5" s="722"/>
      <c r="MIS5" s="722"/>
      <c r="MIT5" s="722"/>
      <c r="MIU5" s="722"/>
      <c r="MIV5" s="722"/>
      <c r="MIW5" s="722"/>
      <c r="MIX5" s="722"/>
      <c r="MIY5" s="723"/>
      <c r="MIZ5" s="724"/>
      <c r="MJA5" s="722"/>
      <c r="MJB5" s="722"/>
      <c r="MJC5" s="722"/>
      <c r="MJD5" s="722"/>
      <c r="MJE5" s="722"/>
      <c r="MJF5" s="722"/>
      <c r="MJG5" s="721" t="s">
        <v>4954</v>
      </c>
      <c r="MJH5" s="722"/>
      <c r="MJI5" s="722"/>
      <c r="MJJ5" s="722"/>
      <c r="MJK5" s="722"/>
      <c r="MJL5" s="722"/>
      <c r="MJM5" s="722"/>
      <c r="MJN5" s="722"/>
      <c r="MJO5" s="723"/>
      <c r="MJP5" s="724"/>
      <c r="MJQ5" s="722"/>
      <c r="MJR5" s="722"/>
      <c r="MJS5" s="722"/>
      <c r="MJT5" s="722"/>
      <c r="MJU5" s="722"/>
      <c r="MJV5" s="722"/>
      <c r="MJW5" s="721" t="s">
        <v>4954</v>
      </c>
      <c r="MJX5" s="722"/>
      <c r="MJY5" s="722"/>
      <c r="MJZ5" s="722"/>
      <c r="MKA5" s="722"/>
      <c r="MKB5" s="722"/>
      <c r="MKC5" s="722"/>
      <c r="MKD5" s="722"/>
      <c r="MKE5" s="723"/>
      <c r="MKF5" s="724"/>
      <c r="MKG5" s="722"/>
      <c r="MKH5" s="722"/>
      <c r="MKI5" s="722"/>
      <c r="MKJ5" s="722"/>
      <c r="MKK5" s="722"/>
      <c r="MKL5" s="722"/>
      <c r="MKM5" s="721" t="s">
        <v>4954</v>
      </c>
      <c r="MKN5" s="722"/>
      <c r="MKO5" s="722"/>
      <c r="MKP5" s="722"/>
      <c r="MKQ5" s="722"/>
      <c r="MKR5" s="722"/>
      <c r="MKS5" s="722"/>
      <c r="MKT5" s="722"/>
      <c r="MKU5" s="723"/>
      <c r="MKV5" s="724"/>
      <c r="MKW5" s="722"/>
      <c r="MKX5" s="722"/>
      <c r="MKY5" s="722"/>
      <c r="MKZ5" s="722"/>
      <c r="MLA5" s="722"/>
      <c r="MLB5" s="722"/>
      <c r="MLC5" s="721" t="s">
        <v>4954</v>
      </c>
      <c r="MLD5" s="722"/>
      <c r="MLE5" s="722"/>
      <c r="MLF5" s="722"/>
      <c r="MLG5" s="722"/>
      <c r="MLH5" s="722"/>
      <c r="MLI5" s="722"/>
      <c r="MLJ5" s="722"/>
      <c r="MLK5" s="723"/>
      <c r="MLL5" s="724"/>
      <c r="MLM5" s="722"/>
      <c r="MLN5" s="722"/>
      <c r="MLO5" s="722"/>
      <c r="MLP5" s="722"/>
      <c r="MLQ5" s="722"/>
      <c r="MLR5" s="722"/>
      <c r="MLS5" s="721" t="s">
        <v>4954</v>
      </c>
      <c r="MLT5" s="722"/>
      <c r="MLU5" s="722"/>
      <c r="MLV5" s="722"/>
      <c r="MLW5" s="722"/>
      <c r="MLX5" s="722"/>
      <c r="MLY5" s="722"/>
      <c r="MLZ5" s="722"/>
      <c r="MMA5" s="723"/>
      <c r="MMB5" s="724"/>
      <c r="MMC5" s="722"/>
      <c r="MMD5" s="722"/>
      <c r="MME5" s="722"/>
      <c r="MMF5" s="722"/>
      <c r="MMG5" s="722"/>
      <c r="MMH5" s="722"/>
      <c r="MMI5" s="721" t="s">
        <v>4954</v>
      </c>
      <c r="MMJ5" s="722"/>
      <c r="MMK5" s="722"/>
      <c r="MML5" s="722"/>
      <c r="MMM5" s="722"/>
      <c r="MMN5" s="722"/>
      <c r="MMO5" s="722"/>
      <c r="MMP5" s="722"/>
      <c r="MMQ5" s="723"/>
      <c r="MMR5" s="724"/>
      <c r="MMS5" s="722"/>
      <c r="MMT5" s="722"/>
      <c r="MMU5" s="722"/>
      <c r="MMV5" s="722"/>
      <c r="MMW5" s="722"/>
      <c r="MMX5" s="722"/>
      <c r="MMY5" s="721" t="s">
        <v>4954</v>
      </c>
      <c r="MMZ5" s="722"/>
      <c r="MNA5" s="722"/>
      <c r="MNB5" s="722"/>
      <c r="MNC5" s="722"/>
      <c r="MND5" s="722"/>
      <c r="MNE5" s="722"/>
      <c r="MNF5" s="722"/>
      <c r="MNG5" s="723"/>
      <c r="MNH5" s="724"/>
      <c r="MNI5" s="722"/>
      <c r="MNJ5" s="722"/>
      <c r="MNK5" s="722"/>
      <c r="MNL5" s="722"/>
      <c r="MNM5" s="722"/>
      <c r="MNN5" s="722"/>
      <c r="MNO5" s="721" t="s">
        <v>4954</v>
      </c>
      <c r="MNP5" s="722"/>
      <c r="MNQ5" s="722"/>
      <c r="MNR5" s="722"/>
      <c r="MNS5" s="722"/>
      <c r="MNT5" s="722"/>
      <c r="MNU5" s="722"/>
      <c r="MNV5" s="722"/>
      <c r="MNW5" s="723"/>
      <c r="MNX5" s="724"/>
      <c r="MNY5" s="722"/>
      <c r="MNZ5" s="722"/>
      <c r="MOA5" s="722"/>
      <c r="MOB5" s="722"/>
      <c r="MOC5" s="722"/>
      <c r="MOD5" s="722"/>
      <c r="MOE5" s="721" t="s">
        <v>4954</v>
      </c>
      <c r="MOF5" s="722"/>
      <c r="MOG5" s="722"/>
      <c r="MOH5" s="722"/>
      <c r="MOI5" s="722"/>
      <c r="MOJ5" s="722"/>
      <c r="MOK5" s="722"/>
      <c r="MOL5" s="722"/>
      <c r="MOM5" s="723"/>
      <c r="MON5" s="724"/>
      <c r="MOO5" s="722"/>
      <c r="MOP5" s="722"/>
      <c r="MOQ5" s="722"/>
      <c r="MOR5" s="722"/>
      <c r="MOS5" s="722"/>
      <c r="MOT5" s="722"/>
      <c r="MOU5" s="721" t="s">
        <v>4954</v>
      </c>
      <c r="MOV5" s="722"/>
      <c r="MOW5" s="722"/>
      <c r="MOX5" s="722"/>
      <c r="MOY5" s="722"/>
      <c r="MOZ5" s="722"/>
      <c r="MPA5" s="722"/>
      <c r="MPB5" s="722"/>
      <c r="MPC5" s="723"/>
      <c r="MPD5" s="724"/>
      <c r="MPE5" s="722"/>
      <c r="MPF5" s="722"/>
      <c r="MPG5" s="722"/>
      <c r="MPH5" s="722"/>
      <c r="MPI5" s="722"/>
      <c r="MPJ5" s="722"/>
      <c r="MPK5" s="721" t="s">
        <v>4954</v>
      </c>
      <c r="MPL5" s="722"/>
      <c r="MPM5" s="722"/>
      <c r="MPN5" s="722"/>
      <c r="MPO5" s="722"/>
      <c r="MPP5" s="722"/>
      <c r="MPQ5" s="722"/>
      <c r="MPR5" s="722"/>
      <c r="MPS5" s="723"/>
      <c r="MPT5" s="724"/>
      <c r="MPU5" s="722"/>
      <c r="MPV5" s="722"/>
      <c r="MPW5" s="722"/>
      <c r="MPX5" s="722"/>
      <c r="MPY5" s="722"/>
      <c r="MPZ5" s="722"/>
      <c r="MQA5" s="721" t="s">
        <v>4954</v>
      </c>
      <c r="MQB5" s="722"/>
      <c r="MQC5" s="722"/>
      <c r="MQD5" s="722"/>
      <c r="MQE5" s="722"/>
      <c r="MQF5" s="722"/>
      <c r="MQG5" s="722"/>
      <c r="MQH5" s="722"/>
      <c r="MQI5" s="723"/>
      <c r="MQJ5" s="724"/>
      <c r="MQK5" s="722"/>
      <c r="MQL5" s="722"/>
      <c r="MQM5" s="722"/>
      <c r="MQN5" s="722"/>
      <c r="MQO5" s="722"/>
      <c r="MQP5" s="722"/>
      <c r="MQQ5" s="721" t="s">
        <v>4954</v>
      </c>
      <c r="MQR5" s="722"/>
      <c r="MQS5" s="722"/>
      <c r="MQT5" s="722"/>
      <c r="MQU5" s="722"/>
      <c r="MQV5" s="722"/>
      <c r="MQW5" s="722"/>
      <c r="MQX5" s="722"/>
      <c r="MQY5" s="723"/>
      <c r="MQZ5" s="724"/>
      <c r="MRA5" s="722"/>
      <c r="MRB5" s="722"/>
      <c r="MRC5" s="722"/>
      <c r="MRD5" s="722"/>
      <c r="MRE5" s="722"/>
      <c r="MRF5" s="722"/>
      <c r="MRG5" s="721" t="s">
        <v>4954</v>
      </c>
      <c r="MRH5" s="722"/>
      <c r="MRI5" s="722"/>
      <c r="MRJ5" s="722"/>
      <c r="MRK5" s="722"/>
      <c r="MRL5" s="722"/>
      <c r="MRM5" s="722"/>
      <c r="MRN5" s="722"/>
      <c r="MRO5" s="723"/>
      <c r="MRP5" s="724"/>
      <c r="MRQ5" s="722"/>
      <c r="MRR5" s="722"/>
      <c r="MRS5" s="722"/>
      <c r="MRT5" s="722"/>
      <c r="MRU5" s="722"/>
      <c r="MRV5" s="722"/>
      <c r="MRW5" s="721" t="s">
        <v>4954</v>
      </c>
      <c r="MRX5" s="722"/>
      <c r="MRY5" s="722"/>
      <c r="MRZ5" s="722"/>
      <c r="MSA5" s="722"/>
      <c r="MSB5" s="722"/>
      <c r="MSC5" s="722"/>
      <c r="MSD5" s="722"/>
      <c r="MSE5" s="723"/>
      <c r="MSF5" s="724"/>
      <c r="MSG5" s="722"/>
      <c r="MSH5" s="722"/>
      <c r="MSI5" s="722"/>
      <c r="MSJ5" s="722"/>
      <c r="MSK5" s="722"/>
      <c r="MSL5" s="722"/>
      <c r="MSM5" s="721" t="s">
        <v>4954</v>
      </c>
      <c r="MSN5" s="722"/>
      <c r="MSO5" s="722"/>
      <c r="MSP5" s="722"/>
      <c r="MSQ5" s="722"/>
      <c r="MSR5" s="722"/>
      <c r="MSS5" s="722"/>
      <c r="MST5" s="722"/>
      <c r="MSU5" s="723"/>
      <c r="MSV5" s="724"/>
      <c r="MSW5" s="722"/>
      <c r="MSX5" s="722"/>
      <c r="MSY5" s="722"/>
      <c r="MSZ5" s="722"/>
      <c r="MTA5" s="722"/>
      <c r="MTB5" s="722"/>
      <c r="MTC5" s="721" t="s">
        <v>4954</v>
      </c>
      <c r="MTD5" s="722"/>
      <c r="MTE5" s="722"/>
      <c r="MTF5" s="722"/>
      <c r="MTG5" s="722"/>
      <c r="MTH5" s="722"/>
      <c r="MTI5" s="722"/>
      <c r="MTJ5" s="722"/>
      <c r="MTK5" s="723"/>
      <c r="MTL5" s="724"/>
      <c r="MTM5" s="722"/>
      <c r="MTN5" s="722"/>
      <c r="MTO5" s="722"/>
      <c r="MTP5" s="722"/>
      <c r="MTQ5" s="722"/>
      <c r="MTR5" s="722"/>
      <c r="MTS5" s="721" t="s">
        <v>4954</v>
      </c>
      <c r="MTT5" s="722"/>
      <c r="MTU5" s="722"/>
      <c r="MTV5" s="722"/>
      <c r="MTW5" s="722"/>
      <c r="MTX5" s="722"/>
      <c r="MTY5" s="722"/>
      <c r="MTZ5" s="722"/>
      <c r="MUA5" s="723"/>
      <c r="MUB5" s="724"/>
      <c r="MUC5" s="722"/>
      <c r="MUD5" s="722"/>
      <c r="MUE5" s="722"/>
      <c r="MUF5" s="722"/>
      <c r="MUG5" s="722"/>
      <c r="MUH5" s="722"/>
      <c r="MUI5" s="721" t="s">
        <v>4954</v>
      </c>
      <c r="MUJ5" s="722"/>
      <c r="MUK5" s="722"/>
      <c r="MUL5" s="722"/>
      <c r="MUM5" s="722"/>
      <c r="MUN5" s="722"/>
      <c r="MUO5" s="722"/>
      <c r="MUP5" s="722"/>
      <c r="MUQ5" s="723"/>
      <c r="MUR5" s="724"/>
      <c r="MUS5" s="722"/>
      <c r="MUT5" s="722"/>
      <c r="MUU5" s="722"/>
      <c r="MUV5" s="722"/>
      <c r="MUW5" s="722"/>
      <c r="MUX5" s="722"/>
      <c r="MUY5" s="721" t="s">
        <v>4954</v>
      </c>
      <c r="MUZ5" s="722"/>
      <c r="MVA5" s="722"/>
      <c r="MVB5" s="722"/>
      <c r="MVC5" s="722"/>
      <c r="MVD5" s="722"/>
      <c r="MVE5" s="722"/>
      <c r="MVF5" s="722"/>
      <c r="MVG5" s="723"/>
      <c r="MVH5" s="724"/>
      <c r="MVI5" s="722"/>
      <c r="MVJ5" s="722"/>
      <c r="MVK5" s="722"/>
      <c r="MVL5" s="722"/>
      <c r="MVM5" s="722"/>
      <c r="MVN5" s="722"/>
      <c r="MVO5" s="721" t="s">
        <v>4954</v>
      </c>
      <c r="MVP5" s="722"/>
      <c r="MVQ5" s="722"/>
      <c r="MVR5" s="722"/>
      <c r="MVS5" s="722"/>
      <c r="MVT5" s="722"/>
      <c r="MVU5" s="722"/>
      <c r="MVV5" s="722"/>
      <c r="MVW5" s="723"/>
      <c r="MVX5" s="724"/>
      <c r="MVY5" s="722"/>
      <c r="MVZ5" s="722"/>
      <c r="MWA5" s="722"/>
      <c r="MWB5" s="722"/>
      <c r="MWC5" s="722"/>
      <c r="MWD5" s="722"/>
      <c r="MWE5" s="721" t="s">
        <v>4954</v>
      </c>
      <c r="MWF5" s="722"/>
      <c r="MWG5" s="722"/>
      <c r="MWH5" s="722"/>
      <c r="MWI5" s="722"/>
      <c r="MWJ5" s="722"/>
      <c r="MWK5" s="722"/>
      <c r="MWL5" s="722"/>
      <c r="MWM5" s="723"/>
      <c r="MWN5" s="724"/>
      <c r="MWO5" s="722"/>
      <c r="MWP5" s="722"/>
      <c r="MWQ5" s="722"/>
      <c r="MWR5" s="722"/>
      <c r="MWS5" s="722"/>
      <c r="MWT5" s="722"/>
      <c r="MWU5" s="721" t="s">
        <v>4954</v>
      </c>
      <c r="MWV5" s="722"/>
      <c r="MWW5" s="722"/>
      <c r="MWX5" s="722"/>
      <c r="MWY5" s="722"/>
      <c r="MWZ5" s="722"/>
      <c r="MXA5" s="722"/>
      <c r="MXB5" s="722"/>
      <c r="MXC5" s="723"/>
      <c r="MXD5" s="724"/>
      <c r="MXE5" s="722"/>
      <c r="MXF5" s="722"/>
      <c r="MXG5" s="722"/>
      <c r="MXH5" s="722"/>
      <c r="MXI5" s="722"/>
      <c r="MXJ5" s="722"/>
      <c r="MXK5" s="721" t="s">
        <v>4954</v>
      </c>
      <c r="MXL5" s="722"/>
      <c r="MXM5" s="722"/>
      <c r="MXN5" s="722"/>
      <c r="MXO5" s="722"/>
      <c r="MXP5" s="722"/>
      <c r="MXQ5" s="722"/>
      <c r="MXR5" s="722"/>
      <c r="MXS5" s="723"/>
      <c r="MXT5" s="724"/>
      <c r="MXU5" s="722"/>
      <c r="MXV5" s="722"/>
      <c r="MXW5" s="722"/>
      <c r="MXX5" s="722"/>
      <c r="MXY5" s="722"/>
      <c r="MXZ5" s="722"/>
      <c r="MYA5" s="721" t="s">
        <v>4954</v>
      </c>
      <c r="MYB5" s="722"/>
      <c r="MYC5" s="722"/>
      <c r="MYD5" s="722"/>
      <c r="MYE5" s="722"/>
      <c r="MYF5" s="722"/>
      <c r="MYG5" s="722"/>
      <c r="MYH5" s="722"/>
      <c r="MYI5" s="723"/>
      <c r="MYJ5" s="724"/>
      <c r="MYK5" s="722"/>
      <c r="MYL5" s="722"/>
      <c r="MYM5" s="722"/>
      <c r="MYN5" s="722"/>
      <c r="MYO5" s="722"/>
      <c r="MYP5" s="722"/>
      <c r="MYQ5" s="721" t="s">
        <v>4954</v>
      </c>
      <c r="MYR5" s="722"/>
      <c r="MYS5" s="722"/>
      <c r="MYT5" s="722"/>
      <c r="MYU5" s="722"/>
      <c r="MYV5" s="722"/>
      <c r="MYW5" s="722"/>
      <c r="MYX5" s="722"/>
      <c r="MYY5" s="723"/>
      <c r="MYZ5" s="724"/>
      <c r="MZA5" s="722"/>
      <c r="MZB5" s="722"/>
      <c r="MZC5" s="722"/>
      <c r="MZD5" s="722"/>
      <c r="MZE5" s="722"/>
      <c r="MZF5" s="722"/>
      <c r="MZG5" s="721" t="s">
        <v>4954</v>
      </c>
      <c r="MZH5" s="722"/>
      <c r="MZI5" s="722"/>
      <c r="MZJ5" s="722"/>
      <c r="MZK5" s="722"/>
      <c r="MZL5" s="722"/>
      <c r="MZM5" s="722"/>
      <c r="MZN5" s="722"/>
      <c r="MZO5" s="723"/>
      <c r="MZP5" s="724"/>
      <c r="MZQ5" s="722"/>
      <c r="MZR5" s="722"/>
      <c r="MZS5" s="722"/>
      <c r="MZT5" s="722"/>
      <c r="MZU5" s="722"/>
      <c r="MZV5" s="722"/>
      <c r="MZW5" s="721" t="s">
        <v>4954</v>
      </c>
      <c r="MZX5" s="722"/>
      <c r="MZY5" s="722"/>
      <c r="MZZ5" s="722"/>
      <c r="NAA5" s="722"/>
      <c r="NAB5" s="722"/>
      <c r="NAC5" s="722"/>
      <c r="NAD5" s="722"/>
      <c r="NAE5" s="723"/>
      <c r="NAF5" s="724"/>
      <c r="NAG5" s="722"/>
      <c r="NAH5" s="722"/>
      <c r="NAI5" s="722"/>
      <c r="NAJ5" s="722"/>
      <c r="NAK5" s="722"/>
      <c r="NAL5" s="722"/>
      <c r="NAM5" s="721" t="s">
        <v>4954</v>
      </c>
      <c r="NAN5" s="722"/>
      <c r="NAO5" s="722"/>
      <c r="NAP5" s="722"/>
      <c r="NAQ5" s="722"/>
      <c r="NAR5" s="722"/>
      <c r="NAS5" s="722"/>
      <c r="NAT5" s="722"/>
      <c r="NAU5" s="723"/>
      <c r="NAV5" s="724"/>
      <c r="NAW5" s="722"/>
      <c r="NAX5" s="722"/>
      <c r="NAY5" s="722"/>
      <c r="NAZ5" s="722"/>
      <c r="NBA5" s="722"/>
      <c r="NBB5" s="722"/>
      <c r="NBC5" s="721" t="s">
        <v>4954</v>
      </c>
      <c r="NBD5" s="722"/>
      <c r="NBE5" s="722"/>
      <c r="NBF5" s="722"/>
      <c r="NBG5" s="722"/>
      <c r="NBH5" s="722"/>
      <c r="NBI5" s="722"/>
      <c r="NBJ5" s="722"/>
      <c r="NBK5" s="723"/>
      <c r="NBL5" s="724"/>
      <c r="NBM5" s="722"/>
      <c r="NBN5" s="722"/>
      <c r="NBO5" s="722"/>
      <c r="NBP5" s="722"/>
      <c r="NBQ5" s="722"/>
      <c r="NBR5" s="722"/>
      <c r="NBS5" s="721" t="s">
        <v>4954</v>
      </c>
      <c r="NBT5" s="722"/>
      <c r="NBU5" s="722"/>
      <c r="NBV5" s="722"/>
      <c r="NBW5" s="722"/>
      <c r="NBX5" s="722"/>
      <c r="NBY5" s="722"/>
      <c r="NBZ5" s="722"/>
      <c r="NCA5" s="723"/>
      <c r="NCB5" s="724"/>
      <c r="NCC5" s="722"/>
      <c r="NCD5" s="722"/>
      <c r="NCE5" s="722"/>
      <c r="NCF5" s="722"/>
      <c r="NCG5" s="722"/>
      <c r="NCH5" s="722"/>
      <c r="NCI5" s="721" t="s">
        <v>4954</v>
      </c>
      <c r="NCJ5" s="722"/>
      <c r="NCK5" s="722"/>
      <c r="NCL5" s="722"/>
      <c r="NCM5" s="722"/>
      <c r="NCN5" s="722"/>
      <c r="NCO5" s="722"/>
      <c r="NCP5" s="722"/>
      <c r="NCQ5" s="723"/>
      <c r="NCR5" s="724"/>
      <c r="NCS5" s="722"/>
      <c r="NCT5" s="722"/>
      <c r="NCU5" s="722"/>
      <c r="NCV5" s="722"/>
      <c r="NCW5" s="722"/>
      <c r="NCX5" s="722"/>
      <c r="NCY5" s="721" t="s">
        <v>4954</v>
      </c>
      <c r="NCZ5" s="722"/>
      <c r="NDA5" s="722"/>
      <c r="NDB5" s="722"/>
      <c r="NDC5" s="722"/>
      <c r="NDD5" s="722"/>
      <c r="NDE5" s="722"/>
      <c r="NDF5" s="722"/>
      <c r="NDG5" s="723"/>
      <c r="NDH5" s="724"/>
      <c r="NDI5" s="722"/>
      <c r="NDJ5" s="722"/>
      <c r="NDK5" s="722"/>
      <c r="NDL5" s="722"/>
      <c r="NDM5" s="722"/>
      <c r="NDN5" s="722"/>
      <c r="NDO5" s="721" t="s">
        <v>4954</v>
      </c>
      <c r="NDP5" s="722"/>
      <c r="NDQ5" s="722"/>
      <c r="NDR5" s="722"/>
      <c r="NDS5" s="722"/>
      <c r="NDT5" s="722"/>
      <c r="NDU5" s="722"/>
      <c r="NDV5" s="722"/>
      <c r="NDW5" s="723"/>
      <c r="NDX5" s="724"/>
      <c r="NDY5" s="722"/>
      <c r="NDZ5" s="722"/>
      <c r="NEA5" s="722"/>
      <c r="NEB5" s="722"/>
      <c r="NEC5" s="722"/>
      <c r="NED5" s="722"/>
      <c r="NEE5" s="721" t="s">
        <v>4954</v>
      </c>
      <c r="NEF5" s="722"/>
      <c r="NEG5" s="722"/>
      <c r="NEH5" s="722"/>
      <c r="NEI5" s="722"/>
      <c r="NEJ5" s="722"/>
      <c r="NEK5" s="722"/>
      <c r="NEL5" s="722"/>
      <c r="NEM5" s="723"/>
      <c r="NEN5" s="724"/>
      <c r="NEO5" s="722"/>
      <c r="NEP5" s="722"/>
      <c r="NEQ5" s="722"/>
      <c r="NER5" s="722"/>
      <c r="NES5" s="722"/>
      <c r="NET5" s="722"/>
      <c r="NEU5" s="721" t="s">
        <v>4954</v>
      </c>
      <c r="NEV5" s="722"/>
      <c r="NEW5" s="722"/>
      <c r="NEX5" s="722"/>
      <c r="NEY5" s="722"/>
      <c r="NEZ5" s="722"/>
      <c r="NFA5" s="722"/>
      <c r="NFB5" s="722"/>
      <c r="NFC5" s="723"/>
      <c r="NFD5" s="724"/>
      <c r="NFE5" s="722"/>
      <c r="NFF5" s="722"/>
      <c r="NFG5" s="722"/>
      <c r="NFH5" s="722"/>
      <c r="NFI5" s="722"/>
      <c r="NFJ5" s="722"/>
      <c r="NFK5" s="721" t="s">
        <v>4954</v>
      </c>
      <c r="NFL5" s="722"/>
      <c r="NFM5" s="722"/>
      <c r="NFN5" s="722"/>
      <c r="NFO5" s="722"/>
      <c r="NFP5" s="722"/>
      <c r="NFQ5" s="722"/>
      <c r="NFR5" s="722"/>
      <c r="NFS5" s="723"/>
      <c r="NFT5" s="724"/>
      <c r="NFU5" s="722"/>
      <c r="NFV5" s="722"/>
      <c r="NFW5" s="722"/>
      <c r="NFX5" s="722"/>
      <c r="NFY5" s="722"/>
      <c r="NFZ5" s="722"/>
      <c r="NGA5" s="721" t="s">
        <v>4954</v>
      </c>
      <c r="NGB5" s="722"/>
      <c r="NGC5" s="722"/>
      <c r="NGD5" s="722"/>
      <c r="NGE5" s="722"/>
      <c r="NGF5" s="722"/>
      <c r="NGG5" s="722"/>
      <c r="NGH5" s="722"/>
      <c r="NGI5" s="723"/>
      <c r="NGJ5" s="724"/>
      <c r="NGK5" s="722"/>
      <c r="NGL5" s="722"/>
      <c r="NGM5" s="722"/>
      <c r="NGN5" s="722"/>
      <c r="NGO5" s="722"/>
      <c r="NGP5" s="722"/>
      <c r="NGQ5" s="721" t="s">
        <v>4954</v>
      </c>
      <c r="NGR5" s="722"/>
      <c r="NGS5" s="722"/>
      <c r="NGT5" s="722"/>
      <c r="NGU5" s="722"/>
      <c r="NGV5" s="722"/>
      <c r="NGW5" s="722"/>
      <c r="NGX5" s="722"/>
      <c r="NGY5" s="723"/>
      <c r="NGZ5" s="724"/>
      <c r="NHA5" s="722"/>
      <c r="NHB5" s="722"/>
      <c r="NHC5" s="722"/>
      <c r="NHD5" s="722"/>
      <c r="NHE5" s="722"/>
      <c r="NHF5" s="722"/>
      <c r="NHG5" s="721" t="s">
        <v>4954</v>
      </c>
      <c r="NHH5" s="722"/>
      <c r="NHI5" s="722"/>
      <c r="NHJ5" s="722"/>
      <c r="NHK5" s="722"/>
      <c r="NHL5" s="722"/>
      <c r="NHM5" s="722"/>
      <c r="NHN5" s="722"/>
      <c r="NHO5" s="723"/>
      <c r="NHP5" s="724"/>
      <c r="NHQ5" s="722"/>
      <c r="NHR5" s="722"/>
      <c r="NHS5" s="722"/>
      <c r="NHT5" s="722"/>
      <c r="NHU5" s="722"/>
      <c r="NHV5" s="722"/>
      <c r="NHW5" s="721" t="s">
        <v>4954</v>
      </c>
      <c r="NHX5" s="722"/>
      <c r="NHY5" s="722"/>
      <c r="NHZ5" s="722"/>
      <c r="NIA5" s="722"/>
      <c r="NIB5" s="722"/>
      <c r="NIC5" s="722"/>
      <c r="NID5" s="722"/>
      <c r="NIE5" s="723"/>
      <c r="NIF5" s="724"/>
      <c r="NIG5" s="722"/>
      <c r="NIH5" s="722"/>
      <c r="NII5" s="722"/>
      <c r="NIJ5" s="722"/>
      <c r="NIK5" s="722"/>
      <c r="NIL5" s="722"/>
      <c r="NIM5" s="721" t="s">
        <v>4954</v>
      </c>
      <c r="NIN5" s="722"/>
      <c r="NIO5" s="722"/>
      <c r="NIP5" s="722"/>
      <c r="NIQ5" s="722"/>
      <c r="NIR5" s="722"/>
      <c r="NIS5" s="722"/>
      <c r="NIT5" s="722"/>
      <c r="NIU5" s="723"/>
      <c r="NIV5" s="724"/>
      <c r="NIW5" s="722"/>
      <c r="NIX5" s="722"/>
      <c r="NIY5" s="722"/>
      <c r="NIZ5" s="722"/>
      <c r="NJA5" s="722"/>
      <c r="NJB5" s="722"/>
      <c r="NJC5" s="721" t="s">
        <v>4954</v>
      </c>
      <c r="NJD5" s="722"/>
      <c r="NJE5" s="722"/>
      <c r="NJF5" s="722"/>
      <c r="NJG5" s="722"/>
      <c r="NJH5" s="722"/>
      <c r="NJI5" s="722"/>
      <c r="NJJ5" s="722"/>
      <c r="NJK5" s="723"/>
      <c r="NJL5" s="724"/>
      <c r="NJM5" s="722"/>
      <c r="NJN5" s="722"/>
      <c r="NJO5" s="722"/>
      <c r="NJP5" s="722"/>
      <c r="NJQ5" s="722"/>
      <c r="NJR5" s="722"/>
      <c r="NJS5" s="721" t="s">
        <v>4954</v>
      </c>
      <c r="NJT5" s="722"/>
      <c r="NJU5" s="722"/>
      <c r="NJV5" s="722"/>
      <c r="NJW5" s="722"/>
      <c r="NJX5" s="722"/>
      <c r="NJY5" s="722"/>
      <c r="NJZ5" s="722"/>
      <c r="NKA5" s="723"/>
      <c r="NKB5" s="724"/>
      <c r="NKC5" s="722"/>
      <c r="NKD5" s="722"/>
      <c r="NKE5" s="722"/>
      <c r="NKF5" s="722"/>
      <c r="NKG5" s="722"/>
      <c r="NKH5" s="722"/>
      <c r="NKI5" s="721" t="s">
        <v>4954</v>
      </c>
      <c r="NKJ5" s="722"/>
      <c r="NKK5" s="722"/>
      <c r="NKL5" s="722"/>
      <c r="NKM5" s="722"/>
      <c r="NKN5" s="722"/>
      <c r="NKO5" s="722"/>
      <c r="NKP5" s="722"/>
      <c r="NKQ5" s="723"/>
      <c r="NKR5" s="724"/>
      <c r="NKS5" s="722"/>
      <c r="NKT5" s="722"/>
      <c r="NKU5" s="722"/>
      <c r="NKV5" s="722"/>
      <c r="NKW5" s="722"/>
      <c r="NKX5" s="722"/>
      <c r="NKY5" s="721" t="s">
        <v>4954</v>
      </c>
      <c r="NKZ5" s="722"/>
      <c r="NLA5" s="722"/>
      <c r="NLB5" s="722"/>
      <c r="NLC5" s="722"/>
      <c r="NLD5" s="722"/>
      <c r="NLE5" s="722"/>
      <c r="NLF5" s="722"/>
      <c r="NLG5" s="723"/>
      <c r="NLH5" s="724"/>
      <c r="NLI5" s="722"/>
      <c r="NLJ5" s="722"/>
      <c r="NLK5" s="722"/>
      <c r="NLL5" s="722"/>
      <c r="NLM5" s="722"/>
      <c r="NLN5" s="722"/>
      <c r="NLO5" s="721" t="s">
        <v>4954</v>
      </c>
      <c r="NLP5" s="722"/>
      <c r="NLQ5" s="722"/>
      <c r="NLR5" s="722"/>
      <c r="NLS5" s="722"/>
      <c r="NLT5" s="722"/>
      <c r="NLU5" s="722"/>
      <c r="NLV5" s="722"/>
      <c r="NLW5" s="723"/>
      <c r="NLX5" s="724"/>
      <c r="NLY5" s="722"/>
      <c r="NLZ5" s="722"/>
      <c r="NMA5" s="722"/>
      <c r="NMB5" s="722"/>
      <c r="NMC5" s="722"/>
      <c r="NMD5" s="722"/>
      <c r="NME5" s="721" t="s">
        <v>4954</v>
      </c>
      <c r="NMF5" s="722"/>
      <c r="NMG5" s="722"/>
      <c r="NMH5" s="722"/>
      <c r="NMI5" s="722"/>
      <c r="NMJ5" s="722"/>
      <c r="NMK5" s="722"/>
      <c r="NML5" s="722"/>
      <c r="NMM5" s="723"/>
      <c r="NMN5" s="724"/>
      <c r="NMO5" s="722"/>
      <c r="NMP5" s="722"/>
      <c r="NMQ5" s="722"/>
      <c r="NMR5" s="722"/>
      <c r="NMS5" s="722"/>
      <c r="NMT5" s="722"/>
      <c r="NMU5" s="721" t="s">
        <v>4954</v>
      </c>
      <c r="NMV5" s="722"/>
      <c r="NMW5" s="722"/>
      <c r="NMX5" s="722"/>
      <c r="NMY5" s="722"/>
      <c r="NMZ5" s="722"/>
      <c r="NNA5" s="722"/>
      <c r="NNB5" s="722"/>
      <c r="NNC5" s="723"/>
      <c r="NND5" s="724"/>
      <c r="NNE5" s="722"/>
      <c r="NNF5" s="722"/>
      <c r="NNG5" s="722"/>
      <c r="NNH5" s="722"/>
      <c r="NNI5" s="722"/>
      <c r="NNJ5" s="722"/>
      <c r="NNK5" s="721" t="s">
        <v>4954</v>
      </c>
      <c r="NNL5" s="722"/>
      <c r="NNM5" s="722"/>
      <c r="NNN5" s="722"/>
      <c r="NNO5" s="722"/>
      <c r="NNP5" s="722"/>
      <c r="NNQ5" s="722"/>
      <c r="NNR5" s="722"/>
      <c r="NNS5" s="723"/>
      <c r="NNT5" s="724"/>
      <c r="NNU5" s="722"/>
      <c r="NNV5" s="722"/>
      <c r="NNW5" s="722"/>
      <c r="NNX5" s="722"/>
      <c r="NNY5" s="722"/>
      <c r="NNZ5" s="722"/>
      <c r="NOA5" s="721" t="s">
        <v>4954</v>
      </c>
      <c r="NOB5" s="722"/>
      <c r="NOC5" s="722"/>
      <c r="NOD5" s="722"/>
      <c r="NOE5" s="722"/>
      <c r="NOF5" s="722"/>
      <c r="NOG5" s="722"/>
      <c r="NOH5" s="722"/>
      <c r="NOI5" s="723"/>
      <c r="NOJ5" s="724"/>
      <c r="NOK5" s="722"/>
      <c r="NOL5" s="722"/>
      <c r="NOM5" s="722"/>
      <c r="NON5" s="722"/>
      <c r="NOO5" s="722"/>
      <c r="NOP5" s="722"/>
      <c r="NOQ5" s="721" t="s">
        <v>4954</v>
      </c>
      <c r="NOR5" s="722"/>
      <c r="NOS5" s="722"/>
      <c r="NOT5" s="722"/>
      <c r="NOU5" s="722"/>
      <c r="NOV5" s="722"/>
      <c r="NOW5" s="722"/>
      <c r="NOX5" s="722"/>
      <c r="NOY5" s="723"/>
      <c r="NOZ5" s="724"/>
      <c r="NPA5" s="722"/>
      <c r="NPB5" s="722"/>
      <c r="NPC5" s="722"/>
      <c r="NPD5" s="722"/>
      <c r="NPE5" s="722"/>
      <c r="NPF5" s="722"/>
      <c r="NPG5" s="721" t="s">
        <v>4954</v>
      </c>
      <c r="NPH5" s="722"/>
      <c r="NPI5" s="722"/>
      <c r="NPJ5" s="722"/>
      <c r="NPK5" s="722"/>
      <c r="NPL5" s="722"/>
      <c r="NPM5" s="722"/>
      <c r="NPN5" s="722"/>
      <c r="NPO5" s="723"/>
      <c r="NPP5" s="724"/>
      <c r="NPQ5" s="722"/>
      <c r="NPR5" s="722"/>
      <c r="NPS5" s="722"/>
      <c r="NPT5" s="722"/>
      <c r="NPU5" s="722"/>
      <c r="NPV5" s="722"/>
      <c r="NPW5" s="721" t="s">
        <v>4954</v>
      </c>
      <c r="NPX5" s="722"/>
      <c r="NPY5" s="722"/>
      <c r="NPZ5" s="722"/>
      <c r="NQA5" s="722"/>
      <c r="NQB5" s="722"/>
      <c r="NQC5" s="722"/>
      <c r="NQD5" s="722"/>
      <c r="NQE5" s="723"/>
      <c r="NQF5" s="724"/>
      <c r="NQG5" s="722"/>
      <c r="NQH5" s="722"/>
      <c r="NQI5" s="722"/>
      <c r="NQJ5" s="722"/>
      <c r="NQK5" s="722"/>
      <c r="NQL5" s="722"/>
      <c r="NQM5" s="721" t="s">
        <v>4954</v>
      </c>
      <c r="NQN5" s="722"/>
      <c r="NQO5" s="722"/>
      <c r="NQP5" s="722"/>
      <c r="NQQ5" s="722"/>
      <c r="NQR5" s="722"/>
      <c r="NQS5" s="722"/>
      <c r="NQT5" s="722"/>
      <c r="NQU5" s="723"/>
      <c r="NQV5" s="724"/>
      <c r="NQW5" s="722"/>
      <c r="NQX5" s="722"/>
      <c r="NQY5" s="722"/>
      <c r="NQZ5" s="722"/>
      <c r="NRA5" s="722"/>
      <c r="NRB5" s="722"/>
      <c r="NRC5" s="721" t="s">
        <v>4954</v>
      </c>
      <c r="NRD5" s="722"/>
      <c r="NRE5" s="722"/>
      <c r="NRF5" s="722"/>
      <c r="NRG5" s="722"/>
      <c r="NRH5" s="722"/>
      <c r="NRI5" s="722"/>
      <c r="NRJ5" s="722"/>
      <c r="NRK5" s="723"/>
      <c r="NRL5" s="724"/>
      <c r="NRM5" s="722"/>
      <c r="NRN5" s="722"/>
      <c r="NRO5" s="722"/>
      <c r="NRP5" s="722"/>
      <c r="NRQ5" s="722"/>
      <c r="NRR5" s="722"/>
      <c r="NRS5" s="721" t="s">
        <v>4954</v>
      </c>
      <c r="NRT5" s="722"/>
      <c r="NRU5" s="722"/>
      <c r="NRV5" s="722"/>
      <c r="NRW5" s="722"/>
      <c r="NRX5" s="722"/>
      <c r="NRY5" s="722"/>
      <c r="NRZ5" s="722"/>
      <c r="NSA5" s="723"/>
      <c r="NSB5" s="724"/>
      <c r="NSC5" s="722"/>
      <c r="NSD5" s="722"/>
      <c r="NSE5" s="722"/>
      <c r="NSF5" s="722"/>
      <c r="NSG5" s="722"/>
      <c r="NSH5" s="722"/>
      <c r="NSI5" s="721" t="s">
        <v>4954</v>
      </c>
      <c r="NSJ5" s="722"/>
      <c r="NSK5" s="722"/>
      <c r="NSL5" s="722"/>
      <c r="NSM5" s="722"/>
      <c r="NSN5" s="722"/>
      <c r="NSO5" s="722"/>
      <c r="NSP5" s="722"/>
      <c r="NSQ5" s="723"/>
      <c r="NSR5" s="724"/>
      <c r="NSS5" s="722"/>
      <c r="NST5" s="722"/>
      <c r="NSU5" s="722"/>
      <c r="NSV5" s="722"/>
      <c r="NSW5" s="722"/>
      <c r="NSX5" s="722"/>
      <c r="NSY5" s="721" t="s">
        <v>4954</v>
      </c>
      <c r="NSZ5" s="722"/>
      <c r="NTA5" s="722"/>
      <c r="NTB5" s="722"/>
      <c r="NTC5" s="722"/>
      <c r="NTD5" s="722"/>
      <c r="NTE5" s="722"/>
      <c r="NTF5" s="722"/>
      <c r="NTG5" s="723"/>
      <c r="NTH5" s="724"/>
      <c r="NTI5" s="722"/>
      <c r="NTJ5" s="722"/>
      <c r="NTK5" s="722"/>
      <c r="NTL5" s="722"/>
      <c r="NTM5" s="722"/>
      <c r="NTN5" s="722"/>
      <c r="NTO5" s="721" t="s">
        <v>4954</v>
      </c>
      <c r="NTP5" s="722"/>
      <c r="NTQ5" s="722"/>
      <c r="NTR5" s="722"/>
      <c r="NTS5" s="722"/>
      <c r="NTT5" s="722"/>
      <c r="NTU5" s="722"/>
      <c r="NTV5" s="722"/>
      <c r="NTW5" s="723"/>
      <c r="NTX5" s="724"/>
      <c r="NTY5" s="722"/>
      <c r="NTZ5" s="722"/>
      <c r="NUA5" s="722"/>
      <c r="NUB5" s="722"/>
      <c r="NUC5" s="722"/>
      <c r="NUD5" s="722"/>
      <c r="NUE5" s="721" t="s">
        <v>4954</v>
      </c>
      <c r="NUF5" s="722"/>
      <c r="NUG5" s="722"/>
      <c r="NUH5" s="722"/>
      <c r="NUI5" s="722"/>
      <c r="NUJ5" s="722"/>
      <c r="NUK5" s="722"/>
      <c r="NUL5" s="722"/>
      <c r="NUM5" s="723"/>
      <c r="NUN5" s="724"/>
      <c r="NUO5" s="722"/>
      <c r="NUP5" s="722"/>
      <c r="NUQ5" s="722"/>
      <c r="NUR5" s="722"/>
      <c r="NUS5" s="722"/>
      <c r="NUT5" s="722"/>
      <c r="NUU5" s="721" t="s">
        <v>4954</v>
      </c>
      <c r="NUV5" s="722"/>
      <c r="NUW5" s="722"/>
      <c r="NUX5" s="722"/>
      <c r="NUY5" s="722"/>
      <c r="NUZ5" s="722"/>
      <c r="NVA5" s="722"/>
      <c r="NVB5" s="722"/>
      <c r="NVC5" s="723"/>
      <c r="NVD5" s="724"/>
      <c r="NVE5" s="722"/>
      <c r="NVF5" s="722"/>
      <c r="NVG5" s="722"/>
      <c r="NVH5" s="722"/>
      <c r="NVI5" s="722"/>
      <c r="NVJ5" s="722"/>
      <c r="NVK5" s="721" t="s">
        <v>4954</v>
      </c>
      <c r="NVL5" s="722"/>
      <c r="NVM5" s="722"/>
      <c r="NVN5" s="722"/>
      <c r="NVO5" s="722"/>
      <c r="NVP5" s="722"/>
      <c r="NVQ5" s="722"/>
      <c r="NVR5" s="722"/>
      <c r="NVS5" s="723"/>
      <c r="NVT5" s="724"/>
      <c r="NVU5" s="722"/>
      <c r="NVV5" s="722"/>
      <c r="NVW5" s="722"/>
      <c r="NVX5" s="722"/>
      <c r="NVY5" s="722"/>
      <c r="NVZ5" s="722"/>
      <c r="NWA5" s="721" t="s">
        <v>4954</v>
      </c>
      <c r="NWB5" s="722"/>
      <c r="NWC5" s="722"/>
      <c r="NWD5" s="722"/>
      <c r="NWE5" s="722"/>
      <c r="NWF5" s="722"/>
      <c r="NWG5" s="722"/>
      <c r="NWH5" s="722"/>
      <c r="NWI5" s="723"/>
      <c r="NWJ5" s="724"/>
      <c r="NWK5" s="722"/>
      <c r="NWL5" s="722"/>
      <c r="NWM5" s="722"/>
      <c r="NWN5" s="722"/>
      <c r="NWO5" s="722"/>
      <c r="NWP5" s="722"/>
      <c r="NWQ5" s="721" t="s">
        <v>4954</v>
      </c>
      <c r="NWR5" s="722"/>
      <c r="NWS5" s="722"/>
      <c r="NWT5" s="722"/>
      <c r="NWU5" s="722"/>
      <c r="NWV5" s="722"/>
      <c r="NWW5" s="722"/>
      <c r="NWX5" s="722"/>
      <c r="NWY5" s="723"/>
      <c r="NWZ5" s="724"/>
      <c r="NXA5" s="722"/>
      <c r="NXB5" s="722"/>
      <c r="NXC5" s="722"/>
      <c r="NXD5" s="722"/>
      <c r="NXE5" s="722"/>
      <c r="NXF5" s="722"/>
      <c r="NXG5" s="721" t="s">
        <v>4954</v>
      </c>
      <c r="NXH5" s="722"/>
      <c r="NXI5" s="722"/>
      <c r="NXJ5" s="722"/>
      <c r="NXK5" s="722"/>
      <c r="NXL5" s="722"/>
      <c r="NXM5" s="722"/>
      <c r="NXN5" s="722"/>
      <c r="NXO5" s="723"/>
      <c r="NXP5" s="724"/>
      <c r="NXQ5" s="722"/>
      <c r="NXR5" s="722"/>
      <c r="NXS5" s="722"/>
      <c r="NXT5" s="722"/>
      <c r="NXU5" s="722"/>
      <c r="NXV5" s="722"/>
      <c r="NXW5" s="721" t="s">
        <v>4954</v>
      </c>
      <c r="NXX5" s="722"/>
      <c r="NXY5" s="722"/>
      <c r="NXZ5" s="722"/>
      <c r="NYA5" s="722"/>
      <c r="NYB5" s="722"/>
      <c r="NYC5" s="722"/>
      <c r="NYD5" s="722"/>
      <c r="NYE5" s="723"/>
      <c r="NYF5" s="724"/>
      <c r="NYG5" s="722"/>
      <c r="NYH5" s="722"/>
      <c r="NYI5" s="722"/>
      <c r="NYJ5" s="722"/>
      <c r="NYK5" s="722"/>
      <c r="NYL5" s="722"/>
      <c r="NYM5" s="721" t="s">
        <v>4954</v>
      </c>
      <c r="NYN5" s="722"/>
      <c r="NYO5" s="722"/>
      <c r="NYP5" s="722"/>
      <c r="NYQ5" s="722"/>
      <c r="NYR5" s="722"/>
      <c r="NYS5" s="722"/>
      <c r="NYT5" s="722"/>
      <c r="NYU5" s="723"/>
      <c r="NYV5" s="724"/>
      <c r="NYW5" s="722"/>
      <c r="NYX5" s="722"/>
      <c r="NYY5" s="722"/>
      <c r="NYZ5" s="722"/>
      <c r="NZA5" s="722"/>
      <c r="NZB5" s="722"/>
      <c r="NZC5" s="721" t="s">
        <v>4954</v>
      </c>
      <c r="NZD5" s="722"/>
      <c r="NZE5" s="722"/>
      <c r="NZF5" s="722"/>
      <c r="NZG5" s="722"/>
      <c r="NZH5" s="722"/>
      <c r="NZI5" s="722"/>
      <c r="NZJ5" s="722"/>
      <c r="NZK5" s="723"/>
      <c r="NZL5" s="724"/>
      <c r="NZM5" s="722"/>
      <c r="NZN5" s="722"/>
      <c r="NZO5" s="722"/>
      <c r="NZP5" s="722"/>
      <c r="NZQ5" s="722"/>
      <c r="NZR5" s="722"/>
      <c r="NZS5" s="721" t="s">
        <v>4954</v>
      </c>
      <c r="NZT5" s="722"/>
      <c r="NZU5" s="722"/>
      <c r="NZV5" s="722"/>
      <c r="NZW5" s="722"/>
      <c r="NZX5" s="722"/>
      <c r="NZY5" s="722"/>
      <c r="NZZ5" s="722"/>
      <c r="OAA5" s="723"/>
      <c r="OAB5" s="724"/>
      <c r="OAC5" s="722"/>
      <c r="OAD5" s="722"/>
      <c r="OAE5" s="722"/>
      <c r="OAF5" s="722"/>
      <c r="OAG5" s="722"/>
      <c r="OAH5" s="722"/>
      <c r="OAI5" s="721" t="s">
        <v>4954</v>
      </c>
      <c r="OAJ5" s="722"/>
      <c r="OAK5" s="722"/>
      <c r="OAL5" s="722"/>
      <c r="OAM5" s="722"/>
      <c r="OAN5" s="722"/>
      <c r="OAO5" s="722"/>
      <c r="OAP5" s="722"/>
      <c r="OAQ5" s="723"/>
      <c r="OAR5" s="724"/>
      <c r="OAS5" s="722"/>
      <c r="OAT5" s="722"/>
      <c r="OAU5" s="722"/>
      <c r="OAV5" s="722"/>
      <c r="OAW5" s="722"/>
      <c r="OAX5" s="722"/>
      <c r="OAY5" s="721" t="s">
        <v>4954</v>
      </c>
      <c r="OAZ5" s="722"/>
      <c r="OBA5" s="722"/>
      <c r="OBB5" s="722"/>
      <c r="OBC5" s="722"/>
      <c r="OBD5" s="722"/>
      <c r="OBE5" s="722"/>
      <c r="OBF5" s="722"/>
      <c r="OBG5" s="723"/>
      <c r="OBH5" s="724"/>
      <c r="OBI5" s="722"/>
      <c r="OBJ5" s="722"/>
      <c r="OBK5" s="722"/>
      <c r="OBL5" s="722"/>
      <c r="OBM5" s="722"/>
      <c r="OBN5" s="722"/>
      <c r="OBO5" s="721" t="s">
        <v>4954</v>
      </c>
      <c r="OBP5" s="722"/>
      <c r="OBQ5" s="722"/>
      <c r="OBR5" s="722"/>
      <c r="OBS5" s="722"/>
      <c r="OBT5" s="722"/>
      <c r="OBU5" s="722"/>
      <c r="OBV5" s="722"/>
      <c r="OBW5" s="723"/>
      <c r="OBX5" s="724"/>
      <c r="OBY5" s="722"/>
      <c r="OBZ5" s="722"/>
      <c r="OCA5" s="722"/>
      <c r="OCB5" s="722"/>
      <c r="OCC5" s="722"/>
      <c r="OCD5" s="722"/>
      <c r="OCE5" s="721" t="s">
        <v>4954</v>
      </c>
      <c r="OCF5" s="722"/>
      <c r="OCG5" s="722"/>
      <c r="OCH5" s="722"/>
      <c r="OCI5" s="722"/>
      <c r="OCJ5" s="722"/>
      <c r="OCK5" s="722"/>
      <c r="OCL5" s="722"/>
      <c r="OCM5" s="723"/>
      <c r="OCN5" s="724"/>
      <c r="OCO5" s="722"/>
      <c r="OCP5" s="722"/>
      <c r="OCQ5" s="722"/>
      <c r="OCR5" s="722"/>
      <c r="OCS5" s="722"/>
      <c r="OCT5" s="722"/>
      <c r="OCU5" s="721" t="s">
        <v>4954</v>
      </c>
      <c r="OCV5" s="722"/>
      <c r="OCW5" s="722"/>
      <c r="OCX5" s="722"/>
      <c r="OCY5" s="722"/>
      <c r="OCZ5" s="722"/>
      <c r="ODA5" s="722"/>
      <c r="ODB5" s="722"/>
      <c r="ODC5" s="723"/>
      <c r="ODD5" s="724"/>
      <c r="ODE5" s="722"/>
      <c r="ODF5" s="722"/>
      <c r="ODG5" s="722"/>
      <c r="ODH5" s="722"/>
      <c r="ODI5" s="722"/>
      <c r="ODJ5" s="722"/>
      <c r="ODK5" s="721" t="s">
        <v>4954</v>
      </c>
      <c r="ODL5" s="722"/>
      <c r="ODM5" s="722"/>
      <c r="ODN5" s="722"/>
      <c r="ODO5" s="722"/>
      <c r="ODP5" s="722"/>
      <c r="ODQ5" s="722"/>
      <c r="ODR5" s="722"/>
      <c r="ODS5" s="723"/>
      <c r="ODT5" s="724"/>
      <c r="ODU5" s="722"/>
      <c r="ODV5" s="722"/>
      <c r="ODW5" s="722"/>
      <c r="ODX5" s="722"/>
      <c r="ODY5" s="722"/>
      <c r="ODZ5" s="722"/>
      <c r="OEA5" s="721" t="s">
        <v>4954</v>
      </c>
      <c r="OEB5" s="722"/>
      <c r="OEC5" s="722"/>
      <c r="OED5" s="722"/>
      <c r="OEE5" s="722"/>
      <c r="OEF5" s="722"/>
      <c r="OEG5" s="722"/>
      <c r="OEH5" s="722"/>
      <c r="OEI5" s="723"/>
      <c r="OEJ5" s="724"/>
      <c r="OEK5" s="722"/>
      <c r="OEL5" s="722"/>
      <c r="OEM5" s="722"/>
      <c r="OEN5" s="722"/>
      <c r="OEO5" s="722"/>
      <c r="OEP5" s="722"/>
      <c r="OEQ5" s="721" t="s">
        <v>4954</v>
      </c>
      <c r="OER5" s="722"/>
      <c r="OES5" s="722"/>
      <c r="OET5" s="722"/>
      <c r="OEU5" s="722"/>
      <c r="OEV5" s="722"/>
      <c r="OEW5" s="722"/>
      <c r="OEX5" s="722"/>
      <c r="OEY5" s="723"/>
      <c r="OEZ5" s="724"/>
      <c r="OFA5" s="722"/>
      <c r="OFB5" s="722"/>
      <c r="OFC5" s="722"/>
      <c r="OFD5" s="722"/>
      <c r="OFE5" s="722"/>
      <c r="OFF5" s="722"/>
      <c r="OFG5" s="721" t="s">
        <v>4954</v>
      </c>
      <c r="OFH5" s="722"/>
      <c r="OFI5" s="722"/>
      <c r="OFJ5" s="722"/>
      <c r="OFK5" s="722"/>
      <c r="OFL5" s="722"/>
      <c r="OFM5" s="722"/>
      <c r="OFN5" s="722"/>
      <c r="OFO5" s="723"/>
      <c r="OFP5" s="724"/>
      <c r="OFQ5" s="722"/>
      <c r="OFR5" s="722"/>
      <c r="OFS5" s="722"/>
      <c r="OFT5" s="722"/>
      <c r="OFU5" s="722"/>
      <c r="OFV5" s="722"/>
      <c r="OFW5" s="721" t="s">
        <v>4954</v>
      </c>
      <c r="OFX5" s="722"/>
      <c r="OFY5" s="722"/>
      <c r="OFZ5" s="722"/>
      <c r="OGA5" s="722"/>
      <c r="OGB5" s="722"/>
      <c r="OGC5" s="722"/>
      <c r="OGD5" s="722"/>
      <c r="OGE5" s="723"/>
      <c r="OGF5" s="724"/>
      <c r="OGG5" s="722"/>
      <c r="OGH5" s="722"/>
      <c r="OGI5" s="722"/>
      <c r="OGJ5" s="722"/>
      <c r="OGK5" s="722"/>
      <c r="OGL5" s="722"/>
      <c r="OGM5" s="721" t="s">
        <v>4954</v>
      </c>
      <c r="OGN5" s="722"/>
      <c r="OGO5" s="722"/>
      <c r="OGP5" s="722"/>
      <c r="OGQ5" s="722"/>
      <c r="OGR5" s="722"/>
      <c r="OGS5" s="722"/>
      <c r="OGT5" s="722"/>
      <c r="OGU5" s="723"/>
      <c r="OGV5" s="724"/>
      <c r="OGW5" s="722"/>
      <c r="OGX5" s="722"/>
      <c r="OGY5" s="722"/>
      <c r="OGZ5" s="722"/>
      <c r="OHA5" s="722"/>
      <c r="OHB5" s="722"/>
      <c r="OHC5" s="721" t="s">
        <v>4954</v>
      </c>
      <c r="OHD5" s="722"/>
      <c r="OHE5" s="722"/>
      <c r="OHF5" s="722"/>
      <c r="OHG5" s="722"/>
      <c r="OHH5" s="722"/>
      <c r="OHI5" s="722"/>
      <c r="OHJ5" s="722"/>
      <c r="OHK5" s="723"/>
      <c r="OHL5" s="724"/>
      <c r="OHM5" s="722"/>
      <c r="OHN5" s="722"/>
      <c r="OHO5" s="722"/>
      <c r="OHP5" s="722"/>
      <c r="OHQ5" s="722"/>
      <c r="OHR5" s="722"/>
      <c r="OHS5" s="721" t="s">
        <v>4954</v>
      </c>
      <c r="OHT5" s="722"/>
      <c r="OHU5" s="722"/>
      <c r="OHV5" s="722"/>
      <c r="OHW5" s="722"/>
      <c r="OHX5" s="722"/>
      <c r="OHY5" s="722"/>
      <c r="OHZ5" s="722"/>
      <c r="OIA5" s="723"/>
      <c r="OIB5" s="724"/>
      <c r="OIC5" s="722"/>
      <c r="OID5" s="722"/>
      <c r="OIE5" s="722"/>
      <c r="OIF5" s="722"/>
      <c r="OIG5" s="722"/>
      <c r="OIH5" s="722"/>
      <c r="OII5" s="721" t="s">
        <v>4954</v>
      </c>
      <c r="OIJ5" s="722"/>
      <c r="OIK5" s="722"/>
      <c r="OIL5" s="722"/>
      <c r="OIM5" s="722"/>
      <c r="OIN5" s="722"/>
      <c r="OIO5" s="722"/>
      <c r="OIP5" s="722"/>
      <c r="OIQ5" s="723"/>
      <c r="OIR5" s="724"/>
      <c r="OIS5" s="722"/>
      <c r="OIT5" s="722"/>
      <c r="OIU5" s="722"/>
      <c r="OIV5" s="722"/>
      <c r="OIW5" s="722"/>
      <c r="OIX5" s="722"/>
      <c r="OIY5" s="721" t="s">
        <v>4954</v>
      </c>
      <c r="OIZ5" s="722"/>
      <c r="OJA5" s="722"/>
      <c r="OJB5" s="722"/>
      <c r="OJC5" s="722"/>
      <c r="OJD5" s="722"/>
      <c r="OJE5" s="722"/>
      <c r="OJF5" s="722"/>
      <c r="OJG5" s="723"/>
      <c r="OJH5" s="724"/>
      <c r="OJI5" s="722"/>
      <c r="OJJ5" s="722"/>
      <c r="OJK5" s="722"/>
      <c r="OJL5" s="722"/>
      <c r="OJM5" s="722"/>
      <c r="OJN5" s="722"/>
      <c r="OJO5" s="721" t="s">
        <v>4954</v>
      </c>
      <c r="OJP5" s="722"/>
      <c r="OJQ5" s="722"/>
      <c r="OJR5" s="722"/>
      <c r="OJS5" s="722"/>
      <c r="OJT5" s="722"/>
      <c r="OJU5" s="722"/>
      <c r="OJV5" s="722"/>
      <c r="OJW5" s="723"/>
      <c r="OJX5" s="724"/>
      <c r="OJY5" s="722"/>
      <c r="OJZ5" s="722"/>
      <c r="OKA5" s="722"/>
      <c r="OKB5" s="722"/>
      <c r="OKC5" s="722"/>
      <c r="OKD5" s="722"/>
      <c r="OKE5" s="721" t="s">
        <v>4954</v>
      </c>
      <c r="OKF5" s="722"/>
      <c r="OKG5" s="722"/>
      <c r="OKH5" s="722"/>
      <c r="OKI5" s="722"/>
      <c r="OKJ5" s="722"/>
      <c r="OKK5" s="722"/>
      <c r="OKL5" s="722"/>
      <c r="OKM5" s="723"/>
      <c r="OKN5" s="724"/>
      <c r="OKO5" s="722"/>
      <c r="OKP5" s="722"/>
      <c r="OKQ5" s="722"/>
      <c r="OKR5" s="722"/>
      <c r="OKS5" s="722"/>
      <c r="OKT5" s="722"/>
      <c r="OKU5" s="721" t="s">
        <v>4954</v>
      </c>
      <c r="OKV5" s="722"/>
      <c r="OKW5" s="722"/>
      <c r="OKX5" s="722"/>
      <c r="OKY5" s="722"/>
      <c r="OKZ5" s="722"/>
      <c r="OLA5" s="722"/>
      <c r="OLB5" s="722"/>
      <c r="OLC5" s="723"/>
      <c r="OLD5" s="724"/>
      <c r="OLE5" s="722"/>
      <c r="OLF5" s="722"/>
      <c r="OLG5" s="722"/>
      <c r="OLH5" s="722"/>
      <c r="OLI5" s="722"/>
      <c r="OLJ5" s="722"/>
      <c r="OLK5" s="721" t="s">
        <v>4954</v>
      </c>
      <c r="OLL5" s="722"/>
      <c r="OLM5" s="722"/>
      <c r="OLN5" s="722"/>
      <c r="OLO5" s="722"/>
      <c r="OLP5" s="722"/>
      <c r="OLQ5" s="722"/>
      <c r="OLR5" s="722"/>
      <c r="OLS5" s="723"/>
      <c r="OLT5" s="724"/>
      <c r="OLU5" s="722"/>
      <c r="OLV5" s="722"/>
      <c r="OLW5" s="722"/>
      <c r="OLX5" s="722"/>
      <c r="OLY5" s="722"/>
      <c r="OLZ5" s="722"/>
      <c r="OMA5" s="721" t="s">
        <v>4954</v>
      </c>
      <c r="OMB5" s="722"/>
      <c r="OMC5" s="722"/>
      <c r="OMD5" s="722"/>
      <c r="OME5" s="722"/>
      <c r="OMF5" s="722"/>
      <c r="OMG5" s="722"/>
      <c r="OMH5" s="722"/>
      <c r="OMI5" s="723"/>
      <c r="OMJ5" s="724"/>
      <c r="OMK5" s="722"/>
      <c r="OML5" s="722"/>
      <c r="OMM5" s="722"/>
      <c r="OMN5" s="722"/>
      <c r="OMO5" s="722"/>
      <c r="OMP5" s="722"/>
      <c r="OMQ5" s="721" t="s">
        <v>4954</v>
      </c>
      <c r="OMR5" s="722"/>
      <c r="OMS5" s="722"/>
      <c r="OMT5" s="722"/>
      <c r="OMU5" s="722"/>
      <c r="OMV5" s="722"/>
      <c r="OMW5" s="722"/>
      <c r="OMX5" s="722"/>
      <c r="OMY5" s="723"/>
      <c r="OMZ5" s="724"/>
      <c r="ONA5" s="722"/>
      <c r="ONB5" s="722"/>
      <c r="ONC5" s="722"/>
      <c r="OND5" s="722"/>
      <c r="ONE5" s="722"/>
      <c r="ONF5" s="722"/>
      <c r="ONG5" s="721" t="s">
        <v>4954</v>
      </c>
      <c r="ONH5" s="722"/>
      <c r="ONI5" s="722"/>
      <c r="ONJ5" s="722"/>
      <c r="ONK5" s="722"/>
      <c r="ONL5" s="722"/>
      <c r="ONM5" s="722"/>
      <c r="ONN5" s="722"/>
      <c r="ONO5" s="723"/>
      <c r="ONP5" s="724"/>
      <c r="ONQ5" s="722"/>
      <c r="ONR5" s="722"/>
      <c r="ONS5" s="722"/>
      <c r="ONT5" s="722"/>
      <c r="ONU5" s="722"/>
      <c r="ONV5" s="722"/>
      <c r="ONW5" s="721" t="s">
        <v>4954</v>
      </c>
      <c r="ONX5" s="722"/>
      <c r="ONY5" s="722"/>
      <c r="ONZ5" s="722"/>
      <c r="OOA5" s="722"/>
      <c r="OOB5" s="722"/>
      <c r="OOC5" s="722"/>
      <c r="OOD5" s="722"/>
      <c r="OOE5" s="723"/>
      <c r="OOF5" s="724"/>
      <c r="OOG5" s="722"/>
      <c r="OOH5" s="722"/>
      <c r="OOI5" s="722"/>
      <c r="OOJ5" s="722"/>
      <c r="OOK5" s="722"/>
      <c r="OOL5" s="722"/>
      <c r="OOM5" s="721" t="s">
        <v>4954</v>
      </c>
      <c r="OON5" s="722"/>
      <c r="OOO5" s="722"/>
      <c r="OOP5" s="722"/>
      <c r="OOQ5" s="722"/>
      <c r="OOR5" s="722"/>
      <c r="OOS5" s="722"/>
      <c r="OOT5" s="722"/>
      <c r="OOU5" s="723"/>
      <c r="OOV5" s="724"/>
      <c r="OOW5" s="722"/>
      <c r="OOX5" s="722"/>
      <c r="OOY5" s="722"/>
      <c r="OOZ5" s="722"/>
      <c r="OPA5" s="722"/>
      <c r="OPB5" s="722"/>
      <c r="OPC5" s="721" t="s">
        <v>4954</v>
      </c>
      <c r="OPD5" s="722"/>
      <c r="OPE5" s="722"/>
      <c r="OPF5" s="722"/>
      <c r="OPG5" s="722"/>
      <c r="OPH5" s="722"/>
      <c r="OPI5" s="722"/>
      <c r="OPJ5" s="722"/>
      <c r="OPK5" s="723"/>
      <c r="OPL5" s="724"/>
      <c r="OPM5" s="722"/>
      <c r="OPN5" s="722"/>
      <c r="OPO5" s="722"/>
      <c r="OPP5" s="722"/>
      <c r="OPQ5" s="722"/>
      <c r="OPR5" s="722"/>
      <c r="OPS5" s="721" t="s">
        <v>4954</v>
      </c>
      <c r="OPT5" s="722"/>
      <c r="OPU5" s="722"/>
      <c r="OPV5" s="722"/>
      <c r="OPW5" s="722"/>
      <c r="OPX5" s="722"/>
      <c r="OPY5" s="722"/>
      <c r="OPZ5" s="722"/>
      <c r="OQA5" s="723"/>
      <c r="OQB5" s="724"/>
      <c r="OQC5" s="722"/>
      <c r="OQD5" s="722"/>
      <c r="OQE5" s="722"/>
      <c r="OQF5" s="722"/>
      <c r="OQG5" s="722"/>
      <c r="OQH5" s="722"/>
      <c r="OQI5" s="721" t="s">
        <v>4954</v>
      </c>
      <c r="OQJ5" s="722"/>
      <c r="OQK5" s="722"/>
      <c r="OQL5" s="722"/>
      <c r="OQM5" s="722"/>
      <c r="OQN5" s="722"/>
      <c r="OQO5" s="722"/>
      <c r="OQP5" s="722"/>
      <c r="OQQ5" s="723"/>
      <c r="OQR5" s="724"/>
      <c r="OQS5" s="722"/>
      <c r="OQT5" s="722"/>
      <c r="OQU5" s="722"/>
      <c r="OQV5" s="722"/>
      <c r="OQW5" s="722"/>
      <c r="OQX5" s="722"/>
      <c r="OQY5" s="721" t="s">
        <v>4954</v>
      </c>
      <c r="OQZ5" s="722"/>
      <c r="ORA5" s="722"/>
      <c r="ORB5" s="722"/>
      <c r="ORC5" s="722"/>
      <c r="ORD5" s="722"/>
      <c r="ORE5" s="722"/>
      <c r="ORF5" s="722"/>
      <c r="ORG5" s="723"/>
      <c r="ORH5" s="724"/>
      <c r="ORI5" s="722"/>
      <c r="ORJ5" s="722"/>
      <c r="ORK5" s="722"/>
      <c r="ORL5" s="722"/>
      <c r="ORM5" s="722"/>
      <c r="ORN5" s="722"/>
      <c r="ORO5" s="721" t="s">
        <v>4954</v>
      </c>
      <c r="ORP5" s="722"/>
      <c r="ORQ5" s="722"/>
      <c r="ORR5" s="722"/>
      <c r="ORS5" s="722"/>
      <c r="ORT5" s="722"/>
      <c r="ORU5" s="722"/>
      <c r="ORV5" s="722"/>
      <c r="ORW5" s="723"/>
      <c r="ORX5" s="724"/>
      <c r="ORY5" s="722"/>
      <c r="ORZ5" s="722"/>
      <c r="OSA5" s="722"/>
      <c r="OSB5" s="722"/>
      <c r="OSC5" s="722"/>
      <c r="OSD5" s="722"/>
      <c r="OSE5" s="721" t="s">
        <v>4954</v>
      </c>
      <c r="OSF5" s="722"/>
      <c r="OSG5" s="722"/>
      <c r="OSH5" s="722"/>
      <c r="OSI5" s="722"/>
      <c r="OSJ5" s="722"/>
      <c r="OSK5" s="722"/>
      <c r="OSL5" s="722"/>
      <c r="OSM5" s="723"/>
      <c r="OSN5" s="724"/>
      <c r="OSO5" s="722"/>
      <c r="OSP5" s="722"/>
      <c r="OSQ5" s="722"/>
      <c r="OSR5" s="722"/>
      <c r="OSS5" s="722"/>
      <c r="OST5" s="722"/>
      <c r="OSU5" s="721" t="s">
        <v>4954</v>
      </c>
      <c r="OSV5" s="722"/>
      <c r="OSW5" s="722"/>
      <c r="OSX5" s="722"/>
      <c r="OSY5" s="722"/>
      <c r="OSZ5" s="722"/>
      <c r="OTA5" s="722"/>
      <c r="OTB5" s="722"/>
      <c r="OTC5" s="723"/>
      <c r="OTD5" s="724"/>
      <c r="OTE5" s="722"/>
      <c r="OTF5" s="722"/>
      <c r="OTG5" s="722"/>
      <c r="OTH5" s="722"/>
      <c r="OTI5" s="722"/>
      <c r="OTJ5" s="722"/>
      <c r="OTK5" s="721" t="s">
        <v>4954</v>
      </c>
      <c r="OTL5" s="722"/>
      <c r="OTM5" s="722"/>
      <c r="OTN5" s="722"/>
      <c r="OTO5" s="722"/>
      <c r="OTP5" s="722"/>
      <c r="OTQ5" s="722"/>
      <c r="OTR5" s="722"/>
      <c r="OTS5" s="723"/>
      <c r="OTT5" s="724"/>
      <c r="OTU5" s="722"/>
      <c r="OTV5" s="722"/>
      <c r="OTW5" s="722"/>
      <c r="OTX5" s="722"/>
      <c r="OTY5" s="722"/>
      <c r="OTZ5" s="722"/>
      <c r="OUA5" s="721" t="s">
        <v>4954</v>
      </c>
      <c r="OUB5" s="722"/>
      <c r="OUC5" s="722"/>
      <c r="OUD5" s="722"/>
      <c r="OUE5" s="722"/>
      <c r="OUF5" s="722"/>
      <c r="OUG5" s="722"/>
      <c r="OUH5" s="722"/>
      <c r="OUI5" s="723"/>
      <c r="OUJ5" s="724"/>
      <c r="OUK5" s="722"/>
      <c r="OUL5" s="722"/>
      <c r="OUM5" s="722"/>
      <c r="OUN5" s="722"/>
      <c r="OUO5" s="722"/>
      <c r="OUP5" s="722"/>
      <c r="OUQ5" s="721" t="s">
        <v>4954</v>
      </c>
      <c r="OUR5" s="722"/>
      <c r="OUS5" s="722"/>
      <c r="OUT5" s="722"/>
      <c r="OUU5" s="722"/>
      <c r="OUV5" s="722"/>
      <c r="OUW5" s="722"/>
      <c r="OUX5" s="722"/>
      <c r="OUY5" s="723"/>
      <c r="OUZ5" s="724"/>
      <c r="OVA5" s="722"/>
      <c r="OVB5" s="722"/>
      <c r="OVC5" s="722"/>
      <c r="OVD5" s="722"/>
      <c r="OVE5" s="722"/>
      <c r="OVF5" s="722"/>
      <c r="OVG5" s="721" t="s">
        <v>4954</v>
      </c>
      <c r="OVH5" s="722"/>
      <c r="OVI5" s="722"/>
      <c r="OVJ5" s="722"/>
      <c r="OVK5" s="722"/>
      <c r="OVL5" s="722"/>
      <c r="OVM5" s="722"/>
      <c r="OVN5" s="722"/>
      <c r="OVO5" s="723"/>
      <c r="OVP5" s="724"/>
      <c r="OVQ5" s="722"/>
      <c r="OVR5" s="722"/>
      <c r="OVS5" s="722"/>
      <c r="OVT5" s="722"/>
      <c r="OVU5" s="722"/>
      <c r="OVV5" s="722"/>
      <c r="OVW5" s="721" t="s">
        <v>4954</v>
      </c>
      <c r="OVX5" s="722"/>
      <c r="OVY5" s="722"/>
      <c r="OVZ5" s="722"/>
      <c r="OWA5" s="722"/>
      <c r="OWB5" s="722"/>
      <c r="OWC5" s="722"/>
      <c r="OWD5" s="722"/>
      <c r="OWE5" s="723"/>
      <c r="OWF5" s="724"/>
      <c r="OWG5" s="722"/>
      <c r="OWH5" s="722"/>
      <c r="OWI5" s="722"/>
      <c r="OWJ5" s="722"/>
      <c r="OWK5" s="722"/>
      <c r="OWL5" s="722"/>
      <c r="OWM5" s="721" t="s">
        <v>4954</v>
      </c>
      <c r="OWN5" s="722"/>
      <c r="OWO5" s="722"/>
      <c r="OWP5" s="722"/>
      <c r="OWQ5" s="722"/>
      <c r="OWR5" s="722"/>
      <c r="OWS5" s="722"/>
      <c r="OWT5" s="722"/>
      <c r="OWU5" s="723"/>
      <c r="OWV5" s="724"/>
      <c r="OWW5" s="722"/>
      <c r="OWX5" s="722"/>
      <c r="OWY5" s="722"/>
      <c r="OWZ5" s="722"/>
      <c r="OXA5" s="722"/>
      <c r="OXB5" s="722"/>
      <c r="OXC5" s="721" t="s">
        <v>4954</v>
      </c>
      <c r="OXD5" s="722"/>
      <c r="OXE5" s="722"/>
      <c r="OXF5" s="722"/>
      <c r="OXG5" s="722"/>
      <c r="OXH5" s="722"/>
      <c r="OXI5" s="722"/>
      <c r="OXJ5" s="722"/>
      <c r="OXK5" s="723"/>
      <c r="OXL5" s="724"/>
      <c r="OXM5" s="722"/>
      <c r="OXN5" s="722"/>
      <c r="OXO5" s="722"/>
      <c r="OXP5" s="722"/>
      <c r="OXQ5" s="722"/>
      <c r="OXR5" s="722"/>
      <c r="OXS5" s="721" t="s">
        <v>4954</v>
      </c>
      <c r="OXT5" s="722"/>
      <c r="OXU5" s="722"/>
      <c r="OXV5" s="722"/>
      <c r="OXW5" s="722"/>
      <c r="OXX5" s="722"/>
      <c r="OXY5" s="722"/>
      <c r="OXZ5" s="722"/>
      <c r="OYA5" s="723"/>
      <c r="OYB5" s="724"/>
      <c r="OYC5" s="722"/>
      <c r="OYD5" s="722"/>
      <c r="OYE5" s="722"/>
      <c r="OYF5" s="722"/>
      <c r="OYG5" s="722"/>
      <c r="OYH5" s="722"/>
      <c r="OYI5" s="721" t="s">
        <v>4954</v>
      </c>
      <c r="OYJ5" s="722"/>
      <c r="OYK5" s="722"/>
      <c r="OYL5" s="722"/>
      <c r="OYM5" s="722"/>
      <c r="OYN5" s="722"/>
      <c r="OYO5" s="722"/>
      <c r="OYP5" s="722"/>
      <c r="OYQ5" s="723"/>
      <c r="OYR5" s="724"/>
      <c r="OYS5" s="722"/>
      <c r="OYT5" s="722"/>
      <c r="OYU5" s="722"/>
      <c r="OYV5" s="722"/>
      <c r="OYW5" s="722"/>
      <c r="OYX5" s="722"/>
      <c r="OYY5" s="721" t="s">
        <v>4954</v>
      </c>
      <c r="OYZ5" s="722"/>
      <c r="OZA5" s="722"/>
      <c r="OZB5" s="722"/>
      <c r="OZC5" s="722"/>
      <c r="OZD5" s="722"/>
      <c r="OZE5" s="722"/>
      <c r="OZF5" s="722"/>
      <c r="OZG5" s="723"/>
      <c r="OZH5" s="724"/>
      <c r="OZI5" s="722"/>
      <c r="OZJ5" s="722"/>
      <c r="OZK5" s="722"/>
      <c r="OZL5" s="722"/>
      <c r="OZM5" s="722"/>
      <c r="OZN5" s="722"/>
      <c r="OZO5" s="721" t="s">
        <v>4954</v>
      </c>
      <c r="OZP5" s="722"/>
      <c r="OZQ5" s="722"/>
      <c r="OZR5" s="722"/>
      <c r="OZS5" s="722"/>
      <c r="OZT5" s="722"/>
      <c r="OZU5" s="722"/>
      <c r="OZV5" s="722"/>
      <c r="OZW5" s="723"/>
      <c r="OZX5" s="724"/>
      <c r="OZY5" s="722"/>
      <c r="OZZ5" s="722"/>
      <c r="PAA5" s="722"/>
      <c r="PAB5" s="722"/>
      <c r="PAC5" s="722"/>
      <c r="PAD5" s="722"/>
      <c r="PAE5" s="721" t="s">
        <v>4954</v>
      </c>
      <c r="PAF5" s="722"/>
      <c r="PAG5" s="722"/>
      <c r="PAH5" s="722"/>
      <c r="PAI5" s="722"/>
      <c r="PAJ5" s="722"/>
      <c r="PAK5" s="722"/>
      <c r="PAL5" s="722"/>
      <c r="PAM5" s="723"/>
      <c r="PAN5" s="724"/>
      <c r="PAO5" s="722"/>
      <c r="PAP5" s="722"/>
      <c r="PAQ5" s="722"/>
      <c r="PAR5" s="722"/>
      <c r="PAS5" s="722"/>
      <c r="PAT5" s="722"/>
      <c r="PAU5" s="721" t="s">
        <v>4954</v>
      </c>
      <c r="PAV5" s="722"/>
      <c r="PAW5" s="722"/>
      <c r="PAX5" s="722"/>
      <c r="PAY5" s="722"/>
      <c r="PAZ5" s="722"/>
      <c r="PBA5" s="722"/>
      <c r="PBB5" s="722"/>
      <c r="PBC5" s="723"/>
      <c r="PBD5" s="724"/>
      <c r="PBE5" s="722"/>
      <c r="PBF5" s="722"/>
      <c r="PBG5" s="722"/>
      <c r="PBH5" s="722"/>
      <c r="PBI5" s="722"/>
      <c r="PBJ5" s="722"/>
      <c r="PBK5" s="721" t="s">
        <v>4954</v>
      </c>
      <c r="PBL5" s="722"/>
      <c r="PBM5" s="722"/>
      <c r="PBN5" s="722"/>
      <c r="PBO5" s="722"/>
      <c r="PBP5" s="722"/>
      <c r="PBQ5" s="722"/>
      <c r="PBR5" s="722"/>
      <c r="PBS5" s="723"/>
      <c r="PBT5" s="724"/>
      <c r="PBU5" s="722"/>
      <c r="PBV5" s="722"/>
      <c r="PBW5" s="722"/>
      <c r="PBX5" s="722"/>
      <c r="PBY5" s="722"/>
      <c r="PBZ5" s="722"/>
      <c r="PCA5" s="721" t="s">
        <v>4954</v>
      </c>
      <c r="PCB5" s="722"/>
      <c r="PCC5" s="722"/>
      <c r="PCD5" s="722"/>
      <c r="PCE5" s="722"/>
      <c r="PCF5" s="722"/>
      <c r="PCG5" s="722"/>
      <c r="PCH5" s="722"/>
      <c r="PCI5" s="723"/>
      <c r="PCJ5" s="724"/>
      <c r="PCK5" s="722"/>
      <c r="PCL5" s="722"/>
      <c r="PCM5" s="722"/>
      <c r="PCN5" s="722"/>
      <c r="PCO5" s="722"/>
      <c r="PCP5" s="722"/>
      <c r="PCQ5" s="721" t="s">
        <v>4954</v>
      </c>
      <c r="PCR5" s="722"/>
      <c r="PCS5" s="722"/>
      <c r="PCT5" s="722"/>
      <c r="PCU5" s="722"/>
      <c r="PCV5" s="722"/>
      <c r="PCW5" s="722"/>
      <c r="PCX5" s="722"/>
      <c r="PCY5" s="723"/>
      <c r="PCZ5" s="724"/>
      <c r="PDA5" s="722"/>
      <c r="PDB5" s="722"/>
      <c r="PDC5" s="722"/>
      <c r="PDD5" s="722"/>
      <c r="PDE5" s="722"/>
      <c r="PDF5" s="722"/>
      <c r="PDG5" s="721" t="s">
        <v>4954</v>
      </c>
      <c r="PDH5" s="722"/>
      <c r="PDI5" s="722"/>
      <c r="PDJ5" s="722"/>
      <c r="PDK5" s="722"/>
      <c r="PDL5" s="722"/>
      <c r="PDM5" s="722"/>
      <c r="PDN5" s="722"/>
      <c r="PDO5" s="723"/>
      <c r="PDP5" s="724"/>
      <c r="PDQ5" s="722"/>
      <c r="PDR5" s="722"/>
      <c r="PDS5" s="722"/>
      <c r="PDT5" s="722"/>
      <c r="PDU5" s="722"/>
      <c r="PDV5" s="722"/>
      <c r="PDW5" s="721" t="s">
        <v>4954</v>
      </c>
      <c r="PDX5" s="722"/>
      <c r="PDY5" s="722"/>
      <c r="PDZ5" s="722"/>
      <c r="PEA5" s="722"/>
      <c r="PEB5" s="722"/>
      <c r="PEC5" s="722"/>
      <c r="PED5" s="722"/>
      <c r="PEE5" s="723"/>
      <c r="PEF5" s="724"/>
      <c r="PEG5" s="722"/>
      <c r="PEH5" s="722"/>
      <c r="PEI5" s="722"/>
      <c r="PEJ5" s="722"/>
      <c r="PEK5" s="722"/>
      <c r="PEL5" s="722"/>
      <c r="PEM5" s="721" t="s">
        <v>4954</v>
      </c>
      <c r="PEN5" s="722"/>
      <c r="PEO5" s="722"/>
      <c r="PEP5" s="722"/>
      <c r="PEQ5" s="722"/>
      <c r="PER5" s="722"/>
      <c r="PES5" s="722"/>
      <c r="PET5" s="722"/>
      <c r="PEU5" s="723"/>
      <c r="PEV5" s="724"/>
      <c r="PEW5" s="722"/>
      <c r="PEX5" s="722"/>
      <c r="PEY5" s="722"/>
      <c r="PEZ5" s="722"/>
      <c r="PFA5" s="722"/>
      <c r="PFB5" s="722"/>
      <c r="PFC5" s="721" t="s">
        <v>4954</v>
      </c>
      <c r="PFD5" s="722"/>
      <c r="PFE5" s="722"/>
      <c r="PFF5" s="722"/>
      <c r="PFG5" s="722"/>
      <c r="PFH5" s="722"/>
      <c r="PFI5" s="722"/>
      <c r="PFJ5" s="722"/>
      <c r="PFK5" s="723"/>
      <c r="PFL5" s="724"/>
      <c r="PFM5" s="722"/>
      <c r="PFN5" s="722"/>
      <c r="PFO5" s="722"/>
      <c r="PFP5" s="722"/>
      <c r="PFQ5" s="722"/>
      <c r="PFR5" s="722"/>
      <c r="PFS5" s="721" t="s">
        <v>4954</v>
      </c>
      <c r="PFT5" s="722"/>
      <c r="PFU5" s="722"/>
      <c r="PFV5" s="722"/>
      <c r="PFW5" s="722"/>
      <c r="PFX5" s="722"/>
      <c r="PFY5" s="722"/>
      <c r="PFZ5" s="722"/>
      <c r="PGA5" s="723"/>
      <c r="PGB5" s="724"/>
      <c r="PGC5" s="722"/>
      <c r="PGD5" s="722"/>
      <c r="PGE5" s="722"/>
      <c r="PGF5" s="722"/>
      <c r="PGG5" s="722"/>
      <c r="PGH5" s="722"/>
      <c r="PGI5" s="721" t="s">
        <v>4954</v>
      </c>
      <c r="PGJ5" s="722"/>
      <c r="PGK5" s="722"/>
      <c r="PGL5" s="722"/>
      <c r="PGM5" s="722"/>
      <c r="PGN5" s="722"/>
      <c r="PGO5" s="722"/>
      <c r="PGP5" s="722"/>
      <c r="PGQ5" s="723"/>
      <c r="PGR5" s="724"/>
      <c r="PGS5" s="722"/>
      <c r="PGT5" s="722"/>
      <c r="PGU5" s="722"/>
      <c r="PGV5" s="722"/>
      <c r="PGW5" s="722"/>
      <c r="PGX5" s="722"/>
      <c r="PGY5" s="721" t="s">
        <v>4954</v>
      </c>
      <c r="PGZ5" s="722"/>
      <c r="PHA5" s="722"/>
      <c r="PHB5" s="722"/>
      <c r="PHC5" s="722"/>
      <c r="PHD5" s="722"/>
      <c r="PHE5" s="722"/>
      <c r="PHF5" s="722"/>
      <c r="PHG5" s="723"/>
      <c r="PHH5" s="724"/>
      <c r="PHI5" s="722"/>
      <c r="PHJ5" s="722"/>
      <c r="PHK5" s="722"/>
      <c r="PHL5" s="722"/>
      <c r="PHM5" s="722"/>
      <c r="PHN5" s="722"/>
      <c r="PHO5" s="721" t="s">
        <v>4954</v>
      </c>
      <c r="PHP5" s="722"/>
      <c r="PHQ5" s="722"/>
      <c r="PHR5" s="722"/>
      <c r="PHS5" s="722"/>
      <c r="PHT5" s="722"/>
      <c r="PHU5" s="722"/>
      <c r="PHV5" s="722"/>
      <c r="PHW5" s="723"/>
      <c r="PHX5" s="724"/>
      <c r="PHY5" s="722"/>
      <c r="PHZ5" s="722"/>
      <c r="PIA5" s="722"/>
      <c r="PIB5" s="722"/>
      <c r="PIC5" s="722"/>
      <c r="PID5" s="722"/>
      <c r="PIE5" s="721" t="s">
        <v>4954</v>
      </c>
      <c r="PIF5" s="722"/>
      <c r="PIG5" s="722"/>
      <c r="PIH5" s="722"/>
      <c r="PII5" s="722"/>
      <c r="PIJ5" s="722"/>
      <c r="PIK5" s="722"/>
      <c r="PIL5" s="722"/>
      <c r="PIM5" s="723"/>
      <c r="PIN5" s="724"/>
      <c r="PIO5" s="722"/>
      <c r="PIP5" s="722"/>
      <c r="PIQ5" s="722"/>
      <c r="PIR5" s="722"/>
      <c r="PIS5" s="722"/>
      <c r="PIT5" s="722"/>
      <c r="PIU5" s="721" t="s">
        <v>4954</v>
      </c>
      <c r="PIV5" s="722"/>
      <c r="PIW5" s="722"/>
      <c r="PIX5" s="722"/>
      <c r="PIY5" s="722"/>
      <c r="PIZ5" s="722"/>
      <c r="PJA5" s="722"/>
      <c r="PJB5" s="722"/>
      <c r="PJC5" s="723"/>
      <c r="PJD5" s="724"/>
      <c r="PJE5" s="722"/>
      <c r="PJF5" s="722"/>
      <c r="PJG5" s="722"/>
      <c r="PJH5" s="722"/>
      <c r="PJI5" s="722"/>
      <c r="PJJ5" s="722"/>
      <c r="PJK5" s="721" t="s">
        <v>4954</v>
      </c>
      <c r="PJL5" s="722"/>
      <c r="PJM5" s="722"/>
      <c r="PJN5" s="722"/>
      <c r="PJO5" s="722"/>
      <c r="PJP5" s="722"/>
      <c r="PJQ5" s="722"/>
      <c r="PJR5" s="722"/>
      <c r="PJS5" s="723"/>
      <c r="PJT5" s="724"/>
      <c r="PJU5" s="722"/>
      <c r="PJV5" s="722"/>
      <c r="PJW5" s="722"/>
      <c r="PJX5" s="722"/>
      <c r="PJY5" s="722"/>
      <c r="PJZ5" s="722"/>
      <c r="PKA5" s="721" t="s">
        <v>4954</v>
      </c>
      <c r="PKB5" s="722"/>
      <c r="PKC5" s="722"/>
      <c r="PKD5" s="722"/>
      <c r="PKE5" s="722"/>
      <c r="PKF5" s="722"/>
      <c r="PKG5" s="722"/>
      <c r="PKH5" s="722"/>
      <c r="PKI5" s="723"/>
      <c r="PKJ5" s="724"/>
      <c r="PKK5" s="722"/>
      <c r="PKL5" s="722"/>
      <c r="PKM5" s="722"/>
      <c r="PKN5" s="722"/>
      <c r="PKO5" s="722"/>
      <c r="PKP5" s="722"/>
      <c r="PKQ5" s="721" t="s">
        <v>4954</v>
      </c>
      <c r="PKR5" s="722"/>
      <c r="PKS5" s="722"/>
      <c r="PKT5" s="722"/>
      <c r="PKU5" s="722"/>
      <c r="PKV5" s="722"/>
      <c r="PKW5" s="722"/>
      <c r="PKX5" s="722"/>
      <c r="PKY5" s="723"/>
      <c r="PKZ5" s="724"/>
      <c r="PLA5" s="722"/>
      <c r="PLB5" s="722"/>
      <c r="PLC5" s="722"/>
      <c r="PLD5" s="722"/>
      <c r="PLE5" s="722"/>
      <c r="PLF5" s="722"/>
      <c r="PLG5" s="721" t="s">
        <v>4954</v>
      </c>
      <c r="PLH5" s="722"/>
      <c r="PLI5" s="722"/>
      <c r="PLJ5" s="722"/>
      <c r="PLK5" s="722"/>
      <c r="PLL5" s="722"/>
      <c r="PLM5" s="722"/>
      <c r="PLN5" s="722"/>
      <c r="PLO5" s="723"/>
      <c r="PLP5" s="724"/>
      <c r="PLQ5" s="722"/>
      <c r="PLR5" s="722"/>
      <c r="PLS5" s="722"/>
      <c r="PLT5" s="722"/>
      <c r="PLU5" s="722"/>
      <c r="PLV5" s="722"/>
      <c r="PLW5" s="721" t="s">
        <v>4954</v>
      </c>
      <c r="PLX5" s="722"/>
      <c r="PLY5" s="722"/>
      <c r="PLZ5" s="722"/>
      <c r="PMA5" s="722"/>
      <c r="PMB5" s="722"/>
      <c r="PMC5" s="722"/>
      <c r="PMD5" s="722"/>
      <c r="PME5" s="723"/>
      <c r="PMF5" s="724"/>
      <c r="PMG5" s="722"/>
      <c r="PMH5" s="722"/>
      <c r="PMI5" s="722"/>
      <c r="PMJ5" s="722"/>
      <c r="PMK5" s="722"/>
      <c r="PML5" s="722"/>
      <c r="PMM5" s="721" t="s">
        <v>4954</v>
      </c>
      <c r="PMN5" s="722"/>
      <c r="PMO5" s="722"/>
      <c r="PMP5" s="722"/>
      <c r="PMQ5" s="722"/>
      <c r="PMR5" s="722"/>
      <c r="PMS5" s="722"/>
      <c r="PMT5" s="722"/>
      <c r="PMU5" s="723"/>
      <c r="PMV5" s="724"/>
      <c r="PMW5" s="722"/>
      <c r="PMX5" s="722"/>
      <c r="PMY5" s="722"/>
      <c r="PMZ5" s="722"/>
      <c r="PNA5" s="722"/>
      <c r="PNB5" s="722"/>
      <c r="PNC5" s="721" t="s">
        <v>4954</v>
      </c>
      <c r="PND5" s="722"/>
      <c r="PNE5" s="722"/>
      <c r="PNF5" s="722"/>
      <c r="PNG5" s="722"/>
      <c r="PNH5" s="722"/>
      <c r="PNI5" s="722"/>
      <c r="PNJ5" s="722"/>
      <c r="PNK5" s="723"/>
      <c r="PNL5" s="724"/>
      <c r="PNM5" s="722"/>
      <c r="PNN5" s="722"/>
      <c r="PNO5" s="722"/>
      <c r="PNP5" s="722"/>
      <c r="PNQ5" s="722"/>
      <c r="PNR5" s="722"/>
      <c r="PNS5" s="721" t="s">
        <v>4954</v>
      </c>
      <c r="PNT5" s="722"/>
      <c r="PNU5" s="722"/>
      <c r="PNV5" s="722"/>
      <c r="PNW5" s="722"/>
      <c r="PNX5" s="722"/>
      <c r="PNY5" s="722"/>
      <c r="PNZ5" s="722"/>
      <c r="POA5" s="723"/>
      <c r="POB5" s="724"/>
      <c r="POC5" s="722"/>
      <c r="POD5" s="722"/>
      <c r="POE5" s="722"/>
      <c r="POF5" s="722"/>
      <c r="POG5" s="722"/>
      <c r="POH5" s="722"/>
      <c r="POI5" s="721" t="s">
        <v>4954</v>
      </c>
      <c r="POJ5" s="722"/>
      <c r="POK5" s="722"/>
      <c r="POL5" s="722"/>
      <c r="POM5" s="722"/>
      <c r="PON5" s="722"/>
      <c r="POO5" s="722"/>
      <c r="POP5" s="722"/>
      <c r="POQ5" s="723"/>
      <c r="POR5" s="724"/>
      <c r="POS5" s="722"/>
      <c r="POT5" s="722"/>
      <c r="POU5" s="722"/>
      <c r="POV5" s="722"/>
      <c r="POW5" s="722"/>
      <c r="POX5" s="722"/>
      <c r="POY5" s="721" t="s">
        <v>4954</v>
      </c>
      <c r="POZ5" s="722"/>
      <c r="PPA5" s="722"/>
      <c r="PPB5" s="722"/>
      <c r="PPC5" s="722"/>
      <c r="PPD5" s="722"/>
      <c r="PPE5" s="722"/>
      <c r="PPF5" s="722"/>
      <c r="PPG5" s="723"/>
      <c r="PPH5" s="724"/>
      <c r="PPI5" s="722"/>
      <c r="PPJ5" s="722"/>
      <c r="PPK5" s="722"/>
      <c r="PPL5" s="722"/>
      <c r="PPM5" s="722"/>
      <c r="PPN5" s="722"/>
      <c r="PPO5" s="721" t="s">
        <v>4954</v>
      </c>
      <c r="PPP5" s="722"/>
      <c r="PPQ5" s="722"/>
      <c r="PPR5" s="722"/>
      <c r="PPS5" s="722"/>
      <c r="PPT5" s="722"/>
      <c r="PPU5" s="722"/>
      <c r="PPV5" s="722"/>
      <c r="PPW5" s="723"/>
      <c r="PPX5" s="724"/>
      <c r="PPY5" s="722"/>
      <c r="PPZ5" s="722"/>
      <c r="PQA5" s="722"/>
      <c r="PQB5" s="722"/>
      <c r="PQC5" s="722"/>
      <c r="PQD5" s="722"/>
      <c r="PQE5" s="721" t="s">
        <v>4954</v>
      </c>
      <c r="PQF5" s="722"/>
      <c r="PQG5" s="722"/>
      <c r="PQH5" s="722"/>
      <c r="PQI5" s="722"/>
      <c r="PQJ5" s="722"/>
      <c r="PQK5" s="722"/>
      <c r="PQL5" s="722"/>
      <c r="PQM5" s="723"/>
      <c r="PQN5" s="724"/>
      <c r="PQO5" s="722"/>
      <c r="PQP5" s="722"/>
      <c r="PQQ5" s="722"/>
      <c r="PQR5" s="722"/>
      <c r="PQS5" s="722"/>
      <c r="PQT5" s="722"/>
      <c r="PQU5" s="721" t="s">
        <v>4954</v>
      </c>
      <c r="PQV5" s="722"/>
      <c r="PQW5" s="722"/>
      <c r="PQX5" s="722"/>
      <c r="PQY5" s="722"/>
      <c r="PQZ5" s="722"/>
      <c r="PRA5" s="722"/>
      <c r="PRB5" s="722"/>
      <c r="PRC5" s="723"/>
      <c r="PRD5" s="724"/>
      <c r="PRE5" s="722"/>
      <c r="PRF5" s="722"/>
      <c r="PRG5" s="722"/>
      <c r="PRH5" s="722"/>
      <c r="PRI5" s="722"/>
      <c r="PRJ5" s="722"/>
      <c r="PRK5" s="721" t="s">
        <v>4954</v>
      </c>
      <c r="PRL5" s="722"/>
      <c r="PRM5" s="722"/>
      <c r="PRN5" s="722"/>
      <c r="PRO5" s="722"/>
      <c r="PRP5" s="722"/>
      <c r="PRQ5" s="722"/>
      <c r="PRR5" s="722"/>
      <c r="PRS5" s="723"/>
      <c r="PRT5" s="724"/>
      <c r="PRU5" s="722"/>
      <c r="PRV5" s="722"/>
      <c r="PRW5" s="722"/>
      <c r="PRX5" s="722"/>
      <c r="PRY5" s="722"/>
      <c r="PRZ5" s="722"/>
      <c r="PSA5" s="721" t="s">
        <v>4954</v>
      </c>
      <c r="PSB5" s="722"/>
      <c r="PSC5" s="722"/>
      <c r="PSD5" s="722"/>
      <c r="PSE5" s="722"/>
      <c r="PSF5" s="722"/>
      <c r="PSG5" s="722"/>
      <c r="PSH5" s="722"/>
      <c r="PSI5" s="723"/>
      <c r="PSJ5" s="724"/>
      <c r="PSK5" s="722"/>
      <c r="PSL5" s="722"/>
      <c r="PSM5" s="722"/>
      <c r="PSN5" s="722"/>
      <c r="PSO5" s="722"/>
      <c r="PSP5" s="722"/>
      <c r="PSQ5" s="721" t="s">
        <v>4954</v>
      </c>
      <c r="PSR5" s="722"/>
      <c r="PSS5" s="722"/>
      <c r="PST5" s="722"/>
      <c r="PSU5" s="722"/>
      <c r="PSV5" s="722"/>
      <c r="PSW5" s="722"/>
      <c r="PSX5" s="722"/>
      <c r="PSY5" s="723"/>
      <c r="PSZ5" s="724"/>
      <c r="PTA5" s="722"/>
      <c r="PTB5" s="722"/>
      <c r="PTC5" s="722"/>
      <c r="PTD5" s="722"/>
      <c r="PTE5" s="722"/>
      <c r="PTF5" s="722"/>
      <c r="PTG5" s="721" t="s">
        <v>4954</v>
      </c>
      <c r="PTH5" s="722"/>
      <c r="PTI5" s="722"/>
      <c r="PTJ5" s="722"/>
      <c r="PTK5" s="722"/>
      <c r="PTL5" s="722"/>
      <c r="PTM5" s="722"/>
      <c r="PTN5" s="722"/>
      <c r="PTO5" s="723"/>
      <c r="PTP5" s="724"/>
      <c r="PTQ5" s="722"/>
      <c r="PTR5" s="722"/>
      <c r="PTS5" s="722"/>
      <c r="PTT5" s="722"/>
      <c r="PTU5" s="722"/>
      <c r="PTV5" s="722"/>
      <c r="PTW5" s="721" t="s">
        <v>4954</v>
      </c>
      <c r="PTX5" s="722"/>
      <c r="PTY5" s="722"/>
      <c r="PTZ5" s="722"/>
      <c r="PUA5" s="722"/>
      <c r="PUB5" s="722"/>
      <c r="PUC5" s="722"/>
      <c r="PUD5" s="722"/>
      <c r="PUE5" s="723"/>
      <c r="PUF5" s="724"/>
      <c r="PUG5" s="722"/>
      <c r="PUH5" s="722"/>
      <c r="PUI5" s="722"/>
      <c r="PUJ5" s="722"/>
      <c r="PUK5" s="722"/>
      <c r="PUL5" s="722"/>
      <c r="PUM5" s="721" t="s">
        <v>4954</v>
      </c>
      <c r="PUN5" s="722"/>
      <c r="PUO5" s="722"/>
      <c r="PUP5" s="722"/>
      <c r="PUQ5" s="722"/>
      <c r="PUR5" s="722"/>
      <c r="PUS5" s="722"/>
      <c r="PUT5" s="722"/>
      <c r="PUU5" s="723"/>
      <c r="PUV5" s="724"/>
      <c r="PUW5" s="722"/>
      <c r="PUX5" s="722"/>
      <c r="PUY5" s="722"/>
      <c r="PUZ5" s="722"/>
      <c r="PVA5" s="722"/>
      <c r="PVB5" s="722"/>
      <c r="PVC5" s="721" t="s">
        <v>4954</v>
      </c>
      <c r="PVD5" s="722"/>
      <c r="PVE5" s="722"/>
      <c r="PVF5" s="722"/>
      <c r="PVG5" s="722"/>
      <c r="PVH5" s="722"/>
      <c r="PVI5" s="722"/>
      <c r="PVJ5" s="722"/>
      <c r="PVK5" s="723"/>
      <c r="PVL5" s="724"/>
      <c r="PVM5" s="722"/>
      <c r="PVN5" s="722"/>
      <c r="PVO5" s="722"/>
      <c r="PVP5" s="722"/>
      <c r="PVQ5" s="722"/>
      <c r="PVR5" s="722"/>
      <c r="PVS5" s="721" t="s">
        <v>4954</v>
      </c>
      <c r="PVT5" s="722"/>
      <c r="PVU5" s="722"/>
      <c r="PVV5" s="722"/>
      <c r="PVW5" s="722"/>
      <c r="PVX5" s="722"/>
      <c r="PVY5" s="722"/>
      <c r="PVZ5" s="722"/>
      <c r="PWA5" s="723"/>
      <c r="PWB5" s="724"/>
      <c r="PWC5" s="722"/>
      <c r="PWD5" s="722"/>
      <c r="PWE5" s="722"/>
      <c r="PWF5" s="722"/>
      <c r="PWG5" s="722"/>
      <c r="PWH5" s="722"/>
      <c r="PWI5" s="721" t="s">
        <v>4954</v>
      </c>
      <c r="PWJ5" s="722"/>
      <c r="PWK5" s="722"/>
      <c r="PWL5" s="722"/>
      <c r="PWM5" s="722"/>
      <c r="PWN5" s="722"/>
      <c r="PWO5" s="722"/>
      <c r="PWP5" s="722"/>
      <c r="PWQ5" s="723"/>
      <c r="PWR5" s="724"/>
      <c r="PWS5" s="722"/>
      <c r="PWT5" s="722"/>
      <c r="PWU5" s="722"/>
      <c r="PWV5" s="722"/>
      <c r="PWW5" s="722"/>
      <c r="PWX5" s="722"/>
      <c r="PWY5" s="721" t="s">
        <v>4954</v>
      </c>
      <c r="PWZ5" s="722"/>
      <c r="PXA5" s="722"/>
      <c r="PXB5" s="722"/>
      <c r="PXC5" s="722"/>
      <c r="PXD5" s="722"/>
      <c r="PXE5" s="722"/>
      <c r="PXF5" s="722"/>
      <c r="PXG5" s="723"/>
      <c r="PXH5" s="724"/>
      <c r="PXI5" s="722"/>
      <c r="PXJ5" s="722"/>
      <c r="PXK5" s="722"/>
      <c r="PXL5" s="722"/>
      <c r="PXM5" s="722"/>
      <c r="PXN5" s="722"/>
      <c r="PXO5" s="721" t="s">
        <v>4954</v>
      </c>
      <c r="PXP5" s="722"/>
      <c r="PXQ5" s="722"/>
      <c r="PXR5" s="722"/>
      <c r="PXS5" s="722"/>
      <c r="PXT5" s="722"/>
      <c r="PXU5" s="722"/>
      <c r="PXV5" s="722"/>
      <c r="PXW5" s="723"/>
      <c r="PXX5" s="724"/>
      <c r="PXY5" s="722"/>
      <c r="PXZ5" s="722"/>
      <c r="PYA5" s="722"/>
      <c r="PYB5" s="722"/>
      <c r="PYC5" s="722"/>
      <c r="PYD5" s="722"/>
      <c r="PYE5" s="721" t="s">
        <v>4954</v>
      </c>
      <c r="PYF5" s="722"/>
      <c r="PYG5" s="722"/>
      <c r="PYH5" s="722"/>
      <c r="PYI5" s="722"/>
      <c r="PYJ5" s="722"/>
      <c r="PYK5" s="722"/>
      <c r="PYL5" s="722"/>
      <c r="PYM5" s="723"/>
      <c r="PYN5" s="724"/>
      <c r="PYO5" s="722"/>
      <c r="PYP5" s="722"/>
      <c r="PYQ5" s="722"/>
      <c r="PYR5" s="722"/>
      <c r="PYS5" s="722"/>
      <c r="PYT5" s="722"/>
      <c r="PYU5" s="721" t="s">
        <v>4954</v>
      </c>
      <c r="PYV5" s="722"/>
      <c r="PYW5" s="722"/>
      <c r="PYX5" s="722"/>
      <c r="PYY5" s="722"/>
      <c r="PYZ5" s="722"/>
      <c r="PZA5" s="722"/>
      <c r="PZB5" s="722"/>
      <c r="PZC5" s="723"/>
      <c r="PZD5" s="724"/>
      <c r="PZE5" s="722"/>
      <c r="PZF5" s="722"/>
      <c r="PZG5" s="722"/>
      <c r="PZH5" s="722"/>
      <c r="PZI5" s="722"/>
      <c r="PZJ5" s="722"/>
      <c r="PZK5" s="721" t="s">
        <v>4954</v>
      </c>
      <c r="PZL5" s="722"/>
      <c r="PZM5" s="722"/>
      <c r="PZN5" s="722"/>
      <c r="PZO5" s="722"/>
      <c r="PZP5" s="722"/>
      <c r="PZQ5" s="722"/>
      <c r="PZR5" s="722"/>
      <c r="PZS5" s="723"/>
      <c r="PZT5" s="724"/>
      <c r="PZU5" s="722"/>
      <c r="PZV5" s="722"/>
      <c r="PZW5" s="722"/>
      <c r="PZX5" s="722"/>
      <c r="PZY5" s="722"/>
      <c r="PZZ5" s="722"/>
      <c r="QAA5" s="721" t="s">
        <v>4954</v>
      </c>
      <c r="QAB5" s="722"/>
      <c r="QAC5" s="722"/>
      <c r="QAD5" s="722"/>
      <c r="QAE5" s="722"/>
      <c r="QAF5" s="722"/>
      <c r="QAG5" s="722"/>
      <c r="QAH5" s="722"/>
      <c r="QAI5" s="723"/>
      <c r="QAJ5" s="724"/>
      <c r="QAK5" s="722"/>
      <c r="QAL5" s="722"/>
      <c r="QAM5" s="722"/>
      <c r="QAN5" s="722"/>
      <c r="QAO5" s="722"/>
      <c r="QAP5" s="722"/>
      <c r="QAQ5" s="721" t="s">
        <v>4954</v>
      </c>
      <c r="QAR5" s="722"/>
      <c r="QAS5" s="722"/>
      <c r="QAT5" s="722"/>
      <c r="QAU5" s="722"/>
      <c r="QAV5" s="722"/>
      <c r="QAW5" s="722"/>
      <c r="QAX5" s="722"/>
      <c r="QAY5" s="723"/>
      <c r="QAZ5" s="724"/>
      <c r="QBA5" s="722"/>
      <c r="QBB5" s="722"/>
      <c r="QBC5" s="722"/>
      <c r="QBD5" s="722"/>
      <c r="QBE5" s="722"/>
      <c r="QBF5" s="722"/>
      <c r="QBG5" s="721" t="s">
        <v>4954</v>
      </c>
      <c r="QBH5" s="722"/>
      <c r="QBI5" s="722"/>
      <c r="QBJ5" s="722"/>
      <c r="QBK5" s="722"/>
      <c r="QBL5" s="722"/>
      <c r="QBM5" s="722"/>
      <c r="QBN5" s="722"/>
      <c r="QBO5" s="723"/>
      <c r="QBP5" s="724"/>
      <c r="QBQ5" s="722"/>
      <c r="QBR5" s="722"/>
      <c r="QBS5" s="722"/>
      <c r="QBT5" s="722"/>
      <c r="QBU5" s="722"/>
      <c r="QBV5" s="722"/>
      <c r="QBW5" s="721" t="s">
        <v>4954</v>
      </c>
      <c r="QBX5" s="722"/>
      <c r="QBY5" s="722"/>
      <c r="QBZ5" s="722"/>
      <c r="QCA5" s="722"/>
      <c r="QCB5" s="722"/>
      <c r="QCC5" s="722"/>
      <c r="QCD5" s="722"/>
      <c r="QCE5" s="723"/>
      <c r="QCF5" s="724"/>
      <c r="QCG5" s="722"/>
      <c r="QCH5" s="722"/>
      <c r="QCI5" s="722"/>
      <c r="QCJ5" s="722"/>
      <c r="QCK5" s="722"/>
      <c r="QCL5" s="722"/>
      <c r="QCM5" s="721" t="s">
        <v>4954</v>
      </c>
      <c r="QCN5" s="722"/>
      <c r="QCO5" s="722"/>
      <c r="QCP5" s="722"/>
      <c r="QCQ5" s="722"/>
      <c r="QCR5" s="722"/>
      <c r="QCS5" s="722"/>
      <c r="QCT5" s="722"/>
      <c r="QCU5" s="723"/>
      <c r="QCV5" s="724"/>
      <c r="QCW5" s="722"/>
      <c r="QCX5" s="722"/>
      <c r="QCY5" s="722"/>
      <c r="QCZ5" s="722"/>
      <c r="QDA5" s="722"/>
      <c r="QDB5" s="722"/>
      <c r="QDC5" s="721" t="s">
        <v>4954</v>
      </c>
      <c r="QDD5" s="722"/>
      <c r="QDE5" s="722"/>
      <c r="QDF5" s="722"/>
      <c r="QDG5" s="722"/>
      <c r="QDH5" s="722"/>
      <c r="QDI5" s="722"/>
      <c r="QDJ5" s="722"/>
      <c r="QDK5" s="723"/>
      <c r="QDL5" s="724"/>
      <c r="QDM5" s="722"/>
      <c r="QDN5" s="722"/>
      <c r="QDO5" s="722"/>
      <c r="QDP5" s="722"/>
      <c r="QDQ5" s="722"/>
      <c r="QDR5" s="722"/>
      <c r="QDS5" s="721" t="s">
        <v>4954</v>
      </c>
      <c r="QDT5" s="722"/>
      <c r="QDU5" s="722"/>
      <c r="QDV5" s="722"/>
      <c r="QDW5" s="722"/>
      <c r="QDX5" s="722"/>
      <c r="QDY5" s="722"/>
      <c r="QDZ5" s="722"/>
      <c r="QEA5" s="723"/>
      <c r="QEB5" s="724"/>
      <c r="QEC5" s="722"/>
      <c r="QED5" s="722"/>
      <c r="QEE5" s="722"/>
      <c r="QEF5" s="722"/>
      <c r="QEG5" s="722"/>
      <c r="QEH5" s="722"/>
      <c r="QEI5" s="721" t="s">
        <v>4954</v>
      </c>
      <c r="QEJ5" s="722"/>
      <c r="QEK5" s="722"/>
      <c r="QEL5" s="722"/>
      <c r="QEM5" s="722"/>
      <c r="QEN5" s="722"/>
      <c r="QEO5" s="722"/>
      <c r="QEP5" s="722"/>
      <c r="QEQ5" s="723"/>
      <c r="QER5" s="724"/>
      <c r="QES5" s="722"/>
      <c r="QET5" s="722"/>
      <c r="QEU5" s="722"/>
      <c r="QEV5" s="722"/>
      <c r="QEW5" s="722"/>
      <c r="QEX5" s="722"/>
      <c r="QEY5" s="721" t="s">
        <v>4954</v>
      </c>
      <c r="QEZ5" s="722"/>
      <c r="QFA5" s="722"/>
      <c r="QFB5" s="722"/>
      <c r="QFC5" s="722"/>
      <c r="QFD5" s="722"/>
      <c r="QFE5" s="722"/>
      <c r="QFF5" s="722"/>
      <c r="QFG5" s="723"/>
      <c r="QFH5" s="724"/>
      <c r="QFI5" s="722"/>
      <c r="QFJ5" s="722"/>
      <c r="QFK5" s="722"/>
      <c r="QFL5" s="722"/>
      <c r="QFM5" s="722"/>
      <c r="QFN5" s="722"/>
      <c r="QFO5" s="721" t="s">
        <v>4954</v>
      </c>
      <c r="QFP5" s="722"/>
      <c r="QFQ5" s="722"/>
      <c r="QFR5" s="722"/>
      <c r="QFS5" s="722"/>
      <c r="QFT5" s="722"/>
      <c r="QFU5" s="722"/>
      <c r="QFV5" s="722"/>
      <c r="QFW5" s="723"/>
      <c r="QFX5" s="724"/>
      <c r="QFY5" s="722"/>
      <c r="QFZ5" s="722"/>
      <c r="QGA5" s="722"/>
      <c r="QGB5" s="722"/>
      <c r="QGC5" s="722"/>
      <c r="QGD5" s="722"/>
      <c r="QGE5" s="721" t="s">
        <v>4954</v>
      </c>
      <c r="QGF5" s="722"/>
      <c r="QGG5" s="722"/>
      <c r="QGH5" s="722"/>
      <c r="QGI5" s="722"/>
      <c r="QGJ5" s="722"/>
      <c r="QGK5" s="722"/>
      <c r="QGL5" s="722"/>
      <c r="QGM5" s="723"/>
      <c r="QGN5" s="724"/>
      <c r="QGO5" s="722"/>
      <c r="QGP5" s="722"/>
      <c r="QGQ5" s="722"/>
      <c r="QGR5" s="722"/>
      <c r="QGS5" s="722"/>
      <c r="QGT5" s="722"/>
      <c r="QGU5" s="721" t="s">
        <v>4954</v>
      </c>
      <c r="QGV5" s="722"/>
      <c r="QGW5" s="722"/>
      <c r="QGX5" s="722"/>
      <c r="QGY5" s="722"/>
      <c r="QGZ5" s="722"/>
      <c r="QHA5" s="722"/>
      <c r="QHB5" s="722"/>
      <c r="QHC5" s="723"/>
      <c r="QHD5" s="724"/>
      <c r="QHE5" s="722"/>
      <c r="QHF5" s="722"/>
      <c r="QHG5" s="722"/>
      <c r="QHH5" s="722"/>
      <c r="QHI5" s="722"/>
      <c r="QHJ5" s="722"/>
      <c r="QHK5" s="721" t="s">
        <v>4954</v>
      </c>
      <c r="QHL5" s="722"/>
      <c r="QHM5" s="722"/>
      <c r="QHN5" s="722"/>
      <c r="QHO5" s="722"/>
      <c r="QHP5" s="722"/>
      <c r="QHQ5" s="722"/>
      <c r="QHR5" s="722"/>
      <c r="QHS5" s="723"/>
      <c r="QHT5" s="724"/>
      <c r="QHU5" s="722"/>
      <c r="QHV5" s="722"/>
      <c r="QHW5" s="722"/>
      <c r="QHX5" s="722"/>
      <c r="QHY5" s="722"/>
      <c r="QHZ5" s="722"/>
      <c r="QIA5" s="721" t="s">
        <v>4954</v>
      </c>
      <c r="QIB5" s="722"/>
      <c r="QIC5" s="722"/>
      <c r="QID5" s="722"/>
      <c r="QIE5" s="722"/>
      <c r="QIF5" s="722"/>
      <c r="QIG5" s="722"/>
      <c r="QIH5" s="722"/>
      <c r="QII5" s="723"/>
      <c r="QIJ5" s="724"/>
      <c r="QIK5" s="722"/>
      <c r="QIL5" s="722"/>
      <c r="QIM5" s="722"/>
      <c r="QIN5" s="722"/>
      <c r="QIO5" s="722"/>
      <c r="QIP5" s="722"/>
      <c r="QIQ5" s="721" t="s">
        <v>4954</v>
      </c>
      <c r="QIR5" s="722"/>
      <c r="QIS5" s="722"/>
      <c r="QIT5" s="722"/>
      <c r="QIU5" s="722"/>
      <c r="QIV5" s="722"/>
      <c r="QIW5" s="722"/>
      <c r="QIX5" s="722"/>
      <c r="QIY5" s="723"/>
      <c r="QIZ5" s="724"/>
      <c r="QJA5" s="722"/>
      <c r="QJB5" s="722"/>
      <c r="QJC5" s="722"/>
      <c r="QJD5" s="722"/>
      <c r="QJE5" s="722"/>
      <c r="QJF5" s="722"/>
      <c r="QJG5" s="721" t="s">
        <v>4954</v>
      </c>
      <c r="QJH5" s="722"/>
      <c r="QJI5" s="722"/>
      <c r="QJJ5" s="722"/>
      <c r="QJK5" s="722"/>
      <c r="QJL5" s="722"/>
      <c r="QJM5" s="722"/>
      <c r="QJN5" s="722"/>
      <c r="QJO5" s="723"/>
      <c r="QJP5" s="724"/>
      <c r="QJQ5" s="722"/>
      <c r="QJR5" s="722"/>
      <c r="QJS5" s="722"/>
      <c r="QJT5" s="722"/>
      <c r="QJU5" s="722"/>
      <c r="QJV5" s="722"/>
      <c r="QJW5" s="721" t="s">
        <v>4954</v>
      </c>
      <c r="QJX5" s="722"/>
      <c r="QJY5" s="722"/>
      <c r="QJZ5" s="722"/>
      <c r="QKA5" s="722"/>
      <c r="QKB5" s="722"/>
      <c r="QKC5" s="722"/>
      <c r="QKD5" s="722"/>
      <c r="QKE5" s="723"/>
      <c r="QKF5" s="724"/>
      <c r="QKG5" s="722"/>
      <c r="QKH5" s="722"/>
      <c r="QKI5" s="722"/>
      <c r="QKJ5" s="722"/>
      <c r="QKK5" s="722"/>
      <c r="QKL5" s="722"/>
      <c r="QKM5" s="721" t="s">
        <v>4954</v>
      </c>
      <c r="QKN5" s="722"/>
      <c r="QKO5" s="722"/>
      <c r="QKP5" s="722"/>
      <c r="QKQ5" s="722"/>
      <c r="QKR5" s="722"/>
      <c r="QKS5" s="722"/>
      <c r="QKT5" s="722"/>
      <c r="QKU5" s="723"/>
      <c r="QKV5" s="724"/>
      <c r="QKW5" s="722"/>
      <c r="QKX5" s="722"/>
      <c r="QKY5" s="722"/>
      <c r="QKZ5" s="722"/>
      <c r="QLA5" s="722"/>
      <c r="QLB5" s="722"/>
      <c r="QLC5" s="721" t="s">
        <v>4954</v>
      </c>
      <c r="QLD5" s="722"/>
      <c r="QLE5" s="722"/>
      <c r="QLF5" s="722"/>
      <c r="QLG5" s="722"/>
      <c r="QLH5" s="722"/>
      <c r="QLI5" s="722"/>
      <c r="QLJ5" s="722"/>
      <c r="QLK5" s="723"/>
      <c r="QLL5" s="724"/>
      <c r="QLM5" s="722"/>
      <c r="QLN5" s="722"/>
      <c r="QLO5" s="722"/>
      <c r="QLP5" s="722"/>
      <c r="QLQ5" s="722"/>
      <c r="QLR5" s="722"/>
      <c r="QLS5" s="721" t="s">
        <v>4954</v>
      </c>
      <c r="QLT5" s="722"/>
      <c r="QLU5" s="722"/>
      <c r="QLV5" s="722"/>
      <c r="QLW5" s="722"/>
      <c r="QLX5" s="722"/>
      <c r="QLY5" s="722"/>
      <c r="QLZ5" s="722"/>
      <c r="QMA5" s="723"/>
      <c r="QMB5" s="724"/>
      <c r="QMC5" s="722"/>
      <c r="QMD5" s="722"/>
      <c r="QME5" s="722"/>
      <c r="QMF5" s="722"/>
      <c r="QMG5" s="722"/>
      <c r="QMH5" s="722"/>
      <c r="QMI5" s="721" t="s">
        <v>4954</v>
      </c>
      <c r="QMJ5" s="722"/>
      <c r="QMK5" s="722"/>
      <c r="QML5" s="722"/>
      <c r="QMM5" s="722"/>
      <c r="QMN5" s="722"/>
      <c r="QMO5" s="722"/>
      <c r="QMP5" s="722"/>
      <c r="QMQ5" s="723"/>
      <c r="QMR5" s="724"/>
      <c r="QMS5" s="722"/>
      <c r="QMT5" s="722"/>
      <c r="QMU5" s="722"/>
      <c r="QMV5" s="722"/>
      <c r="QMW5" s="722"/>
      <c r="QMX5" s="722"/>
      <c r="QMY5" s="721" t="s">
        <v>4954</v>
      </c>
      <c r="QMZ5" s="722"/>
      <c r="QNA5" s="722"/>
      <c r="QNB5" s="722"/>
      <c r="QNC5" s="722"/>
      <c r="QND5" s="722"/>
      <c r="QNE5" s="722"/>
      <c r="QNF5" s="722"/>
      <c r="QNG5" s="723"/>
      <c r="QNH5" s="724"/>
      <c r="QNI5" s="722"/>
      <c r="QNJ5" s="722"/>
      <c r="QNK5" s="722"/>
      <c r="QNL5" s="722"/>
      <c r="QNM5" s="722"/>
      <c r="QNN5" s="722"/>
      <c r="QNO5" s="721" t="s">
        <v>4954</v>
      </c>
      <c r="QNP5" s="722"/>
      <c r="QNQ5" s="722"/>
      <c r="QNR5" s="722"/>
      <c r="QNS5" s="722"/>
      <c r="QNT5" s="722"/>
      <c r="QNU5" s="722"/>
      <c r="QNV5" s="722"/>
      <c r="QNW5" s="723"/>
      <c r="QNX5" s="724"/>
      <c r="QNY5" s="722"/>
      <c r="QNZ5" s="722"/>
      <c r="QOA5" s="722"/>
      <c r="QOB5" s="722"/>
      <c r="QOC5" s="722"/>
      <c r="QOD5" s="722"/>
      <c r="QOE5" s="721" t="s">
        <v>4954</v>
      </c>
      <c r="QOF5" s="722"/>
      <c r="QOG5" s="722"/>
      <c r="QOH5" s="722"/>
      <c r="QOI5" s="722"/>
      <c r="QOJ5" s="722"/>
      <c r="QOK5" s="722"/>
      <c r="QOL5" s="722"/>
      <c r="QOM5" s="723"/>
      <c r="QON5" s="724"/>
      <c r="QOO5" s="722"/>
      <c r="QOP5" s="722"/>
      <c r="QOQ5" s="722"/>
      <c r="QOR5" s="722"/>
      <c r="QOS5" s="722"/>
      <c r="QOT5" s="722"/>
      <c r="QOU5" s="721" t="s">
        <v>4954</v>
      </c>
      <c r="QOV5" s="722"/>
      <c r="QOW5" s="722"/>
      <c r="QOX5" s="722"/>
      <c r="QOY5" s="722"/>
      <c r="QOZ5" s="722"/>
      <c r="QPA5" s="722"/>
      <c r="QPB5" s="722"/>
      <c r="QPC5" s="723"/>
      <c r="QPD5" s="724"/>
      <c r="QPE5" s="722"/>
      <c r="QPF5" s="722"/>
      <c r="QPG5" s="722"/>
      <c r="QPH5" s="722"/>
      <c r="QPI5" s="722"/>
      <c r="QPJ5" s="722"/>
      <c r="QPK5" s="721" t="s">
        <v>4954</v>
      </c>
      <c r="QPL5" s="722"/>
      <c r="QPM5" s="722"/>
      <c r="QPN5" s="722"/>
      <c r="QPO5" s="722"/>
      <c r="QPP5" s="722"/>
      <c r="QPQ5" s="722"/>
      <c r="QPR5" s="722"/>
      <c r="QPS5" s="723"/>
      <c r="QPT5" s="724"/>
      <c r="QPU5" s="722"/>
      <c r="QPV5" s="722"/>
      <c r="QPW5" s="722"/>
      <c r="QPX5" s="722"/>
      <c r="QPY5" s="722"/>
      <c r="QPZ5" s="722"/>
      <c r="QQA5" s="721" t="s">
        <v>4954</v>
      </c>
      <c r="QQB5" s="722"/>
      <c r="QQC5" s="722"/>
      <c r="QQD5" s="722"/>
      <c r="QQE5" s="722"/>
      <c r="QQF5" s="722"/>
      <c r="QQG5" s="722"/>
      <c r="QQH5" s="722"/>
      <c r="QQI5" s="723"/>
      <c r="QQJ5" s="724"/>
      <c r="QQK5" s="722"/>
      <c r="QQL5" s="722"/>
      <c r="QQM5" s="722"/>
      <c r="QQN5" s="722"/>
      <c r="QQO5" s="722"/>
      <c r="QQP5" s="722"/>
      <c r="QQQ5" s="721" t="s">
        <v>4954</v>
      </c>
      <c r="QQR5" s="722"/>
      <c r="QQS5" s="722"/>
      <c r="QQT5" s="722"/>
      <c r="QQU5" s="722"/>
      <c r="QQV5" s="722"/>
      <c r="QQW5" s="722"/>
      <c r="QQX5" s="722"/>
      <c r="QQY5" s="723"/>
      <c r="QQZ5" s="724"/>
      <c r="QRA5" s="722"/>
      <c r="QRB5" s="722"/>
      <c r="QRC5" s="722"/>
      <c r="QRD5" s="722"/>
      <c r="QRE5" s="722"/>
      <c r="QRF5" s="722"/>
      <c r="QRG5" s="721" t="s">
        <v>4954</v>
      </c>
      <c r="QRH5" s="722"/>
      <c r="QRI5" s="722"/>
      <c r="QRJ5" s="722"/>
      <c r="QRK5" s="722"/>
      <c r="QRL5" s="722"/>
      <c r="QRM5" s="722"/>
      <c r="QRN5" s="722"/>
      <c r="QRO5" s="723"/>
      <c r="QRP5" s="724"/>
      <c r="QRQ5" s="722"/>
      <c r="QRR5" s="722"/>
      <c r="QRS5" s="722"/>
      <c r="QRT5" s="722"/>
      <c r="QRU5" s="722"/>
      <c r="QRV5" s="722"/>
      <c r="QRW5" s="721" t="s">
        <v>4954</v>
      </c>
      <c r="QRX5" s="722"/>
      <c r="QRY5" s="722"/>
      <c r="QRZ5" s="722"/>
      <c r="QSA5" s="722"/>
      <c r="QSB5" s="722"/>
      <c r="QSC5" s="722"/>
      <c r="QSD5" s="722"/>
      <c r="QSE5" s="723"/>
      <c r="QSF5" s="724"/>
      <c r="QSG5" s="722"/>
      <c r="QSH5" s="722"/>
      <c r="QSI5" s="722"/>
      <c r="QSJ5" s="722"/>
      <c r="QSK5" s="722"/>
      <c r="QSL5" s="722"/>
      <c r="QSM5" s="721" t="s">
        <v>4954</v>
      </c>
      <c r="QSN5" s="722"/>
      <c r="QSO5" s="722"/>
      <c r="QSP5" s="722"/>
      <c r="QSQ5" s="722"/>
      <c r="QSR5" s="722"/>
      <c r="QSS5" s="722"/>
      <c r="QST5" s="722"/>
      <c r="QSU5" s="723"/>
      <c r="QSV5" s="724"/>
      <c r="QSW5" s="722"/>
      <c r="QSX5" s="722"/>
      <c r="QSY5" s="722"/>
      <c r="QSZ5" s="722"/>
      <c r="QTA5" s="722"/>
      <c r="QTB5" s="722"/>
      <c r="QTC5" s="721" t="s">
        <v>4954</v>
      </c>
      <c r="QTD5" s="722"/>
      <c r="QTE5" s="722"/>
      <c r="QTF5" s="722"/>
      <c r="QTG5" s="722"/>
      <c r="QTH5" s="722"/>
      <c r="QTI5" s="722"/>
      <c r="QTJ5" s="722"/>
      <c r="QTK5" s="723"/>
      <c r="QTL5" s="724"/>
      <c r="QTM5" s="722"/>
      <c r="QTN5" s="722"/>
      <c r="QTO5" s="722"/>
      <c r="QTP5" s="722"/>
      <c r="QTQ5" s="722"/>
      <c r="QTR5" s="722"/>
      <c r="QTS5" s="721" t="s">
        <v>4954</v>
      </c>
      <c r="QTT5" s="722"/>
      <c r="QTU5" s="722"/>
      <c r="QTV5" s="722"/>
      <c r="QTW5" s="722"/>
      <c r="QTX5" s="722"/>
      <c r="QTY5" s="722"/>
      <c r="QTZ5" s="722"/>
      <c r="QUA5" s="723"/>
      <c r="QUB5" s="724"/>
      <c r="QUC5" s="722"/>
      <c r="QUD5" s="722"/>
      <c r="QUE5" s="722"/>
      <c r="QUF5" s="722"/>
      <c r="QUG5" s="722"/>
      <c r="QUH5" s="722"/>
      <c r="QUI5" s="721" t="s">
        <v>4954</v>
      </c>
      <c r="QUJ5" s="722"/>
      <c r="QUK5" s="722"/>
      <c r="QUL5" s="722"/>
      <c r="QUM5" s="722"/>
      <c r="QUN5" s="722"/>
      <c r="QUO5" s="722"/>
      <c r="QUP5" s="722"/>
      <c r="QUQ5" s="723"/>
      <c r="QUR5" s="724"/>
      <c r="QUS5" s="722"/>
      <c r="QUT5" s="722"/>
      <c r="QUU5" s="722"/>
      <c r="QUV5" s="722"/>
      <c r="QUW5" s="722"/>
      <c r="QUX5" s="722"/>
      <c r="QUY5" s="721" t="s">
        <v>4954</v>
      </c>
      <c r="QUZ5" s="722"/>
      <c r="QVA5" s="722"/>
      <c r="QVB5" s="722"/>
      <c r="QVC5" s="722"/>
      <c r="QVD5" s="722"/>
      <c r="QVE5" s="722"/>
      <c r="QVF5" s="722"/>
      <c r="QVG5" s="723"/>
      <c r="QVH5" s="724"/>
      <c r="QVI5" s="722"/>
      <c r="QVJ5" s="722"/>
      <c r="QVK5" s="722"/>
      <c r="QVL5" s="722"/>
      <c r="QVM5" s="722"/>
      <c r="QVN5" s="722"/>
      <c r="QVO5" s="721" t="s">
        <v>4954</v>
      </c>
      <c r="QVP5" s="722"/>
      <c r="QVQ5" s="722"/>
      <c r="QVR5" s="722"/>
      <c r="QVS5" s="722"/>
      <c r="QVT5" s="722"/>
      <c r="QVU5" s="722"/>
      <c r="QVV5" s="722"/>
      <c r="QVW5" s="723"/>
      <c r="QVX5" s="724"/>
      <c r="QVY5" s="722"/>
      <c r="QVZ5" s="722"/>
      <c r="QWA5" s="722"/>
      <c r="QWB5" s="722"/>
      <c r="QWC5" s="722"/>
      <c r="QWD5" s="722"/>
      <c r="QWE5" s="721" t="s">
        <v>4954</v>
      </c>
      <c r="QWF5" s="722"/>
      <c r="QWG5" s="722"/>
      <c r="QWH5" s="722"/>
      <c r="QWI5" s="722"/>
      <c r="QWJ5" s="722"/>
      <c r="QWK5" s="722"/>
      <c r="QWL5" s="722"/>
      <c r="QWM5" s="723"/>
      <c r="QWN5" s="724"/>
      <c r="QWO5" s="722"/>
      <c r="QWP5" s="722"/>
      <c r="QWQ5" s="722"/>
      <c r="QWR5" s="722"/>
      <c r="QWS5" s="722"/>
      <c r="QWT5" s="722"/>
      <c r="QWU5" s="721" t="s">
        <v>4954</v>
      </c>
      <c r="QWV5" s="722"/>
      <c r="QWW5" s="722"/>
      <c r="QWX5" s="722"/>
      <c r="QWY5" s="722"/>
      <c r="QWZ5" s="722"/>
      <c r="QXA5" s="722"/>
      <c r="QXB5" s="722"/>
      <c r="QXC5" s="723"/>
      <c r="QXD5" s="724"/>
      <c r="QXE5" s="722"/>
      <c r="QXF5" s="722"/>
      <c r="QXG5" s="722"/>
      <c r="QXH5" s="722"/>
      <c r="QXI5" s="722"/>
      <c r="QXJ5" s="722"/>
      <c r="QXK5" s="721" t="s">
        <v>4954</v>
      </c>
      <c r="QXL5" s="722"/>
      <c r="QXM5" s="722"/>
      <c r="QXN5" s="722"/>
      <c r="QXO5" s="722"/>
      <c r="QXP5" s="722"/>
      <c r="QXQ5" s="722"/>
      <c r="QXR5" s="722"/>
      <c r="QXS5" s="723"/>
      <c r="QXT5" s="724"/>
      <c r="QXU5" s="722"/>
      <c r="QXV5" s="722"/>
      <c r="QXW5" s="722"/>
      <c r="QXX5" s="722"/>
      <c r="QXY5" s="722"/>
      <c r="QXZ5" s="722"/>
      <c r="QYA5" s="721" t="s">
        <v>4954</v>
      </c>
      <c r="QYB5" s="722"/>
      <c r="QYC5" s="722"/>
      <c r="QYD5" s="722"/>
      <c r="QYE5" s="722"/>
      <c r="QYF5" s="722"/>
      <c r="QYG5" s="722"/>
      <c r="QYH5" s="722"/>
      <c r="QYI5" s="723"/>
      <c r="QYJ5" s="724"/>
      <c r="QYK5" s="722"/>
      <c r="QYL5" s="722"/>
      <c r="QYM5" s="722"/>
      <c r="QYN5" s="722"/>
      <c r="QYO5" s="722"/>
      <c r="QYP5" s="722"/>
      <c r="QYQ5" s="721" t="s">
        <v>4954</v>
      </c>
      <c r="QYR5" s="722"/>
      <c r="QYS5" s="722"/>
      <c r="QYT5" s="722"/>
      <c r="QYU5" s="722"/>
      <c r="QYV5" s="722"/>
      <c r="QYW5" s="722"/>
      <c r="QYX5" s="722"/>
      <c r="QYY5" s="723"/>
      <c r="QYZ5" s="724"/>
      <c r="QZA5" s="722"/>
      <c r="QZB5" s="722"/>
      <c r="QZC5" s="722"/>
      <c r="QZD5" s="722"/>
      <c r="QZE5" s="722"/>
      <c r="QZF5" s="722"/>
      <c r="QZG5" s="721" t="s">
        <v>4954</v>
      </c>
      <c r="QZH5" s="722"/>
      <c r="QZI5" s="722"/>
      <c r="QZJ5" s="722"/>
      <c r="QZK5" s="722"/>
      <c r="QZL5" s="722"/>
      <c r="QZM5" s="722"/>
      <c r="QZN5" s="722"/>
      <c r="QZO5" s="723"/>
      <c r="QZP5" s="724"/>
      <c r="QZQ5" s="722"/>
      <c r="QZR5" s="722"/>
      <c r="QZS5" s="722"/>
      <c r="QZT5" s="722"/>
      <c r="QZU5" s="722"/>
      <c r="QZV5" s="722"/>
      <c r="QZW5" s="721" t="s">
        <v>4954</v>
      </c>
      <c r="QZX5" s="722"/>
      <c r="QZY5" s="722"/>
      <c r="QZZ5" s="722"/>
      <c r="RAA5" s="722"/>
      <c r="RAB5" s="722"/>
      <c r="RAC5" s="722"/>
      <c r="RAD5" s="722"/>
      <c r="RAE5" s="723"/>
      <c r="RAF5" s="724"/>
      <c r="RAG5" s="722"/>
      <c r="RAH5" s="722"/>
      <c r="RAI5" s="722"/>
      <c r="RAJ5" s="722"/>
      <c r="RAK5" s="722"/>
      <c r="RAL5" s="722"/>
      <c r="RAM5" s="721" t="s">
        <v>4954</v>
      </c>
      <c r="RAN5" s="722"/>
      <c r="RAO5" s="722"/>
      <c r="RAP5" s="722"/>
      <c r="RAQ5" s="722"/>
      <c r="RAR5" s="722"/>
      <c r="RAS5" s="722"/>
      <c r="RAT5" s="722"/>
      <c r="RAU5" s="723"/>
      <c r="RAV5" s="724"/>
      <c r="RAW5" s="722"/>
      <c r="RAX5" s="722"/>
      <c r="RAY5" s="722"/>
      <c r="RAZ5" s="722"/>
      <c r="RBA5" s="722"/>
      <c r="RBB5" s="722"/>
      <c r="RBC5" s="721" t="s">
        <v>4954</v>
      </c>
      <c r="RBD5" s="722"/>
      <c r="RBE5" s="722"/>
      <c r="RBF5" s="722"/>
      <c r="RBG5" s="722"/>
      <c r="RBH5" s="722"/>
      <c r="RBI5" s="722"/>
      <c r="RBJ5" s="722"/>
      <c r="RBK5" s="723"/>
      <c r="RBL5" s="724"/>
      <c r="RBM5" s="722"/>
      <c r="RBN5" s="722"/>
      <c r="RBO5" s="722"/>
      <c r="RBP5" s="722"/>
      <c r="RBQ5" s="722"/>
      <c r="RBR5" s="722"/>
      <c r="RBS5" s="721" t="s">
        <v>4954</v>
      </c>
      <c r="RBT5" s="722"/>
      <c r="RBU5" s="722"/>
      <c r="RBV5" s="722"/>
      <c r="RBW5" s="722"/>
      <c r="RBX5" s="722"/>
      <c r="RBY5" s="722"/>
      <c r="RBZ5" s="722"/>
      <c r="RCA5" s="723"/>
      <c r="RCB5" s="724"/>
      <c r="RCC5" s="722"/>
      <c r="RCD5" s="722"/>
      <c r="RCE5" s="722"/>
      <c r="RCF5" s="722"/>
      <c r="RCG5" s="722"/>
      <c r="RCH5" s="722"/>
      <c r="RCI5" s="721" t="s">
        <v>4954</v>
      </c>
      <c r="RCJ5" s="722"/>
      <c r="RCK5" s="722"/>
      <c r="RCL5" s="722"/>
      <c r="RCM5" s="722"/>
      <c r="RCN5" s="722"/>
      <c r="RCO5" s="722"/>
      <c r="RCP5" s="722"/>
      <c r="RCQ5" s="723"/>
      <c r="RCR5" s="724"/>
      <c r="RCS5" s="722"/>
      <c r="RCT5" s="722"/>
      <c r="RCU5" s="722"/>
      <c r="RCV5" s="722"/>
      <c r="RCW5" s="722"/>
      <c r="RCX5" s="722"/>
      <c r="RCY5" s="721" t="s">
        <v>4954</v>
      </c>
      <c r="RCZ5" s="722"/>
      <c r="RDA5" s="722"/>
      <c r="RDB5" s="722"/>
      <c r="RDC5" s="722"/>
      <c r="RDD5" s="722"/>
      <c r="RDE5" s="722"/>
      <c r="RDF5" s="722"/>
      <c r="RDG5" s="723"/>
      <c r="RDH5" s="724"/>
      <c r="RDI5" s="722"/>
      <c r="RDJ5" s="722"/>
      <c r="RDK5" s="722"/>
      <c r="RDL5" s="722"/>
      <c r="RDM5" s="722"/>
      <c r="RDN5" s="722"/>
      <c r="RDO5" s="721" t="s">
        <v>4954</v>
      </c>
      <c r="RDP5" s="722"/>
      <c r="RDQ5" s="722"/>
      <c r="RDR5" s="722"/>
      <c r="RDS5" s="722"/>
      <c r="RDT5" s="722"/>
      <c r="RDU5" s="722"/>
      <c r="RDV5" s="722"/>
      <c r="RDW5" s="723"/>
      <c r="RDX5" s="724"/>
      <c r="RDY5" s="722"/>
      <c r="RDZ5" s="722"/>
      <c r="REA5" s="722"/>
      <c r="REB5" s="722"/>
      <c r="REC5" s="722"/>
      <c r="RED5" s="722"/>
      <c r="REE5" s="721" t="s">
        <v>4954</v>
      </c>
      <c r="REF5" s="722"/>
      <c r="REG5" s="722"/>
      <c r="REH5" s="722"/>
      <c r="REI5" s="722"/>
      <c r="REJ5" s="722"/>
      <c r="REK5" s="722"/>
      <c r="REL5" s="722"/>
      <c r="REM5" s="723"/>
      <c r="REN5" s="724"/>
      <c r="REO5" s="722"/>
      <c r="REP5" s="722"/>
      <c r="REQ5" s="722"/>
      <c r="RER5" s="722"/>
      <c r="RES5" s="722"/>
      <c r="RET5" s="722"/>
      <c r="REU5" s="721" t="s">
        <v>4954</v>
      </c>
      <c r="REV5" s="722"/>
      <c r="REW5" s="722"/>
      <c r="REX5" s="722"/>
      <c r="REY5" s="722"/>
      <c r="REZ5" s="722"/>
      <c r="RFA5" s="722"/>
      <c r="RFB5" s="722"/>
      <c r="RFC5" s="723"/>
      <c r="RFD5" s="724"/>
      <c r="RFE5" s="722"/>
      <c r="RFF5" s="722"/>
      <c r="RFG5" s="722"/>
      <c r="RFH5" s="722"/>
      <c r="RFI5" s="722"/>
      <c r="RFJ5" s="722"/>
      <c r="RFK5" s="721" t="s">
        <v>4954</v>
      </c>
      <c r="RFL5" s="722"/>
      <c r="RFM5" s="722"/>
      <c r="RFN5" s="722"/>
      <c r="RFO5" s="722"/>
      <c r="RFP5" s="722"/>
      <c r="RFQ5" s="722"/>
      <c r="RFR5" s="722"/>
      <c r="RFS5" s="723"/>
      <c r="RFT5" s="724"/>
      <c r="RFU5" s="722"/>
      <c r="RFV5" s="722"/>
      <c r="RFW5" s="722"/>
      <c r="RFX5" s="722"/>
      <c r="RFY5" s="722"/>
      <c r="RFZ5" s="722"/>
      <c r="RGA5" s="721" t="s">
        <v>4954</v>
      </c>
      <c r="RGB5" s="722"/>
      <c r="RGC5" s="722"/>
      <c r="RGD5" s="722"/>
      <c r="RGE5" s="722"/>
      <c r="RGF5" s="722"/>
      <c r="RGG5" s="722"/>
      <c r="RGH5" s="722"/>
      <c r="RGI5" s="723"/>
      <c r="RGJ5" s="724"/>
      <c r="RGK5" s="722"/>
      <c r="RGL5" s="722"/>
      <c r="RGM5" s="722"/>
      <c r="RGN5" s="722"/>
      <c r="RGO5" s="722"/>
      <c r="RGP5" s="722"/>
      <c r="RGQ5" s="721" t="s">
        <v>4954</v>
      </c>
      <c r="RGR5" s="722"/>
      <c r="RGS5" s="722"/>
      <c r="RGT5" s="722"/>
      <c r="RGU5" s="722"/>
      <c r="RGV5" s="722"/>
      <c r="RGW5" s="722"/>
      <c r="RGX5" s="722"/>
      <c r="RGY5" s="723"/>
      <c r="RGZ5" s="724"/>
      <c r="RHA5" s="722"/>
      <c r="RHB5" s="722"/>
      <c r="RHC5" s="722"/>
      <c r="RHD5" s="722"/>
      <c r="RHE5" s="722"/>
      <c r="RHF5" s="722"/>
      <c r="RHG5" s="721" t="s">
        <v>4954</v>
      </c>
      <c r="RHH5" s="722"/>
      <c r="RHI5" s="722"/>
      <c r="RHJ5" s="722"/>
      <c r="RHK5" s="722"/>
      <c r="RHL5" s="722"/>
      <c r="RHM5" s="722"/>
      <c r="RHN5" s="722"/>
      <c r="RHO5" s="723"/>
      <c r="RHP5" s="724"/>
      <c r="RHQ5" s="722"/>
      <c r="RHR5" s="722"/>
      <c r="RHS5" s="722"/>
      <c r="RHT5" s="722"/>
      <c r="RHU5" s="722"/>
      <c r="RHV5" s="722"/>
      <c r="RHW5" s="721" t="s">
        <v>4954</v>
      </c>
      <c r="RHX5" s="722"/>
      <c r="RHY5" s="722"/>
      <c r="RHZ5" s="722"/>
      <c r="RIA5" s="722"/>
      <c r="RIB5" s="722"/>
      <c r="RIC5" s="722"/>
      <c r="RID5" s="722"/>
      <c r="RIE5" s="723"/>
      <c r="RIF5" s="724"/>
      <c r="RIG5" s="722"/>
      <c r="RIH5" s="722"/>
      <c r="RII5" s="722"/>
      <c r="RIJ5" s="722"/>
      <c r="RIK5" s="722"/>
      <c r="RIL5" s="722"/>
      <c r="RIM5" s="721" t="s">
        <v>4954</v>
      </c>
      <c r="RIN5" s="722"/>
      <c r="RIO5" s="722"/>
      <c r="RIP5" s="722"/>
      <c r="RIQ5" s="722"/>
      <c r="RIR5" s="722"/>
      <c r="RIS5" s="722"/>
      <c r="RIT5" s="722"/>
      <c r="RIU5" s="723"/>
      <c r="RIV5" s="724"/>
      <c r="RIW5" s="722"/>
      <c r="RIX5" s="722"/>
      <c r="RIY5" s="722"/>
      <c r="RIZ5" s="722"/>
      <c r="RJA5" s="722"/>
      <c r="RJB5" s="722"/>
      <c r="RJC5" s="721" t="s">
        <v>4954</v>
      </c>
      <c r="RJD5" s="722"/>
      <c r="RJE5" s="722"/>
      <c r="RJF5" s="722"/>
      <c r="RJG5" s="722"/>
      <c r="RJH5" s="722"/>
      <c r="RJI5" s="722"/>
      <c r="RJJ5" s="722"/>
      <c r="RJK5" s="723"/>
      <c r="RJL5" s="724"/>
      <c r="RJM5" s="722"/>
      <c r="RJN5" s="722"/>
      <c r="RJO5" s="722"/>
      <c r="RJP5" s="722"/>
      <c r="RJQ5" s="722"/>
      <c r="RJR5" s="722"/>
      <c r="RJS5" s="721" t="s">
        <v>4954</v>
      </c>
      <c r="RJT5" s="722"/>
      <c r="RJU5" s="722"/>
      <c r="RJV5" s="722"/>
      <c r="RJW5" s="722"/>
      <c r="RJX5" s="722"/>
      <c r="RJY5" s="722"/>
      <c r="RJZ5" s="722"/>
      <c r="RKA5" s="723"/>
      <c r="RKB5" s="724"/>
      <c r="RKC5" s="722"/>
      <c r="RKD5" s="722"/>
      <c r="RKE5" s="722"/>
      <c r="RKF5" s="722"/>
      <c r="RKG5" s="722"/>
      <c r="RKH5" s="722"/>
      <c r="RKI5" s="721" t="s">
        <v>4954</v>
      </c>
      <c r="RKJ5" s="722"/>
      <c r="RKK5" s="722"/>
      <c r="RKL5" s="722"/>
      <c r="RKM5" s="722"/>
      <c r="RKN5" s="722"/>
      <c r="RKO5" s="722"/>
      <c r="RKP5" s="722"/>
      <c r="RKQ5" s="723"/>
      <c r="RKR5" s="724"/>
      <c r="RKS5" s="722"/>
      <c r="RKT5" s="722"/>
      <c r="RKU5" s="722"/>
      <c r="RKV5" s="722"/>
      <c r="RKW5" s="722"/>
      <c r="RKX5" s="722"/>
      <c r="RKY5" s="721" t="s">
        <v>4954</v>
      </c>
      <c r="RKZ5" s="722"/>
      <c r="RLA5" s="722"/>
      <c r="RLB5" s="722"/>
      <c r="RLC5" s="722"/>
      <c r="RLD5" s="722"/>
      <c r="RLE5" s="722"/>
      <c r="RLF5" s="722"/>
      <c r="RLG5" s="723"/>
      <c r="RLH5" s="724"/>
      <c r="RLI5" s="722"/>
      <c r="RLJ5" s="722"/>
      <c r="RLK5" s="722"/>
      <c r="RLL5" s="722"/>
      <c r="RLM5" s="722"/>
      <c r="RLN5" s="722"/>
      <c r="RLO5" s="721" t="s">
        <v>4954</v>
      </c>
      <c r="RLP5" s="722"/>
      <c r="RLQ5" s="722"/>
      <c r="RLR5" s="722"/>
      <c r="RLS5" s="722"/>
      <c r="RLT5" s="722"/>
      <c r="RLU5" s="722"/>
      <c r="RLV5" s="722"/>
      <c r="RLW5" s="723"/>
      <c r="RLX5" s="724"/>
      <c r="RLY5" s="722"/>
      <c r="RLZ5" s="722"/>
      <c r="RMA5" s="722"/>
      <c r="RMB5" s="722"/>
      <c r="RMC5" s="722"/>
      <c r="RMD5" s="722"/>
      <c r="RME5" s="721" t="s">
        <v>4954</v>
      </c>
      <c r="RMF5" s="722"/>
      <c r="RMG5" s="722"/>
      <c r="RMH5" s="722"/>
      <c r="RMI5" s="722"/>
      <c r="RMJ5" s="722"/>
      <c r="RMK5" s="722"/>
      <c r="RML5" s="722"/>
      <c r="RMM5" s="723"/>
      <c r="RMN5" s="724"/>
      <c r="RMO5" s="722"/>
      <c r="RMP5" s="722"/>
      <c r="RMQ5" s="722"/>
      <c r="RMR5" s="722"/>
      <c r="RMS5" s="722"/>
      <c r="RMT5" s="722"/>
      <c r="RMU5" s="721" t="s">
        <v>4954</v>
      </c>
      <c r="RMV5" s="722"/>
      <c r="RMW5" s="722"/>
      <c r="RMX5" s="722"/>
      <c r="RMY5" s="722"/>
      <c r="RMZ5" s="722"/>
      <c r="RNA5" s="722"/>
      <c r="RNB5" s="722"/>
      <c r="RNC5" s="723"/>
      <c r="RND5" s="724"/>
      <c r="RNE5" s="722"/>
      <c r="RNF5" s="722"/>
      <c r="RNG5" s="722"/>
      <c r="RNH5" s="722"/>
      <c r="RNI5" s="722"/>
      <c r="RNJ5" s="722"/>
      <c r="RNK5" s="721" t="s">
        <v>4954</v>
      </c>
      <c r="RNL5" s="722"/>
      <c r="RNM5" s="722"/>
      <c r="RNN5" s="722"/>
      <c r="RNO5" s="722"/>
      <c r="RNP5" s="722"/>
      <c r="RNQ5" s="722"/>
      <c r="RNR5" s="722"/>
      <c r="RNS5" s="723"/>
      <c r="RNT5" s="724"/>
      <c r="RNU5" s="722"/>
      <c r="RNV5" s="722"/>
      <c r="RNW5" s="722"/>
      <c r="RNX5" s="722"/>
      <c r="RNY5" s="722"/>
      <c r="RNZ5" s="722"/>
      <c r="ROA5" s="721" t="s">
        <v>4954</v>
      </c>
      <c r="ROB5" s="722"/>
      <c r="ROC5" s="722"/>
      <c r="ROD5" s="722"/>
      <c r="ROE5" s="722"/>
      <c r="ROF5" s="722"/>
      <c r="ROG5" s="722"/>
      <c r="ROH5" s="722"/>
      <c r="ROI5" s="723"/>
      <c r="ROJ5" s="724"/>
      <c r="ROK5" s="722"/>
      <c r="ROL5" s="722"/>
      <c r="ROM5" s="722"/>
      <c r="RON5" s="722"/>
      <c r="ROO5" s="722"/>
      <c r="ROP5" s="722"/>
      <c r="ROQ5" s="721" t="s">
        <v>4954</v>
      </c>
      <c r="ROR5" s="722"/>
      <c r="ROS5" s="722"/>
      <c r="ROT5" s="722"/>
      <c r="ROU5" s="722"/>
      <c r="ROV5" s="722"/>
      <c r="ROW5" s="722"/>
      <c r="ROX5" s="722"/>
      <c r="ROY5" s="723"/>
      <c r="ROZ5" s="724"/>
      <c r="RPA5" s="722"/>
      <c r="RPB5" s="722"/>
      <c r="RPC5" s="722"/>
      <c r="RPD5" s="722"/>
      <c r="RPE5" s="722"/>
      <c r="RPF5" s="722"/>
      <c r="RPG5" s="721" t="s">
        <v>4954</v>
      </c>
      <c r="RPH5" s="722"/>
      <c r="RPI5" s="722"/>
      <c r="RPJ5" s="722"/>
      <c r="RPK5" s="722"/>
      <c r="RPL5" s="722"/>
      <c r="RPM5" s="722"/>
      <c r="RPN5" s="722"/>
      <c r="RPO5" s="723"/>
      <c r="RPP5" s="724"/>
      <c r="RPQ5" s="722"/>
      <c r="RPR5" s="722"/>
      <c r="RPS5" s="722"/>
      <c r="RPT5" s="722"/>
      <c r="RPU5" s="722"/>
      <c r="RPV5" s="722"/>
      <c r="RPW5" s="721" t="s">
        <v>4954</v>
      </c>
      <c r="RPX5" s="722"/>
      <c r="RPY5" s="722"/>
      <c r="RPZ5" s="722"/>
      <c r="RQA5" s="722"/>
      <c r="RQB5" s="722"/>
      <c r="RQC5" s="722"/>
      <c r="RQD5" s="722"/>
      <c r="RQE5" s="723"/>
      <c r="RQF5" s="724"/>
      <c r="RQG5" s="722"/>
      <c r="RQH5" s="722"/>
      <c r="RQI5" s="722"/>
      <c r="RQJ5" s="722"/>
      <c r="RQK5" s="722"/>
      <c r="RQL5" s="722"/>
      <c r="RQM5" s="721" t="s">
        <v>4954</v>
      </c>
      <c r="RQN5" s="722"/>
      <c r="RQO5" s="722"/>
      <c r="RQP5" s="722"/>
      <c r="RQQ5" s="722"/>
      <c r="RQR5" s="722"/>
      <c r="RQS5" s="722"/>
      <c r="RQT5" s="722"/>
      <c r="RQU5" s="723"/>
      <c r="RQV5" s="724"/>
      <c r="RQW5" s="722"/>
      <c r="RQX5" s="722"/>
      <c r="RQY5" s="722"/>
      <c r="RQZ5" s="722"/>
      <c r="RRA5" s="722"/>
      <c r="RRB5" s="722"/>
      <c r="RRC5" s="721" t="s">
        <v>4954</v>
      </c>
      <c r="RRD5" s="722"/>
      <c r="RRE5" s="722"/>
      <c r="RRF5" s="722"/>
      <c r="RRG5" s="722"/>
      <c r="RRH5" s="722"/>
      <c r="RRI5" s="722"/>
      <c r="RRJ5" s="722"/>
      <c r="RRK5" s="723"/>
      <c r="RRL5" s="724"/>
      <c r="RRM5" s="722"/>
      <c r="RRN5" s="722"/>
      <c r="RRO5" s="722"/>
      <c r="RRP5" s="722"/>
      <c r="RRQ5" s="722"/>
      <c r="RRR5" s="722"/>
      <c r="RRS5" s="721" t="s">
        <v>4954</v>
      </c>
      <c r="RRT5" s="722"/>
      <c r="RRU5" s="722"/>
      <c r="RRV5" s="722"/>
      <c r="RRW5" s="722"/>
      <c r="RRX5" s="722"/>
      <c r="RRY5" s="722"/>
      <c r="RRZ5" s="722"/>
      <c r="RSA5" s="723"/>
      <c r="RSB5" s="724"/>
      <c r="RSC5" s="722"/>
      <c r="RSD5" s="722"/>
      <c r="RSE5" s="722"/>
      <c r="RSF5" s="722"/>
      <c r="RSG5" s="722"/>
      <c r="RSH5" s="722"/>
      <c r="RSI5" s="721" t="s">
        <v>4954</v>
      </c>
      <c r="RSJ5" s="722"/>
      <c r="RSK5" s="722"/>
      <c r="RSL5" s="722"/>
      <c r="RSM5" s="722"/>
      <c r="RSN5" s="722"/>
      <c r="RSO5" s="722"/>
      <c r="RSP5" s="722"/>
      <c r="RSQ5" s="723"/>
      <c r="RSR5" s="724"/>
      <c r="RSS5" s="722"/>
      <c r="RST5" s="722"/>
      <c r="RSU5" s="722"/>
      <c r="RSV5" s="722"/>
      <c r="RSW5" s="722"/>
      <c r="RSX5" s="722"/>
      <c r="RSY5" s="721" t="s">
        <v>4954</v>
      </c>
      <c r="RSZ5" s="722"/>
      <c r="RTA5" s="722"/>
      <c r="RTB5" s="722"/>
      <c r="RTC5" s="722"/>
      <c r="RTD5" s="722"/>
      <c r="RTE5" s="722"/>
      <c r="RTF5" s="722"/>
      <c r="RTG5" s="723"/>
      <c r="RTH5" s="724"/>
      <c r="RTI5" s="722"/>
      <c r="RTJ5" s="722"/>
      <c r="RTK5" s="722"/>
      <c r="RTL5" s="722"/>
      <c r="RTM5" s="722"/>
      <c r="RTN5" s="722"/>
      <c r="RTO5" s="721" t="s">
        <v>4954</v>
      </c>
      <c r="RTP5" s="722"/>
      <c r="RTQ5" s="722"/>
      <c r="RTR5" s="722"/>
      <c r="RTS5" s="722"/>
      <c r="RTT5" s="722"/>
      <c r="RTU5" s="722"/>
      <c r="RTV5" s="722"/>
      <c r="RTW5" s="723"/>
      <c r="RTX5" s="724"/>
      <c r="RTY5" s="722"/>
      <c r="RTZ5" s="722"/>
      <c r="RUA5" s="722"/>
      <c r="RUB5" s="722"/>
      <c r="RUC5" s="722"/>
      <c r="RUD5" s="722"/>
      <c r="RUE5" s="721" t="s">
        <v>4954</v>
      </c>
      <c r="RUF5" s="722"/>
      <c r="RUG5" s="722"/>
      <c r="RUH5" s="722"/>
      <c r="RUI5" s="722"/>
      <c r="RUJ5" s="722"/>
      <c r="RUK5" s="722"/>
      <c r="RUL5" s="722"/>
      <c r="RUM5" s="723"/>
      <c r="RUN5" s="724"/>
      <c r="RUO5" s="722"/>
      <c r="RUP5" s="722"/>
      <c r="RUQ5" s="722"/>
      <c r="RUR5" s="722"/>
      <c r="RUS5" s="722"/>
      <c r="RUT5" s="722"/>
      <c r="RUU5" s="721" t="s">
        <v>4954</v>
      </c>
      <c r="RUV5" s="722"/>
      <c r="RUW5" s="722"/>
      <c r="RUX5" s="722"/>
      <c r="RUY5" s="722"/>
      <c r="RUZ5" s="722"/>
      <c r="RVA5" s="722"/>
      <c r="RVB5" s="722"/>
      <c r="RVC5" s="723"/>
      <c r="RVD5" s="724"/>
      <c r="RVE5" s="722"/>
      <c r="RVF5" s="722"/>
      <c r="RVG5" s="722"/>
      <c r="RVH5" s="722"/>
      <c r="RVI5" s="722"/>
      <c r="RVJ5" s="722"/>
      <c r="RVK5" s="721" t="s">
        <v>4954</v>
      </c>
      <c r="RVL5" s="722"/>
      <c r="RVM5" s="722"/>
      <c r="RVN5" s="722"/>
      <c r="RVO5" s="722"/>
      <c r="RVP5" s="722"/>
      <c r="RVQ5" s="722"/>
      <c r="RVR5" s="722"/>
      <c r="RVS5" s="723"/>
      <c r="RVT5" s="724"/>
      <c r="RVU5" s="722"/>
      <c r="RVV5" s="722"/>
      <c r="RVW5" s="722"/>
      <c r="RVX5" s="722"/>
      <c r="RVY5" s="722"/>
      <c r="RVZ5" s="722"/>
      <c r="RWA5" s="721" t="s">
        <v>4954</v>
      </c>
      <c r="RWB5" s="722"/>
      <c r="RWC5" s="722"/>
      <c r="RWD5" s="722"/>
      <c r="RWE5" s="722"/>
      <c r="RWF5" s="722"/>
      <c r="RWG5" s="722"/>
      <c r="RWH5" s="722"/>
      <c r="RWI5" s="723"/>
      <c r="RWJ5" s="724"/>
      <c r="RWK5" s="722"/>
      <c r="RWL5" s="722"/>
      <c r="RWM5" s="722"/>
      <c r="RWN5" s="722"/>
      <c r="RWO5" s="722"/>
      <c r="RWP5" s="722"/>
      <c r="RWQ5" s="721" t="s">
        <v>4954</v>
      </c>
      <c r="RWR5" s="722"/>
      <c r="RWS5" s="722"/>
      <c r="RWT5" s="722"/>
      <c r="RWU5" s="722"/>
      <c r="RWV5" s="722"/>
      <c r="RWW5" s="722"/>
      <c r="RWX5" s="722"/>
      <c r="RWY5" s="723"/>
      <c r="RWZ5" s="724"/>
      <c r="RXA5" s="722"/>
      <c r="RXB5" s="722"/>
      <c r="RXC5" s="722"/>
      <c r="RXD5" s="722"/>
      <c r="RXE5" s="722"/>
      <c r="RXF5" s="722"/>
      <c r="RXG5" s="721" t="s">
        <v>4954</v>
      </c>
      <c r="RXH5" s="722"/>
      <c r="RXI5" s="722"/>
      <c r="RXJ5" s="722"/>
      <c r="RXK5" s="722"/>
      <c r="RXL5" s="722"/>
      <c r="RXM5" s="722"/>
      <c r="RXN5" s="722"/>
      <c r="RXO5" s="723"/>
      <c r="RXP5" s="724"/>
      <c r="RXQ5" s="722"/>
      <c r="RXR5" s="722"/>
      <c r="RXS5" s="722"/>
      <c r="RXT5" s="722"/>
      <c r="RXU5" s="722"/>
      <c r="RXV5" s="722"/>
      <c r="RXW5" s="721" t="s">
        <v>4954</v>
      </c>
      <c r="RXX5" s="722"/>
      <c r="RXY5" s="722"/>
      <c r="RXZ5" s="722"/>
      <c r="RYA5" s="722"/>
      <c r="RYB5" s="722"/>
      <c r="RYC5" s="722"/>
      <c r="RYD5" s="722"/>
      <c r="RYE5" s="723"/>
      <c r="RYF5" s="724"/>
      <c r="RYG5" s="722"/>
      <c r="RYH5" s="722"/>
      <c r="RYI5" s="722"/>
      <c r="RYJ5" s="722"/>
      <c r="RYK5" s="722"/>
      <c r="RYL5" s="722"/>
      <c r="RYM5" s="721" t="s">
        <v>4954</v>
      </c>
      <c r="RYN5" s="722"/>
      <c r="RYO5" s="722"/>
      <c r="RYP5" s="722"/>
      <c r="RYQ5" s="722"/>
      <c r="RYR5" s="722"/>
      <c r="RYS5" s="722"/>
      <c r="RYT5" s="722"/>
      <c r="RYU5" s="723"/>
      <c r="RYV5" s="724"/>
      <c r="RYW5" s="722"/>
      <c r="RYX5" s="722"/>
      <c r="RYY5" s="722"/>
      <c r="RYZ5" s="722"/>
      <c r="RZA5" s="722"/>
      <c r="RZB5" s="722"/>
      <c r="RZC5" s="721" t="s">
        <v>4954</v>
      </c>
      <c r="RZD5" s="722"/>
      <c r="RZE5" s="722"/>
      <c r="RZF5" s="722"/>
      <c r="RZG5" s="722"/>
      <c r="RZH5" s="722"/>
      <c r="RZI5" s="722"/>
      <c r="RZJ5" s="722"/>
      <c r="RZK5" s="723"/>
      <c r="RZL5" s="724"/>
      <c r="RZM5" s="722"/>
      <c r="RZN5" s="722"/>
      <c r="RZO5" s="722"/>
      <c r="RZP5" s="722"/>
      <c r="RZQ5" s="722"/>
      <c r="RZR5" s="722"/>
      <c r="RZS5" s="721" t="s">
        <v>4954</v>
      </c>
      <c r="RZT5" s="722"/>
      <c r="RZU5" s="722"/>
      <c r="RZV5" s="722"/>
      <c r="RZW5" s="722"/>
      <c r="RZX5" s="722"/>
      <c r="RZY5" s="722"/>
      <c r="RZZ5" s="722"/>
      <c r="SAA5" s="723"/>
      <c r="SAB5" s="724"/>
      <c r="SAC5" s="722"/>
      <c r="SAD5" s="722"/>
      <c r="SAE5" s="722"/>
      <c r="SAF5" s="722"/>
      <c r="SAG5" s="722"/>
      <c r="SAH5" s="722"/>
      <c r="SAI5" s="721" t="s">
        <v>4954</v>
      </c>
      <c r="SAJ5" s="722"/>
      <c r="SAK5" s="722"/>
      <c r="SAL5" s="722"/>
      <c r="SAM5" s="722"/>
      <c r="SAN5" s="722"/>
      <c r="SAO5" s="722"/>
      <c r="SAP5" s="722"/>
      <c r="SAQ5" s="723"/>
      <c r="SAR5" s="724"/>
      <c r="SAS5" s="722"/>
      <c r="SAT5" s="722"/>
      <c r="SAU5" s="722"/>
      <c r="SAV5" s="722"/>
      <c r="SAW5" s="722"/>
      <c r="SAX5" s="722"/>
      <c r="SAY5" s="721" t="s">
        <v>4954</v>
      </c>
      <c r="SAZ5" s="722"/>
      <c r="SBA5" s="722"/>
      <c r="SBB5" s="722"/>
      <c r="SBC5" s="722"/>
      <c r="SBD5" s="722"/>
      <c r="SBE5" s="722"/>
      <c r="SBF5" s="722"/>
      <c r="SBG5" s="723"/>
      <c r="SBH5" s="724"/>
      <c r="SBI5" s="722"/>
      <c r="SBJ5" s="722"/>
      <c r="SBK5" s="722"/>
      <c r="SBL5" s="722"/>
      <c r="SBM5" s="722"/>
      <c r="SBN5" s="722"/>
      <c r="SBO5" s="721" t="s">
        <v>4954</v>
      </c>
      <c r="SBP5" s="722"/>
      <c r="SBQ5" s="722"/>
      <c r="SBR5" s="722"/>
      <c r="SBS5" s="722"/>
      <c r="SBT5" s="722"/>
      <c r="SBU5" s="722"/>
      <c r="SBV5" s="722"/>
      <c r="SBW5" s="723"/>
      <c r="SBX5" s="724"/>
      <c r="SBY5" s="722"/>
      <c r="SBZ5" s="722"/>
      <c r="SCA5" s="722"/>
      <c r="SCB5" s="722"/>
      <c r="SCC5" s="722"/>
      <c r="SCD5" s="722"/>
      <c r="SCE5" s="721" t="s">
        <v>4954</v>
      </c>
      <c r="SCF5" s="722"/>
      <c r="SCG5" s="722"/>
      <c r="SCH5" s="722"/>
      <c r="SCI5" s="722"/>
      <c r="SCJ5" s="722"/>
      <c r="SCK5" s="722"/>
      <c r="SCL5" s="722"/>
      <c r="SCM5" s="723"/>
      <c r="SCN5" s="724"/>
      <c r="SCO5" s="722"/>
      <c r="SCP5" s="722"/>
      <c r="SCQ5" s="722"/>
      <c r="SCR5" s="722"/>
      <c r="SCS5" s="722"/>
      <c r="SCT5" s="722"/>
      <c r="SCU5" s="721" t="s">
        <v>4954</v>
      </c>
      <c r="SCV5" s="722"/>
      <c r="SCW5" s="722"/>
      <c r="SCX5" s="722"/>
      <c r="SCY5" s="722"/>
      <c r="SCZ5" s="722"/>
      <c r="SDA5" s="722"/>
      <c r="SDB5" s="722"/>
      <c r="SDC5" s="723"/>
      <c r="SDD5" s="724"/>
      <c r="SDE5" s="722"/>
      <c r="SDF5" s="722"/>
      <c r="SDG5" s="722"/>
      <c r="SDH5" s="722"/>
      <c r="SDI5" s="722"/>
      <c r="SDJ5" s="722"/>
      <c r="SDK5" s="721" t="s">
        <v>4954</v>
      </c>
      <c r="SDL5" s="722"/>
      <c r="SDM5" s="722"/>
      <c r="SDN5" s="722"/>
      <c r="SDO5" s="722"/>
      <c r="SDP5" s="722"/>
      <c r="SDQ5" s="722"/>
      <c r="SDR5" s="722"/>
      <c r="SDS5" s="723"/>
      <c r="SDT5" s="724"/>
      <c r="SDU5" s="722"/>
      <c r="SDV5" s="722"/>
      <c r="SDW5" s="722"/>
      <c r="SDX5" s="722"/>
      <c r="SDY5" s="722"/>
      <c r="SDZ5" s="722"/>
      <c r="SEA5" s="721" t="s">
        <v>4954</v>
      </c>
      <c r="SEB5" s="722"/>
      <c r="SEC5" s="722"/>
      <c r="SED5" s="722"/>
      <c r="SEE5" s="722"/>
      <c r="SEF5" s="722"/>
      <c r="SEG5" s="722"/>
      <c r="SEH5" s="722"/>
      <c r="SEI5" s="723"/>
      <c r="SEJ5" s="724"/>
      <c r="SEK5" s="722"/>
      <c r="SEL5" s="722"/>
      <c r="SEM5" s="722"/>
      <c r="SEN5" s="722"/>
      <c r="SEO5" s="722"/>
      <c r="SEP5" s="722"/>
      <c r="SEQ5" s="721" t="s">
        <v>4954</v>
      </c>
      <c r="SER5" s="722"/>
      <c r="SES5" s="722"/>
      <c r="SET5" s="722"/>
      <c r="SEU5" s="722"/>
      <c r="SEV5" s="722"/>
      <c r="SEW5" s="722"/>
      <c r="SEX5" s="722"/>
      <c r="SEY5" s="723"/>
      <c r="SEZ5" s="724"/>
      <c r="SFA5" s="722"/>
      <c r="SFB5" s="722"/>
      <c r="SFC5" s="722"/>
      <c r="SFD5" s="722"/>
      <c r="SFE5" s="722"/>
      <c r="SFF5" s="722"/>
      <c r="SFG5" s="721" t="s">
        <v>4954</v>
      </c>
      <c r="SFH5" s="722"/>
      <c r="SFI5" s="722"/>
      <c r="SFJ5" s="722"/>
      <c r="SFK5" s="722"/>
      <c r="SFL5" s="722"/>
      <c r="SFM5" s="722"/>
      <c r="SFN5" s="722"/>
      <c r="SFO5" s="723"/>
      <c r="SFP5" s="724"/>
      <c r="SFQ5" s="722"/>
      <c r="SFR5" s="722"/>
      <c r="SFS5" s="722"/>
      <c r="SFT5" s="722"/>
      <c r="SFU5" s="722"/>
      <c r="SFV5" s="722"/>
      <c r="SFW5" s="721" t="s">
        <v>4954</v>
      </c>
      <c r="SFX5" s="722"/>
      <c r="SFY5" s="722"/>
      <c r="SFZ5" s="722"/>
      <c r="SGA5" s="722"/>
      <c r="SGB5" s="722"/>
      <c r="SGC5" s="722"/>
      <c r="SGD5" s="722"/>
      <c r="SGE5" s="723"/>
      <c r="SGF5" s="724"/>
      <c r="SGG5" s="722"/>
      <c r="SGH5" s="722"/>
      <c r="SGI5" s="722"/>
      <c r="SGJ5" s="722"/>
      <c r="SGK5" s="722"/>
      <c r="SGL5" s="722"/>
      <c r="SGM5" s="721" t="s">
        <v>4954</v>
      </c>
      <c r="SGN5" s="722"/>
      <c r="SGO5" s="722"/>
      <c r="SGP5" s="722"/>
      <c r="SGQ5" s="722"/>
      <c r="SGR5" s="722"/>
      <c r="SGS5" s="722"/>
      <c r="SGT5" s="722"/>
      <c r="SGU5" s="723"/>
      <c r="SGV5" s="724"/>
      <c r="SGW5" s="722"/>
      <c r="SGX5" s="722"/>
      <c r="SGY5" s="722"/>
      <c r="SGZ5" s="722"/>
      <c r="SHA5" s="722"/>
      <c r="SHB5" s="722"/>
      <c r="SHC5" s="721" t="s">
        <v>4954</v>
      </c>
      <c r="SHD5" s="722"/>
      <c r="SHE5" s="722"/>
      <c r="SHF5" s="722"/>
      <c r="SHG5" s="722"/>
      <c r="SHH5" s="722"/>
      <c r="SHI5" s="722"/>
      <c r="SHJ5" s="722"/>
      <c r="SHK5" s="723"/>
      <c r="SHL5" s="724"/>
      <c r="SHM5" s="722"/>
      <c r="SHN5" s="722"/>
      <c r="SHO5" s="722"/>
      <c r="SHP5" s="722"/>
      <c r="SHQ5" s="722"/>
      <c r="SHR5" s="722"/>
      <c r="SHS5" s="721" t="s">
        <v>4954</v>
      </c>
      <c r="SHT5" s="722"/>
      <c r="SHU5" s="722"/>
      <c r="SHV5" s="722"/>
      <c r="SHW5" s="722"/>
      <c r="SHX5" s="722"/>
      <c r="SHY5" s="722"/>
      <c r="SHZ5" s="722"/>
      <c r="SIA5" s="723"/>
      <c r="SIB5" s="724"/>
      <c r="SIC5" s="722"/>
      <c r="SID5" s="722"/>
      <c r="SIE5" s="722"/>
      <c r="SIF5" s="722"/>
      <c r="SIG5" s="722"/>
      <c r="SIH5" s="722"/>
      <c r="SII5" s="721" t="s">
        <v>4954</v>
      </c>
      <c r="SIJ5" s="722"/>
      <c r="SIK5" s="722"/>
      <c r="SIL5" s="722"/>
      <c r="SIM5" s="722"/>
      <c r="SIN5" s="722"/>
      <c r="SIO5" s="722"/>
      <c r="SIP5" s="722"/>
      <c r="SIQ5" s="723"/>
      <c r="SIR5" s="724"/>
      <c r="SIS5" s="722"/>
      <c r="SIT5" s="722"/>
      <c r="SIU5" s="722"/>
      <c r="SIV5" s="722"/>
      <c r="SIW5" s="722"/>
      <c r="SIX5" s="722"/>
      <c r="SIY5" s="721" t="s">
        <v>4954</v>
      </c>
      <c r="SIZ5" s="722"/>
      <c r="SJA5" s="722"/>
      <c r="SJB5" s="722"/>
      <c r="SJC5" s="722"/>
      <c r="SJD5" s="722"/>
      <c r="SJE5" s="722"/>
      <c r="SJF5" s="722"/>
      <c r="SJG5" s="723"/>
      <c r="SJH5" s="724"/>
      <c r="SJI5" s="722"/>
      <c r="SJJ5" s="722"/>
      <c r="SJK5" s="722"/>
      <c r="SJL5" s="722"/>
      <c r="SJM5" s="722"/>
      <c r="SJN5" s="722"/>
      <c r="SJO5" s="721" t="s">
        <v>4954</v>
      </c>
      <c r="SJP5" s="722"/>
      <c r="SJQ5" s="722"/>
      <c r="SJR5" s="722"/>
      <c r="SJS5" s="722"/>
      <c r="SJT5" s="722"/>
      <c r="SJU5" s="722"/>
      <c r="SJV5" s="722"/>
      <c r="SJW5" s="723"/>
      <c r="SJX5" s="724"/>
      <c r="SJY5" s="722"/>
      <c r="SJZ5" s="722"/>
      <c r="SKA5" s="722"/>
      <c r="SKB5" s="722"/>
      <c r="SKC5" s="722"/>
      <c r="SKD5" s="722"/>
      <c r="SKE5" s="721" t="s">
        <v>4954</v>
      </c>
      <c r="SKF5" s="722"/>
      <c r="SKG5" s="722"/>
      <c r="SKH5" s="722"/>
      <c r="SKI5" s="722"/>
      <c r="SKJ5" s="722"/>
      <c r="SKK5" s="722"/>
      <c r="SKL5" s="722"/>
      <c r="SKM5" s="723"/>
      <c r="SKN5" s="724"/>
      <c r="SKO5" s="722"/>
      <c r="SKP5" s="722"/>
      <c r="SKQ5" s="722"/>
      <c r="SKR5" s="722"/>
      <c r="SKS5" s="722"/>
      <c r="SKT5" s="722"/>
      <c r="SKU5" s="721" t="s">
        <v>4954</v>
      </c>
      <c r="SKV5" s="722"/>
      <c r="SKW5" s="722"/>
      <c r="SKX5" s="722"/>
      <c r="SKY5" s="722"/>
      <c r="SKZ5" s="722"/>
      <c r="SLA5" s="722"/>
      <c r="SLB5" s="722"/>
      <c r="SLC5" s="723"/>
      <c r="SLD5" s="724"/>
      <c r="SLE5" s="722"/>
      <c r="SLF5" s="722"/>
      <c r="SLG5" s="722"/>
      <c r="SLH5" s="722"/>
      <c r="SLI5" s="722"/>
      <c r="SLJ5" s="722"/>
      <c r="SLK5" s="721" t="s">
        <v>4954</v>
      </c>
      <c r="SLL5" s="722"/>
      <c r="SLM5" s="722"/>
      <c r="SLN5" s="722"/>
      <c r="SLO5" s="722"/>
      <c r="SLP5" s="722"/>
      <c r="SLQ5" s="722"/>
      <c r="SLR5" s="722"/>
      <c r="SLS5" s="723"/>
      <c r="SLT5" s="724"/>
      <c r="SLU5" s="722"/>
      <c r="SLV5" s="722"/>
      <c r="SLW5" s="722"/>
      <c r="SLX5" s="722"/>
      <c r="SLY5" s="722"/>
      <c r="SLZ5" s="722"/>
      <c r="SMA5" s="721" t="s">
        <v>4954</v>
      </c>
      <c r="SMB5" s="722"/>
      <c r="SMC5" s="722"/>
      <c r="SMD5" s="722"/>
      <c r="SME5" s="722"/>
      <c r="SMF5" s="722"/>
      <c r="SMG5" s="722"/>
      <c r="SMH5" s="722"/>
      <c r="SMI5" s="723"/>
      <c r="SMJ5" s="724"/>
      <c r="SMK5" s="722"/>
      <c r="SML5" s="722"/>
      <c r="SMM5" s="722"/>
      <c r="SMN5" s="722"/>
      <c r="SMO5" s="722"/>
      <c r="SMP5" s="722"/>
      <c r="SMQ5" s="721" t="s">
        <v>4954</v>
      </c>
      <c r="SMR5" s="722"/>
      <c r="SMS5" s="722"/>
      <c r="SMT5" s="722"/>
      <c r="SMU5" s="722"/>
      <c r="SMV5" s="722"/>
      <c r="SMW5" s="722"/>
      <c r="SMX5" s="722"/>
      <c r="SMY5" s="723"/>
      <c r="SMZ5" s="724"/>
      <c r="SNA5" s="722"/>
      <c r="SNB5" s="722"/>
      <c r="SNC5" s="722"/>
      <c r="SND5" s="722"/>
      <c r="SNE5" s="722"/>
      <c r="SNF5" s="722"/>
      <c r="SNG5" s="721" t="s">
        <v>4954</v>
      </c>
      <c r="SNH5" s="722"/>
      <c r="SNI5" s="722"/>
      <c r="SNJ5" s="722"/>
      <c r="SNK5" s="722"/>
      <c r="SNL5" s="722"/>
      <c r="SNM5" s="722"/>
      <c r="SNN5" s="722"/>
      <c r="SNO5" s="723"/>
      <c r="SNP5" s="724"/>
      <c r="SNQ5" s="722"/>
      <c r="SNR5" s="722"/>
      <c r="SNS5" s="722"/>
      <c r="SNT5" s="722"/>
      <c r="SNU5" s="722"/>
      <c r="SNV5" s="722"/>
      <c r="SNW5" s="721" t="s">
        <v>4954</v>
      </c>
      <c r="SNX5" s="722"/>
      <c r="SNY5" s="722"/>
      <c r="SNZ5" s="722"/>
      <c r="SOA5" s="722"/>
      <c r="SOB5" s="722"/>
      <c r="SOC5" s="722"/>
      <c r="SOD5" s="722"/>
      <c r="SOE5" s="723"/>
      <c r="SOF5" s="724"/>
      <c r="SOG5" s="722"/>
      <c r="SOH5" s="722"/>
      <c r="SOI5" s="722"/>
      <c r="SOJ5" s="722"/>
      <c r="SOK5" s="722"/>
      <c r="SOL5" s="722"/>
      <c r="SOM5" s="721" t="s">
        <v>4954</v>
      </c>
      <c r="SON5" s="722"/>
      <c r="SOO5" s="722"/>
      <c r="SOP5" s="722"/>
      <c r="SOQ5" s="722"/>
      <c r="SOR5" s="722"/>
      <c r="SOS5" s="722"/>
      <c r="SOT5" s="722"/>
      <c r="SOU5" s="723"/>
      <c r="SOV5" s="724"/>
      <c r="SOW5" s="722"/>
      <c r="SOX5" s="722"/>
      <c r="SOY5" s="722"/>
      <c r="SOZ5" s="722"/>
      <c r="SPA5" s="722"/>
      <c r="SPB5" s="722"/>
      <c r="SPC5" s="721" t="s">
        <v>4954</v>
      </c>
      <c r="SPD5" s="722"/>
      <c r="SPE5" s="722"/>
      <c r="SPF5" s="722"/>
      <c r="SPG5" s="722"/>
      <c r="SPH5" s="722"/>
      <c r="SPI5" s="722"/>
      <c r="SPJ5" s="722"/>
      <c r="SPK5" s="723"/>
      <c r="SPL5" s="724"/>
      <c r="SPM5" s="722"/>
      <c r="SPN5" s="722"/>
      <c r="SPO5" s="722"/>
      <c r="SPP5" s="722"/>
      <c r="SPQ5" s="722"/>
      <c r="SPR5" s="722"/>
      <c r="SPS5" s="721" t="s">
        <v>4954</v>
      </c>
      <c r="SPT5" s="722"/>
      <c r="SPU5" s="722"/>
      <c r="SPV5" s="722"/>
      <c r="SPW5" s="722"/>
      <c r="SPX5" s="722"/>
      <c r="SPY5" s="722"/>
      <c r="SPZ5" s="722"/>
      <c r="SQA5" s="723"/>
      <c r="SQB5" s="724"/>
      <c r="SQC5" s="722"/>
      <c r="SQD5" s="722"/>
      <c r="SQE5" s="722"/>
      <c r="SQF5" s="722"/>
      <c r="SQG5" s="722"/>
      <c r="SQH5" s="722"/>
      <c r="SQI5" s="721" t="s">
        <v>4954</v>
      </c>
      <c r="SQJ5" s="722"/>
      <c r="SQK5" s="722"/>
      <c r="SQL5" s="722"/>
      <c r="SQM5" s="722"/>
      <c r="SQN5" s="722"/>
      <c r="SQO5" s="722"/>
      <c r="SQP5" s="722"/>
      <c r="SQQ5" s="723"/>
      <c r="SQR5" s="724"/>
      <c r="SQS5" s="722"/>
      <c r="SQT5" s="722"/>
      <c r="SQU5" s="722"/>
      <c r="SQV5" s="722"/>
      <c r="SQW5" s="722"/>
      <c r="SQX5" s="722"/>
      <c r="SQY5" s="721" t="s">
        <v>4954</v>
      </c>
      <c r="SQZ5" s="722"/>
      <c r="SRA5" s="722"/>
      <c r="SRB5" s="722"/>
      <c r="SRC5" s="722"/>
      <c r="SRD5" s="722"/>
      <c r="SRE5" s="722"/>
      <c r="SRF5" s="722"/>
      <c r="SRG5" s="723"/>
      <c r="SRH5" s="724"/>
      <c r="SRI5" s="722"/>
      <c r="SRJ5" s="722"/>
      <c r="SRK5" s="722"/>
      <c r="SRL5" s="722"/>
      <c r="SRM5" s="722"/>
      <c r="SRN5" s="722"/>
      <c r="SRO5" s="721" t="s">
        <v>4954</v>
      </c>
      <c r="SRP5" s="722"/>
      <c r="SRQ5" s="722"/>
      <c r="SRR5" s="722"/>
      <c r="SRS5" s="722"/>
      <c r="SRT5" s="722"/>
      <c r="SRU5" s="722"/>
      <c r="SRV5" s="722"/>
      <c r="SRW5" s="723"/>
      <c r="SRX5" s="724"/>
      <c r="SRY5" s="722"/>
      <c r="SRZ5" s="722"/>
      <c r="SSA5" s="722"/>
      <c r="SSB5" s="722"/>
      <c r="SSC5" s="722"/>
      <c r="SSD5" s="722"/>
      <c r="SSE5" s="721" t="s">
        <v>4954</v>
      </c>
      <c r="SSF5" s="722"/>
      <c r="SSG5" s="722"/>
      <c r="SSH5" s="722"/>
      <c r="SSI5" s="722"/>
      <c r="SSJ5" s="722"/>
      <c r="SSK5" s="722"/>
      <c r="SSL5" s="722"/>
      <c r="SSM5" s="723"/>
      <c r="SSN5" s="724"/>
      <c r="SSO5" s="722"/>
      <c r="SSP5" s="722"/>
      <c r="SSQ5" s="722"/>
      <c r="SSR5" s="722"/>
      <c r="SSS5" s="722"/>
      <c r="SST5" s="722"/>
      <c r="SSU5" s="721" t="s">
        <v>4954</v>
      </c>
      <c r="SSV5" s="722"/>
      <c r="SSW5" s="722"/>
      <c r="SSX5" s="722"/>
      <c r="SSY5" s="722"/>
      <c r="SSZ5" s="722"/>
      <c r="STA5" s="722"/>
      <c r="STB5" s="722"/>
      <c r="STC5" s="723"/>
      <c r="STD5" s="724"/>
      <c r="STE5" s="722"/>
      <c r="STF5" s="722"/>
      <c r="STG5" s="722"/>
      <c r="STH5" s="722"/>
      <c r="STI5" s="722"/>
      <c r="STJ5" s="722"/>
      <c r="STK5" s="721" t="s">
        <v>4954</v>
      </c>
      <c r="STL5" s="722"/>
      <c r="STM5" s="722"/>
      <c r="STN5" s="722"/>
      <c r="STO5" s="722"/>
      <c r="STP5" s="722"/>
      <c r="STQ5" s="722"/>
      <c r="STR5" s="722"/>
      <c r="STS5" s="723"/>
      <c r="STT5" s="724"/>
      <c r="STU5" s="722"/>
      <c r="STV5" s="722"/>
      <c r="STW5" s="722"/>
      <c r="STX5" s="722"/>
      <c r="STY5" s="722"/>
      <c r="STZ5" s="722"/>
      <c r="SUA5" s="721" t="s">
        <v>4954</v>
      </c>
      <c r="SUB5" s="722"/>
      <c r="SUC5" s="722"/>
      <c r="SUD5" s="722"/>
      <c r="SUE5" s="722"/>
      <c r="SUF5" s="722"/>
      <c r="SUG5" s="722"/>
      <c r="SUH5" s="722"/>
      <c r="SUI5" s="723"/>
      <c r="SUJ5" s="724"/>
      <c r="SUK5" s="722"/>
      <c r="SUL5" s="722"/>
      <c r="SUM5" s="722"/>
      <c r="SUN5" s="722"/>
      <c r="SUO5" s="722"/>
      <c r="SUP5" s="722"/>
      <c r="SUQ5" s="721" t="s">
        <v>4954</v>
      </c>
      <c r="SUR5" s="722"/>
      <c r="SUS5" s="722"/>
      <c r="SUT5" s="722"/>
      <c r="SUU5" s="722"/>
      <c r="SUV5" s="722"/>
      <c r="SUW5" s="722"/>
      <c r="SUX5" s="722"/>
      <c r="SUY5" s="723"/>
      <c r="SUZ5" s="724"/>
      <c r="SVA5" s="722"/>
      <c r="SVB5" s="722"/>
      <c r="SVC5" s="722"/>
      <c r="SVD5" s="722"/>
      <c r="SVE5" s="722"/>
      <c r="SVF5" s="722"/>
      <c r="SVG5" s="721" t="s">
        <v>4954</v>
      </c>
      <c r="SVH5" s="722"/>
      <c r="SVI5" s="722"/>
      <c r="SVJ5" s="722"/>
      <c r="SVK5" s="722"/>
      <c r="SVL5" s="722"/>
      <c r="SVM5" s="722"/>
      <c r="SVN5" s="722"/>
      <c r="SVO5" s="723"/>
      <c r="SVP5" s="724"/>
      <c r="SVQ5" s="722"/>
      <c r="SVR5" s="722"/>
      <c r="SVS5" s="722"/>
      <c r="SVT5" s="722"/>
      <c r="SVU5" s="722"/>
      <c r="SVV5" s="722"/>
      <c r="SVW5" s="721" t="s">
        <v>4954</v>
      </c>
      <c r="SVX5" s="722"/>
      <c r="SVY5" s="722"/>
      <c r="SVZ5" s="722"/>
      <c r="SWA5" s="722"/>
      <c r="SWB5" s="722"/>
      <c r="SWC5" s="722"/>
      <c r="SWD5" s="722"/>
      <c r="SWE5" s="723"/>
      <c r="SWF5" s="724"/>
      <c r="SWG5" s="722"/>
      <c r="SWH5" s="722"/>
      <c r="SWI5" s="722"/>
      <c r="SWJ5" s="722"/>
      <c r="SWK5" s="722"/>
      <c r="SWL5" s="722"/>
      <c r="SWM5" s="721" t="s">
        <v>4954</v>
      </c>
      <c r="SWN5" s="722"/>
      <c r="SWO5" s="722"/>
      <c r="SWP5" s="722"/>
      <c r="SWQ5" s="722"/>
      <c r="SWR5" s="722"/>
      <c r="SWS5" s="722"/>
      <c r="SWT5" s="722"/>
      <c r="SWU5" s="723"/>
      <c r="SWV5" s="724"/>
      <c r="SWW5" s="722"/>
      <c r="SWX5" s="722"/>
      <c r="SWY5" s="722"/>
      <c r="SWZ5" s="722"/>
      <c r="SXA5" s="722"/>
      <c r="SXB5" s="722"/>
      <c r="SXC5" s="721" t="s">
        <v>4954</v>
      </c>
      <c r="SXD5" s="722"/>
      <c r="SXE5" s="722"/>
      <c r="SXF5" s="722"/>
      <c r="SXG5" s="722"/>
      <c r="SXH5" s="722"/>
      <c r="SXI5" s="722"/>
      <c r="SXJ5" s="722"/>
      <c r="SXK5" s="723"/>
      <c r="SXL5" s="724"/>
      <c r="SXM5" s="722"/>
      <c r="SXN5" s="722"/>
      <c r="SXO5" s="722"/>
      <c r="SXP5" s="722"/>
      <c r="SXQ5" s="722"/>
      <c r="SXR5" s="722"/>
      <c r="SXS5" s="721" t="s">
        <v>4954</v>
      </c>
      <c r="SXT5" s="722"/>
      <c r="SXU5" s="722"/>
      <c r="SXV5" s="722"/>
      <c r="SXW5" s="722"/>
      <c r="SXX5" s="722"/>
      <c r="SXY5" s="722"/>
      <c r="SXZ5" s="722"/>
      <c r="SYA5" s="723"/>
      <c r="SYB5" s="724"/>
      <c r="SYC5" s="722"/>
      <c r="SYD5" s="722"/>
      <c r="SYE5" s="722"/>
      <c r="SYF5" s="722"/>
      <c r="SYG5" s="722"/>
      <c r="SYH5" s="722"/>
      <c r="SYI5" s="721" t="s">
        <v>4954</v>
      </c>
      <c r="SYJ5" s="722"/>
      <c r="SYK5" s="722"/>
      <c r="SYL5" s="722"/>
      <c r="SYM5" s="722"/>
      <c r="SYN5" s="722"/>
      <c r="SYO5" s="722"/>
      <c r="SYP5" s="722"/>
      <c r="SYQ5" s="723"/>
      <c r="SYR5" s="724"/>
      <c r="SYS5" s="722"/>
      <c r="SYT5" s="722"/>
      <c r="SYU5" s="722"/>
      <c r="SYV5" s="722"/>
      <c r="SYW5" s="722"/>
      <c r="SYX5" s="722"/>
      <c r="SYY5" s="721" t="s">
        <v>4954</v>
      </c>
      <c r="SYZ5" s="722"/>
      <c r="SZA5" s="722"/>
      <c r="SZB5" s="722"/>
      <c r="SZC5" s="722"/>
      <c r="SZD5" s="722"/>
      <c r="SZE5" s="722"/>
      <c r="SZF5" s="722"/>
      <c r="SZG5" s="723"/>
      <c r="SZH5" s="724"/>
      <c r="SZI5" s="722"/>
      <c r="SZJ5" s="722"/>
      <c r="SZK5" s="722"/>
      <c r="SZL5" s="722"/>
      <c r="SZM5" s="722"/>
      <c r="SZN5" s="722"/>
      <c r="SZO5" s="721" t="s">
        <v>4954</v>
      </c>
      <c r="SZP5" s="722"/>
      <c r="SZQ5" s="722"/>
      <c r="SZR5" s="722"/>
      <c r="SZS5" s="722"/>
      <c r="SZT5" s="722"/>
      <c r="SZU5" s="722"/>
      <c r="SZV5" s="722"/>
      <c r="SZW5" s="723"/>
      <c r="SZX5" s="724"/>
      <c r="SZY5" s="722"/>
      <c r="SZZ5" s="722"/>
      <c r="TAA5" s="722"/>
      <c r="TAB5" s="722"/>
      <c r="TAC5" s="722"/>
      <c r="TAD5" s="722"/>
      <c r="TAE5" s="721" t="s">
        <v>4954</v>
      </c>
      <c r="TAF5" s="722"/>
      <c r="TAG5" s="722"/>
      <c r="TAH5" s="722"/>
      <c r="TAI5" s="722"/>
      <c r="TAJ5" s="722"/>
      <c r="TAK5" s="722"/>
      <c r="TAL5" s="722"/>
      <c r="TAM5" s="723"/>
      <c r="TAN5" s="724"/>
      <c r="TAO5" s="722"/>
      <c r="TAP5" s="722"/>
      <c r="TAQ5" s="722"/>
      <c r="TAR5" s="722"/>
      <c r="TAS5" s="722"/>
      <c r="TAT5" s="722"/>
      <c r="TAU5" s="721" t="s">
        <v>4954</v>
      </c>
      <c r="TAV5" s="722"/>
      <c r="TAW5" s="722"/>
      <c r="TAX5" s="722"/>
      <c r="TAY5" s="722"/>
      <c r="TAZ5" s="722"/>
      <c r="TBA5" s="722"/>
      <c r="TBB5" s="722"/>
      <c r="TBC5" s="723"/>
      <c r="TBD5" s="724"/>
      <c r="TBE5" s="722"/>
      <c r="TBF5" s="722"/>
      <c r="TBG5" s="722"/>
      <c r="TBH5" s="722"/>
      <c r="TBI5" s="722"/>
      <c r="TBJ5" s="722"/>
      <c r="TBK5" s="721" t="s">
        <v>4954</v>
      </c>
      <c r="TBL5" s="722"/>
      <c r="TBM5" s="722"/>
      <c r="TBN5" s="722"/>
      <c r="TBO5" s="722"/>
      <c r="TBP5" s="722"/>
      <c r="TBQ5" s="722"/>
      <c r="TBR5" s="722"/>
      <c r="TBS5" s="723"/>
      <c r="TBT5" s="724"/>
      <c r="TBU5" s="722"/>
      <c r="TBV5" s="722"/>
      <c r="TBW5" s="722"/>
      <c r="TBX5" s="722"/>
      <c r="TBY5" s="722"/>
      <c r="TBZ5" s="722"/>
      <c r="TCA5" s="721" t="s">
        <v>4954</v>
      </c>
      <c r="TCB5" s="722"/>
      <c r="TCC5" s="722"/>
      <c r="TCD5" s="722"/>
      <c r="TCE5" s="722"/>
      <c r="TCF5" s="722"/>
      <c r="TCG5" s="722"/>
      <c r="TCH5" s="722"/>
      <c r="TCI5" s="723"/>
      <c r="TCJ5" s="724"/>
      <c r="TCK5" s="722"/>
      <c r="TCL5" s="722"/>
      <c r="TCM5" s="722"/>
      <c r="TCN5" s="722"/>
      <c r="TCO5" s="722"/>
      <c r="TCP5" s="722"/>
      <c r="TCQ5" s="721" t="s">
        <v>4954</v>
      </c>
      <c r="TCR5" s="722"/>
      <c r="TCS5" s="722"/>
      <c r="TCT5" s="722"/>
      <c r="TCU5" s="722"/>
      <c r="TCV5" s="722"/>
      <c r="TCW5" s="722"/>
      <c r="TCX5" s="722"/>
      <c r="TCY5" s="723"/>
      <c r="TCZ5" s="724"/>
      <c r="TDA5" s="722"/>
      <c r="TDB5" s="722"/>
      <c r="TDC5" s="722"/>
      <c r="TDD5" s="722"/>
      <c r="TDE5" s="722"/>
      <c r="TDF5" s="722"/>
      <c r="TDG5" s="721" t="s">
        <v>4954</v>
      </c>
      <c r="TDH5" s="722"/>
      <c r="TDI5" s="722"/>
      <c r="TDJ5" s="722"/>
      <c r="TDK5" s="722"/>
      <c r="TDL5" s="722"/>
      <c r="TDM5" s="722"/>
      <c r="TDN5" s="722"/>
      <c r="TDO5" s="723"/>
      <c r="TDP5" s="724"/>
      <c r="TDQ5" s="722"/>
      <c r="TDR5" s="722"/>
      <c r="TDS5" s="722"/>
      <c r="TDT5" s="722"/>
      <c r="TDU5" s="722"/>
      <c r="TDV5" s="722"/>
      <c r="TDW5" s="721" t="s">
        <v>4954</v>
      </c>
      <c r="TDX5" s="722"/>
      <c r="TDY5" s="722"/>
      <c r="TDZ5" s="722"/>
      <c r="TEA5" s="722"/>
      <c r="TEB5" s="722"/>
      <c r="TEC5" s="722"/>
      <c r="TED5" s="722"/>
      <c r="TEE5" s="723"/>
      <c r="TEF5" s="724"/>
      <c r="TEG5" s="722"/>
      <c r="TEH5" s="722"/>
      <c r="TEI5" s="722"/>
      <c r="TEJ5" s="722"/>
      <c r="TEK5" s="722"/>
      <c r="TEL5" s="722"/>
      <c r="TEM5" s="721" t="s">
        <v>4954</v>
      </c>
      <c r="TEN5" s="722"/>
      <c r="TEO5" s="722"/>
      <c r="TEP5" s="722"/>
      <c r="TEQ5" s="722"/>
      <c r="TER5" s="722"/>
      <c r="TES5" s="722"/>
      <c r="TET5" s="722"/>
      <c r="TEU5" s="723"/>
      <c r="TEV5" s="724"/>
      <c r="TEW5" s="722"/>
      <c r="TEX5" s="722"/>
      <c r="TEY5" s="722"/>
      <c r="TEZ5" s="722"/>
      <c r="TFA5" s="722"/>
      <c r="TFB5" s="722"/>
      <c r="TFC5" s="721" t="s">
        <v>4954</v>
      </c>
      <c r="TFD5" s="722"/>
      <c r="TFE5" s="722"/>
      <c r="TFF5" s="722"/>
      <c r="TFG5" s="722"/>
      <c r="TFH5" s="722"/>
      <c r="TFI5" s="722"/>
      <c r="TFJ5" s="722"/>
      <c r="TFK5" s="723"/>
      <c r="TFL5" s="724"/>
      <c r="TFM5" s="722"/>
      <c r="TFN5" s="722"/>
      <c r="TFO5" s="722"/>
      <c r="TFP5" s="722"/>
      <c r="TFQ5" s="722"/>
      <c r="TFR5" s="722"/>
      <c r="TFS5" s="721" t="s">
        <v>4954</v>
      </c>
      <c r="TFT5" s="722"/>
      <c r="TFU5" s="722"/>
      <c r="TFV5" s="722"/>
      <c r="TFW5" s="722"/>
      <c r="TFX5" s="722"/>
      <c r="TFY5" s="722"/>
      <c r="TFZ5" s="722"/>
      <c r="TGA5" s="723"/>
      <c r="TGB5" s="724"/>
      <c r="TGC5" s="722"/>
      <c r="TGD5" s="722"/>
      <c r="TGE5" s="722"/>
      <c r="TGF5" s="722"/>
      <c r="TGG5" s="722"/>
      <c r="TGH5" s="722"/>
      <c r="TGI5" s="721" t="s">
        <v>4954</v>
      </c>
      <c r="TGJ5" s="722"/>
      <c r="TGK5" s="722"/>
      <c r="TGL5" s="722"/>
      <c r="TGM5" s="722"/>
      <c r="TGN5" s="722"/>
      <c r="TGO5" s="722"/>
      <c r="TGP5" s="722"/>
      <c r="TGQ5" s="723"/>
      <c r="TGR5" s="724"/>
      <c r="TGS5" s="722"/>
      <c r="TGT5" s="722"/>
      <c r="TGU5" s="722"/>
      <c r="TGV5" s="722"/>
      <c r="TGW5" s="722"/>
      <c r="TGX5" s="722"/>
      <c r="TGY5" s="721" t="s">
        <v>4954</v>
      </c>
      <c r="TGZ5" s="722"/>
      <c r="THA5" s="722"/>
      <c r="THB5" s="722"/>
      <c r="THC5" s="722"/>
      <c r="THD5" s="722"/>
      <c r="THE5" s="722"/>
      <c r="THF5" s="722"/>
      <c r="THG5" s="723"/>
      <c r="THH5" s="724"/>
      <c r="THI5" s="722"/>
      <c r="THJ5" s="722"/>
      <c r="THK5" s="722"/>
      <c r="THL5" s="722"/>
      <c r="THM5" s="722"/>
      <c r="THN5" s="722"/>
      <c r="THO5" s="721" t="s">
        <v>4954</v>
      </c>
      <c r="THP5" s="722"/>
      <c r="THQ5" s="722"/>
      <c r="THR5" s="722"/>
      <c r="THS5" s="722"/>
      <c r="THT5" s="722"/>
      <c r="THU5" s="722"/>
      <c r="THV5" s="722"/>
      <c r="THW5" s="723"/>
      <c r="THX5" s="724"/>
      <c r="THY5" s="722"/>
      <c r="THZ5" s="722"/>
      <c r="TIA5" s="722"/>
      <c r="TIB5" s="722"/>
      <c r="TIC5" s="722"/>
      <c r="TID5" s="722"/>
      <c r="TIE5" s="721" t="s">
        <v>4954</v>
      </c>
      <c r="TIF5" s="722"/>
      <c r="TIG5" s="722"/>
      <c r="TIH5" s="722"/>
      <c r="TII5" s="722"/>
      <c r="TIJ5" s="722"/>
      <c r="TIK5" s="722"/>
      <c r="TIL5" s="722"/>
      <c r="TIM5" s="723"/>
      <c r="TIN5" s="724"/>
      <c r="TIO5" s="722"/>
      <c r="TIP5" s="722"/>
      <c r="TIQ5" s="722"/>
      <c r="TIR5" s="722"/>
      <c r="TIS5" s="722"/>
      <c r="TIT5" s="722"/>
      <c r="TIU5" s="721" t="s">
        <v>4954</v>
      </c>
      <c r="TIV5" s="722"/>
      <c r="TIW5" s="722"/>
      <c r="TIX5" s="722"/>
      <c r="TIY5" s="722"/>
      <c r="TIZ5" s="722"/>
      <c r="TJA5" s="722"/>
      <c r="TJB5" s="722"/>
      <c r="TJC5" s="723"/>
      <c r="TJD5" s="724"/>
      <c r="TJE5" s="722"/>
      <c r="TJF5" s="722"/>
      <c r="TJG5" s="722"/>
      <c r="TJH5" s="722"/>
      <c r="TJI5" s="722"/>
      <c r="TJJ5" s="722"/>
      <c r="TJK5" s="721" t="s">
        <v>4954</v>
      </c>
      <c r="TJL5" s="722"/>
      <c r="TJM5" s="722"/>
      <c r="TJN5" s="722"/>
      <c r="TJO5" s="722"/>
      <c r="TJP5" s="722"/>
      <c r="TJQ5" s="722"/>
      <c r="TJR5" s="722"/>
      <c r="TJS5" s="723"/>
      <c r="TJT5" s="724"/>
      <c r="TJU5" s="722"/>
      <c r="TJV5" s="722"/>
      <c r="TJW5" s="722"/>
      <c r="TJX5" s="722"/>
      <c r="TJY5" s="722"/>
      <c r="TJZ5" s="722"/>
      <c r="TKA5" s="721" t="s">
        <v>4954</v>
      </c>
      <c r="TKB5" s="722"/>
      <c r="TKC5" s="722"/>
      <c r="TKD5" s="722"/>
      <c r="TKE5" s="722"/>
      <c r="TKF5" s="722"/>
      <c r="TKG5" s="722"/>
      <c r="TKH5" s="722"/>
      <c r="TKI5" s="723"/>
      <c r="TKJ5" s="724"/>
      <c r="TKK5" s="722"/>
      <c r="TKL5" s="722"/>
      <c r="TKM5" s="722"/>
      <c r="TKN5" s="722"/>
      <c r="TKO5" s="722"/>
      <c r="TKP5" s="722"/>
      <c r="TKQ5" s="721" t="s">
        <v>4954</v>
      </c>
      <c r="TKR5" s="722"/>
      <c r="TKS5" s="722"/>
      <c r="TKT5" s="722"/>
      <c r="TKU5" s="722"/>
      <c r="TKV5" s="722"/>
      <c r="TKW5" s="722"/>
      <c r="TKX5" s="722"/>
      <c r="TKY5" s="723"/>
      <c r="TKZ5" s="724"/>
      <c r="TLA5" s="722"/>
      <c r="TLB5" s="722"/>
      <c r="TLC5" s="722"/>
      <c r="TLD5" s="722"/>
      <c r="TLE5" s="722"/>
      <c r="TLF5" s="722"/>
      <c r="TLG5" s="721" t="s">
        <v>4954</v>
      </c>
      <c r="TLH5" s="722"/>
      <c r="TLI5" s="722"/>
      <c r="TLJ5" s="722"/>
      <c r="TLK5" s="722"/>
      <c r="TLL5" s="722"/>
      <c r="TLM5" s="722"/>
      <c r="TLN5" s="722"/>
      <c r="TLO5" s="723"/>
      <c r="TLP5" s="724"/>
      <c r="TLQ5" s="722"/>
      <c r="TLR5" s="722"/>
      <c r="TLS5" s="722"/>
      <c r="TLT5" s="722"/>
      <c r="TLU5" s="722"/>
      <c r="TLV5" s="722"/>
      <c r="TLW5" s="721" t="s">
        <v>4954</v>
      </c>
      <c r="TLX5" s="722"/>
      <c r="TLY5" s="722"/>
      <c r="TLZ5" s="722"/>
      <c r="TMA5" s="722"/>
      <c r="TMB5" s="722"/>
      <c r="TMC5" s="722"/>
      <c r="TMD5" s="722"/>
      <c r="TME5" s="723"/>
      <c r="TMF5" s="724"/>
      <c r="TMG5" s="722"/>
      <c r="TMH5" s="722"/>
      <c r="TMI5" s="722"/>
      <c r="TMJ5" s="722"/>
      <c r="TMK5" s="722"/>
      <c r="TML5" s="722"/>
      <c r="TMM5" s="721" t="s">
        <v>4954</v>
      </c>
      <c r="TMN5" s="722"/>
      <c r="TMO5" s="722"/>
      <c r="TMP5" s="722"/>
      <c r="TMQ5" s="722"/>
      <c r="TMR5" s="722"/>
      <c r="TMS5" s="722"/>
      <c r="TMT5" s="722"/>
      <c r="TMU5" s="723"/>
      <c r="TMV5" s="724"/>
      <c r="TMW5" s="722"/>
      <c r="TMX5" s="722"/>
      <c r="TMY5" s="722"/>
      <c r="TMZ5" s="722"/>
      <c r="TNA5" s="722"/>
      <c r="TNB5" s="722"/>
      <c r="TNC5" s="721" t="s">
        <v>4954</v>
      </c>
      <c r="TND5" s="722"/>
      <c r="TNE5" s="722"/>
      <c r="TNF5" s="722"/>
      <c r="TNG5" s="722"/>
      <c r="TNH5" s="722"/>
      <c r="TNI5" s="722"/>
      <c r="TNJ5" s="722"/>
      <c r="TNK5" s="723"/>
      <c r="TNL5" s="724"/>
      <c r="TNM5" s="722"/>
      <c r="TNN5" s="722"/>
      <c r="TNO5" s="722"/>
      <c r="TNP5" s="722"/>
      <c r="TNQ5" s="722"/>
      <c r="TNR5" s="722"/>
      <c r="TNS5" s="721" t="s">
        <v>4954</v>
      </c>
      <c r="TNT5" s="722"/>
      <c r="TNU5" s="722"/>
      <c r="TNV5" s="722"/>
      <c r="TNW5" s="722"/>
      <c r="TNX5" s="722"/>
      <c r="TNY5" s="722"/>
      <c r="TNZ5" s="722"/>
      <c r="TOA5" s="723"/>
      <c r="TOB5" s="724"/>
      <c r="TOC5" s="722"/>
      <c r="TOD5" s="722"/>
      <c r="TOE5" s="722"/>
      <c r="TOF5" s="722"/>
      <c r="TOG5" s="722"/>
      <c r="TOH5" s="722"/>
      <c r="TOI5" s="721" t="s">
        <v>4954</v>
      </c>
      <c r="TOJ5" s="722"/>
      <c r="TOK5" s="722"/>
      <c r="TOL5" s="722"/>
      <c r="TOM5" s="722"/>
      <c r="TON5" s="722"/>
      <c r="TOO5" s="722"/>
      <c r="TOP5" s="722"/>
      <c r="TOQ5" s="723"/>
      <c r="TOR5" s="724"/>
      <c r="TOS5" s="722"/>
      <c r="TOT5" s="722"/>
      <c r="TOU5" s="722"/>
      <c r="TOV5" s="722"/>
      <c r="TOW5" s="722"/>
      <c r="TOX5" s="722"/>
      <c r="TOY5" s="721" t="s">
        <v>4954</v>
      </c>
      <c r="TOZ5" s="722"/>
      <c r="TPA5" s="722"/>
      <c r="TPB5" s="722"/>
      <c r="TPC5" s="722"/>
      <c r="TPD5" s="722"/>
      <c r="TPE5" s="722"/>
      <c r="TPF5" s="722"/>
      <c r="TPG5" s="723"/>
      <c r="TPH5" s="724"/>
      <c r="TPI5" s="722"/>
      <c r="TPJ5" s="722"/>
      <c r="TPK5" s="722"/>
      <c r="TPL5" s="722"/>
      <c r="TPM5" s="722"/>
      <c r="TPN5" s="722"/>
      <c r="TPO5" s="721" t="s">
        <v>4954</v>
      </c>
      <c r="TPP5" s="722"/>
      <c r="TPQ5" s="722"/>
      <c r="TPR5" s="722"/>
      <c r="TPS5" s="722"/>
      <c r="TPT5" s="722"/>
      <c r="TPU5" s="722"/>
      <c r="TPV5" s="722"/>
      <c r="TPW5" s="723"/>
      <c r="TPX5" s="724"/>
      <c r="TPY5" s="722"/>
      <c r="TPZ5" s="722"/>
      <c r="TQA5" s="722"/>
      <c r="TQB5" s="722"/>
      <c r="TQC5" s="722"/>
      <c r="TQD5" s="722"/>
      <c r="TQE5" s="721" t="s">
        <v>4954</v>
      </c>
      <c r="TQF5" s="722"/>
      <c r="TQG5" s="722"/>
      <c r="TQH5" s="722"/>
      <c r="TQI5" s="722"/>
      <c r="TQJ5" s="722"/>
      <c r="TQK5" s="722"/>
      <c r="TQL5" s="722"/>
      <c r="TQM5" s="723"/>
      <c r="TQN5" s="724"/>
      <c r="TQO5" s="722"/>
      <c r="TQP5" s="722"/>
      <c r="TQQ5" s="722"/>
      <c r="TQR5" s="722"/>
      <c r="TQS5" s="722"/>
      <c r="TQT5" s="722"/>
      <c r="TQU5" s="721" t="s">
        <v>4954</v>
      </c>
      <c r="TQV5" s="722"/>
      <c r="TQW5" s="722"/>
      <c r="TQX5" s="722"/>
      <c r="TQY5" s="722"/>
      <c r="TQZ5" s="722"/>
      <c r="TRA5" s="722"/>
      <c r="TRB5" s="722"/>
      <c r="TRC5" s="723"/>
      <c r="TRD5" s="724"/>
      <c r="TRE5" s="722"/>
      <c r="TRF5" s="722"/>
      <c r="TRG5" s="722"/>
      <c r="TRH5" s="722"/>
      <c r="TRI5" s="722"/>
      <c r="TRJ5" s="722"/>
      <c r="TRK5" s="721" t="s">
        <v>4954</v>
      </c>
      <c r="TRL5" s="722"/>
      <c r="TRM5" s="722"/>
      <c r="TRN5" s="722"/>
      <c r="TRO5" s="722"/>
      <c r="TRP5" s="722"/>
      <c r="TRQ5" s="722"/>
      <c r="TRR5" s="722"/>
      <c r="TRS5" s="723"/>
      <c r="TRT5" s="724"/>
      <c r="TRU5" s="722"/>
      <c r="TRV5" s="722"/>
      <c r="TRW5" s="722"/>
      <c r="TRX5" s="722"/>
      <c r="TRY5" s="722"/>
      <c r="TRZ5" s="722"/>
      <c r="TSA5" s="721" t="s">
        <v>4954</v>
      </c>
      <c r="TSB5" s="722"/>
      <c r="TSC5" s="722"/>
      <c r="TSD5" s="722"/>
      <c r="TSE5" s="722"/>
      <c r="TSF5" s="722"/>
      <c r="TSG5" s="722"/>
      <c r="TSH5" s="722"/>
      <c r="TSI5" s="723"/>
      <c r="TSJ5" s="724"/>
      <c r="TSK5" s="722"/>
      <c r="TSL5" s="722"/>
      <c r="TSM5" s="722"/>
      <c r="TSN5" s="722"/>
      <c r="TSO5" s="722"/>
      <c r="TSP5" s="722"/>
      <c r="TSQ5" s="721" t="s">
        <v>4954</v>
      </c>
      <c r="TSR5" s="722"/>
      <c r="TSS5" s="722"/>
      <c r="TST5" s="722"/>
      <c r="TSU5" s="722"/>
      <c r="TSV5" s="722"/>
      <c r="TSW5" s="722"/>
      <c r="TSX5" s="722"/>
      <c r="TSY5" s="723"/>
      <c r="TSZ5" s="724"/>
      <c r="TTA5" s="722"/>
      <c r="TTB5" s="722"/>
      <c r="TTC5" s="722"/>
      <c r="TTD5" s="722"/>
      <c r="TTE5" s="722"/>
      <c r="TTF5" s="722"/>
      <c r="TTG5" s="721" t="s">
        <v>4954</v>
      </c>
      <c r="TTH5" s="722"/>
      <c r="TTI5" s="722"/>
      <c r="TTJ5" s="722"/>
      <c r="TTK5" s="722"/>
      <c r="TTL5" s="722"/>
      <c r="TTM5" s="722"/>
      <c r="TTN5" s="722"/>
      <c r="TTO5" s="723"/>
      <c r="TTP5" s="724"/>
      <c r="TTQ5" s="722"/>
      <c r="TTR5" s="722"/>
      <c r="TTS5" s="722"/>
      <c r="TTT5" s="722"/>
      <c r="TTU5" s="722"/>
      <c r="TTV5" s="722"/>
      <c r="TTW5" s="721" t="s">
        <v>4954</v>
      </c>
      <c r="TTX5" s="722"/>
      <c r="TTY5" s="722"/>
      <c r="TTZ5" s="722"/>
      <c r="TUA5" s="722"/>
      <c r="TUB5" s="722"/>
      <c r="TUC5" s="722"/>
      <c r="TUD5" s="722"/>
      <c r="TUE5" s="723"/>
      <c r="TUF5" s="724"/>
      <c r="TUG5" s="722"/>
      <c r="TUH5" s="722"/>
      <c r="TUI5" s="722"/>
      <c r="TUJ5" s="722"/>
      <c r="TUK5" s="722"/>
      <c r="TUL5" s="722"/>
      <c r="TUM5" s="721" t="s">
        <v>4954</v>
      </c>
      <c r="TUN5" s="722"/>
      <c r="TUO5" s="722"/>
      <c r="TUP5" s="722"/>
      <c r="TUQ5" s="722"/>
      <c r="TUR5" s="722"/>
      <c r="TUS5" s="722"/>
      <c r="TUT5" s="722"/>
      <c r="TUU5" s="723"/>
      <c r="TUV5" s="724"/>
      <c r="TUW5" s="722"/>
      <c r="TUX5" s="722"/>
      <c r="TUY5" s="722"/>
      <c r="TUZ5" s="722"/>
      <c r="TVA5" s="722"/>
      <c r="TVB5" s="722"/>
      <c r="TVC5" s="721" t="s">
        <v>4954</v>
      </c>
      <c r="TVD5" s="722"/>
      <c r="TVE5" s="722"/>
      <c r="TVF5" s="722"/>
      <c r="TVG5" s="722"/>
      <c r="TVH5" s="722"/>
      <c r="TVI5" s="722"/>
      <c r="TVJ5" s="722"/>
      <c r="TVK5" s="723"/>
      <c r="TVL5" s="724"/>
      <c r="TVM5" s="722"/>
      <c r="TVN5" s="722"/>
      <c r="TVO5" s="722"/>
      <c r="TVP5" s="722"/>
      <c r="TVQ5" s="722"/>
      <c r="TVR5" s="722"/>
      <c r="TVS5" s="721" t="s">
        <v>4954</v>
      </c>
      <c r="TVT5" s="722"/>
      <c r="TVU5" s="722"/>
      <c r="TVV5" s="722"/>
      <c r="TVW5" s="722"/>
      <c r="TVX5" s="722"/>
      <c r="TVY5" s="722"/>
      <c r="TVZ5" s="722"/>
      <c r="TWA5" s="723"/>
      <c r="TWB5" s="724"/>
      <c r="TWC5" s="722"/>
      <c r="TWD5" s="722"/>
      <c r="TWE5" s="722"/>
      <c r="TWF5" s="722"/>
      <c r="TWG5" s="722"/>
      <c r="TWH5" s="722"/>
      <c r="TWI5" s="721" t="s">
        <v>4954</v>
      </c>
      <c r="TWJ5" s="722"/>
      <c r="TWK5" s="722"/>
      <c r="TWL5" s="722"/>
      <c r="TWM5" s="722"/>
      <c r="TWN5" s="722"/>
      <c r="TWO5" s="722"/>
      <c r="TWP5" s="722"/>
      <c r="TWQ5" s="723"/>
      <c r="TWR5" s="724"/>
      <c r="TWS5" s="722"/>
      <c r="TWT5" s="722"/>
      <c r="TWU5" s="722"/>
      <c r="TWV5" s="722"/>
      <c r="TWW5" s="722"/>
      <c r="TWX5" s="722"/>
      <c r="TWY5" s="721" t="s">
        <v>4954</v>
      </c>
      <c r="TWZ5" s="722"/>
      <c r="TXA5" s="722"/>
      <c r="TXB5" s="722"/>
      <c r="TXC5" s="722"/>
      <c r="TXD5" s="722"/>
      <c r="TXE5" s="722"/>
      <c r="TXF5" s="722"/>
      <c r="TXG5" s="723"/>
      <c r="TXH5" s="724"/>
      <c r="TXI5" s="722"/>
      <c r="TXJ5" s="722"/>
      <c r="TXK5" s="722"/>
      <c r="TXL5" s="722"/>
      <c r="TXM5" s="722"/>
      <c r="TXN5" s="722"/>
      <c r="TXO5" s="721" t="s">
        <v>4954</v>
      </c>
      <c r="TXP5" s="722"/>
      <c r="TXQ5" s="722"/>
      <c r="TXR5" s="722"/>
      <c r="TXS5" s="722"/>
      <c r="TXT5" s="722"/>
      <c r="TXU5" s="722"/>
      <c r="TXV5" s="722"/>
      <c r="TXW5" s="723"/>
      <c r="TXX5" s="724"/>
      <c r="TXY5" s="722"/>
      <c r="TXZ5" s="722"/>
      <c r="TYA5" s="722"/>
      <c r="TYB5" s="722"/>
      <c r="TYC5" s="722"/>
      <c r="TYD5" s="722"/>
      <c r="TYE5" s="721" t="s">
        <v>4954</v>
      </c>
      <c r="TYF5" s="722"/>
      <c r="TYG5" s="722"/>
      <c r="TYH5" s="722"/>
      <c r="TYI5" s="722"/>
      <c r="TYJ5" s="722"/>
      <c r="TYK5" s="722"/>
      <c r="TYL5" s="722"/>
      <c r="TYM5" s="723"/>
      <c r="TYN5" s="724"/>
      <c r="TYO5" s="722"/>
      <c r="TYP5" s="722"/>
      <c r="TYQ5" s="722"/>
      <c r="TYR5" s="722"/>
      <c r="TYS5" s="722"/>
      <c r="TYT5" s="722"/>
      <c r="TYU5" s="721" t="s">
        <v>4954</v>
      </c>
      <c r="TYV5" s="722"/>
      <c r="TYW5" s="722"/>
      <c r="TYX5" s="722"/>
      <c r="TYY5" s="722"/>
      <c r="TYZ5" s="722"/>
      <c r="TZA5" s="722"/>
      <c r="TZB5" s="722"/>
      <c r="TZC5" s="723"/>
      <c r="TZD5" s="724"/>
      <c r="TZE5" s="722"/>
      <c r="TZF5" s="722"/>
      <c r="TZG5" s="722"/>
      <c r="TZH5" s="722"/>
      <c r="TZI5" s="722"/>
      <c r="TZJ5" s="722"/>
      <c r="TZK5" s="721" t="s">
        <v>4954</v>
      </c>
      <c r="TZL5" s="722"/>
      <c r="TZM5" s="722"/>
      <c r="TZN5" s="722"/>
      <c r="TZO5" s="722"/>
      <c r="TZP5" s="722"/>
      <c r="TZQ5" s="722"/>
      <c r="TZR5" s="722"/>
      <c r="TZS5" s="723"/>
      <c r="TZT5" s="724"/>
      <c r="TZU5" s="722"/>
      <c r="TZV5" s="722"/>
      <c r="TZW5" s="722"/>
      <c r="TZX5" s="722"/>
      <c r="TZY5" s="722"/>
      <c r="TZZ5" s="722"/>
      <c r="UAA5" s="721" t="s">
        <v>4954</v>
      </c>
      <c r="UAB5" s="722"/>
      <c r="UAC5" s="722"/>
      <c r="UAD5" s="722"/>
      <c r="UAE5" s="722"/>
      <c r="UAF5" s="722"/>
      <c r="UAG5" s="722"/>
      <c r="UAH5" s="722"/>
      <c r="UAI5" s="723"/>
      <c r="UAJ5" s="724"/>
      <c r="UAK5" s="722"/>
      <c r="UAL5" s="722"/>
      <c r="UAM5" s="722"/>
      <c r="UAN5" s="722"/>
      <c r="UAO5" s="722"/>
      <c r="UAP5" s="722"/>
      <c r="UAQ5" s="721" t="s">
        <v>4954</v>
      </c>
      <c r="UAR5" s="722"/>
      <c r="UAS5" s="722"/>
      <c r="UAT5" s="722"/>
      <c r="UAU5" s="722"/>
      <c r="UAV5" s="722"/>
      <c r="UAW5" s="722"/>
      <c r="UAX5" s="722"/>
      <c r="UAY5" s="723"/>
      <c r="UAZ5" s="724"/>
      <c r="UBA5" s="722"/>
      <c r="UBB5" s="722"/>
      <c r="UBC5" s="722"/>
      <c r="UBD5" s="722"/>
      <c r="UBE5" s="722"/>
      <c r="UBF5" s="722"/>
      <c r="UBG5" s="721" t="s">
        <v>4954</v>
      </c>
      <c r="UBH5" s="722"/>
      <c r="UBI5" s="722"/>
      <c r="UBJ5" s="722"/>
      <c r="UBK5" s="722"/>
      <c r="UBL5" s="722"/>
      <c r="UBM5" s="722"/>
      <c r="UBN5" s="722"/>
      <c r="UBO5" s="723"/>
      <c r="UBP5" s="724"/>
      <c r="UBQ5" s="722"/>
      <c r="UBR5" s="722"/>
      <c r="UBS5" s="722"/>
      <c r="UBT5" s="722"/>
      <c r="UBU5" s="722"/>
      <c r="UBV5" s="722"/>
      <c r="UBW5" s="721" t="s">
        <v>4954</v>
      </c>
      <c r="UBX5" s="722"/>
      <c r="UBY5" s="722"/>
      <c r="UBZ5" s="722"/>
      <c r="UCA5" s="722"/>
      <c r="UCB5" s="722"/>
      <c r="UCC5" s="722"/>
      <c r="UCD5" s="722"/>
      <c r="UCE5" s="723"/>
      <c r="UCF5" s="724"/>
      <c r="UCG5" s="722"/>
      <c r="UCH5" s="722"/>
      <c r="UCI5" s="722"/>
      <c r="UCJ5" s="722"/>
      <c r="UCK5" s="722"/>
      <c r="UCL5" s="722"/>
      <c r="UCM5" s="721" t="s">
        <v>4954</v>
      </c>
      <c r="UCN5" s="722"/>
      <c r="UCO5" s="722"/>
      <c r="UCP5" s="722"/>
      <c r="UCQ5" s="722"/>
      <c r="UCR5" s="722"/>
      <c r="UCS5" s="722"/>
      <c r="UCT5" s="722"/>
      <c r="UCU5" s="723"/>
      <c r="UCV5" s="724"/>
      <c r="UCW5" s="722"/>
      <c r="UCX5" s="722"/>
      <c r="UCY5" s="722"/>
      <c r="UCZ5" s="722"/>
      <c r="UDA5" s="722"/>
      <c r="UDB5" s="722"/>
      <c r="UDC5" s="721" t="s">
        <v>4954</v>
      </c>
      <c r="UDD5" s="722"/>
      <c r="UDE5" s="722"/>
      <c r="UDF5" s="722"/>
      <c r="UDG5" s="722"/>
      <c r="UDH5" s="722"/>
      <c r="UDI5" s="722"/>
      <c r="UDJ5" s="722"/>
      <c r="UDK5" s="723"/>
      <c r="UDL5" s="724"/>
      <c r="UDM5" s="722"/>
      <c r="UDN5" s="722"/>
      <c r="UDO5" s="722"/>
      <c r="UDP5" s="722"/>
      <c r="UDQ5" s="722"/>
      <c r="UDR5" s="722"/>
      <c r="UDS5" s="721" t="s">
        <v>4954</v>
      </c>
      <c r="UDT5" s="722"/>
      <c r="UDU5" s="722"/>
      <c r="UDV5" s="722"/>
      <c r="UDW5" s="722"/>
      <c r="UDX5" s="722"/>
      <c r="UDY5" s="722"/>
      <c r="UDZ5" s="722"/>
      <c r="UEA5" s="723"/>
      <c r="UEB5" s="724"/>
      <c r="UEC5" s="722"/>
      <c r="UED5" s="722"/>
      <c r="UEE5" s="722"/>
      <c r="UEF5" s="722"/>
      <c r="UEG5" s="722"/>
      <c r="UEH5" s="722"/>
      <c r="UEI5" s="721" t="s">
        <v>4954</v>
      </c>
      <c r="UEJ5" s="722"/>
      <c r="UEK5" s="722"/>
      <c r="UEL5" s="722"/>
      <c r="UEM5" s="722"/>
      <c r="UEN5" s="722"/>
      <c r="UEO5" s="722"/>
      <c r="UEP5" s="722"/>
      <c r="UEQ5" s="723"/>
      <c r="UER5" s="724"/>
      <c r="UES5" s="722"/>
      <c r="UET5" s="722"/>
      <c r="UEU5" s="722"/>
      <c r="UEV5" s="722"/>
      <c r="UEW5" s="722"/>
      <c r="UEX5" s="722"/>
      <c r="UEY5" s="721" t="s">
        <v>4954</v>
      </c>
      <c r="UEZ5" s="722"/>
      <c r="UFA5" s="722"/>
      <c r="UFB5" s="722"/>
      <c r="UFC5" s="722"/>
      <c r="UFD5" s="722"/>
      <c r="UFE5" s="722"/>
      <c r="UFF5" s="722"/>
      <c r="UFG5" s="723"/>
      <c r="UFH5" s="724"/>
      <c r="UFI5" s="722"/>
      <c r="UFJ5" s="722"/>
      <c r="UFK5" s="722"/>
      <c r="UFL5" s="722"/>
      <c r="UFM5" s="722"/>
      <c r="UFN5" s="722"/>
      <c r="UFO5" s="721" t="s">
        <v>4954</v>
      </c>
      <c r="UFP5" s="722"/>
      <c r="UFQ5" s="722"/>
      <c r="UFR5" s="722"/>
      <c r="UFS5" s="722"/>
      <c r="UFT5" s="722"/>
      <c r="UFU5" s="722"/>
      <c r="UFV5" s="722"/>
      <c r="UFW5" s="723"/>
      <c r="UFX5" s="724"/>
      <c r="UFY5" s="722"/>
      <c r="UFZ5" s="722"/>
      <c r="UGA5" s="722"/>
      <c r="UGB5" s="722"/>
      <c r="UGC5" s="722"/>
      <c r="UGD5" s="722"/>
      <c r="UGE5" s="721" t="s">
        <v>4954</v>
      </c>
      <c r="UGF5" s="722"/>
      <c r="UGG5" s="722"/>
      <c r="UGH5" s="722"/>
      <c r="UGI5" s="722"/>
      <c r="UGJ5" s="722"/>
      <c r="UGK5" s="722"/>
      <c r="UGL5" s="722"/>
      <c r="UGM5" s="723"/>
      <c r="UGN5" s="724"/>
      <c r="UGO5" s="722"/>
      <c r="UGP5" s="722"/>
      <c r="UGQ5" s="722"/>
      <c r="UGR5" s="722"/>
      <c r="UGS5" s="722"/>
      <c r="UGT5" s="722"/>
      <c r="UGU5" s="721" t="s">
        <v>4954</v>
      </c>
      <c r="UGV5" s="722"/>
      <c r="UGW5" s="722"/>
      <c r="UGX5" s="722"/>
      <c r="UGY5" s="722"/>
      <c r="UGZ5" s="722"/>
      <c r="UHA5" s="722"/>
      <c r="UHB5" s="722"/>
      <c r="UHC5" s="723"/>
      <c r="UHD5" s="724"/>
      <c r="UHE5" s="722"/>
      <c r="UHF5" s="722"/>
      <c r="UHG5" s="722"/>
      <c r="UHH5" s="722"/>
      <c r="UHI5" s="722"/>
      <c r="UHJ5" s="722"/>
      <c r="UHK5" s="721" t="s">
        <v>4954</v>
      </c>
      <c r="UHL5" s="722"/>
      <c r="UHM5" s="722"/>
      <c r="UHN5" s="722"/>
      <c r="UHO5" s="722"/>
      <c r="UHP5" s="722"/>
      <c r="UHQ5" s="722"/>
      <c r="UHR5" s="722"/>
      <c r="UHS5" s="723"/>
      <c r="UHT5" s="724"/>
      <c r="UHU5" s="722"/>
      <c r="UHV5" s="722"/>
      <c r="UHW5" s="722"/>
      <c r="UHX5" s="722"/>
      <c r="UHY5" s="722"/>
      <c r="UHZ5" s="722"/>
      <c r="UIA5" s="721" t="s">
        <v>4954</v>
      </c>
      <c r="UIB5" s="722"/>
      <c r="UIC5" s="722"/>
      <c r="UID5" s="722"/>
      <c r="UIE5" s="722"/>
      <c r="UIF5" s="722"/>
      <c r="UIG5" s="722"/>
      <c r="UIH5" s="722"/>
      <c r="UII5" s="723"/>
      <c r="UIJ5" s="724"/>
      <c r="UIK5" s="722"/>
      <c r="UIL5" s="722"/>
      <c r="UIM5" s="722"/>
      <c r="UIN5" s="722"/>
      <c r="UIO5" s="722"/>
      <c r="UIP5" s="722"/>
      <c r="UIQ5" s="721" t="s">
        <v>4954</v>
      </c>
      <c r="UIR5" s="722"/>
      <c r="UIS5" s="722"/>
      <c r="UIT5" s="722"/>
      <c r="UIU5" s="722"/>
      <c r="UIV5" s="722"/>
      <c r="UIW5" s="722"/>
      <c r="UIX5" s="722"/>
      <c r="UIY5" s="723"/>
      <c r="UIZ5" s="724"/>
      <c r="UJA5" s="722"/>
      <c r="UJB5" s="722"/>
      <c r="UJC5" s="722"/>
      <c r="UJD5" s="722"/>
      <c r="UJE5" s="722"/>
      <c r="UJF5" s="722"/>
      <c r="UJG5" s="721" t="s">
        <v>4954</v>
      </c>
      <c r="UJH5" s="722"/>
      <c r="UJI5" s="722"/>
      <c r="UJJ5" s="722"/>
      <c r="UJK5" s="722"/>
      <c r="UJL5" s="722"/>
      <c r="UJM5" s="722"/>
      <c r="UJN5" s="722"/>
      <c r="UJO5" s="723"/>
      <c r="UJP5" s="724"/>
      <c r="UJQ5" s="722"/>
      <c r="UJR5" s="722"/>
      <c r="UJS5" s="722"/>
      <c r="UJT5" s="722"/>
      <c r="UJU5" s="722"/>
      <c r="UJV5" s="722"/>
      <c r="UJW5" s="721" t="s">
        <v>4954</v>
      </c>
      <c r="UJX5" s="722"/>
      <c r="UJY5" s="722"/>
      <c r="UJZ5" s="722"/>
      <c r="UKA5" s="722"/>
      <c r="UKB5" s="722"/>
      <c r="UKC5" s="722"/>
      <c r="UKD5" s="722"/>
      <c r="UKE5" s="723"/>
      <c r="UKF5" s="724"/>
      <c r="UKG5" s="722"/>
      <c r="UKH5" s="722"/>
      <c r="UKI5" s="722"/>
      <c r="UKJ5" s="722"/>
      <c r="UKK5" s="722"/>
      <c r="UKL5" s="722"/>
      <c r="UKM5" s="721" t="s">
        <v>4954</v>
      </c>
      <c r="UKN5" s="722"/>
      <c r="UKO5" s="722"/>
      <c r="UKP5" s="722"/>
      <c r="UKQ5" s="722"/>
      <c r="UKR5" s="722"/>
      <c r="UKS5" s="722"/>
      <c r="UKT5" s="722"/>
      <c r="UKU5" s="723"/>
      <c r="UKV5" s="724"/>
      <c r="UKW5" s="722"/>
      <c r="UKX5" s="722"/>
      <c r="UKY5" s="722"/>
      <c r="UKZ5" s="722"/>
      <c r="ULA5" s="722"/>
      <c r="ULB5" s="722"/>
      <c r="ULC5" s="721" t="s">
        <v>4954</v>
      </c>
      <c r="ULD5" s="722"/>
      <c r="ULE5" s="722"/>
      <c r="ULF5" s="722"/>
      <c r="ULG5" s="722"/>
      <c r="ULH5" s="722"/>
      <c r="ULI5" s="722"/>
      <c r="ULJ5" s="722"/>
      <c r="ULK5" s="723"/>
      <c r="ULL5" s="724"/>
      <c r="ULM5" s="722"/>
      <c r="ULN5" s="722"/>
      <c r="ULO5" s="722"/>
      <c r="ULP5" s="722"/>
      <c r="ULQ5" s="722"/>
      <c r="ULR5" s="722"/>
      <c r="ULS5" s="721" t="s">
        <v>4954</v>
      </c>
      <c r="ULT5" s="722"/>
      <c r="ULU5" s="722"/>
      <c r="ULV5" s="722"/>
      <c r="ULW5" s="722"/>
      <c r="ULX5" s="722"/>
      <c r="ULY5" s="722"/>
      <c r="ULZ5" s="722"/>
      <c r="UMA5" s="723"/>
      <c r="UMB5" s="724"/>
      <c r="UMC5" s="722"/>
      <c r="UMD5" s="722"/>
      <c r="UME5" s="722"/>
      <c r="UMF5" s="722"/>
      <c r="UMG5" s="722"/>
      <c r="UMH5" s="722"/>
      <c r="UMI5" s="721" t="s">
        <v>4954</v>
      </c>
      <c r="UMJ5" s="722"/>
      <c r="UMK5" s="722"/>
      <c r="UML5" s="722"/>
      <c r="UMM5" s="722"/>
      <c r="UMN5" s="722"/>
      <c r="UMO5" s="722"/>
      <c r="UMP5" s="722"/>
      <c r="UMQ5" s="723"/>
      <c r="UMR5" s="724"/>
      <c r="UMS5" s="722"/>
      <c r="UMT5" s="722"/>
      <c r="UMU5" s="722"/>
      <c r="UMV5" s="722"/>
      <c r="UMW5" s="722"/>
      <c r="UMX5" s="722"/>
      <c r="UMY5" s="721" t="s">
        <v>4954</v>
      </c>
      <c r="UMZ5" s="722"/>
      <c r="UNA5" s="722"/>
      <c r="UNB5" s="722"/>
      <c r="UNC5" s="722"/>
      <c r="UND5" s="722"/>
      <c r="UNE5" s="722"/>
      <c r="UNF5" s="722"/>
      <c r="UNG5" s="723"/>
      <c r="UNH5" s="724"/>
      <c r="UNI5" s="722"/>
      <c r="UNJ5" s="722"/>
      <c r="UNK5" s="722"/>
      <c r="UNL5" s="722"/>
      <c r="UNM5" s="722"/>
      <c r="UNN5" s="722"/>
      <c r="UNO5" s="721" t="s">
        <v>4954</v>
      </c>
      <c r="UNP5" s="722"/>
      <c r="UNQ5" s="722"/>
      <c r="UNR5" s="722"/>
      <c r="UNS5" s="722"/>
      <c r="UNT5" s="722"/>
      <c r="UNU5" s="722"/>
      <c r="UNV5" s="722"/>
      <c r="UNW5" s="723"/>
      <c r="UNX5" s="724"/>
      <c r="UNY5" s="722"/>
      <c r="UNZ5" s="722"/>
      <c r="UOA5" s="722"/>
      <c r="UOB5" s="722"/>
      <c r="UOC5" s="722"/>
      <c r="UOD5" s="722"/>
      <c r="UOE5" s="721" t="s">
        <v>4954</v>
      </c>
      <c r="UOF5" s="722"/>
      <c r="UOG5" s="722"/>
      <c r="UOH5" s="722"/>
      <c r="UOI5" s="722"/>
      <c r="UOJ5" s="722"/>
      <c r="UOK5" s="722"/>
      <c r="UOL5" s="722"/>
      <c r="UOM5" s="723"/>
      <c r="UON5" s="724"/>
      <c r="UOO5" s="722"/>
      <c r="UOP5" s="722"/>
      <c r="UOQ5" s="722"/>
      <c r="UOR5" s="722"/>
      <c r="UOS5" s="722"/>
      <c r="UOT5" s="722"/>
      <c r="UOU5" s="721" t="s">
        <v>4954</v>
      </c>
      <c r="UOV5" s="722"/>
      <c r="UOW5" s="722"/>
      <c r="UOX5" s="722"/>
      <c r="UOY5" s="722"/>
      <c r="UOZ5" s="722"/>
      <c r="UPA5" s="722"/>
      <c r="UPB5" s="722"/>
      <c r="UPC5" s="723"/>
      <c r="UPD5" s="724"/>
      <c r="UPE5" s="722"/>
      <c r="UPF5" s="722"/>
      <c r="UPG5" s="722"/>
      <c r="UPH5" s="722"/>
      <c r="UPI5" s="722"/>
      <c r="UPJ5" s="722"/>
      <c r="UPK5" s="721" t="s">
        <v>4954</v>
      </c>
      <c r="UPL5" s="722"/>
      <c r="UPM5" s="722"/>
      <c r="UPN5" s="722"/>
      <c r="UPO5" s="722"/>
      <c r="UPP5" s="722"/>
      <c r="UPQ5" s="722"/>
      <c r="UPR5" s="722"/>
      <c r="UPS5" s="723"/>
      <c r="UPT5" s="724"/>
      <c r="UPU5" s="722"/>
      <c r="UPV5" s="722"/>
      <c r="UPW5" s="722"/>
      <c r="UPX5" s="722"/>
      <c r="UPY5" s="722"/>
      <c r="UPZ5" s="722"/>
      <c r="UQA5" s="721" t="s">
        <v>4954</v>
      </c>
      <c r="UQB5" s="722"/>
      <c r="UQC5" s="722"/>
      <c r="UQD5" s="722"/>
      <c r="UQE5" s="722"/>
      <c r="UQF5" s="722"/>
      <c r="UQG5" s="722"/>
      <c r="UQH5" s="722"/>
      <c r="UQI5" s="723"/>
      <c r="UQJ5" s="724"/>
      <c r="UQK5" s="722"/>
      <c r="UQL5" s="722"/>
      <c r="UQM5" s="722"/>
      <c r="UQN5" s="722"/>
      <c r="UQO5" s="722"/>
      <c r="UQP5" s="722"/>
      <c r="UQQ5" s="721" t="s">
        <v>4954</v>
      </c>
      <c r="UQR5" s="722"/>
      <c r="UQS5" s="722"/>
      <c r="UQT5" s="722"/>
      <c r="UQU5" s="722"/>
      <c r="UQV5" s="722"/>
      <c r="UQW5" s="722"/>
      <c r="UQX5" s="722"/>
      <c r="UQY5" s="723"/>
      <c r="UQZ5" s="724"/>
      <c r="URA5" s="722"/>
      <c r="URB5" s="722"/>
      <c r="URC5" s="722"/>
      <c r="URD5" s="722"/>
      <c r="URE5" s="722"/>
      <c r="URF5" s="722"/>
      <c r="URG5" s="721" t="s">
        <v>4954</v>
      </c>
      <c r="URH5" s="722"/>
      <c r="URI5" s="722"/>
      <c r="URJ5" s="722"/>
      <c r="URK5" s="722"/>
      <c r="URL5" s="722"/>
      <c r="URM5" s="722"/>
      <c r="URN5" s="722"/>
      <c r="URO5" s="723"/>
      <c r="URP5" s="724"/>
      <c r="URQ5" s="722"/>
      <c r="URR5" s="722"/>
      <c r="URS5" s="722"/>
      <c r="URT5" s="722"/>
      <c r="URU5" s="722"/>
      <c r="URV5" s="722"/>
      <c r="URW5" s="721" t="s">
        <v>4954</v>
      </c>
      <c r="URX5" s="722"/>
      <c r="URY5" s="722"/>
      <c r="URZ5" s="722"/>
      <c r="USA5" s="722"/>
      <c r="USB5" s="722"/>
      <c r="USC5" s="722"/>
      <c r="USD5" s="722"/>
      <c r="USE5" s="723"/>
      <c r="USF5" s="724"/>
      <c r="USG5" s="722"/>
      <c r="USH5" s="722"/>
      <c r="USI5" s="722"/>
      <c r="USJ5" s="722"/>
      <c r="USK5" s="722"/>
      <c r="USL5" s="722"/>
      <c r="USM5" s="721" t="s">
        <v>4954</v>
      </c>
      <c r="USN5" s="722"/>
      <c r="USO5" s="722"/>
      <c r="USP5" s="722"/>
      <c r="USQ5" s="722"/>
      <c r="USR5" s="722"/>
      <c r="USS5" s="722"/>
      <c r="UST5" s="722"/>
      <c r="USU5" s="723"/>
      <c r="USV5" s="724"/>
      <c r="USW5" s="722"/>
      <c r="USX5" s="722"/>
      <c r="USY5" s="722"/>
      <c r="USZ5" s="722"/>
      <c r="UTA5" s="722"/>
      <c r="UTB5" s="722"/>
      <c r="UTC5" s="721" t="s">
        <v>4954</v>
      </c>
      <c r="UTD5" s="722"/>
      <c r="UTE5" s="722"/>
      <c r="UTF5" s="722"/>
      <c r="UTG5" s="722"/>
      <c r="UTH5" s="722"/>
      <c r="UTI5" s="722"/>
      <c r="UTJ5" s="722"/>
      <c r="UTK5" s="723"/>
      <c r="UTL5" s="724"/>
      <c r="UTM5" s="722"/>
      <c r="UTN5" s="722"/>
      <c r="UTO5" s="722"/>
      <c r="UTP5" s="722"/>
      <c r="UTQ5" s="722"/>
      <c r="UTR5" s="722"/>
      <c r="UTS5" s="721" t="s">
        <v>4954</v>
      </c>
      <c r="UTT5" s="722"/>
      <c r="UTU5" s="722"/>
      <c r="UTV5" s="722"/>
      <c r="UTW5" s="722"/>
      <c r="UTX5" s="722"/>
      <c r="UTY5" s="722"/>
      <c r="UTZ5" s="722"/>
      <c r="UUA5" s="723"/>
      <c r="UUB5" s="724"/>
      <c r="UUC5" s="722"/>
      <c r="UUD5" s="722"/>
      <c r="UUE5" s="722"/>
      <c r="UUF5" s="722"/>
      <c r="UUG5" s="722"/>
      <c r="UUH5" s="722"/>
      <c r="UUI5" s="721" t="s">
        <v>4954</v>
      </c>
      <c r="UUJ5" s="722"/>
      <c r="UUK5" s="722"/>
      <c r="UUL5" s="722"/>
      <c r="UUM5" s="722"/>
      <c r="UUN5" s="722"/>
      <c r="UUO5" s="722"/>
      <c r="UUP5" s="722"/>
      <c r="UUQ5" s="723"/>
      <c r="UUR5" s="724"/>
      <c r="UUS5" s="722"/>
      <c r="UUT5" s="722"/>
      <c r="UUU5" s="722"/>
      <c r="UUV5" s="722"/>
      <c r="UUW5" s="722"/>
      <c r="UUX5" s="722"/>
      <c r="UUY5" s="721" t="s">
        <v>4954</v>
      </c>
      <c r="UUZ5" s="722"/>
      <c r="UVA5" s="722"/>
      <c r="UVB5" s="722"/>
      <c r="UVC5" s="722"/>
      <c r="UVD5" s="722"/>
      <c r="UVE5" s="722"/>
      <c r="UVF5" s="722"/>
      <c r="UVG5" s="723"/>
      <c r="UVH5" s="724"/>
      <c r="UVI5" s="722"/>
      <c r="UVJ5" s="722"/>
      <c r="UVK5" s="722"/>
      <c r="UVL5" s="722"/>
      <c r="UVM5" s="722"/>
      <c r="UVN5" s="722"/>
      <c r="UVO5" s="721" t="s">
        <v>4954</v>
      </c>
      <c r="UVP5" s="722"/>
      <c r="UVQ5" s="722"/>
      <c r="UVR5" s="722"/>
      <c r="UVS5" s="722"/>
      <c r="UVT5" s="722"/>
      <c r="UVU5" s="722"/>
      <c r="UVV5" s="722"/>
      <c r="UVW5" s="723"/>
      <c r="UVX5" s="724"/>
      <c r="UVY5" s="722"/>
      <c r="UVZ5" s="722"/>
      <c r="UWA5" s="722"/>
      <c r="UWB5" s="722"/>
      <c r="UWC5" s="722"/>
      <c r="UWD5" s="722"/>
      <c r="UWE5" s="721" t="s">
        <v>4954</v>
      </c>
      <c r="UWF5" s="722"/>
      <c r="UWG5" s="722"/>
      <c r="UWH5" s="722"/>
      <c r="UWI5" s="722"/>
      <c r="UWJ5" s="722"/>
      <c r="UWK5" s="722"/>
      <c r="UWL5" s="722"/>
      <c r="UWM5" s="723"/>
      <c r="UWN5" s="724"/>
      <c r="UWO5" s="722"/>
      <c r="UWP5" s="722"/>
      <c r="UWQ5" s="722"/>
      <c r="UWR5" s="722"/>
      <c r="UWS5" s="722"/>
      <c r="UWT5" s="722"/>
      <c r="UWU5" s="721" t="s">
        <v>4954</v>
      </c>
      <c r="UWV5" s="722"/>
      <c r="UWW5" s="722"/>
      <c r="UWX5" s="722"/>
      <c r="UWY5" s="722"/>
      <c r="UWZ5" s="722"/>
      <c r="UXA5" s="722"/>
      <c r="UXB5" s="722"/>
      <c r="UXC5" s="723"/>
      <c r="UXD5" s="724"/>
      <c r="UXE5" s="722"/>
      <c r="UXF5" s="722"/>
      <c r="UXG5" s="722"/>
      <c r="UXH5" s="722"/>
      <c r="UXI5" s="722"/>
      <c r="UXJ5" s="722"/>
      <c r="UXK5" s="721" t="s">
        <v>4954</v>
      </c>
      <c r="UXL5" s="722"/>
      <c r="UXM5" s="722"/>
      <c r="UXN5" s="722"/>
      <c r="UXO5" s="722"/>
      <c r="UXP5" s="722"/>
      <c r="UXQ5" s="722"/>
      <c r="UXR5" s="722"/>
      <c r="UXS5" s="723"/>
      <c r="UXT5" s="724"/>
      <c r="UXU5" s="722"/>
      <c r="UXV5" s="722"/>
      <c r="UXW5" s="722"/>
      <c r="UXX5" s="722"/>
      <c r="UXY5" s="722"/>
      <c r="UXZ5" s="722"/>
      <c r="UYA5" s="721" t="s">
        <v>4954</v>
      </c>
      <c r="UYB5" s="722"/>
      <c r="UYC5" s="722"/>
      <c r="UYD5" s="722"/>
      <c r="UYE5" s="722"/>
      <c r="UYF5" s="722"/>
      <c r="UYG5" s="722"/>
      <c r="UYH5" s="722"/>
      <c r="UYI5" s="723"/>
      <c r="UYJ5" s="724"/>
      <c r="UYK5" s="722"/>
      <c r="UYL5" s="722"/>
      <c r="UYM5" s="722"/>
      <c r="UYN5" s="722"/>
      <c r="UYO5" s="722"/>
      <c r="UYP5" s="722"/>
      <c r="UYQ5" s="721" t="s">
        <v>4954</v>
      </c>
      <c r="UYR5" s="722"/>
      <c r="UYS5" s="722"/>
      <c r="UYT5" s="722"/>
      <c r="UYU5" s="722"/>
      <c r="UYV5" s="722"/>
      <c r="UYW5" s="722"/>
      <c r="UYX5" s="722"/>
      <c r="UYY5" s="723"/>
      <c r="UYZ5" s="724"/>
      <c r="UZA5" s="722"/>
      <c r="UZB5" s="722"/>
      <c r="UZC5" s="722"/>
      <c r="UZD5" s="722"/>
      <c r="UZE5" s="722"/>
      <c r="UZF5" s="722"/>
      <c r="UZG5" s="721" t="s">
        <v>4954</v>
      </c>
      <c r="UZH5" s="722"/>
      <c r="UZI5" s="722"/>
      <c r="UZJ5" s="722"/>
      <c r="UZK5" s="722"/>
      <c r="UZL5" s="722"/>
      <c r="UZM5" s="722"/>
      <c r="UZN5" s="722"/>
      <c r="UZO5" s="723"/>
      <c r="UZP5" s="724"/>
      <c r="UZQ5" s="722"/>
      <c r="UZR5" s="722"/>
      <c r="UZS5" s="722"/>
      <c r="UZT5" s="722"/>
      <c r="UZU5" s="722"/>
      <c r="UZV5" s="722"/>
      <c r="UZW5" s="721" t="s">
        <v>4954</v>
      </c>
      <c r="UZX5" s="722"/>
      <c r="UZY5" s="722"/>
      <c r="UZZ5" s="722"/>
      <c r="VAA5" s="722"/>
      <c r="VAB5" s="722"/>
      <c r="VAC5" s="722"/>
      <c r="VAD5" s="722"/>
      <c r="VAE5" s="723"/>
      <c r="VAF5" s="724"/>
      <c r="VAG5" s="722"/>
      <c r="VAH5" s="722"/>
      <c r="VAI5" s="722"/>
      <c r="VAJ5" s="722"/>
      <c r="VAK5" s="722"/>
      <c r="VAL5" s="722"/>
      <c r="VAM5" s="721" t="s">
        <v>4954</v>
      </c>
      <c r="VAN5" s="722"/>
      <c r="VAO5" s="722"/>
      <c r="VAP5" s="722"/>
      <c r="VAQ5" s="722"/>
      <c r="VAR5" s="722"/>
      <c r="VAS5" s="722"/>
      <c r="VAT5" s="722"/>
      <c r="VAU5" s="723"/>
      <c r="VAV5" s="724"/>
      <c r="VAW5" s="722"/>
      <c r="VAX5" s="722"/>
      <c r="VAY5" s="722"/>
      <c r="VAZ5" s="722"/>
      <c r="VBA5" s="722"/>
      <c r="VBB5" s="722"/>
      <c r="VBC5" s="721" t="s">
        <v>4954</v>
      </c>
      <c r="VBD5" s="722"/>
      <c r="VBE5" s="722"/>
      <c r="VBF5" s="722"/>
      <c r="VBG5" s="722"/>
      <c r="VBH5" s="722"/>
      <c r="VBI5" s="722"/>
      <c r="VBJ5" s="722"/>
      <c r="VBK5" s="723"/>
      <c r="VBL5" s="724"/>
      <c r="VBM5" s="722"/>
      <c r="VBN5" s="722"/>
      <c r="VBO5" s="722"/>
      <c r="VBP5" s="722"/>
      <c r="VBQ5" s="722"/>
      <c r="VBR5" s="722"/>
      <c r="VBS5" s="721" t="s">
        <v>4954</v>
      </c>
      <c r="VBT5" s="722"/>
      <c r="VBU5" s="722"/>
      <c r="VBV5" s="722"/>
      <c r="VBW5" s="722"/>
      <c r="VBX5" s="722"/>
      <c r="VBY5" s="722"/>
      <c r="VBZ5" s="722"/>
      <c r="VCA5" s="723"/>
      <c r="VCB5" s="724"/>
      <c r="VCC5" s="722"/>
      <c r="VCD5" s="722"/>
      <c r="VCE5" s="722"/>
      <c r="VCF5" s="722"/>
      <c r="VCG5" s="722"/>
      <c r="VCH5" s="722"/>
      <c r="VCI5" s="721" t="s">
        <v>4954</v>
      </c>
      <c r="VCJ5" s="722"/>
      <c r="VCK5" s="722"/>
      <c r="VCL5" s="722"/>
      <c r="VCM5" s="722"/>
      <c r="VCN5" s="722"/>
      <c r="VCO5" s="722"/>
      <c r="VCP5" s="722"/>
      <c r="VCQ5" s="723"/>
      <c r="VCR5" s="724"/>
      <c r="VCS5" s="722"/>
      <c r="VCT5" s="722"/>
      <c r="VCU5" s="722"/>
      <c r="VCV5" s="722"/>
      <c r="VCW5" s="722"/>
      <c r="VCX5" s="722"/>
      <c r="VCY5" s="721" t="s">
        <v>4954</v>
      </c>
      <c r="VCZ5" s="722"/>
      <c r="VDA5" s="722"/>
      <c r="VDB5" s="722"/>
      <c r="VDC5" s="722"/>
      <c r="VDD5" s="722"/>
      <c r="VDE5" s="722"/>
      <c r="VDF5" s="722"/>
      <c r="VDG5" s="723"/>
      <c r="VDH5" s="724"/>
      <c r="VDI5" s="722"/>
      <c r="VDJ5" s="722"/>
      <c r="VDK5" s="722"/>
      <c r="VDL5" s="722"/>
      <c r="VDM5" s="722"/>
      <c r="VDN5" s="722"/>
      <c r="VDO5" s="721" t="s">
        <v>4954</v>
      </c>
      <c r="VDP5" s="722"/>
      <c r="VDQ5" s="722"/>
      <c r="VDR5" s="722"/>
      <c r="VDS5" s="722"/>
      <c r="VDT5" s="722"/>
      <c r="VDU5" s="722"/>
      <c r="VDV5" s="722"/>
      <c r="VDW5" s="723"/>
      <c r="VDX5" s="724"/>
      <c r="VDY5" s="722"/>
      <c r="VDZ5" s="722"/>
      <c r="VEA5" s="722"/>
      <c r="VEB5" s="722"/>
      <c r="VEC5" s="722"/>
      <c r="VED5" s="722"/>
      <c r="VEE5" s="721" t="s">
        <v>4954</v>
      </c>
      <c r="VEF5" s="722"/>
      <c r="VEG5" s="722"/>
      <c r="VEH5" s="722"/>
      <c r="VEI5" s="722"/>
      <c r="VEJ5" s="722"/>
      <c r="VEK5" s="722"/>
      <c r="VEL5" s="722"/>
      <c r="VEM5" s="723"/>
      <c r="VEN5" s="724"/>
      <c r="VEO5" s="722"/>
      <c r="VEP5" s="722"/>
      <c r="VEQ5" s="722"/>
      <c r="VER5" s="722"/>
      <c r="VES5" s="722"/>
      <c r="VET5" s="722"/>
      <c r="VEU5" s="721" t="s">
        <v>4954</v>
      </c>
      <c r="VEV5" s="722"/>
      <c r="VEW5" s="722"/>
      <c r="VEX5" s="722"/>
      <c r="VEY5" s="722"/>
      <c r="VEZ5" s="722"/>
      <c r="VFA5" s="722"/>
      <c r="VFB5" s="722"/>
      <c r="VFC5" s="723"/>
      <c r="VFD5" s="724"/>
      <c r="VFE5" s="722"/>
      <c r="VFF5" s="722"/>
      <c r="VFG5" s="722"/>
      <c r="VFH5" s="722"/>
      <c r="VFI5" s="722"/>
      <c r="VFJ5" s="722"/>
      <c r="VFK5" s="721" t="s">
        <v>4954</v>
      </c>
      <c r="VFL5" s="722"/>
      <c r="VFM5" s="722"/>
      <c r="VFN5" s="722"/>
      <c r="VFO5" s="722"/>
      <c r="VFP5" s="722"/>
      <c r="VFQ5" s="722"/>
      <c r="VFR5" s="722"/>
      <c r="VFS5" s="723"/>
      <c r="VFT5" s="724"/>
      <c r="VFU5" s="722"/>
      <c r="VFV5" s="722"/>
      <c r="VFW5" s="722"/>
      <c r="VFX5" s="722"/>
      <c r="VFY5" s="722"/>
      <c r="VFZ5" s="722"/>
      <c r="VGA5" s="721" t="s">
        <v>4954</v>
      </c>
      <c r="VGB5" s="722"/>
      <c r="VGC5" s="722"/>
      <c r="VGD5" s="722"/>
      <c r="VGE5" s="722"/>
      <c r="VGF5" s="722"/>
      <c r="VGG5" s="722"/>
      <c r="VGH5" s="722"/>
      <c r="VGI5" s="723"/>
      <c r="VGJ5" s="724"/>
      <c r="VGK5" s="722"/>
      <c r="VGL5" s="722"/>
      <c r="VGM5" s="722"/>
      <c r="VGN5" s="722"/>
      <c r="VGO5" s="722"/>
      <c r="VGP5" s="722"/>
      <c r="VGQ5" s="721" t="s">
        <v>4954</v>
      </c>
      <c r="VGR5" s="722"/>
      <c r="VGS5" s="722"/>
      <c r="VGT5" s="722"/>
      <c r="VGU5" s="722"/>
      <c r="VGV5" s="722"/>
      <c r="VGW5" s="722"/>
      <c r="VGX5" s="722"/>
      <c r="VGY5" s="723"/>
      <c r="VGZ5" s="724"/>
      <c r="VHA5" s="722"/>
      <c r="VHB5" s="722"/>
      <c r="VHC5" s="722"/>
      <c r="VHD5" s="722"/>
      <c r="VHE5" s="722"/>
      <c r="VHF5" s="722"/>
      <c r="VHG5" s="721" t="s">
        <v>4954</v>
      </c>
      <c r="VHH5" s="722"/>
      <c r="VHI5" s="722"/>
      <c r="VHJ5" s="722"/>
      <c r="VHK5" s="722"/>
      <c r="VHL5" s="722"/>
      <c r="VHM5" s="722"/>
      <c r="VHN5" s="722"/>
      <c r="VHO5" s="723"/>
      <c r="VHP5" s="724"/>
      <c r="VHQ5" s="722"/>
      <c r="VHR5" s="722"/>
      <c r="VHS5" s="722"/>
      <c r="VHT5" s="722"/>
      <c r="VHU5" s="722"/>
      <c r="VHV5" s="722"/>
      <c r="VHW5" s="721" t="s">
        <v>4954</v>
      </c>
      <c r="VHX5" s="722"/>
      <c r="VHY5" s="722"/>
      <c r="VHZ5" s="722"/>
      <c r="VIA5" s="722"/>
      <c r="VIB5" s="722"/>
      <c r="VIC5" s="722"/>
      <c r="VID5" s="722"/>
      <c r="VIE5" s="723"/>
      <c r="VIF5" s="724"/>
      <c r="VIG5" s="722"/>
      <c r="VIH5" s="722"/>
      <c r="VII5" s="722"/>
      <c r="VIJ5" s="722"/>
      <c r="VIK5" s="722"/>
      <c r="VIL5" s="722"/>
      <c r="VIM5" s="721" t="s">
        <v>4954</v>
      </c>
      <c r="VIN5" s="722"/>
      <c r="VIO5" s="722"/>
      <c r="VIP5" s="722"/>
      <c r="VIQ5" s="722"/>
      <c r="VIR5" s="722"/>
      <c r="VIS5" s="722"/>
      <c r="VIT5" s="722"/>
      <c r="VIU5" s="723"/>
      <c r="VIV5" s="724"/>
      <c r="VIW5" s="722"/>
      <c r="VIX5" s="722"/>
      <c r="VIY5" s="722"/>
      <c r="VIZ5" s="722"/>
      <c r="VJA5" s="722"/>
      <c r="VJB5" s="722"/>
      <c r="VJC5" s="721" t="s">
        <v>4954</v>
      </c>
      <c r="VJD5" s="722"/>
      <c r="VJE5" s="722"/>
      <c r="VJF5" s="722"/>
      <c r="VJG5" s="722"/>
      <c r="VJH5" s="722"/>
      <c r="VJI5" s="722"/>
      <c r="VJJ5" s="722"/>
      <c r="VJK5" s="723"/>
      <c r="VJL5" s="724"/>
      <c r="VJM5" s="722"/>
      <c r="VJN5" s="722"/>
      <c r="VJO5" s="722"/>
      <c r="VJP5" s="722"/>
      <c r="VJQ5" s="722"/>
      <c r="VJR5" s="722"/>
      <c r="VJS5" s="721" t="s">
        <v>4954</v>
      </c>
      <c r="VJT5" s="722"/>
      <c r="VJU5" s="722"/>
      <c r="VJV5" s="722"/>
      <c r="VJW5" s="722"/>
      <c r="VJX5" s="722"/>
      <c r="VJY5" s="722"/>
      <c r="VJZ5" s="722"/>
      <c r="VKA5" s="723"/>
      <c r="VKB5" s="724"/>
      <c r="VKC5" s="722"/>
      <c r="VKD5" s="722"/>
      <c r="VKE5" s="722"/>
      <c r="VKF5" s="722"/>
      <c r="VKG5" s="722"/>
      <c r="VKH5" s="722"/>
      <c r="VKI5" s="721" t="s">
        <v>4954</v>
      </c>
      <c r="VKJ5" s="722"/>
      <c r="VKK5" s="722"/>
      <c r="VKL5" s="722"/>
      <c r="VKM5" s="722"/>
      <c r="VKN5" s="722"/>
      <c r="VKO5" s="722"/>
      <c r="VKP5" s="722"/>
      <c r="VKQ5" s="723"/>
      <c r="VKR5" s="724"/>
      <c r="VKS5" s="722"/>
      <c r="VKT5" s="722"/>
      <c r="VKU5" s="722"/>
      <c r="VKV5" s="722"/>
      <c r="VKW5" s="722"/>
      <c r="VKX5" s="722"/>
      <c r="VKY5" s="721" t="s">
        <v>4954</v>
      </c>
      <c r="VKZ5" s="722"/>
      <c r="VLA5" s="722"/>
      <c r="VLB5" s="722"/>
      <c r="VLC5" s="722"/>
      <c r="VLD5" s="722"/>
      <c r="VLE5" s="722"/>
      <c r="VLF5" s="722"/>
      <c r="VLG5" s="723"/>
      <c r="VLH5" s="724"/>
      <c r="VLI5" s="722"/>
      <c r="VLJ5" s="722"/>
      <c r="VLK5" s="722"/>
      <c r="VLL5" s="722"/>
      <c r="VLM5" s="722"/>
      <c r="VLN5" s="722"/>
      <c r="VLO5" s="721" t="s">
        <v>4954</v>
      </c>
      <c r="VLP5" s="722"/>
      <c r="VLQ5" s="722"/>
      <c r="VLR5" s="722"/>
      <c r="VLS5" s="722"/>
      <c r="VLT5" s="722"/>
      <c r="VLU5" s="722"/>
      <c r="VLV5" s="722"/>
      <c r="VLW5" s="723"/>
      <c r="VLX5" s="724"/>
      <c r="VLY5" s="722"/>
      <c r="VLZ5" s="722"/>
      <c r="VMA5" s="722"/>
      <c r="VMB5" s="722"/>
      <c r="VMC5" s="722"/>
      <c r="VMD5" s="722"/>
      <c r="VME5" s="721" t="s">
        <v>4954</v>
      </c>
      <c r="VMF5" s="722"/>
      <c r="VMG5" s="722"/>
      <c r="VMH5" s="722"/>
      <c r="VMI5" s="722"/>
      <c r="VMJ5" s="722"/>
      <c r="VMK5" s="722"/>
      <c r="VML5" s="722"/>
      <c r="VMM5" s="723"/>
      <c r="VMN5" s="724"/>
      <c r="VMO5" s="722"/>
      <c r="VMP5" s="722"/>
      <c r="VMQ5" s="722"/>
      <c r="VMR5" s="722"/>
      <c r="VMS5" s="722"/>
      <c r="VMT5" s="722"/>
      <c r="VMU5" s="721" t="s">
        <v>4954</v>
      </c>
      <c r="VMV5" s="722"/>
      <c r="VMW5" s="722"/>
      <c r="VMX5" s="722"/>
      <c r="VMY5" s="722"/>
      <c r="VMZ5" s="722"/>
      <c r="VNA5" s="722"/>
      <c r="VNB5" s="722"/>
      <c r="VNC5" s="723"/>
      <c r="VND5" s="724"/>
      <c r="VNE5" s="722"/>
      <c r="VNF5" s="722"/>
      <c r="VNG5" s="722"/>
      <c r="VNH5" s="722"/>
      <c r="VNI5" s="722"/>
      <c r="VNJ5" s="722"/>
      <c r="VNK5" s="721" t="s">
        <v>4954</v>
      </c>
      <c r="VNL5" s="722"/>
      <c r="VNM5" s="722"/>
      <c r="VNN5" s="722"/>
      <c r="VNO5" s="722"/>
      <c r="VNP5" s="722"/>
      <c r="VNQ5" s="722"/>
      <c r="VNR5" s="722"/>
      <c r="VNS5" s="723"/>
      <c r="VNT5" s="724"/>
      <c r="VNU5" s="722"/>
      <c r="VNV5" s="722"/>
      <c r="VNW5" s="722"/>
      <c r="VNX5" s="722"/>
      <c r="VNY5" s="722"/>
      <c r="VNZ5" s="722"/>
      <c r="VOA5" s="721" t="s">
        <v>4954</v>
      </c>
      <c r="VOB5" s="722"/>
      <c r="VOC5" s="722"/>
      <c r="VOD5" s="722"/>
      <c r="VOE5" s="722"/>
      <c r="VOF5" s="722"/>
      <c r="VOG5" s="722"/>
      <c r="VOH5" s="722"/>
      <c r="VOI5" s="723"/>
      <c r="VOJ5" s="724"/>
      <c r="VOK5" s="722"/>
      <c r="VOL5" s="722"/>
      <c r="VOM5" s="722"/>
      <c r="VON5" s="722"/>
      <c r="VOO5" s="722"/>
      <c r="VOP5" s="722"/>
      <c r="VOQ5" s="721" t="s">
        <v>4954</v>
      </c>
      <c r="VOR5" s="722"/>
      <c r="VOS5" s="722"/>
      <c r="VOT5" s="722"/>
      <c r="VOU5" s="722"/>
      <c r="VOV5" s="722"/>
      <c r="VOW5" s="722"/>
      <c r="VOX5" s="722"/>
      <c r="VOY5" s="723"/>
      <c r="VOZ5" s="724"/>
      <c r="VPA5" s="722"/>
      <c r="VPB5" s="722"/>
      <c r="VPC5" s="722"/>
      <c r="VPD5" s="722"/>
      <c r="VPE5" s="722"/>
      <c r="VPF5" s="722"/>
      <c r="VPG5" s="721" t="s">
        <v>4954</v>
      </c>
      <c r="VPH5" s="722"/>
      <c r="VPI5" s="722"/>
      <c r="VPJ5" s="722"/>
      <c r="VPK5" s="722"/>
      <c r="VPL5" s="722"/>
      <c r="VPM5" s="722"/>
      <c r="VPN5" s="722"/>
      <c r="VPO5" s="723"/>
      <c r="VPP5" s="724"/>
      <c r="VPQ5" s="722"/>
      <c r="VPR5" s="722"/>
      <c r="VPS5" s="722"/>
      <c r="VPT5" s="722"/>
      <c r="VPU5" s="722"/>
      <c r="VPV5" s="722"/>
      <c r="VPW5" s="721" t="s">
        <v>4954</v>
      </c>
      <c r="VPX5" s="722"/>
      <c r="VPY5" s="722"/>
      <c r="VPZ5" s="722"/>
      <c r="VQA5" s="722"/>
      <c r="VQB5" s="722"/>
      <c r="VQC5" s="722"/>
      <c r="VQD5" s="722"/>
      <c r="VQE5" s="723"/>
      <c r="VQF5" s="724"/>
      <c r="VQG5" s="722"/>
      <c r="VQH5" s="722"/>
      <c r="VQI5" s="722"/>
      <c r="VQJ5" s="722"/>
      <c r="VQK5" s="722"/>
      <c r="VQL5" s="722"/>
      <c r="VQM5" s="721" t="s">
        <v>4954</v>
      </c>
      <c r="VQN5" s="722"/>
      <c r="VQO5" s="722"/>
      <c r="VQP5" s="722"/>
      <c r="VQQ5" s="722"/>
      <c r="VQR5" s="722"/>
      <c r="VQS5" s="722"/>
      <c r="VQT5" s="722"/>
      <c r="VQU5" s="723"/>
      <c r="VQV5" s="724"/>
      <c r="VQW5" s="722"/>
      <c r="VQX5" s="722"/>
      <c r="VQY5" s="722"/>
      <c r="VQZ5" s="722"/>
      <c r="VRA5" s="722"/>
      <c r="VRB5" s="722"/>
      <c r="VRC5" s="721" t="s">
        <v>4954</v>
      </c>
      <c r="VRD5" s="722"/>
      <c r="VRE5" s="722"/>
      <c r="VRF5" s="722"/>
      <c r="VRG5" s="722"/>
      <c r="VRH5" s="722"/>
      <c r="VRI5" s="722"/>
      <c r="VRJ5" s="722"/>
      <c r="VRK5" s="723"/>
      <c r="VRL5" s="724"/>
      <c r="VRM5" s="722"/>
      <c r="VRN5" s="722"/>
      <c r="VRO5" s="722"/>
      <c r="VRP5" s="722"/>
      <c r="VRQ5" s="722"/>
      <c r="VRR5" s="722"/>
      <c r="VRS5" s="721" t="s">
        <v>4954</v>
      </c>
      <c r="VRT5" s="722"/>
      <c r="VRU5" s="722"/>
      <c r="VRV5" s="722"/>
      <c r="VRW5" s="722"/>
      <c r="VRX5" s="722"/>
      <c r="VRY5" s="722"/>
      <c r="VRZ5" s="722"/>
      <c r="VSA5" s="723"/>
      <c r="VSB5" s="724"/>
      <c r="VSC5" s="722"/>
      <c r="VSD5" s="722"/>
      <c r="VSE5" s="722"/>
      <c r="VSF5" s="722"/>
      <c r="VSG5" s="722"/>
      <c r="VSH5" s="722"/>
      <c r="VSI5" s="721" t="s">
        <v>4954</v>
      </c>
      <c r="VSJ5" s="722"/>
      <c r="VSK5" s="722"/>
      <c r="VSL5" s="722"/>
      <c r="VSM5" s="722"/>
      <c r="VSN5" s="722"/>
      <c r="VSO5" s="722"/>
      <c r="VSP5" s="722"/>
      <c r="VSQ5" s="723"/>
      <c r="VSR5" s="724"/>
      <c r="VSS5" s="722"/>
      <c r="VST5" s="722"/>
      <c r="VSU5" s="722"/>
      <c r="VSV5" s="722"/>
      <c r="VSW5" s="722"/>
      <c r="VSX5" s="722"/>
      <c r="VSY5" s="721" t="s">
        <v>4954</v>
      </c>
      <c r="VSZ5" s="722"/>
      <c r="VTA5" s="722"/>
      <c r="VTB5" s="722"/>
      <c r="VTC5" s="722"/>
      <c r="VTD5" s="722"/>
      <c r="VTE5" s="722"/>
      <c r="VTF5" s="722"/>
      <c r="VTG5" s="723"/>
      <c r="VTH5" s="724"/>
      <c r="VTI5" s="722"/>
      <c r="VTJ5" s="722"/>
      <c r="VTK5" s="722"/>
      <c r="VTL5" s="722"/>
      <c r="VTM5" s="722"/>
      <c r="VTN5" s="722"/>
      <c r="VTO5" s="721" t="s">
        <v>4954</v>
      </c>
      <c r="VTP5" s="722"/>
      <c r="VTQ5" s="722"/>
      <c r="VTR5" s="722"/>
      <c r="VTS5" s="722"/>
      <c r="VTT5" s="722"/>
      <c r="VTU5" s="722"/>
      <c r="VTV5" s="722"/>
      <c r="VTW5" s="723"/>
      <c r="VTX5" s="724"/>
      <c r="VTY5" s="722"/>
      <c r="VTZ5" s="722"/>
      <c r="VUA5" s="722"/>
      <c r="VUB5" s="722"/>
      <c r="VUC5" s="722"/>
      <c r="VUD5" s="722"/>
      <c r="VUE5" s="721" t="s">
        <v>4954</v>
      </c>
      <c r="VUF5" s="722"/>
      <c r="VUG5" s="722"/>
      <c r="VUH5" s="722"/>
      <c r="VUI5" s="722"/>
      <c r="VUJ5" s="722"/>
      <c r="VUK5" s="722"/>
      <c r="VUL5" s="722"/>
      <c r="VUM5" s="723"/>
      <c r="VUN5" s="724"/>
      <c r="VUO5" s="722"/>
      <c r="VUP5" s="722"/>
      <c r="VUQ5" s="722"/>
      <c r="VUR5" s="722"/>
      <c r="VUS5" s="722"/>
      <c r="VUT5" s="722"/>
      <c r="VUU5" s="721" t="s">
        <v>4954</v>
      </c>
      <c r="VUV5" s="722"/>
      <c r="VUW5" s="722"/>
      <c r="VUX5" s="722"/>
      <c r="VUY5" s="722"/>
      <c r="VUZ5" s="722"/>
      <c r="VVA5" s="722"/>
      <c r="VVB5" s="722"/>
      <c r="VVC5" s="723"/>
      <c r="VVD5" s="724"/>
      <c r="VVE5" s="722"/>
      <c r="VVF5" s="722"/>
      <c r="VVG5" s="722"/>
      <c r="VVH5" s="722"/>
      <c r="VVI5" s="722"/>
      <c r="VVJ5" s="722"/>
      <c r="VVK5" s="721" t="s">
        <v>4954</v>
      </c>
      <c r="VVL5" s="722"/>
      <c r="VVM5" s="722"/>
      <c r="VVN5" s="722"/>
      <c r="VVO5" s="722"/>
      <c r="VVP5" s="722"/>
      <c r="VVQ5" s="722"/>
      <c r="VVR5" s="722"/>
      <c r="VVS5" s="723"/>
      <c r="VVT5" s="724"/>
      <c r="VVU5" s="722"/>
      <c r="VVV5" s="722"/>
      <c r="VVW5" s="722"/>
      <c r="VVX5" s="722"/>
      <c r="VVY5" s="722"/>
      <c r="VVZ5" s="722"/>
      <c r="VWA5" s="721" t="s">
        <v>4954</v>
      </c>
      <c r="VWB5" s="722"/>
      <c r="VWC5" s="722"/>
      <c r="VWD5" s="722"/>
      <c r="VWE5" s="722"/>
      <c r="VWF5" s="722"/>
      <c r="VWG5" s="722"/>
      <c r="VWH5" s="722"/>
      <c r="VWI5" s="723"/>
      <c r="VWJ5" s="724"/>
      <c r="VWK5" s="722"/>
      <c r="VWL5" s="722"/>
      <c r="VWM5" s="722"/>
      <c r="VWN5" s="722"/>
      <c r="VWO5" s="722"/>
      <c r="VWP5" s="722"/>
      <c r="VWQ5" s="721" t="s">
        <v>4954</v>
      </c>
      <c r="VWR5" s="722"/>
      <c r="VWS5" s="722"/>
      <c r="VWT5" s="722"/>
      <c r="VWU5" s="722"/>
      <c r="VWV5" s="722"/>
      <c r="VWW5" s="722"/>
      <c r="VWX5" s="722"/>
      <c r="VWY5" s="723"/>
      <c r="VWZ5" s="724"/>
      <c r="VXA5" s="722"/>
      <c r="VXB5" s="722"/>
      <c r="VXC5" s="722"/>
      <c r="VXD5" s="722"/>
      <c r="VXE5" s="722"/>
      <c r="VXF5" s="722"/>
      <c r="VXG5" s="721" t="s">
        <v>4954</v>
      </c>
      <c r="VXH5" s="722"/>
      <c r="VXI5" s="722"/>
      <c r="VXJ5" s="722"/>
      <c r="VXK5" s="722"/>
      <c r="VXL5" s="722"/>
      <c r="VXM5" s="722"/>
      <c r="VXN5" s="722"/>
      <c r="VXO5" s="723"/>
      <c r="VXP5" s="724"/>
      <c r="VXQ5" s="722"/>
      <c r="VXR5" s="722"/>
      <c r="VXS5" s="722"/>
      <c r="VXT5" s="722"/>
      <c r="VXU5" s="722"/>
      <c r="VXV5" s="722"/>
      <c r="VXW5" s="721" t="s">
        <v>4954</v>
      </c>
      <c r="VXX5" s="722"/>
      <c r="VXY5" s="722"/>
      <c r="VXZ5" s="722"/>
      <c r="VYA5" s="722"/>
      <c r="VYB5" s="722"/>
      <c r="VYC5" s="722"/>
      <c r="VYD5" s="722"/>
      <c r="VYE5" s="723"/>
      <c r="VYF5" s="724"/>
      <c r="VYG5" s="722"/>
      <c r="VYH5" s="722"/>
      <c r="VYI5" s="722"/>
      <c r="VYJ5" s="722"/>
      <c r="VYK5" s="722"/>
      <c r="VYL5" s="722"/>
      <c r="VYM5" s="721" t="s">
        <v>4954</v>
      </c>
      <c r="VYN5" s="722"/>
      <c r="VYO5" s="722"/>
      <c r="VYP5" s="722"/>
      <c r="VYQ5" s="722"/>
      <c r="VYR5" s="722"/>
      <c r="VYS5" s="722"/>
      <c r="VYT5" s="722"/>
      <c r="VYU5" s="723"/>
      <c r="VYV5" s="724"/>
      <c r="VYW5" s="722"/>
      <c r="VYX5" s="722"/>
      <c r="VYY5" s="722"/>
      <c r="VYZ5" s="722"/>
      <c r="VZA5" s="722"/>
      <c r="VZB5" s="722"/>
      <c r="VZC5" s="721" t="s">
        <v>4954</v>
      </c>
      <c r="VZD5" s="722"/>
      <c r="VZE5" s="722"/>
      <c r="VZF5" s="722"/>
      <c r="VZG5" s="722"/>
      <c r="VZH5" s="722"/>
      <c r="VZI5" s="722"/>
      <c r="VZJ5" s="722"/>
      <c r="VZK5" s="723"/>
      <c r="VZL5" s="724"/>
      <c r="VZM5" s="722"/>
      <c r="VZN5" s="722"/>
      <c r="VZO5" s="722"/>
      <c r="VZP5" s="722"/>
      <c r="VZQ5" s="722"/>
      <c r="VZR5" s="722"/>
      <c r="VZS5" s="721" t="s">
        <v>4954</v>
      </c>
      <c r="VZT5" s="722"/>
      <c r="VZU5" s="722"/>
      <c r="VZV5" s="722"/>
      <c r="VZW5" s="722"/>
      <c r="VZX5" s="722"/>
      <c r="VZY5" s="722"/>
      <c r="VZZ5" s="722"/>
      <c r="WAA5" s="723"/>
      <c r="WAB5" s="724"/>
      <c r="WAC5" s="722"/>
      <c r="WAD5" s="722"/>
      <c r="WAE5" s="722"/>
      <c r="WAF5" s="722"/>
      <c r="WAG5" s="722"/>
      <c r="WAH5" s="722"/>
      <c r="WAI5" s="721" t="s">
        <v>4954</v>
      </c>
      <c r="WAJ5" s="722"/>
      <c r="WAK5" s="722"/>
      <c r="WAL5" s="722"/>
      <c r="WAM5" s="722"/>
      <c r="WAN5" s="722"/>
      <c r="WAO5" s="722"/>
      <c r="WAP5" s="722"/>
      <c r="WAQ5" s="723"/>
      <c r="WAR5" s="724"/>
      <c r="WAS5" s="722"/>
      <c r="WAT5" s="722"/>
      <c r="WAU5" s="722"/>
      <c r="WAV5" s="722"/>
      <c r="WAW5" s="722"/>
      <c r="WAX5" s="722"/>
      <c r="WAY5" s="721" t="s">
        <v>4954</v>
      </c>
      <c r="WAZ5" s="722"/>
      <c r="WBA5" s="722"/>
      <c r="WBB5" s="722"/>
      <c r="WBC5" s="722"/>
      <c r="WBD5" s="722"/>
      <c r="WBE5" s="722"/>
      <c r="WBF5" s="722"/>
      <c r="WBG5" s="723"/>
      <c r="WBH5" s="724"/>
      <c r="WBI5" s="722"/>
      <c r="WBJ5" s="722"/>
      <c r="WBK5" s="722"/>
      <c r="WBL5" s="722"/>
      <c r="WBM5" s="722"/>
      <c r="WBN5" s="722"/>
      <c r="WBO5" s="721" t="s">
        <v>4954</v>
      </c>
      <c r="WBP5" s="722"/>
      <c r="WBQ5" s="722"/>
      <c r="WBR5" s="722"/>
      <c r="WBS5" s="722"/>
      <c r="WBT5" s="722"/>
      <c r="WBU5" s="722"/>
      <c r="WBV5" s="722"/>
      <c r="WBW5" s="723"/>
      <c r="WBX5" s="724"/>
      <c r="WBY5" s="722"/>
      <c r="WBZ5" s="722"/>
      <c r="WCA5" s="722"/>
      <c r="WCB5" s="722"/>
      <c r="WCC5" s="722"/>
      <c r="WCD5" s="722"/>
      <c r="WCE5" s="721" t="s">
        <v>4954</v>
      </c>
      <c r="WCF5" s="722"/>
      <c r="WCG5" s="722"/>
      <c r="WCH5" s="722"/>
      <c r="WCI5" s="722"/>
      <c r="WCJ5" s="722"/>
      <c r="WCK5" s="722"/>
      <c r="WCL5" s="722"/>
      <c r="WCM5" s="723"/>
      <c r="WCN5" s="724"/>
      <c r="WCO5" s="722"/>
      <c r="WCP5" s="722"/>
      <c r="WCQ5" s="722"/>
      <c r="WCR5" s="722"/>
      <c r="WCS5" s="722"/>
      <c r="WCT5" s="722"/>
      <c r="WCU5" s="721" t="s">
        <v>4954</v>
      </c>
      <c r="WCV5" s="722"/>
      <c r="WCW5" s="722"/>
      <c r="WCX5" s="722"/>
      <c r="WCY5" s="722"/>
      <c r="WCZ5" s="722"/>
      <c r="WDA5" s="722"/>
      <c r="WDB5" s="722"/>
      <c r="WDC5" s="723"/>
      <c r="WDD5" s="724"/>
      <c r="WDE5" s="722"/>
      <c r="WDF5" s="722"/>
      <c r="WDG5" s="722"/>
      <c r="WDH5" s="722"/>
      <c r="WDI5" s="722"/>
      <c r="WDJ5" s="722"/>
      <c r="WDK5" s="721" t="s">
        <v>4954</v>
      </c>
      <c r="WDL5" s="722"/>
      <c r="WDM5" s="722"/>
      <c r="WDN5" s="722"/>
      <c r="WDO5" s="722"/>
      <c r="WDP5" s="722"/>
      <c r="WDQ5" s="722"/>
      <c r="WDR5" s="722"/>
      <c r="WDS5" s="723"/>
      <c r="WDT5" s="724"/>
      <c r="WDU5" s="722"/>
      <c r="WDV5" s="722"/>
      <c r="WDW5" s="722"/>
      <c r="WDX5" s="722"/>
      <c r="WDY5" s="722"/>
      <c r="WDZ5" s="722"/>
      <c r="WEA5" s="721" t="s">
        <v>4954</v>
      </c>
      <c r="WEB5" s="722"/>
      <c r="WEC5" s="722"/>
      <c r="WED5" s="722"/>
      <c r="WEE5" s="722"/>
      <c r="WEF5" s="722"/>
      <c r="WEG5" s="722"/>
      <c r="WEH5" s="722"/>
      <c r="WEI5" s="723"/>
      <c r="WEJ5" s="724"/>
      <c r="WEK5" s="722"/>
      <c r="WEL5" s="722"/>
      <c r="WEM5" s="722"/>
      <c r="WEN5" s="722"/>
      <c r="WEO5" s="722"/>
      <c r="WEP5" s="722"/>
      <c r="WEQ5" s="721" t="s">
        <v>4954</v>
      </c>
      <c r="WER5" s="722"/>
      <c r="WES5" s="722"/>
      <c r="WET5" s="722"/>
      <c r="WEU5" s="722"/>
      <c r="WEV5" s="722"/>
      <c r="WEW5" s="722"/>
      <c r="WEX5" s="722"/>
      <c r="WEY5" s="723"/>
      <c r="WEZ5" s="724"/>
      <c r="WFA5" s="722"/>
      <c r="WFB5" s="722"/>
      <c r="WFC5" s="722"/>
      <c r="WFD5" s="722"/>
      <c r="WFE5" s="722"/>
      <c r="WFF5" s="722"/>
      <c r="WFG5" s="721" t="s">
        <v>4954</v>
      </c>
      <c r="WFH5" s="722"/>
      <c r="WFI5" s="722"/>
      <c r="WFJ5" s="722"/>
      <c r="WFK5" s="722"/>
      <c r="WFL5" s="722"/>
      <c r="WFM5" s="722"/>
      <c r="WFN5" s="722"/>
      <c r="WFO5" s="723"/>
      <c r="WFP5" s="724"/>
      <c r="WFQ5" s="722"/>
      <c r="WFR5" s="722"/>
      <c r="WFS5" s="722"/>
      <c r="WFT5" s="722"/>
      <c r="WFU5" s="722"/>
      <c r="WFV5" s="722"/>
      <c r="WFW5" s="721" t="s">
        <v>4954</v>
      </c>
      <c r="WFX5" s="722"/>
      <c r="WFY5" s="722"/>
      <c r="WFZ5" s="722"/>
      <c r="WGA5" s="722"/>
      <c r="WGB5" s="722"/>
      <c r="WGC5" s="722"/>
      <c r="WGD5" s="722"/>
      <c r="WGE5" s="723"/>
      <c r="WGF5" s="724"/>
      <c r="WGG5" s="722"/>
      <c r="WGH5" s="722"/>
      <c r="WGI5" s="722"/>
      <c r="WGJ5" s="722"/>
      <c r="WGK5" s="722"/>
      <c r="WGL5" s="722"/>
      <c r="WGM5" s="721" t="s">
        <v>4954</v>
      </c>
      <c r="WGN5" s="722"/>
      <c r="WGO5" s="722"/>
      <c r="WGP5" s="722"/>
      <c r="WGQ5" s="722"/>
      <c r="WGR5" s="722"/>
      <c r="WGS5" s="722"/>
      <c r="WGT5" s="722"/>
      <c r="WGU5" s="723"/>
      <c r="WGV5" s="724"/>
      <c r="WGW5" s="722"/>
      <c r="WGX5" s="722"/>
      <c r="WGY5" s="722"/>
      <c r="WGZ5" s="722"/>
      <c r="WHA5" s="722"/>
      <c r="WHB5" s="722"/>
      <c r="WHC5" s="721" t="s">
        <v>4954</v>
      </c>
      <c r="WHD5" s="722"/>
      <c r="WHE5" s="722"/>
      <c r="WHF5" s="722"/>
      <c r="WHG5" s="722"/>
      <c r="WHH5" s="722"/>
      <c r="WHI5" s="722"/>
      <c r="WHJ5" s="722"/>
      <c r="WHK5" s="723"/>
      <c r="WHL5" s="724"/>
      <c r="WHM5" s="722"/>
      <c r="WHN5" s="722"/>
      <c r="WHO5" s="722"/>
      <c r="WHP5" s="722"/>
      <c r="WHQ5" s="722"/>
      <c r="WHR5" s="722"/>
      <c r="WHS5" s="721" t="s">
        <v>4954</v>
      </c>
      <c r="WHT5" s="722"/>
      <c r="WHU5" s="722"/>
      <c r="WHV5" s="722"/>
      <c r="WHW5" s="722"/>
      <c r="WHX5" s="722"/>
      <c r="WHY5" s="722"/>
      <c r="WHZ5" s="722"/>
      <c r="WIA5" s="723"/>
      <c r="WIB5" s="724"/>
      <c r="WIC5" s="722"/>
      <c r="WID5" s="722"/>
      <c r="WIE5" s="722"/>
      <c r="WIF5" s="722"/>
      <c r="WIG5" s="722"/>
      <c r="WIH5" s="722"/>
      <c r="WII5" s="721" t="s">
        <v>4954</v>
      </c>
      <c r="WIJ5" s="722"/>
      <c r="WIK5" s="722"/>
      <c r="WIL5" s="722"/>
      <c r="WIM5" s="722"/>
      <c r="WIN5" s="722"/>
      <c r="WIO5" s="722"/>
      <c r="WIP5" s="722"/>
      <c r="WIQ5" s="723"/>
      <c r="WIR5" s="724"/>
      <c r="WIS5" s="722"/>
      <c r="WIT5" s="722"/>
      <c r="WIU5" s="722"/>
      <c r="WIV5" s="722"/>
      <c r="WIW5" s="722"/>
      <c r="WIX5" s="722"/>
      <c r="WIY5" s="721" t="s">
        <v>4954</v>
      </c>
      <c r="WIZ5" s="722"/>
      <c r="WJA5" s="722"/>
      <c r="WJB5" s="722"/>
      <c r="WJC5" s="722"/>
      <c r="WJD5" s="722"/>
      <c r="WJE5" s="722"/>
      <c r="WJF5" s="722"/>
      <c r="WJG5" s="723"/>
      <c r="WJH5" s="724"/>
      <c r="WJI5" s="722"/>
      <c r="WJJ5" s="722"/>
      <c r="WJK5" s="722"/>
      <c r="WJL5" s="722"/>
      <c r="WJM5" s="722"/>
      <c r="WJN5" s="722"/>
      <c r="WJO5" s="721" t="s">
        <v>4954</v>
      </c>
      <c r="WJP5" s="722"/>
      <c r="WJQ5" s="722"/>
      <c r="WJR5" s="722"/>
      <c r="WJS5" s="722"/>
      <c r="WJT5" s="722"/>
      <c r="WJU5" s="722"/>
      <c r="WJV5" s="722"/>
      <c r="WJW5" s="723"/>
      <c r="WJX5" s="724"/>
      <c r="WJY5" s="722"/>
      <c r="WJZ5" s="722"/>
      <c r="WKA5" s="722"/>
      <c r="WKB5" s="722"/>
      <c r="WKC5" s="722"/>
      <c r="WKD5" s="722"/>
      <c r="WKE5" s="721" t="s">
        <v>4954</v>
      </c>
      <c r="WKF5" s="722"/>
      <c r="WKG5" s="722"/>
      <c r="WKH5" s="722"/>
      <c r="WKI5" s="722"/>
      <c r="WKJ5" s="722"/>
      <c r="WKK5" s="722"/>
      <c r="WKL5" s="722"/>
      <c r="WKM5" s="723"/>
      <c r="WKN5" s="724"/>
      <c r="WKO5" s="722"/>
      <c r="WKP5" s="722"/>
      <c r="WKQ5" s="722"/>
      <c r="WKR5" s="722"/>
      <c r="WKS5" s="722"/>
      <c r="WKT5" s="722"/>
      <c r="WKU5" s="721" t="s">
        <v>4954</v>
      </c>
      <c r="WKV5" s="722"/>
      <c r="WKW5" s="722"/>
      <c r="WKX5" s="722"/>
      <c r="WKY5" s="722"/>
      <c r="WKZ5" s="722"/>
      <c r="WLA5" s="722"/>
      <c r="WLB5" s="722"/>
      <c r="WLC5" s="723"/>
      <c r="WLD5" s="724"/>
      <c r="WLE5" s="722"/>
      <c r="WLF5" s="722"/>
      <c r="WLG5" s="722"/>
      <c r="WLH5" s="722"/>
      <c r="WLI5" s="722"/>
      <c r="WLJ5" s="722"/>
      <c r="WLK5" s="721" t="s">
        <v>4954</v>
      </c>
      <c r="WLL5" s="722"/>
      <c r="WLM5" s="722"/>
      <c r="WLN5" s="722"/>
      <c r="WLO5" s="722"/>
      <c r="WLP5" s="722"/>
      <c r="WLQ5" s="722"/>
      <c r="WLR5" s="722"/>
      <c r="WLS5" s="723"/>
      <c r="WLT5" s="724"/>
      <c r="WLU5" s="722"/>
      <c r="WLV5" s="722"/>
      <c r="WLW5" s="722"/>
      <c r="WLX5" s="722"/>
      <c r="WLY5" s="722"/>
      <c r="WLZ5" s="722"/>
      <c r="WMA5" s="721" t="s">
        <v>4954</v>
      </c>
      <c r="WMB5" s="722"/>
      <c r="WMC5" s="722"/>
      <c r="WMD5" s="722"/>
      <c r="WME5" s="722"/>
      <c r="WMF5" s="722"/>
      <c r="WMG5" s="722"/>
      <c r="WMH5" s="722"/>
      <c r="WMI5" s="723"/>
      <c r="WMJ5" s="724"/>
      <c r="WMK5" s="722"/>
      <c r="WML5" s="722"/>
      <c r="WMM5" s="722"/>
      <c r="WMN5" s="722"/>
      <c r="WMO5" s="722"/>
      <c r="WMP5" s="722"/>
      <c r="WMQ5" s="721" t="s">
        <v>4954</v>
      </c>
      <c r="WMR5" s="722"/>
      <c r="WMS5" s="722"/>
      <c r="WMT5" s="722"/>
      <c r="WMU5" s="722"/>
      <c r="WMV5" s="722"/>
      <c r="WMW5" s="722"/>
      <c r="WMX5" s="722"/>
      <c r="WMY5" s="723"/>
      <c r="WMZ5" s="724"/>
      <c r="WNA5" s="722"/>
      <c r="WNB5" s="722"/>
      <c r="WNC5" s="722"/>
      <c r="WND5" s="722"/>
      <c r="WNE5" s="722"/>
      <c r="WNF5" s="722"/>
      <c r="WNG5" s="721" t="s">
        <v>4954</v>
      </c>
      <c r="WNH5" s="722"/>
      <c r="WNI5" s="722"/>
      <c r="WNJ5" s="722"/>
      <c r="WNK5" s="722"/>
      <c r="WNL5" s="722"/>
      <c r="WNM5" s="722"/>
      <c r="WNN5" s="722"/>
      <c r="WNO5" s="723"/>
      <c r="WNP5" s="724"/>
      <c r="WNQ5" s="722"/>
      <c r="WNR5" s="722"/>
      <c r="WNS5" s="722"/>
      <c r="WNT5" s="722"/>
      <c r="WNU5" s="722"/>
      <c r="WNV5" s="722"/>
      <c r="WNW5" s="721" t="s">
        <v>4954</v>
      </c>
      <c r="WNX5" s="722"/>
      <c r="WNY5" s="722"/>
      <c r="WNZ5" s="722"/>
      <c r="WOA5" s="722"/>
      <c r="WOB5" s="722"/>
      <c r="WOC5" s="722"/>
      <c r="WOD5" s="722"/>
      <c r="WOE5" s="723"/>
      <c r="WOF5" s="724"/>
      <c r="WOG5" s="722"/>
      <c r="WOH5" s="722"/>
      <c r="WOI5" s="722"/>
      <c r="WOJ5" s="722"/>
      <c r="WOK5" s="722"/>
      <c r="WOL5" s="722"/>
      <c r="WOM5" s="721" t="s">
        <v>4954</v>
      </c>
      <c r="WON5" s="722"/>
      <c r="WOO5" s="722"/>
      <c r="WOP5" s="722"/>
      <c r="WOQ5" s="722"/>
      <c r="WOR5" s="722"/>
      <c r="WOS5" s="722"/>
      <c r="WOT5" s="722"/>
      <c r="WOU5" s="723"/>
      <c r="WOV5" s="724"/>
      <c r="WOW5" s="722"/>
      <c r="WOX5" s="722"/>
      <c r="WOY5" s="722"/>
      <c r="WOZ5" s="722"/>
      <c r="WPA5" s="722"/>
      <c r="WPB5" s="722"/>
      <c r="WPC5" s="721" t="s">
        <v>4954</v>
      </c>
      <c r="WPD5" s="722"/>
      <c r="WPE5" s="722"/>
      <c r="WPF5" s="722"/>
      <c r="WPG5" s="722"/>
      <c r="WPH5" s="722"/>
      <c r="WPI5" s="722"/>
      <c r="WPJ5" s="722"/>
      <c r="WPK5" s="723"/>
      <c r="WPL5" s="724"/>
      <c r="WPM5" s="722"/>
      <c r="WPN5" s="722"/>
      <c r="WPO5" s="722"/>
      <c r="WPP5" s="722"/>
      <c r="WPQ5" s="722"/>
      <c r="WPR5" s="722"/>
      <c r="WPS5" s="721" t="s">
        <v>4954</v>
      </c>
      <c r="WPT5" s="722"/>
      <c r="WPU5" s="722"/>
      <c r="WPV5" s="722"/>
      <c r="WPW5" s="722"/>
      <c r="WPX5" s="722"/>
      <c r="WPY5" s="722"/>
      <c r="WPZ5" s="722"/>
      <c r="WQA5" s="723"/>
      <c r="WQB5" s="724"/>
      <c r="WQC5" s="722"/>
      <c r="WQD5" s="722"/>
      <c r="WQE5" s="722"/>
      <c r="WQF5" s="722"/>
      <c r="WQG5" s="722"/>
      <c r="WQH5" s="722"/>
      <c r="WQI5" s="721" t="s">
        <v>4954</v>
      </c>
      <c r="WQJ5" s="722"/>
      <c r="WQK5" s="722"/>
      <c r="WQL5" s="722"/>
      <c r="WQM5" s="722"/>
      <c r="WQN5" s="722"/>
      <c r="WQO5" s="722"/>
      <c r="WQP5" s="722"/>
      <c r="WQQ5" s="723"/>
      <c r="WQR5" s="724"/>
      <c r="WQS5" s="722"/>
      <c r="WQT5" s="722"/>
      <c r="WQU5" s="722"/>
      <c r="WQV5" s="722"/>
      <c r="WQW5" s="722"/>
      <c r="WQX5" s="722"/>
      <c r="WQY5" s="721" t="s">
        <v>4954</v>
      </c>
      <c r="WQZ5" s="722"/>
      <c r="WRA5" s="722"/>
      <c r="WRB5" s="722"/>
      <c r="WRC5" s="722"/>
      <c r="WRD5" s="722"/>
      <c r="WRE5" s="722"/>
      <c r="WRF5" s="722"/>
      <c r="WRG5" s="723"/>
      <c r="WRH5" s="724"/>
      <c r="WRI5" s="722"/>
      <c r="WRJ5" s="722"/>
      <c r="WRK5" s="722"/>
      <c r="WRL5" s="722"/>
      <c r="WRM5" s="722"/>
      <c r="WRN5" s="722"/>
      <c r="WRO5" s="721" t="s">
        <v>4954</v>
      </c>
      <c r="WRP5" s="722"/>
      <c r="WRQ5" s="722"/>
      <c r="WRR5" s="722"/>
      <c r="WRS5" s="722"/>
      <c r="WRT5" s="722"/>
      <c r="WRU5" s="722"/>
      <c r="WRV5" s="722"/>
      <c r="WRW5" s="723"/>
      <c r="WRX5" s="724"/>
      <c r="WRY5" s="722"/>
      <c r="WRZ5" s="722"/>
      <c r="WSA5" s="722"/>
      <c r="WSB5" s="722"/>
      <c r="WSC5" s="722"/>
      <c r="WSD5" s="722"/>
      <c r="WSE5" s="721" t="s">
        <v>4954</v>
      </c>
      <c r="WSF5" s="722"/>
      <c r="WSG5" s="722"/>
      <c r="WSH5" s="722"/>
      <c r="WSI5" s="722"/>
      <c r="WSJ5" s="722"/>
      <c r="WSK5" s="722"/>
      <c r="WSL5" s="722"/>
      <c r="WSM5" s="723"/>
      <c r="WSN5" s="724"/>
      <c r="WSO5" s="722"/>
      <c r="WSP5" s="722"/>
      <c r="WSQ5" s="722"/>
      <c r="WSR5" s="722"/>
      <c r="WSS5" s="722"/>
      <c r="WST5" s="722"/>
      <c r="WSU5" s="721" t="s">
        <v>4954</v>
      </c>
      <c r="WSV5" s="722"/>
      <c r="WSW5" s="722"/>
      <c r="WSX5" s="722"/>
      <c r="WSY5" s="722"/>
      <c r="WSZ5" s="722"/>
      <c r="WTA5" s="722"/>
      <c r="WTB5" s="722"/>
      <c r="WTC5" s="723"/>
      <c r="WTD5" s="724"/>
      <c r="WTE5" s="722"/>
      <c r="WTF5" s="722"/>
      <c r="WTG5" s="722"/>
      <c r="WTH5" s="722"/>
      <c r="WTI5" s="722"/>
      <c r="WTJ5" s="722"/>
      <c r="WTK5" s="721" t="s">
        <v>4954</v>
      </c>
      <c r="WTL5" s="722"/>
      <c r="WTM5" s="722"/>
      <c r="WTN5" s="722"/>
      <c r="WTO5" s="722"/>
      <c r="WTP5" s="722"/>
      <c r="WTQ5" s="722"/>
      <c r="WTR5" s="722"/>
      <c r="WTS5" s="723"/>
      <c r="WTT5" s="724"/>
      <c r="WTU5" s="722"/>
      <c r="WTV5" s="722"/>
      <c r="WTW5" s="722"/>
      <c r="WTX5" s="722"/>
      <c r="WTY5" s="722"/>
      <c r="WTZ5" s="722"/>
      <c r="WUA5" s="721" t="s">
        <v>4954</v>
      </c>
      <c r="WUB5" s="722"/>
      <c r="WUC5" s="722"/>
      <c r="WUD5" s="722"/>
      <c r="WUE5" s="722"/>
      <c r="WUF5" s="722"/>
      <c r="WUG5" s="722"/>
      <c r="WUH5" s="722"/>
      <c r="WUI5" s="723"/>
      <c r="WUJ5" s="724"/>
      <c r="WUK5" s="722"/>
      <c r="WUL5" s="722"/>
      <c r="WUM5" s="722"/>
      <c r="WUN5" s="722"/>
      <c r="WUO5" s="722"/>
      <c r="WUP5" s="722"/>
      <c r="WUQ5" s="721" t="s">
        <v>4954</v>
      </c>
      <c r="WUR5" s="722"/>
      <c r="WUS5" s="722"/>
      <c r="WUT5" s="722"/>
      <c r="WUU5" s="722"/>
      <c r="WUV5" s="722"/>
      <c r="WUW5" s="722"/>
      <c r="WUX5" s="722"/>
      <c r="WUY5" s="723"/>
      <c r="WUZ5" s="724"/>
      <c r="WVA5" s="722"/>
      <c r="WVB5" s="722"/>
      <c r="WVC5" s="722"/>
      <c r="WVD5" s="722"/>
      <c r="WVE5" s="722"/>
      <c r="WVF5" s="722"/>
      <c r="WVG5" s="721" t="s">
        <v>4954</v>
      </c>
      <c r="WVH5" s="722"/>
      <c r="WVI5" s="722"/>
      <c r="WVJ5" s="722"/>
      <c r="WVK5" s="722"/>
      <c r="WVL5" s="722"/>
      <c r="WVM5" s="722"/>
      <c r="WVN5" s="722"/>
      <c r="WVO5" s="723"/>
      <c r="WVP5" s="724"/>
      <c r="WVQ5" s="722"/>
      <c r="WVR5" s="722"/>
      <c r="WVS5" s="722"/>
      <c r="WVT5" s="722"/>
      <c r="WVU5" s="722"/>
      <c r="WVV5" s="722"/>
      <c r="WVW5" s="721" t="s">
        <v>4954</v>
      </c>
      <c r="WVX5" s="722"/>
      <c r="WVY5" s="722"/>
      <c r="WVZ5" s="722"/>
      <c r="WWA5" s="722"/>
      <c r="WWB5" s="722"/>
      <c r="WWC5" s="722"/>
      <c r="WWD5" s="722"/>
      <c r="WWE5" s="723"/>
      <c r="WWF5" s="724"/>
      <c r="WWG5" s="722"/>
      <c r="WWH5" s="722"/>
      <c r="WWI5" s="722"/>
      <c r="WWJ5" s="722"/>
      <c r="WWK5" s="722"/>
      <c r="WWL5" s="722"/>
      <c r="WWM5" s="721" t="s">
        <v>4954</v>
      </c>
      <c r="WWN5" s="722"/>
      <c r="WWO5" s="722"/>
      <c r="WWP5" s="722"/>
      <c r="WWQ5" s="722"/>
      <c r="WWR5" s="722"/>
      <c r="WWS5" s="722"/>
      <c r="WWT5" s="722"/>
      <c r="WWU5" s="723"/>
      <c r="WWV5" s="724"/>
      <c r="WWW5" s="722"/>
      <c r="WWX5" s="722"/>
      <c r="WWY5" s="722"/>
      <c r="WWZ5" s="722"/>
      <c r="WXA5" s="722"/>
      <c r="WXB5" s="722"/>
      <c r="WXC5" s="721" t="s">
        <v>4954</v>
      </c>
      <c r="WXD5" s="722"/>
      <c r="WXE5" s="722"/>
      <c r="WXF5" s="722"/>
      <c r="WXG5" s="722"/>
      <c r="WXH5" s="722"/>
      <c r="WXI5" s="722"/>
      <c r="WXJ5" s="722"/>
      <c r="WXK5" s="723"/>
      <c r="WXL5" s="724"/>
      <c r="WXM5" s="722"/>
      <c r="WXN5" s="722"/>
      <c r="WXO5" s="722"/>
      <c r="WXP5" s="722"/>
      <c r="WXQ5" s="722"/>
      <c r="WXR5" s="722"/>
      <c r="WXS5" s="721" t="s">
        <v>4954</v>
      </c>
      <c r="WXT5" s="722"/>
      <c r="WXU5" s="722"/>
      <c r="WXV5" s="722"/>
      <c r="WXW5" s="722"/>
      <c r="WXX5" s="722"/>
      <c r="WXY5" s="722"/>
      <c r="WXZ5" s="722"/>
      <c r="WYA5" s="723"/>
      <c r="WYB5" s="724"/>
      <c r="WYC5" s="722"/>
      <c r="WYD5" s="722"/>
      <c r="WYE5" s="722"/>
      <c r="WYF5" s="722"/>
      <c r="WYG5" s="722"/>
      <c r="WYH5" s="722"/>
      <c r="WYI5" s="721" t="s">
        <v>4954</v>
      </c>
      <c r="WYJ5" s="722"/>
      <c r="WYK5" s="722"/>
      <c r="WYL5" s="722"/>
      <c r="WYM5" s="722"/>
      <c r="WYN5" s="722"/>
      <c r="WYO5" s="722"/>
      <c r="WYP5" s="722"/>
      <c r="WYQ5" s="723"/>
      <c r="WYR5" s="724"/>
      <c r="WYS5" s="722"/>
      <c r="WYT5" s="722"/>
      <c r="WYU5" s="722"/>
      <c r="WYV5" s="722"/>
      <c r="WYW5" s="722"/>
      <c r="WYX5" s="722"/>
      <c r="WYY5" s="721" t="s">
        <v>4954</v>
      </c>
      <c r="WYZ5" s="722"/>
      <c r="WZA5" s="722"/>
      <c r="WZB5" s="722"/>
      <c r="WZC5" s="722"/>
      <c r="WZD5" s="722"/>
      <c r="WZE5" s="722"/>
      <c r="WZF5" s="722"/>
      <c r="WZG5" s="723"/>
      <c r="WZH5" s="724"/>
      <c r="WZI5" s="722"/>
      <c r="WZJ5" s="722"/>
      <c r="WZK5" s="722"/>
      <c r="WZL5" s="722"/>
      <c r="WZM5" s="722"/>
      <c r="WZN5" s="722"/>
      <c r="WZO5" s="721" t="s">
        <v>4954</v>
      </c>
      <c r="WZP5" s="722"/>
      <c r="WZQ5" s="722"/>
      <c r="WZR5" s="722"/>
      <c r="WZS5" s="722"/>
      <c r="WZT5" s="722"/>
      <c r="WZU5" s="722"/>
      <c r="WZV5" s="722"/>
      <c r="WZW5" s="723"/>
      <c r="WZX5" s="724"/>
      <c r="WZY5" s="722"/>
      <c r="WZZ5" s="722"/>
      <c r="XAA5" s="722"/>
      <c r="XAB5" s="722"/>
      <c r="XAC5" s="722"/>
      <c r="XAD5" s="722"/>
      <c r="XAE5" s="721" t="s">
        <v>4954</v>
      </c>
      <c r="XAF5" s="722"/>
      <c r="XAG5" s="722"/>
      <c r="XAH5" s="722"/>
      <c r="XAI5" s="722"/>
      <c r="XAJ5" s="722"/>
      <c r="XAK5" s="722"/>
      <c r="XAL5" s="722"/>
      <c r="XAM5" s="723"/>
      <c r="XAN5" s="724"/>
      <c r="XAO5" s="722"/>
      <c r="XAP5" s="722"/>
      <c r="XAQ5" s="722"/>
      <c r="XAR5" s="722"/>
      <c r="XAS5" s="722"/>
      <c r="XAT5" s="722"/>
      <c r="XAU5" s="721" t="s">
        <v>4954</v>
      </c>
      <c r="XAV5" s="722"/>
      <c r="XAW5" s="722"/>
      <c r="XAX5" s="722"/>
      <c r="XAY5" s="722"/>
      <c r="XAZ5" s="722"/>
      <c r="XBA5" s="722"/>
      <c r="XBB5" s="722"/>
      <c r="XBC5" s="723"/>
      <c r="XBD5" s="724"/>
      <c r="XBE5" s="722"/>
      <c r="XBF5" s="722"/>
      <c r="XBG5" s="722"/>
      <c r="XBH5" s="722"/>
      <c r="XBI5" s="722"/>
      <c r="XBJ5" s="722"/>
      <c r="XBK5" s="721" t="s">
        <v>4954</v>
      </c>
      <c r="XBL5" s="722"/>
      <c r="XBM5" s="722"/>
      <c r="XBN5" s="722"/>
      <c r="XBO5" s="722"/>
      <c r="XBP5" s="722"/>
      <c r="XBQ5" s="722"/>
      <c r="XBR5" s="722"/>
      <c r="XBS5" s="723"/>
      <c r="XBT5" s="724"/>
      <c r="XBU5" s="722"/>
      <c r="XBV5" s="722"/>
      <c r="XBW5" s="722"/>
      <c r="XBX5" s="722"/>
      <c r="XBY5" s="722"/>
      <c r="XBZ5" s="722"/>
      <c r="XCA5" s="721" t="s">
        <v>4954</v>
      </c>
      <c r="XCB5" s="722"/>
      <c r="XCC5" s="722"/>
      <c r="XCD5" s="722"/>
      <c r="XCE5" s="722"/>
      <c r="XCF5" s="722"/>
      <c r="XCG5" s="722"/>
      <c r="XCH5" s="722"/>
      <c r="XCI5" s="723"/>
      <c r="XCJ5" s="724"/>
      <c r="XCK5" s="722"/>
      <c r="XCL5" s="722"/>
      <c r="XCM5" s="722"/>
      <c r="XCN5" s="722"/>
      <c r="XCO5" s="722"/>
      <c r="XCP5" s="722"/>
      <c r="XCQ5" s="721" t="s">
        <v>4954</v>
      </c>
      <c r="XCR5" s="722"/>
      <c r="XCS5" s="722"/>
      <c r="XCT5" s="722"/>
      <c r="XCU5" s="722"/>
      <c r="XCV5" s="722"/>
      <c r="XCW5" s="722"/>
      <c r="XCX5" s="722"/>
      <c r="XCY5" s="723"/>
      <c r="XCZ5" s="724"/>
      <c r="XDA5" s="722"/>
      <c r="XDB5" s="722"/>
      <c r="XDC5" s="722"/>
      <c r="XDD5" s="722"/>
      <c r="XDE5" s="722"/>
      <c r="XDF5" s="722"/>
      <c r="XDG5" s="721" t="s">
        <v>4954</v>
      </c>
      <c r="XDH5" s="722"/>
      <c r="XDI5" s="722"/>
      <c r="XDJ5" s="722"/>
      <c r="XDK5" s="722"/>
      <c r="XDL5" s="722"/>
      <c r="XDM5" s="722"/>
      <c r="XDN5" s="722"/>
      <c r="XDO5" s="723"/>
      <c r="XDP5" s="724"/>
      <c r="XDQ5" s="722"/>
      <c r="XDR5" s="722"/>
      <c r="XDS5" s="722"/>
      <c r="XDT5" s="722"/>
      <c r="XDU5" s="722"/>
      <c r="XDV5" s="722"/>
      <c r="XDW5" s="721" t="s">
        <v>4954</v>
      </c>
      <c r="XDX5" s="722"/>
      <c r="XDY5" s="722"/>
      <c r="XDZ5" s="722"/>
      <c r="XEA5" s="722"/>
      <c r="XEB5" s="722"/>
      <c r="XEC5" s="722"/>
      <c r="XED5" s="722"/>
      <c r="XEE5" s="723"/>
      <c r="XEF5" s="724"/>
      <c r="XEG5" s="722"/>
      <c r="XEH5" s="722"/>
      <c r="XEI5" s="722"/>
      <c r="XEJ5" s="722"/>
      <c r="XEK5" s="722"/>
      <c r="XEL5" s="722"/>
      <c r="XEM5" s="721" t="s">
        <v>4954</v>
      </c>
      <c r="XEN5" s="722"/>
      <c r="XEO5" s="722"/>
      <c r="XEP5" s="722"/>
      <c r="XEQ5" s="722"/>
      <c r="XER5" s="722"/>
      <c r="XES5" s="722"/>
      <c r="XET5" s="722"/>
      <c r="XEU5" s="723"/>
      <c r="XEV5" s="724"/>
      <c r="XEW5" s="722"/>
      <c r="XEX5" s="722"/>
      <c r="XEY5" s="722"/>
      <c r="XEZ5" s="722"/>
      <c r="XFA5" s="722"/>
      <c r="XFB5" s="722"/>
    </row>
    <row r="6" spans="1:16382" ht="13.5" customHeight="1">
      <c r="A6" s="733"/>
      <c r="B6" s="734"/>
      <c r="C6" s="734"/>
      <c r="D6" s="734"/>
      <c r="E6" s="734"/>
      <c r="F6" s="734"/>
      <c r="G6" s="734"/>
      <c r="H6" s="734"/>
      <c r="I6" s="735"/>
      <c r="J6" s="736"/>
      <c r="K6" s="734"/>
      <c r="L6" s="734"/>
      <c r="M6" s="734"/>
      <c r="N6" s="735"/>
      <c r="O6" s="728"/>
      <c r="P6" s="726"/>
      <c r="Q6" s="726"/>
      <c r="R6" s="726"/>
      <c r="S6" s="726"/>
      <c r="T6" s="738"/>
      <c r="U6" s="726"/>
      <c r="V6" s="726"/>
      <c r="W6" s="727"/>
      <c r="X6" s="728"/>
      <c r="Y6" s="726"/>
      <c r="Z6" s="726"/>
      <c r="AA6" s="726"/>
      <c r="AB6" s="726"/>
      <c r="AC6" s="726"/>
      <c r="AD6" s="726"/>
      <c r="AE6" s="725"/>
      <c r="AF6" s="726"/>
      <c r="AG6" s="726"/>
      <c r="AH6" s="726"/>
      <c r="AI6" s="726"/>
      <c r="AJ6" s="726"/>
      <c r="AK6" s="726"/>
      <c r="AL6" s="726"/>
      <c r="AM6" s="727"/>
      <c r="AN6" s="728"/>
      <c r="AO6" s="726"/>
      <c r="AP6" s="726"/>
      <c r="AQ6" s="726"/>
      <c r="AR6" s="726"/>
      <c r="AS6" s="726"/>
      <c r="AT6" s="726"/>
      <c r="AU6" s="725"/>
      <c r="AV6" s="726"/>
      <c r="AW6" s="726"/>
      <c r="AX6" s="726"/>
      <c r="AY6" s="726"/>
      <c r="AZ6" s="726"/>
      <c r="BA6" s="726"/>
      <c r="BB6" s="726"/>
      <c r="BC6" s="727"/>
      <c r="BD6" s="728"/>
      <c r="BE6" s="726"/>
      <c r="BF6" s="726"/>
      <c r="BG6" s="726"/>
      <c r="BH6" s="726"/>
      <c r="BI6" s="726"/>
      <c r="BJ6" s="726"/>
      <c r="BK6" s="725"/>
      <c r="BL6" s="726"/>
      <c r="BM6" s="726"/>
      <c r="BN6" s="726"/>
      <c r="BO6" s="726"/>
      <c r="BP6" s="726"/>
      <c r="BQ6" s="726"/>
      <c r="BR6" s="726"/>
      <c r="BS6" s="727"/>
      <c r="BT6" s="728"/>
      <c r="BU6" s="726"/>
      <c r="BV6" s="726"/>
      <c r="BW6" s="726"/>
      <c r="BX6" s="726"/>
      <c r="BY6" s="726"/>
      <c r="BZ6" s="726"/>
      <c r="CA6" s="725"/>
      <c r="CB6" s="726"/>
      <c r="CC6" s="726"/>
      <c r="CD6" s="726"/>
      <c r="CE6" s="726"/>
      <c r="CF6" s="726"/>
      <c r="CG6" s="726"/>
      <c r="CH6" s="726"/>
      <c r="CI6" s="727"/>
      <c r="CJ6" s="728"/>
      <c r="CK6" s="726"/>
      <c r="CL6" s="726"/>
      <c r="CM6" s="726"/>
      <c r="CN6" s="726"/>
      <c r="CO6" s="726"/>
      <c r="CP6" s="726"/>
      <c r="CQ6" s="725"/>
      <c r="CR6" s="726"/>
      <c r="CS6" s="726"/>
      <c r="CT6" s="726"/>
      <c r="CU6" s="726"/>
      <c r="CV6" s="726"/>
      <c r="CW6" s="726"/>
      <c r="CX6" s="726"/>
      <c r="CY6" s="727"/>
      <c r="CZ6" s="728"/>
      <c r="DA6" s="726"/>
      <c r="DB6" s="726"/>
      <c r="DC6" s="726"/>
      <c r="DD6" s="726"/>
      <c r="DE6" s="726"/>
      <c r="DF6" s="726"/>
      <c r="DG6" s="725"/>
      <c r="DH6" s="726"/>
      <c r="DI6" s="726"/>
      <c r="DJ6" s="726"/>
      <c r="DK6" s="726"/>
      <c r="DL6" s="726"/>
      <c r="DM6" s="726"/>
      <c r="DN6" s="726"/>
      <c r="DO6" s="727"/>
      <c r="DP6" s="728"/>
      <c r="DQ6" s="726"/>
      <c r="DR6" s="726"/>
      <c r="DS6" s="726"/>
      <c r="DT6" s="726"/>
      <c r="DU6" s="726"/>
      <c r="DV6" s="726"/>
      <c r="DW6" s="725"/>
      <c r="DX6" s="726"/>
      <c r="DY6" s="726"/>
      <c r="DZ6" s="726"/>
      <c r="EA6" s="726"/>
      <c r="EB6" s="726"/>
      <c r="EC6" s="726"/>
      <c r="ED6" s="726"/>
      <c r="EE6" s="727"/>
      <c r="EF6" s="728"/>
      <c r="EG6" s="726"/>
      <c r="EH6" s="726"/>
      <c r="EI6" s="726"/>
      <c r="EJ6" s="726"/>
      <c r="EK6" s="726"/>
      <c r="EL6" s="726"/>
      <c r="EM6" s="725"/>
      <c r="EN6" s="726"/>
      <c r="EO6" s="726"/>
      <c r="EP6" s="726"/>
      <c r="EQ6" s="726"/>
      <c r="ER6" s="726"/>
      <c r="ES6" s="726"/>
      <c r="ET6" s="726"/>
      <c r="EU6" s="727"/>
      <c r="EV6" s="728"/>
      <c r="EW6" s="726"/>
      <c r="EX6" s="726"/>
      <c r="EY6" s="726"/>
      <c r="EZ6" s="726"/>
      <c r="FA6" s="726"/>
      <c r="FB6" s="726"/>
      <c r="FC6" s="725"/>
      <c r="FD6" s="726"/>
      <c r="FE6" s="726"/>
      <c r="FF6" s="726"/>
      <c r="FG6" s="726"/>
      <c r="FH6" s="726"/>
      <c r="FI6" s="726"/>
      <c r="FJ6" s="726"/>
      <c r="FK6" s="727"/>
      <c r="FL6" s="728"/>
      <c r="FM6" s="726"/>
      <c r="FN6" s="726"/>
      <c r="FO6" s="726"/>
      <c r="FP6" s="726"/>
      <c r="FQ6" s="726"/>
      <c r="FR6" s="726"/>
      <c r="FS6" s="725"/>
      <c r="FT6" s="726"/>
      <c r="FU6" s="726"/>
      <c r="FV6" s="726"/>
      <c r="FW6" s="726"/>
      <c r="FX6" s="726"/>
      <c r="FY6" s="726"/>
      <c r="FZ6" s="726"/>
      <c r="GA6" s="727"/>
      <c r="GB6" s="728"/>
      <c r="GC6" s="726"/>
      <c r="GD6" s="726"/>
      <c r="GE6" s="726"/>
      <c r="GF6" s="726"/>
      <c r="GG6" s="726"/>
      <c r="GH6" s="726"/>
      <c r="GI6" s="725"/>
      <c r="GJ6" s="726"/>
      <c r="GK6" s="726"/>
      <c r="GL6" s="726"/>
      <c r="GM6" s="726"/>
      <c r="GN6" s="726"/>
      <c r="GO6" s="726"/>
      <c r="GP6" s="726"/>
      <c r="GQ6" s="727"/>
      <c r="GR6" s="728"/>
      <c r="GS6" s="726"/>
      <c r="GT6" s="726"/>
      <c r="GU6" s="726"/>
      <c r="GV6" s="726"/>
      <c r="GW6" s="726"/>
      <c r="GX6" s="726"/>
      <c r="GY6" s="725"/>
      <c r="GZ6" s="726"/>
      <c r="HA6" s="726"/>
      <c r="HB6" s="726"/>
      <c r="HC6" s="726"/>
      <c r="HD6" s="726"/>
      <c r="HE6" s="726"/>
      <c r="HF6" s="726"/>
      <c r="HG6" s="727"/>
      <c r="HH6" s="728"/>
      <c r="HI6" s="726"/>
      <c r="HJ6" s="726"/>
      <c r="HK6" s="726"/>
      <c r="HL6" s="726"/>
      <c r="HM6" s="726"/>
      <c r="HN6" s="726"/>
      <c r="HO6" s="725"/>
      <c r="HP6" s="726"/>
      <c r="HQ6" s="726"/>
      <c r="HR6" s="726"/>
      <c r="HS6" s="726"/>
      <c r="HT6" s="726"/>
      <c r="HU6" s="726"/>
      <c r="HV6" s="726"/>
      <c r="HW6" s="727"/>
      <c r="HX6" s="728"/>
      <c r="HY6" s="726"/>
      <c r="HZ6" s="726"/>
      <c r="IA6" s="726"/>
      <c r="IB6" s="726"/>
      <c r="IC6" s="726"/>
      <c r="ID6" s="726"/>
      <c r="IE6" s="725"/>
      <c r="IF6" s="726"/>
      <c r="IG6" s="726"/>
      <c r="IH6" s="726"/>
      <c r="II6" s="726"/>
      <c r="IJ6" s="726"/>
      <c r="IK6" s="726"/>
      <c r="IL6" s="726"/>
      <c r="IM6" s="727"/>
      <c r="IN6" s="728"/>
      <c r="IO6" s="726"/>
      <c r="IP6" s="726"/>
      <c r="IQ6" s="726"/>
      <c r="IR6" s="726"/>
      <c r="IS6" s="726"/>
      <c r="IT6" s="726"/>
      <c r="IU6" s="725"/>
      <c r="IV6" s="726"/>
      <c r="IW6" s="726"/>
      <c r="IX6" s="726"/>
      <c r="IY6" s="726"/>
      <c r="IZ6" s="726"/>
      <c r="JA6" s="726"/>
      <c r="JB6" s="726"/>
      <c r="JC6" s="727"/>
      <c r="JD6" s="728"/>
      <c r="JE6" s="726"/>
      <c r="JF6" s="726"/>
      <c r="JG6" s="726"/>
      <c r="JH6" s="726"/>
      <c r="JI6" s="726"/>
      <c r="JJ6" s="726"/>
      <c r="JK6" s="725"/>
      <c r="JL6" s="726"/>
      <c r="JM6" s="726"/>
      <c r="JN6" s="726"/>
      <c r="JO6" s="726"/>
      <c r="JP6" s="726"/>
      <c r="JQ6" s="726"/>
      <c r="JR6" s="726"/>
      <c r="JS6" s="727"/>
      <c r="JT6" s="728"/>
      <c r="JU6" s="726"/>
      <c r="JV6" s="726"/>
      <c r="JW6" s="726"/>
      <c r="JX6" s="726"/>
      <c r="JY6" s="726"/>
      <c r="JZ6" s="726"/>
      <c r="KA6" s="725"/>
      <c r="KB6" s="726"/>
      <c r="KC6" s="726"/>
      <c r="KD6" s="726"/>
      <c r="KE6" s="726"/>
      <c r="KF6" s="726"/>
      <c r="KG6" s="726"/>
      <c r="KH6" s="726"/>
      <c r="KI6" s="727"/>
      <c r="KJ6" s="728"/>
      <c r="KK6" s="726"/>
      <c r="KL6" s="726"/>
      <c r="KM6" s="726"/>
      <c r="KN6" s="726"/>
      <c r="KO6" s="726"/>
      <c r="KP6" s="726"/>
      <c r="KQ6" s="725"/>
      <c r="KR6" s="726"/>
      <c r="KS6" s="726"/>
      <c r="KT6" s="726"/>
      <c r="KU6" s="726"/>
      <c r="KV6" s="726"/>
      <c r="KW6" s="726"/>
      <c r="KX6" s="726"/>
      <c r="KY6" s="727"/>
      <c r="KZ6" s="728"/>
      <c r="LA6" s="726"/>
      <c r="LB6" s="726"/>
      <c r="LC6" s="726"/>
      <c r="LD6" s="726"/>
      <c r="LE6" s="726"/>
      <c r="LF6" s="726"/>
      <c r="LG6" s="725"/>
      <c r="LH6" s="726"/>
      <c r="LI6" s="726"/>
      <c r="LJ6" s="726"/>
      <c r="LK6" s="726"/>
      <c r="LL6" s="726"/>
      <c r="LM6" s="726"/>
      <c r="LN6" s="726"/>
      <c r="LO6" s="727"/>
      <c r="LP6" s="728"/>
      <c r="LQ6" s="726"/>
      <c r="LR6" s="726"/>
      <c r="LS6" s="726"/>
      <c r="LT6" s="726"/>
      <c r="LU6" s="726"/>
      <c r="LV6" s="726"/>
      <c r="LW6" s="725"/>
      <c r="LX6" s="726"/>
      <c r="LY6" s="726"/>
      <c r="LZ6" s="726"/>
      <c r="MA6" s="726"/>
      <c r="MB6" s="726"/>
      <c r="MC6" s="726"/>
      <c r="MD6" s="726"/>
      <c r="ME6" s="727"/>
      <c r="MF6" s="728"/>
      <c r="MG6" s="726"/>
      <c r="MH6" s="726"/>
      <c r="MI6" s="726"/>
      <c r="MJ6" s="726"/>
      <c r="MK6" s="726"/>
      <c r="ML6" s="726"/>
      <c r="MM6" s="725"/>
      <c r="MN6" s="726"/>
      <c r="MO6" s="726"/>
      <c r="MP6" s="726"/>
      <c r="MQ6" s="726"/>
      <c r="MR6" s="726"/>
      <c r="MS6" s="726"/>
      <c r="MT6" s="726"/>
      <c r="MU6" s="727"/>
      <c r="MV6" s="728"/>
      <c r="MW6" s="726"/>
      <c r="MX6" s="726"/>
      <c r="MY6" s="726"/>
      <c r="MZ6" s="726"/>
      <c r="NA6" s="726"/>
      <c r="NB6" s="726"/>
      <c r="NC6" s="725"/>
      <c r="ND6" s="726"/>
      <c r="NE6" s="726"/>
      <c r="NF6" s="726"/>
      <c r="NG6" s="726"/>
      <c r="NH6" s="726"/>
      <c r="NI6" s="726"/>
      <c r="NJ6" s="726"/>
      <c r="NK6" s="727"/>
      <c r="NL6" s="728"/>
      <c r="NM6" s="726"/>
      <c r="NN6" s="726"/>
      <c r="NO6" s="726"/>
      <c r="NP6" s="726"/>
      <c r="NQ6" s="726"/>
      <c r="NR6" s="726"/>
      <c r="NS6" s="725"/>
      <c r="NT6" s="726"/>
      <c r="NU6" s="726"/>
      <c r="NV6" s="726"/>
      <c r="NW6" s="726"/>
      <c r="NX6" s="726"/>
      <c r="NY6" s="726"/>
      <c r="NZ6" s="726"/>
      <c r="OA6" s="727"/>
      <c r="OB6" s="728"/>
      <c r="OC6" s="726"/>
      <c r="OD6" s="726"/>
      <c r="OE6" s="726"/>
      <c r="OF6" s="726"/>
      <c r="OG6" s="726"/>
      <c r="OH6" s="726"/>
      <c r="OI6" s="725"/>
      <c r="OJ6" s="726"/>
      <c r="OK6" s="726"/>
      <c r="OL6" s="726"/>
      <c r="OM6" s="726"/>
      <c r="ON6" s="726"/>
      <c r="OO6" s="726"/>
      <c r="OP6" s="726"/>
      <c r="OQ6" s="727"/>
      <c r="OR6" s="728"/>
      <c r="OS6" s="726"/>
      <c r="OT6" s="726"/>
      <c r="OU6" s="726"/>
      <c r="OV6" s="726"/>
      <c r="OW6" s="726"/>
      <c r="OX6" s="726"/>
      <c r="OY6" s="725"/>
      <c r="OZ6" s="726"/>
      <c r="PA6" s="726"/>
      <c r="PB6" s="726"/>
      <c r="PC6" s="726"/>
      <c r="PD6" s="726"/>
      <c r="PE6" s="726"/>
      <c r="PF6" s="726"/>
      <c r="PG6" s="727"/>
      <c r="PH6" s="728"/>
      <c r="PI6" s="726"/>
      <c r="PJ6" s="726"/>
      <c r="PK6" s="726"/>
      <c r="PL6" s="726"/>
      <c r="PM6" s="726"/>
      <c r="PN6" s="726"/>
      <c r="PO6" s="725"/>
      <c r="PP6" s="726"/>
      <c r="PQ6" s="726"/>
      <c r="PR6" s="726"/>
      <c r="PS6" s="726"/>
      <c r="PT6" s="726"/>
      <c r="PU6" s="726"/>
      <c r="PV6" s="726"/>
      <c r="PW6" s="727"/>
      <c r="PX6" s="728"/>
      <c r="PY6" s="726"/>
      <c r="PZ6" s="726"/>
      <c r="QA6" s="726"/>
      <c r="QB6" s="726"/>
      <c r="QC6" s="726"/>
      <c r="QD6" s="726"/>
      <c r="QE6" s="725"/>
      <c r="QF6" s="726"/>
      <c r="QG6" s="726"/>
      <c r="QH6" s="726"/>
      <c r="QI6" s="726"/>
      <c r="QJ6" s="726"/>
      <c r="QK6" s="726"/>
      <c r="QL6" s="726"/>
      <c r="QM6" s="727"/>
      <c r="QN6" s="728"/>
      <c r="QO6" s="726"/>
      <c r="QP6" s="726"/>
      <c r="QQ6" s="726"/>
      <c r="QR6" s="726"/>
      <c r="QS6" s="726"/>
      <c r="QT6" s="726"/>
      <c r="QU6" s="725"/>
      <c r="QV6" s="726"/>
      <c r="QW6" s="726"/>
      <c r="QX6" s="726"/>
      <c r="QY6" s="726"/>
      <c r="QZ6" s="726"/>
      <c r="RA6" s="726"/>
      <c r="RB6" s="726"/>
      <c r="RC6" s="727"/>
      <c r="RD6" s="728"/>
      <c r="RE6" s="726"/>
      <c r="RF6" s="726"/>
      <c r="RG6" s="726"/>
      <c r="RH6" s="726"/>
      <c r="RI6" s="726"/>
      <c r="RJ6" s="726"/>
      <c r="RK6" s="725"/>
      <c r="RL6" s="726"/>
      <c r="RM6" s="726"/>
      <c r="RN6" s="726"/>
      <c r="RO6" s="726"/>
      <c r="RP6" s="726"/>
      <c r="RQ6" s="726"/>
      <c r="RR6" s="726"/>
      <c r="RS6" s="727"/>
      <c r="RT6" s="728"/>
      <c r="RU6" s="726"/>
      <c r="RV6" s="726"/>
      <c r="RW6" s="726"/>
      <c r="RX6" s="726"/>
      <c r="RY6" s="726"/>
      <c r="RZ6" s="726"/>
      <c r="SA6" s="725"/>
      <c r="SB6" s="726"/>
      <c r="SC6" s="726"/>
      <c r="SD6" s="726"/>
      <c r="SE6" s="726"/>
      <c r="SF6" s="726"/>
      <c r="SG6" s="726"/>
      <c r="SH6" s="726"/>
      <c r="SI6" s="727"/>
      <c r="SJ6" s="728"/>
      <c r="SK6" s="726"/>
      <c r="SL6" s="726"/>
      <c r="SM6" s="726"/>
      <c r="SN6" s="726"/>
      <c r="SO6" s="726"/>
      <c r="SP6" s="726"/>
      <c r="SQ6" s="725"/>
      <c r="SR6" s="726"/>
      <c r="SS6" s="726"/>
      <c r="ST6" s="726"/>
      <c r="SU6" s="726"/>
      <c r="SV6" s="726"/>
      <c r="SW6" s="726"/>
      <c r="SX6" s="726"/>
      <c r="SY6" s="727"/>
      <c r="SZ6" s="728"/>
      <c r="TA6" s="726"/>
      <c r="TB6" s="726"/>
      <c r="TC6" s="726"/>
      <c r="TD6" s="726"/>
      <c r="TE6" s="726"/>
      <c r="TF6" s="726"/>
      <c r="TG6" s="725"/>
      <c r="TH6" s="726"/>
      <c r="TI6" s="726"/>
      <c r="TJ6" s="726"/>
      <c r="TK6" s="726"/>
      <c r="TL6" s="726"/>
      <c r="TM6" s="726"/>
      <c r="TN6" s="726"/>
      <c r="TO6" s="727"/>
      <c r="TP6" s="728"/>
      <c r="TQ6" s="726"/>
      <c r="TR6" s="726"/>
      <c r="TS6" s="726"/>
      <c r="TT6" s="726"/>
      <c r="TU6" s="726"/>
      <c r="TV6" s="726"/>
      <c r="TW6" s="725"/>
      <c r="TX6" s="726"/>
      <c r="TY6" s="726"/>
      <c r="TZ6" s="726"/>
      <c r="UA6" s="726"/>
      <c r="UB6" s="726"/>
      <c r="UC6" s="726"/>
      <c r="UD6" s="726"/>
      <c r="UE6" s="727"/>
      <c r="UF6" s="728"/>
      <c r="UG6" s="726"/>
      <c r="UH6" s="726"/>
      <c r="UI6" s="726"/>
      <c r="UJ6" s="726"/>
      <c r="UK6" s="726"/>
      <c r="UL6" s="726"/>
      <c r="UM6" s="725"/>
      <c r="UN6" s="726"/>
      <c r="UO6" s="726"/>
      <c r="UP6" s="726"/>
      <c r="UQ6" s="726"/>
      <c r="UR6" s="726"/>
      <c r="US6" s="726"/>
      <c r="UT6" s="726"/>
      <c r="UU6" s="727"/>
      <c r="UV6" s="728"/>
      <c r="UW6" s="726"/>
      <c r="UX6" s="726"/>
      <c r="UY6" s="726"/>
      <c r="UZ6" s="726"/>
      <c r="VA6" s="726"/>
      <c r="VB6" s="726"/>
      <c r="VC6" s="725"/>
      <c r="VD6" s="726"/>
      <c r="VE6" s="726"/>
      <c r="VF6" s="726"/>
      <c r="VG6" s="726"/>
      <c r="VH6" s="726"/>
      <c r="VI6" s="726"/>
      <c r="VJ6" s="726"/>
      <c r="VK6" s="727"/>
      <c r="VL6" s="728"/>
      <c r="VM6" s="726"/>
      <c r="VN6" s="726"/>
      <c r="VO6" s="726"/>
      <c r="VP6" s="726"/>
      <c r="VQ6" s="726"/>
      <c r="VR6" s="726"/>
      <c r="VS6" s="725"/>
      <c r="VT6" s="726"/>
      <c r="VU6" s="726"/>
      <c r="VV6" s="726"/>
      <c r="VW6" s="726"/>
      <c r="VX6" s="726"/>
      <c r="VY6" s="726"/>
      <c r="VZ6" s="726"/>
      <c r="WA6" s="727"/>
      <c r="WB6" s="728"/>
      <c r="WC6" s="726"/>
      <c r="WD6" s="726"/>
      <c r="WE6" s="726"/>
      <c r="WF6" s="726"/>
      <c r="WG6" s="726"/>
      <c r="WH6" s="726"/>
      <c r="WI6" s="725"/>
      <c r="WJ6" s="726"/>
      <c r="WK6" s="726"/>
      <c r="WL6" s="726"/>
      <c r="WM6" s="726"/>
      <c r="WN6" s="726"/>
      <c r="WO6" s="726"/>
      <c r="WP6" s="726"/>
      <c r="WQ6" s="727"/>
      <c r="WR6" s="728"/>
      <c r="WS6" s="726"/>
      <c r="WT6" s="726"/>
      <c r="WU6" s="726"/>
      <c r="WV6" s="726"/>
      <c r="WW6" s="726"/>
      <c r="WX6" s="726"/>
      <c r="WY6" s="725"/>
      <c r="WZ6" s="726"/>
      <c r="XA6" s="726"/>
      <c r="XB6" s="726"/>
      <c r="XC6" s="726"/>
      <c r="XD6" s="726"/>
      <c r="XE6" s="726"/>
      <c r="XF6" s="726"/>
      <c r="XG6" s="727"/>
      <c r="XH6" s="728"/>
      <c r="XI6" s="726"/>
      <c r="XJ6" s="726"/>
      <c r="XK6" s="726"/>
      <c r="XL6" s="726"/>
      <c r="XM6" s="726"/>
      <c r="XN6" s="726"/>
      <c r="XO6" s="725"/>
      <c r="XP6" s="726"/>
      <c r="XQ6" s="726"/>
      <c r="XR6" s="726"/>
      <c r="XS6" s="726"/>
      <c r="XT6" s="726"/>
      <c r="XU6" s="726"/>
      <c r="XV6" s="726"/>
      <c r="XW6" s="727"/>
      <c r="XX6" s="728"/>
      <c r="XY6" s="726"/>
      <c r="XZ6" s="726"/>
      <c r="YA6" s="726"/>
      <c r="YB6" s="726"/>
      <c r="YC6" s="726"/>
      <c r="YD6" s="726"/>
      <c r="YE6" s="725"/>
      <c r="YF6" s="726"/>
      <c r="YG6" s="726"/>
      <c r="YH6" s="726"/>
      <c r="YI6" s="726"/>
      <c r="YJ6" s="726"/>
      <c r="YK6" s="726"/>
      <c r="YL6" s="726"/>
      <c r="YM6" s="727"/>
      <c r="YN6" s="728"/>
      <c r="YO6" s="726"/>
      <c r="YP6" s="726"/>
      <c r="YQ6" s="726"/>
      <c r="YR6" s="726"/>
      <c r="YS6" s="726"/>
      <c r="YT6" s="726"/>
      <c r="YU6" s="725"/>
      <c r="YV6" s="726"/>
      <c r="YW6" s="726"/>
      <c r="YX6" s="726"/>
      <c r="YY6" s="726"/>
      <c r="YZ6" s="726"/>
      <c r="ZA6" s="726"/>
      <c r="ZB6" s="726"/>
      <c r="ZC6" s="727"/>
      <c r="ZD6" s="728"/>
      <c r="ZE6" s="726"/>
      <c r="ZF6" s="726"/>
      <c r="ZG6" s="726"/>
      <c r="ZH6" s="726"/>
      <c r="ZI6" s="726"/>
      <c r="ZJ6" s="726"/>
      <c r="ZK6" s="725"/>
      <c r="ZL6" s="726"/>
      <c r="ZM6" s="726"/>
      <c r="ZN6" s="726"/>
      <c r="ZO6" s="726"/>
      <c r="ZP6" s="726"/>
      <c r="ZQ6" s="726"/>
      <c r="ZR6" s="726"/>
      <c r="ZS6" s="727"/>
      <c r="ZT6" s="728"/>
      <c r="ZU6" s="726"/>
      <c r="ZV6" s="726"/>
      <c r="ZW6" s="726"/>
      <c r="ZX6" s="726"/>
      <c r="ZY6" s="726"/>
      <c r="ZZ6" s="726"/>
      <c r="AAA6" s="725"/>
      <c r="AAB6" s="726"/>
      <c r="AAC6" s="726"/>
      <c r="AAD6" s="726"/>
      <c r="AAE6" s="726"/>
      <c r="AAF6" s="726"/>
      <c r="AAG6" s="726"/>
      <c r="AAH6" s="726"/>
      <c r="AAI6" s="727"/>
      <c r="AAJ6" s="728"/>
      <c r="AAK6" s="726"/>
      <c r="AAL6" s="726"/>
      <c r="AAM6" s="726"/>
      <c r="AAN6" s="726"/>
      <c r="AAO6" s="726"/>
      <c r="AAP6" s="726"/>
      <c r="AAQ6" s="725"/>
      <c r="AAR6" s="726"/>
      <c r="AAS6" s="726"/>
      <c r="AAT6" s="726"/>
      <c r="AAU6" s="726"/>
      <c r="AAV6" s="726"/>
      <c r="AAW6" s="726"/>
      <c r="AAX6" s="726"/>
      <c r="AAY6" s="727"/>
      <c r="AAZ6" s="728"/>
      <c r="ABA6" s="726"/>
      <c r="ABB6" s="726"/>
      <c r="ABC6" s="726"/>
      <c r="ABD6" s="726"/>
      <c r="ABE6" s="726"/>
      <c r="ABF6" s="726"/>
      <c r="ABG6" s="725"/>
      <c r="ABH6" s="726"/>
      <c r="ABI6" s="726"/>
      <c r="ABJ6" s="726"/>
      <c r="ABK6" s="726"/>
      <c r="ABL6" s="726"/>
      <c r="ABM6" s="726"/>
      <c r="ABN6" s="726"/>
      <c r="ABO6" s="727"/>
      <c r="ABP6" s="728"/>
      <c r="ABQ6" s="726"/>
      <c r="ABR6" s="726"/>
      <c r="ABS6" s="726"/>
      <c r="ABT6" s="726"/>
      <c r="ABU6" s="726"/>
      <c r="ABV6" s="726"/>
      <c r="ABW6" s="725"/>
      <c r="ABX6" s="726"/>
      <c r="ABY6" s="726"/>
      <c r="ABZ6" s="726"/>
      <c r="ACA6" s="726"/>
      <c r="ACB6" s="726"/>
      <c r="ACC6" s="726"/>
      <c r="ACD6" s="726"/>
      <c r="ACE6" s="727"/>
      <c r="ACF6" s="728"/>
      <c r="ACG6" s="726"/>
      <c r="ACH6" s="726"/>
      <c r="ACI6" s="726"/>
      <c r="ACJ6" s="726"/>
      <c r="ACK6" s="726"/>
      <c r="ACL6" s="726"/>
      <c r="ACM6" s="725"/>
      <c r="ACN6" s="726"/>
      <c r="ACO6" s="726"/>
      <c r="ACP6" s="726"/>
      <c r="ACQ6" s="726"/>
      <c r="ACR6" s="726"/>
      <c r="ACS6" s="726"/>
      <c r="ACT6" s="726"/>
      <c r="ACU6" s="727"/>
      <c r="ACV6" s="728"/>
      <c r="ACW6" s="726"/>
      <c r="ACX6" s="726"/>
      <c r="ACY6" s="726"/>
      <c r="ACZ6" s="726"/>
      <c r="ADA6" s="726"/>
      <c r="ADB6" s="726"/>
      <c r="ADC6" s="725"/>
      <c r="ADD6" s="726"/>
      <c r="ADE6" s="726"/>
      <c r="ADF6" s="726"/>
      <c r="ADG6" s="726"/>
      <c r="ADH6" s="726"/>
      <c r="ADI6" s="726"/>
      <c r="ADJ6" s="726"/>
      <c r="ADK6" s="727"/>
      <c r="ADL6" s="728"/>
      <c r="ADM6" s="726"/>
      <c r="ADN6" s="726"/>
      <c r="ADO6" s="726"/>
      <c r="ADP6" s="726"/>
      <c r="ADQ6" s="726"/>
      <c r="ADR6" s="726"/>
      <c r="ADS6" s="725"/>
      <c r="ADT6" s="726"/>
      <c r="ADU6" s="726"/>
      <c r="ADV6" s="726"/>
      <c r="ADW6" s="726"/>
      <c r="ADX6" s="726"/>
      <c r="ADY6" s="726"/>
      <c r="ADZ6" s="726"/>
      <c r="AEA6" s="727"/>
      <c r="AEB6" s="728"/>
      <c r="AEC6" s="726"/>
      <c r="AED6" s="726"/>
      <c r="AEE6" s="726"/>
      <c r="AEF6" s="726"/>
      <c r="AEG6" s="726"/>
      <c r="AEH6" s="726"/>
      <c r="AEI6" s="725"/>
      <c r="AEJ6" s="726"/>
      <c r="AEK6" s="726"/>
      <c r="AEL6" s="726"/>
      <c r="AEM6" s="726"/>
      <c r="AEN6" s="726"/>
      <c r="AEO6" s="726"/>
      <c r="AEP6" s="726"/>
      <c r="AEQ6" s="727"/>
      <c r="AER6" s="728"/>
      <c r="AES6" s="726"/>
      <c r="AET6" s="726"/>
      <c r="AEU6" s="726"/>
      <c r="AEV6" s="726"/>
      <c r="AEW6" s="726"/>
      <c r="AEX6" s="726"/>
      <c r="AEY6" s="725"/>
      <c r="AEZ6" s="726"/>
      <c r="AFA6" s="726"/>
      <c r="AFB6" s="726"/>
      <c r="AFC6" s="726"/>
      <c r="AFD6" s="726"/>
      <c r="AFE6" s="726"/>
      <c r="AFF6" s="726"/>
      <c r="AFG6" s="727"/>
      <c r="AFH6" s="728"/>
      <c r="AFI6" s="726"/>
      <c r="AFJ6" s="726"/>
      <c r="AFK6" s="726"/>
      <c r="AFL6" s="726"/>
      <c r="AFM6" s="726"/>
      <c r="AFN6" s="726"/>
      <c r="AFO6" s="725"/>
      <c r="AFP6" s="726"/>
      <c r="AFQ6" s="726"/>
      <c r="AFR6" s="726"/>
      <c r="AFS6" s="726"/>
      <c r="AFT6" s="726"/>
      <c r="AFU6" s="726"/>
      <c r="AFV6" s="726"/>
      <c r="AFW6" s="727"/>
      <c r="AFX6" s="728"/>
      <c r="AFY6" s="726"/>
      <c r="AFZ6" s="726"/>
      <c r="AGA6" s="726"/>
      <c r="AGB6" s="726"/>
      <c r="AGC6" s="726"/>
      <c r="AGD6" s="726"/>
      <c r="AGE6" s="725"/>
      <c r="AGF6" s="726"/>
      <c r="AGG6" s="726"/>
      <c r="AGH6" s="726"/>
      <c r="AGI6" s="726"/>
      <c r="AGJ6" s="726"/>
      <c r="AGK6" s="726"/>
      <c r="AGL6" s="726"/>
      <c r="AGM6" s="727"/>
      <c r="AGN6" s="728"/>
      <c r="AGO6" s="726"/>
      <c r="AGP6" s="726"/>
      <c r="AGQ6" s="726"/>
      <c r="AGR6" s="726"/>
      <c r="AGS6" s="726"/>
      <c r="AGT6" s="726"/>
      <c r="AGU6" s="725"/>
      <c r="AGV6" s="726"/>
      <c r="AGW6" s="726"/>
      <c r="AGX6" s="726"/>
      <c r="AGY6" s="726"/>
      <c r="AGZ6" s="726"/>
      <c r="AHA6" s="726"/>
      <c r="AHB6" s="726"/>
      <c r="AHC6" s="727"/>
      <c r="AHD6" s="728"/>
      <c r="AHE6" s="726"/>
      <c r="AHF6" s="726"/>
      <c r="AHG6" s="726"/>
      <c r="AHH6" s="726"/>
      <c r="AHI6" s="726"/>
      <c r="AHJ6" s="726"/>
      <c r="AHK6" s="725"/>
      <c r="AHL6" s="726"/>
      <c r="AHM6" s="726"/>
      <c r="AHN6" s="726"/>
      <c r="AHO6" s="726"/>
      <c r="AHP6" s="726"/>
      <c r="AHQ6" s="726"/>
      <c r="AHR6" s="726"/>
      <c r="AHS6" s="727"/>
      <c r="AHT6" s="728"/>
      <c r="AHU6" s="726"/>
      <c r="AHV6" s="726"/>
      <c r="AHW6" s="726"/>
      <c r="AHX6" s="726"/>
      <c r="AHY6" s="726"/>
      <c r="AHZ6" s="726"/>
      <c r="AIA6" s="725"/>
      <c r="AIB6" s="726"/>
      <c r="AIC6" s="726"/>
      <c r="AID6" s="726"/>
      <c r="AIE6" s="726"/>
      <c r="AIF6" s="726"/>
      <c r="AIG6" s="726"/>
      <c r="AIH6" s="726"/>
      <c r="AII6" s="727"/>
      <c r="AIJ6" s="728"/>
      <c r="AIK6" s="726"/>
      <c r="AIL6" s="726"/>
      <c r="AIM6" s="726"/>
      <c r="AIN6" s="726"/>
      <c r="AIO6" s="726"/>
      <c r="AIP6" s="726"/>
      <c r="AIQ6" s="725"/>
      <c r="AIR6" s="726"/>
      <c r="AIS6" s="726"/>
      <c r="AIT6" s="726"/>
      <c r="AIU6" s="726"/>
      <c r="AIV6" s="726"/>
      <c r="AIW6" s="726"/>
      <c r="AIX6" s="726"/>
      <c r="AIY6" s="727"/>
      <c r="AIZ6" s="728"/>
      <c r="AJA6" s="726"/>
      <c r="AJB6" s="726"/>
      <c r="AJC6" s="726"/>
      <c r="AJD6" s="726"/>
      <c r="AJE6" s="726"/>
      <c r="AJF6" s="726"/>
      <c r="AJG6" s="725"/>
      <c r="AJH6" s="726"/>
      <c r="AJI6" s="726"/>
      <c r="AJJ6" s="726"/>
      <c r="AJK6" s="726"/>
      <c r="AJL6" s="726"/>
      <c r="AJM6" s="726"/>
      <c r="AJN6" s="726"/>
      <c r="AJO6" s="727"/>
      <c r="AJP6" s="728"/>
      <c r="AJQ6" s="726"/>
      <c r="AJR6" s="726"/>
      <c r="AJS6" s="726"/>
      <c r="AJT6" s="726"/>
      <c r="AJU6" s="726"/>
      <c r="AJV6" s="726"/>
      <c r="AJW6" s="725"/>
      <c r="AJX6" s="726"/>
      <c r="AJY6" s="726"/>
      <c r="AJZ6" s="726"/>
      <c r="AKA6" s="726"/>
      <c r="AKB6" s="726"/>
      <c r="AKC6" s="726"/>
      <c r="AKD6" s="726"/>
      <c r="AKE6" s="727"/>
      <c r="AKF6" s="728"/>
      <c r="AKG6" s="726"/>
      <c r="AKH6" s="726"/>
      <c r="AKI6" s="726"/>
      <c r="AKJ6" s="726"/>
      <c r="AKK6" s="726"/>
      <c r="AKL6" s="726"/>
      <c r="AKM6" s="725"/>
      <c r="AKN6" s="726"/>
      <c r="AKO6" s="726"/>
      <c r="AKP6" s="726"/>
      <c r="AKQ6" s="726"/>
      <c r="AKR6" s="726"/>
      <c r="AKS6" s="726"/>
      <c r="AKT6" s="726"/>
      <c r="AKU6" s="727"/>
      <c r="AKV6" s="728"/>
      <c r="AKW6" s="726"/>
      <c r="AKX6" s="726"/>
      <c r="AKY6" s="726"/>
      <c r="AKZ6" s="726"/>
      <c r="ALA6" s="726"/>
      <c r="ALB6" s="726"/>
      <c r="ALC6" s="725"/>
      <c r="ALD6" s="726"/>
      <c r="ALE6" s="726"/>
      <c r="ALF6" s="726"/>
      <c r="ALG6" s="726"/>
      <c r="ALH6" s="726"/>
      <c r="ALI6" s="726"/>
      <c r="ALJ6" s="726"/>
      <c r="ALK6" s="727"/>
      <c r="ALL6" s="728"/>
      <c r="ALM6" s="726"/>
      <c r="ALN6" s="726"/>
      <c r="ALO6" s="726"/>
      <c r="ALP6" s="726"/>
      <c r="ALQ6" s="726"/>
      <c r="ALR6" s="726"/>
      <c r="ALS6" s="725"/>
      <c r="ALT6" s="726"/>
      <c r="ALU6" s="726"/>
      <c r="ALV6" s="726"/>
      <c r="ALW6" s="726"/>
      <c r="ALX6" s="726"/>
      <c r="ALY6" s="726"/>
      <c r="ALZ6" s="726"/>
      <c r="AMA6" s="727"/>
      <c r="AMB6" s="728"/>
      <c r="AMC6" s="726"/>
      <c r="AMD6" s="726"/>
      <c r="AME6" s="726"/>
      <c r="AMF6" s="726"/>
      <c r="AMG6" s="726"/>
      <c r="AMH6" s="726"/>
      <c r="AMI6" s="725"/>
      <c r="AMJ6" s="726"/>
      <c r="AMK6" s="726"/>
      <c r="AML6" s="726"/>
      <c r="AMM6" s="726"/>
      <c r="AMN6" s="726"/>
      <c r="AMO6" s="726"/>
      <c r="AMP6" s="726"/>
      <c r="AMQ6" s="727"/>
      <c r="AMR6" s="728"/>
      <c r="AMS6" s="726"/>
      <c r="AMT6" s="726"/>
      <c r="AMU6" s="726"/>
      <c r="AMV6" s="726"/>
      <c r="AMW6" s="726"/>
      <c r="AMX6" s="726"/>
      <c r="AMY6" s="725"/>
      <c r="AMZ6" s="726"/>
      <c r="ANA6" s="726"/>
      <c r="ANB6" s="726"/>
      <c r="ANC6" s="726"/>
      <c r="AND6" s="726"/>
      <c r="ANE6" s="726"/>
      <c r="ANF6" s="726"/>
      <c r="ANG6" s="727"/>
      <c r="ANH6" s="728"/>
      <c r="ANI6" s="726"/>
      <c r="ANJ6" s="726"/>
      <c r="ANK6" s="726"/>
      <c r="ANL6" s="726"/>
      <c r="ANM6" s="726"/>
      <c r="ANN6" s="726"/>
      <c r="ANO6" s="725"/>
      <c r="ANP6" s="726"/>
      <c r="ANQ6" s="726"/>
      <c r="ANR6" s="726"/>
      <c r="ANS6" s="726"/>
      <c r="ANT6" s="726"/>
      <c r="ANU6" s="726"/>
      <c r="ANV6" s="726"/>
      <c r="ANW6" s="727"/>
      <c r="ANX6" s="728"/>
      <c r="ANY6" s="726"/>
      <c r="ANZ6" s="726"/>
      <c r="AOA6" s="726"/>
      <c r="AOB6" s="726"/>
      <c r="AOC6" s="726"/>
      <c r="AOD6" s="726"/>
      <c r="AOE6" s="725"/>
      <c r="AOF6" s="726"/>
      <c r="AOG6" s="726"/>
      <c r="AOH6" s="726"/>
      <c r="AOI6" s="726"/>
      <c r="AOJ6" s="726"/>
      <c r="AOK6" s="726"/>
      <c r="AOL6" s="726"/>
      <c r="AOM6" s="727"/>
      <c r="AON6" s="728"/>
      <c r="AOO6" s="726"/>
      <c r="AOP6" s="726"/>
      <c r="AOQ6" s="726"/>
      <c r="AOR6" s="726"/>
      <c r="AOS6" s="726"/>
      <c r="AOT6" s="726"/>
      <c r="AOU6" s="725"/>
      <c r="AOV6" s="726"/>
      <c r="AOW6" s="726"/>
      <c r="AOX6" s="726"/>
      <c r="AOY6" s="726"/>
      <c r="AOZ6" s="726"/>
      <c r="APA6" s="726"/>
      <c r="APB6" s="726"/>
      <c r="APC6" s="727"/>
      <c r="APD6" s="728"/>
      <c r="APE6" s="726"/>
      <c r="APF6" s="726"/>
      <c r="APG6" s="726"/>
      <c r="APH6" s="726"/>
      <c r="API6" s="726"/>
      <c r="APJ6" s="726"/>
      <c r="APK6" s="725"/>
      <c r="APL6" s="726"/>
      <c r="APM6" s="726"/>
      <c r="APN6" s="726"/>
      <c r="APO6" s="726"/>
      <c r="APP6" s="726"/>
      <c r="APQ6" s="726"/>
      <c r="APR6" s="726"/>
      <c r="APS6" s="727"/>
      <c r="APT6" s="728"/>
      <c r="APU6" s="726"/>
      <c r="APV6" s="726"/>
      <c r="APW6" s="726"/>
      <c r="APX6" s="726"/>
      <c r="APY6" s="726"/>
      <c r="APZ6" s="726"/>
      <c r="AQA6" s="725"/>
      <c r="AQB6" s="726"/>
      <c r="AQC6" s="726"/>
      <c r="AQD6" s="726"/>
      <c r="AQE6" s="726"/>
      <c r="AQF6" s="726"/>
      <c r="AQG6" s="726"/>
      <c r="AQH6" s="726"/>
      <c r="AQI6" s="727"/>
      <c r="AQJ6" s="728"/>
      <c r="AQK6" s="726"/>
      <c r="AQL6" s="726"/>
      <c r="AQM6" s="726"/>
      <c r="AQN6" s="726"/>
      <c r="AQO6" s="726"/>
      <c r="AQP6" s="726"/>
      <c r="AQQ6" s="725"/>
      <c r="AQR6" s="726"/>
      <c r="AQS6" s="726"/>
      <c r="AQT6" s="726"/>
      <c r="AQU6" s="726"/>
      <c r="AQV6" s="726"/>
      <c r="AQW6" s="726"/>
      <c r="AQX6" s="726"/>
      <c r="AQY6" s="727"/>
      <c r="AQZ6" s="728"/>
      <c r="ARA6" s="726"/>
      <c r="ARB6" s="726"/>
      <c r="ARC6" s="726"/>
      <c r="ARD6" s="726"/>
      <c r="ARE6" s="726"/>
      <c r="ARF6" s="726"/>
      <c r="ARG6" s="725"/>
      <c r="ARH6" s="726"/>
      <c r="ARI6" s="726"/>
      <c r="ARJ6" s="726"/>
      <c r="ARK6" s="726"/>
      <c r="ARL6" s="726"/>
      <c r="ARM6" s="726"/>
      <c r="ARN6" s="726"/>
      <c r="ARO6" s="727"/>
      <c r="ARP6" s="728"/>
      <c r="ARQ6" s="726"/>
      <c r="ARR6" s="726"/>
      <c r="ARS6" s="726"/>
      <c r="ART6" s="726"/>
      <c r="ARU6" s="726"/>
      <c r="ARV6" s="726"/>
      <c r="ARW6" s="725"/>
      <c r="ARX6" s="726"/>
      <c r="ARY6" s="726"/>
      <c r="ARZ6" s="726"/>
      <c r="ASA6" s="726"/>
      <c r="ASB6" s="726"/>
      <c r="ASC6" s="726"/>
      <c r="ASD6" s="726"/>
      <c r="ASE6" s="727"/>
      <c r="ASF6" s="728"/>
      <c r="ASG6" s="726"/>
      <c r="ASH6" s="726"/>
      <c r="ASI6" s="726"/>
      <c r="ASJ6" s="726"/>
      <c r="ASK6" s="726"/>
      <c r="ASL6" s="726"/>
      <c r="ASM6" s="725"/>
      <c r="ASN6" s="726"/>
      <c r="ASO6" s="726"/>
      <c r="ASP6" s="726"/>
      <c r="ASQ6" s="726"/>
      <c r="ASR6" s="726"/>
      <c r="ASS6" s="726"/>
      <c r="AST6" s="726"/>
      <c r="ASU6" s="727"/>
      <c r="ASV6" s="728"/>
      <c r="ASW6" s="726"/>
      <c r="ASX6" s="726"/>
      <c r="ASY6" s="726"/>
      <c r="ASZ6" s="726"/>
      <c r="ATA6" s="726"/>
      <c r="ATB6" s="726"/>
      <c r="ATC6" s="725"/>
      <c r="ATD6" s="726"/>
      <c r="ATE6" s="726"/>
      <c r="ATF6" s="726"/>
      <c r="ATG6" s="726"/>
      <c r="ATH6" s="726"/>
      <c r="ATI6" s="726"/>
      <c r="ATJ6" s="726"/>
      <c r="ATK6" s="727"/>
      <c r="ATL6" s="728"/>
      <c r="ATM6" s="726"/>
      <c r="ATN6" s="726"/>
      <c r="ATO6" s="726"/>
      <c r="ATP6" s="726"/>
      <c r="ATQ6" s="726"/>
      <c r="ATR6" s="726"/>
      <c r="ATS6" s="725"/>
      <c r="ATT6" s="726"/>
      <c r="ATU6" s="726"/>
      <c r="ATV6" s="726"/>
      <c r="ATW6" s="726"/>
      <c r="ATX6" s="726"/>
      <c r="ATY6" s="726"/>
      <c r="ATZ6" s="726"/>
      <c r="AUA6" s="727"/>
      <c r="AUB6" s="728"/>
      <c r="AUC6" s="726"/>
      <c r="AUD6" s="726"/>
      <c r="AUE6" s="726"/>
      <c r="AUF6" s="726"/>
      <c r="AUG6" s="726"/>
      <c r="AUH6" s="726"/>
      <c r="AUI6" s="725"/>
      <c r="AUJ6" s="726"/>
      <c r="AUK6" s="726"/>
      <c r="AUL6" s="726"/>
      <c r="AUM6" s="726"/>
      <c r="AUN6" s="726"/>
      <c r="AUO6" s="726"/>
      <c r="AUP6" s="726"/>
      <c r="AUQ6" s="727"/>
      <c r="AUR6" s="728"/>
      <c r="AUS6" s="726"/>
      <c r="AUT6" s="726"/>
      <c r="AUU6" s="726"/>
      <c r="AUV6" s="726"/>
      <c r="AUW6" s="726"/>
      <c r="AUX6" s="726"/>
      <c r="AUY6" s="725"/>
      <c r="AUZ6" s="726"/>
      <c r="AVA6" s="726"/>
      <c r="AVB6" s="726"/>
      <c r="AVC6" s="726"/>
      <c r="AVD6" s="726"/>
      <c r="AVE6" s="726"/>
      <c r="AVF6" s="726"/>
      <c r="AVG6" s="727"/>
      <c r="AVH6" s="728"/>
      <c r="AVI6" s="726"/>
      <c r="AVJ6" s="726"/>
      <c r="AVK6" s="726"/>
      <c r="AVL6" s="726"/>
      <c r="AVM6" s="726"/>
      <c r="AVN6" s="726"/>
      <c r="AVO6" s="725"/>
      <c r="AVP6" s="726"/>
      <c r="AVQ6" s="726"/>
      <c r="AVR6" s="726"/>
      <c r="AVS6" s="726"/>
      <c r="AVT6" s="726"/>
      <c r="AVU6" s="726"/>
      <c r="AVV6" s="726"/>
      <c r="AVW6" s="727"/>
      <c r="AVX6" s="728"/>
      <c r="AVY6" s="726"/>
      <c r="AVZ6" s="726"/>
      <c r="AWA6" s="726"/>
      <c r="AWB6" s="726"/>
      <c r="AWC6" s="726"/>
      <c r="AWD6" s="726"/>
      <c r="AWE6" s="725"/>
      <c r="AWF6" s="726"/>
      <c r="AWG6" s="726"/>
      <c r="AWH6" s="726"/>
      <c r="AWI6" s="726"/>
      <c r="AWJ6" s="726"/>
      <c r="AWK6" s="726"/>
      <c r="AWL6" s="726"/>
      <c r="AWM6" s="727"/>
      <c r="AWN6" s="728"/>
      <c r="AWO6" s="726"/>
      <c r="AWP6" s="726"/>
      <c r="AWQ6" s="726"/>
      <c r="AWR6" s="726"/>
      <c r="AWS6" s="726"/>
      <c r="AWT6" s="726"/>
      <c r="AWU6" s="725"/>
      <c r="AWV6" s="726"/>
      <c r="AWW6" s="726"/>
      <c r="AWX6" s="726"/>
      <c r="AWY6" s="726"/>
      <c r="AWZ6" s="726"/>
      <c r="AXA6" s="726"/>
      <c r="AXB6" s="726"/>
      <c r="AXC6" s="727"/>
      <c r="AXD6" s="728"/>
      <c r="AXE6" s="726"/>
      <c r="AXF6" s="726"/>
      <c r="AXG6" s="726"/>
      <c r="AXH6" s="726"/>
      <c r="AXI6" s="726"/>
      <c r="AXJ6" s="726"/>
      <c r="AXK6" s="725"/>
      <c r="AXL6" s="726"/>
      <c r="AXM6" s="726"/>
      <c r="AXN6" s="726"/>
      <c r="AXO6" s="726"/>
      <c r="AXP6" s="726"/>
      <c r="AXQ6" s="726"/>
      <c r="AXR6" s="726"/>
      <c r="AXS6" s="727"/>
      <c r="AXT6" s="728"/>
      <c r="AXU6" s="726"/>
      <c r="AXV6" s="726"/>
      <c r="AXW6" s="726"/>
      <c r="AXX6" s="726"/>
      <c r="AXY6" s="726"/>
      <c r="AXZ6" s="726"/>
      <c r="AYA6" s="725"/>
      <c r="AYB6" s="726"/>
      <c r="AYC6" s="726"/>
      <c r="AYD6" s="726"/>
      <c r="AYE6" s="726"/>
      <c r="AYF6" s="726"/>
      <c r="AYG6" s="726"/>
      <c r="AYH6" s="726"/>
      <c r="AYI6" s="727"/>
      <c r="AYJ6" s="728"/>
      <c r="AYK6" s="726"/>
      <c r="AYL6" s="726"/>
      <c r="AYM6" s="726"/>
      <c r="AYN6" s="726"/>
      <c r="AYO6" s="726"/>
      <c r="AYP6" s="726"/>
      <c r="AYQ6" s="725"/>
      <c r="AYR6" s="726"/>
      <c r="AYS6" s="726"/>
      <c r="AYT6" s="726"/>
      <c r="AYU6" s="726"/>
      <c r="AYV6" s="726"/>
      <c r="AYW6" s="726"/>
      <c r="AYX6" s="726"/>
      <c r="AYY6" s="727"/>
      <c r="AYZ6" s="728"/>
      <c r="AZA6" s="726"/>
      <c r="AZB6" s="726"/>
      <c r="AZC6" s="726"/>
      <c r="AZD6" s="726"/>
      <c r="AZE6" s="726"/>
      <c r="AZF6" s="726"/>
      <c r="AZG6" s="725"/>
      <c r="AZH6" s="726"/>
      <c r="AZI6" s="726"/>
      <c r="AZJ6" s="726"/>
      <c r="AZK6" s="726"/>
      <c r="AZL6" s="726"/>
      <c r="AZM6" s="726"/>
      <c r="AZN6" s="726"/>
      <c r="AZO6" s="727"/>
      <c r="AZP6" s="728"/>
      <c r="AZQ6" s="726"/>
      <c r="AZR6" s="726"/>
      <c r="AZS6" s="726"/>
      <c r="AZT6" s="726"/>
      <c r="AZU6" s="726"/>
      <c r="AZV6" s="726"/>
      <c r="AZW6" s="725"/>
      <c r="AZX6" s="726"/>
      <c r="AZY6" s="726"/>
      <c r="AZZ6" s="726"/>
      <c r="BAA6" s="726"/>
      <c r="BAB6" s="726"/>
      <c r="BAC6" s="726"/>
      <c r="BAD6" s="726"/>
      <c r="BAE6" s="727"/>
      <c r="BAF6" s="728"/>
      <c r="BAG6" s="726"/>
      <c r="BAH6" s="726"/>
      <c r="BAI6" s="726"/>
      <c r="BAJ6" s="726"/>
      <c r="BAK6" s="726"/>
      <c r="BAL6" s="726"/>
      <c r="BAM6" s="725"/>
      <c r="BAN6" s="726"/>
      <c r="BAO6" s="726"/>
      <c r="BAP6" s="726"/>
      <c r="BAQ6" s="726"/>
      <c r="BAR6" s="726"/>
      <c r="BAS6" s="726"/>
      <c r="BAT6" s="726"/>
      <c r="BAU6" s="727"/>
      <c r="BAV6" s="728"/>
      <c r="BAW6" s="726"/>
      <c r="BAX6" s="726"/>
      <c r="BAY6" s="726"/>
      <c r="BAZ6" s="726"/>
      <c r="BBA6" s="726"/>
      <c r="BBB6" s="726"/>
      <c r="BBC6" s="725"/>
      <c r="BBD6" s="726"/>
      <c r="BBE6" s="726"/>
      <c r="BBF6" s="726"/>
      <c r="BBG6" s="726"/>
      <c r="BBH6" s="726"/>
      <c r="BBI6" s="726"/>
      <c r="BBJ6" s="726"/>
      <c r="BBK6" s="727"/>
      <c r="BBL6" s="728"/>
      <c r="BBM6" s="726"/>
      <c r="BBN6" s="726"/>
      <c r="BBO6" s="726"/>
      <c r="BBP6" s="726"/>
      <c r="BBQ6" s="726"/>
      <c r="BBR6" s="726"/>
      <c r="BBS6" s="725"/>
      <c r="BBT6" s="726"/>
      <c r="BBU6" s="726"/>
      <c r="BBV6" s="726"/>
      <c r="BBW6" s="726"/>
      <c r="BBX6" s="726"/>
      <c r="BBY6" s="726"/>
      <c r="BBZ6" s="726"/>
      <c r="BCA6" s="727"/>
      <c r="BCB6" s="728"/>
      <c r="BCC6" s="726"/>
      <c r="BCD6" s="726"/>
      <c r="BCE6" s="726"/>
      <c r="BCF6" s="726"/>
      <c r="BCG6" s="726"/>
      <c r="BCH6" s="726"/>
      <c r="BCI6" s="725"/>
      <c r="BCJ6" s="726"/>
      <c r="BCK6" s="726"/>
      <c r="BCL6" s="726"/>
      <c r="BCM6" s="726"/>
      <c r="BCN6" s="726"/>
      <c r="BCO6" s="726"/>
      <c r="BCP6" s="726"/>
      <c r="BCQ6" s="727"/>
      <c r="BCR6" s="728"/>
      <c r="BCS6" s="726"/>
      <c r="BCT6" s="726"/>
      <c r="BCU6" s="726"/>
      <c r="BCV6" s="726"/>
      <c r="BCW6" s="726"/>
      <c r="BCX6" s="726"/>
      <c r="BCY6" s="725"/>
      <c r="BCZ6" s="726"/>
      <c r="BDA6" s="726"/>
      <c r="BDB6" s="726"/>
      <c r="BDC6" s="726"/>
      <c r="BDD6" s="726"/>
      <c r="BDE6" s="726"/>
      <c r="BDF6" s="726"/>
      <c r="BDG6" s="727"/>
      <c r="BDH6" s="728"/>
      <c r="BDI6" s="726"/>
      <c r="BDJ6" s="726"/>
      <c r="BDK6" s="726"/>
      <c r="BDL6" s="726"/>
      <c r="BDM6" s="726"/>
      <c r="BDN6" s="726"/>
      <c r="BDO6" s="725"/>
      <c r="BDP6" s="726"/>
      <c r="BDQ6" s="726"/>
      <c r="BDR6" s="726"/>
      <c r="BDS6" s="726"/>
      <c r="BDT6" s="726"/>
      <c r="BDU6" s="726"/>
      <c r="BDV6" s="726"/>
      <c r="BDW6" s="727"/>
      <c r="BDX6" s="728"/>
      <c r="BDY6" s="726"/>
      <c r="BDZ6" s="726"/>
      <c r="BEA6" s="726"/>
      <c r="BEB6" s="726"/>
      <c r="BEC6" s="726"/>
      <c r="BED6" s="726"/>
      <c r="BEE6" s="725"/>
      <c r="BEF6" s="726"/>
      <c r="BEG6" s="726"/>
      <c r="BEH6" s="726"/>
      <c r="BEI6" s="726"/>
      <c r="BEJ6" s="726"/>
      <c r="BEK6" s="726"/>
      <c r="BEL6" s="726"/>
      <c r="BEM6" s="727"/>
      <c r="BEN6" s="728"/>
      <c r="BEO6" s="726"/>
      <c r="BEP6" s="726"/>
      <c r="BEQ6" s="726"/>
      <c r="BER6" s="726"/>
      <c r="BES6" s="726"/>
      <c r="BET6" s="726"/>
      <c r="BEU6" s="725"/>
      <c r="BEV6" s="726"/>
      <c r="BEW6" s="726"/>
      <c r="BEX6" s="726"/>
      <c r="BEY6" s="726"/>
      <c r="BEZ6" s="726"/>
      <c r="BFA6" s="726"/>
      <c r="BFB6" s="726"/>
      <c r="BFC6" s="727"/>
      <c r="BFD6" s="728"/>
      <c r="BFE6" s="726"/>
      <c r="BFF6" s="726"/>
      <c r="BFG6" s="726"/>
      <c r="BFH6" s="726"/>
      <c r="BFI6" s="726"/>
      <c r="BFJ6" s="726"/>
      <c r="BFK6" s="725"/>
      <c r="BFL6" s="726"/>
      <c r="BFM6" s="726"/>
      <c r="BFN6" s="726"/>
      <c r="BFO6" s="726"/>
      <c r="BFP6" s="726"/>
      <c r="BFQ6" s="726"/>
      <c r="BFR6" s="726"/>
      <c r="BFS6" s="727"/>
      <c r="BFT6" s="728"/>
      <c r="BFU6" s="726"/>
      <c r="BFV6" s="726"/>
      <c r="BFW6" s="726"/>
      <c r="BFX6" s="726"/>
      <c r="BFY6" s="726"/>
      <c r="BFZ6" s="726"/>
      <c r="BGA6" s="725"/>
      <c r="BGB6" s="726"/>
      <c r="BGC6" s="726"/>
      <c r="BGD6" s="726"/>
      <c r="BGE6" s="726"/>
      <c r="BGF6" s="726"/>
      <c r="BGG6" s="726"/>
      <c r="BGH6" s="726"/>
      <c r="BGI6" s="727"/>
      <c r="BGJ6" s="728"/>
      <c r="BGK6" s="726"/>
      <c r="BGL6" s="726"/>
      <c r="BGM6" s="726"/>
      <c r="BGN6" s="726"/>
      <c r="BGO6" s="726"/>
      <c r="BGP6" s="726"/>
      <c r="BGQ6" s="725"/>
      <c r="BGR6" s="726"/>
      <c r="BGS6" s="726"/>
      <c r="BGT6" s="726"/>
      <c r="BGU6" s="726"/>
      <c r="BGV6" s="726"/>
      <c r="BGW6" s="726"/>
      <c r="BGX6" s="726"/>
      <c r="BGY6" s="727"/>
      <c r="BGZ6" s="728"/>
      <c r="BHA6" s="726"/>
      <c r="BHB6" s="726"/>
      <c r="BHC6" s="726"/>
      <c r="BHD6" s="726"/>
      <c r="BHE6" s="726"/>
      <c r="BHF6" s="726"/>
      <c r="BHG6" s="725"/>
      <c r="BHH6" s="726"/>
      <c r="BHI6" s="726"/>
      <c r="BHJ6" s="726"/>
      <c r="BHK6" s="726"/>
      <c r="BHL6" s="726"/>
      <c r="BHM6" s="726"/>
      <c r="BHN6" s="726"/>
      <c r="BHO6" s="727"/>
      <c r="BHP6" s="728"/>
      <c r="BHQ6" s="726"/>
      <c r="BHR6" s="726"/>
      <c r="BHS6" s="726"/>
      <c r="BHT6" s="726"/>
      <c r="BHU6" s="726"/>
      <c r="BHV6" s="726"/>
      <c r="BHW6" s="725"/>
      <c r="BHX6" s="726"/>
      <c r="BHY6" s="726"/>
      <c r="BHZ6" s="726"/>
      <c r="BIA6" s="726"/>
      <c r="BIB6" s="726"/>
      <c r="BIC6" s="726"/>
      <c r="BID6" s="726"/>
      <c r="BIE6" s="727"/>
      <c r="BIF6" s="728"/>
      <c r="BIG6" s="726"/>
      <c r="BIH6" s="726"/>
      <c r="BII6" s="726"/>
      <c r="BIJ6" s="726"/>
      <c r="BIK6" s="726"/>
      <c r="BIL6" s="726"/>
      <c r="BIM6" s="725"/>
      <c r="BIN6" s="726"/>
      <c r="BIO6" s="726"/>
      <c r="BIP6" s="726"/>
      <c r="BIQ6" s="726"/>
      <c r="BIR6" s="726"/>
      <c r="BIS6" s="726"/>
      <c r="BIT6" s="726"/>
      <c r="BIU6" s="727"/>
      <c r="BIV6" s="728"/>
      <c r="BIW6" s="726"/>
      <c r="BIX6" s="726"/>
      <c r="BIY6" s="726"/>
      <c r="BIZ6" s="726"/>
      <c r="BJA6" s="726"/>
      <c r="BJB6" s="726"/>
      <c r="BJC6" s="725"/>
      <c r="BJD6" s="726"/>
      <c r="BJE6" s="726"/>
      <c r="BJF6" s="726"/>
      <c r="BJG6" s="726"/>
      <c r="BJH6" s="726"/>
      <c r="BJI6" s="726"/>
      <c r="BJJ6" s="726"/>
      <c r="BJK6" s="727"/>
      <c r="BJL6" s="728"/>
      <c r="BJM6" s="726"/>
      <c r="BJN6" s="726"/>
      <c r="BJO6" s="726"/>
      <c r="BJP6" s="726"/>
      <c r="BJQ6" s="726"/>
      <c r="BJR6" s="726"/>
      <c r="BJS6" s="725"/>
      <c r="BJT6" s="726"/>
      <c r="BJU6" s="726"/>
      <c r="BJV6" s="726"/>
      <c r="BJW6" s="726"/>
      <c r="BJX6" s="726"/>
      <c r="BJY6" s="726"/>
      <c r="BJZ6" s="726"/>
      <c r="BKA6" s="727"/>
      <c r="BKB6" s="728"/>
      <c r="BKC6" s="726"/>
      <c r="BKD6" s="726"/>
      <c r="BKE6" s="726"/>
      <c r="BKF6" s="726"/>
      <c r="BKG6" s="726"/>
      <c r="BKH6" s="726"/>
      <c r="BKI6" s="725"/>
      <c r="BKJ6" s="726"/>
      <c r="BKK6" s="726"/>
      <c r="BKL6" s="726"/>
      <c r="BKM6" s="726"/>
      <c r="BKN6" s="726"/>
      <c r="BKO6" s="726"/>
      <c r="BKP6" s="726"/>
      <c r="BKQ6" s="727"/>
      <c r="BKR6" s="728"/>
      <c r="BKS6" s="726"/>
      <c r="BKT6" s="726"/>
      <c r="BKU6" s="726"/>
      <c r="BKV6" s="726"/>
      <c r="BKW6" s="726"/>
      <c r="BKX6" s="726"/>
      <c r="BKY6" s="725"/>
      <c r="BKZ6" s="726"/>
      <c r="BLA6" s="726"/>
      <c r="BLB6" s="726"/>
      <c r="BLC6" s="726"/>
      <c r="BLD6" s="726"/>
      <c r="BLE6" s="726"/>
      <c r="BLF6" s="726"/>
      <c r="BLG6" s="727"/>
      <c r="BLH6" s="728"/>
      <c r="BLI6" s="726"/>
      <c r="BLJ6" s="726"/>
      <c r="BLK6" s="726"/>
      <c r="BLL6" s="726"/>
      <c r="BLM6" s="726"/>
      <c r="BLN6" s="726"/>
      <c r="BLO6" s="725"/>
      <c r="BLP6" s="726"/>
      <c r="BLQ6" s="726"/>
      <c r="BLR6" s="726"/>
      <c r="BLS6" s="726"/>
      <c r="BLT6" s="726"/>
      <c r="BLU6" s="726"/>
      <c r="BLV6" s="726"/>
      <c r="BLW6" s="727"/>
      <c r="BLX6" s="728"/>
      <c r="BLY6" s="726"/>
      <c r="BLZ6" s="726"/>
      <c r="BMA6" s="726"/>
      <c r="BMB6" s="726"/>
      <c r="BMC6" s="726"/>
      <c r="BMD6" s="726"/>
      <c r="BME6" s="725"/>
      <c r="BMF6" s="726"/>
      <c r="BMG6" s="726"/>
      <c r="BMH6" s="726"/>
      <c r="BMI6" s="726"/>
      <c r="BMJ6" s="726"/>
      <c r="BMK6" s="726"/>
      <c r="BML6" s="726"/>
      <c r="BMM6" s="727"/>
      <c r="BMN6" s="728"/>
      <c r="BMO6" s="726"/>
      <c r="BMP6" s="726"/>
      <c r="BMQ6" s="726"/>
      <c r="BMR6" s="726"/>
      <c r="BMS6" s="726"/>
      <c r="BMT6" s="726"/>
      <c r="BMU6" s="725"/>
      <c r="BMV6" s="726"/>
      <c r="BMW6" s="726"/>
      <c r="BMX6" s="726"/>
      <c r="BMY6" s="726"/>
      <c r="BMZ6" s="726"/>
      <c r="BNA6" s="726"/>
      <c r="BNB6" s="726"/>
      <c r="BNC6" s="727"/>
      <c r="BND6" s="728"/>
      <c r="BNE6" s="726"/>
      <c r="BNF6" s="726"/>
      <c r="BNG6" s="726"/>
      <c r="BNH6" s="726"/>
      <c r="BNI6" s="726"/>
      <c r="BNJ6" s="726"/>
      <c r="BNK6" s="725"/>
      <c r="BNL6" s="726"/>
      <c r="BNM6" s="726"/>
      <c r="BNN6" s="726"/>
      <c r="BNO6" s="726"/>
      <c r="BNP6" s="726"/>
      <c r="BNQ6" s="726"/>
      <c r="BNR6" s="726"/>
      <c r="BNS6" s="727"/>
      <c r="BNT6" s="728"/>
      <c r="BNU6" s="726"/>
      <c r="BNV6" s="726"/>
      <c r="BNW6" s="726"/>
      <c r="BNX6" s="726"/>
      <c r="BNY6" s="726"/>
      <c r="BNZ6" s="726"/>
      <c r="BOA6" s="725"/>
      <c r="BOB6" s="726"/>
      <c r="BOC6" s="726"/>
      <c r="BOD6" s="726"/>
      <c r="BOE6" s="726"/>
      <c r="BOF6" s="726"/>
      <c r="BOG6" s="726"/>
      <c r="BOH6" s="726"/>
      <c r="BOI6" s="727"/>
      <c r="BOJ6" s="728"/>
      <c r="BOK6" s="726"/>
      <c r="BOL6" s="726"/>
      <c r="BOM6" s="726"/>
      <c r="BON6" s="726"/>
      <c r="BOO6" s="726"/>
      <c r="BOP6" s="726"/>
      <c r="BOQ6" s="725"/>
      <c r="BOR6" s="726"/>
      <c r="BOS6" s="726"/>
      <c r="BOT6" s="726"/>
      <c r="BOU6" s="726"/>
      <c r="BOV6" s="726"/>
      <c r="BOW6" s="726"/>
      <c r="BOX6" s="726"/>
      <c r="BOY6" s="727"/>
      <c r="BOZ6" s="728"/>
      <c r="BPA6" s="726"/>
      <c r="BPB6" s="726"/>
      <c r="BPC6" s="726"/>
      <c r="BPD6" s="726"/>
      <c r="BPE6" s="726"/>
      <c r="BPF6" s="726"/>
      <c r="BPG6" s="725"/>
      <c r="BPH6" s="726"/>
      <c r="BPI6" s="726"/>
      <c r="BPJ6" s="726"/>
      <c r="BPK6" s="726"/>
      <c r="BPL6" s="726"/>
      <c r="BPM6" s="726"/>
      <c r="BPN6" s="726"/>
      <c r="BPO6" s="727"/>
      <c r="BPP6" s="728"/>
      <c r="BPQ6" s="726"/>
      <c r="BPR6" s="726"/>
      <c r="BPS6" s="726"/>
      <c r="BPT6" s="726"/>
      <c r="BPU6" s="726"/>
      <c r="BPV6" s="726"/>
      <c r="BPW6" s="725"/>
      <c r="BPX6" s="726"/>
      <c r="BPY6" s="726"/>
      <c r="BPZ6" s="726"/>
      <c r="BQA6" s="726"/>
      <c r="BQB6" s="726"/>
      <c r="BQC6" s="726"/>
      <c r="BQD6" s="726"/>
      <c r="BQE6" s="727"/>
      <c r="BQF6" s="728"/>
      <c r="BQG6" s="726"/>
      <c r="BQH6" s="726"/>
      <c r="BQI6" s="726"/>
      <c r="BQJ6" s="726"/>
      <c r="BQK6" s="726"/>
      <c r="BQL6" s="726"/>
      <c r="BQM6" s="725"/>
      <c r="BQN6" s="726"/>
      <c r="BQO6" s="726"/>
      <c r="BQP6" s="726"/>
      <c r="BQQ6" s="726"/>
      <c r="BQR6" s="726"/>
      <c r="BQS6" s="726"/>
      <c r="BQT6" s="726"/>
      <c r="BQU6" s="727"/>
      <c r="BQV6" s="728"/>
      <c r="BQW6" s="726"/>
      <c r="BQX6" s="726"/>
      <c r="BQY6" s="726"/>
      <c r="BQZ6" s="726"/>
      <c r="BRA6" s="726"/>
      <c r="BRB6" s="726"/>
      <c r="BRC6" s="725"/>
      <c r="BRD6" s="726"/>
      <c r="BRE6" s="726"/>
      <c r="BRF6" s="726"/>
      <c r="BRG6" s="726"/>
      <c r="BRH6" s="726"/>
      <c r="BRI6" s="726"/>
      <c r="BRJ6" s="726"/>
      <c r="BRK6" s="727"/>
      <c r="BRL6" s="728"/>
      <c r="BRM6" s="726"/>
      <c r="BRN6" s="726"/>
      <c r="BRO6" s="726"/>
      <c r="BRP6" s="726"/>
      <c r="BRQ6" s="726"/>
      <c r="BRR6" s="726"/>
      <c r="BRS6" s="725"/>
      <c r="BRT6" s="726"/>
      <c r="BRU6" s="726"/>
      <c r="BRV6" s="726"/>
      <c r="BRW6" s="726"/>
      <c r="BRX6" s="726"/>
      <c r="BRY6" s="726"/>
      <c r="BRZ6" s="726"/>
      <c r="BSA6" s="727"/>
      <c r="BSB6" s="728"/>
      <c r="BSC6" s="726"/>
      <c r="BSD6" s="726"/>
      <c r="BSE6" s="726"/>
      <c r="BSF6" s="726"/>
      <c r="BSG6" s="726"/>
      <c r="BSH6" s="726"/>
      <c r="BSI6" s="725"/>
      <c r="BSJ6" s="726"/>
      <c r="BSK6" s="726"/>
      <c r="BSL6" s="726"/>
      <c r="BSM6" s="726"/>
      <c r="BSN6" s="726"/>
      <c r="BSO6" s="726"/>
      <c r="BSP6" s="726"/>
      <c r="BSQ6" s="727"/>
      <c r="BSR6" s="728"/>
      <c r="BSS6" s="726"/>
      <c r="BST6" s="726"/>
      <c r="BSU6" s="726"/>
      <c r="BSV6" s="726"/>
      <c r="BSW6" s="726"/>
      <c r="BSX6" s="726"/>
      <c r="BSY6" s="725"/>
      <c r="BSZ6" s="726"/>
      <c r="BTA6" s="726"/>
      <c r="BTB6" s="726"/>
      <c r="BTC6" s="726"/>
      <c r="BTD6" s="726"/>
      <c r="BTE6" s="726"/>
      <c r="BTF6" s="726"/>
      <c r="BTG6" s="727"/>
      <c r="BTH6" s="728"/>
      <c r="BTI6" s="726"/>
      <c r="BTJ6" s="726"/>
      <c r="BTK6" s="726"/>
      <c r="BTL6" s="726"/>
      <c r="BTM6" s="726"/>
      <c r="BTN6" s="726"/>
      <c r="BTO6" s="725"/>
      <c r="BTP6" s="726"/>
      <c r="BTQ6" s="726"/>
      <c r="BTR6" s="726"/>
      <c r="BTS6" s="726"/>
      <c r="BTT6" s="726"/>
      <c r="BTU6" s="726"/>
      <c r="BTV6" s="726"/>
      <c r="BTW6" s="727"/>
      <c r="BTX6" s="728"/>
      <c r="BTY6" s="726"/>
      <c r="BTZ6" s="726"/>
      <c r="BUA6" s="726"/>
      <c r="BUB6" s="726"/>
      <c r="BUC6" s="726"/>
      <c r="BUD6" s="726"/>
      <c r="BUE6" s="725"/>
      <c r="BUF6" s="726"/>
      <c r="BUG6" s="726"/>
      <c r="BUH6" s="726"/>
      <c r="BUI6" s="726"/>
      <c r="BUJ6" s="726"/>
      <c r="BUK6" s="726"/>
      <c r="BUL6" s="726"/>
      <c r="BUM6" s="727"/>
      <c r="BUN6" s="728"/>
      <c r="BUO6" s="726"/>
      <c r="BUP6" s="726"/>
      <c r="BUQ6" s="726"/>
      <c r="BUR6" s="726"/>
      <c r="BUS6" s="726"/>
      <c r="BUT6" s="726"/>
      <c r="BUU6" s="725"/>
      <c r="BUV6" s="726"/>
      <c r="BUW6" s="726"/>
      <c r="BUX6" s="726"/>
      <c r="BUY6" s="726"/>
      <c r="BUZ6" s="726"/>
      <c r="BVA6" s="726"/>
      <c r="BVB6" s="726"/>
      <c r="BVC6" s="727"/>
      <c r="BVD6" s="728"/>
      <c r="BVE6" s="726"/>
      <c r="BVF6" s="726"/>
      <c r="BVG6" s="726"/>
      <c r="BVH6" s="726"/>
      <c r="BVI6" s="726"/>
      <c r="BVJ6" s="726"/>
      <c r="BVK6" s="725"/>
      <c r="BVL6" s="726"/>
      <c r="BVM6" s="726"/>
      <c r="BVN6" s="726"/>
      <c r="BVO6" s="726"/>
      <c r="BVP6" s="726"/>
      <c r="BVQ6" s="726"/>
      <c r="BVR6" s="726"/>
      <c r="BVS6" s="727"/>
      <c r="BVT6" s="728"/>
      <c r="BVU6" s="726"/>
      <c r="BVV6" s="726"/>
      <c r="BVW6" s="726"/>
      <c r="BVX6" s="726"/>
      <c r="BVY6" s="726"/>
      <c r="BVZ6" s="726"/>
      <c r="BWA6" s="725"/>
      <c r="BWB6" s="726"/>
      <c r="BWC6" s="726"/>
      <c r="BWD6" s="726"/>
      <c r="BWE6" s="726"/>
      <c r="BWF6" s="726"/>
      <c r="BWG6" s="726"/>
      <c r="BWH6" s="726"/>
      <c r="BWI6" s="727"/>
      <c r="BWJ6" s="728"/>
      <c r="BWK6" s="726"/>
      <c r="BWL6" s="726"/>
      <c r="BWM6" s="726"/>
      <c r="BWN6" s="726"/>
      <c r="BWO6" s="726"/>
      <c r="BWP6" s="726"/>
      <c r="BWQ6" s="725"/>
      <c r="BWR6" s="726"/>
      <c r="BWS6" s="726"/>
      <c r="BWT6" s="726"/>
      <c r="BWU6" s="726"/>
      <c r="BWV6" s="726"/>
      <c r="BWW6" s="726"/>
      <c r="BWX6" s="726"/>
      <c r="BWY6" s="727"/>
      <c r="BWZ6" s="728"/>
      <c r="BXA6" s="726"/>
      <c r="BXB6" s="726"/>
      <c r="BXC6" s="726"/>
      <c r="BXD6" s="726"/>
      <c r="BXE6" s="726"/>
      <c r="BXF6" s="726"/>
      <c r="BXG6" s="725"/>
      <c r="BXH6" s="726"/>
      <c r="BXI6" s="726"/>
      <c r="BXJ6" s="726"/>
      <c r="BXK6" s="726"/>
      <c r="BXL6" s="726"/>
      <c r="BXM6" s="726"/>
      <c r="BXN6" s="726"/>
      <c r="BXO6" s="727"/>
      <c r="BXP6" s="728"/>
      <c r="BXQ6" s="726"/>
      <c r="BXR6" s="726"/>
      <c r="BXS6" s="726"/>
      <c r="BXT6" s="726"/>
      <c r="BXU6" s="726"/>
      <c r="BXV6" s="726"/>
      <c r="BXW6" s="725"/>
      <c r="BXX6" s="726"/>
      <c r="BXY6" s="726"/>
      <c r="BXZ6" s="726"/>
      <c r="BYA6" s="726"/>
      <c r="BYB6" s="726"/>
      <c r="BYC6" s="726"/>
      <c r="BYD6" s="726"/>
      <c r="BYE6" s="727"/>
      <c r="BYF6" s="728"/>
      <c r="BYG6" s="726"/>
      <c r="BYH6" s="726"/>
      <c r="BYI6" s="726"/>
      <c r="BYJ6" s="726"/>
      <c r="BYK6" s="726"/>
      <c r="BYL6" s="726"/>
      <c r="BYM6" s="725"/>
      <c r="BYN6" s="726"/>
      <c r="BYO6" s="726"/>
      <c r="BYP6" s="726"/>
      <c r="BYQ6" s="726"/>
      <c r="BYR6" s="726"/>
      <c r="BYS6" s="726"/>
      <c r="BYT6" s="726"/>
      <c r="BYU6" s="727"/>
      <c r="BYV6" s="728"/>
      <c r="BYW6" s="726"/>
      <c r="BYX6" s="726"/>
      <c r="BYY6" s="726"/>
      <c r="BYZ6" s="726"/>
      <c r="BZA6" s="726"/>
      <c r="BZB6" s="726"/>
      <c r="BZC6" s="725"/>
      <c r="BZD6" s="726"/>
      <c r="BZE6" s="726"/>
      <c r="BZF6" s="726"/>
      <c r="BZG6" s="726"/>
      <c r="BZH6" s="726"/>
      <c r="BZI6" s="726"/>
      <c r="BZJ6" s="726"/>
      <c r="BZK6" s="727"/>
      <c r="BZL6" s="728"/>
      <c r="BZM6" s="726"/>
      <c r="BZN6" s="726"/>
      <c r="BZO6" s="726"/>
      <c r="BZP6" s="726"/>
      <c r="BZQ6" s="726"/>
      <c r="BZR6" s="726"/>
      <c r="BZS6" s="725"/>
      <c r="BZT6" s="726"/>
      <c r="BZU6" s="726"/>
      <c r="BZV6" s="726"/>
      <c r="BZW6" s="726"/>
      <c r="BZX6" s="726"/>
      <c r="BZY6" s="726"/>
      <c r="BZZ6" s="726"/>
      <c r="CAA6" s="727"/>
      <c r="CAB6" s="728"/>
      <c r="CAC6" s="726"/>
      <c r="CAD6" s="726"/>
      <c r="CAE6" s="726"/>
      <c r="CAF6" s="726"/>
      <c r="CAG6" s="726"/>
      <c r="CAH6" s="726"/>
      <c r="CAI6" s="725"/>
      <c r="CAJ6" s="726"/>
      <c r="CAK6" s="726"/>
      <c r="CAL6" s="726"/>
      <c r="CAM6" s="726"/>
      <c r="CAN6" s="726"/>
      <c r="CAO6" s="726"/>
      <c r="CAP6" s="726"/>
      <c r="CAQ6" s="727"/>
      <c r="CAR6" s="728"/>
      <c r="CAS6" s="726"/>
      <c r="CAT6" s="726"/>
      <c r="CAU6" s="726"/>
      <c r="CAV6" s="726"/>
      <c r="CAW6" s="726"/>
      <c r="CAX6" s="726"/>
      <c r="CAY6" s="725"/>
      <c r="CAZ6" s="726"/>
      <c r="CBA6" s="726"/>
      <c r="CBB6" s="726"/>
      <c r="CBC6" s="726"/>
      <c r="CBD6" s="726"/>
      <c r="CBE6" s="726"/>
      <c r="CBF6" s="726"/>
      <c r="CBG6" s="727"/>
      <c r="CBH6" s="728"/>
      <c r="CBI6" s="726"/>
      <c r="CBJ6" s="726"/>
      <c r="CBK6" s="726"/>
      <c r="CBL6" s="726"/>
      <c r="CBM6" s="726"/>
      <c r="CBN6" s="726"/>
      <c r="CBO6" s="725"/>
      <c r="CBP6" s="726"/>
      <c r="CBQ6" s="726"/>
      <c r="CBR6" s="726"/>
      <c r="CBS6" s="726"/>
      <c r="CBT6" s="726"/>
      <c r="CBU6" s="726"/>
      <c r="CBV6" s="726"/>
      <c r="CBW6" s="727"/>
      <c r="CBX6" s="728"/>
      <c r="CBY6" s="726"/>
      <c r="CBZ6" s="726"/>
      <c r="CCA6" s="726"/>
      <c r="CCB6" s="726"/>
      <c r="CCC6" s="726"/>
      <c r="CCD6" s="726"/>
      <c r="CCE6" s="725"/>
      <c r="CCF6" s="726"/>
      <c r="CCG6" s="726"/>
      <c r="CCH6" s="726"/>
      <c r="CCI6" s="726"/>
      <c r="CCJ6" s="726"/>
      <c r="CCK6" s="726"/>
      <c r="CCL6" s="726"/>
      <c r="CCM6" s="727"/>
      <c r="CCN6" s="728"/>
      <c r="CCO6" s="726"/>
      <c r="CCP6" s="726"/>
      <c r="CCQ6" s="726"/>
      <c r="CCR6" s="726"/>
      <c r="CCS6" s="726"/>
      <c r="CCT6" s="726"/>
      <c r="CCU6" s="725"/>
      <c r="CCV6" s="726"/>
      <c r="CCW6" s="726"/>
      <c r="CCX6" s="726"/>
      <c r="CCY6" s="726"/>
      <c r="CCZ6" s="726"/>
      <c r="CDA6" s="726"/>
      <c r="CDB6" s="726"/>
      <c r="CDC6" s="727"/>
      <c r="CDD6" s="728"/>
      <c r="CDE6" s="726"/>
      <c r="CDF6" s="726"/>
      <c r="CDG6" s="726"/>
      <c r="CDH6" s="726"/>
      <c r="CDI6" s="726"/>
      <c r="CDJ6" s="726"/>
      <c r="CDK6" s="725"/>
      <c r="CDL6" s="726"/>
      <c r="CDM6" s="726"/>
      <c r="CDN6" s="726"/>
      <c r="CDO6" s="726"/>
      <c r="CDP6" s="726"/>
      <c r="CDQ6" s="726"/>
      <c r="CDR6" s="726"/>
      <c r="CDS6" s="727"/>
      <c r="CDT6" s="728"/>
      <c r="CDU6" s="726"/>
      <c r="CDV6" s="726"/>
      <c r="CDW6" s="726"/>
      <c r="CDX6" s="726"/>
      <c r="CDY6" s="726"/>
      <c r="CDZ6" s="726"/>
      <c r="CEA6" s="725"/>
      <c r="CEB6" s="726"/>
      <c r="CEC6" s="726"/>
      <c r="CED6" s="726"/>
      <c r="CEE6" s="726"/>
      <c r="CEF6" s="726"/>
      <c r="CEG6" s="726"/>
      <c r="CEH6" s="726"/>
      <c r="CEI6" s="727"/>
      <c r="CEJ6" s="728"/>
      <c r="CEK6" s="726"/>
      <c r="CEL6" s="726"/>
      <c r="CEM6" s="726"/>
      <c r="CEN6" s="726"/>
      <c r="CEO6" s="726"/>
      <c r="CEP6" s="726"/>
      <c r="CEQ6" s="725"/>
      <c r="CER6" s="726"/>
      <c r="CES6" s="726"/>
      <c r="CET6" s="726"/>
      <c r="CEU6" s="726"/>
      <c r="CEV6" s="726"/>
      <c r="CEW6" s="726"/>
      <c r="CEX6" s="726"/>
      <c r="CEY6" s="727"/>
      <c r="CEZ6" s="728"/>
      <c r="CFA6" s="726"/>
      <c r="CFB6" s="726"/>
      <c r="CFC6" s="726"/>
      <c r="CFD6" s="726"/>
      <c r="CFE6" s="726"/>
      <c r="CFF6" s="726"/>
      <c r="CFG6" s="725"/>
      <c r="CFH6" s="726"/>
      <c r="CFI6" s="726"/>
      <c r="CFJ6" s="726"/>
      <c r="CFK6" s="726"/>
      <c r="CFL6" s="726"/>
      <c r="CFM6" s="726"/>
      <c r="CFN6" s="726"/>
      <c r="CFO6" s="727"/>
      <c r="CFP6" s="728"/>
      <c r="CFQ6" s="726"/>
      <c r="CFR6" s="726"/>
      <c r="CFS6" s="726"/>
      <c r="CFT6" s="726"/>
      <c r="CFU6" s="726"/>
      <c r="CFV6" s="726"/>
      <c r="CFW6" s="725"/>
      <c r="CFX6" s="726"/>
      <c r="CFY6" s="726"/>
      <c r="CFZ6" s="726"/>
      <c r="CGA6" s="726"/>
      <c r="CGB6" s="726"/>
      <c r="CGC6" s="726"/>
      <c r="CGD6" s="726"/>
      <c r="CGE6" s="727"/>
      <c r="CGF6" s="728"/>
      <c r="CGG6" s="726"/>
      <c r="CGH6" s="726"/>
      <c r="CGI6" s="726"/>
      <c r="CGJ6" s="726"/>
      <c r="CGK6" s="726"/>
      <c r="CGL6" s="726"/>
      <c r="CGM6" s="725"/>
      <c r="CGN6" s="726"/>
      <c r="CGO6" s="726"/>
      <c r="CGP6" s="726"/>
      <c r="CGQ6" s="726"/>
      <c r="CGR6" s="726"/>
      <c r="CGS6" s="726"/>
      <c r="CGT6" s="726"/>
      <c r="CGU6" s="727"/>
      <c r="CGV6" s="728"/>
      <c r="CGW6" s="726"/>
      <c r="CGX6" s="726"/>
      <c r="CGY6" s="726"/>
      <c r="CGZ6" s="726"/>
      <c r="CHA6" s="726"/>
      <c r="CHB6" s="726"/>
      <c r="CHC6" s="725"/>
      <c r="CHD6" s="726"/>
      <c r="CHE6" s="726"/>
      <c r="CHF6" s="726"/>
      <c r="CHG6" s="726"/>
      <c r="CHH6" s="726"/>
      <c r="CHI6" s="726"/>
      <c r="CHJ6" s="726"/>
      <c r="CHK6" s="727"/>
      <c r="CHL6" s="728"/>
      <c r="CHM6" s="726"/>
      <c r="CHN6" s="726"/>
      <c r="CHO6" s="726"/>
      <c r="CHP6" s="726"/>
      <c r="CHQ6" s="726"/>
      <c r="CHR6" s="726"/>
      <c r="CHS6" s="725"/>
      <c r="CHT6" s="726"/>
      <c r="CHU6" s="726"/>
      <c r="CHV6" s="726"/>
      <c r="CHW6" s="726"/>
      <c r="CHX6" s="726"/>
      <c r="CHY6" s="726"/>
      <c r="CHZ6" s="726"/>
      <c r="CIA6" s="727"/>
      <c r="CIB6" s="728"/>
      <c r="CIC6" s="726"/>
      <c r="CID6" s="726"/>
      <c r="CIE6" s="726"/>
      <c r="CIF6" s="726"/>
      <c r="CIG6" s="726"/>
      <c r="CIH6" s="726"/>
      <c r="CII6" s="725"/>
      <c r="CIJ6" s="726"/>
      <c r="CIK6" s="726"/>
      <c r="CIL6" s="726"/>
      <c r="CIM6" s="726"/>
      <c r="CIN6" s="726"/>
      <c r="CIO6" s="726"/>
      <c r="CIP6" s="726"/>
      <c r="CIQ6" s="727"/>
      <c r="CIR6" s="728"/>
      <c r="CIS6" s="726"/>
      <c r="CIT6" s="726"/>
      <c r="CIU6" s="726"/>
      <c r="CIV6" s="726"/>
      <c r="CIW6" s="726"/>
      <c r="CIX6" s="726"/>
      <c r="CIY6" s="725"/>
      <c r="CIZ6" s="726"/>
      <c r="CJA6" s="726"/>
      <c r="CJB6" s="726"/>
      <c r="CJC6" s="726"/>
      <c r="CJD6" s="726"/>
      <c r="CJE6" s="726"/>
      <c r="CJF6" s="726"/>
      <c r="CJG6" s="727"/>
      <c r="CJH6" s="728"/>
      <c r="CJI6" s="726"/>
      <c r="CJJ6" s="726"/>
      <c r="CJK6" s="726"/>
      <c r="CJL6" s="726"/>
      <c r="CJM6" s="726"/>
      <c r="CJN6" s="726"/>
      <c r="CJO6" s="725"/>
      <c r="CJP6" s="726"/>
      <c r="CJQ6" s="726"/>
      <c r="CJR6" s="726"/>
      <c r="CJS6" s="726"/>
      <c r="CJT6" s="726"/>
      <c r="CJU6" s="726"/>
      <c r="CJV6" s="726"/>
      <c r="CJW6" s="727"/>
      <c r="CJX6" s="728"/>
      <c r="CJY6" s="726"/>
      <c r="CJZ6" s="726"/>
      <c r="CKA6" s="726"/>
      <c r="CKB6" s="726"/>
      <c r="CKC6" s="726"/>
      <c r="CKD6" s="726"/>
      <c r="CKE6" s="725"/>
      <c r="CKF6" s="726"/>
      <c r="CKG6" s="726"/>
      <c r="CKH6" s="726"/>
      <c r="CKI6" s="726"/>
      <c r="CKJ6" s="726"/>
      <c r="CKK6" s="726"/>
      <c r="CKL6" s="726"/>
      <c r="CKM6" s="727"/>
      <c r="CKN6" s="728"/>
      <c r="CKO6" s="726"/>
      <c r="CKP6" s="726"/>
      <c r="CKQ6" s="726"/>
      <c r="CKR6" s="726"/>
      <c r="CKS6" s="726"/>
      <c r="CKT6" s="726"/>
      <c r="CKU6" s="725"/>
      <c r="CKV6" s="726"/>
      <c r="CKW6" s="726"/>
      <c r="CKX6" s="726"/>
      <c r="CKY6" s="726"/>
      <c r="CKZ6" s="726"/>
      <c r="CLA6" s="726"/>
      <c r="CLB6" s="726"/>
      <c r="CLC6" s="727"/>
      <c r="CLD6" s="728"/>
      <c r="CLE6" s="726"/>
      <c r="CLF6" s="726"/>
      <c r="CLG6" s="726"/>
      <c r="CLH6" s="726"/>
      <c r="CLI6" s="726"/>
      <c r="CLJ6" s="726"/>
      <c r="CLK6" s="725"/>
      <c r="CLL6" s="726"/>
      <c r="CLM6" s="726"/>
      <c r="CLN6" s="726"/>
      <c r="CLO6" s="726"/>
      <c r="CLP6" s="726"/>
      <c r="CLQ6" s="726"/>
      <c r="CLR6" s="726"/>
      <c r="CLS6" s="727"/>
      <c r="CLT6" s="728"/>
      <c r="CLU6" s="726"/>
      <c r="CLV6" s="726"/>
      <c r="CLW6" s="726"/>
      <c r="CLX6" s="726"/>
      <c r="CLY6" s="726"/>
      <c r="CLZ6" s="726"/>
      <c r="CMA6" s="725"/>
      <c r="CMB6" s="726"/>
      <c r="CMC6" s="726"/>
      <c r="CMD6" s="726"/>
      <c r="CME6" s="726"/>
      <c r="CMF6" s="726"/>
      <c r="CMG6" s="726"/>
      <c r="CMH6" s="726"/>
      <c r="CMI6" s="727"/>
      <c r="CMJ6" s="728"/>
      <c r="CMK6" s="726"/>
      <c r="CML6" s="726"/>
      <c r="CMM6" s="726"/>
      <c r="CMN6" s="726"/>
      <c r="CMO6" s="726"/>
      <c r="CMP6" s="726"/>
      <c r="CMQ6" s="725"/>
      <c r="CMR6" s="726"/>
      <c r="CMS6" s="726"/>
      <c r="CMT6" s="726"/>
      <c r="CMU6" s="726"/>
      <c r="CMV6" s="726"/>
      <c r="CMW6" s="726"/>
      <c r="CMX6" s="726"/>
      <c r="CMY6" s="727"/>
      <c r="CMZ6" s="728"/>
      <c r="CNA6" s="726"/>
      <c r="CNB6" s="726"/>
      <c r="CNC6" s="726"/>
      <c r="CND6" s="726"/>
      <c r="CNE6" s="726"/>
      <c r="CNF6" s="726"/>
      <c r="CNG6" s="725"/>
      <c r="CNH6" s="726"/>
      <c r="CNI6" s="726"/>
      <c r="CNJ6" s="726"/>
      <c r="CNK6" s="726"/>
      <c r="CNL6" s="726"/>
      <c r="CNM6" s="726"/>
      <c r="CNN6" s="726"/>
      <c r="CNO6" s="727"/>
      <c r="CNP6" s="728"/>
      <c r="CNQ6" s="726"/>
      <c r="CNR6" s="726"/>
      <c r="CNS6" s="726"/>
      <c r="CNT6" s="726"/>
      <c r="CNU6" s="726"/>
      <c r="CNV6" s="726"/>
      <c r="CNW6" s="725"/>
      <c r="CNX6" s="726"/>
      <c r="CNY6" s="726"/>
      <c r="CNZ6" s="726"/>
      <c r="COA6" s="726"/>
      <c r="COB6" s="726"/>
      <c r="COC6" s="726"/>
      <c r="COD6" s="726"/>
      <c r="COE6" s="727"/>
      <c r="COF6" s="728"/>
      <c r="COG6" s="726"/>
      <c r="COH6" s="726"/>
      <c r="COI6" s="726"/>
      <c r="COJ6" s="726"/>
      <c r="COK6" s="726"/>
      <c r="COL6" s="726"/>
      <c r="COM6" s="725"/>
      <c r="CON6" s="726"/>
      <c r="COO6" s="726"/>
      <c r="COP6" s="726"/>
      <c r="COQ6" s="726"/>
      <c r="COR6" s="726"/>
      <c r="COS6" s="726"/>
      <c r="COT6" s="726"/>
      <c r="COU6" s="727"/>
      <c r="COV6" s="728"/>
      <c r="COW6" s="726"/>
      <c r="COX6" s="726"/>
      <c r="COY6" s="726"/>
      <c r="COZ6" s="726"/>
      <c r="CPA6" s="726"/>
      <c r="CPB6" s="726"/>
      <c r="CPC6" s="725"/>
      <c r="CPD6" s="726"/>
      <c r="CPE6" s="726"/>
      <c r="CPF6" s="726"/>
      <c r="CPG6" s="726"/>
      <c r="CPH6" s="726"/>
      <c r="CPI6" s="726"/>
      <c r="CPJ6" s="726"/>
      <c r="CPK6" s="727"/>
      <c r="CPL6" s="728"/>
      <c r="CPM6" s="726"/>
      <c r="CPN6" s="726"/>
      <c r="CPO6" s="726"/>
      <c r="CPP6" s="726"/>
      <c r="CPQ6" s="726"/>
      <c r="CPR6" s="726"/>
      <c r="CPS6" s="725"/>
      <c r="CPT6" s="726"/>
      <c r="CPU6" s="726"/>
      <c r="CPV6" s="726"/>
      <c r="CPW6" s="726"/>
      <c r="CPX6" s="726"/>
      <c r="CPY6" s="726"/>
      <c r="CPZ6" s="726"/>
      <c r="CQA6" s="727"/>
      <c r="CQB6" s="728"/>
      <c r="CQC6" s="726"/>
      <c r="CQD6" s="726"/>
      <c r="CQE6" s="726"/>
      <c r="CQF6" s="726"/>
      <c r="CQG6" s="726"/>
      <c r="CQH6" s="726"/>
      <c r="CQI6" s="725"/>
      <c r="CQJ6" s="726"/>
      <c r="CQK6" s="726"/>
      <c r="CQL6" s="726"/>
      <c r="CQM6" s="726"/>
      <c r="CQN6" s="726"/>
      <c r="CQO6" s="726"/>
      <c r="CQP6" s="726"/>
      <c r="CQQ6" s="727"/>
      <c r="CQR6" s="728"/>
      <c r="CQS6" s="726"/>
      <c r="CQT6" s="726"/>
      <c r="CQU6" s="726"/>
      <c r="CQV6" s="726"/>
      <c r="CQW6" s="726"/>
      <c r="CQX6" s="726"/>
      <c r="CQY6" s="725"/>
      <c r="CQZ6" s="726"/>
      <c r="CRA6" s="726"/>
      <c r="CRB6" s="726"/>
      <c r="CRC6" s="726"/>
      <c r="CRD6" s="726"/>
      <c r="CRE6" s="726"/>
      <c r="CRF6" s="726"/>
      <c r="CRG6" s="727"/>
      <c r="CRH6" s="728"/>
      <c r="CRI6" s="726"/>
      <c r="CRJ6" s="726"/>
      <c r="CRK6" s="726"/>
      <c r="CRL6" s="726"/>
      <c r="CRM6" s="726"/>
      <c r="CRN6" s="726"/>
      <c r="CRO6" s="725"/>
      <c r="CRP6" s="726"/>
      <c r="CRQ6" s="726"/>
      <c r="CRR6" s="726"/>
      <c r="CRS6" s="726"/>
      <c r="CRT6" s="726"/>
      <c r="CRU6" s="726"/>
      <c r="CRV6" s="726"/>
      <c r="CRW6" s="727"/>
      <c r="CRX6" s="728"/>
      <c r="CRY6" s="726"/>
      <c r="CRZ6" s="726"/>
      <c r="CSA6" s="726"/>
      <c r="CSB6" s="726"/>
      <c r="CSC6" s="726"/>
      <c r="CSD6" s="726"/>
      <c r="CSE6" s="725"/>
      <c r="CSF6" s="726"/>
      <c r="CSG6" s="726"/>
      <c r="CSH6" s="726"/>
      <c r="CSI6" s="726"/>
      <c r="CSJ6" s="726"/>
      <c r="CSK6" s="726"/>
      <c r="CSL6" s="726"/>
      <c r="CSM6" s="727"/>
      <c r="CSN6" s="728"/>
      <c r="CSO6" s="726"/>
      <c r="CSP6" s="726"/>
      <c r="CSQ6" s="726"/>
      <c r="CSR6" s="726"/>
      <c r="CSS6" s="726"/>
      <c r="CST6" s="726"/>
      <c r="CSU6" s="725"/>
      <c r="CSV6" s="726"/>
      <c r="CSW6" s="726"/>
      <c r="CSX6" s="726"/>
      <c r="CSY6" s="726"/>
      <c r="CSZ6" s="726"/>
      <c r="CTA6" s="726"/>
      <c r="CTB6" s="726"/>
      <c r="CTC6" s="727"/>
      <c r="CTD6" s="728"/>
      <c r="CTE6" s="726"/>
      <c r="CTF6" s="726"/>
      <c r="CTG6" s="726"/>
      <c r="CTH6" s="726"/>
      <c r="CTI6" s="726"/>
      <c r="CTJ6" s="726"/>
      <c r="CTK6" s="725"/>
      <c r="CTL6" s="726"/>
      <c r="CTM6" s="726"/>
      <c r="CTN6" s="726"/>
      <c r="CTO6" s="726"/>
      <c r="CTP6" s="726"/>
      <c r="CTQ6" s="726"/>
      <c r="CTR6" s="726"/>
      <c r="CTS6" s="727"/>
      <c r="CTT6" s="728"/>
      <c r="CTU6" s="726"/>
      <c r="CTV6" s="726"/>
      <c r="CTW6" s="726"/>
      <c r="CTX6" s="726"/>
      <c r="CTY6" s="726"/>
      <c r="CTZ6" s="726"/>
      <c r="CUA6" s="725"/>
      <c r="CUB6" s="726"/>
      <c r="CUC6" s="726"/>
      <c r="CUD6" s="726"/>
      <c r="CUE6" s="726"/>
      <c r="CUF6" s="726"/>
      <c r="CUG6" s="726"/>
      <c r="CUH6" s="726"/>
      <c r="CUI6" s="727"/>
      <c r="CUJ6" s="728"/>
      <c r="CUK6" s="726"/>
      <c r="CUL6" s="726"/>
      <c r="CUM6" s="726"/>
      <c r="CUN6" s="726"/>
      <c r="CUO6" s="726"/>
      <c r="CUP6" s="726"/>
      <c r="CUQ6" s="725"/>
      <c r="CUR6" s="726"/>
      <c r="CUS6" s="726"/>
      <c r="CUT6" s="726"/>
      <c r="CUU6" s="726"/>
      <c r="CUV6" s="726"/>
      <c r="CUW6" s="726"/>
      <c r="CUX6" s="726"/>
      <c r="CUY6" s="727"/>
      <c r="CUZ6" s="728"/>
      <c r="CVA6" s="726"/>
      <c r="CVB6" s="726"/>
      <c r="CVC6" s="726"/>
      <c r="CVD6" s="726"/>
      <c r="CVE6" s="726"/>
      <c r="CVF6" s="726"/>
      <c r="CVG6" s="725"/>
      <c r="CVH6" s="726"/>
      <c r="CVI6" s="726"/>
      <c r="CVJ6" s="726"/>
      <c r="CVK6" s="726"/>
      <c r="CVL6" s="726"/>
      <c r="CVM6" s="726"/>
      <c r="CVN6" s="726"/>
      <c r="CVO6" s="727"/>
      <c r="CVP6" s="728"/>
      <c r="CVQ6" s="726"/>
      <c r="CVR6" s="726"/>
      <c r="CVS6" s="726"/>
      <c r="CVT6" s="726"/>
      <c r="CVU6" s="726"/>
      <c r="CVV6" s="726"/>
      <c r="CVW6" s="725"/>
      <c r="CVX6" s="726"/>
      <c r="CVY6" s="726"/>
      <c r="CVZ6" s="726"/>
      <c r="CWA6" s="726"/>
      <c r="CWB6" s="726"/>
      <c r="CWC6" s="726"/>
      <c r="CWD6" s="726"/>
      <c r="CWE6" s="727"/>
      <c r="CWF6" s="728"/>
      <c r="CWG6" s="726"/>
      <c r="CWH6" s="726"/>
      <c r="CWI6" s="726"/>
      <c r="CWJ6" s="726"/>
      <c r="CWK6" s="726"/>
      <c r="CWL6" s="726"/>
      <c r="CWM6" s="725"/>
      <c r="CWN6" s="726"/>
      <c r="CWO6" s="726"/>
      <c r="CWP6" s="726"/>
      <c r="CWQ6" s="726"/>
      <c r="CWR6" s="726"/>
      <c r="CWS6" s="726"/>
      <c r="CWT6" s="726"/>
      <c r="CWU6" s="727"/>
      <c r="CWV6" s="728"/>
      <c r="CWW6" s="726"/>
      <c r="CWX6" s="726"/>
      <c r="CWY6" s="726"/>
      <c r="CWZ6" s="726"/>
      <c r="CXA6" s="726"/>
      <c r="CXB6" s="726"/>
      <c r="CXC6" s="725"/>
      <c r="CXD6" s="726"/>
      <c r="CXE6" s="726"/>
      <c r="CXF6" s="726"/>
      <c r="CXG6" s="726"/>
      <c r="CXH6" s="726"/>
      <c r="CXI6" s="726"/>
      <c r="CXJ6" s="726"/>
      <c r="CXK6" s="727"/>
      <c r="CXL6" s="728"/>
      <c r="CXM6" s="726"/>
      <c r="CXN6" s="726"/>
      <c r="CXO6" s="726"/>
      <c r="CXP6" s="726"/>
      <c r="CXQ6" s="726"/>
      <c r="CXR6" s="726"/>
      <c r="CXS6" s="725"/>
      <c r="CXT6" s="726"/>
      <c r="CXU6" s="726"/>
      <c r="CXV6" s="726"/>
      <c r="CXW6" s="726"/>
      <c r="CXX6" s="726"/>
      <c r="CXY6" s="726"/>
      <c r="CXZ6" s="726"/>
      <c r="CYA6" s="727"/>
      <c r="CYB6" s="728"/>
      <c r="CYC6" s="726"/>
      <c r="CYD6" s="726"/>
      <c r="CYE6" s="726"/>
      <c r="CYF6" s="726"/>
      <c r="CYG6" s="726"/>
      <c r="CYH6" s="726"/>
      <c r="CYI6" s="725"/>
      <c r="CYJ6" s="726"/>
      <c r="CYK6" s="726"/>
      <c r="CYL6" s="726"/>
      <c r="CYM6" s="726"/>
      <c r="CYN6" s="726"/>
      <c r="CYO6" s="726"/>
      <c r="CYP6" s="726"/>
      <c r="CYQ6" s="727"/>
      <c r="CYR6" s="728"/>
      <c r="CYS6" s="726"/>
      <c r="CYT6" s="726"/>
      <c r="CYU6" s="726"/>
      <c r="CYV6" s="726"/>
      <c r="CYW6" s="726"/>
      <c r="CYX6" s="726"/>
      <c r="CYY6" s="725"/>
      <c r="CYZ6" s="726"/>
      <c r="CZA6" s="726"/>
      <c r="CZB6" s="726"/>
      <c r="CZC6" s="726"/>
      <c r="CZD6" s="726"/>
      <c r="CZE6" s="726"/>
      <c r="CZF6" s="726"/>
      <c r="CZG6" s="727"/>
      <c r="CZH6" s="728"/>
      <c r="CZI6" s="726"/>
      <c r="CZJ6" s="726"/>
      <c r="CZK6" s="726"/>
      <c r="CZL6" s="726"/>
      <c r="CZM6" s="726"/>
      <c r="CZN6" s="726"/>
      <c r="CZO6" s="725"/>
      <c r="CZP6" s="726"/>
      <c r="CZQ6" s="726"/>
      <c r="CZR6" s="726"/>
      <c r="CZS6" s="726"/>
      <c r="CZT6" s="726"/>
      <c r="CZU6" s="726"/>
      <c r="CZV6" s="726"/>
      <c r="CZW6" s="727"/>
      <c r="CZX6" s="728"/>
      <c r="CZY6" s="726"/>
      <c r="CZZ6" s="726"/>
      <c r="DAA6" s="726"/>
      <c r="DAB6" s="726"/>
      <c r="DAC6" s="726"/>
      <c r="DAD6" s="726"/>
      <c r="DAE6" s="725"/>
      <c r="DAF6" s="726"/>
      <c r="DAG6" s="726"/>
      <c r="DAH6" s="726"/>
      <c r="DAI6" s="726"/>
      <c r="DAJ6" s="726"/>
      <c r="DAK6" s="726"/>
      <c r="DAL6" s="726"/>
      <c r="DAM6" s="727"/>
      <c r="DAN6" s="728"/>
      <c r="DAO6" s="726"/>
      <c r="DAP6" s="726"/>
      <c r="DAQ6" s="726"/>
      <c r="DAR6" s="726"/>
      <c r="DAS6" s="726"/>
      <c r="DAT6" s="726"/>
      <c r="DAU6" s="725"/>
      <c r="DAV6" s="726"/>
      <c r="DAW6" s="726"/>
      <c r="DAX6" s="726"/>
      <c r="DAY6" s="726"/>
      <c r="DAZ6" s="726"/>
      <c r="DBA6" s="726"/>
      <c r="DBB6" s="726"/>
      <c r="DBC6" s="727"/>
      <c r="DBD6" s="728"/>
      <c r="DBE6" s="726"/>
      <c r="DBF6" s="726"/>
      <c r="DBG6" s="726"/>
      <c r="DBH6" s="726"/>
      <c r="DBI6" s="726"/>
      <c r="DBJ6" s="726"/>
      <c r="DBK6" s="725"/>
      <c r="DBL6" s="726"/>
      <c r="DBM6" s="726"/>
      <c r="DBN6" s="726"/>
      <c r="DBO6" s="726"/>
      <c r="DBP6" s="726"/>
      <c r="DBQ6" s="726"/>
      <c r="DBR6" s="726"/>
      <c r="DBS6" s="727"/>
      <c r="DBT6" s="728"/>
      <c r="DBU6" s="726"/>
      <c r="DBV6" s="726"/>
      <c r="DBW6" s="726"/>
      <c r="DBX6" s="726"/>
      <c r="DBY6" s="726"/>
      <c r="DBZ6" s="726"/>
      <c r="DCA6" s="725"/>
      <c r="DCB6" s="726"/>
      <c r="DCC6" s="726"/>
      <c r="DCD6" s="726"/>
      <c r="DCE6" s="726"/>
      <c r="DCF6" s="726"/>
      <c r="DCG6" s="726"/>
      <c r="DCH6" s="726"/>
      <c r="DCI6" s="727"/>
      <c r="DCJ6" s="728"/>
      <c r="DCK6" s="726"/>
      <c r="DCL6" s="726"/>
      <c r="DCM6" s="726"/>
      <c r="DCN6" s="726"/>
      <c r="DCO6" s="726"/>
      <c r="DCP6" s="726"/>
      <c r="DCQ6" s="725"/>
      <c r="DCR6" s="726"/>
      <c r="DCS6" s="726"/>
      <c r="DCT6" s="726"/>
      <c r="DCU6" s="726"/>
      <c r="DCV6" s="726"/>
      <c r="DCW6" s="726"/>
      <c r="DCX6" s="726"/>
      <c r="DCY6" s="727"/>
      <c r="DCZ6" s="728"/>
      <c r="DDA6" s="726"/>
      <c r="DDB6" s="726"/>
      <c r="DDC6" s="726"/>
      <c r="DDD6" s="726"/>
      <c r="DDE6" s="726"/>
      <c r="DDF6" s="726"/>
      <c r="DDG6" s="725"/>
      <c r="DDH6" s="726"/>
      <c r="DDI6" s="726"/>
      <c r="DDJ6" s="726"/>
      <c r="DDK6" s="726"/>
      <c r="DDL6" s="726"/>
      <c r="DDM6" s="726"/>
      <c r="DDN6" s="726"/>
      <c r="DDO6" s="727"/>
      <c r="DDP6" s="728"/>
      <c r="DDQ6" s="726"/>
      <c r="DDR6" s="726"/>
      <c r="DDS6" s="726"/>
      <c r="DDT6" s="726"/>
      <c r="DDU6" s="726"/>
      <c r="DDV6" s="726"/>
      <c r="DDW6" s="725"/>
      <c r="DDX6" s="726"/>
      <c r="DDY6" s="726"/>
      <c r="DDZ6" s="726"/>
      <c r="DEA6" s="726"/>
      <c r="DEB6" s="726"/>
      <c r="DEC6" s="726"/>
      <c r="DED6" s="726"/>
      <c r="DEE6" s="727"/>
      <c r="DEF6" s="728"/>
      <c r="DEG6" s="726"/>
      <c r="DEH6" s="726"/>
      <c r="DEI6" s="726"/>
      <c r="DEJ6" s="726"/>
      <c r="DEK6" s="726"/>
      <c r="DEL6" s="726"/>
      <c r="DEM6" s="725"/>
      <c r="DEN6" s="726"/>
      <c r="DEO6" s="726"/>
      <c r="DEP6" s="726"/>
      <c r="DEQ6" s="726"/>
      <c r="DER6" s="726"/>
      <c r="DES6" s="726"/>
      <c r="DET6" s="726"/>
      <c r="DEU6" s="727"/>
      <c r="DEV6" s="728"/>
      <c r="DEW6" s="726"/>
      <c r="DEX6" s="726"/>
      <c r="DEY6" s="726"/>
      <c r="DEZ6" s="726"/>
      <c r="DFA6" s="726"/>
      <c r="DFB6" s="726"/>
      <c r="DFC6" s="725"/>
      <c r="DFD6" s="726"/>
      <c r="DFE6" s="726"/>
      <c r="DFF6" s="726"/>
      <c r="DFG6" s="726"/>
      <c r="DFH6" s="726"/>
      <c r="DFI6" s="726"/>
      <c r="DFJ6" s="726"/>
      <c r="DFK6" s="727"/>
      <c r="DFL6" s="728"/>
      <c r="DFM6" s="726"/>
      <c r="DFN6" s="726"/>
      <c r="DFO6" s="726"/>
      <c r="DFP6" s="726"/>
      <c r="DFQ6" s="726"/>
      <c r="DFR6" s="726"/>
      <c r="DFS6" s="725"/>
      <c r="DFT6" s="726"/>
      <c r="DFU6" s="726"/>
      <c r="DFV6" s="726"/>
      <c r="DFW6" s="726"/>
      <c r="DFX6" s="726"/>
      <c r="DFY6" s="726"/>
      <c r="DFZ6" s="726"/>
      <c r="DGA6" s="727"/>
      <c r="DGB6" s="728"/>
      <c r="DGC6" s="726"/>
      <c r="DGD6" s="726"/>
      <c r="DGE6" s="726"/>
      <c r="DGF6" s="726"/>
      <c r="DGG6" s="726"/>
      <c r="DGH6" s="726"/>
      <c r="DGI6" s="725"/>
      <c r="DGJ6" s="726"/>
      <c r="DGK6" s="726"/>
      <c r="DGL6" s="726"/>
      <c r="DGM6" s="726"/>
      <c r="DGN6" s="726"/>
      <c r="DGO6" s="726"/>
      <c r="DGP6" s="726"/>
      <c r="DGQ6" s="727"/>
      <c r="DGR6" s="728"/>
      <c r="DGS6" s="726"/>
      <c r="DGT6" s="726"/>
      <c r="DGU6" s="726"/>
      <c r="DGV6" s="726"/>
      <c r="DGW6" s="726"/>
      <c r="DGX6" s="726"/>
      <c r="DGY6" s="725"/>
      <c r="DGZ6" s="726"/>
      <c r="DHA6" s="726"/>
      <c r="DHB6" s="726"/>
      <c r="DHC6" s="726"/>
      <c r="DHD6" s="726"/>
      <c r="DHE6" s="726"/>
      <c r="DHF6" s="726"/>
      <c r="DHG6" s="727"/>
      <c r="DHH6" s="728"/>
      <c r="DHI6" s="726"/>
      <c r="DHJ6" s="726"/>
      <c r="DHK6" s="726"/>
      <c r="DHL6" s="726"/>
      <c r="DHM6" s="726"/>
      <c r="DHN6" s="726"/>
      <c r="DHO6" s="725"/>
      <c r="DHP6" s="726"/>
      <c r="DHQ6" s="726"/>
      <c r="DHR6" s="726"/>
      <c r="DHS6" s="726"/>
      <c r="DHT6" s="726"/>
      <c r="DHU6" s="726"/>
      <c r="DHV6" s="726"/>
      <c r="DHW6" s="727"/>
      <c r="DHX6" s="728"/>
      <c r="DHY6" s="726"/>
      <c r="DHZ6" s="726"/>
      <c r="DIA6" s="726"/>
      <c r="DIB6" s="726"/>
      <c r="DIC6" s="726"/>
      <c r="DID6" s="726"/>
      <c r="DIE6" s="725"/>
      <c r="DIF6" s="726"/>
      <c r="DIG6" s="726"/>
      <c r="DIH6" s="726"/>
      <c r="DII6" s="726"/>
      <c r="DIJ6" s="726"/>
      <c r="DIK6" s="726"/>
      <c r="DIL6" s="726"/>
      <c r="DIM6" s="727"/>
      <c r="DIN6" s="728"/>
      <c r="DIO6" s="726"/>
      <c r="DIP6" s="726"/>
      <c r="DIQ6" s="726"/>
      <c r="DIR6" s="726"/>
      <c r="DIS6" s="726"/>
      <c r="DIT6" s="726"/>
      <c r="DIU6" s="725"/>
      <c r="DIV6" s="726"/>
      <c r="DIW6" s="726"/>
      <c r="DIX6" s="726"/>
      <c r="DIY6" s="726"/>
      <c r="DIZ6" s="726"/>
      <c r="DJA6" s="726"/>
      <c r="DJB6" s="726"/>
      <c r="DJC6" s="727"/>
      <c r="DJD6" s="728"/>
      <c r="DJE6" s="726"/>
      <c r="DJF6" s="726"/>
      <c r="DJG6" s="726"/>
      <c r="DJH6" s="726"/>
      <c r="DJI6" s="726"/>
      <c r="DJJ6" s="726"/>
      <c r="DJK6" s="725"/>
      <c r="DJL6" s="726"/>
      <c r="DJM6" s="726"/>
      <c r="DJN6" s="726"/>
      <c r="DJO6" s="726"/>
      <c r="DJP6" s="726"/>
      <c r="DJQ6" s="726"/>
      <c r="DJR6" s="726"/>
      <c r="DJS6" s="727"/>
      <c r="DJT6" s="728"/>
      <c r="DJU6" s="726"/>
      <c r="DJV6" s="726"/>
      <c r="DJW6" s="726"/>
      <c r="DJX6" s="726"/>
      <c r="DJY6" s="726"/>
      <c r="DJZ6" s="726"/>
      <c r="DKA6" s="725"/>
      <c r="DKB6" s="726"/>
      <c r="DKC6" s="726"/>
      <c r="DKD6" s="726"/>
      <c r="DKE6" s="726"/>
      <c r="DKF6" s="726"/>
      <c r="DKG6" s="726"/>
      <c r="DKH6" s="726"/>
      <c r="DKI6" s="727"/>
      <c r="DKJ6" s="728"/>
      <c r="DKK6" s="726"/>
      <c r="DKL6" s="726"/>
      <c r="DKM6" s="726"/>
      <c r="DKN6" s="726"/>
      <c r="DKO6" s="726"/>
      <c r="DKP6" s="726"/>
      <c r="DKQ6" s="725"/>
      <c r="DKR6" s="726"/>
      <c r="DKS6" s="726"/>
      <c r="DKT6" s="726"/>
      <c r="DKU6" s="726"/>
      <c r="DKV6" s="726"/>
      <c r="DKW6" s="726"/>
      <c r="DKX6" s="726"/>
      <c r="DKY6" s="727"/>
      <c r="DKZ6" s="728"/>
      <c r="DLA6" s="726"/>
      <c r="DLB6" s="726"/>
      <c r="DLC6" s="726"/>
      <c r="DLD6" s="726"/>
      <c r="DLE6" s="726"/>
      <c r="DLF6" s="726"/>
      <c r="DLG6" s="725"/>
      <c r="DLH6" s="726"/>
      <c r="DLI6" s="726"/>
      <c r="DLJ6" s="726"/>
      <c r="DLK6" s="726"/>
      <c r="DLL6" s="726"/>
      <c r="DLM6" s="726"/>
      <c r="DLN6" s="726"/>
      <c r="DLO6" s="727"/>
      <c r="DLP6" s="728"/>
      <c r="DLQ6" s="726"/>
      <c r="DLR6" s="726"/>
      <c r="DLS6" s="726"/>
      <c r="DLT6" s="726"/>
      <c r="DLU6" s="726"/>
      <c r="DLV6" s="726"/>
      <c r="DLW6" s="725"/>
      <c r="DLX6" s="726"/>
      <c r="DLY6" s="726"/>
      <c r="DLZ6" s="726"/>
      <c r="DMA6" s="726"/>
      <c r="DMB6" s="726"/>
      <c r="DMC6" s="726"/>
      <c r="DMD6" s="726"/>
      <c r="DME6" s="727"/>
      <c r="DMF6" s="728"/>
      <c r="DMG6" s="726"/>
      <c r="DMH6" s="726"/>
      <c r="DMI6" s="726"/>
      <c r="DMJ6" s="726"/>
      <c r="DMK6" s="726"/>
      <c r="DML6" s="726"/>
      <c r="DMM6" s="725"/>
      <c r="DMN6" s="726"/>
      <c r="DMO6" s="726"/>
      <c r="DMP6" s="726"/>
      <c r="DMQ6" s="726"/>
      <c r="DMR6" s="726"/>
      <c r="DMS6" s="726"/>
      <c r="DMT6" s="726"/>
      <c r="DMU6" s="727"/>
      <c r="DMV6" s="728"/>
      <c r="DMW6" s="726"/>
      <c r="DMX6" s="726"/>
      <c r="DMY6" s="726"/>
      <c r="DMZ6" s="726"/>
      <c r="DNA6" s="726"/>
      <c r="DNB6" s="726"/>
      <c r="DNC6" s="725"/>
      <c r="DND6" s="726"/>
      <c r="DNE6" s="726"/>
      <c r="DNF6" s="726"/>
      <c r="DNG6" s="726"/>
      <c r="DNH6" s="726"/>
      <c r="DNI6" s="726"/>
      <c r="DNJ6" s="726"/>
      <c r="DNK6" s="727"/>
      <c r="DNL6" s="728"/>
      <c r="DNM6" s="726"/>
      <c r="DNN6" s="726"/>
      <c r="DNO6" s="726"/>
      <c r="DNP6" s="726"/>
      <c r="DNQ6" s="726"/>
      <c r="DNR6" s="726"/>
      <c r="DNS6" s="725"/>
      <c r="DNT6" s="726"/>
      <c r="DNU6" s="726"/>
      <c r="DNV6" s="726"/>
      <c r="DNW6" s="726"/>
      <c r="DNX6" s="726"/>
      <c r="DNY6" s="726"/>
      <c r="DNZ6" s="726"/>
      <c r="DOA6" s="727"/>
      <c r="DOB6" s="728"/>
      <c r="DOC6" s="726"/>
      <c r="DOD6" s="726"/>
      <c r="DOE6" s="726"/>
      <c r="DOF6" s="726"/>
      <c r="DOG6" s="726"/>
      <c r="DOH6" s="726"/>
      <c r="DOI6" s="725"/>
      <c r="DOJ6" s="726"/>
      <c r="DOK6" s="726"/>
      <c r="DOL6" s="726"/>
      <c r="DOM6" s="726"/>
      <c r="DON6" s="726"/>
      <c r="DOO6" s="726"/>
      <c r="DOP6" s="726"/>
      <c r="DOQ6" s="727"/>
      <c r="DOR6" s="728"/>
      <c r="DOS6" s="726"/>
      <c r="DOT6" s="726"/>
      <c r="DOU6" s="726"/>
      <c r="DOV6" s="726"/>
      <c r="DOW6" s="726"/>
      <c r="DOX6" s="726"/>
      <c r="DOY6" s="725"/>
      <c r="DOZ6" s="726"/>
      <c r="DPA6" s="726"/>
      <c r="DPB6" s="726"/>
      <c r="DPC6" s="726"/>
      <c r="DPD6" s="726"/>
      <c r="DPE6" s="726"/>
      <c r="DPF6" s="726"/>
      <c r="DPG6" s="727"/>
      <c r="DPH6" s="728"/>
      <c r="DPI6" s="726"/>
      <c r="DPJ6" s="726"/>
      <c r="DPK6" s="726"/>
      <c r="DPL6" s="726"/>
      <c r="DPM6" s="726"/>
      <c r="DPN6" s="726"/>
      <c r="DPO6" s="725"/>
      <c r="DPP6" s="726"/>
      <c r="DPQ6" s="726"/>
      <c r="DPR6" s="726"/>
      <c r="DPS6" s="726"/>
      <c r="DPT6" s="726"/>
      <c r="DPU6" s="726"/>
      <c r="DPV6" s="726"/>
      <c r="DPW6" s="727"/>
      <c r="DPX6" s="728"/>
      <c r="DPY6" s="726"/>
      <c r="DPZ6" s="726"/>
      <c r="DQA6" s="726"/>
      <c r="DQB6" s="726"/>
      <c r="DQC6" s="726"/>
      <c r="DQD6" s="726"/>
      <c r="DQE6" s="725"/>
      <c r="DQF6" s="726"/>
      <c r="DQG6" s="726"/>
      <c r="DQH6" s="726"/>
      <c r="DQI6" s="726"/>
      <c r="DQJ6" s="726"/>
      <c r="DQK6" s="726"/>
      <c r="DQL6" s="726"/>
      <c r="DQM6" s="727"/>
      <c r="DQN6" s="728"/>
      <c r="DQO6" s="726"/>
      <c r="DQP6" s="726"/>
      <c r="DQQ6" s="726"/>
      <c r="DQR6" s="726"/>
      <c r="DQS6" s="726"/>
      <c r="DQT6" s="726"/>
      <c r="DQU6" s="725"/>
      <c r="DQV6" s="726"/>
      <c r="DQW6" s="726"/>
      <c r="DQX6" s="726"/>
      <c r="DQY6" s="726"/>
      <c r="DQZ6" s="726"/>
      <c r="DRA6" s="726"/>
      <c r="DRB6" s="726"/>
      <c r="DRC6" s="727"/>
      <c r="DRD6" s="728"/>
      <c r="DRE6" s="726"/>
      <c r="DRF6" s="726"/>
      <c r="DRG6" s="726"/>
      <c r="DRH6" s="726"/>
      <c r="DRI6" s="726"/>
      <c r="DRJ6" s="726"/>
      <c r="DRK6" s="725"/>
      <c r="DRL6" s="726"/>
      <c r="DRM6" s="726"/>
      <c r="DRN6" s="726"/>
      <c r="DRO6" s="726"/>
      <c r="DRP6" s="726"/>
      <c r="DRQ6" s="726"/>
      <c r="DRR6" s="726"/>
      <c r="DRS6" s="727"/>
      <c r="DRT6" s="728"/>
      <c r="DRU6" s="726"/>
      <c r="DRV6" s="726"/>
      <c r="DRW6" s="726"/>
      <c r="DRX6" s="726"/>
      <c r="DRY6" s="726"/>
      <c r="DRZ6" s="726"/>
      <c r="DSA6" s="725"/>
      <c r="DSB6" s="726"/>
      <c r="DSC6" s="726"/>
      <c r="DSD6" s="726"/>
      <c r="DSE6" s="726"/>
      <c r="DSF6" s="726"/>
      <c r="DSG6" s="726"/>
      <c r="DSH6" s="726"/>
      <c r="DSI6" s="727"/>
      <c r="DSJ6" s="728"/>
      <c r="DSK6" s="726"/>
      <c r="DSL6" s="726"/>
      <c r="DSM6" s="726"/>
      <c r="DSN6" s="726"/>
      <c r="DSO6" s="726"/>
      <c r="DSP6" s="726"/>
      <c r="DSQ6" s="725"/>
      <c r="DSR6" s="726"/>
      <c r="DSS6" s="726"/>
      <c r="DST6" s="726"/>
      <c r="DSU6" s="726"/>
      <c r="DSV6" s="726"/>
      <c r="DSW6" s="726"/>
      <c r="DSX6" s="726"/>
      <c r="DSY6" s="727"/>
      <c r="DSZ6" s="728"/>
      <c r="DTA6" s="726"/>
      <c r="DTB6" s="726"/>
      <c r="DTC6" s="726"/>
      <c r="DTD6" s="726"/>
      <c r="DTE6" s="726"/>
      <c r="DTF6" s="726"/>
      <c r="DTG6" s="725"/>
      <c r="DTH6" s="726"/>
      <c r="DTI6" s="726"/>
      <c r="DTJ6" s="726"/>
      <c r="DTK6" s="726"/>
      <c r="DTL6" s="726"/>
      <c r="DTM6" s="726"/>
      <c r="DTN6" s="726"/>
      <c r="DTO6" s="727"/>
      <c r="DTP6" s="728"/>
      <c r="DTQ6" s="726"/>
      <c r="DTR6" s="726"/>
      <c r="DTS6" s="726"/>
      <c r="DTT6" s="726"/>
      <c r="DTU6" s="726"/>
      <c r="DTV6" s="726"/>
      <c r="DTW6" s="725"/>
      <c r="DTX6" s="726"/>
      <c r="DTY6" s="726"/>
      <c r="DTZ6" s="726"/>
      <c r="DUA6" s="726"/>
      <c r="DUB6" s="726"/>
      <c r="DUC6" s="726"/>
      <c r="DUD6" s="726"/>
      <c r="DUE6" s="727"/>
      <c r="DUF6" s="728"/>
      <c r="DUG6" s="726"/>
      <c r="DUH6" s="726"/>
      <c r="DUI6" s="726"/>
      <c r="DUJ6" s="726"/>
      <c r="DUK6" s="726"/>
      <c r="DUL6" s="726"/>
      <c r="DUM6" s="725"/>
      <c r="DUN6" s="726"/>
      <c r="DUO6" s="726"/>
      <c r="DUP6" s="726"/>
      <c r="DUQ6" s="726"/>
      <c r="DUR6" s="726"/>
      <c r="DUS6" s="726"/>
      <c r="DUT6" s="726"/>
      <c r="DUU6" s="727"/>
      <c r="DUV6" s="728"/>
      <c r="DUW6" s="726"/>
      <c r="DUX6" s="726"/>
      <c r="DUY6" s="726"/>
      <c r="DUZ6" s="726"/>
      <c r="DVA6" s="726"/>
      <c r="DVB6" s="726"/>
      <c r="DVC6" s="725"/>
      <c r="DVD6" s="726"/>
      <c r="DVE6" s="726"/>
      <c r="DVF6" s="726"/>
      <c r="DVG6" s="726"/>
      <c r="DVH6" s="726"/>
      <c r="DVI6" s="726"/>
      <c r="DVJ6" s="726"/>
      <c r="DVK6" s="727"/>
      <c r="DVL6" s="728"/>
      <c r="DVM6" s="726"/>
      <c r="DVN6" s="726"/>
      <c r="DVO6" s="726"/>
      <c r="DVP6" s="726"/>
      <c r="DVQ6" s="726"/>
      <c r="DVR6" s="726"/>
      <c r="DVS6" s="725"/>
      <c r="DVT6" s="726"/>
      <c r="DVU6" s="726"/>
      <c r="DVV6" s="726"/>
      <c r="DVW6" s="726"/>
      <c r="DVX6" s="726"/>
      <c r="DVY6" s="726"/>
      <c r="DVZ6" s="726"/>
      <c r="DWA6" s="727"/>
      <c r="DWB6" s="728"/>
      <c r="DWC6" s="726"/>
      <c r="DWD6" s="726"/>
      <c r="DWE6" s="726"/>
      <c r="DWF6" s="726"/>
      <c r="DWG6" s="726"/>
      <c r="DWH6" s="726"/>
      <c r="DWI6" s="725"/>
      <c r="DWJ6" s="726"/>
      <c r="DWK6" s="726"/>
      <c r="DWL6" s="726"/>
      <c r="DWM6" s="726"/>
      <c r="DWN6" s="726"/>
      <c r="DWO6" s="726"/>
      <c r="DWP6" s="726"/>
      <c r="DWQ6" s="727"/>
      <c r="DWR6" s="728"/>
      <c r="DWS6" s="726"/>
      <c r="DWT6" s="726"/>
      <c r="DWU6" s="726"/>
      <c r="DWV6" s="726"/>
      <c r="DWW6" s="726"/>
      <c r="DWX6" s="726"/>
      <c r="DWY6" s="725"/>
      <c r="DWZ6" s="726"/>
      <c r="DXA6" s="726"/>
      <c r="DXB6" s="726"/>
      <c r="DXC6" s="726"/>
      <c r="DXD6" s="726"/>
      <c r="DXE6" s="726"/>
      <c r="DXF6" s="726"/>
      <c r="DXG6" s="727"/>
      <c r="DXH6" s="728"/>
      <c r="DXI6" s="726"/>
      <c r="DXJ6" s="726"/>
      <c r="DXK6" s="726"/>
      <c r="DXL6" s="726"/>
      <c r="DXM6" s="726"/>
      <c r="DXN6" s="726"/>
      <c r="DXO6" s="725"/>
      <c r="DXP6" s="726"/>
      <c r="DXQ6" s="726"/>
      <c r="DXR6" s="726"/>
      <c r="DXS6" s="726"/>
      <c r="DXT6" s="726"/>
      <c r="DXU6" s="726"/>
      <c r="DXV6" s="726"/>
      <c r="DXW6" s="727"/>
      <c r="DXX6" s="728"/>
      <c r="DXY6" s="726"/>
      <c r="DXZ6" s="726"/>
      <c r="DYA6" s="726"/>
      <c r="DYB6" s="726"/>
      <c r="DYC6" s="726"/>
      <c r="DYD6" s="726"/>
      <c r="DYE6" s="725"/>
      <c r="DYF6" s="726"/>
      <c r="DYG6" s="726"/>
      <c r="DYH6" s="726"/>
      <c r="DYI6" s="726"/>
      <c r="DYJ6" s="726"/>
      <c r="DYK6" s="726"/>
      <c r="DYL6" s="726"/>
      <c r="DYM6" s="727"/>
      <c r="DYN6" s="728"/>
      <c r="DYO6" s="726"/>
      <c r="DYP6" s="726"/>
      <c r="DYQ6" s="726"/>
      <c r="DYR6" s="726"/>
      <c r="DYS6" s="726"/>
      <c r="DYT6" s="726"/>
      <c r="DYU6" s="725"/>
      <c r="DYV6" s="726"/>
      <c r="DYW6" s="726"/>
      <c r="DYX6" s="726"/>
      <c r="DYY6" s="726"/>
      <c r="DYZ6" s="726"/>
      <c r="DZA6" s="726"/>
      <c r="DZB6" s="726"/>
      <c r="DZC6" s="727"/>
      <c r="DZD6" s="728"/>
      <c r="DZE6" s="726"/>
      <c r="DZF6" s="726"/>
      <c r="DZG6" s="726"/>
      <c r="DZH6" s="726"/>
      <c r="DZI6" s="726"/>
      <c r="DZJ6" s="726"/>
      <c r="DZK6" s="725"/>
      <c r="DZL6" s="726"/>
      <c r="DZM6" s="726"/>
      <c r="DZN6" s="726"/>
      <c r="DZO6" s="726"/>
      <c r="DZP6" s="726"/>
      <c r="DZQ6" s="726"/>
      <c r="DZR6" s="726"/>
      <c r="DZS6" s="727"/>
      <c r="DZT6" s="728"/>
      <c r="DZU6" s="726"/>
      <c r="DZV6" s="726"/>
      <c r="DZW6" s="726"/>
      <c r="DZX6" s="726"/>
      <c r="DZY6" s="726"/>
      <c r="DZZ6" s="726"/>
      <c r="EAA6" s="725"/>
      <c r="EAB6" s="726"/>
      <c r="EAC6" s="726"/>
      <c r="EAD6" s="726"/>
      <c r="EAE6" s="726"/>
      <c r="EAF6" s="726"/>
      <c r="EAG6" s="726"/>
      <c r="EAH6" s="726"/>
      <c r="EAI6" s="727"/>
      <c r="EAJ6" s="728"/>
      <c r="EAK6" s="726"/>
      <c r="EAL6" s="726"/>
      <c r="EAM6" s="726"/>
      <c r="EAN6" s="726"/>
      <c r="EAO6" s="726"/>
      <c r="EAP6" s="726"/>
      <c r="EAQ6" s="725"/>
      <c r="EAR6" s="726"/>
      <c r="EAS6" s="726"/>
      <c r="EAT6" s="726"/>
      <c r="EAU6" s="726"/>
      <c r="EAV6" s="726"/>
      <c r="EAW6" s="726"/>
      <c r="EAX6" s="726"/>
      <c r="EAY6" s="727"/>
      <c r="EAZ6" s="728"/>
      <c r="EBA6" s="726"/>
      <c r="EBB6" s="726"/>
      <c r="EBC6" s="726"/>
      <c r="EBD6" s="726"/>
      <c r="EBE6" s="726"/>
      <c r="EBF6" s="726"/>
      <c r="EBG6" s="725"/>
      <c r="EBH6" s="726"/>
      <c r="EBI6" s="726"/>
      <c r="EBJ6" s="726"/>
      <c r="EBK6" s="726"/>
      <c r="EBL6" s="726"/>
      <c r="EBM6" s="726"/>
      <c r="EBN6" s="726"/>
      <c r="EBO6" s="727"/>
      <c r="EBP6" s="728"/>
      <c r="EBQ6" s="726"/>
      <c r="EBR6" s="726"/>
      <c r="EBS6" s="726"/>
      <c r="EBT6" s="726"/>
      <c r="EBU6" s="726"/>
      <c r="EBV6" s="726"/>
      <c r="EBW6" s="725"/>
      <c r="EBX6" s="726"/>
      <c r="EBY6" s="726"/>
      <c r="EBZ6" s="726"/>
      <c r="ECA6" s="726"/>
      <c r="ECB6" s="726"/>
      <c r="ECC6" s="726"/>
      <c r="ECD6" s="726"/>
      <c r="ECE6" s="727"/>
      <c r="ECF6" s="728"/>
      <c r="ECG6" s="726"/>
      <c r="ECH6" s="726"/>
      <c r="ECI6" s="726"/>
      <c r="ECJ6" s="726"/>
      <c r="ECK6" s="726"/>
      <c r="ECL6" s="726"/>
      <c r="ECM6" s="725"/>
      <c r="ECN6" s="726"/>
      <c r="ECO6" s="726"/>
      <c r="ECP6" s="726"/>
      <c r="ECQ6" s="726"/>
      <c r="ECR6" s="726"/>
      <c r="ECS6" s="726"/>
      <c r="ECT6" s="726"/>
      <c r="ECU6" s="727"/>
      <c r="ECV6" s="728"/>
      <c r="ECW6" s="726"/>
      <c r="ECX6" s="726"/>
      <c r="ECY6" s="726"/>
      <c r="ECZ6" s="726"/>
      <c r="EDA6" s="726"/>
      <c r="EDB6" s="726"/>
      <c r="EDC6" s="725"/>
      <c r="EDD6" s="726"/>
      <c r="EDE6" s="726"/>
      <c r="EDF6" s="726"/>
      <c r="EDG6" s="726"/>
      <c r="EDH6" s="726"/>
      <c r="EDI6" s="726"/>
      <c r="EDJ6" s="726"/>
      <c r="EDK6" s="727"/>
      <c r="EDL6" s="728"/>
      <c r="EDM6" s="726"/>
      <c r="EDN6" s="726"/>
      <c r="EDO6" s="726"/>
      <c r="EDP6" s="726"/>
      <c r="EDQ6" s="726"/>
      <c r="EDR6" s="726"/>
      <c r="EDS6" s="725"/>
      <c r="EDT6" s="726"/>
      <c r="EDU6" s="726"/>
      <c r="EDV6" s="726"/>
      <c r="EDW6" s="726"/>
      <c r="EDX6" s="726"/>
      <c r="EDY6" s="726"/>
      <c r="EDZ6" s="726"/>
      <c r="EEA6" s="727"/>
      <c r="EEB6" s="728"/>
      <c r="EEC6" s="726"/>
      <c r="EED6" s="726"/>
      <c r="EEE6" s="726"/>
      <c r="EEF6" s="726"/>
      <c r="EEG6" s="726"/>
      <c r="EEH6" s="726"/>
      <c r="EEI6" s="725"/>
      <c r="EEJ6" s="726"/>
      <c r="EEK6" s="726"/>
      <c r="EEL6" s="726"/>
      <c r="EEM6" s="726"/>
      <c r="EEN6" s="726"/>
      <c r="EEO6" s="726"/>
      <c r="EEP6" s="726"/>
      <c r="EEQ6" s="727"/>
      <c r="EER6" s="728"/>
      <c r="EES6" s="726"/>
      <c r="EET6" s="726"/>
      <c r="EEU6" s="726"/>
      <c r="EEV6" s="726"/>
      <c r="EEW6" s="726"/>
      <c r="EEX6" s="726"/>
      <c r="EEY6" s="725"/>
      <c r="EEZ6" s="726"/>
      <c r="EFA6" s="726"/>
      <c r="EFB6" s="726"/>
      <c r="EFC6" s="726"/>
      <c r="EFD6" s="726"/>
      <c r="EFE6" s="726"/>
      <c r="EFF6" s="726"/>
      <c r="EFG6" s="727"/>
      <c r="EFH6" s="728"/>
      <c r="EFI6" s="726"/>
      <c r="EFJ6" s="726"/>
      <c r="EFK6" s="726"/>
      <c r="EFL6" s="726"/>
      <c r="EFM6" s="726"/>
      <c r="EFN6" s="726"/>
      <c r="EFO6" s="725"/>
      <c r="EFP6" s="726"/>
      <c r="EFQ6" s="726"/>
      <c r="EFR6" s="726"/>
      <c r="EFS6" s="726"/>
      <c r="EFT6" s="726"/>
      <c r="EFU6" s="726"/>
      <c r="EFV6" s="726"/>
      <c r="EFW6" s="727"/>
      <c r="EFX6" s="728"/>
      <c r="EFY6" s="726"/>
      <c r="EFZ6" s="726"/>
      <c r="EGA6" s="726"/>
      <c r="EGB6" s="726"/>
      <c r="EGC6" s="726"/>
      <c r="EGD6" s="726"/>
      <c r="EGE6" s="725"/>
      <c r="EGF6" s="726"/>
      <c r="EGG6" s="726"/>
      <c r="EGH6" s="726"/>
      <c r="EGI6" s="726"/>
      <c r="EGJ6" s="726"/>
      <c r="EGK6" s="726"/>
      <c r="EGL6" s="726"/>
      <c r="EGM6" s="727"/>
      <c r="EGN6" s="728"/>
      <c r="EGO6" s="726"/>
      <c r="EGP6" s="726"/>
      <c r="EGQ6" s="726"/>
      <c r="EGR6" s="726"/>
      <c r="EGS6" s="726"/>
      <c r="EGT6" s="726"/>
      <c r="EGU6" s="725"/>
      <c r="EGV6" s="726"/>
      <c r="EGW6" s="726"/>
      <c r="EGX6" s="726"/>
      <c r="EGY6" s="726"/>
      <c r="EGZ6" s="726"/>
      <c r="EHA6" s="726"/>
      <c r="EHB6" s="726"/>
      <c r="EHC6" s="727"/>
      <c r="EHD6" s="728"/>
      <c r="EHE6" s="726"/>
      <c r="EHF6" s="726"/>
      <c r="EHG6" s="726"/>
      <c r="EHH6" s="726"/>
      <c r="EHI6" s="726"/>
      <c r="EHJ6" s="726"/>
      <c r="EHK6" s="725"/>
      <c r="EHL6" s="726"/>
      <c r="EHM6" s="726"/>
      <c r="EHN6" s="726"/>
      <c r="EHO6" s="726"/>
      <c r="EHP6" s="726"/>
      <c r="EHQ6" s="726"/>
      <c r="EHR6" s="726"/>
      <c r="EHS6" s="727"/>
      <c r="EHT6" s="728"/>
      <c r="EHU6" s="726"/>
      <c r="EHV6" s="726"/>
      <c r="EHW6" s="726"/>
      <c r="EHX6" s="726"/>
      <c r="EHY6" s="726"/>
      <c r="EHZ6" s="726"/>
      <c r="EIA6" s="725"/>
      <c r="EIB6" s="726"/>
      <c r="EIC6" s="726"/>
      <c r="EID6" s="726"/>
      <c r="EIE6" s="726"/>
      <c r="EIF6" s="726"/>
      <c r="EIG6" s="726"/>
      <c r="EIH6" s="726"/>
      <c r="EII6" s="727"/>
      <c r="EIJ6" s="728"/>
      <c r="EIK6" s="726"/>
      <c r="EIL6" s="726"/>
      <c r="EIM6" s="726"/>
      <c r="EIN6" s="726"/>
      <c r="EIO6" s="726"/>
      <c r="EIP6" s="726"/>
      <c r="EIQ6" s="725"/>
      <c r="EIR6" s="726"/>
      <c r="EIS6" s="726"/>
      <c r="EIT6" s="726"/>
      <c r="EIU6" s="726"/>
      <c r="EIV6" s="726"/>
      <c r="EIW6" s="726"/>
      <c r="EIX6" s="726"/>
      <c r="EIY6" s="727"/>
      <c r="EIZ6" s="728"/>
      <c r="EJA6" s="726"/>
      <c r="EJB6" s="726"/>
      <c r="EJC6" s="726"/>
      <c r="EJD6" s="726"/>
      <c r="EJE6" s="726"/>
      <c r="EJF6" s="726"/>
      <c r="EJG6" s="725"/>
      <c r="EJH6" s="726"/>
      <c r="EJI6" s="726"/>
      <c r="EJJ6" s="726"/>
      <c r="EJK6" s="726"/>
      <c r="EJL6" s="726"/>
      <c r="EJM6" s="726"/>
      <c r="EJN6" s="726"/>
      <c r="EJO6" s="727"/>
      <c r="EJP6" s="728"/>
      <c r="EJQ6" s="726"/>
      <c r="EJR6" s="726"/>
      <c r="EJS6" s="726"/>
      <c r="EJT6" s="726"/>
      <c r="EJU6" s="726"/>
      <c r="EJV6" s="726"/>
      <c r="EJW6" s="725"/>
      <c r="EJX6" s="726"/>
      <c r="EJY6" s="726"/>
      <c r="EJZ6" s="726"/>
      <c r="EKA6" s="726"/>
      <c r="EKB6" s="726"/>
      <c r="EKC6" s="726"/>
      <c r="EKD6" s="726"/>
      <c r="EKE6" s="727"/>
      <c r="EKF6" s="728"/>
      <c r="EKG6" s="726"/>
      <c r="EKH6" s="726"/>
      <c r="EKI6" s="726"/>
      <c r="EKJ6" s="726"/>
      <c r="EKK6" s="726"/>
      <c r="EKL6" s="726"/>
      <c r="EKM6" s="725"/>
      <c r="EKN6" s="726"/>
      <c r="EKO6" s="726"/>
      <c r="EKP6" s="726"/>
      <c r="EKQ6" s="726"/>
      <c r="EKR6" s="726"/>
      <c r="EKS6" s="726"/>
      <c r="EKT6" s="726"/>
      <c r="EKU6" s="727"/>
      <c r="EKV6" s="728"/>
      <c r="EKW6" s="726"/>
      <c r="EKX6" s="726"/>
      <c r="EKY6" s="726"/>
      <c r="EKZ6" s="726"/>
      <c r="ELA6" s="726"/>
      <c r="ELB6" s="726"/>
      <c r="ELC6" s="725"/>
      <c r="ELD6" s="726"/>
      <c r="ELE6" s="726"/>
      <c r="ELF6" s="726"/>
      <c r="ELG6" s="726"/>
      <c r="ELH6" s="726"/>
      <c r="ELI6" s="726"/>
      <c r="ELJ6" s="726"/>
      <c r="ELK6" s="727"/>
      <c r="ELL6" s="728"/>
      <c r="ELM6" s="726"/>
      <c r="ELN6" s="726"/>
      <c r="ELO6" s="726"/>
      <c r="ELP6" s="726"/>
      <c r="ELQ6" s="726"/>
      <c r="ELR6" s="726"/>
      <c r="ELS6" s="725"/>
      <c r="ELT6" s="726"/>
      <c r="ELU6" s="726"/>
      <c r="ELV6" s="726"/>
      <c r="ELW6" s="726"/>
      <c r="ELX6" s="726"/>
      <c r="ELY6" s="726"/>
      <c r="ELZ6" s="726"/>
      <c r="EMA6" s="727"/>
      <c r="EMB6" s="728"/>
      <c r="EMC6" s="726"/>
      <c r="EMD6" s="726"/>
      <c r="EME6" s="726"/>
      <c r="EMF6" s="726"/>
      <c r="EMG6" s="726"/>
      <c r="EMH6" s="726"/>
      <c r="EMI6" s="725"/>
      <c r="EMJ6" s="726"/>
      <c r="EMK6" s="726"/>
      <c r="EML6" s="726"/>
      <c r="EMM6" s="726"/>
      <c r="EMN6" s="726"/>
      <c r="EMO6" s="726"/>
      <c r="EMP6" s="726"/>
      <c r="EMQ6" s="727"/>
      <c r="EMR6" s="728"/>
      <c r="EMS6" s="726"/>
      <c r="EMT6" s="726"/>
      <c r="EMU6" s="726"/>
      <c r="EMV6" s="726"/>
      <c r="EMW6" s="726"/>
      <c r="EMX6" s="726"/>
      <c r="EMY6" s="725"/>
      <c r="EMZ6" s="726"/>
      <c r="ENA6" s="726"/>
      <c r="ENB6" s="726"/>
      <c r="ENC6" s="726"/>
      <c r="END6" s="726"/>
      <c r="ENE6" s="726"/>
      <c r="ENF6" s="726"/>
      <c r="ENG6" s="727"/>
      <c r="ENH6" s="728"/>
      <c r="ENI6" s="726"/>
      <c r="ENJ6" s="726"/>
      <c r="ENK6" s="726"/>
      <c r="ENL6" s="726"/>
      <c r="ENM6" s="726"/>
      <c r="ENN6" s="726"/>
      <c r="ENO6" s="725"/>
      <c r="ENP6" s="726"/>
      <c r="ENQ6" s="726"/>
      <c r="ENR6" s="726"/>
      <c r="ENS6" s="726"/>
      <c r="ENT6" s="726"/>
      <c r="ENU6" s="726"/>
      <c r="ENV6" s="726"/>
      <c r="ENW6" s="727"/>
      <c r="ENX6" s="728"/>
      <c r="ENY6" s="726"/>
      <c r="ENZ6" s="726"/>
      <c r="EOA6" s="726"/>
      <c r="EOB6" s="726"/>
      <c r="EOC6" s="726"/>
      <c r="EOD6" s="726"/>
      <c r="EOE6" s="725"/>
      <c r="EOF6" s="726"/>
      <c r="EOG6" s="726"/>
      <c r="EOH6" s="726"/>
      <c r="EOI6" s="726"/>
      <c r="EOJ6" s="726"/>
      <c r="EOK6" s="726"/>
      <c r="EOL6" s="726"/>
      <c r="EOM6" s="727"/>
      <c r="EON6" s="728"/>
      <c r="EOO6" s="726"/>
      <c r="EOP6" s="726"/>
      <c r="EOQ6" s="726"/>
      <c r="EOR6" s="726"/>
      <c r="EOS6" s="726"/>
      <c r="EOT6" s="726"/>
      <c r="EOU6" s="725"/>
      <c r="EOV6" s="726"/>
      <c r="EOW6" s="726"/>
      <c r="EOX6" s="726"/>
      <c r="EOY6" s="726"/>
      <c r="EOZ6" s="726"/>
      <c r="EPA6" s="726"/>
      <c r="EPB6" s="726"/>
      <c r="EPC6" s="727"/>
      <c r="EPD6" s="728"/>
      <c r="EPE6" s="726"/>
      <c r="EPF6" s="726"/>
      <c r="EPG6" s="726"/>
      <c r="EPH6" s="726"/>
      <c r="EPI6" s="726"/>
      <c r="EPJ6" s="726"/>
      <c r="EPK6" s="725"/>
      <c r="EPL6" s="726"/>
      <c r="EPM6" s="726"/>
      <c r="EPN6" s="726"/>
      <c r="EPO6" s="726"/>
      <c r="EPP6" s="726"/>
      <c r="EPQ6" s="726"/>
      <c r="EPR6" s="726"/>
      <c r="EPS6" s="727"/>
      <c r="EPT6" s="728"/>
      <c r="EPU6" s="726"/>
      <c r="EPV6" s="726"/>
      <c r="EPW6" s="726"/>
      <c r="EPX6" s="726"/>
      <c r="EPY6" s="726"/>
      <c r="EPZ6" s="726"/>
      <c r="EQA6" s="725"/>
      <c r="EQB6" s="726"/>
      <c r="EQC6" s="726"/>
      <c r="EQD6" s="726"/>
      <c r="EQE6" s="726"/>
      <c r="EQF6" s="726"/>
      <c r="EQG6" s="726"/>
      <c r="EQH6" s="726"/>
      <c r="EQI6" s="727"/>
      <c r="EQJ6" s="728"/>
      <c r="EQK6" s="726"/>
      <c r="EQL6" s="726"/>
      <c r="EQM6" s="726"/>
      <c r="EQN6" s="726"/>
      <c r="EQO6" s="726"/>
      <c r="EQP6" s="726"/>
      <c r="EQQ6" s="725"/>
      <c r="EQR6" s="726"/>
      <c r="EQS6" s="726"/>
      <c r="EQT6" s="726"/>
      <c r="EQU6" s="726"/>
      <c r="EQV6" s="726"/>
      <c r="EQW6" s="726"/>
      <c r="EQX6" s="726"/>
      <c r="EQY6" s="727"/>
      <c r="EQZ6" s="728"/>
      <c r="ERA6" s="726"/>
      <c r="ERB6" s="726"/>
      <c r="ERC6" s="726"/>
      <c r="ERD6" s="726"/>
      <c r="ERE6" s="726"/>
      <c r="ERF6" s="726"/>
      <c r="ERG6" s="725"/>
      <c r="ERH6" s="726"/>
      <c r="ERI6" s="726"/>
      <c r="ERJ6" s="726"/>
      <c r="ERK6" s="726"/>
      <c r="ERL6" s="726"/>
      <c r="ERM6" s="726"/>
      <c r="ERN6" s="726"/>
      <c r="ERO6" s="727"/>
      <c r="ERP6" s="728"/>
      <c r="ERQ6" s="726"/>
      <c r="ERR6" s="726"/>
      <c r="ERS6" s="726"/>
      <c r="ERT6" s="726"/>
      <c r="ERU6" s="726"/>
      <c r="ERV6" s="726"/>
      <c r="ERW6" s="725"/>
      <c r="ERX6" s="726"/>
      <c r="ERY6" s="726"/>
      <c r="ERZ6" s="726"/>
      <c r="ESA6" s="726"/>
      <c r="ESB6" s="726"/>
      <c r="ESC6" s="726"/>
      <c r="ESD6" s="726"/>
      <c r="ESE6" s="727"/>
      <c r="ESF6" s="728"/>
      <c r="ESG6" s="726"/>
      <c r="ESH6" s="726"/>
      <c r="ESI6" s="726"/>
      <c r="ESJ6" s="726"/>
      <c r="ESK6" s="726"/>
      <c r="ESL6" s="726"/>
      <c r="ESM6" s="725"/>
      <c r="ESN6" s="726"/>
      <c r="ESO6" s="726"/>
      <c r="ESP6" s="726"/>
      <c r="ESQ6" s="726"/>
      <c r="ESR6" s="726"/>
      <c r="ESS6" s="726"/>
      <c r="EST6" s="726"/>
      <c r="ESU6" s="727"/>
      <c r="ESV6" s="728"/>
      <c r="ESW6" s="726"/>
      <c r="ESX6" s="726"/>
      <c r="ESY6" s="726"/>
      <c r="ESZ6" s="726"/>
      <c r="ETA6" s="726"/>
      <c r="ETB6" s="726"/>
      <c r="ETC6" s="725"/>
      <c r="ETD6" s="726"/>
      <c r="ETE6" s="726"/>
      <c r="ETF6" s="726"/>
      <c r="ETG6" s="726"/>
      <c r="ETH6" s="726"/>
      <c r="ETI6" s="726"/>
      <c r="ETJ6" s="726"/>
      <c r="ETK6" s="727"/>
      <c r="ETL6" s="728"/>
      <c r="ETM6" s="726"/>
      <c r="ETN6" s="726"/>
      <c r="ETO6" s="726"/>
      <c r="ETP6" s="726"/>
      <c r="ETQ6" s="726"/>
      <c r="ETR6" s="726"/>
      <c r="ETS6" s="725"/>
      <c r="ETT6" s="726"/>
      <c r="ETU6" s="726"/>
      <c r="ETV6" s="726"/>
      <c r="ETW6" s="726"/>
      <c r="ETX6" s="726"/>
      <c r="ETY6" s="726"/>
      <c r="ETZ6" s="726"/>
      <c r="EUA6" s="727"/>
      <c r="EUB6" s="728"/>
      <c r="EUC6" s="726"/>
      <c r="EUD6" s="726"/>
      <c r="EUE6" s="726"/>
      <c r="EUF6" s="726"/>
      <c r="EUG6" s="726"/>
      <c r="EUH6" s="726"/>
      <c r="EUI6" s="725"/>
      <c r="EUJ6" s="726"/>
      <c r="EUK6" s="726"/>
      <c r="EUL6" s="726"/>
      <c r="EUM6" s="726"/>
      <c r="EUN6" s="726"/>
      <c r="EUO6" s="726"/>
      <c r="EUP6" s="726"/>
      <c r="EUQ6" s="727"/>
      <c r="EUR6" s="728"/>
      <c r="EUS6" s="726"/>
      <c r="EUT6" s="726"/>
      <c r="EUU6" s="726"/>
      <c r="EUV6" s="726"/>
      <c r="EUW6" s="726"/>
      <c r="EUX6" s="726"/>
      <c r="EUY6" s="725"/>
      <c r="EUZ6" s="726"/>
      <c r="EVA6" s="726"/>
      <c r="EVB6" s="726"/>
      <c r="EVC6" s="726"/>
      <c r="EVD6" s="726"/>
      <c r="EVE6" s="726"/>
      <c r="EVF6" s="726"/>
      <c r="EVG6" s="727"/>
      <c r="EVH6" s="728"/>
      <c r="EVI6" s="726"/>
      <c r="EVJ6" s="726"/>
      <c r="EVK6" s="726"/>
      <c r="EVL6" s="726"/>
      <c r="EVM6" s="726"/>
      <c r="EVN6" s="726"/>
      <c r="EVO6" s="725"/>
      <c r="EVP6" s="726"/>
      <c r="EVQ6" s="726"/>
      <c r="EVR6" s="726"/>
      <c r="EVS6" s="726"/>
      <c r="EVT6" s="726"/>
      <c r="EVU6" s="726"/>
      <c r="EVV6" s="726"/>
      <c r="EVW6" s="727"/>
      <c r="EVX6" s="728"/>
      <c r="EVY6" s="726"/>
      <c r="EVZ6" s="726"/>
      <c r="EWA6" s="726"/>
      <c r="EWB6" s="726"/>
      <c r="EWC6" s="726"/>
      <c r="EWD6" s="726"/>
      <c r="EWE6" s="725"/>
      <c r="EWF6" s="726"/>
      <c r="EWG6" s="726"/>
      <c r="EWH6" s="726"/>
      <c r="EWI6" s="726"/>
      <c r="EWJ6" s="726"/>
      <c r="EWK6" s="726"/>
      <c r="EWL6" s="726"/>
      <c r="EWM6" s="727"/>
      <c r="EWN6" s="728"/>
      <c r="EWO6" s="726"/>
      <c r="EWP6" s="726"/>
      <c r="EWQ6" s="726"/>
      <c r="EWR6" s="726"/>
      <c r="EWS6" s="726"/>
      <c r="EWT6" s="726"/>
      <c r="EWU6" s="725"/>
      <c r="EWV6" s="726"/>
      <c r="EWW6" s="726"/>
      <c r="EWX6" s="726"/>
      <c r="EWY6" s="726"/>
      <c r="EWZ6" s="726"/>
      <c r="EXA6" s="726"/>
      <c r="EXB6" s="726"/>
      <c r="EXC6" s="727"/>
      <c r="EXD6" s="728"/>
      <c r="EXE6" s="726"/>
      <c r="EXF6" s="726"/>
      <c r="EXG6" s="726"/>
      <c r="EXH6" s="726"/>
      <c r="EXI6" s="726"/>
      <c r="EXJ6" s="726"/>
      <c r="EXK6" s="725"/>
      <c r="EXL6" s="726"/>
      <c r="EXM6" s="726"/>
      <c r="EXN6" s="726"/>
      <c r="EXO6" s="726"/>
      <c r="EXP6" s="726"/>
      <c r="EXQ6" s="726"/>
      <c r="EXR6" s="726"/>
      <c r="EXS6" s="727"/>
      <c r="EXT6" s="728"/>
      <c r="EXU6" s="726"/>
      <c r="EXV6" s="726"/>
      <c r="EXW6" s="726"/>
      <c r="EXX6" s="726"/>
      <c r="EXY6" s="726"/>
      <c r="EXZ6" s="726"/>
      <c r="EYA6" s="725"/>
      <c r="EYB6" s="726"/>
      <c r="EYC6" s="726"/>
      <c r="EYD6" s="726"/>
      <c r="EYE6" s="726"/>
      <c r="EYF6" s="726"/>
      <c r="EYG6" s="726"/>
      <c r="EYH6" s="726"/>
      <c r="EYI6" s="727"/>
      <c r="EYJ6" s="728"/>
      <c r="EYK6" s="726"/>
      <c r="EYL6" s="726"/>
      <c r="EYM6" s="726"/>
      <c r="EYN6" s="726"/>
      <c r="EYO6" s="726"/>
      <c r="EYP6" s="726"/>
      <c r="EYQ6" s="725"/>
      <c r="EYR6" s="726"/>
      <c r="EYS6" s="726"/>
      <c r="EYT6" s="726"/>
      <c r="EYU6" s="726"/>
      <c r="EYV6" s="726"/>
      <c r="EYW6" s="726"/>
      <c r="EYX6" s="726"/>
      <c r="EYY6" s="727"/>
      <c r="EYZ6" s="728"/>
      <c r="EZA6" s="726"/>
      <c r="EZB6" s="726"/>
      <c r="EZC6" s="726"/>
      <c r="EZD6" s="726"/>
      <c r="EZE6" s="726"/>
      <c r="EZF6" s="726"/>
      <c r="EZG6" s="725"/>
      <c r="EZH6" s="726"/>
      <c r="EZI6" s="726"/>
      <c r="EZJ6" s="726"/>
      <c r="EZK6" s="726"/>
      <c r="EZL6" s="726"/>
      <c r="EZM6" s="726"/>
      <c r="EZN6" s="726"/>
      <c r="EZO6" s="727"/>
      <c r="EZP6" s="728"/>
      <c r="EZQ6" s="726"/>
      <c r="EZR6" s="726"/>
      <c r="EZS6" s="726"/>
      <c r="EZT6" s="726"/>
      <c r="EZU6" s="726"/>
      <c r="EZV6" s="726"/>
      <c r="EZW6" s="725"/>
      <c r="EZX6" s="726"/>
      <c r="EZY6" s="726"/>
      <c r="EZZ6" s="726"/>
      <c r="FAA6" s="726"/>
      <c r="FAB6" s="726"/>
      <c r="FAC6" s="726"/>
      <c r="FAD6" s="726"/>
      <c r="FAE6" s="727"/>
      <c r="FAF6" s="728"/>
      <c r="FAG6" s="726"/>
      <c r="FAH6" s="726"/>
      <c r="FAI6" s="726"/>
      <c r="FAJ6" s="726"/>
      <c r="FAK6" s="726"/>
      <c r="FAL6" s="726"/>
      <c r="FAM6" s="725"/>
      <c r="FAN6" s="726"/>
      <c r="FAO6" s="726"/>
      <c r="FAP6" s="726"/>
      <c r="FAQ6" s="726"/>
      <c r="FAR6" s="726"/>
      <c r="FAS6" s="726"/>
      <c r="FAT6" s="726"/>
      <c r="FAU6" s="727"/>
      <c r="FAV6" s="728"/>
      <c r="FAW6" s="726"/>
      <c r="FAX6" s="726"/>
      <c r="FAY6" s="726"/>
      <c r="FAZ6" s="726"/>
      <c r="FBA6" s="726"/>
      <c r="FBB6" s="726"/>
      <c r="FBC6" s="725"/>
      <c r="FBD6" s="726"/>
      <c r="FBE6" s="726"/>
      <c r="FBF6" s="726"/>
      <c r="FBG6" s="726"/>
      <c r="FBH6" s="726"/>
      <c r="FBI6" s="726"/>
      <c r="FBJ6" s="726"/>
      <c r="FBK6" s="727"/>
      <c r="FBL6" s="728"/>
      <c r="FBM6" s="726"/>
      <c r="FBN6" s="726"/>
      <c r="FBO6" s="726"/>
      <c r="FBP6" s="726"/>
      <c r="FBQ6" s="726"/>
      <c r="FBR6" s="726"/>
      <c r="FBS6" s="725"/>
      <c r="FBT6" s="726"/>
      <c r="FBU6" s="726"/>
      <c r="FBV6" s="726"/>
      <c r="FBW6" s="726"/>
      <c r="FBX6" s="726"/>
      <c r="FBY6" s="726"/>
      <c r="FBZ6" s="726"/>
      <c r="FCA6" s="727"/>
      <c r="FCB6" s="728"/>
      <c r="FCC6" s="726"/>
      <c r="FCD6" s="726"/>
      <c r="FCE6" s="726"/>
      <c r="FCF6" s="726"/>
      <c r="FCG6" s="726"/>
      <c r="FCH6" s="726"/>
      <c r="FCI6" s="725"/>
      <c r="FCJ6" s="726"/>
      <c r="FCK6" s="726"/>
      <c r="FCL6" s="726"/>
      <c r="FCM6" s="726"/>
      <c r="FCN6" s="726"/>
      <c r="FCO6" s="726"/>
      <c r="FCP6" s="726"/>
      <c r="FCQ6" s="727"/>
      <c r="FCR6" s="728"/>
      <c r="FCS6" s="726"/>
      <c r="FCT6" s="726"/>
      <c r="FCU6" s="726"/>
      <c r="FCV6" s="726"/>
      <c r="FCW6" s="726"/>
      <c r="FCX6" s="726"/>
      <c r="FCY6" s="725"/>
      <c r="FCZ6" s="726"/>
      <c r="FDA6" s="726"/>
      <c r="FDB6" s="726"/>
      <c r="FDC6" s="726"/>
      <c r="FDD6" s="726"/>
      <c r="FDE6" s="726"/>
      <c r="FDF6" s="726"/>
      <c r="FDG6" s="727"/>
      <c r="FDH6" s="728"/>
      <c r="FDI6" s="726"/>
      <c r="FDJ6" s="726"/>
      <c r="FDK6" s="726"/>
      <c r="FDL6" s="726"/>
      <c r="FDM6" s="726"/>
      <c r="FDN6" s="726"/>
      <c r="FDO6" s="725"/>
      <c r="FDP6" s="726"/>
      <c r="FDQ6" s="726"/>
      <c r="FDR6" s="726"/>
      <c r="FDS6" s="726"/>
      <c r="FDT6" s="726"/>
      <c r="FDU6" s="726"/>
      <c r="FDV6" s="726"/>
      <c r="FDW6" s="727"/>
      <c r="FDX6" s="728"/>
      <c r="FDY6" s="726"/>
      <c r="FDZ6" s="726"/>
      <c r="FEA6" s="726"/>
      <c r="FEB6" s="726"/>
      <c r="FEC6" s="726"/>
      <c r="FED6" s="726"/>
      <c r="FEE6" s="725"/>
      <c r="FEF6" s="726"/>
      <c r="FEG6" s="726"/>
      <c r="FEH6" s="726"/>
      <c r="FEI6" s="726"/>
      <c r="FEJ6" s="726"/>
      <c r="FEK6" s="726"/>
      <c r="FEL6" s="726"/>
      <c r="FEM6" s="727"/>
      <c r="FEN6" s="728"/>
      <c r="FEO6" s="726"/>
      <c r="FEP6" s="726"/>
      <c r="FEQ6" s="726"/>
      <c r="FER6" s="726"/>
      <c r="FES6" s="726"/>
      <c r="FET6" s="726"/>
      <c r="FEU6" s="725"/>
      <c r="FEV6" s="726"/>
      <c r="FEW6" s="726"/>
      <c r="FEX6" s="726"/>
      <c r="FEY6" s="726"/>
      <c r="FEZ6" s="726"/>
      <c r="FFA6" s="726"/>
      <c r="FFB6" s="726"/>
      <c r="FFC6" s="727"/>
      <c r="FFD6" s="728"/>
      <c r="FFE6" s="726"/>
      <c r="FFF6" s="726"/>
      <c r="FFG6" s="726"/>
      <c r="FFH6" s="726"/>
      <c r="FFI6" s="726"/>
      <c r="FFJ6" s="726"/>
      <c r="FFK6" s="725"/>
      <c r="FFL6" s="726"/>
      <c r="FFM6" s="726"/>
      <c r="FFN6" s="726"/>
      <c r="FFO6" s="726"/>
      <c r="FFP6" s="726"/>
      <c r="FFQ6" s="726"/>
      <c r="FFR6" s="726"/>
      <c r="FFS6" s="727"/>
      <c r="FFT6" s="728"/>
      <c r="FFU6" s="726"/>
      <c r="FFV6" s="726"/>
      <c r="FFW6" s="726"/>
      <c r="FFX6" s="726"/>
      <c r="FFY6" s="726"/>
      <c r="FFZ6" s="726"/>
      <c r="FGA6" s="725"/>
      <c r="FGB6" s="726"/>
      <c r="FGC6" s="726"/>
      <c r="FGD6" s="726"/>
      <c r="FGE6" s="726"/>
      <c r="FGF6" s="726"/>
      <c r="FGG6" s="726"/>
      <c r="FGH6" s="726"/>
      <c r="FGI6" s="727"/>
      <c r="FGJ6" s="728"/>
      <c r="FGK6" s="726"/>
      <c r="FGL6" s="726"/>
      <c r="FGM6" s="726"/>
      <c r="FGN6" s="726"/>
      <c r="FGO6" s="726"/>
      <c r="FGP6" s="726"/>
      <c r="FGQ6" s="725"/>
      <c r="FGR6" s="726"/>
      <c r="FGS6" s="726"/>
      <c r="FGT6" s="726"/>
      <c r="FGU6" s="726"/>
      <c r="FGV6" s="726"/>
      <c r="FGW6" s="726"/>
      <c r="FGX6" s="726"/>
      <c r="FGY6" s="727"/>
      <c r="FGZ6" s="728"/>
      <c r="FHA6" s="726"/>
      <c r="FHB6" s="726"/>
      <c r="FHC6" s="726"/>
      <c r="FHD6" s="726"/>
      <c r="FHE6" s="726"/>
      <c r="FHF6" s="726"/>
      <c r="FHG6" s="725"/>
      <c r="FHH6" s="726"/>
      <c r="FHI6" s="726"/>
      <c r="FHJ6" s="726"/>
      <c r="FHK6" s="726"/>
      <c r="FHL6" s="726"/>
      <c r="FHM6" s="726"/>
      <c r="FHN6" s="726"/>
      <c r="FHO6" s="727"/>
      <c r="FHP6" s="728"/>
      <c r="FHQ6" s="726"/>
      <c r="FHR6" s="726"/>
      <c r="FHS6" s="726"/>
      <c r="FHT6" s="726"/>
      <c r="FHU6" s="726"/>
      <c r="FHV6" s="726"/>
      <c r="FHW6" s="725"/>
      <c r="FHX6" s="726"/>
      <c r="FHY6" s="726"/>
      <c r="FHZ6" s="726"/>
      <c r="FIA6" s="726"/>
      <c r="FIB6" s="726"/>
      <c r="FIC6" s="726"/>
      <c r="FID6" s="726"/>
      <c r="FIE6" s="727"/>
      <c r="FIF6" s="728"/>
      <c r="FIG6" s="726"/>
      <c r="FIH6" s="726"/>
      <c r="FII6" s="726"/>
      <c r="FIJ6" s="726"/>
      <c r="FIK6" s="726"/>
      <c r="FIL6" s="726"/>
      <c r="FIM6" s="725"/>
      <c r="FIN6" s="726"/>
      <c r="FIO6" s="726"/>
      <c r="FIP6" s="726"/>
      <c r="FIQ6" s="726"/>
      <c r="FIR6" s="726"/>
      <c r="FIS6" s="726"/>
      <c r="FIT6" s="726"/>
      <c r="FIU6" s="727"/>
      <c r="FIV6" s="728"/>
      <c r="FIW6" s="726"/>
      <c r="FIX6" s="726"/>
      <c r="FIY6" s="726"/>
      <c r="FIZ6" s="726"/>
      <c r="FJA6" s="726"/>
      <c r="FJB6" s="726"/>
      <c r="FJC6" s="725"/>
      <c r="FJD6" s="726"/>
      <c r="FJE6" s="726"/>
      <c r="FJF6" s="726"/>
      <c r="FJG6" s="726"/>
      <c r="FJH6" s="726"/>
      <c r="FJI6" s="726"/>
      <c r="FJJ6" s="726"/>
      <c r="FJK6" s="727"/>
      <c r="FJL6" s="728"/>
      <c r="FJM6" s="726"/>
      <c r="FJN6" s="726"/>
      <c r="FJO6" s="726"/>
      <c r="FJP6" s="726"/>
      <c r="FJQ6" s="726"/>
      <c r="FJR6" s="726"/>
      <c r="FJS6" s="725"/>
      <c r="FJT6" s="726"/>
      <c r="FJU6" s="726"/>
      <c r="FJV6" s="726"/>
      <c r="FJW6" s="726"/>
      <c r="FJX6" s="726"/>
      <c r="FJY6" s="726"/>
      <c r="FJZ6" s="726"/>
      <c r="FKA6" s="727"/>
      <c r="FKB6" s="728"/>
      <c r="FKC6" s="726"/>
      <c r="FKD6" s="726"/>
      <c r="FKE6" s="726"/>
      <c r="FKF6" s="726"/>
      <c r="FKG6" s="726"/>
      <c r="FKH6" s="726"/>
      <c r="FKI6" s="725"/>
      <c r="FKJ6" s="726"/>
      <c r="FKK6" s="726"/>
      <c r="FKL6" s="726"/>
      <c r="FKM6" s="726"/>
      <c r="FKN6" s="726"/>
      <c r="FKO6" s="726"/>
      <c r="FKP6" s="726"/>
      <c r="FKQ6" s="727"/>
      <c r="FKR6" s="728"/>
      <c r="FKS6" s="726"/>
      <c r="FKT6" s="726"/>
      <c r="FKU6" s="726"/>
      <c r="FKV6" s="726"/>
      <c r="FKW6" s="726"/>
      <c r="FKX6" s="726"/>
      <c r="FKY6" s="725"/>
      <c r="FKZ6" s="726"/>
      <c r="FLA6" s="726"/>
      <c r="FLB6" s="726"/>
      <c r="FLC6" s="726"/>
      <c r="FLD6" s="726"/>
      <c r="FLE6" s="726"/>
      <c r="FLF6" s="726"/>
      <c r="FLG6" s="727"/>
      <c r="FLH6" s="728"/>
      <c r="FLI6" s="726"/>
      <c r="FLJ6" s="726"/>
      <c r="FLK6" s="726"/>
      <c r="FLL6" s="726"/>
      <c r="FLM6" s="726"/>
      <c r="FLN6" s="726"/>
      <c r="FLO6" s="725"/>
      <c r="FLP6" s="726"/>
      <c r="FLQ6" s="726"/>
      <c r="FLR6" s="726"/>
      <c r="FLS6" s="726"/>
      <c r="FLT6" s="726"/>
      <c r="FLU6" s="726"/>
      <c r="FLV6" s="726"/>
      <c r="FLW6" s="727"/>
      <c r="FLX6" s="728"/>
      <c r="FLY6" s="726"/>
      <c r="FLZ6" s="726"/>
      <c r="FMA6" s="726"/>
      <c r="FMB6" s="726"/>
      <c r="FMC6" s="726"/>
      <c r="FMD6" s="726"/>
      <c r="FME6" s="725"/>
      <c r="FMF6" s="726"/>
      <c r="FMG6" s="726"/>
      <c r="FMH6" s="726"/>
      <c r="FMI6" s="726"/>
      <c r="FMJ6" s="726"/>
      <c r="FMK6" s="726"/>
      <c r="FML6" s="726"/>
      <c r="FMM6" s="727"/>
      <c r="FMN6" s="728"/>
      <c r="FMO6" s="726"/>
      <c r="FMP6" s="726"/>
      <c r="FMQ6" s="726"/>
      <c r="FMR6" s="726"/>
      <c r="FMS6" s="726"/>
      <c r="FMT6" s="726"/>
      <c r="FMU6" s="725"/>
      <c r="FMV6" s="726"/>
      <c r="FMW6" s="726"/>
      <c r="FMX6" s="726"/>
      <c r="FMY6" s="726"/>
      <c r="FMZ6" s="726"/>
      <c r="FNA6" s="726"/>
      <c r="FNB6" s="726"/>
      <c r="FNC6" s="727"/>
      <c r="FND6" s="728"/>
      <c r="FNE6" s="726"/>
      <c r="FNF6" s="726"/>
      <c r="FNG6" s="726"/>
      <c r="FNH6" s="726"/>
      <c r="FNI6" s="726"/>
      <c r="FNJ6" s="726"/>
      <c r="FNK6" s="725"/>
      <c r="FNL6" s="726"/>
      <c r="FNM6" s="726"/>
      <c r="FNN6" s="726"/>
      <c r="FNO6" s="726"/>
      <c r="FNP6" s="726"/>
      <c r="FNQ6" s="726"/>
      <c r="FNR6" s="726"/>
      <c r="FNS6" s="727"/>
      <c r="FNT6" s="728"/>
      <c r="FNU6" s="726"/>
      <c r="FNV6" s="726"/>
      <c r="FNW6" s="726"/>
      <c r="FNX6" s="726"/>
      <c r="FNY6" s="726"/>
      <c r="FNZ6" s="726"/>
      <c r="FOA6" s="725"/>
      <c r="FOB6" s="726"/>
      <c r="FOC6" s="726"/>
      <c r="FOD6" s="726"/>
      <c r="FOE6" s="726"/>
      <c r="FOF6" s="726"/>
      <c r="FOG6" s="726"/>
      <c r="FOH6" s="726"/>
      <c r="FOI6" s="727"/>
      <c r="FOJ6" s="728"/>
      <c r="FOK6" s="726"/>
      <c r="FOL6" s="726"/>
      <c r="FOM6" s="726"/>
      <c r="FON6" s="726"/>
      <c r="FOO6" s="726"/>
      <c r="FOP6" s="726"/>
      <c r="FOQ6" s="725"/>
      <c r="FOR6" s="726"/>
      <c r="FOS6" s="726"/>
      <c r="FOT6" s="726"/>
      <c r="FOU6" s="726"/>
      <c r="FOV6" s="726"/>
      <c r="FOW6" s="726"/>
      <c r="FOX6" s="726"/>
      <c r="FOY6" s="727"/>
      <c r="FOZ6" s="728"/>
      <c r="FPA6" s="726"/>
      <c r="FPB6" s="726"/>
      <c r="FPC6" s="726"/>
      <c r="FPD6" s="726"/>
      <c r="FPE6" s="726"/>
      <c r="FPF6" s="726"/>
      <c r="FPG6" s="725"/>
      <c r="FPH6" s="726"/>
      <c r="FPI6" s="726"/>
      <c r="FPJ6" s="726"/>
      <c r="FPK6" s="726"/>
      <c r="FPL6" s="726"/>
      <c r="FPM6" s="726"/>
      <c r="FPN6" s="726"/>
      <c r="FPO6" s="727"/>
      <c r="FPP6" s="728"/>
      <c r="FPQ6" s="726"/>
      <c r="FPR6" s="726"/>
      <c r="FPS6" s="726"/>
      <c r="FPT6" s="726"/>
      <c r="FPU6" s="726"/>
      <c r="FPV6" s="726"/>
      <c r="FPW6" s="725"/>
      <c r="FPX6" s="726"/>
      <c r="FPY6" s="726"/>
      <c r="FPZ6" s="726"/>
      <c r="FQA6" s="726"/>
      <c r="FQB6" s="726"/>
      <c r="FQC6" s="726"/>
      <c r="FQD6" s="726"/>
      <c r="FQE6" s="727"/>
      <c r="FQF6" s="728"/>
      <c r="FQG6" s="726"/>
      <c r="FQH6" s="726"/>
      <c r="FQI6" s="726"/>
      <c r="FQJ6" s="726"/>
      <c r="FQK6" s="726"/>
      <c r="FQL6" s="726"/>
      <c r="FQM6" s="725"/>
      <c r="FQN6" s="726"/>
      <c r="FQO6" s="726"/>
      <c r="FQP6" s="726"/>
      <c r="FQQ6" s="726"/>
      <c r="FQR6" s="726"/>
      <c r="FQS6" s="726"/>
      <c r="FQT6" s="726"/>
      <c r="FQU6" s="727"/>
      <c r="FQV6" s="728"/>
      <c r="FQW6" s="726"/>
      <c r="FQX6" s="726"/>
      <c r="FQY6" s="726"/>
      <c r="FQZ6" s="726"/>
      <c r="FRA6" s="726"/>
      <c r="FRB6" s="726"/>
      <c r="FRC6" s="725"/>
      <c r="FRD6" s="726"/>
      <c r="FRE6" s="726"/>
      <c r="FRF6" s="726"/>
      <c r="FRG6" s="726"/>
      <c r="FRH6" s="726"/>
      <c r="FRI6" s="726"/>
      <c r="FRJ6" s="726"/>
      <c r="FRK6" s="727"/>
      <c r="FRL6" s="728"/>
      <c r="FRM6" s="726"/>
      <c r="FRN6" s="726"/>
      <c r="FRO6" s="726"/>
      <c r="FRP6" s="726"/>
      <c r="FRQ6" s="726"/>
      <c r="FRR6" s="726"/>
      <c r="FRS6" s="725"/>
      <c r="FRT6" s="726"/>
      <c r="FRU6" s="726"/>
      <c r="FRV6" s="726"/>
      <c r="FRW6" s="726"/>
      <c r="FRX6" s="726"/>
      <c r="FRY6" s="726"/>
      <c r="FRZ6" s="726"/>
      <c r="FSA6" s="727"/>
      <c r="FSB6" s="728"/>
      <c r="FSC6" s="726"/>
      <c r="FSD6" s="726"/>
      <c r="FSE6" s="726"/>
      <c r="FSF6" s="726"/>
      <c r="FSG6" s="726"/>
      <c r="FSH6" s="726"/>
      <c r="FSI6" s="725"/>
      <c r="FSJ6" s="726"/>
      <c r="FSK6" s="726"/>
      <c r="FSL6" s="726"/>
      <c r="FSM6" s="726"/>
      <c r="FSN6" s="726"/>
      <c r="FSO6" s="726"/>
      <c r="FSP6" s="726"/>
      <c r="FSQ6" s="727"/>
      <c r="FSR6" s="728"/>
      <c r="FSS6" s="726"/>
      <c r="FST6" s="726"/>
      <c r="FSU6" s="726"/>
      <c r="FSV6" s="726"/>
      <c r="FSW6" s="726"/>
      <c r="FSX6" s="726"/>
      <c r="FSY6" s="725"/>
      <c r="FSZ6" s="726"/>
      <c r="FTA6" s="726"/>
      <c r="FTB6" s="726"/>
      <c r="FTC6" s="726"/>
      <c r="FTD6" s="726"/>
      <c r="FTE6" s="726"/>
      <c r="FTF6" s="726"/>
      <c r="FTG6" s="727"/>
      <c r="FTH6" s="728"/>
      <c r="FTI6" s="726"/>
      <c r="FTJ6" s="726"/>
      <c r="FTK6" s="726"/>
      <c r="FTL6" s="726"/>
      <c r="FTM6" s="726"/>
      <c r="FTN6" s="726"/>
      <c r="FTO6" s="725"/>
      <c r="FTP6" s="726"/>
      <c r="FTQ6" s="726"/>
      <c r="FTR6" s="726"/>
      <c r="FTS6" s="726"/>
      <c r="FTT6" s="726"/>
      <c r="FTU6" s="726"/>
      <c r="FTV6" s="726"/>
      <c r="FTW6" s="727"/>
      <c r="FTX6" s="728"/>
      <c r="FTY6" s="726"/>
      <c r="FTZ6" s="726"/>
      <c r="FUA6" s="726"/>
      <c r="FUB6" s="726"/>
      <c r="FUC6" s="726"/>
      <c r="FUD6" s="726"/>
      <c r="FUE6" s="725"/>
      <c r="FUF6" s="726"/>
      <c r="FUG6" s="726"/>
      <c r="FUH6" s="726"/>
      <c r="FUI6" s="726"/>
      <c r="FUJ6" s="726"/>
      <c r="FUK6" s="726"/>
      <c r="FUL6" s="726"/>
      <c r="FUM6" s="727"/>
      <c r="FUN6" s="728"/>
      <c r="FUO6" s="726"/>
      <c r="FUP6" s="726"/>
      <c r="FUQ6" s="726"/>
      <c r="FUR6" s="726"/>
      <c r="FUS6" s="726"/>
      <c r="FUT6" s="726"/>
      <c r="FUU6" s="725"/>
      <c r="FUV6" s="726"/>
      <c r="FUW6" s="726"/>
      <c r="FUX6" s="726"/>
      <c r="FUY6" s="726"/>
      <c r="FUZ6" s="726"/>
      <c r="FVA6" s="726"/>
      <c r="FVB6" s="726"/>
      <c r="FVC6" s="727"/>
      <c r="FVD6" s="728"/>
      <c r="FVE6" s="726"/>
      <c r="FVF6" s="726"/>
      <c r="FVG6" s="726"/>
      <c r="FVH6" s="726"/>
      <c r="FVI6" s="726"/>
      <c r="FVJ6" s="726"/>
      <c r="FVK6" s="725"/>
      <c r="FVL6" s="726"/>
      <c r="FVM6" s="726"/>
      <c r="FVN6" s="726"/>
      <c r="FVO6" s="726"/>
      <c r="FVP6" s="726"/>
      <c r="FVQ6" s="726"/>
      <c r="FVR6" s="726"/>
      <c r="FVS6" s="727"/>
      <c r="FVT6" s="728"/>
      <c r="FVU6" s="726"/>
      <c r="FVV6" s="726"/>
      <c r="FVW6" s="726"/>
      <c r="FVX6" s="726"/>
      <c r="FVY6" s="726"/>
      <c r="FVZ6" s="726"/>
      <c r="FWA6" s="725"/>
      <c r="FWB6" s="726"/>
      <c r="FWC6" s="726"/>
      <c r="FWD6" s="726"/>
      <c r="FWE6" s="726"/>
      <c r="FWF6" s="726"/>
      <c r="FWG6" s="726"/>
      <c r="FWH6" s="726"/>
      <c r="FWI6" s="727"/>
      <c r="FWJ6" s="728"/>
      <c r="FWK6" s="726"/>
      <c r="FWL6" s="726"/>
      <c r="FWM6" s="726"/>
      <c r="FWN6" s="726"/>
      <c r="FWO6" s="726"/>
      <c r="FWP6" s="726"/>
      <c r="FWQ6" s="725"/>
      <c r="FWR6" s="726"/>
      <c r="FWS6" s="726"/>
      <c r="FWT6" s="726"/>
      <c r="FWU6" s="726"/>
      <c r="FWV6" s="726"/>
      <c r="FWW6" s="726"/>
      <c r="FWX6" s="726"/>
      <c r="FWY6" s="727"/>
      <c r="FWZ6" s="728"/>
      <c r="FXA6" s="726"/>
      <c r="FXB6" s="726"/>
      <c r="FXC6" s="726"/>
      <c r="FXD6" s="726"/>
      <c r="FXE6" s="726"/>
      <c r="FXF6" s="726"/>
      <c r="FXG6" s="725"/>
      <c r="FXH6" s="726"/>
      <c r="FXI6" s="726"/>
      <c r="FXJ6" s="726"/>
      <c r="FXK6" s="726"/>
      <c r="FXL6" s="726"/>
      <c r="FXM6" s="726"/>
      <c r="FXN6" s="726"/>
      <c r="FXO6" s="727"/>
      <c r="FXP6" s="728"/>
      <c r="FXQ6" s="726"/>
      <c r="FXR6" s="726"/>
      <c r="FXS6" s="726"/>
      <c r="FXT6" s="726"/>
      <c r="FXU6" s="726"/>
      <c r="FXV6" s="726"/>
      <c r="FXW6" s="725"/>
      <c r="FXX6" s="726"/>
      <c r="FXY6" s="726"/>
      <c r="FXZ6" s="726"/>
      <c r="FYA6" s="726"/>
      <c r="FYB6" s="726"/>
      <c r="FYC6" s="726"/>
      <c r="FYD6" s="726"/>
      <c r="FYE6" s="727"/>
      <c r="FYF6" s="728"/>
      <c r="FYG6" s="726"/>
      <c r="FYH6" s="726"/>
      <c r="FYI6" s="726"/>
      <c r="FYJ6" s="726"/>
      <c r="FYK6" s="726"/>
      <c r="FYL6" s="726"/>
      <c r="FYM6" s="725"/>
      <c r="FYN6" s="726"/>
      <c r="FYO6" s="726"/>
      <c r="FYP6" s="726"/>
      <c r="FYQ6" s="726"/>
      <c r="FYR6" s="726"/>
      <c r="FYS6" s="726"/>
      <c r="FYT6" s="726"/>
      <c r="FYU6" s="727"/>
      <c r="FYV6" s="728"/>
      <c r="FYW6" s="726"/>
      <c r="FYX6" s="726"/>
      <c r="FYY6" s="726"/>
      <c r="FYZ6" s="726"/>
      <c r="FZA6" s="726"/>
      <c r="FZB6" s="726"/>
      <c r="FZC6" s="725"/>
      <c r="FZD6" s="726"/>
      <c r="FZE6" s="726"/>
      <c r="FZF6" s="726"/>
      <c r="FZG6" s="726"/>
      <c r="FZH6" s="726"/>
      <c r="FZI6" s="726"/>
      <c r="FZJ6" s="726"/>
      <c r="FZK6" s="727"/>
      <c r="FZL6" s="728"/>
      <c r="FZM6" s="726"/>
      <c r="FZN6" s="726"/>
      <c r="FZO6" s="726"/>
      <c r="FZP6" s="726"/>
      <c r="FZQ6" s="726"/>
      <c r="FZR6" s="726"/>
      <c r="FZS6" s="725"/>
      <c r="FZT6" s="726"/>
      <c r="FZU6" s="726"/>
      <c r="FZV6" s="726"/>
      <c r="FZW6" s="726"/>
      <c r="FZX6" s="726"/>
      <c r="FZY6" s="726"/>
      <c r="FZZ6" s="726"/>
      <c r="GAA6" s="727"/>
      <c r="GAB6" s="728"/>
      <c r="GAC6" s="726"/>
      <c r="GAD6" s="726"/>
      <c r="GAE6" s="726"/>
      <c r="GAF6" s="726"/>
      <c r="GAG6" s="726"/>
      <c r="GAH6" s="726"/>
      <c r="GAI6" s="725"/>
      <c r="GAJ6" s="726"/>
      <c r="GAK6" s="726"/>
      <c r="GAL6" s="726"/>
      <c r="GAM6" s="726"/>
      <c r="GAN6" s="726"/>
      <c r="GAO6" s="726"/>
      <c r="GAP6" s="726"/>
      <c r="GAQ6" s="727"/>
      <c r="GAR6" s="728"/>
      <c r="GAS6" s="726"/>
      <c r="GAT6" s="726"/>
      <c r="GAU6" s="726"/>
      <c r="GAV6" s="726"/>
      <c r="GAW6" s="726"/>
      <c r="GAX6" s="726"/>
      <c r="GAY6" s="725"/>
      <c r="GAZ6" s="726"/>
      <c r="GBA6" s="726"/>
      <c r="GBB6" s="726"/>
      <c r="GBC6" s="726"/>
      <c r="GBD6" s="726"/>
      <c r="GBE6" s="726"/>
      <c r="GBF6" s="726"/>
      <c r="GBG6" s="727"/>
      <c r="GBH6" s="728"/>
      <c r="GBI6" s="726"/>
      <c r="GBJ6" s="726"/>
      <c r="GBK6" s="726"/>
      <c r="GBL6" s="726"/>
      <c r="GBM6" s="726"/>
      <c r="GBN6" s="726"/>
      <c r="GBO6" s="725"/>
      <c r="GBP6" s="726"/>
      <c r="GBQ6" s="726"/>
      <c r="GBR6" s="726"/>
      <c r="GBS6" s="726"/>
      <c r="GBT6" s="726"/>
      <c r="GBU6" s="726"/>
      <c r="GBV6" s="726"/>
      <c r="GBW6" s="727"/>
      <c r="GBX6" s="728"/>
      <c r="GBY6" s="726"/>
      <c r="GBZ6" s="726"/>
      <c r="GCA6" s="726"/>
      <c r="GCB6" s="726"/>
      <c r="GCC6" s="726"/>
      <c r="GCD6" s="726"/>
      <c r="GCE6" s="725"/>
      <c r="GCF6" s="726"/>
      <c r="GCG6" s="726"/>
      <c r="GCH6" s="726"/>
      <c r="GCI6" s="726"/>
      <c r="GCJ6" s="726"/>
      <c r="GCK6" s="726"/>
      <c r="GCL6" s="726"/>
      <c r="GCM6" s="727"/>
      <c r="GCN6" s="728"/>
      <c r="GCO6" s="726"/>
      <c r="GCP6" s="726"/>
      <c r="GCQ6" s="726"/>
      <c r="GCR6" s="726"/>
      <c r="GCS6" s="726"/>
      <c r="GCT6" s="726"/>
      <c r="GCU6" s="725"/>
      <c r="GCV6" s="726"/>
      <c r="GCW6" s="726"/>
      <c r="GCX6" s="726"/>
      <c r="GCY6" s="726"/>
      <c r="GCZ6" s="726"/>
      <c r="GDA6" s="726"/>
      <c r="GDB6" s="726"/>
      <c r="GDC6" s="727"/>
      <c r="GDD6" s="728"/>
      <c r="GDE6" s="726"/>
      <c r="GDF6" s="726"/>
      <c r="GDG6" s="726"/>
      <c r="GDH6" s="726"/>
      <c r="GDI6" s="726"/>
      <c r="GDJ6" s="726"/>
      <c r="GDK6" s="725"/>
      <c r="GDL6" s="726"/>
      <c r="GDM6" s="726"/>
      <c r="GDN6" s="726"/>
      <c r="GDO6" s="726"/>
      <c r="GDP6" s="726"/>
      <c r="GDQ6" s="726"/>
      <c r="GDR6" s="726"/>
      <c r="GDS6" s="727"/>
      <c r="GDT6" s="728"/>
      <c r="GDU6" s="726"/>
      <c r="GDV6" s="726"/>
      <c r="GDW6" s="726"/>
      <c r="GDX6" s="726"/>
      <c r="GDY6" s="726"/>
      <c r="GDZ6" s="726"/>
      <c r="GEA6" s="725"/>
      <c r="GEB6" s="726"/>
      <c r="GEC6" s="726"/>
      <c r="GED6" s="726"/>
      <c r="GEE6" s="726"/>
      <c r="GEF6" s="726"/>
      <c r="GEG6" s="726"/>
      <c r="GEH6" s="726"/>
      <c r="GEI6" s="727"/>
      <c r="GEJ6" s="728"/>
      <c r="GEK6" s="726"/>
      <c r="GEL6" s="726"/>
      <c r="GEM6" s="726"/>
      <c r="GEN6" s="726"/>
      <c r="GEO6" s="726"/>
      <c r="GEP6" s="726"/>
      <c r="GEQ6" s="725"/>
      <c r="GER6" s="726"/>
      <c r="GES6" s="726"/>
      <c r="GET6" s="726"/>
      <c r="GEU6" s="726"/>
      <c r="GEV6" s="726"/>
      <c r="GEW6" s="726"/>
      <c r="GEX6" s="726"/>
      <c r="GEY6" s="727"/>
      <c r="GEZ6" s="728"/>
      <c r="GFA6" s="726"/>
      <c r="GFB6" s="726"/>
      <c r="GFC6" s="726"/>
      <c r="GFD6" s="726"/>
      <c r="GFE6" s="726"/>
      <c r="GFF6" s="726"/>
      <c r="GFG6" s="725"/>
      <c r="GFH6" s="726"/>
      <c r="GFI6" s="726"/>
      <c r="GFJ6" s="726"/>
      <c r="GFK6" s="726"/>
      <c r="GFL6" s="726"/>
      <c r="GFM6" s="726"/>
      <c r="GFN6" s="726"/>
      <c r="GFO6" s="727"/>
      <c r="GFP6" s="728"/>
      <c r="GFQ6" s="726"/>
      <c r="GFR6" s="726"/>
      <c r="GFS6" s="726"/>
      <c r="GFT6" s="726"/>
      <c r="GFU6" s="726"/>
      <c r="GFV6" s="726"/>
      <c r="GFW6" s="725"/>
      <c r="GFX6" s="726"/>
      <c r="GFY6" s="726"/>
      <c r="GFZ6" s="726"/>
      <c r="GGA6" s="726"/>
      <c r="GGB6" s="726"/>
      <c r="GGC6" s="726"/>
      <c r="GGD6" s="726"/>
      <c r="GGE6" s="727"/>
      <c r="GGF6" s="728"/>
      <c r="GGG6" s="726"/>
      <c r="GGH6" s="726"/>
      <c r="GGI6" s="726"/>
      <c r="GGJ6" s="726"/>
      <c r="GGK6" s="726"/>
      <c r="GGL6" s="726"/>
      <c r="GGM6" s="725"/>
      <c r="GGN6" s="726"/>
      <c r="GGO6" s="726"/>
      <c r="GGP6" s="726"/>
      <c r="GGQ6" s="726"/>
      <c r="GGR6" s="726"/>
      <c r="GGS6" s="726"/>
      <c r="GGT6" s="726"/>
      <c r="GGU6" s="727"/>
      <c r="GGV6" s="728"/>
      <c r="GGW6" s="726"/>
      <c r="GGX6" s="726"/>
      <c r="GGY6" s="726"/>
      <c r="GGZ6" s="726"/>
      <c r="GHA6" s="726"/>
      <c r="GHB6" s="726"/>
      <c r="GHC6" s="725"/>
      <c r="GHD6" s="726"/>
      <c r="GHE6" s="726"/>
      <c r="GHF6" s="726"/>
      <c r="GHG6" s="726"/>
      <c r="GHH6" s="726"/>
      <c r="GHI6" s="726"/>
      <c r="GHJ6" s="726"/>
      <c r="GHK6" s="727"/>
      <c r="GHL6" s="728"/>
      <c r="GHM6" s="726"/>
      <c r="GHN6" s="726"/>
      <c r="GHO6" s="726"/>
      <c r="GHP6" s="726"/>
      <c r="GHQ6" s="726"/>
      <c r="GHR6" s="726"/>
      <c r="GHS6" s="725"/>
      <c r="GHT6" s="726"/>
      <c r="GHU6" s="726"/>
      <c r="GHV6" s="726"/>
      <c r="GHW6" s="726"/>
      <c r="GHX6" s="726"/>
      <c r="GHY6" s="726"/>
      <c r="GHZ6" s="726"/>
      <c r="GIA6" s="727"/>
      <c r="GIB6" s="728"/>
      <c r="GIC6" s="726"/>
      <c r="GID6" s="726"/>
      <c r="GIE6" s="726"/>
      <c r="GIF6" s="726"/>
      <c r="GIG6" s="726"/>
      <c r="GIH6" s="726"/>
      <c r="GII6" s="725"/>
      <c r="GIJ6" s="726"/>
      <c r="GIK6" s="726"/>
      <c r="GIL6" s="726"/>
      <c r="GIM6" s="726"/>
      <c r="GIN6" s="726"/>
      <c r="GIO6" s="726"/>
      <c r="GIP6" s="726"/>
      <c r="GIQ6" s="727"/>
      <c r="GIR6" s="728"/>
      <c r="GIS6" s="726"/>
      <c r="GIT6" s="726"/>
      <c r="GIU6" s="726"/>
      <c r="GIV6" s="726"/>
      <c r="GIW6" s="726"/>
      <c r="GIX6" s="726"/>
      <c r="GIY6" s="725"/>
      <c r="GIZ6" s="726"/>
      <c r="GJA6" s="726"/>
      <c r="GJB6" s="726"/>
      <c r="GJC6" s="726"/>
      <c r="GJD6" s="726"/>
      <c r="GJE6" s="726"/>
      <c r="GJF6" s="726"/>
      <c r="GJG6" s="727"/>
      <c r="GJH6" s="728"/>
      <c r="GJI6" s="726"/>
      <c r="GJJ6" s="726"/>
      <c r="GJK6" s="726"/>
      <c r="GJL6" s="726"/>
      <c r="GJM6" s="726"/>
      <c r="GJN6" s="726"/>
      <c r="GJO6" s="725"/>
      <c r="GJP6" s="726"/>
      <c r="GJQ6" s="726"/>
      <c r="GJR6" s="726"/>
      <c r="GJS6" s="726"/>
      <c r="GJT6" s="726"/>
      <c r="GJU6" s="726"/>
      <c r="GJV6" s="726"/>
      <c r="GJW6" s="727"/>
      <c r="GJX6" s="728"/>
      <c r="GJY6" s="726"/>
      <c r="GJZ6" s="726"/>
      <c r="GKA6" s="726"/>
      <c r="GKB6" s="726"/>
      <c r="GKC6" s="726"/>
      <c r="GKD6" s="726"/>
      <c r="GKE6" s="725"/>
      <c r="GKF6" s="726"/>
      <c r="GKG6" s="726"/>
      <c r="GKH6" s="726"/>
      <c r="GKI6" s="726"/>
      <c r="GKJ6" s="726"/>
      <c r="GKK6" s="726"/>
      <c r="GKL6" s="726"/>
      <c r="GKM6" s="727"/>
      <c r="GKN6" s="728"/>
      <c r="GKO6" s="726"/>
      <c r="GKP6" s="726"/>
      <c r="GKQ6" s="726"/>
      <c r="GKR6" s="726"/>
      <c r="GKS6" s="726"/>
      <c r="GKT6" s="726"/>
      <c r="GKU6" s="725"/>
      <c r="GKV6" s="726"/>
      <c r="GKW6" s="726"/>
      <c r="GKX6" s="726"/>
      <c r="GKY6" s="726"/>
      <c r="GKZ6" s="726"/>
      <c r="GLA6" s="726"/>
      <c r="GLB6" s="726"/>
      <c r="GLC6" s="727"/>
      <c r="GLD6" s="728"/>
      <c r="GLE6" s="726"/>
      <c r="GLF6" s="726"/>
      <c r="GLG6" s="726"/>
      <c r="GLH6" s="726"/>
      <c r="GLI6" s="726"/>
      <c r="GLJ6" s="726"/>
      <c r="GLK6" s="725"/>
      <c r="GLL6" s="726"/>
      <c r="GLM6" s="726"/>
      <c r="GLN6" s="726"/>
      <c r="GLO6" s="726"/>
      <c r="GLP6" s="726"/>
      <c r="GLQ6" s="726"/>
      <c r="GLR6" s="726"/>
      <c r="GLS6" s="727"/>
      <c r="GLT6" s="728"/>
      <c r="GLU6" s="726"/>
      <c r="GLV6" s="726"/>
      <c r="GLW6" s="726"/>
      <c r="GLX6" s="726"/>
      <c r="GLY6" s="726"/>
      <c r="GLZ6" s="726"/>
      <c r="GMA6" s="725"/>
      <c r="GMB6" s="726"/>
      <c r="GMC6" s="726"/>
      <c r="GMD6" s="726"/>
      <c r="GME6" s="726"/>
      <c r="GMF6" s="726"/>
      <c r="GMG6" s="726"/>
      <c r="GMH6" s="726"/>
      <c r="GMI6" s="727"/>
      <c r="GMJ6" s="728"/>
      <c r="GMK6" s="726"/>
      <c r="GML6" s="726"/>
      <c r="GMM6" s="726"/>
      <c r="GMN6" s="726"/>
      <c r="GMO6" s="726"/>
      <c r="GMP6" s="726"/>
      <c r="GMQ6" s="725"/>
      <c r="GMR6" s="726"/>
      <c r="GMS6" s="726"/>
      <c r="GMT6" s="726"/>
      <c r="GMU6" s="726"/>
      <c r="GMV6" s="726"/>
      <c r="GMW6" s="726"/>
      <c r="GMX6" s="726"/>
      <c r="GMY6" s="727"/>
      <c r="GMZ6" s="728"/>
      <c r="GNA6" s="726"/>
      <c r="GNB6" s="726"/>
      <c r="GNC6" s="726"/>
      <c r="GND6" s="726"/>
      <c r="GNE6" s="726"/>
      <c r="GNF6" s="726"/>
      <c r="GNG6" s="725"/>
      <c r="GNH6" s="726"/>
      <c r="GNI6" s="726"/>
      <c r="GNJ6" s="726"/>
      <c r="GNK6" s="726"/>
      <c r="GNL6" s="726"/>
      <c r="GNM6" s="726"/>
      <c r="GNN6" s="726"/>
      <c r="GNO6" s="727"/>
      <c r="GNP6" s="728"/>
      <c r="GNQ6" s="726"/>
      <c r="GNR6" s="726"/>
      <c r="GNS6" s="726"/>
      <c r="GNT6" s="726"/>
      <c r="GNU6" s="726"/>
      <c r="GNV6" s="726"/>
      <c r="GNW6" s="725"/>
      <c r="GNX6" s="726"/>
      <c r="GNY6" s="726"/>
      <c r="GNZ6" s="726"/>
      <c r="GOA6" s="726"/>
      <c r="GOB6" s="726"/>
      <c r="GOC6" s="726"/>
      <c r="GOD6" s="726"/>
      <c r="GOE6" s="727"/>
      <c r="GOF6" s="728"/>
      <c r="GOG6" s="726"/>
      <c r="GOH6" s="726"/>
      <c r="GOI6" s="726"/>
      <c r="GOJ6" s="726"/>
      <c r="GOK6" s="726"/>
      <c r="GOL6" s="726"/>
      <c r="GOM6" s="725"/>
      <c r="GON6" s="726"/>
      <c r="GOO6" s="726"/>
      <c r="GOP6" s="726"/>
      <c r="GOQ6" s="726"/>
      <c r="GOR6" s="726"/>
      <c r="GOS6" s="726"/>
      <c r="GOT6" s="726"/>
      <c r="GOU6" s="727"/>
      <c r="GOV6" s="728"/>
      <c r="GOW6" s="726"/>
      <c r="GOX6" s="726"/>
      <c r="GOY6" s="726"/>
      <c r="GOZ6" s="726"/>
      <c r="GPA6" s="726"/>
      <c r="GPB6" s="726"/>
      <c r="GPC6" s="725"/>
      <c r="GPD6" s="726"/>
      <c r="GPE6" s="726"/>
      <c r="GPF6" s="726"/>
      <c r="GPG6" s="726"/>
      <c r="GPH6" s="726"/>
      <c r="GPI6" s="726"/>
      <c r="GPJ6" s="726"/>
      <c r="GPK6" s="727"/>
      <c r="GPL6" s="728"/>
      <c r="GPM6" s="726"/>
      <c r="GPN6" s="726"/>
      <c r="GPO6" s="726"/>
      <c r="GPP6" s="726"/>
      <c r="GPQ6" s="726"/>
      <c r="GPR6" s="726"/>
      <c r="GPS6" s="725"/>
      <c r="GPT6" s="726"/>
      <c r="GPU6" s="726"/>
      <c r="GPV6" s="726"/>
      <c r="GPW6" s="726"/>
      <c r="GPX6" s="726"/>
      <c r="GPY6" s="726"/>
      <c r="GPZ6" s="726"/>
      <c r="GQA6" s="727"/>
      <c r="GQB6" s="728"/>
      <c r="GQC6" s="726"/>
      <c r="GQD6" s="726"/>
      <c r="GQE6" s="726"/>
      <c r="GQF6" s="726"/>
      <c r="GQG6" s="726"/>
      <c r="GQH6" s="726"/>
      <c r="GQI6" s="725"/>
      <c r="GQJ6" s="726"/>
      <c r="GQK6" s="726"/>
      <c r="GQL6" s="726"/>
      <c r="GQM6" s="726"/>
      <c r="GQN6" s="726"/>
      <c r="GQO6" s="726"/>
      <c r="GQP6" s="726"/>
      <c r="GQQ6" s="727"/>
      <c r="GQR6" s="728"/>
      <c r="GQS6" s="726"/>
      <c r="GQT6" s="726"/>
      <c r="GQU6" s="726"/>
      <c r="GQV6" s="726"/>
      <c r="GQW6" s="726"/>
      <c r="GQX6" s="726"/>
      <c r="GQY6" s="725"/>
      <c r="GQZ6" s="726"/>
      <c r="GRA6" s="726"/>
      <c r="GRB6" s="726"/>
      <c r="GRC6" s="726"/>
      <c r="GRD6" s="726"/>
      <c r="GRE6" s="726"/>
      <c r="GRF6" s="726"/>
      <c r="GRG6" s="727"/>
      <c r="GRH6" s="728"/>
      <c r="GRI6" s="726"/>
      <c r="GRJ6" s="726"/>
      <c r="GRK6" s="726"/>
      <c r="GRL6" s="726"/>
      <c r="GRM6" s="726"/>
      <c r="GRN6" s="726"/>
      <c r="GRO6" s="725"/>
      <c r="GRP6" s="726"/>
      <c r="GRQ6" s="726"/>
      <c r="GRR6" s="726"/>
      <c r="GRS6" s="726"/>
      <c r="GRT6" s="726"/>
      <c r="GRU6" s="726"/>
      <c r="GRV6" s="726"/>
      <c r="GRW6" s="727"/>
      <c r="GRX6" s="728"/>
      <c r="GRY6" s="726"/>
      <c r="GRZ6" s="726"/>
      <c r="GSA6" s="726"/>
      <c r="GSB6" s="726"/>
      <c r="GSC6" s="726"/>
      <c r="GSD6" s="726"/>
      <c r="GSE6" s="725"/>
      <c r="GSF6" s="726"/>
      <c r="GSG6" s="726"/>
      <c r="GSH6" s="726"/>
      <c r="GSI6" s="726"/>
      <c r="GSJ6" s="726"/>
      <c r="GSK6" s="726"/>
      <c r="GSL6" s="726"/>
      <c r="GSM6" s="727"/>
      <c r="GSN6" s="728"/>
      <c r="GSO6" s="726"/>
      <c r="GSP6" s="726"/>
      <c r="GSQ6" s="726"/>
      <c r="GSR6" s="726"/>
      <c r="GSS6" s="726"/>
      <c r="GST6" s="726"/>
      <c r="GSU6" s="725"/>
      <c r="GSV6" s="726"/>
      <c r="GSW6" s="726"/>
      <c r="GSX6" s="726"/>
      <c r="GSY6" s="726"/>
      <c r="GSZ6" s="726"/>
      <c r="GTA6" s="726"/>
      <c r="GTB6" s="726"/>
      <c r="GTC6" s="727"/>
      <c r="GTD6" s="728"/>
      <c r="GTE6" s="726"/>
      <c r="GTF6" s="726"/>
      <c r="GTG6" s="726"/>
      <c r="GTH6" s="726"/>
      <c r="GTI6" s="726"/>
      <c r="GTJ6" s="726"/>
      <c r="GTK6" s="725"/>
      <c r="GTL6" s="726"/>
      <c r="GTM6" s="726"/>
      <c r="GTN6" s="726"/>
      <c r="GTO6" s="726"/>
      <c r="GTP6" s="726"/>
      <c r="GTQ6" s="726"/>
      <c r="GTR6" s="726"/>
      <c r="GTS6" s="727"/>
      <c r="GTT6" s="728"/>
      <c r="GTU6" s="726"/>
      <c r="GTV6" s="726"/>
      <c r="GTW6" s="726"/>
      <c r="GTX6" s="726"/>
      <c r="GTY6" s="726"/>
      <c r="GTZ6" s="726"/>
      <c r="GUA6" s="725"/>
      <c r="GUB6" s="726"/>
      <c r="GUC6" s="726"/>
      <c r="GUD6" s="726"/>
      <c r="GUE6" s="726"/>
      <c r="GUF6" s="726"/>
      <c r="GUG6" s="726"/>
      <c r="GUH6" s="726"/>
      <c r="GUI6" s="727"/>
      <c r="GUJ6" s="728"/>
      <c r="GUK6" s="726"/>
      <c r="GUL6" s="726"/>
      <c r="GUM6" s="726"/>
      <c r="GUN6" s="726"/>
      <c r="GUO6" s="726"/>
      <c r="GUP6" s="726"/>
      <c r="GUQ6" s="725"/>
      <c r="GUR6" s="726"/>
      <c r="GUS6" s="726"/>
      <c r="GUT6" s="726"/>
      <c r="GUU6" s="726"/>
      <c r="GUV6" s="726"/>
      <c r="GUW6" s="726"/>
      <c r="GUX6" s="726"/>
      <c r="GUY6" s="727"/>
      <c r="GUZ6" s="728"/>
      <c r="GVA6" s="726"/>
      <c r="GVB6" s="726"/>
      <c r="GVC6" s="726"/>
      <c r="GVD6" s="726"/>
      <c r="GVE6" s="726"/>
      <c r="GVF6" s="726"/>
      <c r="GVG6" s="725"/>
      <c r="GVH6" s="726"/>
      <c r="GVI6" s="726"/>
      <c r="GVJ6" s="726"/>
      <c r="GVK6" s="726"/>
      <c r="GVL6" s="726"/>
      <c r="GVM6" s="726"/>
      <c r="GVN6" s="726"/>
      <c r="GVO6" s="727"/>
      <c r="GVP6" s="728"/>
      <c r="GVQ6" s="726"/>
      <c r="GVR6" s="726"/>
      <c r="GVS6" s="726"/>
      <c r="GVT6" s="726"/>
      <c r="GVU6" s="726"/>
      <c r="GVV6" s="726"/>
      <c r="GVW6" s="725"/>
      <c r="GVX6" s="726"/>
      <c r="GVY6" s="726"/>
      <c r="GVZ6" s="726"/>
      <c r="GWA6" s="726"/>
      <c r="GWB6" s="726"/>
      <c r="GWC6" s="726"/>
      <c r="GWD6" s="726"/>
      <c r="GWE6" s="727"/>
      <c r="GWF6" s="728"/>
      <c r="GWG6" s="726"/>
      <c r="GWH6" s="726"/>
      <c r="GWI6" s="726"/>
      <c r="GWJ6" s="726"/>
      <c r="GWK6" s="726"/>
      <c r="GWL6" s="726"/>
      <c r="GWM6" s="725"/>
      <c r="GWN6" s="726"/>
      <c r="GWO6" s="726"/>
      <c r="GWP6" s="726"/>
      <c r="GWQ6" s="726"/>
      <c r="GWR6" s="726"/>
      <c r="GWS6" s="726"/>
      <c r="GWT6" s="726"/>
      <c r="GWU6" s="727"/>
      <c r="GWV6" s="728"/>
      <c r="GWW6" s="726"/>
      <c r="GWX6" s="726"/>
      <c r="GWY6" s="726"/>
      <c r="GWZ6" s="726"/>
      <c r="GXA6" s="726"/>
      <c r="GXB6" s="726"/>
      <c r="GXC6" s="725"/>
      <c r="GXD6" s="726"/>
      <c r="GXE6" s="726"/>
      <c r="GXF6" s="726"/>
      <c r="GXG6" s="726"/>
      <c r="GXH6" s="726"/>
      <c r="GXI6" s="726"/>
      <c r="GXJ6" s="726"/>
      <c r="GXK6" s="727"/>
      <c r="GXL6" s="728"/>
      <c r="GXM6" s="726"/>
      <c r="GXN6" s="726"/>
      <c r="GXO6" s="726"/>
      <c r="GXP6" s="726"/>
      <c r="GXQ6" s="726"/>
      <c r="GXR6" s="726"/>
      <c r="GXS6" s="725"/>
      <c r="GXT6" s="726"/>
      <c r="GXU6" s="726"/>
      <c r="GXV6" s="726"/>
      <c r="GXW6" s="726"/>
      <c r="GXX6" s="726"/>
      <c r="GXY6" s="726"/>
      <c r="GXZ6" s="726"/>
      <c r="GYA6" s="727"/>
      <c r="GYB6" s="728"/>
      <c r="GYC6" s="726"/>
      <c r="GYD6" s="726"/>
      <c r="GYE6" s="726"/>
      <c r="GYF6" s="726"/>
      <c r="GYG6" s="726"/>
      <c r="GYH6" s="726"/>
      <c r="GYI6" s="725"/>
      <c r="GYJ6" s="726"/>
      <c r="GYK6" s="726"/>
      <c r="GYL6" s="726"/>
      <c r="GYM6" s="726"/>
      <c r="GYN6" s="726"/>
      <c r="GYO6" s="726"/>
      <c r="GYP6" s="726"/>
      <c r="GYQ6" s="727"/>
      <c r="GYR6" s="728"/>
      <c r="GYS6" s="726"/>
      <c r="GYT6" s="726"/>
      <c r="GYU6" s="726"/>
      <c r="GYV6" s="726"/>
      <c r="GYW6" s="726"/>
      <c r="GYX6" s="726"/>
      <c r="GYY6" s="725"/>
      <c r="GYZ6" s="726"/>
      <c r="GZA6" s="726"/>
      <c r="GZB6" s="726"/>
      <c r="GZC6" s="726"/>
      <c r="GZD6" s="726"/>
      <c r="GZE6" s="726"/>
      <c r="GZF6" s="726"/>
      <c r="GZG6" s="727"/>
      <c r="GZH6" s="728"/>
      <c r="GZI6" s="726"/>
      <c r="GZJ6" s="726"/>
      <c r="GZK6" s="726"/>
      <c r="GZL6" s="726"/>
      <c r="GZM6" s="726"/>
      <c r="GZN6" s="726"/>
      <c r="GZO6" s="725"/>
      <c r="GZP6" s="726"/>
      <c r="GZQ6" s="726"/>
      <c r="GZR6" s="726"/>
      <c r="GZS6" s="726"/>
      <c r="GZT6" s="726"/>
      <c r="GZU6" s="726"/>
      <c r="GZV6" s="726"/>
      <c r="GZW6" s="727"/>
      <c r="GZX6" s="728"/>
      <c r="GZY6" s="726"/>
      <c r="GZZ6" s="726"/>
      <c r="HAA6" s="726"/>
      <c r="HAB6" s="726"/>
      <c r="HAC6" s="726"/>
      <c r="HAD6" s="726"/>
      <c r="HAE6" s="725"/>
      <c r="HAF6" s="726"/>
      <c r="HAG6" s="726"/>
      <c r="HAH6" s="726"/>
      <c r="HAI6" s="726"/>
      <c r="HAJ6" s="726"/>
      <c r="HAK6" s="726"/>
      <c r="HAL6" s="726"/>
      <c r="HAM6" s="727"/>
      <c r="HAN6" s="728"/>
      <c r="HAO6" s="726"/>
      <c r="HAP6" s="726"/>
      <c r="HAQ6" s="726"/>
      <c r="HAR6" s="726"/>
      <c r="HAS6" s="726"/>
      <c r="HAT6" s="726"/>
      <c r="HAU6" s="725"/>
      <c r="HAV6" s="726"/>
      <c r="HAW6" s="726"/>
      <c r="HAX6" s="726"/>
      <c r="HAY6" s="726"/>
      <c r="HAZ6" s="726"/>
      <c r="HBA6" s="726"/>
      <c r="HBB6" s="726"/>
      <c r="HBC6" s="727"/>
      <c r="HBD6" s="728"/>
      <c r="HBE6" s="726"/>
      <c r="HBF6" s="726"/>
      <c r="HBG6" s="726"/>
      <c r="HBH6" s="726"/>
      <c r="HBI6" s="726"/>
      <c r="HBJ6" s="726"/>
      <c r="HBK6" s="725"/>
      <c r="HBL6" s="726"/>
      <c r="HBM6" s="726"/>
      <c r="HBN6" s="726"/>
      <c r="HBO6" s="726"/>
      <c r="HBP6" s="726"/>
      <c r="HBQ6" s="726"/>
      <c r="HBR6" s="726"/>
      <c r="HBS6" s="727"/>
      <c r="HBT6" s="728"/>
      <c r="HBU6" s="726"/>
      <c r="HBV6" s="726"/>
      <c r="HBW6" s="726"/>
      <c r="HBX6" s="726"/>
      <c r="HBY6" s="726"/>
      <c r="HBZ6" s="726"/>
      <c r="HCA6" s="725"/>
      <c r="HCB6" s="726"/>
      <c r="HCC6" s="726"/>
      <c r="HCD6" s="726"/>
      <c r="HCE6" s="726"/>
      <c r="HCF6" s="726"/>
      <c r="HCG6" s="726"/>
      <c r="HCH6" s="726"/>
      <c r="HCI6" s="727"/>
      <c r="HCJ6" s="728"/>
      <c r="HCK6" s="726"/>
      <c r="HCL6" s="726"/>
      <c r="HCM6" s="726"/>
      <c r="HCN6" s="726"/>
      <c r="HCO6" s="726"/>
      <c r="HCP6" s="726"/>
      <c r="HCQ6" s="725"/>
      <c r="HCR6" s="726"/>
      <c r="HCS6" s="726"/>
      <c r="HCT6" s="726"/>
      <c r="HCU6" s="726"/>
      <c r="HCV6" s="726"/>
      <c r="HCW6" s="726"/>
      <c r="HCX6" s="726"/>
      <c r="HCY6" s="727"/>
      <c r="HCZ6" s="728"/>
      <c r="HDA6" s="726"/>
      <c r="HDB6" s="726"/>
      <c r="HDC6" s="726"/>
      <c r="HDD6" s="726"/>
      <c r="HDE6" s="726"/>
      <c r="HDF6" s="726"/>
      <c r="HDG6" s="725"/>
      <c r="HDH6" s="726"/>
      <c r="HDI6" s="726"/>
      <c r="HDJ6" s="726"/>
      <c r="HDK6" s="726"/>
      <c r="HDL6" s="726"/>
      <c r="HDM6" s="726"/>
      <c r="HDN6" s="726"/>
      <c r="HDO6" s="727"/>
      <c r="HDP6" s="728"/>
      <c r="HDQ6" s="726"/>
      <c r="HDR6" s="726"/>
      <c r="HDS6" s="726"/>
      <c r="HDT6" s="726"/>
      <c r="HDU6" s="726"/>
      <c r="HDV6" s="726"/>
      <c r="HDW6" s="725"/>
      <c r="HDX6" s="726"/>
      <c r="HDY6" s="726"/>
      <c r="HDZ6" s="726"/>
      <c r="HEA6" s="726"/>
      <c r="HEB6" s="726"/>
      <c r="HEC6" s="726"/>
      <c r="HED6" s="726"/>
      <c r="HEE6" s="727"/>
      <c r="HEF6" s="728"/>
      <c r="HEG6" s="726"/>
      <c r="HEH6" s="726"/>
      <c r="HEI6" s="726"/>
      <c r="HEJ6" s="726"/>
      <c r="HEK6" s="726"/>
      <c r="HEL6" s="726"/>
      <c r="HEM6" s="725"/>
      <c r="HEN6" s="726"/>
      <c r="HEO6" s="726"/>
      <c r="HEP6" s="726"/>
      <c r="HEQ6" s="726"/>
      <c r="HER6" s="726"/>
      <c r="HES6" s="726"/>
      <c r="HET6" s="726"/>
      <c r="HEU6" s="727"/>
      <c r="HEV6" s="728"/>
      <c r="HEW6" s="726"/>
      <c r="HEX6" s="726"/>
      <c r="HEY6" s="726"/>
      <c r="HEZ6" s="726"/>
      <c r="HFA6" s="726"/>
      <c r="HFB6" s="726"/>
      <c r="HFC6" s="725"/>
      <c r="HFD6" s="726"/>
      <c r="HFE6" s="726"/>
      <c r="HFF6" s="726"/>
      <c r="HFG6" s="726"/>
      <c r="HFH6" s="726"/>
      <c r="HFI6" s="726"/>
      <c r="HFJ6" s="726"/>
      <c r="HFK6" s="727"/>
      <c r="HFL6" s="728"/>
      <c r="HFM6" s="726"/>
      <c r="HFN6" s="726"/>
      <c r="HFO6" s="726"/>
      <c r="HFP6" s="726"/>
      <c r="HFQ6" s="726"/>
      <c r="HFR6" s="726"/>
      <c r="HFS6" s="725"/>
      <c r="HFT6" s="726"/>
      <c r="HFU6" s="726"/>
      <c r="HFV6" s="726"/>
      <c r="HFW6" s="726"/>
      <c r="HFX6" s="726"/>
      <c r="HFY6" s="726"/>
      <c r="HFZ6" s="726"/>
      <c r="HGA6" s="727"/>
      <c r="HGB6" s="728"/>
      <c r="HGC6" s="726"/>
      <c r="HGD6" s="726"/>
      <c r="HGE6" s="726"/>
      <c r="HGF6" s="726"/>
      <c r="HGG6" s="726"/>
      <c r="HGH6" s="726"/>
      <c r="HGI6" s="725"/>
      <c r="HGJ6" s="726"/>
      <c r="HGK6" s="726"/>
      <c r="HGL6" s="726"/>
      <c r="HGM6" s="726"/>
      <c r="HGN6" s="726"/>
      <c r="HGO6" s="726"/>
      <c r="HGP6" s="726"/>
      <c r="HGQ6" s="727"/>
      <c r="HGR6" s="728"/>
      <c r="HGS6" s="726"/>
      <c r="HGT6" s="726"/>
      <c r="HGU6" s="726"/>
      <c r="HGV6" s="726"/>
      <c r="HGW6" s="726"/>
      <c r="HGX6" s="726"/>
      <c r="HGY6" s="725"/>
      <c r="HGZ6" s="726"/>
      <c r="HHA6" s="726"/>
      <c r="HHB6" s="726"/>
      <c r="HHC6" s="726"/>
      <c r="HHD6" s="726"/>
      <c r="HHE6" s="726"/>
      <c r="HHF6" s="726"/>
      <c r="HHG6" s="727"/>
      <c r="HHH6" s="728"/>
      <c r="HHI6" s="726"/>
      <c r="HHJ6" s="726"/>
      <c r="HHK6" s="726"/>
      <c r="HHL6" s="726"/>
      <c r="HHM6" s="726"/>
      <c r="HHN6" s="726"/>
      <c r="HHO6" s="725"/>
      <c r="HHP6" s="726"/>
      <c r="HHQ6" s="726"/>
      <c r="HHR6" s="726"/>
      <c r="HHS6" s="726"/>
      <c r="HHT6" s="726"/>
      <c r="HHU6" s="726"/>
      <c r="HHV6" s="726"/>
      <c r="HHW6" s="727"/>
      <c r="HHX6" s="728"/>
      <c r="HHY6" s="726"/>
      <c r="HHZ6" s="726"/>
      <c r="HIA6" s="726"/>
      <c r="HIB6" s="726"/>
      <c r="HIC6" s="726"/>
      <c r="HID6" s="726"/>
      <c r="HIE6" s="725"/>
      <c r="HIF6" s="726"/>
      <c r="HIG6" s="726"/>
      <c r="HIH6" s="726"/>
      <c r="HII6" s="726"/>
      <c r="HIJ6" s="726"/>
      <c r="HIK6" s="726"/>
      <c r="HIL6" s="726"/>
      <c r="HIM6" s="727"/>
      <c r="HIN6" s="728"/>
      <c r="HIO6" s="726"/>
      <c r="HIP6" s="726"/>
      <c r="HIQ6" s="726"/>
      <c r="HIR6" s="726"/>
      <c r="HIS6" s="726"/>
      <c r="HIT6" s="726"/>
      <c r="HIU6" s="725"/>
      <c r="HIV6" s="726"/>
      <c r="HIW6" s="726"/>
      <c r="HIX6" s="726"/>
      <c r="HIY6" s="726"/>
      <c r="HIZ6" s="726"/>
      <c r="HJA6" s="726"/>
      <c r="HJB6" s="726"/>
      <c r="HJC6" s="727"/>
      <c r="HJD6" s="728"/>
      <c r="HJE6" s="726"/>
      <c r="HJF6" s="726"/>
      <c r="HJG6" s="726"/>
      <c r="HJH6" s="726"/>
      <c r="HJI6" s="726"/>
      <c r="HJJ6" s="726"/>
      <c r="HJK6" s="725"/>
      <c r="HJL6" s="726"/>
      <c r="HJM6" s="726"/>
      <c r="HJN6" s="726"/>
      <c r="HJO6" s="726"/>
      <c r="HJP6" s="726"/>
      <c r="HJQ6" s="726"/>
      <c r="HJR6" s="726"/>
      <c r="HJS6" s="727"/>
      <c r="HJT6" s="728"/>
      <c r="HJU6" s="726"/>
      <c r="HJV6" s="726"/>
      <c r="HJW6" s="726"/>
      <c r="HJX6" s="726"/>
      <c r="HJY6" s="726"/>
      <c r="HJZ6" s="726"/>
      <c r="HKA6" s="725"/>
      <c r="HKB6" s="726"/>
      <c r="HKC6" s="726"/>
      <c r="HKD6" s="726"/>
      <c r="HKE6" s="726"/>
      <c r="HKF6" s="726"/>
      <c r="HKG6" s="726"/>
      <c r="HKH6" s="726"/>
      <c r="HKI6" s="727"/>
      <c r="HKJ6" s="728"/>
      <c r="HKK6" s="726"/>
      <c r="HKL6" s="726"/>
      <c r="HKM6" s="726"/>
      <c r="HKN6" s="726"/>
      <c r="HKO6" s="726"/>
      <c r="HKP6" s="726"/>
      <c r="HKQ6" s="725"/>
      <c r="HKR6" s="726"/>
      <c r="HKS6" s="726"/>
      <c r="HKT6" s="726"/>
      <c r="HKU6" s="726"/>
      <c r="HKV6" s="726"/>
      <c r="HKW6" s="726"/>
      <c r="HKX6" s="726"/>
      <c r="HKY6" s="727"/>
      <c r="HKZ6" s="728"/>
      <c r="HLA6" s="726"/>
      <c r="HLB6" s="726"/>
      <c r="HLC6" s="726"/>
      <c r="HLD6" s="726"/>
      <c r="HLE6" s="726"/>
      <c r="HLF6" s="726"/>
      <c r="HLG6" s="725"/>
      <c r="HLH6" s="726"/>
      <c r="HLI6" s="726"/>
      <c r="HLJ6" s="726"/>
      <c r="HLK6" s="726"/>
      <c r="HLL6" s="726"/>
      <c r="HLM6" s="726"/>
      <c r="HLN6" s="726"/>
      <c r="HLO6" s="727"/>
      <c r="HLP6" s="728"/>
      <c r="HLQ6" s="726"/>
      <c r="HLR6" s="726"/>
      <c r="HLS6" s="726"/>
      <c r="HLT6" s="726"/>
      <c r="HLU6" s="726"/>
      <c r="HLV6" s="726"/>
      <c r="HLW6" s="725"/>
      <c r="HLX6" s="726"/>
      <c r="HLY6" s="726"/>
      <c r="HLZ6" s="726"/>
      <c r="HMA6" s="726"/>
      <c r="HMB6" s="726"/>
      <c r="HMC6" s="726"/>
      <c r="HMD6" s="726"/>
      <c r="HME6" s="727"/>
      <c r="HMF6" s="728"/>
      <c r="HMG6" s="726"/>
      <c r="HMH6" s="726"/>
      <c r="HMI6" s="726"/>
      <c r="HMJ6" s="726"/>
      <c r="HMK6" s="726"/>
      <c r="HML6" s="726"/>
      <c r="HMM6" s="725"/>
      <c r="HMN6" s="726"/>
      <c r="HMO6" s="726"/>
      <c r="HMP6" s="726"/>
      <c r="HMQ6" s="726"/>
      <c r="HMR6" s="726"/>
      <c r="HMS6" s="726"/>
      <c r="HMT6" s="726"/>
      <c r="HMU6" s="727"/>
      <c r="HMV6" s="728"/>
      <c r="HMW6" s="726"/>
      <c r="HMX6" s="726"/>
      <c r="HMY6" s="726"/>
      <c r="HMZ6" s="726"/>
      <c r="HNA6" s="726"/>
      <c r="HNB6" s="726"/>
      <c r="HNC6" s="725"/>
      <c r="HND6" s="726"/>
      <c r="HNE6" s="726"/>
      <c r="HNF6" s="726"/>
      <c r="HNG6" s="726"/>
      <c r="HNH6" s="726"/>
      <c r="HNI6" s="726"/>
      <c r="HNJ6" s="726"/>
      <c r="HNK6" s="727"/>
      <c r="HNL6" s="728"/>
      <c r="HNM6" s="726"/>
      <c r="HNN6" s="726"/>
      <c r="HNO6" s="726"/>
      <c r="HNP6" s="726"/>
      <c r="HNQ6" s="726"/>
      <c r="HNR6" s="726"/>
      <c r="HNS6" s="725"/>
      <c r="HNT6" s="726"/>
      <c r="HNU6" s="726"/>
      <c r="HNV6" s="726"/>
      <c r="HNW6" s="726"/>
      <c r="HNX6" s="726"/>
      <c r="HNY6" s="726"/>
      <c r="HNZ6" s="726"/>
      <c r="HOA6" s="727"/>
      <c r="HOB6" s="728"/>
      <c r="HOC6" s="726"/>
      <c r="HOD6" s="726"/>
      <c r="HOE6" s="726"/>
      <c r="HOF6" s="726"/>
      <c r="HOG6" s="726"/>
      <c r="HOH6" s="726"/>
      <c r="HOI6" s="725"/>
      <c r="HOJ6" s="726"/>
      <c r="HOK6" s="726"/>
      <c r="HOL6" s="726"/>
      <c r="HOM6" s="726"/>
      <c r="HON6" s="726"/>
      <c r="HOO6" s="726"/>
      <c r="HOP6" s="726"/>
      <c r="HOQ6" s="727"/>
      <c r="HOR6" s="728"/>
      <c r="HOS6" s="726"/>
      <c r="HOT6" s="726"/>
      <c r="HOU6" s="726"/>
      <c r="HOV6" s="726"/>
      <c r="HOW6" s="726"/>
      <c r="HOX6" s="726"/>
      <c r="HOY6" s="725"/>
      <c r="HOZ6" s="726"/>
      <c r="HPA6" s="726"/>
      <c r="HPB6" s="726"/>
      <c r="HPC6" s="726"/>
      <c r="HPD6" s="726"/>
      <c r="HPE6" s="726"/>
      <c r="HPF6" s="726"/>
      <c r="HPG6" s="727"/>
      <c r="HPH6" s="728"/>
      <c r="HPI6" s="726"/>
      <c r="HPJ6" s="726"/>
      <c r="HPK6" s="726"/>
      <c r="HPL6" s="726"/>
      <c r="HPM6" s="726"/>
      <c r="HPN6" s="726"/>
      <c r="HPO6" s="725"/>
      <c r="HPP6" s="726"/>
      <c r="HPQ6" s="726"/>
      <c r="HPR6" s="726"/>
      <c r="HPS6" s="726"/>
      <c r="HPT6" s="726"/>
      <c r="HPU6" s="726"/>
      <c r="HPV6" s="726"/>
      <c r="HPW6" s="727"/>
      <c r="HPX6" s="728"/>
      <c r="HPY6" s="726"/>
      <c r="HPZ6" s="726"/>
      <c r="HQA6" s="726"/>
      <c r="HQB6" s="726"/>
      <c r="HQC6" s="726"/>
      <c r="HQD6" s="726"/>
      <c r="HQE6" s="725"/>
      <c r="HQF6" s="726"/>
      <c r="HQG6" s="726"/>
      <c r="HQH6" s="726"/>
      <c r="HQI6" s="726"/>
      <c r="HQJ6" s="726"/>
      <c r="HQK6" s="726"/>
      <c r="HQL6" s="726"/>
      <c r="HQM6" s="727"/>
      <c r="HQN6" s="728"/>
      <c r="HQO6" s="726"/>
      <c r="HQP6" s="726"/>
      <c r="HQQ6" s="726"/>
      <c r="HQR6" s="726"/>
      <c r="HQS6" s="726"/>
      <c r="HQT6" s="726"/>
      <c r="HQU6" s="725"/>
      <c r="HQV6" s="726"/>
      <c r="HQW6" s="726"/>
      <c r="HQX6" s="726"/>
      <c r="HQY6" s="726"/>
      <c r="HQZ6" s="726"/>
      <c r="HRA6" s="726"/>
      <c r="HRB6" s="726"/>
      <c r="HRC6" s="727"/>
      <c r="HRD6" s="728"/>
      <c r="HRE6" s="726"/>
      <c r="HRF6" s="726"/>
      <c r="HRG6" s="726"/>
      <c r="HRH6" s="726"/>
      <c r="HRI6" s="726"/>
      <c r="HRJ6" s="726"/>
      <c r="HRK6" s="725"/>
      <c r="HRL6" s="726"/>
      <c r="HRM6" s="726"/>
      <c r="HRN6" s="726"/>
      <c r="HRO6" s="726"/>
      <c r="HRP6" s="726"/>
      <c r="HRQ6" s="726"/>
      <c r="HRR6" s="726"/>
      <c r="HRS6" s="727"/>
      <c r="HRT6" s="728"/>
      <c r="HRU6" s="726"/>
      <c r="HRV6" s="726"/>
      <c r="HRW6" s="726"/>
      <c r="HRX6" s="726"/>
      <c r="HRY6" s="726"/>
      <c r="HRZ6" s="726"/>
      <c r="HSA6" s="725"/>
      <c r="HSB6" s="726"/>
      <c r="HSC6" s="726"/>
      <c r="HSD6" s="726"/>
      <c r="HSE6" s="726"/>
      <c r="HSF6" s="726"/>
      <c r="HSG6" s="726"/>
      <c r="HSH6" s="726"/>
      <c r="HSI6" s="727"/>
      <c r="HSJ6" s="728"/>
      <c r="HSK6" s="726"/>
      <c r="HSL6" s="726"/>
      <c r="HSM6" s="726"/>
      <c r="HSN6" s="726"/>
      <c r="HSO6" s="726"/>
      <c r="HSP6" s="726"/>
      <c r="HSQ6" s="725"/>
      <c r="HSR6" s="726"/>
      <c r="HSS6" s="726"/>
      <c r="HST6" s="726"/>
      <c r="HSU6" s="726"/>
      <c r="HSV6" s="726"/>
      <c r="HSW6" s="726"/>
      <c r="HSX6" s="726"/>
      <c r="HSY6" s="727"/>
      <c r="HSZ6" s="728"/>
      <c r="HTA6" s="726"/>
      <c r="HTB6" s="726"/>
      <c r="HTC6" s="726"/>
      <c r="HTD6" s="726"/>
      <c r="HTE6" s="726"/>
      <c r="HTF6" s="726"/>
      <c r="HTG6" s="725"/>
      <c r="HTH6" s="726"/>
      <c r="HTI6" s="726"/>
      <c r="HTJ6" s="726"/>
      <c r="HTK6" s="726"/>
      <c r="HTL6" s="726"/>
      <c r="HTM6" s="726"/>
      <c r="HTN6" s="726"/>
      <c r="HTO6" s="727"/>
      <c r="HTP6" s="728"/>
      <c r="HTQ6" s="726"/>
      <c r="HTR6" s="726"/>
      <c r="HTS6" s="726"/>
      <c r="HTT6" s="726"/>
      <c r="HTU6" s="726"/>
      <c r="HTV6" s="726"/>
      <c r="HTW6" s="725"/>
      <c r="HTX6" s="726"/>
      <c r="HTY6" s="726"/>
      <c r="HTZ6" s="726"/>
      <c r="HUA6" s="726"/>
      <c r="HUB6" s="726"/>
      <c r="HUC6" s="726"/>
      <c r="HUD6" s="726"/>
      <c r="HUE6" s="727"/>
      <c r="HUF6" s="728"/>
      <c r="HUG6" s="726"/>
      <c r="HUH6" s="726"/>
      <c r="HUI6" s="726"/>
      <c r="HUJ6" s="726"/>
      <c r="HUK6" s="726"/>
      <c r="HUL6" s="726"/>
      <c r="HUM6" s="725"/>
      <c r="HUN6" s="726"/>
      <c r="HUO6" s="726"/>
      <c r="HUP6" s="726"/>
      <c r="HUQ6" s="726"/>
      <c r="HUR6" s="726"/>
      <c r="HUS6" s="726"/>
      <c r="HUT6" s="726"/>
      <c r="HUU6" s="727"/>
      <c r="HUV6" s="728"/>
      <c r="HUW6" s="726"/>
      <c r="HUX6" s="726"/>
      <c r="HUY6" s="726"/>
      <c r="HUZ6" s="726"/>
      <c r="HVA6" s="726"/>
      <c r="HVB6" s="726"/>
      <c r="HVC6" s="725"/>
      <c r="HVD6" s="726"/>
      <c r="HVE6" s="726"/>
      <c r="HVF6" s="726"/>
      <c r="HVG6" s="726"/>
      <c r="HVH6" s="726"/>
      <c r="HVI6" s="726"/>
      <c r="HVJ6" s="726"/>
      <c r="HVK6" s="727"/>
      <c r="HVL6" s="728"/>
      <c r="HVM6" s="726"/>
      <c r="HVN6" s="726"/>
      <c r="HVO6" s="726"/>
      <c r="HVP6" s="726"/>
      <c r="HVQ6" s="726"/>
      <c r="HVR6" s="726"/>
      <c r="HVS6" s="725"/>
      <c r="HVT6" s="726"/>
      <c r="HVU6" s="726"/>
      <c r="HVV6" s="726"/>
      <c r="HVW6" s="726"/>
      <c r="HVX6" s="726"/>
      <c r="HVY6" s="726"/>
      <c r="HVZ6" s="726"/>
      <c r="HWA6" s="727"/>
      <c r="HWB6" s="728"/>
      <c r="HWC6" s="726"/>
      <c r="HWD6" s="726"/>
      <c r="HWE6" s="726"/>
      <c r="HWF6" s="726"/>
      <c r="HWG6" s="726"/>
      <c r="HWH6" s="726"/>
      <c r="HWI6" s="725"/>
      <c r="HWJ6" s="726"/>
      <c r="HWK6" s="726"/>
      <c r="HWL6" s="726"/>
      <c r="HWM6" s="726"/>
      <c r="HWN6" s="726"/>
      <c r="HWO6" s="726"/>
      <c r="HWP6" s="726"/>
      <c r="HWQ6" s="727"/>
      <c r="HWR6" s="728"/>
      <c r="HWS6" s="726"/>
      <c r="HWT6" s="726"/>
      <c r="HWU6" s="726"/>
      <c r="HWV6" s="726"/>
      <c r="HWW6" s="726"/>
      <c r="HWX6" s="726"/>
      <c r="HWY6" s="725"/>
      <c r="HWZ6" s="726"/>
      <c r="HXA6" s="726"/>
      <c r="HXB6" s="726"/>
      <c r="HXC6" s="726"/>
      <c r="HXD6" s="726"/>
      <c r="HXE6" s="726"/>
      <c r="HXF6" s="726"/>
      <c r="HXG6" s="727"/>
      <c r="HXH6" s="728"/>
      <c r="HXI6" s="726"/>
      <c r="HXJ6" s="726"/>
      <c r="HXK6" s="726"/>
      <c r="HXL6" s="726"/>
      <c r="HXM6" s="726"/>
      <c r="HXN6" s="726"/>
      <c r="HXO6" s="725"/>
      <c r="HXP6" s="726"/>
      <c r="HXQ6" s="726"/>
      <c r="HXR6" s="726"/>
      <c r="HXS6" s="726"/>
      <c r="HXT6" s="726"/>
      <c r="HXU6" s="726"/>
      <c r="HXV6" s="726"/>
      <c r="HXW6" s="727"/>
      <c r="HXX6" s="728"/>
      <c r="HXY6" s="726"/>
      <c r="HXZ6" s="726"/>
      <c r="HYA6" s="726"/>
      <c r="HYB6" s="726"/>
      <c r="HYC6" s="726"/>
      <c r="HYD6" s="726"/>
      <c r="HYE6" s="725"/>
      <c r="HYF6" s="726"/>
      <c r="HYG6" s="726"/>
      <c r="HYH6" s="726"/>
      <c r="HYI6" s="726"/>
      <c r="HYJ6" s="726"/>
      <c r="HYK6" s="726"/>
      <c r="HYL6" s="726"/>
      <c r="HYM6" s="727"/>
      <c r="HYN6" s="728"/>
      <c r="HYO6" s="726"/>
      <c r="HYP6" s="726"/>
      <c r="HYQ6" s="726"/>
      <c r="HYR6" s="726"/>
      <c r="HYS6" s="726"/>
      <c r="HYT6" s="726"/>
      <c r="HYU6" s="725"/>
      <c r="HYV6" s="726"/>
      <c r="HYW6" s="726"/>
      <c r="HYX6" s="726"/>
      <c r="HYY6" s="726"/>
      <c r="HYZ6" s="726"/>
      <c r="HZA6" s="726"/>
      <c r="HZB6" s="726"/>
      <c r="HZC6" s="727"/>
      <c r="HZD6" s="728"/>
      <c r="HZE6" s="726"/>
      <c r="HZF6" s="726"/>
      <c r="HZG6" s="726"/>
      <c r="HZH6" s="726"/>
      <c r="HZI6" s="726"/>
      <c r="HZJ6" s="726"/>
      <c r="HZK6" s="725"/>
      <c r="HZL6" s="726"/>
      <c r="HZM6" s="726"/>
      <c r="HZN6" s="726"/>
      <c r="HZO6" s="726"/>
      <c r="HZP6" s="726"/>
      <c r="HZQ6" s="726"/>
      <c r="HZR6" s="726"/>
      <c r="HZS6" s="727"/>
      <c r="HZT6" s="728"/>
      <c r="HZU6" s="726"/>
      <c r="HZV6" s="726"/>
      <c r="HZW6" s="726"/>
      <c r="HZX6" s="726"/>
      <c r="HZY6" s="726"/>
      <c r="HZZ6" s="726"/>
      <c r="IAA6" s="725"/>
      <c r="IAB6" s="726"/>
      <c r="IAC6" s="726"/>
      <c r="IAD6" s="726"/>
      <c r="IAE6" s="726"/>
      <c r="IAF6" s="726"/>
      <c r="IAG6" s="726"/>
      <c r="IAH6" s="726"/>
      <c r="IAI6" s="727"/>
      <c r="IAJ6" s="728"/>
      <c r="IAK6" s="726"/>
      <c r="IAL6" s="726"/>
      <c r="IAM6" s="726"/>
      <c r="IAN6" s="726"/>
      <c r="IAO6" s="726"/>
      <c r="IAP6" s="726"/>
      <c r="IAQ6" s="725"/>
      <c r="IAR6" s="726"/>
      <c r="IAS6" s="726"/>
      <c r="IAT6" s="726"/>
      <c r="IAU6" s="726"/>
      <c r="IAV6" s="726"/>
      <c r="IAW6" s="726"/>
      <c r="IAX6" s="726"/>
      <c r="IAY6" s="727"/>
      <c r="IAZ6" s="728"/>
      <c r="IBA6" s="726"/>
      <c r="IBB6" s="726"/>
      <c r="IBC6" s="726"/>
      <c r="IBD6" s="726"/>
      <c r="IBE6" s="726"/>
      <c r="IBF6" s="726"/>
      <c r="IBG6" s="725"/>
      <c r="IBH6" s="726"/>
      <c r="IBI6" s="726"/>
      <c r="IBJ6" s="726"/>
      <c r="IBK6" s="726"/>
      <c r="IBL6" s="726"/>
      <c r="IBM6" s="726"/>
      <c r="IBN6" s="726"/>
      <c r="IBO6" s="727"/>
      <c r="IBP6" s="728"/>
      <c r="IBQ6" s="726"/>
      <c r="IBR6" s="726"/>
      <c r="IBS6" s="726"/>
      <c r="IBT6" s="726"/>
      <c r="IBU6" s="726"/>
      <c r="IBV6" s="726"/>
      <c r="IBW6" s="725"/>
      <c r="IBX6" s="726"/>
      <c r="IBY6" s="726"/>
      <c r="IBZ6" s="726"/>
      <c r="ICA6" s="726"/>
      <c r="ICB6" s="726"/>
      <c r="ICC6" s="726"/>
      <c r="ICD6" s="726"/>
      <c r="ICE6" s="727"/>
      <c r="ICF6" s="728"/>
      <c r="ICG6" s="726"/>
      <c r="ICH6" s="726"/>
      <c r="ICI6" s="726"/>
      <c r="ICJ6" s="726"/>
      <c r="ICK6" s="726"/>
      <c r="ICL6" s="726"/>
      <c r="ICM6" s="725"/>
      <c r="ICN6" s="726"/>
      <c r="ICO6" s="726"/>
      <c r="ICP6" s="726"/>
      <c r="ICQ6" s="726"/>
      <c r="ICR6" s="726"/>
      <c r="ICS6" s="726"/>
      <c r="ICT6" s="726"/>
      <c r="ICU6" s="727"/>
      <c r="ICV6" s="728"/>
      <c r="ICW6" s="726"/>
      <c r="ICX6" s="726"/>
      <c r="ICY6" s="726"/>
      <c r="ICZ6" s="726"/>
      <c r="IDA6" s="726"/>
      <c r="IDB6" s="726"/>
      <c r="IDC6" s="725"/>
      <c r="IDD6" s="726"/>
      <c r="IDE6" s="726"/>
      <c r="IDF6" s="726"/>
      <c r="IDG6" s="726"/>
      <c r="IDH6" s="726"/>
      <c r="IDI6" s="726"/>
      <c r="IDJ6" s="726"/>
      <c r="IDK6" s="727"/>
      <c r="IDL6" s="728"/>
      <c r="IDM6" s="726"/>
      <c r="IDN6" s="726"/>
      <c r="IDO6" s="726"/>
      <c r="IDP6" s="726"/>
      <c r="IDQ6" s="726"/>
      <c r="IDR6" s="726"/>
      <c r="IDS6" s="725"/>
      <c r="IDT6" s="726"/>
      <c r="IDU6" s="726"/>
      <c r="IDV6" s="726"/>
      <c r="IDW6" s="726"/>
      <c r="IDX6" s="726"/>
      <c r="IDY6" s="726"/>
      <c r="IDZ6" s="726"/>
      <c r="IEA6" s="727"/>
      <c r="IEB6" s="728"/>
      <c r="IEC6" s="726"/>
      <c r="IED6" s="726"/>
      <c r="IEE6" s="726"/>
      <c r="IEF6" s="726"/>
      <c r="IEG6" s="726"/>
      <c r="IEH6" s="726"/>
      <c r="IEI6" s="725"/>
      <c r="IEJ6" s="726"/>
      <c r="IEK6" s="726"/>
      <c r="IEL6" s="726"/>
      <c r="IEM6" s="726"/>
      <c r="IEN6" s="726"/>
      <c r="IEO6" s="726"/>
      <c r="IEP6" s="726"/>
      <c r="IEQ6" s="727"/>
      <c r="IER6" s="728"/>
      <c r="IES6" s="726"/>
      <c r="IET6" s="726"/>
      <c r="IEU6" s="726"/>
      <c r="IEV6" s="726"/>
      <c r="IEW6" s="726"/>
      <c r="IEX6" s="726"/>
      <c r="IEY6" s="725"/>
      <c r="IEZ6" s="726"/>
      <c r="IFA6" s="726"/>
      <c r="IFB6" s="726"/>
      <c r="IFC6" s="726"/>
      <c r="IFD6" s="726"/>
      <c r="IFE6" s="726"/>
      <c r="IFF6" s="726"/>
      <c r="IFG6" s="727"/>
      <c r="IFH6" s="728"/>
      <c r="IFI6" s="726"/>
      <c r="IFJ6" s="726"/>
      <c r="IFK6" s="726"/>
      <c r="IFL6" s="726"/>
      <c r="IFM6" s="726"/>
      <c r="IFN6" s="726"/>
      <c r="IFO6" s="725"/>
      <c r="IFP6" s="726"/>
      <c r="IFQ6" s="726"/>
      <c r="IFR6" s="726"/>
      <c r="IFS6" s="726"/>
      <c r="IFT6" s="726"/>
      <c r="IFU6" s="726"/>
      <c r="IFV6" s="726"/>
      <c r="IFW6" s="727"/>
      <c r="IFX6" s="728"/>
      <c r="IFY6" s="726"/>
      <c r="IFZ6" s="726"/>
      <c r="IGA6" s="726"/>
      <c r="IGB6" s="726"/>
      <c r="IGC6" s="726"/>
      <c r="IGD6" s="726"/>
      <c r="IGE6" s="725"/>
      <c r="IGF6" s="726"/>
      <c r="IGG6" s="726"/>
      <c r="IGH6" s="726"/>
      <c r="IGI6" s="726"/>
      <c r="IGJ6" s="726"/>
      <c r="IGK6" s="726"/>
      <c r="IGL6" s="726"/>
      <c r="IGM6" s="727"/>
      <c r="IGN6" s="728"/>
      <c r="IGO6" s="726"/>
      <c r="IGP6" s="726"/>
      <c r="IGQ6" s="726"/>
      <c r="IGR6" s="726"/>
      <c r="IGS6" s="726"/>
      <c r="IGT6" s="726"/>
      <c r="IGU6" s="725"/>
      <c r="IGV6" s="726"/>
      <c r="IGW6" s="726"/>
      <c r="IGX6" s="726"/>
      <c r="IGY6" s="726"/>
      <c r="IGZ6" s="726"/>
      <c r="IHA6" s="726"/>
      <c r="IHB6" s="726"/>
      <c r="IHC6" s="727"/>
      <c r="IHD6" s="728"/>
      <c r="IHE6" s="726"/>
      <c r="IHF6" s="726"/>
      <c r="IHG6" s="726"/>
      <c r="IHH6" s="726"/>
      <c r="IHI6" s="726"/>
      <c r="IHJ6" s="726"/>
      <c r="IHK6" s="725"/>
      <c r="IHL6" s="726"/>
      <c r="IHM6" s="726"/>
      <c r="IHN6" s="726"/>
      <c r="IHO6" s="726"/>
      <c r="IHP6" s="726"/>
      <c r="IHQ6" s="726"/>
      <c r="IHR6" s="726"/>
      <c r="IHS6" s="727"/>
      <c r="IHT6" s="728"/>
      <c r="IHU6" s="726"/>
      <c r="IHV6" s="726"/>
      <c r="IHW6" s="726"/>
      <c r="IHX6" s="726"/>
      <c r="IHY6" s="726"/>
      <c r="IHZ6" s="726"/>
      <c r="IIA6" s="725"/>
      <c r="IIB6" s="726"/>
      <c r="IIC6" s="726"/>
      <c r="IID6" s="726"/>
      <c r="IIE6" s="726"/>
      <c r="IIF6" s="726"/>
      <c r="IIG6" s="726"/>
      <c r="IIH6" s="726"/>
      <c r="III6" s="727"/>
      <c r="IIJ6" s="728"/>
      <c r="IIK6" s="726"/>
      <c r="IIL6" s="726"/>
      <c r="IIM6" s="726"/>
      <c r="IIN6" s="726"/>
      <c r="IIO6" s="726"/>
      <c r="IIP6" s="726"/>
      <c r="IIQ6" s="725"/>
      <c r="IIR6" s="726"/>
      <c r="IIS6" s="726"/>
      <c r="IIT6" s="726"/>
      <c r="IIU6" s="726"/>
      <c r="IIV6" s="726"/>
      <c r="IIW6" s="726"/>
      <c r="IIX6" s="726"/>
      <c r="IIY6" s="727"/>
      <c r="IIZ6" s="728"/>
      <c r="IJA6" s="726"/>
      <c r="IJB6" s="726"/>
      <c r="IJC6" s="726"/>
      <c r="IJD6" s="726"/>
      <c r="IJE6" s="726"/>
      <c r="IJF6" s="726"/>
      <c r="IJG6" s="725"/>
      <c r="IJH6" s="726"/>
      <c r="IJI6" s="726"/>
      <c r="IJJ6" s="726"/>
      <c r="IJK6" s="726"/>
      <c r="IJL6" s="726"/>
      <c r="IJM6" s="726"/>
      <c r="IJN6" s="726"/>
      <c r="IJO6" s="727"/>
      <c r="IJP6" s="728"/>
      <c r="IJQ6" s="726"/>
      <c r="IJR6" s="726"/>
      <c r="IJS6" s="726"/>
      <c r="IJT6" s="726"/>
      <c r="IJU6" s="726"/>
      <c r="IJV6" s="726"/>
      <c r="IJW6" s="725"/>
      <c r="IJX6" s="726"/>
      <c r="IJY6" s="726"/>
      <c r="IJZ6" s="726"/>
      <c r="IKA6" s="726"/>
      <c r="IKB6" s="726"/>
      <c r="IKC6" s="726"/>
      <c r="IKD6" s="726"/>
      <c r="IKE6" s="727"/>
      <c r="IKF6" s="728"/>
      <c r="IKG6" s="726"/>
      <c r="IKH6" s="726"/>
      <c r="IKI6" s="726"/>
      <c r="IKJ6" s="726"/>
      <c r="IKK6" s="726"/>
      <c r="IKL6" s="726"/>
      <c r="IKM6" s="725"/>
      <c r="IKN6" s="726"/>
      <c r="IKO6" s="726"/>
      <c r="IKP6" s="726"/>
      <c r="IKQ6" s="726"/>
      <c r="IKR6" s="726"/>
      <c r="IKS6" s="726"/>
      <c r="IKT6" s="726"/>
      <c r="IKU6" s="727"/>
      <c r="IKV6" s="728"/>
      <c r="IKW6" s="726"/>
      <c r="IKX6" s="726"/>
      <c r="IKY6" s="726"/>
      <c r="IKZ6" s="726"/>
      <c r="ILA6" s="726"/>
      <c r="ILB6" s="726"/>
      <c r="ILC6" s="725"/>
      <c r="ILD6" s="726"/>
      <c r="ILE6" s="726"/>
      <c r="ILF6" s="726"/>
      <c r="ILG6" s="726"/>
      <c r="ILH6" s="726"/>
      <c r="ILI6" s="726"/>
      <c r="ILJ6" s="726"/>
      <c r="ILK6" s="727"/>
      <c r="ILL6" s="728"/>
      <c r="ILM6" s="726"/>
      <c r="ILN6" s="726"/>
      <c r="ILO6" s="726"/>
      <c r="ILP6" s="726"/>
      <c r="ILQ6" s="726"/>
      <c r="ILR6" s="726"/>
      <c r="ILS6" s="725"/>
      <c r="ILT6" s="726"/>
      <c r="ILU6" s="726"/>
      <c r="ILV6" s="726"/>
      <c r="ILW6" s="726"/>
      <c r="ILX6" s="726"/>
      <c r="ILY6" s="726"/>
      <c r="ILZ6" s="726"/>
      <c r="IMA6" s="727"/>
      <c r="IMB6" s="728"/>
      <c r="IMC6" s="726"/>
      <c r="IMD6" s="726"/>
      <c r="IME6" s="726"/>
      <c r="IMF6" s="726"/>
      <c r="IMG6" s="726"/>
      <c r="IMH6" s="726"/>
      <c r="IMI6" s="725"/>
      <c r="IMJ6" s="726"/>
      <c r="IMK6" s="726"/>
      <c r="IML6" s="726"/>
      <c r="IMM6" s="726"/>
      <c r="IMN6" s="726"/>
      <c r="IMO6" s="726"/>
      <c r="IMP6" s="726"/>
      <c r="IMQ6" s="727"/>
      <c r="IMR6" s="728"/>
      <c r="IMS6" s="726"/>
      <c r="IMT6" s="726"/>
      <c r="IMU6" s="726"/>
      <c r="IMV6" s="726"/>
      <c r="IMW6" s="726"/>
      <c r="IMX6" s="726"/>
      <c r="IMY6" s="725"/>
      <c r="IMZ6" s="726"/>
      <c r="INA6" s="726"/>
      <c r="INB6" s="726"/>
      <c r="INC6" s="726"/>
      <c r="IND6" s="726"/>
      <c r="INE6" s="726"/>
      <c r="INF6" s="726"/>
      <c r="ING6" s="727"/>
      <c r="INH6" s="728"/>
      <c r="INI6" s="726"/>
      <c r="INJ6" s="726"/>
      <c r="INK6" s="726"/>
      <c r="INL6" s="726"/>
      <c r="INM6" s="726"/>
      <c r="INN6" s="726"/>
      <c r="INO6" s="725"/>
      <c r="INP6" s="726"/>
      <c r="INQ6" s="726"/>
      <c r="INR6" s="726"/>
      <c r="INS6" s="726"/>
      <c r="INT6" s="726"/>
      <c r="INU6" s="726"/>
      <c r="INV6" s="726"/>
      <c r="INW6" s="727"/>
      <c r="INX6" s="728"/>
      <c r="INY6" s="726"/>
      <c r="INZ6" s="726"/>
      <c r="IOA6" s="726"/>
      <c r="IOB6" s="726"/>
      <c r="IOC6" s="726"/>
      <c r="IOD6" s="726"/>
      <c r="IOE6" s="725"/>
      <c r="IOF6" s="726"/>
      <c r="IOG6" s="726"/>
      <c r="IOH6" s="726"/>
      <c r="IOI6" s="726"/>
      <c r="IOJ6" s="726"/>
      <c r="IOK6" s="726"/>
      <c r="IOL6" s="726"/>
      <c r="IOM6" s="727"/>
      <c r="ION6" s="728"/>
      <c r="IOO6" s="726"/>
      <c r="IOP6" s="726"/>
      <c r="IOQ6" s="726"/>
      <c r="IOR6" s="726"/>
      <c r="IOS6" s="726"/>
      <c r="IOT6" s="726"/>
      <c r="IOU6" s="725"/>
      <c r="IOV6" s="726"/>
      <c r="IOW6" s="726"/>
      <c r="IOX6" s="726"/>
      <c r="IOY6" s="726"/>
      <c r="IOZ6" s="726"/>
      <c r="IPA6" s="726"/>
      <c r="IPB6" s="726"/>
      <c r="IPC6" s="727"/>
      <c r="IPD6" s="728"/>
      <c r="IPE6" s="726"/>
      <c r="IPF6" s="726"/>
      <c r="IPG6" s="726"/>
      <c r="IPH6" s="726"/>
      <c r="IPI6" s="726"/>
      <c r="IPJ6" s="726"/>
      <c r="IPK6" s="725"/>
      <c r="IPL6" s="726"/>
      <c r="IPM6" s="726"/>
      <c r="IPN6" s="726"/>
      <c r="IPO6" s="726"/>
      <c r="IPP6" s="726"/>
      <c r="IPQ6" s="726"/>
      <c r="IPR6" s="726"/>
      <c r="IPS6" s="727"/>
      <c r="IPT6" s="728"/>
      <c r="IPU6" s="726"/>
      <c r="IPV6" s="726"/>
      <c r="IPW6" s="726"/>
      <c r="IPX6" s="726"/>
      <c r="IPY6" s="726"/>
      <c r="IPZ6" s="726"/>
      <c r="IQA6" s="725"/>
      <c r="IQB6" s="726"/>
      <c r="IQC6" s="726"/>
      <c r="IQD6" s="726"/>
      <c r="IQE6" s="726"/>
      <c r="IQF6" s="726"/>
      <c r="IQG6" s="726"/>
      <c r="IQH6" s="726"/>
      <c r="IQI6" s="727"/>
      <c r="IQJ6" s="728"/>
      <c r="IQK6" s="726"/>
      <c r="IQL6" s="726"/>
      <c r="IQM6" s="726"/>
      <c r="IQN6" s="726"/>
      <c r="IQO6" s="726"/>
      <c r="IQP6" s="726"/>
      <c r="IQQ6" s="725"/>
      <c r="IQR6" s="726"/>
      <c r="IQS6" s="726"/>
      <c r="IQT6" s="726"/>
      <c r="IQU6" s="726"/>
      <c r="IQV6" s="726"/>
      <c r="IQW6" s="726"/>
      <c r="IQX6" s="726"/>
      <c r="IQY6" s="727"/>
      <c r="IQZ6" s="728"/>
      <c r="IRA6" s="726"/>
      <c r="IRB6" s="726"/>
      <c r="IRC6" s="726"/>
      <c r="IRD6" s="726"/>
      <c r="IRE6" s="726"/>
      <c r="IRF6" s="726"/>
      <c r="IRG6" s="725"/>
      <c r="IRH6" s="726"/>
      <c r="IRI6" s="726"/>
      <c r="IRJ6" s="726"/>
      <c r="IRK6" s="726"/>
      <c r="IRL6" s="726"/>
      <c r="IRM6" s="726"/>
      <c r="IRN6" s="726"/>
      <c r="IRO6" s="727"/>
      <c r="IRP6" s="728"/>
      <c r="IRQ6" s="726"/>
      <c r="IRR6" s="726"/>
      <c r="IRS6" s="726"/>
      <c r="IRT6" s="726"/>
      <c r="IRU6" s="726"/>
      <c r="IRV6" s="726"/>
      <c r="IRW6" s="725"/>
      <c r="IRX6" s="726"/>
      <c r="IRY6" s="726"/>
      <c r="IRZ6" s="726"/>
      <c r="ISA6" s="726"/>
      <c r="ISB6" s="726"/>
      <c r="ISC6" s="726"/>
      <c r="ISD6" s="726"/>
      <c r="ISE6" s="727"/>
      <c r="ISF6" s="728"/>
      <c r="ISG6" s="726"/>
      <c r="ISH6" s="726"/>
      <c r="ISI6" s="726"/>
      <c r="ISJ6" s="726"/>
      <c r="ISK6" s="726"/>
      <c r="ISL6" s="726"/>
      <c r="ISM6" s="725"/>
      <c r="ISN6" s="726"/>
      <c r="ISO6" s="726"/>
      <c r="ISP6" s="726"/>
      <c r="ISQ6" s="726"/>
      <c r="ISR6" s="726"/>
      <c r="ISS6" s="726"/>
      <c r="IST6" s="726"/>
      <c r="ISU6" s="727"/>
      <c r="ISV6" s="728"/>
      <c r="ISW6" s="726"/>
      <c r="ISX6" s="726"/>
      <c r="ISY6" s="726"/>
      <c r="ISZ6" s="726"/>
      <c r="ITA6" s="726"/>
      <c r="ITB6" s="726"/>
      <c r="ITC6" s="725"/>
      <c r="ITD6" s="726"/>
      <c r="ITE6" s="726"/>
      <c r="ITF6" s="726"/>
      <c r="ITG6" s="726"/>
      <c r="ITH6" s="726"/>
      <c r="ITI6" s="726"/>
      <c r="ITJ6" s="726"/>
      <c r="ITK6" s="727"/>
      <c r="ITL6" s="728"/>
      <c r="ITM6" s="726"/>
      <c r="ITN6" s="726"/>
      <c r="ITO6" s="726"/>
      <c r="ITP6" s="726"/>
      <c r="ITQ6" s="726"/>
      <c r="ITR6" s="726"/>
      <c r="ITS6" s="725"/>
      <c r="ITT6" s="726"/>
      <c r="ITU6" s="726"/>
      <c r="ITV6" s="726"/>
      <c r="ITW6" s="726"/>
      <c r="ITX6" s="726"/>
      <c r="ITY6" s="726"/>
      <c r="ITZ6" s="726"/>
      <c r="IUA6" s="727"/>
      <c r="IUB6" s="728"/>
      <c r="IUC6" s="726"/>
      <c r="IUD6" s="726"/>
      <c r="IUE6" s="726"/>
      <c r="IUF6" s="726"/>
      <c r="IUG6" s="726"/>
      <c r="IUH6" s="726"/>
      <c r="IUI6" s="725"/>
      <c r="IUJ6" s="726"/>
      <c r="IUK6" s="726"/>
      <c r="IUL6" s="726"/>
      <c r="IUM6" s="726"/>
      <c r="IUN6" s="726"/>
      <c r="IUO6" s="726"/>
      <c r="IUP6" s="726"/>
      <c r="IUQ6" s="727"/>
      <c r="IUR6" s="728"/>
      <c r="IUS6" s="726"/>
      <c r="IUT6" s="726"/>
      <c r="IUU6" s="726"/>
      <c r="IUV6" s="726"/>
      <c r="IUW6" s="726"/>
      <c r="IUX6" s="726"/>
      <c r="IUY6" s="725"/>
      <c r="IUZ6" s="726"/>
      <c r="IVA6" s="726"/>
      <c r="IVB6" s="726"/>
      <c r="IVC6" s="726"/>
      <c r="IVD6" s="726"/>
      <c r="IVE6" s="726"/>
      <c r="IVF6" s="726"/>
      <c r="IVG6" s="727"/>
      <c r="IVH6" s="728"/>
      <c r="IVI6" s="726"/>
      <c r="IVJ6" s="726"/>
      <c r="IVK6" s="726"/>
      <c r="IVL6" s="726"/>
      <c r="IVM6" s="726"/>
      <c r="IVN6" s="726"/>
      <c r="IVO6" s="725"/>
      <c r="IVP6" s="726"/>
      <c r="IVQ6" s="726"/>
      <c r="IVR6" s="726"/>
      <c r="IVS6" s="726"/>
      <c r="IVT6" s="726"/>
      <c r="IVU6" s="726"/>
      <c r="IVV6" s="726"/>
      <c r="IVW6" s="727"/>
      <c r="IVX6" s="728"/>
      <c r="IVY6" s="726"/>
      <c r="IVZ6" s="726"/>
      <c r="IWA6" s="726"/>
      <c r="IWB6" s="726"/>
      <c r="IWC6" s="726"/>
      <c r="IWD6" s="726"/>
      <c r="IWE6" s="725"/>
      <c r="IWF6" s="726"/>
      <c r="IWG6" s="726"/>
      <c r="IWH6" s="726"/>
      <c r="IWI6" s="726"/>
      <c r="IWJ6" s="726"/>
      <c r="IWK6" s="726"/>
      <c r="IWL6" s="726"/>
      <c r="IWM6" s="727"/>
      <c r="IWN6" s="728"/>
      <c r="IWO6" s="726"/>
      <c r="IWP6" s="726"/>
      <c r="IWQ6" s="726"/>
      <c r="IWR6" s="726"/>
      <c r="IWS6" s="726"/>
      <c r="IWT6" s="726"/>
      <c r="IWU6" s="725"/>
      <c r="IWV6" s="726"/>
      <c r="IWW6" s="726"/>
      <c r="IWX6" s="726"/>
      <c r="IWY6" s="726"/>
      <c r="IWZ6" s="726"/>
      <c r="IXA6" s="726"/>
      <c r="IXB6" s="726"/>
      <c r="IXC6" s="727"/>
      <c r="IXD6" s="728"/>
      <c r="IXE6" s="726"/>
      <c r="IXF6" s="726"/>
      <c r="IXG6" s="726"/>
      <c r="IXH6" s="726"/>
      <c r="IXI6" s="726"/>
      <c r="IXJ6" s="726"/>
      <c r="IXK6" s="725"/>
      <c r="IXL6" s="726"/>
      <c r="IXM6" s="726"/>
      <c r="IXN6" s="726"/>
      <c r="IXO6" s="726"/>
      <c r="IXP6" s="726"/>
      <c r="IXQ6" s="726"/>
      <c r="IXR6" s="726"/>
      <c r="IXS6" s="727"/>
      <c r="IXT6" s="728"/>
      <c r="IXU6" s="726"/>
      <c r="IXV6" s="726"/>
      <c r="IXW6" s="726"/>
      <c r="IXX6" s="726"/>
      <c r="IXY6" s="726"/>
      <c r="IXZ6" s="726"/>
      <c r="IYA6" s="725"/>
      <c r="IYB6" s="726"/>
      <c r="IYC6" s="726"/>
      <c r="IYD6" s="726"/>
      <c r="IYE6" s="726"/>
      <c r="IYF6" s="726"/>
      <c r="IYG6" s="726"/>
      <c r="IYH6" s="726"/>
      <c r="IYI6" s="727"/>
      <c r="IYJ6" s="728"/>
      <c r="IYK6" s="726"/>
      <c r="IYL6" s="726"/>
      <c r="IYM6" s="726"/>
      <c r="IYN6" s="726"/>
      <c r="IYO6" s="726"/>
      <c r="IYP6" s="726"/>
      <c r="IYQ6" s="725"/>
      <c r="IYR6" s="726"/>
      <c r="IYS6" s="726"/>
      <c r="IYT6" s="726"/>
      <c r="IYU6" s="726"/>
      <c r="IYV6" s="726"/>
      <c r="IYW6" s="726"/>
      <c r="IYX6" s="726"/>
      <c r="IYY6" s="727"/>
      <c r="IYZ6" s="728"/>
      <c r="IZA6" s="726"/>
      <c r="IZB6" s="726"/>
      <c r="IZC6" s="726"/>
      <c r="IZD6" s="726"/>
      <c r="IZE6" s="726"/>
      <c r="IZF6" s="726"/>
      <c r="IZG6" s="725"/>
      <c r="IZH6" s="726"/>
      <c r="IZI6" s="726"/>
      <c r="IZJ6" s="726"/>
      <c r="IZK6" s="726"/>
      <c r="IZL6" s="726"/>
      <c r="IZM6" s="726"/>
      <c r="IZN6" s="726"/>
      <c r="IZO6" s="727"/>
      <c r="IZP6" s="728"/>
      <c r="IZQ6" s="726"/>
      <c r="IZR6" s="726"/>
      <c r="IZS6" s="726"/>
      <c r="IZT6" s="726"/>
      <c r="IZU6" s="726"/>
      <c r="IZV6" s="726"/>
      <c r="IZW6" s="725"/>
      <c r="IZX6" s="726"/>
      <c r="IZY6" s="726"/>
      <c r="IZZ6" s="726"/>
      <c r="JAA6" s="726"/>
      <c r="JAB6" s="726"/>
      <c r="JAC6" s="726"/>
      <c r="JAD6" s="726"/>
      <c r="JAE6" s="727"/>
      <c r="JAF6" s="728"/>
      <c r="JAG6" s="726"/>
      <c r="JAH6" s="726"/>
      <c r="JAI6" s="726"/>
      <c r="JAJ6" s="726"/>
      <c r="JAK6" s="726"/>
      <c r="JAL6" s="726"/>
      <c r="JAM6" s="725"/>
      <c r="JAN6" s="726"/>
      <c r="JAO6" s="726"/>
      <c r="JAP6" s="726"/>
      <c r="JAQ6" s="726"/>
      <c r="JAR6" s="726"/>
      <c r="JAS6" s="726"/>
      <c r="JAT6" s="726"/>
      <c r="JAU6" s="727"/>
      <c r="JAV6" s="728"/>
      <c r="JAW6" s="726"/>
      <c r="JAX6" s="726"/>
      <c r="JAY6" s="726"/>
      <c r="JAZ6" s="726"/>
      <c r="JBA6" s="726"/>
      <c r="JBB6" s="726"/>
      <c r="JBC6" s="725"/>
      <c r="JBD6" s="726"/>
      <c r="JBE6" s="726"/>
      <c r="JBF6" s="726"/>
      <c r="JBG6" s="726"/>
      <c r="JBH6" s="726"/>
      <c r="JBI6" s="726"/>
      <c r="JBJ6" s="726"/>
      <c r="JBK6" s="727"/>
      <c r="JBL6" s="728"/>
      <c r="JBM6" s="726"/>
      <c r="JBN6" s="726"/>
      <c r="JBO6" s="726"/>
      <c r="JBP6" s="726"/>
      <c r="JBQ6" s="726"/>
      <c r="JBR6" s="726"/>
      <c r="JBS6" s="725"/>
      <c r="JBT6" s="726"/>
      <c r="JBU6" s="726"/>
      <c r="JBV6" s="726"/>
      <c r="JBW6" s="726"/>
      <c r="JBX6" s="726"/>
      <c r="JBY6" s="726"/>
      <c r="JBZ6" s="726"/>
      <c r="JCA6" s="727"/>
      <c r="JCB6" s="728"/>
      <c r="JCC6" s="726"/>
      <c r="JCD6" s="726"/>
      <c r="JCE6" s="726"/>
      <c r="JCF6" s="726"/>
      <c r="JCG6" s="726"/>
      <c r="JCH6" s="726"/>
      <c r="JCI6" s="725"/>
      <c r="JCJ6" s="726"/>
      <c r="JCK6" s="726"/>
      <c r="JCL6" s="726"/>
      <c r="JCM6" s="726"/>
      <c r="JCN6" s="726"/>
      <c r="JCO6" s="726"/>
      <c r="JCP6" s="726"/>
      <c r="JCQ6" s="727"/>
      <c r="JCR6" s="728"/>
      <c r="JCS6" s="726"/>
      <c r="JCT6" s="726"/>
      <c r="JCU6" s="726"/>
      <c r="JCV6" s="726"/>
      <c r="JCW6" s="726"/>
      <c r="JCX6" s="726"/>
      <c r="JCY6" s="725"/>
      <c r="JCZ6" s="726"/>
      <c r="JDA6" s="726"/>
      <c r="JDB6" s="726"/>
      <c r="JDC6" s="726"/>
      <c r="JDD6" s="726"/>
      <c r="JDE6" s="726"/>
      <c r="JDF6" s="726"/>
      <c r="JDG6" s="727"/>
      <c r="JDH6" s="728"/>
      <c r="JDI6" s="726"/>
      <c r="JDJ6" s="726"/>
      <c r="JDK6" s="726"/>
      <c r="JDL6" s="726"/>
      <c r="JDM6" s="726"/>
      <c r="JDN6" s="726"/>
      <c r="JDO6" s="725"/>
      <c r="JDP6" s="726"/>
      <c r="JDQ6" s="726"/>
      <c r="JDR6" s="726"/>
      <c r="JDS6" s="726"/>
      <c r="JDT6" s="726"/>
      <c r="JDU6" s="726"/>
      <c r="JDV6" s="726"/>
      <c r="JDW6" s="727"/>
      <c r="JDX6" s="728"/>
      <c r="JDY6" s="726"/>
      <c r="JDZ6" s="726"/>
      <c r="JEA6" s="726"/>
      <c r="JEB6" s="726"/>
      <c r="JEC6" s="726"/>
      <c r="JED6" s="726"/>
      <c r="JEE6" s="725"/>
      <c r="JEF6" s="726"/>
      <c r="JEG6" s="726"/>
      <c r="JEH6" s="726"/>
      <c r="JEI6" s="726"/>
      <c r="JEJ6" s="726"/>
      <c r="JEK6" s="726"/>
      <c r="JEL6" s="726"/>
      <c r="JEM6" s="727"/>
      <c r="JEN6" s="728"/>
      <c r="JEO6" s="726"/>
      <c r="JEP6" s="726"/>
      <c r="JEQ6" s="726"/>
      <c r="JER6" s="726"/>
      <c r="JES6" s="726"/>
      <c r="JET6" s="726"/>
      <c r="JEU6" s="725"/>
      <c r="JEV6" s="726"/>
      <c r="JEW6" s="726"/>
      <c r="JEX6" s="726"/>
      <c r="JEY6" s="726"/>
      <c r="JEZ6" s="726"/>
      <c r="JFA6" s="726"/>
      <c r="JFB6" s="726"/>
      <c r="JFC6" s="727"/>
      <c r="JFD6" s="728"/>
      <c r="JFE6" s="726"/>
      <c r="JFF6" s="726"/>
      <c r="JFG6" s="726"/>
      <c r="JFH6" s="726"/>
      <c r="JFI6" s="726"/>
      <c r="JFJ6" s="726"/>
      <c r="JFK6" s="725"/>
      <c r="JFL6" s="726"/>
      <c r="JFM6" s="726"/>
      <c r="JFN6" s="726"/>
      <c r="JFO6" s="726"/>
      <c r="JFP6" s="726"/>
      <c r="JFQ6" s="726"/>
      <c r="JFR6" s="726"/>
      <c r="JFS6" s="727"/>
      <c r="JFT6" s="728"/>
      <c r="JFU6" s="726"/>
      <c r="JFV6" s="726"/>
      <c r="JFW6" s="726"/>
      <c r="JFX6" s="726"/>
      <c r="JFY6" s="726"/>
      <c r="JFZ6" s="726"/>
      <c r="JGA6" s="725"/>
      <c r="JGB6" s="726"/>
      <c r="JGC6" s="726"/>
      <c r="JGD6" s="726"/>
      <c r="JGE6" s="726"/>
      <c r="JGF6" s="726"/>
      <c r="JGG6" s="726"/>
      <c r="JGH6" s="726"/>
      <c r="JGI6" s="727"/>
      <c r="JGJ6" s="728"/>
      <c r="JGK6" s="726"/>
      <c r="JGL6" s="726"/>
      <c r="JGM6" s="726"/>
      <c r="JGN6" s="726"/>
      <c r="JGO6" s="726"/>
      <c r="JGP6" s="726"/>
      <c r="JGQ6" s="725"/>
      <c r="JGR6" s="726"/>
      <c r="JGS6" s="726"/>
      <c r="JGT6" s="726"/>
      <c r="JGU6" s="726"/>
      <c r="JGV6" s="726"/>
      <c r="JGW6" s="726"/>
      <c r="JGX6" s="726"/>
      <c r="JGY6" s="727"/>
      <c r="JGZ6" s="728"/>
      <c r="JHA6" s="726"/>
      <c r="JHB6" s="726"/>
      <c r="JHC6" s="726"/>
      <c r="JHD6" s="726"/>
      <c r="JHE6" s="726"/>
      <c r="JHF6" s="726"/>
      <c r="JHG6" s="725"/>
      <c r="JHH6" s="726"/>
      <c r="JHI6" s="726"/>
      <c r="JHJ6" s="726"/>
      <c r="JHK6" s="726"/>
      <c r="JHL6" s="726"/>
      <c r="JHM6" s="726"/>
      <c r="JHN6" s="726"/>
      <c r="JHO6" s="727"/>
      <c r="JHP6" s="728"/>
      <c r="JHQ6" s="726"/>
      <c r="JHR6" s="726"/>
      <c r="JHS6" s="726"/>
      <c r="JHT6" s="726"/>
      <c r="JHU6" s="726"/>
      <c r="JHV6" s="726"/>
      <c r="JHW6" s="725"/>
      <c r="JHX6" s="726"/>
      <c r="JHY6" s="726"/>
      <c r="JHZ6" s="726"/>
      <c r="JIA6" s="726"/>
      <c r="JIB6" s="726"/>
      <c r="JIC6" s="726"/>
      <c r="JID6" s="726"/>
      <c r="JIE6" s="727"/>
      <c r="JIF6" s="728"/>
      <c r="JIG6" s="726"/>
      <c r="JIH6" s="726"/>
      <c r="JII6" s="726"/>
      <c r="JIJ6" s="726"/>
      <c r="JIK6" s="726"/>
      <c r="JIL6" s="726"/>
      <c r="JIM6" s="725"/>
      <c r="JIN6" s="726"/>
      <c r="JIO6" s="726"/>
      <c r="JIP6" s="726"/>
      <c r="JIQ6" s="726"/>
      <c r="JIR6" s="726"/>
      <c r="JIS6" s="726"/>
      <c r="JIT6" s="726"/>
      <c r="JIU6" s="727"/>
      <c r="JIV6" s="728"/>
      <c r="JIW6" s="726"/>
      <c r="JIX6" s="726"/>
      <c r="JIY6" s="726"/>
      <c r="JIZ6" s="726"/>
      <c r="JJA6" s="726"/>
      <c r="JJB6" s="726"/>
      <c r="JJC6" s="725"/>
      <c r="JJD6" s="726"/>
      <c r="JJE6" s="726"/>
      <c r="JJF6" s="726"/>
      <c r="JJG6" s="726"/>
      <c r="JJH6" s="726"/>
      <c r="JJI6" s="726"/>
      <c r="JJJ6" s="726"/>
      <c r="JJK6" s="727"/>
      <c r="JJL6" s="728"/>
      <c r="JJM6" s="726"/>
      <c r="JJN6" s="726"/>
      <c r="JJO6" s="726"/>
      <c r="JJP6" s="726"/>
      <c r="JJQ6" s="726"/>
      <c r="JJR6" s="726"/>
      <c r="JJS6" s="725"/>
      <c r="JJT6" s="726"/>
      <c r="JJU6" s="726"/>
      <c r="JJV6" s="726"/>
      <c r="JJW6" s="726"/>
      <c r="JJX6" s="726"/>
      <c r="JJY6" s="726"/>
      <c r="JJZ6" s="726"/>
      <c r="JKA6" s="727"/>
      <c r="JKB6" s="728"/>
      <c r="JKC6" s="726"/>
      <c r="JKD6" s="726"/>
      <c r="JKE6" s="726"/>
      <c r="JKF6" s="726"/>
      <c r="JKG6" s="726"/>
      <c r="JKH6" s="726"/>
      <c r="JKI6" s="725"/>
      <c r="JKJ6" s="726"/>
      <c r="JKK6" s="726"/>
      <c r="JKL6" s="726"/>
      <c r="JKM6" s="726"/>
      <c r="JKN6" s="726"/>
      <c r="JKO6" s="726"/>
      <c r="JKP6" s="726"/>
      <c r="JKQ6" s="727"/>
      <c r="JKR6" s="728"/>
      <c r="JKS6" s="726"/>
      <c r="JKT6" s="726"/>
      <c r="JKU6" s="726"/>
      <c r="JKV6" s="726"/>
      <c r="JKW6" s="726"/>
      <c r="JKX6" s="726"/>
      <c r="JKY6" s="725"/>
      <c r="JKZ6" s="726"/>
      <c r="JLA6" s="726"/>
      <c r="JLB6" s="726"/>
      <c r="JLC6" s="726"/>
      <c r="JLD6" s="726"/>
      <c r="JLE6" s="726"/>
      <c r="JLF6" s="726"/>
      <c r="JLG6" s="727"/>
      <c r="JLH6" s="728"/>
      <c r="JLI6" s="726"/>
      <c r="JLJ6" s="726"/>
      <c r="JLK6" s="726"/>
      <c r="JLL6" s="726"/>
      <c r="JLM6" s="726"/>
      <c r="JLN6" s="726"/>
      <c r="JLO6" s="725"/>
      <c r="JLP6" s="726"/>
      <c r="JLQ6" s="726"/>
      <c r="JLR6" s="726"/>
      <c r="JLS6" s="726"/>
      <c r="JLT6" s="726"/>
      <c r="JLU6" s="726"/>
      <c r="JLV6" s="726"/>
      <c r="JLW6" s="727"/>
      <c r="JLX6" s="728"/>
      <c r="JLY6" s="726"/>
      <c r="JLZ6" s="726"/>
      <c r="JMA6" s="726"/>
      <c r="JMB6" s="726"/>
      <c r="JMC6" s="726"/>
      <c r="JMD6" s="726"/>
      <c r="JME6" s="725"/>
      <c r="JMF6" s="726"/>
      <c r="JMG6" s="726"/>
      <c r="JMH6" s="726"/>
      <c r="JMI6" s="726"/>
      <c r="JMJ6" s="726"/>
      <c r="JMK6" s="726"/>
      <c r="JML6" s="726"/>
      <c r="JMM6" s="727"/>
      <c r="JMN6" s="728"/>
      <c r="JMO6" s="726"/>
      <c r="JMP6" s="726"/>
      <c r="JMQ6" s="726"/>
      <c r="JMR6" s="726"/>
      <c r="JMS6" s="726"/>
      <c r="JMT6" s="726"/>
      <c r="JMU6" s="725"/>
      <c r="JMV6" s="726"/>
      <c r="JMW6" s="726"/>
      <c r="JMX6" s="726"/>
      <c r="JMY6" s="726"/>
      <c r="JMZ6" s="726"/>
      <c r="JNA6" s="726"/>
      <c r="JNB6" s="726"/>
      <c r="JNC6" s="727"/>
      <c r="JND6" s="728"/>
      <c r="JNE6" s="726"/>
      <c r="JNF6" s="726"/>
      <c r="JNG6" s="726"/>
      <c r="JNH6" s="726"/>
      <c r="JNI6" s="726"/>
      <c r="JNJ6" s="726"/>
      <c r="JNK6" s="725"/>
      <c r="JNL6" s="726"/>
      <c r="JNM6" s="726"/>
      <c r="JNN6" s="726"/>
      <c r="JNO6" s="726"/>
      <c r="JNP6" s="726"/>
      <c r="JNQ6" s="726"/>
      <c r="JNR6" s="726"/>
      <c r="JNS6" s="727"/>
      <c r="JNT6" s="728"/>
      <c r="JNU6" s="726"/>
      <c r="JNV6" s="726"/>
      <c r="JNW6" s="726"/>
      <c r="JNX6" s="726"/>
      <c r="JNY6" s="726"/>
      <c r="JNZ6" s="726"/>
      <c r="JOA6" s="725"/>
      <c r="JOB6" s="726"/>
      <c r="JOC6" s="726"/>
      <c r="JOD6" s="726"/>
      <c r="JOE6" s="726"/>
      <c r="JOF6" s="726"/>
      <c r="JOG6" s="726"/>
      <c r="JOH6" s="726"/>
      <c r="JOI6" s="727"/>
      <c r="JOJ6" s="728"/>
      <c r="JOK6" s="726"/>
      <c r="JOL6" s="726"/>
      <c r="JOM6" s="726"/>
      <c r="JON6" s="726"/>
      <c r="JOO6" s="726"/>
      <c r="JOP6" s="726"/>
      <c r="JOQ6" s="725"/>
      <c r="JOR6" s="726"/>
      <c r="JOS6" s="726"/>
      <c r="JOT6" s="726"/>
      <c r="JOU6" s="726"/>
      <c r="JOV6" s="726"/>
      <c r="JOW6" s="726"/>
      <c r="JOX6" s="726"/>
      <c r="JOY6" s="727"/>
      <c r="JOZ6" s="728"/>
      <c r="JPA6" s="726"/>
      <c r="JPB6" s="726"/>
      <c r="JPC6" s="726"/>
      <c r="JPD6" s="726"/>
      <c r="JPE6" s="726"/>
      <c r="JPF6" s="726"/>
      <c r="JPG6" s="725"/>
      <c r="JPH6" s="726"/>
      <c r="JPI6" s="726"/>
      <c r="JPJ6" s="726"/>
      <c r="JPK6" s="726"/>
      <c r="JPL6" s="726"/>
      <c r="JPM6" s="726"/>
      <c r="JPN6" s="726"/>
      <c r="JPO6" s="727"/>
      <c r="JPP6" s="728"/>
      <c r="JPQ6" s="726"/>
      <c r="JPR6" s="726"/>
      <c r="JPS6" s="726"/>
      <c r="JPT6" s="726"/>
      <c r="JPU6" s="726"/>
      <c r="JPV6" s="726"/>
      <c r="JPW6" s="725"/>
      <c r="JPX6" s="726"/>
      <c r="JPY6" s="726"/>
      <c r="JPZ6" s="726"/>
      <c r="JQA6" s="726"/>
      <c r="JQB6" s="726"/>
      <c r="JQC6" s="726"/>
      <c r="JQD6" s="726"/>
      <c r="JQE6" s="727"/>
      <c r="JQF6" s="728"/>
      <c r="JQG6" s="726"/>
      <c r="JQH6" s="726"/>
      <c r="JQI6" s="726"/>
      <c r="JQJ6" s="726"/>
      <c r="JQK6" s="726"/>
      <c r="JQL6" s="726"/>
      <c r="JQM6" s="725"/>
      <c r="JQN6" s="726"/>
      <c r="JQO6" s="726"/>
      <c r="JQP6" s="726"/>
      <c r="JQQ6" s="726"/>
      <c r="JQR6" s="726"/>
      <c r="JQS6" s="726"/>
      <c r="JQT6" s="726"/>
      <c r="JQU6" s="727"/>
      <c r="JQV6" s="728"/>
      <c r="JQW6" s="726"/>
      <c r="JQX6" s="726"/>
      <c r="JQY6" s="726"/>
      <c r="JQZ6" s="726"/>
      <c r="JRA6" s="726"/>
      <c r="JRB6" s="726"/>
      <c r="JRC6" s="725"/>
      <c r="JRD6" s="726"/>
      <c r="JRE6" s="726"/>
      <c r="JRF6" s="726"/>
      <c r="JRG6" s="726"/>
      <c r="JRH6" s="726"/>
      <c r="JRI6" s="726"/>
      <c r="JRJ6" s="726"/>
      <c r="JRK6" s="727"/>
      <c r="JRL6" s="728"/>
      <c r="JRM6" s="726"/>
      <c r="JRN6" s="726"/>
      <c r="JRO6" s="726"/>
      <c r="JRP6" s="726"/>
      <c r="JRQ6" s="726"/>
      <c r="JRR6" s="726"/>
      <c r="JRS6" s="725"/>
      <c r="JRT6" s="726"/>
      <c r="JRU6" s="726"/>
      <c r="JRV6" s="726"/>
      <c r="JRW6" s="726"/>
      <c r="JRX6" s="726"/>
      <c r="JRY6" s="726"/>
      <c r="JRZ6" s="726"/>
      <c r="JSA6" s="727"/>
      <c r="JSB6" s="728"/>
      <c r="JSC6" s="726"/>
      <c r="JSD6" s="726"/>
      <c r="JSE6" s="726"/>
      <c r="JSF6" s="726"/>
      <c r="JSG6" s="726"/>
      <c r="JSH6" s="726"/>
      <c r="JSI6" s="725"/>
      <c r="JSJ6" s="726"/>
      <c r="JSK6" s="726"/>
      <c r="JSL6" s="726"/>
      <c r="JSM6" s="726"/>
      <c r="JSN6" s="726"/>
      <c r="JSO6" s="726"/>
      <c r="JSP6" s="726"/>
      <c r="JSQ6" s="727"/>
      <c r="JSR6" s="728"/>
      <c r="JSS6" s="726"/>
      <c r="JST6" s="726"/>
      <c r="JSU6" s="726"/>
      <c r="JSV6" s="726"/>
      <c r="JSW6" s="726"/>
      <c r="JSX6" s="726"/>
      <c r="JSY6" s="725"/>
      <c r="JSZ6" s="726"/>
      <c r="JTA6" s="726"/>
      <c r="JTB6" s="726"/>
      <c r="JTC6" s="726"/>
      <c r="JTD6" s="726"/>
      <c r="JTE6" s="726"/>
      <c r="JTF6" s="726"/>
      <c r="JTG6" s="727"/>
      <c r="JTH6" s="728"/>
      <c r="JTI6" s="726"/>
      <c r="JTJ6" s="726"/>
      <c r="JTK6" s="726"/>
      <c r="JTL6" s="726"/>
      <c r="JTM6" s="726"/>
      <c r="JTN6" s="726"/>
      <c r="JTO6" s="725"/>
      <c r="JTP6" s="726"/>
      <c r="JTQ6" s="726"/>
      <c r="JTR6" s="726"/>
      <c r="JTS6" s="726"/>
      <c r="JTT6" s="726"/>
      <c r="JTU6" s="726"/>
      <c r="JTV6" s="726"/>
      <c r="JTW6" s="727"/>
      <c r="JTX6" s="728"/>
      <c r="JTY6" s="726"/>
      <c r="JTZ6" s="726"/>
      <c r="JUA6" s="726"/>
      <c r="JUB6" s="726"/>
      <c r="JUC6" s="726"/>
      <c r="JUD6" s="726"/>
      <c r="JUE6" s="725"/>
      <c r="JUF6" s="726"/>
      <c r="JUG6" s="726"/>
      <c r="JUH6" s="726"/>
      <c r="JUI6" s="726"/>
      <c r="JUJ6" s="726"/>
      <c r="JUK6" s="726"/>
      <c r="JUL6" s="726"/>
      <c r="JUM6" s="727"/>
      <c r="JUN6" s="728"/>
      <c r="JUO6" s="726"/>
      <c r="JUP6" s="726"/>
      <c r="JUQ6" s="726"/>
      <c r="JUR6" s="726"/>
      <c r="JUS6" s="726"/>
      <c r="JUT6" s="726"/>
      <c r="JUU6" s="725"/>
      <c r="JUV6" s="726"/>
      <c r="JUW6" s="726"/>
      <c r="JUX6" s="726"/>
      <c r="JUY6" s="726"/>
      <c r="JUZ6" s="726"/>
      <c r="JVA6" s="726"/>
      <c r="JVB6" s="726"/>
      <c r="JVC6" s="727"/>
      <c r="JVD6" s="728"/>
      <c r="JVE6" s="726"/>
      <c r="JVF6" s="726"/>
      <c r="JVG6" s="726"/>
      <c r="JVH6" s="726"/>
      <c r="JVI6" s="726"/>
      <c r="JVJ6" s="726"/>
      <c r="JVK6" s="725"/>
      <c r="JVL6" s="726"/>
      <c r="JVM6" s="726"/>
      <c r="JVN6" s="726"/>
      <c r="JVO6" s="726"/>
      <c r="JVP6" s="726"/>
      <c r="JVQ6" s="726"/>
      <c r="JVR6" s="726"/>
      <c r="JVS6" s="727"/>
      <c r="JVT6" s="728"/>
      <c r="JVU6" s="726"/>
      <c r="JVV6" s="726"/>
      <c r="JVW6" s="726"/>
      <c r="JVX6" s="726"/>
      <c r="JVY6" s="726"/>
      <c r="JVZ6" s="726"/>
      <c r="JWA6" s="725"/>
      <c r="JWB6" s="726"/>
      <c r="JWC6" s="726"/>
      <c r="JWD6" s="726"/>
      <c r="JWE6" s="726"/>
      <c r="JWF6" s="726"/>
      <c r="JWG6" s="726"/>
      <c r="JWH6" s="726"/>
      <c r="JWI6" s="727"/>
      <c r="JWJ6" s="728"/>
      <c r="JWK6" s="726"/>
      <c r="JWL6" s="726"/>
      <c r="JWM6" s="726"/>
      <c r="JWN6" s="726"/>
      <c r="JWO6" s="726"/>
      <c r="JWP6" s="726"/>
      <c r="JWQ6" s="725"/>
      <c r="JWR6" s="726"/>
      <c r="JWS6" s="726"/>
      <c r="JWT6" s="726"/>
      <c r="JWU6" s="726"/>
      <c r="JWV6" s="726"/>
      <c r="JWW6" s="726"/>
      <c r="JWX6" s="726"/>
      <c r="JWY6" s="727"/>
      <c r="JWZ6" s="728"/>
      <c r="JXA6" s="726"/>
      <c r="JXB6" s="726"/>
      <c r="JXC6" s="726"/>
      <c r="JXD6" s="726"/>
      <c r="JXE6" s="726"/>
      <c r="JXF6" s="726"/>
      <c r="JXG6" s="725"/>
      <c r="JXH6" s="726"/>
      <c r="JXI6" s="726"/>
      <c r="JXJ6" s="726"/>
      <c r="JXK6" s="726"/>
      <c r="JXL6" s="726"/>
      <c r="JXM6" s="726"/>
      <c r="JXN6" s="726"/>
      <c r="JXO6" s="727"/>
      <c r="JXP6" s="728"/>
      <c r="JXQ6" s="726"/>
      <c r="JXR6" s="726"/>
      <c r="JXS6" s="726"/>
      <c r="JXT6" s="726"/>
      <c r="JXU6" s="726"/>
      <c r="JXV6" s="726"/>
      <c r="JXW6" s="725"/>
      <c r="JXX6" s="726"/>
      <c r="JXY6" s="726"/>
      <c r="JXZ6" s="726"/>
      <c r="JYA6" s="726"/>
      <c r="JYB6" s="726"/>
      <c r="JYC6" s="726"/>
      <c r="JYD6" s="726"/>
      <c r="JYE6" s="727"/>
      <c r="JYF6" s="728"/>
      <c r="JYG6" s="726"/>
      <c r="JYH6" s="726"/>
      <c r="JYI6" s="726"/>
      <c r="JYJ6" s="726"/>
      <c r="JYK6" s="726"/>
      <c r="JYL6" s="726"/>
      <c r="JYM6" s="725"/>
      <c r="JYN6" s="726"/>
      <c r="JYO6" s="726"/>
      <c r="JYP6" s="726"/>
      <c r="JYQ6" s="726"/>
      <c r="JYR6" s="726"/>
      <c r="JYS6" s="726"/>
      <c r="JYT6" s="726"/>
      <c r="JYU6" s="727"/>
      <c r="JYV6" s="728"/>
      <c r="JYW6" s="726"/>
      <c r="JYX6" s="726"/>
      <c r="JYY6" s="726"/>
      <c r="JYZ6" s="726"/>
      <c r="JZA6" s="726"/>
      <c r="JZB6" s="726"/>
      <c r="JZC6" s="725"/>
      <c r="JZD6" s="726"/>
      <c r="JZE6" s="726"/>
      <c r="JZF6" s="726"/>
      <c r="JZG6" s="726"/>
      <c r="JZH6" s="726"/>
      <c r="JZI6" s="726"/>
      <c r="JZJ6" s="726"/>
      <c r="JZK6" s="727"/>
      <c r="JZL6" s="728"/>
      <c r="JZM6" s="726"/>
      <c r="JZN6" s="726"/>
      <c r="JZO6" s="726"/>
      <c r="JZP6" s="726"/>
      <c r="JZQ6" s="726"/>
      <c r="JZR6" s="726"/>
      <c r="JZS6" s="725"/>
      <c r="JZT6" s="726"/>
      <c r="JZU6" s="726"/>
      <c r="JZV6" s="726"/>
      <c r="JZW6" s="726"/>
      <c r="JZX6" s="726"/>
      <c r="JZY6" s="726"/>
      <c r="JZZ6" s="726"/>
      <c r="KAA6" s="727"/>
      <c r="KAB6" s="728"/>
      <c r="KAC6" s="726"/>
      <c r="KAD6" s="726"/>
      <c r="KAE6" s="726"/>
      <c r="KAF6" s="726"/>
      <c r="KAG6" s="726"/>
      <c r="KAH6" s="726"/>
      <c r="KAI6" s="725"/>
      <c r="KAJ6" s="726"/>
      <c r="KAK6" s="726"/>
      <c r="KAL6" s="726"/>
      <c r="KAM6" s="726"/>
      <c r="KAN6" s="726"/>
      <c r="KAO6" s="726"/>
      <c r="KAP6" s="726"/>
      <c r="KAQ6" s="727"/>
      <c r="KAR6" s="728"/>
      <c r="KAS6" s="726"/>
      <c r="KAT6" s="726"/>
      <c r="KAU6" s="726"/>
      <c r="KAV6" s="726"/>
      <c r="KAW6" s="726"/>
      <c r="KAX6" s="726"/>
      <c r="KAY6" s="725"/>
      <c r="KAZ6" s="726"/>
      <c r="KBA6" s="726"/>
      <c r="KBB6" s="726"/>
      <c r="KBC6" s="726"/>
      <c r="KBD6" s="726"/>
      <c r="KBE6" s="726"/>
      <c r="KBF6" s="726"/>
      <c r="KBG6" s="727"/>
      <c r="KBH6" s="728"/>
      <c r="KBI6" s="726"/>
      <c r="KBJ6" s="726"/>
      <c r="KBK6" s="726"/>
      <c r="KBL6" s="726"/>
      <c r="KBM6" s="726"/>
      <c r="KBN6" s="726"/>
      <c r="KBO6" s="725"/>
      <c r="KBP6" s="726"/>
      <c r="KBQ6" s="726"/>
      <c r="KBR6" s="726"/>
      <c r="KBS6" s="726"/>
      <c r="KBT6" s="726"/>
      <c r="KBU6" s="726"/>
      <c r="KBV6" s="726"/>
      <c r="KBW6" s="727"/>
      <c r="KBX6" s="728"/>
      <c r="KBY6" s="726"/>
      <c r="KBZ6" s="726"/>
      <c r="KCA6" s="726"/>
      <c r="KCB6" s="726"/>
      <c r="KCC6" s="726"/>
      <c r="KCD6" s="726"/>
      <c r="KCE6" s="725"/>
      <c r="KCF6" s="726"/>
      <c r="KCG6" s="726"/>
      <c r="KCH6" s="726"/>
      <c r="KCI6" s="726"/>
      <c r="KCJ6" s="726"/>
      <c r="KCK6" s="726"/>
      <c r="KCL6" s="726"/>
      <c r="KCM6" s="727"/>
      <c r="KCN6" s="728"/>
      <c r="KCO6" s="726"/>
      <c r="KCP6" s="726"/>
      <c r="KCQ6" s="726"/>
      <c r="KCR6" s="726"/>
      <c r="KCS6" s="726"/>
      <c r="KCT6" s="726"/>
      <c r="KCU6" s="725"/>
      <c r="KCV6" s="726"/>
      <c r="KCW6" s="726"/>
      <c r="KCX6" s="726"/>
      <c r="KCY6" s="726"/>
      <c r="KCZ6" s="726"/>
      <c r="KDA6" s="726"/>
      <c r="KDB6" s="726"/>
      <c r="KDC6" s="727"/>
      <c r="KDD6" s="728"/>
      <c r="KDE6" s="726"/>
      <c r="KDF6" s="726"/>
      <c r="KDG6" s="726"/>
      <c r="KDH6" s="726"/>
      <c r="KDI6" s="726"/>
      <c r="KDJ6" s="726"/>
      <c r="KDK6" s="725"/>
      <c r="KDL6" s="726"/>
      <c r="KDM6" s="726"/>
      <c r="KDN6" s="726"/>
      <c r="KDO6" s="726"/>
      <c r="KDP6" s="726"/>
      <c r="KDQ6" s="726"/>
      <c r="KDR6" s="726"/>
      <c r="KDS6" s="727"/>
      <c r="KDT6" s="728"/>
      <c r="KDU6" s="726"/>
      <c r="KDV6" s="726"/>
      <c r="KDW6" s="726"/>
      <c r="KDX6" s="726"/>
      <c r="KDY6" s="726"/>
      <c r="KDZ6" s="726"/>
      <c r="KEA6" s="725"/>
      <c r="KEB6" s="726"/>
      <c r="KEC6" s="726"/>
      <c r="KED6" s="726"/>
      <c r="KEE6" s="726"/>
      <c r="KEF6" s="726"/>
      <c r="KEG6" s="726"/>
      <c r="KEH6" s="726"/>
      <c r="KEI6" s="727"/>
      <c r="KEJ6" s="728"/>
      <c r="KEK6" s="726"/>
      <c r="KEL6" s="726"/>
      <c r="KEM6" s="726"/>
      <c r="KEN6" s="726"/>
      <c r="KEO6" s="726"/>
      <c r="KEP6" s="726"/>
      <c r="KEQ6" s="725"/>
      <c r="KER6" s="726"/>
      <c r="KES6" s="726"/>
      <c r="KET6" s="726"/>
      <c r="KEU6" s="726"/>
      <c r="KEV6" s="726"/>
      <c r="KEW6" s="726"/>
      <c r="KEX6" s="726"/>
      <c r="KEY6" s="727"/>
      <c r="KEZ6" s="728"/>
      <c r="KFA6" s="726"/>
      <c r="KFB6" s="726"/>
      <c r="KFC6" s="726"/>
      <c r="KFD6" s="726"/>
      <c r="KFE6" s="726"/>
      <c r="KFF6" s="726"/>
      <c r="KFG6" s="725"/>
      <c r="KFH6" s="726"/>
      <c r="KFI6" s="726"/>
      <c r="KFJ6" s="726"/>
      <c r="KFK6" s="726"/>
      <c r="KFL6" s="726"/>
      <c r="KFM6" s="726"/>
      <c r="KFN6" s="726"/>
      <c r="KFO6" s="727"/>
      <c r="KFP6" s="728"/>
      <c r="KFQ6" s="726"/>
      <c r="KFR6" s="726"/>
      <c r="KFS6" s="726"/>
      <c r="KFT6" s="726"/>
      <c r="KFU6" s="726"/>
      <c r="KFV6" s="726"/>
      <c r="KFW6" s="725"/>
      <c r="KFX6" s="726"/>
      <c r="KFY6" s="726"/>
      <c r="KFZ6" s="726"/>
      <c r="KGA6" s="726"/>
      <c r="KGB6" s="726"/>
      <c r="KGC6" s="726"/>
      <c r="KGD6" s="726"/>
      <c r="KGE6" s="727"/>
      <c r="KGF6" s="728"/>
      <c r="KGG6" s="726"/>
      <c r="KGH6" s="726"/>
      <c r="KGI6" s="726"/>
      <c r="KGJ6" s="726"/>
      <c r="KGK6" s="726"/>
      <c r="KGL6" s="726"/>
      <c r="KGM6" s="725"/>
      <c r="KGN6" s="726"/>
      <c r="KGO6" s="726"/>
      <c r="KGP6" s="726"/>
      <c r="KGQ6" s="726"/>
      <c r="KGR6" s="726"/>
      <c r="KGS6" s="726"/>
      <c r="KGT6" s="726"/>
      <c r="KGU6" s="727"/>
      <c r="KGV6" s="728"/>
      <c r="KGW6" s="726"/>
      <c r="KGX6" s="726"/>
      <c r="KGY6" s="726"/>
      <c r="KGZ6" s="726"/>
      <c r="KHA6" s="726"/>
      <c r="KHB6" s="726"/>
      <c r="KHC6" s="725"/>
      <c r="KHD6" s="726"/>
      <c r="KHE6" s="726"/>
      <c r="KHF6" s="726"/>
      <c r="KHG6" s="726"/>
      <c r="KHH6" s="726"/>
      <c r="KHI6" s="726"/>
      <c r="KHJ6" s="726"/>
      <c r="KHK6" s="727"/>
      <c r="KHL6" s="728"/>
      <c r="KHM6" s="726"/>
      <c r="KHN6" s="726"/>
      <c r="KHO6" s="726"/>
      <c r="KHP6" s="726"/>
      <c r="KHQ6" s="726"/>
      <c r="KHR6" s="726"/>
      <c r="KHS6" s="725"/>
      <c r="KHT6" s="726"/>
      <c r="KHU6" s="726"/>
      <c r="KHV6" s="726"/>
      <c r="KHW6" s="726"/>
      <c r="KHX6" s="726"/>
      <c r="KHY6" s="726"/>
      <c r="KHZ6" s="726"/>
      <c r="KIA6" s="727"/>
      <c r="KIB6" s="728"/>
      <c r="KIC6" s="726"/>
      <c r="KID6" s="726"/>
      <c r="KIE6" s="726"/>
      <c r="KIF6" s="726"/>
      <c r="KIG6" s="726"/>
      <c r="KIH6" s="726"/>
      <c r="KII6" s="725"/>
      <c r="KIJ6" s="726"/>
      <c r="KIK6" s="726"/>
      <c r="KIL6" s="726"/>
      <c r="KIM6" s="726"/>
      <c r="KIN6" s="726"/>
      <c r="KIO6" s="726"/>
      <c r="KIP6" s="726"/>
      <c r="KIQ6" s="727"/>
      <c r="KIR6" s="728"/>
      <c r="KIS6" s="726"/>
      <c r="KIT6" s="726"/>
      <c r="KIU6" s="726"/>
      <c r="KIV6" s="726"/>
      <c r="KIW6" s="726"/>
      <c r="KIX6" s="726"/>
      <c r="KIY6" s="725"/>
      <c r="KIZ6" s="726"/>
      <c r="KJA6" s="726"/>
      <c r="KJB6" s="726"/>
      <c r="KJC6" s="726"/>
      <c r="KJD6" s="726"/>
      <c r="KJE6" s="726"/>
      <c r="KJF6" s="726"/>
      <c r="KJG6" s="727"/>
      <c r="KJH6" s="728"/>
      <c r="KJI6" s="726"/>
      <c r="KJJ6" s="726"/>
      <c r="KJK6" s="726"/>
      <c r="KJL6" s="726"/>
      <c r="KJM6" s="726"/>
      <c r="KJN6" s="726"/>
      <c r="KJO6" s="725"/>
      <c r="KJP6" s="726"/>
      <c r="KJQ6" s="726"/>
      <c r="KJR6" s="726"/>
      <c r="KJS6" s="726"/>
      <c r="KJT6" s="726"/>
      <c r="KJU6" s="726"/>
      <c r="KJV6" s="726"/>
      <c r="KJW6" s="727"/>
      <c r="KJX6" s="728"/>
      <c r="KJY6" s="726"/>
      <c r="KJZ6" s="726"/>
      <c r="KKA6" s="726"/>
      <c r="KKB6" s="726"/>
      <c r="KKC6" s="726"/>
      <c r="KKD6" s="726"/>
      <c r="KKE6" s="725"/>
      <c r="KKF6" s="726"/>
      <c r="KKG6" s="726"/>
      <c r="KKH6" s="726"/>
      <c r="KKI6" s="726"/>
      <c r="KKJ6" s="726"/>
      <c r="KKK6" s="726"/>
      <c r="KKL6" s="726"/>
      <c r="KKM6" s="727"/>
      <c r="KKN6" s="728"/>
      <c r="KKO6" s="726"/>
      <c r="KKP6" s="726"/>
      <c r="KKQ6" s="726"/>
      <c r="KKR6" s="726"/>
      <c r="KKS6" s="726"/>
      <c r="KKT6" s="726"/>
      <c r="KKU6" s="725"/>
      <c r="KKV6" s="726"/>
      <c r="KKW6" s="726"/>
      <c r="KKX6" s="726"/>
      <c r="KKY6" s="726"/>
      <c r="KKZ6" s="726"/>
      <c r="KLA6" s="726"/>
      <c r="KLB6" s="726"/>
      <c r="KLC6" s="727"/>
      <c r="KLD6" s="728"/>
      <c r="KLE6" s="726"/>
      <c r="KLF6" s="726"/>
      <c r="KLG6" s="726"/>
      <c r="KLH6" s="726"/>
      <c r="KLI6" s="726"/>
      <c r="KLJ6" s="726"/>
      <c r="KLK6" s="725"/>
      <c r="KLL6" s="726"/>
      <c r="KLM6" s="726"/>
      <c r="KLN6" s="726"/>
      <c r="KLO6" s="726"/>
      <c r="KLP6" s="726"/>
      <c r="KLQ6" s="726"/>
      <c r="KLR6" s="726"/>
      <c r="KLS6" s="727"/>
      <c r="KLT6" s="728"/>
      <c r="KLU6" s="726"/>
      <c r="KLV6" s="726"/>
      <c r="KLW6" s="726"/>
      <c r="KLX6" s="726"/>
      <c r="KLY6" s="726"/>
      <c r="KLZ6" s="726"/>
      <c r="KMA6" s="725"/>
      <c r="KMB6" s="726"/>
      <c r="KMC6" s="726"/>
      <c r="KMD6" s="726"/>
      <c r="KME6" s="726"/>
      <c r="KMF6" s="726"/>
      <c r="KMG6" s="726"/>
      <c r="KMH6" s="726"/>
      <c r="KMI6" s="727"/>
      <c r="KMJ6" s="728"/>
      <c r="KMK6" s="726"/>
      <c r="KML6" s="726"/>
      <c r="KMM6" s="726"/>
      <c r="KMN6" s="726"/>
      <c r="KMO6" s="726"/>
      <c r="KMP6" s="726"/>
      <c r="KMQ6" s="725"/>
      <c r="KMR6" s="726"/>
      <c r="KMS6" s="726"/>
      <c r="KMT6" s="726"/>
      <c r="KMU6" s="726"/>
      <c r="KMV6" s="726"/>
      <c r="KMW6" s="726"/>
      <c r="KMX6" s="726"/>
      <c r="KMY6" s="727"/>
      <c r="KMZ6" s="728"/>
      <c r="KNA6" s="726"/>
      <c r="KNB6" s="726"/>
      <c r="KNC6" s="726"/>
      <c r="KND6" s="726"/>
      <c r="KNE6" s="726"/>
      <c r="KNF6" s="726"/>
      <c r="KNG6" s="725"/>
      <c r="KNH6" s="726"/>
      <c r="KNI6" s="726"/>
      <c r="KNJ6" s="726"/>
      <c r="KNK6" s="726"/>
      <c r="KNL6" s="726"/>
      <c r="KNM6" s="726"/>
      <c r="KNN6" s="726"/>
      <c r="KNO6" s="727"/>
      <c r="KNP6" s="728"/>
      <c r="KNQ6" s="726"/>
      <c r="KNR6" s="726"/>
      <c r="KNS6" s="726"/>
      <c r="KNT6" s="726"/>
      <c r="KNU6" s="726"/>
      <c r="KNV6" s="726"/>
      <c r="KNW6" s="725"/>
      <c r="KNX6" s="726"/>
      <c r="KNY6" s="726"/>
      <c r="KNZ6" s="726"/>
      <c r="KOA6" s="726"/>
      <c r="KOB6" s="726"/>
      <c r="KOC6" s="726"/>
      <c r="KOD6" s="726"/>
      <c r="KOE6" s="727"/>
      <c r="KOF6" s="728"/>
      <c r="KOG6" s="726"/>
      <c r="KOH6" s="726"/>
      <c r="KOI6" s="726"/>
      <c r="KOJ6" s="726"/>
      <c r="KOK6" s="726"/>
      <c r="KOL6" s="726"/>
      <c r="KOM6" s="725"/>
      <c r="KON6" s="726"/>
      <c r="KOO6" s="726"/>
      <c r="KOP6" s="726"/>
      <c r="KOQ6" s="726"/>
      <c r="KOR6" s="726"/>
      <c r="KOS6" s="726"/>
      <c r="KOT6" s="726"/>
      <c r="KOU6" s="727"/>
      <c r="KOV6" s="728"/>
      <c r="KOW6" s="726"/>
      <c r="KOX6" s="726"/>
      <c r="KOY6" s="726"/>
      <c r="KOZ6" s="726"/>
      <c r="KPA6" s="726"/>
      <c r="KPB6" s="726"/>
      <c r="KPC6" s="725"/>
      <c r="KPD6" s="726"/>
      <c r="KPE6" s="726"/>
      <c r="KPF6" s="726"/>
      <c r="KPG6" s="726"/>
      <c r="KPH6" s="726"/>
      <c r="KPI6" s="726"/>
      <c r="KPJ6" s="726"/>
      <c r="KPK6" s="727"/>
      <c r="KPL6" s="728"/>
      <c r="KPM6" s="726"/>
      <c r="KPN6" s="726"/>
      <c r="KPO6" s="726"/>
      <c r="KPP6" s="726"/>
      <c r="KPQ6" s="726"/>
      <c r="KPR6" s="726"/>
      <c r="KPS6" s="725"/>
      <c r="KPT6" s="726"/>
      <c r="KPU6" s="726"/>
      <c r="KPV6" s="726"/>
      <c r="KPW6" s="726"/>
      <c r="KPX6" s="726"/>
      <c r="KPY6" s="726"/>
      <c r="KPZ6" s="726"/>
      <c r="KQA6" s="727"/>
      <c r="KQB6" s="728"/>
      <c r="KQC6" s="726"/>
      <c r="KQD6" s="726"/>
      <c r="KQE6" s="726"/>
      <c r="KQF6" s="726"/>
      <c r="KQG6" s="726"/>
      <c r="KQH6" s="726"/>
      <c r="KQI6" s="725"/>
      <c r="KQJ6" s="726"/>
      <c r="KQK6" s="726"/>
      <c r="KQL6" s="726"/>
      <c r="KQM6" s="726"/>
      <c r="KQN6" s="726"/>
      <c r="KQO6" s="726"/>
      <c r="KQP6" s="726"/>
      <c r="KQQ6" s="727"/>
      <c r="KQR6" s="728"/>
      <c r="KQS6" s="726"/>
      <c r="KQT6" s="726"/>
      <c r="KQU6" s="726"/>
      <c r="KQV6" s="726"/>
      <c r="KQW6" s="726"/>
      <c r="KQX6" s="726"/>
      <c r="KQY6" s="725"/>
      <c r="KQZ6" s="726"/>
      <c r="KRA6" s="726"/>
      <c r="KRB6" s="726"/>
      <c r="KRC6" s="726"/>
      <c r="KRD6" s="726"/>
      <c r="KRE6" s="726"/>
      <c r="KRF6" s="726"/>
      <c r="KRG6" s="727"/>
      <c r="KRH6" s="728"/>
      <c r="KRI6" s="726"/>
      <c r="KRJ6" s="726"/>
      <c r="KRK6" s="726"/>
      <c r="KRL6" s="726"/>
      <c r="KRM6" s="726"/>
      <c r="KRN6" s="726"/>
      <c r="KRO6" s="725"/>
      <c r="KRP6" s="726"/>
      <c r="KRQ6" s="726"/>
      <c r="KRR6" s="726"/>
      <c r="KRS6" s="726"/>
      <c r="KRT6" s="726"/>
      <c r="KRU6" s="726"/>
      <c r="KRV6" s="726"/>
      <c r="KRW6" s="727"/>
      <c r="KRX6" s="728"/>
      <c r="KRY6" s="726"/>
      <c r="KRZ6" s="726"/>
      <c r="KSA6" s="726"/>
      <c r="KSB6" s="726"/>
      <c r="KSC6" s="726"/>
      <c r="KSD6" s="726"/>
      <c r="KSE6" s="725"/>
      <c r="KSF6" s="726"/>
      <c r="KSG6" s="726"/>
      <c r="KSH6" s="726"/>
      <c r="KSI6" s="726"/>
      <c r="KSJ6" s="726"/>
      <c r="KSK6" s="726"/>
      <c r="KSL6" s="726"/>
      <c r="KSM6" s="727"/>
      <c r="KSN6" s="728"/>
      <c r="KSO6" s="726"/>
      <c r="KSP6" s="726"/>
      <c r="KSQ6" s="726"/>
      <c r="KSR6" s="726"/>
      <c r="KSS6" s="726"/>
      <c r="KST6" s="726"/>
      <c r="KSU6" s="725"/>
      <c r="KSV6" s="726"/>
      <c r="KSW6" s="726"/>
      <c r="KSX6" s="726"/>
      <c r="KSY6" s="726"/>
      <c r="KSZ6" s="726"/>
      <c r="KTA6" s="726"/>
      <c r="KTB6" s="726"/>
      <c r="KTC6" s="727"/>
      <c r="KTD6" s="728"/>
      <c r="KTE6" s="726"/>
      <c r="KTF6" s="726"/>
      <c r="KTG6" s="726"/>
      <c r="KTH6" s="726"/>
      <c r="KTI6" s="726"/>
      <c r="KTJ6" s="726"/>
      <c r="KTK6" s="725"/>
      <c r="KTL6" s="726"/>
      <c r="KTM6" s="726"/>
      <c r="KTN6" s="726"/>
      <c r="KTO6" s="726"/>
      <c r="KTP6" s="726"/>
      <c r="KTQ6" s="726"/>
      <c r="KTR6" s="726"/>
      <c r="KTS6" s="727"/>
      <c r="KTT6" s="728"/>
      <c r="KTU6" s="726"/>
      <c r="KTV6" s="726"/>
      <c r="KTW6" s="726"/>
      <c r="KTX6" s="726"/>
      <c r="KTY6" s="726"/>
      <c r="KTZ6" s="726"/>
      <c r="KUA6" s="725"/>
      <c r="KUB6" s="726"/>
      <c r="KUC6" s="726"/>
      <c r="KUD6" s="726"/>
      <c r="KUE6" s="726"/>
      <c r="KUF6" s="726"/>
      <c r="KUG6" s="726"/>
      <c r="KUH6" s="726"/>
      <c r="KUI6" s="727"/>
      <c r="KUJ6" s="728"/>
      <c r="KUK6" s="726"/>
      <c r="KUL6" s="726"/>
      <c r="KUM6" s="726"/>
      <c r="KUN6" s="726"/>
      <c r="KUO6" s="726"/>
      <c r="KUP6" s="726"/>
      <c r="KUQ6" s="725"/>
      <c r="KUR6" s="726"/>
      <c r="KUS6" s="726"/>
      <c r="KUT6" s="726"/>
      <c r="KUU6" s="726"/>
      <c r="KUV6" s="726"/>
      <c r="KUW6" s="726"/>
      <c r="KUX6" s="726"/>
      <c r="KUY6" s="727"/>
      <c r="KUZ6" s="728"/>
      <c r="KVA6" s="726"/>
      <c r="KVB6" s="726"/>
      <c r="KVC6" s="726"/>
      <c r="KVD6" s="726"/>
      <c r="KVE6" s="726"/>
      <c r="KVF6" s="726"/>
      <c r="KVG6" s="725"/>
      <c r="KVH6" s="726"/>
      <c r="KVI6" s="726"/>
      <c r="KVJ6" s="726"/>
      <c r="KVK6" s="726"/>
      <c r="KVL6" s="726"/>
      <c r="KVM6" s="726"/>
      <c r="KVN6" s="726"/>
      <c r="KVO6" s="727"/>
      <c r="KVP6" s="728"/>
      <c r="KVQ6" s="726"/>
      <c r="KVR6" s="726"/>
      <c r="KVS6" s="726"/>
      <c r="KVT6" s="726"/>
      <c r="KVU6" s="726"/>
      <c r="KVV6" s="726"/>
      <c r="KVW6" s="725"/>
      <c r="KVX6" s="726"/>
      <c r="KVY6" s="726"/>
      <c r="KVZ6" s="726"/>
      <c r="KWA6" s="726"/>
      <c r="KWB6" s="726"/>
      <c r="KWC6" s="726"/>
      <c r="KWD6" s="726"/>
      <c r="KWE6" s="727"/>
      <c r="KWF6" s="728"/>
      <c r="KWG6" s="726"/>
      <c r="KWH6" s="726"/>
      <c r="KWI6" s="726"/>
      <c r="KWJ6" s="726"/>
      <c r="KWK6" s="726"/>
      <c r="KWL6" s="726"/>
      <c r="KWM6" s="725"/>
      <c r="KWN6" s="726"/>
      <c r="KWO6" s="726"/>
      <c r="KWP6" s="726"/>
      <c r="KWQ6" s="726"/>
      <c r="KWR6" s="726"/>
      <c r="KWS6" s="726"/>
      <c r="KWT6" s="726"/>
      <c r="KWU6" s="727"/>
      <c r="KWV6" s="728"/>
      <c r="KWW6" s="726"/>
      <c r="KWX6" s="726"/>
      <c r="KWY6" s="726"/>
      <c r="KWZ6" s="726"/>
      <c r="KXA6" s="726"/>
      <c r="KXB6" s="726"/>
      <c r="KXC6" s="725"/>
      <c r="KXD6" s="726"/>
      <c r="KXE6" s="726"/>
      <c r="KXF6" s="726"/>
      <c r="KXG6" s="726"/>
      <c r="KXH6" s="726"/>
      <c r="KXI6" s="726"/>
      <c r="KXJ6" s="726"/>
      <c r="KXK6" s="727"/>
      <c r="KXL6" s="728"/>
      <c r="KXM6" s="726"/>
      <c r="KXN6" s="726"/>
      <c r="KXO6" s="726"/>
      <c r="KXP6" s="726"/>
      <c r="KXQ6" s="726"/>
      <c r="KXR6" s="726"/>
      <c r="KXS6" s="725"/>
      <c r="KXT6" s="726"/>
      <c r="KXU6" s="726"/>
      <c r="KXV6" s="726"/>
      <c r="KXW6" s="726"/>
      <c r="KXX6" s="726"/>
      <c r="KXY6" s="726"/>
      <c r="KXZ6" s="726"/>
      <c r="KYA6" s="727"/>
      <c r="KYB6" s="728"/>
      <c r="KYC6" s="726"/>
      <c r="KYD6" s="726"/>
      <c r="KYE6" s="726"/>
      <c r="KYF6" s="726"/>
      <c r="KYG6" s="726"/>
      <c r="KYH6" s="726"/>
      <c r="KYI6" s="725"/>
      <c r="KYJ6" s="726"/>
      <c r="KYK6" s="726"/>
      <c r="KYL6" s="726"/>
      <c r="KYM6" s="726"/>
      <c r="KYN6" s="726"/>
      <c r="KYO6" s="726"/>
      <c r="KYP6" s="726"/>
      <c r="KYQ6" s="727"/>
      <c r="KYR6" s="728"/>
      <c r="KYS6" s="726"/>
      <c r="KYT6" s="726"/>
      <c r="KYU6" s="726"/>
      <c r="KYV6" s="726"/>
      <c r="KYW6" s="726"/>
      <c r="KYX6" s="726"/>
      <c r="KYY6" s="725"/>
      <c r="KYZ6" s="726"/>
      <c r="KZA6" s="726"/>
      <c r="KZB6" s="726"/>
      <c r="KZC6" s="726"/>
      <c r="KZD6" s="726"/>
      <c r="KZE6" s="726"/>
      <c r="KZF6" s="726"/>
      <c r="KZG6" s="727"/>
      <c r="KZH6" s="728"/>
      <c r="KZI6" s="726"/>
      <c r="KZJ6" s="726"/>
      <c r="KZK6" s="726"/>
      <c r="KZL6" s="726"/>
      <c r="KZM6" s="726"/>
      <c r="KZN6" s="726"/>
      <c r="KZO6" s="725"/>
      <c r="KZP6" s="726"/>
      <c r="KZQ6" s="726"/>
      <c r="KZR6" s="726"/>
      <c r="KZS6" s="726"/>
      <c r="KZT6" s="726"/>
      <c r="KZU6" s="726"/>
      <c r="KZV6" s="726"/>
      <c r="KZW6" s="727"/>
      <c r="KZX6" s="728"/>
      <c r="KZY6" s="726"/>
      <c r="KZZ6" s="726"/>
      <c r="LAA6" s="726"/>
      <c r="LAB6" s="726"/>
      <c r="LAC6" s="726"/>
      <c r="LAD6" s="726"/>
      <c r="LAE6" s="725"/>
      <c r="LAF6" s="726"/>
      <c r="LAG6" s="726"/>
      <c r="LAH6" s="726"/>
      <c r="LAI6" s="726"/>
      <c r="LAJ6" s="726"/>
      <c r="LAK6" s="726"/>
      <c r="LAL6" s="726"/>
      <c r="LAM6" s="727"/>
      <c r="LAN6" s="728"/>
      <c r="LAO6" s="726"/>
      <c r="LAP6" s="726"/>
      <c r="LAQ6" s="726"/>
      <c r="LAR6" s="726"/>
      <c r="LAS6" s="726"/>
      <c r="LAT6" s="726"/>
      <c r="LAU6" s="725"/>
      <c r="LAV6" s="726"/>
      <c r="LAW6" s="726"/>
      <c r="LAX6" s="726"/>
      <c r="LAY6" s="726"/>
      <c r="LAZ6" s="726"/>
      <c r="LBA6" s="726"/>
      <c r="LBB6" s="726"/>
      <c r="LBC6" s="727"/>
      <c r="LBD6" s="728"/>
      <c r="LBE6" s="726"/>
      <c r="LBF6" s="726"/>
      <c r="LBG6" s="726"/>
      <c r="LBH6" s="726"/>
      <c r="LBI6" s="726"/>
      <c r="LBJ6" s="726"/>
      <c r="LBK6" s="725"/>
      <c r="LBL6" s="726"/>
      <c r="LBM6" s="726"/>
      <c r="LBN6" s="726"/>
      <c r="LBO6" s="726"/>
      <c r="LBP6" s="726"/>
      <c r="LBQ6" s="726"/>
      <c r="LBR6" s="726"/>
      <c r="LBS6" s="727"/>
      <c r="LBT6" s="728"/>
      <c r="LBU6" s="726"/>
      <c r="LBV6" s="726"/>
      <c r="LBW6" s="726"/>
      <c r="LBX6" s="726"/>
      <c r="LBY6" s="726"/>
      <c r="LBZ6" s="726"/>
      <c r="LCA6" s="725"/>
      <c r="LCB6" s="726"/>
      <c r="LCC6" s="726"/>
      <c r="LCD6" s="726"/>
      <c r="LCE6" s="726"/>
      <c r="LCF6" s="726"/>
      <c r="LCG6" s="726"/>
      <c r="LCH6" s="726"/>
      <c r="LCI6" s="727"/>
      <c r="LCJ6" s="728"/>
      <c r="LCK6" s="726"/>
      <c r="LCL6" s="726"/>
      <c r="LCM6" s="726"/>
      <c r="LCN6" s="726"/>
      <c r="LCO6" s="726"/>
      <c r="LCP6" s="726"/>
      <c r="LCQ6" s="725"/>
      <c r="LCR6" s="726"/>
      <c r="LCS6" s="726"/>
      <c r="LCT6" s="726"/>
      <c r="LCU6" s="726"/>
      <c r="LCV6" s="726"/>
      <c r="LCW6" s="726"/>
      <c r="LCX6" s="726"/>
      <c r="LCY6" s="727"/>
      <c r="LCZ6" s="728"/>
      <c r="LDA6" s="726"/>
      <c r="LDB6" s="726"/>
      <c r="LDC6" s="726"/>
      <c r="LDD6" s="726"/>
      <c r="LDE6" s="726"/>
      <c r="LDF6" s="726"/>
      <c r="LDG6" s="725"/>
      <c r="LDH6" s="726"/>
      <c r="LDI6" s="726"/>
      <c r="LDJ6" s="726"/>
      <c r="LDK6" s="726"/>
      <c r="LDL6" s="726"/>
      <c r="LDM6" s="726"/>
      <c r="LDN6" s="726"/>
      <c r="LDO6" s="727"/>
      <c r="LDP6" s="728"/>
      <c r="LDQ6" s="726"/>
      <c r="LDR6" s="726"/>
      <c r="LDS6" s="726"/>
      <c r="LDT6" s="726"/>
      <c r="LDU6" s="726"/>
      <c r="LDV6" s="726"/>
      <c r="LDW6" s="725"/>
      <c r="LDX6" s="726"/>
      <c r="LDY6" s="726"/>
      <c r="LDZ6" s="726"/>
      <c r="LEA6" s="726"/>
      <c r="LEB6" s="726"/>
      <c r="LEC6" s="726"/>
      <c r="LED6" s="726"/>
      <c r="LEE6" s="727"/>
      <c r="LEF6" s="728"/>
      <c r="LEG6" s="726"/>
      <c r="LEH6" s="726"/>
      <c r="LEI6" s="726"/>
      <c r="LEJ6" s="726"/>
      <c r="LEK6" s="726"/>
      <c r="LEL6" s="726"/>
      <c r="LEM6" s="725"/>
      <c r="LEN6" s="726"/>
      <c r="LEO6" s="726"/>
      <c r="LEP6" s="726"/>
      <c r="LEQ6" s="726"/>
      <c r="LER6" s="726"/>
      <c r="LES6" s="726"/>
      <c r="LET6" s="726"/>
      <c r="LEU6" s="727"/>
      <c r="LEV6" s="728"/>
      <c r="LEW6" s="726"/>
      <c r="LEX6" s="726"/>
      <c r="LEY6" s="726"/>
      <c r="LEZ6" s="726"/>
      <c r="LFA6" s="726"/>
      <c r="LFB6" s="726"/>
      <c r="LFC6" s="725"/>
      <c r="LFD6" s="726"/>
      <c r="LFE6" s="726"/>
      <c r="LFF6" s="726"/>
      <c r="LFG6" s="726"/>
      <c r="LFH6" s="726"/>
      <c r="LFI6" s="726"/>
      <c r="LFJ6" s="726"/>
      <c r="LFK6" s="727"/>
      <c r="LFL6" s="728"/>
      <c r="LFM6" s="726"/>
      <c r="LFN6" s="726"/>
      <c r="LFO6" s="726"/>
      <c r="LFP6" s="726"/>
      <c r="LFQ6" s="726"/>
      <c r="LFR6" s="726"/>
      <c r="LFS6" s="725"/>
      <c r="LFT6" s="726"/>
      <c r="LFU6" s="726"/>
      <c r="LFV6" s="726"/>
      <c r="LFW6" s="726"/>
      <c r="LFX6" s="726"/>
      <c r="LFY6" s="726"/>
      <c r="LFZ6" s="726"/>
      <c r="LGA6" s="727"/>
      <c r="LGB6" s="728"/>
      <c r="LGC6" s="726"/>
      <c r="LGD6" s="726"/>
      <c r="LGE6" s="726"/>
      <c r="LGF6" s="726"/>
      <c r="LGG6" s="726"/>
      <c r="LGH6" s="726"/>
      <c r="LGI6" s="725"/>
      <c r="LGJ6" s="726"/>
      <c r="LGK6" s="726"/>
      <c r="LGL6" s="726"/>
      <c r="LGM6" s="726"/>
      <c r="LGN6" s="726"/>
      <c r="LGO6" s="726"/>
      <c r="LGP6" s="726"/>
      <c r="LGQ6" s="727"/>
      <c r="LGR6" s="728"/>
      <c r="LGS6" s="726"/>
      <c r="LGT6" s="726"/>
      <c r="LGU6" s="726"/>
      <c r="LGV6" s="726"/>
      <c r="LGW6" s="726"/>
      <c r="LGX6" s="726"/>
      <c r="LGY6" s="725"/>
      <c r="LGZ6" s="726"/>
      <c r="LHA6" s="726"/>
      <c r="LHB6" s="726"/>
      <c r="LHC6" s="726"/>
      <c r="LHD6" s="726"/>
      <c r="LHE6" s="726"/>
      <c r="LHF6" s="726"/>
      <c r="LHG6" s="727"/>
      <c r="LHH6" s="728"/>
      <c r="LHI6" s="726"/>
      <c r="LHJ6" s="726"/>
      <c r="LHK6" s="726"/>
      <c r="LHL6" s="726"/>
      <c r="LHM6" s="726"/>
      <c r="LHN6" s="726"/>
      <c r="LHO6" s="725"/>
      <c r="LHP6" s="726"/>
      <c r="LHQ6" s="726"/>
      <c r="LHR6" s="726"/>
      <c r="LHS6" s="726"/>
      <c r="LHT6" s="726"/>
      <c r="LHU6" s="726"/>
      <c r="LHV6" s="726"/>
      <c r="LHW6" s="727"/>
      <c r="LHX6" s="728"/>
      <c r="LHY6" s="726"/>
      <c r="LHZ6" s="726"/>
      <c r="LIA6" s="726"/>
      <c r="LIB6" s="726"/>
      <c r="LIC6" s="726"/>
      <c r="LID6" s="726"/>
      <c r="LIE6" s="725"/>
      <c r="LIF6" s="726"/>
      <c r="LIG6" s="726"/>
      <c r="LIH6" s="726"/>
      <c r="LII6" s="726"/>
      <c r="LIJ6" s="726"/>
      <c r="LIK6" s="726"/>
      <c r="LIL6" s="726"/>
      <c r="LIM6" s="727"/>
      <c r="LIN6" s="728"/>
      <c r="LIO6" s="726"/>
      <c r="LIP6" s="726"/>
      <c r="LIQ6" s="726"/>
      <c r="LIR6" s="726"/>
      <c r="LIS6" s="726"/>
      <c r="LIT6" s="726"/>
      <c r="LIU6" s="725"/>
      <c r="LIV6" s="726"/>
      <c r="LIW6" s="726"/>
      <c r="LIX6" s="726"/>
      <c r="LIY6" s="726"/>
      <c r="LIZ6" s="726"/>
      <c r="LJA6" s="726"/>
      <c r="LJB6" s="726"/>
      <c r="LJC6" s="727"/>
      <c r="LJD6" s="728"/>
      <c r="LJE6" s="726"/>
      <c r="LJF6" s="726"/>
      <c r="LJG6" s="726"/>
      <c r="LJH6" s="726"/>
      <c r="LJI6" s="726"/>
      <c r="LJJ6" s="726"/>
      <c r="LJK6" s="725"/>
      <c r="LJL6" s="726"/>
      <c r="LJM6" s="726"/>
      <c r="LJN6" s="726"/>
      <c r="LJO6" s="726"/>
      <c r="LJP6" s="726"/>
      <c r="LJQ6" s="726"/>
      <c r="LJR6" s="726"/>
      <c r="LJS6" s="727"/>
      <c r="LJT6" s="728"/>
      <c r="LJU6" s="726"/>
      <c r="LJV6" s="726"/>
      <c r="LJW6" s="726"/>
      <c r="LJX6" s="726"/>
      <c r="LJY6" s="726"/>
      <c r="LJZ6" s="726"/>
      <c r="LKA6" s="725"/>
      <c r="LKB6" s="726"/>
      <c r="LKC6" s="726"/>
      <c r="LKD6" s="726"/>
      <c r="LKE6" s="726"/>
      <c r="LKF6" s="726"/>
      <c r="LKG6" s="726"/>
      <c r="LKH6" s="726"/>
      <c r="LKI6" s="727"/>
      <c r="LKJ6" s="728"/>
      <c r="LKK6" s="726"/>
      <c r="LKL6" s="726"/>
      <c r="LKM6" s="726"/>
      <c r="LKN6" s="726"/>
      <c r="LKO6" s="726"/>
      <c r="LKP6" s="726"/>
      <c r="LKQ6" s="725"/>
      <c r="LKR6" s="726"/>
      <c r="LKS6" s="726"/>
      <c r="LKT6" s="726"/>
      <c r="LKU6" s="726"/>
      <c r="LKV6" s="726"/>
      <c r="LKW6" s="726"/>
      <c r="LKX6" s="726"/>
      <c r="LKY6" s="727"/>
      <c r="LKZ6" s="728"/>
      <c r="LLA6" s="726"/>
      <c r="LLB6" s="726"/>
      <c r="LLC6" s="726"/>
      <c r="LLD6" s="726"/>
      <c r="LLE6" s="726"/>
      <c r="LLF6" s="726"/>
      <c r="LLG6" s="725"/>
      <c r="LLH6" s="726"/>
      <c r="LLI6" s="726"/>
      <c r="LLJ6" s="726"/>
      <c r="LLK6" s="726"/>
      <c r="LLL6" s="726"/>
      <c r="LLM6" s="726"/>
      <c r="LLN6" s="726"/>
      <c r="LLO6" s="727"/>
      <c r="LLP6" s="728"/>
      <c r="LLQ6" s="726"/>
      <c r="LLR6" s="726"/>
      <c r="LLS6" s="726"/>
      <c r="LLT6" s="726"/>
      <c r="LLU6" s="726"/>
      <c r="LLV6" s="726"/>
      <c r="LLW6" s="725"/>
      <c r="LLX6" s="726"/>
      <c r="LLY6" s="726"/>
      <c r="LLZ6" s="726"/>
      <c r="LMA6" s="726"/>
      <c r="LMB6" s="726"/>
      <c r="LMC6" s="726"/>
      <c r="LMD6" s="726"/>
      <c r="LME6" s="727"/>
      <c r="LMF6" s="728"/>
      <c r="LMG6" s="726"/>
      <c r="LMH6" s="726"/>
      <c r="LMI6" s="726"/>
      <c r="LMJ6" s="726"/>
      <c r="LMK6" s="726"/>
      <c r="LML6" s="726"/>
      <c r="LMM6" s="725"/>
      <c r="LMN6" s="726"/>
      <c r="LMO6" s="726"/>
      <c r="LMP6" s="726"/>
      <c r="LMQ6" s="726"/>
      <c r="LMR6" s="726"/>
      <c r="LMS6" s="726"/>
      <c r="LMT6" s="726"/>
      <c r="LMU6" s="727"/>
      <c r="LMV6" s="728"/>
      <c r="LMW6" s="726"/>
      <c r="LMX6" s="726"/>
      <c r="LMY6" s="726"/>
      <c r="LMZ6" s="726"/>
      <c r="LNA6" s="726"/>
      <c r="LNB6" s="726"/>
      <c r="LNC6" s="725"/>
      <c r="LND6" s="726"/>
      <c r="LNE6" s="726"/>
      <c r="LNF6" s="726"/>
      <c r="LNG6" s="726"/>
      <c r="LNH6" s="726"/>
      <c r="LNI6" s="726"/>
      <c r="LNJ6" s="726"/>
      <c r="LNK6" s="727"/>
      <c r="LNL6" s="728"/>
      <c r="LNM6" s="726"/>
      <c r="LNN6" s="726"/>
      <c r="LNO6" s="726"/>
      <c r="LNP6" s="726"/>
      <c r="LNQ6" s="726"/>
      <c r="LNR6" s="726"/>
      <c r="LNS6" s="725"/>
      <c r="LNT6" s="726"/>
      <c r="LNU6" s="726"/>
      <c r="LNV6" s="726"/>
      <c r="LNW6" s="726"/>
      <c r="LNX6" s="726"/>
      <c r="LNY6" s="726"/>
      <c r="LNZ6" s="726"/>
      <c r="LOA6" s="727"/>
      <c r="LOB6" s="728"/>
      <c r="LOC6" s="726"/>
      <c r="LOD6" s="726"/>
      <c r="LOE6" s="726"/>
      <c r="LOF6" s="726"/>
      <c r="LOG6" s="726"/>
      <c r="LOH6" s="726"/>
      <c r="LOI6" s="725"/>
      <c r="LOJ6" s="726"/>
      <c r="LOK6" s="726"/>
      <c r="LOL6" s="726"/>
      <c r="LOM6" s="726"/>
      <c r="LON6" s="726"/>
      <c r="LOO6" s="726"/>
      <c r="LOP6" s="726"/>
      <c r="LOQ6" s="727"/>
      <c r="LOR6" s="728"/>
      <c r="LOS6" s="726"/>
      <c r="LOT6" s="726"/>
      <c r="LOU6" s="726"/>
      <c r="LOV6" s="726"/>
      <c r="LOW6" s="726"/>
      <c r="LOX6" s="726"/>
      <c r="LOY6" s="725"/>
      <c r="LOZ6" s="726"/>
      <c r="LPA6" s="726"/>
      <c r="LPB6" s="726"/>
      <c r="LPC6" s="726"/>
      <c r="LPD6" s="726"/>
      <c r="LPE6" s="726"/>
      <c r="LPF6" s="726"/>
      <c r="LPG6" s="727"/>
      <c r="LPH6" s="728"/>
      <c r="LPI6" s="726"/>
      <c r="LPJ6" s="726"/>
      <c r="LPK6" s="726"/>
      <c r="LPL6" s="726"/>
      <c r="LPM6" s="726"/>
      <c r="LPN6" s="726"/>
      <c r="LPO6" s="725"/>
      <c r="LPP6" s="726"/>
      <c r="LPQ6" s="726"/>
      <c r="LPR6" s="726"/>
      <c r="LPS6" s="726"/>
      <c r="LPT6" s="726"/>
      <c r="LPU6" s="726"/>
      <c r="LPV6" s="726"/>
      <c r="LPW6" s="727"/>
      <c r="LPX6" s="728"/>
      <c r="LPY6" s="726"/>
      <c r="LPZ6" s="726"/>
      <c r="LQA6" s="726"/>
      <c r="LQB6" s="726"/>
      <c r="LQC6" s="726"/>
      <c r="LQD6" s="726"/>
      <c r="LQE6" s="725"/>
      <c r="LQF6" s="726"/>
      <c r="LQG6" s="726"/>
      <c r="LQH6" s="726"/>
      <c r="LQI6" s="726"/>
      <c r="LQJ6" s="726"/>
      <c r="LQK6" s="726"/>
      <c r="LQL6" s="726"/>
      <c r="LQM6" s="727"/>
      <c r="LQN6" s="728"/>
      <c r="LQO6" s="726"/>
      <c r="LQP6" s="726"/>
      <c r="LQQ6" s="726"/>
      <c r="LQR6" s="726"/>
      <c r="LQS6" s="726"/>
      <c r="LQT6" s="726"/>
      <c r="LQU6" s="725"/>
      <c r="LQV6" s="726"/>
      <c r="LQW6" s="726"/>
      <c r="LQX6" s="726"/>
      <c r="LQY6" s="726"/>
      <c r="LQZ6" s="726"/>
      <c r="LRA6" s="726"/>
      <c r="LRB6" s="726"/>
      <c r="LRC6" s="727"/>
      <c r="LRD6" s="728"/>
      <c r="LRE6" s="726"/>
      <c r="LRF6" s="726"/>
      <c r="LRG6" s="726"/>
      <c r="LRH6" s="726"/>
      <c r="LRI6" s="726"/>
      <c r="LRJ6" s="726"/>
      <c r="LRK6" s="725"/>
      <c r="LRL6" s="726"/>
      <c r="LRM6" s="726"/>
      <c r="LRN6" s="726"/>
      <c r="LRO6" s="726"/>
      <c r="LRP6" s="726"/>
      <c r="LRQ6" s="726"/>
      <c r="LRR6" s="726"/>
      <c r="LRS6" s="727"/>
      <c r="LRT6" s="728"/>
      <c r="LRU6" s="726"/>
      <c r="LRV6" s="726"/>
      <c r="LRW6" s="726"/>
      <c r="LRX6" s="726"/>
      <c r="LRY6" s="726"/>
      <c r="LRZ6" s="726"/>
      <c r="LSA6" s="725"/>
      <c r="LSB6" s="726"/>
      <c r="LSC6" s="726"/>
      <c r="LSD6" s="726"/>
      <c r="LSE6" s="726"/>
      <c r="LSF6" s="726"/>
      <c r="LSG6" s="726"/>
      <c r="LSH6" s="726"/>
      <c r="LSI6" s="727"/>
      <c r="LSJ6" s="728"/>
      <c r="LSK6" s="726"/>
      <c r="LSL6" s="726"/>
      <c r="LSM6" s="726"/>
      <c r="LSN6" s="726"/>
      <c r="LSO6" s="726"/>
      <c r="LSP6" s="726"/>
      <c r="LSQ6" s="725"/>
      <c r="LSR6" s="726"/>
      <c r="LSS6" s="726"/>
      <c r="LST6" s="726"/>
      <c r="LSU6" s="726"/>
      <c r="LSV6" s="726"/>
      <c r="LSW6" s="726"/>
      <c r="LSX6" s="726"/>
      <c r="LSY6" s="727"/>
      <c r="LSZ6" s="728"/>
      <c r="LTA6" s="726"/>
      <c r="LTB6" s="726"/>
      <c r="LTC6" s="726"/>
      <c r="LTD6" s="726"/>
      <c r="LTE6" s="726"/>
      <c r="LTF6" s="726"/>
      <c r="LTG6" s="725"/>
      <c r="LTH6" s="726"/>
      <c r="LTI6" s="726"/>
      <c r="LTJ6" s="726"/>
      <c r="LTK6" s="726"/>
      <c r="LTL6" s="726"/>
      <c r="LTM6" s="726"/>
      <c r="LTN6" s="726"/>
      <c r="LTO6" s="727"/>
      <c r="LTP6" s="728"/>
      <c r="LTQ6" s="726"/>
      <c r="LTR6" s="726"/>
      <c r="LTS6" s="726"/>
      <c r="LTT6" s="726"/>
      <c r="LTU6" s="726"/>
      <c r="LTV6" s="726"/>
      <c r="LTW6" s="725"/>
      <c r="LTX6" s="726"/>
      <c r="LTY6" s="726"/>
      <c r="LTZ6" s="726"/>
      <c r="LUA6" s="726"/>
      <c r="LUB6" s="726"/>
      <c r="LUC6" s="726"/>
      <c r="LUD6" s="726"/>
      <c r="LUE6" s="727"/>
      <c r="LUF6" s="728"/>
      <c r="LUG6" s="726"/>
      <c r="LUH6" s="726"/>
      <c r="LUI6" s="726"/>
      <c r="LUJ6" s="726"/>
      <c r="LUK6" s="726"/>
      <c r="LUL6" s="726"/>
      <c r="LUM6" s="725"/>
      <c r="LUN6" s="726"/>
      <c r="LUO6" s="726"/>
      <c r="LUP6" s="726"/>
      <c r="LUQ6" s="726"/>
      <c r="LUR6" s="726"/>
      <c r="LUS6" s="726"/>
      <c r="LUT6" s="726"/>
      <c r="LUU6" s="727"/>
      <c r="LUV6" s="728"/>
      <c r="LUW6" s="726"/>
      <c r="LUX6" s="726"/>
      <c r="LUY6" s="726"/>
      <c r="LUZ6" s="726"/>
      <c r="LVA6" s="726"/>
      <c r="LVB6" s="726"/>
      <c r="LVC6" s="725"/>
      <c r="LVD6" s="726"/>
      <c r="LVE6" s="726"/>
      <c r="LVF6" s="726"/>
      <c r="LVG6" s="726"/>
      <c r="LVH6" s="726"/>
      <c r="LVI6" s="726"/>
      <c r="LVJ6" s="726"/>
      <c r="LVK6" s="727"/>
      <c r="LVL6" s="728"/>
      <c r="LVM6" s="726"/>
      <c r="LVN6" s="726"/>
      <c r="LVO6" s="726"/>
      <c r="LVP6" s="726"/>
      <c r="LVQ6" s="726"/>
      <c r="LVR6" s="726"/>
      <c r="LVS6" s="725"/>
      <c r="LVT6" s="726"/>
      <c r="LVU6" s="726"/>
      <c r="LVV6" s="726"/>
      <c r="LVW6" s="726"/>
      <c r="LVX6" s="726"/>
      <c r="LVY6" s="726"/>
      <c r="LVZ6" s="726"/>
      <c r="LWA6" s="727"/>
      <c r="LWB6" s="728"/>
      <c r="LWC6" s="726"/>
      <c r="LWD6" s="726"/>
      <c r="LWE6" s="726"/>
      <c r="LWF6" s="726"/>
      <c r="LWG6" s="726"/>
      <c r="LWH6" s="726"/>
      <c r="LWI6" s="725"/>
      <c r="LWJ6" s="726"/>
      <c r="LWK6" s="726"/>
      <c r="LWL6" s="726"/>
      <c r="LWM6" s="726"/>
      <c r="LWN6" s="726"/>
      <c r="LWO6" s="726"/>
      <c r="LWP6" s="726"/>
      <c r="LWQ6" s="727"/>
      <c r="LWR6" s="728"/>
      <c r="LWS6" s="726"/>
      <c r="LWT6" s="726"/>
      <c r="LWU6" s="726"/>
      <c r="LWV6" s="726"/>
      <c r="LWW6" s="726"/>
      <c r="LWX6" s="726"/>
      <c r="LWY6" s="725"/>
      <c r="LWZ6" s="726"/>
      <c r="LXA6" s="726"/>
      <c r="LXB6" s="726"/>
      <c r="LXC6" s="726"/>
      <c r="LXD6" s="726"/>
      <c r="LXE6" s="726"/>
      <c r="LXF6" s="726"/>
      <c r="LXG6" s="727"/>
      <c r="LXH6" s="728"/>
      <c r="LXI6" s="726"/>
      <c r="LXJ6" s="726"/>
      <c r="LXK6" s="726"/>
      <c r="LXL6" s="726"/>
      <c r="LXM6" s="726"/>
      <c r="LXN6" s="726"/>
      <c r="LXO6" s="725"/>
      <c r="LXP6" s="726"/>
      <c r="LXQ6" s="726"/>
      <c r="LXR6" s="726"/>
      <c r="LXS6" s="726"/>
      <c r="LXT6" s="726"/>
      <c r="LXU6" s="726"/>
      <c r="LXV6" s="726"/>
      <c r="LXW6" s="727"/>
      <c r="LXX6" s="728"/>
      <c r="LXY6" s="726"/>
      <c r="LXZ6" s="726"/>
      <c r="LYA6" s="726"/>
      <c r="LYB6" s="726"/>
      <c r="LYC6" s="726"/>
      <c r="LYD6" s="726"/>
      <c r="LYE6" s="725"/>
      <c r="LYF6" s="726"/>
      <c r="LYG6" s="726"/>
      <c r="LYH6" s="726"/>
      <c r="LYI6" s="726"/>
      <c r="LYJ6" s="726"/>
      <c r="LYK6" s="726"/>
      <c r="LYL6" s="726"/>
      <c r="LYM6" s="727"/>
      <c r="LYN6" s="728"/>
      <c r="LYO6" s="726"/>
      <c r="LYP6" s="726"/>
      <c r="LYQ6" s="726"/>
      <c r="LYR6" s="726"/>
      <c r="LYS6" s="726"/>
      <c r="LYT6" s="726"/>
      <c r="LYU6" s="725"/>
      <c r="LYV6" s="726"/>
      <c r="LYW6" s="726"/>
      <c r="LYX6" s="726"/>
      <c r="LYY6" s="726"/>
      <c r="LYZ6" s="726"/>
      <c r="LZA6" s="726"/>
      <c r="LZB6" s="726"/>
      <c r="LZC6" s="727"/>
      <c r="LZD6" s="728"/>
      <c r="LZE6" s="726"/>
      <c r="LZF6" s="726"/>
      <c r="LZG6" s="726"/>
      <c r="LZH6" s="726"/>
      <c r="LZI6" s="726"/>
      <c r="LZJ6" s="726"/>
      <c r="LZK6" s="725"/>
      <c r="LZL6" s="726"/>
      <c r="LZM6" s="726"/>
      <c r="LZN6" s="726"/>
      <c r="LZO6" s="726"/>
      <c r="LZP6" s="726"/>
      <c r="LZQ6" s="726"/>
      <c r="LZR6" s="726"/>
      <c r="LZS6" s="727"/>
      <c r="LZT6" s="728"/>
      <c r="LZU6" s="726"/>
      <c r="LZV6" s="726"/>
      <c r="LZW6" s="726"/>
      <c r="LZX6" s="726"/>
      <c r="LZY6" s="726"/>
      <c r="LZZ6" s="726"/>
      <c r="MAA6" s="725"/>
      <c r="MAB6" s="726"/>
      <c r="MAC6" s="726"/>
      <c r="MAD6" s="726"/>
      <c r="MAE6" s="726"/>
      <c r="MAF6" s="726"/>
      <c r="MAG6" s="726"/>
      <c r="MAH6" s="726"/>
      <c r="MAI6" s="727"/>
      <c r="MAJ6" s="728"/>
      <c r="MAK6" s="726"/>
      <c r="MAL6" s="726"/>
      <c r="MAM6" s="726"/>
      <c r="MAN6" s="726"/>
      <c r="MAO6" s="726"/>
      <c r="MAP6" s="726"/>
      <c r="MAQ6" s="725"/>
      <c r="MAR6" s="726"/>
      <c r="MAS6" s="726"/>
      <c r="MAT6" s="726"/>
      <c r="MAU6" s="726"/>
      <c r="MAV6" s="726"/>
      <c r="MAW6" s="726"/>
      <c r="MAX6" s="726"/>
      <c r="MAY6" s="727"/>
      <c r="MAZ6" s="728"/>
      <c r="MBA6" s="726"/>
      <c r="MBB6" s="726"/>
      <c r="MBC6" s="726"/>
      <c r="MBD6" s="726"/>
      <c r="MBE6" s="726"/>
      <c r="MBF6" s="726"/>
      <c r="MBG6" s="725"/>
      <c r="MBH6" s="726"/>
      <c r="MBI6" s="726"/>
      <c r="MBJ6" s="726"/>
      <c r="MBK6" s="726"/>
      <c r="MBL6" s="726"/>
      <c r="MBM6" s="726"/>
      <c r="MBN6" s="726"/>
      <c r="MBO6" s="727"/>
      <c r="MBP6" s="728"/>
      <c r="MBQ6" s="726"/>
      <c r="MBR6" s="726"/>
      <c r="MBS6" s="726"/>
      <c r="MBT6" s="726"/>
      <c r="MBU6" s="726"/>
      <c r="MBV6" s="726"/>
      <c r="MBW6" s="725"/>
      <c r="MBX6" s="726"/>
      <c r="MBY6" s="726"/>
      <c r="MBZ6" s="726"/>
      <c r="MCA6" s="726"/>
      <c r="MCB6" s="726"/>
      <c r="MCC6" s="726"/>
      <c r="MCD6" s="726"/>
      <c r="MCE6" s="727"/>
      <c r="MCF6" s="728"/>
      <c r="MCG6" s="726"/>
      <c r="MCH6" s="726"/>
      <c r="MCI6" s="726"/>
      <c r="MCJ6" s="726"/>
      <c r="MCK6" s="726"/>
      <c r="MCL6" s="726"/>
      <c r="MCM6" s="725"/>
      <c r="MCN6" s="726"/>
      <c r="MCO6" s="726"/>
      <c r="MCP6" s="726"/>
      <c r="MCQ6" s="726"/>
      <c r="MCR6" s="726"/>
      <c r="MCS6" s="726"/>
      <c r="MCT6" s="726"/>
      <c r="MCU6" s="727"/>
      <c r="MCV6" s="728"/>
      <c r="MCW6" s="726"/>
      <c r="MCX6" s="726"/>
      <c r="MCY6" s="726"/>
      <c r="MCZ6" s="726"/>
      <c r="MDA6" s="726"/>
      <c r="MDB6" s="726"/>
      <c r="MDC6" s="725"/>
      <c r="MDD6" s="726"/>
      <c r="MDE6" s="726"/>
      <c r="MDF6" s="726"/>
      <c r="MDG6" s="726"/>
      <c r="MDH6" s="726"/>
      <c r="MDI6" s="726"/>
      <c r="MDJ6" s="726"/>
      <c r="MDK6" s="727"/>
      <c r="MDL6" s="728"/>
      <c r="MDM6" s="726"/>
      <c r="MDN6" s="726"/>
      <c r="MDO6" s="726"/>
      <c r="MDP6" s="726"/>
      <c r="MDQ6" s="726"/>
      <c r="MDR6" s="726"/>
      <c r="MDS6" s="725"/>
      <c r="MDT6" s="726"/>
      <c r="MDU6" s="726"/>
      <c r="MDV6" s="726"/>
      <c r="MDW6" s="726"/>
      <c r="MDX6" s="726"/>
      <c r="MDY6" s="726"/>
      <c r="MDZ6" s="726"/>
      <c r="MEA6" s="727"/>
      <c r="MEB6" s="728"/>
      <c r="MEC6" s="726"/>
      <c r="MED6" s="726"/>
      <c r="MEE6" s="726"/>
      <c r="MEF6" s="726"/>
      <c r="MEG6" s="726"/>
      <c r="MEH6" s="726"/>
      <c r="MEI6" s="725"/>
      <c r="MEJ6" s="726"/>
      <c r="MEK6" s="726"/>
      <c r="MEL6" s="726"/>
      <c r="MEM6" s="726"/>
      <c r="MEN6" s="726"/>
      <c r="MEO6" s="726"/>
      <c r="MEP6" s="726"/>
      <c r="MEQ6" s="727"/>
      <c r="MER6" s="728"/>
      <c r="MES6" s="726"/>
      <c r="MET6" s="726"/>
      <c r="MEU6" s="726"/>
      <c r="MEV6" s="726"/>
      <c r="MEW6" s="726"/>
      <c r="MEX6" s="726"/>
      <c r="MEY6" s="725"/>
      <c r="MEZ6" s="726"/>
      <c r="MFA6" s="726"/>
      <c r="MFB6" s="726"/>
      <c r="MFC6" s="726"/>
      <c r="MFD6" s="726"/>
      <c r="MFE6" s="726"/>
      <c r="MFF6" s="726"/>
      <c r="MFG6" s="727"/>
      <c r="MFH6" s="728"/>
      <c r="MFI6" s="726"/>
      <c r="MFJ6" s="726"/>
      <c r="MFK6" s="726"/>
      <c r="MFL6" s="726"/>
      <c r="MFM6" s="726"/>
      <c r="MFN6" s="726"/>
      <c r="MFO6" s="725"/>
      <c r="MFP6" s="726"/>
      <c r="MFQ6" s="726"/>
      <c r="MFR6" s="726"/>
      <c r="MFS6" s="726"/>
      <c r="MFT6" s="726"/>
      <c r="MFU6" s="726"/>
      <c r="MFV6" s="726"/>
      <c r="MFW6" s="727"/>
      <c r="MFX6" s="728"/>
      <c r="MFY6" s="726"/>
      <c r="MFZ6" s="726"/>
      <c r="MGA6" s="726"/>
      <c r="MGB6" s="726"/>
      <c r="MGC6" s="726"/>
      <c r="MGD6" s="726"/>
      <c r="MGE6" s="725"/>
      <c r="MGF6" s="726"/>
      <c r="MGG6" s="726"/>
      <c r="MGH6" s="726"/>
      <c r="MGI6" s="726"/>
      <c r="MGJ6" s="726"/>
      <c r="MGK6" s="726"/>
      <c r="MGL6" s="726"/>
      <c r="MGM6" s="727"/>
      <c r="MGN6" s="728"/>
      <c r="MGO6" s="726"/>
      <c r="MGP6" s="726"/>
      <c r="MGQ6" s="726"/>
      <c r="MGR6" s="726"/>
      <c r="MGS6" s="726"/>
      <c r="MGT6" s="726"/>
      <c r="MGU6" s="725"/>
      <c r="MGV6" s="726"/>
      <c r="MGW6" s="726"/>
      <c r="MGX6" s="726"/>
      <c r="MGY6" s="726"/>
      <c r="MGZ6" s="726"/>
      <c r="MHA6" s="726"/>
      <c r="MHB6" s="726"/>
      <c r="MHC6" s="727"/>
      <c r="MHD6" s="728"/>
      <c r="MHE6" s="726"/>
      <c r="MHF6" s="726"/>
      <c r="MHG6" s="726"/>
      <c r="MHH6" s="726"/>
      <c r="MHI6" s="726"/>
      <c r="MHJ6" s="726"/>
      <c r="MHK6" s="725"/>
      <c r="MHL6" s="726"/>
      <c r="MHM6" s="726"/>
      <c r="MHN6" s="726"/>
      <c r="MHO6" s="726"/>
      <c r="MHP6" s="726"/>
      <c r="MHQ6" s="726"/>
      <c r="MHR6" s="726"/>
      <c r="MHS6" s="727"/>
      <c r="MHT6" s="728"/>
      <c r="MHU6" s="726"/>
      <c r="MHV6" s="726"/>
      <c r="MHW6" s="726"/>
      <c r="MHX6" s="726"/>
      <c r="MHY6" s="726"/>
      <c r="MHZ6" s="726"/>
      <c r="MIA6" s="725"/>
      <c r="MIB6" s="726"/>
      <c r="MIC6" s="726"/>
      <c r="MID6" s="726"/>
      <c r="MIE6" s="726"/>
      <c r="MIF6" s="726"/>
      <c r="MIG6" s="726"/>
      <c r="MIH6" s="726"/>
      <c r="MII6" s="727"/>
      <c r="MIJ6" s="728"/>
      <c r="MIK6" s="726"/>
      <c r="MIL6" s="726"/>
      <c r="MIM6" s="726"/>
      <c r="MIN6" s="726"/>
      <c r="MIO6" s="726"/>
      <c r="MIP6" s="726"/>
      <c r="MIQ6" s="725"/>
      <c r="MIR6" s="726"/>
      <c r="MIS6" s="726"/>
      <c r="MIT6" s="726"/>
      <c r="MIU6" s="726"/>
      <c r="MIV6" s="726"/>
      <c r="MIW6" s="726"/>
      <c r="MIX6" s="726"/>
      <c r="MIY6" s="727"/>
      <c r="MIZ6" s="728"/>
      <c r="MJA6" s="726"/>
      <c r="MJB6" s="726"/>
      <c r="MJC6" s="726"/>
      <c r="MJD6" s="726"/>
      <c r="MJE6" s="726"/>
      <c r="MJF6" s="726"/>
      <c r="MJG6" s="725"/>
      <c r="MJH6" s="726"/>
      <c r="MJI6" s="726"/>
      <c r="MJJ6" s="726"/>
      <c r="MJK6" s="726"/>
      <c r="MJL6" s="726"/>
      <c r="MJM6" s="726"/>
      <c r="MJN6" s="726"/>
      <c r="MJO6" s="727"/>
      <c r="MJP6" s="728"/>
      <c r="MJQ6" s="726"/>
      <c r="MJR6" s="726"/>
      <c r="MJS6" s="726"/>
      <c r="MJT6" s="726"/>
      <c r="MJU6" s="726"/>
      <c r="MJV6" s="726"/>
      <c r="MJW6" s="725"/>
      <c r="MJX6" s="726"/>
      <c r="MJY6" s="726"/>
      <c r="MJZ6" s="726"/>
      <c r="MKA6" s="726"/>
      <c r="MKB6" s="726"/>
      <c r="MKC6" s="726"/>
      <c r="MKD6" s="726"/>
      <c r="MKE6" s="727"/>
      <c r="MKF6" s="728"/>
      <c r="MKG6" s="726"/>
      <c r="MKH6" s="726"/>
      <c r="MKI6" s="726"/>
      <c r="MKJ6" s="726"/>
      <c r="MKK6" s="726"/>
      <c r="MKL6" s="726"/>
      <c r="MKM6" s="725"/>
      <c r="MKN6" s="726"/>
      <c r="MKO6" s="726"/>
      <c r="MKP6" s="726"/>
      <c r="MKQ6" s="726"/>
      <c r="MKR6" s="726"/>
      <c r="MKS6" s="726"/>
      <c r="MKT6" s="726"/>
      <c r="MKU6" s="727"/>
      <c r="MKV6" s="728"/>
      <c r="MKW6" s="726"/>
      <c r="MKX6" s="726"/>
      <c r="MKY6" s="726"/>
      <c r="MKZ6" s="726"/>
      <c r="MLA6" s="726"/>
      <c r="MLB6" s="726"/>
      <c r="MLC6" s="725"/>
      <c r="MLD6" s="726"/>
      <c r="MLE6" s="726"/>
      <c r="MLF6" s="726"/>
      <c r="MLG6" s="726"/>
      <c r="MLH6" s="726"/>
      <c r="MLI6" s="726"/>
      <c r="MLJ6" s="726"/>
      <c r="MLK6" s="727"/>
      <c r="MLL6" s="728"/>
      <c r="MLM6" s="726"/>
      <c r="MLN6" s="726"/>
      <c r="MLO6" s="726"/>
      <c r="MLP6" s="726"/>
      <c r="MLQ6" s="726"/>
      <c r="MLR6" s="726"/>
      <c r="MLS6" s="725"/>
      <c r="MLT6" s="726"/>
      <c r="MLU6" s="726"/>
      <c r="MLV6" s="726"/>
      <c r="MLW6" s="726"/>
      <c r="MLX6" s="726"/>
      <c r="MLY6" s="726"/>
      <c r="MLZ6" s="726"/>
      <c r="MMA6" s="727"/>
      <c r="MMB6" s="728"/>
      <c r="MMC6" s="726"/>
      <c r="MMD6" s="726"/>
      <c r="MME6" s="726"/>
      <c r="MMF6" s="726"/>
      <c r="MMG6" s="726"/>
      <c r="MMH6" s="726"/>
      <c r="MMI6" s="725"/>
      <c r="MMJ6" s="726"/>
      <c r="MMK6" s="726"/>
      <c r="MML6" s="726"/>
      <c r="MMM6" s="726"/>
      <c r="MMN6" s="726"/>
      <c r="MMO6" s="726"/>
      <c r="MMP6" s="726"/>
      <c r="MMQ6" s="727"/>
      <c r="MMR6" s="728"/>
      <c r="MMS6" s="726"/>
      <c r="MMT6" s="726"/>
      <c r="MMU6" s="726"/>
      <c r="MMV6" s="726"/>
      <c r="MMW6" s="726"/>
      <c r="MMX6" s="726"/>
      <c r="MMY6" s="725"/>
      <c r="MMZ6" s="726"/>
      <c r="MNA6" s="726"/>
      <c r="MNB6" s="726"/>
      <c r="MNC6" s="726"/>
      <c r="MND6" s="726"/>
      <c r="MNE6" s="726"/>
      <c r="MNF6" s="726"/>
      <c r="MNG6" s="727"/>
      <c r="MNH6" s="728"/>
      <c r="MNI6" s="726"/>
      <c r="MNJ6" s="726"/>
      <c r="MNK6" s="726"/>
      <c r="MNL6" s="726"/>
      <c r="MNM6" s="726"/>
      <c r="MNN6" s="726"/>
      <c r="MNO6" s="725"/>
      <c r="MNP6" s="726"/>
      <c r="MNQ6" s="726"/>
      <c r="MNR6" s="726"/>
      <c r="MNS6" s="726"/>
      <c r="MNT6" s="726"/>
      <c r="MNU6" s="726"/>
      <c r="MNV6" s="726"/>
      <c r="MNW6" s="727"/>
      <c r="MNX6" s="728"/>
      <c r="MNY6" s="726"/>
      <c r="MNZ6" s="726"/>
      <c r="MOA6" s="726"/>
      <c r="MOB6" s="726"/>
      <c r="MOC6" s="726"/>
      <c r="MOD6" s="726"/>
      <c r="MOE6" s="725"/>
      <c r="MOF6" s="726"/>
      <c r="MOG6" s="726"/>
      <c r="MOH6" s="726"/>
      <c r="MOI6" s="726"/>
      <c r="MOJ6" s="726"/>
      <c r="MOK6" s="726"/>
      <c r="MOL6" s="726"/>
      <c r="MOM6" s="727"/>
      <c r="MON6" s="728"/>
      <c r="MOO6" s="726"/>
      <c r="MOP6" s="726"/>
      <c r="MOQ6" s="726"/>
      <c r="MOR6" s="726"/>
      <c r="MOS6" s="726"/>
      <c r="MOT6" s="726"/>
      <c r="MOU6" s="725"/>
      <c r="MOV6" s="726"/>
      <c r="MOW6" s="726"/>
      <c r="MOX6" s="726"/>
      <c r="MOY6" s="726"/>
      <c r="MOZ6" s="726"/>
      <c r="MPA6" s="726"/>
      <c r="MPB6" s="726"/>
      <c r="MPC6" s="727"/>
      <c r="MPD6" s="728"/>
      <c r="MPE6" s="726"/>
      <c r="MPF6" s="726"/>
      <c r="MPG6" s="726"/>
      <c r="MPH6" s="726"/>
      <c r="MPI6" s="726"/>
      <c r="MPJ6" s="726"/>
      <c r="MPK6" s="725"/>
      <c r="MPL6" s="726"/>
      <c r="MPM6" s="726"/>
      <c r="MPN6" s="726"/>
      <c r="MPO6" s="726"/>
      <c r="MPP6" s="726"/>
      <c r="MPQ6" s="726"/>
      <c r="MPR6" s="726"/>
      <c r="MPS6" s="727"/>
      <c r="MPT6" s="728"/>
      <c r="MPU6" s="726"/>
      <c r="MPV6" s="726"/>
      <c r="MPW6" s="726"/>
      <c r="MPX6" s="726"/>
      <c r="MPY6" s="726"/>
      <c r="MPZ6" s="726"/>
      <c r="MQA6" s="725"/>
      <c r="MQB6" s="726"/>
      <c r="MQC6" s="726"/>
      <c r="MQD6" s="726"/>
      <c r="MQE6" s="726"/>
      <c r="MQF6" s="726"/>
      <c r="MQG6" s="726"/>
      <c r="MQH6" s="726"/>
      <c r="MQI6" s="727"/>
      <c r="MQJ6" s="728"/>
      <c r="MQK6" s="726"/>
      <c r="MQL6" s="726"/>
      <c r="MQM6" s="726"/>
      <c r="MQN6" s="726"/>
      <c r="MQO6" s="726"/>
      <c r="MQP6" s="726"/>
      <c r="MQQ6" s="725"/>
      <c r="MQR6" s="726"/>
      <c r="MQS6" s="726"/>
      <c r="MQT6" s="726"/>
      <c r="MQU6" s="726"/>
      <c r="MQV6" s="726"/>
      <c r="MQW6" s="726"/>
      <c r="MQX6" s="726"/>
      <c r="MQY6" s="727"/>
      <c r="MQZ6" s="728"/>
      <c r="MRA6" s="726"/>
      <c r="MRB6" s="726"/>
      <c r="MRC6" s="726"/>
      <c r="MRD6" s="726"/>
      <c r="MRE6" s="726"/>
      <c r="MRF6" s="726"/>
      <c r="MRG6" s="725"/>
      <c r="MRH6" s="726"/>
      <c r="MRI6" s="726"/>
      <c r="MRJ6" s="726"/>
      <c r="MRK6" s="726"/>
      <c r="MRL6" s="726"/>
      <c r="MRM6" s="726"/>
      <c r="MRN6" s="726"/>
      <c r="MRO6" s="727"/>
      <c r="MRP6" s="728"/>
      <c r="MRQ6" s="726"/>
      <c r="MRR6" s="726"/>
      <c r="MRS6" s="726"/>
      <c r="MRT6" s="726"/>
      <c r="MRU6" s="726"/>
      <c r="MRV6" s="726"/>
      <c r="MRW6" s="725"/>
      <c r="MRX6" s="726"/>
      <c r="MRY6" s="726"/>
      <c r="MRZ6" s="726"/>
      <c r="MSA6" s="726"/>
      <c r="MSB6" s="726"/>
      <c r="MSC6" s="726"/>
      <c r="MSD6" s="726"/>
      <c r="MSE6" s="727"/>
      <c r="MSF6" s="728"/>
      <c r="MSG6" s="726"/>
      <c r="MSH6" s="726"/>
      <c r="MSI6" s="726"/>
      <c r="MSJ6" s="726"/>
      <c r="MSK6" s="726"/>
      <c r="MSL6" s="726"/>
      <c r="MSM6" s="725"/>
      <c r="MSN6" s="726"/>
      <c r="MSO6" s="726"/>
      <c r="MSP6" s="726"/>
      <c r="MSQ6" s="726"/>
      <c r="MSR6" s="726"/>
      <c r="MSS6" s="726"/>
      <c r="MST6" s="726"/>
      <c r="MSU6" s="727"/>
      <c r="MSV6" s="728"/>
      <c r="MSW6" s="726"/>
      <c r="MSX6" s="726"/>
      <c r="MSY6" s="726"/>
      <c r="MSZ6" s="726"/>
      <c r="MTA6" s="726"/>
      <c r="MTB6" s="726"/>
      <c r="MTC6" s="725"/>
      <c r="MTD6" s="726"/>
      <c r="MTE6" s="726"/>
      <c r="MTF6" s="726"/>
      <c r="MTG6" s="726"/>
      <c r="MTH6" s="726"/>
      <c r="MTI6" s="726"/>
      <c r="MTJ6" s="726"/>
      <c r="MTK6" s="727"/>
      <c r="MTL6" s="728"/>
      <c r="MTM6" s="726"/>
      <c r="MTN6" s="726"/>
      <c r="MTO6" s="726"/>
      <c r="MTP6" s="726"/>
      <c r="MTQ6" s="726"/>
      <c r="MTR6" s="726"/>
      <c r="MTS6" s="725"/>
      <c r="MTT6" s="726"/>
      <c r="MTU6" s="726"/>
      <c r="MTV6" s="726"/>
      <c r="MTW6" s="726"/>
      <c r="MTX6" s="726"/>
      <c r="MTY6" s="726"/>
      <c r="MTZ6" s="726"/>
      <c r="MUA6" s="727"/>
      <c r="MUB6" s="728"/>
      <c r="MUC6" s="726"/>
      <c r="MUD6" s="726"/>
      <c r="MUE6" s="726"/>
      <c r="MUF6" s="726"/>
      <c r="MUG6" s="726"/>
      <c r="MUH6" s="726"/>
      <c r="MUI6" s="725"/>
      <c r="MUJ6" s="726"/>
      <c r="MUK6" s="726"/>
      <c r="MUL6" s="726"/>
      <c r="MUM6" s="726"/>
      <c r="MUN6" s="726"/>
      <c r="MUO6" s="726"/>
      <c r="MUP6" s="726"/>
      <c r="MUQ6" s="727"/>
      <c r="MUR6" s="728"/>
      <c r="MUS6" s="726"/>
      <c r="MUT6" s="726"/>
      <c r="MUU6" s="726"/>
      <c r="MUV6" s="726"/>
      <c r="MUW6" s="726"/>
      <c r="MUX6" s="726"/>
      <c r="MUY6" s="725"/>
      <c r="MUZ6" s="726"/>
      <c r="MVA6" s="726"/>
      <c r="MVB6" s="726"/>
      <c r="MVC6" s="726"/>
      <c r="MVD6" s="726"/>
      <c r="MVE6" s="726"/>
      <c r="MVF6" s="726"/>
      <c r="MVG6" s="727"/>
      <c r="MVH6" s="728"/>
      <c r="MVI6" s="726"/>
      <c r="MVJ6" s="726"/>
      <c r="MVK6" s="726"/>
      <c r="MVL6" s="726"/>
      <c r="MVM6" s="726"/>
      <c r="MVN6" s="726"/>
      <c r="MVO6" s="725"/>
      <c r="MVP6" s="726"/>
      <c r="MVQ6" s="726"/>
      <c r="MVR6" s="726"/>
      <c r="MVS6" s="726"/>
      <c r="MVT6" s="726"/>
      <c r="MVU6" s="726"/>
      <c r="MVV6" s="726"/>
      <c r="MVW6" s="727"/>
      <c r="MVX6" s="728"/>
      <c r="MVY6" s="726"/>
      <c r="MVZ6" s="726"/>
      <c r="MWA6" s="726"/>
      <c r="MWB6" s="726"/>
      <c r="MWC6" s="726"/>
      <c r="MWD6" s="726"/>
      <c r="MWE6" s="725"/>
      <c r="MWF6" s="726"/>
      <c r="MWG6" s="726"/>
      <c r="MWH6" s="726"/>
      <c r="MWI6" s="726"/>
      <c r="MWJ6" s="726"/>
      <c r="MWK6" s="726"/>
      <c r="MWL6" s="726"/>
      <c r="MWM6" s="727"/>
      <c r="MWN6" s="728"/>
      <c r="MWO6" s="726"/>
      <c r="MWP6" s="726"/>
      <c r="MWQ6" s="726"/>
      <c r="MWR6" s="726"/>
      <c r="MWS6" s="726"/>
      <c r="MWT6" s="726"/>
      <c r="MWU6" s="725"/>
      <c r="MWV6" s="726"/>
      <c r="MWW6" s="726"/>
      <c r="MWX6" s="726"/>
      <c r="MWY6" s="726"/>
      <c r="MWZ6" s="726"/>
      <c r="MXA6" s="726"/>
      <c r="MXB6" s="726"/>
      <c r="MXC6" s="727"/>
      <c r="MXD6" s="728"/>
      <c r="MXE6" s="726"/>
      <c r="MXF6" s="726"/>
      <c r="MXG6" s="726"/>
      <c r="MXH6" s="726"/>
      <c r="MXI6" s="726"/>
      <c r="MXJ6" s="726"/>
      <c r="MXK6" s="725"/>
      <c r="MXL6" s="726"/>
      <c r="MXM6" s="726"/>
      <c r="MXN6" s="726"/>
      <c r="MXO6" s="726"/>
      <c r="MXP6" s="726"/>
      <c r="MXQ6" s="726"/>
      <c r="MXR6" s="726"/>
      <c r="MXS6" s="727"/>
      <c r="MXT6" s="728"/>
      <c r="MXU6" s="726"/>
      <c r="MXV6" s="726"/>
      <c r="MXW6" s="726"/>
      <c r="MXX6" s="726"/>
      <c r="MXY6" s="726"/>
      <c r="MXZ6" s="726"/>
      <c r="MYA6" s="725"/>
      <c r="MYB6" s="726"/>
      <c r="MYC6" s="726"/>
      <c r="MYD6" s="726"/>
      <c r="MYE6" s="726"/>
      <c r="MYF6" s="726"/>
      <c r="MYG6" s="726"/>
      <c r="MYH6" s="726"/>
      <c r="MYI6" s="727"/>
      <c r="MYJ6" s="728"/>
      <c r="MYK6" s="726"/>
      <c r="MYL6" s="726"/>
      <c r="MYM6" s="726"/>
      <c r="MYN6" s="726"/>
      <c r="MYO6" s="726"/>
      <c r="MYP6" s="726"/>
      <c r="MYQ6" s="725"/>
      <c r="MYR6" s="726"/>
      <c r="MYS6" s="726"/>
      <c r="MYT6" s="726"/>
      <c r="MYU6" s="726"/>
      <c r="MYV6" s="726"/>
      <c r="MYW6" s="726"/>
      <c r="MYX6" s="726"/>
      <c r="MYY6" s="727"/>
      <c r="MYZ6" s="728"/>
      <c r="MZA6" s="726"/>
      <c r="MZB6" s="726"/>
      <c r="MZC6" s="726"/>
      <c r="MZD6" s="726"/>
      <c r="MZE6" s="726"/>
      <c r="MZF6" s="726"/>
      <c r="MZG6" s="725"/>
      <c r="MZH6" s="726"/>
      <c r="MZI6" s="726"/>
      <c r="MZJ6" s="726"/>
      <c r="MZK6" s="726"/>
      <c r="MZL6" s="726"/>
      <c r="MZM6" s="726"/>
      <c r="MZN6" s="726"/>
      <c r="MZO6" s="727"/>
      <c r="MZP6" s="728"/>
      <c r="MZQ6" s="726"/>
      <c r="MZR6" s="726"/>
      <c r="MZS6" s="726"/>
      <c r="MZT6" s="726"/>
      <c r="MZU6" s="726"/>
      <c r="MZV6" s="726"/>
      <c r="MZW6" s="725"/>
      <c r="MZX6" s="726"/>
      <c r="MZY6" s="726"/>
      <c r="MZZ6" s="726"/>
      <c r="NAA6" s="726"/>
      <c r="NAB6" s="726"/>
      <c r="NAC6" s="726"/>
      <c r="NAD6" s="726"/>
      <c r="NAE6" s="727"/>
      <c r="NAF6" s="728"/>
      <c r="NAG6" s="726"/>
      <c r="NAH6" s="726"/>
      <c r="NAI6" s="726"/>
      <c r="NAJ6" s="726"/>
      <c r="NAK6" s="726"/>
      <c r="NAL6" s="726"/>
      <c r="NAM6" s="725"/>
      <c r="NAN6" s="726"/>
      <c r="NAO6" s="726"/>
      <c r="NAP6" s="726"/>
      <c r="NAQ6" s="726"/>
      <c r="NAR6" s="726"/>
      <c r="NAS6" s="726"/>
      <c r="NAT6" s="726"/>
      <c r="NAU6" s="727"/>
      <c r="NAV6" s="728"/>
      <c r="NAW6" s="726"/>
      <c r="NAX6" s="726"/>
      <c r="NAY6" s="726"/>
      <c r="NAZ6" s="726"/>
      <c r="NBA6" s="726"/>
      <c r="NBB6" s="726"/>
      <c r="NBC6" s="725"/>
      <c r="NBD6" s="726"/>
      <c r="NBE6" s="726"/>
      <c r="NBF6" s="726"/>
      <c r="NBG6" s="726"/>
      <c r="NBH6" s="726"/>
      <c r="NBI6" s="726"/>
      <c r="NBJ6" s="726"/>
      <c r="NBK6" s="727"/>
      <c r="NBL6" s="728"/>
      <c r="NBM6" s="726"/>
      <c r="NBN6" s="726"/>
      <c r="NBO6" s="726"/>
      <c r="NBP6" s="726"/>
      <c r="NBQ6" s="726"/>
      <c r="NBR6" s="726"/>
      <c r="NBS6" s="725"/>
      <c r="NBT6" s="726"/>
      <c r="NBU6" s="726"/>
      <c r="NBV6" s="726"/>
      <c r="NBW6" s="726"/>
      <c r="NBX6" s="726"/>
      <c r="NBY6" s="726"/>
      <c r="NBZ6" s="726"/>
      <c r="NCA6" s="727"/>
      <c r="NCB6" s="728"/>
      <c r="NCC6" s="726"/>
      <c r="NCD6" s="726"/>
      <c r="NCE6" s="726"/>
      <c r="NCF6" s="726"/>
      <c r="NCG6" s="726"/>
      <c r="NCH6" s="726"/>
      <c r="NCI6" s="725"/>
      <c r="NCJ6" s="726"/>
      <c r="NCK6" s="726"/>
      <c r="NCL6" s="726"/>
      <c r="NCM6" s="726"/>
      <c r="NCN6" s="726"/>
      <c r="NCO6" s="726"/>
      <c r="NCP6" s="726"/>
      <c r="NCQ6" s="727"/>
      <c r="NCR6" s="728"/>
      <c r="NCS6" s="726"/>
      <c r="NCT6" s="726"/>
      <c r="NCU6" s="726"/>
      <c r="NCV6" s="726"/>
      <c r="NCW6" s="726"/>
      <c r="NCX6" s="726"/>
      <c r="NCY6" s="725"/>
      <c r="NCZ6" s="726"/>
      <c r="NDA6" s="726"/>
      <c r="NDB6" s="726"/>
      <c r="NDC6" s="726"/>
      <c r="NDD6" s="726"/>
      <c r="NDE6" s="726"/>
      <c r="NDF6" s="726"/>
      <c r="NDG6" s="727"/>
      <c r="NDH6" s="728"/>
      <c r="NDI6" s="726"/>
      <c r="NDJ6" s="726"/>
      <c r="NDK6" s="726"/>
      <c r="NDL6" s="726"/>
      <c r="NDM6" s="726"/>
      <c r="NDN6" s="726"/>
      <c r="NDO6" s="725"/>
      <c r="NDP6" s="726"/>
      <c r="NDQ6" s="726"/>
      <c r="NDR6" s="726"/>
      <c r="NDS6" s="726"/>
      <c r="NDT6" s="726"/>
      <c r="NDU6" s="726"/>
      <c r="NDV6" s="726"/>
      <c r="NDW6" s="727"/>
      <c r="NDX6" s="728"/>
      <c r="NDY6" s="726"/>
      <c r="NDZ6" s="726"/>
      <c r="NEA6" s="726"/>
      <c r="NEB6" s="726"/>
      <c r="NEC6" s="726"/>
      <c r="NED6" s="726"/>
      <c r="NEE6" s="725"/>
      <c r="NEF6" s="726"/>
      <c r="NEG6" s="726"/>
      <c r="NEH6" s="726"/>
      <c r="NEI6" s="726"/>
      <c r="NEJ6" s="726"/>
      <c r="NEK6" s="726"/>
      <c r="NEL6" s="726"/>
      <c r="NEM6" s="727"/>
      <c r="NEN6" s="728"/>
      <c r="NEO6" s="726"/>
      <c r="NEP6" s="726"/>
      <c r="NEQ6" s="726"/>
      <c r="NER6" s="726"/>
      <c r="NES6" s="726"/>
      <c r="NET6" s="726"/>
      <c r="NEU6" s="725"/>
      <c r="NEV6" s="726"/>
      <c r="NEW6" s="726"/>
      <c r="NEX6" s="726"/>
      <c r="NEY6" s="726"/>
      <c r="NEZ6" s="726"/>
      <c r="NFA6" s="726"/>
      <c r="NFB6" s="726"/>
      <c r="NFC6" s="727"/>
      <c r="NFD6" s="728"/>
      <c r="NFE6" s="726"/>
      <c r="NFF6" s="726"/>
      <c r="NFG6" s="726"/>
      <c r="NFH6" s="726"/>
      <c r="NFI6" s="726"/>
      <c r="NFJ6" s="726"/>
      <c r="NFK6" s="725"/>
      <c r="NFL6" s="726"/>
      <c r="NFM6" s="726"/>
      <c r="NFN6" s="726"/>
      <c r="NFO6" s="726"/>
      <c r="NFP6" s="726"/>
      <c r="NFQ6" s="726"/>
      <c r="NFR6" s="726"/>
      <c r="NFS6" s="727"/>
      <c r="NFT6" s="728"/>
      <c r="NFU6" s="726"/>
      <c r="NFV6" s="726"/>
      <c r="NFW6" s="726"/>
      <c r="NFX6" s="726"/>
      <c r="NFY6" s="726"/>
      <c r="NFZ6" s="726"/>
      <c r="NGA6" s="725"/>
      <c r="NGB6" s="726"/>
      <c r="NGC6" s="726"/>
      <c r="NGD6" s="726"/>
      <c r="NGE6" s="726"/>
      <c r="NGF6" s="726"/>
      <c r="NGG6" s="726"/>
      <c r="NGH6" s="726"/>
      <c r="NGI6" s="727"/>
      <c r="NGJ6" s="728"/>
      <c r="NGK6" s="726"/>
      <c r="NGL6" s="726"/>
      <c r="NGM6" s="726"/>
      <c r="NGN6" s="726"/>
      <c r="NGO6" s="726"/>
      <c r="NGP6" s="726"/>
      <c r="NGQ6" s="725"/>
      <c r="NGR6" s="726"/>
      <c r="NGS6" s="726"/>
      <c r="NGT6" s="726"/>
      <c r="NGU6" s="726"/>
      <c r="NGV6" s="726"/>
      <c r="NGW6" s="726"/>
      <c r="NGX6" s="726"/>
      <c r="NGY6" s="727"/>
      <c r="NGZ6" s="728"/>
      <c r="NHA6" s="726"/>
      <c r="NHB6" s="726"/>
      <c r="NHC6" s="726"/>
      <c r="NHD6" s="726"/>
      <c r="NHE6" s="726"/>
      <c r="NHF6" s="726"/>
      <c r="NHG6" s="725"/>
      <c r="NHH6" s="726"/>
      <c r="NHI6" s="726"/>
      <c r="NHJ6" s="726"/>
      <c r="NHK6" s="726"/>
      <c r="NHL6" s="726"/>
      <c r="NHM6" s="726"/>
      <c r="NHN6" s="726"/>
      <c r="NHO6" s="727"/>
      <c r="NHP6" s="728"/>
      <c r="NHQ6" s="726"/>
      <c r="NHR6" s="726"/>
      <c r="NHS6" s="726"/>
      <c r="NHT6" s="726"/>
      <c r="NHU6" s="726"/>
      <c r="NHV6" s="726"/>
      <c r="NHW6" s="725"/>
      <c r="NHX6" s="726"/>
      <c r="NHY6" s="726"/>
      <c r="NHZ6" s="726"/>
      <c r="NIA6" s="726"/>
      <c r="NIB6" s="726"/>
      <c r="NIC6" s="726"/>
      <c r="NID6" s="726"/>
      <c r="NIE6" s="727"/>
      <c r="NIF6" s="728"/>
      <c r="NIG6" s="726"/>
      <c r="NIH6" s="726"/>
      <c r="NII6" s="726"/>
      <c r="NIJ6" s="726"/>
      <c r="NIK6" s="726"/>
      <c r="NIL6" s="726"/>
      <c r="NIM6" s="725"/>
      <c r="NIN6" s="726"/>
      <c r="NIO6" s="726"/>
      <c r="NIP6" s="726"/>
      <c r="NIQ6" s="726"/>
      <c r="NIR6" s="726"/>
      <c r="NIS6" s="726"/>
      <c r="NIT6" s="726"/>
      <c r="NIU6" s="727"/>
      <c r="NIV6" s="728"/>
      <c r="NIW6" s="726"/>
      <c r="NIX6" s="726"/>
      <c r="NIY6" s="726"/>
      <c r="NIZ6" s="726"/>
      <c r="NJA6" s="726"/>
      <c r="NJB6" s="726"/>
      <c r="NJC6" s="725"/>
      <c r="NJD6" s="726"/>
      <c r="NJE6" s="726"/>
      <c r="NJF6" s="726"/>
      <c r="NJG6" s="726"/>
      <c r="NJH6" s="726"/>
      <c r="NJI6" s="726"/>
      <c r="NJJ6" s="726"/>
      <c r="NJK6" s="727"/>
      <c r="NJL6" s="728"/>
      <c r="NJM6" s="726"/>
      <c r="NJN6" s="726"/>
      <c r="NJO6" s="726"/>
      <c r="NJP6" s="726"/>
      <c r="NJQ6" s="726"/>
      <c r="NJR6" s="726"/>
      <c r="NJS6" s="725"/>
      <c r="NJT6" s="726"/>
      <c r="NJU6" s="726"/>
      <c r="NJV6" s="726"/>
      <c r="NJW6" s="726"/>
      <c r="NJX6" s="726"/>
      <c r="NJY6" s="726"/>
      <c r="NJZ6" s="726"/>
      <c r="NKA6" s="727"/>
      <c r="NKB6" s="728"/>
      <c r="NKC6" s="726"/>
      <c r="NKD6" s="726"/>
      <c r="NKE6" s="726"/>
      <c r="NKF6" s="726"/>
      <c r="NKG6" s="726"/>
      <c r="NKH6" s="726"/>
      <c r="NKI6" s="725"/>
      <c r="NKJ6" s="726"/>
      <c r="NKK6" s="726"/>
      <c r="NKL6" s="726"/>
      <c r="NKM6" s="726"/>
      <c r="NKN6" s="726"/>
      <c r="NKO6" s="726"/>
      <c r="NKP6" s="726"/>
      <c r="NKQ6" s="727"/>
      <c r="NKR6" s="728"/>
      <c r="NKS6" s="726"/>
      <c r="NKT6" s="726"/>
      <c r="NKU6" s="726"/>
      <c r="NKV6" s="726"/>
      <c r="NKW6" s="726"/>
      <c r="NKX6" s="726"/>
      <c r="NKY6" s="725"/>
      <c r="NKZ6" s="726"/>
      <c r="NLA6" s="726"/>
      <c r="NLB6" s="726"/>
      <c r="NLC6" s="726"/>
      <c r="NLD6" s="726"/>
      <c r="NLE6" s="726"/>
      <c r="NLF6" s="726"/>
      <c r="NLG6" s="727"/>
      <c r="NLH6" s="728"/>
      <c r="NLI6" s="726"/>
      <c r="NLJ6" s="726"/>
      <c r="NLK6" s="726"/>
      <c r="NLL6" s="726"/>
      <c r="NLM6" s="726"/>
      <c r="NLN6" s="726"/>
      <c r="NLO6" s="725"/>
      <c r="NLP6" s="726"/>
      <c r="NLQ6" s="726"/>
      <c r="NLR6" s="726"/>
      <c r="NLS6" s="726"/>
      <c r="NLT6" s="726"/>
      <c r="NLU6" s="726"/>
      <c r="NLV6" s="726"/>
      <c r="NLW6" s="727"/>
      <c r="NLX6" s="728"/>
      <c r="NLY6" s="726"/>
      <c r="NLZ6" s="726"/>
      <c r="NMA6" s="726"/>
      <c r="NMB6" s="726"/>
      <c r="NMC6" s="726"/>
      <c r="NMD6" s="726"/>
      <c r="NME6" s="725"/>
      <c r="NMF6" s="726"/>
      <c r="NMG6" s="726"/>
      <c r="NMH6" s="726"/>
      <c r="NMI6" s="726"/>
      <c r="NMJ6" s="726"/>
      <c r="NMK6" s="726"/>
      <c r="NML6" s="726"/>
      <c r="NMM6" s="727"/>
      <c r="NMN6" s="728"/>
      <c r="NMO6" s="726"/>
      <c r="NMP6" s="726"/>
      <c r="NMQ6" s="726"/>
      <c r="NMR6" s="726"/>
      <c r="NMS6" s="726"/>
      <c r="NMT6" s="726"/>
      <c r="NMU6" s="725"/>
      <c r="NMV6" s="726"/>
      <c r="NMW6" s="726"/>
      <c r="NMX6" s="726"/>
      <c r="NMY6" s="726"/>
      <c r="NMZ6" s="726"/>
      <c r="NNA6" s="726"/>
      <c r="NNB6" s="726"/>
      <c r="NNC6" s="727"/>
      <c r="NND6" s="728"/>
      <c r="NNE6" s="726"/>
      <c r="NNF6" s="726"/>
      <c r="NNG6" s="726"/>
      <c r="NNH6" s="726"/>
      <c r="NNI6" s="726"/>
      <c r="NNJ6" s="726"/>
      <c r="NNK6" s="725"/>
      <c r="NNL6" s="726"/>
      <c r="NNM6" s="726"/>
      <c r="NNN6" s="726"/>
      <c r="NNO6" s="726"/>
      <c r="NNP6" s="726"/>
      <c r="NNQ6" s="726"/>
      <c r="NNR6" s="726"/>
      <c r="NNS6" s="727"/>
      <c r="NNT6" s="728"/>
      <c r="NNU6" s="726"/>
      <c r="NNV6" s="726"/>
      <c r="NNW6" s="726"/>
      <c r="NNX6" s="726"/>
      <c r="NNY6" s="726"/>
      <c r="NNZ6" s="726"/>
      <c r="NOA6" s="725"/>
      <c r="NOB6" s="726"/>
      <c r="NOC6" s="726"/>
      <c r="NOD6" s="726"/>
      <c r="NOE6" s="726"/>
      <c r="NOF6" s="726"/>
      <c r="NOG6" s="726"/>
      <c r="NOH6" s="726"/>
      <c r="NOI6" s="727"/>
      <c r="NOJ6" s="728"/>
      <c r="NOK6" s="726"/>
      <c r="NOL6" s="726"/>
      <c r="NOM6" s="726"/>
      <c r="NON6" s="726"/>
      <c r="NOO6" s="726"/>
      <c r="NOP6" s="726"/>
      <c r="NOQ6" s="725"/>
      <c r="NOR6" s="726"/>
      <c r="NOS6" s="726"/>
      <c r="NOT6" s="726"/>
      <c r="NOU6" s="726"/>
      <c r="NOV6" s="726"/>
      <c r="NOW6" s="726"/>
      <c r="NOX6" s="726"/>
      <c r="NOY6" s="727"/>
      <c r="NOZ6" s="728"/>
      <c r="NPA6" s="726"/>
      <c r="NPB6" s="726"/>
      <c r="NPC6" s="726"/>
      <c r="NPD6" s="726"/>
      <c r="NPE6" s="726"/>
      <c r="NPF6" s="726"/>
      <c r="NPG6" s="725"/>
      <c r="NPH6" s="726"/>
      <c r="NPI6" s="726"/>
      <c r="NPJ6" s="726"/>
      <c r="NPK6" s="726"/>
      <c r="NPL6" s="726"/>
      <c r="NPM6" s="726"/>
      <c r="NPN6" s="726"/>
      <c r="NPO6" s="727"/>
      <c r="NPP6" s="728"/>
      <c r="NPQ6" s="726"/>
      <c r="NPR6" s="726"/>
      <c r="NPS6" s="726"/>
      <c r="NPT6" s="726"/>
      <c r="NPU6" s="726"/>
      <c r="NPV6" s="726"/>
      <c r="NPW6" s="725"/>
      <c r="NPX6" s="726"/>
      <c r="NPY6" s="726"/>
      <c r="NPZ6" s="726"/>
      <c r="NQA6" s="726"/>
      <c r="NQB6" s="726"/>
      <c r="NQC6" s="726"/>
      <c r="NQD6" s="726"/>
      <c r="NQE6" s="727"/>
      <c r="NQF6" s="728"/>
      <c r="NQG6" s="726"/>
      <c r="NQH6" s="726"/>
      <c r="NQI6" s="726"/>
      <c r="NQJ6" s="726"/>
      <c r="NQK6" s="726"/>
      <c r="NQL6" s="726"/>
      <c r="NQM6" s="725"/>
      <c r="NQN6" s="726"/>
      <c r="NQO6" s="726"/>
      <c r="NQP6" s="726"/>
      <c r="NQQ6" s="726"/>
      <c r="NQR6" s="726"/>
      <c r="NQS6" s="726"/>
      <c r="NQT6" s="726"/>
      <c r="NQU6" s="727"/>
      <c r="NQV6" s="728"/>
      <c r="NQW6" s="726"/>
      <c r="NQX6" s="726"/>
      <c r="NQY6" s="726"/>
      <c r="NQZ6" s="726"/>
      <c r="NRA6" s="726"/>
      <c r="NRB6" s="726"/>
      <c r="NRC6" s="725"/>
      <c r="NRD6" s="726"/>
      <c r="NRE6" s="726"/>
      <c r="NRF6" s="726"/>
      <c r="NRG6" s="726"/>
      <c r="NRH6" s="726"/>
      <c r="NRI6" s="726"/>
      <c r="NRJ6" s="726"/>
      <c r="NRK6" s="727"/>
      <c r="NRL6" s="728"/>
      <c r="NRM6" s="726"/>
      <c r="NRN6" s="726"/>
      <c r="NRO6" s="726"/>
      <c r="NRP6" s="726"/>
      <c r="NRQ6" s="726"/>
      <c r="NRR6" s="726"/>
      <c r="NRS6" s="725"/>
      <c r="NRT6" s="726"/>
      <c r="NRU6" s="726"/>
      <c r="NRV6" s="726"/>
      <c r="NRW6" s="726"/>
      <c r="NRX6" s="726"/>
      <c r="NRY6" s="726"/>
      <c r="NRZ6" s="726"/>
      <c r="NSA6" s="727"/>
      <c r="NSB6" s="728"/>
      <c r="NSC6" s="726"/>
      <c r="NSD6" s="726"/>
      <c r="NSE6" s="726"/>
      <c r="NSF6" s="726"/>
      <c r="NSG6" s="726"/>
      <c r="NSH6" s="726"/>
      <c r="NSI6" s="725"/>
      <c r="NSJ6" s="726"/>
      <c r="NSK6" s="726"/>
      <c r="NSL6" s="726"/>
      <c r="NSM6" s="726"/>
      <c r="NSN6" s="726"/>
      <c r="NSO6" s="726"/>
      <c r="NSP6" s="726"/>
      <c r="NSQ6" s="727"/>
      <c r="NSR6" s="728"/>
      <c r="NSS6" s="726"/>
      <c r="NST6" s="726"/>
      <c r="NSU6" s="726"/>
      <c r="NSV6" s="726"/>
      <c r="NSW6" s="726"/>
      <c r="NSX6" s="726"/>
      <c r="NSY6" s="725"/>
      <c r="NSZ6" s="726"/>
      <c r="NTA6" s="726"/>
      <c r="NTB6" s="726"/>
      <c r="NTC6" s="726"/>
      <c r="NTD6" s="726"/>
      <c r="NTE6" s="726"/>
      <c r="NTF6" s="726"/>
      <c r="NTG6" s="727"/>
      <c r="NTH6" s="728"/>
      <c r="NTI6" s="726"/>
      <c r="NTJ6" s="726"/>
      <c r="NTK6" s="726"/>
      <c r="NTL6" s="726"/>
      <c r="NTM6" s="726"/>
      <c r="NTN6" s="726"/>
      <c r="NTO6" s="725"/>
      <c r="NTP6" s="726"/>
      <c r="NTQ6" s="726"/>
      <c r="NTR6" s="726"/>
      <c r="NTS6" s="726"/>
      <c r="NTT6" s="726"/>
      <c r="NTU6" s="726"/>
      <c r="NTV6" s="726"/>
      <c r="NTW6" s="727"/>
      <c r="NTX6" s="728"/>
      <c r="NTY6" s="726"/>
      <c r="NTZ6" s="726"/>
      <c r="NUA6" s="726"/>
      <c r="NUB6" s="726"/>
      <c r="NUC6" s="726"/>
      <c r="NUD6" s="726"/>
      <c r="NUE6" s="725"/>
      <c r="NUF6" s="726"/>
      <c r="NUG6" s="726"/>
      <c r="NUH6" s="726"/>
      <c r="NUI6" s="726"/>
      <c r="NUJ6" s="726"/>
      <c r="NUK6" s="726"/>
      <c r="NUL6" s="726"/>
      <c r="NUM6" s="727"/>
      <c r="NUN6" s="728"/>
      <c r="NUO6" s="726"/>
      <c r="NUP6" s="726"/>
      <c r="NUQ6" s="726"/>
      <c r="NUR6" s="726"/>
      <c r="NUS6" s="726"/>
      <c r="NUT6" s="726"/>
      <c r="NUU6" s="725"/>
      <c r="NUV6" s="726"/>
      <c r="NUW6" s="726"/>
      <c r="NUX6" s="726"/>
      <c r="NUY6" s="726"/>
      <c r="NUZ6" s="726"/>
      <c r="NVA6" s="726"/>
      <c r="NVB6" s="726"/>
      <c r="NVC6" s="727"/>
      <c r="NVD6" s="728"/>
      <c r="NVE6" s="726"/>
      <c r="NVF6" s="726"/>
      <c r="NVG6" s="726"/>
      <c r="NVH6" s="726"/>
      <c r="NVI6" s="726"/>
      <c r="NVJ6" s="726"/>
      <c r="NVK6" s="725"/>
      <c r="NVL6" s="726"/>
      <c r="NVM6" s="726"/>
      <c r="NVN6" s="726"/>
      <c r="NVO6" s="726"/>
      <c r="NVP6" s="726"/>
      <c r="NVQ6" s="726"/>
      <c r="NVR6" s="726"/>
      <c r="NVS6" s="727"/>
      <c r="NVT6" s="728"/>
      <c r="NVU6" s="726"/>
      <c r="NVV6" s="726"/>
      <c r="NVW6" s="726"/>
      <c r="NVX6" s="726"/>
      <c r="NVY6" s="726"/>
      <c r="NVZ6" s="726"/>
      <c r="NWA6" s="725"/>
      <c r="NWB6" s="726"/>
      <c r="NWC6" s="726"/>
      <c r="NWD6" s="726"/>
      <c r="NWE6" s="726"/>
      <c r="NWF6" s="726"/>
      <c r="NWG6" s="726"/>
      <c r="NWH6" s="726"/>
      <c r="NWI6" s="727"/>
      <c r="NWJ6" s="728"/>
      <c r="NWK6" s="726"/>
      <c r="NWL6" s="726"/>
      <c r="NWM6" s="726"/>
      <c r="NWN6" s="726"/>
      <c r="NWO6" s="726"/>
      <c r="NWP6" s="726"/>
      <c r="NWQ6" s="725"/>
      <c r="NWR6" s="726"/>
      <c r="NWS6" s="726"/>
      <c r="NWT6" s="726"/>
      <c r="NWU6" s="726"/>
      <c r="NWV6" s="726"/>
      <c r="NWW6" s="726"/>
      <c r="NWX6" s="726"/>
      <c r="NWY6" s="727"/>
      <c r="NWZ6" s="728"/>
      <c r="NXA6" s="726"/>
      <c r="NXB6" s="726"/>
      <c r="NXC6" s="726"/>
      <c r="NXD6" s="726"/>
      <c r="NXE6" s="726"/>
      <c r="NXF6" s="726"/>
      <c r="NXG6" s="725"/>
      <c r="NXH6" s="726"/>
      <c r="NXI6" s="726"/>
      <c r="NXJ6" s="726"/>
      <c r="NXK6" s="726"/>
      <c r="NXL6" s="726"/>
      <c r="NXM6" s="726"/>
      <c r="NXN6" s="726"/>
      <c r="NXO6" s="727"/>
      <c r="NXP6" s="728"/>
      <c r="NXQ6" s="726"/>
      <c r="NXR6" s="726"/>
      <c r="NXS6" s="726"/>
      <c r="NXT6" s="726"/>
      <c r="NXU6" s="726"/>
      <c r="NXV6" s="726"/>
      <c r="NXW6" s="725"/>
      <c r="NXX6" s="726"/>
      <c r="NXY6" s="726"/>
      <c r="NXZ6" s="726"/>
      <c r="NYA6" s="726"/>
      <c r="NYB6" s="726"/>
      <c r="NYC6" s="726"/>
      <c r="NYD6" s="726"/>
      <c r="NYE6" s="727"/>
      <c r="NYF6" s="728"/>
      <c r="NYG6" s="726"/>
      <c r="NYH6" s="726"/>
      <c r="NYI6" s="726"/>
      <c r="NYJ6" s="726"/>
      <c r="NYK6" s="726"/>
      <c r="NYL6" s="726"/>
      <c r="NYM6" s="725"/>
      <c r="NYN6" s="726"/>
      <c r="NYO6" s="726"/>
      <c r="NYP6" s="726"/>
      <c r="NYQ6" s="726"/>
      <c r="NYR6" s="726"/>
      <c r="NYS6" s="726"/>
      <c r="NYT6" s="726"/>
      <c r="NYU6" s="727"/>
      <c r="NYV6" s="728"/>
      <c r="NYW6" s="726"/>
      <c r="NYX6" s="726"/>
      <c r="NYY6" s="726"/>
      <c r="NYZ6" s="726"/>
      <c r="NZA6" s="726"/>
      <c r="NZB6" s="726"/>
      <c r="NZC6" s="725"/>
      <c r="NZD6" s="726"/>
      <c r="NZE6" s="726"/>
      <c r="NZF6" s="726"/>
      <c r="NZG6" s="726"/>
      <c r="NZH6" s="726"/>
      <c r="NZI6" s="726"/>
      <c r="NZJ6" s="726"/>
      <c r="NZK6" s="727"/>
      <c r="NZL6" s="728"/>
      <c r="NZM6" s="726"/>
      <c r="NZN6" s="726"/>
      <c r="NZO6" s="726"/>
      <c r="NZP6" s="726"/>
      <c r="NZQ6" s="726"/>
      <c r="NZR6" s="726"/>
      <c r="NZS6" s="725"/>
      <c r="NZT6" s="726"/>
      <c r="NZU6" s="726"/>
      <c r="NZV6" s="726"/>
      <c r="NZW6" s="726"/>
      <c r="NZX6" s="726"/>
      <c r="NZY6" s="726"/>
      <c r="NZZ6" s="726"/>
      <c r="OAA6" s="727"/>
      <c r="OAB6" s="728"/>
      <c r="OAC6" s="726"/>
      <c r="OAD6" s="726"/>
      <c r="OAE6" s="726"/>
      <c r="OAF6" s="726"/>
      <c r="OAG6" s="726"/>
      <c r="OAH6" s="726"/>
      <c r="OAI6" s="725"/>
      <c r="OAJ6" s="726"/>
      <c r="OAK6" s="726"/>
      <c r="OAL6" s="726"/>
      <c r="OAM6" s="726"/>
      <c r="OAN6" s="726"/>
      <c r="OAO6" s="726"/>
      <c r="OAP6" s="726"/>
      <c r="OAQ6" s="727"/>
      <c r="OAR6" s="728"/>
      <c r="OAS6" s="726"/>
      <c r="OAT6" s="726"/>
      <c r="OAU6" s="726"/>
      <c r="OAV6" s="726"/>
      <c r="OAW6" s="726"/>
      <c r="OAX6" s="726"/>
      <c r="OAY6" s="725"/>
      <c r="OAZ6" s="726"/>
      <c r="OBA6" s="726"/>
      <c r="OBB6" s="726"/>
      <c r="OBC6" s="726"/>
      <c r="OBD6" s="726"/>
      <c r="OBE6" s="726"/>
      <c r="OBF6" s="726"/>
      <c r="OBG6" s="727"/>
      <c r="OBH6" s="728"/>
      <c r="OBI6" s="726"/>
      <c r="OBJ6" s="726"/>
      <c r="OBK6" s="726"/>
      <c r="OBL6" s="726"/>
      <c r="OBM6" s="726"/>
      <c r="OBN6" s="726"/>
      <c r="OBO6" s="725"/>
      <c r="OBP6" s="726"/>
      <c r="OBQ6" s="726"/>
      <c r="OBR6" s="726"/>
      <c r="OBS6" s="726"/>
      <c r="OBT6" s="726"/>
      <c r="OBU6" s="726"/>
      <c r="OBV6" s="726"/>
      <c r="OBW6" s="727"/>
      <c r="OBX6" s="728"/>
      <c r="OBY6" s="726"/>
      <c r="OBZ6" s="726"/>
      <c r="OCA6" s="726"/>
      <c r="OCB6" s="726"/>
      <c r="OCC6" s="726"/>
      <c r="OCD6" s="726"/>
      <c r="OCE6" s="725"/>
      <c r="OCF6" s="726"/>
      <c r="OCG6" s="726"/>
      <c r="OCH6" s="726"/>
      <c r="OCI6" s="726"/>
      <c r="OCJ6" s="726"/>
      <c r="OCK6" s="726"/>
      <c r="OCL6" s="726"/>
      <c r="OCM6" s="727"/>
      <c r="OCN6" s="728"/>
      <c r="OCO6" s="726"/>
      <c r="OCP6" s="726"/>
      <c r="OCQ6" s="726"/>
      <c r="OCR6" s="726"/>
      <c r="OCS6" s="726"/>
      <c r="OCT6" s="726"/>
      <c r="OCU6" s="725"/>
      <c r="OCV6" s="726"/>
      <c r="OCW6" s="726"/>
      <c r="OCX6" s="726"/>
      <c r="OCY6" s="726"/>
      <c r="OCZ6" s="726"/>
      <c r="ODA6" s="726"/>
      <c r="ODB6" s="726"/>
      <c r="ODC6" s="727"/>
      <c r="ODD6" s="728"/>
      <c r="ODE6" s="726"/>
      <c r="ODF6" s="726"/>
      <c r="ODG6" s="726"/>
      <c r="ODH6" s="726"/>
      <c r="ODI6" s="726"/>
      <c r="ODJ6" s="726"/>
      <c r="ODK6" s="725"/>
      <c r="ODL6" s="726"/>
      <c r="ODM6" s="726"/>
      <c r="ODN6" s="726"/>
      <c r="ODO6" s="726"/>
      <c r="ODP6" s="726"/>
      <c r="ODQ6" s="726"/>
      <c r="ODR6" s="726"/>
      <c r="ODS6" s="727"/>
      <c r="ODT6" s="728"/>
      <c r="ODU6" s="726"/>
      <c r="ODV6" s="726"/>
      <c r="ODW6" s="726"/>
      <c r="ODX6" s="726"/>
      <c r="ODY6" s="726"/>
      <c r="ODZ6" s="726"/>
      <c r="OEA6" s="725"/>
      <c r="OEB6" s="726"/>
      <c r="OEC6" s="726"/>
      <c r="OED6" s="726"/>
      <c r="OEE6" s="726"/>
      <c r="OEF6" s="726"/>
      <c r="OEG6" s="726"/>
      <c r="OEH6" s="726"/>
      <c r="OEI6" s="727"/>
      <c r="OEJ6" s="728"/>
      <c r="OEK6" s="726"/>
      <c r="OEL6" s="726"/>
      <c r="OEM6" s="726"/>
      <c r="OEN6" s="726"/>
      <c r="OEO6" s="726"/>
      <c r="OEP6" s="726"/>
      <c r="OEQ6" s="725"/>
      <c r="OER6" s="726"/>
      <c r="OES6" s="726"/>
      <c r="OET6" s="726"/>
      <c r="OEU6" s="726"/>
      <c r="OEV6" s="726"/>
      <c r="OEW6" s="726"/>
      <c r="OEX6" s="726"/>
      <c r="OEY6" s="727"/>
      <c r="OEZ6" s="728"/>
      <c r="OFA6" s="726"/>
      <c r="OFB6" s="726"/>
      <c r="OFC6" s="726"/>
      <c r="OFD6" s="726"/>
      <c r="OFE6" s="726"/>
      <c r="OFF6" s="726"/>
      <c r="OFG6" s="725"/>
      <c r="OFH6" s="726"/>
      <c r="OFI6" s="726"/>
      <c r="OFJ6" s="726"/>
      <c r="OFK6" s="726"/>
      <c r="OFL6" s="726"/>
      <c r="OFM6" s="726"/>
      <c r="OFN6" s="726"/>
      <c r="OFO6" s="727"/>
      <c r="OFP6" s="728"/>
      <c r="OFQ6" s="726"/>
      <c r="OFR6" s="726"/>
      <c r="OFS6" s="726"/>
      <c r="OFT6" s="726"/>
      <c r="OFU6" s="726"/>
      <c r="OFV6" s="726"/>
      <c r="OFW6" s="725"/>
      <c r="OFX6" s="726"/>
      <c r="OFY6" s="726"/>
      <c r="OFZ6" s="726"/>
      <c r="OGA6" s="726"/>
      <c r="OGB6" s="726"/>
      <c r="OGC6" s="726"/>
      <c r="OGD6" s="726"/>
      <c r="OGE6" s="727"/>
      <c r="OGF6" s="728"/>
      <c r="OGG6" s="726"/>
      <c r="OGH6" s="726"/>
      <c r="OGI6" s="726"/>
      <c r="OGJ6" s="726"/>
      <c r="OGK6" s="726"/>
      <c r="OGL6" s="726"/>
      <c r="OGM6" s="725"/>
      <c r="OGN6" s="726"/>
      <c r="OGO6" s="726"/>
      <c r="OGP6" s="726"/>
      <c r="OGQ6" s="726"/>
      <c r="OGR6" s="726"/>
      <c r="OGS6" s="726"/>
      <c r="OGT6" s="726"/>
      <c r="OGU6" s="727"/>
      <c r="OGV6" s="728"/>
      <c r="OGW6" s="726"/>
      <c r="OGX6" s="726"/>
      <c r="OGY6" s="726"/>
      <c r="OGZ6" s="726"/>
      <c r="OHA6" s="726"/>
      <c r="OHB6" s="726"/>
      <c r="OHC6" s="725"/>
      <c r="OHD6" s="726"/>
      <c r="OHE6" s="726"/>
      <c r="OHF6" s="726"/>
      <c r="OHG6" s="726"/>
      <c r="OHH6" s="726"/>
      <c r="OHI6" s="726"/>
      <c r="OHJ6" s="726"/>
      <c r="OHK6" s="727"/>
      <c r="OHL6" s="728"/>
      <c r="OHM6" s="726"/>
      <c r="OHN6" s="726"/>
      <c r="OHO6" s="726"/>
      <c r="OHP6" s="726"/>
      <c r="OHQ6" s="726"/>
      <c r="OHR6" s="726"/>
      <c r="OHS6" s="725"/>
      <c r="OHT6" s="726"/>
      <c r="OHU6" s="726"/>
      <c r="OHV6" s="726"/>
      <c r="OHW6" s="726"/>
      <c r="OHX6" s="726"/>
      <c r="OHY6" s="726"/>
      <c r="OHZ6" s="726"/>
      <c r="OIA6" s="727"/>
      <c r="OIB6" s="728"/>
      <c r="OIC6" s="726"/>
      <c r="OID6" s="726"/>
      <c r="OIE6" s="726"/>
      <c r="OIF6" s="726"/>
      <c r="OIG6" s="726"/>
      <c r="OIH6" s="726"/>
      <c r="OII6" s="725"/>
      <c r="OIJ6" s="726"/>
      <c r="OIK6" s="726"/>
      <c r="OIL6" s="726"/>
      <c r="OIM6" s="726"/>
      <c r="OIN6" s="726"/>
      <c r="OIO6" s="726"/>
      <c r="OIP6" s="726"/>
      <c r="OIQ6" s="727"/>
      <c r="OIR6" s="728"/>
      <c r="OIS6" s="726"/>
      <c r="OIT6" s="726"/>
      <c r="OIU6" s="726"/>
      <c r="OIV6" s="726"/>
      <c r="OIW6" s="726"/>
      <c r="OIX6" s="726"/>
      <c r="OIY6" s="725"/>
      <c r="OIZ6" s="726"/>
      <c r="OJA6" s="726"/>
      <c r="OJB6" s="726"/>
      <c r="OJC6" s="726"/>
      <c r="OJD6" s="726"/>
      <c r="OJE6" s="726"/>
      <c r="OJF6" s="726"/>
      <c r="OJG6" s="727"/>
      <c r="OJH6" s="728"/>
      <c r="OJI6" s="726"/>
      <c r="OJJ6" s="726"/>
      <c r="OJK6" s="726"/>
      <c r="OJL6" s="726"/>
      <c r="OJM6" s="726"/>
      <c r="OJN6" s="726"/>
      <c r="OJO6" s="725"/>
      <c r="OJP6" s="726"/>
      <c r="OJQ6" s="726"/>
      <c r="OJR6" s="726"/>
      <c r="OJS6" s="726"/>
      <c r="OJT6" s="726"/>
      <c r="OJU6" s="726"/>
      <c r="OJV6" s="726"/>
      <c r="OJW6" s="727"/>
      <c r="OJX6" s="728"/>
      <c r="OJY6" s="726"/>
      <c r="OJZ6" s="726"/>
      <c r="OKA6" s="726"/>
      <c r="OKB6" s="726"/>
      <c r="OKC6" s="726"/>
      <c r="OKD6" s="726"/>
      <c r="OKE6" s="725"/>
      <c r="OKF6" s="726"/>
      <c r="OKG6" s="726"/>
      <c r="OKH6" s="726"/>
      <c r="OKI6" s="726"/>
      <c r="OKJ6" s="726"/>
      <c r="OKK6" s="726"/>
      <c r="OKL6" s="726"/>
      <c r="OKM6" s="727"/>
      <c r="OKN6" s="728"/>
      <c r="OKO6" s="726"/>
      <c r="OKP6" s="726"/>
      <c r="OKQ6" s="726"/>
      <c r="OKR6" s="726"/>
      <c r="OKS6" s="726"/>
      <c r="OKT6" s="726"/>
      <c r="OKU6" s="725"/>
      <c r="OKV6" s="726"/>
      <c r="OKW6" s="726"/>
      <c r="OKX6" s="726"/>
      <c r="OKY6" s="726"/>
      <c r="OKZ6" s="726"/>
      <c r="OLA6" s="726"/>
      <c r="OLB6" s="726"/>
      <c r="OLC6" s="727"/>
      <c r="OLD6" s="728"/>
      <c r="OLE6" s="726"/>
      <c r="OLF6" s="726"/>
      <c r="OLG6" s="726"/>
      <c r="OLH6" s="726"/>
      <c r="OLI6" s="726"/>
      <c r="OLJ6" s="726"/>
      <c r="OLK6" s="725"/>
      <c r="OLL6" s="726"/>
      <c r="OLM6" s="726"/>
      <c r="OLN6" s="726"/>
      <c r="OLO6" s="726"/>
      <c r="OLP6" s="726"/>
      <c r="OLQ6" s="726"/>
      <c r="OLR6" s="726"/>
      <c r="OLS6" s="727"/>
      <c r="OLT6" s="728"/>
      <c r="OLU6" s="726"/>
      <c r="OLV6" s="726"/>
      <c r="OLW6" s="726"/>
      <c r="OLX6" s="726"/>
      <c r="OLY6" s="726"/>
      <c r="OLZ6" s="726"/>
      <c r="OMA6" s="725"/>
      <c r="OMB6" s="726"/>
      <c r="OMC6" s="726"/>
      <c r="OMD6" s="726"/>
      <c r="OME6" s="726"/>
      <c r="OMF6" s="726"/>
      <c r="OMG6" s="726"/>
      <c r="OMH6" s="726"/>
      <c r="OMI6" s="727"/>
      <c r="OMJ6" s="728"/>
      <c r="OMK6" s="726"/>
      <c r="OML6" s="726"/>
      <c r="OMM6" s="726"/>
      <c r="OMN6" s="726"/>
      <c r="OMO6" s="726"/>
      <c r="OMP6" s="726"/>
      <c r="OMQ6" s="725"/>
      <c r="OMR6" s="726"/>
      <c r="OMS6" s="726"/>
      <c r="OMT6" s="726"/>
      <c r="OMU6" s="726"/>
      <c r="OMV6" s="726"/>
      <c r="OMW6" s="726"/>
      <c r="OMX6" s="726"/>
      <c r="OMY6" s="727"/>
      <c r="OMZ6" s="728"/>
      <c r="ONA6" s="726"/>
      <c r="ONB6" s="726"/>
      <c r="ONC6" s="726"/>
      <c r="OND6" s="726"/>
      <c r="ONE6" s="726"/>
      <c r="ONF6" s="726"/>
      <c r="ONG6" s="725"/>
      <c r="ONH6" s="726"/>
      <c r="ONI6" s="726"/>
      <c r="ONJ6" s="726"/>
      <c r="ONK6" s="726"/>
      <c r="ONL6" s="726"/>
      <c r="ONM6" s="726"/>
      <c r="ONN6" s="726"/>
      <c r="ONO6" s="727"/>
      <c r="ONP6" s="728"/>
      <c r="ONQ6" s="726"/>
      <c r="ONR6" s="726"/>
      <c r="ONS6" s="726"/>
      <c r="ONT6" s="726"/>
      <c r="ONU6" s="726"/>
      <c r="ONV6" s="726"/>
      <c r="ONW6" s="725"/>
      <c r="ONX6" s="726"/>
      <c r="ONY6" s="726"/>
      <c r="ONZ6" s="726"/>
      <c r="OOA6" s="726"/>
      <c r="OOB6" s="726"/>
      <c r="OOC6" s="726"/>
      <c r="OOD6" s="726"/>
      <c r="OOE6" s="727"/>
      <c r="OOF6" s="728"/>
      <c r="OOG6" s="726"/>
      <c r="OOH6" s="726"/>
      <c r="OOI6" s="726"/>
      <c r="OOJ6" s="726"/>
      <c r="OOK6" s="726"/>
      <c r="OOL6" s="726"/>
      <c r="OOM6" s="725"/>
      <c r="OON6" s="726"/>
      <c r="OOO6" s="726"/>
      <c r="OOP6" s="726"/>
      <c r="OOQ6" s="726"/>
      <c r="OOR6" s="726"/>
      <c r="OOS6" s="726"/>
      <c r="OOT6" s="726"/>
      <c r="OOU6" s="727"/>
      <c r="OOV6" s="728"/>
      <c r="OOW6" s="726"/>
      <c r="OOX6" s="726"/>
      <c r="OOY6" s="726"/>
      <c r="OOZ6" s="726"/>
      <c r="OPA6" s="726"/>
      <c r="OPB6" s="726"/>
      <c r="OPC6" s="725"/>
      <c r="OPD6" s="726"/>
      <c r="OPE6" s="726"/>
      <c r="OPF6" s="726"/>
      <c r="OPG6" s="726"/>
      <c r="OPH6" s="726"/>
      <c r="OPI6" s="726"/>
      <c r="OPJ6" s="726"/>
      <c r="OPK6" s="727"/>
      <c r="OPL6" s="728"/>
      <c r="OPM6" s="726"/>
      <c r="OPN6" s="726"/>
      <c r="OPO6" s="726"/>
      <c r="OPP6" s="726"/>
      <c r="OPQ6" s="726"/>
      <c r="OPR6" s="726"/>
      <c r="OPS6" s="725"/>
      <c r="OPT6" s="726"/>
      <c r="OPU6" s="726"/>
      <c r="OPV6" s="726"/>
      <c r="OPW6" s="726"/>
      <c r="OPX6" s="726"/>
      <c r="OPY6" s="726"/>
      <c r="OPZ6" s="726"/>
      <c r="OQA6" s="727"/>
      <c r="OQB6" s="728"/>
      <c r="OQC6" s="726"/>
      <c r="OQD6" s="726"/>
      <c r="OQE6" s="726"/>
      <c r="OQF6" s="726"/>
      <c r="OQG6" s="726"/>
      <c r="OQH6" s="726"/>
      <c r="OQI6" s="725"/>
      <c r="OQJ6" s="726"/>
      <c r="OQK6" s="726"/>
      <c r="OQL6" s="726"/>
      <c r="OQM6" s="726"/>
      <c r="OQN6" s="726"/>
      <c r="OQO6" s="726"/>
      <c r="OQP6" s="726"/>
      <c r="OQQ6" s="727"/>
      <c r="OQR6" s="728"/>
      <c r="OQS6" s="726"/>
      <c r="OQT6" s="726"/>
      <c r="OQU6" s="726"/>
      <c r="OQV6" s="726"/>
      <c r="OQW6" s="726"/>
      <c r="OQX6" s="726"/>
      <c r="OQY6" s="725"/>
      <c r="OQZ6" s="726"/>
      <c r="ORA6" s="726"/>
      <c r="ORB6" s="726"/>
      <c r="ORC6" s="726"/>
      <c r="ORD6" s="726"/>
      <c r="ORE6" s="726"/>
      <c r="ORF6" s="726"/>
      <c r="ORG6" s="727"/>
      <c r="ORH6" s="728"/>
      <c r="ORI6" s="726"/>
      <c r="ORJ6" s="726"/>
      <c r="ORK6" s="726"/>
      <c r="ORL6" s="726"/>
      <c r="ORM6" s="726"/>
      <c r="ORN6" s="726"/>
      <c r="ORO6" s="725"/>
      <c r="ORP6" s="726"/>
      <c r="ORQ6" s="726"/>
      <c r="ORR6" s="726"/>
      <c r="ORS6" s="726"/>
      <c r="ORT6" s="726"/>
      <c r="ORU6" s="726"/>
      <c r="ORV6" s="726"/>
      <c r="ORW6" s="727"/>
      <c r="ORX6" s="728"/>
      <c r="ORY6" s="726"/>
      <c r="ORZ6" s="726"/>
      <c r="OSA6" s="726"/>
      <c r="OSB6" s="726"/>
      <c r="OSC6" s="726"/>
      <c r="OSD6" s="726"/>
      <c r="OSE6" s="725"/>
      <c r="OSF6" s="726"/>
      <c r="OSG6" s="726"/>
      <c r="OSH6" s="726"/>
      <c r="OSI6" s="726"/>
      <c r="OSJ6" s="726"/>
      <c r="OSK6" s="726"/>
      <c r="OSL6" s="726"/>
      <c r="OSM6" s="727"/>
      <c r="OSN6" s="728"/>
      <c r="OSO6" s="726"/>
      <c r="OSP6" s="726"/>
      <c r="OSQ6" s="726"/>
      <c r="OSR6" s="726"/>
      <c r="OSS6" s="726"/>
      <c r="OST6" s="726"/>
      <c r="OSU6" s="725"/>
      <c r="OSV6" s="726"/>
      <c r="OSW6" s="726"/>
      <c r="OSX6" s="726"/>
      <c r="OSY6" s="726"/>
      <c r="OSZ6" s="726"/>
      <c r="OTA6" s="726"/>
      <c r="OTB6" s="726"/>
      <c r="OTC6" s="727"/>
      <c r="OTD6" s="728"/>
      <c r="OTE6" s="726"/>
      <c r="OTF6" s="726"/>
      <c r="OTG6" s="726"/>
      <c r="OTH6" s="726"/>
      <c r="OTI6" s="726"/>
      <c r="OTJ6" s="726"/>
      <c r="OTK6" s="725"/>
      <c r="OTL6" s="726"/>
      <c r="OTM6" s="726"/>
      <c r="OTN6" s="726"/>
      <c r="OTO6" s="726"/>
      <c r="OTP6" s="726"/>
      <c r="OTQ6" s="726"/>
      <c r="OTR6" s="726"/>
      <c r="OTS6" s="727"/>
      <c r="OTT6" s="728"/>
      <c r="OTU6" s="726"/>
      <c r="OTV6" s="726"/>
      <c r="OTW6" s="726"/>
      <c r="OTX6" s="726"/>
      <c r="OTY6" s="726"/>
      <c r="OTZ6" s="726"/>
      <c r="OUA6" s="725"/>
      <c r="OUB6" s="726"/>
      <c r="OUC6" s="726"/>
      <c r="OUD6" s="726"/>
      <c r="OUE6" s="726"/>
      <c r="OUF6" s="726"/>
      <c r="OUG6" s="726"/>
      <c r="OUH6" s="726"/>
      <c r="OUI6" s="727"/>
      <c r="OUJ6" s="728"/>
      <c r="OUK6" s="726"/>
      <c r="OUL6" s="726"/>
      <c r="OUM6" s="726"/>
      <c r="OUN6" s="726"/>
      <c r="OUO6" s="726"/>
      <c r="OUP6" s="726"/>
      <c r="OUQ6" s="725"/>
      <c r="OUR6" s="726"/>
      <c r="OUS6" s="726"/>
      <c r="OUT6" s="726"/>
      <c r="OUU6" s="726"/>
      <c r="OUV6" s="726"/>
      <c r="OUW6" s="726"/>
      <c r="OUX6" s="726"/>
      <c r="OUY6" s="727"/>
      <c r="OUZ6" s="728"/>
      <c r="OVA6" s="726"/>
      <c r="OVB6" s="726"/>
      <c r="OVC6" s="726"/>
      <c r="OVD6" s="726"/>
      <c r="OVE6" s="726"/>
      <c r="OVF6" s="726"/>
      <c r="OVG6" s="725"/>
      <c r="OVH6" s="726"/>
      <c r="OVI6" s="726"/>
      <c r="OVJ6" s="726"/>
      <c r="OVK6" s="726"/>
      <c r="OVL6" s="726"/>
      <c r="OVM6" s="726"/>
      <c r="OVN6" s="726"/>
      <c r="OVO6" s="727"/>
      <c r="OVP6" s="728"/>
      <c r="OVQ6" s="726"/>
      <c r="OVR6" s="726"/>
      <c r="OVS6" s="726"/>
      <c r="OVT6" s="726"/>
      <c r="OVU6" s="726"/>
      <c r="OVV6" s="726"/>
      <c r="OVW6" s="725"/>
      <c r="OVX6" s="726"/>
      <c r="OVY6" s="726"/>
      <c r="OVZ6" s="726"/>
      <c r="OWA6" s="726"/>
      <c r="OWB6" s="726"/>
      <c r="OWC6" s="726"/>
      <c r="OWD6" s="726"/>
      <c r="OWE6" s="727"/>
      <c r="OWF6" s="728"/>
      <c r="OWG6" s="726"/>
      <c r="OWH6" s="726"/>
      <c r="OWI6" s="726"/>
      <c r="OWJ6" s="726"/>
      <c r="OWK6" s="726"/>
      <c r="OWL6" s="726"/>
      <c r="OWM6" s="725"/>
      <c r="OWN6" s="726"/>
      <c r="OWO6" s="726"/>
      <c r="OWP6" s="726"/>
      <c r="OWQ6" s="726"/>
      <c r="OWR6" s="726"/>
      <c r="OWS6" s="726"/>
      <c r="OWT6" s="726"/>
      <c r="OWU6" s="727"/>
      <c r="OWV6" s="728"/>
      <c r="OWW6" s="726"/>
      <c r="OWX6" s="726"/>
      <c r="OWY6" s="726"/>
      <c r="OWZ6" s="726"/>
      <c r="OXA6" s="726"/>
      <c r="OXB6" s="726"/>
      <c r="OXC6" s="725"/>
      <c r="OXD6" s="726"/>
      <c r="OXE6" s="726"/>
      <c r="OXF6" s="726"/>
      <c r="OXG6" s="726"/>
      <c r="OXH6" s="726"/>
      <c r="OXI6" s="726"/>
      <c r="OXJ6" s="726"/>
      <c r="OXK6" s="727"/>
      <c r="OXL6" s="728"/>
      <c r="OXM6" s="726"/>
      <c r="OXN6" s="726"/>
      <c r="OXO6" s="726"/>
      <c r="OXP6" s="726"/>
      <c r="OXQ6" s="726"/>
      <c r="OXR6" s="726"/>
      <c r="OXS6" s="725"/>
      <c r="OXT6" s="726"/>
      <c r="OXU6" s="726"/>
      <c r="OXV6" s="726"/>
      <c r="OXW6" s="726"/>
      <c r="OXX6" s="726"/>
      <c r="OXY6" s="726"/>
      <c r="OXZ6" s="726"/>
      <c r="OYA6" s="727"/>
      <c r="OYB6" s="728"/>
      <c r="OYC6" s="726"/>
      <c r="OYD6" s="726"/>
      <c r="OYE6" s="726"/>
      <c r="OYF6" s="726"/>
      <c r="OYG6" s="726"/>
      <c r="OYH6" s="726"/>
      <c r="OYI6" s="725"/>
      <c r="OYJ6" s="726"/>
      <c r="OYK6" s="726"/>
      <c r="OYL6" s="726"/>
      <c r="OYM6" s="726"/>
      <c r="OYN6" s="726"/>
      <c r="OYO6" s="726"/>
      <c r="OYP6" s="726"/>
      <c r="OYQ6" s="727"/>
      <c r="OYR6" s="728"/>
      <c r="OYS6" s="726"/>
      <c r="OYT6" s="726"/>
      <c r="OYU6" s="726"/>
      <c r="OYV6" s="726"/>
      <c r="OYW6" s="726"/>
      <c r="OYX6" s="726"/>
      <c r="OYY6" s="725"/>
      <c r="OYZ6" s="726"/>
      <c r="OZA6" s="726"/>
      <c r="OZB6" s="726"/>
      <c r="OZC6" s="726"/>
      <c r="OZD6" s="726"/>
      <c r="OZE6" s="726"/>
      <c r="OZF6" s="726"/>
      <c r="OZG6" s="727"/>
      <c r="OZH6" s="728"/>
      <c r="OZI6" s="726"/>
      <c r="OZJ6" s="726"/>
      <c r="OZK6" s="726"/>
      <c r="OZL6" s="726"/>
      <c r="OZM6" s="726"/>
      <c r="OZN6" s="726"/>
      <c r="OZO6" s="725"/>
      <c r="OZP6" s="726"/>
      <c r="OZQ6" s="726"/>
      <c r="OZR6" s="726"/>
      <c r="OZS6" s="726"/>
      <c r="OZT6" s="726"/>
      <c r="OZU6" s="726"/>
      <c r="OZV6" s="726"/>
      <c r="OZW6" s="727"/>
      <c r="OZX6" s="728"/>
      <c r="OZY6" s="726"/>
      <c r="OZZ6" s="726"/>
      <c r="PAA6" s="726"/>
      <c r="PAB6" s="726"/>
      <c r="PAC6" s="726"/>
      <c r="PAD6" s="726"/>
      <c r="PAE6" s="725"/>
      <c r="PAF6" s="726"/>
      <c r="PAG6" s="726"/>
      <c r="PAH6" s="726"/>
      <c r="PAI6" s="726"/>
      <c r="PAJ6" s="726"/>
      <c r="PAK6" s="726"/>
      <c r="PAL6" s="726"/>
      <c r="PAM6" s="727"/>
      <c r="PAN6" s="728"/>
      <c r="PAO6" s="726"/>
      <c r="PAP6" s="726"/>
      <c r="PAQ6" s="726"/>
      <c r="PAR6" s="726"/>
      <c r="PAS6" s="726"/>
      <c r="PAT6" s="726"/>
      <c r="PAU6" s="725"/>
      <c r="PAV6" s="726"/>
      <c r="PAW6" s="726"/>
      <c r="PAX6" s="726"/>
      <c r="PAY6" s="726"/>
      <c r="PAZ6" s="726"/>
      <c r="PBA6" s="726"/>
      <c r="PBB6" s="726"/>
      <c r="PBC6" s="727"/>
      <c r="PBD6" s="728"/>
      <c r="PBE6" s="726"/>
      <c r="PBF6" s="726"/>
      <c r="PBG6" s="726"/>
      <c r="PBH6" s="726"/>
      <c r="PBI6" s="726"/>
      <c r="PBJ6" s="726"/>
      <c r="PBK6" s="725"/>
      <c r="PBL6" s="726"/>
      <c r="PBM6" s="726"/>
      <c r="PBN6" s="726"/>
      <c r="PBO6" s="726"/>
      <c r="PBP6" s="726"/>
      <c r="PBQ6" s="726"/>
      <c r="PBR6" s="726"/>
      <c r="PBS6" s="727"/>
      <c r="PBT6" s="728"/>
      <c r="PBU6" s="726"/>
      <c r="PBV6" s="726"/>
      <c r="PBW6" s="726"/>
      <c r="PBX6" s="726"/>
      <c r="PBY6" s="726"/>
      <c r="PBZ6" s="726"/>
      <c r="PCA6" s="725"/>
      <c r="PCB6" s="726"/>
      <c r="PCC6" s="726"/>
      <c r="PCD6" s="726"/>
      <c r="PCE6" s="726"/>
      <c r="PCF6" s="726"/>
      <c r="PCG6" s="726"/>
      <c r="PCH6" s="726"/>
      <c r="PCI6" s="727"/>
      <c r="PCJ6" s="728"/>
      <c r="PCK6" s="726"/>
      <c r="PCL6" s="726"/>
      <c r="PCM6" s="726"/>
      <c r="PCN6" s="726"/>
      <c r="PCO6" s="726"/>
      <c r="PCP6" s="726"/>
      <c r="PCQ6" s="725"/>
      <c r="PCR6" s="726"/>
      <c r="PCS6" s="726"/>
      <c r="PCT6" s="726"/>
      <c r="PCU6" s="726"/>
      <c r="PCV6" s="726"/>
      <c r="PCW6" s="726"/>
      <c r="PCX6" s="726"/>
      <c r="PCY6" s="727"/>
      <c r="PCZ6" s="728"/>
      <c r="PDA6" s="726"/>
      <c r="PDB6" s="726"/>
      <c r="PDC6" s="726"/>
      <c r="PDD6" s="726"/>
      <c r="PDE6" s="726"/>
      <c r="PDF6" s="726"/>
      <c r="PDG6" s="725"/>
      <c r="PDH6" s="726"/>
      <c r="PDI6" s="726"/>
      <c r="PDJ6" s="726"/>
      <c r="PDK6" s="726"/>
      <c r="PDL6" s="726"/>
      <c r="PDM6" s="726"/>
      <c r="PDN6" s="726"/>
      <c r="PDO6" s="727"/>
      <c r="PDP6" s="728"/>
      <c r="PDQ6" s="726"/>
      <c r="PDR6" s="726"/>
      <c r="PDS6" s="726"/>
      <c r="PDT6" s="726"/>
      <c r="PDU6" s="726"/>
      <c r="PDV6" s="726"/>
      <c r="PDW6" s="725"/>
      <c r="PDX6" s="726"/>
      <c r="PDY6" s="726"/>
      <c r="PDZ6" s="726"/>
      <c r="PEA6" s="726"/>
      <c r="PEB6" s="726"/>
      <c r="PEC6" s="726"/>
      <c r="PED6" s="726"/>
      <c r="PEE6" s="727"/>
      <c r="PEF6" s="728"/>
      <c r="PEG6" s="726"/>
      <c r="PEH6" s="726"/>
      <c r="PEI6" s="726"/>
      <c r="PEJ6" s="726"/>
      <c r="PEK6" s="726"/>
      <c r="PEL6" s="726"/>
      <c r="PEM6" s="725"/>
      <c r="PEN6" s="726"/>
      <c r="PEO6" s="726"/>
      <c r="PEP6" s="726"/>
      <c r="PEQ6" s="726"/>
      <c r="PER6" s="726"/>
      <c r="PES6" s="726"/>
      <c r="PET6" s="726"/>
      <c r="PEU6" s="727"/>
      <c r="PEV6" s="728"/>
      <c r="PEW6" s="726"/>
      <c r="PEX6" s="726"/>
      <c r="PEY6" s="726"/>
      <c r="PEZ6" s="726"/>
      <c r="PFA6" s="726"/>
      <c r="PFB6" s="726"/>
      <c r="PFC6" s="725"/>
      <c r="PFD6" s="726"/>
      <c r="PFE6" s="726"/>
      <c r="PFF6" s="726"/>
      <c r="PFG6" s="726"/>
      <c r="PFH6" s="726"/>
      <c r="PFI6" s="726"/>
      <c r="PFJ6" s="726"/>
      <c r="PFK6" s="727"/>
      <c r="PFL6" s="728"/>
      <c r="PFM6" s="726"/>
      <c r="PFN6" s="726"/>
      <c r="PFO6" s="726"/>
      <c r="PFP6" s="726"/>
      <c r="PFQ6" s="726"/>
      <c r="PFR6" s="726"/>
      <c r="PFS6" s="725"/>
      <c r="PFT6" s="726"/>
      <c r="PFU6" s="726"/>
      <c r="PFV6" s="726"/>
      <c r="PFW6" s="726"/>
      <c r="PFX6" s="726"/>
      <c r="PFY6" s="726"/>
      <c r="PFZ6" s="726"/>
      <c r="PGA6" s="727"/>
      <c r="PGB6" s="728"/>
      <c r="PGC6" s="726"/>
      <c r="PGD6" s="726"/>
      <c r="PGE6" s="726"/>
      <c r="PGF6" s="726"/>
      <c r="PGG6" s="726"/>
      <c r="PGH6" s="726"/>
      <c r="PGI6" s="725"/>
      <c r="PGJ6" s="726"/>
      <c r="PGK6" s="726"/>
      <c r="PGL6" s="726"/>
      <c r="PGM6" s="726"/>
      <c r="PGN6" s="726"/>
      <c r="PGO6" s="726"/>
      <c r="PGP6" s="726"/>
      <c r="PGQ6" s="727"/>
      <c r="PGR6" s="728"/>
      <c r="PGS6" s="726"/>
      <c r="PGT6" s="726"/>
      <c r="PGU6" s="726"/>
      <c r="PGV6" s="726"/>
      <c r="PGW6" s="726"/>
      <c r="PGX6" s="726"/>
      <c r="PGY6" s="725"/>
      <c r="PGZ6" s="726"/>
      <c r="PHA6" s="726"/>
      <c r="PHB6" s="726"/>
      <c r="PHC6" s="726"/>
      <c r="PHD6" s="726"/>
      <c r="PHE6" s="726"/>
      <c r="PHF6" s="726"/>
      <c r="PHG6" s="727"/>
      <c r="PHH6" s="728"/>
      <c r="PHI6" s="726"/>
      <c r="PHJ6" s="726"/>
      <c r="PHK6" s="726"/>
      <c r="PHL6" s="726"/>
      <c r="PHM6" s="726"/>
      <c r="PHN6" s="726"/>
      <c r="PHO6" s="725"/>
      <c r="PHP6" s="726"/>
      <c r="PHQ6" s="726"/>
      <c r="PHR6" s="726"/>
      <c r="PHS6" s="726"/>
      <c r="PHT6" s="726"/>
      <c r="PHU6" s="726"/>
      <c r="PHV6" s="726"/>
      <c r="PHW6" s="727"/>
      <c r="PHX6" s="728"/>
      <c r="PHY6" s="726"/>
      <c r="PHZ6" s="726"/>
      <c r="PIA6" s="726"/>
      <c r="PIB6" s="726"/>
      <c r="PIC6" s="726"/>
      <c r="PID6" s="726"/>
      <c r="PIE6" s="725"/>
      <c r="PIF6" s="726"/>
      <c r="PIG6" s="726"/>
      <c r="PIH6" s="726"/>
      <c r="PII6" s="726"/>
      <c r="PIJ6" s="726"/>
      <c r="PIK6" s="726"/>
      <c r="PIL6" s="726"/>
      <c r="PIM6" s="727"/>
      <c r="PIN6" s="728"/>
      <c r="PIO6" s="726"/>
      <c r="PIP6" s="726"/>
      <c r="PIQ6" s="726"/>
      <c r="PIR6" s="726"/>
      <c r="PIS6" s="726"/>
      <c r="PIT6" s="726"/>
      <c r="PIU6" s="725"/>
      <c r="PIV6" s="726"/>
      <c r="PIW6" s="726"/>
      <c r="PIX6" s="726"/>
      <c r="PIY6" s="726"/>
      <c r="PIZ6" s="726"/>
      <c r="PJA6" s="726"/>
      <c r="PJB6" s="726"/>
      <c r="PJC6" s="727"/>
      <c r="PJD6" s="728"/>
      <c r="PJE6" s="726"/>
      <c r="PJF6" s="726"/>
      <c r="PJG6" s="726"/>
      <c r="PJH6" s="726"/>
      <c r="PJI6" s="726"/>
      <c r="PJJ6" s="726"/>
      <c r="PJK6" s="725"/>
      <c r="PJL6" s="726"/>
      <c r="PJM6" s="726"/>
      <c r="PJN6" s="726"/>
      <c r="PJO6" s="726"/>
      <c r="PJP6" s="726"/>
      <c r="PJQ6" s="726"/>
      <c r="PJR6" s="726"/>
      <c r="PJS6" s="727"/>
      <c r="PJT6" s="728"/>
      <c r="PJU6" s="726"/>
      <c r="PJV6" s="726"/>
      <c r="PJW6" s="726"/>
      <c r="PJX6" s="726"/>
      <c r="PJY6" s="726"/>
      <c r="PJZ6" s="726"/>
      <c r="PKA6" s="725"/>
      <c r="PKB6" s="726"/>
      <c r="PKC6" s="726"/>
      <c r="PKD6" s="726"/>
      <c r="PKE6" s="726"/>
      <c r="PKF6" s="726"/>
      <c r="PKG6" s="726"/>
      <c r="PKH6" s="726"/>
      <c r="PKI6" s="727"/>
      <c r="PKJ6" s="728"/>
      <c r="PKK6" s="726"/>
      <c r="PKL6" s="726"/>
      <c r="PKM6" s="726"/>
      <c r="PKN6" s="726"/>
      <c r="PKO6" s="726"/>
      <c r="PKP6" s="726"/>
      <c r="PKQ6" s="725"/>
      <c r="PKR6" s="726"/>
      <c r="PKS6" s="726"/>
      <c r="PKT6" s="726"/>
      <c r="PKU6" s="726"/>
      <c r="PKV6" s="726"/>
      <c r="PKW6" s="726"/>
      <c r="PKX6" s="726"/>
      <c r="PKY6" s="727"/>
      <c r="PKZ6" s="728"/>
      <c r="PLA6" s="726"/>
      <c r="PLB6" s="726"/>
      <c r="PLC6" s="726"/>
      <c r="PLD6" s="726"/>
      <c r="PLE6" s="726"/>
      <c r="PLF6" s="726"/>
      <c r="PLG6" s="725"/>
      <c r="PLH6" s="726"/>
      <c r="PLI6" s="726"/>
      <c r="PLJ6" s="726"/>
      <c r="PLK6" s="726"/>
      <c r="PLL6" s="726"/>
      <c r="PLM6" s="726"/>
      <c r="PLN6" s="726"/>
      <c r="PLO6" s="727"/>
      <c r="PLP6" s="728"/>
      <c r="PLQ6" s="726"/>
      <c r="PLR6" s="726"/>
      <c r="PLS6" s="726"/>
      <c r="PLT6" s="726"/>
      <c r="PLU6" s="726"/>
      <c r="PLV6" s="726"/>
      <c r="PLW6" s="725"/>
      <c r="PLX6" s="726"/>
      <c r="PLY6" s="726"/>
      <c r="PLZ6" s="726"/>
      <c r="PMA6" s="726"/>
      <c r="PMB6" s="726"/>
      <c r="PMC6" s="726"/>
      <c r="PMD6" s="726"/>
      <c r="PME6" s="727"/>
      <c r="PMF6" s="728"/>
      <c r="PMG6" s="726"/>
      <c r="PMH6" s="726"/>
      <c r="PMI6" s="726"/>
      <c r="PMJ6" s="726"/>
      <c r="PMK6" s="726"/>
      <c r="PML6" s="726"/>
      <c r="PMM6" s="725"/>
      <c r="PMN6" s="726"/>
      <c r="PMO6" s="726"/>
      <c r="PMP6" s="726"/>
      <c r="PMQ6" s="726"/>
      <c r="PMR6" s="726"/>
      <c r="PMS6" s="726"/>
      <c r="PMT6" s="726"/>
      <c r="PMU6" s="727"/>
      <c r="PMV6" s="728"/>
      <c r="PMW6" s="726"/>
      <c r="PMX6" s="726"/>
      <c r="PMY6" s="726"/>
      <c r="PMZ6" s="726"/>
      <c r="PNA6" s="726"/>
      <c r="PNB6" s="726"/>
      <c r="PNC6" s="725"/>
      <c r="PND6" s="726"/>
      <c r="PNE6" s="726"/>
      <c r="PNF6" s="726"/>
      <c r="PNG6" s="726"/>
      <c r="PNH6" s="726"/>
      <c r="PNI6" s="726"/>
      <c r="PNJ6" s="726"/>
      <c r="PNK6" s="727"/>
      <c r="PNL6" s="728"/>
      <c r="PNM6" s="726"/>
      <c r="PNN6" s="726"/>
      <c r="PNO6" s="726"/>
      <c r="PNP6" s="726"/>
      <c r="PNQ6" s="726"/>
      <c r="PNR6" s="726"/>
      <c r="PNS6" s="725"/>
      <c r="PNT6" s="726"/>
      <c r="PNU6" s="726"/>
      <c r="PNV6" s="726"/>
      <c r="PNW6" s="726"/>
      <c r="PNX6" s="726"/>
      <c r="PNY6" s="726"/>
      <c r="PNZ6" s="726"/>
      <c r="POA6" s="727"/>
      <c r="POB6" s="728"/>
      <c r="POC6" s="726"/>
      <c r="POD6" s="726"/>
      <c r="POE6" s="726"/>
      <c r="POF6" s="726"/>
      <c r="POG6" s="726"/>
      <c r="POH6" s="726"/>
      <c r="POI6" s="725"/>
      <c r="POJ6" s="726"/>
      <c r="POK6" s="726"/>
      <c r="POL6" s="726"/>
      <c r="POM6" s="726"/>
      <c r="PON6" s="726"/>
      <c r="POO6" s="726"/>
      <c r="POP6" s="726"/>
      <c r="POQ6" s="727"/>
      <c r="POR6" s="728"/>
      <c r="POS6" s="726"/>
      <c r="POT6" s="726"/>
      <c r="POU6" s="726"/>
      <c r="POV6" s="726"/>
      <c r="POW6" s="726"/>
      <c r="POX6" s="726"/>
      <c r="POY6" s="725"/>
      <c r="POZ6" s="726"/>
      <c r="PPA6" s="726"/>
      <c r="PPB6" s="726"/>
      <c r="PPC6" s="726"/>
      <c r="PPD6" s="726"/>
      <c r="PPE6" s="726"/>
      <c r="PPF6" s="726"/>
      <c r="PPG6" s="727"/>
      <c r="PPH6" s="728"/>
      <c r="PPI6" s="726"/>
      <c r="PPJ6" s="726"/>
      <c r="PPK6" s="726"/>
      <c r="PPL6" s="726"/>
      <c r="PPM6" s="726"/>
      <c r="PPN6" s="726"/>
      <c r="PPO6" s="725"/>
      <c r="PPP6" s="726"/>
      <c r="PPQ6" s="726"/>
      <c r="PPR6" s="726"/>
      <c r="PPS6" s="726"/>
      <c r="PPT6" s="726"/>
      <c r="PPU6" s="726"/>
      <c r="PPV6" s="726"/>
      <c r="PPW6" s="727"/>
      <c r="PPX6" s="728"/>
      <c r="PPY6" s="726"/>
      <c r="PPZ6" s="726"/>
      <c r="PQA6" s="726"/>
      <c r="PQB6" s="726"/>
      <c r="PQC6" s="726"/>
      <c r="PQD6" s="726"/>
      <c r="PQE6" s="725"/>
      <c r="PQF6" s="726"/>
      <c r="PQG6" s="726"/>
      <c r="PQH6" s="726"/>
      <c r="PQI6" s="726"/>
      <c r="PQJ6" s="726"/>
      <c r="PQK6" s="726"/>
      <c r="PQL6" s="726"/>
      <c r="PQM6" s="727"/>
      <c r="PQN6" s="728"/>
      <c r="PQO6" s="726"/>
      <c r="PQP6" s="726"/>
      <c r="PQQ6" s="726"/>
      <c r="PQR6" s="726"/>
      <c r="PQS6" s="726"/>
      <c r="PQT6" s="726"/>
      <c r="PQU6" s="725"/>
      <c r="PQV6" s="726"/>
      <c r="PQW6" s="726"/>
      <c r="PQX6" s="726"/>
      <c r="PQY6" s="726"/>
      <c r="PQZ6" s="726"/>
      <c r="PRA6" s="726"/>
      <c r="PRB6" s="726"/>
      <c r="PRC6" s="727"/>
      <c r="PRD6" s="728"/>
      <c r="PRE6" s="726"/>
      <c r="PRF6" s="726"/>
      <c r="PRG6" s="726"/>
      <c r="PRH6" s="726"/>
      <c r="PRI6" s="726"/>
      <c r="PRJ6" s="726"/>
      <c r="PRK6" s="725"/>
      <c r="PRL6" s="726"/>
      <c r="PRM6" s="726"/>
      <c r="PRN6" s="726"/>
      <c r="PRO6" s="726"/>
      <c r="PRP6" s="726"/>
      <c r="PRQ6" s="726"/>
      <c r="PRR6" s="726"/>
      <c r="PRS6" s="727"/>
      <c r="PRT6" s="728"/>
      <c r="PRU6" s="726"/>
      <c r="PRV6" s="726"/>
      <c r="PRW6" s="726"/>
      <c r="PRX6" s="726"/>
      <c r="PRY6" s="726"/>
      <c r="PRZ6" s="726"/>
      <c r="PSA6" s="725"/>
      <c r="PSB6" s="726"/>
      <c r="PSC6" s="726"/>
      <c r="PSD6" s="726"/>
      <c r="PSE6" s="726"/>
      <c r="PSF6" s="726"/>
      <c r="PSG6" s="726"/>
      <c r="PSH6" s="726"/>
      <c r="PSI6" s="727"/>
      <c r="PSJ6" s="728"/>
      <c r="PSK6" s="726"/>
      <c r="PSL6" s="726"/>
      <c r="PSM6" s="726"/>
      <c r="PSN6" s="726"/>
      <c r="PSO6" s="726"/>
      <c r="PSP6" s="726"/>
      <c r="PSQ6" s="725"/>
      <c r="PSR6" s="726"/>
      <c r="PSS6" s="726"/>
      <c r="PST6" s="726"/>
      <c r="PSU6" s="726"/>
      <c r="PSV6" s="726"/>
      <c r="PSW6" s="726"/>
      <c r="PSX6" s="726"/>
      <c r="PSY6" s="727"/>
      <c r="PSZ6" s="728"/>
      <c r="PTA6" s="726"/>
      <c r="PTB6" s="726"/>
      <c r="PTC6" s="726"/>
      <c r="PTD6" s="726"/>
      <c r="PTE6" s="726"/>
      <c r="PTF6" s="726"/>
      <c r="PTG6" s="725"/>
      <c r="PTH6" s="726"/>
      <c r="PTI6" s="726"/>
      <c r="PTJ6" s="726"/>
      <c r="PTK6" s="726"/>
      <c r="PTL6" s="726"/>
      <c r="PTM6" s="726"/>
      <c r="PTN6" s="726"/>
      <c r="PTO6" s="727"/>
      <c r="PTP6" s="728"/>
      <c r="PTQ6" s="726"/>
      <c r="PTR6" s="726"/>
      <c r="PTS6" s="726"/>
      <c r="PTT6" s="726"/>
      <c r="PTU6" s="726"/>
      <c r="PTV6" s="726"/>
      <c r="PTW6" s="725"/>
      <c r="PTX6" s="726"/>
      <c r="PTY6" s="726"/>
      <c r="PTZ6" s="726"/>
      <c r="PUA6" s="726"/>
      <c r="PUB6" s="726"/>
      <c r="PUC6" s="726"/>
      <c r="PUD6" s="726"/>
      <c r="PUE6" s="727"/>
      <c r="PUF6" s="728"/>
      <c r="PUG6" s="726"/>
      <c r="PUH6" s="726"/>
      <c r="PUI6" s="726"/>
      <c r="PUJ6" s="726"/>
      <c r="PUK6" s="726"/>
      <c r="PUL6" s="726"/>
      <c r="PUM6" s="725"/>
      <c r="PUN6" s="726"/>
      <c r="PUO6" s="726"/>
      <c r="PUP6" s="726"/>
      <c r="PUQ6" s="726"/>
      <c r="PUR6" s="726"/>
      <c r="PUS6" s="726"/>
      <c r="PUT6" s="726"/>
      <c r="PUU6" s="727"/>
      <c r="PUV6" s="728"/>
      <c r="PUW6" s="726"/>
      <c r="PUX6" s="726"/>
      <c r="PUY6" s="726"/>
      <c r="PUZ6" s="726"/>
      <c r="PVA6" s="726"/>
      <c r="PVB6" s="726"/>
      <c r="PVC6" s="725"/>
      <c r="PVD6" s="726"/>
      <c r="PVE6" s="726"/>
      <c r="PVF6" s="726"/>
      <c r="PVG6" s="726"/>
      <c r="PVH6" s="726"/>
      <c r="PVI6" s="726"/>
      <c r="PVJ6" s="726"/>
      <c r="PVK6" s="727"/>
      <c r="PVL6" s="728"/>
      <c r="PVM6" s="726"/>
      <c r="PVN6" s="726"/>
      <c r="PVO6" s="726"/>
      <c r="PVP6" s="726"/>
      <c r="PVQ6" s="726"/>
      <c r="PVR6" s="726"/>
      <c r="PVS6" s="725"/>
      <c r="PVT6" s="726"/>
      <c r="PVU6" s="726"/>
      <c r="PVV6" s="726"/>
      <c r="PVW6" s="726"/>
      <c r="PVX6" s="726"/>
      <c r="PVY6" s="726"/>
      <c r="PVZ6" s="726"/>
      <c r="PWA6" s="727"/>
      <c r="PWB6" s="728"/>
      <c r="PWC6" s="726"/>
      <c r="PWD6" s="726"/>
      <c r="PWE6" s="726"/>
      <c r="PWF6" s="726"/>
      <c r="PWG6" s="726"/>
      <c r="PWH6" s="726"/>
      <c r="PWI6" s="725"/>
      <c r="PWJ6" s="726"/>
      <c r="PWK6" s="726"/>
      <c r="PWL6" s="726"/>
      <c r="PWM6" s="726"/>
      <c r="PWN6" s="726"/>
      <c r="PWO6" s="726"/>
      <c r="PWP6" s="726"/>
      <c r="PWQ6" s="727"/>
      <c r="PWR6" s="728"/>
      <c r="PWS6" s="726"/>
      <c r="PWT6" s="726"/>
      <c r="PWU6" s="726"/>
      <c r="PWV6" s="726"/>
      <c r="PWW6" s="726"/>
      <c r="PWX6" s="726"/>
      <c r="PWY6" s="725"/>
      <c r="PWZ6" s="726"/>
      <c r="PXA6" s="726"/>
      <c r="PXB6" s="726"/>
      <c r="PXC6" s="726"/>
      <c r="PXD6" s="726"/>
      <c r="PXE6" s="726"/>
      <c r="PXF6" s="726"/>
      <c r="PXG6" s="727"/>
      <c r="PXH6" s="728"/>
      <c r="PXI6" s="726"/>
      <c r="PXJ6" s="726"/>
      <c r="PXK6" s="726"/>
      <c r="PXL6" s="726"/>
      <c r="PXM6" s="726"/>
      <c r="PXN6" s="726"/>
      <c r="PXO6" s="725"/>
      <c r="PXP6" s="726"/>
      <c r="PXQ6" s="726"/>
      <c r="PXR6" s="726"/>
      <c r="PXS6" s="726"/>
      <c r="PXT6" s="726"/>
      <c r="PXU6" s="726"/>
      <c r="PXV6" s="726"/>
      <c r="PXW6" s="727"/>
      <c r="PXX6" s="728"/>
      <c r="PXY6" s="726"/>
      <c r="PXZ6" s="726"/>
      <c r="PYA6" s="726"/>
      <c r="PYB6" s="726"/>
      <c r="PYC6" s="726"/>
      <c r="PYD6" s="726"/>
      <c r="PYE6" s="725"/>
      <c r="PYF6" s="726"/>
      <c r="PYG6" s="726"/>
      <c r="PYH6" s="726"/>
      <c r="PYI6" s="726"/>
      <c r="PYJ6" s="726"/>
      <c r="PYK6" s="726"/>
      <c r="PYL6" s="726"/>
      <c r="PYM6" s="727"/>
      <c r="PYN6" s="728"/>
      <c r="PYO6" s="726"/>
      <c r="PYP6" s="726"/>
      <c r="PYQ6" s="726"/>
      <c r="PYR6" s="726"/>
      <c r="PYS6" s="726"/>
      <c r="PYT6" s="726"/>
      <c r="PYU6" s="725"/>
      <c r="PYV6" s="726"/>
      <c r="PYW6" s="726"/>
      <c r="PYX6" s="726"/>
      <c r="PYY6" s="726"/>
      <c r="PYZ6" s="726"/>
      <c r="PZA6" s="726"/>
      <c r="PZB6" s="726"/>
      <c r="PZC6" s="727"/>
      <c r="PZD6" s="728"/>
      <c r="PZE6" s="726"/>
      <c r="PZF6" s="726"/>
      <c r="PZG6" s="726"/>
      <c r="PZH6" s="726"/>
      <c r="PZI6" s="726"/>
      <c r="PZJ6" s="726"/>
      <c r="PZK6" s="725"/>
      <c r="PZL6" s="726"/>
      <c r="PZM6" s="726"/>
      <c r="PZN6" s="726"/>
      <c r="PZO6" s="726"/>
      <c r="PZP6" s="726"/>
      <c r="PZQ6" s="726"/>
      <c r="PZR6" s="726"/>
      <c r="PZS6" s="727"/>
      <c r="PZT6" s="728"/>
      <c r="PZU6" s="726"/>
      <c r="PZV6" s="726"/>
      <c r="PZW6" s="726"/>
      <c r="PZX6" s="726"/>
      <c r="PZY6" s="726"/>
      <c r="PZZ6" s="726"/>
      <c r="QAA6" s="725"/>
      <c r="QAB6" s="726"/>
      <c r="QAC6" s="726"/>
      <c r="QAD6" s="726"/>
      <c r="QAE6" s="726"/>
      <c r="QAF6" s="726"/>
      <c r="QAG6" s="726"/>
      <c r="QAH6" s="726"/>
      <c r="QAI6" s="727"/>
      <c r="QAJ6" s="728"/>
      <c r="QAK6" s="726"/>
      <c r="QAL6" s="726"/>
      <c r="QAM6" s="726"/>
      <c r="QAN6" s="726"/>
      <c r="QAO6" s="726"/>
      <c r="QAP6" s="726"/>
      <c r="QAQ6" s="725"/>
      <c r="QAR6" s="726"/>
      <c r="QAS6" s="726"/>
      <c r="QAT6" s="726"/>
      <c r="QAU6" s="726"/>
      <c r="QAV6" s="726"/>
      <c r="QAW6" s="726"/>
      <c r="QAX6" s="726"/>
      <c r="QAY6" s="727"/>
      <c r="QAZ6" s="728"/>
      <c r="QBA6" s="726"/>
      <c r="QBB6" s="726"/>
      <c r="QBC6" s="726"/>
      <c r="QBD6" s="726"/>
      <c r="QBE6" s="726"/>
      <c r="QBF6" s="726"/>
      <c r="QBG6" s="725"/>
      <c r="QBH6" s="726"/>
      <c r="QBI6" s="726"/>
      <c r="QBJ6" s="726"/>
      <c r="QBK6" s="726"/>
      <c r="QBL6" s="726"/>
      <c r="QBM6" s="726"/>
      <c r="QBN6" s="726"/>
      <c r="QBO6" s="727"/>
      <c r="QBP6" s="728"/>
      <c r="QBQ6" s="726"/>
      <c r="QBR6" s="726"/>
      <c r="QBS6" s="726"/>
      <c r="QBT6" s="726"/>
      <c r="QBU6" s="726"/>
      <c r="QBV6" s="726"/>
      <c r="QBW6" s="725"/>
      <c r="QBX6" s="726"/>
      <c r="QBY6" s="726"/>
      <c r="QBZ6" s="726"/>
      <c r="QCA6" s="726"/>
      <c r="QCB6" s="726"/>
      <c r="QCC6" s="726"/>
      <c r="QCD6" s="726"/>
      <c r="QCE6" s="727"/>
      <c r="QCF6" s="728"/>
      <c r="QCG6" s="726"/>
      <c r="QCH6" s="726"/>
      <c r="QCI6" s="726"/>
      <c r="QCJ6" s="726"/>
      <c r="QCK6" s="726"/>
      <c r="QCL6" s="726"/>
      <c r="QCM6" s="725"/>
      <c r="QCN6" s="726"/>
      <c r="QCO6" s="726"/>
      <c r="QCP6" s="726"/>
      <c r="QCQ6" s="726"/>
      <c r="QCR6" s="726"/>
      <c r="QCS6" s="726"/>
      <c r="QCT6" s="726"/>
      <c r="QCU6" s="727"/>
      <c r="QCV6" s="728"/>
      <c r="QCW6" s="726"/>
      <c r="QCX6" s="726"/>
      <c r="QCY6" s="726"/>
      <c r="QCZ6" s="726"/>
      <c r="QDA6" s="726"/>
      <c r="QDB6" s="726"/>
      <c r="QDC6" s="725"/>
      <c r="QDD6" s="726"/>
      <c r="QDE6" s="726"/>
      <c r="QDF6" s="726"/>
      <c r="QDG6" s="726"/>
      <c r="QDH6" s="726"/>
      <c r="QDI6" s="726"/>
      <c r="QDJ6" s="726"/>
      <c r="QDK6" s="727"/>
      <c r="QDL6" s="728"/>
      <c r="QDM6" s="726"/>
      <c r="QDN6" s="726"/>
      <c r="QDO6" s="726"/>
      <c r="QDP6" s="726"/>
      <c r="QDQ6" s="726"/>
      <c r="QDR6" s="726"/>
      <c r="QDS6" s="725"/>
      <c r="QDT6" s="726"/>
      <c r="QDU6" s="726"/>
      <c r="QDV6" s="726"/>
      <c r="QDW6" s="726"/>
      <c r="QDX6" s="726"/>
      <c r="QDY6" s="726"/>
      <c r="QDZ6" s="726"/>
      <c r="QEA6" s="727"/>
      <c r="QEB6" s="728"/>
      <c r="QEC6" s="726"/>
      <c r="QED6" s="726"/>
      <c r="QEE6" s="726"/>
      <c r="QEF6" s="726"/>
      <c r="QEG6" s="726"/>
      <c r="QEH6" s="726"/>
      <c r="QEI6" s="725"/>
      <c r="QEJ6" s="726"/>
      <c r="QEK6" s="726"/>
      <c r="QEL6" s="726"/>
      <c r="QEM6" s="726"/>
      <c r="QEN6" s="726"/>
      <c r="QEO6" s="726"/>
      <c r="QEP6" s="726"/>
      <c r="QEQ6" s="727"/>
      <c r="QER6" s="728"/>
      <c r="QES6" s="726"/>
      <c r="QET6" s="726"/>
      <c r="QEU6" s="726"/>
      <c r="QEV6" s="726"/>
      <c r="QEW6" s="726"/>
      <c r="QEX6" s="726"/>
      <c r="QEY6" s="725"/>
      <c r="QEZ6" s="726"/>
      <c r="QFA6" s="726"/>
      <c r="QFB6" s="726"/>
      <c r="QFC6" s="726"/>
      <c r="QFD6" s="726"/>
      <c r="QFE6" s="726"/>
      <c r="QFF6" s="726"/>
      <c r="QFG6" s="727"/>
      <c r="QFH6" s="728"/>
      <c r="QFI6" s="726"/>
      <c r="QFJ6" s="726"/>
      <c r="QFK6" s="726"/>
      <c r="QFL6" s="726"/>
      <c r="QFM6" s="726"/>
      <c r="QFN6" s="726"/>
      <c r="QFO6" s="725"/>
      <c r="QFP6" s="726"/>
      <c r="QFQ6" s="726"/>
      <c r="QFR6" s="726"/>
      <c r="QFS6" s="726"/>
      <c r="QFT6" s="726"/>
      <c r="QFU6" s="726"/>
      <c r="QFV6" s="726"/>
      <c r="QFW6" s="727"/>
      <c r="QFX6" s="728"/>
      <c r="QFY6" s="726"/>
      <c r="QFZ6" s="726"/>
      <c r="QGA6" s="726"/>
      <c r="QGB6" s="726"/>
      <c r="QGC6" s="726"/>
      <c r="QGD6" s="726"/>
      <c r="QGE6" s="725"/>
      <c r="QGF6" s="726"/>
      <c r="QGG6" s="726"/>
      <c r="QGH6" s="726"/>
      <c r="QGI6" s="726"/>
      <c r="QGJ6" s="726"/>
      <c r="QGK6" s="726"/>
      <c r="QGL6" s="726"/>
      <c r="QGM6" s="727"/>
      <c r="QGN6" s="728"/>
      <c r="QGO6" s="726"/>
      <c r="QGP6" s="726"/>
      <c r="QGQ6" s="726"/>
      <c r="QGR6" s="726"/>
      <c r="QGS6" s="726"/>
      <c r="QGT6" s="726"/>
      <c r="QGU6" s="725"/>
      <c r="QGV6" s="726"/>
      <c r="QGW6" s="726"/>
      <c r="QGX6" s="726"/>
      <c r="QGY6" s="726"/>
      <c r="QGZ6" s="726"/>
      <c r="QHA6" s="726"/>
      <c r="QHB6" s="726"/>
      <c r="QHC6" s="727"/>
      <c r="QHD6" s="728"/>
      <c r="QHE6" s="726"/>
      <c r="QHF6" s="726"/>
      <c r="QHG6" s="726"/>
      <c r="QHH6" s="726"/>
      <c r="QHI6" s="726"/>
      <c r="QHJ6" s="726"/>
      <c r="QHK6" s="725"/>
      <c r="QHL6" s="726"/>
      <c r="QHM6" s="726"/>
      <c r="QHN6" s="726"/>
      <c r="QHO6" s="726"/>
      <c r="QHP6" s="726"/>
      <c r="QHQ6" s="726"/>
      <c r="QHR6" s="726"/>
      <c r="QHS6" s="727"/>
      <c r="QHT6" s="728"/>
      <c r="QHU6" s="726"/>
      <c r="QHV6" s="726"/>
      <c r="QHW6" s="726"/>
      <c r="QHX6" s="726"/>
      <c r="QHY6" s="726"/>
      <c r="QHZ6" s="726"/>
      <c r="QIA6" s="725"/>
      <c r="QIB6" s="726"/>
      <c r="QIC6" s="726"/>
      <c r="QID6" s="726"/>
      <c r="QIE6" s="726"/>
      <c r="QIF6" s="726"/>
      <c r="QIG6" s="726"/>
      <c r="QIH6" s="726"/>
      <c r="QII6" s="727"/>
      <c r="QIJ6" s="728"/>
      <c r="QIK6" s="726"/>
      <c r="QIL6" s="726"/>
      <c r="QIM6" s="726"/>
      <c r="QIN6" s="726"/>
      <c r="QIO6" s="726"/>
      <c r="QIP6" s="726"/>
      <c r="QIQ6" s="725"/>
      <c r="QIR6" s="726"/>
      <c r="QIS6" s="726"/>
      <c r="QIT6" s="726"/>
      <c r="QIU6" s="726"/>
      <c r="QIV6" s="726"/>
      <c r="QIW6" s="726"/>
      <c r="QIX6" s="726"/>
      <c r="QIY6" s="727"/>
      <c r="QIZ6" s="728"/>
      <c r="QJA6" s="726"/>
      <c r="QJB6" s="726"/>
      <c r="QJC6" s="726"/>
      <c r="QJD6" s="726"/>
      <c r="QJE6" s="726"/>
      <c r="QJF6" s="726"/>
      <c r="QJG6" s="725"/>
      <c r="QJH6" s="726"/>
      <c r="QJI6" s="726"/>
      <c r="QJJ6" s="726"/>
      <c r="QJK6" s="726"/>
      <c r="QJL6" s="726"/>
      <c r="QJM6" s="726"/>
      <c r="QJN6" s="726"/>
      <c r="QJO6" s="727"/>
      <c r="QJP6" s="728"/>
      <c r="QJQ6" s="726"/>
      <c r="QJR6" s="726"/>
      <c r="QJS6" s="726"/>
      <c r="QJT6" s="726"/>
      <c r="QJU6" s="726"/>
      <c r="QJV6" s="726"/>
      <c r="QJW6" s="725"/>
      <c r="QJX6" s="726"/>
      <c r="QJY6" s="726"/>
      <c r="QJZ6" s="726"/>
      <c r="QKA6" s="726"/>
      <c r="QKB6" s="726"/>
      <c r="QKC6" s="726"/>
      <c r="QKD6" s="726"/>
      <c r="QKE6" s="727"/>
      <c r="QKF6" s="728"/>
      <c r="QKG6" s="726"/>
      <c r="QKH6" s="726"/>
      <c r="QKI6" s="726"/>
      <c r="QKJ6" s="726"/>
      <c r="QKK6" s="726"/>
      <c r="QKL6" s="726"/>
      <c r="QKM6" s="725"/>
      <c r="QKN6" s="726"/>
      <c r="QKO6" s="726"/>
      <c r="QKP6" s="726"/>
      <c r="QKQ6" s="726"/>
      <c r="QKR6" s="726"/>
      <c r="QKS6" s="726"/>
      <c r="QKT6" s="726"/>
      <c r="QKU6" s="727"/>
      <c r="QKV6" s="728"/>
      <c r="QKW6" s="726"/>
      <c r="QKX6" s="726"/>
      <c r="QKY6" s="726"/>
      <c r="QKZ6" s="726"/>
      <c r="QLA6" s="726"/>
      <c r="QLB6" s="726"/>
      <c r="QLC6" s="725"/>
      <c r="QLD6" s="726"/>
      <c r="QLE6" s="726"/>
      <c r="QLF6" s="726"/>
      <c r="QLG6" s="726"/>
      <c r="QLH6" s="726"/>
      <c r="QLI6" s="726"/>
      <c r="QLJ6" s="726"/>
      <c r="QLK6" s="727"/>
      <c r="QLL6" s="728"/>
      <c r="QLM6" s="726"/>
      <c r="QLN6" s="726"/>
      <c r="QLO6" s="726"/>
      <c r="QLP6" s="726"/>
      <c r="QLQ6" s="726"/>
      <c r="QLR6" s="726"/>
      <c r="QLS6" s="725"/>
      <c r="QLT6" s="726"/>
      <c r="QLU6" s="726"/>
      <c r="QLV6" s="726"/>
      <c r="QLW6" s="726"/>
      <c r="QLX6" s="726"/>
      <c r="QLY6" s="726"/>
      <c r="QLZ6" s="726"/>
      <c r="QMA6" s="727"/>
      <c r="QMB6" s="728"/>
      <c r="QMC6" s="726"/>
      <c r="QMD6" s="726"/>
      <c r="QME6" s="726"/>
      <c r="QMF6" s="726"/>
      <c r="QMG6" s="726"/>
      <c r="QMH6" s="726"/>
      <c r="QMI6" s="725"/>
      <c r="QMJ6" s="726"/>
      <c r="QMK6" s="726"/>
      <c r="QML6" s="726"/>
      <c r="QMM6" s="726"/>
      <c r="QMN6" s="726"/>
      <c r="QMO6" s="726"/>
      <c r="QMP6" s="726"/>
      <c r="QMQ6" s="727"/>
      <c r="QMR6" s="728"/>
      <c r="QMS6" s="726"/>
      <c r="QMT6" s="726"/>
      <c r="QMU6" s="726"/>
      <c r="QMV6" s="726"/>
      <c r="QMW6" s="726"/>
      <c r="QMX6" s="726"/>
      <c r="QMY6" s="725"/>
      <c r="QMZ6" s="726"/>
      <c r="QNA6" s="726"/>
      <c r="QNB6" s="726"/>
      <c r="QNC6" s="726"/>
      <c r="QND6" s="726"/>
      <c r="QNE6" s="726"/>
      <c r="QNF6" s="726"/>
      <c r="QNG6" s="727"/>
      <c r="QNH6" s="728"/>
      <c r="QNI6" s="726"/>
      <c r="QNJ6" s="726"/>
      <c r="QNK6" s="726"/>
      <c r="QNL6" s="726"/>
      <c r="QNM6" s="726"/>
      <c r="QNN6" s="726"/>
      <c r="QNO6" s="725"/>
      <c r="QNP6" s="726"/>
      <c r="QNQ6" s="726"/>
      <c r="QNR6" s="726"/>
      <c r="QNS6" s="726"/>
      <c r="QNT6" s="726"/>
      <c r="QNU6" s="726"/>
      <c r="QNV6" s="726"/>
      <c r="QNW6" s="727"/>
      <c r="QNX6" s="728"/>
      <c r="QNY6" s="726"/>
      <c r="QNZ6" s="726"/>
      <c r="QOA6" s="726"/>
      <c r="QOB6" s="726"/>
      <c r="QOC6" s="726"/>
      <c r="QOD6" s="726"/>
      <c r="QOE6" s="725"/>
      <c r="QOF6" s="726"/>
      <c r="QOG6" s="726"/>
      <c r="QOH6" s="726"/>
      <c r="QOI6" s="726"/>
      <c r="QOJ6" s="726"/>
      <c r="QOK6" s="726"/>
      <c r="QOL6" s="726"/>
      <c r="QOM6" s="727"/>
      <c r="QON6" s="728"/>
      <c r="QOO6" s="726"/>
      <c r="QOP6" s="726"/>
      <c r="QOQ6" s="726"/>
      <c r="QOR6" s="726"/>
      <c r="QOS6" s="726"/>
      <c r="QOT6" s="726"/>
      <c r="QOU6" s="725"/>
      <c r="QOV6" s="726"/>
      <c r="QOW6" s="726"/>
      <c r="QOX6" s="726"/>
      <c r="QOY6" s="726"/>
      <c r="QOZ6" s="726"/>
      <c r="QPA6" s="726"/>
      <c r="QPB6" s="726"/>
      <c r="QPC6" s="727"/>
      <c r="QPD6" s="728"/>
      <c r="QPE6" s="726"/>
      <c r="QPF6" s="726"/>
      <c r="QPG6" s="726"/>
      <c r="QPH6" s="726"/>
      <c r="QPI6" s="726"/>
      <c r="QPJ6" s="726"/>
      <c r="QPK6" s="725"/>
      <c r="QPL6" s="726"/>
      <c r="QPM6" s="726"/>
      <c r="QPN6" s="726"/>
      <c r="QPO6" s="726"/>
      <c r="QPP6" s="726"/>
      <c r="QPQ6" s="726"/>
      <c r="QPR6" s="726"/>
      <c r="QPS6" s="727"/>
      <c r="QPT6" s="728"/>
      <c r="QPU6" s="726"/>
      <c r="QPV6" s="726"/>
      <c r="QPW6" s="726"/>
      <c r="QPX6" s="726"/>
      <c r="QPY6" s="726"/>
      <c r="QPZ6" s="726"/>
      <c r="QQA6" s="725"/>
      <c r="QQB6" s="726"/>
      <c r="QQC6" s="726"/>
      <c r="QQD6" s="726"/>
      <c r="QQE6" s="726"/>
      <c r="QQF6" s="726"/>
      <c r="QQG6" s="726"/>
      <c r="QQH6" s="726"/>
      <c r="QQI6" s="727"/>
      <c r="QQJ6" s="728"/>
      <c r="QQK6" s="726"/>
      <c r="QQL6" s="726"/>
      <c r="QQM6" s="726"/>
      <c r="QQN6" s="726"/>
      <c r="QQO6" s="726"/>
      <c r="QQP6" s="726"/>
      <c r="QQQ6" s="725"/>
      <c r="QQR6" s="726"/>
      <c r="QQS6" s="726"/>
      <c r="QQT6" s="726"/>
      <c r="QQU6" s="726"/>
      <c r="QQV6" s="726"/>
      <c r="QQW6" s="726"/>
      <c r="QQX6" s="726"/>
      <c r="QQY6" s="727"/>
      <c r="QQZ6" s="728"/>
      <c r="QRA6" s="726"/>
      <c r="QRB6" s="726"/>
      <c r="QRC6" s="726"/>
      <c r="QRD6" s="726"/>
      <c r="QRE6" s="726"/>
      <c r="QRF6" s="726"/>
      <c r="QRG6" s="725"/>
      <c r="QRH6" s="726"/>
      <c r="QRI6" s="726"/>
      <c r="QRJ6" s="726"/>
      <c r="QRK6" s="726"/>
      <c r="QRL6" s="726"/>
      <c r="QRM6" s="726"/>
      <c r="QRN6" s="726"/>
      <c r="QRO6" s="727"/>
      <c r="QRP6" s="728"/>
      <c r="QRQ6" s="726"/>
      <c r="QRR6" s="726"/>
      <c r="QRS6" s="726"/>
      <c r="QRT6" s="726"/>
      <c r="QRU6" s="726"/>
      <c r="QRV6" s="726"/>
      <c r="QRW6" s="725"/>
      <c r="QRX6" s="726"/>
      <c r="QRY6" s="726"/>
      <c r="QRZ6" s="726"/>
      <c r="QSA6" s="726"/>
      <c r="QSB6" s="726"/>
      <c r="QSC6" s="726"/>
      <c r="QSD6" s="726"/>
      <c r="QSE6" s="727"/>
      <c r="QSF6" s="728"/>
      <c r="QSG6" s="726"/>
      <c r="QSH6" s="726"/>
      <c r="QSI6" s="726"/>
      <c r="QSJ6" s="726"/>
      <c r="QSK6" s="726"/>
      <c r="QSL6" s="726"/>
      <c r="QSM6" s="725"/>
      <c r="QSN6" s="726"/>
      <c r="QSO6" s="726"/>
      <c r="QSP6" s="726"/>
      <c r="QSQ6" s="726"/>
      <c r="QSR6" s="726"/>
      <c r="QSS6" s="726"/>
      <c r="QST6" s="726"/>
      <c r="QSU6" s="727"/>
      <c r="QSV6" s="728"/>
      <c r="QSW6" s="726"/>
      <c r="QSX6" s="726"/>
      <c r="QSY6" s="726"/>
      <c r="QSZ6" s="726"/>
      <c r="QTA6" s="726"/>
      <c r="QTB6" s="726"/>
      <c r="QTC6" s="725"/>
      <c r="QTD6" s="726"/>
      <c r="QTE6" s="726"/>
      <c r="QTF6" s="726"/>
      <c r="QTG6" s="726"/>
      <c r="QTH6" s="726"/>
      <c r="QTI6" s="726"/>
      <c r="QTJ6" s="726"/>
      <c r="QTK6" s="727"/>
      <c r="QTL6" s="728"/>
      <c r="QTM6" s="726"/>
      <c r="QTN6" s="726"/>
      <c r="QTO6" s="726"/>
      <c r="QTP6" s="726"/>
      <c r="QTQ6" s="726"/>
      <c r="QTR6" s="726"/>
      <c r="QTS6" s="725"/>
      <c r="QTT6" s="726"/>
      <c r="QTU6" s="726"/>
      <c r="QTV6" s="726"/>
      <c r="QTW6" s="726"/>
      <c r="QTX6" s="726"/>
      <c r="QTY6" s="726"/>
      <c r="QTZ6" s="726"/>
      <c r="QUA6" s="727"/>
      <c r="QUB6" s="728"/>
      <c r="QUC6" s="726"/>
      <c r="QUD6" s="726"/>
      <c r="QUE6" s="726"/>
      <c r="QUF6" s="726"/>
      <c r="QUG6" s="726"/>
      <c r="QUH6" s="726"/>
      <c r="QUI6" s="725"/>
      <c r="QUJ6" s="726"/>
      <c r="QUK6" s="726"/>
      <c r="QUL6" s="726"/>
      <c r="QUM6" s="726"/>
      <c r="QUN6" s="726"/>
      <c r="QUO6" s="726"/>
      <c r="QUP6" s="726"/>
      <c r="QUQ6" s="727"/>
      <c r="QUR6" s="728"/>
      <c r="QUS6" s="726"/>
      <c r="QUT6" s="726"/>
      <c r="QUU6" s="726"/>
      <c r="QUV6" s="726"/>
      <c r="QUW6" s="726"/>
      <c r="QUX6" s="726"/>
      <c r="QUY6" s="725"/>
      <c r="QUZ6" s="726"/>
      <c r="QVA6" s="726"/>
      <c r="QVB6" s="726"/>
      <c r="QVC6" s="726"/>
      <c r="QVD6" s="726"/>
      <c r="QVE6" s="726"/>
      <c r="QVF6" s="726"/>
      <c r="QVG6" s="727"/>
      <c r="QVH6" s="728"/>
      <c r="QVI6" s="726"/>
      <c r="QVJ6" s="726"/>
      <c r="QVK6" s="726"/>
      <c r="QVL6" s="726"/>
      <c r="QVM6" s="726"/>
      <c r="QVN6" s="726"/>
      <c r="QVO6" s="725"/>
      <c r="QVP6" s="726"/>
      <c r="QVQ6" s="726"/>
      <c r="QVR6" s="726"/>
      <c r="QVS6" s="726"/>
      <c r="QVT6" s="726"/>
      <c r="QVU6" s="726"/>
      <c r="QVV6" s="726"/>
      <c r="QVW6" s="727"/>
      <c r="QVX6" s="728"/>
      <c r="QVY6" s="726"/>
      <c r="QVZ6" s="726"/>
      <c r="QWA6" s="726"/>
      <c r="QWB6" s="726"/>
      <c r="QWC6" s="726"/>
      <c r="QWD6" s="726"/>
      <c r="QWE6" s="725"/>
      <c r="QWF6" s="726"/>
      <c r="QWG6" s="726"/>
      <c r="QWH6" s="726"/>
      <c r="QWI6" s="726"/>
      <c r="QWJ6" s="726"/>
      <c r="QWK6" s="726"/>
      <c r="QWL6" s="726"/>
      <c r="QWM6" s="727"/>
      <c r="QWN6" s="728"/>
      <c r="QWO6" s="726"/>
      <c r="QWP6" s="726"/>
      <c r="QWQ6" s="726"/>
      <c r="QWR6" s="726"/>
      <c r="QWS6" s="726"/>
      <c r="QWT6" s="726"/>
      <c r="QWU6" s="725"/>
      <c r="QWV6" s="726"/>
      <c r="QWW6" s="726"/>
      <c r="QWX6" s="726"/>
      <c r="QWY6" s="726"/>
      <c r="QWZ6" s="726"/>
      <c r="QXA6" s="726"/>
      <c r="QXB6" s="726"/>
      <c r="QXC6" s="727"/>
      <c r="QXD6" s="728"/>
      <c r="QXE6" s="726"/>
      <c r="QXF6" s="726"/>
      <c r="QXG6" s="726"/>
      <c r="QXH6" s="726"/>
      <c r="QXI6" s="726"/>
      <c r="QXJ6" s="726"/>
      <c r="QXK6" s="725"/>
      <c r="QXL6" s="726"/>
      <c r="QXM6" s="726"/>
      <c r="QXN6" s="726"/>
      <c r="QXO6" s="726"/>
      <c r="QXP6" s="726"/>
      <c r="QXQ6" s="726"/>
      <c r="QXR6" s="726"/>
      <c r="QXS6" s="727"/>
      <c r="QXT6" s="728"/>
      <c r="QXU6" s="726"/>
      <c r="QXV6" s="726"/>
      <c r="QXW6" s="726"/>
      <c r="QXX6" s="726"/>
      <c r="QXY6" s="726"/>
      <c r="QXZ6" s="726"/>
      <c r="QYA6" s="725"/>
      <c r="QYB6" s="726"/>
      <c r="QYC6" s="726"/>
      <c r="QYD6" s="726"/>
      <c r="QYE6" s="726"/>
      <c r="QYF6" s="726"/>
      <c r="QYG6" s="726"/>
      <c r="QYH6" s="726"/>
      <c r="QYI6" s="727"/>
      <c r="QYJ6" s="728"/>
      <c r="QYK6" s="726"/>
      <c r="QYL6" s="726"/>
      <c r="QYM6" s="726"/>
      <c r="QYN6" s="726"/>
      <c r="QYO6" s="726"/>
      <c r="QYP6" s="726"/>
      <c r="QYQ6" s="725"/>
      <c r="QYR6" s="726"/>
      <c r="QYS6" s="726"/>
      <c r="QYT6" s="726"/>
      <c r="QYU6" s="726"/>
      <c r="QYV6" s="726"/>
      <c r="QYW6" s="726"/>
      <c r="QYX6" s="726"/>
      <c r="QYY6" s="727"/>
      <c r="QYZ6" s="728"/>
      <c r="QZA6" s="726"/>
      <c r="QZB6" s="726"/>
      <c r="QZC6" s="726"/>
      <c r="QZD6" s="726"/>
      <c r="QZE6" s="726"/>
      <c r="QZF6" s="726"/>
      <c r="QZG6" s="725"/>
      <c r="QZH6" s="726"/>
      <c r="QZI6" s="726"/>
      <c r="QZJ6" s="726"/>
      <c r="QZK6" s="726"/>
      <c r="QZL6" s="726"/>
      <c r="QZM6" s="726"/>
      <c r="QZN6" s="726"/>
      <c r="QZO6" s="727"/>
      <c r="QZP6" s="728"/>
      <c r="QZQ6" s="726"/>
      <c r="QZR6" s="726"/>
      <c r="QZS6" s="726"/>
      <c r="QZT6" s="726"/>
      <c r="QZU6" s="726"/>
      <c r="QZV6" s="726"/>
      <c r="QZW6" s="725"/>
      <c r="QZX6" s="726"/>
      <c r="QZY6" s="726"/>
      <c r="QZZ6" s="726"/>
      <c r="RAA6" s="726"/>
      <c r="RAB6" s="726"/>
      <c r="RAC6" s="726"/>
      <c r="RAD6" s="726"/>
      <c r="RAE6" s="727"/>
      <c r="RAF6" s="728"/>
      <c r="RAG6" s="726"/>
      <c r="RAH6" s="726"/>
      <c r="RAI6" s="726"/>
      <c r="RAJ6" s="726"/>
      <c r="RAK6" s="726"/>
      <c r="RAL6" s="726"/>
      <c r="RAM6" s="725"/>
      <c r="RAN6" s="726"/>
      <c r="RAO6" s="726"/>
      <c r="RAP6" s="726"/>
      <c r="RAQ6" s="726"/>
      <c r="RAR6" s="726"/>
      <c r="RAS6" s="726"/>
      <c r="RAT6" s="726"/>
      <c r="RAU6" s="727"/>
      <c r="RAV6" s="728"/>
      <c r="RAW6" s="726"/>
      <c r="RAX6" s="726"/>
      <c r="RAY6" s="726"/>
      <c r="RAZ6" s="726"/>
      <c r="RBA6" s="726"/>
      <c r="RBB6" s="726"/>
      <c r="RBC6" s="725"/>
      <c r="RBD6" s="726"/>
      <c r="RBE6" s="726"/>
      <c r="RBF6" s="726"/>
      <c r="RBG6" s="726"/>
      <c r="RBH6" s="726"/>
      <c r="RBI6" s="726"/>
      <c r="RBJ6" s="726"/>
      <c r="RBK6" s="727"/>
      <c r="RBL6" s="728"/>
      <c r="RBM6" s="726"/>
      <c r="RBN6" s="726"/>
      <c r="RBO6" s="726"/>
      <c r="RBP6" s="726"/>
      <c r="RBQ6" s="726"/>
      <c r="RBR6" s="726"/>
      <c r="RBS6" s="725"/>
      <c r="RBT6" s="726"/>
      <c r="RBU6" s="726"/>
      <c r="RBV6" s="726"/>
      <c r="RBW6" s="726"/>
      <c r="RBX6" s="726"/>
      <c r="RBY6" s="726"/>
      <c r="RBZ6" s="726"/>
      <c r="RCA6" s="727"/>
      <c r="RCB6" s="728"/>
      <c r="RCC6" s="726"/>
      <c r="RCD6" s="726"/>
      <c r="RCE6" s="726"/>
      <c r="RCF6" s="726"/>
      <c r="RCG6" s="726"/>
      <c r="RCH6" s="726"/>
      <c r="RCI6" s="725"/>
      <c r="RCJ6" s="726"/>
      <c r="RCK6" s="726"/>
      <c r="RCL6" s="726"/>
      <c r="RCM6" s="726"/>
      <c r="RCN6" s="726"/>
      <c r="RCO6" s="726"/>
      <c r="RCP6" s="726"/>
      <c r="RCQ6" s="727"/>
      <c r="RCR6" s="728"/>
      <c r="RCS6" s="726"/>
      <c r="RCT6" s="726"/>
      <c r="RCU6" s="726"/>
      <c r="RCV6" s="726"/>
      <c r="RCW6" s="726"/>
      <c r="RCX6" s="726"/>
      <c r="RCY6" s="725"/>
      <c r="RCZ6" s="726"/>
      <c r="RDA6" s="726"/>
      <c r="RDB6" s="726"/>
      <c r="RDC6" s="726"/>
      <c r="RDD6" s="726"/>
      <c r="RDE6" s="726"/>
      <c r="RDF6" s="726"/>
      <c r="RDG6" s="727"/>
      <c r="RDH6" s="728"/>
      <c r="RDI6" s="726"/>
      <c r="RDJ6" s="726"/>
      <c r="RDK6" s="726"/>
      <c r="RDL6" s="726"/>
      <c r="RDM6" s="726"/>
      <c r="RDN6" s="726"/>
      <c r="RDO6" s="725"/>
      <c r="RDP6" s="726"/>
      <c r="RDQ6" s="726"/>
      <c r="RDR6" s="726"/>
      <c r="RDS6" s="726"/>
      <c r="RDT6" s="726"/>
      <c r="RDU6" s="726"/>
      <c r="RDV6" s="726"/>
      <c r="RDW6" s="727"/>
      <c r="RDX6" s="728"/>
      <c r="RDY6" s="726"/>
      <c r="RDZ6" s="726"/>
      <c r="REA6" s="726"/>
      <c r="REB6" s="726"/>
      <c r="REC6" s="726"/>
      <c r="RED6" s="726"/>
      <c r="REE6" s="725"/>
      <c r="REF6" s="726"/>
      <c r="REG6" s="726"/>
      <c r="REH6" s="726"/>
      <c r="REI6" s="726"/>
      <c r="REJ6" s="726"/>
      <c r="REK6" s="726"/>
      <c r="REL6" s="726"/>
      <c r="REM6" s="727"/>
      <c r="REN6" s="728"/>
      <c r="REO6" s="726"/>
      <c r="REP6" s="726"/>
      <c r="REQ6" s="726"/>
      <c r="RER6" s="726"/>
      <c r="RES6" s="726"/>
      <c r="RET6" s="726"/>
      <c r="REU6" s="725"/>
      <c r="REV6" s="726"/>
      <c r="REW6" s="726"/>
      <c r="REX6" s="726"/>
      <c r="REY6" s="726"/>
      <c r="REZ6" s="726"/>
      <c r="RFA6" s="726"/>
      <c r="RFB6" s="726"/>
      <c r="RFC6" s="727"/>
      <c r="RFD6" s="728"/>
      <c r="RFE6" s="726"/>
      <c r="RFF6" s="726"/>
      <c r="RFG6" s="726"/>
      <c r="RFH6" s="726"/>
      <c r="RFI6" s="726"/>
      <c r="RFJ6" s="726"/>
      <c r="RFK6" s="725"/>
      <c r="RFL6" s="726"/>
      <c r="RFM6" s="726"/>
      <c r="RFN6" s="726"/>
      <c r="RFO6" s="726"/>
      <c r="RFP6" s="726"/>
      <c r="RFQ6" s="726"/>
      <c r="RFR6" s="726"/>
      <c r="RFS6" s="727"/>
      <c r="RFT6" s="728"/>
      <c r="RFU6" s="726"/>
      <c r="RFV6" s="726"/>
      <c r="RFW6" s="726"/>
      <c r="RFX6" s="726"/>
      <c r="RFY6" s="726"/>
      <c r="RFZ6" s="726"/>
      <c r="RGA6" s="725"/>
      <c r="RGB6" s="726"/>
      <c r="RGC6" s="726"/>
      <c r="RGD6" s="726"/>
      <c r="RGE6" s="726"/>
      <c r="RGF6" s="726"/>
      <c r="RGG6" s="726"/>
      <c r="RGH6" s="726"/>
      <c r="RGI6" s="727"/>
      <c r="RGJ6" s="728"/>
      <c r="RGK6" s="726"/>
      <c r="RGL6" s="726"/>
      <c r="RGM6" s="726"/>
      <c r="RGN6" s="726"/>
      <c r="RGO6" s="726"/>
      <c r="RGP6" s="726"/>
      <c r="RGQ6" s="725"/>
      <c r="RGR6" s="726"/>
      <c r="RGS6" s="726"/>
      <c r="RGT6" s="726"/>
      <c r="RGU6" s="726"/>
      <c r="RGV6" s="726"/>
      <c r="RGW6" s="726"/>
      <c r="RGX6" s="726"/>
      <c r="RGY6" s="727"/>
      <c r="RGZ6" s="728"/>
      <c r="RHA6" s="726"/>
      <c r="RHB6" s="726"/>
      <c r="RHC6" s="726"/>
      <c r="RHD6" s="726"/>
      <c r="RHE6" s="726"/>
      <c r="RHF6" s="726"/>
      <c r="RHG6" s="725"/>
      <c r="RHH6" s="726"/>
      <c r="RHI6" s="726"/>
      <c r="RHJ6" s="726"/>
      <c r="RHK6" s="726"/>
      <c r="RHL6" s="726"/>
      <c r="RHM6" s="726"/>
      <c r="RHN6" s="726"/>
      <c r="RHO6" s="727"/>
      <c r="RHP6" s="728"/>
      <c r="RHQ6" s="726"/>
      <c r="RHR6" s="726"/>
      <c r="RHS6" s="726"/>
      <c r="RHT6" s="726"/>
      <c r="RHU6" s="726"/>
      <c r="RHV6" s="726"/>
      <c r="RHW6" s="725"/>
      <c r="RHX6" s="726"/>
      <c r="RHY6" s="726"/>
      <c r="RHZ6" s="726"/>
      <c r="RIA6" s="726"/>
      <c r="RIB6" s="726"/>
      <c r="RIC6" s="726"/>
      <c r="RID6" s="726"/>
      <c r="RIE6" s="727"/>
      <c r="RIF6" s="728"/>
      <c r="RIG6" s="726"/>
      <c r="RIH6" s="726"/>
      <c r="RII6" s="726"/>
      <c r="RIJ6" s="726"/>
      <c r="RIK6" s="726"/>
      <c r="RIL6" s="726"/>
      <c r="RIM6" s="725"/>
      <c r="RIN6" s="726"/>
      <c r="RIO6" s="726"/>
      <c r="RIP6" s="726"/>
      <c r="RIQ6" s="726"/>
      <c r="RIR6" s="726"/>
      <c r="RIS6" s="726"/>
      <c r="RIT6" s="726"/>
      <c r="RIU6" s="727"/>
      <c r="RIV6" s="728"/>
      <c r="RIW6" s="726"/>
      <c r="RIX6" s="726"/>
      <c r="RIY6" s="726"/>
      <c r="RIZ6" s="726"/>
      <c r="RJA6" s="726"/>
      <c r="RJB6" s="726"/>
      <c r="RJC6" s="725"/>
      <c r="RJD6" s="726"/>
      <c r="RJE6" s="726"/>
      <c r="RJF6" s="726"/>
      <c r="RJG6" s="726"/>
      <c r="RJH6" s="726"/>
      <c r="RJI6" s="726"/>
      <c r="RJJ6" s="726"/>
      <c r="RJK6" s="727"/>
      <c r="RJL6" s="728"/>
      <c r="RJM6" s="726"/>
      <c r="RJN6" s="726"/>
      <c r="RJO6" s="726"/>
      <c r="RJP6" s="726"/>
      <c r="RJQ6" s="726"/>
      <c r="RJR6" s="726"/>
      <c r="RJS6" s="725"/>
      <c r="RJT6" s="726"/>
      <c r="RJU6" s="726"/>
      <c r="RJV6" s="726"/>
      <c r="RJW6" s="726"/>
      <c r="RJX6" s="726"/>
      <c r="RJY6" s="726"/>
      <c r="RJZ6" s="726"/>
      <c r="RKA6" s="727"/>
      <c r="RKB6" s="728"/>
      <c r="RKC6" s="726"/>
      <c r="RKD6" s="726"/>
      <c r="RKE6" s="726"/>
      <c r="RKF6" s="726"/>
      <c r="RKG6" s="726"/>
      <c r="RKH6" s="726"/>
      <c r="RKI6" s="725"/>
      <c r="RKJ6" s="726"/>
      <c r="RKK6" s="726"/>
      <c r="RKL6" s="726"/>
      <c r="RKM6" s="726"/>
      <c r="RKN6" s="726"/>
      <c r="RKO6" s="726"/>
      <c r="RKP6" s="726"/>
      <c r="RKQ6" s="727"/>
      <c r="RKR6" s="728"/>
      <c r="RKS6" s="726"/>
      <c r="RKT6" s="726"/>
      <c r="RKU6" s="726"/>
      <c r="RKV6" s="726"/>
      <c r="RKW6" s="726"/>
      <c r="RKX6" s="726"/>
      <c r="RKY6" s="725"/>
      <c r="RKZ6" s="726"/>
      <c r="RLA6" s="726"/>
      <c r="RLB6" s="726"/>
      <c r="RLC6" s="726"/>
      <c r="RLD6" s="726"/>
      <c r="RLE6" s="726"/>
      <c r="RLF6" s="726"/>
      <c r="RLG6" s="727"/>
      <c r="RLH6" s="728"/>
      <c r="RLI6" s="726"/>
      <c r="RLJ6" s="726"/>
      <c r="RLK6" s="726"/>
      <c r="RLL6" s="726"/>
      <c r="RLM6" s="726"/>
      <c r="RLN6" s="726"/>
      <c r="RLO6" s="725"/>
      <c r="RLP6" s="726"/>
      <c r="RLQ6" s="726"/>
      <c r="RLR6" s="726"/>
      <c r="RLS6" s="726"/>
      <c r="RLT6" s="726"/>
      <c r="RLU6" s="726"/>
      <c r="RLV6" s="726"/>
      <c r="RLW6" s="727"/>
      <c r="RLX6" s="728"/>
      <c r="RLY6" s="726"/>
      <c r="RLZ6" s="726"/>
      <c r="RMA6" s="726"/>
      <c r="RMB6" s="726"/>
      <c r="RMC6" s="726"/>
      <c r="RMD6" s="726"/>
      <c r="RME6" s="725"/>
      <c r="RMF6" s="726"/>
      <c r="RMG6" s="726"/>
      <c r="RMH6" s="726"/>
      <c r="RMI6" s="726"/>
      <c r="RMJ6" s="726"/>
      <c r="RMK6" s="726"/>
      <c r="RML6" s="726"/>
      <c r="RMM6" s="727"/>
      <c r="RMN6" s="728"/>
      <c r="RMO6" s="726"/>
      <c r="RMP6" s="726"/>
      <c r="RMQ6" s="726"/>
      <c r="RMR6" s="726"/>
      <c r="RMS6" s="726"/>
      <c r="RMT6" s="726"/>
      <c r="RMU6" s="725"/>
      <c r="RMV6" s="726"/>
      <c r="RMW6" s="726"/>
      <c r="RMX6" s="726"/>
      <c r="RMY6" s="726"/>
      <c r="RMZ6" s="726"/>
      <c r="RNA6" s="726"/>
      <c r="RNB6" s="726"/>
      <c r="RNC6" s="727"/>
      <c r="RND6" s="728"/>
      <c r="RNE6" s="726"/>
      <c r="RNF6" s="726"/>
      <c r="RNG6" s="726"/>
      <c r="RNH6" s="726"/>
      <c r="RNI6" s="726"/>
      <c r="RNJ6" s="726"/>
      <c r="RNK6" s="725"/>
      <c r="RNL6" s="726"/>
      <c r="RNM6" s="726"/>
      <c r="RNN6" s="726"/>
      <c r="RNO6" s="726"/>
      <c r="RNP6" s="726"/>
      <c r="RNQ6" s="726"/>
      <c r="RNR6" s="726"/>
      <c r="RNS6" s="727"/>
      <c r="RNT6" s="728"/>
      <c r="RNU6" s="726"/>
      <c r="RNV6" s="726"/>
      <c r="RNW6" s="726"/>
      <c r="RNX6" s="726"/>
      <c r="RNY6" s="726"/>
      <c r="RNZ6" s="726"/>
      <c r="ROA6" s="725"/>
      <c r="ROB6" s="726"/>
      <c r="ROC6" s="726"/>
      <c r="ROD6" s="726"/>
      <c r="ROE6" s="726"/>
      <c r="ROF6" s="726"/>
      <c r="ROG6" s="726"/>
      <c r="ROH6" s="726"/>
      <c r="ROI6" s="727"/>
      <c r="ROJ6" s="728"/>
      <c r="ROK6" s="726"/>
      <c r="ROL6" s="726"/>
      <c r="ROM6" s="726"/>
      <c r="RON6" s="726"/>
      <c r="ROO6" s="726"/>
      <c r="ROP6" s="726"/>
      <c r="ROQ6" s="725"/>
      <c r="ROR6" s="726"/>
      <c r="ROS6" s="726"/>
      <c r="ROT6" s="726"/>
      <c r="ROU6" s="726"/>
      <c r="ROV6" s="726"/>
      <c r="ROW6" s="726"/>
      <c r="ROX6" s="726"/>
      <c r="ROY6" s="727"/>
      <c r="ROZ6" s="728"/>
      <c r="RPA6" s="726"/>
      <c r="RPB6" s="726"/>
      <c r="RPC6" s="726"/>
      <c r="RPD6" s="726"/>
      <c r="RPE6" s="726"/>
      <c r="RPF6" s="726"/>
      <c r="RPG6" s="725"/>
      <c r="RPH6" s="726"/>
      <c r="RPI6" s="726"/>
      <c r="RPJ6" s="726"/>
      <c r="RPK6" s="726"/>
      <c r="RPL6" s="726"/>
      <c r="RPM6" s="726"/>
      <c r="RPN6" s="726"/>
      <c r="RPO6" s="727"/>
      <c r="RPP6" s="728"/>
      <c r="RPQ6" s="726"/>
      <c r="RPR6" s="726"/>
      <c r="RPS6" s="726"/>
      <c r="RPT6" s="726"/>
      <c r="RPU6" s="726"/>
      <c r="RPV6" s="726"/>
      <c r="RPW6" s="725"/>
      <c r="RPX6" s="726"/>
      <c r="RPY6" s="726"/>
      <c r="RPZ6" s="726"/>
      <c r="RQA6" s="726"/>
      <c r="RQB6" s="726"/>
      <c r="RQC6" s="726"/>
      <c r="RQD6" s="726"/>
      <c r="RQE6" s="727"/>
      <c r="RQF6" s="728"/>
      <c r="RQG6" s="726"/>
      <c r="RQH6" s="726"/>
      <c r="RQI6" s="726"/>
      <c r="RQJ6" s="726"/>
      <c r="RQK6" s="726"/>
      <c r="RQL6" s="726"/>
      <c r="RQM6" s="725"/>
      <c r="RQN6" s="726"/>
      <c r="RQO6" s="726"/>
      <c r="RQP6" s="726"/>
      <c r="RQQ6" s="726"/>
      <c r="RQR6" s="726"/>
      <c r="RQS6" s="726"/>
      <c r="RQT6" s="726"/>
      <c r="RQU6" s="727"/>
      <c r="RQV6" s="728"/>
      <c r="RQW6" s="726"/>
      <c r="RQX6" s="726"/>
      <c r="RQY6" s="726"/>
      <c r="RQZ6" s="726"/>
      <c r="RRA6" s="726"/>
      <c r="RRB6" s="726"/>
      <c r="RRC6" s="725"/>
      <c r="RRD6" s="726"/>
      <c r="RRE6" s="726"/>
      <c r="RRF6" s="726"/>
      <c r="RRG6" s="726"/>
      <c r="RRH6" s="726"/>
      <c r="RRI6" s="726"/>
      <c r="RRJ6" s="726"/>
      <c r="RRK6" s="727"/>
      <c r="RRL6" s="728"/>
      <c r="RRM6" s="726"/>
      <c r="RRN6" s="726"/>
      <c r="RRO6" s="726"/>
      <c r="RRP6" s="726"/>
      <c r="RRQ6" s="726"/>
      <c r="RRR6" s="726"/>
      <c r="RRS6" s="725"/>
      <c r="RRT6" s="726"/>
      <c r="RRU6" s="726"/>
      <c r="RRV6" s="726"/>
      <c r="RRW6" s="726"/>
      <c r="RRX6" s="726"/>
      <c r="RRY6" s="726"/>
      <c r="RRZ6" s="726"/>
      <c r="RSA6" s="727"/>
      <c r="RSB6" s="728"/>
      <c r="RSC6" s="726"/>
      <c r="RSD6" s="726"/>
      <c r="RSE6" s="726"/>
      <c r="RSF6" s="726"/>
      <c r="RSG6" s="726"/>
      <c r="RSH6" s="726"/>
      <c r="RSI6" s="725"/>
      <c r="RSJ6" s="726"/>
      <c r="RSK6" s="726"/>
      <c r="RSL6" s="726"/>
      <c r="RSM6" s="726"/>
      <c r="RSN6" s="726"/>
      <c r="RSO6" s="726"/>
      <c r="RSP6" s="726"/>
      <c r="RSQ6" s="727"/>
      <c r="RSR6" s="728"/>
      <c r="RSS6" s="726"/>
      <c r="RST6" s="726"/>
      <c r="RSU6" s="726"/>
      <c r="RSV6" s="726"/>
      <c r="RSW6" s="726"/>
      <c r="RSX6" s="726"/>
      <c r="RSY6" s="725"/>
      <c r="RSZ6" s="726"/>
      <c r="RTA6" s="726"/>
      <c r="RTB6" s="726"/>
      <c r="RTC6" s="726"/>
      <c r="RTD6" s="726"/>
      <c r="RTE6" s="726"/>
      <c r="RTF6" s="726"/>
      <c r="RTG6" s="727"/>
      <c r="RTH6" s="728"/>
      <c r="RTI6" s="726"/>
      <c r="RTJ6" s="726"/>
      <c r="RTK6" s="726"/>
      <c r="RTL6" s="726"/>
      <c r="RTM6" s="726"/>
      <c r="RTN6" s="726"/>
      <c r="RTO6" s="725"/>
      <c r="RTP6" s="726"/>
      <c r="RTQ6" s="726"/>
      <c r="RTR6" s="726"/>
      <c r="RTS6" s="726"/>
      <c r="RTT6" s="726"/>
      <c r="RTU6" s="726"/>
      <c r="RTV6" s="726"/>
      <c r="RTW6" s="727"/>
      <c r="RTX6" s="728"/>
      <c r="RTY6" s="726"/>
      <c r="RTZ6" s="726"/>
      <c r="RUA6" s="726"/>
      <c r="RUB6" s="726"/>
      <c r="RUC6" s="726"/>
      <c r="RUD6" s="726"/>
      <c r="RUE6" s="725"/>
      <c r="RUF6" s="726"/>
      <c r="RUG6" s="726"/>
      <c r="RUH6" s="726"/>
      <c r="RUI6" s="726"/>
      <c r="RUJ6" s="726"/>
      <c r="RUK6" s="726"/>
      <c r="RUL6" s="726"/>
      <c r="RUM6" s="727"/>
      <c r="RUN6" s="728"/>
      <c r="RUO6" s="726"/>
      <c r="RUP6" s="726"/>
      <c r="RUQ6" s="726"/>
      <c r="RUR6" s="726"/>
      <c r="RUS6" s="726"/>
      <c r="RUT6" s="726"/>
      <c r="RUU6" s="725"/>
      <c r="RUV6" s="726"/>
      <c r="RUW6" s="726"/>
      <c r="RUX6" s="726"/>
      <c r="RUY6" s="726"/>
      <c r="RUZ6" s="726"/>
      <c r="RVA6" s="726"/>
      <c r="RVB6" s="726"/>
      <c r="RVC6" s="727"/>
      <c r="RVD6" s="728"/>
      <c r="RVE6" s="726"/>
      <c r="RVF6" s="726"/>
      <c r="RVG6" s="726"/>
      <c r="RVH6" s="726"/>
      <c r="RVI6" s="726"/>
      <c r="RVJ6" s="726"/>
      <c r="RVK6" s="725"/>
      <c r="RVL6" s="726"/>
      <c r="RVM6" s="726"/>
      <c r="RVN6" s="726"/>
      <c r="RVO6" s="726"/>
      <c r="RVP6" s="726"/>
      <c r="RVQ6" s="726"/>
      <c r="RVR6" s="726"/>
      <c r="RVS6" s="727"/>
      <c r="RVT6" s="728"/>
      <c r="RVU6" s="726"/>
      <c r="RVV6" s="726"/>
      <c r="RVW6" s="726"/>
      <c r="RVX6" s="726"/>
      <c r="RVY6" s="726"/>
      <c r="RVZ6" s="726"/>
      <c r="RWA6" s="725"/>
      <c r="RWB6" s="726"/>
      <c r="RWC6" s="726"/>
      <c r="RWD6" s="726"/>
      <c r="RWE6" s="726"/>
      <c r="RWF6" s="726"/>
      <c r="RWG6" s="726"/>
      <c r="RWH6" s="726"/>
      <c r="RWI6" s="727"/>
      <c r="RWJ6" s="728"/>
      <c r="RWK6" s="726"/>
      <c r="RWL6" s="726"/>
      <c r="RWM6" s="726"/>
      <c r="RWN6" s="726"/>
      <c r="RWO6" s="726"/>
      <c r="RWP6" s="726"/>
      <c r="RWQ6" s="725"/>
      <c r="RWR6" s="726"/>
      <c r="RWS6" s="726"/>
      <c r="RWT6" s="726"/>
      <c r="RWU6" s="726"/>
      <c r="RWV6" s="726"/>
      <c r="RWW6" s="726"/>
      <c r="RWX6" s="726"/>
      <c r="RWY6" s="727"/>
      <c r="RWZ6" s="728"/>
      <c r="RXA6" s="726"/>
      <c r="RXB6" s="726"/>
      <c r="RXC6" s="726"/>
      <c r="RXD6" s="726"/>
      <c r="RXE6" s="726"/>
      <c r="RXF6" s="726"/>
      <c r="RXG6" s="725"/>
      <c r="RXH6" s="726"/>
      <c r="RXI6" s="726"/>
      <c r="RXJ6" s="726"/>
      <c r="RXK6" s="726"/>
      <c r="RXL6" s="726"/>
      <c r="RXM6" s="726"/>
      <c r="RXN6" s="726"/>
      <c r="RXO6" s="727"/>
      <c r="RXP6" s="728"/>
      <c r="RXQ6" s="726"/>
      <c r="RXR6" s="726"/>
      <c r="RXS6" s="726"/>
      <c r="RXT6" s="726"/>
      <c r="RXU6" s="726"/>
      <c r="RXV6" s="726"/>
      <c r="RXW6" s="725"/>
      <c r="RXX6" s="726"/>
      <c r="RXY6" s="726"/>
      <c r="RXZ6" s="726"/>
      <c r="RYA6" s="726"/>
      <c r="RYB6" s="726"/>
      <c r="RYC6" s="726"/>
      <c r="RYD6" s="726"/>
      <c r="RYE6" s="727"/>
      <c r="RYF6" s="728"/>
      <c r="RYG6" s="726"/>
      <c r="RYH6" s="726"/>
      <c r="RYI6" s="726"/>
      <c r="RYJ6" s="726"/>
      <c r="RYK6" s="726"/>
      <c r="RYL6" s="726"/>
      <c r="RYM6" s="725"/>
      <c r="RYN6" s="726"/>
      <c r="RYO6" s="726"/>
      <c r="RYP6" s="726"/>
      <c r="RYQ6" s="726"/>
      <c r="RYR6" s="726"/>
      <c r="RYS6" s="726"/>
      <c r="RYT6" s="726"/>
      <c r="RYU6" s="727"/>
      <c r="RYV6" s="728"/>
      <c r="RYW6" s="726"/>
      <c r="RYX6" s="726"/>
      <c r="RYY6" s="726"/>
      <c r="RYZ6" s="726"/>
      <c r="RZA6" s="726"/>
      <c r="RZB6" s="726"/>
      <c r="RZC6" s="725"/>
      <c r="RZD6" s="726"/>
      <c r="RZE6" s="726"/>
      <c r="RZF6" s="726"/>
      <c r="RZG6" s="726"/>
      <c r="RZH6" s="726"/>
      <c r="RZI6" s="726"/>
      <c r="RZJ6" s="726"/>
      <c r="RZK6" s="727"/>
      <c r="RZL6" s="728"/>
      <c r="RZM6" s="726"/>
      <c r="RZN6" s="726"/>
      <c r="RZO6" s="726"/>
      <c r="RZP6" s="726"/>
      <c r="RZQ6" s="726"/>
      <c r="RZR6" s="726"/>
      <c r="RZS6" s="725"/>
      <c r="RZT6" s="726"/>
      <c r="RZU6" s="726"/>
      <c r="RZV6" s="726"/>
      <c r="RZW6" s="726"/>
      <c r="RZX6" s="726"/>
      <c r="RZY6" s="726"/>
      <c r="RZZ6" s="726"/>
      <c r="SAA6" s="727"/>
      <c r="SAB6" s="728"/>
      <c r="SAC6" s="726"/>
      <c r="SAD6" s="726"/>
      <c r="SAE6" s="726"/>
      <c r="SAF6" s="726"/>
      <c r="SAG6" s="726"/>
      <c r="SAH6" s="726"/>
      <c r="SAI6" s="725"/>
      <c r="SAJ6" s="726"/>
      <c r="SAK6" s="726"/>
      <c r="SAL6" s="726"/>
      <c r="SAM6" s="726"/>
      <c r="SAN6" s="726"/>
      <c r="SAO6" s="726"/>
      <c r="SAP6" s="726"/>
      <c r="SAQ6" s="727"/>
      <c r="SAR6" s="728"/>
      <c r="SAS6" s="726"/>
      <c r="SAT6" s="726"/>
      <c r="SAU6" s="726"/>
      <c r="SAV6" s="726"/>
      <c r="SAW6" s="726"/>
      <c r="SAX6" s="726"/>
      <c r="SAY6" s="725"/>
      <c r="SAZ6" s="726"/>
      <c r="SBA6" s="726"/>
      <c r="SBB6" s="726"/>
      <c r="SBC6" s="726"/>
      <c r="SBD6" s="726"/>
      <c r="SBE6" s="726"/>
      <c r="SBF6" s="726"/>
      <c r="SBG6" s="727"/>
      <c r="SBH6" s="728"/>
      <c r="SBI6" s="726"/>
      <c r="SBJ6" s="726"/>
      <c r="SBK6" s="726"/>
      <c r="SBL6" s="726"/>
      <c r="SBM6" s="726"/>
      <c r="SBN6" s="726"/>
      <c r="SBO6" s="725"/>
      <c r="SBP6" s="726"/>
      <c r="SBQ6" s="726"/>
      <c r="SBR6" s="726"/>
      <c r="SBS6" s="726"/>
      <c r="SBT6" s="726"/>
      <c r="SBU6" s="726"/>
      <c r="SBV6" s="726"/>
      <c r="SBW6" s="727"/>
      <c r="SBX6" s="728"/>
      <c r="SBY6" s="726"/>
      <c r="SBZ6" s="726"/>
      <c r="SCA6" s="726"/>
      <c r="SCB6" s="726"/>
      <c r="SCC6" s="726"/>
      <c r="SCD6" s="726"/>
      <c r="SCE6" s="725"/>
      <c r="SCF6" s="726"/>
      <c r="SCG6" s="726"/>
      <c r="SCH6" s="726"/>
      <c r="SCI6" s="726"/>
      <c r="SCJ6" s="726"/>
      <c r="SCK6" s="726"/>
      <c r="SCL6" s="726"/>
      <c r="SCM6" s="727"/>
      <c r="SCN6" s="728"/>
      <c r="SCO6" s="726"/>
      <c r="SCP6" s="726"/>
      <c r="SCQ6" s="726"/>
      <c r="SCR6" s="726"/>
      <c r="SCS6" s="726"/>
      <c r="SCT6" s="726"/>
      <c r="SCU6" s="725"/>
      <c r="SCV6" s="726"/>
      <c r="SCW6" s="726"/>
      <c r="SCX6" s="726"/>
      <c r="SCY6" s="726"/>
      <c r="SCZ6" s="726"/>
      <c r="SDA6" s="726"/>
      <c r="SDB6" s="726"/>
      <c r="SDC6" s="727"/>
      <c r="SDD6" s="728"/>
      <c r="SDE6" s="726"/>
      <c r="SDF6" s="726"/>
      <c r="SDG6" s="726"/>
      <c r="SDH6" s="726"/>
      <c r="SDI6" s="726"/>
      <c r="SDJ6" s="726"/>
      <c r="SDK6" s="725"/>
      <c r="SDL6" s="726"/>
      <c r="SDM6" s="726"/>
      <c r="SDN6" s="726"/>
      <c r="SDO6" s="726"/>
      <c r="SDP6" s="726"/>
      <c r="SDQ6" s="726"/>
      <c r="SDR6" s="726"/>
      <c r="SDS6" s="727"/>
      <c r="SDT6" s="728"/>
      <c r="SDU6" s="726"/>
      <c r="SDV6" s="726"/>
      <c r="SDW6" s="726"/>
      <c r="SDX6" s="726"/>
      <c r="SDY6" s="726"/>
      <c r="SDZ6" s="726"/>
      <c r="SEA6" s="725"/>
      <c r="SEB6" s="726"/>
      <c r="SEC6" s="726"/>
      <c r="SED6" s="726"/>
      <c r="SEE6" s="726"/>
      <c r="SEF6" s="726"/>
      <c r="SEG6" s="726"/>
      <c r="SEH6" s="726"/>
      <c r="SEI6" s="727"/>
      <c r="SEJ6" s="728"/>
      <c r="SEK6" s="726"/>
      <c r="SEL6" s="726"/>
      <c r="SEM6" s="726"/>
      <c r="SEN6" s="726"/>
      <c r="SEO6" s="726"/>
      <c r="SEP6" s="726"/>
      <c r="SEQ6" s="725"/>
      <c r="SER6" s="726"/>
      <c r="SES6" s="726"/>
      <c r="SET6" s="726"/>
      <c r="SEU6" s="726"/>
      <c r="SEV6" s="726"/>
      <c r="SEW6" s="726"/>
      <c r="SEX6" s="726"/>
      <c r="SEY6" s="727"/>
      <c r="SEZ6" s="728"/>
      <c r="SFA6" s="726"/>
      <c r="SFB6" s="726"/>
      <c r="SFC6" s="726"/>
      <c r="SFD6" s="726"/>
      <c r="SFE6" s="726"/>
      <c r="SFF6" s="726"/>
      <c r="SFG6" s="725"/>
      <c r="SFH6" s="726"/>
      <c r="SFI6" s="726"/>
      <c r="SFJ6" s="726"/>
      <c r="SFK6" s="726"/>
      <c r="SFL6" s="726"/>
      <c r="SFM6" s="726"/>
      <c r="SFN6" s="726"/>
      <c r="SFO6" s="727"/>
      <c r="SFP6" s="728"/>
      <c r="SFQ6" s="726"/>
      <c r="SFR6" s="726"/>
      <c r="SFS6" s="726"/>
      <c r="SFT6" s="726"/>
      <c r="SFU6" s="726"/>
      <c r="SFV6" s="726"/>
      <c r="SFW6" s="725"/>
      <c r="SFX6" s="726"/>
      <c r="SFY6" s="726"/>
      <c r="SFZ6" s="726"/>
      <c r="SGA6" s="726"/>
      <c r="SGB6" s="726"/>
      <c r="SGC6" s="726"/>
      <c r="SGD6" s="726"/>
      <c r="SGE6" s="727"/>
      <c r="SGF6" s="728"/>
      <c r="SGG6" s="726"/>
      <c r="SGH6" s="726"/>
      <c r="SGI6" s="726"/>
      <c r="SGJ6" s="726"/>
      <c r="SGK6" s="726"/>
      <c r="SGL6" s="726"/>
      <c r="SGM6" s="725"/>
      <c r="SGN6" s="726"/>
      <c r="SGO6" s="726"/>
      <c r="SGP6" s="726"/>
      <c r="SGQ6" s="726"/>
      <c r="SGR6" s="726"/>
      <c r="SGS6" s="726"/>
      <c r="SGT6" s="726"/>
      <c r="SGU6" s="727"/>
      <c r="SGV6" s="728"/>
      <c r="SGW6" s="726"/>
      <c r="SGX6" s="726"/>
      <c r="SGY6" s="726"/>
      <c r="SGZ6" s="726"/>
      <c r="SHA6" s="726"/>
      <c r="SHB6" s="726"/>
      <c r="SHC6" s="725"/>
      <c r="SHD6" s="726"/>
      <c r="SHE6" s="726"/>
      <c r="SHF6" s="726"/>
      <c r="SHG6" s="726"/>
      <c r="SHH6" s="726"/>
      <c r="SHI6" s="726"/>
      <c r="SHJ6" s="726"/>
      <c r="SHK6" s="727"/>
      <c r="SHL6" s="728"/>
      <c r="SHM6" s="726"/>
      <c r="SHN6" s="726"/>
      <c r="SHO6" s="726"/>
      <c r="SHP6" s="726"/>
      <c r="SHQ6" s="726"/>
      <c r="SHR6" s="726"/>
      <c r="SHS6" s="725"/>
      <c r="SHT6" s="726"/>
      <c r="SHU6" s="726"/>
      <c r="SHV6" s="726"/>
      <c r="SHW6" s="726"/>
      <c r="SHX6" s="726"/>
      <c r="SHY6" s="726"/>
      <c r="SHZ6" s="726"/>
      <c r="SIA6" s="727"/>
      <c r="SIB6" s="728"/>
      <c r="SIC6" s="726"/>
      <c r="SID6" s="726"/>
      <c r="SIE6" s="726"/>
      <c r="SIF6" s="726"/>
      <c r="SIG6" s="726"/>
      <c r="SIH6" s="726"/>
      <c r="SII6" s="725"/>
      <c r="SIJ6" s="726"/>
      <c r="SIK6" s="726"/>
      <c r="SIL6" s="726"/>
      <c r="SIM6" s="726"/>
      <c r="SIN6" s="726"/>
      <c r="SIO6" s="726"/>
      <c r="SIP6" s="726"/>
      <c r="SIQ6" s="727"/>
      <c r="SIR6" s="728"/>
      <c r="SIS6" s="726"/>
      <c r="SIT6" s="726"/>
      <c r="SIU6" s="726"/>
      <c r="SIV6" s="726"/>
      <c r="SIW6" s="726"/>
      <c r="SIX6" s="726"/>
      <c r="SIY6" s="725"/>
      <c r="SIZ6" s="726"/>
      <c r="SJA6" s="726"/>
      <c r="SJB6" s="726"/>
      <c r="SJC6" s="726"/>
      <c r="SJD6" s="726"/>
      <c r="SJE6" s="726"/>
      <c r="SJF6" s="726"/>
      <c r="SJG6" s="727"/>
      <c r="SJH6" s="728"/>
      <c r="SJI6" s="726"/>
      <c r="SJJ6" s="726"/>
      <c r="SJK6" s="726"/>
      <c r="SJL6" s="726"/>
      <c r="SJM6" s="726"/>
      <c r="SJN6" s="726"/>
      <c r="SJO6" s="725"/>
      <c r="SJP6" s="726"/>
      <c r="SJQ6" s="726"/>
      <c r="SJR6" s="726"/>
      <c r="SJS6" s="726"/>
      <c r="SJT6" s="726"/>
      <c r="SJU6" s="726"/>
      <c r="SJV6" s="726"/>
      <c r="SJW6" s="727"/>
      <c r="SJX6" s="728"/>
      <c r="SJY6" s="726"/>
      <c r="SJZ6" s="726"/>
      <c r="SKA6" s="726"/>
      <c r="SKB6" s="726"/>
      <c r="SKC6" s="726"/>
      <c r="SKD6" s="726"/>
      <c r="SKE6" s="725"/>
      <c r="SKF6" s="726"/>
      <c r="SKG6" s="726"/>
      <c r="SKH6" s="726"/>
      <c r="SKI6" s="726"/>
      <c r="SKJ6" s="726"/>
      <c r="SKK6" s="726"/>
      <c r="SKL6" s="726"/>
      <c r="SKM6" s="727"/>
      <c r="SKN6" s="728"/>
      <c r="SKO6" s="726"/>
      <c r="SKP6" s="726"/>
      <c r="SKQ6" s="726"/>
      <c r="SKR6" s="726"/>
      <c r="SKS6" s="726"/>
      <c r="SKT6" s="726"/>
      <c r="SKU6" s="725"/>
      <c r="SKV6" s="726"/>
      <c r="SKW6" s="726"/>
      <c r="SKX6" s="726"/>
      <c r="SKY6" s="726"/>
      <c r="SKZ6" s="726"/>
      <c r="SLA6" s="726"/>
      <c r="SLB6" s="726"/>
      <c r="SLC6" s="727"/>
      <c r="SLD6" s="728"/>
      <c r="SLE6" s="726"/>
      <c r="SLF6" s="726"/>
      <c r="SLG6" s="726"/>
      <c r="SLH6" s="726"/>
      <c r="SLI6" s="726"/>
      <c r="SLJ6" s="726"/>
      <c r="SLK6" s="725"/>
      <c r="SLL6" s="726"/>
      <c r="SLM6" s="726"/>
      <c r="SLN6" s="726"/>
      <c r="SLO6" s="726"/>
      <c r="SLP6" s="726"/>
      <c r="SLQ6" s="726"/>
      <c r="SLR6" s="726"/>
      <c r="SLS6" s="727"/>
      <c r="SLT6" s="728"/>
      <c r="SLU6" s="726"/>
      <c r="SLV6" s="726"/>
      <c r="SLW6" s="726"/>
      <c r="SLX6" s="726"/>
      <c r="SLY6" s="726"/>
      <c r="SLZ6" s="726"/>
      <c r="SMA6" s="725"/>
      <c r="SMB6" s="726"/>
      <c r="SMC6" s="726"/>
      <c r="SMD6" s="726"/>
      <c r="SME6" s="726"/>
      <c r="SMF6" s="726"/>
      <c r="SMG6" s="726"/>
      <c r="SMH6" s="726"/>
      <c r="SMI6" s="727"/>
      <c r="SMJ6" s="728"/>
      <c r="SMK6" s="726"/>
      <c r="SML6" s="726"/>
      <c r="SMM6" s="726"/>
      <c r="SMN6" s="726"/>
      <c r="SMO6" s="726"/>
      <c r="SMP6" s="726"/>
      <c r="SMQ6" s="725"/>
      <c r="SMR6" s="726"/>
      <c r="SMS6" s="726"/>
      <c r="SMT6" s="726"/>
      <c r="SMU6" s="726"/>
      <c r="SMV6" s="726"/>
      <c r="SMW6" s="726"/>
      <c r="SMX6" s="726"/>
      <c r="SMY6" s="727"/>
      <c r="SMZ6" s="728"/>
      <c r="SNA6" s="726"/>
      <c r="SNB6" s="726"/>
      <c r="SNC6" s="726"/>
      <c r="SND6" s="726"/>
      <c r="SNE6" s="726"/>
      <c r="SNF6" s="726"/>
      <c r="SNG6" s="725"/>
      <c r="SNH6" s="726"/>
      <c r="SNI6" s="726"/>
      <c r="SNJ6" s="726"/>
      <c r="SNK6" s="726"/>
      <c r="SNL6" s="726"/>
      <c r="SNM6" s="726"/>
      <c r="SNN6" s="726"/>
      <c r="SNO6" s="727"/>
      <c r="SNP6" s="728"/>
      <c r="SNQ6" s="726"/>
      <c r="SNR6" s="726"/>
      <c r="SNS6" s="726"/>
      <c r="SNT6" s="726"/>
      <c r="SNU6" s="726"/>
      <c r="SNV6" s="726"/>
      <c r="SNW6" s="725"/>
      <c r="SNX6" s="726"/>
      <c r="SNY6" s="726"/>
      <c r="SNZ6" s="726"/>
      <c r="SOA6" s="726"/>
      <c r="SOB6" s="726"/>
      <c r="SOC6" s="726"/>
      <c r="SOD6" s="726"/>
      <c r="SOE6" s="727"/>
      <c r="SOF6" s="728"/>
      <c r="SOG6" s="726"/>
      <c r="SOH6" s="726"/>
      <c r="SOI6" s="726"/>
      <c r="SOJ6" s="726"/>
      <c r="SOK6" s="726"/>
      <c r="SOL6" s="726"/>
      <c r="SOM6" s="725"/>
      <c r="SON6" s="726"/>
      <c r="SOO6" s="726"/>
      <c r="SOP6" s="726"/>
      <c r="SOQ6" s="726"/>
      <c r="SOR6" s="726"/>
      <c r="SOS6" s="726"/>
      <c r="SOT6" s="726"/>
      <c r="SOU6" s="727"/>
      <c r="SOV6" s="728"/>
      <c r="SOW6" s="726"/>
      <c r="SOX6" s="726"/>
      <c r="SOY6" s="726"/>
      <c r="SOZ6" s="726"/>
      <c r="SPA6" s="726"/>
      <c r="SPB6" s="726"/>
      <c r="SPC6" s="725"/>
      <c r="SPD6" s="726"/>
      <c r="SPE6" s="726"/>
      <c r="SPF6" s="726"/>
      <c r="SPG6" s="726"/>
      <c r="SPH6" s="726"/>
      <c r="SPI6" s="726"/>
      <c r="SPJ6" s="726"/>
      <c r="SPK6" s="727"/>
      <c r="SPL6" s="728"/>
      <c r="SPM6" s="726"/>
      <c r="SPN6" s="726"/>
      <c r="SPO6" s="726"/>
      <c r="SPP6" s="726"/>
      <c r="SPQ6" s="726"/>
      <c r="SPR6" s="726"/>
      <c r="SPS6" s="725"/>
      <c r="SPT6" s="726"/>
      <c r="SPU6" s="726"/>
      <c r="SPV6" s="726"/>
      <c r="SPW6" s="726"/>
      <c r="SPX6" s="726"/>
      <c r="SPY6" s="726"/>
      <c r="SPZ6" s="726"/>
      <c r="SQA6" s="727"/>
      <c r="SQB6" s="728"/>
      <c r="SQC6" s="726"/>
      <c r="SQD6" s="726"/>
      <c r="SQE6" s="726"/>
      <c r="SQF6" s="726"/>
      <c r="SQG6" s="726"/>
      <c r="SQH6" s="726"/>
      <c r="SQI6" s="725"/>
      <c r="SQJ6" s="726"/>
      <c r="SQK6" s="726"/>
      <c r="SQL6" s="726"/>
      <c r="SQM6" s="726"/>
      <c r="SQN6" s="726"/>
      <c r="SQO6" s="726"/>
      <c r="SQP6" s="726"/>
      <c r="SQQ6" s="727"/>
      <c r="SQR6" s="728"/>
      <c r="SQS6" s="726"/>
      <c r="SQT6" s="726"/>
      <c r="SQU6" s="726"/>
      <c r="SQV6" s="726"/>
      <c r="SQW6" s="726"/>
      <c r="SQX6" s="726"/>
      <c r="SQY6" s="725"/>
      <c r="SQZ6" s="726"/>
      <c r="SRA6" s="726"/>
      <c r="SRB6" s="726"/>
      <c r="SRC6" s="726"/>
      <c r="SRD6" s="726"/>
      <c r="SRE6" s="726"/>
      <c r="SRF6" s="726"/>
      <c r="SRG6" s="727"/>
      <c r="SRH6" s="728"/>
      <c r="SRI6" s="726"/>
      <c r="SRJ6" s="726"/>
      <c r="SRK6" s="726"/>
      <c r="SRL6" s="726"/>
      <c r="SRM6" s="726"/>
      <c r="SRN6" s="726"/>
      <c r="SRO6" s="725"/>
      <c r="SRP6" s="726"/>
      <c r="SRQ6" s="726"/>
      <c r="SRR6" s="726"/>
      <c r="SRS6" s="726"/>
      <c r="SRT6" s="726"/>
      <c r="SRU6" s="726"/>
      <c r="SRV6" s="726"/>
      <c r="SRW6" s="727"/>
      <c r="SRX6" s="728"/>
      <c r="SRY6" s="726"/>
      <c r="SRZ6" s="726"/>
      <c r="SSA6" s="726"/>
      <c r="SSB6" s="726"/>
      <c r="SSC6" s="726"/>
      <c r="SSD6" s="726"/>
      <c r="SSE6" s="725"/>
      <c r="SSF6" s="726"/>
      <c r="SSG6" s="726"/>
      <c r="SSH6" s="726"/>
      <c r="SSI6" s="726"/>
      <c r="SSJ6" s="726"/>
      <c r="SSK6" s="726"/>
      <c r="SSL6" s="726"/>
      <c r="SSM6" s="727"/>
      <c r="SSN6" s="728"/>
      <c r="SSO6" s="726"/>
      <c r="SSP6" s="726"/>
      <c r="SSQ6" s="726"/>
      <c r="SSR6" s="726"/>
      <c r="SSS6" s="726"/>
      <c r="SST6" s="726"/>
      <c r="SSU6" s="725"/>
      <c r="SSV6" s="726"/>
      <c r="SSW6" s="726"/>
      <c r="SSX6" s="726"/>
      <c r="SSY6" s="726"/>
      <c r="SSZ6" s="726"/>
      <c r="STA6" s="726"/>
      <c r="STB6" s="726"/>
      <c r="STC6" s="727"/>
      <c r="STD6" s="728"/>
      <c r="STE6" s="726"/>
      <c r="STF6" s="726"/>
      <c r="STG6" s="726"/>
      <c r="STH6" s="726"/>
      <c r="STI6" s="726"/>
      <c r="STJ6" s="726"/>
      <c r="STK6" s="725"/>
      <c r="STL6" s="726"/>
      <c r="STM6" s="726"/>
      <c r="STN6" s="726"/>
      <c r="STO6" s="726"/>
      <c r="STP6" s="726"/>
      <c r="STQ6" s="726"/>
      <c r="STR6" s="726"/>
      <c r="STS6" s="727"/>
      <c r="STT6" s="728"/>
      <c r="STU6" s="726"/>
      <c r="STV6" s="726"/>
      <c r="STW6" s="726"/>
      <c r="STX6" s="726"/>
      <c r="STY6" s="726"/>
      <c r="STZ6" s="726"/>
      <c r="SUA6" s="725"/>
      <c r="SUB6" s="726"/>
      <c r="SUC6" s="726"/>
      <c r="SUD6" s="726"/>
      <c r="SUE6" s="726"/>
      <c r="SUF6" s="726"/>
      <c r="SUG6" s="726"/>
      <c r="SUH6" s="726"/>
      <c r="SUI6" s="727"/>
      <c r="SUJ6" s="728"/>
      <c r="SUK6" s="726"/>
      <c r="SUL6" s="726"/>
      <c r="SUM6" s="726"/>
      <c r="SUN6" s="726"/>
      <c r="SUO6" s="726"/>
      <c r="SUP6" s="726"/>
      <c r="SUQ6" s="725"/>
      <c r="SUR6" s="726"/>
      <c r="SUS6" s="726"/>
      <c r="SUT6" s="726"/>
      <c r="SUU6" s="726"/>
      <c r="SUV6" s="726"/>
      <c r="SUW6" s="726"/>
      <c r="SUX6" s="726"/>
      <c r="SUY6" s="727"/>
      <c r="SUZ6" s="728"/>
      <c r="SVA6" s="726"/>
      <c r="SVB6" s="726"/>
      <c r="SVC6" s="726"/>
      <c r="SVD6" s="726"/>
      <c r="SVE6" s="726"/>
      <c r="SVF6" s="726"/>
      <c r="SVG6" s="725"/>
      <c r="SVH6" s="726"/>
      <c r="SVI6" s="726"/>
      <c r="SVJ6" s="726"/>
      <c r="SVK6" s="726"/>
      <c r="SVL6" s="726"/>
      <c r="SVM6" s="726"/>
      <c r="SVN6" s="726"/>
      <c r="SVO6" s="727"/>
      <c r="SVP6" s="728"/>
      <c r="SVQ6" s="726"/>
      <c r="SVR6" s="726"/>
      <c r="SVS6" s="726"/>
      <c r="SVT6" s="726"/>
      <c r="SVU6" s="726"/>
      <c r="SVV6" s="726"/>
      <c r="SVW6" s="725"/>
      <c r="SVX6" s="726"/>
      <c r="SVY6" s="726"/>
      <c r="SVZ6" s="726"/>
      <c r="SWA6" s="726"/>
      <c r="SWB6" s="726"/>
      <c r="SWC6" s="726"/>
      <c r="SWD6" s="726"/>
      <c r="SWE6" s="727"/>
      <c r="SWF6" s="728"/>
      <c r="SWG6" s="726"/>
      <c r="SWH6" s="726"/>
      <c r="SWI6" s="726"/>
      <c r="SWJ6" s="726"/>
      <c r="SWK6" s="726"/>
      <c r="SWL6" s="726"/>
      <c r="SWM6" s="725"/>
      <c r="SWN6" s="726"/>
      <c r="SWO6" s="726"/>
      <c r="SWP6" s="726"/>
      <c r="SWQ6" s="726"/>
      <c r="SWR6" s="726"/>
      <c r="SWS6" s="726"/>
      <c r="SWT6" s="726"/>
      <c r="SWU6" s="727"/>
      <c r="SWV6" s="728"/>
      <c r="SWW6" s="726"/>
      <c r="SWX6" s="726"/>
      <c r="SWY6" s="726"/>
      <c r="SWZ6" s="726"/>
      <c r="SXA6" s="726"/>
      <c r="SXB6" s="726"/>
      <c r="SXC6" s="725"/>
      <c r="SXD6" s="726"/>
      <c r="SXE6" s="726"/>
      <c r="SXF6" s="726"/>
      <c r="SXG6" s="726"/>
      <c r="SXH6" s="726"/>
      <c r="SXI6" s="726"/>
      <c r="SXJ6" s="726"/>
      <c r="SXK6" s="727"/>
      <c r="SXL6" s="728"/>
      <c r="SXM6" s="726"/>
      <c r="SXN6" s="726"/>
      <c r="SXO6" s="726"/>
      <c r="SXP6" s="726"/>
      <c r="SXQ6" s="726"/>
      <c r="SXR6" s="726"/>
      <c r="SXS6" s="725"/>
      <c r="SXT6" s="726"/>
      <c r="SXU6" s="726"/>
      <c r="SXV6" s="726"/>
      <c r="SXW6" s="726"/>
      <c r="SXX6" s="726"/>
      <c r="SXY6" s="726"/>
      <c r="SXZ6" s="726"/>
      <c r="SYA6" s="727"/>
      <c r="SYB6" s="728"/>
      <c r="SYC6" s="726"/>
      <c r="SYD6" s="726"/>
      <c r="SYE6" s="726"/>
      <c r="SYF6" s="726"/>
      <c r="SYG6" s="726"/>
      <c r="SYH6" s="726"/>
      <c r="SYI6" s="725"/>
      <c r="SYJ6" s="726"/>
      <c r="SYK6" s="726"/>
      <c r="SYL6" s="726"/>
      <c r="SYM6" s="726"/>
      <c r="SYN6" s="726"/>
      <c r="SYO6" s="726"/>
      <c r="SYP6" s="726"/>
      <c r="SYQ6" s="727"/>
      <c r="SYR6" s="728"/>
      <c r="SYS6" s="726"/>
      <c r="SYT6" s="726"/>
      <c r="SYU6" s="726"/>
      <c r="SYV6" s="726"/>
      <c r="SYW6" s="726"/>
      <c r="SYX6" s="726"/>
      <c r="SYY6" s="725"/>
      <c r="SYZ6" s="726"/>
      <c r="SZA6" s="726"/>
      <c r="SZB6" s="726"/>
      <c r="SZC6" s="726"/>
      <c r="SZD6" s="726"/>
      <c r="SZE6" s="726"/>
      <c r="SZF6" s="726"/>
      <c r="SZG6" s="727"/>
      <c r="SZH6" s="728"/>
      <c r="SZI6" s="726"/>
      <c r="SZJ6" s="726"/>
      <c r="SZK6" s="726"/>
      <c r="SZL6" s="726"/>
      <c r="SZM6" s="726"/>
      <c r="SZN6" s="726"/>
      <c r="SZO6" s="725"/>
      <c r="SZP6" s="726"/>
      <c r="SZQ6" s="726"/>
      <c r="SZR6" s="726"/>
      <c r="SZS6" s="726"/>
      <c r="SZT6" s="726"/>
      <c r="SZU6" s="726"/>
      <c r="SZV6" s="726"/>
      <c r="SZW6" s="727"/>
      <c r="SZX6" s="728"/>
      <c r="SZY6" s="726"/>
      <c r="SZZ6" s="726"/>
      <c r="TAA6" s="726"/>
      <c r="TAB6" s="726"/>
      <c r="TAC6" s="726"/>
      <c r="TAD6" s="726"/>
      <c r="TAE6" s="725"/>
      <c r="TAF6" s="726"/>
      <c r="TAG6" s="726"/>
      <c r="TAH6" s="726"/>
      <c r="TAI6" s="726"/>
      <c r="TAJ6" s="726"/>
      <c r="TAK6" s="726"/>
      <c r="TAL6" s="726"/>
      <c r="TAM6" s="727"/>
      <c r="TAN6" s="728"/>
      <c r="TAO6" s="726"/>
      <c r="TAP6" s="726"/>
      <c r="TAQ6" s="726"/>
      <c r="TAR6" s="726"/>
      <c r="TAS6" s="726"/>
      <c r="TAT6" s="726"/>
      <c r="TAU6" s="725"/>
      <c r="TAV6" s="726"/>
      <c r="TAW6" s="726"/>
      <c r="TAX6" s="726"/>
      <c r="TAY6" s="726"/>
      <c r="TAZ6" s="726"/>
      <c r="TBA6" s="726"/>
      <c r="TBB6" s="726"/>
      <c r="TBC6" s="727"/>
      <c r="TBD6" s="728"/>
      <c r="TBE6" s="726"/>
      <c r="TBF6" s="726"/>
      <c r="TBG6" s="726"/>
      <c r="TBH6" s="726"/>
      <c r="TBI6" s="726"/>
      <c r="TBJ6" s="726"/>
      <c r="TBK6" s="725"/>
      <c r="TBL6" s="726"/>
      <c r="TBM6" s="726"/>
      <c r="TBN6" s="726"/>
      <c r="TBO6" s="726"/>
      <c r="TBP6" s="726"/>
      <c r="TBQ6" s="726"/>
      <c r="TBR6" s="726"/>
      <c r="TBS6" s="727"/>
      <c r="TBT6" s="728"/>
      <c r="TBU6" s="726"/>
      <c r="TBV6" s="726"/>
      <c r="TBW6" s="726"/>
      <c r="TBX6" s="726"/>
      <c r="TBY6" s="726"/>
      <c r="TBZ6" s="726"/>
      <c r="TCA6" s="725"/>
      <c r="TCB6" s="726"/>
      <c r="TCC6" s="726"/>
      <c r="TCD6" s="726"/>
      <c r="TCE6" s="726"/>
      <c r="TCF6" s="726"/>
      <c r="TCG6" s="726"/>
      <c r="TCH6" s="726"/>
      <c r="TCI6" s="727"/>
      <c r="TCJ6" s="728"/>
      <c r="TCK6" s="726"/>
      <c r="TCL6" s="726"/>
      <c r="TCM6" s="726"/>
      <c r="TCN6" s="726"/>
      <c r="TCO6" s="726"/>
      <c r="TCP6" s="726"/>
      <c r="TCQ6" s="725"/>
      <c r="TCR6" s="726"/>
      <c r="TCS6" s="726"/>
      <c r="TCT6" s="726"/>
      <c r="TCU6" s="726"/>
      <c r="TCV6" s="726"/>
      <c r="TCW6" s="726"/>
      <c r="TCX6" s="726"/>
      <c r="TCY6" s="727"/>
      <c r="TCZ6" s="728"/>
      <c r="TDA6" s="726"/>
      <c r="TDB6" s="726"/>
      <c r="TDC6" s="726"/>
      <c r="TDD6" s="726"/>
      <c r="TDE6" s="726"/>
      <c r="TDF6" s="726"/>
      <c r="TDG6" s="725"/>
      <c r="TDH6" s="726"/>
      <c r="TDI6" s="726"/>
      <c r="TDJ6" s="726"/>
      <c r="TDK6" s="726"/>
      <c r="TDL6" s="726"/>
      <c r="TDM6" s="726"/>
      <c r="TDN6" s="726"/>
      <c r="TDO6" s="727"/>
      <c r="TDP6" s="728"/>
      <c r="TDQ6" s="726"/>
      <c r="TDR6" s="726"/>
      <c r="TDS6" s="726"/>
      <c r="TDT6" s="726"/>
      <c r="TDU6" s="726"/>
      <c r="TDV6" s="726"/>
      <c r="TDW6" s="725"/>
      <c r="TDX6" s="726"/>
      <c r="TDY6" s="726"/>
      <c r="TDZ6" s="726"/>
      <c r="TEA6" s="726"/>
      <c r="TEB6" s="726"/>
      <c r="TEC6" s="726"/>
      <c r="TED6" s="726"/>
      <c r="TEE6" s="727"/>
      <c r="TEF6" s="728"/>
      <c r="TEG6" s="726"/>
      <c r="TEH6" s="726"/>
      <c r="TEI6" s="726"/>
      <c r="TEJ6" s="726"/>
      <c r="TEK6" s="726"/>
      <c r="TEL6" s="726"/>
      <c r="TEM6" s="725"/>
      <c r="TEN6" s="726"/>
      <c r="TEO6" s="726"/>
      <c r="TEP6" s="726"/>
      <c r="TEQ6" s="726"/>
      <c r="TER6" s="726"/>
      <c r="TES6" s="726"/>
      <c r="TET6" s="726"/>
      <c r="TEU6" s="727"/>
      <c r="TEV6" s="728"/>
      <c r="TEW6" s="726"/>
      <c r="TEX6" s="726"/>
      <c r="TEY6" s="726"/>
      <c r="TEZ6" s="726"/>
      <c r="TFA6" s="726"/>
      <c r="TFB6" s="726"/>
      <c r="TFC6" s="725"/>
      <c r="TFD6" s="726"/>
      <c r="TFE6" s="726"/>
      <c r="TFF6" s="726"/>
      <c r="TFG6" s="726"/>
      <c r="TFH6" s="726"/>
      <c r="TFI6" s="726"/>
      <c r="TFJ6" s="726"/>
      <c r="TFK6" s="727"/>
      <c r="TFL6" s="728"/>
      <c r="TFM6" s="726"/>
      <c r="TFN6" s="726"/>
      <c r="TFO6" s="726"/>
      <c r="TFP6" s="726"/>
      <c r="TFQ6" s="726"/>
      <c r="TFR6" s="726"/>
      <c r="TFS6" s="725"/>
      <c r="TFT6" s="726"/>
      <c r="TFU6" s="726"/>
      <c r="TFV6" s="726"/>
      <c r="TFW6" s="726"/>
      <c r="TFX6" s="726"/>
      <c r="TFY6" s="726"/>
      <c r="TFZ6" s="726"/>
      <c r="TGA6" s="727"/>
      <c r="TGB6" s="728"/>
      <c r="TGC6" s="726"/>
      <c r="TGD6" s="726"/>
      <c r="TGE6" s="726"/>
      <c r="TGF6" s="726"/>
      <c r="TGG6" s="726"/>
      <c r="TGH6" s="726"/>
      <c r="TGI6" s="725"/>
      <c r="TGJ6" s="726"/>
      <c r="TGK6" s="726"/>
      <c r="TGL6" s="726"/>
      <c r="TGM6" s="726"/>
      <c r="TGN6" s="726"/>
      <c r="TGO6" s="726"/>
      <c r="TGP6" s="726"/>
      <c r="TGQ6" s="727"/>
      <c r="TGR6" s="728"/>
      <c r="TGS6" s="726"/>
      <c r="TGT6" s="726"/>
      <c r="TGU6" s="726"/>
      <c r="TGV6" s="726"/>
      <c r="TGW6" s="726"/>
      <c r="TGX6" s="726"/>
      <c r="TGY6" s="725"/>
      <c r="TGZ6" s="726"/>
      <c r="THA6" s="726"/>
      <c r="THB6" s="726"/>
      <c r="THC6" s="726"/>
      <c r="THD6" s="726"/>
      <c r="THE6" s="726"/>
      <c r="THF6" s="726"/>
      <c r="THG6" s="727"/>
      <c r="THH6" s="728"/>
      <c r="THI6" s="726"/>
      <c r="THJ6" s="726"/>
      <c r="THK6" s="726"/>
      <c r="THL6" s="726"/>
      <c r="THM6" s="726"/>
      <c r="THN6" s="726"/>
      <c r="THO6" s="725"/>
      <c r="THP6" s="726"/>
      <c r="THQ6" s="726"/>
      <c r="THR6" s="726"/>
      <c r="THS6" s="726"/>
      <c r="THT6" s="726"/>
      <c r="THU6" s="726"/>
      <c r="THV6" s="726"/>
      <c r="THW6" s="727"/>
      <c r="THX6" s="728"/>
      <c r="THY6" s="726"/>
      <c r="THZ6" s="726"/>
      <c r="TIA6" s="726"/>
      <c r="TIB6" s="726"/>
      <c r="TIC6" s="726"/>
      <c r="TID6" s="726"/>
      <c r="TIE6" s="725"/>
      <c r="TIF6" s="726"/>
      <c r="TIG6" s="726"/>
      <c r="TIH6" s="726"/>
      <c r="TII6" s="726"/>
      <c r="TIJ6" s="726"/>
      <c r="TIK6" s="726"/>
      <c r="TIL6" s="726"/>
      <c r="TIM6" s="727"/>
      <c r="TIN6" s="728"/>
      <c r="TIO6" s="726"/>
      <c r="TIP6" s="726"/>
      <c r="TIQ6" s="726"/>
      <c r="TIR6" s="726"/>
      <c r="TIS6" s="726"/>
      <c r="TIT6" s="726"/>
      <c r="TIU6" s="725"/>
      <c r="TIV6" s="726"/>
      <c r="TIW6" s="726"/>
      <c r="TIX6" s="726"/>
      <c r="TIY6" s="726"/>
      <c r="TIZ6" s="726"/>
      <c r="TJA6" s="726"/>
      <c r="TJB6" s="726"/>
      <c r="TJC6" s="727"/>
      <c r="TJD6" s="728"/>
      <c r="TJE6" s="726"/>
      <c r="TJF6" s="726"/>
      <c r="TJG6" s="726"/>
      <c r="TJH6" s="726"/>
      <c r="TJI6" s="726"/>
      <c r="TJJ6" s="726"/>
      <c r="TJK6" s="725"/>
      <c r="TJL6" s="726"/>
      <c r="TJM6" s="726"/>
      <c r="TJN6" s="726"/>
      <c r="TJO6" s="726"/>
      <c r="TJP6" s="726"/>
      <c r="TJQ6" s="726"/>
      <c r="TJR6" s="726"/>
      <c r="TJS6" s="727"/>
      <c r="TJT6" s="728"/>
      <c r="TJU6" s="726"/>
      <c r="TJV6" s="726"/>
      <c r="TJW6" s="726"/>
      <c r="TJX6" s="726"/>
      <c r="TJY6" s="726"/>
      <c r="TJZ6" s="726"/>
      <c r="TKA6" s="725"/>
      <c r="TKB6" s="726"/>
      <c r="TKC6" s="726"/>
      <c r="TKD6" s="726"/>
      <c r="TKE6" s="726"/>
      <c r="TKF6" s="726"/>
      <c r="TKG6" s="726"/>
      <c r="TKH6" s="726"/>
      <c r="TKI6" s="727"/>
      <c r="TKJ6" s="728"/>
      <c r="TKK6" s="726"/>
      <c r="TKL6" s="726"/>
      <c r="TKM6" s="726"/>
      <c r="TKN6" s="726"/>
      <c r="TKO6" s="726"/>
      <c r="TKP6" s="726"/>
      <c r="TKQ6" s="725"/>
      <c r="TKR6" s="726"/>
      <c r="TKS6" s="726"/>
      <c r="TKT6" s="726"/>
      <c r="TKU6" s="726"/>
      <c r="TKV6" s="726"/>
      <c r="TKW6" s="726"/>
      <c r="TKX6" s="726"/>
      <c r="TKY6" s="727"/>
      <c r="TKZ6" s="728"/>
      <c r="TLA6" s="726"/>
      <c r="TLB6" s="726"/>
      <c r="TLC6" s="726"/>
      <c r="TLD6" s="726"/>
      <c r="TLE6" s="726"/>
      <c r="TLF6" s="726"/>
      <c r="TLG6" s="725"/>
      <c r="TLH6" s="726"/>
      <c r="TLI6" s="726"/>
      <c r="TLJ6" s="726"/>
      <c r="TLK6" s="726"/>
      <c r="TLL6" s="726"/>
      <c r="TLM6" s="726"/>
      <c r="TLN6" s="726"/>
      <c r="TLO6" s="727"/>
      <c r="TLP6" s="728"/>
      <c r="TLQ6" s="726"/>
      <c r="TLR6" s="726"/>
      <c r="TLS6" s="726"/>
      <c r="TLT6" s="726"/>
      <c r="TLU6" s="726"/>
      <c r="TLV6" s="726"/>
      <c r="TLW6" s="725"/>
      <c r="TLX6" s="726"/>
      <c r="TLY6" s="726"/>
      <c r="TLZ6" s="726"/>
      <c r="TMA6" s="726"/>
      <c r="TMB6" s="726"/>
      <c r="TMC6" s="726"/>
      <c r="TMD6" s="726"/>
      <c r="TME6" s="727"/>
      <c r="TMF6" s="728"/>
      <c r="TMG6" s="726"/>
      <c r="TMH6" s="726"/>
      <c r="TMI6" s="726"/>
      <c r="TMJ6" s="726"/>
      <c r="TMK6" s="726"/>
      <c r="TML6" s="726"/>
      <c r="TMM6" s="725"/>
      <c r="TMN6" s="726"/>
      <c r="TMO6" s="726"/>
      <c r="TMP6" s="726"/>
      <c r="TMQ6" s="726"/>
      <c r="TMR6" s="726"/>
      <c r="TMS6" s="726"/>
      <c r="TMT6" s="726"/>
      <c r="TMU6" s="727"/>
      <c r="TMV6" s="728"/>
      <c r="TMW6" s="726"/>
      <c r="TMX6" s="726"/>
      <c r="TMY6" s="726"/>
      <c r="TMZ6" s="726"/>
      <c r="TNA6" s="726"/>
      <c r="TNB6" s="726"/>
      <c r="TNC6" s="725"/>
      <c r="TND6" s="726"/>
      <c r="TNE6" s="726"/>
      <c r="TNF6" s="726"/>
      <c r="TNG6" s="726"/>
      <c r="TNH6" s="726"/>
      <c r="TNI6" s="726"/>
      <c r="TNJ6" s="726"/>
      <c r="TNK6" s="727"/>
      <c r="TNL6" s="728"/>
      <c r="TNM6" s="726"/>
      <c r="TNN6" s="726"/>
      <c r="TNO6" s="726"/>
      <c r="TNP6" s="726"/>
      <c r="TNQ6" s="726"/>
      <c r="TNR6" s="726"/>
      <c r="TNS6" s="725"/>
      <c r="TNT6" s="726"/>
      <c r="TNU6" s="726"/>
      <c r="TNV6" s="726"/>
      <c r="TNW6" s="726"/>
      <c r="TNX6" s="726"/>
      <c r="TNY6" s="726"/>
      <c r="TNZ6" s="726"/>
      <c r="TOA6" s="727"/>
      <c r="TOB6" s="728"/>
      <c r="TOC6" s="726"/>
      <c r="TOD6" s="726"/>
      <c r="TOE6" s="726"/>
      <c r="TOF6" s="726"/>
      <c r="TOG6" s="726"/>
      <c r="TOH6" s="726"/>
      <c r="TOI6" s="725"/>
      <c r="TOJ6" s="726"/>
      <c r="TOK6" s="726"/>
      <c r="TOL6" s="726"/>
      <c r="TOM6" s="726"/>
      <c r="TON6" s="726"/>
      <c r="TOO6" s="726"/>
      <c r="TOP6" s="726"/>
      <c r="TOQ6" s="727"/>
      <c r="TOR6" s="728"/>
      <c r="TOS6" s="726"/>
      <c r="TOT6" s="726"/>
      <c r="TOU6" s="726"/>
      <c r="TOV6" s="726"/>
      <c r="TOW6" s="726"/>
      <c r="TOX6" s="726"/>
      <c r="TOY6" s="725"/>
      <c r="TOZ6" s="726"/>
      <c r="TPA6" s="726"/>
      <c r="TPB6" s="726"/>
      <c r="TPC6" s="726"/>
      <c r="TPD6" s="726"/>
      <c r="TPE6" s="726"/>
      <c r="TPF6" s="726"/>
      <c r="TPG6" s="727"/>
      <c r="TPH6" s="728"/>
      <c r="TPI6" s="726"/>
      <c r="TPJ6" s="726"/>
      <c r="TPK6" s="726"/>
      <c r="TPL6" s="726"/>
      <c r="TPM6" s="726"/>
      <c r="TPN6" s="726"/>
      <c r="TPO6" s="725"/>
      <c r="TPP6" s="726"/>
      <c r="TPQ6" s="726"/>
      <c r="TPR6" s="726"/>
      <c r="TPS6" s="726"/>
      <c r="TPT6" s="726"/>
      <c r="TPU6" s="726"/>
      <c r="TPV6" s="726"/>
      <c r="TPW6" s="727"/>
      <c r="TPX6" s="728"/>
      <c r="TPY6" s="726"/>
      <c r="TPZ6" s="726"/>
      <c r="TQA6" s="726"/>
      <c r="TQB6" s="726"/>
      <c r="TQC6" s="726"/>
      <c r="TQD6" s="726"/>
      <c r="TQE6" s="725"/>
      <c r="TQF6" s="726"/>
      <c r="TQG6" s="726"/>
      <c r="TQH6" s="726"/>
      <c r="TQI6" s="726"/>
      <c r="TQJ6" s="726"/>
      <c r="TQK6" s="726"/>
      <c r="TQL6" s="726"/>
      <c r="TQM6" s="727"/>
      <c r="TQN6" s="728"/>
      <c r="TQO6" s="726"/>
      <c r="TQP6" s="726"/>
      <c r="TQQ6" s="726"/>
      <c r="TQR6" s="726"/>
      <c r="TQS6" s="726"/>
      <c r="TQT6" s="726"/>
      <c r="TQU6" s="725"/>
      <c r="TQV6" s="726"/>
      <c r="TQW6" s="726"/>
      <c r="TQX6" s="726"/>
      <c r="TQY6" s="726"/>
      <c r="TQZ6" s="726"/>
      <c r="TRA6" s="726"/>
      <c r="TRB6" s="726"/>
      <c r="TRC6" s="727"/>
      <c r="TRD6" s="728"/>
      <c r="TRE6" s="726"/>
      <c r="TRF6" s="726"/>
      <c r="TRG6" s="726"/>
      <c r="TRH6" s="726"/>
      <c r="TRI6" s="726"/>
      <c r="TRJ6" s="726"/>
      <c r="TRK6" s="725"/>
      <c r="TRL6" s="726"/>
      <c r="TRM6" s="726"/>
      <c r="TRN6" s="726"/>
      <c r="TRO6" s="726"/>
      <c r="TRP6" s="726"/>
      <c r="TRQ6" s="726"/>
      <c r="TRR6" s="726"/>
      <c r="TRS6" s="727"/>
      <c r="TRT6" s="728"/>
      <c r="TRU6" s="726"/>
      <c r="TRV6" s="726"/>
      <c r="TRW6" s="726"/>
      <c r="TRX6" s="726"/>
      <c r="TRY6" s="726"/>
      <c r="TRZ6" s="726"/>
      <c r="TSA6" s="725"/>
      <c r="TSB6" s="726"/>
      <c r="TSC6" s="726"/>
      <c r="TSD6" s="726"/>
      <c r="TSE6" s="726"/>
      <c r="TSF6" s="726"/>
      <c r="TSG6" s="726"/>
      <c r="TSH6" s="726"/>
      <c r="TSI6" s="727"/>
      <c r="TSJ6" s="728"/>
      <c r="TSK6" s="726"/>
      <c r="TSL6" s="726"/>
      <c r="TSM6" s="726"/>
      <c r="TSN6" s="726"/>
      <c r="TSO6" s="726"/>
      <c r="TSP6" s="726"/>
      <c r="TSQ6" s="725"/>
      <c r="TSR6" s="726"/>
      <c r="TSS6" s="726"/>
      <c r="TST6" s="726"/>
      <c r="TSU6" s="726"/>
      <c r="TSV6" s="726"/>
      <c r="TSW6" s="726"/>
      <c r="TSX6" s="726"/>
      <c r="TSY6" s="727"/>
      <c r="TSZ6" s="728"/>
      <c r="TTA6" s="726"/>
      <c r="TTB6" s="726"/>
      <c r="TTC6" s="726"/>
      <c r="TTD6" s="726"/>
      <c r="TTE6" s="726"/>
      <c r="TTF6" s="726"/>
      <c r="TTG6" s="725"/>
      <c r="TTH6" s="726"/>
      <c r="TTI6" s="726"/>
      <c r="TTJ6" s="726"/>
      <c r="TTK6" s="726"/>
      <c r="TTL6" s="726"/>
      <c r="TTM6" s="726"/>
      <c r="TTN6" s="726"/>
      <c r="TTO6" s="727"/>
      <c r="TTP6" s="728"/>
      <c r="TTQ6" s="726"/>
      <c r="TTR6" s="726"/>
      <c r="TTS6" s="726"/>
      <c r="TTT6" s="726"/>
      <c r="TTU6" s="726"/>
      <c r="TTV6" s="726"/>
      <c r="TTW6" s="725"/>
      <c r="TTX6" s="726"/>
      <c r="TTY6" s="726"/>
      <c r="TTZ6" s="726"/>
      <c r="TUA6" s="726"/>
      <c r="TUB6" s="726"/>
      <c r="TUC6" s="726"/>
      <c r="TUD6" s="726"/>
      <c r="TUE6" s="727"/>
      <c r="TUF6" s="728"/>
      <c r="TUG6" s="726"/>
      <c r="TUH6" s="726"/>
      <c r="TUI6" s="726"/>
      <c r="TUJ6" s="726"/>
      <c r="TUK6" s="726"/>
      <c r="TUL6" s="726"/>
      <c r="TUM6" s="725"/>
      <c r="TUN6" s="726"/>
      <c r="TUO6" s="726"/>
      <c r="TUP6" s="726"/>
      <c r="TUQ6" s="726"/>
      <c r="TUR6" s="726"/>
      <c r="TUS6" s="726"/>
      <c r="TUT6" s="726"/>
      <c r="TUU6" s="727"/>
      <c r="TUV6" s="728"/>
      <c r="TUW6" s="726"/>
      <c r="TUX6" s="726"/>
      <c r="TUY6" s="726"/>
      <c r="TUZ6" s="726"/>
      <c r="TVA6" s="726"/>
      <c r="TVB6" s="726"/>
      <c r="TVC6" s="725"/>
      <c r="TVD6" s="726"/>
      <c r="TVE6" s="726"/>
      <c r="TVF6" s="726"/>
      <c r="TVG6" s="726"/>
      <c r="TVH6" s="726"/>
      <c r="TVI6" s="726"/>
      <c r="TVJ6" s="726"/>
      <c r="TVK6" s="727"/>
      <c r="TVL6" s="728"/>
      <c r="TVM6" s="726"/>
      <c r="TVN6" s="726"/>
      <c r="TVO6" s="726"/>
      <c r="TVP6" s="726"/>
      <c r="TVQ6" s="726"/>
      <c r="TVR6" s="726"/>
      <c r="TVS6" s="725"/>
      <c r="TVT6" s="726"/>
      <c r="TVU6" s="726"/>
      <c r="TVV6" s="726"/>
      <c r="TVW6" s="726"/>
      <c r="TVX6" s="726"/>
      <c r="TVY6" s="726"/>
      <c r="TVZ6" s="726"/>
      <c r="TWA6" s="727"/>
      <c r="TWB6" s="728"/>
      <c r="TWC6" s="726"/>
      <c r="TWD6" s="726"/>
      <c r="TWE6" s="726"/>
      <c r="TWF6" s="726"/>
      <c r="TWG6" s="726"/>
      <c r="TWH6" s="726"/>
      <c r="TWI6" s="725"/>
      <c r="TWJ6" s="726"/>
      <c r="TWK6" s="726"/>
      <c r="TWL6" s="726"/>
      <c r="TWM6" s="726"/>
      <c r="TWN6" s="726"/>
      <c r="TWO6" s="726"/>
      <c r="TWP6" s="726"/>
      <c r="TWQ6" s="727"/>
      <c r="TWR6" s="728"/>
      <c r="TWS6" s="726"/>
      <c r="TWT6" s="726"/>
      <c r="TWU6" s="726"/>
      <c r="TWV6" s="726"/>
      <c r="TWW6" s="726"/>
      <c r="TWX6" s="726"/>
      <c r="TWY6" s="725"/>
      <c r="TWZ6" s="726"/>
      <c r="TXA6" s="726"/>
      <c r="TXB6" s="726"/>
      <c r="TXC6" s="726"/>
      <c r="TXD6" s="726"/>
      <c r="TXE6" s="726"/>
      <c r="TXF6" s="726"/>
      <c r="TXG6" s="727"/>
      <c r="TXH6" s="728"/>
      <c r="TXI6" s="726"/>
      <c r="TXJ6" s="726"/>
      <c r="TXK6" s="726"/>
      <c r="TXL6" s="726"/>
      <c r="TXM6" s="726"/>
      <c r="TXN6" s="726"/>
      <c r="TXO6" s="725"/>
      <c r="TXP6" s="726"/>
      <c r="TXQ6" s="726"/>
      <c r="TXR6" s="726"/>
      <c r="TXS6" s="726"/>
      <c r="TXT6" s="726"/>
      <c r="TXU6" s="726"/>
      <c r="TXV6" s="726"/>
      <c r="TXW6" s="727"/>
      <c r="TXX6" s="728"/>
      <c r="TXY6" s="726"/>
      <c r="TXZ6" s="726"/>
      <c r="TYA6" s="726"/>
      <c r="TYB6" s="726"/>
      <c r="TYC6" s="726"/>
      <c r="TYD6" s="726"/>
      <c r="TYE6" s="725"/>
      <c r="TYF6" s="726"/>
      <c r="TYG6" s="726"/>
      <c r="TYH6" s="726"/>
      <c r="TYI6" s="726"/>
      <c r="TYJ6" s="726"/>
      <c r="TYK6" s="726"/>
      <c r="TYL6" s="726"/>
      <c r="TYM6" s="727"/>
      <c r="TYN6" s="728"/>
      <c r="TYO6" s="726"/>
      <c r="TYP6" s="726"/>
      <c r="TYQ6" s="726"/>
      <c r="TYR6" s="726"/>
      <c r="TYS6" s="726"/>
      <c r="TYT6" s="726"/>
      <c r="TYU6" s="725"/>
      <c r="TYV6" s="726"/>
      <c r="TYW6" s="726"/>
      <c r="TYX6" s="726"/>
      <c r="TYY6" s="726"/>
      <c r="TYZ6" s="726"/>
      <c r="TZA6" s="726"/>
      <c r="TZB6" s="726"/>
      <c r="TZC6" s="727"/>
      <c r="TZD6" s="728"/>
      <c r="TZE6" s="726"/>
      <c r="TZF6" s="726"/>
      <c r="TZG6" s="726"/>
      <c r="TZH6" s="726"/>
      <c r="TZI6" s="726"/>
      <c r="TZJ6" s="726"/>
      <c r="TZK6" s="725"/>
      <c r="TZL6" s="726"/>
      <c r="TZM6" s="726"/>
      <c r="TZN6" s="726"/>
      <c r="TZO6" s="726"/>
      <c r="TZP6" s="726"/>
      <c r="TZQ6" s="726"/>
      <c r="TZR6" s="726"/>
      <c r="TZS6" s="727"/>
      <c r="TZT6" s="728"/>
      <c r="TZU6" s="726"/>
      <c r="TZV6" s="726"/>
      <c r="TZW6" s="726"/>
      <c r="TZX6" s="726"/>
      <c r="TZY6" s="726"/>
      <c r="TZZ6" s="726"/>
      <c r="UAA6" s="725"/>
      <c r="UAB6" s="726"/>
      <c r="UAC6" s="726"/>
      <c r="UAD6" s="726"/>
      <c r="UAE6" s="726"/>
      <c r="UAF6" s="726"/>
      <c r="UAG6" s="726"/>
      <c r="UAH6" s="726"/>
      <c r="UAI6" s="727"/>
      <c r="UAJ6" s="728"/>
      <c r="UAK6" s="726"/>
      <c r="UAL6" s="726"/>
      <c r="UAM6" s="726"/>
      <c r="UAN6" s="726"/>
      <c r="UAO6" s="726"/>
      <c r="UAP6" s="726"/>
      <c r="UAQ6" s="725"/>
      <c r="UAR6" s="726"/>
      <c r="UAS6" s="726"/>
      <c r="UAT6" s="726"/>
      <c r="UAU6" s="726"/>
      <c r="UAV6" s="726"/>
      <c r="UAW6" s="726"/>
      <c r="UAX6" s="726"/>
      <c r="UAY6" s="727"/>
      <c r="UAZ6" s="728"/>
      <c r="UBA6" s="726"/>
      <c r="UBB6" s="726"/>
      <c r="UBC6" s="726"/>
      <c r="UBD6" s="726"/>
      <c r="UBE6" s="726"/>
      <c r="UBF6" s="726"/>
      <c r="UBG6" s="725"/>
      <c r="UBH6" s="726"/>
      <c r="UBI6" s="726"/>
      <c r="UBJ6" s="726"/>
      <c r="UBK6" s="726"/>
      <c r="UBL6" s="726"/>
      <c r="UBM6" s="726"/>
      <c r="UBN6" s="726"/>
      <c r="UBO6" s="727"/>
      <c r="UBP6" s="728"/>
      <c r="UBQ6" s="726"/>
      <c r="UBR6" s="726"/>
      <c r="UBS6" s="726"/>
      <c r="UBT6" s="726"/>
      <c r="UBU6" s="726"/>
      <c r="UBV6" s="726"/>
      <c r="UBW6" s="725"/>
      <c r="UBX6" s="726"/>
      <c r="UBY6" s="726"/>
      <c r="UBZ6" s="726"/>
      <c r="UCA6" s="726"/>
      <c r="UCB6" s="726"/>
      <c r="UCC6" s="726"/>
      <c r="UCD6" s="726"/>
      <c r="UCE6" s="727"/>
      <c r="UCF6" s="728"/>
      <c r="UCG6" s="726"/>
      <c r="UCH6" s="726"/>
      <c r="UCI6" s="726"/>
      <c r="UCJ6" s="726"/>
      <c r="UCK6" s="726"/>
      <c r="UCL6" s="726"/>
      <c r="UCM6" s="725"/>
      <c r="UCN6" s="726"/>
      <c r="UCO6" s="726"/>
      <c r="UCP6" s="726"/>
      <c r="UCQ6" s="726"/>
      <c r="UCR6" s="726"/>
      <c r="UCS6" s="726"/>
      <c r="UCT6" s="726"/>
      <c r="UCU6" s="727"/>
      <c r="UCV6" s="728"/>
      <c r="UCW6" s="726"/>
      <c r="UCX6" s="726"/>
      <c r="UCY6" s="726"/>
      <c r="UCZ6" s="726"/>
      <c r="UDA6" s="726"/>
      <c r="UDB6" s="726"/>
      <c r="UDC6" s="725"/>
      <c r="UDD6" s="726"/>
      <c r="UDE6" s="726"/>
      <c r="UDF6" s="726"/>
      <c r="UDG6" s="726"/>
      <c r="UDH6" s="726"/>
      <c r="UDI6" s="726"/>
      <c r="UDJ6" s="726"/>
      <c r="UDK6" s="727"/>
      <c r="UDL6" s="728"/>
      <c r="UDM6" s="726"/>
      <c r="UDN6" s="726"/>
      <c r="UDO6" s="726"/>
      <c r="UDP6" s="726"/>
      <c r="UDQ6" s="726"/>
      <c r="UDR6" s="726"/>
      <c r="UDS6" s="725"/>
      <c r="UDT6" s="726"/>
      <c r="UDU6" s="726"/>
      <c r="UDV6" s="726"/>
      <c r="UDW6" s="726"/>
      <c r="UDX6" s="726"/>
      <c r="UDY6" s="726"/>
      <c r="UDZ6" s="726"/>
      <c r="UEA6" s="727"/>
      <c r="UEB6" s="728"/>
      <c r="UEC6" s="726"/>
      <c r="UED6" s="726"/>
      <c r="UEE6" s="726"/>
      <c r="UEF6" s="726"/>
      <c r="UEG6" s="726"/>
      <c r="UEH6" s="726"/>
      <c r="UEI6" s="725"/>
      <c r="UEJ6" s="726"/>
      <c r="UEK6" s="726"/>
      <c r="UEL6" s="726"/>
      <c r="UEM6" s="726"/>
      <c r="UEN6" s="726"/>
      <c r="UEO6" s="726"/>
      <c r="UEP6" s="726"/>
      <c r="UEQ6" s="727"/>
      <c r="UER6" s="728"/>
      <c r="UES6" s="726"/>
      <c r="UET6" s="726"/>
      <c r="UEU6" s="726"/>
      <c r="UEV6" s="726"/>
      <c r="UEW6" s="726"/>
      <c r="UEX6" s="726"/>
      <c r="UEY6" s="725"/>
      <c r="UEZ6" s="726"/>
      <c r="UFA6" s="726"/>
      <c r="UFB6" s="726"/>
      <c r="UFC6" s="726"/>
      <c r="UFD6" s="726"/>
      <c r="UFE6" s="726"/>
      <c r="UFF6" s="726"/>
      <c r="UFG6" s="727"/>
      <c r="UFH6" s="728"/>
      <c r="UFI6" s="726"/>
      <c r="UFJ6" s="726"/>
      <c r="UFK6" s="726"/>
      <c r="UFL6" s="726"/>
      <c r="UFM6" s="726"/>
      <c r="UFN6" s="726"/>
      <c r="UFO6" s="725"/>
      <c r="UFP6" s="726"/>
      <c r="UFQ6" s="726"/>
      <c r="UFR6" s="726"/>
      <c r="UFS6" s="726"/>
      <c r="UFT6" s="726"/>
      <c r="UFU6" s="726"/>
      <c r="UFV6" s="726"/>
      <c r="UFW6" s="727"/>
      <c r="UFX6" s="728"/>
      <c r="UFY6" s="726"/>
      <c r="UFZ6" s="726"/>
      <c r="UGA6" s="726"/>
      <c r="UGB6" s="726"/>
      <c r="UGC6" s="726"/>
      <c r="UGD6" s="726"/>
      <c r="UGE6" s="725"/>
      <c r="UGF6" s="726"/>
      <c r="UGG6" s="726"/>
      <c r="UGH6" s="726"/>
      <c r="UGI6" s="726"/>
      <c r="UGJ6" s="726"/>
      <c r="UGK6" s="726"/>
      <c r="UGL6" s="726"/>
      <c r="UGM6" s="727"/>
      <c r="UGN6" s="728"/>
      <c r="UGO6" s="726"/>
      <c r="UGP6" s="726"/>
      <c r="UGQ6" s="726"/>
      <c r="UGR6" s="726"/>
      <c r="UGS6" s="726"/>
      <c r="UGT6" s="726"/>
      <c r="UGU6" s="725"/>
      <c r="UGV6" s="726"/>
      <c r="UGW6" s="726"/>
      <c r="UGX6" s="726"/>
      <c r="UGY6" s="726"/>
      <c r="UGZ6" s="726"/>
      <c r="UHA6" s="726"/>
      <c r="UHB6" s="726"/>
      <c r="UHC6" s="727"/>
      <c r="UHD6" s="728"/>
      <c r="UHE6" s="726"/>
      <c r="UHF6" s="726"/>
      <c r="UHG6" s="726"/>
      <c r="UHH6" s="726"/>
      <c r="UHI6" s="726"/>
      <c r="UHJ6" s="726"/>
      <c r="UHK6" s="725"/>
      <c r="UHL6" s="726"/>
      <c r="UHM6" s="726"/>
      <c r="UHN6" s="726"/>
      <c r="UHO6" s="726"/>
      <c r="UHP6" s="726"/>
      <c r="UHQ6" s="726"/>
      <c r="UHR6" s="726"/>
      <c r="UHS6" s="727"/>
      <c r="UHT6" s="728"/>
      <c r="UHU6" s="726"/>
      <c r="UHV6" s="726"/>
      <c r="UHW6" s="726"/>
      <c r="UHX6" s="726"/>
      <c r="UHY6" s="726"/>
      <c r="UHZ6" s="726"/>
      <c r="UIA6" s="725"/>
      <c r="UIB6" s="726"/>
      <c r="UIC6" s="726"/>
      <c r="UID6" s="726"/>
      <c r="UIE6" s="726"/>
      <c r="UIF6" s="726"/>
      <c r="UIG6" s="726"/>
      <c r="UIH6" s="726"/>
      <c r="UII6" s="727"/>
      <c r="UIJ6" s="728"/>
      <c r="UIK6" s="726"/>
      <c r="UIL6" s="726"/>
      <c r="UIM6" s="726"/>
      <c r="UIN6" s="726"/>
      <c r="UIO6" s="726"/>
      <c r="UIP6" s="726"/>
      <c r="UIQ6" s="725"/>
      <c r="UIR6" s="726"/>
      <c r="UIS6" s="726"/>
      <c r="UIT6" s="726"/>
      <c r="UIU6" s="726"/>
      <c r="UIV6" s="726"/>
      <c r="UIW6" s="726"/>
      <c r="UIX6" s="726"/>
      <c r="UIY6" s="727"/>
      <c r="UIZ6" s="728"/>
      <c r="UJA6" s="726"/>
      <c r="UJB6" s="726"/>
      <c r="UJC6" s="726"/>
      <c r="UJD6" s="726"/>
      <c r="UJE6" s="726"/>
      <c r="UJF6" s="726"/>
      <c r="UJG6" s="725"/>
      <c r="UJH6" s="726"/>
      <c r="UJI6" s="726"/>
      <c r="UJJ6" s="726"/>
      <c r="UJK6" s="726"/>
      <c r="UJL6" s="726"/>
      <c r="UJM6" s="726"/>
      <c r="UJN6" s="726"/>
      <c r="UJO6" s="727"/>
      <c r="UJP6" s="728"/>
      <c r="UJQ6" s="726"/>
      <c r="UJR6" s="726"/>
      <c r="UJS6" s="726"/>
      <c r="UJT6" s="726"/>
      <c r="UJU6" s="726"/>
      <c r="UJV6" s="726"/>
      <c r="UJW6" s="725"/>
      <c r="UJX6" s="726"/>
      <c r="UJY6" s="726"/>
      <c r="UJZ6" s="726"/>
      <c r="UKA6" s="726"/>
      <c r="UKB6" s="726"/>
      <c r="UKC6" s="726"/>
      <c r="UKD6" s="726"/>
      <c r="UKE6" s="727"/>
      <c r="UKF6" s="728"/>
      <c r="UKG6" s="726"/>
      <c r="UKH6" s="726"/>
      <c r="UKI6" s="726"/>
      <c r="UKJ6" s="726"/>
      <c r="UKK6" s="726"/>
      <c r="UKL6" s="726"/>
      <c r="UKM6" s="725"/>
      <c r="UKN6" s="726"/>
      <c r="UKO6" s="726"/>
      <c r="UKP6" s="726"/>
      <c r="UKQ6" s="726"/>
      <c r="UKR6" s="726"/>
      <c r="UKS6" s="726"/>
      <c r="UKT6" s="726"/>
      <c r="UKU6" s="727"/>
      <c r="UKV6" s="728"/>
      <c r="UKW6" s="726"/>
      <c r="UKX6" s="726"/>
      <c r="UKY6" s="726"/>
      <c r="UKZ6" s="726"/>
      <c r="ULA6" s="726"/>
      <c r="ULB6" s="726"/>
      <c r="ULC6" s="725"/>
      <c r="ULD6" s="726"/>
      <c r="ULE6" s="726"/>
      <c r="ULF6" s="726"/>
      <c r="ULG6" s="726"/>
      <c r="ULH6" s="726"/>
      <c r="ULI6" s="726"/>
      <c r="ULJ6" s="726"/>
      <c r="ULK6" s="727"/>
      <c r="ULL6" s="728"/>
      <c r="ULM6" s="726"/>
      <c r="ULN6" s="726"/>
      <c r="ULO6" s="726"/>
      <c r="ULP6" s="726"/>
      <c r="ULQ6" s="726"/>
      <c r="ULR6" s="726"/>
      <c r="ULS6" s="725"/>
      <c r="ULT6" s="726"/>
      <c r="ULU6" s="726"/>
      <c r="ULV6" s="726"/>
      <c r="ULW6" s="726"/>
      <c r="ULX6" s="726"/>
      <c r="ULY6" s="726"/>
      <c r="ULZ6" s="726"/>
      <c r="UMA6" s="727"/>
      <c r="UMB6" s="728"/>
      <c r="UMC6" s="726"/>
      <c r="UMD6" s="726"/>
      <c r="UME6" s="726"/>
      <c r="UMF6" s="726"/>
      <c r="UMG6" s="726"/>
      <c r="UMH6" s="726"/>
      <c r="UMI6" s="725"/>
      <c r="UMJ6" s="726"/>
      <c r="UMK6" s="726"/>
      <c r="UML6" s="726"/>
      <c r="UMM6" s="726"/>
      <c r="UMN6" s="726"/>
      <c r="UMO6" s="726"/>
      <c r="UMP6" s="726"/>
      <c r="UMQ6" s="727"/>
      <c r="UMR6" s="728"/>
      <c r="UMS6" s="726"/>
      <c r="UMT6" s="726"/>
      <c r="UMU6" s="726"/>
      <c r="UMV6" s="726"/>
      <c r="UMW6" s="726"/>
      <c r="UMX6" s="726"/>
      <c r="UMY6" s="725"/>
      <c r="UMZ6" s="726"/>
      <c r="UNA6" s="726"/>
      <c r="UNB6" s="726"/>
      <c r="UNC6" s="726"/>
      <c r="UND6" s="726"/>
      <c r="UNE6" s="726"/>
      <c r="UNF6" s="726"/>
      <c r="UNG6" s="727"/>
      <c r="UNH6" s="728"/>
      <c r="UNI6" s="726"/>
      <c r="UNJ6" s="726"/>
      <c r="UNK6" s="726"/>
      <c r="UNL6" s="726"/>
      <c r="UNM6" s="726"/>
      <c r="UNN6" s="726"/>
      <c r="UNO6" s="725"/>
      <c r="UNP6" s="726"/>
      <c r="UNQ6" s="726"/>
      <c r="UNR6" s="726"/>
      <c r="UNS6" s="726"/>
      <c r="UNT6" s="726"/>
      <c r="UNU6" s="726"/>
      <c r="UNV6" s="726"/>
      <c r="UNW6" s="727"/>
      <c r="UNX6" s="728"/>
      <c r="UNY6" s="726"/>
      <c r="UNZ6" s="726"/>
      <c r="UOA6" s="726"/>
      <c r="UOB6" s="726"/>
      <c r="UOC6" s="726"/>
      <c r="UOD6" s="726"/>
      <c r="UOE6" s="725"/>
      <c r="UOF6" s="726"/>
      <c r="UOG6" s="726"/>
      <c r="UOH6" s="726"/>
      <c r="UOI6" s="726"/>
      <c r="UOJ6" s="726"/>
      <c r="UOK6" s="726"/>
      <c r="UOL6" s="726"/>
      <c r="UOM6" s="727"/>
      <c r="UON6" s="728"/>
      <c r="UOO6" s="726"/>
      <c r="UOP6" s="726"/>
      <c r="UOQ6" s="726"/>
      <c r="UOR6" s="726"/>
      <c r="UOS6" s="726"/>
      <c r="UOT6" s="726"/>
      <c r="UOU6" s="725"/>
      <c r="UOV6" s="726"/>
      <c r="UOW6" s="726"/>
      <c r="UOX6" s="726"/>
      <c r="UOY6" s="726"/>
      <c r="UOZ6" s="726"/>
      <c r="UPA6" s="726"/>
      <c r="UPB6" s="726"/>
      <c r="UPC6" s="727"/>
      <c r="UPD6" s="728"/>
      <c r="UPE6" s="726"/>
      <c r="UPF6" s="726"/>
      <c r="UPG6" s="726"/>
      <c r="UPH6" s="726"/>
      <c r="UPI6" s="726"/>
      <c r="UPJ6" s="726"/>
      <c r="UPK6" s="725"/>
      <c r="UPL6" s="726"/>
      <c r="UPM6" s="726"/>
      <c r="UPN6" s="726"/>
      <c r="UPO6" s="726"/>
      <c r="UPP6" s="726"/>
      <c r="UPQ6" s="726"/>
      <c r="UPR6" s="726"/>
      <c r="UPS6" s="727"/>
      <c r="UPT6" s="728"/>
      <c r="UPU6" s="726"/>
      <c r="UPV6" s="726"/>
      <c r="UPW6" s="726"/>
      <c r="UPX6" s="726"/>
      <c r="UPY6" s="726"/>
      <c r="UPZ6" s="726"/>
      <c r="UQA6" s="725"/>
      <c r="UQB6" s="726"/>
      <c r="UQC6" s="726"/>
      <c r="UQD6" s="726"/>
      <c r="UQE6" s="726"/>
      <c r="UQF6" s="726"/>
      <c r="UQG6" s="726"/>
      <c r="UQH6" s="726"/>
      <c r="UQI6" s="727"/>
      <c r="UQJ6" s="728"/>
      <c r="UQK6" s="726"/>
      <c r="UQL6" s="726"/>
      <c r="UQM6" s="726"/>
      <c r="UQN6" s="726"/>
      <c r="UQO6" s="726"/>
      <c r="UQP6" s="726"/>
      <c r="UQQ6" s="725"/>
      <c r="UQR6" s="726"/>
      <c r="UQS6" s="726"/>
      <c r="UQT6" s="726"/>
      <c r="UQU6" s="726"/>
      <c r="UQV6" s="726"/>
      <c r="UQW6" s="726"/>
      <c r="UQX6" s="726"/>
      <c r="UQY6" s="727"/>
      <c r="UQZ6" s="728"/>
      <c r="URA6" s="726"/>
      <c r="URB6" s="726"/>
      <c r="URC6" s="726"/>
      <c r="URD6" s="726"/>
      <c r="URE6" s="726"/>
      <c r="URF6" s="726"/>
      <c r="URG6" s="725"/>
      <c r="URH6" s="726"/>
      <c r="URI6" s="726"/>
      <c r="URJ6" s="726"/>
      <c r="URK6" s="726"/>
      <c r="URL6" s="726"/>
      <c r="URM6" s="726"/>
      <c r="URN6" s="726"/>
      <c r="URO6" s="727"/>
      <c r="URP6" s="728"/>
      <c r="URQ6" s="726"/>
      <c r="URR6" s="726"/>
      <c r="URS6" s="726"/>
      <c r="URT6" s="726"/>
      <c r="URU6" s="726"/>
      <c r="URV6" s="726"/>
      <c r="URW6" s="725"/>
      <c r="URX6" s="726"/>
      <c r="URY6" s="726"/>
      <c r="URZ6" s="726"/>
      <c r="USA6" s="726"/>
      <c r="USB6" s="726"/>
      <c r="USC6" s="726"/>
      <c r="USD6" s="726"/>
      <c r="USE6" s="727"/>
      <c r="USF6" s="728"/>
      <c r="USG6" s="726"/>
      <c r="USH6" s="726"/>
      <c r="USI6" s="726"/>
      <c r="USJ6" s="726"/>
      <c r="USK6" s="726"/>
      <c r="USL6" s="726"/>
      <c r="USM6" s="725"/>
      <c r="USN6" s="726"/>
      <c r="USO6" s="726"/>
      <c r="USP6" s="726"/>
      <c r="USQ6" s="726"/>
      <c r="USR6" s="726"/>
      <c r="USS6" s="726"/>
      <c r="UST6" s="726"/>
      <c r="USU6" s="727"/>
      <c r="USV6" s="728"/>
      <c r="USW6" s="726"/>
      <c r="USX6" s="726"/>
      <c r="USY6" s="726"/>
      <c r="USZ6" s="726"/>
      <c r="UTA6" s="726"/>
      <c r="UTB6" s="726"/>
      <c r="UTC6" s="725"/>
      <c r="UTD6" s="726"/>
      <c r="UTE6" s="726"/>
      <c r="UTF6" s="726"/>
      <c r="UTG6" s="726"/>
      <c r="UTH6" s="726"/>
      <c r="UTI6" s="726"/>
      <c r="UTJ6" s="726"/>
      <c r="UTK6" s="727"/>
      <c r="UTL6" s="728"/>
      <c r="UTM6" s="726"/>
      <c r="UTN6" s="726"/>
      <c r="UTO6" s="726"/>
      <c r="UTP6" s="726"/>
      <c r="UTQ6" s="726"/>
      <c r="UTR6" s="726"/>
      <c r="UTS6" s="725"/>
      <c r="UTT6" s="726"/>
      <c r="UTU6" s="726"/>
      <c r="UTV6" s="726"/>
      <c r="UTW6" s="726"/>
      <c r="UTX6" s="726"/>
      <c r="UTY6" s="726"/>
      <c r="UTZ6" s="726"/>
      <c r="UUA6" s="727"/>
      <c r="UUB6" s="728"/>
      <c r="UUC6" s="726"/>
      <c r="UUD6" s="726"/>
      <c r="UUE6" s="726"/>
      <c r="UUF6" s="726"/>
      <c r="UUG6" s="726"/>
      <c r="UUH6" s="726"/>
      <c r="UUI6" s="725"/>
      <c r="UUJ6" s="726"/>
      <c r="UUK6" s="726"/>
      <c r="UUL6" s="726"/>
      <c r="UUM6" s="726"/>
      <c r="UUN6" s="726"/>
      <c r="UUO6" s="726"/>
      <c r="UUP6" s="726"/>
      <c r="UUQ6" s="727"/>
      <c r="UUR6" s="728"/>
      <c r="UUS6" s="726"/>
      <c r="UUT6" s="726"/>
      <c r="UUU6" s="726"/>
      <c r="UUV6" s="726"/>
      <c r="UUW6" s="726"/>
      <c r="UUX6" s="726"/>
      <c r="UUY6" s="725"/>
      <c r="UUZ6" s="726"/>
      <c r="UVA6" s="726"/>
      <c r="UVB6" s="726"/>
      <c r="UVC6" s="726"/>
      <c r="UVD6" s="726"/>
      <c r="UVE6" s="726"/>
      <c r="UVF6" s="726"/>
      <c r="UVG6" s="727"/>
      <c r="UVH6" s="728"/>
      <c r="UVI6" s="726"/>
      <c r="UVJ6" s="726"/>
      <c r="UVK6" s="726"/>
      <c r="UVL6" s="726"/>
      <c r="UVM6" s="726"/>
      <c r="UVN6" s="726"/>
      <c r="UVO6" s="725"/>
      <c r="UVP6" s="726"/>
      <c r="UVQ6" s="726"/>
      <c r="UVR6" s="726"/>
      <c r="UVS6" s="726"/>
      <c r="UVT6" s="726"/>
      <c r="UVU6" s="726"/>
      <c r="UVV6" s="726"/>
      <c r="UVW6" s="727"/>
      <c r="UVX6" s="728"/>
      <c r="UVY6" s="726"/>
      <c r="UVZ6" s="726"/>
      <c r="UWA6" s="726"/>
      <c r="UWB6" s="726"/>
      <c r="UWC6" s="726"/>
      <c r="UWD6" s="726"/>
      <c r="UWE6" s="725"/>
      <c r="UWF6" s="726"/>
      <c r="UWG6" s="726"/>
      <c r="UWH6" s="726"/>
      <c r="UWI6" s="726"/>
      <c r="UWJ6" s="726"/>
      <c r="UWK6" s="726"/>
      <c r="UWL6" s="726"/>
      <c r="UWM6" s="727"/>
      <c r="UWN6" s="728"/>
      <c r="UWO6" s="726"/>
      <c r="UWP6" s="726"/>
      <c r="UWQ6" s="726"/>
      <c r="UWR6" s="726"/>
      <c r="UWS6" s="726"/>
      <c r="UWT6" s="726"/>
      <c r="UWU6" s="725"/>
      <c r="UWV6" s="726"/>
      <c r="UWW6" s="726"/>
      <c r="UWX6" s="726"/>
      <c r="UWY6" s="726"/>
      <c r="UWZ6" s="726"/>
      <c r="UXA6" s="726"/>
      <c r="UXB6" s="726"/>
      <c r="UXC6" s="727"/>
      <c r="UXD6" s="728"/>
      <c r="UXE6" s="726"/>
      <c r="UXF6" s="726"/>
      <c r="UXG6" s="726"/>
      <c r="UXH6" s="726"/>
      <c r="UXI6" s="726"/>
      <c r="UXJ6" s="726"/>
      <c r="UXK6" s="725"/>
      <c r="UXL6" s="726"/>
      <c r="UXM6" s="726"/>
      <c r="UXN6" s="726"/>
      <c r="UXO6" s="726"/>
      <c r="UXP6" s="726"/>
      <c r="UXQ6" s="726"/>
      <c r="UXR6" s="726"/>
      <c r="UXS6" s="727"/>
      <c r="UXT6" s="728"/>
      <c r="UXU6" s="726"/>
      <c r="UXV6" s="726"/>
      <c r="UXW6" s="726"/>
      <c r="UXX6" s="726"/>
      <c r="UXY6" s="726"/>
      <c r="UXZ6" s="726"/>
      <c r="UYA6" s="725"/>
      <c r="UYB6" s="726"/>
      <c r="UYC6" s="726"/>
      <c r="UYD6" s="726"/>
      <c r="UYE6" s="726"/>
      <c r="UYF6" s="726"/>
      <c r="UYG6" s="726"/>
      <c r="UYH6" s="726"/>
      <c r="UYI6" s="727"/>
      <c r="UYJ6" s="728"/>
      <c r="UYK6" s="726"/>
      <c r="UYL6" s="726"/>
      <c r="UYM6" s="726"/>
      <c r="UYN6" s="726"/>
      <c r="UYO6" s="726"/>
      <c r="UYP6" s="726"/>
      <c r="UYQ6" s="725"/>
      <c r="UYR6" s="726"/>
      <c r="UYS6" s="726"/>
      <c r="UYT6" s="726"/>
      <c r="UYU6" s="726"/>
      <c r="UYV6" s="726"/>
      <c r="UYW6" s="726"/>
      <c r="UYX6" s="726"/>
      <c r="UYY6" s="727"/>
      <c r="UYZ6" s="728"/>
      <c r="UZA6" s="726"/>
      <c r="UZB6" s="726"/>
      <c r="UZC6" s="726"/>
      <c r="UZD6" s="726"/>
      <c r="UZE6" s="726"/>
      <c r="UZF6" s="726"/>
      <c r="UZG6" s="725"/>
      <c r="UZH6" s="726"/>
      <c r="UZI6" s="726"/>
      <c r="UZJ6" s="726"/>
      <c r="UZK6" s="726"/>
      <c r="UZL6" s="726"/>
      <c r="UZM6" s="726"/>
      <c r="UZN6" s="726"/>
      <c r="UZO6" s="727"/>
      <c r="UZP6" s="728"/>
      <c r="UZQ6" s="726"/>
      <c r="UZR6" s="726"/>
      <c r="UZS6" s="726"/>
      <c r="UZT6" s="726"/>
      <c r="UZU6" s="726"/>
      <c r="UZV6" s="726"/>
      <c r="UZW6" s="725"/>
      <c r="UZX6" s="726"/>
      <c r="UZY6" s="726"/>
      <c r="UZZ6" s="726"/>
      <c r="VAA6" s="726"/>
      <c r="VAB6" s="726"/>
      <c r="VAC6" s="726"/>
      <c r="VAD6" s="726"/>
      <c r="VAE6" s="727"/>
      <c r="VAF6" s="728"/>
      <c r="VAG6" s="726"/>
      <c r="VAH6" s="726"/>
      <c r="VAI6" s="726"/>
      <c r="VAJ6" s="726"/>
      <c r="VAK6" s="726"/>
      <c r="VAL6" s="726"/>
      <c r="VAM6" s="725"/>
      <c r="VAN6" s="726"/>
      <c r="VAO6" s="726"/>
      <c r="VAP6" s="726"/>
      <c r="VAQ6" s="726"/>
      <c r="VAR6" s="726"/>
      <c r="VAS6" s="726"/>
      <c r="VAT6" s="726"/>
      <c r="VAU6" s="727"/>
      <c r="VAV6" s="728"/>
      <c r="VAW6" s="726"/>
      <c r="VAX6" s="726"/>
      <c r="VAY6" s="726"/>
      <c r="VAZ6" s="726"/>
      <c r="VBA6" s="726"/>
      <c r="VBB6" s="726"/>
      <c r="VBC6" s="725"/>
      <c r="VBD6" s="726"/>
      <c r="VBE6" s="726"/>
      <c r="VBF6" s="726"/>
      <c r="VBG6" s="726"/>
      <c r="VBH6" s="726"/>
      <c r="VBI6" s="726"/>
      <c r="VBJ6" s="726"/>
      <c r="VBK6" s="727"/>
      <c r="VBL6" s="728"/>
      <c r="VBM6" s="726"/>
      <c r="VBN6" s="726"/>
      <c r="VBO6" s="726"/>
      <c r="VBP6" s="726"/>
      <c r="VBQ6" s="726"/>
      <c r="VBR6" s="726"/>
      <c r="VBS6" s="725"/>
      <c r="VBT6" s="726"/>
      <c r="VBU6" s="726"/>
      <c r="VBV6" s="726"/>
      <c r="VBW6" s="726"/>
      <c r="VBX6" s="726"/>
      <c r="VBY6" s="726"/>
      <c r="VBZ6" s="726"/>
      <c r="VCA6" s="727"/>
      <c r="VCB6" s="728"/>
      <c r="VCC6" s="726"/>
      <c r="VCD6" s="726"/>
      <c r="VCE6" s="726"/>
      <c r="VCF6" s="726"/>
      <c r="VCG6" s="726"/>
      <c r="VCH6" s="726"/>
      <c r="VCI6" s="725"/>
      <c r="VCJ6" s="726"/>
      <c r="VCK6" s="726"/>
      <c r="VCL6" s="726"/>
      <c r="VCM6" s="726"/>
      <c r="VCN6" s="726"/>
      <c r="VCO6" s="726"/>
      <c r="VCP6" s="726"/>
      <c r="VCQ6" s="727"/>
      <c r="VCR6" s="728"/>
      <c r="VCS6" s="726"/>
      <c r="VCT6" s="726"/>
      <c r="VCU6" s="726"/>
      <c r="VCV6" s="726"/>
      <c r="VCW6" s="726"/>
      <c r="VCX6" s="726"/>
      <c r="VCY6" s="725"/>
      <c r="VCZ6" s="726"/>
      <c r="VDA6" s="726"/>
      <c r="VDB6" s="726"/>
      <c r="VDC6" s="726"/>
      <c r="VDD6" s="726"/>
      <c r="VDE6" s="726"/>
      <c r="VDF6" s="726"/>
      <c r="VDG6" s="727"/>
      <c r="VDH6" s="728"/>
      <c r="VDI6" s="726"/>
      <c r="VDJ6" s="726"/>
      <c r="VDK6" s="726"/>
      <c r="VDL6" s="726"/>
      <c r="VDM6" s="726"/>
      <c r="VDN6" s="726"/>
      <c r="VDO6" s="725"/>
      <c r="VDP6" s="726"/>
      <c r="VDQ6" s="726"/>
      <c r="VDR6" s="726"/>
      <c r="VDS6" s="726"/>
      <c r="VDT6" s="726"/>
      <c r="VDU6" s="726"/>
      <c r="VDV6" s="726"/>
      <c r="VDW6" s="727"/>
      <c r="VDX6" s="728"/>
      <c r="VDY6" s="726"/>
      <c r="VDZ6" s="726"/>
      <c r="VEA6" s="726"/>
      <c r="VEB6" s="726"/>
      <c r="VEC6" s="726"/>
      <c r="VED6" s="726"/>
      <c r="VEE6" s="725"/>
      <c r="VEF6" s="726"/>
      <c r="VEG6" s="726"/>
      <c r="VEH6" s="726"/>
      <c r="VEI6" s="726"/>
      <c r="VEJ6" s="726"/>
      <c r="VEK6" s="726"/>
      <c r="VEL6" s="726"/>
      <c r="VEM6" s="727"/>
      <c r="VEN6" s="728"/>
      <c r="VEO6" s="726"/>
      <c r="VEP6" s="726"/>
      <c r="VEQ6" s="726"/>
      <c r="VER6" s="726"/>
      <c r="VES6" s="726"/>
      <c r="VET6" s="726"/>
      <c r="VEU6" s="725"/>
      <c r="VEV6" s="726"/>
      <c r="VEW6" s="726"/>
      <c r="VEX6" s="726"/>
      <c r="VEY6" s="726"/>
      <c r="VEZ6" s="726"/>
      <c r="VFA6" s="726"/>
      <c r="VFB6" s="726"/>
      <c r="VFC6" s="727"/>
      <c r="VFD6" s="728"/>
      <c r="VFE6" s="726"/>
      <c r="VFF6" s="726"/>
      <c r="VFG6" s="726"/>
      <c r="VFH6" s="726"/>
      <c r="VFI6" s="726"/>
      <c r="VFJ6" s="726"/>
      <c r="VFK6" s="725"/>
      <c r="VFL6" s="726"/>
      <c r="VFM6" s="726"/>
      <c r="VFN6" s="726"/>
      <c r="VFO6" s="726"/>
      <c r="VFP6" s="726"/>
      <c r="VFQ6" s="726"/>
      <c r="VFR6" s="726"/>
      <c r="VFS6" s="727"/>
      <c r="VFT6" s="728"/>
      <c r="VFU6" s="726"/>
      <c r="VFV6" s="726"/>
      <c r="VFW6" s="726"/>
      <c r="VFX6" s="726"/>
      <c r="VFY6" s="726"/>
      <c r="VFZ6" s="726"/>
      <c r="VGA6" s="725"/>
      <c r="VGB6" s="726"/>
      <c r="VGC6" s="726"/>
      <c r="VGD6" s="726"/>
      <c r="VGE6" s="726"/>
      <c r="VGF6" s="726"/>
      <c r="VGG6" s="726"/>
      <c r="VGH6" s="726"/>
      <c r="VGI6" s="727"/>
      <c r="VGJ6" s="728"/>
      <c r="VGK6" s="726"/>
      <c r="VGL6" s="726"/>
      <c r="VGM6" s="726"/>
      <c r="VGN6" s="726"/>
      <c r="VGO6" s="726"/>
      <c r="VGP6" s="726"/>
      <c r="VGQ6" s="725"/>
      <c r="VGR6" s="726"/>
      <c r="VGS6" s="726"/>
      <c r="VGT6" s="726"/>
      <c r="VGU6" s="726"/>
      <c r="VGV6" s="726"/>
      <c r="VGW6" s="726"/>
      <c r="VGX6" s="726"/>
      <c r="VGY6" s="727"/>
      <c r="VGZ6" s="728"/>
      <c r="VHA6" s="726"/>
      <c r="VHB6" s="726"/>
      <c r="VHC6" s="726"/>
      <c r="VHD6" s="726"/>
      <c r="VHE6" s="726"/>
      <c r="VHF6" s="726"/>
      <c r="VHG6" s="725"/>
      <c r="VHH6" s="726"/>
      <c r="VHI6" s="726"/>
      <c r="VHJ6" s="726"/>
      <c r="VHK6" s="726"/>
      <c r="VHL6" s="726"/>
      <c r="VHM6" s="726"/>
      <c r="VHN6" s="726"/>
      <c r="VHO6" s="727"/>
      <c r="VHP6" s="728"/>
      <c r="VHQ6" s="726"/>
      <c r="VHR6" s="726"/>
      <c r="VHS6" s="726"/>
      <c r="VHT6" s="726"/>
      <c r="VHU6" s="726"/>
      <c r="VHV6" s="726"/>
      <c r="VHW6" s="725"/>
      <c r="VHX6" s="726"/>
      <c r="VHY6" s="726"/>
      <c r="VHZ6" s="726"/>
      <c r="VIA6" s="726"/>
      <c r="VIB6" s="726"/>
      <c r="VIC6" s="726"/>
      <c r="VID6" s="726"/>
      <c r="VIE6" s="727"/>
      <c r="VIF6" s="728"/>
      <c r="VIG6" s="726"/>
      <c r="VIH6" s="726"/>
      <c r="VII6" s="726"/>
      <c r="VIJ6" s="726"/>
      <c r="VIK6" s="726"/>
      <c r="VIL6" s="726"/>
      <c r="VIM6" s="725"/>
      <c r="VIN6" s="726"/>
      <c r="VIO6" s="726"/>
      <c r="VIP6" s="726"/>
      <c r="VIQ6" s="726"/>
      <c r="VIR6" s="726"/>
      <c r="VIS6" s="726"/>
      <c r="VIT6" s="726"/>
      <c r="VIU6" s="727"/>
      <c r="VIV6" s="728"/>
      <c r="VIW6" s="726"/>
      <c r="VIX6" s="726"/>
      <c r="VIY6" s="726"/>
      <c r="VIZ6" s="726"/>
      <c r="VJA6" s="726"/>
      <c r="VJB6" s="726"/>
      <c r="VJC6" s="725"/>
      <c r="VJD6" s="726"/>
      <c r="VJE6" s="726"/>
      <c r="VJF6" s="726"/>
      <c r="VJG6" s="726"/>
      <c r="VJH6" s="726"/>
      <c r="VJI6" s="726"/>
      <c r="VJJ6" s="726"/>
      <c r="VJK6" s="727"/>
      <c r="VJL6" s="728"/>
      <c r="VJM6" s="726"/>
      <c r="VJN6" s="726"/>
      <c r="VJO6" s="726"/>
      <c r="VJP6" s="726"/>
      <c r="VJQ6" s="726"/>
      <c r="VJR6" s="726"/>
      <c r="VJS6" s="725"/>
      <c r="VJT6" s="726"/>
      <c r="VJU6" s="726"/>
      <c r="VJV6" s="726"/>
      <c r="VJW6" s="726"/>
      <c r="VJX6" s="726"/>
      <c r="VJY6" s="726"/>
      <c r="VJZ6" s="726"/>
      <c r="VKA6" s="727"/>
      <c r="VKB6" s="728"/>
      <c r="VKC6" s="726"/>
      <c r="VKD6" s="726"/>
      <c r="VKE6" s="726"/>
      <c r="VKF6" s="726"/>
      <c r="VKG6" s="726"/>
      <c r="VKH6" s="726"/>
      <c r="VKI6" s="725"/>
      <c r="VKJ6" s="726"/>
      <c r="VKK6" s="726"/>
      <c r="VKL6" s="726"/>
      <c r="VKM6" s="726"/>
      <c r="VKN6" s="726"/>
      <c r="VKO6" s="726"/>
      <c r="VKP6" s="726"/>
      <c r="VKQ6" s="727"/>
      <c r="VKR6" s="728"/>
      <c r="VKS6" s="726"/>
      <c r="VKT6" s="726"/>
      <c r="VKU6" s="726"/>
      <c r="VKV6" s="726"/>
      <c r="VKW6" s="726"/>
      <c r="VKX6" s="726"/>
      <c r="VKY6" s="725"/>
      <c r="VKZ6" s="726"/>
      <c r="VLA6" s="726"/>
      <c r="VLB6" s="726"/>
      <c r="VLC6" s="726"/>
      <c r="VLD6" s="726"/>
      <c r="VLE6" s="726"/>
      <c r="VLF6" s="726"/>
      <c r="VLG6" s="727"/>
      <c r="VLH6" s="728"/>
      <c r="VLI6" s="726"/>
      <c r="VLJ6" s="726"/>
      <c r="VLK6" s="726"/>
      <c r="VLL6" s="726"/>
      <c r="VLM6" s="726"/>
      <c r="VLN6" s="726"/>
      <c r="VLO6" s="725"/>
      <c r="VLP6" s="726"/>
      <c r="VLQ6" s="726"/>
      <c r="VLR6" s="726"/>
      <c r="VLS6" s="726"/>
      <c r="VLT6" s="726"/>
      <c r="VLU6" s="726"/>
      <c r="VLV6" s="726"/>
      <c r="VLW6" s="727"/>
      <c r="VLX6" s="728"/>
      <c r="VLY6" s="726"/>
      <c r="VLZ6" s="726"/>
      <c r="VMA6" s="726"/>
      <c r="VMB6" s="726"/>
      <c r="VMC6" s="726"/>
      <c r="VMD6" s="726"/>
      <c r="VME6" s="725"/>
      <c r="VMF6" s="726"/>
      <c r="VMG6" s="726"/>
      <c r="VMH6" s="726"/>
      <c r="VMI6" s="726"/>
      <c r="VMJ6" s="726"/>
      <c r="VMK6" s="726"/>
      <c r="VML6" s="726"/>
      <c r="VMM6" s="727"/>
      <c r="VMN6" s="728"/>
      <c r="VMO6" s="726"/>
      <c r="VMP6" s="726"/>
      <c r="VMQ6" s="726"/>
      <c r="VMR6" s="726"/>
      <c r="VMS6" s="726"/>
      <c r="VMT6" s="726"/>
      <c r="VMU6" s="725"/>
      <c r="VMV6" s="726"/>
      <c r="VMW6" s="726"/>
      <c r="VMX6" s="726"/>
      <c r="VMY6" s="726"/>
      <c r="VMZ6" s="726"/>
      <c r="VNA6" s="726"/>
      <c r="VNB6" s="726"/>
      <c r="VNC6" s="727"/>
      <c r="VND6" s="728"/>
      <c r="VNE6" s="726"/>
      <c r="VNF6" s="726"/>
      <c r="VNG6" s="726"/>
      <c r="VNH6" s="726"/>
      <c r="VNI6" s="726"/>
      <c r="VNJ6" s="726"/>
      <c r="VNK6" s="725"/>
      <c r="VNL6" s="726"/>
      <c r="VNM6" s="726"/>
      <c r="VNN6" s="726"/>
      <c r="VNO6" s="726"/>
      <c r="VNP6" s="726"/>
      <c r="VNQ6" s="726"/>
      <c r="VNR6" s="726"/>
      <c r="VNS6" s="727"/>
      <c r="VNT6" s="728"/>
      <c r="VNU6" s="726"/>
      <c r="VNV6" s="726"/>
      <c r="VNW6" s="726"/>
      <c r="VNX6" s="726"/>
      <c r="VNY6" s="726"/>
      <c r="VNZ6" s="726"/>
      <c r="VOA6" s="725"/>
      <c r="VOB6" s="726"/>
      <c r="VOC6" s="726"/>
      <c r="VOD6" s="726"/>
      <c r="VOE6" s="726"/>
      <c r="VOF6" s="726"/>
      <c r="VOG6" s="726"/>
      <c r="VOH6" s="726"/>
      <c r="VOI6" s="727"/>
      <c r="VOJ6" s="728"/>
      <c r="VOK6" s="726"/>
      <c r="VOL6" s="726"/>
      <c r="VOM6" s="726"/>
      <c r="VON6" s="726"/>
      <c r="VOO6" s="726"/>
      <c r="VOP6" s="726"/>
      <c r="VOQ6" s="725"/>
      <c r="VOR6" s="726"/>
      <c r="VOS6" s="726"/>
      <c r="VOT6" s="726"/>
      <c r="VOU6" s="726"/>
      <c r="VOV6" s="726"/>
      <c r="VOW6" s="726"/>
      <c r="VOX6" s="726"/>
      <c r="VOY6" s="727"/>
      <c r="VOZ6" s="728"/>
      <c r="VPA6" s="726"/>
      <c r="VPB6" s="726"/>
      <c r="VPC6" s="726"/>
      <c r="VPD6" s="726"/>
      <c r="VPE6" s="726"/>
      <c r="VPF6" s="726"/>
      <c r="VPG6" s="725"/>
      <c r="VPH6" s="726"/>
      <c r="VPI6" s="726"/>
      <c r="VPJ6" s="726"/>
      <c r="VPK6" s="726"/>
      <c r="VPL6" s="726"/>
      <c r="VPM6" s="726"/>
      <c r="VPN6" s="726"/>
      <c r="VPO6" s="727"/>
      <c r="VPP6" s="728"/>
      <c r="VPQ6" s="726"/>
      <c r="VPR6" s="726"/>
      <c r="VPS6" s="726"/>
      <c r="VPT6" s="726"/>
      <c r="VPU6" s="726"/>
      <c r="VPV6" s="726"/>
      <c r="VPW6" s="725"/>
      <c r="VPX6" s="726"/>
      <c r="VPY6" s="726"/>
      <c r="VPZ6" s="726"/>
      <c r="VQA6" s="726"/>
      <c r="VQB6" s="726"/>
      <c r="VQC6" s="726"/>
      <c r="VQD6" s="726"/>
      <c r="VQE6" s="727"/>
      <c r="VQF6" s="728"/>
      <c r="VQG6" s="726"/>
      <c r="VQH6" s="726"/>
      <c r="VQI6" s="726"/>
      <c r="VQJ6" s="726"/>
      <c r="VQK6" s="726"/>
      <c r="VQL6" s="726"/>
      <c r="VQM6" s="725"/>
      <c r="VQN6" s="726"/>
      <c r="VQO6" s="726"/>
      <c r="VQP6" s="726"/>
      <c r="VQQ6" s="726"/>
      <c r="VQR6" s="726"/>
      <c r="VQS6" s="726"/>
      <c r="VQT6" s="726"/>
      <c r="VQU6" s="727"/>
      <c r="VQV6" s="728"/>
      <c r="VQW6" s="726"/>
      <c r="VQX6" s="726"/>
      <c r="VQY6" s="726"/>
      <c r="VQZ6" s="726"/>
      <c r="VRA6" s="726"/>
      <c r="VRB6" s="726"/>
      <c r="VRC6" s="725"/>
      <c r="VRD6" s="726"/>
      <c r="VRE6" s="726"/>
      <c r="VRF6" s="726"/>
      <c r="VRG6" s="726"/>
      <c r="VRH6" s="726"/>
      <c r="VRI6" s="726"/>
      <c r="VRJ6" s="726"/>
      <c r="VRK6" s="727"/>
      <c r="VRL6" s="728"/>
      <c r="VRM6" s="726"/>
      <c r="VRN6" s="726"/>
      <c r="VRO6" s="726"/>
      <c r="VRP6" s="726"/>
      <c r="VRQ6" s="726"/>
      <c r="VRR6" s="726"/>
      <c r="VRS6" s="725"/>
      <c r="VRT6" s="726"/>
      <c r="VRU6" s="726"/>
      <c r="VRV6" s="726"/>
      <c r="VRW6" s="726"/>
      <c r="VRX6" s="726"/>
      <c r="VRY6" s="726"/>
      <c r="VRZ6" s="726"/>
      <c r="VSA6" s="727"/>
      <c r="VSB6" s="728"/>
      <c r="VSC6" s="726"/>
      <c r="VSD6" s="726"/>
      <c r="VSE6" s="726"/>
      <c r="VSF6" s="726"/>
      <c r="VSG6" s="726"/>
      <c r="VSH6" s="726"/>
      <c r="VSI6" s="725"/>
      <c r="VSJ6" s="726"/>
      <c r="VSK6" s="726"/>
      <c r="VSL6" s="726"/>
      <c r="VSM6" s="726"/>
      <c r="VSN6" s="726"/>
      <c r="VSO6" s="726"/>
      <c r="VSP6" s="726"/>
      <c r="VSQ6" s="727"/>
      <c r="VSR6" s="728"/>
      <c r="VSS6" s="726"/>
      <c r="VST6" s="726"/>
      <c r="VSU6" s="726"/>
      <c r="VSV6" s="726"/>
      <c r="VSW6" s="726"/>
      <c r="VSX6" s="726"/>
      <c r="VSY6" s="725"/>
      <c r="VSZ6" s="726"/>
      <c r="VTA6" s="726"/>
      <c r="VTB6" s="726"/>
      <c r="VTC6" s="726"/>
      <c r="VTD6" s="726"/>
      <c r="VTE6" s="726"/>
      <c r="VTF6" s="726"/>
      <c r="VTG6" s="727"/>
      <c r="VTH6" s="728"/>
      <c r="VTI6" s="726"/>
      <c r="VTJ6" s="726"/>
      <c r="VTK6" s="726"/>
      <c r="VTL6" s="726"/>
      <c r="VTM6" s="726"/>
      <c r="VTN6" s="726"/>
      <c r="VTO6" s="725"/>
      <c r="VTP6" s="726"/>
      <c r="VTQ6" s="726"/>
      <c r="VTR6" s="726"/>
      <c r="VTS6" s="726"/>
      <c r="VTT6" s="726"/>
      <c r="VTU6" s="726"/>
      <c r="VTV6" s="726"/>
      <c r="VTW6" s="727"/>
      <c r="VTX6" s="728"/>
      <c r="VTY6" s="726"/>
      <c r="VTZ6" s="726"/>
      <c r="VUA6" s="726"/>
      <c r="VUB6" s="726"/>
      <c r="VUC6" s="726"/>
      <c r="VUD6" s="726"/>
      <c r="VUE6" s="725"/>
      <c r="VUF6" s="726"/>
      <c r="VUG6" s="726"/>
      <c r="VUH6" s="726"/>
      <c r="VUI6" s="726"/>
      <c r="VUJ6" s="726"/>
      <c r="VUK6" s="726"/>
      <c r="VUL6" s="726"/>
      <c r="VUM6" s="727"/>
      <c r="VUN6" s="728"/>
      <c r="VUO6" s="726"/>
      <c r="VUP6" s="726"/>
      <c r="VUQ6" s="726"/>
      <c r="VUR6" s="726"/>
      <c r="VUS6" s="726"/>
      <c r="VUT6" s="726"/>
      <c r="VUU6" s="725"/>
      <c r="VUV6" s="726"/>
      <c r="VUW6" s="726"/>
      <c r="VUX6" s="726"/>
      <c r="VUY6" s="726"/>
      <c r="VUZ6" s="726"/>
      <c r="VVA6" s="726"/>
      <c r="VVB6" s="726"/>
      <c r="VVC6" s="727"/>
      <c r="VVD6" s="728"/>
      <c r="VVE6" s="726"/>
      <c r="VVF6" s="726"/>
      <c r="VVG6" s="726"/>
      <c r="VVH6" s="726"/>
      <c r="VVI6" s="726"/>
      <c r="VVJ6" s="726"/>
      <c r="VVK6" s="725"/>
      <c r="VVL6" s="726"/>
      <c r="VVM6" s="726"/>
      <c r="VVN6" s="726"/>
      <c r="VVO6" s="726"/>
      <c r="VVP6" s="726"/>
      <c r="VVQ6" s="726"/>
      <c r="VVR6" s="726"/>
      <c r="VVS6" s="727"/>
      <c r="VVT6" s="728"/>
      <c r="VVU6" s="726"/>
      <c r="VVV6" s="726"/>
      <c r="VVW6" s="726"/>
      <c r="VVX6" s="726"/>
      <c r="VVY6" s="726"/>
      <c r="VVZ6" s="726"/>
      <c r="VWA6" s="725"/>
      <c r="VWB6" s="726"/>
      <c r="VWC6" s="726"/>
      <c r="VWD6" s="726"/>
      <c r="VWE6" s="726"/>
      <c r="VWF6" s="726"/>
      <c r="VWG6" s="726"/>
      <c r="VWH6" s="726"/>
      <c r="VWI6" s="727"/>
      <c r="VWJ6" s="728"/>
      <c r="VWK6" s="726"/>
      <c r="VWL6" s="726"/>
      <c r="VWM6" s="726"/>
      <c r="VWN6" s="726"/>
      <c r="VWO6" s="726"/>
      <c r="VWP6" s="726"/>
      <c r="VWQ6" s="725"/>
      <c r="VWR6" s="726"/>
      <c r="VWS6" s="726"/>
      <c r="VWT6" s="726"/>
      <c r="VWU6" s="726"/>
      <c r="VWV6" s="726"/>
      <c r="VWW6" s="726"/>
      <c r="VWX6" s="726"/>
      <c r="VWY6" s="727"/>
      <c r="VWZ6" s="728"/>
      <c r="VXA6" s="726"/>
      <c r="VXB6" s="726"/>
      <c r="VXC6" s="726"/>
      <c r="VXD6" s="726"/>
      <c r="VXE6" s="726"/>
      <c r="VXF6" s="726"/>
      <c r="VXG6" s="725"/>
      <c r="VXH6" s="726"/>
      <c r="VXI6" s="726"/>
      <c r="VXJ6" s="726"/>
      <c r="VXK6" s="726"/>
      <c r="VXL6" s="726"/>
      <c r="VXM6" s="726"/>
      <c r="VXN6" s="726"/>
      <c r="VXO6" s="727"/>
      <c r="VXP6" s="728"/>
      <c r="VXQ6" s="726"/>
      <c r="VXR6" s="726"/>
      <c r="VXS6" s="726"/>
      <c r="VXT6" s="726"/>
      <c r="VXU6" s="726"/>
      <c r="VXV6" s="726"/>
      <c r="VXW6" s="725"/>
      <c r="VXX6" s="726"/>
      <c r="VXY6" s="726"/>
      <c r="VXZ6" s="726"/>
      <c r="VYA6" s="726"/>
      <c r="VYB6" s="726"/>
      <c r="VYC6" s="726"/>
      <c r="VYD6" s="726"/>
      <c r="VYE6" s="727"/>
      <c r="VYF6" s="728"/>
      <c r="VYG6" s="726"/>
      <c r="VYH6" s="726"/>
      <c r="VYI6" s="726"/>
      <c r="VYJ6" s="726"/>
      <c r="VYK6" s="726"/>
      <c r="VYL6" s="726"/>
      <c r="VYM6" s="725"/>
      <c r="VYN6" s="726"/>
      <c r="VYO6" s="726"/>
      <c r="VYP6" s="726"/>
      <c r="VYQ6" s="726"/>
      <c r="VYR6" s="726"/>
      <c r="VYS6" s="726"/>
      <c r="VYT6" s="726"/>
      <c r="VYU6" s="727"/>
      <c r="VYV6" s="728"/>
      <c r="VYW6" s="726"/>
      <c r="VYX6" s="726"/>
      <c r="VYY6" s="726"/>
      <c r="VYZ6" s="726"/>
      <c r="VZA6" s="726"/>
      <c r="VZB6" s="726"/>
      <c r="VZC6" s="725"/>
      <c r="VZD6" s="726"/>
      <c r="VZE6" s="726"/>
      <c r="VZF6" s="726"/>
      <c r="VZG6" s="726"/>
      <c r="VZH6" s="726"/>
      <c r="VZI6" s="726"/>
      <c r="VZJ6" s="726"/>
      <c r="VZK6" s="727"/>
      <c r="VZL6" s="728"/>
      <c r="VZM6" s="726"/>
      <c r="VZN6" s="726"/>
      <c r="VZO6" s="726"/>
      <c r="VZP6" s="726"/>
      <c r="VZQ6" s="726"/>
      <c r="VZR6" s="726"/>
      <c r="VZS6" s="725"/>
      <c r="VZT6" s="726"/>
      <c r="VZU6" s="726"/>
      <c r="VZV6" s="726"/>
      <c r="VZW6" s="726"/>
      <c r="VZX6" s="726"/>
      <c r="VZY6" s="726"/>
      <c r="VZZ6" s="726"/>
      <c r="WAA6" s="727"/>
      <c r="WAB6" s="728"/>
      <c r="WAC6" s="726"/>
      <c r="WAD6" s="726"/>
      <c r="WAE6" s="726"/>
      <c r="WAF6" s="726"/>
      <c r="WAG6" s="726"/>
      <c r="WAH6" s="726"/>
      <c r="WAI6" s="725"/>
      <c r="WAJ6" s="726"/>
      <c r="WAK6" s="726"/>
      <c r="WAL6" s="726"/>
      <c r="WAM6" s="726"/>
      <c r="WAN6" s="726"/>
      <c r="WAO6" s="726"/>
      <c r="WAP6" s="726"/>
      <c r="WAQ6" s="727"/>
      <c r="WAR6" s="728"/>
      <c r="WAS6" s="726"/>
      <c r="WAT6" s="726"/>
      <c r="WAU6" s="726"/>
      <c r="WAV6" s="726"/>
      <c r="WAW6" s="726"/>
      <c r="WAX6" s="726"/>
      <c r="WAY6" s="725"/>
      <c r="WAZ6" s="726"/>
      <c r="WBA6" s="726"/>
      <c r="WBB6" s="726"/>
      <c r="WBC6" s="726"/>
      <c r="WBD6" s="726"/>
      <c r="WBE6" s="726"/>
      <c r="WBF6" s="726"/>
      <c r="WBG6" s="727"/>
      <c r="WBH6" s="728"/>
      <c r="WBI6" s="726"/>
      <c r="WBJ6" s="726"/>
      <c r="WBK6" s="726"/>
      <c r="WBL6" s="726"/>
      <c r="WBM6" s="726"/>
      <c r="WBN6" s="726"/>
      <c r="WBO6" s="725"/>
      <c r="WBP6" s="726"/>
      <c r="WBQ6" s="726"/>
      <c r="WBR6" s="726"/>
      <c r="WBS6" s="726"/>
      <c r="WBT6" s="726"/>
      <c r="WBU6" s="726"/>
      <c r="WBV6" s="726"/>
      <c r="WBW6" s="727"/>
      <c r="WBX6" s="728"/>
      <c r="WBY6" s="726"/>
      <c r="WBZ6" s="726"/>
      <c r="WCA6" s="726"/>
      <c r="WCB6" s="726"/>
      <c r="WCC6" s="726"/>
      <c r="WCD6" s="726"/>
      <c r="WCE6" s="725"/>
      <c r="WCF6" s="726"/>
      <c r="WCG6" s="726"/>
      <c r="WCH6" s="726"/>
      <c r="WCI6" s="726"/>
      <c r="WCJ6" s="726"/>
      <c r="WCK6" s="726"/>
      <c r="WCL6" s="726"/>
      <c r="WCM6" s="727"/>
      <c r="WCN6" s="728"/>
      <c r="WCO6" s="726"/>
      <c r="WCP6" s="726"/>
      <c r="WCQ6" s="726"/>
      <c r="WCR6" s="726"/>
      <c r="WCS6" s="726"/>
      <c r="WCT6" s="726"/>
      <c r="WCU6" s="725"/>
      <c r="WCV6" s="726"/>
      <c r="WCW6" s="726"/>
      <c r="WCX6" s="726"/>
      <c r="WCY6" s="726"/>
      <c r="WCZ6" s="726"/>
      <c r="WDA6" s="726"/>
      <c r="WDB6" s="726"/>
      <c r="WDC6" s="727"/>
      <c r="WDD6" s="728"/>
      <c r="WDE6" s="726"/>
      <c r="WDF6" s="726"/>
      <c r="WDG6" s="726"/>
      <c r="WDH6" s="726"/>
      <c r="WDI6" s="726"/>
      <c r="WDJ6" s="726"/>
      <c r="WDK6" s="725"/>
      <c r="WDL6" s="726"/>
      <c r="WDM6" s="726"/>
      <c r="WDN6" s="726"/>
      <c r="WDO6" s="726"/>
      <c r="WDP6" s="726"/>
      <c r="WDQ6" s="726"/>
      <c r="WDR6" s="726"/>
      <c r="WDS6" s="727"/>
      <c r="WDT6" s="728"/>
      <c r="WDU6" s="726"/>
      <c r="WDV6" s="726"/>
      <c r="WDW6" s="726"/>
      <c r="WDX6" s="726"/>
      <c r="WDY6" s="726"/>
      <c r="WDZ6" s="726"/>
      <c r="WEA6" s="725"/>
      <c r="WEB6" s="726"/>
      <c r="WEC6" s="726"/>
      <c r="WED6" s="726"/>
      <c r="WEE6" s="726"/>
      <c r="WEF6" s="726"/>
      <c r="WEG6" s="726"/>
      <c r="WEH6" s="726"/>
      <c r="WEI6" s="727"/>
      <c r="WEJ6" s="728"/>
      <c r="WEK6" s="726"/>
      <c r="WEL6" s="726"/>
      <c r="WEM6" s="726"/>
      <c r="WEN6" s="726"/>
      <c r="WEO6" s="726"/>
      <c r="WEP6" s="726"/>
      <c r="WEQ6" s="725"/>
      <c r="WER6" s="726"/>
      <c r="WES6" s="726"/>
      <c r="WET6" s="726"/>
      <c r="WEU6" s="726"/>
      <c r="WEV6" s="726"/>
      <c r="WEW6" s="726"/>
      <c r="WEX6" s="726"/>
      <c r="WEY6" s="727"/>
      <c r="WEZ6" s="728"/>
      <c r="WFA6" s="726"/>
      <c r="WFB6" s="726"/>
      <c r="WFC6" s="726"/>
      <c r="WFD6" s="726"/>
      <c r="WFE6" s="726"/>
      <c r="WFF6" s="726"/>
      <c r="WFG6" s="725"/>
      <c r="WFH6" s="726"/>
      <c r="WFI6" s="726"/>
      <c r="WFJ6" s="726"/>
      <c r="WFK6" s="726"/>
      <c r="WFL6" s="726"/>
      <c r="WFM6" s="726"/>
      <c r="WFN6" s="726"/>
      <c r="WFO6" s="727"/>
      <c r="WFP6" s="728"/>
      <c r="WFQ6" s="726"/>
      <c r="WFR6" s="726"/>
      <c r="WFS6" s="726"/>
      <c r="WFT6" s="726"/>
      <c r="WFU6" s="726"/>
      <c r="WFV6" s="726"/>
      <c r="WFW6" s="725"/>
      <c r="WFX6" s="726"/>
      <c r="WFY6" s="726"/>
      <c r="WFZ6" s="726"/>
      <c r="WGA6" s="726"/>
      <c r="WGB6" s="726"/>
      <c r="WGC6" s="726"/>
      <c r="WGD6" s="726"/>
      <c r="WGE6" s="727"/>
      <c r="WGF6" s="728"/>
      <c r="WGG6" s="726"/>
      <c r="WGH6" s="726"/>
      <c r="WGI6" s="726"/>
      <c r="WGJ6" s="726"/>
      <c r="WGK6" s="726"/>
      <c r="WGL6" s="726"/>
      <c r="WGM6" s="725"/>
      <c r="WGN6" s="726"/>
      <c r="WGO6" s="726"/>
      <c r="WGP6" s="726"/>
      <c r="WGQ6" s="726"/>
      <c r="WGR6" s="726"/>
      <c r="WGS6" s="726"/>
      <c r="WGT6" s="726"/>
      <c r="WGU6" s="727"/>
      <c r="WGV6" s="728"/>
      <c r="WGW6" s="726"/>
      <c r="WGX6" s="726"/>
      <c r="WGY6" s="726"/>
      <c r="WGZ6" s="726"/>
      <c r="WHA6" s="726"/>
      <c r="WHB6" s="726"/>
      <c r="WHC6" s="725"/>
      <c r="WHD6" s="726"/>
      <c r="WHE6" s="726"/>
      <c r="WHF6" s="726"/>
      <c r="WHG6" s="726"/>
      <c r="WHH6" s="726"/>
      <c r="WHI6" s="726"/>
      <c r="WHJ6" s="726"/>
      <c r="WHK6" s="727"/>
      <c r="WHL6" s="728"/>
      <c r="WHM6" s="726"/>
      <c r="WHN6" s="726"/>
      <c r="WHO6" s="726"/>
      <c r="WHP6" s="726"/>
      <c r="WHQ6" s="726"/>
      <c r="WHR6" s="726"/>
      <c r="WHS6" s="725"/>
      <c r="WHT6" s="726"/>
      <c r="WHU6" s="726"/>
      <c r="WHV6" s="726"/>
      <c r="WHW6" s="726"/>
      <c r="WHX6" s="726"/>
      <c r="WHY6" s="726"/>
      <c r="WHZ6" s="726"/>
      <c r="WIA6" s="727"/>
      <c r="WIB6" s="728"/>
      <c r="WIC6" s="726"/>
      <c r="WID6" s="726"/>
      <c r="WIE6" s="726"/>
      <c r="WIF6" s="726"/>
      <c r="WIG6" s="726"/>
      <c r="WIH6" s="726"/>
      <c r="WII6" s="725"/>
      <c r="WIJ6" s="726"/>
      <c r="WIK6" s="726"/>
      <c r="WIL6" s="726"/>
      <c r="WIM6" s="726"/>
      <c r="WIN6" s="726"/>
      <c r="WIO6" s="726"/>
      <c r="WIP6" s="726"/>
      <c r="WIQ6" s="727"/>
      <c r="WIR6" s="728"/>
      <c r="WIS6" s="726"/>
      <c r="WIT6" s="726"/>
      <c r="WIU6" s="726"/>
      <c r="WIV6" s="726"/>
      <c r="WIW6" s="726"/>
      <c r="WIX6" s="726"/>
      <c r="WIY6" s="725"/>
      <c r="WIZ6" s="726"/>
      <c r="WJA6" s="726"/>
      <c r="WJB6" s="726"/>
      <c r="WJC6" s="726"/>
      <c r="WJD6" s="726"/>
      <c r="WJE6" s="726"/>
      <c r="WJF6" s="726"/>
      <c r="WJG6" s="727"/>
      <c r="WJH6" s="728"/>
      <c r="WJI6" s="726"/>
      <c r="WJJ6" s="726"/>
      <c r="WJK6" s="726"/>
      <c r="WJL6" s="726"/>
      <c r="WJM6" s="726"/>
      <c r="WJN6" s="726"/>
      <c r="WJO6" s="725"/>
      <c r="WJP6" s="726"/>
      <c r="WJQ6" s="726"/>
      <c r="WJR6" s="726"/>
      <c r="WJS6" s="726"/>
      <c r="WJT6" s="726"/>
      <c r="WJU6" s="726"/>
      <c r="WJV6" s="726"/>
      <c r="WJW6" s="727"/>
      <c r="WJX6" s="728"/>
      <c r="WJY6" s="726"/>
      <c r="WJZ6" s="726"/>
      <c r="WKA6" s="726"/>
      <c r="WKB6" s="726"/>
      <c r="WKC6" s="726"/>
      <c r="WKD6" s="726"/>
      <c r="WKE6" s="725"/>
      <c r="WKF6" s="726"/>
      <c r="WKG6" s="726"/>
      <c r="WKH6" s="726"/>
      <c r="WKI6" s="726"/>
      <c r="WKJ6" s="726"/>
      <c r="WKK6" s="726"/>
      <c r="WKL6" s="726"/>
      <c r="WKM6" s="727"/>
      <c r="WKN6" s="728"/>
      <c r="WKO6" s="726"/>
      <c r="WKP6" s="726"/>
      <c r="WKQ6" s="726"/>
      <c r="WKR6" s="726"/>
      <c r="WKS6" s="726"/>
      <c r="WKT6" s="726"/>
      <c r="WKU6" s="725"/>
      <c r="WKV6" s="726"/>
      <c r="WKW6" s="726"/>
      <c r="WKX6" s="726"/>
      <c r="WKY6" s="726"/>
      <c r="WKZ6" s="726"/>
      <c r="WLA6" s="726"/>
      <c r="WLB6" s="726"/>
      <c r="WLC6" s="727"/>
      <c r="WLD6" s="728"/>
      <c r="WLE6" s="726"/>
      <c r="WLF6" s="726"/>
      <c r="WLG6" s="726"/>
      <c r="WLH6" s="726"/>
      <c r="WLI6" s="726"/>
      <c r="WLJ6" s="726"/>
      <c r="WLK6" s="725"/>
      <c r="WLL6" s="726"/>
      <c r="WLM6" s="726"/>
      <c r="WLN6" s="726"/>
      <c r="WLO6" s="726"/>
      <c r="WLP6" s="726"/>
      <c r="WLQ6" s="726"/>
      <c r="WLR6" s="726"/>
      <c r="WLS6" s="727"/>
      <c r="WLT6" s="728"/>
      <c r="WLU6" s="726"/>
      <c r="WLV6" s="726"/>
      <c r="WLW6" s="726"/>
      <c r="WLX6" s="726"/>
      <c r="WLY6" s="726"/>
      <c r="WLZ6" s="726"/>
      <c r="WMA6" s="725"/>
      <c r="WMB6" s="726"/>
      <c r="WMC6" s="726"/>
      <c r="WMD6" s="726"/>
      <c r="WME6" s="726"/>
      <c r="WMF6" s="726"/>
      <c r="WMG6" s="726"/>
      <c r="WMH6" s="726"/>
      <c r="WMI6" s="727"/>
      <c r="WMJ6" s="728"/>
      <c r="WMK6" s="726"/>
      <c r="WML6" s="726"/>
      <c r="WMM6" s="726"/>
      <c r="WMN6" s="726"/>
      <c r="WMO6" s="726"/>
      <c r="WMP6" s="726"/>
      <c r="WMQ6" s="725"/>
      <c r="WMR6" s="726"/>
      <c r="WMS6" s="726"/>
      <c r="WMT6" s="726"/>
      <c r="WMU6" s="726"/>
      <c r="WMV6" s="726"/>
      <c r="WMW6" s="726"/>
      <c r="WMX6" s="726"/>
      <c r="WMY6" s="727"/>
      <c r="WMZ6" s="728"/>
      <c r="WNA6" s="726"/>
      <c r="WNB6" s="726"/>
      <c r="WNC6" s="726"/>
      <c r="WND6" s="726"/>
      <c r="WNE6" s="726"/>
      <c r="WNF6" s="726"/>
      <c r="WNG6" s="725"/>
      <c r="WNH6" s="726"/>
      <c r="WNI6" s="726"/>
      <c r="WNJ6" s="726"/>
      <c r="WNK6" s="726"/>
      <c r="WNL6" s="726"/>
      <c r="WNM6" s="726"/>
      <c r="WNN6" s="726"/>
      <c r="WNO6" s="727"/>
      <c r="WNP6" s="728"/>
      <c r="WNQ6" s="726"/>
      <c r="WNR6" s="726"/>
      <c r="WNS6" s="726"/>
      <c r="WNT6" s="726"/>
      <c r="WNU6" s="726"/>
      <c r="WNV6" s="726"/>
      <c r="WNW6" s="725"/>
      <c r="WNX6" s="726"/>
      <c r="WNY6" s="726"/>
      <c r="WNZ6" s="726"/>
      <c r="WOA6" s="726"/>
      <c r="WOB6" s="726"/>
      <c r="WOC6" s="726"/>
      <c r="WOD6" s="726"/>
      <c r="WOE6" s="727"/>
      <c r="WOF6" s="728"/>
      <c r="WOG6" s="726"/>
      <c r="WOH6" s="726"/>
      <c r="WOI6" s="726"/>
      <c r="WOJ6" s="726"/>
      <c r="WOK6" s="726"/>
      <c r="WOL6" s="726"/>
      <c r="WOM6" s="725"/>
      <c r="WON6" s="726"/>
      <c r="WOO6" s="726"/>
      <c r="WOP6" s="726"/>
      <c r="WOQ6" s="726"/>
      <c r="WOR6" s="726"/>
      <c r="WOS6" s="726"/>
      <c r="WOT6" s="726"/>
      <c r="WOU6" s="727"/>
      <c r="WOV6" s="728"/>
      <c r="WOW6" s="726"/>
      <c r="WOX6" s="726"/>
      <c r="WOY6" s="726"/>
      <c r="WOZ6" s="726"/>
      <c r="WPA6" s="726"/>
      <c r="WPB6" s="726"/>
      <c r="WPC6" s="725"/>
      <c r="WPD6" s="726"/>
      <c r="WPE6" s="726"/>
      <c r="WPF6" s="726"/>
      <c r="WPG6" s="726"/>
      <c r="WPH6" s="726"/>
      <c r="WPI6" s="726"/>
      <c r="WPJ6" s="726"/>
      <c r="WPK6" s="727"/>
      <c r="WPL6" s="728"/>
      <c r="WPM6" s="726"/>
      <c r="WPN6" s="726"/>
      <c r="WPO6" s="726"/>
      <c r="WPP6" s="726"/>
      <c r="WPQ6" s="726"/>
      <c r="WPR6" s="726"/>
      <c r="WPS6" s="725"/>
      <c r="WPT6" s="726"/>
      <c r="WPU6" s="726"/>
      <c r="WPV6" s="726"/>
      <c r="WPW6" s="726"/>
      <c r="WPX6" s="726"/>
      <c r="WPY6" s="726"/>
      <c r="WPZ6" s="726"/>
      <c r="WQA6" s="727"/>
      <c r="WQB6" s="728"/>
      <c r="WQC6" s="726"/>
      <c r="WQD6" s="726"/>
      <c r="WQE6" s="726"/>
      <c r="WQF6" s="726"/>
      <c r="WQG6" s="726"/>
      <c r="WQH6" s="726"/>
      <c r="WQI6" s="725"/>
      <c r="WQJ6" s="726"/>
      <c r="WQK6" s="726"/>
      <c r="WQL6" s="726"/>
      <c r="WQM6" s="726"/>
      <c r="WQN6" s="726"/>
      <c r="WQO6" s="726"/>
      <c r="WQP6" s="726"/>
      <c r="WQQ6" s="727"/>
      <c r="WQR6" s="728"/>
      <c r="WQS6" s="726"/>
      <c r="WQT6" s="726"/>
      <c r="WQU6" s="726"/>
      <c r="WQV6" s="726"/>
      <c r="WQW6" s="726"/>
      <c r="WQX6" s="726"/>
      <c r="WQY6" s="725"/>
      <c r="WQZ6" s="726"/>
      <c r="WRA6" s="726"/>
      <c r="WRB6" s="726"/>
      <c r="WRC6" s="726"/>
      <c r="WRD6" s="726"/>
      <c r="WRE6" s="726"/>
      <c r="WRF6" s="726"/>
      <c r="WRG6" s="727"/>
      <c r="WRH6" s="728"/>
      <c r="WRI6" s="726"/>
      <c r="WRJ6" s="726"/>
      <c r="WRK6" s="726"/>
      <c r="WRL6" s="726"/>
      <c r="WRM6" s="726"/>
      <c r="WRN6" s="726"/>
      <c r="WRO6" s="725"/>
      <c r="WRP6" s="726"/>
      <c r="WRQ6" s="726"/>
      <c r="WRR6" s="726"/>
      <c r="WRS6" s="726"/>
      <c r="WRT6" s="726"/>
      <c r="WRU6" s="726"/>
      <c r="WRV6" s="726"/>
      <c r="WRW6" s="727"/>
      <c r="WRX6" s="728"/>
      <c r="WRY6" s="726"/>
      <c r="WRZ6" s="726"/>
      <c r="WSA6" s="726"/>
      <c r="WSB6" s="726"/>
      <c r="WSC6" s="726"/>
      <c r="WSD6" s="726"/>
      <c r="WSE6" s="725"/>
      <c r="WSF6" s="726"/>
      <c r="WSG6" s="726"/>
      <c r="WSH6" s="726"/>
      <c r="WSI6" s="726"/>
      <c r="WSJ6" s="726"/>
      <c r="WSK6" s="726"/>
      <c r="WSL6" s="726"/>
      <c r="WSM6" s="727"/>
      <c r="WSN6" s="728"/>
      <c r="WSO6" s="726"/>
      <c r="WSP6" s="726"/>
      <c r="WSQ6" s="726"/>
      <c r="WSR6" s="726"/>
      <c r="WSS6" s="726"/>
      <c r="WST6" s="726"/>
      <c r="WSU6" s="725"/>
      <c r="WSV6" s="726"/>
      <c r="WSW6" s="726"/>
      <c r="WSX6" s="726"/>
      <c r="WSY6" s="726"/>
      <c r="WSZ6" s="726"/>
      <c r="WTA6" s="726"/>
      <c r="WTB6" s="726"/>
      <c r="WTC6" s="727"/>
      <c r="WTD6" s="728"/>
      <c r="WTE6" s="726"/>
      <c r="WTF6" s="726"/>
      <c r="WTG6" s="726"/>
      <c r="WTH6" s="726"/>
      <c r="WTI6" s="726"/>
      <c r="WTJ6" s="726"/>
      <c r="WTK6" s="725"/>
      <c r="WTL6" s="726"/>
      <c r="WTM6" s="726"/>
      <c r="WTN6" s="726"/>
      <c r="WTO6" s="726"/>
      <c r="WTP6" s="726"/>
      <c r="WTQ6" s="726"/>
      <c r="WTR6" s="726"/>
      <c r="WTS6" s="727"/>
      <c r="WTT6" s="728"/>
      <c r="WTU6" s="726"/>
      <c r="WTV6" s="726"/>
      <c r="WTW6" s="726"/>
      <c r="WTX6" s="726"/>
      <c r="WTY6" s="726"/>
      <c r="WTZ6" s="726"/>
      <c r="WUA6" s="725"/>
      <c r="WUB6" s="726"/>
      <c r="WUC6" s="726"/>
      <c r="WUD6" s="726"/>
      <c r="WUE6" s="726"/>
      <c r="WUF6" s="726"/>
      <c r="WUG6" s="726"/>
      <c r="WUH6" s="726"/>
      <c r="WUI6" s="727"/>
      <c r="WUJ6" s="728"/>
      <c r="WUK6" s="726"/>
      <c r="WUL6" s="726"/>
      <c r="WUM6" s="726"/>
      <c r="WUN6" s="726"/>
      <c r="WUO6" s="726"/>
      <c r="WUP6" s="726"/>
      <c r="WUQ6" s="725"/>
      <c r="WUR6" s="726"/>
      <c r="WUS6" s="726"/>
      <c r="WUT6" s="726"/>
      <c r="WUU6" s="726"/>
      <c r="WUV6" s="726"/>
      <c r="WUW6" s="726"/>
      <c r="WUX6" s="726"/>
      <c r="WUY6" s="727"/>
      <c r="WUZ6" s="728"/>
      <c r="WVA6" s="726"/>
      <c r="WVB6" s="726"/>
      <c r="WVC6" s="726"/>
      <c r="WVD6" s="726"/>
      <c r="WVE6" s="726"/>
      <c r="WVF6" s="726"/>
      <c r="WVG6" s="725"/>
      <c r="WVH6" s="726"/>
      <c r="WVI6" s="726"/>
      <c r="WVJ6" s="726"/>
      <c r="WVK6" s="726"/>
      <c r="WVL6" s="726"/>
      <c r="WVM6" s="726"/>
      <c r="WVN6" s="726"/>
      <c r="WVO6" s="727"/>
      <c r="WVP6" s="728"/>
      <c r="WVQ6" s="726"/>
      <c r="WVR6" s="726"/>
      <c r="WVS6" s="726"/>
      <c r="WVT6" s="726"/>
      <c r="WVU6" s="726"/>
      <c r="WVV6" s="726"/>
      <c r="WVW6" s="725"/>
      <c r="WVX6" s="726"/>
      <c r="WVY6" s="726"/>
      <c r="WVZ6" s="726"/>
      <c r="WWA6" s="726"/>
      <c r="WWB6" s="726"/>
      <c r="WWC6" s="726"/>
      <c r="WWD6" s="726"/>
      <c r="WWE6" s="727"/>
      <c r="WWF6" s="728"/>
      <c r="WWG6" s="726"/>
      <c r="WWH6" s="726"/>
      <c r="WWI6" s="726"/>
      <c r="WWJ6" s="726"/>
      <c r="WWK6" s="726"/>
      <c r="WWL6" s="726"/>
      <c r="WWM6" s="725"/>
      <c r="WWN6" s="726"/>
      <c r="WWO6" s="726"/>
      <c r="WWP6" s="726"/>
      <c r="WWQ6" s="726"/>
      <c r="WWR6" s="726"/>
      <c r="WWS6" s="726"/>
      <c r="WWT6" s="726"/>
      <c r="WWU6" s="727"/>
      <c r="WWV6" s="728"/>
      <c r="WWW6" s="726"/>
      <c r="WWX6" s="726"/>
      <c r="WWY6" s="726"/>
      <c r="WWZ6" s="726"/>
      <c r="WXA6" s="726"/>
      <c r="WXB6" s="726"/>
      <c r="WXC6" s="725"/>
      <c r="WXD6" s="726"/>
      <c r="WXE6" s="726"/>
      <c r="WXF6" s="726"/>
      <c r="WXG6" s="726"/>
      <c r="WXH6" s="726"/>
      <c r="WXI6" s="726"/>
      <c r="WXJ6" s="726"/>
      <c r="WXK6" s="727"/>
      <c r="WXL6" s="728"/>
      <c r="WXM6" s="726"/>
      <c r="WXN6" s="726"/>
      <c r="WXO6" s="726"/>
      <c r="WXP6" s="726"/>
      <c r="WXQ6" s="726"/>
      <c r="WXR6" s="726"/>
      <c r="WXS6" s="725"/>
      <c r="WXT6" s="726"/>
      <c r="WXU6" s="726"/>
      <c r="WXV6" s="726"/>
      <c r="WXW6" s="726"/>
      <c r="WXX6" s="726"/>
      <c r="WXY6" s="726"/>
      <c r="WXZ6" s="726"/>
      <c r="WYA6" s="727"/>
      <c r="WYB6" s="728"/>
      <c r="WYC6" s="726"/>
      <c r="WYD6" s="726"/>
      <c r="WYE6" s="726"/>
      <c r="WYF6" s="726"/>
      <c r="WYG6" s="726"/>
      <c r="WYH6" s="726"/>
      <c r="WYI6" s="725"/>
      <c r="WYJ6" s="726"/>
      <c r="WYK6" s="726"/>
      <c r="WYL6" s="726"/>
      <c r="WYM6" s="726"/>
      <c r="WYN6" s="726"/>
      <c r="WYO6" s="726"/>
      <c r="WYP6" s="726"/>
      <c r="WYQ6" s="727"/>
      <c r="WYR6" s="728"/>
      <c r="WYS6" s="726"/>
      <c r="WYT6" s="726"/>
      <c r="WYU6" s="726"/>
      <c r="WYV6" s="726"/>
      <c r="WYW6" s="726"/>
      <c r="WYX6" s="726"/>
      <c r="WYY6" s="725"/>
      <c r="WYZ6" s="726"/>
      <c r="WZA6" s="726"/>
      <c r="WZB6" s="726"/>
      <c r="WZC6" s="726"/>
      <c r="WZD6" s="726"/>
      <c r="WZE6" s="726"/>
      <c r="WZF6" s="726"/>
      <c r="WZG6" s="727"/>
      <c r="WZH6" s="728"/>
      <c r="WZI6" s="726"/>
      <c r="WZJ6" s="726"/>
      <c r="WZK6" s="726"/>
      <c r="WZL6" s="726"/>
      <c r="WZM6" s="726"/>
      <c r="WZN6" s="726"/>
      <c r="WZO6" s="725"/>
      <c r="WZP6" s="726"/>
      <c r="WZQ6" s="726"/>
      <c r="WZR6" s="726"/>
      <c r="WZS6" s="726"/>
      <c r="WZT6" s="726"/>
      <c r="WZU6" s="726"/>
      <c r="WZV6" s="726"/>
      <c r="WZW6" s="727"/>
      <c r="WZX6" s="728"/>
      <c r="WZY6" s="726"/>
      <c r="WZZ6" s="726"/>
      <c r="XAA6" s="726"/>
      <c r="XAB6" s="726"/>
      <c r="XAC6" s="726"/>
      <c r="XAD6" s="726"/>
      <c r="XAE6" s="725"/>
      <c r="XAF6" s="726"/>
      <c r="XAG6" s="726"/>
      <c r="XAH6" s="726"/>
      <c r="XAI6" s="726"/>
      <c r="XAJ6" s="726"/>
      <c r="XAK6" s="726"/>
      <c r="XAL6" s="726"/>
      <c r="XAM6" s="727"/>
      <c r="XAN6" s="728"/>
      <c r="XAO6" s="726"/>
      <c r="XAP6" s="726"/>
      <c r="XAQ6" s="726"/>
      <c r="XAR6" s="726"/>
      <c r="XAS6" s="726"/>
      <c r="XAT6" s="726"/>
      <c r="XAU6" s="725"/>
      <c r="XAV6" s="726"/>
      <c r="XAW6" s="726"/>
      <c r="XAX6" s="726"/>
      <c r="XAY6" s="726"/>
      <c r="XAZ6" s="726"/>
      <c r="XBA6" s="726"/>
      <c r="XBB6" s="726"/>
      <c r="XBC6" s="727"/>
      <c r="XBD6" s="728"/>
      <c r="XBE6" s="726"/>
      <c r="XBF6" s="726"/>
      <c r="XBG6" s="726"/>
      <c r="XBH6" s="726"/>
      <c r="XBI6" s="726"/>
      <c r="XBJ6" s="726"/>
      <c r="XBK6" s="725"/>
      <c r="XBL6" s="726"/>
      <c r="XBM6" s="726"/>
      <c r="XBN6" s="726"/>
      <c r="XBO6" s="726"/>
      <c r="XBP6" s="726"/>
      <c r="XBQ6" s="726"/>
      <c r="XBR6" s="726"/>
      <c r="XBS6" s="727"/>
      <c r="XBT6" s="728"/>
      <c r="XBU6" s="726"/>
      <c r="XBV6" s="726"/>
      <c r="XBW6" s="726"/>
      <c r="XBX6" s="726"/>
      <c r="XBY6" s="726"/>
      <c r="XBZ6" s="726"/>
      <c r="XCA6" s="725"/>
      <c r="XCB6" s="726"/>
      <c r="XCC6" s="726"/>
      <c r="XCD6" s="726"/>
      <c r="XCE6" s="726"/>
      <c r="XCF6" s="726"/>
      <c r="XCG6" s="726"/>
      <c r="XCH6" s="726"/>
      <c r="XCI6" s="727"/>
      <c r="XCJ6" s="728"/>
      <c r="XCK6" s="726"/>
      <c r="XCL6" s="726"/>
      <c r="XCM6" s="726"/>
      <c r="XCN6" s="726"/>
      <c r="XCO6" s="726"/>
      <c r="XCP6" s="726"/>
      <c r="XCQ6" s="725"/>
      <c r="XCR6" s="726"/>
      <c r="XCS6" s="726"/>
      <c r="XCT6" s="726"/>
      <c r="XCU6" s="726"/>
      <c r="XCV6" s="726"/>
      <c r="XCW6" s="726"/>
      <c r="XCX6" s="726"/>
      <c r="XCY6" s="727"/>
      <c r="XCZ6" s="728"/>
      <c r="XDA6" s="726"/>
      <c r="XDB6" s="726"/>
      <c r="XDC6" s="726"/>
      <c r="XDD6" s="726"/>
      <c r="XDE6" s="726"/>
      <c r="XDF6" s="726"/>
      <c r="XDG6" s="725"/>
      <c r="XDH6" s="726"/>
      <c r="XDI6" s="726"/>
      <c r="XDJ6" s="726"/>
      <c r="XDK6" s="726"/>
      <c r="XDL6" s="726"/>
      <c r="XDM6" s="726"/>
      <c r="XDN6" s="726"/>
      <c r="XDO6" s="727"/>
      <c r="XDP6" s="728"/>
      <c r="XDQ6" s="726"/>
      <c r="XDR6" s="726"/>
      <c r="XDS6" s="726"/>
      <c r="XDT6" s="726"/>
      <c r="XDU6" s="726"/>
      <c r="XDV6" s="726"/>
      <c r="XDW6" s="725"/>
      <c r="XDX6" s="726"/>
      <c r="XDY6" s="726"/>
      <c r="XDZ6" s="726"/>
      <c r="XEA6" s="726"/>
      <c r="XEB6" s="726"/>
      <c r="XEC6" s="726"/>
      <c r="XED6" s="726"/>
      <c r="XEE6" s="727"/>
      <c r="XEF6" s="728"/>
      <c r="XEG6" s="726"/>
      <c r="XEH6" s="726"/>
      <c r="XEI6" s="726"/>
      <c r="XEJ6" s="726"/>
      <c r="XEK6" s="726"/>
      <c r="XEL6" s="726"/>
      <c r="XEM6" s="725"/>
      <c r="XEN6" s="726"/>
      <c r="XEO6" s="726"/>
      <c r="XEP6" s="726"/>
      <c r="XEQ6" s="726"/>
      <c r="XER6" s="726"/>
      <c r="XES6" s="726"/>
      <c r="XET6" s="726"/>
      <c r="XEU6" s="727"/>
      <c r="XEV6" s="728"/>
      <c r="XEW6" s="726"/>
      <c r="XEX6" s="726"/>
      <c r="XEY6" s="726"/>
      <c r="XEZ6" s="726"/>
      <c r="XFA6" s="726"/>
      <c r="XFB6" s="726"/>
    </row>
    <row r="7" spans="1:16382" ht="15.75" customHeight="1">
      <c r="A7" s="776" t="s">
        <v>4955</v>
      </c>
      <c r="B7" s="739" t="s">
        <v>1852</v>
      </c>
      <c r="C7" s="763" t="s">
        <v>4956</v>
      </c>
      <c r="D7" s="739" t="s">
        <v>4957</v>
      </c>
      <c r="E7" s="739" t="s">
        <v>4958</v>
      </c>
      <c r="F7" s="739" t="s">
        <v>4959</v>
      </c>
      <c r="G7" s="739" t="s">
        <v>4960</v>
      </c>
      <c r="H7" s="739" t="s">
        <v>4961</v>
      </c>
      <c r="I7" s="739" t="s">
        <v>4962</v>
      </c>
      <c r="J7" s="739" t="s">
        <v>4963</v>
      </c>
      <c r="K7" s="739" t="s">
        <v>4964</v>
      </c>
      <c r="L7" s="739" t="s">
        <v>4965</v>
      </c>
      <c r="M7" s="739" t="s">
        <v>4966</v>
      </c>
      <c r="N7" s="744" t="s">
        <v>4967</v>
      </c>
    </row>
    <row r="8" spans="1:16382" ht="13.5" customHeight="1">
      <c r="A8" s="777"/>
      <c r="B8" s="740"/>
      <c r="C8" s="764"/>
      <c r="D8" s="740"/>
      <c r="E8" s="740"/>
      <c r="F8" s="740"/>
      <c r="G8" s="740"/>
      <c r="H8" s="740"/>
      <c r="I8" s="740"/>
      <c r="J8" s="740"/>
      <c r="K8" s="740"/>
      <c r="L8" s="740"/>
      <c r="M8" s="740"/>
      <c r="N8" s="745"/>
    </row>
    <row r="9" spans="1:16382" s="23" customFormat="1" ht="25.15" customHeight="1">
      <c r="A9" s="759" t="s">
        <v>22351</v>
      </c>
      <c r="B9" s="760" t="str">
        <f>'Resumo do Orçamento'!D5</f>
        <v>ELABORAÇÃO/COMPATIBILIZAÇÃO DE PROJETOS</v>
      </c>
      <c r="C9" s="31">
        <f>'Resumo do Orçamento'!I5</f>
        <v>6780.6500000000005</v>
      </c>
      <c r="D9" s="32">
        <f>D10*$C$9</f>
        <v>6780.6500000000005</v>
      </c>
      <c r="E9" s="32">
        <f t="shared" ref="E9:M9" si="0">E10*$C$11</f>
        <v>0</v>
      </c>
      <c r="F9" s="32">
        <f t="shared" si="0"/>
        <v>0</v>
      </c>
      <c r="G9" s="32">
        <f t="shared" si="0"/>
        <v>0</v>
      </c>
      <c r="H9" s="32">
        <f t="shared" si="0"/>
        <v>0</v>
      </c>
      <c r="I9" s="32">
        <f t="shared" si="0"/>
        <v>0</v>
      </c>
      <c r="J9" s="32">
        <f t="shared" si="0"/>
        <v>0</v>
      </c>
      <c r="K9" s="32">
        <f t="shared" si="0"/>
        <v>0</v>
      </c>
      <c r="L9" s="32">
        <f t="shared" si="0"/>
        <v>0</v>
      </c>
      <c r="M9" s="32">
        <f t="shared" si="0"/>
        <v>0</v>
      </c>
      <c r="N9" s="58">
        <f t="shared" ref="N9:N14" si="1">SUM(D9:M9)</f>
        <v>6780.6500000000005</v>
      </c>
      <c r="O9" s="59"/>
      <c r="R9" s="70">
        <f t="shared" ref="R9:R14" si="2">C9-N9</f>
        <v>0</v>
      </c>
      <c r="T9" s="71">
        <f t="shared" ref="T9:T14" si="3">N9-C9</f>
        <v>0</v>
      </c>
    </row>
    <row r="10" spans="1:16382" s="23" customFormat="1" ht="25.15" customHeight="1">
      <c r="A10" s="759"/>
      <c r="B10" s="760"/>
      <c r="C10" s="33">
        <f>C9/$C$47</f>
        <v>9.5295578568624557E-4</v>
      </c>
      <c r="D10" s="34">
        <v>1</v>
      </c>
      <c r="E10" s="34"/>
      <c r="F10" s="34"/>
      <c r="G10" s="34"/>
      <c r="H10" s="34"/>
      <c r="I10" s="34"/>
      <c r="J10" s="34"/>
      <c r="K10" s="34"/>
      <c r="L10" s="34"/>
      <c r="M10" s="34"/>
      <c r="N10" s="60">
        <f t="shared" si="1"/>
        <v>1</v>
      </c>
      <c r="R10" s="70">
        <f t="shared" si="2"/>
        <v>-0.99904704421431378</v>
      </c>
      <c r="T10" s="71">
        <f t="shared" si="3"/>
        <v>0.99904704421431378</v>
      </c>
    </row>
    <row r="11" spans="1:16382" s="23" customFormat="1" ht="25.15" customHeight="1">
      <c r="A11" s="761">
        <v>1</v>
      </c>
      <c r="B11" s="762" t="str">
        <f>'[11]PLANILHA SEM DESONERAÇÃO'!D26</f>
        <v>INSTALAÇÕES INICIAIS DA OBRA</v>
      </c>
      <c r="C11" s="35">
        <f>'Resumo do Orçamento'!I6</f>
        <v>2542.21</v>
      </c>
      <c r="D11" s="36">
        <f t="shared" ref="D11:M11" si="4">D12*$C$11</f>
        <v>2542.21</v>
      </c>
      <c r="E11" s="36">
        <f t="shared" si="4"/>
        <v>0</v>
      </c>
      <c r="F11" s="36">
        <f t="shared" si="4"/>
        <v>0</v>
      </c>
      <c r="G11" s="36">
        <f t="shared" si="4"/>
        <v>0</v>
      </c>
      <c r="H11" s="36">
        <f t="shared" si="4"/>
        <v>0</v>
      </c>
      <c r="I11" s="36">
        <f t="shared" si="4"/>
        <v>0</v>
      </c>
      <c r="J11" s="36">
        <f t="shared" si="4"/>
        <v>0</v>
      </c>
      <c r="K11" s="36">
        <f t="shared" si="4"/>
        <v>0</v>
      </c>
      <c r="L11" s="36">
        <f t="shared" si="4"/>
        <v>0</v>
      </c>
      <c r="M11" s="36">
        <f t="shared" si="4"/>
        <v>0</v>
      </c>
      <c r="N11" s="61">
        <f t="shared" si="1"/>
        <v>2542.21</v>
      </c>
      <c r="O11" s="59"/>
      <c r="R11" s="70">
        <f t="shared" si="2"/>
        <v>0</v>
      </c>
      <c r="T11" s="71">
        <f t="shared" si="3"/>
        <v>0</v>
      </c>
    </row>
    <row r="12" spans="1:16382" s="23" customFormat="1" ht="25.15" customHeight="1">
      <c r="A12" s="761"/>
      <c r="B12" s="762"/>
      <c r="C12" s="37">
        <f>C11/$C$47</f>
        <v>3.5728340615271841E-4</v>
      </c>
      <c r="D12" s="38">
        <v>1</v>
      </c>
      <c r="E12" s="38"/>
      <c r="F12" s="38"/>
      <c r="G12" s="38"/>
      <c r="H12" s="38"/>
      <c r="I12" s="38"/>
      <c r="J12" s="38"/>
      <c r="K12" s="38"/>
      <c r="L12" s="38"/>
      <c r="M12" s="38"/>
      <c r="N12" s="62">
        <f t="shared" si="1"/>
        <v>1</v>
      </c>
      <c r="R12" s="70">
        <f t="shared" si="2"/>
        <v>-0.99964271659384729</v>
      </c>
      <c r="T12" s="71">
        <f t="shared" si="3"/>
        <v>0.99964271659384729</v>
      </c>
    </row>
    <row r="13" spans="1:16382" s="24" customFormat="1" ht="25.15" customHeight="1">
      <c r="A13" s="759">
        <v>2</v>
      </c>
      <c r="B13" s="778" t="str">
        <f>'[11]PLANILHA SEM DESONERAÇÃO'!D39</f>
        <v>PREPARO DO TERRENO - MOVIMENTO DE TERRA E LIMPEZA</v>
      </c>
      <c r="C13" s="31">
        <f>'Resumo do Orçamento'!I7</f>
        <v>84619.38</v>
      </c>
      <c r="D13" s="32">
        <f t="shared" ref="D13:M13" si="5">D14*$C$13</f>
        <v>0</v>
      </c>
      <c r="E13" s="32">
        <f t="shared" si="5"/>
        <v>0</v>
      </c>
      <c r="F13" s="32">
        <f t="shared" si="5"/>
        <v>0</v>
      </c>
      <c r="G13" s="32">
        <f t="shared" si="5"/>
        <v>0</v>
      </c>
      <c r="H13" s="32">
        <f t="shared" si="5"/>
        <v>0</v>
      </c>
      <c r="I13" s="32">
        <f t="shared" si="5"/>
        <v>0</v>
      </c>
      <c r="J13" s="32">
        <f t="shared" si="5"/>
        <v>84619.38</v>
      </c>
      <c r="K13" s="32">
        <f t="shared" si="5"/>
        <v>0</v>
      </c>
      <c r="L13" s="32">
        <f t="shared" si="5"/>
        <v>0</v>
      </c>
      <c r="M13" s="32">
        <f t="shared" si="5"/>
        <v>0</v>
      </c>
      <c r="N13" s="58">
        <f t="shared" si="1"/>
        <v>84619.38</v>
      </c>
      <c r="R13" s="72">
        <f t="shared" si="2"/>
        <v>0</v>
      </c>
      <c r="T13" s="73">
        <f t="shared" si="3"/>
        <v>0</v>
      </c>
    </row>
    <row r="14" spans="1:16382" s="24" customFormat="1" ht="25.15" customHeight="1">
      <c r="A14" s="759"/>
      <c r="B14" s="778"/>
      <c r="C14" s="33">
        <f>C13/$C$47</f>
        <v>1.1892448032590234E-2</v>
      </c>
      <c r="D14" s="34"/>
      <c r="E14" s="34"/>
      <c r="F14" s="34"/>
      <c r="G14" s="34"/>
      <c r="H14" s="34"/>
      <c r="I14" s="34"/>
      <c r="J14" s="34">
        <v>1</v>
      </c>
      <c r="K14" s="34"/>
      <c r="L14" s="34"/>
      <c r="M14" s="34"/>
      <c r="N14" s="60">
        <f t="shared" si="1"/>
        <v>1</v>
      </c>
      <c r="R14" s="72">
        <f t="shared" si="2"/>
        <v>-0.98810755196740974</v>
      </c>
      <c r="T14" s="73">
        <f t="shared" si="3"/>
        <v>0.98810755196740974</v>
      </c>
    </row>
    <row r="15" spans="1:16382" s="23" customFormat="1" ht="25.15" customHeight="1">
      <c r="A15" s="761">
        <v>3</v>
      </c>
      <c r="B15" s="762" t="str">
        <f>'[11]PLANILHA SEM DESONERAÇÃO'!D55</f>
        <v>INFRAESTRUTURA</v>
      </c>
      <c r="C15" s="35">
        <f>'Resumo do Orçamento'!I8</f>
        <v>494716.37000000005</v>
      </c>
      <c r="D15" s="36">
        <f t="shared" ref="D15:M15" si="6">D16*$C$15</f>
        <v>346301.45900000003</v>
      </c>
      <c r="E15" s="36">
        <f t="shared" si="6"/>
        <v>148414.91100000002</v>
      </c>
      <c r="F15" s="36">
        <f t="shared" si="6"/>
        <v>0</v>
      </c>
      <c r="G15" s="36">
        <f t="shared" si="6"/>
        <v>0</v>
      </c>
      <c r="H15" s="36">
        <f t="shared" si="6"/>
        <v>0</v>
      </c>
      <c r="I15" s="36">
        <f t="shared" si="6"/>
        <v>0</v>
      </c>
      <c r="J15" s="36">
        <f t="shared" si="6"/>
        <v>0</v>
      </c>
      <c r="K15" s="36">
        <f t="shared" si="6"/>
        <v>0</v>
      </c>
      <c r="L15" s="36">
        <f t="shared" si="6"/>
        <v>0</v>
      </c>
      <c r="M15" s="36">
        <f t="shared" si="6"/>
        <v>0</v>
      </c>
      <c r="N15" s="61">
        <f t="shared" ref="N15:N46" si="7">SUM(D15:M15)</f>
        <v>494716.37000000005</v>
      </c>
      <c r="R15" s="70">
        <f t="shared" ref="R15:R46" si="8">C15-N15</f>
        <v>0</v>
      </c>
      <c r="T15" s="71">
        <f t="shared" ref="T15:T46" si="9">N15-C15</f>
        <v>0</v>
      </c>
    </row>
    <row r="16" spans="1:16382" s="23" customFormat="1" ht="25.15" customHeight="1">
      <c r="A16" s="761"/>
      <c r="B16" s="762"/>
      <c r="C16" s="37">
        <f>C15/$C$47</f>
        <v>6.9527674642578127E-2</v>
      </c>
      <c r="D16" s="38">
        <v>0.7</v>
      </c>
      <c r="E16" s="38">
        <v>0.3</v>
      </c>
      <c r="F16" s="38"/>
      <c r="G16" s="38"/>
      <c r="H16" s="38"/>
      <c r="I16" s="38"/>
      <c r="J16" s="38"/>
      <c r="K16" s="38"/>
      <c r="L16" s="38"/>
      <c r="M16" s="38"/>
      <c r="N16" s="62">
        <f t="shared" si="7"/>
        <v>1</v>
      </c>
      <c r="R16" s="70">
        <f t="shared" si="8"/>
        <v>-0.93047232535742186</v>
      </c>
      <c r="T16" s="71">
        <f t="shared" si="9"/>
        <v>0.93047232535742186</v>
      </c>
    </row>
    <row r="17" spans="1:20" s="24" customFormat="1" ht="25.15" customHeight="1">
      <c r="A17" s="759">
        <v>4</v>
      </c>
      <c r="B17" s="760" t="str">
        <f>'[11]PLANILHA SEM DESONERAÇÃO'!D77</f>
        <v>SUPRAESTRUTURA</v>
      </c>
      <c r="C17" s="31">
        <f>'Resumo do Orçamento'!I9</f>
        <v>2240065.81</v>
      </c>
      <c r="D17" s="32">
        <f t="shared" ref="D17:I17" si="10">D18*$C$17</f>
        <v>0</v>
      </c>
      <c r="E17" s="32">
        <f t="shared" si="10"/>
        <v>224006.58100000001</v>
      </c>
      <c r="F17" s="32">
        <f t="shared" si="10"/>
        <v>672019.74300000002</v>
      </c>
      <c r="G17" s="32">
        <f t="shared" si="10"/>
        <v>672019.74300000002</v>
      </c>
      <c r="H17" s="32">
        <f t="shared" si="10"/>
        <v>672019.74300000002</v>
      </c>
      <c r="I17" s="32">
        <f t="shared" si="10"/>
        <v>0</v>
      </c>
      <c r="J17" s="32">
        <f>J18*$C$17-0</f>
        <v>0</v>
      </c>
      <c r="K17" s="32">
        <f>K18*$C$17</f>
        <v>0</v>
      </c>
      <c r="L17" s="32">
        <f>L18*$C$17</f>
        <v>0</v>
      </c>
      <c r="M17" s="32">
        <f>M18*$C$17</f>
        <v>0</v>
      </c>
      <c r="N17" s="58">
        <f t="shared" si="7"/>
        <v>2240065.81</v>
      </c>
      <c r="R17" s="72">
        <f t="shared" si="8"/>
        <v>0</v>
      </c>
      <c r="T17" s="73">
        <f t="shared" si="9"/>
        <v>0</v>
      </c>
    </row>
    <row r="18" spans="1:20" s="24" customFormat="1" ht="25.15" customHeight="1">
      <c r="A18" s="759"/>
      <c r="B18" s="760"/>
      <c r="C18" s="33">
        <f>C17/$C$47</f>
        <v>0.31481991755325017</v>
      </c>
      <c r="D18" s="34"/>
      <c r="E18" s="34">
        <v>0.1</v>
      </c>
      <c r="F18" s="34">
        <v>0.3</v>
      </c>
      <c r="G18" s="34">
        <v>0.3</v>
      </c>
      <c r="H18" s="34">
        <v>0.3</v>
      </c>
      <c r="I18" s="34"/>
      <c r="J18" s="34"/>
      <c r="K18" s="34"/>
      <c r="L18" s="34"/>
      <c r="M18" s="34"/>
      <c r="N18" s="60">
        <f t="shared" si="7"/>
        <v>1</v>
      </c>
      <c r="R18" s="72">
        <f t="shared" si="8"/>
        <v>-0.68518008244674977</v>
      </c>
      <c r="T18" s="73">
        <f t="shared" si="9"/>
        <v>0.68518008244674977</v>
      </c>
    </row>
    <row r="19" spans="1:20" s="23" customFormat="1" ht="25.15" customHeight="1">
      <c r="A19" s="761">
        <v>5</v>
      </c>
      <c r="B19" s="762" t="str">
        <f>'[11]PLANILHA SEM DESONERAÇÃO'!D97</f>
        <v>ALVENARIAS E DIVISÕES E ACESSÓRIOS</v>
      </c>
      <c r="C19" s="35">
        <f>'Resumo do Orçamento'!I10</f>
        <v>555245.65</v>
      </c>
      <c r="D19" s="36">
        <f t="shared" ref="D19:M19" si="11">D20*$C$19</f>
        <v>0</v>
      </c>
      <c r="E19" s="36">
        <f t="shared" si="11"/>
        <v>0</v>
      </c>
      <c r="F19" s="36">
        <f t="shared" si="11"/>
        <v>0</v>
      </c>
      <c r="G19" s="36">
        <f t="shared" si="11"/>
        <v>0</v>
      </c>
      <c r="H19" s="36">
        <f t="shared" si="11"/>
        <v>111049.13</v>
      </c>
      <c r="I19" s="36">
        <f t="shared" si="11"/>
        <v>333147.39</v>
      </c>
      <c r="J19" s="36">
        <f t="shared" si="11"/>
        <v>111049.13</v>
      </c>
      <c r="K19" s="36">
        <f t="shared" si="11"/>
        <v>0</v>
      </c>
      <c r="L19" s="36">
        <f t="shared" si="11"/>
        <v>0</v>
      </c>
      <c r="M19" s="36">
        <f t="shared" si="11"/>
        <v>0</v>
      </c>
      <c r="N19" s="61">
        <f t="shared" si="7"/>
        <v>555245.65</v>
      </c>
      <c r="R19" s="70">
        <f t="shared" si="8"/>
        <v>0</v>
      </c>
      <c r="T19" s="71">
        <f t="shared" si="9"/>
        <v>0</v>
      </c>
    </row>
    <row r="20" spans="1:20" s="23" customFormat="1" ht="25.15" customHeight="1">
      <c r="A20" s="761"/>
      <c r="B20" s="762"/>
      <c r="C20" s="37">
        <f>C19/$C$47</f>
        <v>7.8034488529067289E-2</v>
      </c>
      <c r="D20" s="38"/>
      <c r="E20" s="38"/>
      <c r="F20" s="38"/>
      <c r="G20" s="38"/>
      <c r="H20" s="38">
        <v>0.2</v>
      </c>
      <c r="I20" s="38">
        <v>0.6</v>
      </c>
      <c r="J20" s="38">
        <v>0.2</v>
      </c>
      <c r="K20" s="38"/>
      <c r="L20" s="38"/>
      <c r="M20" s="38"/>
      <c r="N20" s="62">
        <f t="shared" si="7"/>
        <v>1</v>
      </c>
      <c r="R20" s="70">
        <f t="shared" si="8"/>
        <v>-0.92196551147093275</v>
      </c>
      <c r="T20" s="71">
        <f t="shared" si="9"/>
        <v>0.92196551147093275</v>
      </c>
    </row>
    <row r="21" spans="1:20" s="25" customFormat="1" ht="25.15" customHeight="1">
      <c r="A21" s="759">
        <v>6</v>
      </c>
      <c r="B21" s="760" t="str">
        <f>'[11]PLANILHA SEM DESONERAÇÃO'!D106</f>
        <v>IMPERMEABILIZAÇÕES</v>
      </c>
      <c r="C21" s="31">
        <f>'Resumo do Orçamento'!I11</f>
        <v>289143.44</v>
      </c>
      <c r="D21" s="32">
        <f t="shared" ref="D21:K21" si="12">D22*$C$21</f>
        <v>0</v>
      </c>
      <c r="E21" s="32">
        <f t="shared" si="12"/>
        <v>0</v>
      </c>
      <c r="F21" s="32">
        <f t="shared" si="12"/>
        <v>0</v>
      </c>
      <c r="G21" s="32">
        <f t="shared" si="12"/>
        <v>57828.688000000002</v>
      </c>
      <c r="H21" s="32">
        <f t="shared" si="12"/>
        <v>115657.376</v>
      </c>
      <c r="I21" s="32">
        <f t="shared" si="12"/>
        <v>115657.376</v>
      </c>
      <c r="J21" s="32">
        <f t="shared" si="12"/>
        <v>0</v>
      </c>
      <c r="K21" s="32">
        <f t="shared" si="12"/>
        <v>0</v>
      </c>
      <c r="L21" s="32">
        <f>L22*$C$21-0</f>
        <v>0</v>
      </c>
      <c r="M21" s="32">
        <f>M22*$C$21</f>
        <v>0</v>
      </c>
      <c r="N21" s="58">
        <f t="shared" si="7"/>
        <v>289143.44</v>
      </c>
      <c r="R21" s="70">
        <f t="shared" si="8"/>
        <v>0</v>
      </c>
      <c r="T21" s="71">
        <f t="shared" si="9"/>
        <v>0</v>
      </c>
    </row>
    <row r="22" spans="1:20" s="25" customFormat="1" ht="25.15" customHeight="1">
      <c r="A22" s="759"/>
      <c r="B22" s="760"/>
      <c r="C22" s="33">
        <f>C21/$C$47</f>
        <v>4.0636356992504223E-2</v>
      </c>
      <c r="D22" s="34"/>
      <c r="E22" s="34"/>
      <c r="F22" s="34"/>
      <c r="G22" s="34">
        <v>0.2</v>
      </c>
      <c r="H22" s="34">
        <v>0.4</v>
      </c>
      <c r="I22" s="34">
        <v>0.4</v>
      </c>
      <c r="J22" s="34"/>
      <c r="K22" s="34"/>
      <c r="L22" s="34"/>
      <c r="M22" s="34"/>
      <c r="N22" s="60">
        <f t="shared" si="7"/>
        <v>1</v>
      </c>
      <c r="R22" s="70">
        <f t="shared" si="8"/>
        <v>-0.95936364300749577</v>
      </c>
      <c r="T22" s="71">
        <f t="shared" si="9"/>
        <v>0.95936364300749577</v>
      </c>
    </row>
    <row r="23" spans="1:20" s="23" customFormat="1" ht="25.15" customHeight="1">
      <c r="A23" s="761">
        <v>7</v>
      </c>
      <c r="B23" s="762" t="str">
        <f>'[11]PLANILHA SEM DESONERAÇÃO'!D113</f>
        <v>PEITORIS E CHAPINS</v>
      </c>
      <c r="C23" s="35">
        <f>'Resumo do Orçamento'!I12</f>
        <v>30850.399999999998</v>
      </c>
      <c r="D23" s="36">
        <f t="shared" ref="D23:M23" si="13">D24*$C$23</f>
        <v>0</v>
      </c>
      <c r="E23" s="36">
        <f t="shared" si="13"/>
        <v>0</v>
      </c>
      <c r="F23" s="36">
        <f t="shared" si="13"/>
        <v>0</v>
      </c>
      <c r="G23" s="36">
        <f t="shared" si="13"/>
        <v>0</v>
      </c>
      <c r="H23" s="36">
        <f t="shared" si="13"/>
        <v>0</v>
      </c>
      <c r="I23" s="36">
        <f t="shared" si="13"/>
        <v>15425.199999999999</v>
      </c>
      <c r="J23" s="36">
        <f t="shared" si="13"/>
        <v>15425.199999999999</v>
      </c>
      <c r="K23" s="36">
        <f t="shared" si="13"/>
        <v>0</v>
      </c>
      <c r="L23" s="36">
        <f t="shared" si="13"/>
        <v>0</v>
      </c>
      <c r="M23" s="36">
        <f t="shared" si="13"/>
        <v>0</v>
      </c>
      <c r="N23" s="61">
        <f t="shared" si="7"/>
        <v>30850.399999999998</v>
      </c>
      <c r="R23" s="70">
        <f t="shared" si="8"/>
        <v>0</v>
      </c>
      <c r="T23" s="71">
        <f t="shared" si="9"/>
        <v>0</v>
      </c>
    </row>
    <row r="24" spans="1:20" s="23" customFormat="1" ht="25.15" customHeight="1">
      <c r="A24" s="761"/>
      <c r="B24" s="762"/>
      <c r="C24" s="37">
        <f>C23/$C$47</f>
        <v>4.3357299330794167E-3</v>
      </c>
      <c r="D24" s="38"/>
      <c r="E24" s="38"/>
      <c r="F24" s="38"/>
      <c r="G24" s="38"/>
      <c r="H24" s="38"/>
      <c r="I24" s="38">
        <v>0.5</v>
      </c>
      <c r="J24" s="38">
        <v>0.5</v>
      </c>
      <c r="K24" s="38"/>
      <c r="L24" s="38"/>
      <c r="M24" s="38"/>
      <c r="N24" s="62">
        <f t="shared" si="7"/>
        <v>1</v>
      </c>
      <c r="R24" s="70">
        <f t="shared" si="8"/>
        <v>-0.9956642700669206</v>
      </c>
      <c r="T24" s="71">
        <f t="shared" si="9"/>
        <v>0.9956642700669206</v>
      </c>
    </row>
    <row r="25" spans="1:20" s="25" customFormat="1" ht="25.15" customHeight="1">
      <c r="A25" s="759">
        <v>8</v>
      </c>
      <c r="B25" s="760" t="str">
        <f>'[11]PLANILHA SEM DESONERAÇÃO'!D117</f>
        <v>REVESTIMENTOS - PAREDES</v>
      </c>
      <c r="C25" s="31">
        <f>'Resumo do Orçamento'!I13</f>
        <v>59469.93</v>
      </c>
      <c r="D25" s="32">
        <f t="shared" ref="D25:M25" si="14">D26*$C$25</f>
        <v>0</v>
      </c>
      <c r="E25" s="32">
        <f t="shared" si="14"/>
        <v>0</v>
      </c>
      <c r="F25" s="32">
        <f t="shared" si="14"/>
        <v>0</v>
      </c>
      <c r="G25" s="32">
        <f t="shared" si="14"/>
        <v>0</v>
      </c>
      <c r="H25" s="32">
        <f t="shared" si="14"/>
        <v>0</v>
      </c>
      <c r="I25" s="32">
        <f t="shared" si="14"/>
        <v>0</v>
      </c>
      <c r="J25" s="32">
        <f t="shared" si="14"/>
        <v>23787.972000000002</v>
      </c>
      <c r="K25" s="32">
        <f t="shared" si="14"/>
        <v>35681.957999999999</v>
      </c>
      <c r="L25" s="32">
        <f t="shared" si="14"/>
        <v>0</v>
      </c>
      <c r="M25" s="32">
        <f t="shared" si="14"/>
        <v>0</v>
      </c>
      <c r="N25" s="58">
        <f t="shared" si="7"/>
        <v>59469.93</v>
      </c>
      <c r="R25" s="70">
        <f t="shared" si="8"/>
        <v>0</v>
      </c>
      <c r="T25" s="71">
        <f t="shared" si="9"/>
        <v>0</v>
      </c>
    </row>
    <row r="26" spans="1:20" s="25" customFormat="1" ht="25.15" customHeight="1">
      <c r="A26" s="759"/>
      <c r="B26" s="760"/>
      <c r="C26" s="33">
        <f>C25/$C$47</f>
        <v>8.3579323321298134E-3</v>
      </c>
      <c r="D26" s="34"/>
      <c r="E26" s="34"/>
      <c r="F26" s="34"/>
      <c r="G26" s="34"/>
      <c r="H26" s="34"/>
      <c r="I26" s="34"/>
      <c r="J26" s="34">
        <v>0.4</v>
      </c>
      <c r="K26" s="34">
        <v>0.6</v>
      </c>
      <c r="L26" s="34"/>
      <c r="M26" s="34"/>
      <c r="N26" s="60">
        <f t="shared" si="7"/>
        <v>1</v>
      </c>
      <c r="R26" s="70">
        <f t="shared" si="8"/>
        <v>-0.99164206766787022</v>
      </c>
      <c r="T26" s="71">
        <f t="shared" si="9"/>
        <v>0.99164206766787022</v>
      </c>
    </row>
    <row r="27" spans="1:20" s="23" customFormat="1" ht="25.15" customHeight="1">
      <c r="A27" s="761">
        <v>9</v>
      </c>
      <c r="B27" s="762" t="str">
        <f>'[11]PLANILHA SEM DESONERAÇÃO'!D123</f>
        <v>REVESTIMENTOS - PISOS</v>
      </c>
      <c r="C27" s="35">
        <f>'Resumo do Orçamento'!I14</f>
        <v>610152.66</v>
      </c>
      <c r="D27" s="36">
        <f t="shared" ref="D27:M27" si="15">D28*$C$27</f>
        <v>0</v>
      </c>
      <c r="E27" s="36">
        <f t="shared" si="15"/>
        <v>0</v>
      </c>
      <c r="F27" s="36">
        <f t="shared" si="15"/>
        <v>0</v>
      </c>
      <c r="G27" s="36">
        <f t="shared" si="15"/>
        <v>0</v>
      </c>
      <c r="H27" s="36">
        <f t="shared" si="15"/>
        <v>0</v>
      </c>
      <c r="I27" s="36">
        <f t="shared" si="15"/>
        <v>213553.43100000001</v>
      </c>
      <c r="J27" s="36">
        <f t="shared" si="15"/>
        <v>152538.16500000001</v>
      </c>
      <c r="K27" s="36">
        <f t="shared" si="15"/>
        <v>183045.79800000001</v>
      </c>
      <c r="L27" s="36">
        <f t="shared" si="15"/>
        <v>61015.266000000003</v>
      </c>
      <c r="M27" s="36">
        <f t="shared" si="15"/>
        <v>0</v>
      </c>
      <c r="N27" s="61">
        <f t="shared" si="7"/>
        <v>610152.66000000015</v>
      </c>
      <c r="Q27" s="228"/>
      <c r="R27" s="70">
        <f t="shared" si="8"/>
        <v>0</v>
      </c>
      <c r="T27" s="71">
        <f t="shared" si="9"/>
        <v>0</v>
      </c>
    </row>
    <row r="28" spans="1:20" s="23" customFormat="1" ht="25.15" customHeight="1">
      <c r="A28" s="761"/>
      <c r="B28" s="762"/>
      <c r="C28" s="37">
        <f>C27/$C$47</f>
        <v>8.575114590767148E-2</v>
      </c>
      <c r="D28" s="38"/>
      <c r="E28" s="38"/>
      <c r="F28" s="38"/>
      <c r="G28" s="38"/>
      <c r="H28" s="38"/>
      <c r="I28" s="38">
        <v>0.35</v>
      </c>
      <c r="J28" s="38">
        <v>0.25</v>
      </c>
      <c r="K28" s="38">
        <v>0.3</v>
      </c>
      <c r="L28" s="38">
        <v>0.1</v>
      </c>
      <c r="M28" s="38"/>
      <c r="N28" s="62">
        <f t="shared" si="7"/>
        <v>0.99999999999999989</v>
      </c>
      <c r="R28" s="70">
        <f t="shared" si="8"/>
        <v>-0.91424885409232837</v>
      </c>
      <c r="T28" s="71">
        <f t="shared" si="9"/>
        <v>0.91424885409232837</v>
      </c>
    </row>
    <row r="29" spans="1:20" s="25" customFormat="1" ht="25.15" customHeight="1">
      <c r="A29" s="759">
        <v>10</v>
      </c>
      <c r="B29" s="760" t="str">
        <f>'[11]PLANILHA SEM DESONERAÇÃO'!D131</f>
        <v>INSTALAÇÕES HIDROSSANITÁRIAS</v>
      </c>
      <c r="C29" s="31">
        <f>'Resumo do Orçamento'!I15</f>
        <v>212813.86</v>
      </c>
      <c r="D29" s="32">
        <f t="shared" ref="D29:M29" si="16">D30*$C$29</f>
        <v>0</v>
      </c>
      <c r="E29" s="32">
        <f t="shared" si="16"/>
        <v>0</v>
      </c>
      <c r="F29" s="32">
        <f t="shared" si="16"/>
        <v>0</v>
      </c>
      <c r="G29" s="32">
        <f t="shared" si="16"/>
        <v>0</v>
      </c>
      <c r="H29" s="32">
        <f t="shared" si="16"/>
        <v>0</v>
      </c>
      <c r="I29" s="32">
        <f t="shared" si="16"/>
        <v>63844.157999999996</v>
      </c>
      <c r="J29" s="32">
        <f t="shared" si="16"/>
        <v>63844.157999999996</v>
      </c>
      <c r="K29" s="32">
        <f t="shared" si="16"/>
        <v>42562.771999999997</v>
      </c>
      <c r="L29" s="32">
        <f t="shared" si="16"/>
        <v>21281.385999999999</v>
      </c>
      <c r="M29" s="32">
        <f t="shared" si="16"/>
        <v>21281.385999999999</v>
      </c>
      <c r="N29" s="58">
        <f t="shared" si="7"/>
        <v>212813.86</v>
      </c>
      <c r="R29" s="70">
        <f t="shared" si="8"/>
        <v>0</v>
      </c>
      <c r="T29" s="71">
        <f t="shared" si="9"/>
        <v>0</v>
      </c>
    </row>
    <row r="30" spans="1:20" s="25" customFormat="1" ht="25.15" customHeight="1">
      <c r="A30" s="759"/>
      <c r="B30" s="760"/>
      <c r="C30" s="33">
        <f>C29/$C$47</f>
        <v>2.9908961406535161E-2</v>
      </c>
      <c r="D30" s="34"/>
      <c r="E30" s="34"/>
      <c r="F30" s="34"/>
      <c r="G30" s="34"/>
      <c r="H30" s="34"/>
      <c r="I30" s="34">
        <v>0.3</v>
      </c>
      <c r="J30" s="34">
        <v>0.3</v>
      </c>
      <c r="K30" s="34">
        <v>0.2</v>
      </c>
      <c r="L30" s="34">
        <v>0.1</v>
      </c>
      <c r="M30" s="34">
        <v>0.1</v>
      </c>
      <c r="N30" s="60">
        <f t="shared" si="7"/>
        <v>1</v>
      </c>
      <c r="R30" s="70">
        <f t="shared" si="8"/>
        <v>-0.97009103859346479</v>
      </c>
      <c r="T30" s="71">
        <f t="shared" si="9"/>
        <v>0.97009103859346479</v>
      </c>
    </row>
    <row r="31" spans="1:20" s="23" customFormat="1" ht="25.15" customHeight="1">
      <c r="A31" s="761">
        <v>11</v>
      </c>
      <c r="B31" s="762" t="str">
        <f>'[11]PLANILHA SEM DESONERAÇÃO'!D238</f>
        <v>INSTALAÇÕES ELÉTRICAS</v>
      </c>
      <c r="C31" s="35">
        <f>'Resumo do Orçamento'!I16</f>
        <v>331108.27999999997</v>
      </c>
      <c r="D31" s="36">
        <f t="shared" ref="D31:M31" si="17">D32*$C$31</f>
        <v>0</v>
      </c>
      <c r="E31" s="36">
        <f t="shared" si="17"/>
        <v>0</v>
      </c>
      <c r="F31" s="36">
        <f t="shared" si="17"/>
        <v>0</v>
      </c>
      <c r="G31" s="36">
        <f t="shared" si="17"/>
        <v>0</v>
      </c>
      <c r="H31" s="36">
        <f t="shared" si="17"/>
        <v>0</v>
      </c>
      <c r="I31" s="36">
        <f t="shared" si="17"/>
        <v>99332.483999999982</v>
      </c>
      <c r="J31" s="36">
        <f t="shared" si="17"/>
        <v>66221.656000000003</v>
      </c>
      <c r="K31" s="36">
        <f t="shared" si="17"/>
        <v>66221.656000000003</v>
      </c>
      <c r="L31" s="36">
        <f t="shared" si="17"/>
        <v>66221.656000000003</v>
      </c>
      <c r="M31" s="36">
        <f t="shared" si="17"/>
        <v>33110.828000000001</v>
      </c>
      <c r="N31" s="61">
        <f t="shared" si="7"/>
        <v>331108.27999999997</v>
      </c>
      <c r="R31" s="70">
        <f t="shared" si="8"/>
        <v>0</v>
      </c>
      <c r="T31" s="71">
        <f t="shared" si="9"/>
        <v>0</v>
      </c>
    </row>
    <row r="32" spans="1:20" s="23" customFormat="1" ht="25.15" customHeight="1">
      <c r="A32" s="761"/>
      <c r="B32" s="762"/>
      <c r="C32" s="37">
        <f>C31/$C$47</f>
        <v>4.6534115625289807E-2</v>
      </c>
      <c r="D32" s="38"/>
      <c r="E32" s="38"/>
      <c r="F32" s="38"/>
      <c r="G32" s="38"/>
      <c r="H32" s="38"/>
      <c r="I32" s="38">
        <v>0.3</v>
      </c>
      <c r="J32" s="38">
        <v>0.2</v>
      </c>
      <c r="K32" s="38">
        <v>0.2</v>
      </c>
      <c r="L32" s="38">
        <v>0.2</v>
      </c>
      <c r="M32" s="38">
        <v>0.1</v>
      </c>
      <c r="N32" s="62">
        <f t="shared" si="7"/>
        <v>0.99999999999999989</v>
      </c>
      <c r="R32" s="70">
        <f t="shared" si="8"/>
        <v>-0.95346588437471014</v>
      </c>
      <c r="T32" s="71">
        <f t="shared" si="9"/>
        <v>0.95346588437471014</v>
      </c>
    </row>
    <row r="33" spans="1:20" s="25" customFormat="1" ht="25.15" customHeight="1">
      <c r="A33" s="759">
        <v>12</v>
      </c>
      <c r="B33" s="760" t="str">
        <f>'[11]PLANILHA SEM DESONERAÇÃO'!D289</f>
        <v>ESQUADRIAS</v>
      </c>
      <c r="C33" s="31">
        <f>'Resumo do Orçamento'!I17</f>
        <v>273809.64</v>
      </c>
      <c r="D33" s="32">
        <f t="shared" ref="D33:M33" si="18">D34*$C$33</f>
        <v>0</v>
      </c>
      <c r="E33" s="32">
        <f t="shared" si="18"/>
        <v>0</v>
      </c>
      <c r="F33" s="32">
        <f t="shared" si="18"/>
        <v>0</v>
      </c>
      <c r="G33" s="32">
        <f t="shared" si="18"/>
        <v>0</v>
      </c>
      <c r="H33" s="32">
        <f t="shared" si="18"/>
        <v>0</v>
      </c>
      <c r="I33" s="32">
        <f t="shared" si="18"/>
        <v>0</v>
      </c>
      <c r="J33" s="32">
        <f t="shared" si="18"/>
        <v>82142.892000000007</v>
      </c>
      <c r="K33" s="32">
        <f t="shared" si="18"/>
        <v>136904.82</v>
      </c>
      <c r="L33" s="32">
        <f t="shared" si="18"/>
        <v>54761.928000000007</v>
      </c>
      <c r="M33" s="32">
        <f t="shared" si="18"/>
        <v>0</v>
      </c>
      <c r="N33" s="58">
        <f t="shared" si="7"/>
        <v>273809.64</v>
      </c>
      <c r="R33" s="70">
        <f t="shared" si="8"/>
        <v>0</v>
      </c>
      <c r="T33" s="71">
        <f t="shared" si="9"/>
        <v>0</v>
      </c>
    </row>
    <row r="34" spans="1:20" s="25" customFormat="1" ht="25.15" customHeight="1">
      <c r="A34" s="759"/>
      <c r="B34" s="760"/>
      <c r="C34" s="33">
        <f>C33/$C$47</f>
        <v>3.8481337425566579E-2</v>
      </c>
      <c r="D34" s="34"/>
      <c r="E34" s="34"/>
      <c r="F34" s="34"/>
      <c r="G34" s="34"/>
      <c r="H34" s="34"/>
      <c r="I34" s="34"/>
      <c r="J34" s="34">
        <v>0.3</v>
      </c>
      <c r="K34" s="34">
        <v>0.5</v>
      </c>
      <c r="L34" s="34">
        <v>0.2</v>
      </c>
      <c r="M34" s="34"/>
      <c r="N34" s="60">
        <f t="shared" si="7"/>
        <v>1</v>
      </c>
      <c r="R34" s="70">
        <f t="shared" si="8"/>
        <v>-0.96151866257443341</v>
      </c>
      <c r="T34" s="71">
        <f t="shared" si="9"/>
        <v>0.96151866257443341</v>
      </c>
    </row>
    <row r="35" spans="1:20" s="23" customFormat="1" ht="25.15" customHeight="1">
      <c r="A35" s="761">
        <v>13</v>
      </c>
      <c r="B35" s="762" t="str">
        <f>'[11]PLANILHA SEM DESONERAÇÃO'!D303</f>
        <v>INCENDIO</v>
      </c>
      <c r="C35" s="35">
        <f>'Resumo do Orçamento'!I18</f>
        <v>87086.989999999976</v>
      </c>
      <c r="D35" s="36">
        <f t="shared" ref="D35:M35" si="19">D36*$C$35</f>
        <v>0</v>
      </c>
      <c r="E35" s="36">
        <f t="shared" si="19"/>
        <v>0</v>
      </c>
      <c r="F35" s="36">
        <f t="shared" si="19"/>
        <v>0</v>
      </c>
      <c r="G35" s="36">
        <f t="shared" si="19"/>
        <v>0</v>
      </c>
      <c r="H35" s="36">
        <f t="shared" si="19"/>
        <v>0</v>
      </c>
      <c r="I35" s="36">
        <f t="shared" si="19"/>
        <v>0</v>
      </c>
      <c r="J35" s="36">
        <f t="shared" si="19"/>
        <v>26126.096999999991</v>
      </c>
      <c r="K35" s="36">
        <f t="shared" si="19"/>
        <v>26126.096999999991</v>
      </c>
      <c r="L35" s="36">
        <f t="shared" si="19"/>
        <v>26126.096999999991</v>
      </c>
      <c r="M35" s="36">
        <f t="shared" si="19"/>
        <v>8708.6989999999987</v>
      </c>
      <c r="N35" s="61">
        <f t="shared" si="7"/>
        <v>87086.989999999962</v>
      </c>
      <c r="R35" s="70">
        <f t="shared" si="8"/>
        <v>0</v>
      </c>
      <c r="T35" s="71">
        <f t="shared" si="9"/>
        <v>0</v>
      </c>
    </row>
    <row r="36" spans="1:20" s="23" customFormat="1" ht="25.15" customHeight="1">
      <c r="A36" s="761"/>
      <c r="B36" s="762"/>
      <c r="C36" s="37">
        <f>C35/$C$47</f>
        <v>1.2239247119155269E-2</v>
      </c>
      <c r="D36" s="38"/>
      <c r="E36" s="38"/>
      <c r="F36" s="38"/>
      <c r="G36" s="38"/>
      <c r="H36" s="38"/>
      <c r="I36" s="38"/>
      <c r="J36" s="38">
        <v>0.3</v>
      </c>
      <c r="K36" s="38">
        <v>0.3</v>
      </c>
      <c r="L36" s="38">
        <v>0.3</v>
      </c>
      <c r="M36" s="38">
        <v>0.1</v>
      </c>
      <c r="N36" s="62">
        <f t="shared" si="7"/>
        <v>0.99999999999999989</v>
      </c>
      <c r="R36" s="70">
        <f t="shared" si="8"/>
        <v>-0.98776075288084464</v>
      </c>
      <c r="T36" s="71">
        <f t="shared" si="9"/>
        <v>0.98776075288084464</v>
      </c>
    </row>
    <row r="37" spans="1:20" s="25" customFormat="1" ht="25.15" customHeight="1">
      <c r="A37" s="759">
        <v>14</v>
      </c>
      <c r="B37" s="760" t="str">
        <f>'[11]PLANILHA SEM DESONERAÇÃO'!D326</f>
        <v>FORROS, PINTURAS E TEXTURAS</v>
      </c>
      <c r="C37" s="31">
        <f>'Resumo do Orçamento'!I19</f>
        <v>558710.54999999993</v>
      </c>
      <c r="D37" s="32">
        <f t="shared" ref="D37:L37" si="20">D38*$C$37</f>
        <v>0</v>
      </c>
      <c r="E37" s="32">
        <f t="shared" si="20"/>
        <v>0</v>
      </c>
      <c r="F37" s="32">
        <f t="shared" si="20"/>
        <v>0</v>
      </c>
      <c r="G37" s="32">
        <f t="shared" si="20"/>
        <v>0</v>
      </c>
      <c r="H37" s="32">
        <f t="shared" si="20"/>
        <v>0</v>
      </c>
      <c r="I37" s="32">
        <f t="shared" si="20"/>
        <v>111742.10999999999</v>
      </c>
      <c r="J37" s="32">
        <f t="shared" si="20"/>
        <v>111742.10999999999</v>
      </c>
      <c r="K37" s="32">
        <f t="shared" si="20"/>
        <v>55871.054999999993</v>
      </c>
      <c r="L37" s="32">
        <f t="shared" si="20"/>
        <v>111742.10999999999</v>
      </c>
      <c r="M37" s="32">
        <f>M38*$C$37-0</f>
        <v>167613.16499999998</v>
      </c>
      <c r="N37" s="58">
        <f t="shared" si="7"/>
        <v>558710.54999999993</v>
      </c>
      <c r="R37" s="70">
        <f t="shared" si="8"/>
        <v>0</v>
      </c>
      <c r="T37" s="71">
        <f t="shared" si="9"/>
        <v>0</v>
      </c>
    </row>
    <row r="38" spans="1:20" s="25" customFormat="1" ht="25.15" customHeight="1">
      <c r="A38" s="759"/>
      <c r="B38" s="760"/>
      <c r="C38" s="33">
        <f>C37/$C$47</f>
        <v>7.8521447227986138E-2</v>
      </c>
      <c r="D38" s="34"/>
      <c r="E38" s="34"/>
      <c r="F38" s="34"/>
      <c r="G38" s="34"/>
      <c r="H38" s="34"/>
      <c r="I38" s="34">
        <v>0.2</v>
      </c>
      <c r="J38" s="34">
        <v>0.2</v>
      </c>
      <c r="K38" s="34">
        <v>0.1</v>
      </c>
      <c r="L38" s="34">
        <v>0.2</v>
      </c>
      <c r="M38" s="34">
        <v>0.3</v>
      </c>
      <c r="N38" s="60">
        <f t="shared" si="7"/>
        <v>1</v>
      </c>
      <c r="R38" s="70">
        <f t="shared" si="8"/>
        <v>-0.92147855277201385</v>
      </c>
      <c r="T38" s="71">
        <f t="shared" si="9"/>
        <v>0.92147855277201385</v>
      </c>
    </row>
    <row r="39" spans="1:20" s="23" customFormat="1" ht="25.15" customHeight="1">
      <c r="A39" s="761">
        <v>15</v>
      </c>
      <c r="B39" s="762" t="str">
        <f>'[11]PLANILHA SEM DESONERAÇÃO'!D344</f>
        <v>URBANIZAÇÃO</v>
      </c>
      <c r="C39" s="35">
        <f>'Resumo do Orçamento'!I20</f>
        <v>673001.6100000001</v>
      </c>
      <c r="D39" s="36">
        <f t="shared" ref="D39:K39" si="21">D40*$C$39</f>
        <v>0</v>
      </c>
      <c r="E39" s="36">
        <f t="shared" si="21"/>
        <v>0</v>
      </c>
      <c r="F39" s="36">
        <f t="shared" si="21"/>
        <v>0</v>
      </c>
      <c r="G39" s="36">
        <f t="shared" si="21"/>
        <v>0</v>
      </c>
      <c r="H39" s="36">
        <f t="shared" si="21"/>
        <v>0</v>
      </c>
      <c r="I39" s="36">
        <f t="shared" si="21"/>
        <v>0</v>
      </c>
      <c r="J39" s="36">
        <f t="shared" si="21"/>
        <v>201900.48300000004</v>
      </c>
      <c r="K39" s="36">
        <f t="shared" si="21"/>
        <v>269200.64400000003</v>
      </c>
      <c r="L39" s="36">
        <f>L40*$C$39-0</f>
        <v>201900.48300000004</v>
      </c>
      <c r="M39" s="36">
        <f>M40*$C$39</f>
        <v>0</v>
      </c>
      <c r="N39" s="61">
        <f t="shared" si="7"/>
        <v>673001.6100000001</v>
      </c>
      <c r="R39" s="70">
        <f t="shared" si="8"/>
        <v>0</v>
      </c>
      <c r="T39" s="71">
        <f t="shared" si="9"/>
        <v>0</v>
      </c>
    </row>
    <row r="40" spans="1:20" s="23" customFormat="1" ht="25.15" customHeight="1">
      <c r="A40" s="761"/>
      <c r="B40" s="762"/>
      <c r="C40" s="37">
        <f>C39/$C$47</f>
        <v>9.4583967322551407E-2</v>
      </c>
      <c r="D40" s="38"/>
      <c r="E40" s="38"/>
      <c r="F40" s="38"/>
      <c r="G40" s="38"/>
      <c r="H40" s="38"/>
      <c r="I40" s="38"/>
      <c r="J40" s="38">
        <v>0.3</v>
      </c>
      <c r="K40" s="38">
        <v>0.4</v>
      </c>
      <c r="L40" s="38">
        <v>0.3</v>
      </c>
      <c r="M40" s="38"/>
      <c r="N40" s="62">
        <f t="shared" si="7"/>
        <v>1</v>
      </c>
      <c r="R40" s="70">
        <f t="shared" si="8"/>
        <v>-0.90541603267744863</v>
      </c>
      <c r="T40" s="71">
        <f t="shared" si="9"/>
        <v>0.90541603267744863</v>
      </c>
    </row>
    <row r="41" spans="1:20" s="25" customFormat="1" ht="25.15" customHeight="1">
      <c r="A41" s="759">
        <v>16</v>
      </c>
      <c r="B41" s="760" t="str">
        <f>'Resumo do Orçamento'!D21</f>
        <v>GUARITA</v>
      </c>
      <c r="C41" s="31">
        <f>'Resumo do Orçamento'!I21</f>
        <v>106091.44999999998</v>
      </c>
      <c r="D41" s="32"/>
      <c r="E41" s="32">
        <f t="shared" ref="D41:M43" si="22">E42*$C$43</f>
        <v>0</v>
      </c>
      <c r="F41" s="32">
        <f t="shared" si="22"/>
        <v>0</v>
      </c>
      <c r="G41" s="32">
        <f t="shared" si="22"/>
        <v>0</v>
      </c>
      <c r="H41" s="32">
        <f t="shared" si="22"/>
        <v>0</v>
      </c>
      <c r="I41" s="32">
        <f t="shared" si="22"/>
        <v>0</v>
      </c>
      <c r="J41" s="32">
        <f t="shared" si="22"/>
        <v>0</v>
      </c>
      <c r="K41" s="32">
        <f t="shared" si="22"/>
        <v>0</v>
      </c>
      <c r="L41" s="32">
        <f>L42*$C$41</f>
        <v>53045.724999999991</v>
      </c>
      <c r="M41" s="32">
        <f>M42*$C$41</f>
        <v>53045.724999999991</v>
      </c>
      <c r="N41" s="58">
        <f t="shared" ref="N41:N42" si="23">SUM(D41:M41)</f>
        <v>106091.44999999998</v>
      </c>
      <c r="R41" s="70">
        <f t="shared" ref="R41:R42" si="24">C41-N41</f>
        <v>0</v>
      </c>
      <c r="T41" s="71">
        <f t="shared" ref="T41:T42" si="25">N41-C41</f>
        <v>0</v>
      </c>
    </row>
    <row r="42" spans="1:20" s="25" customFormat="1" ht="25.15" customHeight="1">
      <c r="A42" s="759"/>
      <c r="B42" s="760"/>
      <c r="C42" s="33">
        <f>C41/$C$47</f>
        <v>1.4910142993568907E-2</v>
      </c>
      <c r="D42" s="34"/>
      <c r="E42" s="34"/>
      <c r="F42" s="34"/>
      <c r="G42" s="34"/>
      <c r="H42" s="34"/>
      <c r="I42" s="34"/>
      <c r="J42" s="34"/>
      <c r="K42" s="34"/>
      <c r="L42" s="34">
        <v>0.5</v>
      </c>
      <c r="M42" s="34">
        <v>0.5</v>
      </c>
      <c r="N42" s="60">
        <f t="shared" si="23"/>
        <v>1</v>
      </c>
      <c r="R42" s="70">
        <f t="shared" si="24"/>
        <v>-0.98508985700643115</v>
      </c>
      <c r="T42" s="71">
        <f t="shared" si="25"/>
        <v>0.98508985700643115</v>
      </c>
    </row>
    <row r="43" spans="1:20" s="25" customFormat="1" ht="25.15" customHeight="1">
      <c r="A43" s="761">
        <v>17</v>
      </c>
      <c r="B43" s="762" t="str">
        <f>'[11]PLANILHA SEM DESONERAÇÃO'!D351</f>
        <v>MOBILIZAÇÃO E DESMOBILIZAÇÃO DE OBRA</v>
      </c>
      <c r="C43" s="35">
        <f>'Resumo do Orçamento'!I22</f>
        <v>3367.46</v>
      </c>
      <c r="D43" s="36">
        <f t="shared" si="22"/>
        <v>1683.73</v>
      </c>
      <c r="E43" s="36">
        <f t="shared" si="22"/>
        <v>0</v>
      </c>
      <c r="F43" s="36">
        <f t="shared" si="22"/>
        <v>0</v>
      </c>
      <c r="G43" s="36">
        <f t="shared" si="22"/>
        <v>0</v>
      </c>
      <c r="H43" s="36">
        <f t="shared" si="22"/>
        <v>0</v>
      </c>
      <c r="I43" s="36">
        <f t="shared" si="22"/>
        <v>0</v>
      </c>
      <c r="J43" s="36">
        <f t="shared" si="22"/>
        <v>0</v>
      </c>
      <c r="K43" s="36">
        <f t="shared" si="22"/>
        <v>0</v>
      </c>
      <c r="L43" s="36">
        <f t="shared" si="22"/>
        <v>0</v>
      </c>
      <c r="M43" s="36">
        <f t="shared" si="22"/>
        <v>1683.73</v>
      </c>
      <c r="N43" s="61">
        <f t="shared" si="7"/>
        <v>3367.46</v>
      </c>
      <c r="R43" s="70">
        <f t="shared" si="8"/>
        <v>0</v>
      </c>
      <c r="T43" s="71">
        <f t="shared" si="9"/>
        <v>0</v>
      </c>
    </row>
    <row r="44" spans="1:20" s="25" customFormat="1" ht="25.15" customHeight="1">
      <c r="A44" s="761"/>
      <c r="B44" s="762"/>
      <c r="C44" s="37">
        <f>C43/$C$47</f>
        <v>4.7326443483545149E-4</v>
      </c>
      <c r="D44" s="38">
        <v>0.5</v>
      </c>
      <c r="E44" s="38"/>
      <c r="F44" s="38"/>
      <c r="G44" s="38"/>
      <c r="H44" s="38"/>
      <c r="I44" s="38"/>
      <c r="J44" s="38"/>
      <c r="K44" s="38"/>
      <c r="L44" s="38"/>
      <c r="M44" s="38">
        <v>0.5</v>
      </c>
      <c r="N44" s="62">
        <f t="shared" si="7"/>
        <v>1</v>
      </c>
      <c r="R44" s="70">
        <f t="shared" si="8"/>
        <v>-0.99952673556516458</v>
      </c>
      <c r="T44" s="71">
        <f t="shared" si="9"/>
        <v>0.99952673556516458</v>
      </c>
    </row>
    <row r="45" spans="1:20" s="23" customFormat="1" ht="25.15" customHeight="1">
      <c r="A45" s="759">
        <v>18</v>
      </c>
      <c r="B45" s="760" t="str">
        <f>'[11]PLANILHA SEM DESONERAÇÃO'!D354</f>
        <v>ADMINISTRAÇÃO LOCAL</v>
      </c>
      <c r="C45" s="31">
        <f>'Resumo do Orçamento'!I23</f>
        <v>495811.49</v>
      </c>
      <c r="D45" s="32">
        <f>D46*$C$45</f>
        <v>26575.495864</v>
      </c>
      <c r="E45" s="32">
        <f>E46*$C$45</f>
        <v>28955.391016000001</v>
      </c>
      <c r="F45" s="32">
        <f t="shared" ref="F45:M45" si="26">F46*$C$45</f>
        <v>51316.489214999994</v>
      </c>
      <c r="G45" s="32">
        <f t="shared" si="26"/>
        <v>57067.902498999996</v>
      </c>
      <c r="H45" s="32">
        <f t="shared" si="26"/>
        <v>71446.435708999998</v>
      </c>
      <c r="I45" s="32">
        <f t="shared" si="26"/>
        <v>73727.168562999999</v>
      </c>
      <c r="J45" s="32">
        <f t="shared" si="26"/>
        <v>66785.807702999999</v>
      </c>
      <c r="K45" s="32">
        <f t="shared" si="26"/>
        <v>60191.514885999997</v>
      </c>
      <c r="L45" s="32">
        <f t="shared" si="26"/>
        <v>40755.704478</v>
      </c>
      <c r="M45" s="32">
        <f t="shared" si="26"/>
        <v>18989.580066999999</v>
      </c>
      <c r="N45" s="58">
        <f t="shared" si="7"/>
        <v>495811.49</v>
      </c>
      <c r="R45" s="70">
        <f t="shared" si="8"/>
        <v>0</v>
      </c>
      <c r="T45" s="71">
        <f t="shared" si="9"/>
        <v>0</v>
      </c>
    </row>
    <row r="46" spans="1:20" s="23" customFormat="1" ht="25.15" customHeight="1">
      <c r="A46" s="759"/>
      <c r="B46" s="760"/>
      <c r="C46" s="33">
        <f>C45/$C$47</f>
        <v>6.9681583329801428E-2</v>
      </c>
      <c r="D46" s="34">
        <v>5.3600000000000002E-2</v>
      </c>
      <c r="E46" s="34">
        <v>5.8400000000000001E-2</v>
      </c>
      <c r="F46" s="34">
        <v>0.10349999999999999</v>
      </c>
      <c r="G46" s="34">
        <v>0.11509999999999999</v>
      </c>
      <c r="H46" s="34">
        <v>0.14410000000000001</v>
      </c>
      <c r="I46" s="34">
        <v>0.1487</v>
      </c>
      <c r="J46" s="34">
        <v>0.13469999999999999</v>
      </c>
      <c r="K46" s="34">
        <v>0.12139999999999999</v>
      </c>
      <c r="L46" s="34">
        <v>8.2199999999999995E-2</v>
      </c>
      <c r="M46" s="34">
        <v>3.8300000000000001E-2</v>
      </c>
      <c r="N46" s="60">
        <f t="shared" si="7"/>
        <v>1</v>
      </c>
      <c r="R46" s="70">
        <f t="shared" si="8"/>
        <v>-0.93031841667019854</v>
      </c>
      <c r="T46" s="71">
        <f t="shared" si="9"/>
        <v>0.93031841667019854</v>
      </c>
    </row>
    <row r="47" spans="1:20" ht="49.15" customHeight="1">
      <c r="A47" s="755" t="s">
        <v>4968</v>
      </c>
      <c r="B47" s="756"/>
      <c r="C47" s="39">
        <f>C11+C13+C15+C17+C19+C21+C23+C25+C27+C29+C31+C33+C35+C37+C39+C43+C45+C41+C9</f>
        <v>7115387.830000001</v>
      </c>
      <c r="D47" s="39">
        <f>D11+D13+D15+D17+D19+D21+D23+D25+D27+D29+D31+D33+D35+D37+D39+D43+D45+D41+D9</f>
        <v>383883.54486400005</v>
      </c>
      <c r="E47" s="39">
        <f t="shared" ref="E47:N47" si="27">E11+E13+E15+E17+E19+E21+E23+E25+E27+E29+E31+E33+E35+E37+E39+E43+E45+E41+E9</f>
        <v>401376.88301600004</v>
      </c>
      <c r="F47" s="39">
        <f t="shared" si="27"/>
        <v>723336.23221499997</v>
      </c>
      <c r="G47" s="39">
        <f t="shared" si="27"/>
        <v>786916.33349899994</v>
      </c>
      <c r="H47" s="39">
        <f t="shared" si="27"/>
        <v>970172.68470900005</v>
      </c>
      <c r="I47" s="39">
        <f t="shared" si="27"/>
        <v>1026429.3175629999</v>
      </c>
      <c r="J47" s="39">
        <f t="shared" si="27"/>
        <v>1006183.050703</v>
      </c>
      <c r="K47" s="39">
        <f t="shared" si="27"/>
        <v>875806.31488600001</v>
      </c>
      <c r="L47" s="39">
        <f t="shared" si="27"/>
        <v>636850.35547800001</v>
      </c>
      <c r="M47" s="39">
        <f t="shared" si="27"/>
        <v>304433.113067</v>
      </c>
      <c r="N47" s="39">
        <f t="shared" si="27"/>
        <v>7115387.830000001</v>
      </c>
    </row>
    <row r="48" spans="1:20" s="23" customFormat="1" ht="15" customHeight="1">
      <c r="A48" s="753" t="s">
        <v>4969</v>
      </c>
      <c r="B48" s="754"/>
      <c r="C48" s="765"/>
      <c r="D48" s="741">
        <f>D47/$C$47</f>
        <v>5.3951176525538734E-2</v>
      </c>
      <c r="E48" s="741">
        <f>E47/$C$47</f>
        <v>5.6409698614558863E-2</v>
      </c>
      <c r="F48" s="741">
        <f t="shared" ref="F48:N48" si="28">F47/$C$47</f>
        <v>0.1016580191406095</v>
      </c>
      <c r="G48" s="741">
        <f t="shared" si="28"/>
        <v>0.11059359690573603</v>
      </c>
      <c r="H48" s="741">
        <f t="shared" si="28"/>
        <v>0.13634853192661459</v>
      </c>
      <c r="I48" s="741">
        <f t="shared" si="28"/>
        <v>0.14425486594495296</v>
      </c>
      <c r="J48" s="741">
        <f t="shared" si="28"/>
        <v>0.14140944594203517</v>
      </c>
      <c r="K48" s="741">
        <f t="shared" si="28"/>
        <v>0.12308623729453126</v>
      </c>
      <c r="L48" s="741">
        <f t="shared" si="28"/>
        <v>8.9503252766195307E-2</v>
      </c>
      <c r="M48" s="741">
        <f t="shared" si="28"/>
        <v>4.2785174939227448E-2</v>
      </c>
      <c r="N48" s="746">
        <f t="shared" si="28"/>
        <v>1</v>
      </c>
      <c r="T48" s="71"/>
    </row>
    <row r="49" spans="1:20" s="23" customFormat="1" ht="15" customHeight="1">
      <c r="A49" s="753"/>
      <c r="B49" s="754"/>
      <c r="C49" s="765"/>
      <c r="D49" s="741"/>
      <c r="E49" s="741"/>
      <c r="F49" s="741"/>
      <c r="G49" s="741"/>
      <c r="H49" s="741"/>
      <c r="I49" s="741"/>
      <c r="J49" s="741"/>
      <c r="K49" s="741"/>
      <c r="L49" s="741"/>
      <c r="M49" s="741"/>
      <c r="N49" s="746"/>
      <c r="T49" s="71"/>
    </row>
    <row r="50" spans="1:20" s="23" customFormat="1" ht="15.75" customHeight="1">
      <c r="A50" s="753"/>
      <c r="B50" s="754"/>
      <c r="C50" s="765"/>
      <c r="D50" s="741"/>
      <c r="E50" s="741"/>
      <c r="F50" s="741"/>
      <c r="G50" s="741"/>
      <c r="H50" s="741"/>
      <c r="I50" s="741"/>
      <c r="J50" s="741"/>
      <c r="K50" s="741"/>
      <c r="L50" s="741"/>
      <c r="M50" s="741"/>
      <c r="N50" s="746"/>
      <c r="T50" s="71"/>
    </row>
    <row r="51" spans="1:20" ht="15" customHeight="1">
      <c r="A51" s="755" t="s">
        <v>4970</v>
      </c>
      <c r="B51" s="756"/>
      <c r="C51" s="766"/>
      <c r="D51" s="742">
        <f>D47</f>
        <v>383883.54486400005</v>
      </c>
      <c r="E51" s="742">
        <f t="shared" ref="E51:M51" si="29">D51+E47</f>
        <v>785260.42788000009</v>
      </c>
      <c r="F51" s="742">
        <f t="shared" si="29"/>
        <v>1508596.6600950002</v>
      </c>
      <c r="G51" s="742">
        <f t="shared" si="29"/>
        <v>2295512.9935940001</v>
      </c>
      <c r="H51" s="742">
        <f t="shared" si="29"/>
        <v>3265685.6783030001</v>
      </c>
      <c r="I51" s="742">
        <f t="shared" si="29"/>
        <v>4292114.9958659997</v>
      </c>
      <c r="J51" s="742">
        <f t="shared" si="29"/>
        <v>5298298.046569</v>
      </c>
      <c r="K51" s="742">
        <f t="shared" si="29"/>
        <v>6174104.361455</v>
      </c>
      <c r="L51" s="742">
        <f t="shared" si="29"/>
        <v>6810954.7169329999</v>
      </c>
      <c r="M51" s="742">
        <f t="shared" si="29"/>
        <v>7115387.8300000001</v>
      </c>
      <c r="N51" s="747">
        <f>M51</f>
        <v>7115387.8300000001</v>
      </c>
    </row>
    <row r="52" spans="1:20" ht="15" customHeight="1">
      <c r="A52" s="755"/>
      <c r="B52" s="756"/>
      <c r="C52" s="766"/>
      <c r="D52" s="742"/>
      <c r="E52" s="742"/>
      <c r="F52" s="742"/>
      <c r="G52" s="742"/>
      <c r="H52" s="742"/>
      <c r="I52" s="742"/>
      <c r="J52" s="742"/>
      <c r="K52" s="742"/>
      <c r="L52" s="742"/>
      <c r="M52" s="742"/>
      <c r="N52" s="747"/>
    </row>
    <row r="53" spans="1:20" ht="15.75" customHeight="1">
      <c r="A53" s="755"/>
      <c r="B53" s="756"/>
      <c r="C53" s="766"/>
      <c r="D53" s="742"/>
      <c r="E53" s="742"/>
      <c r="F53" s="742"/>
      <c r="G53" s="742"/>
      <c r="H53" s="742"/>
      <c r="I53" s="742"/>
      <c r="J53" s="742"/>
      <c r="K53" s="742"/>
      <c r="L53" s="742"/>
      <c r="M53" s="742"/>
      <c r="N53" s="747"/>
    </row>
    <row r="54" spans="1:20" s="23" customFormat="1" ht="15" customHeight="1">
      <c r="A54" s="753" t="s">
        <v>4969</v>
      </c>
      <c r="B54" s="754"/>
      <c r="C54" s="765"/>
      <c r="D54" s="741">
        <f>D51/$C$47</f>
        <v>5.3951176525538734E-2</v>
      </c>
      <c r="E54" s="741">
        <f t="shared" ref="E54:N54" si="30">E51/$C$47</f>
        <v>0.1103608751400976</v>
      </c>
      <c r="F54" s="741">
        <f t="shared" si="30"/>
        <v>0.21201889428070711</v>
      </c>
      <c r="G54" s="741">
        <f t="shared" si="30"/>
        <v>0.32261249118644314</v>
      </c>
      <c r="H54" s="741">
        <f t="shared" si="30"/>
        <v>0.4589610231130577</v>
      </c>
      <c r="I54" s="741">
        <f t="shared" si="30"/>
        <v>0.6032158890580106</v>
      </c>
      <c r="J54" s="741">
        <f t="shared" si="30"/>
        <v>0.7446253350000458</v>
      </c>
      <c r="K54" s="741">
        <f t="shared" si="30"/>
        <v>0.86771157229457707</v>
      </c>
      <c r="L54" s="741">
        <f t="shared" si="30"/>
        <v>0.95721482506077238</v>
      </c>
      <c r="M54" s="741">
        <f t="shared" si="30"/>
        <v>0.99999999999999989</v>
      </c>
      <c r="N54" s="746">
        <f t="shared" si="30"/>
        <v>0.99999999999999989</v>
      </c>
      <c r="T54" s="71"/>
    </row>
    <row r="55" spans="1:20" s="23" customFormat="1" ht="15" customHeight="1">
      <c r="A55" s="753"/>
      <c r="B55" s="754"/>
      <c r="C55" s="765"/>
      <c r="D55" s="741"/>
      <c r="E55" s="741"/>
      <c r="F55" s="741"/>
      <c r="G55" s="741"/>
      <c r="H55" s="741"/>
      <c r="I55" s="741"/>
      <c r="J55" s="741"/>
      <c r="K55" s="741"/>
      <c r="L55" s="741"/>
      <c r="M55" s="741"/>
      <c r="N55" s="746"/>
      <c r="T55" s="71"/>
    </row>
    <row r="56" spans="1:20" s="23" customFormat="1" ht="15.75" customHeight="1">
      <c r="A56" s="757"/>
      <c r="B56" s="758"/>
      <c r="C56" s="767"/>
      <c r="D56" s="743"/>
      <c r="E56" s="743"/>
      <c r="F56" s="743"/>
      <c r="G56" s="743"/>
      <c r="H56" s="743"/>
      <c r="I56" s="743"/>
      <c r="J56" s="743"/>
      <c r="K56" s="743"/>
      <c r="L56" s="743"/>
      <c r="M56" s="743"/>
      <c r="N56" s="748"/>
      <c r="T56" s="71"/>
    </row>
    <row r="57" spans="1:20" s="23" customFormat="1" ht="24.95" customHeight="1">
      <c r="A57" s="40"/>
      <c r="B57" s="41"/>
      <c r="C57" s="41"/>
      <c r="D57" s="41"/>
      <c r="E57" s="41"/>
      <c r="F57" s="41"/>
      <c r="G57" s="41"/>
      <c r="H57" s="41"/>
      <c r="I57" s="41"/>
      <c r="J57" s="41"/>
      <c r="K57" s="41"/>
      <c r="L57" s="41"/>
      <c r="M57" s="41"/>
      <c r="N57" s="63"/>
      <c r="T57" s="71"/>
    </row>
    <row r="58" spans="1:20" ht="43.5" customHeight="1">
      <c r="A58" s="42"/>
      <c r="B58" s="43"/>
      <c r="C58" s="772"/>
      <c r="D58" s="772"/>
      <c r="E58" s="772"/>
      <c r="F58" s="44"/>
      <c r="G58" s="44"/>
      <c r="H58" s="44"/>
      <c r="I58" s="44"/>
      <c r="J58" s="44"/>
      <c r="K58" s="772"/>
      <c r="L58" s="772"/>
      <c r="M58" s="772"/>
      <c r="N58" s="64"/>
    </row>
    <row r="59" spans="1:20" s="23" customFormat="1" ht="28.15" customHeight="1">
      <c r="A59" s="42"/>
      <c r="B59" s="43"/>
      <c r="C59" s="773" t="s">
        <v>2104</v>
      </c>
      <c r="D59" s="773"/>
      <c r="E59" s="773"/>
      <c r="F59" s="45"/>
      <c r="G59" s="45"/>
      <c r="H59" s="45"/>
      <c r="I59" s="45"/>
      <c r="J59" s="45"/>
      <c r="K59" s="774" t="s">
        <v>4971</v>
      </c>
      <c r="L59" s="774"/>
      <c r="M59" s="774"/>
      <c r="N59" s="65"/>
      <c r="T59" s="71"/>
    </row>
    <row r="60" spans="1:20" ht="30" customHeight="1">
      <c r="A60" s="42"/>
      <c r="B60" s="43"/>
      <c r="C60" s="773" t="s">
        <v>4972</v>
      </c>
      <c r="D60" s="773"/>
      <c r="E60" s="773"/>
      <c r="F60" s="45"/>
      <c r="G60" s="45"/>
      <c r="H60" s="45"/>
      <c r="I60" s="45"/>
      <c r="J60" s="45"/>
      <c r="K60" s="773" t="s">
        <v>4973</v>
      </c>
      <c r="L60" s="773"/>
      <c r="M60" s="773"/>
      <c r="N60" s="65"/>
    </row>
    <row r="61" spans="1:20" ht="34.15" customHeight="1">
      <c r="A61" s="46"/>
      <c r="C61" s="773" t="s">
        <v>4974</v>
      </c>
      <c r="D61" s="773"/>
      <c r="E61" s="773"/>
      <c r="F61" s="45"/>
      <c r="G61" s="45"/>
      <c r="H61" s="45"/>
      <c r="I61" s="45"/>
      <c r="J61" s="45"/>
      <c r="K61" s="45"/>
      <c r="L61" s="773"/>
      <c r="M61" s="773"/>
      <c r="N61" s="775"/>
    </row>
    <row r="62" spans="1:20" s="25" customFormat="1">
      <c r="A62" s="47"/>
      <c r="C62" s="48"/>
      <c r="D62" s="48"/>
      <c r="E62" s="48"/>
      <c r="F62" s="48"/>
      <c r="G62" s="48"/>
      <c r="H62" s="48"/>
      <c r="I62" s="48"/>
      <c r="J62" s="48"/>
      <c r="K62" s="48"/>
      <c r="L62" s="48"/>
      <c r="M62" s="48"/>
      <c r="N62" s="66"/>
      <c r="T62" s="74"/>
    </row>
    <row r="63" spans="1:20" s="25" customFormat="1" hidden="1">
      <c r="A63" s="47"/>
      <c r="C63" s="49"/>
      <c r="D63" s="48"/>
      <c r="E63" s="48"/>
      <c r="F63" s="48"/>
      <c r="G63" s="48"/>
      <c r="H63" s="48"/>
      <c r="I63" s="48"/>
      <c r="J63" s="48"/>
      <c r="K63" s="48"/>
      <c r="L63" s="48"/>
      <c r="M63" s="48"/>
      <c r="N63" s="66"/>
      <c r="T63" s="74"/>
    </row>
    <row r="64" spans="1:20" s="25" customFormat="1" hidden="1">
      <c r="A64" s="47"/>
      <c r="C64" s="49"/>
      <c r="D64" s="50"/>
      <c r="E64" s="50"/>
      <c r="F64" s="50"/>
      <c r="G64" s="50"/>
      <c r="H64" s="50"/>
      <c r="I64" s="50"/>
      <c r="J64" s="50"/>
      <c r="K64" s="50"/>
      <c r="L64" s="50"/>
      <c r="M64" s="50"/>
      <c r="N64" s="66"/>
      <c r="T64" s="74"/>
    </row>
    <row r="65" spans="1:20" s="25" customFormat="1" hidden="1">
      <c r="A65" s="47"/>
      <c r="C65" s="49"/>
      <c r="D65" s="51"/>
      <c r="E65" s="51"/>
      <c r="F65" s="51"/>
      <c r="G65" s="51"/>
      <c r="H65" s="51"/>
      <c r="I65" s="51"/>
      <c r="J65" s="51"/>
      <c r="K65" s="51"/>
      <c r="L65" s="51"/>
      <c r="M65" s="51"/>
      <c r="N65" s="66"/>
      <c r="T65" s="74"/>
    </row>
    <row r="66" spans="1:20" s="25" customFormat="1">
      <c r="A66" s="52"/>
      <c r="B66" s="53"/>
      <c r="C66" s="54"/>
      <c r="D66" s="55"/>
      <c r="E66" s="55"/>
      <c r="F66" s="55"/>
      <c r="G66" s="55"/>
      <c r="H66" s="55"/>
      <c r="I66" s="55"/>
      <c r="J66" s="55"/>
      <c r="K66" s="55"/>
      <c r="L66" s="55"/>
      <c r="M66" s="55"/>
      <c r="N66" s="67"/>
      <c r="T66" s="74"/>
    </row>
    <row r="67" spans="1:20" s="25" customFormat="1">
      <c r="C67" s="49"/>
      <c r="D67" s="56"/>
      <c r="E67" s="56"/>
      <c r="F67" s="56"/>
      <c r="G67" s="56"/>
      <c r="H67" s="56"/>
      <c r="I67" s="56"/>
      <c r="J67" s="56"/>
      <c r="K67" s="56"/>
      <c r="L67" s="56"/>
      <c r="M67" s="56"/>
      <c r="N67" s="68"/>
      <c r="T67" s="74"/>
    </row>
    <row r="68" spans="1:20" s="25" customFormat="1">
      <c r="C68" s="49"/>
      <c r="D68" s="57">
        <v>0.03</v>
      </c>
      <c r="E68" s="57">
        <v>0.06</v>
      </c>
      <c r="F68" s="57">
        <v>0.06</v>
      </c>
      <c r="G68" s="57">
        <v>0.08</v>
      </c>
      <c r="H68" s="57">
        <v>0.11</v>
      </c>
      <c r="I68" s="57">
        <v>0.12</v>
      </c>
      <c r="J68" s="57">
        <v>0.15</v>
      </c>
      <c r="K68" s="57">
        <v>0.11</v>
      </c>
      <c r="L68" s="57">
        <v>7.0000000000000007E-2</v>
      </c>
      <c r="M68" s="57">
        <v>7.0000000000000007E-2</v>
      </c>
      <c r="N68" s="69"/>
      <c r="T68" s="74"/>
    </row>
    <row r="69" spans="1:20" s="25" customFormat="1" ht="37.15" customHeight="1">
      <c r="C69" s="49"/>
      <c r="D69" s="57">
        <v>0.03</v>
      </c>
      <c r="E69" s="57">
        <v>0.06</v>
      </c>
      <c r="F69" s="57">
        <v>0.06</v>
      </c>
      <c r="G69" s="57">
        <v>0.09</v>
      </c>
      <c r="H69" s="57">
        <v>0.12</v>
      </c>
      <c r="I69" s="57">
        <v>0.12</v>
      </c>
      <c r="J69" s="57">
        <v>0.16</v>
      </c>
      <c r="K69" s="57">
        <v>0.12</v>
      </c>
      <c r="L69" s="57">
        <v>0.08</v>
      </c>
      <c r="M69" s="57">
        <v>0.08</v>
      </c>
      <c r="N69" s="69"/>
      <c r="T69" s="74"/>
    </row>
    <row r="70" spans="1:20" s="25" customFormat="1">
      <c r="C70" s="49"/>
      <c r="D70" s="57">
        <v>0.03</v>
      </c>
      <c r="E70" s="57">
        <v>0.06</v>
      </c>
      <c r="F70" s="57">
        <v>0.06</v>
      </c>
      <c r="G70" s="57">
        <v>0.09</v>
      </c>
      <c r="H70" s="57">
        <v>0.12</v>
      </c>
      <c r="I70" s="57">
        <v>0.13</v>
      </c>
      <c r="J70" s="57">
        <v>0.16</v>
      </c>
      <c r="K70" s="57">
        <v>0.12</v>
      </c>
      <c r="L70" s="57">
        <v>0.08</v>
      </c>
      <c r="M70" s="57">
        <v>0.08</v>
      </c>
      <c r="N70" s="69"/>
      <c r="T70" s="74"/>
    </row>
    <row r="71" spans="1:20" s="25" customFormat="1">
      <c r="C71" s="49"/>
      <c r="D71" s="57">
        <v>0.03</v>
      </c>
      <c r="E71" s="57">
        <v>0.06</v>
      </c>
      <c r="F71" s="57">
        <v>0.06</v>
      </c>
      <c r="G71" s="57">
        <v>0.09</v>
      </c>
      <c r="H71" s="57">
        <v>0.12</v>
      </c>
      <c r="I71" s="57">
        <v>0.13</v>
      </c>
      <c r="J71" s="57">
        <v>0.16</v>
      </c>
      <c r="K71" s="57">
        <v>0.12</v>
      </c>
      <c r="L71" s="57">
        <v>0.08</v>
      </c>
      <c r="M71" s="57">
        <v>0.08</v>
      </c>
      <c r="N71" s="69"/>
      <c r="T71" s="74"/>
    </row>
    <row r="72" spans="1:20" s="25" customFormat="1">
      <c r="C72" s="49"/>
      <c r="D72" s="57">
        <v>0.03</v>
      </c>
      <c r="E72" s="57">
        <v>0.06</v>
      </c>
      <c r="F72" s="57">
        <v>0.06</v>
      </c>
      <c r="G72" s="57">
        <v>0.09</v>
      </c>
      <c r="H72" s="57">
        <v>0.12</v>
      </c>
      <c r="I72" s="57">
        <v>0.13</v>
      </c>
      <c r="J72" s="57">
        <v>0.16</v>
      </c>
      <c r="K72" s="57">
        <v>0.12</v>
      </c>
      <c r="L72" s="57">
        <v>0.08</v>
      </c>
      <c r="M72" s="57">
        <v>0.08</v>
      </c>
      <c r="N72" s="69"/>
      <c r="T72" s="74"/>
    </row>
    <row r="73" spans="1:20" s="25" customFormat="1">
      <c r="C73" s="49"/>
      <c r="D73" s="57">
        <v>0.03</v>
      </c>
      <c r="E73" s="57">
        <v>0.06</v>
      </c>
      <c r="F73" s="57">
        <v>0.06</v>
      </c>
      <c r="G73" s="57">
        <v>0.09</v>
      </c>
      <c r="H73" s="57">
        <v>0.12</v>
      </c>
      <c r="I73" s="57">
        <v>0.13</v>
      </c>
      <c r="J73" s="57">
        <v>0.16</v>
      </c>
      <c r="K73" s="57">
        <v>0.12</v>
      </c>
      <c r="L73" s="57">
        <v>0.08</v>
      </c>
      <c r="M73" s="57">
        <v>0.08</v>
      </c>
      <c r="N73" s="69"/>
      <c r="T73" s="74"/>
    </row>
    <row r="74" spans="1:20" s="25" customFormat="1">
      <c r="C74" s="49"/>
      <c r="D74" s="57">
        <v>0.03</v>
      </c>
      <c r="E74" s="57">
        <v>0.06</v>
      </c>
      <c r="F74" s="57">
        <v>0.06</v>
      </c>
      <c r="G74" s="57">
        <v>0.09</v>
      </c>
      <c r="H74" s="57">
        <v>0.12</v>
      </c>
      <c r="I74" s="57">
        <v>0.13</v>
      </c>
      <c r="J74" s="57">
        <v>0.16</v>
      </c>
      <c r="K74" s="57">
        <v>0.12</v>
      </c>
      <c r="L74" s="57">
        <v>0.08</v>
      </c>
      <c r="M74" s="57">
        <v>0.08</v>
      </c>
      <c r="N74" s="69"/>
      <c r="T74" s="74"/>
    </row>
    <row r="75" spans="1:20" s="25" customFormat="1">
      <c r="C75" s="49"/>
      <c r="D75" s="50"/>
      <c r="E75" s="50"/>
      <c r="F75" s="50"/>
      <c r="G75" s="50"/>
      <c r="H75" s="50"/>
      <c r="I75" s="50"/>
      <c r="J75" s="50"/>
      <c r="K75" s="50"/>
      <c r="L75" s="50"/>
      <c r="M75" s="50"/>
      <c r="N75" s="69"/>
      <c r="T75" s="74"/>
    </row>
    <row r="76" spans="1:20" s="25" customFormat="1">
      <c r="C76" s="49"/>
      <c r="D76" s="50"/>
      <c r="E76" s="50"/>
      <c r="F76" s="50"/>
      <c r="G76" s="50"/>
      <c r="H76" s="50"/>
      <c r="I76" s="50"/>
      <c r="J76" s="50"/>
      <c r="K76" s="50"/>
      <c r="L76" s="50"/>
      <c r="M76" s="50"/>
      <c r="N76" s="69"/>
      <c r="T76" s="74"/>
    </row>
  </sheetData>
  <sheetProtection selectLockedCells="1" selectUnlockedCells="1"/>
  <mergeCells count="1128">
    <mergeCell ref="C1:N1"/>
    <mergeCell ref="C2:N2"/>
    <mergeCell ref="A47:B47"/>
    <mergeCell ref="C58:E58"/>
    <mergeCell ref="K58:M58"/>
    <mergeCell ref="C59:E59"/>
    <mergeCell ref="K59:M59"/>
    <mergeCell ref="C60:E60"/>
    <mergeCell ref="K60:M60"/>
    <mergeCell ref="C61:E61"/>
    <mergeCell ref="L61:N61"/>
    <mergeCell ref="A7:A8"/>
    <mergeCell ref="A13:A14"/>
    <mergeCell ref="A15:A16"/>
    <mergeCell ref="A17:A18"/>
    <mergeCell ref="A19:A20"/>
    <mergeCell ref="A21:A22"/>
    <mergeCell ref="A23:A24"/>
    <mergeCell ref="A25:A26"/>
    <mergeCell ref="A27:A28"/>
    <mergeCell ref="A29:A30"/>
    <mergeCell ref="A31:A32"/>
    <mergeCell ref="A33:A34"/>
    <mergeCell ref="A35:A36"/>
    <mergeCell ref="A37:A38"/>
    <mergeCell ref="A39:A40"/>
    <mergeCell ref="A43:A44"/>
    <mergeCell ref="A45:A46"/>
    <mergeCell ref="B7:B8"/>
    <mergeCell ref="B13:B14"/>
    <mergeCell ref="B15:B16"/>
    <mergeCell ref="B17:B18"/>
    <mergeCell ref="B33:B34"/>
    <mergeCell ref="B35:B36"/>
    <mergeCell ref="B37:B38"/>
    <mergeCell ref="B39:B40"/>
    <mergeCell ref="B43:B44"/>
    <mergeCell ref="B45:B46"/>
    <mergeCell ref="C7:C8"/>
    <mergeCell ref="C48:C50"/>
    <mergeCell ref="K54:K56"/>
    <mergeCell ref="L7:L8"/>
    <mergeCell ref="L48:L50"/>
    <mergeCell ref="L51:L53"/>
    <mergeCell ref="L54:L56"/>
    <mergeCell ref="C51:C53"/>
    <mergeCell ref="C54:C56"/>
    <mergeCell ref="D7:D8"/>
    <mergeCell ref="D48:D50"/>
    <mergeCell ref="D51:D53"/>
    <mergeCell ref="D54:D56"/>
    <mergeCell ref="E7:E8"/>
    <mergeCell ref="E48:E50"/>
    <mergeCell ref="E51:E53"/>
    <mergeCell ref="E54:E56"/>
    <mergeCell ref="F7:F8"/>
    <mergeCell ref="F48:F50"/>
    <mergeCell ref="F51:F53"/>
    <mergeCell ref="F54:F56"/>
    <mergeCell ref="G7:G8"/>
    <mergeCell ref="G48:G50"/>
    <mergeCell ref="G51:G53"/>
    <mergeCell ref="G54:G56"/>
    <mergeCell ref="M7:M8"/>
    <mergeCell ref="M48:M50"/>
    <mergeCell ref="M51:M53"/>
    <mergeCell ref="M54:M56"/>
    <mergeCell ref="N7:N8"/>
    <mergeCell ref="N48:N50"/>
    <mergeCell ref="N51:N53"/>
    <mergeCell ref="N54:N56"/>
    <mergeCell ref="A1:B2"/>
    <mergeCell ref="A48:B50"/>
    <mergeCell ref="A51:B53"/>
    <mergeCell ref="A54:B56"/>
    <mergeCell ref="A3:N4"/>
    <mergeCell ref="A41:A42"/>
    <mergeCell ref="B41:B42"/>
    <mergeCell ref="A11:A12"/>
    <mergeCell ref="B11:B12"/>
    <mergeCell ref="A9:A10"/>
    <mergeCell ref="B9:B10"/>
    <mergeCell ref="B19:B20"/>
    <mergeCell ref="B21:B22"/>
    <mergeCell ref="B23:B24"/>
    <mergeCell ref="B25:B26"/>
    <mergeCell ref="B27:B28"/>
    <mergeCell ref="B29:B30"/>
    <mergeCell ref="B31:B32"/>
    <mergeCell ref="O5:AD6"/>
    <mergeCell ref="AE5:AT6"/>
    <mergeCell ref="AU5:BJ6"/>
    <mergeCell ref="BK5:BZ6"/>
    <mergeCell ref="H7:H8"/>
    <mergeCell ref="H48:H50"/>
    <mergeCell ref="H51:H53"/>
    <mergeCell ref="H54:H56"/>
    <mergeCell ref="I7:I8"/>
    <mergeCell ref="I48:I50"/>
    <mergeCell ref="I51:I53"/>
    <mergeCell ref="I54:I56"/>
    <mergeCell ref="J7:J8"/>
    <mergeCell ref="J48:J50"/>
    <mergeCell ref="J51:J53"/>
    <mergeCell ref="J54:J56"/>
    <mergeCell ref="K7:K8"/>
    <mergeCell ref="K48:K50"/>
    <mergeCell ref="K51:K53"/>
    <mergeCell ref="CA5:CP6"/>
    <mergeCell ref="CQ5:DF6"/>
    <mergeCell ref="DG5:DV6"/>
    <mergeCell ref="DW5:EL6"/>
    <mergeCell ref="EM5:FB6"/>
    <mergeCell ref="FC5:FR6"/>
    <mergeCell ref="FS5:GH6"/>
    <mergeCell ref="GI5:GX6"/>
    <mergeCell ref="GY5:HN6"/>
    <mergeCell ref="HO5:ID6"/>
    <mergeCell ref="IE5:IT6"/>
    <mergeCell ref="IU5:JJ6"/>
    <mergeCell ref="JK5:JZ6"/>
    <mergeCell ref="KA5:KP6"/>
    <mergeCell ref="KQ5:LF6"/>
    <mergeCell ref="LG5:LV6"/>
    <mergeCell ref="LW5:ML6"/>
    <mergeCell ref="MM5:NB6"/>
    <mergeCell ref="NC5:NR6"/>
    <mergeCell ref="NS5:OH6"/>
    <mergeCell ref="OI5:OX6"/>
    <mergeCell ref="OY5:PN6"/>
    <mergeCell ref="PO5:QD6"/>
    <mergeCell ref="QE5:QT6"/>
    <mergeCell ref="QU5:RJ6"/>
    <mergeCell ref="RK5:RZ6"/>
    <mergeCell ref="SA5:SP6"/>
    <mergeCell ref="SQ5:TF6"/>
    <mergeCell ref="TG5:TV6"/>
    <mergeCell ref="TW5:UL6"/>
    <mergeCell ref="UM5:VB6"/>
    <mergeCell ref="VC5:VR6"/>
    <mergeCell ref="VS5:WH6"/>
    <mergeCell ref="WI5:WX6"/>
    <mergeCell ref="WY5:XN6"/>
    <mergeCell ref="XO5:YD6"/>
    <mergeCell ref="YE5:YT6"/>
    <mergeCell ref="YU5:ZJ6"/>
    <mergeCell ref="ZK5:ZZ6"/>
    <mergeCell ref="AAA5:AAP6"/>
    <mergeCell ref="AAQ5:ABF6"/>
    <mergeCell ref="ABG5:ABV6"/>
    <mergeCell ref="ABW5:ACL6"/>
    <mergeCell ref="ACM5:ADB6"/>
    <mergeCell ref="ADC5:ADR6"/>
    <mergeCell ref="ADS5:AEH6"/>
    <mergeCell ref="AEI5:AEX6"/>
    <mergeCell ref="AEY5:AFN6"/>
    <mergeCell ref="AFO5:AGD6"/>
    <mergeCell ref="AGE5:AGT6"/>
    <mergeCell ref="AGU5:AHJ6"/>
    <mergeCell ref="AHK5:AHZ6"/>
    <mergeCell ref="AIA5:AIP6"/>
    <mergeCell ref="AIQ5:AJF6"/>
    <mergeCell ref="AJG5:AJV6"/>
    <mergeCell ref="AJW5:AKL6"/>
    <mergeCell ref="AKM5:ALB6"/>
    <mergeCell ref="ALC5:ALR6"/>
    <mergeCell ref="ALS5:AMH6"/>
    <mergeCell ref="AMI5:AMX6"/>
    <mergeCell ref="AMY5:ANN6"/>
    <mergeCell ref="ANO5:AOD6"/>
    <mergeCell ref="AOE5:AOT6"/>
    <mergeCell ref="AOU5:APJ6"/>
    <mergeCell ref="APK5:APZ6"/>
    <mergeCell ref="AQA5:AQP6"/>
    <mergeCell ref="AQQ5:ARF6"/>
    <mergeCell ref="ARG5:ARV6"/>
    <mergeCell ref="ARW5:ASL6"/>
    <mergeCell ref="ASM5:ATB6"/>
    <mergeCell ref="ATC5:ATR6"/>
    <mergeCell ref="ATS5:AUH6"/>
    <mergeCell ref="AUI5:AUX6"/>
    <mergeCell ref="AUY5:AVN6"/>
    <mergeCell ref="AVO5:AWD6"/>
    <mergeCell ref="AWE5:AWT6"/>
    <mergeCell ref="AWU5:AXJ6"/>
    <mergeCell ref="AXK5:AXZ6"/>
    <mergeCell ref="AYA5:AYP6"/>
    <mergeCell ref="AYQ5:AZF6"/>
    <mergeCell ref="AZG5:AZV6"/>
    <mergeCell ref="AZW5:BAL6"/>
    <mergeCell ref="BAM5:BBB6"/>
    <mergeCell ref="BBC5:BBR6"/>
    <mergeCell ref="BBS5:BCH6"/>
    <mergeCell ref="BCI5:BCX6"/>
    <mergeCell ref="BCY5:BDN6"/>
    <mergeCell ref="BDO5:BED6"/>
    <mergeCell ref="BEE5:BET6"/>
    <mergeCell ref="BEU5:BFJ6"/>
    <mergeCell ref="BFK5:BFZ6"/>
    <mergeCell ref="BGA5:BGP6"/>
    <mergeCell ref="BGQ5:BHF6"/>
    <mergeCell ref="BHG5:BHV6"/>
    <mergeCell ref="BHW5:BIL6"/>
    <mergeCell ref="BIM5:BJB6"/>
    <mergeCell ref="BJC5:BJR6"/>
    <mergeCell ref="BJS5:BKH6"/>
    <mergeCell ref="BKI5:BKX6"/>
    <mergeCell ref="BKY5:BLN6"/>
    <mergeCell ref="BLO5:BMD6"/>
    <mergeCell ref="BME5:BMT6"/>
    <mergeCell ref="BMU5:BNJ6"/>
    <mergeCell ref="BNK5:BNZ6"/>
    <mergeCell ref="BOA5:BOP6"/>
    <mergeCell ref="BOQ5:BPF6"/>
    <mergeCell ref="BPG5:BPV6"/>
    <mergeCell ref="BPW5:BQL6"/>
    <mergeCell ref="BQM5:BRB6"/>
    <mergeCell ref="BRC5:BRR6"/>
    <mergeCell ref="BRS5:BSH6"/>
    <mergeCell ref="BSI5:BSX6"/>
    <mergeCell ref="BSY5:BTN6"/>
    <mergeCell ref="BTO5:BUD6"/>
    <mergeCell ref="BUE5:BUT6"/>
    <mergeCell ref="BUU5:BVJ6"/>
    <mergeCell ref="BVK5:BVZ6"/>
    <mergeCell ref="BWA5:BWP6"/>
    <mergeCell ref="BWQ5:BXF6"/>
    <mergeCell ref="BXG5:BXV6"/>
    <mergeCell ref="BXW5:BYL6"/>
    <mergeCell ref="BYM5:BZB6"/>
    <mergeCell ref="BZC5:BZR6"/>
    <mergeCell ref="BZS5:CAH6"/>
    <mergeCell ref="CAI5:CAX6"/>
    <mergeCell ref="CAY5:CBN6"/>
    <mergeCell ref="CBO5:CCD6"/>
    <mergeCell ref="CCE5:CCT6"/>
    <mergeCell ref="CCU5:CDJ6"/>
    <mergeCell ref="CDK5:CDZ6"/>
    <mergeCell ref="CEA5:CEP6"/>
    <mergeCell ref="CEQ5:CFF6"/>
    <mergeCell ref="CFG5:CFV6"/>
    <mergeCell ref="CFW5:CGL6"/>
    <mergeCell ref="CGM5:CHB6"/>
    <mergeCell ref="CHC5:CHR6"/>
    <mergeCell ref="CHS5:CIH6"/>
    <mergeCell ref="CII5:CIX6"/>
    <mergeCell ref="CIY5:CJN6"/>
    <mergeCell ref="CJO5:CKD6"/>
    <mergeCell ref="CKE5:CKT6"/>
    <mergeCell ref="CKU5:CLJ6"/>
    <mergeCell ref="CLK5:CLZ6"/>
    <mergeCell ref="CMA5:CMP6"/>
    <mergeCell ref="CMQ5:CNF6"/>
    <mergeCell ref="CNG5:CNV6"/>
    <mergeCell ref="CNW5:COL6"/>
    <mergeCell ref="COM5:CPB6"/>
    <mergeCell ref="CPC5:CPR6"/>
    <mergeCell ref="CPS5:CQH6"/>
    <mergeCell ref="CQI5:CQX6"/>
    <mergeCell ref="CQY5:CRN6"/>
    <mergeCell ref="CRO5:CSD6"/>
    <mergeCell ref="CSE5:CST6"/>
    <mergeCell ref="CSU5:CTJ6"/>
    <mergeCell ref="CTK5:CTZ6"/>
    <mergeCell ref="CUA5:CUP6"/>
    <mergeCell ref="CUQ5:CVF6"/>
    <mergeCell ref="CVG5:CVV6"/>
    <mergeCell ref="CVW5:CWL6"/>
    <mergeCell ref="CWM5:CXB6"/>
    <mergeCell ref="CXC5:CXR6"/>
    <mergeCell ref="CXS5:CYH6"/>
    <mergeCell ref="CYI5:CYX6"/>
    <mergeCell ref="CYY5:CZN6"/>
    <mergeCell ref="CZO5:DAD6"/>
    <mergeCell ref="DAE5:DAT6"/>
    <mergeCell ref="DAU5:DBJ6"/>
    <mergeCell ref="DBK5:DBZ6"/>
    <mergeCell ref="DCA5:DCP6"/>
    <mergeCell ref="DCQ5:DDF6"/>
    <mergeCell ref="DDG5:DDV6"/>
    <mergeCell ref="DDW5:DEL6"/>
    <mergeCell ref="DEM5:DFB6"/>
    <mergeCell ref="DFC5:DFR6"/>
    <mergeCell ref="DFS5:DGH6"/>
    <mergeCell ref="DGI5:DGX6"/>
    <mergeCell ref="DGY5:DHN6"/>
    <mergeCell ref="DHO5:DID6"/>
    <mergeCell ref="DIE5:DIT6"/>
    <mergeCell ref="DIU5:DJJ6"/>
    <mergeCell ref="DJK5:DJZ6"/>
    <mergeCell ref="DKA5:DKP6"/>
    <mergeCell ref="DKQ5:DLF6"/>
    <mergeCell ref="DLG5:DLV6"/>
    <mergeCell ref="DLW5:DML6"/>
    <mergeCell ref="DMM5:DNB6"/>
    <mergeCell ref="DNC5:DNR6"/>
    <mergeCell ref="DNS5:DOH6"/>
    <mergeCell ref="DOI5:DOX6"/>
    <mergeCell ref="DOY5:DPN6"/>
    <mergeCell ref="DPO5:DQD6"/>
    <mergeCell ref="DQE5:DQT6"/>
    <mergeCell ref="DQU5:DRJ6"/>
    <mergeCell ref="DRK5:DRZ6"/>
    <mergeCell ref="DSA5:DSP6"/>
    <mergeCell ref="DSQ5:DTF6"/>
    <mergeCell ref="DTG5:DTV6"/>
    <mergeCell ref="DTW5:DUL6"/>
    <mergeCell ref="DUM5:DVB6"/>
    <mergeCell ref="DVC5:DVR6"/>
    <mergeCell ref="DVS5:DWH6"/>
    <mergeCell ref="DWI5:DWX6"/>
    <mergeCell ref="DWY5:DXN6"/>
    <mergeCell ref="DXO5:DYD6"/>
    <mergeCell ref="DYE5:DYT6"/>
    <mergeCell ref="DYU5:DZJ6"/>
    <mergeCell ref="DZK5:DZZ6"/>
    <mergeCell ref="EAA5:EAP6"/>
    <mergeCell ref="EAQ5:EBF6"/>
    <mergeCell ref="EBG5:EBV6"/>
    <mergeCell ref="EBW5:ECL6"/>
    <mergeCell ref="ECM5:EDB6"/>
    <mergeCell ref="EDC5:EDR6"/>
    <mergeCell ref="EDS5:EEH6"/>
    <mergeCell ref="EEI5:EEX6"/>
    <mergeCell ref="EEY5:EFN6"/>
    <mergeCell ref="EFO5:EGD6"/>
    <mergeCell ref="EGE5:EGT6"/>
    <mergeCell ref="EGU5:EHJ6"/>
    <mergeCell ref="EHK5:EHZ6"/>
    <mergeCell ref="EIA5:EIP6"/>
    <mergeCell ref="EIQ5:EJF6"/>
    <mergeCell ref="EJG5:EJV6"/>
    <mergeCell ref="EJW5:EKL6"/>
    <mergeCell ref="EKM5:ELB6"/>
    <mergeCell ref="ELC5:ELR6"/>
    <mergeCell ref="ELS5:EMH6"/>
    <mergeCell ref="EMI5:EMX6"/>
    <mergeCell ref="EMY5:ENN6"/>
    <mergeCell ref="ENO5:EOD6"/>
    <mergeCell ref="EOE5:EOT6"/>
    <mergeCell ref="EOU5:EPJ6"/>
    <mergeCell ref="EPK5:EPZ6"/>
    <mergeCell ref="EQA5:EQP6"/>
    <mergeCell ref="EQQ5:ERF6"/>
    <mergeCell ref="ERG5:ERV6"/>
    <mergeCell ref="ERW5:ESL6"/>
    <mergeCell ref="ESM5:ETB6"/>
    <mergeCell ref="ETC5:ETR6"/>
    <mergeCell ref="ETS5:EUH6"/>
    <mergeCell ref="EUI5:EUX6"/>
    <mergeCell ref="EUY5:EVN6"/>
    <mergeCell ref="EVO5:EWD6"/>
    <mergeCell ref="EWE5:EWT6"/>
    <mergeCell ref="EWU5:EXJ6"/>
    <mergeCell ref="EXK5:EXZ6"/>
    <mergeCell ref="EYA5:EYP6"/>
    <mergeCell ref="EYQ5:EZF6"/>
    <mergeCell ref="EZG5:EZV6"/>
    <mergeCell ref="EZW5:FAL6"/>
    <mergeCell ref="FAM5:FBB6"/>
    <mergeCell ref="FBC5:FBR6"/>
    <mergeCell ref="FBS5:FCH6"/>
    <mergeCell ref="FCI5:FCX6"/>
    <mergeCell ref="FCY5:FDN6"/>
    <mergeCell ref="FDO5:FED6"/>
    <mergeCell ref="FEE5:FET6"/>
    <mergeCell ref="FEU5:FFJ6"/>
    <mergeCell ref="FFK5:FFZ6"/>
    <mergeCell ref="FGA5:FGP6"/>
    <mergeCell ref="FGQ5:FHF6"/>
    <mergeCell ref="FHG5:FHV6"/>
    <mergeCell ref="FHW5:FIL6"/>
    <mergeCell ref="FIM5:FJB6"/>
    <mergeCell ref="FJC5:FJR6"/>
    <mergeCell ref="FJS5:FKH6"/>
    <mergeCell ref="FKI5:FKX6"/>
    <mergeCell ref="FKY5:FLN6"/>
    <mergeCell ref="FLO5:FMD6"/>
    <mergeCell ref="FME5:FMT6"/>
    <mergeCell ref="FMU5:FNJ6"/>
    <mergeCell ref="FNK5:FNZ6"/>
    <mergeCell ref="FOA5:FOP6"/>
    <mergeCell ref="FOQ5:FPF6"/>
    <mergeCell ref="FPG5:FPV6"/>
    <mergeCell ref="FPW5:FQL6"/>
    <mergeCell ref="FQM5:FRB6"/>
    <mergeCell ref="FRC5:FRR6"/>
    <mergeCell ref="FRS5:FSH6"/>
    <mergeCell ref="FSI5:FSX6"/>
    <mergeCell ref="FSY5:FTN6"/>
    <mergeCell ref="FTO5:FUD6"/>
    <mergeCell ref="FUE5:FUT6"/>
    <mergeCell ref="FUU5:FVJ6"/>
    <mergeCell ref="FVK5:FVZ6"/>
    <mergeCell ref="FWA5:FWP6"/>
    <mergeCell ref="FWQ5:FXF6"/>
    <mergeCell ref="FXG5:FXV6"/>
    <mergeCell ref="FXW5:FYL6"/>
    <mergeCell ref="FYM5:FZB6"/>
    <mergeCell ref="FZC5:FZR6"/>
    <mergeCell ref="FZS5:GAH6"/>
    <mergeCell ref="GAI5:GAX6"/>
    <mergeCell ref="GAY5:GBN6"/>
    <mergeCell ref="GBO5:GCD6"/>
    <mergeCell ref="GCE5:GCT6"/>
    <mergeCell ref="GCU5:GDJ6"/>
    <mergeCell ref="GDK5:GDZ6"/>
    <mergeCell ref="GEA5:GEP6"/>
    <mergeCell ref="GEQ5:GFF6"/>
    <mergeCell ref="GFG5:GFV6"/>
    <mergeCell ref="GFW5:GGL6"/>
    <mergeCell ref="GGM5:GHB6"/>
    <mergeCell ref="GHC5:GHR6"/>
    <mergeCell ref="GHS5:GIH6"/>
    <mergeCell ref="GII5:GIX6"/>
    <mergeCell ref="GIY5:GJN6"/>
    <mergeCell ref="GJO5:GKD6"/>
    <mergeCell ref="GKE5:GKT6"/>
    <mergeCell ref="GKU5:GLJ6"/>
    <mergeCell ref="GLK5:GLZ6"/>
    <mergeCell ref="GMA5:GMP6"/>
    <mergeCell ref="GMQ5:GNF6"/>
    <mergeCell ref="GNG5:GNV6"/>
    <mergeCell ref="GNW5:GOL6"/>
    <mergeCell ref="GOM5:GPB6"/>
    <mergeCell ref="GPC5:GPR6"/>
    <mergeCell ref="GPS5:GQH6"/>
    <mergeCell ref="GQI5:GQX6"/>
    <mergeCell ref="GQY5:GRN6"/>
    <mergeCell ref="GRO5:GSD6"/>
    <mergeCell ref="GSE5:GST6"/>
    <mergeCell ref="GSU5:GTJ6"/>
    <mergeCell ref="GTK5:GTZ6"/>
    <mergeCell ref="GUA5:GUP6"/>
    <mergeCell ref="GUQ5:GVF6"/>
    <mergeCell ref="GVG5:GVV6"/>
    <mergeCell ref="GVW5:GWL6"/>
    <mergeCell ref="GWM5:GXB6"/>
    <mergeCell ref="GXC5:GXR6"/>
    <mergeCell ref="GXS5:GYH6"/>
    <mergeCell ref="GYI5:GYX6"/>
    <mergeCell ref="GYY5:GZN6"/>
    <mergeCell ref="GZO5:HAD6"/>
    <mergeCell ref="HAE5:HAT6"/>
    <mergeCell ref="HAU5:HBJ6"/>
    <mergeCell ref="HBK5:HBZ6"/>
    <mergeCell ref="HCA5:HCP6"/>
    <mergeCell ref="HCQ5:HDF6"/>
    <mergeCell ref="HDG5:HDV6"/>
    <mergeCell ref="HDW5:HEL6"/>
    <mergeCell ref="HEM5:HFB6"/>
    <mergeCell ref="HFC5:HFR6"/>
    <mergeCell ref="HFS5:HGH6"/>
    <mergeCell ref="HGI5:HGX6"/>
    <mergeCell ref="HGY5:HHN6"/>
    <mergeCell ref="HHO5:HID6"/>
    <mergeCell ref="HIE5:HIT6"/>
    <mergeCell ref="HIU5:HJJ6"/>
    <mergeCell ref="HJK5:HJZ6"/>
    <mergeCell ref="HKA5:HKP6"/>
    <mergeCell ref="HKQ5:HLF6"/>
    <mergeCell ref="HLG5:HLV6"/>
    <mergeCell ref="HLW5:HML6"/>
    <mergeCell ref="HMM5:HNB6"/>
    <mergeCell ref="HNC5:HNR6"/>
    <mergeCell ref="HNS5:HOH6"/>
    <mergeCell ref="HOI5:HOX6"/>
    <mergeCell ref="HOY5:HPN6"/>
    <mergeCell ref="HPO5:HQD6"/>
    <mergeCell ref="HQE5:HQT6"/>
    <mergeCell ref="HQU5:HRJ6"/>
    <mergeCell ref="HRK5:HRZ6"/>
    <mergeCell ref="HSA5:HSP6"/>
    <mergeCell ref="HSQ5:HTF6"/>
    <mergeCell ref="HTG5:HTV6"/>
    <mergeCell ref="HTW5:HUL6"/>
    <mergeCell ref="HUM5:HVB6"/>
    <mergeCell ref="HVC5:HVR6"/>
    <mergeCell ref="HVS5:HWH6"/>
    <mergeCell ref="HWI5:HWX6"/>
    <mergeCell ref="HWY5:HXN6"/>
    <mergeCell ref="HXO5:HYD6"/>
    <mergeCell ref="HYE5:HYT6"/>
    <mergeCell ref="HYU5:HZJ6"/>
    <mergeCell ref="HZK5:HZZ6"/>
    <mergeCell ref="IAA5:IAP6"/>
    <mergeCell ref="IAQ5:IBF6"/>
    <mergeCell ref="IBG5:IBV6"/>
    <mergeCell ref="IBW5:ICL6"/>
    <mergeCell ref="ICM5:IDB6"/>
    <mergeCell ref="IDC5:IDR6"/>
    <mergeCell ref="IDS5:IEH6"/>
    <mergeCell ref="IEI5:IEX6"/>
    <mergeCell ref="IEY5:IFN6"/>
    <mergeCell ref="IFO5:IGD6"/>
    <mergeCell ref="IGE5:IGT6"/>
    <mergeCell ref="IGU5:IHJ6"/>
    <mergeCell ref="IHK5:IHZ6"/>
    <mergeCell ref="IIA5:IIP6"/>
    <mergeCell ref="IIQ5:IJF6"/>
    <mergeCell ref="IJG5:IJV6"/>
    <mergeCell ref="IJW5:IKL6"/>
    <mergeCell ref="IKM5:ILB6"/>
    <mergeCell ref="ILC5:ILR6"/>
    <mergeCell ref="ILS5:IMH6"/>
    <mergeCell ref="IMI5:IMX6"/>
    <mergeCell ref="IMY5:INN6"/>
    <mergeCell ref="INO5:IOD6"/>
    <mergeCell ref="IOE5:IOT6"/>
    <mergeCell ref="IOU5:IPJ6"/>
    <mergeCell ref="IPK5:IPZ6"/>
    <mergeCell ref="IQA5:IQP6"/>
    <mergeCell ref="IQQ5:IRF6"/>
    <mergeCell ref="IRG5:IRV6"/>
    <mergeCell ref="IRW5:ISL6"/>
    <mergeCell ref="ISM5:ITB6"/>
    <mergeCell ref="ITC5:ITR6"/>
    <mergeCell ref="ITS5:IUH6"/>
    <mergeCell ref="IUI5:IUX6"/>
    <mergeCell ref="IUY5:IVN6"/>
    <mergeCell ref="IVO5:IWD6"/>
    <mergeCell ref="IWE5:IWT6"/>
    <mergeCell ref="IWU5:IXJ6"/>
    <mergeCell ref="IXK5:IXZ6"/>
    <mergeCell ref="IYA5:IYP6"/>
    <mergeCell ref="IYQ5:IZF6"/>
    <mergeCell ref="IZG5:IZV6"/>
    <mergeCell ref="IZW5:JAL6"/>
    <mergeCell ref="JAM5:JBB6"/>
    <mergeCell ref="JBC5:JBR6"/>
    <mergeCell ref="JBS5:JCH6"/>
    <mergeCell ref="JCI5:JCX6"/>
    <mergeCell ref="JCY5:JDN6"/>
    <mergeCell ref="JDO5:JED6"/>
    <mergeCell ref="JEE5:JET6"/>
    <mergeCell ref="JEU5:JFJ6"/>
    <mergeCell ref="JFK5:JFZ6"/>
    <mergeCell ref="JGA5:JGP6"/>
    <mergeCell ref="JGQ5:JHF6"/>
    <mergeCell ref="JHG5:JHV6"/>
    <mergeCell ref="JHW5:JIL6"/>
    <mergeCell ref="JIM5:JJB6"/>
    <mergeCell ref="JJC5:JJR6"/>
    <mergeCell ref="JJS5:JKH6"/>
    <mergeCell ref="JKI5:JKX6"/>
    <mergeCell ref="JKY5:JLN6"/>
    <mergeCell ref="JLO5:JMD6"/>
    <mergeCell ref="JME5:JMT6"/>
    <mergeCell ref="JMU5:JNJ6"/>
    <mergeCell ref="JNK5:JNZ6"/>
    <mergeCell ref="JOA5:JOP6"/>
    <mergeCell ref="JOQ5:JPF6"/>
    <mergeCell ref="JPG5:JPV6"/>
    <mergeCell ref="JPW5:JQL6"/>
    <mergeCell ref="JQM5:JRB6"/>
    <mergeCell ref="JRC5:JRR6"/>
    <mergeCell ref="JRS5:JSH6"/>
    <mergeCell ref="JSI5:JSX6"/>
    <mergeCell ref="JSY5:JTN6"/>
    <mergeCell ref="JTO5:JUD6"/>
    <mergeCell ref="JUE5:JUT6"/>
    <mergeCell ref="JUU5:JVJ6"/>
    <mergeCell ref="JVK5:JVZ6"/>
    <mergeCell ref="JWA5:JWP6"/>
    <mergeCell ref="JWQ5:JXF6"/>
    <mergeCell ref="JXG5:JXV6"/>
    <mergeCell ref="JXW5:JYL6"/>
    <mergeCell ref="JYM5:JZB6"/>
    <mergeCell ref="JZC5:JZR6"/>
    <mergeCell ref="JZS5:KAH6"/>
    <mergeCell ref="KAI5:KAX6"/>
    <mergeCell ref="KAY5:KBN6"/>
    <mergeCell ref="KBO5:KCD6"/>
    <mergeCell ref="KCE5:KCT6"/>
    <mergeCell ref="KCU5:KDJ6"/>
    <mergeCell ref="KDK5:KDZ6"/>
    <mergeCell ref="KEA5:KEP6"/>
    <mergeCell ref="KEQ5:KFF6"/>
    <mergeCell ref="KFG5:KFV6"/>
    <mergeCell ref="KFW5:KGL6"/>
    <mergeCell ref="KGM5:KHB6"/>
    <mergeCell ref="KHC5:KHR6"/>
    <mergeCell ref="KHS5:KIH6"/>
    <mergeCell ref="KII5:KIX6"/>
    <mergeCell ref="KIY5:KJN6"/>
    <mergeCell ref="KJO5:KKD6"/>
    <mergeCell ref="KKE5:KKT6"/>
    <mergeCell ref="KKU5:KLJ6"/>
    <mergeCell ref="KLK5:KLZ6"/>
    <mergeCell ref="KMA5:KMP6"/>
    <mergeCell ref="KMQ5:KNF6"/>
    <mergeCell ref="KNG5:KNV6"/>
    <mergeCell ref="KNW5:KOL6"/>
    <mergeCell ref="KOM5:KPB6"/>
    <mergeCell ref="KPC5:KPR6"/>
    <mergeCell ref="KPS5:KQH6"/>
    <mergeCell ref="KQI5:KQX6"/>
    <mergeCell ref="KQY5:KRN6"/>
    <mergeCell ref="KRO5:KSD6"/>
    <mergeCell ref="KSE5:KST6"/>
    <mergeCell ref="KSU5:KTJ6"/>
    <mergeCell ref="KTK5:KTZ6"/>
    <mergeCell ref="KUA5:KUP6"/>
    <mergeCell ref="KUQ5:KVF6"/>
    <mergeCell ref="KVG5:KVV6"/>
    <mergeCell ref="KVW5:KWL6"/>
    <mergeCell ref="KWM5:KXB6"/>
    <mergeCell ref="KXC5:KXR6"/>
    <mergeCell ref="KXS5:KYH6"/>
    <mergeCell ref="KYI5:KYX6"/>
    <mergeCell ref="KYY5:KZN6"/>
    <mergeCell ref="KZO5:LAD6"/>
    <mergeCell ref="LAE5:LAT6"/>
    <mergeCell ref="LAU5:LBJ6"/>
    <mergeCell ref="LBK5:LBZ6"/>
    <mergeCell ref="LCA5:LCP6"/>
    <mergeCell ref="LCQ5:LDF6"/>
    <mergeCell ref="LDG5:LDV6"/>
    <mergeCell ref="LDW5:LEL6"/>
    <mergeCell ref="LEM5:LFB6"/>
    <mergeCell ref="LFC5:LFR6"/>
    <mergeCell ref="LFS5:LGH6"/>
    <mergeCell ref="LGI5:LGX6"/>
    <mergeCell ref="LGY5:LHN6"/>
    <mergeCell ref="LHO5:LID6"/>
    <mergeCell ref="LIE5:LIT6"/>
    <mergeCell ref="LIU5:LJJ6"/>
    <mergeCell ref="LJK5:LJZ6"/>
    <mergeCell ref="LKA5:LKP6"/>
    <mergeCell ref="LKQ5:LLF6"/>
    <mergeCell ref="LLG5:LLV6"/>
    <mergeCell ref="LLW5:LML6"/>
    <mergeCell ref="LMM5:LNB6"/>
    <mergeCell ref="LNC5:LNR6"/>
    <mergeCell ref="LNS5:LOH6"/>
    <mergeCell ref="LOI5:LOX6"/>
    <mergeCell ref="LOY5:LPN6"/>
    <mergeCell ref="LPO5:LQD6"/>
    <mergeCell ref="LQE5:LQT6"/>
    <mergeCell ref="LQU5:LRJ6"/>
    <mergeCell ref="LRK5:LRZ6"/>
    <mergeCell ref="LSA5:LSP6"/>
    <mergeCell ref="LSQ5:LTF6"/>
    <mergeCell ref="LTG5:LTV6"/>
    <mergeCell ref="LTW5:LUL6"/>
    <mergeCell ref="LUM5:LVB6"/>
    <mergeCell ref="LVC5:LVR6"/>
    <mergeCell ref="LVS5:LWH6"/>
    <mergeCell ref="LWI5:LWX6"/>
    <mergeCell ref="LWY5:LXN6"/>
    <mergeCell ref="LXO5:LYD6"/>
    <mergeCell ref="LYE5:LYT6"/>
    <mergeCell ref="LYU5:LZJ6"/>
    <mergeCell ref="LZK5:LZZ6"/>
    <mergeCell ref="MAA5:MAP6"/>
    <mergeCell ref="MAQ5:MBF6"/>
    <mergeCell ref="MBG5:MBV6"/>
    <mergeCell ref="MBW5:MCL6"/>
    <mergeCell ref="MCM5:MDB6"/>
    <mergeCell ref="MDC5:MDR6"/>
    <mergeCell ref="MDS5:MEH6"/>
    <mergeCell ref="MEI5:MEX6"/>
    <mergeCell ref="MEY5:MFN6"/>
    <mergeCell ref="MFO5:MGD6"/>
    <mergeCell ref="MGE5:MGT6"/>
    <mergeCell ref="MGU5:MHJ6"/>
    <mergeCell ref="MHK5:MHZ6"/>
    <mergeCell ref="MIA5:MIP6"/>
    <mergeCell ref="MIQ5:MJF6"/>
    <mergeCell ref="MJG5:MJV6"/>
    <mergeCell ref="MJW5:MKL6"/>
    <mergeCell ref="MKM5:MLB6"/>
    <mergeCell ref="MLC5:MLR6"/>
    <mergeCell ref="MLS5:MMH6"/>
    <mergeCell ref="MMI5:MMX6"/>
    <mergeCell ref="MMY5:MNN6"/>
    <mergeCell ref="MNO5:MOD6"/>
    <mergeCell ref="MOE5:MOT6"/>
    <mergeCell ref="MOU5:MPJ6"/>
    <mergeCell ref="MPK5:MPZ6"/>
    <mergeCell ref="MQA5:MQP6"/>
    <mergeCell ref="MQQ5:MRF6"/>
    <mergeCell ref="MRG5:MRV6"/>
    <mergeCell ref="MRW5:MSL6"/>
    <mergeCell ref="MSM5:MTB6"/>
    <mergeCell ref="MTC5:MTR6"/>
    <mergeCell ref="MTS5:MUH6"/>
    <mergeCell ref="MUI5:MUX6"/>
    <mergeCell ref="MUY5:MVN6"/>
    <mergeCell ref="MVO5:MWD6"/>
    <mergeCell ref="MWE5:MWT6"/>
    <mergeCell ref="MWU5:MXJ6"/>
    <mergeCell ref="MXK5:MXZ6"/>
    <mergeCell ref="MYA5:MYP6"/>
    <mergeCell ref="MYQ5:MZF6"/>
    <mergeCell ref="MZG5:MZV6"/>
    <mergeCell ref="MZW5:NAL6"/>
    <mergeCell ref="NAM5:NBB6"/>
    <mergeCell ref="NBC5:NBR6"/>
    <mergeCell ref="NBS5:NCH6"/>
    <mergeCell ref="NCI5:NCX6"/>
    <mergeCell ref="NCY5:NDN6"/>
    <mergeCell ref="NDO5:NED6"/>
    <mergeCell ref="NEE5:NET6"/>
    <mergeCell ref="NEU5:NFJ6"/>
    <mergeCell ref="NFK5:NFZ6"/>
    <mergeCell ref="NGA5:NGP6"/>
    <mergeCell ref="NGQ5:NHF6"/>
    <mergeCell ref="NHG5:NHV6"/>
    <mergeCell ref="NHW5:NIL6"/>
    <mergeCell ref="NIM5:NJB6"/>
    <mergeCell ref="NJC5:NJR6"/>
    <mergeCell ref="NJS5:NKH6"/>
    <mergeCell ref="NKI5:NKX6"/>
    <mergeCell ref="NKY5:NLN6"/>
    <mergeCell ref="NLO5:NMD6"/>
    <mergeCell ref="NME5:NMT6"/>
    <mergeCell ref="NMU5:NNJ6"/>
    <mergeCell ref="NNK5:NNZ6"/>
    <mergeCell ref="NOA5:NOP6"/>
    <mergeCell ref="NOQ5:NPF6"/>
    <mergeCell ref="NPG5:NPV6"/>
    <mergeCell ref="NPW5:NQL6"/>
    <mergeCell ref="NQM5:NRB6"/>
    <mergeCell ref="NRC5:NRR6"/>
    <mergeCell ref="NRS5:NSH6"/>
    <mergeCell ref="NSI5:NSX6"/>
    <mergeCell ref="NSY5:NTN6"/>
    <mergeCell ref="NTO5:NUD6"/>
    <mergeCell ref="NUE5:NUT6"/>
    <mergeCell ref="NUU5:NVJ6"/>
    <mergeCell ref="NVK5:NVZ6"/>
    <mergeCell ref="NWA5:NWP6"/>
    <mergeCell ref="NWQ5:NXF6"/>
    <mergeCell ref="NXG5:NXV6"/>
    <mergeCell ref="NXW5:NYL6"/>
    <mergeCell ref="NYM5:NZB6"/>
    <mergeCell ref="NZC5:NZR6"/>
    <mergeCell ref="NZS5:OAH6"/>
    <mergeCell ref="OAI5:OAX6"/>
    <mergeCell ref="OAY5:OBN6"/>
    <mergeCell ref="OBO5:OCD6"/>
    <mergeCell ref="OCE5:OCT6"/>
    <mergeCell ref="OCU5:ODJ6"/>
    <mergeCell ref="ODK5:ODZ6"/>
    <mergeCell ref="OEA5:OEP6"/>
    <mergeCell ref="OEQ5:OFF6"/>
    <mergeCell ref="OFG5:OFV6"/>
    <mergeCell ref="OFW5:OGL6"/>
    <mergeCell ref="OGM5:OHB6"/>
    <mergeCell ref="OHC5:OHR6"/>
    <mergeCell ref="OHS5:OIH6"/>
    <mergeCell ref="OII5:OIX6"/>
    <mergeCell ref="OIY5:OJN6"/>
    <mergeCell ref="OJO5:OKD6"/>
    <mergeCell ref="OKE5:OKT6"/>
    <mergeCell ref="OKU5:OLJ6"/>
    <mergeCell ref="OLK5:OLZ6"/>
    <mergeCell ref="OMA5:OMP6"/>
    <mergeCell ref="OMQ5:ONF6"/>
    <mergeCell ref="ONG5:ONV6"/>
    <mergeCell ref="ONW5:OOL6"/>
    <mergeCell ref="OOM5:OPB6"/>
    <mergeCell ref="OPC5:OPR6"/>
    <mergeCell ref="OPS5:OQH6"/>
    <mergeCell ref="OQI5:OQX6"/>
    <mergeCell ref="OQY5:ORN6"/>
    <mergeCell ref="ORO5:OSD6"/>
    <mergeCell ref="OSE5:OST6"/>
    <mergeCell ref="OSU5:OTJ6"/>
    <mergeCell ref="OTK5:OTZ6"/>
    <mergeCell ref="OUA5:OUP6"/>
    <mergeCell ref="OUQ5:OVF6"/>
    <mergeCell ref="OVG5:OVV6"/>
    <mergeCell ref="OVW5:OWL6"/>
    <mergeCell ref="OWM5:OXB6"/>
    <mergeCell ref="OXC5:OXR6"/>
    <mergeCell ref="OXS5:OYH6"/>
    <mergeCell ref="OYI5:OYX6"/>
    <mergeCell ref="OYY5:OZN6"/>
    <mergeCell ref="OZO5:PAD6"/>
    <mergeCell ref="PAE5:PAT6"/>
    <mergeCell ref="PAU5:PBJ6"/>
    <mergeCell ref="PBK5:PBZ6"/>
    <mergeCell ref="PCA5:PCP6"/>
    <mergeCell ref="PCQ5:PDF6"/>
    <mergeCell ref="PDG5:PDV6"/>
    <mergeCell ref="PDW5:PEL6"/>
    <mergeCell ref="PEM5:PFB6"/>
    <mergeCell ref="PFC5:PFR6"/>
    <mergeCell ref="PFS5:PGH6"/>
    <mergeCell ref="PGI5:PGX6"/>
    <mergeCell ref="PGY5:PHN6"/>
    <mergeCell ref="PHO5:PID6"/>
    <mergeCell ref="PIE5:PIT6"/>
    <mergeCell ref="PIU5:PJJ6"/>
    <mergeCell ref="PJK5:PJZ6"/>
    <mergeCell ref="PKA5:PKP6"/>
    <mergeCell ref="PKQ5:PLF6"/>
    <mergeCell ref="PLG5:PLV6"/>
    <mergeCell ref="PLW5:PML6"/>
    <mergeCell ref="PMM5:PNB6"/>
    <mergeCell ref="PNC5:PNR6"/>
    <mergeCell ref="PNS5:POH6"/>
    <mergeCell ref="POI5:POX6"/>
    <mergeCell ref="POY5:PPN6"/>
    <mergeCell ref="PPO5:PQD6"/>
    <mergeCell ref="PQE5:PQT6"/>
    <mergeCell ref="PQU5:PRJ6"/>
    <mergeCell ref="PRK5:PRZ6"/>
    <mergeCell ref="PSA5:PSP6"/>
    <mergeCell ref="PSQ5:PTF6"/>
    <mergeCell ref="PTG5:PTV6"/>
    <mergeCell ref="PTW5:PUL6"/>
    <mergeCell ref="PUM5:PVB6"/>
    <mergeCell ref="PVC5:PVR6"/>
    <mergeCell ref="PVS5:PWH6"/>
    <mergeCell ref="PWI5:PWX6"/>
    <mergeCell ref="PWY5:PXN6"/>
    <mergeCell ref="PXO5:PYD6"/>
    <mergeCell ref="PYE5:PYT6"/>
    <mergeCell ref="PYU5:PZJ6"/>
    <mergeCell ref="PZK5:PZZ6"/>
    <mergeCell ref="QAA5:QAP6"/>
    <mergeCell ref="QAQ5:QBF6"/>
    <mergeCell ref="QBG5:QBV6"/>
    <mergeCell ref="QBW5:QCL6"/>
    <mergeCell ref="QCM5:QDB6"/>
    <mergeCell ref="QDC5:QDR6"/>
    <mergeCell ref="QDS5:QEH6"/>
    <mergeCell ref="QEI5:QEX6"/>
    <mergeCell ref="QEY5:QFN6"/>
    <mergeCell ref="QFO5:QGD6"/>
    <mergeCell ref="QGE5:QGT6"/>
    <mergeCell ref="QGU5:QHJ6"/>
    <mergeCell ref="QHK5:QHZ6"/>
    <mergeCell ref="QIA5:QIP6"/>
    <mergeCell ref="QIQ5:QJF6"/>
    <mergeCell ref="QJG5:QJV6"/>
    <mergeCell ref="QJW5:QKL6"/>
    <mergeCell ref="QKM5:QLB6"/>
    <mergeCell ref="QLC5:QLR6"/>
    <mergeCell ref="QLS5:QMH6"/>
    <mergeCell ref="QMI5:QMX6"/>
    <mergeCell ref="QMY5:QNN6"/>
    <mergeCell ref="QNO5:QOD6"/>
    <mergeCell ref="QOE5:QOT6"/>
    <mergeCell ref="QOU5:QPJ6"/>
    <mergeCell ref="QPK5:QPZ6"/>
    <mergeCell ref="QQA5:QQP6"/>
    <mergeCell ref="QQQ5:QRF6"/>
    <mergeCell ref="QRG5:QRV6"/>
    <mergeCell ref="QRW5:QSL6"/>
    <mergeCell ref="QSM5:QTB6"/>
    <mergeCell ref="QTC5:QTR6"/>
    <mergeCell ref="QTS5:QUH6"/>
    <mergeCell ref="QUI5:QUX6"/>
    <mergeCell ref="QUY5:QVN6"/>
    <mergeCell ref="QVO5:QWD6"/>
    <mergeCell ref="QWE5:QWT6"/>
    <mergeCell ref="QWU5:QXJ6"/>
    <mergeCell ref="QXK5:QXZ6"/>
    <mergeCell ref="QYA5:QYP6"/>
    <mergeCell ref="QYQ5:QZF6"/>
    <mergeCell ref="QZG5:QZV6"/>
    <mergeCell ref="QZW5:RAL6"/>
    <mergeCell ref="RAM5:RBB6"/>
    <mergeCell ref="RBC5:RBR6"/>
    <mergeCell ref="RBS5:RCH6"/>
    <mergeCell ref="RCI5:RCX6"/>
    <mergeCell ref="RCY5:RDN6"/>
    <mergeCell ref="RDO5:RED6"/>
    <mergeCell ref="REE5:RET6"/>
    <mergeCell ref="REU5:RFJ6"/>
    <mergeCell ref="RFK5:RFZ6"/>
    <mergeCell ref="RGA5:RGP6"/>
    <mergeCell ref="RGQ5:RHF6"/>
    <mergeCell ref="RHG5:RHV6"/>
    <mergeCell ref="RHW5:RIL6"/>
    <mergeCell ref="RIM5:RJB6"/>
    <mergeCell ref="RJC5:RJR6"/>
    <mergeCell ref="RJS5:RKH6"/>
    <mergeCell ref="RKI5:RKX6"/>
    <mergeCell ref="RKY5:RLN6"/>
    <mergeCell ref="RLO5:RMD6"/>
    <mergeCell ref="RME5:RMT6"/>
    <mergeCell ref="RMU5:RNJ6"/>
    <mergeCell ref="RNK5:RNZ6"/>
    <mergeCell ref="ROA5:ROP6"/>
    <mergeCell ref="ROQ5:RPF6"/>
    <mergeCell ref="RPG5:RPV6"/>
    <mergeCell ref="RPW5:RQL6"/>
    <mergeCell ref="RQM5:RRB6"/>
    <mergeCell ref="RRC5:RRR6"/>
    <mergeCell ref="RRS5:RSH6"/>
    <mergeCell ref="RSI5:RSX6"/>
    <mergeCell ref="RSY5:RTN6"/>
    <mergeCell ref="RTO5:RUD6"/>
    <mergeCell ref="RUE5:RUT6"/>
    <mergeCell ref="RUU5:RVJ6"/>
    <mergeCell ref="RVK5:RVZ6"/>
    <mergeCell ref="RWA5:RWP6"/>
    <mergeCell ref="RWQ5:RXF6"/>
    <mergeCell ref="RXG5:RXV6"/>
    <mergeCell ref="RXW5:RYL6"/>
    <mergeCell ref="RYM5:RZB6"/>
    <mergeCell ref="RZC5:RZR6"/>
    <mergeCell ref="RZS5:SAH6"/>
    <mergeCell ref="SAI5:SAX6"/>
    <mergeCell ref="SAY5:SBN6"/>
    <mergeCell ref="SBO5:SCD6"/>
    <mergeCell ref="SCE5:SCT6"/>
    <mergeCell ref="SCU5:SDJ6"/>
    <mergeCell ref="SDK5:SDZ6"/>
    <mergeCell ref="SEA5:SEP6"/>
    <mergeCell ref="SEQ5:SFF6"/>
    <mergeCell ref="SFG5:SFV6"/>
    <mergeCell ref="SFW5:SGL6"/>
    <mergeCell ref="SGM5:SHB6"/>
    <mergeCell ref="SHC5:SHR6"/>
    <mergeCell ref="SHS5:SIH6"/>
    <mergeCell ref="SII5:SIX6"/>
    <mergeCell ref="SIY5:SJN6"/>
    <mergeCell ref="SJO5:SKD6"/>
    <mergeCell ref="SKE5:SKT6"/>
    <mergeCell ref="SKU5:SLJ6"/>
    <mergeCell ref="SLK5:SLZ6"/>
    <mergeCell ref="SMA5:SMP6"/>
    <mergeCell ref="SMQ5:SNF6"/>
    <mergeCell ref="SNG5:SNV6"/>
    <mergeCell ref="SNW5:SOL6"/>
    <mergeCell ref="SOM5:SPB6"/>
    <mergeCell ref="SPC5:SPR6"/>
    <mergeCell ref="SPS5:SQH6"/>
    <mergeCell ref="SQI5:SQX6"/>
    <mergeCell ref="SQY5:SRN6"/>
    <mergeCell ref="SRO5:SSD6"/>
    <mergeCell ref="SSE5:SST6"/>
    <mergeCell ref="SSU5:STJ6"/>
    <mergeCell ref="STK5:STZ6"/>
    <mergeCell ref="SUA5:SUP6"/>
    <mergeCell ref="SUQ5:SVF6"/>
    <mergeCell ref="SVG5:SVV6"/>
    <mergeCell ref="SVW5:SWL6"/>
    <mergeCell ref="SWM5:SXB6"/>
    <mergeCell ref="SXC5:SXR6"/>
    <mergeCell ref="SXS5:SYH6"/>
    <mergeCell ref="SYI5:SYX6"/>
    <mergeCell ref="SYY5:SZN6"/>
    <mergeCell ref="SZO5:TAD6"/>
    <mergeCell ref="TAE5:TAT6"/>
    <mergeCell ref="TAU5:TBJ6"/>
    <mergeCell ref="TBK5:TBZ6"/>
    <mergeCell ref="TCA5:TCP6"/>
    <mergeCell ref="TCQ5:TDF6"/>
    <mergeCell ref="TDG5:TDV6"/>
    <mergeCell ref="TDW5:TEL6"/>
    <mergeCell ref="TEM5:TFB6"/>
    <mergeCell ref="TFC5:TFR6"/>
    <mergeCell ref="TFS5:TGH6"/>
    <mergeCell ref="TGI5:TGX6"/>
    <mergeCell ref="TGY5:THN6"/>
    <mergeCell ref="THO5:TID6"/>
    <mergeCell ref="TIE5:TIT6"/>
    <mergeCell ref="TIU5:TJJ6"/>
    <mergeCell ref="TJK5:TJZ6"/>
    <mergeCell ref="TKA5:TKP6"/>
    <mergeCell ref="TKQ5:TLF6"/>
    <mergeCell ref="TLG5:TLV6"/>
    <mergeCell ref="TLW5:TML6"/>
    <mergeCell ref="TMM5:TNB6"/>
    <mergeCell ref="TNC5:TNR6"/>
    <mergeCell ref="TNS5:TOH6"/>
    <mergeCell ref="TOI5:TOX6"/>
    <mergeCell ref="TOY5:TPN6"/>
    <mergeCell ref="TPO5:TQD6"/>
    <mergeCell ref="TQE5:TQT6"/>
    <mergeCell ref="TQU5:TRJ6"/>
    <mergeCell ref="TRK5:TRZ6"/>
    <mergeCell ref="TSA5:TSP6"/>
    <mergeCell ref="TSQ5:TTF6"/>
    <mergeCell ref="TTG5:TTV6"/>
    <mergeCell ref="TTW5:TUL6"/>
    <mergeCell ref="TUM5:TVB6"/>
    <mergeCell ref="TVC5:TVR6"/>
    <mergeCell ref="TVS5:TWH6"/>
    <mergeCell ref="TWI5:TWX6"/>
    <mergeCell ref="TWY5:TXN6"/>
    <mergeCell ref="TXO5:TYD6"/>
    <mergeCell ref="TYE5:TYT6"/>
    <mergeCell ref="TYU5:TZJ6"/>
    <mergeCell ref="TZK5:TZZ6"/>
    <mergeCell ref="UAA5:UAP6"/>
    <mergeCell ref="UAQ5:UBF6"/>
    <mergeCell ref="UBG5:UBV6"/>
    <mergeCell ref="UBW5:UCL6"/>
    <mergeCell ref="UCM5:UDB6"/>
    <mergeCell ref="UDC5:UDR6"/>
    <mergeCell ref="UDS5:UEH6"/>
    <mergeCell ref="UEI5:UEX6"/>
    <mergeCell ref="UEY5:UFN6"/>
    <mergeCell ref="UFO5:UGD6"/>
    <mergeCell ref="UGE5:UGT6"/>
    <mergeCell ref="UGU5:UHJ6"/>
    <mergeCell ref="UHK5:UHZ6"/>
    <mergeCell ref="UIA5:UIP6"/>
    <mergeCell ref="UIQ5:UJF6"/>
    <mergeCell ref="UJG5:UJV6"/>
    <mergeCell ref="UJW5:UKL6"/>
    <mergeCell ref="UKM5:ULB6"/>
    <mergeCell ref="ULC5:ULR6"/>
    <mergeCell ref="ULS5:UMH6"/>
    <mergeCell ref="UMI5:UMX6"/>
    <mergeCell ref="UMY5:UNN6"/>
    <mergeCell ref="UNO5:UOD6"/>
    <mergeCell ref="UOE5:UOT6"/>
    <mergeCell ref="UOU5:UPJ6"/>
    <mergeCell ref="UPK5:UPZ6"/>
    <mergeCell ref="UQA5:UQP6"/>
    <mergeCell ref="UQQ5:URF6"/>
    <mergeCell ref="URG5:URV6"/>
    <mergeCell ref="URW5:USL6"/>
    <mergeCell ref="USM5:UTB6"/>
    <mergeCell ref="UTC5:UTR6"/>
    <mergeCell ref="UTS5:UUH6"/>
    <mergeCell ref="UUI5:UUX6"/>
    <mergeCell ref="VPW5:VQL6"/>
    <mergeCell ref="VQM5:VRB6"/>
    <mergeCell ref="VRC5:VRR6"/>
    <mergeCell ref="VRS5:VSH6"/>
    <mergeCell ref="VSI5:VSX6"/>
    <mergeCell ref="UUY5:UVN6"/>
    <mergeCell ref="UVO5:UWD6"/>
    <mergeCell ref="UWE5:UWT6"/>
    <mergeCell ref="UWU5:UXJ6"/>
    <mergeCell ref="UXK5:UXZ6"/>
    <mergeCell ref="UYA5:UYP6"/>
    <mergeCell ref="UYQ5:UZF6"/>
    <mergeCell ref="UZG5:UZV6"/>
    <mergeCell ref="UZW5:VAL6"/>
    <mergeCell ref="VAM5:VBB6"/>
    <mergeCell ref="VBC5:VBR6"/>
    <mergeCell ref="VBS5:VCH6"/>
    <mergeCell ref="VCI5:VCX6"/>
    <mergeCell ref="VCY5:VDN6"/>
    <mergeCell ref="VDO5:VED6"/>
    <mergeCell ref="VEE5:VET6"/>
    <mergeCell ref="VEU5:VFJ6"/>
    <mergeCell ref="VFK5:VFZ6"/>
    <mergeCell ref="VGA5:VGP6"/>
    <mergeCell ref="VGQ5:VHF6"/>
    <mergeCell ref="VHG5:VHV6"/>
    <mergeCell ref="VHW5:VIL6"/>
    <mergeCell ref="VIM5:VJB6"/>
    <mergeCell ref="VJC5:VJR6"/>
    <mergeCell ref="VJS5:VKH6"/>
    <mergeCell ref="VKI5:VKX6"/>
    <mergeCell ref="VKY5:VLN6"/>
    <mergeCell ref="VLO5:VMD6"/>
    <mergeCell ref="VME5:VMT6"/>
    <mergeCell ref="VMU5:VNJ6"/>
    <mergeCell ref="VNK5:VNZ6"/>
    <mergeCell ref="VOA5:VOP6"/>
    <mergeCell ref="VOQ5:VPF6"/>
    <mergeCell ref="VPG5:VPV6"/>
    <mergeCell ref="XCA5:XCP6"/>
    <mergeCell ref="XCQ5:XDF6"/>
    <mergeCell ref="XDG5:XDV6"/>
    <mergeCell ref="XDW5:XEL6"/>
    <mergeCell ref="XEM5:XFB6"/>
    <mergeCell ref="A5:N6"/>
    <mergeCell ref="WKU5:WLJ6"/>
    <mergeCell ref="WLK5:WLZ6"/>
    <mergeCell ref="WMA5:WMP6"/>
    <mergeCell ref="WMQ5:WNF6"/>
    <mergeCell ref="WNG5:WNV6"/>
    <mergeCell ref="WNW5:WOL6"/>
    <mergeCell ref="WOM5:WPB6"/>
    <mergeCell ref="WPC5:WPR6"/>
    <mergeCell ref="WPS5:WQH6"/>
    <mergeCell ref="WQI5:WQX6"/>
    <mergeCell ref="WQY5:WRN6"/>
    <mergeCell ref="WRO5:WSD6"/>
    <mergeCell ref="WSE5:WST6"/>
    <mergeCell ref="WSU5:WTJ6"/>
    <mergeCell ref="WTK5:WTZ6"/>
    <mergeCell ref="WUA5:WUP6"/>
    <mergeCell ref="WUQ5:WVF6"/>
    <mergeCell ref="WAI5:WAX6"/>
    <mergeCell ref="WAY5:WBN6"/>
    <mergeCell ref="WBO5:WCD6"/>
    <mergeCell ref="WCE5:WCT6"/>
    <mergeCell ref="WCU5:WDJ6"/>
    <mergeCell ref="WDK5:WDZ6"/>
    <mergeCell ref="WEA5:WEP6"/>
    <mergeCell ref="WEQ5:WFF6"/>
    <mergeCell ref="WFG5:WFV6"/>
    <mergeCell ref="VSY5:VTN6"/>
    <mergeCell ref="VTO5:VUD6"/>
    <mergeCell ref="WVG5:WVV6"/>
    <mergeCell ref="WVW5:WWL6"/>
    <mergeCell ref="WWM5:WXB6"/>
    <mergeCell ref="WXC5:WXR6"/>
    <mergeCell ref="WXS5:WYH6"/>
    <mergeCell ref="WYI5:WYX6"/>
    <mergeCell ref="WYY5:WZN6"/>
    <mergeCell ref="WZO5:XAD6"/>
    <mergeCell ref="XAE5:XAT6"/>
    <mergeCell ref="XAU5:XBJ6"/>
    <mergeCell ref="XBK5:XBZ6"/>
    <mergeCell ref="WFW5:WGL6"/>
    <mergeCell ref="WGM5:WHB6"/>
    <mergeCell ref="WHC5:WHR6"/>
    <mergeCell ref="WHS5:WIH6"/>
    <mergeCell ref="WII5:WIX6"/>
    <mergeCell ref="WIY5:WJN6"/>
    <mergeCell ref="WJO5:WKD6"/>
    <mergeCell ref="WKE5:WKT6"/>
    <mergeCell ref="VUE5:VUT6"/>
    <mergeCell ref="VUU5:VVJ6"/>
    <mergeCell ref="VVK5:VVZ6"/>
    <mergeCell ref="VWA5:VWP6"/>
    <mergeCell ref="VWQ5:VXF6"/>
    <mergeCell ref="VXG5:VXV6"/>
    <mergeCell ref="VXW5:VYL6"/>
    <mergeCell ref="VYM5:VZB6"/>
    <mergeCell ref="VZC5:VZR6"/>
    <mergeCell ref="VZS5:WAH6"/>
  </mergeCells>
  <printOptions horizontalCentered="1"/>
  <pageMargins left="0.23611111111111099" right="0.23611111111111099" top="0.74791666666666701" bottom="0.74791666666666701" header="0.31458333333333299" footer="0.31458333333333299"/>
  <pageSetup paperSize="9" scale="35" fitToWidth="0" fitToHeight="0" orientation="landscape" r:id="rId1"/>
  <headerFooter alignWithMargins="0"/>
  <rowBreaks count="1" manualBreakCount="1">
    <brk id="66"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C70F4-3125-4ABF-94E2-B99F05D63DBC}">
  <dimension ref="A1:G10285"/>
  <sheetViews>
    <sheetView topLeftCell="A10257" zoomScaleNormal="100" workbookViewId="0">
      <selection activeCell="L26" sqref="L26"/>
    </sheetView>
  </sheetViews>
  <sheetFormatPr defaultRowHeight="14.25"/>
  <cols>
    <col min="1" max="1" width="10.625" bestFit="1" customWidth="1"/>
    <col min="2" max="2" width="64" customWidth="1"/>
    <col min="3" max="3" width="7.5" bestFit="1" customWidth="1"/>
    <col min="4" max="4" width="8.875" bestFit="1" customWidth="1"/>
  </cols>
  <sheetData>
    <row r="1" spans="1:7" ht="25.5">
      <c r="A1" s="338" t="s">
        <v>5027</v>
      </c>
      <c r="B1" s="338" t="s">
        <v>10</v>
      </c>
      <c r="C1" s="338" t="s">
        <v>5018</v>
      </c>
      <c r="D1" s="338" t="s">
        <v>18927</v>
      </c>
      <c r="E1" s="338" t="s">
        <v>18928</v>
      </c>
      <c r="G1" s="342" t="s">
        <v>22639</v>
      </c>
    </row>
    <row r="2" spans="1:7">
      <c r="A2" s="339">
        <v>104658</v>
      </c>
      <c r="B2" s="340" t="s">
        <v>5028</v>
      </c>
      <c r="C2" s="339" t="s">
        <v>5029</v>
      </c>
      <c r="D2" s="341">
        <v>198.93</v>
      </c>
      <c r="E2">
        <v>199.12</v>
      </c>
    </row>
    <row r="3" spans="1:7">
      <c r="A3" s="339">
        <v>105002</v>
      </c>
      <c r="B3" s="340" t="s">
        <v>5030</v>
      </c>
      <c r="C3" s="339" t="s">
        <v>63</v>
      </c>
      <c r="D3" s="341">
        <v>913.38</v>
      </c>
      <c r="E3">
        <v>796.18</v>
      </c>
    </row>
    <row r="4" spans="1:7">
      <c r="A4" s="339">
        <v>105004</v>
      </c>
      <c r="B4" s="340" t="s">
        <v>5031</v>
      </c>
      <c r="C4" s="339" t="s">
        <v>5029</v>
      </c>
      <c r="D4" s="341">
        <v>156.96</v>
      </c>
      <c r="E4">
        <v>134.84</v>
      </c>
    </row>
    <row r="5" spans="1:7">
      <c r="A5" s="339">
        <v>105003</v>
      </c>
      <c r="B5" s="340" t="s">
        <v>5032</v>
      </c>
      <c r="C5" s="339" t="s">
        <v>63</v>
      </c>
      <c r="D5" s="341">
        <v>1346.67</v>
      </c>
      <c r="E5">
        <v>1367.89</v>
      </c>
    </row>
    <row r="6" spans="1:7">
      <c r="A6" s="339">
        <v>105005</v>
      </c>
      <c r="B6" s="340" t="s">
        <v>5033</v>
      </c>
      <c r="C6" s="339" t="s">
        <v>5029</v>
      </c>
      <c r="D6" s="341">
        <v>237.19</v>
      </c>
      <c r="E6">
        <v>240.69</v>
      </c>
    </row>
    <row r="7" spans="1:7">
      <c r="A7" s="339">
        <v>105006</v>
      </c>
      <c r="B7" s="340" t="s">
        <v>5034</v>
      </c>
      <c r="C7" s="339" t="s">
        <v>63</v>
      </c>
      <c r="D7" s="341">
        <v>0</v>
      </c>
      <c r="E7">
        <v>0</v>
      </c>
    </row>
    <row r="8" spans="1:7">
      <c r="A8" s="339">
        <v>104999</v>
      </c>
      <c r="B8" s="340" t="s">
        <v>5035</v>
      </c>
      <c r="C8" s="339" t="s">
        <v>63</v>
      </c>
      <c r="D8" s="341">
        <v>0</v>
      </c>
      <c r="E8">
        <v>0</v>
      </c>
    </row>
    <row r="9" spans="1:7">
      <c r="A9" s="339">
        <v>105000</v>
      </c>
      <c r="B9" s="340" t="s">
        <v>5036</v>
      </c>
      <c r="C9" s="339" t="s">
        <v>202</v>
      </c>
      <c r="D9" s="341">
        <v>1279.01</v>
      </c>
      <c r="E9">
        <v>1324.85</v>
      </c>
    </row>
    <row r="10" spans="1:7">
      <c r="A10" s="339">
        <v>105001</v>
      </c>
      <c r="B10" s="340" t="s">
        <v>5037</v>
      </c>
      <c r="C10" s="339" t="s">
        <v>202</v>
      </c>
      <c r="D10" s="341">
        <v>1331.04</v>
      </c>
      <c r="E10">
        <v>1355.93</v>
      </c>
    </row>
    <row r="11" spans="1:7">
      <c r="A11" s="339">
        <v>89306</v>
      </c>
      <c r="B11" s="340" t="s">
        <v>5038</v>
      </c>
      <c r="C11" s="339" t="s">
        <v>5029</v>
      </c>
      <c r="D11" s="341">
        <v>107.65</v>
      </c>
      <c r="E11">
        <v>109.04</v>
      </c>
    </row>
    <row r="12" spans="1:7">
      <c r="A12" s="339">
        <v>89307</v>
      </c>
      <c r="B12" s="340" t="s">
        <v>5039</v>
      </c>
      <c r="C12" s="339" t="s">
        <v>5029</v>
      </c>
      <c r="D12" s="341">
        <v>110.12</v>
      </c>
      <c r="E12">
        <v>112.25</v>
      </c>
    </row>
    <row r="13" spans="1:7">
      <c r="A13" s="339">
        <v>89290</v>
      </c>
      <c r="B13" s="340" t="s">
        <v>5040</v>
      </c>
      <c r="C13" s="339" t="s">
        <v>5029</v>
      </c>
      <c r="D13" s="341">
        <v>91.04</v>
      </c>
      <c r="E13">
        <v>88.7</v>
      </c>
    </row>
    <row r="14" spans="1:7">
      <c r="A14" s="339">
        <v>89291</v>
      </c>
      <c r="B14" s="340" t="s">
        <v>5041</v>
      </c>
      <c r="C14" s="339" t="s">
        <v>5029</v>
      </c>
      <c r="D14" s="341">
        <v>92.88</v>
      </c>
      <c r="E14">
        <v>91.09</v>
      </c>
    </row>
    <row r="15" spans="1:7">
      <c r="A15" s="339">
        <v>89298</v>
      </c>
      <c r="B15" s="340" t="s">
        <v>5042</v>
      </c>
      <c r="C15" s="339" t="s">
        <v>5029</v>
      </c>
      <c r="D15" s="341">
        <v>95.29</v>
      </c>
      <c r="E15">
        <v>92.4</v>
      </c>
    </row>
    <row r="16" spans="1:7">
      <c r="A16" s="339">
        <v>89299</v>
      </c>
      <c r="B16" s="340" t="s">
        <v>5043</v>
      </c>
      <c r="C16" s="339" t="s">
        <v>5029</v>
      </c>
      <c r="D16" s="341">
        <v>97.5</v>
      </c>
      <c r="E16">
        <v>95.27</v>
      </c>
    </row>
    <row r="17" spans="1:5">
      <c r="A17" s="339">
        <v>89282</v>
      </c>
      <c r="B17" s="340" t="s">
        <v>5044</v>
      </c>
      <c r="C17" s="339" t="s">
        <v>5029</v>
      </c>
      <c r="D17" s="341">
        <v>83.43</v>
      </c>
      <c r="E17">
        <v>78.23</v>
      </c>
    </row>
    <row r="18" spans="1:5">
      <c r="A18" s="339">
        <v>89283</v>
      </c>
      <c r="B18" s="340" t="s">
        <v>5045</v>
      </c>
      <c r="C18" s="339" t="s">
        <v>5029</v>
      </c>
      <c r="D18" s="341">
        <v>85.09</v>
      </c>
      <c r="E18">
        <v>80.38</v>
      </c>
    </row>
    <row r="19" spans="1:5">
      <c r="A19" s="339">
        <v>89480</v>
      </c>
      <c r="B19" s="340" t="s">
        <v>5046</v>
      </c>
      <c r="C19" s="339" t="s">
        <v>5029</v>
      </c>
      <c r="D19" s="341">
        <v>170.47</v>
      </c>
      <c r="E19">
        <v>173.03</v>
      </c>
    </row>
    <row r="20" spans="1:5">
      <c r="A20" s="339">
        <v>89464</v>
      </c>
      <c r="B20" s="340" t="s">
        <v>5047</v>
      </c>
      <c r="C20" s="339" t="s">
        <v>5029</v>
      </c>
      <c r="D20" s="341">
        <v>149.77000000000001</v>
      </c>
      <c r="E20">
        <v>147.59</v>
      </c>
    </row>
    <row r="21" spans="1:5">
      <c r="A21" s="339">
        <v>89478</v>
      </c>
      <c r="B21" s="340" t="s">
        <v>5048</v>
      </c>
      <c r="C21" s="339" t="s">
        <v>5029</v>
      </c>
      <c r="D21" s="341">
        <v>145.49</v>
      </c>
      <c r="E21">
        <v>150.59</v>
      </c>
    </row>
    <row r="22" spans="1:5">
      <c r="A22" s="339">
        <v>89462</v>
      </c>
      <c r="B22" s="340" t="s">
        <v>5049</v>
      </c>
      <c r="C22" s="339" t="s">
        <v>5029</v>
      </c>
      <c r="D22" s="341">
        <v>126.14</v>
      </c>
      <c r="E22">
        <v>126.48</v>
      </c>
    </row>
    <row r="23" spans="1:5">
      <c r="A23" s="339">
        <v>104444</v>
      </c>
      <c r="B23" s="340" t="s">
        <v>5050</v>
      </c>
      <c r="C23" s="339" t="s">
        <v>5029</v>
      </c>
      <c r="D23" s="341">
        <v>0</v>
      </c>
      <c r="E23">
        <v>0</v>
      </c>
    </row>
    <row r="24" spans="1:5">
      <c r="A24" s="339">
        <v>104442</v>
      </c>
      <c r="B24" s="340" t="s">
        <v>5051</v>
      </c>
      <c r="C24" s="339" t="s">
        <v>5029</v>
      </c>
      <c r="D24" s="341">
        <v>0</v>
      </c>
      <c r="E24">
        <v>0</v>
      </c>
    </row>
    <row r="25" spans="1:5">
      <c r="A25" s="339">
        <v>89472</v>
      </c>
      <c r="B25" s="340" t="s">
        <v>5052</v>
      </c>
      <c r="C25" s="339" t="s">
        <v>5029</v>
      </c>
      <c r="D25" s="341">
        <v>132.02000000000001</v>
      </c>
      <c r="E25">
        <v>128.66999999999999</v>
      </c>
    </row>
    <row r="26" spans="1:5">
      <c r="A26" s="339">
        <v>89455</v>
      </c>
      <c r="B26" s="340" t="s">
        <v>5053</v>
      </c>
      <c r="C26" s="339" t="s">
        <v>5029</v>
      </c>
      <c r="D26" s="341">
        <v>118.69</v>
      </c>
      <c r="E26">
        <v>112.97</v>
      </c>
    </row>
    <row r="27" spans="1:5">
      <c r="A27" s="339">
        <v>89470</v>
      </c>
      <c r="B27" s="340" t="s">
        <v>5054</v>
      </c>
      <c r="C27" s="339" t="s">
        <v>5029</v>
      </c>
      <c r="D27" s="341">
        <v>108.86</v>
      </c>
      <c r="E27">
        <v>108.36</v>
      </c>
    </row>
    <row r="28" spans="1:5">
      <c r="A28" s="339">
        <v>89453</v>
      </c>
      <c r="B28" s="340" t="s">
        <v>5055</v>
      </c>
      <c r="C28" s="339" t="s">
        <v>5029</v>
      </c>
      <c r="D28" s="341">
        <v>96.84</v>
      </c>
      <c r="E28">
        <v>94</v>
      </c>
    </row>
    <row r="29" spans="1:5">
      <c r="A29" s="339">
        <v>104443</v>
      </c>
      <c r="B29" s="340" t="s">
        <v>5056</v>
      </c>
      <c r="C29" s="339" t="s">
        <v>5029</v>
      </c>
      <c r="D29" s="341">
        <v>0</v>
      </c>
      <c r="E29">
        <v>0</v>
      </c>
    </row>
    <row r="30" spans="1:5">
      <c r="A30" s="339">
        <v>104441</v>
      </c>
      <c r="B30" s="340" t="s">
        <v>5057</v>
      </c>
      <c r="C30" s="339" t="s">
        <v>5029</v>
      </c>
      <c r="D30" s="341">
        <v>0</v>
      </c>
      <c r="E30">
        <v>0</v>
      </c>
    </row>
    <row r="31" spans="1:5">
      <c r="A31" s="339">
        <v>103354</v>
      </c>
      <c r="B31" s="340" t="s">
        <v>5058</v>
      </c>
      <c r="C31" s="339" t="s">
        <v>5029</v>
      </c>
      <c r="D31" s="341">
        <v>95.25</v>
      </c>
      <c r="E31">
        <v>103.83</v>
      </c>
    </row>
    <row r="32" spans="1:5">
      <c r="A32" s="339">
        <v>103355</v>
      </c>
      <c r="B32" s="340" t="s">
        <v>5059</v>
      </c>
      <c r="C32" s="339" t="s">
        <v>5029</v>
      </c>
      <c r="D32" s="341">
        <v>96.64</v>
      </c>
      <c r="E32">
        <v>105.72</v>
      </c>
    </row>
    <row r="33" spans="1:5">
      <c r="A33" s="339">
        <v>103330</v>
      </c>
      <c r="B33" s="340" t="s">
        <v>5060</v>
      </c>
      <c r="C33" s="339" t="s">
        <v>5029</v>
      </c>
      <c r="D33" s="341">
        <v>89.25</v>
      </c>
      <c r="E33">
        <v>95.2</v>
      </c>
    </row>
    <row r="34" spans="1:5">
      <c r="A34" s="339">
        <v>103331</v>
      </c>
      <c r="B34" s="340" t="s">
        <v>5061</v>
      </c>
      <c r="C34" s="339" t="s">
        <v>5029</v>
      </c>
      <c r="D34" s="341">
        <v>90.56</v>
      </c>
      <c r="E34">
        <v>96.98</v>
      </c>
    </row>
    <row r="35" spans="1:5">
      <c r="A35" s="339">
        <v>103358</v>
      </c>
      <c r="B35" s="340" t="s">
        <v>5062</v>
      </c>
      <c r="C35" s="339" t="s">
        <v>5029</v>
      </c>
      <c r="D35" s="341">
        <v>76.069999999999993</v>
      </c>
      <c r="E35">
        <v>79.819999999999993</v>
      </c>
    </row>
    <row r="36" spans="1:5">
      <c r="A36" s="339">
        <v>103359</v>
      </c>
      <c r="B36" s="340" t="s">
        <v>5063</v>
      </c>
      <c r="C36" s="339" t="s">
        <v>5029</v>
      </c>
      <c r="D36" s="341">
        <v>77.180000000000007</v>
      </c>
      <c r="E36">
        <v>81.33</v>
      </c>
    </row>
    <row r="37" spans="1:5">
      <c r="A37" s="339">
        <v>103366</v>
      </c>
      <c r="B37" s="340" t="s">
        <v>5064</v>
      </c>
      <c r="C37" s="339" t="s">
        <v>5029</v>
      </c>
      <c r="D37" s="341">
        <v>67.86</v>
      </c>
      <c r="E37">
        <v>68.650000000000006</v>
      </c>
    </row>
    <row r="38" spans="1:5">
      <c r="A38" s="339">
        <v>103367</v>
      </c>
      <c r="B38" s="340" t="s">
        <v>5065</v>
      </c>
      <c r="C38" s="339" t="s">
        <v>5029</v>
      </c>
      <c r="D38" s="341">
        <v>68.87</v>
      </c>
      <c r="E38">
        <v>70.010000000000005</v>
      </c>
    </row>
    <row r="39" spans="1:5">
      <c r="A39" s="339">
        <v>103360</v>
      </c>
      <c r="B39" s="340" t="s">
        <v>5066</v>
      </c>
      <c r="C39" s="339" t="s">
        <v>5029</v>
      </c>
      <c r="D39" s="341">
        <v>88.74</v>
      </c>
      <c r="E39">
        <v>93.48</v>
      </c>
    </row>
    <row r="40" spans="1:5">
      <c r="A40" s="339">
        <v>103361</v>
      </c>
      <c r="B40" s="340" t="s">
        <v>5067</v>
      </c>
      <c r="C40" s="339" t="s">
        <v>5029</v>
      </c>
      <c r="D40" s="341">
        <v>90.15</v>
      </c>
      <c r="E40">
        <v>95.39</v>
      </c>
    </row>
    <row r="41" spans="1:5">
      <c r="A41" s="339">
        <v>103368</v>
      </c>
      <c r="B41" s="340" t="s">
        <v>5068</v>
      </c>
      <c r="C41" s="339" t="s">
        <v>5029</v>
      </c>
      <c r="D41" s="341">
        <v>76.56</v>
      </c>
      <c r="E41">
        <v>78.069999999999993</v>
      </c>
    </row>
    <row r="42" spans="1:5">
      <c r="A42" s="339">
        <v>103369</v>
      </c>
      <c r="B42" s="340" t="s">
        <v>5069</v>
      </c>
      <c r="C42" s="339" t="s">
        <v>5029</v>
      </c>
      <c r="D42" s="341">
        <v>77.83</v>
      </c>
      <c r="E42">
        <v>79.790000000000006</v>
      </c>
    </row>
    <row r="43" spans="1:5">
      <c r="A43" s="339">
        <v>103334</v>
      </c>
      <c r="B43" s="340" t="s">
        <v>5070</v>
      </c>
      <c r="C43" s="339" t="s">
        <v>5029</v>
      </c>
      <c r="D43" s="341">
        <v>153.4</v>
      </c>
      <c r="E43">
        <v>169.52</v>
      </c>
    </row>
    <row r="44" spans="1:5">
      <c r="A44" s="339">
        <v>103335</v>
      </c>
      <c r="B44" s="340" t="s">
        <v>5071</v>
      </c>
      <c r="C44" s="339" t="s">
        <v>5029</v>
      </c>
      <c r="D44" s="341">
        <v>155.84</v>
      </c>
      <c r="E44">
        <v>172.84</v>
      </c>
    </row>
    <row r="45" spans="1:5">
      <c r="A45" s="339">
        <v>103362</v>
      </c>
      <c r="B45" s="340" t="s">
        <v>5072</v>
      </c>
      <c r="C45" s="339" t="s">
        <v>5029</v>
      </c>
      <c r="D45" s="341">
        <v>108.94</v>
      </c>
      <c r="E45">
        <v>112.6</v>
      </c>
    </row>
    <row r="46" spans="1:5">
      <c r="A46" s="339">
        <v>103363</v>
      </c>
      <c r="B46" s="340" t="s">
        <v>5073</v>
      </c>
      <c r="C46" s="339" t="s">
        <v>5029</v>
      </c>
      <c r="D46" s="341">
        <v>110.52</v>
      </c>
      <c r="E46">
        <v>114.74</v>
      </c>
    </row>
    <row r="47" spans="1:5">
      <c r="A47" s="339">
        <v>103370</v>
      </c>
      <c r="B47" s="340" t="s">
        <v>5074</v>
      </c>
      <c r="C47" s="339" t="s">
        <v>5029</v>
      </c>
      <c r="D47" s="341">
        <v>98.14</v>
      </c>
      <c r="E47">
        <v>97.66</v>
      </c>
    </row>
    <row r="48" spans="1:5">
      <c r="A48" s="339">
        <v>103371</v>
      </c>
      <c r="B48" s="340" t="s">
        <v>5075</v>
      </c>
      <c r="C48" s="339" t="s">
        <v>5029</v>
      </c>
      <c r="D48" s="341">
        <v>99.57</v>
      </c>
      <c r="E48">
        <v>99.6</v>
      </c>
    </row>
    <row r="49" spans="1:5">
      <c r="A49" s="339">
        <v>103332</v>
      </c>
      <c r="B49" s="340" t="s">
        <v>5076</v>
      </c>
      <c r="C49" s="339" t="s">
        <v>5029</v>
      </c>
      <c r="D49" s="341">
        <v>125.19</v>
      </c>
      <c r="E49">
        <v>144.82</v>
      </c>
    </row>
    <row r="50" spans="1:5">
      <c r="A50" s="339">
        <v>103333</v>
      </c>
      <c r="B50" s="340" t="s">
        <v>5077</v>
      </c>
      <c r="C50" s="339" t="s">
        <v>5029</v>
      </c>
      <c r="D50" s="341">
        <v>126.6</v>
      </c>
      <c r="E50">
        <v>146.72999999999999</v>
      </c>
    </row>
    <row r="51" spans="1:5">
      <c r="A51" s="339">
        <v>103352</v>
      </c>
      <c r="B51" s="340" t="s">
        <v>5078</v>
      </c>
      <c r="C51" s="339" t="s">
        <v>5029</v>
      </c>
      <c r="D51" s="341">
        <v>108.34</v>
      </c>
      <c r="E51">
        <v>123.17</v>
      </c>
    </row>
    <row r="52" spans="1:5">
      <c r="A52" s="339">
        <v>103353</v>
      </c>
      <c r="B52" s="340" t="s">
        <v>5079</v>
      </c>
      <c r="C52" s="339" t="s">
        <v>5029</v>
      </c>
      <c r="D52" s="341">
        <v>109.64</v>
      </c>
      <c r="E52">
        <v>124.93</v>
      </c>
    </row>
    <row r="53" spans="1:5">
      <c r="A53" s="339">
        <v>103328</v>
      </c>
      <c r="B53" s="340" t="s">
        <v>5080</v>
      </c>
      <c r="C53" s="339" t="s">
        <v>5029</v>
      </c>
      <c r="D53" s="341">
        <v>99.72</v>
      </c>
      <c r="E53">
        <v>112.32</v>
      </c>
    </row>
    <row r="54" spans="1:5">
      <c r="A54" s="339">
        <v>103329</v>
      </c>
      <c r="B54" s="340" t="s">
        <v>5081</v>
      </c>
      <c r="C54" s="339" t="s">
        <v>5029</v>
      </c>
      <c r="D54" s="341">
        <v>100.94</v>
      </c>
      <c r="E54">
        <v>113.97</v>
      </c>
    </row>
    <row r="55" spans="1:5">
      <c r="A55" s="339">
        <v>103356</v>
      </c>
      <c r="B55" s="340" t="s">
        <v>5082</v>
      </c>
      <c r="C55" s="339" t="s">
        <v>5029</v>
      </c>
      <c r="D55" s="341">
        <v>67.72</v>
      </c>
      <c r="E55">
        <v>69.239999999999995</v>
      </c>
    </row>
    <row r="56" spans="1:5">
      <c r="A56" s="339">
        <v>103357</v>
      </c>
      <c r="B56" s="340" t="s">
        <v>5083</v>
      </c>
      <c r="C56" s="339" t="s">
        <v>5029</v>
      </c>
      <c r="D56" s="341">
        <v>68.75</v>
      </c>
      <c r="E56">
        <v>70.63</v>
      </c>
    </row>
    <row r="57" spans="1:5">
      <c r="A57" s="339">
        <v>103364</v>
      </c>
      <c r="B57" s="340" t="s">
        <v>5084</v>
      </c>
      <c r="C57" s="339" t="s">
        <v>5029</v>
      </c>
      <c r="D57" s="341">
        <v>57.08</v>
      </c>
      <c r="E57">
        <v>57.08</v>
      </c>
    </row>
    <row r="58" spans="1:5">
      <c r="A58" s="339">
        <v>103365</v>
      </c>
      <c r="B58" s="340" t="s">
        <v>5085</v>
      </c>
      <c r="C58" s="339" t="s">
        <v>5029</v>
      </c>
      <c r="D58" s="341">
        <v>57.79</v>
      </c>
      <c r="E58">
        <v>58.12</v>
      </c>
    </row>
    <row r="59" spans="1:5">
      <c r="A59" s="339">
        <v>103350</v>
      </c>
      <c r="B59" s="340" t="s">
        <v>5086</v>
      </c>
      <c r="C59" s="339" t="s">
        <v>5029</v>
      </c>
      <c r="D59" s="341">
        <v>184.71</v>
      </c>
      <c r="E59">
        <v>208.66</v>
      </c>
    </row>
    <row r="60" spans="1:5">
      <c r="A60" s="339">
        <v>103351</v>
      </c>
      <c r="B60" s="340" t="s">
        <v>5087</v>
      </c>
      <c r="C60" s="339" t="s">
        <v>5029</v>
      </c>
      <c r="D60" s="341">
        <v>186.5</v>
      </c>
      <c r="E60">
        <v>211.1</v>
      </c>
    </row>
    <row r="61" spans="1:5">
      <c r="A61" s="339">
        <v>103344</v>
      </c>
      <c r="B61" s="340" t="s">
        <v>5088</v>
      </c>
      <c r="C61" s="339" t="s">
        <v>5029</v>
      </c>
      <c r="D61" s="341">
        <v>92.5</v>
      </c>
      <c r="E61">
        <v>92.36</v>
      </c>
    </row>
    <row r="62" spans="1:5">
      <c r="A62" s="339">
        <v>103345</v>
      </c>
      <c r="B62" s="340" t="s">
        <v>5089</v>
      </c>
      <c r="C62" s="339" t="s">
        <v>5029</v>
      </c>
      <c r="D62" s="341">
        <v>94.13</v>
      </c>
      <c r="E62">
        <v>94.58</v>
      </c>
    </row>
    <row r="63" spans="1:5">
      <c r="A63" s="339">
        <v>103348</v>
      </c>
      <c r="B63" s="340" t="s">
        <v>5090</v>
      </c>
      <c r="C63" s="339" t="s">
        <v>5029</v>
      </c>
      <c r="D63" s="341">
        <v>78.69</v>
      </c>
      <c r="E63">
        <v>77.09</v>
      </c>
    </row>
    <row r="64" spans="1:5">
      <c r="A64" s="339">
        <v>103349</v>
      </c>
      <c r="B64" s="340" t="s">
        <v>5091</v>
      </c>
      <c r="C64" s="339" t="s">
        <v>5029</v>
      </c>
      <c r="D64" s="341">
        <v>80.180000000000007</v>
      </c>
      <c r="E64">
        <v>79.11</v>
      </c>
    </row>
    <row r="65" spans="1:5">
      <c r="A65" s="339">
        <v>103346</v>
      </c>
      <c r="B65" s="340" t="s">
        <v>5092</v>
      </c>
      <c r="C65" s="339" t="s">
        <v>5029</v>
      </c>
      <c r="D65" s="341">
        <v>101.82</v>
      </c>
      <c r="E65">
        <v>103.45</v>
      </c>
    </row>
    <row r="66" spans="1:5">
      <c r="A66" s="339">
        <v>103347</v>
      </c>
      <c r="B66" s="340" t="s">
        <v>5093</v>
      </c>
      <c r="C66" s="339" t="s">
        <v>5029</v>
      </c>
      <c r="D66" s="341">
        <v>103.56</v>
      </c>
      <c r="E66">
        <v>105.81</v>
      </c>
    </row>
    <row r="67" spans="1:5">
      <c r="A67" s="339">
        <v>103324</v>
      </c>
      <c r="B67" s="340" t="s">
        <v>5094</v>
      </c>
      <c r="C67" s="339" t="s">
        <v>5029</v>
      </c>
      <c r="D67" s="341">
        <v>88.94</v>
      </c>
      <c r="E67">
        <v>87.6</v>
      </c>
    </row>
    <row r="68" spans="1:5">
      <c r="A68" s="339">
        <v>103325</v>
      </c>
      <c r="B68" s="340" t="s">
        <v>5095</v>
      </c>
      <c r="C68" s="339" t="s">
        <v>5029</v>
      </c>
      <c r="D68" s="341">
        <v>90.52</v>
      </c>
      <c r="E68">
        <v>89.74</v>
      </c>
    </row>
    <row r="69" spans="1:5">
      <c r="A69" s="339">
        <v>103326</v>
      </c>
      <c r="B69" s="340" t="s">
        <v>5096</v>
      </c>
      <c r="C69" s="339" t="s">
        <v>5029</v>
      </c>
      <c r="D69" s="341">
        <v>104.82</v>
      </c>
      <c r="E69">
        <v>102.85</v>
      </c>
    </row>
    <row r="70" spans="1:5">
      <c r="A70" s="339">
        <v>103327</v>
      </c>
      <c r="B70" s="340" t="s">
        <v>5097</v>
      </c>
      <c r="C70" s="339" t="s">
        <v>5029</v>
      </c>
      <c r="D70" s="341">
        <v>106.66</v>
      </c>
      <c r="E70">
        <v>105.36</v>
      </c>
    </row>
    <row r="71" spans="1:5">
      <c r="A71" s="339">
        <v>103322</v>
      </c>
      <c r="B71" s="340" t="s">
        <v>5098</v>
      </c>
      <c r="C71" s="339" t="s">
        <v>5029</v>
      </c>
      <c r="D71" s="341">
        <v>67.239999999999995</v>
      </c>
      <c r="E71">
        <v>64.84</v>
      </c>
    </row>
    <row r="72" spans="1:5">
      <c r="A72" s="339">
        <v>103323</v>
      </c>
      <c r="B72" s="340" t="s">
        <v>5099</v>
      </c>
      <c r="C72" s="339" t="s">
        <v>5029</v>
      </c>
      <c r="D72" s="341">
        <v>68.63</v>
      </c>
      <c r="E72">
        <v>66.73</v>
      </c>
    </row>
    <row r="73" spans="1:5">
      <c r="A73" s="339">
        <v>103338</v>
      </c>
      <c r="B73" s="340" t="s">
        <v>5100</v>
      </c>
      <c r="C73" s="339" t="s">
        <v>5029</v>
      </c>
      <c r="D73" s="341">
        <v>120.54</v>
      </c>
      <c r="E73">
        <v>127.68</v>
      </c>
    </row>
    <row r="74" spans="1:5">
      <c r="A74" s="339">
        <v>103339</v>
      </c>
      <c r="B74" s="340" t="s">
        <v>5101</v>
      </c>
      <c r="C74" s="339" t="s">
        <v>5029</v>
      </c>
      <c r="D74" s="341">
        <v>121.9</v>
      </c>
      <c r="E74">
        <v>129.53</v>
      </c>
    </row>
    <row r="75" spans="1:5">
      <c r="A75" s="339">
        <v>103340</v>
      </c>
      <c r="B75" s="340" t="s">
        <v>5102</v>
      </c>
      <c r="C75" s="339" t="s">
        <v>5029</v>
      </c>
      <c r="D75" s="341">
        <v>146.53</v>
      </c>
      <c r="E75">
        <v>153.08000000000001</v>
      </c>
    </row>
    <row r="76" spans="1:5">
      <c r="A76" s="339">
        <v>103341</v>
      </c>
      <c r="B76" s="340" t="s">
        <v>5103</v>
      </c>
      <c r="C76" s="339" t="s">
        <v>5029</v>
      </c>
      <c r="D76" s="341">
        <v>148.24</v>
      </c>
      <c r="E76">
        <v>155.4</v>
      </c>
    </row>
    <row r="77" spans="1:5">
      <c r="A77" s="339">
        <v>103336</v>
      </c>
      <c r="B77" s="340" t="s">
        <v>5104</v>
      </c>
      <c r="C77" s="339" t="s">
        <v>5029</v>
      </c>
      <c r="D77" s="341">
        <v>92.17</v>
      </c>
      <c r="E77">
        <v>96.67</v>
      </c>
    </row>
    <row r="78" spans="1:5">
      <c r="A78" s="339">
        <v>103337</v>
      </c>
      <c r="B78" s="340" t="s">
        <v>5105</v>
      </c>
      <c r="C78" s="339" t="s">
        <v>5029</v>
      </c>
      <c r="D78" s="341">
        <v>93.34</v>
      </c>
      <c r="E78">
        <v>98.25</v>
      </c>
    </row>
    <row r="79" spans="1:5">
      <c r="A79" s="339">
        <v>103342</v>
      </c>
      <c r="B79" s="340" t="s">
        <v>5106</v>
      </c>
      <c r="C79" s="339" t="s">
        <v>5029</v>
      </c>
      <c r="D79" s="341">
        <v>125.1</v>
      </c>
      <c r="E79">
        <v>128.24</v>
      </c>
    </row>
    <row r="80" spans="1:5">
      <c r="A80" s="339">
        <v>103343</v>
      </c>
      <c r="B80" s="340" t="s">
        <v>5107</v>
      </c>
      <c r="C80" s="339" t="s">
        <v>5029</v>
      </c>
      <c r="D80" s="341">
        <v>126.61</v>
      </c>
      <c r="E80">
        <v>130.29</v>
      </c>
    </row>
    <row r="81" spans="1:5">
      <c r="A81" s="339">
        <v>103318</v>
      </c>
      <c r="B81" s="340" t="s">
        <v>5108</v>
      </c>
      <c r="C81" s="339" t="s">
        <v>5029</v>
      </c>
      <c r="D81" s="341">
        <v>106.9</v>
      </c>
      <c r="E81">
        <v>110.21</v>
      </c>
    </row>
    <row r="82" spans="1:5">
      <c r="A82" s="339">
        <v>103319</v>
      </c>
      <c r="B82" s="340" t="s">
        <v>5109</v>
      </c>
      <c r="C82" s="339" t="s">
        <v>5029</v>
      </c>
      <c r="D82" s="341">
        <v>108.26</v>
      </c>
      <c r="E82">
        <v>112.06</v>
      </c>
    </row>
    <row r="83" spans="1:5">
      <c r="A83" s="339">
        <v>103320</v>
      </c>
      <c r="B83" s="340" t="s">
        <v>5110</v>
      </c>
      <c r="C83" s="339" t="s">
        <v>5029</v>
      </c>
      <c r="D83" s="341">
        <v>128.76</v>
      </c>
      <c r="E83">
        <v>131.51</v>
      </c>
    </row>
    <row r="84" spans="1:5">
      <c r="A84" s="339">
        <v>103321</v>
      </c>
      <c r="B84" s="340" t="s">
        <v>5111</v>
      </c>
      <c r="C84" s="339" t="s">
        <v>5029</v>
      </c>
      <c r="D84" s="341">
        <v>130.47</v>
      </c>
      <c r="E84">
        <v>133.83000000000001</v>
      </c>
    </row>
    <row r="85" spans="1:5">
      <c r="A85" s="339">
        <v>103316</v>
      </c>
      <c r="B85" s="340" t="s">
        <v>5112</v>
      </c>
      <c r="C85" s="339" t="s">
        <v>5029</v>
      </c>
      <c r="D85" s="341">
        <v>82.81</v>
      </c>
      <c r="E85">
        <v>84.53</v>
      </c>
    </row>
    <row r="86" spans="1:5">
      <c r="A86" s="339">
        <v>103317</v>
      </c>
      <c r="B86" s="340" t="s">
        <v>5113</v>
      </c>
      <c r="C86" s="339" t="s">
        <v>5029</v>
      </c>
      <c r="D86" s="341">
        <v>83.98</v>
      </c>
      <c r="E86">
        <v>86.11</v>
      </c>
    </row>
    <row r="87" spans="1:5">
      <c r="A87" s="339">
        <v>101166</v>
      </c>
      <c r="B87" s="340" t="s">
        <v>5114</v>
      </c>
      <c r="C87" s="339" t="s">
        <v>5115</v>
      </c>
      <c r="D87" s="341">
        <v>737.36</v>
      </c>
      <c r="E87">
        <v>750.69</v>
      </c>
    </row>
    <row r="88" spans="1:5">
      <c r="A88" s="339">
        <v>101165</v>
      </c>
      <c r="B88" s="340" t="s">
        <v>5116</v>
      </c>
      <c r="C88" s="339" t="s">
        <v>5115</v>
      </c>
      <c r="D88" s="341">
        <v>1066.31</v>
      </c>
      <c r="E88">
        <v>1101.32</v>
      </c>
    </row>
    <row r="89" spans="1:5">
      <c r="A89" s="339">
        <v>101163</v>
      </c>
      <c r="B89" s="340" t="s">
        <v>5117</v>
      </c>
      <c r="C89" s="339" t="s">
        <v>5029</v>
      </c>
      <c r="D89" s="341">
        <v>680.24</v>
      </c>
      <c r="E89">
        <v>732.93</v>
      </c>
    </row>
    <row r="90" spans="1:5">
      <c r="A90" s="339">
        <v>101164</v>
      </c>
      <c r="B90" s="340" t="s">
        <v>5118</v>
      </c>
      <c r="C90" s="339" t="s">
        <v>5029</v>
      </c>
      <c r="D90" s="341">
        <v>691.42</v>
      </c>
      <c r="E90">
        <v>743.1</v>
      </c>
    </row>
    <row r="91" spans="1:5">
      <c r="A91" s="339">
        <v>101162</v>
      </c>
      <c r="B91" s="340" t="s">
        <v>5119</v>
      </c>
      <c r="C91" s="339" t="s">
        <v>5029</v>
      </c>
      <c r="D91" s="341">
        <v>172.75</v>
      </c>
      <c r="E91">
        <v>179.32</v>
      </c>
    </row>
    <row r="92" spans="1:5">
      <c r="A92" s="339">
        <v>101161</v>
      </c>
      <c r="B92" s="340" t="s">
        <v>5120</v>
      </c>
      <c r="C92" s="339" t="s">
        <v>5029</v>
      </c>
      <c r="D92" s="341">
        <v>248.62</v>
      </c>
      <c r="E92">
        <v>250.46</v>
      </c>
    </row>
    <row r="93" spans="1:5">
      <c r="A93" s="339">
        <v>101160</v>
      </c>
      <c r="B93" s="340" t="s">
        <v>5121</v>
      </c>
      <c r="C93" s="339" t="s">
        <v>5029</v>
      </c>
      <c r="D93" s="341">
        <v>0</v>
      </c>
      <c r="E93">
        <v>0</v>
      </c>
    </row>
    <row r="94" spans="1:5">
      <c r="A94" s="339">
        <v>101159</v>
      </c>
      <c r="B94" s="340" t="s">
        <v>5122</v>
      </c>
      <c r="C94" s="339" t="s">
        <v>5029</v>
      </c>
      <c r="D94" s="341">
        <v>148.57</v>
      </c>
      <c r="E94">
        <v>156.94999999999999</v>
      </c>
    </row>
    <row r="95" spans="1:5">
      <c r="A95" s="339">
        <v>101154</v>
      </c>
      <c r="B95" s="340" t="s">
        <v>5123</v>
      </c>
      <c r="C95" s="339" t="s">
        <v>5029</v>
      </c>
      <c r="D95" s="341">
        <v>149.63999999999999</v>
      </c>
      <c r="E95">
        <v>157.96</v>
      </c>
    </row>
    <row r="96" spans="1:5">
      <c r="A96" s="339">
        <v>101155</v>
      </c>
      <c r="B96" s="340" t="s">
        <v>5124</v>
      </c>
      <c r="C96" s="339" t="s">
        <v>5029</v>
      </c>
      <c r="D96" s="341">
        <v>210.54</v>
      </c>
      <c r="E96">
        <v>222.45</v>
      </c>
    </row>
    <row r="97" spans="1:5">
      <c r="A97" s="339">
        <v>101156</v>
      </c>
      <c r="B97" s="340" t="s">
        <v>5125</v>
      </c>
      <c r="C97" s="339" t="s">
        <v>5029</v>
      </c>
      <c r="D97" s="341">
        <v>309.97000000000003</v>
      </c>
      <c r="E97">
        <v>326.45</v>
      </c>
    </row>
    <row r="98" spans="1:5">
      <c r="A98" s="339">
        <v>101158</v>
      </c>
      <c r="B98" s="340" t="s">
        <v>5126</v>
      </c>
      <c r="C98" s="339" t="s">
        <v>5029</v>
      </c>
      <c r="D98" s="341">
        <v>87.06</v>
      </c>
      <c r="E98">
        <v>87.5</v>
      </c>
    </row>
    <row r="99" spans="1:5">
      <c r="A99" s="339">
        <v>101157</v>
      </c>
      <c r="B99" s="340" t="s">
        <v>5127</v>
      </c>
      <c r="C99" s="339" t="s">
        <v>5029</v>
      </c>
      <c r="D99" s="341">
        <v>66.45</v>
      </c>
      <c r="E99">
        <v>67.67</v>
      </c>
    </row>
    <row r="100" spans="1:5">
      <c r="A100" s="339">
        <v>87382</v>
      </c>
      <c r="B100" s="340" t="s">
        <v>5128</v>
      </c>
      <c r="C100" s="339" t="s">
        <v>5115</v>
      </c>
      <c r="D100" s="341">
        <v>2303.33</v>
      </c>
      <c r="E100">
        <v>1796.71</v>
      </c>
    </row>
    <row r="101" spans="1:5">
      <c r="A101" s="339">
        <v>87383</v>
      </c>
      <c r="B101" s="340" t="s">
        <v>5129</v>
      </c>
      <c r="C101" s="339" t="s">
        <v>5115</v>
      </c>
      <c r="D101" s="341">
        <v>2306.4699999999998</v>
      </c>
      <c r="E101">
        <v>1780.16</v>
      </c>
    </row>
    <row r="102" spans="1:5">
      <c r="A102" s="339">
        <v>87384</v>
      </c>
      <c r="B102" s="340" t="s">
        <v>5130</v>
      </c>
      <c r="C102" s="339" t="s">
        <v>5115</v>
      </c>
      <c r="D102" s="341">
        <v>2304.79</v>
      </c>
      <c r="E102">
        <v>1760.04</v>
      </c>
    </row>
    <row r="103" spans="1:5">
      <c r="A103" s="339">
        <v>87398</v>
      </c>
      <c r="B103" s="340" t="s">
        <v>5131</v>
      </c>
      <c r="C103" s="339" t="s">
        <v>5115</v>
      </c>
      <c r="D103" s="341">
        <v>2536.41</v>
      </c>
      <c r="E103">
        <v>2074.27</v>
      </c>
    </row>
    <row r="104" spans="1:5">
      <c r="A104" s="339">
        <v>87395</v>
      </c>
      <c r="B104" s="340" t="s">
        <v>5132</v>
      </c>
      <c r="C104" s="339" t="s">
        <v>5115</v>
      </c>
      <c r="D104" s="341">
        <v>4504.1099999999997</v>
      </c>
      <c r="E104">
        <v>3472.86</v>
      </c>
    </row>
    <row r="105" spans="1:5">
      <c r="A105" s="339">
        <v>87396</v>
      </c>
      <c r="B105" s="340" t="s">
        <v>5133</v>
      </c>
      <c r="C105" s="339" t="s">
        <v>5115</v>
      </c>
      <c r="D105" s="341">
        <v>4541.1099999999997</v>
      </c>
      <c r="E105">
        <v>3478.94</v>
      </c>
    </row>
    <row r="106" spans="1:5">
      <c r="A106" s="339">
        <v>87397</v>
      </c>
      <c r="B106" s="340" t="s">
        <v>5134</v>
      </c>
      <c r="C106" s="339" t="s">
        <v>5115</v>
      </c>
      <c r="D106" s="341">
        <v>4579.78</v>
      </c>
      <c r="E106">
        <v>3486.87</v>
      </c>
    </row>
    <row r="107" spans="1:5">
      <c r="A107" s="339">
        <v>87402</v>
      </c>
      <c r="B107" s="340" t="s">
        <v>5135</v>
      </c>
      <c r="C107" s="339" t="s">
        <v>5115</v>
      </c>
      <c r="D107" s="341">
        <v>4805.22</v>
      </c>
      <c r="E107">
        <v>3823.19</v>
      </c>
    </row>
    <row r="108" spans="1:5">
      <c r="A108" s="339">
        <v>87391</v>
      </c>
      <c r="B108" s="340" t="s">
        <v>5136</v>
      </c>
      <c r="C108" s="339" t="s">
        <v>5115</v>
      </c>
      <c r="D108" s="341">
        <v>7182.42</v>
      </c>
      <c r="E108">
        <v>5466.93</v>
      </c>
    </row>
    <row r="109" spans="1:5">
      <c r="A109" s="339">
        <v>87393</v>
      </c>
      <c r="B109" s="340" t="s">
        <v>5137</v>
      </c>
      <c r="C109" s="339" t="s">
        <v>5115</v>
      </c>
      <c r="D109" s="341">
        <v>7255.4</v>
      </c>
      <c r="E109">
        <v>5499.79</v>
      </c>
    </row>
    <row r="110" spans="1:5">
      <c r="A110" s="339">
        <v>87394</v>
      </c>
      <c r="B110" s="340" t="s">
        <v>5138</v>
      </c>
      <c r="C110" s="339" t="s">
        <v>5115</v>
      </c>
      <c r="D110" s="341">
        <v>7328.42</v>
      </c>
      <c r="E110">
        <v>5533.31</v>
      </c>
    </row>
    <row r="111" spans="1:5">
      <c r="A111" s="339">
        <v>87401</v>
      </c>
      <c r="B111" s="340" t="s">
        <v>5139</v>
      </c>
      <c r="C111" s="339" t="s">
        <v>5115</v>
      </c>
      <c r="D111" s="341">
        <v>7538.37</v>
      </c>
      <c r="E111">
        <v>5858.09</v>
      </c>
    </row>
    <row r="112" spans="1:5">
      <c r="A112" s="339">
        <v>87407</v>
      </c>
      <c r="B112" s="340" t="s">
        <v>5140</v>
      </c>
      <c r="C112" s="339" t="s">
        <v>5115</v>
      </c>
      <c r="D112" s="341">
        <v>2348.36</v>
      </c>
      <c r="E112">
        <v>1830.36</v>
      </c>
    </row>
    <row r="113" spans="1:5">
      <c r="A113" s="339">
        <v>87408</v>
      </c>
      <c r="B113" s="340" t="s">
        <v>5141</v>
      </c>
      <c r="C113" s="339" t="s">
        <v>5115</v>
      </c>
      <c r="D113" s="341">
        <v>2341.0500000000002</v>
      </c>
      <c r="E113">
        <v>1804.18</v>
      </c>
    </row>
    <row r="114" spans="1:5">
      <c r="A114" s="339">
        <v>87404</v>
      </c>
      <c r="B114" s="340" t="s">
        <v>5142</v>
      </c>
      <c r="C114" s="339" t="s">
        <v>5115</v>
      </c>
      <c r="D114" s="341">
        <v>6707.3</v>
      </c>
      <c r="E114">
        <v>5119.87</v>
      </c>
    </row>
    <row r="115" spans="1:5">
      <c r="A115" s="339">
        <v>87405</v>
      </c>
      <c r="B115" s="340" t="s">
        <v>5143</v>
      </c>
      <c r="C115" s="339" t="s">
        <v>5115</v>
      </c>
      <c r="D115" s="341">
        <v>6735.75</v>
      </c>
      <c r="E115">
        <v>5110.37</v>
      </c>
    </row>
    <row r="116" spans="1:5">
      <c r="A116" s="339">
        <v>87388</v>
      </c>
      <c r="B116" s="340" t="s">
        <v>5144</v>
      </c>
      <c r="C116" s="339" t="s">
        <v>5115</v>
      </c>
      <c r="D116" s="341">
        <v>6472.82</v>
      </c>
      <c r="E116">
        <v>4903.7299999999996</v>
      </c>
    </row>
    <row r="117" spans="1:5">
      <c r="A117" s="339">
        <v>87389</v>
      </c>
      <c r="B117" s="340" t="s">
        <v>5145</v>
      </c>
      <c r="C117" s="339" t="s">
        <v>5115</v>
      </c>
      <c r="D117" s="341">
        <v>6506.13</v>
      </c>
      <c r="E117">
        <v>4908.46</v>
      </c>
    </row>
    <row r="118" spans="1:5">
      <c r="A118" s="339">
        <v>87390</v>
      </c>
      <c r="B118" s="340" t="s">
        <v>5146</v>
      </c>
      <c r="C118" s="339" t="s">
        <v>5115</v>
      </c>
      <c r="D118" s="341">
        <v>6547.25</v>
      </c>
      <c r="E118">
        <v>4920.83</v>
      </c>
    </row>
    <row r="119" spans="1:5">
      <c r="A119" s="339">
        <v>87385</v>
      </c>
      <c r="B119" s="340" t="s">
        <v>5147</v>
      </c>
      <c r="C119" s="339" t="s">
        <v>5115</v>
      </c>
      <c r="D119" s="341">
        <v>2682.87</v>
      </c>
      <c r="E119">
        <v>2105.4</v>
      </c>
    </row>
    <row r="120" spans="1:5">
      <c r="A120" s="339">
        <v>87386</v>
      </c>
      <c r="B120" s="340" t="s">
        <v>5148</v>
      </c>
      <c r="C120" s="339" t="s">
        <v>5115</v>
      </c>
      <c r="D120" s="341">
        <v>2682.52</v>
      </c>
      <c r="E120">
        <v>2079.64</v>
      </c>
    </row>
    <row r="121" spans="1:5">
      <c r="A121" s="339">
        <v>87387</v>
      </c>
      <c r="B121" s="340" t="s">
        <v>5149</v>
      </c>
      <c r="C121" s="339" t="s">
        <v>5115</v>
      </c>
      <c r="D121" s="341">
        <v>2684.53</v>
      </c>
      <c r="E121">
        <v>2060.67</v>
      </c>
    </row>
    <row r="122" spans="1:5">
      <c r="A122" s="339">
        <v>87399</v>
      </c>
      <c r="B122" s="340" t="s">
        <v>5150</v>
      </c>
      <c r="C122" s="339" t="s">
        <v>5115</v>
      </c>
      <c r="D122" s="341">
        <v>2921.85</v>
      </c>
      <c r="E122">
        <v>2384.9499999999998</v>
      </c>
    </row>
    <row r="123" spans="1:5">
      <c r="A123" s="339">
        <v>88627</v>
      </c>
      <c r="B123" s="340" t="s">
        <v>1545</v>
      </c>
      <c r="C123" s="339" t="s">
        <v>5115</v>
      </c>
      <c r="D123" s="341">
        <v>841.95</v>
      </c>
      <c r="E123">
        <v>675.18</v>
      </c>
    </row>
    <row r="124" spans="1:5">
      <c r="A124" s="339">
        <v>100463</v>
      </c>
      <c r="B124" s="340" t="s">
        <v>5151</v>
      </c>
      <c r="C124" s="339" t="s">
        <v>5115</v>
      </c>
      <c r="D124" s="341">
        <v>0</v>
      </c>
      <c r="E124">
        <v>0</v>
      </c>
    </row>
    <row r="125" spans="1:5">
      <c r="A125" s="339">
        <v>88626</v>
      </c>
      <c r="B125" s="340" t="s">
        <v>5152</v>
      </c>
      <c r="C125" s="339" t="s">
        <v>5115</v>
      </c>
      <c r="D125" s="341">
        <v>734.36</v>
      </c>
      <c r="E125">
        <v>537.05999999999995</v>
      </c>
    </row>
    <row r="126" spans="1:5">
      <c r="A126" s="339">
        <v>100488</v>
      </c>
      <c r="B126" s="340" t="s">
        <v>5153</v>
      </c>
      <c r="C126" s="339" t="s">
        <v>5115</v>
      </c>
      <c r="D126" s="341">
        <v>730.16</v>
      </c>
      <c r="E126">
        <v>518.66</v>
      </c>
    </row>
    <row r="127" spans="1:5">
      <c r="A127" s="339">
        <v>100464</v>
      </c>
      <c r="B127" s="340" t="s">
        <v>5154</v>
      </c>
      <c r="C127" s="339" t="s">
        <v>5115</v>
      </c>
      <c r="D127" s="341">
        <v>751.94</v>
      </c>
      <c r="E127">
        <v>581.41999999999996</v>
      </c>
    </row>
    <row r="128" spans="1:5">
      <c r="A128" s="339">
        <v>100465</v>
      </c>
      <c r="B128" s="340" t="s">
        <v>5155</v>
      </c>
      <c r="C128" s="339" t="s">
        <v>5115</v>
      </c>
      <c r="D128" s="341">
        <v>719.29</v>
      </c>
      <c r="E128">
        <v>520.83000000000004</v>
      </c>
    </row>
    <row r="129" spans="1:5">
      <c r="A129" s="339">
        <v>100466</v>
      </c>
      <c r="B129" s="340" t="s">
        <v>5156</v>
      </c>
      <c r="C129" s="339" t="s">
        <v>5115</v>
      </c>
      <c r="D129" s="341">
        <v>704.63</v>
      </c>
      <c r="E129">
        <v>489.3</v>
      </c>
    </row>
    <row r="130" spans="1:5">
      <c r="A130" s="339">
        <v>87368</v>
      </c>
      <c r="B130" s="340" t="s">
        <v>5157</v>
      </c>
      <c r="C130" s="339" t="s">
        <v>5115</v>
      </c>
      <c r="D130" s="341">
        <v>832.73</v>
      </c>
      <c r="E130">
        <v>738.25</v>
      </c>
    </row>
    <row r="131" spans="1:5">
      <c r="A131" s="339">
        <v>100450</v>
      </c>
      <c r="B131" s="340" t="s">
        <v>5158</v>
      </c>
      <c r="C131" s="339" t="s">
        <v>5115</v>
      </c>
      <c r="D131" s="341">
        <v>0</v>
      </c>
      <c r="E131">
        <v>0</v>
      </c>
    </row>
    <row r="132" spans="1:5">
      <c r="A132" s="339">
        <v>87289</v>
      </c>
      <c r="B132" s="340" t="s">
        <v>5159</v>
      </c>
      <c r="C132" s="339" t="s">
        <v>5115</v>
      </c>
      <c r="D132" s="341">
        <v>701.55</v>
      </c>
      <c r="E132">
        <v>562.23</v>
      </c>
    </row>
    <row r="133" spans="1:5">
      <c r="A133" s="339">
        <v>87290</v>
      </c>
      <c r="B133" s="340" t="s">
        <v>5160</v>
      </c>
      <c r="C133" s="339" t="s">
        <v>5115</v>
      </c>
      <c r="D133" s="341">
        <v>696.01</v>
      </c>
      <c r="E133">
        <v>542.07000000000005</v>
      </c>
    </row>
    <row r="134" spans="1:5">
      <c r="A134" s="339">
        <v>87333</v>
      </c>
      <c r="B134" s="340" t="s">
        <v>5161</v>
      </c>
      <c r="C134" s="339" t="s">
        <v>5115</v>
      </c>
      <c r="D134" s="341">
        <v>700.59</v>
      </c>
      <c r="E134">
        <v>573.91999999999996</v>
      </c>
    </row>
    <row r="135" spans="1:5">
      <c r="A135" s="339">
        <v>87334</v>
      </c>
      <c r="B135" s="340" t="s">
        <v>5162</v>
      </c>
      <c r="C135" s="339" t="s">
        <v>5115</v>
      </c>
      <c r="D135" s="341">
        <v>669.36</v>
      </c>
      <c r="E135">
        <v>514.54999999999995</v>
      </c>
    </row>
    <row r="136" spans="1:5">
      <c r="A136" s="339">
        <v>105515</v>
      </c>
      <c r="B136" s="340" t="s">
        <v>5163</v>
      </c>
      <c r="C136" s="339" t="s">
        <v>5115</v>
      </c>
      <c r="D136" s="341">
        <v>1117.0999999999999</v>
      </c>
      <c r="E136">
        <v>817.92</v>
      </c>
    </row>
    <row r="137" spans="1:5">
      <c r="A137" s="339">
        <v>87367</v>
      </c>
      <c r="B137" s="340" t="s">
        <v>1453</v>
      </c>
      <c r="C137" s="339" t="s">
        <v>5115</v>
      </c>
      <c r="D137" s="341">
        <v>863.29</v>
      </c>
      <c r="E137">
        <v>746.96</v>
      </c>
    </row>
    <row r="138" spans="1:5">
      <c r="A138" s="339">
        <v>100449</v>
      </c>
      <c r="B138" s="340" t="s">
        <v>5164</v>
      </c>
      <c r="C138" s="339" t="s">
        <v>5115</v>
      </c>
      <c r="D138" s="341">
        <v>0</v>
      </c>
      <c r="E138">
        <v>0</v>
      </c>
    </row>
    <row r="139" spans="1:5">
      <c r="A139" s="339">
        <v>87286</v>
      </c>
      <c r="B139" s="340" t="s">
        <v>5165</v>
      </c>
      <c r="C139" s="339" t="s">
        <v>5115</v>
      </c>
      <c r="D139" s="341">
        <v>734.43</v>
      </c>
      <c r="E139">
        <v>580.15</v>
      </c>
    </row>
    <row r="140" spans="1:5">
      <c r="A140" s="339">
        <v>87287</v>
      </c>
      <c r="B140" s="340" t="s">
        <v>5166</v>
      </c>
      <c r="C140" s="339" t="s">
        <v>5115</v>
      </c>
      <c r="D140" s="341">
        <v>723.64</v>
      </c>
      <c r="E140">
        <v>544.04</v>
      </c>
    </row>
    <row r="141" spans="1:5">
      <c r="A141" s="339">
        <v>87331</v>
      </c>
      <c r="B141" s="340" t="s">
        <v>5167</v>
      </c>
      <c r="C141" s="339" t="s">
        <v>5115</v>
      </c>
      <c r="D141" s="341">
        <v>751.27</v>
      </c>
      <c r="E141">
        <v>615.6</v>
      </c>
    </row>
    <row r="142" spans="1:5">
      <c r="A142" s="339">
        <v>87332</v>
      </c>
      <c r="B142" s="340" t="s">
        <v>5168</v>
      </c>
      <c r="C142" s="339" t="s">
        <v>5115</v>
      </c>
      <c r="D142" s="341">
        <v>699.26</v>
      </c>
      <c r="E142">
        <v>518.87</v>
      </c>
    </row>
    <row r="143" spans="1:5">
      <c r="A143" s="339">
        <v>87369</v>
      </c>
      <c r="B143" s="340" t="s">
        <v>5169</v>
      </c>
      <c r="C143" s="339" t="s">
        <v>5115</v>
      </c>
      <c r="D143" s="341">
        <v>849.58</v>
      </c>
      <c r="E143">
        <v>754.54</v>
      </c>
    </row>
    <row r="144" spans="1:5">
      <c r="A144" s="339">
        <v>100451</v>
      </c>
      <c r="B144" s="340" t="s">
        <v>5170</v>
      </c>
      <c r="C144" s="339" t="s">
        <v>5115</v>
      </c>
      <c r="D144" s="341">
        <v>0</v>
      </c>
      <c r="E144">
        <v>0</v>
      </c>
    </row>
    <row r="145" spans="1:5">
      <c r="A145" s="339">
        <v>87292</v>
      </c>
      <c r="B145" s="340" t="s">
        <v>1124</v>
      </c>
      <c r="C145" s="339" t="s">
        <v>5115</v>
      </c>
      <c r="D145" s="341">
        <v>715.95</v>
      </c>
      <c r="E145">
        <v>572.91</v>
      </c>
    </row>
    <row r="146" spans="1:5">
      <c r="A146" s="339">
        <v>87335</v>
      </c>
      <c r="B146" s="340" t="s">
        <v>5171</v>
      </c>
      <c r="C146" s="339" t="s">
        <v>5115</v>
      </c>
      <c r="D146" s="341">
        <v>695.13</v>
      </c>
      <c r="E146">
        <v>561.54999999999995</v>
      </c>
    </row>
    <row r="147" spans="1:5">
      <c r="A147" s="339">
        <v>87336</v>
      </c>
      <c r="B147" s="340" t="s">
        <v>5172</v>
      </c>
      <c r="C147" s="339" t="s">
        <v>5115</v>
      </c>
      <c r="D147" s="341">
        <v>687.91</v>
      </c>
      <c r="E147">
        <v>532.48</v>
      </c>
    </row>
    <row r="148" spans="1:5">
      <c r="A148" s="339">
        <v>87370</v>
      </c>
      <c r="B148" s="340" t="s">
        <v>5173</v>
      </c>
      <c r="C148" s="339" t="s">
        <v>5115</v>
      </c>
      <c r="D148" s="341">
        <v>816.13</v>
      </c>
      <c r="E148">
        <v>731.43</v>
      </c>
    </row>
    <row r="149" spans="1:5">
      <c r="A149" s="339">
        <v>100452</v>
      </c>
      <c r="B149" s="340" t="s">
        <v>5174</v>
      </c>
      <c r="C149" s="339" t="s">
        <v>5115</v>
      </c>
      <c r="D149" s="341">
        <v>0</v>
      </c>
      <c r="E149">
        <v>0</v>
      </c>
    </row>
    <row r="150" spans="1:5">
      <c r="A150" s="339">
        <v>88715</v>
      </c>
      <c r="B150" s="340" t="s">
        <v>5175</v>
      </c>
      <c r="C150" s="339" t="s">
        <v>5115</v>
      </c>
      <c r="D150" s="341">
        <v>676.38</v>
      </c>
      <c r="E150">
        <v>539.48</v>
      </c>
    </row>
    <row r="151" spans="1:5">
      <c r="A151" s="339">
        <v>87294</v>
      </c>
      <c r="B151" s="340" t="s">
        <v>5176</v>
      </c>
      <c r="C151" s="339" t="s">
        <v>5115</v>
      </c>
      <c r="D151" s="341">
        <v>682.44</v>
      </c>
      <c r="E151">
        <v>545.54</v>
      </c>
    </row>
    <row r="152" spans="1:5">
      <c r="A152" s="339">
        <v>87337</v>
      </c>
      <c r="B152" s="340" t="s">
        <v>5177</v>
      </c>
      <c r="C152" s="339" t="s">
        <v>5115</v>
      </c>
      <c r="D152" s="341">
        <v>679.55</v>
      </c>
      <c r="E152">
        <v>556.15</v>
      </c>
    </row>
    <row r="153" spans="1:5">
      <c r="A153" s="339">
        <v>100487</v>
      </c>
      <c r="B153" s="340" t="s">
        <v>5178</v>
      </c>
      <c r="C153" s="339" t="s">
        <v>5115</v>
      </c>
      <c r="D153" s="341">
        <v>651.11</v>
      </c>
      <c r="E153">
        <v>503.18</v>
      </c>
    </row>
    <row r="154" spans="1:5">
      <c r="A154" s="339">
        <v>87380</v>
      </c>
      <c r="B154" s="340" t="s">
        <v>5179</v>
      </c>
      <c r="C154" s="339" t="s">
        <v>5115</v>
      </c>
      <c r="D154" s="341">
        <v>4402.33</v>
      </c>
      <c r="E154">
        <v>3055.52</v>
      </c>
    </row>
    <row r="155" spans="1:5">
      <c r="A155" s="339">
        <v>100461</v>
      </c>
      <c r="B155" s="340" t="s">
        <v>5180</v>
      </c>
      <c r="C155" s="339" t="s">
        <v>5115</v>
      </c>
      <c r="D155" s="341">
        <v>0</v>
      </c>
      <c r="E155">
        <v>0</v>
      </c>
    </row>
    <row r="156" spans="1:5">
      <c r="A156" s="339">
        <v>87322</v>
      </c>
      <c r="B156" s="340" t="s">
        <v>5181</v>
      </c>
      <c r="C156" s="339" t="s">
        <v>5115</v>
      </c>
      <c r="D156" s="341">
        <v>4307.83</v>
      </c>
      <c r="E156">
        <v>2904.45</v>
      </c>
    </row>
    <row r="157" spans="1:5">
      <c r="A157" s="339">
        <v>87323</v>
      </c>
      <c r="B157" s="340" t="s">
        <v>5182</v>
      </c>
      <c r="C157" s="339" t="s">
        <v>5115</v>
      </c>
      <c r="D157" s="341">
        <v>4313.25</v>
      </c>
      <c r="E157">
        <v>2886.49</v>
      </c>
    </row>
    <row r="158" spans="1:5">
      <c r="A158" s="339">
        <v>87360</v>
      </c>
      <c r="B158" s="340" t="s">
        <v>5183</v>
      </c>
      <c r="C158" s="339" t="s">
        <v>5115</v>
      </c>
      <c r="D158" s="341">
        <v>4240.82</v>
      </c>
      <c r="E158">
        <v>2912.69</v>
      </c>
    </row>
    <row r="159" spans="1:5">
      <c r="A159" s="339">
        <v>87361</v>
      </c>
      <c r="B159" s="340" t="s">
        <v>5184</v>
      </c>
      <c r="C159" s="339" t="s">
        <v>5115</v>
      </c>
      <c r="D159" s="341">
        <v>4207.75</v>
      </c>
      <c r="E159">
        <v>2831.11</v>
      </c>
    </row>
    <row r="160" spans="1:5">
      <c r="A160" s="339">
        <v>87362</v>
      </c>
      <c r="B160" s="340" t="s">
        <v>5185</v>
      </c>
      <c r="C160" s="339" t="s">
        <v>5115</v>
      </c>
      <c r="D160" s="341">
        <v>4215.22</v>
      </c>
      <c r="E160">
        <v>2810.15</v>
      </c>
    </row>
    <row r="161" spans="1:5">
      <c r="A161" s="339">
        <v>87377</v>
      </c>
      <c r="B161" s="340" t="s">
        <v>5186</v>
      </c>
      <c r="C161" s="339" t="s">
        <v>5115</v>
      </c>
      <c r="D161" s="341">
        <v>859.57</v>
      </c>
      <c r="E161">
        <v>703.14</v>
      </c>
    </row>
    <row r="162" spans="1:5">
      <c r="A162" s="339">
        <v>100458</v>
      </c>
      <c r="B162" s="340" t="s">
        <v>5187</v>
      </c>
      <c r="C162" s="339" t="s">
        <v>5115</v>
      </c>
      <c r="D162" s="341">
        <v>0</v>
      </c>
      <c r="E162">
        <v>0</v>
      </c>
    </row>
    <row r="163" spans="1:5">
      <c r="A163" s="339">
        <v>87313</v>
      </c>
      <c r="B163" s="340" t="s">
        <v>1122</v>
      </c>
      <c r="C163" s="339" t="s">
        <v>5115</v>
      </c>
      <c r="D163" s="341">
        <v>719.21</v>
      </c>
      <c r="E163">
        <v>514.03</v>
      </c>
    </row>
    <row r="164" spans="1:5">
      <c r="A164" s="339">
        <v>87314</v>
      </c>
      <c r="B164" s="340" t="s">
        <v>5188</v>
      </c>
      <c r="C164" s="339" t="s">
        <v>5115</v>
      </c>
      <c r="D164" s="341">
        <v>714.62</v>
      </c>
      <c r="E164">
        <v>496.32</v>
      </c>
    </row>
    <row r="165" spans="1:5">
      <c r="A165" s="339">
        <v>87352</v>
      </c>
      <c r="B165" s="340" t="s">
        <v>5189</v>
      </c>
      <c r="C165" s="339" t="s">
        <v>5115</v>
      </c>
      <c r="D165" s="341">
        <v>786.12</v>
      </c>
      <c r="E165">
        <v>642.98</v>
      </c>
    </row>
    <row r="166" spans="1:5">
      <c r="A166" s="339">
        <v>87353</v>
      </c>
      <c r="B166" s="340" t="s">
        <v>5190</v>
      </c>
      <c r="C166" s="339" t="s">
        <v>5115</v>
      </c>
      <c r="D166" s="341">
        <v>717.75</v>
      </c>
      <c r="E166">
        <v>525.30999999999995</v>
      </c>
    </row>
    <row r="167" spans="1:5">
      <c r="A167" s="339">
        <v>87354</v>
      </c>
      <c r="B167" s="340" t="s">
        <v>5191</v>
      </c>
      <c r="C167" s="339" t="s">
        <v>5115</v>
      </c>
      <c r="D167" s="341">
        <v>690.37</v>
      </c>
      <c r="E167">
        <v>469.19</v>
      </c>
    </row>
    <row r="168" spans="1:5">
      <c r="A168" s="339">
        <v>100480</v>
      </c>
      <c r="B168" s="340" t="s">
        <v>5192</v>
      </c>
      <c r="C168" s="339" t="s">
        <v>5115</v>
      </c>
      <c r="D168" s="341">
        <v>1058.99</v>
      </c>
      <c r="E168">
        <v>826.57</v>
      </c>
    </row>
    <row r="169" spans="1:5">
      <c r="A169" s="339">
        <v>100476</v>
      </c>
      <c r="B169" s="340" t="s">
        <v>5193</v>
      </c>
      <c r="C169" s="339" t="s">
        <v>5115</v>
      </c>
      <c r="D169" s="341">
        <v>0</v>
      </c>
      <c r="E169">
        <v>0</v>
      </c>
    </row>
    <row r="170" spans="1:5">
      <c r="A170" s="339">
        <v>100475</v>
      </c>
      <c r="B170" s="340" t="s">
        <v>1373</v>
      </c>
      <c r="C170" s="339" t="s">
        <v>5115</v>
      </c>
      <c r="D170" s="341">
        <v>948.11</v>
      </c>
      <c r="E170">
        <v>681.43</v>
      </c>
    </row>
    <row r="171" spans="1:5">
      <c r="A171" s="339">
        <v>100491</v>
      </c>
      <c r="B171" s="340" t="s">
        <v>5194</v>
      </c>
      <c r="C171" s="339" t="s">
        <v>5115</v>
      </c>
      <c r="D171" s="341">
        <v>950.13</v>
      </c>
      <c r="E171">
        <v>676.15</v>
      </c>
    </row>
    <row r="172" spans="1:5">
      <c r="A172" s="339">
        <v>100477</v>
      </c>
      <c r="B172" s="340" t="s">
        <v>5195</v>
      </c>
      <c r="C172" s="339" t="s">
        <v>5115</v>
      </c>
      <c r="D172" s="341">
        <v>994.45</v>
      </c>
      <c r="E172">
        <v>786.44</v>
      </c>
    </row>
    <row r="173" spans="1:5">
      <c r="A173" s="339">
        <v>100478</v>
      </c>
      <c r="B173" s="340" t="s">
        <v>5196</v>
      </c>
      <c r="C173" s="339" t="s">
        <v>5115</v>
      </c>
      <c r="D173" s="341">
        <v>930.12</v>
      </c>
      <c r="E173">
        <v>667.46</v>
      </c>
    </row>
    <row r="174" spans="1:5">
      <c r="A174" s="339">
        <v>100479</v>
      </c>
      <c r="B174" s="340" t="s">
        <v>5197</v>
      </c>
      <c r="C174" s="339" t="s">
        <v>5115</v>
      </c>
      <c r="D174" s="341">
        <v>918.43</v>
      </c>
      <c r="E174">
        <v>640.09</v>
      </c>
    </row>
    <row r="175" spans="1:5">
      <c r="A175" s="339">
        <v>87372</v>
      </c>
      <c r="B175" s="340" t="s">
        <v>1107</v>
      </c>
      <c r="C175" s="339" t="s">
        <v>5115</v>
      </c>
      <c r="D175" s="341">
        <v>1078.3599999999999</v>
      </c>
      <c r="E175">
        <v>841.1</v>
      </c>
    </row>
    <row r="176" spans="1:5">
      <c r="A176" s="339">
        <v>100453</v>
      </c>
      <c r="B176" s="340" t="s">
        <v>5198</v>
      </c>
      <c r="C176" s="339" t="s">
        <v>5115</v>
      </c>
      <c r="D176" s="341">
        <v>0</v>
      </c>
      <c r="E176">
        <v>0</v>
      </c>
    </row>
    <row r="177" spans="1:5">
      <c r="A177" s="339">
        <v>87298</v>
      </c>
      <c r="B177" s="340" t="s">
        <v>1754</v>
      </c>
      <c r="C177" s="339" t="s">
        <v>5115</v>
      </c>
      <c r="D177" s="341">
        <v>935.11</v>
      </c>
      <c r="E177">
        <v>640.77</v>
      </c>
    </row>
    <row r="178" spans="1:5">
      <c r="A178" s="339">
        <v>87299</v>
      </c>
      <c r="B178" s="340" t="s">
        <v>5199</v>
      </c>
      <c r="C178" s="339" t="s">
        <v>5115</v>
      </c>
      <c r="D178" s="341">
        <v>593.22</v>
      </c>
      <c r="E178">
        <v>433.92</v>
      </c>
    </row>
    <row r="179" spans="1:5">
      <c r="A179" s="339">
        <v>87339</v>
      </c>
      <c r="B179" s="340" t="s">
        <v>5200</v>
      </c>
      <c r="C179" s="339" t="s">
        <v>5115</v>
      </c>
      <c r="D179" s="341">
        <v>1033.52</v>
      </c>
      <c r="E179">
        <v>837.44</v>
      </c>
    </row>
    <row r="180" spans="1:5">
      <c r="A180" s="339">
        <v>87340</v>
      </c>
      <c r="B180" s="340" t="s">
        <v>5201</v>
      </c>
      <c r="C180" s="339" t="s">
        <v>5115</v>
      </c>
      <c r="D180" s="341">
        <v>925.12</v>
      </c>
      <c r="E180">
        <v>645.28</v>
      </c>
    </row>
    <row r="181" spans="1:5">
      <c r="A181" s="339">
        <v>87341</v>
      </c>
      <c r="B181" s="340" t="s">
        <v>5202</v>
      </c>
      <c r="C181" s="339" t="s">
        <v>5115</v>
      </c>
      <c r="D181" s="341">
        <v>899.52</v>
      </c>
      <c r="E181">
        <v>595.25</v>
      </c>
    </row>
    <row r="182" spans="1:5">
      <c r="A182" s="339">
        <v>88629</v>
      </c>
      <c r="B182" s="340" t="s">
        <v>1510</v>
      </c>
      <c r="C182" s="339" t="s">
        <v>5115</v>
      </c>
      <c r="D182" s="341">
        <v>893.78</v>
      </c>
      <c r="E182">
        <v>676.65</v>
      </c>
    </row>
    <row r="183" spans="1:5">
      <c r="A183" s="339">
        <v>100467</v>
      </c>
      <c r="B183" s="340" t="s">
        <v>5203</v>
      </c>
      <c r="C183" s="339" t="s">
        <v>5115</v>
      </c>
      <c r="D183" s="341">
        <v>0</v>
      </c>
      <c r="E183">
        <v>0</v>
      </c>
    </row>
    <row r="184" spans="1:5">
      <c r="A184" s="339">
        <v>88628</v>
      </c>
      <c r="B184" s="340" t="s">
        <v>1359</v>
      </c>
      <c r="C184" s="339" t="s">
        <v>5115</v>
      </c>
      <c r="D184" s="341">
        <v>782.09</v>
      </c>
      <c r="E184">
        <v>529.54</v>
      </c>
    </row>
    <row r="185" spans="1:5">
      <c r="A185" s="339">
        <v>100489</v>
      </c>
      <c r="B185" s="340" t="s">
        <v>5204</v>
      </c>
      <c r="C185" s="339" t="s">
        <v>5115</v>
      </c>
      <c r="D185" s="341">
        <v>782.77</v>
      </c>
      <c r="E185">
        <v>522.94000000000005</v>
      </c>
    </row>
    <row r="186" spans="1:5">
      <c r="A186" s="339">
        <v>100468</v>
      </c>
      <c r="B186" s="340" t="s">
        <v>5205</v>
      </c>
      <c r="C186" s="339" t="s">
        <v>5115</v>
      </c>
      <c r="D186" s="341">
        <v>888.48</v>
      </c>
      <c r="E186">
        <v>687.34</v>
      </c>
    </row>
    <row r="187" spans="1:5">
      <c r="A187" s="339">
        <v>100469</v>
      </c>
      <c r="B187" s="340" t="s">
        <v>5206</v>
      </c>
      <c r="C187" s="339" t="s">
        <v>5115</v>
      </c>
      <c r="D187" s="341">
        <v>768.33</v>
      </c>
      <c r="E187">
        <v>519.02</v>
      </c>
    </row>
    <row r="188" spans="1:5">
      <c r="A188" s="339">
        <v>100470</v>
      </c>
      <c r="B188" s="340" t="s">
        <v>5207</v>
      </c>
      <c r="C188" s="339" t="s">
        <v>5115</v>
      </c>
      <c r="D188" s="341">
        <v>689.16</v>
      </c>
      <c r="E188">
        <v>473.59</v>
      </c>
    </row>
    <row r="189" spans="1:5">
      <c r="A189" s="339">
        <v>87371</v>
      </c>
      <c r="B189" s="340" t="s">
        <v>5208</v>
      </c>
      <c r="C189" s="339" t="s">
        <v>5115</v>
      </c>
      <c r="D189" s="341">
        <v>793.87</v>
      </c>
      <c r="E189">
        <v>720.28</v>
      </c>
    </row>
    <row r="190" spans="1:5">
      <c r="A190" s="339">
        <v>87295</v>
      </c>
      <c r="B190" s="340" t="s">
        <v>5209</v>
      </c>
      <c r="C190" s="339" t="s">
        <v>5115</v>
      </c>
      <c r="D190" s="341">
        <v>680.7</v>
      </c>
      <c r="E190">
        <v>577.98</v>
      </c>
    </row>
    <row r="191" spans="1:5">
      <c r="A191" s="339">
        <v>87296</v>
      </c>
      <c r="B191" s="340" t="s">
        <v>5210</v>
      </c>
      <c r="C191" s="339" t="s">
        <v>5115</v>
      </c>
      <c r="D191" s="341">
        <v>659.39</v>
      </c>
      <c r="E191">
        <v>528.01</v>
      </c>
    </row>
    <row r="192" spans="1:5">
      <c r="A192" s="339">
        <v>87338</v>
      </c>
      <c r="B192" s="340" t="s">
        <v>5211</v>
      </c>
      <c r="C192" s="339" t="s">
        <v>5115</v>
      </c>
      <c r="D192" s="341">
        <v>652.29</v>
      </c>
      <c r="E192">
        <v>532.48</v>
      </c>
    </row>
    <row r="193" spans="1:5">
      <c r="A193" s="339">
        <v>88630</v>
      </c>
      <c r="B193" s="340" t="s">
        <v>5212</v>
      </c>
      <c r="C193" s="339" t="s">
        <v>5115</v>
      </c>
      <c r="D193" s="341">
        <v>658.18</v>
      </c>
      <c r="E193">
        <v>456.11</v>
      </c>
    </row>
    <row r="194" spans="1:5">
      <c r="A194" s="339">
        <v>87381</v>
      </c>
      <c r="B194" s="340" t="s">
        <v>5213</v>
      </c>
      <c r="C194" s="339" t="s">
        <v>5115</v>
      </c>
      <c r="D194" s="341">
        <v>4317.1400000000003</v>
      </c>
      <c r="E194">
        <v>2998.3</v>
      </c>
    </row>
    <row r="195" spans="1:5">
      <c r="A195" s="339">
        <v>100462</v>
      </c>
      <c r="B195" s="340" t="s">
        <v>5214</v>
      </c>
      <c r="C195" s="339" t="s">
        <v>5115</v>
      </c>
      <c r="D195" s="341">
        <v>0</v>
      </c>
      <c r="E195">
        <v>0</v>
      </c>
    </row>
    <row r="196" spans="1:5">
      <c r="A196" s="339">
        <v>87325</v>
      </c>
      <c r="B196" s="340" t="s">
        <v>5215</v>
      </c>
      <c r="C196" s="339" t="s">
        <v>5115</v>
      </c>
      <c r="D196" s="341">
        <v>4196.2299999999996</v>
      </c>
      <c r="E196">
        <v>2839.11</v>
      </c>
    </row>
    <row r="197" spans="1:5">
      <c r="A197" s="339">
        <v>87326</v>
      </c>
      <c r="B197" s="340" t="s">
        <v>5216</v>
      </c>
      <c r="C197" s="339" t="s">
        <v>5115</v>
      </c>
      <c r="D197" s="341">
        <v>4215.7</v>
      </c>
      <c r="E197">
        <v>2823.11</v>
      </c>
    </row>
    <row r="198" spans="1:5">
      <c r="A198" s="339">
        <v>87363</v>
      </c>
      <c r="B198" s="340" t="s">
        <v>5217</v>
      </c>
      <c r="C198" s="339" t="s">
        <v>5115</v>
      </c>
      <c r="D198" s="341">
        <v>4153.01</v>
      </c>
      <c r="E198">
        <v>2837.83</v>
      </c>
    </row>
    <row r="199" spans="1:5">
      <c r="A199" s="339">
        <v>87364</v>
      </c>
      <c r="B199" s="340" t="s">
        <v>5218</v>
      </c>
      <c r="C199" s="339" t="s">
        <v>5115</v>
      </c>
      <c r="D199" s="341">
        <v>4139.58</v>
      </c>
      <c r="E199">
        <v>2768.41</v>
      </c>
    </row>
    <row r="200" spans="1:5">
      <c r="A200" s="339">
        <v>87378</v>
      </c>
      <c r="B200" s="340" t="s">
        <v>5219</v>
      </c>
      <c r="C200" s="339" t="s">
        <v>5115</v>
      </c>
      <c r="D200" s="341">
        <v>768.8</v>
      </c>
      <c r="E200">
        <v>643.69000000000005</v>
      </c>
    </row>
    <row r="201" spans="1:5">
      <c r="A201" s="339">
        <v>100459</v>
      </c>
      <c r="B201" s="340" t="s">
        <v>5220</v>
      </c>
      <c r="C201" s="339" t="s">
        <v>5115</v>
      </c>
      <c r="D201" s="341">
        <v>0</v>
      </c>
      <c r="E201">
        <v>0</v>
      </c>
    </row>
    <row r="202" spans="1:5">
      <c r="A202" s="339">
        <v>87316</v>
      </c>
      <c r="B202" s="340" t="s">
        <v>1358</v>
      </c>
      <c r="C202" s="339" t="s">
        <v>5115</v>
      </c>
      <c r="D202" s="341">
        <v>641.82000000000005</v>
      </c>
      <c r="E202">
        <v>476.45</v>
      </c>
    </row>
    <row r="203" spans="1:5">
      <c r="A203" s="339">
        <v>87317</v>
      </c>
      <c r="B203" s="340" t="s">
        <v>5221</v>
      </c>
      <c r="C203" s="339" t="s">
        <v>5115</v>
      </c>
      <c r="D203" s="341">
        <v>631.03</v>
      </c>
      <c r="E203">
        <v>447.74</v>
      </c>
    </row>
    <row r="204" spans="1:5">
      <c r="A204" s="339">
        <v>87355</v>
      </c>
      <c r="B204" s="340" t="s">
        <v>5222</v>
      </c>
      <c r="C204" s="339" t="s">
        <v>5115</v>
      </c>
      <c r="D204" s="341">
        <v>671.06</v>
      </c>
      <c r="E204">
        <v>539.38</v>
      </c>
    </row>
    <row r="205" spans="1:5">
      <c r="A205" s="339">
        <v>87356</v>
      </c>
      <c r="B205" s="340" t="s">
        <v>5223</v>
      </c>
      <c r="C205" s="339" t="s">
        <v>5115</v>
      </c>
      <c r="D205" s="341">
        <v>626.17999999999995</v>
      </c>
      <c r="E205">
        <v>458.58</v>
      </c>
    </row>
    <row r="206" spans="1:5">
      <c r="A206" s="339">
        <v>87357</v>
      </c>
      <c r="B206" s="340" t="s">
        <v>5224</v>
      </c>
      <c r="C206" s="339" t="s">
        <v>5115</v>
      </c>
      <c r="D206" s="341">
        <v>605.55999999999995</v>
      </c>
      <c r="E206">
        <v>418.16</v>
      </c>
    </row>
    <row r="207" spans="1:5">
      <c r="A207" s="339">
        <v>100486</v>
      </c>
      <c r="B207" s="340" t="s">
        <v>5225</v>
      </c>
      <c r="C207" s="339" t="s">
        <v>5115</v>
      </c>
      <c r="D207" s="341">
        <v>933.79</v>
      </c>
      <c r="E207">
        <v>738.41</v>
      </c>
    </row>
    <row r="208" spans="1:5">
      <c r="A208" s="339">
        <v>100482</v>
      </c>
      <c r="B208" s="340" t="s">
        <v>5226</v>
      </c>
      <c r="C208" s="339" t="s">
        <v>5115</v>
      </c>
      <c r="D208" s="341">
        <v>0</v>
      </c>
      <c r="E208">
        <v>0</v>
      </c>
    </row>
    <row r="209" spans="1:5">
      <c r="A209" s="339">
        <v>100481</v>
      </c>
      <c r="B209" s="340" t="s">
        <v>5227</v>
      </c>
      <c r="C209" s="339" t="s">
        <v>5115</v>
      </c>
      <c r="D209" s="341">
        <v>815.85</v>
      </c>
      <c r="E209">
        <v>589.70000000000005</v>
      </c>
    </row>
    <row r="210" spans="1:5">
      <c r="A210" s="339">
        <v>100492</v>
      </c>
      <c r="B210" s="340" t="s">
        <v>5228</v>
      </c>
      <c r="C210" s="339" t="s">
        <v>5115</v>
      </c>
      <c r="D210" s="341">
        <v>818.74</v>
      </c>
      <c r="E210">
        <v>584.77</v>
      </c>
    </row>
    <row r="211" spans="1:5">
      <c r="A211" s="339">
        <v>100483</v>
      </c>
      <c r="B211" s="340" t="s">
        <v>5229</v>
      </c>
      <c r="C211" s="339" t="s">
        <v>5115</v>
      </c>
      <c r="D211" s="341">
        <v>850.54</v>
      </c>
      <c r="E211">
        <v>668.12</v>
      </c>
    </row>
    <row r="212" spans="1:5">
      <c r="A212" s="339">
        <v>100484</v>
      </c>
      <c r="B212" s="340" t="s">
        <v>5230</v>
      </c>
      <c r="C212" s="339" t="s">
        <v>5115</v>
      </c>
      <c r="D212" s="341">
        <v>809.3</v>
      </c>
      <c r="E212">
        <v>593.30999999999995</v>
      </c>
    </row>
    <row r="213" spans="1:5">
      <c r="A213" s="339">
        <v>100485</v>
      </c>
      <c r="B213" s="340" t="s">
        <v>5231</v>
      </c>
      <c r="C213" s="339" t="s">
        <v>5115</v>
      </c>
      <c r="D213" s="341">
        <v>795.9</v>
      </c>
      <c r="E213">
        <v>559.6</v>
      </c>
    </row>
    <row r="214" spans="1:5">
      <c r="A214" s="339">
        <v>87373</v>
      </c>
      <c r="B214" s="340" t="s">
        <v>5232</v>
      </c>
      <c r="C214" s="339" t="s">
        <v>5115</v>
      </c>
      <c r="D214" s="341">
        <v>955.66</v>
      </c>
      <c r="E214">
        <v>758.04</v>
      </c>
    </row>
    <row r="215" spans="1:5">
      <c r="A215" s="339">
        <v>100454</v>
      </c>
      <c r="B215" s="340" t="s">
        <v>5233</v>
      </c>
      <c r="C215" s="339" t="s">
        <v>5115</v>
      </c>
      <c r="D215" s="341">
        <v>0</v>
      </c>
      <c r="E215">
        <v>0</v>
      </c>
    </row>
    <row r="216" spans="1:5">
      <c r="A216" s="339">
        <v>87301</v>
      </c>
      <c r="B216" s="340" t="s">
        <v>1139</v>
      </c>
      <c r="C216" s="339" t="s">
        <v>5115</v>
      </c>
      <c r="D216" s="341">
        <v>827.74</v>
      </c>
      <c r="E216">
        <v>588.34</v>
      </c>
    </row>
    <row r="217" spans="1:5">
      <c r="A217" s="339">
        <v>87302</v>
      </c>
      <c r="B217" s="340" t="s">
        <v>5234</v>
      </c>
      <c r="C217" s="339" t="s">
        <v>5115</v>
      </c>
      <c r="D217" s="341">
        <v>822.84</v>
      </c>
      <c r="E217">
        <v>567.71</v>
      </c>
    </row>
    <row r="218" spans="1:5">
      <c r="A218" s="339">
        <v>87342</v>
      </c>
      <c r="B218" s="340" t="s">
        <v>5235</v>
      </c>
      <c r="C218" s="339" t="s">
        <v>5115</v>
      </c>
      <c r="D218" s="341">
        <v>884.07</v>
      </c>
      <c r="E218">
        <v>704.1</v>
      </c>
    </row>
    <row r="219" spans="1:5">
      <c r="A219" s="339">
        <v>87343</v>
      </c>
      <c r="B219" s="340" t="s">
        <v>5236</v>
      </c>
      <c r="C219" s="339" t="s">
        <v>5115</v>
      </c>
      <c r="D219" s="341">
        <v>822.68</v>
      </c>
      <c r="E219">
        <v>595.16999999999996</v>
      </c>
    </row>
    <row r="220" spans="1:5">
      <c r="A220" s="339">
        <v>87344</v>
      </c>
      <c r="B220" s="340" t="s">
        <v>5237</v>
      </c>
      <c r="C220" s="339" t="s">
        <v>5115</v>
      </c>
      <c r="D220" s="341">
        <v>791.44</v>
      </c>
      <c r="E220">
        <v>532.22</v>
      </c>
    </row>
    <row r="221" spans="1:5">
      <c r="A221" s="339">
        <v>88631</v>
      </c>
      <c r="B221" s="340" t="s">
        <v>5238</v>
      </c>
      <c r="C221" s="339" t="s">
        <v>5115</v>
      </c>
      <c r="D221" s="341">
        <v>793.31</v>
      </c>
      <c r="E221">
        <v>613.07000000000005</v>
      </c>
    </row>
    <row r="222" spans="1:5">
      <c r="A222" s="339">
        <v>100471</v>
      </c>
      <c r="B222" s="340" t="s">
        <v>5239</v>
      </c>
      <c r="C222" s="339" t="s">
        <v>5115</v>
      </c>
      <c r="D222" s="341">
        <v>0</v>
      </c>
      <c r="E222">
        <v>0</v>
      </c>
    </row>
    <row r="223" spans="1:5">
      <c r="A223" s="339">
        <v>100490</v>
      </c>
      <c r="B223" s="340" t="s">
        <v>5240</v>
      </c>
      <c r="C223" s="339" t="s">
        <v>5115</v>
      </c>
      <c r="D223" s="341">
        <v>685.61</v>
      </c>
      <c r="E223">
        <v>462.49</v>
      </c>
    </row>
    <row r="224" spans="1:5">
      <c r="A224" s="339">
        <v>100472</v>
      </c>
      <c r="B224" s="340" t="s">
        <v>5241</v>
      </c>
      <c r="C224" s="339" t="s">
        <v>5115</v>
      </c>
      <c r="D224" s="341">
        <v>723.29</v>
      </c>
      <c r="E224">
        <v>550.53</v>
      </c>
    </row>
    <row r="225" spans="1:5">
      <c r="A225" s="339">
        <v>100473</v>
      </c>
      <c r="B225" s="340" t="s">
        <v>5242</v>
      </c>
      <c r="C225" s="339" t="s">
        <v>5115</v>
      </c>
      <c r="D225" s="341">
        <v>680.76</v>
      </c>
      <c r="E225">
        <v>474.72</v>
      </c>
    </row>
    <row r="226" spans="1:5">
      <c r="A226" s="339">
        <v>100474</v>
      </c>
      <c r="B226" s="340" t="s">
        <v>5243</v>
      </c>
      <c r="C226" s="339" t="s">
        <v>5115</v>
      </c>
      <c r="D226" s="341">
        <v>664.82</v>
      </c>
      <c r="E226">
        <v>439.07</v>
      </c>
    </row>
    <row r="227" spans="1:5">
      <c r="A227" s="339">
        <v>87379</v>
      </c>
      <c r="B227" s="340" t="s">
        <v>5244</v>
      </c>
      <c r="C227" s="339" t="s">
        <v>5115</v>
      </c>
      <c r="D227" s="341">
        <v>4268.83</v>
      </c>
      <c r="E227">
        <v>2972.21</v>
      </c>
    </row>
    <row r="228" spans="1:5">
      <c r="A228" s="339">
        <v>100460</v>
      </c>
      <c r="B228" s="340" t="s">
        <v>5245</v>
      </c>
      <c r="C228" s="339" t="s">
        <v>5115</v>
      </c>
      <c r="D228" s="341">
        <v>0</v>
      </c>
      <c r="E228">
        <v>0</v>
      </c>
    </row>
    <row r="229" spans="1:5">
      <c r="A229" s="339">
        <v>87319</v>
      </c>
      <c r="B229" s="340" t="s">
        <v>5246</v>
      </c>
      <c r="C229" s="339" t="s">
        <v>5115</v>
      </c>
      <c r="D229" s="341">
        <v>4156.6000000000004</v>
      </c>
      <c r="E229">
        <v>2808.38</v>
      </c>
    </row>
    <row r="230" spans="1:5">
      <c r="A230" s="339">
        <v>87320</v>
      </c>
      <c r="B230" s="340" t="s">
        <v>5247</v>
      </c>
      <c r="C230" s="339" t="s">
        <v>5115</v>
      </c>
      <c r="D230" s="341">
        <v>4167.74</v>
      </c>
      <c r="E230">
        <v>2801.9</v>
      </c>
    </row>
    <row r="231" spans="1:5">
      <c r="A231" s="339">
        <v>87358</v>
      </c>
      <c r="B231" s="340" t="s">
        <v>5248</v>
      </c>
      <c r="C231" s="339" t="s">
        <v>5115</v>
      </c>
      <c r="D231" s="341">
        <v>4103.22</v>
      </c>
      <c r="E231">
        <v>2797.64</v>
      </c>
    </row>
    <row r="232" spans="1:5">
      <c r="A232" s="339">
        <v>87359</v>
      </c>
      <c r="B232" s="340" t="s">
        <v>5249</v>
      </c>
      <c r="C232" s="339" t="s">
        <v>5115</v>
      </c>
      <c r="D232" s="341">
        <v>4082.77</v>
      </c>
      <c r="E232">
        <v>2743.49</v>
      </c>
    </row>
    <row r="233" spans="1:5">
      <c r="A233" s="339">
        <v>87376</v>
      </c>
      <c r="B233" s="340" t="s">
        <v>5250</v>
      </c>
      <c r="C233" s="339" t="s">
        <v>5115</v>
      </c>
      <c r="D233" s="341">
        <v>716.18</v>
      </c>
      <c r="E233">
        <v>615.77</v>
      </c>
    </row>
    <row r="234" spans="1:5">
      <c r="A234" s="339">
        <v>100457</v>
      </c>
      <c r="B234" s="340" t="s">
        <v>5251</v>
      </c>
      <c r="C234" s="339" t="s">
        <v>5115</v>
      </c>
      <c r="D234" s="341">
        <v>0</v>
      </c>
      <c r="E234">
        <v>0</v>
      </c>
    </row>
    <row r="235" spans="1:5">
      <c r="A235" s="339">
        <v>87310</v>
      </c>
      <c r="B235" s="340" t="s">
        <v>5252</v>
      </c>
      <c r="C235" s="339" t="s">
        <v>5115</v>
      </c>
      <c r="D235" s="341">
        <v>580.66</v>
      </c>
      <c r="E235">
        <v>433.13</v>
      </c>
    </row>
    <row r="236" spans="1:5">
      <c r="A236" s="339">
        <v>87311</v>
      </c>
      <c r="B236" s="340" t="s">
        <v>5253</v>
      </c>
      <c r="C236" s="339" t="s">
        <v>5115</v>
      </c>
      <c r="D236" s="341">
        <v>573.29999999999995</v>
      </c>
      <c r="E236">
        <v>413.86</v>
      </c>
    </row>
    <row r="237" spans="1:5">
      <c r="A237" s="339">
        <v>87350</v>
      </c>
      <c r="B237" s="340" t="s">
        <v>5254</v>
      </c>
      <c r="C237" s="339" t="s">
        <v>5115</v>
      </c>
      <c r="D237" s="341">
        <v>617.72</v>
      </c>
      <c r="E237">
        <v>505.83</v>
      </c>
    </row>
    <row r="238" spans="1:5">
      <c r="A238" s="339">
        <v>87351</v>
      </c>
      <c r="B238" s="340" t="s">
        <v>5255</v>
      </c>
      <c r="C238" s="339" t="s">
        <v>5115</v>
      </c>
      <c r="D238" s="341">
        <v>555.13</v>
      </c>
      <c r="E238">
        <v>394.37</v>
      </c>
    </row>
    <row r="239" spans="1:5">
      <c r="A239" s="339">
        <v>87374</v>
      </c>
      <c r="B239" s="340" t="s">
        <v>5256</v>
      </c>
      <c r="C239" s="339" t="s">
        <v>5115</v>
      </c>
      <c r="D239" s="341">
        <v>882.37</v>
      </c>
      <c r="E239">
        <v>717</v>
      </c>
    </row>
    <row r="240" spans="1:5">
      <c r="A240" s="339">
        <v>100455</v>
      </c>
      <c r="B240" s="340" t="s">
        <v>5257</v>
      </c>
      <c r="C240" s="339" t="s">
        <v>5115</v>
      </c>
      <c r="D240" s="341">
        <v>0</v>
      </c>
      <c r="E240">
        <v>0</v>
      </c>
    </row>
    <row r="241" spans="1:5">
      <c r="A241" s="339">
        <v>87304</v>
      </c>
      <c r="B241" s="340" t="s">
        <v>5258</v>
      </c>
      <c r="C241" s="339" t="s">
        <v>5115</v>
      </c>
      <c r="D241" s="341">
        <v>746.2</v>
      </c>
      <c r="E241">
        <v>530.64</v>
      </c>
    </row>
    <row r="242" spans="1:5">
      <c r="A242" s="339">
        <v>87305</v>
      </c>
      <c r="B242" s="340" t="s">
        <v>5259</v>
      </c>
      <c r="C242" s="339" t="s">
        <v>5115</v>
      </c>
      <c r="D242" s="341">
        <v>750.8</v>
      </c>
      <c r="E242">
        <v>529.24</v>
      </c>
    </row>
    <row r="243" spans="1:5">
      <c r="A243" s="339">
        <v>87345</v>
      </c>
      <c r="B243" s="340" t="s">
        <v>5260</v>
      </c>
      <c r="C243" s="339" t="s">
        <v>5115</v>
      </c>
      <c r="D243" s="341">
        <v>792.11</v>
      </c>
      <c r="E243">
        <v>629.54</v>
      </c>
    </row>
    <row r="244" spans="1:5">
      <c r="A244" s="339">
        <v>87346</v>
      </c>
      <c r="B244" s="340" t="s">
        <v>5261</v>
      </c>
      <c r="C244" s="339" t="s">
        <v>5115</v>
      </c>
      <c r="D244" s="341">
        <v>741.94</v>
      </c>
      <c r="E244">
        <v>539.17999999999995</v>
      </c>
    </row>
    <row r="245" spans="1:5">
      <c r="A245" s="339">
        <v>87347</v>
      </c>
      <c r="B245" s="340" t="s">
        <v>5262</v>
      </c>
      <c r="C245" s="339" t="s">
        <v>5115</v>
      </c>
      <c r="D245" s="341">
        <v>716.68</v>
      </c>
      <c r="E245">
        <v>489.32</v>
      </c>
    </row>
    <row r="246" spans="1:5">
      <c r="A246" s="339">
        <v>87366</v>
      </c>
      <c r="B246" s="340" t="s">
        <v>5263</v>
      </c>
      <c r="C246" s="339" t="s">
        <v>5115</v>
      </c>
      <c r="D246" s="341">
        <v>745.74</v>
      </c>
      <c r="E246">
        <v>639.12</v>
      </c>
    </row>
    <row r="247" spans="1:5">
      <c r="A247" s="339">
        <v>100448</v>
      </c>
      <c r="B247" s="340" t="s">
        <v>5264</v>
      </c>
      <c r="C247" s="339" t="s">
        <v>5115</v>
      </c>
      <c r="D247" s="341">
        <v>0</v>
      </c>
      <c r="E247">
        <v>0</v>
      </c>
    </row>
    <row r="248" spans="1:5">
      <c r="A248" s="339">
        <v>87283</v>
      </c>
      <c r="B248" s="340" t="s">
        <v>1111</v>
      </c>
      <c r="C248" s="339" t="s">
        <v>5115</v>
      </c>
      <c r="D248" s="341">
        <v>604.77</v>
      </c>
      <c r="E248">
        <v>448.71</v>
      </c>
    </row>
    <row r="249" spans="1:5">
      <c r="A249" s="339">
        <v>87284</v>
      </c>
      <c r="B249" s="340" t="s">
        <v>5265</v>
      </c>
      <c r="C249" s="339" t="s">
        <v>5115</v>
      </c>
      <c r="D249" s="341">
        <v>600.76</v>
      </c>
      <c r="E249">
        <v>432.45</v>
      </c>
    </row>
    <row r="250" spans="1:5">
      <c r="A250" s="339">
        <v>87329</v>
      </c>
      <c r="B250" s="340" t="s">
        <v>5266</v>
      </c>
      <c r="C250" s="339" t="s">
        <v>5115</v>
      </c>
      <c r="D250" s="341">
        <v>638.13</v>
      </c>
      <c r="E250">
        <v>515.37</v>
      </c>
    </row>
    <row r="251" spans="1:5">
      <c r="A251" s="339">
        <v>87330</v>
      </c>
      <c r="B251" s="340" t="s">
        <v>5267</v>
      </c>
      <c r="C251" s="339" t="s">
        <v>5115</v>
      </c>
      <c r="D251" s="341">
        <v>580.37</v>
      </c>
      <c r="E251">
        <v>411.05</v>
      </c>
    </row>
    <row r="252" spans="1:5">
      <c r="A252" s="339">
        <v>87375</v>
      </c>
      <c r="B252" s="340" t="s">
        <v>5268</v>
      </c>
      <c r="C252" s="339" t="s">
        <v>5115</v>
      </c>
      <c r="D252" s="341">
        <v>833.78</v>
      </c>
      <c r="E252">
        <v>692.73</v>
      </c>
    </row>
    <row r="253" spans="1:5">
      <c r="A253" s="339">
        <v>100456</v>
      </c>
      <c r="B253" s="340" t="s">
        <v>5269</v>
      </c>
      <c r="C253" s="339" t="s">
        <v>5115</v>
      </c>
      <c r="D253" s="341">
        <v>0</v>
      </c>
      <c r="E253">
        <v>0</v>
      </c>
    </row>
    <row r="254" spans="1:5">
      <c r="A254" s="339">
        <v>87307</v>
      </c>
      <c r="B254" s="340" t="s">
        <v>5270</v>
      </c>
      <c r="C254" s="339" t="s">
        <v>5115</v>
      </c>
      <c r="D254" s="341">
        <v>700.44</v>
      </c>
      <c r="E254">
        <v>514.41</v>
      </c>
    </row>
    <row r="255" spans="1:5">
      <c r="A255" s="339">
        <v>87308</v>
      </c>
      <c r="B255" s="340" t="s">
        <v>5271</v>
      </c>
      <c r="C255" s="339" t="s">
        <v>5115</v>
      </c>
      <c r="D255" s="341">
        <v>693.01</v>
      </c>
      <c r="E255">
        <v>495.2</v>
      </c>
    </row>
    <row r="256" spans="1:5">
      <c r="A256" s="339">
        <v>87348</v>
      </c>
      <c r="B256" s="340" t="s">
        <v>5272</v>
      </c>
      <c r="C256" s="339" t="s">
        <v>5115</v>
      </c>
      <c r="D256" s="341">
        <v>724.38</v>
      </c>
      <c r="E256">
        <v>572.96</v>
      </c>
    </row>
    <row r="257" spans="1:5">
      <c r="A257" s="339">
        <v>87349</v>
      </c>
      <c r="B257" s="340" t="s">
        <v>5273</v>
      </c>
      <c r="C257" s="339" t="s">
        <v>5115</v>
      </c>
      <c r="D257" s="341">
        <v>660.76</v>
      </c>
      <c r="E257">
        <v>452.15</v>
      </c>
    </row>
    <row r="258" spans="1:5">
      <c r="A258" s="339">
        <v>87365</v>
      </c>
      <c r="B258" s="340" t="s">
        <v>5274</v>
      </c>
      <c r="C258" s="339" t="s">
        <v>5115</v>
      </c>
      <c r="D258" s="341">
        <v>703.74</v>
      </c>
      <c r="E258">
        <v>608.34</v>
      </c>
    </row>
    <row r="259" spans="1:5">
      <c r="A259" s="339">
        <v>100447</v>
      </c>
      <c r="B259" s="340" t="s">
        <v>5275</v>
      </c>
      <c r="C259" s="339" t="s">
        <v>5115</v>
      </c>
      <c r="D259" s="341">
        <v>0</v>
      </c>
      <c r="E259">
        <v>0</v>
      </c>
    </row>
    <row r="260" spans="1:5">
      <c r="A260" s="339">
        <v>87280</v>
      </c>
      <c r="B260" s="340" t="s">
        <v>5276</v>
      </c>
      <c r="C260" s="339" t="s">
        <v>5115</v>
      </c>
      <c r="D260" s="341">
        <v>575.77</v>
      </c>
      <c r="E260">
        <v>442.04</v>
      </c>
    </row>
    <row r="261" spans="1:5">
      <c r="A261" s="339">
        <v>87281</v>
      </c>
      <c r="B261" s="340" t="s">
        <v>5277</v>
      </c>
      <c r="C261" s="339" t="s">
        <v>5115</v>
      </c>
      <c r="D261" s="341">
        <v>573</v>
      </c>
      <c r="E261">
        <v>426.44</v>
      </c>
    </row>
    <row r="262" spans="1:5">
      <c r="A262" s="339">
        <v>87327</v>
      </c>
      <c r="B262" s="340" t="s">
        <v>5278</v>
      </c>
      <c r="C262" s="339" t="s">
        <v>5115</v>
      </c>
      <c r="D262" s="341">
        <v>593.99</v>
      </c>
      <c r="E262">
        <v>478.51</v>
      </c>
    </row>
    <row r="263" spans="1:5">
      <c r="A263" s="339">
        <v>87328</v>
      </c>
      <c r="B263" s="340" t="s">
        <v>5279</v>
      </c>
      <c r="C263" s="339" t="s">
        <v>5115</v>
      </c>
      <c r="D263" s="341">
        <v>543.41</v>
      </c>
      <c r="E263">
        <v>386.07</v>
      </c>
    </row>
    <row r="264" spans="1:5">
      <c r="A264" s="339">
        <v>87410</v>
      </c>
      <c r="B264" s="340" t="s">
        <v>5280</v>
      </c>
      <c r="C264" s="339" t="s">
        <v>5115</v>
      </c>
      <c r="D264" s="341">
        <v>909.17</v>
      </c>
      <c r="E264">
        <v>913.2</v>
      </c>
    </row>
    <row r="265" spans="1:5">
      <c r="A265" s="339">
        <v>95577</v>
      </c>
      <c r="B265" s="340" t="s">
        <v>5281</v>
      </c>
      <c r="C265" s="339" t="s">
        <v>101</v>
      </c>
      <c r="D265" s="341">
        <v>11.72</v>
      </c>
      <c r="E265">
        <v>9.15</v>
      </c>
    </row>
    <row r="266" spans="1:5">
      <c r="A266" s="339">
        <v>95578</v>
      </c>
      <c r="B266" s="340" t="s">
        <v>5282</v>
      </c>
      <c r="C266" s="339" t="s">
        <v>101</v>
      </c>
      <c r="D266" s="341">
        <v>9.8000000000000007</v>
      </c>
      <c r="E266">
        <v>7.44</v>
      </c>
    </row>
    <row r="267" spans="1:5">
      <c r="A267" s="339">
        <v>95579</v>
      </c>
      <c r="B267" s="340" t="s">
        <v>5283</v>
      </c>
      <c r="C267" s="339" t="s">
        <v>101</v>
      </c>
      <c r="D267" s="341">
        <v>9.49</v>
      </c>
      <c r="E267">
        <v>7.03</v>
      </c>
    </row>
    <row r="268" spans="1:5">
      <c r="A268" s="339">
        <v>95580</v>
      </c>
      <c r="B268" s="340" t="s">
        <v>5284</v>
      </c>
      <c r="C268" s="339" t="s">
        <v>101</v>
      </c>
      <c r="D268" s="341">
        <v>10.93</v>
      </c>
      <c r="E268">
        <v>7.99</v>
      </c>
    </row>
    <row r="269" spans="1:5">
      <c r="A269" s="339">
        <v>95581</v>
      </c>
      <c r="B269" s="340" t="s">
        <v>5285</v>
      </c>
      <c r="C269" s="339" t="s">
        <v>101</v>
      </c>
      <c r="D269" s="341">
        <v>10.9</v>
      </c>
      <c r="E269">
        <v>7.94</v>
      </c>
    </row>
    <row r="270" spans="1:5">
      <c r="A270" s="339">
        <v>95582</v>
      </c>
      <c r="B270" s="340" t="s">
        <v>5286</v>
      </c>
      <c r="C270" s="339" t="s">
        <v>101</v>
      </c>
      <c r="D270" s="341">
        <v>11.86</v>
      </c>
      <c r="E270">
        <v>8.6199999999999992</v>
      </c>
    </row>
    <row r="271" spans="1:5">
      <c r="A271" s="339">
        <v>95576</v>
      </c>
      <c r="B271" s="340" t="s">
        <v>5287</v>
      </c>
      <c r="C271" s="339" t="s">
        <v>101</v>
      </c>
      <c r="D271" s="341">
        <v>13.7</v>
      </c>
      <c r="E271">
        <v>11.36</v>
      </c>
    </row>
    <row r="272" spans="1:5">
      <c r="A272" s="339">
        <v>95583</v>
      </c>
      <c r="B272" s="340" t="s">
        <v>5288</v>
      </c>
      <c r="C272" s="339" t="s">
        <v>101</v>
      </c>
      <c r="D272" s="341">
        <v>16.850000000000001</v>
      </c>
      <c r="E272">
        <v>16.399999999999999</v>
      </c>
    </row>
    <row r="273" spans="1:5">
      <c r="A273" s="339">
        <v>95584</v>
      </c>
      <c r="B273" s="340" t="s">
        <v>5289</v>
      </c>
      <c r="C273" s="339" t="s">
        <v>101</v>
      </c>
      <c r="D273" s="341">
        <v>15.02</v>
      </c>
      <c r="E273">
        <v>13.39</v>
      </c>
    </row>
    <row r="274" spans="1:5">
      <c r="A274" s="339">
        <v>95593</v>
      </c>
      <c r="B274" s="340" t="s">
        <v>5290</v>
      </c>
      <c r="C274" s="339" t="s">
        <v>101</v>
      </c>
      <c r="D274" s="341">
        <v>15.02</v>
      </c>
      <c r="E274">
        <v>13.39</v>
      </c>
    </row>
    <row r="275" spans="1:5">
      <c r="A275" s="339">
        <v>95592</v>
      </c>
      <c r="B275" s="340" t="s">
        <v>5291</v>
      </c>
      <c r="C275" s="339" t="s">
        <v>101</v>
      </c>
      <c r="D275" s="341">
        <v>16.850000000000001</v>
      </c>
      <c r="E275">
        <v>16.399999999999999</v>
      </c>
    </row>
    <row r="276" spans="1:5">
      <c r="A276" s="339">
        <v>92919</v>
      </c>
      <c r="B276" s="340" t="s">
        <v>5292</v>
      </c>
      <c r="C276" s="339" t="s">
        <v>101</v>
      </c>
      <c r="D276" s="341">
        <v>13.08</v>
      </c>
      <c r="E276">
        <v>10.88</v>
      </c>
    </row>
    <row r="277" spans="1:5">
      <c r="A277" s="339">
        <v>92921</v>
      </c>
      <c r="B277" s="340" t="s">
        <v>5293</v>
      </c>
      <c r="C277" s="339" t="s">
        <v>101</v>
      </c>
      <c r="D277" s="341">
        <v>10.84</v>
      </c>
      <c r="E277">
        <v>8.75</v>
      </c>
    </row>
    <row r="278" spans="1:5">
      <c r="A278" s="339">
        <v>92922</v>
      </c>
      <c r="B278" s="340" t="s">
        <v>5294</v>
      </c>
      <c r="C278" s="339" t="s">
        <v>101</v>
      </c>
      <c r="D278" s="341">
        <v>10.38</v>
      </c>
      <c r="E278">
        <v>8.14</v>
      </c>
    </row>
    <row r="279" spans="1:5">
      <c r="A279" s="339">
        <v>92923</v>
      </c>
      <c r="B279" s="340" t="s">
        <v>5295</v>
      </c>
      <c r="C279" s="339" t="s">
        <v>101</v>
      </c>
      <c r="D279" s="341">
        <v>11.65</v>
      </c>
      <c r="E279">
        <v>8.8699999999999992</v>
      </c>
    </row>
    <row r="280" spans="1:5">
      <c r="A280" s="339">
        <v>92924</v>
      </c>
      <c r="B280" s="340" t="s">
        <v>5296</v>
      </c>
      <c r="C280" s="339" t="s">
        <v>101</v>
      </c>
      <c r="D280" s="341">
        <v>11.46</v>
      </c>
      <c r="E280">
        <v>8.6</v>
      </c>
    </row>
    <row r="281" spans="1:5">
      <c r="A281" s="339">
        <v>104104</v>
      </c>
      <c r="B281" s="340" t="s">
        <v>5297</v>
      </c>
      <c r="C281" s="339" t="s">
        <v>101</v>
      </c>
      <c r="D281" s="341">
        <v>12.04</v>
      </c>
      <c r="E281">
        <v>8.7899999999999991</v>
      </c>
    </row>
    <row r="282" spans="1:5">
      <c r="A282" s="339">
        <v>92916</v>
      </c>
      <c r="B282" s="340" t="s">
        <v>5298</v>
      </c>
      <c r="C282" s="339" t="s">
        <v>101</v>
      </c>
      <c r="D282" s="341">
        <v>16.27</v>
      </c>
      <c r="E282">
        <v>14.97</v>
      </c>
    </row>
    <row r="283" spans="1:5">
      <c r="A283" s="339">
        <v>92917</v>
      </c>
      <c r="B283" s="340" t="s">
        <v>5299</v>
      </c>
      <c r="C283" s="339" t="s">
        <v>101</v>
      </c>
      <c r="D283" s="341">
        <v>14.92</v>
      </c>
      <c r="E283">
        <v>12.91</v>
      </c>
    </row>
    <row r="284" spans="1:5">
      <c r="A284" s="339">
        <v>92915</v>
      </c>
      <c r="B284" s="340" t="s">
        <v>981</v>
      </c>
      <c r="C284" s="339" t="s">
        <v>101</v>
      </c>
      <c r="D284" s="341">
        <v>17.71</v>
      </c>
      <c r="E284">
        <v>17.46</v>
      </c>
    </row>
    <row r="285" spans="1:5">
      <c r="A285" s="339">
        <v>92771</v>
      </c>
      <c r="B285" s="340" t="s">
        <v>5300</v>
      </c>
      <c r="C285" s="339" t="s">
        <v>101</v>
      </c>
      <c r="D285" s="341">
        <v>11.63</v>
      </c>
      <c r="E285">
        <v>9</v>
      </c>
    </row>
    <row r="286" spans="1:5">
      <c r="A286" s="339">
        <v>92772</v>
      </c>
      <c r="B286" s="340" t="s">
        <v>5301</v>
      </c>
      <c r="C286" s="339" t="s">
        <v>101</v>
      </c>
      <c r="D286" s="341">
        <v>9.8000000000000007</v>
      </c>
      <c r="E286">
        <v>7.37</v>
      </c>
    </row>
    <row r="287" spans="1:5">
      <c r="A287" s="339">
        <v>92773</v>
      </c>
      <c r="B287" s="340" t="s">
        <v>5302</v>
      </c>
      <c r="C287" s="339" t="s">
        <v>101</v>
      </c>
      <c r="D287" s="341">
        <v>9.6199999999999992</v>
      </c>
      <c r="E287">
        <v>7.15</v>
      </c>
    </row>
    <row r="288" spans="1:5">
      <c r="A288" s="339">
        <v>92774</v>
      </c>
      <c r="B288" s="340" t="s">
        <v>5303</v>
      </c>
      <c r="C288" s="339" t="s">
        <v>101</v>
      </c>
      <c r="D288" s="341">
        <v>11.11</v>
      </c>
      <c r="E288">
        <v>8.17</v>
      </c>
    </row>
    <row r="289" spans="1:5">
      <c r="A289" s="339">
        <v>92769</v>
      </c>
      <c r="B289" s="340" t="s">
        <v>5304</v>
      </c>
      <c r="C289" s="339" t="s">
        <v>101</v>
      </c>
      <c r="D289" s="341">
        <v>13.76</v>
      </c>
      <c r="E289">
        <v>11.63</v>
      </c>
    </row>
    <row r="290" spans="1:5">
      <c r="A290" s="339">
        <v>92770</v>
      </c>
      <c r="B290" s="340" t="s">
        <v>5305</v>
      </c>
      <c r="C290" s="339" t="s">
        <v>101</v>
      </c>
      <c r="D290" s="341">
        <v>13.02</v>
      </c>
      <c r="E290">
        <v>10.4</v>
      </c>
    </row>
    <row r="291" spans="1:5">
      <c r="A291" s="339">
        <v>92767</v>
      </c>
      <c r="B291" s="340" t="s">
        <v>1413</v>
      </c>
      <c r="C291" s="339" t="s">
        <v>101</v>
      </c>
      <c r="D291" s="341">
        <v>16.43</v>
      </c>
      <c r="E291">
        <v>15.65</v>
      </c>
    </row>
    <row r="292" spans="1:5">
      <c r="A292" s="339">
        <v>92768</v>
      </c>
      <c r="B292" s="340" t="s">
        <v>132</v>
      </c>
      <c r="C292" s="339" t="s">
        <v>101</v>
      </c>
      <c r="D292" s="341">
        <v>14.49</v>
      </c>
      <c r="E292">
        <v>13.15</v>
      </c>
    </row>
    <row r="293" spans="1:5">
      <c r="A293" s="339">
        <v>92762</v>
      </c>
      <c r="B293" s="340" t="s">
        <v>5306</v>
      </c>
      <c r="C293" s="339" t="s">
        <v>101</v>
      </c>
      <c r="D293" s="341">
        <v>12.09</v>
      </c>
      <c r="E293">
        <v>9.58</v>
      </c>
    </row>
    <row r="294" spans="1:5">
      <c r="A294" s="339">
        <v>92763</v>
      </c>
      <c r="B294" s="340" t="s">
        <v>5307</v>
      </c>
      <c r="C294" s="339" t="s">
        <v>101</v>
      </c>
      <c r="D294" s="341">
        <v>10.199999999999999</v>
      </c>
      <c r="E294">
        <v>7.9</v>
      </c>
    </row>
    <row r="295" spans="1:5">
      <c r="A295" s="339">
        <v>92764</v>
      </c>
      <c r="B295" s="340" t="s">
        <v>5308</v>
      </c>
      <c r="C295" s="339" t="s">
        <v>101</v>
      </c>
      <c r="D295" s="341">
        <v>9.89</v>
      </c>
      <c r="E295">
        <v>7.49</v>
      </c>
    </row>
    <row r="296" spans="1:5">
      <c r="A296" s="339">
        <v>92765</v>
      </c>
      <c r="B296" s="340" t="s">
        <v>5309</v>
      </c>
      <c r="C296" s="339" t="s">
        <v>101</v>
      </c>
      <c r="D296" s="341">
        <v>11.26</v>
      </c>
      <c r="E296">
        <v>8.3699999999999992</v>
      </c>
    </row>
    <row r="297" spans="1:5">
      <c r="A297" s="339">
        <v>92766</v>
      </c>
      <c r="B297" s="340" t="s">
        <v>5310</v>
      </c>
      <c r="C297" s="339" t="s">
        <v>101</v>
      </c>
      <c r="D297" s="341">
        <v>11.15</v>
      </c>
      <c r="E297">
        <v>8.2100000000000009</v>
      </c>
    </row>
    <row r="298" spans="1:5">
      <c r="A298" s="339">
        <v>104105</v>
      </c>
      <c r="B298" s="340" t="s">
        <v>5311</v>
      </c>
      <c r="C298" s="339" t="s">
        <v>101</v>
      </c>
      <c r="D298" s="341">
        <v>12.05</v>
      </c>
      <c r="E298">
        <v>8.7899999999999991</v>
      </c>
    </row>
    <row r="299" spans="1:5">
      <c r="A299" s="339">
        <v>92760</v>
      </c>
      <c r="B299" s="340" t="s">
        <v>5312</v>
      </c>
      <c r="C299" s="339" t="s">
        <v>101</v>
      </c>
      <c r="D299" s="341">
        <v>14.29</v>
      </c>
      <c r="E299">
        <v>12.35</v>
      </c>
    </row>
    <row r="300" spans="1:5">
      <c r="A300" s="339">
        <v>92761</v>
      </c>
      <c r="B300" s="340" t="s">
        <v>5313</v>
      </c>
      <c r="C300" s="339" t="s">
        <v>101</v>
      </c>
      <c r="D300" s="341">
        <v>13.51</v>
      </c>
      <c r="E300">
        <v>11.04</v>
      </c>
    </row>
    <row r="301" spans="1:5">
      <c r="A301" s="339">
        <v>92759</v>
      </c>
      <c r="B301" s="340" t="s">
        <v>5314</v>
      </c>
      <c r="C301" s="339" t="s">
        <v>101</v>
      </c>
      <c r="D301" s="341">
        <v>15.02</v>
      </c>
      <c r="E301">
        <v>13.91</v>
      </c>
    </row>
    <row r="302" spans="1:5">
      <c r="A302" s="339">
        <v>104108</v>
      </c>
      <c r="B302" s="340" t="s">
        <v>5315</v>
      </c>
      <c r="C302" s="339" t="s">
        <v>101</v>
      </c>
      <c r="D302" s="341">
        <v>13.85</v>
      </c>
      <c r="E302">
        <v>11.9</v>
      </c>
    </row>
    <row r="303" spans="1:5">
      <c r="A303" s="339">
        <v>104107</v>
      </c>
      <c r="B303" s="340" t="s">
        <v>5316</v>
      </c>
      <c r="C303" s="339" t="s">
        <v>101</v>
      </c>
      <c r="D303" s="341">
        <v>11.72</v>
      </c>
      <c r="E303">
        <v>9.89</v>
      </c>
    </row>
    <row r="304" spans="1:5">
      <c r="A304" s="339">
        <v>104106</v>
      </c>
      <c r="B304" s="340" t="s">
        <v>5317</v>
      </c>
      <c r="C304" s="339" t="s">
        <v>101</v>
      </c>
      <c r="D304" s="341">
        <v>11.03</v>
      </c>
      <c r="E304">
        <v>9</v>
      </c>
    </row>
    <row r="305" spans="1:5">
      <c r="A305" s="339">
        <v>104110</v>
      </c>
      <c r="B305" s="340" t="s">
        <v>5318</v>
      </c>
      <c r="C305" s="339" t="s">
        <v>101</v>
      </c>
      <c r="D305" s="341">
        <v>18.95</v>
      </c>
      <c r="E305">
        <v>18.489999999999998</v>
      </c>
    </row>
    <row r="306" spans="1:5">
      <c r="A306" s="339">
        <v>104109</v>
      </c>
      <c r="B306" s="340" t="s">
        <v>5319</v>
      </c>
      <c r="C306" s="339" t="s">
        <v>101</v>
      </c>
      <c r="D306" s="341">
        <v>16.82</v>
      </c>
      <c r="E306">
        <v>15.41</v>
      </c>
    </row>
    <row r="307" spans="1:5">
      <c r="A307" s="339">
        <v>104111</v>
      </c>
      <c r="B307" s="340" t="s">
        <v>5320</v>
      </c>
      <c r="C307" s="339" t="s">
        <v>101</v>
      </c>
      <c r="D307" s="341">
        <v>21.34</v>
      </c>
      <c r="E307">
        <v>22.24</v>
      </c>
    </row>
    <row r="308" spans="1:5">
      <c r="A308" s="339">
        <v>92884</v>
      </c>
      <c r="B308" s="340" t="s">
        <v>5321</v>
      </c>
      <c r="C308" s="339" t="s">
        <v>101</v>
      </c>
      <c r="D308" s="341">
        <v>13.36</v>
      </c>
      <c r="E308">
        <v>10.81</v>
      </c>
    </row>
    <row r="309" spans="1:5">
      <c r="A309" s="339">
        <v>92885</v>
      </c>
      <c r="B309" s="340" t="s">
        <v>5322</v>
      </c>
      <c r="C309" s="339" t="s">
        <v>101</v>
      </c>
      <c r="D309" s="341">
        <v>12.71</v>
      </c>
      <c r="E309">
        <v>9.9700000000000006</v>
      </c>
    </row>
    <row r="310" spans="1:5">
      <c r="A310" s="339">
        <v>92886</v>
      </c>
      <c r="B310" s="340" t="s">
        <v>5323</v>
      </c>
      <c r="C310" s="339" t="s">
        <v>101</v>
      </c>
      <c r="D310" s="341">
        <v>12.18</v>
      </c>
      <c r="E310">
        <v>9.27</v>
      </c>
    </row>
    <row r="311" spans="1:5">
      <c r="A311" s="339">
        <v>92887</v>
      </c>
      <c r="B311" s="340" t="s">
        <v>5324</v>
      </c>
      <c r="C311" s="339" t="s">
        <v>101</v>
      </c>
      <c r="D311" s="341">
        <v>12.12</v>
      </c>
      <c r="E311">
        <v>9.0299999999999994</v>
      </c>
    </row>
    <row r="312" spans="1:5">
      <c r="A312" s="339">
        <v>92888</v>
      </c>
      <c r="B312" s="340" t="s">
        <v>5325</v>
      </c>
      <c r="C312" s="339" t="s">
        <v>101</v>
      </c>
      <c r="D312" s="341">
        <v>11.85</v>
      </c>
      <c r="E312">
        <v>8.67</v>
      </c>
    </row>
    <row r="313" spans="1:5">
      <c r="A313" s="339">
        <v>92882</v>
      </c>
      <c r="B313" s="340" t="s">
        <v>5326</v>
      </c>
      <c r="C313" s="339" t="s">
        <v>101</v>
      </c>
      <c r="D313" s="341">
        <v>14.2</v>
      </c>
      <c r="E313">
        <v>12.77</v>
      </c>
    </row>
    <row r="314" spans="1:5">
      <c r="A314" s="339">
        <v>92883</v>
      </c>
      <c r="B314" s="340" t="s">
        <v>5327</v>
      </c>
      <c r="C314" s="339" t="s">
        <v>101</v>
      </c>
      <c r="D314" s="341">
        <v>13.14</v>
      </c>
      <c r="E314">
        <v>11.18</v>
      </c>
    </row>
    <row r="315" spans="1:5">
      <c r="A315" s="339">
        <v>92877</v>
      </c>
      <c r="B315" s="340" t="s">
        <v>5328</v>
      </c>
      <c r="C315" s="339" t="s">
        <v>101</v>
      </c>
      <c r="D315" s="341">
        <v>10.94</v>
      </c>
      <c r="E315">
        <v>8</v>
      </c>
    </row>
    <row r="316" spans="1:5">
      <c r="A316" s="339">
        <v>92878</v>
      </c>
      <c r="B316" s="340" t="s">
        <v>5329</v>
      </c>
      <c r="C316" s="339" t="s">
        <v>101</v>
      </c>
      <c r="D316" s="341">
        <v>10.77</v>
      </c>
      <c r="E316">
        <v>7.77</v>
      </c>
    </row>
    <row r="317" spans="1:5">
      <c r="A317" s="339">
        <v>92879</v>
      </c>
      <c r="B317" s="340" t="s">
        <v>5330</v>
      </c>
      <c r="C317" s="339" t="s">
        <v>101</v>
      </c>
      <c r="D317" s="341">
        <v>10.66</v>
      </c>
      <c r="E317">
        <v>7.63</v>
      </c>
    </row>
    <row r="318" spans="1:5">
      <c r="A318" s="339">
        <v>92880</v>
      </c>
      <c r="B318" s="340" t="s">
        <v>5331</v>
      </c>
      <c r="C318" s="339" t="s">
        <v>101</v>
      </c>
      <c r="D318" s="341">
        <v>10.9</v>
      </c>
      <c r="E318">
        <v>7.77</v>
      </c>
    </row>
    <row r="319" spans="1:5">
      <c r="A319" s="339">
        <v>92881</v>
      </c>
      <c r="B319" s="340" t="s">
        <v>5332</v>
      </c>
      <c r="C319" s="339" t="s">
        <v>101</v>
      </c>
      <c r="D319" s="341">
        <v>10.88</v>
      </c>
      <c r="E319">
        <v>7.73</v>
      </c>
    </row>
    <row r="320" spans="1:5">
      <c r="A320" s="339">
        <v>92875</v>
      </c>
      <c r="B320" s="340" t="s">
        <v>5333</v>
      </c>
      <c r="C320" s="339" t="s">
        <v>101</v>
      </c>
      <c r="D320" s="341">
        <v>10.37</v>
      </c>
      <c r="E320">
        <v>8.14</v>
      </c>
    </row>
    <row r="321" spans="1:5">
      <c r="A321" s="339">
        <v>92876</v>
      </c>
      <c r="B321" s="340" t="s">
        <v>5334</v>
      </c>
      <c r="C321" s="339" t="s">
        <v>101</v>
      </c>
      <c r="D321" s="341">
        <v>10.119999999999999</v>
      </c>
      <c r="E321">
        <v>7.59</v>
      </c>
    </row>
    <row r="322" spans="1:5">
      <c r="A322" s="339">
        <v>92803</v>
      </c>
      <c r="B322" s="340" t="s">
        <v>959</v>
      </c>
      <c r="C322" s="339" t="s">
        <v>101</v>
      </c>
      <c r="D322" s="341">
        <v>10.1</v>
      </c>
      <c r="E322">
        <v>7.33</v>
      </c>
    </row>
    <row r="323" spans="1:5">
      <c r="A323" s="339">
        <v>92804</v>
      </c>
      <c r="B323" s="340" t="s">
        <v>960</v>
      </c>
      <c r="C323" s="339" t="s">
        <v>101</v>
      </c>
      <c r="D323" s="341">
        <v>8.66</v>
      </c>
      <c r="E323">
        <v>6.23</v>
      </c>
    </row>
    <row r="324" spans="1:5">
      <c r="A324" s="339">
        <v>92805</v>
      </c>
      <c r="B324" s="340" t="s">
        <v>5335</v>
      </c>
      <c r="C324" s="339" t="s">
        <v>101</v>
      </c>
      <c r="D324" s="341">
        <v>8.58</v>
      </c>
      <c r="E324">
        <v>6.12</v>
      </c>
    </row>
    <row r="325" spans="1:5">
      <c r="A325" s="339">
        <v>92806</v>
      </c>
      <c r="B325" s="340" t="s">
        <v>5336</v>
      </c>
      <c r="C325" s="339" t="s">
        <v>101</v>
      </c>
      <c r="D325" s="341">
        <v>10.11</v>
      </c>
      <c r="E325">
        <v>7.19</v>
      </c>
    </row>
    <row r="326" spans="1:5">
      <c r="A326" s="339">
        <v>92798</v>
      </c>
      <c r="B326" s="340" t="s">
        <v>5337</v>
      </c>
      <c r="C326" s="339" t="s">
        <v>101</v>
      </c>
      <c r="D326" s="341">
        <v>10.11</v>
      </c>
      <c r="E326">
        <v>7.18</v>
      </c>
    </row>
    <row r="327" spans="1:5">
      <c r="A327" s="339">
        <v>95448</v>
      </c>
      <c r="B327" s="340" t="s">
        <v>5338</v>
      </c>
      <c r="C327" s="339" t="s">
        <v>101</v>
      </c>
      <c r="D327" s="341">
        <v>11.1</v>
      </c>
      <c r="E327">
        <v>7.88</v>
      </c>
    </row>
    <row r="328" spans="1:5">
      <c r="A328" s="339">
        <v>92801</v>
      </c>
      <c r="B328" s="340" t="s">
        <v>5339</v>
      </c>
      <c r="C328" s="339" t="s">
        <v>101</v>
      </c>
      <c r="D328" s="341">
        <v>10.95</v>
      </c>
      <c r="E328">
        <v>8.36</v>
      </c>
    </row>
    <row r="329" spans="1:5">
      <c r="A329" s="339">
        <v>92802</v>
      </c>
      <c r="B329" s="340" t="s">
        <v>958</v>
      </c>
      <c r="C329" s="339" t="s">
        <v>101</v>
      </c>
      <c r="D329" s="341">
        <v>10.94</v>
      </c>
      <c r="E329">
        <v>8.0500000000000007</v>
      </c>
    </row>
    <row r="330" spans="1:5">
      <c r="A330" s="339">
        <v>92799</v>
      </c>
      <c r="B330" s="340" t="s">
        <v>5340</v>
      </c>
      <c r="C330" s="339" t="s">
        <v>101</v>
      </c>
      <c r="D330" s="341">
        <v>11.87</v>
      </c>
      <c r="E330">
        <v>10.18</v>
      </c>
    </row>
    <row r="331" spans="1:5">
      <c r="A331" s="339">
        <v>92800</v>
      </c>
      <c r="B331" s="340" t="s">
        <v>950</v>
      </c>
      <c r="C331" s="339" t="s">
        <v>101</v>
      </c>
      <c r="D331" s="341">
        <v>10.77</v>
      </c>
      <c r="E331">
        <v>8.73</v>
      </c>
    </row>
    <row r="332" spans="1:5">
      <c r="A332" s="339">
        <v>95605</v>
      </c>
      <c r="B332" s="340" t="s">
        <v>5341</v>
      </c>
      <c r="C332" s="339" t="s">
        <v>63</v>
      </c>
      <c r="D332" s="341">
        <v>122.88</v>
      </c>
      <c r="E332">
        <v>191.18</v>
      </c>
    </row>
    <row r="333" spans="1:5">
      <c r="A333" s="339">
        <v>95602</v>
      </c>
      <c r="B333" s="340" t="s">
        <v>5342</v>
      </c>
      <c r="C333" s="339" t="s">
        <v>63</v>
      </c>
      <c r="D333" s="341">
        <v>25.27</v>
      </c>
      <c r="E333">
        <v>39.33</v>
      </c>
    </row>
    <row r="334" spans="1:5">
      <c r="A334" s="339">
        <v>95603</v>
      </c>
      <c r="B334" s="340" t="s">
        <v>5343</v>
      </c>
      <c r="C334" s="339" t="s">
        <v>63</v>
      </c>
      <c r="D334" s="341">
        <v>43.12</v>
      </c>
      <c r="E334">
        <v>67.09</v>
      </c>
    </row>
    <row r="335" spans="1:5">
      <c r="A335" s="339">
        <v>95604</v>
      </c>
      <c r="B335" s="340" t="s">
        <v>5344</v>
      </c>
      <c r="C335" s="339" t="s">
        <v>63</v>
      </c>
      <c r="D335" s="341">
        <v>66.92</v>
      </c>
      <c r="E335">
        <v>104.12</v>
      </c>
    </row>
    <row r="336" spans="1:5">
      <c r="A336" s="339">
        <v>95601</v>
      </c>
      <c r="B336" s="340" t="s">
        <v>5345</v>
      </c>
      <c r="C336" s="339" t="s">
        <v>63</v>
      </c>
      <c r="D336" s="341">
        <v>15.78</v>
      </c>
      <c r="E336">
        <v>24.56</v>
      </c>
    </row>
    <row r="337" spans="1:5">
      <c r="A337" s="339">
        <v>102521</v>
      </c>
      <c r="B337" s="340" t="s">
        <v>5346</v>
      </c>
      <c r="C337" s="339" t="s">
        <v>63</v>
      </c>
      <c r="D337" s="341">
        <v>101.36</v>
      </c>
      <c r="E337">
        <v>157.71</v>
      </c>
    </row>
    <row r="338" spans="1:5">
      <c r="A338" s="339">
        <v>102522</v>
      </c>
      <c r="B338" s="340" t="s">
        <v>5347</v>
      </c>
      <c r="C338" s="339" t="s">
        <v>63</v>
      </c>
      <c r="D338" s="341">
        <v>148.72</v>
      </c>
      <c r="E338">
        <v>231.37</v>
      </c>
    </row>
    <row r="339" spans="1:5">
      <c r="A339" s="339">
        <v>102523</v>
      </c>
      <c r="B339" s="340" t="s">
        <v>5348</v>
      </c>
      <c r="C339" s="339" t="s">
        <v>63</v>
      </c>
      <c r="D339" s="341">
        <v>196.05</v>
      </c>
      <c r="E339">
        <v>305.02999999999997</v>
      </c>
    </row>
    <row r="340" spans="1:5">
      <c r="A340" s="339">
        <v>95608</v>
      </c>
      <c r="B340" s="340" t="s">
        <v>5349</v>
      </c>
      <c r="C340" s="339" t="s">
        <v>63</v>
      </c>
      <c r="D340" s="341">
        <v>35.93</v>
      </c>
      <c r="E340">
        <v>43.62</v>
      </c>
    </row>
    <row r="341" spans="1:5">
      <c r="A341" s="339">
        <v>95609</v>
      </c>
      <c r="B341" s="340" t="s">
        <v>5350</v>
      </c>
      <c r="C341" s="339" t="s">
        <v>63</v>
      </c>
      <c r="D341" s="341">
        <v>45.56</v>
      </c>
      <c r="E341">
        <v>55.33</v>
      </c>
    </row>
    <row r="342" spans="1:5">
      <c r="A342" s="339">
        <v>95607</v>
      </c>
      <c r="B342" s="340" t="s">
        <v>5351</v>
      </c>
      <c r="C342" s="339" t="s">
        <v>63</v>
      </c>
      <c r="D342" s="341">
        <v>24.77</v>
      </c>
      <c r="E342">
        <v>30.07</v>
      </c>
    </row>
    <row r="343" spans="1:5">
      <c r="A343" s="339">
        <v>106132</v>
      </c>
      <c r="B343" s="340" t="s">
        <v>5352</v>
      </c>
      <c r="C343" s="339" t="s">
        <v>5115</v>
      </c>
      <c r="D343" s="341">
        <v>0</v>
      </c>
      <c r="E343">
        <v>0</v>
      </c>
    </row>
    <row r="344" spans="1:5">
      <c r="A344" s="339">
        <v>106133</v>
      </c>
      <c r="B344" s="340" t="s">
        <v>5353</v>
      </c>
      <c r="C344" s="339" t="s">
        <v>5115</v>
      </c>
      <c r="D344" s="341">
        <v>0</v>
      </c>
      <c r="E344">
        <v>0</v>
      </c>
    </row>
    <row r="345" spans="1:5">
      <c r="A345" s="339">
        <v>95996</v>
      </c>
      <c r="B345" s="340" t="s">
        <v>5354</v>
      </c>
      <c r="C345" s="339" t="s">
        <v>5115</v>
      </c>
      <c r="D345" s="341">
        <v>2304.7600000000002</v>
      </c>
      <c r="E345">
        <v>1267.33</v>
      </c>
    </row>
    <row r="346" spans="1:5">
      <c r="A346" s="339">
        <v>95995</v>
      </c>
      <c r="B346" s="340" t="s">
        <v>5355</v>
      </c>
      <c r="C346" s="339" t="s">
        <v>5115</v>
      </c>
      <c r="D346" s="341">
        <v>2653.27</v>
      </c>
      <c r="E346">
        <v>1473.79</v>
      </c>
    </row>
    <row r="347" spans="1:5">
      <c r="A347" s="339">
        <v>104372</v>
      </c>
      <c r="B347" s="340" t="s">
        <v>5356</v>
      </c>
      <c r="C347" s="339" t="s">
        <v>5115</v>
      </c>
      <c r="D347" s="341">
        <v>0</v>
      </c>
      <c r="E347">
        <v>0</v>
      </c>
    </row>
    <row r="348" spans="1:5">
      <c r="A348" s="339">
        <v>104371</v>
      </c>
      <c r="B348" s="340" t="s">
        <v>5357</v>
      </c>
      <c r="C348" s="339" t="s">
        <v>5115</v>
      </c>
      <c r="D348" s="341">
        <v>0</v>
      </c>
      <c r="E348">
        <v>0</v>
      </c>
    </row>
    <row r="349" spans="1:5">
      <c r="A349" s="339">
        <v>106138</v>
      </c>
      <c r="B349" s="340" t="s">
        <v>5358</v>
      </c>
      <c r="C349" s="339" t="s">
        <v>5029</v>
      </c>
      <c r="D349" s="341">
        <v>8.41</v>
      </c>
      <c r="E349">
        <v>9.2200000000000006</v>
      </c>
    </row>
    <row r="350" spans="1:5">
      <c r="A350" s="339">
        <v>106135</v>
      </c>
      <c r="B350" s="340" t="s">
        <v>5359</v>
      </c>
      <c r="C350" s="339" t="s">
        <v>5029</v>
      </c>
      <c r="D350" s="341">
        <v>7.24</v>
      </c>
      <c r="E350">
        <v>7.85</v>
      </c>
    </row>
    <row r="351" spans="1:5">
      <c r="A351" s="339">
        <v>106137</v>
      </c>
      <c r="B351" s="340" t="s">
        <v>5360</v>
      </c>
      <c r="C351" s="339" t="s">
        <v>5029</v>
      </c>
      <c r="D351" s="341">
        <v>9.7200000000000006</v>
      </c>
      <c r="E351">
        <v>10.67</v>
      </c>
    </row>
    <row r="352" spans="1:5">
      <c r="A352" s="339">
        <v>96001</v>
      </c>
      <c r="B352" s="340" t="s">
        <v>5361</v>
      </c>
      <c r="C352" s="339" t="s">
        <v>5029</v>
      </c>
      <c r="D352" s="341">
        <v>8.2899999999999991</v>
      </c>
      <c r="E352">
        <v>9.0299999999999994</v>
      </c>
    </row>
    <row r="353" spans="1:5">
      <c r="A353" s="339">
        <v>106136</v>
      </c>
      <c r="B353" s="340" t="s">
        <v>5362</v>
      </c>
      <c r="C353" s="339" t="s">
        <v>5029</v>
      </c>
      <c r="D353" s="341">
        <v>11.34</v>
      </c>
      <c r="E353">
        <v>12.51</v>
      </c>
    </row>
    <row r="354" spans="1:5">
      <c r="A354" s="339">
        <v>106134</v>
      </c>
      <c r="B354" s="340" t="s">
        <v>5363</v>
      </c>
      <c r="C354" s="339" t="s">
        <v>5029</v>
      </c>
      <c r="D354" s="341">
        <v>9.6</v>
      </c>
      <c r="E354">
        <v>10.5</v>
      </c>
    </row>
    <row r="355" spans="1:5">
      <c r="A355" s="339">
        <v>94880</v>
      </c>
      <c r="B355" s="340" t="s">
        <v>5364</v>
      </c>
      <c r="C355" s="339" t="s">
        <v>202</v>
      </c>
      <c r="D355" s="341">
        <v>41.29</v>
      </c>
      <c r="E355">
        <v>51.47</v>
      </c>
    </row>
    <row r="356" spans="1:5">
      <c r="A356" s="339">
        <v>94882</v>
      </c>
      <c r="B356" s="340" t="s">
        <v>5365</v>
      </c>
      <c r="C356" s="339" t="s">
        <v>202</v>
      </c>
      <c r="D356" s="341">
        <v>47.85</v>
      </c>
      <c r="E356">
        <v>60.09</v>
      </c>
    </row>
    <row r="357" spans="1:5">
      <c r="A357" s="339">
        <v>94884</v>
      </c>
      <c r="B357" s="340" t="s">
        <v>5366</v>
      </c>
      <c r="C357" s="339" t="s">
        <v>202</v>
      </c>
      <c r="D357" s="341">
        <v>61.14</v>
      </c>
      <c r="E357">
        <v>77.569999999999993</v>
      </c>
    </row>
    <row r="358" spans="1:5">
      <c r="A358" s="339">
        <v>94870</v>
      </c>
      <c r="B358" s="340" t="s">
        <v>5367</v>
      </c>
      <c r="C358" s="339" t="s">
        <v>202</v>
      </c>
      <c r="D358" s="341">
        <v>1.84</v>
      </c>
      <c r="E358">
        <v>2.2000000000000002</v>
      </c>
    </row>
    <row r="359" spans="1:5">
      <c r="A359" s="339">
        <v>94872</v>
      </c>
      <c r="B359" s="340" t="s">
        <v>5368</v>
      </c>
      <c r="C359" s="339" t="s">
        <v>202</v>
      </c>
      <c r="D359" s="341">
        <v>2.5</v>
      </c>
      <c r="E359">
        <v>3.24</v>
      </c>
    </row>
    <row r="360" spans="1:5">
      <c r="A360" s="339">
        <v>90746</v>
      </c>
      <c r="B360" s="340" t="s">
        <v>5369</v>
      </c>
      <c r="C360" s="339" t="s">
        <v>202</v>
      </c>
      <c r="D360" s="341">
        <v>2.99</v>
      </c>
      <c r="E360">
        <v>5.14</v>
      </c>
    </row>
    <row r="361" spans="1:5">
      <c r="A361" s="339">
        <v>90747</v>
      </c>
      <c r="B361" s="340" t="s">
        <v>5370</v>
      </c>
      <c r="C361" s="339" t="s">
        <v>202</v>
      </c>
      <c r="D361" s="341">
        <v>16.18</v>
      </c>
      <c r="E361">
        <v>21.27</v>
      </c>
    </row>
    <row r="362" spans="1:5">
      <c r="A362" s="339">
        <v>94876</v>
      </c>
      <c r="B362" s="340" t="s">
        <v>5371</v>
      </c>
      <c r="C362" s="339" t="s">
        <v>202</v>
      </c>
      <c r="D362" s="341">
        <v>27.53</v>
      </c>
      <c r="E362">
        <v>34.799999999999997</v>
      </c>
    </row>
    <row r="363" spans="1:5">
      <c r="A363" s="339">
        <v>94878</v>
      </c>
      <c r="B363" s="340" t="s">
        <v>5372</v>
      </c>
      <c r="C363" s="339" t="s">
        <v>202</v>
      </c>
      <c r="D363" s="341">
        <v>31.77</v>
      </c>
      <c r="E363">
        <v>40.4</v>
      </c>
    </row>
    <row r="364" spans="1:5">
      <c r="A364" s="339">
        <v>90740</v>
      </c>
      <c r="B364" s="340" t="s">
        <v>5373</v>
      </c>
      <c r="C364" s="339" t="s">
        <v>202</v>
      </c>
      <c r="D364" s="341">
        <v>3.65</v>
      </c>
      <c r="E364">
        <v>6.27</v>
      </c>
    </row>
    <row r="365" spans="1:5">
      <c r="A365" s="339">
        <v>90741</v>
      </c>
      <c r="B365" s="340" t="s">
        <v>5374</v>
      </c>
      <c r="C365" s="339" t="s">
        <v>202</v>
      </c>
      <c r="D365" s="341">
        <v>4.16</v>
      </c>
      <c r="E365">
        <v>7.15</v>
      </c>
    </row>
    <row r="366" spans="1:5">
      <c r="A366" s="339">
        <v>90742</v>
      </c>
      <c r="B366" s="340" t="s">
        <v>5375</v>
      </c>
      <c r="C366" s="339" t="s">
        <v>202</v>
      </c>
      <c r="D366" s="341">
        <v>4.67</v>
      </c>
      <c r="E366">
        <v>8.0299999999999994</v>
      </c>
    </row>
    <row r="367" spans="1:5">
      <c r="A367" s="339">
        <v>90743</v>
      </c>
      <c r="B367" s="340" t="s">
        <v>5376</v>
      </c>
      <c r="C367" s="339" t="s">
        <v>202</v>
      </c>
      <c r="D367" s="341">
        <v>5.18</v>
      </c>
      <c r="E367">
        <v>8.91</v>
      </c>
    </row>
    <row r="368" spans="1:5">
      <c r="A368" s="339">
        <v>90744</v>
      </c>
      <c r="B368" s="340" t="s">
        <v>5377</v>
      </c>
      <c r="C368" s="339" t="s">
        <v>202</v>
      </c>
      <c r="D368" s="341">
        <v>5.7</v>
      </c>
      <c r="E368">
        <v>9.7899999999999991</v>
      </c>
    </row>
    <row r="369" spans="1:5">
      <c r="A369" s="339">
        <v>90745</v>
      </c>
      <c r="B369" s="340" t="s">
        <v>5378</v>
      </c>
      <c r="C369" s="339" t="s">
        <v>202</v>
      </c>
      <c r="D369" s="341">
        <v>9.44</v>
      </c>
      <c r="E369">
        <v>13.21</v>
      </c>
    </row>
    <row r="370" spans="1:5">
      <c r="A370" s="339">
        <v>90733</v>
      </c>
      <c r="B370" s="340" t="s">
        <v>5379</v>
      </c>
      <c r="C370" s="339" t="s">
        <v>202</v>
      </c>
      <c r="D370" s="341">
        <v>2.76</v>
      </c>
      <c r="E370">
        <v>4.75</v>
      </c>
    </row>
    <row r="371" spans="1:5">
      <c r="A371" s="339">
        <v>90734</v>
      </c>
      <c r="B371" s="340" t="s">
        <v>5380</v>
      </c>
      <c r="C371" s="339" t="s">
        <v>202</v>
      </c>
      <c r="D371" s="341">
        <v>3.28</v>
      </c>
      <c r="E371">
        <v>5.63</v>
      </c>
    </row>
    <row r="372" spans="1:5">
      <c r="A372" s="339">
        <v>90735</v>
      </c>
      <c r="B372" s="340" t="s">
        <v>5381</v>
      </c>
      <c r="C372" s="339" t="s">
        <v>202</v>
      </c>
      <c r="D372" s="341">
        <v>3.78</v>
      </c>
      <c r="E372">
        <v>6.5</v>
      </c>
    </row>
    <row r="373" spans="1:5">
      <c r="A373" s="339">
        <v>90736</v>
      </c>
      <c r="B373" s="340" t="s">
        <v>5382</v>
      </c>
      <c r="C373" s="339" t="s">
        <v>202</v>
      </c>
      <c r="D373" s="341">
        <v>4.3</v>
      </c>
      <c r="E373">
        <v>7.39</v>
      </c>
    </row>
    <row r="374" spans="1:5">
      <c r="A374" s="339">
        <v>90737</v>
      </c>
      <c r="B374" s="340" t="s">
        <v>5383</v>
      </c>
      <c r="C374" s="339" t="s">
        <v>202</v>
      </c>
      <c r="D374" s="341">
        <v>4.8099999999999996</v>
      </c>
      <c r="E374">
        <v>8.26</v>
      </c>
    </row>
    <row r="375" spans="1:5">
      <c r="A375" s="339">
        <v>90738</v>
      </c>
      <c r="B375" s="340" t="s">
        <v>5384</v>
      </c>
      <c r="C375" s="339" t="s">
        <v>202</v>
      </c>
      <c r="D375" s="341">
        <v>5.32</v>
      </c>
      <c r="E375">
        <v>9.14</v>
      </c>
    </row>
    <row r="376" spans="1:5">
      <c r="A376" s="339">
        <v>90739</v>
      </c>
      <c r="B376" s="340" t="s">
        <v>5385</v>
      </c>
      <c r="C376" s="339" t="s">
        <v>202</v>
      </c>
      <c r="D376" s="341">
        <v>8.4600000000000009</v>
      </c>
      <c r="E376">
        <v>11.83</v>
      </c>
    </row>
    <row r="377" spans="1:5">
      <c r="A377" s="339">
        <v>90724</v>
      </c>
      <c r="B377" s="340" t="s">
        <v>5386</v>
      </c>
      <c r="C377" s="339" t="s">
        <v>63</v>
      </c>
      <c r="D377" s="341">
        <v>20.329999999999998</v>
      </c>
      <c r="E377">
        <v>33.380000000000003</v>
      </c>
    </row>
    <row r="378" spans="1:5">
      <c r="A378" s="339">
        <v>102267</v>
      </c>
      <c r="B378" s="340" t="s">
        <v>5387</v>
      </c>
      <c r="C378" s="339" t="s">
        <v>63</v>
      </c>
      <c r="D378" s="341">
        <v>111.59</v>
      </c>
      <c r="E378">
        <v>178.46</v>
      </c>
    </row>
    <row r="379" spans="1:5">
      <c r="A379" s="339">
        <v>102268</v>
      </c>
      <c r="B379" s="340" t="s">
        <v>5388</v>
      </c>
      <c r="C379" s="339" t="s">
        <v>63</v>
      </c>
      <c r="D379" s="341">
        <v>125.98</v>
      </c>
      <c r="E379">
        <v>201.34</v>
      </c>
    </row>
    <row r="380" spans="1:5">
      <c r="A380" s="339">
        <v>90725</v>
      </c>
      <c r="B380" s="340" t="s">
        <v>5389</v>
      </c>
      <c r="C380" s="339" t="s">
        <v>63</v>
      </c>
      <c r="D380" s="341">
        <v>25.13</v>
      </c>
      <c r="E380">
        <v>41.01</v>
      </c>
    </row>
    <row r="381" spans="1:5">
      <c r="A381" s="339">
        <v>102269</v>
      </c>
      <c r="B381" s="340" t="s">
        <v>5390</v>
      </c>
      <c r="C381" s="339" t="s">
        <v>63</v>
      </c>
      <c r="D381" s="341">
        <v>154.72</v>
      </c>
      <c r="E381">
        <v>247.1</v>
      </c>
    </row>
    <row r="382" spans="1:5">
      <c r="A382" s="339">
        <v>90726</v>
      </c>
      <c r="B382" s="340" t="s">
        <v>5391</v>
      </c>
      <c r="C382" s="339" t="s">
        <v>63</v>
      </c>
      <c r="D382" s="341">
        <v>30.01</v>
      </c>
      <c r="E382">
        <v>48.7</v>
      </c>
    </row>
    <row r="383" spans="1:5">
      <c r="A383" s="339">
        <v>90727</v>
      </c>
      <c r="B383" s="340" t="s">
        <v>5392</v>
      </c>
      <c r="C383" s="339" t="s">
        <v>63</v>
      </c>
      <c r="D383" s="341">
        <v>34.799999999999997</v>
      </c>
      <c r="E383">
        <v>56.33</v>
      </c>
    </row>
    <row r="384" spans="1:5">
      <c r="A384" s="339">
        <v>90728</v>
      </c>
      <c r="B384" s="340" t="s">
        <v>5393</v>
      </c>
      <c r="C384" s="339" t="s">
        <v>63</v>
      </c>
      <c r="D384" s="341">
        <v>39.6</v>
      </c>
      <c r="E384">
        <v>63.96</v>
      </c>
    </row>
    <row r="385" spans="1:5">
      <c r="A385" s="339">
        <v>90729</v>
      </c>
      <c r="B385" s="340" t="s">
        <v>5394</v>
      </c>
      <c r="C385" s="339" t="s">
        <v>63</v>
      </c>
      <c r="D385" s="341">
        <v>44.39</v>
      </c>
      <c r="E385">
        <v>71.58</v>
      </c>
    </row>
    <row r="386" spans="1:5">
      <c r="A386" s="339">
        <v>90730</v>
      </c>
      <c r="B386" s="340" t="s">
        <v>5395</v>
      </c>
      <c r="C386" s="339" t="s">
        <v>63</v>
      </c>
      <c r="D386" s="341">
        <v>49.19</v>
      </c>
      <c r="E386">
        <v>79.22</v>
      </c>
    </row>
    <row r="387" spans="1:5">
      <c r="A387" s="339">
        <v>90731</v>
      </c>
      <c r="B387" s="340" t="s">
        <v>5396</v>
      </c>
      <c r="C387" s="339" t="s">
        <v>63</v>
      </c>
      <c r="D387" s="341">
        <v>53.98</v>
      </c>
      <c r="E387">
        <v>86.85</v>
      </c>
    </row>
    <row r="388" spans="1:5">
      <c r="A388" s="339">
        <v>90732</v>
      </c>
      <c r="B388" s="340" t="s">
        <v>5397</v>
      </c>
      <c r="C388" s="339" t="s">
        <v>63</v>
      </c>
      <c r="D388" s="341">
        <v>68.36</v>
      </c>
      <c r="E388">
        <v>109.73</v>
      </c>
    </row>
    <row r="389" spans="1:5">
      <c r="A389" s="339">
        <v>102265</v>
      </c>
      <c r="B389" s="340" t="s">
        <v>5398</v>
      </c>
      <c r="C389" s="339" t="s">
        <v>63</v>
      </c>
      <c r="D389" s="341">
        <v>87.53</v>
      </c>
      <c r="E389">
        <v>140.24</v>
      </c>
    </row>
    <row r="390" spans="1:5">
      <c r="A390" s="339">
        <v>102266</v>
      </c>
      <c r="B390" s="340" t="s">
        <v>5399</v>
      </c>
      <c r="C390" s="339" t="s">
        <v>63</v>
      </c>
      <c r="D390" s="341">
        <v>97.12</v>
      </c>
      <c r="E390">
        <v>155.5</v>
      </c>
    </row>
    <row r="391" spans="1:5">
      <c r="A391" s="339">
        <v>94879</v>
      </c>
      <c r="B391" s="340" t="s">
        <v>5400</v>
      </c>
      <c r="C391" s="339" t="s">
        <v>202</v>
      </c>
      <c r="D391" s="341">
        <v>1864.47</v>
      </c>
      <c r="E391">
        <v>1947.9</v>
      </c>
    </row>
    <row r="392" spans="1:5">
      <c r="A392" s="339">
        <v>94881</v>
      </c>
      <c r="B392" s="340" t="s">
        <v>5401</v>
      </c>
      <c r="C392" s="339" t="s">
        <v>202</v>
      </c>
      <c r="D392" s="341">
        <v>2567.6</v>
      </c>
      <c r="E392">
        <v>2681.08</v>
      </c>
    </row>
    <row r="393" spans="1:5">
      <c r="A393" s="339">
        <v>94869</v>
      </c>
      <c r="B393" s="340" t="s">
        <v>5402</v>
      </c>
      <c r="C393" s="339" t="s">
        <v>202</v>
      </c>
      <c r="D393" s="341">
        <v>131.49</v>
      </c>
      <c r="E393">
        <v>137.06</v>
      </c>
    </row>
    <row r="394" spans="1:5">
      <c r="A394" s="339">
        <v>94871</v>
      </c>
      <c r="B394" s="340" t="s">
        <v>5403</v>
      </c>
      <c r="C394" s="339" t="s">
        <v>202</v>
      </c>
      <c r="D394" s="341">
        <v>205.62</v>
      </c>
      <c r="E394">
        <v>214.52</v>
      </c>
    </row>
    <row r="395" spans="1:5">
      <c r="A395" s="339">
        <v>90708</v>
      </c>
      <c r="B395" s="340" t="s">
        <v>5404</v>
      </c>
      <c r="C395" s="339" t="s">
        <v>202</v>
      </c>
      <c r="D395" s="341">
        <v>745.83</v>
      </c>
      <c r="E395">
        <v>779.87</v>
      </c>
    </row>
    <row r="396" spans="1:5">
      <c r="A396" s="339">
        <v>94875</v>
      </c>
      <c r="B396" s="340" t="s">
        <v>5405</v>
      </c>
      <c r="C396" s="339" t="s">
        <v>202</v>
      </c>
      <c r="D396" s="341">
        <v>1211.04</v>
      </c>
      <c r="E396">
        <v>1265.8699999999999</v>
      </c>
    </row>
    <row r="397" spans="1:5">
      <c r="A397" s="339">
        <v>102264</v>
      </c>
      <c r="B397" s="340" t="s">
        <v>5406</v>
      </c>
      <c r="C397" s="339" t="s">
        <v>202</v>
      </c>
      <c r="D397" s="341">
        <v>16.04</v>
      </c>
      <c r="E397">
        <v>24.19</v>
      </c>
    </row>
    <row r="398" spans="1:5">
      <c r="A398" s="339">
        <v>90701</v>
      </c>
      <c r="B398" s="340" t="s">
        <v>5407</v>
      </c>
      <c r="C398" s="339" t="s">
        <v>202</v>
      </c>
      <c r="D398" s="341">
        <v>54.8</v>
      </c>
      <c r="E398">
        <v>82.05</v>
      </c>
    </row>
    <row r="399" spans="1:5">
      <c r="A399" s="339">
        <v>90702</v>
      </c>
      <c r="B399" s="340" t="s">
        <v>5408</v>
      </c>
      <c r="C399" s="339" t="s">
        <v>202</v>
      </c>
      <c r="D399" s="341">
        <v>90.45</v>
      </c>
      <c r="E399">
        <v>135.49</v>
      </c>
    </row>
    <row r="400" spans="1:5">
      <c r="A400" s="339">
        <v>90703</v>
      </c>
      <c r="B400" s="340" t="s">
        <v>5409</v>
      </c>
      <c r="C400" s="339" t="s">
        <v>202</v>
      </c>
      <c r="D400" s="341">
        <v>143.04</v>
      </c>
      <c r="E400">
        <v>211.08</v>
      </c>
    </row>
    <row r="401" spans="1:5">
      <c r="A401" s="339">
        <v>90704</v>
      </c>
      <c r="B401" s="340" t="s">
        <v>5410</v>
      </c>
      <c r="C401" s="339" t="s">
        <v>202</v>
      </c>
      <c r="D401" s="341">
        <v>215.33</v>
      </c>
      <c r="E401">
        <v>311.81</v>
      </c>
    </row>
    <row r="402" spans="1:5">
      <c r="A402" s="339">
        <v>90705</v>
      </c>
      <c r="B402" s="340" t="s">
        <v>5411</v>
      </c>
      <c r="C402" s="339" t="s">
        <v>202</v>
      </c>
      <c r="D402" s="341">
        <v>276.45999999999998</v>
      </c>
      <c r="E402">
        <v>409.89</v>
      </c>
    </row>
    <row r="403" spans="1:5">
      <c r="A403" s="339">
        <v>90706</v>
      </c>
      <c r="B403" s="340" t="s">
        <v>5412</v>
      </c>
      <c r="C403" s="339" t="s">
        <v>202</v>
      </c>
      <c r="D403" s="341">
        <v>367.88</v>
      </c>
      <c r="E403">
        <v>542.16999999999996</v>
      </c>
    </row>
    <row r="404" spans="1:5">
      <c r="A404" s="339">
        <v>90694</v>
      </c>
      <c r="B404" s="340" t="s">
        <v>5413</v>
      </c>
      <c r="C404" s="339" t="s">
        <v>202</v>
      </c>
      <c r="D404" s="341">
        <v>36.06</v>
      </c>
      <c r="E404">
        <v>55.38</v>
      </c>
    </row>
    <row r="405" spans="1:5">
      <c r="A405" s="339">
        <v>90695</v>
      </c>
      <c r="B405" s="340" t="s">
        <v>5414</v>
      </c>
      <c r="C405" s="339" t="s">
        <v>202</v>
      </c>
      <c r="D405" s="341">
        <v>68.42</v>
      </c>
      <c r="E405">
        <v>104.81</v>
      </c>
    </row>
    <row r="406" spans="1:5">
      <c r="A406" s="339">
        <v>90696</v>
      </c>
      <c r="B406" s="340" t="s">
        <v>5415</v>
      </c>
      <c r="C406" s="339" t="s">
        <v>202</v>
      </c>
      <c r="D406" s="341">
        <v>114.17</v>
      </c>
      <c r="E406">
        <v>174.75</v>
      </c>
    </row>
    <row r="407" spans="1:5">
      <c r="A407" s="339">
        <v>90697</v>
      </c>
      <c r="B407" s="340" t="s">
        <v>5416</v>
      </c>
      <c r="C407" s="339" t="s">
        <v>202</v>
      </c>
      <c r="D407" s="341">
        <v>177.05</v>
      </c>
      <c r="E407">
        <v>270.77</v>
      </c>
    </row>
    <row r="408" spans="1:5">
      <c r="A408" s="339">
        <v>90698</v>
      </c>
      <c r="B408" s="340" t="s">
        <v>5417</v>
      </c>
      <c r="C408" s="339" t="s">
        <v>202</v>
      </c>
      <c r="D408" s="341">
        <v>270.51</v>
      </c>
      <c r="E408">
        <v>413.49</v>
      </c>
    </row>
    <row r="409" spans="1:5">
      <c r="A409" s="339">
        <v>90699</v>
      </c>
      <c r="B409" s="340" t="s">
        <v>5418</v>
      </c>
      <c r="C409" s="339" t="s">
        <v>202</v>
      </c>
      <c r="D409" s="341">
        <v>380.64</v>
      </c>
      <c r="E409">
        <v>581.66999999999996</v>
      </c>
    </row>
    <row r="410" spans="1:5">
      <c r="A410" s="339">
        <v>90700</v>
      </c>
      <c r="B410" s="340" t="s">
        <v>5419</v>
      </c>
      <c r="C410" s="339" t="s">
        <v>202</v>
      </c>
      <c r="D410" s="341">
        <v>445.54</v>
      </c>
      <c r="E410">
        <v>678.61</v>
      </c>
    </row>
    <row r="411" spans="1:5">
      <c r="A411" s="339">
        <v>105378</v>
      </c>
      <c r="B411" s="340" t="s">
        <v>5420</v>
      </c>
      <c r="C411" s="339" t="s">
        <v>63</v>
      </c>
      <c r="D411" s="341">
        <v>10.8</v>
      </c>
      <c r="E411">
        <v>15.2</v>
      </c>
    </row>
    <row r="412" spans="1:5">
      <c r="A412" s="339">
        <v>105373</v>
      </c>
      <c r="B412" s="340" t="s">
        <v>5421</v>
      </c>
      <c r="C412" s="339" t="s">
        <v>63</v>
      </c>
      <c r="D412" s="341">
        <v>8.42</v>
      </c>
      <c r="E412">
        <v>11.89</v>
      </c>
    </row>
    <row r="413" spans="1:5">
      <c r="A413" s="339">
        <v>105380</v>
      </c>
      <c r="B413" s="340" t="s">
        <v>5422</v>
      </c>
      <c r="C413" s="339" t="s">
        <v>63</v>
      </c>
      <c r="D413" s="341">
        <v>85.86</v>
      </c>
      <c r="E413">
        <v>121.85</v>
      </c>
    </row>
    <row r="414" spans="1:5">
      <c r="A414" s="339">
        <v>105267</v>
      </c>
      <c r="B414" s="340" t="s">
        <v>5423</v>
      </c>
      <c r="C414" s="339" t="s">
        <v>63</v>
      </c>
      <c r="D414" s="341">
        <v>69.31</v>
      </c>
      <c r="E414">
        <v>99.57</v>
      </c>
    </row>
    <row r="415" spans="1:5">
      <c r="A415" s="339">
        <v>105249</v>
      </c>
      <c r="B415" s="340" t="s">
        <v>5424</v>
      </c>
      <c r="C415" s="339" t="s">
        <v>63</v>
      </c>
      <c r="D415" s="341">
        <v>105.31</v>
      </c>
      <c r="E415">
        <v>147.81</v>
      </c>
    </row>
    <row r="416" spans="1:5">
      <c r="A416" s="339">
        <v>105268</v>
      </c>
      <c r="B416" s="340" t="s">
        <v>5425</v>
      </c>
      <c r="C416" s="339" t="s">
        <v>63</v>
      </c>
      <c r="D416" s="341">
        <v>85.81</v>
      </c>
      <c r="E416">
        <v>121.51</v>
      </c>
    </row>
    <row r="417" spans="1:5">
      <c r="A417" s="339">
        <v>105379</v>
      </c>
      <c r="B417" s="340" t="s">
        <v>5426</v>
      </c>
      <c r="C417" s="339" t="s">
        <v>63</v>
      </c>
      <c r="D417" s="341">
        <v>14.16</v>
      </c>
      <c r="E417">
        <v>20.329999999999998</v>
      </c>
    </row>
    <row r="418" spans="1:5">
      <c r="A418" s="339">
        <v>105388</v>
      </c>
      <c r="B418" s="340" t="s">
        <v>5427</v>
      </c>
      <c r="C418" s="339" t="s">
        <v>63</v>
      </c>
      <c r="D418" s="341">
        <v>11.21</v>
      </c>
      <c r="E418">
        <v>16.190000000000001</v>
      </c>
    </row>
    <row r="419" spans="1:5">
      <c r="A419" s="339">
        <v>105392</v>
      </c>
      <c r="B419" s="340" t="s">
        <v>5428</v>
      </c>
      <c r="C419" s="339" t="s">
        <v>63</v>
      </c>
      <c r="D419" s="341">
        <v>17.54</v>
      </c>
      <c r="E419">
        <v>25.47</v>
      </c>
    </row>
    <row r="420" spans="1:5">
      <c r="A420" s="339">
        <v>105389</v>
      </c>
      <c r="B420" s="340" t="s">
        <v>5429</v>
      </c>
      <c r="C420" s="339" t="s">
        <v>63</v>
      </c>
      <c r="D420" s="341">
        <v>14.02</v>
      </c>
      <c r="E420">
        <v>20.49</v>
      </c>
    </row>
    <row r="421" spans="1:5">
      <c r="A421" s="339">
        <v>105393</v>
      </c>
      <c r="B421" s="340" t="s">
        <v>5430</v>
      </c>
      <c r="C421" s="339" t="s">
        <v>63</v>
      </c>
      <c r="D421" s="341">
        <v>21.07</v>
      </c>
      <c r="E421">
        <v>30.77</v>
      </c>
    </row>
    <row r="422" spans="1:5">
      <c r="A422" s="339">
        <v>105316</v>
      </c>
      <c r="B422" s="340" t="s">
        <v>5431</v>
      </c>
      <c r="C422" s="339" t="s">
        <v>63</v>
      </c>
      <c r="D422" s="341">
        <v>17.010000000000002</v>
      </c>
      <c r="E422">
        <v>24.96</v>
      </c>
    </row>
    <row r="423" spans="1:5">
      <c r="A423" s="339">
        <v>105394</v>
      </c>
      <c r="B423" s="340" t="s">
        <v>5432</v>
      </c>
      <c r="C423" s="339" t="s">
        <v>63</v>
      </c>
      <c r="D423" s="341">
        <v>24.61</v>
      </c>
      <c r="E423">
        <v>36.020000000000003</v>
      </c>
    </row>
    <row r="424" spans="1:5">
      <c r="A424" s="339">
        <v>105317</v>
      </c>
      <c r="B424" s="340" t="s">
        <v>5433</v>
      </c>
      <c r="C424" s="339" t="s">
        <v>63</v>
      </c>
      <c r="D424" s="341">
        <v>19.97</v>
      </c>
      <c r="E424">
        <v>29.38</v>
      </c>
    </row>
    <row r="425" spans="1:5">
      <c r="A425" s="339">
        <v>105395</v>
      </c>
      <c r="B425" s="340" t="s">
        <v>5434</v>
      </c>
      <c r="C425" s="339" t="s">
        <v>63</v>
      </c>
      <c r="D425" s="341">
        <v>28.14</v>
      </c>
      <c r="E425">
        <v>41.3</v>
      </c>
    </row>
    <row r="426" spans="1:5">
      <c r="A426" s="339">
        <v>105318</v>
      </c>
      <c r="B426" s="340" t="s">
        <v>5435</v>
      </c>
      <c r="C426" s="339" t="s">
        <v>63</v>
      </c>
      <c r="D426" s="341">
        <v>22.92</v>
      </c>
      <c r="E426">
        <v>33.82</v>
      </c>
    </row>
    <row r="427" spans="1:5">
      <c r="A427" s="339">
        <v>105396</v>
      </c>
      <c r="B427" s="340" t="s">
        <v>5436</v>
      </c>
      <c r="C427" s="339" t="s">
        <v>63</v>
      </c>
      <c r="D427" s="341">
        <v>31.67</v>
      </c>
      <c r="E427">
        <v>46.56</v>
      </c>
    </row>
    <row r="428" spans="1:5">
      <c r="A428" s="339">
        <v>105258</v>
      </c>
      <c r="B428" s="340" t="s">
        <v>5437</v>
      </c>
      <c r="C428" s="339" t="s">
        <v>63</v>
      </c>
      <c r="D428" s="341">
        <v>25.89</v>
      </c>
      <c r="E428">
        <v>38.26</v>
      </c>
    </row>
    <row r="429" spans="1:5">
      <c r="A429" s="339">
        <v>105397</v>
      </c>
      <c r="B429" s="340" t="s">
        <v>5438</v>
      </c>
      <c r="C429" s="339" t="s">
        <v>63</v>
      </c>
      <c r="D429" s="341">
        <v>35.31</v>
      </c>
      <c r="E429">
        <v>51.96</v>
      </c>
    </row>
    <row r="430" spans="1:5">
      <c r="A430" s="339">
        <v>105261</v>
      </c>
      <c r="B430" s="340" t="s">
        <v>5439</v>
      </c>
      <c r="C430" s="339" t="s">
        <v>63</v>
      </c>
      <c r="D430" s="341">
        <v>28.96</v>
      </c>
      <c r="E430">
        <v>42.8</v>
      </c>
    </row>
    <row r="431" spans="1:5">
      <c r="A431" s="339">
        <v>105398</v>
      </c>
      <c r="B431" s="340" t="s">
        <v>5440</v>
      </c>
      <c r="C431" s="339" t="s">
        <v>63</v>
      </c>
      <c r="D431" s="341">
        <v>45.84</v>
      </c>
      <c r="E431">
        <v>64.28</v>
      </c>
    </row>
    <row r="432" spans="1:5">
      <c r="A432" s="339">
        <v>105262</v>
      </c>
      <c r="B432" s="340" t="s">
        <v>5441</v>
      </c>
      <c r="C432" s="339" t="s">
        <v>63</v>
      </c>
      <c r="D432" s="341">
        <v>36.67</v>
      </c>
      <c r="E432">
        <v>52.05</v>
      </c>
    </row>
    <row r="433" spans="1:5">
      <c r="A433" s="339">
        <v>105399</v>
      </c>
      <c r="B433" s="340" t="s">
        <v>5442</v>
      </c>
      <c r="C433" s="339" t="s">
        <v>63</v>
      </c>
      <c r="D433" s="341">
        <v>54.2</v>
      </c>
      <c r="E433">
        <v>76.09</v>
      </c>
    </row>
    <row r="434" spans="1:5">
      <c r="A434" s="339">
        <v>105263</v>
      </c>
      <c r="B434" s="340" t="s">
        <v>5443</v>
      </c>
      <c r="C434" s="339" t="s">
        <v>63</v>
      </c>
      <c r="D434" s="341">
        <v>43.55</v>
      </c>
      <c r="E434">
        <v>61.85</v>
      </c>
    </row>
    <row r="435" spans="1:5">
      <c r="A435" s="339">
        <v>105400</v>
      </c>
      <c r="B435" s="340" t="s">
        <v>5444</v>
      </c>
      <c r="C435" s="339" t="s">
        <v>63</v>
      </c>
      <c r="D435" s="341">
        <v>61.75</v>
      </c>
      <c r="E435">
        <v>87.22</v>
      </c>
    </row>
    <row r="436" spans="1:5">
      <c r="A436" s="339">
        <v>105264</v>
      </c>
      <c r="B436" s="340" t="s">
        <v>5445</v>
      </c>
      <c r="C436" s="339" t="s">
        <v>63</v>
      </c>
      <c r="D436" s="341">
        <v>49.63</v>
      </c>
      <c r="E436">
        <v>70.959999999999994</v>
      </c>
    </row>
    <row r="437" spans="1:5">
      <c r="A437" s="339">
        <v>105297</v>
      </c>
      <c r="B437" s="340" t="s">
        <v>5446</v>
      </c>
      <c r="C437" s="339" t="s">
        <v>63</v>
      </c>
      <c r="D437" s="341">
        <v>9.4</v>
      </c>
      <c r="E437">
        <v>13.11</v>
      </c>
    </row>
    <row r="438" spans="1:5">
      <c r="A438" s="339">
        <v>105372</v>
      </c>
      <c r="B438" s="340" t="s">
        <v>5447</v>
      </c>
      <c r="C438" s="339" t="s">
        <v>63</v>
      </c>
      <c r="D438" s="341">
        <v>7.26</v>
      </c>
      <c r="E438">
        <v>10.130000000000001</v>
      </c>
    </row>
    <row r="439" spans="1:5">
      <c r="A439" s="339">
        <v>105401</v>
      </c>
      <c r="B439" s="340" t="s">
        <v>5448</v>
      </c>
      <c r="C439" s="339" t="s">
        <v>63</v>
      </c>
      <c r="D439" s="341">
        <v>69.599999999999994</v>
      </c>
      <c r="E439">
        <v>98.61</v>
      </c>
    </row>
    <row r="440" spans="1:5">
      <c r="A440" s="339">
        <v>105265</v>
      </c>
      <c r="B440" s="340" t="s">
        <v>5449</v>
      </c>
      <c r="C440" s="339" t="s">
        <v>63</v>
      </c>
      <c r="D440" s="341">
        <v>56</v>
      </c>
      <c r="E440">
        <v>80.33</v>
      </c>
    </row>
    <row r="441" spans="1:5">
      <c r="A441" s="339">
        <v>105402</v>
      </c>
      <c r="B441" s="340" t="s">
        <v>5450</v>
      </c>
      <c r="C441" s="339" t="s">
        <v>63</v>
      </c>
      <c r="D441" s="341">
        <v>77.67</v>
      </c>
      <c r="E441">
        <v>110.2</v>
      </c>
    </row>
    <row r="442" spans="1:5">
      <c r="A442" s="339">
        <v>105266</v>
      </c>
      <c r="B442" s="340" t="s">
        <v>5451</v>
      </c>
      <c r="C442" s="339" t="s">
        <v>63</v>
      </c>
      <c r="D442" s="341">
        <v>62.59</v>
      </c>
      <c r="E442">
        <v>89.93</v>
      </c>
    </row>
    <row r="443" spans="1:5">
      <c r="A443" s="339">
        <v>105361</v>
      </c>
      <c r="B443" s="340" t="s">
        <v>5452</v>
      </c>
      <c r="C443" s="339" t="s">
        <v>63</v>
      </c>
      <c r="D443" s="341">
        <v>14.63</v>
      </c>
      <c r="E443">
        <v>23.68</v>
      </c>
    </row>
    <row r="444" spans="1:5">
      <c r="A444" s="339">
        <v>105382</v>
      </c>
      <c r="B444" s="340" t="s">
        <v>5453</v>
      </c>
      <c r="C444" s="339" t="s">
        <v>63</v>
      </c>
      <c r="D444" s="341">
        <v>12.17</v>
      </c>
      <c r="E444">
        <v>19.47</v>
      </c>
    </row>
    <row r="445" spans="1:5">
      <c r="A445" s="339">
        <v>105359</v>
      </c>
      <c r="B445" s="340" t="s">
        <v>5454</v>
      </c>
      <c r="C445" s="339" t="s">
        <v>63</v>
      </c>
      <c r="D445" s="341">
        <v>10.25</v>
      </c>
      <c r="E445">
        <v>16.97</v>
      </c>
    </row>
    <row r="446" spans="1:5">
      <c r="A446" s="339">
        <v>105315</v>
      </c>
      <c r="B446" s="340" t="s">
        <v>5455</v>
      </c>
      <c r="C446" s="339" t="s">
        <v>63</v>
      </c>
      <c r="D446" s="341">
        <v>8.4499999999999993</v>
      </c>
      <c r="E446">
        <v>13.88</v>
      </c>
    </row>
    <row r="447" spans="1:5">
      <c r="A447" s="339">
        <v>105360</v>
      </c>
      <c r="B447" s="340" t="s">
        <v>5456</v>
      </c>
      <c r="C447" s="339" t="s">
        <v>63</v>
      </c>
      <c r="D447" s="341">
        <v>12.53</v>
      </c>
      <c r="E447">
        <v>20.399999999999999</v>
      </c>
    </row>
    <row r="448" spans="1:5">
      <c r="A448" s="339">
        <v>105381</v>
      </c>
      <c r="B448" s="340" t="s">
        <v>5457</v>
      </c>
      <c r="C448" s="339" t="s">
        <v>63</v>
      </c>
      <c r="D448" s="341">
        <v>10.4</v>
      </c>
      <c r="E448">
        <v>16.75</v>
      </c>
    </row>
    <row r="449" spans="1:5">
      <c r="A449" s="339">
        <v>105251</v>
      </c>
      <c r="B449" s="340" t="s">
        <v>5458</v>
      </c>
      <c r="C449" s="339" t="s">
        <v>63</v>
      </c>
      <c r="D449" s="341">
        <v>15.72</v>
      </c>
      <c r="E449">
        <v>22.39</v>
      </c>
    </row>
    <row r="450" spans="1:5">
      <c r="A450" s="339">
        <v>105282</v>
      </c>
      <c r="B450" s="340" t="s">
        <v>5459</v>
      </c>
      <c r="C450" s="339" t="s">
        <v>63</v>
      </c>
      <c r="D450" s="341">
        <v>12.15</v>
      </c>
      <c r="E450">
        <v>17.45</v>
      </c>
    </row>
    <row r="451" spans="1:5">
      <c r="A451" s="339">
        <v>105276</v>
      </c>
      <c r="B451" s="340" t="s">
        <v>5460</v>
      </c>
      <c r="C451" s="339" t="s">
        <v>63</v>
      </c>
      <c r="D451" s="341">
        <v>124.67</v>
      </c>
      <c r="E451">
        <v>179.26</v>
      </c>
    </row>
    <row r="452" spans="1:5">
      <c r="A452" s="339">
        <v>105341</v>
      </c>
      <c r="B452" s="340" t="s">
        <v>5461</v>
      </c>
      <c r="C452" s="339" t="s">
        <v>63</v>
      </c>
      <c r="D452" s="341">
        <v>99.84</v>
      </c>
      <c r="E452">
        <v>145.83000000000001</v>
      </c>
    </row>
    <row r="453" spans="1:5">
      <c r="A453" s="339">
        <v>105277</v>
      </c>
      <c r="B453" s="340" t="s">
        <v>5462</v>
      </c>
      <c r="C453" s="339" t="s">
        <v>63</v>
      </c>
      <c r="D453" s="341">
        <v>151.31</v>
      </c>
      <c r="E453">
        <v>216.06</v>
      </c>
    </row>
    <row r="454" spans="1:5">
      <c r="A454" s="339">
        <v>105342</v>
      </c>
      <c r="B454" s="340" t="s">
        <v>5463</v>
      </c>
      <c r="C454" s="339" t="s">
        <v>63</v>
      </c>
      <c r="D454" s="341">
        <v>122.06</v>
      </c>
      <c r="E454">
        <v>176.6</v>
      </c>
    </row>
    <row r="455" spans="1:5">
      <c r="A455" s="339">
        <v>105252</v>
      </c>
      <c r="B455" s="340" t="s">
        <v>5464</v>
      </c>
      <c r="C455" s="339" t="s">
        <v>63</v>
      </c>
      <c r="D455" s="341">
        <v>20.63</v>
      </c>
      <c r="E455">
        <v>29.98</v>
      </c>
    </row>
    <row r="456" spans="1:5">
      <c r="A456" s="339">
        <v>105298</v>
      </c>
      <c r="B456" s="340" t="s">
        <v>5465</v>
      </c>
      <c r="C456" s="339" t="s">
        <v>63</v>
      </c>
      <c r="D456" s="341">
        <v>16.22</v>
      </c>
      <c r="E456">
        <v>23.77</v>
      </c>
    </row>
    <row r="457" spans="1:5">
      <c r="A457" s="339">
        <v>105253</v>
      </c>
      <c r="B457" s="340" t="s">
        <v>5466</v>
      </c>
      <c r="C457" s="339" t="s">
        <v>63</v>
      </c>
      <c r="D457" s="341">
        <v>25.56</v>
      </c>
      <c r="E457">
        <v>37.57</v>
      </c>
    </row>
    <row r="458" spans="1:5">
      <c r="A458" s="339">
        <v>105299</v>
      </c>
      <c r="B458" s="340" t="s">
        <v>5467</v>
      </c>
      <c r="C458" s="339" t="s">
        <v>63</v>
      </c>
      <c r="D458" s="341">
        <v>20.29</v>
      </c>
      <c r="E458">
        <v>30.11</v>
      </c>
    </row>
    <row r="459" spans="1:5">
      <c r="A459" s="339">
        <v>105254</v>
      </c>
      <c r="B459" s="340" t="s">
        <v>5468</v>
      </c>
      <c r="C459" s="339" t="s">
        <v>63</v>
      </c>
      <c r="D459" s="341">
        <v>30.63</v>
      </c>
      <c r="E459">
        <v>45.31</v>
      </c>
    </row>
    <row r="460" spans="1:5">
      <c r="A460" s="339">
        <v>105300</v>
      </c>
      <c r="B460" s="340" t="s">
        <v>5469</v>
      </c>
      <c r="C460" s="339" t="s">
        <v>63</v>
      </c>
      <c r="D460" s="341">
        <v>24.52</v>
      </c>
      <c r="E460">
        <v>36.590000000000003</v>
      </c>
    </row>
    <row r="461" spans="1:5">
      <c r="A461" s="339">
        <v>105255</v>
      </c>
      <c r="B461" s="340" t="s">
        <v>5470</v>
      </c>
      <c r="C461" s="339" t="s">
        <v>63</v>
      </c>
      <c r="D461" s="341">
        <v>35.72</v>
      </c>
      <c r="E461">
        <v>53.02</v>
      </c>
    </row>
    <row r="462" spans="1:5">
      <c r="A462" s="339">
        <v>105301</v>
      </c>
      <c r="B462" s="340" t="s">
        <v>5471</v>
      </c>
      <c r="C462" s="339" t="s">
        <v>63</v>
      </c>
      <c r="D462" s="341">
        <v>28.74</v>
      </c>
      <c r="E462">
        <v>43.06</v>
      </c>
    </row>
    <row r="463" spans="1:5">
      <c r="A463" s="339">
        <v>105256</v>
      </c>
      <c r="B463" s="340" t="s">
        <v>5472</v>
      </c>
      <c r="C463" s="339" t="s">
        <v>63</v>
      </c>
      <c r="D463" s="341">
        <v>40.79</v>
      </c>
      <c r="E463">
        <v>60.75</v>
      </c>
    </row>
    <row r="464" spans="1:5">
      <c r="A464" s="339">
        <v>105302</v>
      </c>
      <c r="B464" s="340" t="s">
        <v>5473</v>
      </c>
      <c r="C464" s="339" t="s">
        <v>63</v>
      </c>
      <c r="D464" s="341">
        <v>32.96</v>
      </c>
      <c r="E464">
        <v>49.54</v>
      </c>
    </row>
    <row r="465" spans="1:5">
      <c r="A465" s="339">
        <v>105257</v>
      </c>
      <c r="B465" s="340" t="s">
        <v>5474</v>
      </c>
      <c r="C465" s="339" t="s">
        <v>63</v>
      </c>
      <c r="D465" s="341">
        <v>45.84</v>
      </c>
      <c r="E465">
        <v>68.44</v>
      </c>
    </row>
    <row r="466" spans="1:5">
      <c r="A466" s="339">
        <v>105303</v>
      </c>
      <c r="B466" s="340" t="s">
        <v>5475</v>
      </c>
      <c r="C466" s="339" t="s">
        <v>63</v>
      </c>
      <c r="D466" s="341">
        <v>37.17</v>
      </c>
      <c r="E466">
        <v>55.97</v>
      </c>
    </row>
    <row r="467" spans="1:5">
      <c r="A467" s="339">
        <v>105270</v>
      </c>
      <c r="B467" s="340" t="s">
        <v>5476</v>
      </c>
      <c r="C467" s="339" t="s">
        <v>63</v>
      </c>
      <c r="D467" s="341">
        <v>51.06</v>
      </c>
      <c r="E467">
        <v>76.290000000000006</v>
      </c>
    </row>
    <row r="468" spans="1:5">
      <c r="A468" s="339">
        <v>105304</v>
      </c>
      <c r="B468" s="340" t="s">
        <v>5477</v>
      </c>
      <c r="C468" s="339" t="s">
        <v>63</v>
      </c>
      <c r="D468" s="341">
        <v>41.52</v>
      </c>
      <c r="E468">
        <v>62.58</v>
      </c>
    </row>
    <row r="469" spans="1:5">
      <c r="A469" s="339">
        <v>105271</v>
      </c>
      <c r="B469" s="340" t="s">
        <v>5478</v>
      </c>
      <c r="C469" s="339" t="s">
        <v>63</v>
      </c>
      <c r="D469" s="341">
        <v>66.59</v>
      </c>
      <c r="E469">
        <v>94.56</v>
      </c>
    </row>
    <row r="470" spans="1:5">
      <c r="A470" s="339">
        <v>105305</v>
      </c>
      <c r="B470" s="340" t="s">
        <v>5479</v>
      </c>
      <c r="C470" s="339" t="s">
        <v>63</v>
      </c>
      <c r="D470" s="341">
        <v>52.84</v>
      </c>
      <c r="E470">
        <v>76.22</v>
      </c>
    </row>
    <row r="471" spans="1:5">
      <c r="A471" s="339">
        <v>105272</v>
      </c>
      <c r="B471" s="340" t="s">
        <v>5480</v>
      </c>
      <c r="C471" s="339" t="s">
        <v>63</v>
      </c>
      <c r="D471" s="341">
        <v>78.56</v>
      </c>
      <c r="E471">
        <v>111.81</v>
      </c>
    </row>
    <row r="472" spans="1:5">
      <c r="A472" s="339">
        <v>105306</v>
      </c>
      <c r="B472" s="340" t="s">
        <v>5481</v>
      </c>
      <c r="C472" s="339" t="s">
        <v>63</v>
      </c>
      <c r="D472" s="341">
        <v>62.58</v>
      </c>
      <c r="E472">
        <v>90.44</v>
      </c>
    </row>
    <row r="473" spans="1:5">
      <c r="A473" s="339">
        <v>105273</v>
      </c>
      <c r="B473" s="340" t="s">
        <v>5482</v>
      </c>
      <c r="C473" s="339" t="s">
        <v>63</v>
      </c>
      <c r="D473" s="341">
        <v>89.72</v>
      </c>
      <c r="E473">
        <v>128.35</v>
      </c>
    </row>
    <row r="474" spans="1:5">
      <c r="A474" s="339">
        <v>105307</v>
      </c>
      <c r="B474" s="340" t="s">
        <v>5483</v>
      </c>
      <c r="C474" s="339" t="s">
        <v>63</v>
      </c>
      <c r="D474" s="341">
        <v>71.53</v>
      </c>
      <c r="E474">
        <v>103.97</v>
      </c>
    </row>
    <row r="475" spans="1:5">
      <c r="A475" s="339">
        <v>105250</v>
      </c>
      <c r="B475" s="340" t="s">
        <v>5484</v>
      </c>
      <c r="C475" s="339" t="s">
        <v>63</v>
      </c>
      <c r="D475" s="341">
        <v>13.72</v>
      </c>
      <c r="E475">
        <v>19.32</v>
      </c>
    </row>
    <row r="476" spans="1:5">
      <c r="A476" s="339">
        <v>105269</v>
      </c>
      <c r="B476" s="340" t="s">
        <v>5485</v>
      </c>
      <c r="C476" s="339" t="s">
        <v>63</v>
      </c>
      <c r="D476" s="341">
        <v>10.49</v>
      </c>
      <c r="E476">
        <v>14.87</v>
      </c>
    </row>
    <row r="477" spans="1:5">
      <c r="A477" s="339">
        <v>105274</v>
      </c>
      <c r="B477" s="340" t="s">
        <v>5486</v>
      </c>
      <c r="C477" s="339" t="s">
        <v>63</v>
      </c>
      <c r="D477" s="341">
        <v>101.17</v>
      </c>
      <c r="E477">
        <v>145.16</v>
      </c>
    </row>
    <row r="478" spans="1:5">
      <c r="A478" s="339">
        <v>105340</v>
      </c>
      <c r="B478" s="340" t="s">
        <v>5487</v>
      </c>
      <c r="C478" s="339" t="s">
        <v>63</v>
      </c>
      <c r="D478" s="341">
        <v>80.78</v>
      </c>
      <c r="E478">
        <v>117.77</v>
      </c>
    </row>
    <row r="479" spans="1:5">
      <c r="A479" s="339">
        <v>105275</v>
      </c>
      <c r="B479" s="340" t="s">
        <v>5488</v>
      </c>
      <c r="C479" s="339" t="s">
        <v>63</v>
      </c>
      <c r="D479" s="341">
        <v>112.86</v>
      </c>
      <c r="E479">
        <v>162.16</v>
      </c>
    </row>
    <row r="480" spans="1:5">
      <c r="A480" s="339">
        <v>105390</v>
      </c>
      <c r="B480" s="340" t="s">
        <v>5489</v>
      </c>
      <c r="C480" s="339" t="s">
        <v>63</v>
      </c>
      <c r="D480" s="341">
        <v>90.24</v>
      </c>
      <c r="E480">
        <v>131.75</v>
      </c>
    </row>
    <row r="481" spans="1:5">
      <c r="A481" s="339">
        <v>105364</v>
      </c>
      <c r="B481" s="340" t="s">
        <v>5490</v>
      </c>
      <c r="C481" s="339" t="s">
        <v>63</v>
      </c>
      <c r="D481" s="341">
        <v>21.11</v>
      </c>
      <c r="E481">
        <v>34.81</v>
      </c>
    </row>
    <row r="482" spans="1:5">
      <c r="A482" s="339">
        <v>105385</v>
      </c>
      <c r="B482" s="340" t="s">
        <v>5491</v>
      </c>
      <c r="C482" s="339" t="s">
        <v>63</v>
      </c>
      <c r="D482" s="341">
        <v>17.43</v>
      </c>
      <c r="E482">
        <v>28.51</v>
      </c>
    </row>
    <row r="483" spans="1:5">
      <c r="A483" s="339">
        <v>105362</v>
      </c>
      <c r="B483" s="340" t="s">
        <v>5492</v>
      </c>
      <c r="C483" s="339" t="s">
        <v>63</v>
      </c>
      <c r="D483" s="341">
        <v>15.01</v>
      </c>
      <c r="E483">
        <v>25.13</v>
      </c>
    </row>
    <row r="484" spans="1:5">
      <c r="A484" s="339">
        <v>105383</v>
      </c>
      <c r="B484" s="340" t="s">
        <v>5493</v>
      </c>
      <c r="C484" s="339" t="s">
        <v>63</v>
      </c>
      <c r="D484" s="341">
        <v>12.31</v>
      </c>
      <c r="E484">
        <v>20.51</v>
      </c>
    </row>
    <row r="485" spans="1:5">
      <c r="A485" s="339">
        <v>105363</v>
      </c>
      <c r="B485" s="340" t="s">
        <v>5494</v>
      </c>
      <c r="C485" s="339" t="s">
        <v>63</v>
      </c>
      <c r="D485" s="341">
        <v>18.149999999999999</v>
      </c>
      <c r="E485">
        <v>30.05</v>
      </c>
    </row>
    <row r="486" spans="1:5">
      <c r="A486" s="339">
        <v>105384</v>
      </c>
      <c r="B486" s="340" t="s">
        <v>5495</v>
      </c>
      <c r="C486" s="339" t="s">
        <v>63</v>
      </c>
      <c r="D486" s="341">
        <v>14.97</v>
      </c>
      <c r="E486">
        <v>24.59</v>
      </c>
    </row>
    <row r="487" spans="1:5">
      <c r="A487" s="339">
        <v>105279</v>
      </c>
      <c r="B487" s="340" t="s">
        <v>5496</v>
      </c>
      <c r="C487" s="339" t="s">
        <v>63</v>
      </c>
      <c r="D487" s="341">
        <v>21.62</v>
      </c>
      <c r="E487">
        <v>30.41</v>
      </c>
    </row>
    <row r="488" spans="1:5">
      <c r="A488" s="339">
        <v>105259</v>
      </c>
      <c r="B488" s="340" t="s">
        <v>5497</v>
      </c>
      <c r="C488" s="339" t="s">
        <v>63</v>
      </c>
      <c r="D488" s="341">
        <v>16.86</v>
      </c>
      <c r="E488">
        <v>23.81</v>
      </c>
    </row>
    <row r="489" spans="1:5">
      <c r="A489" s="339">
        <v>105357</v>
      </c>
      <c r="B489" s="340" t="s">
        <v>5498</v>
      </c>
      <c r="C489" s="339" t="s">
        <v>63</v>
      </c>
      <c r="D489" s="341">
        <v>171.75</v>
      </c>
      <c r="E489">
        <v>243.73</v>
      </c>
    </row>
    <row r="490" spans="1:5">
      <c r="A490" s="339">
        <v>105346</v>
      </c>
      <c r="B490" s="340" t="s">
        <v>5499</v>
      </c>
      <c r="C490" s="339" t="s">
        <v>63</v>
      </c>
      <c r="D490" s="341">
        <v>138.63999999999999</v>
      </c>
      <c r="E490">
        <v>199.17</v>
      </c>
    </row>
    <row r="491" spans="1:5">
      <c r="A491" s="339">
        <v>105358</v>
      </c>
      <c r="B491" s="340" t="s">
        <v>5500</v>
      </c>
      <c r="C491" s="339" t="s">
        <v>63</v>
      </c>
      <c r="D491" s="341">
        <v>210.64</v>
      </c>
      <c r="E491">
        <v>295.62</v>
      </c>
    </row>
    <row r="492" spans="1:5">
      <c r="A492" s="339">
        <v>105347</v>
      </c>
      <c r="B492" s="340" t="s">
        <v>5501</v>
      </c>
      <c r="C492" s="339" t="s">
        <v>63</v>
      </c>
      <c r="D492" s="341">
        <v>171.62</v>
      </c>
      <c r="E492">
        <v>243.03</v>
      </c>
    </row>
    <row r="493" spans="1:5">
      <c r="A493" s="339">
        <v>105280</v>
      </c>
      <c r="B493" s="340" t="s">
        <v>5502</v>
      </c>
      <c r="C493" s="339" t="s">
        <v>63</v>
      </c>
      <c r="D493" s="341">
        <v>28.35</v>
      </c>
      <c r="E493">
        <v>40.700000000000003</v>
      </c>
    </row>
    <row r="494" spans="1:5">
      <c r="A494" s="339">
        <v>105283</v>
      </c>
      <c r="B494" s="340" t="s">
        <v>5503</v>
      </c>
      <c r="C494" s="339" t="s">
        <v>63</v>
      </c>
      <c r="D494" s="341">
        <v>22.47</v>
      </c>
      <c r="E494">
        <v>32.43</v>
      </c>
    </row>
    <row r="495" spans="1:5">
      <c r="A495" s="339">
        <v>105281</v>
      </c>
      <c r="B495" s="340" t="s">
        <v>5504</v>
      </c>
      <c r="C495" s="339" t="s">
        <v>63</v>
      </c>
      <c r="D495" s="341">
        <v>35.119999999999997</v>
      </c>
      <c r="E495">
        <v>50.98</v>
      </c>
    </row>
    <row r="496" spans="1:5">
      <c r="A496" s="339">
        <v>105319</v>
      </c>
      <c r="B496" s="340" t="s">
        <v>5505</v>
      </c>
      <c r="C496" s="339" t="s">
        <v>63</v>
      </c>
      <c r="D496" s="341">
        <v>28.09</v>
      </c>
      <c r="E496">
        <v>41.04</v>
      </c>
    </row>
    <row r="497" spans="1:5">
      <c r="A497" s="339">
        <v>105284</v>
      </c>
      <c r="B497" s="340" t="s">
        <v>5506</v>
      </c>
      <c r="C497" s="339" t="s">
        <v>63</v>
      </c>
      <c r="D497" s="341">
        <v>42.2</v>
      </c>
      <c r="E497">
        <v>61.54</v>
      </c>
    </row>
    <row r="498" spans="1:5">
      <c r="A498" s="339">
        <v>105320</v>
      </c>
      <c r="B498" s="340" t="s">
        <v>5507</v>
      </c>
      <c r="C498" s="339" t="s">
        <v>63</v>
      </c>
      <c r="D498" s="341">
        <v>34.049999999999997</v>
      </c>
      <c r="E498">
        <v>49.94</v>
      </c>
    </row>
    <row r="499" spans="1:5">
      <c r="A499" s="339">
        <v>105348</v>
      </c>
      <c r="B499" s="340" t="s">
        <v>5508</v>
      </c>
      <c r="C499" s="339" t="s">
        <v>63</v>
      </c>
      <c r="D499" s="341">
        <v>49.25</v>
      </c>
      <c r="E499">
        <v>72.08</v>
      </c>
    </row>
    <row r="500" spans="1:5">
      <c r="A500" s="339">
        <v>105321</v>
      </c>
      <c r="B500" s="340" t="s">
        <v>5509</v>
      </c>
      <c r="C500" s="339" t="s">
        <v>63</v>
      </c>
      <c r="D500" s="341">
        <v>39.96</v>
      </c>
      <c r="E500">
        <v>58.81</v>
      </c>
    </row>
    <row r="501" spans="1:5">
      <c r="A501" s="339">
        <v>105349</v>
      </c>
      <c r="B501" s="340" t="s">
        <v>5510</v>
      </c>
      <c r="C501" s="339" t="s">
        <v>63</v>
      </c>
      <c r="D501" s="341">
        <v>56.3</v>
      </c>
      <c r="E501">
        <v>82.62</v>
      </c>
    </row>
    <row r="502" spans="1:5">
      <c r="A502" s="339">
        <v>105322</v>
      </c>
      <c r="B502" s="340" t="s">
        <v>5511</v>
      </c>
      <c r="C502" s="339" t="s">
        <v>63</v>
      </c>
      <c r="D502" s="341">
        <v>45.87</v>
      </c>
      <c r="E502">
        <v>67.67</v>
      </c>
    </row>
    <row r="503" spans="1:5">
      <c r="A503" s="339">
        <v>105350</v>
      </c>
      <c r="B503" s="340" t="s">
        <v>5512</v>
      </c>
      <c r="C503" s="339" t="s">
        <v>63</v>
      </c>
      <c r="D503" s="341">
        <v>63.35</v>
      </c>
      <c r="E503">
        <v>93.16</v>
      </c>
    </row>
    <row r="504" spans="1:5">
      <c r="A504" s="339">
        <v>105323</v>
      </c>
      <c r="B504" s="340" t="s">
        <v>5513</v>
      </c>
      <c r="C504" s="339" t="s">
        <v>63</v>
      </c>
      <c r="D504" s="341">
        <v>51.77</v>
      </c>
      <c r="E504">
        <v>76.53</v>
      </c>
    </row>
    <row r="505" spans="1:5">
      <c r="A505" s="339">
        <v>105351</v>
      </c>
      <c r="B505" s="340" t="s">
        <v>5514</v>
      </c>
      <c r="C505" s="339" t="s">
        <v>63</v>
      </c>
      <c r="D505" s="341">
        <v>70.67</v>
      </c>
      <c r="E505">
        <v>103.94</v>
      </c>
    </row>
    <row r="506" spans="1:5">
      <c r="A506" s="339">
        <v>105324</v>
      </c>
      <c r="B506" s="340" t="s">
        <v>5515</v>
      </c>
      <c r="C506" s="339" t="s">
        <v>63</v>
      </c>
      <c r="D506" s="341">
        <v>57.96</v>
      </c>
      <c r="E506">
        <v>85.65</v>
      </c>
    </row>
    <row r="507" spans="1:5">
      <c r="A507" s="339">
        <v>105352</v>
      </c>
      <c r="B507" s="340" t="s">
        <v>5516</v>
      </c>
      <c r="C507" s="339" t="s">
        <v>63</v>
      </c>
      <c r="D507" s="341">
        <v>91.71</v>
      </c>
      <c r="E507">
        <v>128.57</v>
      </c>
    </row>
    <row r="508" spans="1:5">
      <c r="A508" s="339">
        <v>105325</v>
      </c>
      <c r="B508" s="340" t="s">
        <v>5517</v>
      </c>
      <c r="C508" s="339" t="s">
        <v>63</v>
      </c>
      <c r="D508" s="341">
        <v>73.36</v>
      </c>
      <c r="E508">
        <v>104.1</v>
      </c>
    </row>
    <row r="509" spans="1:5">
      <c r="A509" s="339">
        <v>105353</v>
      </c>
      <c r="B509" s="340" t="s">
        <v>5518</v>
      </c>
      <c r="C509" s="339" t="s">
        <v>63</v>
      </c>
      <c r="D509" s="341">
        <v>108.44</v>
      </c>
      <c r="E509">
        <v>152.21</v>
      </c>
    </row>
    <row r="510" spans="1:5">
      <c r="A510" s="339">
        <v>105326</v>
      </c>
      <c r="B510" s="340" t="s">
        <v>5519</v>
      </c>
      <c r="C510" s="339" t="s">
        <v>63</v>
      </c>
      <c r="D510" s="341">
        <v>87.13</v>
      </c>
      <c r="E510">
        <v>123.71</v>
      </c>
    </row>
    <row r="511" spans="1:5">
      <c r="A511" s="339">
        <v>105354</v>
      </c>
      <c r="B511" s="340" t="s">
        <v>5520</v>
      </c>
      <c r="C511" s="339" t="s">
        <v>63</v>
      </c>
      <c r="D511" s="341">
        <v>123.52</v>
      </c>
      <c r="E511">
        <v>174.46</v>
      </c>
    </row>
    <row r="512" spans="1:5">
      <c r="A512" s="339">
        <v>105344</v>
      </c>
      <c r="B512" s="340" t="s">
        <v>5521</v>
      </c>
      <c r="C512" s="339" t="s">
        <v>63</v>
      </c>
      <c r="D512" s="341">
        <v>99.26</v>
      </c>
      <c r="E512">
        <v>141.94999999999999</v>
      </c>
    </row>
    <row r="513" spans="1:5">
      <c r="A513" s="339">
        <v>105278</v>
      </c>
      <c r="B513" s="340" t="s">
        <v>5522</v>
      </c>
      <c r="C513" s="339" t="s">
        <v>63</v>
      </c>
      <c r="D513" s="341">
        <v>18.82</v>
      </c>
      <c r="E513">
        <v>26.23</v>
      </c>
    </row>
    <row r="514" spans="1:5">
      <c r="A514" s="339">
        <v>105343</v>
      </c>
      <c r="B514" s="340" t="s">
        <v>5523</v>
      </c>
      <c r="C514" s="339" t="s">
        <v>63</v>
      </c>
      <c r="D514" s="341">
        <v>14.53</v>
      </c>
      <c r="E514">
        <v>20.29</v>
      </c>
    </row>
    <row r="515" spans="1:5">
      <c r="A515" s="339">
        <v>105355</v>
      </c>
      <c r="B515" s="340" t="s">
        <v>5524</v>
      </c>
      <c r="C515" s="339" t="s">
        <v>63</v>
      </c>
      <c r="D515" s="341">
        <v>139.21</v>
      </c>
      <c r="E515">
        <v>197.23</v>
      </c>
    </row>
    <row r="516" spans="1:5">
      <c r="A516" s="339">
        <v>105391</v>
      </c>
      <c r="B516" s="340" t="s">
        <v>5525</v>
      </c>
      <c r="C516" s="339" t="s">
        <v>63</v>
      </c>
      <c r="D516" s="341">
        <v>112</v>
      </c>
      <c r="E516">
        <v>160.68</v>
      </c>
    </row>
    <row r="517" spans="1:5">
      <c r="A517" s="339">
        <v>105356</v>
      </c>
      <c r="B517" s="340" t="s">
        <v>5526</v>
      </c>
      <c r="C517" s="339" t="s">
        <v>63</v>
      </c>
      <c r="D517" s="341">
        <v>155.35</v>
      </c>
      <c r="E517">
        <v>220.37</v>
      </c>
    </row>
    <row r="518" spans="1:5">
      <c r="A518" s="339">
        <v>105345</v>
      </c>
      <c r="B518" s="340" t="s">
        <v>5527</v>
      </c>
      <c r="C518" s="339" t="s">
        <v>63</v>
      </c>
      <c r="D518" s="341">
        <v>125.19</v>
      </c>
      <c r="E518">
        <v>179.81</v>
      </c>
    </row>
    <row r="519" spans="1:5">
      <c r="A519" s="339">
        <v>105367</v>
      </c>
      <c r="B519" s="340" t="s">
        <v>5528</v>
      </c>
      <c r="C519" s="339" t="s">
        <v>63</v>
      </c>
      <c r="D519" s="341">
        <v>29.25</v>
      </c>
      <c r="E519">
        <v>47.36</v>
      </c>
    </row>
    <row r="520" spans="1:5">
      <c r="A520" s="339">
        <v>105371</v>
      </c>
      <c r="B520" s="340" t="s">
        <v>5529</v>
      </c>
      <c r="C520" s="339" t="s">
        <v>63</v>
      </c>
      <c r="D520" s="341">
        <v>24.35</v>
      </c>
      <c r="E520">
        <v>38.950000000000003</v>
      </c>
    </row>
    <row r="521" spans="1:5">
      <c r="A521" s="339">
        <v>105365</v>
      </c>
      <c r="B521" s="340" t="s">
        <v>5530</v>
      </c>
      <c r="C521" s="339" t="s">
        <v>63</v>
      </c>
      <c r="D521" s="341">
        <v>20.5</v>
      </c>
      <c r="E521">
        <v>33.93</v>
      </c>
    </row>
    <row r="522" spans="1:5">
      <c r="A522" s="339">
        <v>105386</v>
      </c>
      <c r="B522" s="340" t="s">
        <v>5531</v>
      </c>
      <c r="C522" s="339" t="s">
        <v>63</v>
      </c>
      <c r="D522" s="341">
        <v>16.91</v>
      </c>
      <c r="E522">
        <v>27.76</v>
      </c>
    </row>
    <row r="523" spans="1:5">
      <c r="A523" s="339">
        <v>105366</v>
      </c>
      <c r="B523" s="340" t="s">
        <v>5532</v>
      </c>
      <c r="C523" s="339" t="s">
        <v>63</v>
      </c>
      <c r="D523" s="341">
        <v>25.06</v>
      </c>
      <c r="E523">
        <v>40.799999999999997</v>
      </c>
    </row>
    <row r="524" spans="1:5">
      <c r="A524" s="339">
        <v>105387</v>
      </c>
      <c r="B524" s="340" t="s">
        <v>5533</v>
      </c>
      <c r="C524" s="339" t="s">
        <v>63</v>
      </c>
      <c r="D524" s="341">
        <v>20.81</v>
      </c>
      <c r="E524">
        <v>33.520000000000003</v>
      </c>
    </row>
    <row r="525" spans="1:5">
      <c r="A525" s="339">
        <v>97177</v>
      </c>
      <c r="B525" s="340" t="s">
        <v>5534</v>
      </c>
      <c r="C525" s="339" t="s">
        <v>202</v>
      </c>
      <c r="D525" s="341">
        <v>65.099999999999994</v>
      </c>
      <c r="E525">
        <v>98.21</v>
      </c>
    </row>
    <row r="526" spans="1:5">
      <c r="A526" s="339">
        <v>97187</v>
      </c>
      <c r="B526" s="340" t="s">
        <v>5535</v>
      </c>
      <c r="C526" s="339" t="s">
        <v>202</v>
      </c>
      <c r="D526" s="341">
        <v>57.97</v>
      </c>
      <c r="E526">
        <v>88.82</v>
      </c>
    </row>
    <row r="527" spans="1:5">
      <c r="A527" s="339">
        <v>97178</v>
      </c>
      <c r="B527" s="340" t="s">
        <v>5536</v>
      </c>
      <c r="C527" s="339" t="s">
        <v>202</v>
      </c>
      <c r="D527" s="341">
        <v>79.06</v>
      </c>
      <c r="E527">
        <v>119.74</v>
      </c>
    </row>
    <row r="528" spans="1:5">
      <c r="A528" s="339">
        <v>97188</v>
      </c>
      <c r="B528" s="340" t="s">
        <v>5537</v>
      </c>
      <c r="C528" s="339" t="s">
        <v>202</v>
      </c>
      <c r="D528" s="341">
        <v>70.47</v>
      </c>
      <c r="E528">
        <v>108.39</v>
      </c>
    </row>
    <row r="529" spans="1:5">
      <c r="A529" s="339">
        <v>97179</v>
      </c>
      <c r="B529" s="340" t="s">
        <v>5538</v>
      </c>
      <c r="C529" s="339" t="s">
        <v>202</v>
      </c>
      <c r="D529" s="341">
        <v>93.03</v>
      </c>
      <c r="E529">
        <v>141.26</v>
      </c>
    </row>
    <row r="530" spans="1:5">
      <c r="A530" s="339">
        <v>97189</v>
      </c>
      <c r="B530" s="340" t="s">
        <v>5539</v>
      </c>
      <c r="C530" s="339" t="s">
        <v>202</v>
      </c>
      <c r="D530" s="341">
        <v>83.01</v>
      </c>
      <c r="E530">
        <v>127.95</v>
      </c>
    </row>
    <row r="531" spans="1:5">
      <c r="A531" s="339">
        <v>97180</v>
      </c>
      <c r="B531" s="340" t="s">
        <v>5540</v>
      </c>
      <c r="C531" s="339" t="s">
        <v>202</v>
      </c>
      <c r="D531" s="341">
        <v>107.01</v>
      </c>
      <c r="E531">
        <v>162.78</v>
      </c>
    </row>
    <row r="532" spans="1:5">
      <c r="A532" s="339">
        <v>97190</v>
      </c>
      <c r="B532" s="340" t="s">
        <v>5541</v>
      </c>
      <c r="C532" s="339" t="s">
        <v>202</v>
      </c>
      <c r="D532" s="341">
        <v>95.53</v>
      </c>
      <c r="E532">
        <v>147.51</v>
      </c>
    </row>
    <row r="533" spans="1:5">
      <c r="A533" s="339">
        <v>97181</v>
      </c>
      <c r="B533" s="340" t="s">
        <v>5542</v>
      </c>
      <c r="C533" s="339" t="s">
        <v>202</v>
      </c>
      <c r="D533" s="341">
        <v>120.96</v>
      </c>
      <c r="E533">
        <v>184.3</v>
      </c>
    </row>
    <row r="534" spans="1:5">
      <c r="A534" s="339">
        <v>97191</v>
      </c>
      <c r="B534" s="340" t="s">
        <v>5543</v>
      </c>
      <c r="C534" s="339" t="s">
        <v>202</v>
      </c>
      <c r="D534" s="341">
        <v>108.06</v>
      </c>
      <c r="E534">
        <v>167.08</v>
      </c>
    </row>
    <row r="535" spans="1:5">
      <c r="A535" s="339">
        <v>97182</v>
      </c>
      <c r="B535" s="340" t="s">
        <v>5544</v>
      </c>
      <c r="C535" s="339" t="s">
        <v>202</v>
      </c>
      <c r="D535" s="341">
        <v>139.36000000000001</v>
      </c>
      <c r="E535">
        <v>210.45</v>
      </c>
    </row>
    <row r="536" spans="1:5">
      <c r="A536" s="339">
        <v>97192</v>
      </c>
      <c r="B536" s="340" t="s">
        <v>5545</v>
      </c>
      <c r="C536" s="339" t="s">
        <v>202</v>
      </c>
      <c r="D536" s="341">
        <v>124</v>
      </c>
      <c r="E536">
        <v>190.24</v>
      </c>
    </row>
    <row r="537" spans="1:5">
      <c r="A537" s="339">
        <v>97173</v>
      </c>
      <c r="B537" s="340" t="s">
        <v>5546</v>
      </c>
      <c r="C537" s="339" t="s">
        <v>202</v>
      </c>
      <c r="D537" s="341">
        <v>37.17</v>
      </c>
      <c r="E537">
        <v>55.17</v>
      </c>
    </row>
    <row r="538" spans="1:5">
      <c r="A538" s="339">
        <v>97183</v>
      </c>
      <c r="B538" s="340" t="s">
        <v>5547</v>
      </c>
      <c r="C538" s="339" t="s">
        <v>202</v>
      </c>
      <c r="D538" s="341">
        <v>32.9</v>
      </c>
      <c r="E538">
        <v>49.7</v>
      </c>
    </row>
    <row r="539" spans="1:5">
      <c r="A539" s="339">
        <v>97174</v>
      </c>
      <c r="B539" s="340" t="s">
        <v>5548</v>
      </c>
      <c r="C539" s="339" t="s">
        <v>202</v>
      </c>
      <c r="D539" s="341">
        <v>44.15</v>
      </c>
      <c r="E539">
        <v>65.92</v>
      </c>
    </row>
    <row r="540" spans="1:5">
      <c r="A540" s="339">
        <v>97184</v>
      </c>
      <c r="B540" s="340" t="s">
        <v>5549</v>
      </c>
      <c r="C540" s="339" t="s">
        <v>202</v>
      </c>
      <c r="D540" s="341">
        <v>39.159999999999997</v>
      </c>
      <c r="E540">
        <v>59.46</v>
      </c>
    </row>
    <row r="541" spans="1:5">
      <c r="A541" s="339">
        <v>97175</v>
      </c>
      <c r="B541" s="340" t="s">
        <v>5550</v>
      </c>
      <c r="C541" s="339" t="s">
        <v>202</v>
      </c>
      <c r="D541" s="341">
        <v>51.14</v>
      </c>
      <c r="E541">
        <v>76.67</v>
      </c>
    </row>
    <row r="542" spans="1:5">
      <c r="A542" s="339">
        <v>97185</v>
      </c>
      <c r="B542" s="340" t="s">
        <v>5551</v>
      </c>
      <c r="C542" s="339" t="s">
        <v>202</v>
      </c>
      <c r="D542" s="341">
        <v>45.43</v>
      </c>
      <c r="E542">
        <v>69.25</v>
      </c>
    </row>
    <row r="543" spans="1:5">
      <c r="A543" s="339">
        <v>97176</v>
      </c>
      <c r="B543" s="340" t="s">
        <v>5552</v>
      </c>
      <c r="C543" s="339" t="s">
        <v>202</v>
      </c>
      <c r="D543" s="341">
        <v>58.11</v>
      </c>
      <c r="E543">
        <v>87.46</v>
      </c>
    </row>
    <row r="544" spans="1:5">
      <c r="A544" s="339">
        <v>97186</v>
      </c>
      <c r="B544" s="340" t="s">
        <v>5553</v>
      </c>
      <c r="C544" s="339" t="s">
        <v>202</v>
      </c>
      <c r="D544" s="341">
        <v>51.68</v>
      </c>
      <c r="E544">
        <v>79.05</v>
      </c>
    </row>
    <row r="545" spans="1:5">
      <c r="A545" s="339">
        <v>97142</v>
      </c>
      <c r="B545" s="340" t="s">
        <v>5554</v>
      </c>
      <c r="C545" s="339" t="s">
        <v>202</v>
      </c>
      <c r="D545" s="341">
        <v>4.95</v>
      </c>
      <c r="E545">
        <v>7.14</v>
      </c>
    </row>
    <row r="546" spans="1:5">
      <c r="A546" s="339">
        <v>97158</v>
      </c>
      <c r="B546" s="340" t="s">
        <v>5555</v>
      </c>
      <c r="C546" s="339" t="s">
        <v>202</v>
      </c>
      <c r="D546" s="341">
        <v>3.78</v>
      </c>
      <c r="E546">
        <v>5.53</v>
      </c>
    </row>
    <row r="547" spans="1:5">
      <c r="A547" s="339">
        <v>97155</v>
      </c>
      <c r="B547" s="340" t="s">
        <v>5556</v>
      </c>
      <c r="C547" s="339" t="s">
        <v>202</v>
      </c>
      <c r="D547" s="341">
        <v>38.99</v>
      </c>
      <c r="E547">
        <v>56.95</v>
      </c>
    </row>
    <row r="548" spans="1:5">
      <c r="A548" s="339">
        <v>97171</v>
      </c>
      <c r="B548" s="340" t="s">
        <v>5557</v>
      </c>
      <c r="C548" s="339" t="s">
        <v>202</v>
      </c>
      <c r="D548" s="341">
        <v>30.93</v>
      </c>
      <c r="E548">
        <v>46.1</v>
      </c>
    </row>
    <row r="549" spans="1:5">
      <c r="A549" s="339">
        <v>97156</v>
      </c>
      <c r="B549" s="340" t="s">
        <v>5558</v>
      </c>
      <c r="C549" s="339" t="s">
        <v>202</v>
      </c>
      <c r="D549" s="341">
        <v>46.73</v>
      </c>
      <c r="E549">
        <v>68.14</v>
      </c>
    </row>
    <row r="550" spans="1:5">
      <c r="A550" s="339">
        <v>97172</v>
      </c>
      <c r="B550" s="340" t="s">
        <v>5559</v>
      </c>
      <c r="C550" s="339" t="s">
        <v>202</v>
      </c>
      <c r="D550" s="341">
        <v>37.24</v>
      </c>
      <c r="E550">
        <v>55.33</v>
      </c>
    </row>
    <row r="551" spans="1:5">
      <c r="A551" s="339">
        <v>97143</v>
      </c>
      <c r="B551" s="340" t="s">
        <v>5560</v>
      </c>
      <c r="C551" s="339" t="s">
        <v>202</v>
      </c>
      <c r="D551" s="341">
        <v>6.48</v>
      </c>
      <c r="E551">
        <v>9.56</v>
      </c>
    </row>
    <row r="552" spans="1:5">
      <c r="A552" s="339">
        <v>97159</v>
      </c>
      <c r="B552" s="340" t="s">
        <v>5561</v>
      </c>
      <c r="C552" s="339" t="s">
        <v>202</v>
      </c>
      <c r="D552" s="341">
        <v>5.0599999999999996</v>
      </c>
      <c r="E552">
        <v>7.54</v>
      </c>
    </row>
    <row r="553" spans="1:5">
      <c r="A553" s="339">
        <v>97144</v>
      </c>
      <c r="B553" s="340" t="s">
        <v>5562</v>
      </c>
      <c r="C553" s="339" t="s">
        <v>202</v>
      </c>
      <c r="D553" s="341">
        <v>8.0399999999999991</v>
      </c>
      <c r="E553">
        <v>11.99</v>
      </c>
    </row>
    <row r="554" spans="1:5">
      <c r="A554" s="339">
        <v>97160</v>
      </c>
      <c r="B554" s="340" t="s">
        <v>5563</v>
      </c>
      <c r="C554" s="339" t="s">
        <v>202</v>
      </c>
      <c r="D554" s="341">
        <v>6.34</v>
      </c>
      <c r="E554">
        <v>9.57</v>
      </c>
    </row>
    <row r="555" spans="1:5">
      <c r="A555" s="339">
        <v>97145</v>
      </c>
      <c r="B555" s="340" t="s">
        <v>5564</v>
      </c>
      <c r="C555" s="339" t="s">
        <v>202</v>
      </c>
      <c r="D555" s="341">
        <v>9.64</v>
      </c>
      <c r="E555">
        <v>14.43</v>
      </c>
    </row>
    <row r="556" spans="1:5">
      <c r="A556" s="339">
        <v>97161</v>
      </c>
      <c r="B556" s="340" t="s">
        <v>5565</v>
      </c>
      <c r="C556" s="339" t="s">
        <v>202</v>
      </c>
      <c r="D556" s="341">
        <v>7.64</v>
      </c>
      <c r="E556">
        <v>11.61</v>
      </c>
    </row>
    <row r="557" spans="1:5">
      <c r="A557" s="339">
        <v>97146</v>
      </c>
      <c r="B557" s="340" t="s">
        <v>5566</v>
      </c>
      <c r="C557" s="339" t="s">
        <v>202</v>
      </c>
      <c r="D557" s="341">
        <v>11.22</v>
      </c>
      <c r="E557">
        <v>16.899999999999999</v>
      </c>
    </row>
    <row r="558" spans="1:5">
      <c r="A558" s="339">
        <v>97162</v>
      </c>
      <c r="B558" s="340" t="s">
        <v>5567</v>
      </c>
      <c r="C558" s="339" t="s">
        <v>202</v>
      </c>
      <c r="D558" s="341">
        <v>8.9499999999999993</v>
      </c>
      <c r="E558">
        <v>13.65</v>
      </c>
    </row>
    <row r="559" spans="1:5">
      <c r="A559" s="339">
        <v>97147</v>
      </c>
      <c r="B559" s="340" t="s">
        <v>5568</v>
      </c>
      <c r="C559" s="339" t="s">
        <v>202</v>
      </c>
      <c r="D559" s="341">
        <v>12.78</v>
      </c>
      <c r="E559">
        <v>19.34</v>
      </c>
    </row>
    <row r="560" spans="1:5">
      <c r="A560" s="339">
        <v>97163</v>
      </c>
      <c r="B560" s="340" t="s">
        <v>5569</v>
      </c>
      <c r="C560" s="339" t="s">
        <v>202</v>
      </c>
      <c r="D560" s="341">
        <v>10.23</v>
      </c>
      <c r="E560">
        <v>15.7</v>
      </c>
    </row>
    <row r="561" spans="1:5">
      <c r="A561" s="339">
        <v>97148</v>
      </c>
      <c r="B561" s="340" t="s">
        <v>5570</v>
      </c>
      <c r="C561" s="339" t="s">
        <v>202</v>
      </c>
      <c r="D561" s="341">
        <v>14.37</v>
      </c>
      <c r="E561">
        <v>21.77</v>
      </c>
    </row>
    <row r="562" spans="1:5">
      <c r="A562" s="339">
        <v>97164</v>
      </c>
      <c r="B562" s="340" t="s">
        <v>5571</v>
      </c>
      <c r="C562" s="339" t="s">
        <v>202</v>
      </c>
      <c r="D562" s="341">
        <v>11.55</v>
      </c>
      <c r="E562">
        <v>17.73</v>
      </c>
    </row>
    <row r="563" spans="1:5">
      <c r="A563" s="339">
        <v>97149</v>
      </c>
      <c r="B563" s="340" t="s">
        <v>5572</v>
      </c>
      <c r="C563" s="339" t="s">
        <v>202</v>
      </c>
      <c r="D563" s="341">
        <v>15.98</v>
      </c>
      <c r="E563">
        <v>24.27</v>
      </c>
    </row>
    <row r="564" spans="1:5">
      <c r="A564" s="339">
        <v>97165</v>
      </c>
      <c r="B564" s="340" t="s">
        <v>5573</v>
      </c>
      <c r="C564" s="339" t="s">
        <v>202</v>
      </c>
      <c r="D564" s="341">
        <v>12.86</v>
      </c>
      <c r="E564">
        <v>19.8</v>
      </c>
    </row>
    <row r="565" spans="1:5">
      <c r="A565" s="339">
        <v>97150</v>
      </c>
      <c r="B565" s="340" t="s">
        <v>5574</v>
      </c>
      <c r="C565" s="339" t="s">
        <v>202</v>
      </c>
      <c r="D565" s="341">
        <v>20.94</v>
      </c>
      <c r="E565">
        <v>30.13</v>
      </c>
    </row>
    <row r="566" spans="1:5">
      <c r="A566" s="339">
        <v>97166</v>
      </c>
      <c r="B566" s="340" t="s">
        <v>5575</v>
      </c>
      <c r="C566" s="339" t="s">
        <v>202</v>
      </c>
      <c r="D566" s="341">
        <v>16.47</v>
      </c>
      <c r="E566">
        <v>24.15</v>
      </c>
    </row>
    <row r="567" spans="1:5">
      <c r="A567" s="339">
        <v>97151</v>
      </c>
      <c r="B567" s="340" t="s">
        <v>5576</v>
      </c>
      <c r="C567" s="339" t="s">
        <v>202</v>
      </c>
      <c r="D567" s="341">
        <v>24.65</v>
      </c>
      <c r="E567">
        <v>35.590000000000003</v>
      </c>
    </row>
    <row r="568" spans="1:5">
      <c r="A568" s="339">
        <v>97167</v>
      </c>
      <c r="B568" s="340" t="s">
        <v>5577</v>
      </c>
      <c r="C568" s="339" t="s">
        <v>202</v>
      </c>
      <c r="D568" s="341">
        <v>19.45</v>
      </c>
      <c r="E568">
        <v>28.63</v>
      </c>
    </row>
    <row r="569" spans="1:5">
      <c r="A569" s="339">
        <v>97152</v>
      </c>
      <c r="B569" s="340" t="s">
        <v>5578</v>
      </c>
      <c r="C569" s="339" t="s">
        <v>202</v>
      </c>
      <c r="D569" s="341">
        <v>28.09</v>
      </c>
      <c r="E569">
        <v>40.78</v>
      </c>
    </row>
    <row r="570" spans="1:5">
      <c r="A570" s="339">
        <v>97168</v>
      </c>
      <c r="B570" s="340" t="s">
        <v>5579</v>
      </c>
      <c r="C570" s="339" t="s">
        <v>202</v>
      </c>
      <c r="D570" s="341">
        <v>22.17</v>
      </c>
      <c r="E570">
        <v>32.86</v>
      </c>
    </row>
    <row r="571" spans="1:5">
      <c r="A571" s="339">
        <v>97141</v>
      </c>
      <c r="B571" s="340" t="s">
        <v>5580</v>
      </c>
      <c r="C571" s="339" t="s">
        <v>202</v>
      </c>
      <c r="D571" s="341">
        <v>4.3099999999999996</v>
      </c>
      <c r="E571">
        <v>6.15</v>
      </c>
    </row>
    <row r="572" spans="1:5">
      <c r="A572" s="339">
        <v>97157</v>
      </c>
      <c r="B572" s="340" t="s">
        <v>5581</v>
      </c>
      <c r="C572" s="339" t="s">
        <v>202</v>
      </c>
      <c r="D572" s="341">
        <v>3.26</v>
      </c>
      <c r="E572">
        <v>4.7</v>
      </c>
    </row>
    <row r="573" spans="1:5">
      <c r="A573" s="339">
        <v>97153</v>
      </c>
      <c r="B573" s="340" t="s">
        <v>5582</v>
      </c>
      <c r="C573" s="339" t="s">
        <v>202</v>
      </c>
      <c r="D573" s="341">
        <v>31.7</v>
      </c>
      <c r="E573">
        <v>46.17</v>
      </c>
    </row>
    <row r="574" spans="1:5">
      <c r="A574" s="339">
        <v>97169</v>
      </c>
      <c r="B574" s="340" t="s">
        <v>5583</v>
      </c>
      <c r="C574" s="339" t="s">
        <v>202</v>
      </c>
      <c r="D574" s="341">
        <v>25.07</v>
      </c>
      <c r="E574">
        <v>37.26</v>
      </c>
    </row>
    <row r="575" spans="1:5">
      <c r="A575" s="339">
        <v>97154</v>
      </c>
      <c r="B575" s="340" t="s">
        <v>5584</v>
      </c>
      <c r="C575" s="339" t="s">
        <v>202</v>
      </c>
      <c r="D575" s="341">
        <v>35.33</v>
      </c>
      <c r="E575">
        <v>51.56</v>
      </c>
    </row>
    <row r="576" spans="1:5">
      <c r="A576" s="339">
        <v>97170</v>
      </c>
      <c r="B576" s="340" t="s">
        <v>5585</v>
      </c>
      <c r="C576" s="339" t="s">
        <v>202</v>
      </c>
      <c r="D576" s="341">
        <v>27.99</v>
      </c>
      <c r="E576">
        <v>41.68</v>
      </c>
    </row>
    <row r="577" spans="1:5">
      <c r="A577" s="339">
        <v>105311</v>
      </c>
      <c r="B577" s="340" t="s">
        <v>5586</v>
      </c>
      <c r="C577" s="339" t="s">
        <v>202</v>
      </c>
      <c r="D577" s="341">
        <v>3.23</v>
      </c>
      <c r="E577">
        <v>5.32</v>
      </c>
    </row>
    <row r="578" spans="1:5">
      <c r="A578" s="339">
        <v>105339</v>
      </c>
      <c r="B578" s="340" t="s">
        <v>5587</v>
      </c>
      <c r="C578" s="339" t="s">
        <v>202</v>
      </c>
      <c r="D578" s="341">
        <v>2.67</v>
      </c>
      <c r="E578">
        <v>4.3499999999999996</v>
      </c>
    </row>
    <row r="579" spans="1:5">
      <c r="A579" s="339">
        <v>97127</v>
      </c>
      <c r="B579" s="340" t="s">
        <v>5588</v>
      </c>
      <c r="C579" s="339" t="s">
        <v>202</v>
      </c>
      <c r="D579" s="341">
        <v>4.24</v>
      </c>
      <c r="E579">
        <v>6.92</v>
      </c>
    </row>
    <row r="580" spans="1:5">
      <c r="A580" s="339">
        <v>97134</v>
      </c>
      <c r="B580" s="340" t="s">
        <v>5589</v>
      </c>
      <c r="C580" s="339" t="s">
        <v>202</v>
      </c>
      <c r="D580" s="341">
        <v>3.51</v>
      </c>
      <c r="E580">
        <v>5.68</v>
      </c>
    </row>
    <row r="581" spans="1:5">
      <c r="A581" s="339">
        <v>97128</v>
      </c>
      <c r="B581" s="340" t="s">
        <v>5590</v>
      </c>
      <c r="C581" s="339" t="s">
        <v>202</v>
      </c>
      <c r="D581" s="341">
        <v>8.75</v>
      </c>
      <c r="E581">
        <v>12.96</v>
      </c>
    </row>
    <row r="582" spans="1:5">
      <c r="A582" s="339">
        <v>97135</v>
      </c>
      <c r="B582" s="340" t="s">
        <v>5591</v>
      </c>
      <c r="C582" s="339" t="s">
        <v>202</v>
      </c>
      <c r="D582" s="341">
        <v>6.7</v>
      </c>
      <c r="E582">
        <v>9.91</v>
      </c>
    </row>
    <row r="583" spans="1:5">
      <c r="A583" s="339">
        <v>97129</v>
      </c>
      <c r="B583" s="340" t="s">
        <v>5592</v>
      </c>
      <c r="C583" s="339" t="s">
        <v>202</v>
      </c>
      <c r="D583" s="341">
        <v>10.36</v>
      </c>
      <c r="E583">
        <v>15.35</v>
      </c>
    </row>
    <row r="584" spans="1:5">
      <c r="A584" s="339">
        <v>97136</v>
      </c>
      <c r="B584" s="340" t="s">
        <v>5593</v>
      </c>
      <c r="C584" s="339" t="s">
        <v>202</v>
      </c>
      <c r="D584" s="341">
        <v>7.94</v>
      </c>
      <c r="E584">
        <v>11.75</v>
      </c>
    </row>
    <row r="585" spans="1:5">
      <c r="A585" s="339">
        <v>97130</v>
      </c>
      <c r="B585" s="340" t="s">
        <v>5594</v>
      </c>
      <c r="C585" s="339" t="s">
        <v>202</v>
      </c>
      <c r="D585" s="341">
        <v>11.99</v>
      </c>
      <c r="E585">
        <v>17.75</v>
      </c>
    </row>
    <row r="586" spans="1:5">
      <c r="A586" s="339">
        <v>97137</v>
      </c>
      <c r="B586" s="340" t="s">
        <v>5595</v>
      </c>
      <c r="C586" s="339" t="s">
        <v>202</v>
      </c>
      <c r="D586" s="341">
        <v>9.1999999999999993</v>
      </c>
      <c r="E586">
        <v>13.59</v>
      </c>
    </row>
    <row r="587" spans="1:5">
      <c r="A587" s="339">
        <v>97131</v>
      </c>
      <c r="B587" s="340" t="s">
        <v>5596</v>
      </c>
      <c r="C587" s="339" t="s">
        <v>202</v>
      </c>
      <c r="D587" s="341">
        <v>13.61</v>
      </c>
      <c r="E587">
        <v>20.149999999999999</v>
      </c>
    </row>
    <row r="588" spans="1:5">
      <c r="A588" s="339">
        <v>97138</v>
      </c>
      <c r="B588" s="340" t="s">
        <v>5597</v>
      </c>
      <c r="C588" s="339" t="s">
        <v>202</v>
      </c>
      <c r="D588" s="341">
        <v>10.45</v>
      </c>
      <c r="E588">
        <v>15.43</v>
      </c>
    </row>
    <row r="589" spans="1:5">
      <c r="A589" s="339">
        <v>97132</v>
      </c>
      <c r="B589" s="340" t="s">
        <v>5598</v>
      </c>
      <c r="C589" s="339" t="s">
        <v>202</v>
      </c>
      <c r="D589" s="341">
        <v>15.23</v>
      </c>
      <c r="E589">
        <v>22.54</v>
      </c>
    </row>
    <row r="590" spans="1:5">
      <c r="A590" s="339">
        <v>97139</v>
      </c>
      <c r="B590" s="340" t="s">
        <v>5599</v>
      </c>
      <c r="C590" s="339" t="s">
        <v>202</v>
      </c>
      <c r="D590" s="341">
        <v>11.7</v>
      </c>
      <c r="E590">
        <v>17.27</v>
      </c>
    </row>
    <row r="591" spans="1:5">
      <c r="A591" s="339">
        <v>97133</v>
      </c>
      <c r="B591" s="340" t="s">
        <v>5600</v>
      </c>
      <c r="C591" s="339" t="s">
        <v>202</v>
      </c>
      <c r="D591" s="341">
        <v>18.47</v>
      </c>
      <c r="E591">
        <v>27.33</v>
      </c>
    </row>
    <row r="592" spans="1:5">
      <c r="A592" s="339">
        <v>97140</v>
      </c>
      <c r="B592" s="340" t="s">
        <v>5601</v>
      </c>
      <c r="C592" s="339" t="s">
        <v>202</v>
      </c>
      <c r="D592" s="341">
        <v>14.19</v>
      </c>
      <c r="E592">
        <v>20.93</v>
      </c>
    </row>
    <row r="593" spans="1:5">
      <c r="A593" s="339">
        <v>97123</v>
      </c>
      <c r="B593" s="340" t="s">
        <v>5602</v>
      </c>
      <c r="C593" s="339" t="s">
        <v>202</v>
      </c>
      <c r="D593" s="341">
        <v>3.47</v>
      </c>
      <c r="E593">
        <v>5.73</v>
      </c>
    </row>
    <row r="594" spans="1:5">
      <c r="A594" s="339">
        <v>97126</v>
      </c>
      <c r="B594" s="340" t="s">
        <v>5603</v>
      </c>
      <c r="C594" s="339" t="s">
        <v>202</v>
      </c>
      <c r="D594" s="341">
        <v>2.86</v>
      </c>
      <c r="E594">
        <v>4.7</v>
      </c>
    </row>
    <row r="595" spans="1:5">
      <c r="A595" s="339">
        <v>105308</v>
      </c>
      <c r="B595" s="340" t="s">
        <v>5604</v>
      </c>
      <c r="C595" s="339" t="s">
        <v>202</v>
      </c>
      <c r="D595" s="341">
        <v>4.0199999999999996</v>
      </c>
      <c r="E595">
        <v>6.57</v>
      </c>
    </row>
    <row r="596" spans="1:5">
      <c r="A596" s="339">
        <v>105312</v>
      </c>
      <c r="B596" s="340" t="s">
        <v>5605</v>
      </c>
      <c r="C596" s="339" t="s">
        <v>202</v>
      </c>
      <c r="D596" s="341">
        <v>3.33</v>
      </c>
      <c r="E596">
        <v>5.39</v>
      </c>
    </row>
    <row r="597" spans="1:5">
      <c r="A597" s="339">
        <v>105309</v>
      </c>
      <c r="B597" s="340" t="s">
        <v>5606</v>
      </c>
      <c r="C597" s="339" t="s">
        <v>202</v>
      </c>
      <c r="D597" s="341">
        <v>4.34</v>
      </c>
      <c r="E597">
        <v>7.06</v>
      </c>
    </row>
    <row r="598" spans="1:5">
      <c r="A598" s="339">
        <v>105313</v>
      </c>
      <c r="B598" s="340" t="s">
        <v>5607</v>
      </c>
      <c r="C598" s="339" t="s">
        <v>202</v>
      </c>
      <c r="D598" s="341">
        <v>3.6</v>
      </c>
      <c r="E598">
        <v>5.8</v>
      </c>
    </row>
    <row r="599" spans="1:5">
      <c r="A599" s="339">
        <v>105310</v>
      </c>
      <c r="B599" s="340" t="s">
        <v>5608</v>
      </c>
      <c r="C599" s="339" t="s">
        <v>202</v>
      </c>
      <c r="D599" s="341">
        <v>5.13</v>
      </c>
      <c r="E599">
        <v>8.32</v>
      </c>
    </row>
    <row r="600" spans="1:5">
      <c r="A600" s="339">
        <v>105314</v>
      </c>
      <c r="B600" s="340" t="s">
        <v>5609</v>
      </c>
      <c r="C600" s="339" t="s">
        <v>202</v>
      </c>
      <c r="D600" s="341">
        <v>4.26</v>
      </c>
      <c r="E600">
        <v>6.83</v>
      </c>
    </row>
    <row r="601" spans="1:5">
      <c r="A601" s="339">
        <v>97121</v>
      </c>
      <c r="B601" s="340" t="s">
        <v>5610</v>
      </c>
      <c r="C601" s="339" t="s">
        <v>202</v>
      </c>
      <c r="D601" s="341">
        <v>2.4700000000000002</v>
      </c>
      <c r="E601">
        <v>4.1399999999999997</v>
      </c>
    </row>
    <row r="602" spans="1:5">
      <c r="A602" s="339">
        <v>97124</v>
      </c>
      <c r="B602" s="340" t="s">
        <v>5611</v>
      </c>
      <c r="C602" s="339" t="s">
        <v>202</v>
      </c>
      <c r="D602" s="341">
        <v>2.02</v>
      </c>
      <c r="E602">
        <v>3.37</v>
      </c>
    </row>
    <row r="603" spans="1:5">
      <c r="A603" s="339">
        <v>97122</v>
      </c>
      <c r="B603" s="340" t="s">
        <v>5612</v>
      </c>
      <c r="C603" s="339" t="s">
        <v>202</v>
      </c>
      <c r="D603" s="341">
        <v>2.99</v>
      </c>
      <c r="E603">
        <v>4.95</v>
      </c>
    </row>
    <row r="604" spans="1:5">
      <c r="A604" s="339">
        <v>97125</v>
      </c>
      <c r="B604" s="340" t="s">
        <v>5613</v>
      </c>
      <c r="C604" s="339" t="s">
        <v>202</v>
      </c>
      <c r="D604" s="341">
        <v>2.46</v>
      </c>
      <c r="E604">
        <v>4.04</v>
      </c>
    </row>
    <row r="605" spans="1:5">
      <c r="A605" s="339">
        <v>105296</v>
      </c>
      <c r="B605" s="340" t="s">
        <v>5614</v>
      </c>
      <c r="C605" s="339" t="s">
        <v>63</v>
      </c>
      <c r="D605" s="341">
        <v>155.69</v>
      </c>
      <c r="E605">
        <v>202.01</v>
      </c>
    </row>
    <row r="606" spans="1:5">
      <c r="A606" s="339">
        <v>105374</v>
      </c>
      <c r="B606" s="340" t="s">
        <v>5615</v>
      </c>
      <c r="C606" s="339" t="s">
        <v>63</v>
      </c>
      <c r="D606" s="341">
        <v>152.01</v>
      </c>
      <c r="E606">
        <v>195.71</v>
      </c>
    </row>
    <row r="607" spans="1:5">
      <c r="A607" s="339">
        <v>105292</v>
      </c>
      <c r="B607" s="340" t="s">
        <v>5616</v>
      </c>
      <c r="C607" s="339" t="s">
        <v>63</v>
      </c>
      <c r="D607" s="341">
        <v>44.39</v>
      </c>
      <c r="E607">
        <v>61.63</v>
      </c>
    </row>
    <row r="608" spans="1:5">
      <c r="A608" s="339">
        <v>105293</v>
      </c>
      <c r="B608" s="340" t="s">
        <v>5617</v>
      </c>
      <c r="C608" s="339" t="s">
        <v>63</v>
      </c>
      <c r="D608" s="341">
        <v>41.69</v>
      </c>
      <c r="E608">
        <v>57.01</v>
      </c>
    </row>
    <row r="609" spans="1:5">
      <c r="A609" s="339">
        <v>105294</v>
      </c>
      <c r="B609" s="340" t="s">
        <v>5618</v>
      </c>
      <c r="C609" s="339" t="s">
        <v>63</v>
      </c>
      <c r="D609" s="341">
        <v>90.65</v>
      </c>
      <c r="E609">
        <v>120.13</v>
      </c>
    </row>
    <row r="610" spans="1:5">
      <c r="A610" s="339">
        <v>105295</v>
      </c>
      <c r="B610" s="340" t="s">
        <v>5619</v>
      </c>
      <c r="C610" s="339" t="s">
        <v>63</v>
      </c>
      <c r="D610" s="341">
        <v>87.47</v>
      </c>
      <c r="E610">
        <v>114.67</v>
      </c>
    </row>
    <row r="611" spans="1:5">
      <c r="A611" s="339">
        <v>105290</v>
      </c>
      <c r="B611" s="340" t="s">
        <v>5620</v>
      </c>
      <c r="C611" s="339" t="s">
        <v>63</v>
      </c>
      <c r="D611" s="341">
        <v>59.45</v>
      </c>
      <c r="E611">
        <v>79.37</v>
      </c>
    </row>
    <row r="612" spans="1:5">
      <c r="A612" s="339">
        <v>105291</v>
      </c>
      <c r="B612" s="340" t="s">
        <v>5621</v>
      </c>
      <c r="C612" s="339" t="s">
        <v>63</v>
      </c>
      <c r="D612" s="341">
        <v>56.99</v>
      </c>
      <c r="E612">
        <v>75.16</v>
      </c>
    </row>
    <row r="613" spans="1:5">
      <c r="A613" s="339">
        <v>105286</v>
      </c>
      <c r="B613" s="340" t="s">
        <v>5622</v>
      </c>
      <c r="C613" s="339" t="s">
        <v>63</v>
      </c>
      <c r="D613" s="341">
        <v>26.62</v>
      </c>
      <c r="E613">
        <v>37.31</v>
      </c>
    </row>
    <row r="614" spans="1:5">
      <c r="A614" s="339">
        <v>105287</v>
      </c>
      <c r="B614" s="340" t="s">
        <v>5623</v>
      </c>
      <c r="C614" s="339" t="s">
        <v>63</v>
      </c>
      <c r="D614" s="341">
        <v>24.82</v>
      </c>
      <c r="E614">
        <v>34.22</v>
      </c>
    </row>
    <row r="615" spans="1:5">
      <c r="A615" s="339">
        <v>105288</v>
      </c>
      <c r="B615" s="340" t="s">
        <v>5624</v>
      </c>
      <c r="C615" s="339" t="s">
        <v>63</v>
      </c>
      <c r="D615" s="341">
        <v>44.11</v>
      </c>
      <c r="E615">
        <v>59.64</v>
      </c>
    </row>
    <row r="616" spans="1:5">
      <c r="A616" s="339">
        <v>105289</v>
      </c>
      <c r="B616" s="340" t="s">
        <v>5625</v>
      </c>
      <c r="C616" s="339" t="s">
        <v>63</v>
      </c>
      <c r="D616" s="341">
        <v>41.98</v>
      </c>
      <c r="E616">
        <v>55.99</v>
      </c>
    </row>
    <row r="617" spans="1:5">
      <c r="A617" s="339">
        <v>105375</v>
      </c>
      <c r="B617" s="340" t="s">
        <v>5626</v>
      </c>
      <c r="C617" s="339" t="s">
        <v>63</v>
      </c>
      <c r="D617" s="341">
        <v>120.37</v>
      </c>
      <c r="E617">
        <v>160.57</v>
      </c>
    </row>
    <row r="618" spans="1:5">
      <c r="A618" s="339">
        <v>105376</v>
      </c>
      <c r="B618" s="340" t="s">
        <v>5627</v>
      </c>
      <c r="C618" s="339" t="s">
        <v>63</v>
      </c>
      <c r="D618" s="341">
        <v>115.47</v>
      </c>
      <c r="E618">
        <v>152.16</v>
      </c>
    </row>
    <row r="619" spans="1:5">
      <c r="A619" s="339">
        <v>105331</v>
      </c>
      <c r="B619" s="340" t="s">
        <v>5628</v>
      </c>
      <c r="C619" s="339" t="s">
        <v>202</v>
      </c>
      <c r="D619" s="341">
        <v>50.86</v>
      </c>
      <c r="E619">
        <v>64.5</v>
      </c>
    </row>
    <row r="620" spans="1:5">
      <c r="A620" s="339">
        <v>105332</v>
      </c>
      <c r="B620" s="340" t="s">
        <v>5629</v>
      </c>
      <c r="C620" s="339" t="s">
        <v>202</v>
      </c>
      <c r="D620" s="341">
        <v>50.3</v>
      </c>
      <c r="E620">
        <v>63.53</v>
      </c>
    </row>
    <row r="621" spans="1:5">
      <c r="A621" s="339">
        <v>105333</v>
      </c>
      <c r="B621" s="340" t="s">
        <v>5630</v>
      </c>
      <c r="C621" s="339" t="s">
        <v>202</v>
      </c>
      <c r="D621" s="341">
        <v>225.98</v>
      </c>
      <c r="E621">
        <v>282.86</v>
      </c>
    </row>
    <row r="622" spans="1:5">
      <c r="A622" s="339">
        <v>105334</v>
      </c>
      <c r="B622" s="340" t="s">
        <v>5631</v>
      </c>
      <c r="C622" s="339" t="s">
        <v>202</v>
      </c>
      <c r="D622" s="341">
        <v>223.93</v>
      </c>
      <c r="E622">
        <v>279.81</v>
      </c>
    </row>
    <row r="623" spans="1:5">
      <c r="A623" s="339">
        <v>105335</v>
      </c>
      <c r="B623" s="340" t="s">
        <v>5632</v>
      </c>
      <c r="C623" s="339" t="s">
        <v>202</v>
      </c>
      <c r="D623" s="341">
        <v>341.07</v>
      </c>
      <c r="E623">
        <v>426.24</v>
      </c>
    </row>
    <row r="624" spans="1:5">
      <c r="A624" s="339">
        <v>105336</v>
      </c>
      <c r="B624" s="340" t="s">
        <v>5633</v>
      </c>
      <c r="C624" s="339" t="s">
        <v>202</v>
      </c>
      <c r="D624" s="341">
        <v>338.65</v>
      </c>
      <c r="E624">
        <v>422.64</v>
      </c>
    </row>
    <row r="625" spans="1:5">
      <c r="A625" s="339">
        <v>105337</v>
      </c>
      <c r="B625" s="340" t="s">
        <v>5634</v>
      </c>
      <c r="C625" s="339" t="s">
        <v>202</v>
      </c>
      <c r="D625" s="341">
        <v>481.6</v>
      </c>
      <c r="E625">
        <v>601.22</v>
      </c>
    </row>
    <row r="626" spans="1:5">
      <c r="A626" s="339">
        <v>105338</v>
      </c>
      <c r="B626" s="340" t="s">
        <v>5635</v>
      </c>
      <c r="C626" s="339" t="s">
        <v>202</v>
      </c>
      <c r="D626" s="341">
        <v>478.81</v>
      </c>
      <c r="E626">
        <v>597.05999999999995</v>
      </c>
    </row>
    <row r="627" spans="1:5">
      <c r="A627" s="339">
        <v>106108</v>
      </c>
      <c r="B627" s="340" t="s">
        <v>5636</v>
      </c>
      <c r="C627" s="339" t="s">
        <v>202</v>
      </c>
      <c r="D627" s="341">
        <v>71.95</v>
      </c>
      <c r="E627">
        <v>90.81</v>
      </c>
    </row>
    <row r="628" spans="1:5">
      <c r="A628" s="339">
        <v>106109</v>
      </c>
      <c r="B628" s="340" t="s">
        <v>5637</v>
      </c>
      <c r="C628" s="339" t="s">
        <v>202</v>
      </c>
      <c r="D628" s="341">
        <v>71.34</v>
      </c>
      <c r="E628">
        <v>89.78</v>
      </c>
    </row>
    <row r="629" spans="1:5">
      <c r="A629" s="339">
        <v>106104</v>
      </c>
      <c r="B629" s="340" t="s">
        <v>5638</v>
      </c>
      <c r="C629" s="339" t="s">
        <v>202</v>
      </c>
      <c r="D629" s="341">
        <v>23.33</v>
      </c>
      <c r="E629">
        <v>30.07</v>
      </c>
    </row>
    <row r="630" spans="1:5">
      <c r="A630" s="339">
        <v>106105</v>
      </c>
      <c r="B630" s="340" t="s">
        <v>5639</v>
      </c>
      <c r="C630" s="339" t="s">
        <v>202</v>
      </c>
      <c r="D630" s="341">
        <v>22.88</v>
      </c>
      <c r="E630">
        <v>29.3</v>
      </c>
    </row>
    <row r="631" spans="1:5">
      <c r="A631" s="339">
        <v>106106</v>
      </c>
      <c r="B631" s="340" t="s">
        <v>5640</v>
      </c>
      <c r="C631" s="339" t="s">
        <v>202</v>
      </c>
      <c r="D631" s="341">
        <v>43.97</v>
      </c>
      <c r="E631">
        <v>55.87</v>
      </c>
    </row>
    <row r="632" spans="1:5">
      <c r="A632" s="339">
        <v>106107</v>
      </c>
      <c r="B632" s="340" t="s">
        <v>5641</v>
      </c>
      <c r="C632" s="339" t="s">
        <v>202</v>
      </c>
      <c r="D632" s="341">
        <v>43.44</v>
      </c>
      <c r="E632">
        <v>54.96</v>
      </c>
    </row>
    <row r="633" spans="1:5">
      <c r="A633" s="339">
        <v>105377</v>
      </c>
      <c r="B633" s="340" t="s">
        <v>5642</v>
      </c>
      <c r="C633" s="339" t="s">
        <v>63</v>
      </c>
      <c r="D633" s="341">
        <v>46.97</v>
      </c>
      <c r="E633">
        <v>52.57</v>
      </c>
    </row>
    <row r="634" spans="1:5">
      <c r="A634" s="339">
        <v>105368</v>
      </c>
      <c r="B634" s="340" t="s">
        <v>5643</v>
      </c>
      <c r="C634" s="339" t="s">
        <v>63</v>
      </c>
      <c r="D634" s="341">
        <v>43.74</v>
      </c>
      <c r="E634">
        <v>48.12</v>
      </c>
    </row>
    <row r="635" spans="1:5">
      <c r="A635" s="339">
        <v>105369</v>
      </c>
      <c r="B635" s="340" t="s">
        <v>5644</v>
      </c>
      <c r="C635" s="339" t="s">
        <v>63</v>
      </c>
      <c r="D635" s="341">
        <v>74.56</v>
      </c>
      <c r="E635">
        <v>81.97</v>
      </c>
    </row>
    <row r="636" spans="1:5">
      <c r="A636" s="339">
        <v>105370</v>
      </c>
      <c r="B636" s="340" t="s">
        <v>5645</v>
      </c>
      <c r="C636" s="339" t="s">
        <v>63</v>
      </c>
      <c r="D636" s="341">
        <v>70.27</v>
      </c>
      <c r="E636">
        <v>76.03</v>
      </c>
    </row>
    <row r="637" spans="1:5">
      <c r="A637" s="339">
        <v>92864</v>
      </c>
      <c r="B637" s="340" t="s">
        <v>5646</v>
      </c>
      <c r="C637" s="339" t="s">
        <v>202</v>
      </c>
      <c r="D637" s="341">
        <v>98.95</v>
      </c>
      <c r="E637">
        <v>99.28</v>
      </c>
    </row>
    <row r="638" spans="1:5">
      <c r="A638" s="339">
        <v>92848</v>
      </c>
      <c r="B638" s="340" t="s">
        <v>5647</v>
      </c>
      <c r="C638" s="339" t="s">
        <v>202</v>
      </c>
      <c r="D638" s="341">
        <v>89.77</v>
      </c>
      <c r="E638">
        <v>86.86</v>
      </c>
    </row>
    <row r="639" spans="1:5">
      <c r="A639" s="339">
        <v>104937</v>
      </c>
      <c r="B639" s="340" t="s">
        <v>5648</v>
      </c>
      <c r="C639" s="339" t="s">
        <v>202</v>
      </c>
      <c r="D639" s="341">
        <v>0</v>
      </c>
      <c r="E639">
        <v>0</v>
      </c>
    </row>
    <row r="640" spans="1:5">
      <c r="A640" s="339">
        <v>104933</v>
      </c>
      <c r="B640" s="340" t="s">
        <v>5649</v>
      </c>
      <c r="C640" s="339" t="s">
        <v>202</v>
      </c>
      <c r="D640" s="341">
        <v>0</v>
      </c>
      <c r="E640">
        <v>0</v>
      </c>
    </row>
    <row r="641" spans="1:5">
      <c r="A641" s="339">
        <v>104939</v>
      </c>
      <c r="B641" s="340" t="s">
        <v>5650</v>
      </c>
      <c r="C641" s="339" t="s">
        <v>202</v>
      </c>
      <c r="D641" s="341">
        <v>0</v>
      </c>
      <c r="E641">
        <v>0</v>
      </c>
    </row>
    <row r="642" spans="1:5">
      <c r="A642" s="339">
        <v>104935</v>
      </c>
      <c r="B642" s="340" t="s">
        <v>5651</v>
      </c>
      <c r="C642" s="339" t="s">
        <v>202</v>
      </c>
      <c r="D642" s="341">
        <v>0</v>
      </c>
      <c r="E642">
        <v>0</v>
      </c>
    </row>
    <row r="643" spans="1:5">
      <c r="A643" s="339">
        <v>92850</v>
      </c>
      <c r="B643" s="340" t="s">
        <v>5652</v>
      </c>
      <c r="C643" s="339" t="s">
        <v>202</v>
      </c>
      <c r="D643" s="341">
        <v>24.37</v>
      </c>
      <c r="E643">
        <v>24.62</v>
      </c>
    </row>
    <row r="644" spans="1:5">
      <c r="A644" s="339">
        <v>92834</v>
      </c>
      <c r="B644" s="340" t="s">
        <v>5653</v>
      </c>
      <c r="C644" s="339" t="s">
        <v>202</v>
      </c>
      <c r="D644" s="341">
        <v>22.07</v>
      </c>
      <c r="E644">
        <v>21.49</v>
      </c>
    </row>
    <row r="645" spans="1:5">
      <c r="A645" s="339">
        <v>92852</v>
      </c>
      <c r="B645" s="340" t="s">
        <v>5654</v>
      </c>
      <c r="C645" s="339" t="s">
        <v>202</v>
      </c>
      <c r="D645" s="341">
        <v>32.03</v>
      </c>
      <c r="E645">
        <v>33.340000000000003</v>
      </c>
    </row>
    <row r="646" spans="1:5">
      <c r="A646" s="339">
        <v>92836</v>
      </c>
      <c r="B646" s="340" t="s">
        <v>5655</v>
      </c>
      <c r="C646" s="339" t="s">
        <v>202</v>
      </c>
      <c r="D646" s="341">
        <v>28.74</v>
      </c>
      <c r="E646">
        <v>28.9</v>
      </c>
    </row>
    <row r="647" spans="1:5">
      <c r="A647" s="339">
        <v>92854</v>
      </c>
      <c r="B647" s="340" t="s">
        <v>5656</v>
      </c>
      <c r="C647" s="339" t="s">
        <v>202</v>
      </c>
      <c r="D647" s="341">
        <v>40.14</v>
      </c>
      <c r="E647">
        <v>42.39</v>
      </c>
    </row>
    <row r="648" spans="1:5">
      <c r="A648" s="339">
        <v>92838</v>
      </c>
      <c r="B648" s="340" t="s">
        <v>5657</v>
      </c>
      <c r="C648" s="339" t="s">
        <v>202</v>
      </c>
      <c r="D648" s="341">
        <v>35.869999999999997</v>
      </c>
      <c r="E648">
        <v>36.619999999999997</v>
      </c>
    </row>
    <row r="649" spans="1:5">
      <c r="A649" s="339">
        <v>92856</v>
      </c>
      <c r="B649" s="340" t="s">
        <v>5658</v>
      </c>
      <c r="C649" s="339" t="s">
        <v>202</v>
      </c>
      <c r="D649" s="341">
        <v>48.63</v>
      </c>
      <c r="E649">
        <v>51.65</v>
      </c>
    </row>
    <row r="650" spans="1:5">
      <c r="A650" s="339">
        <v>92840</v>
      </c>
      <c r="B650" s="340" t="s">
        <v>5659</v>
      </c>
      <c r="C650" s="339" t="s">
        <v>202</v>
      </c>
      <c r="D650" s="341">
        <v>43.39</v>
      </c>
      <c r="E650">
        <v>44.56</v>
      </c>
    </row>
    <row r="651" spans="1:5">
      <c r="A651" s="339">
        <v>92858</v>
      </c>
      <c r="B651" s="340" t="s">
        <v>5660</v>
      </c>
      <c r="C651" s="339" t="s">
        <v>202</v>
      </c>
      <c r="D651" s="341">
        <v>61.24</v>
      </c>
      <c r="E651">
        <v>63.6</v>
      </c>
    </row>
    <row r="652" spans="1:5">
      <c r="A652" s="339">
        <v>92842</v>
      </c>
      <c r="B652" s="340" t="s">
        <v>5661</v>
      </c>
      <c r="C652" s="339" t="s">
        <v>202</v>
      </c>
      <c r="D652" s="341">
        <v>55</v>
      </c>
      <c r="E652">
        <v>55.16</v>
      </c>
    </row>
    <row r="653" spans="1:5">
      <c r="A653" s="339">
        <v>92860</v>
      </c>
      <c r="B653" s="340" t="s">
        <v>5662</v>
      </c>
      <c r="C653" s="339" t="s">
        <v>202</v>
      </c>
      <c r="D653" s="341">
        <v>72.92</v>
      </c>
      <c r="E653">
        <v>74.900000000000006</v>
      </c>
    </row>
    <row r="654" spans="1:5">
      <c r="A654" s="339">
        <v>92844</v>
      </c>
      <c r="B654" s="340" t="s">
        <v>5663</v>
      </c>
      <c r="C654" s="339" t="s">
        <v>202</v>
      </c>
      <c r="D654" s="341">
        <v>65.7</v>
      </c>
      <c r="E654">
        <v>65.14</v>
      </c>
    </row>
    <row r="655" spans="1:5">
      <c r="A655" s="339">
        <v>92862</v>
      </c>
      <c r="B655" s="340" t="s">
        <v>5664</v>
      </c>
      <c r="C655" s="339" t="s">
        <v>202</v>
      </c>
      <c r="D655" s="341">
        <v>83.66</v>
      </c>
      <c r="E655">
        <v>85.63</v>
      </c>
    </row>
    <row r="656" spans="1:5">
      <c r="A656" s="339">
        <v>92846</v>
      </c>
      <c r="B656" s="340" t="s">
        <v>5665</v>
      </c>
      <c r="C656" s="339" t="s">
        <v>202</v>
      </c>
      <c r="D656" s="341">
        <v>75.459999999999994</v>
      </c>
      <c r="E656">
        <v>74.55</v>
      </c>
    </row>
    <row r="657" spans="1:5">
      <c r="A657" s="339">
        <v>92828</v>
      </c>
      <c r="B657" s="340" t="s">
        <v>5666</v>
      </c>
      <c r="C657" s="339" t="s">
        <v>202</v>
      </c>
      <c r="D657" s="341">
        <v>104.61</v>
      </c>
      <c r="E657">
        <v>133.25</v>
      </c>
    </row>
    <row r="658" spans="1:5">
      <c r="A658" s="339">
        <v>92815</v>
      </c>
      <c r="B658" s="340" t="s">
        <v>5667</v>
      </c>
      <c r="C658" s="339" t="s">
        <v>202</v>
      </c>
      <c r="D658" s="341">
        <v>95.4</v>
      </c>
      <c r="E658">
        <v>120.83</v>
      </c>
    </row>
    <row r="659" spans="1:5">
      <c r="A659" s="339">
        <v>92830</v>
      </c>
      <c r="B659" s="340" t="s">
        <v>5668</v>
      </c>
      <c r="C659" s="339" t="s">
        <v>202</v>
      </c>
      <c r="D659" s="341">
        <v>130.25</v>
      </c>
      <c r="E659">
        <v>163.86</v>
      </c>
    </row>
    <row r="660" spans="1:5">
      <c r="A660" s="339">
        <v>92817</v>
      </c>
      <c r="B660" s="340" t="s">
        <v>5669</v>
      </c>
      <c r="C660" s="339" t="s">
        <v>202</v>
      </c>
      <c r="D660" s="341">
        <v>119.09</v>
      </c>
      <c r="E660">
        <v>148.78</v>
      </c>
    </row>
    <row r="661" spans="1:5">
      <c r="A661" s="339">
        <v>92832</v>
      </c>
      <c r="B661" s="340" t="s">
        <v>5670</v>
      </c>
      <c r="C661" s="339" t="s">
        <v>202</v>
      </c>
      <c r="D661" s="341">
        <v>171.19</v>
      </c>
      <c r="E661">
        <v>211.68</v>
      </c>
    </row>
    <row r="662" spans="1:5">
      <c r="A662" s="339">
        <v>92819</v>
      </c>
      <c r="B662" s="340" t="s">
        <v>5671</v>
      </c>
      <c r="C662" s="339" t="s">
        <v>202</v>
      </c>
      <c r="D662" s="341">
        <v>157.09</v>
      </c>
      <c r="E662">
        <v>192.6</v>
      </c>
    </row>
    <row r="663" spans="1:5">
      <c r="A663" s="339">
        <v>92820</v>
      </c>
      <c r="B663" s="340" t="s">
        <v>5672</v>
      </c>
      <c r="C663" s="339" t="s">
        <v>202</v>
      </c>
      <c r="D663" s="341">
        <v>25.51</v>
      </c>
      <c r="E663">
        <v>34.14</v>
      </c>
    </row>
    <row r="664" spans="1:5">
      <c r="A664" s="339">
        <v>92808</v>
      </c>
      <c r="B664" s="340" t="s">
        <v>5673</v>
      </c>
      <c r="C664" s="339" t="s">
        <v>202</v>
      </c>
      <c r="D664" s="341">
        <v>23.2</v>
      </c>
      <c r="E664">
        <v>30.99</v>
      </c>
    </row>
    <row r="665" spans="1:5">
      <c r="A665" s="339">
        <v>92821</v>
      </c>
      <c r="B665" s="340" t="s">
        <v>5674</v>
      </c>
      <c r="C665" s="339" t="s">
        <v>202</v>
      </c>
      <c r="D665" s="341">
        <v>35.74</v>
      </c>
      <c r="E665">
        <v>47.46</v>
      </c>
    </row>
    <row r="666" spans="1:5">
      <c r="A666" s="339">
        <v>92809</v>
      </c>
      <c r="B666" s="340" t="s">
        <v>5675</v>
      </c>
      <c r="C666" s="339" t="s">
        <v>202</v>
      </c>
      <c r="D666" s="341">
        <v>32.46</v>
      </c>
      <c r="E666">
        <v>43.03</v>
      </c>
    </row>
    <row r="667" spans="1:5">
      <c r="A667" s="339">
        <v>92822</v>
      </c>
      <c r="B667" s="340" t="s">
        <v>5676</v>
      </c>
      <c r="C667" s="339" t="s">
        <v>202</v>
      </c>
      <c r="D667" s="341">
        <v>46.41</v>
      </c>
      <c r="E667">
        <v>61.15</v>
      </c>
    </row>
    <row r="668" spans="1:5">
      <c r="A668" s="339">
        <v>92810</v>
      </c>
      <c r="B668" s="340" t="s">
        <v>5677</v>
      </c>
      <c r="C668" s="339" t="s">
        <v>202</v>
      </c>
      <c r="D668" s="341">
        <v>42.13</v>
      </c>
      <c r="E668">
        <v>55.38</v>
      </c>
    </row>
    <row r="669" spans="1:5">
      <c r="A669" s="339">
        <v>92824</v>
      </c>
      <c r="B669" s="340" t="s">
        <v>5678</v>
      </c>
      <c r="C669" s="339" t="s">
        <v>202</v>
      </c>
      <c r="D669" s="341">
        <v>57.34</v>
      </c>
      <c r="E669">
        <v>75.03</v>
      </c>
    </row>
    <row r="670" spans="1:5">
      <c r="A670" s="339">
        <v>92811</v>
      </c>
      <c r="B670" s="340" t="s">
        <v>5679</v>
      </c>
      <c r="C670" s="339" t="s">
        <v>202</v>
      </c>
      <c r="D670" s="341">
        <v>52.09</v>
      </c>
      <c r="E670">
        <v>67.95</v>
      </c>
    </row>
    <row r="671" spans="1:5">
      <c r="A671" s="339">
        <v>92825</v>
      </c>
      <c r="B671" s="340" t="s">
        <v>5680</v>
      </c>
      <c r="C671" s="339" t="s">
        <v>202</v>
      </c>
      <c r="D671" s="341">
        <v>68.64</v>
      </c>
      <c r="E671">
        <v>89.2</v>
      </c>
    </row>
    <row r="672" spans="1:5">
      <c r="A672" s="339">
        <v>92812</v>
      </c>
      <c r="B672" s="340" t="s">
        <v>5681</v>
      </c>
      <c r="C672" s="339" t="s">
        <v>202</v>
      </c>
      <c r="D672" s="341">
        <v>62.42</v>
      </c>
      <c r="E672">
        <v>80.78</v>
      </c>
    </row>
    <row r="673" spans="1:5">
      <c r="A673" s="339">
        <v>92826</v>
      </c>
      <c r="B673" s="340" t="s">
        <v>5682</v>
      </c>
      <c r="C673" s="339" t="s">
        <v>202</v>
      </c>
      <c r="D673" s="341">
        <v>80.290000000000006</v>
      </c>
      <c r="E673">
        <v>103.62</v>
      </c>
    </row>
    <row r="674" spans="1:5">
      <c r="A674" s="339">
        <v>92813</v>
      </c>
      <c r="B674" s="340" t="s">
        <v>5683</v>
      </c>
      <c r="C674" s="339" t="s">
        <v>202</v>
      </c>
      <c r="D674" s="341">
        <v>73.099999999999994</v>
      </c>
      <c r="E674">
        <v>93.88</v>
      </c>
    </row>
    <row r="675" spans="1:5">
      <c r="A675" s="339">
        <v>92827</v>
      </c>
      <c r="B675" s="340" t="s">
        <v>5684</v>
      </c>
      <c r="C675" s="339" t="s">
        <v>202</v>
      </c>
      <c r="D675" s="341">
        <v>92.33</v>
      </c>
      <c r="E675">
        <v>118.34</v>
      </c>
    </row>
    <row r="676" spans="1:5">
      <c r="A676" s="339">
        <v>92814</v>
      </c>
      <c r="B676" s="340" t="s">
        <v>5685</v>
      </c>
      <c r="C676" s="339" t="s">
        <v>202</v>
      </c>
      <c r="D676" s="341">
        <v>84.1</v>
      </c>
      <c r="E676">
        <v>107.24</v>
      </c>
    </row>
    <row r="677" spans="1:5">
      <c r="A677" s="339">
        <v>95570</v>
      </c>
      <c r="B677" s="340" t="s">
        <v>5686</v>
      </c>
      <c r="C677" s="339" t="s">
        <v>202</v>
      </c>
      <c r="D677" s="341">
        <v>96.78</v>
      </c>
      <c r="E677">
        <v>105.41</v>
      </c>
    </row>
    <row r="678" spans="1:5">
      <c r="A678" s="339">
        <v>95567</v>
      </c>
      <c r="B678" s="340" t="s">
        <v>5687</v>
      </c>
      <c r="C678" s="339" t="s">
        <v>202</v>
      </c>
      <c r="D678" s="341">
        <v>94.47</v>
      </c>
      <c r="E678">
        <v>102.26</v>
      </c>
    </row>
    <row r="679" spans="1:5">
      <c r="A679" s="339">
        <v>95571</v>
      </c>
      <c r="B679" s="340" t="s">
        <v>5688</v>
      </c>
      <c r="C679" s="339" t="s">
        <v>202</v>
      </c>
      <c r="D679" s="341">
        <v>119.96</v>
      </c>
      <c r="E679">
        <v>131.68</v>
      </c>
    </row>
    <row r="680" spans="1:5">
      <c r="A680" s="339">
        <v>95568</v>
      </c>
      <c r="B680" s="340" t="s">
        <v>5689</v>
      </c>
      <c r="C680" s="339" t="s">
        <v>202</v>
      </c>
      <c r="D680" s="341">
        <v>116.68</v>
      </c>
      <c r="E680">
        <v>127.25</v>
      </c>
    </row>
    <row r="681" spans="1:5">
      <c r="A681" s="339">
        <v>95572</v>
      </c>
      <c r="B681" s="340" t="s">
        <v>5690</v>
      </c>
      <c r="C681" s="339" t="s">
        <v>202</v>
      </c>
      <c r="D681" s="341">
        <v>171.76</v>
      </c>
      <c r="E681">
        <v>186.5</v>
      </c>
    </row>
    <row r="682" spans="1:5">
      <c r="A682" s="339">
        <v>95569</v>
      </c>
      <c r="B682" s="340" t="s">
        <v>5691</v>
      </c>
      <c r="C682" s="339" t="s">
        <v>202</v>
      </c>
      <c r="D682" s="341">
        <v>167.48</v>
      </c>
      <c r="E682">
        <v>180.73</v>
      </c>
    </row>
    <row r="683" spans="1:5">
      <c r="A683" s="339">
        <v>92863</v>
      </c>
      <c r="B683" s="340" t="s">
        <v>5692</v>
      </c>
      <c r="C683" s="339" t="s">
        <v>202</v>
      </c>
      <c r="D683" s="341">
        <v>1179.5</v>
      </c>
      <c r="E683">
        <v>1179.83</v>
      </c>
    </row>
    <row r="684" spans="1:5">
      <c r="A684" s="339">
        <v>92847</v>
      </c>
      <c r="B684" s="340" t="s">
        <v>5693</v>
      </c>
      <c r="C684" s="339" t="s">
        <v>202</v>
      </c>
      <c r="D684" s="341">
        <v>1170.32</v>
      </c>
      <c r="E684">
        <v>1167.4100000000001</v>
      </c>
    </row>
    <row r="685" spans="1:5">
      <c r="A685" s="339">
        <v>104936</v>
      </c>
      <c r="B685" s="340" t="s">
        <v>5694</v>
      </c>
      <c r="C685" s="339" t="s">
        <v>202</v>
      </c>
      <c r="D685" s="341">
        <v>0</v>
      </c>
      <c r="E685">
        <v>0</v>
      </c>
    </row>
    <row r="686" spans="1:5">
      <c r="A686" s="339">
        <v>104932</v>
      </c>
      <c r="B686" s="340" t="s">
        <v>5695</v>
      </c>
      <c r="C686" s="339" t="s">
        <v>202</v>
      </c>
      <c r="D686" s="341">
        <v>0</v>
      </c>
      <c r="E686">
        <v>0</v>
      </c>
    </row>
    <row r="687" spans="1:5">
      <c r="A687" s="339">
        <v>104938</v>
      </c>
      <c r="B687" s="340" t="s">
        <v>5696</v>
      </c>
      <c r="C687" s="339" t="s">
        <v>202</v>
      </c>
      <c r="D687" s="341">
        <v>0</v>
      </c>
      <c r="E687">
        <v>0</v>
      </c>
    </row>
    <row r="688" spans="1:5">
      <c r="A688" s="339">
        <v>104934</v>
      </c>
      <c r="B688" s="340" t="s">
        <v>5697</v>
      </c>
      <c r="C688" s="339" t="s">
        <v>202</v>
      </c>
      <c r="D688" s="341">
        <v>0</v>
      </c>
      <c r="E688">
        <v>0</v>
      </c>
    </row>
    <row r="689" spans="1:5">
      <c r="A689" s="339">
        <v>92849</v>
      </c>
      <c r="B689" s="340" t="s">
        <v>5698</v>
      </c>
      <c r="C689" s="339" t="s">
        <v>202</v>
      </c>
      <c r="D689" s="341">
        <v>250.44</v>
      </c>
      <c r="E689">
        <v>250.69</v>
      </c>
    </row>
    <row r="690" spans="1:5">
      <c r="A690" s="339">
        <v>92833</v>
      </c>
      <c r="B690" s="340" t="s">
        <v>5699</v>
      </c>
      <c r="C690" s="339" t="s">
        <v>202</v>
      </c>
      <c r="D690" s="341">
        <v>248.14</v>
      </c>
      <c r="E690">
        <v>247.56</v>
      </c>
    </row>
    <row r="691" spans="1:5">
      <c r="A691" s="339">
        <v>92851</v>
      </c>
      <c r="B691" s="340" t="s">
        <v>5700</v>
      </c>
      <c r="C691" s="339" t="s">
        <v>202</v>
      </c>
      <c r="D691" s="341">
        <v>263.89999999999998</v>
      </c>
      <c r="E691">
        <v>265.20999999999998</v>
      </c>
    </row>
    <row r="692" spans="1:5">
      <c r="A692" s="339">
        <v>92835</v>
      </c>
      <c r="B692" s="340" t="s">
        <v>5701</v>
      </c>
      <c r="C692" s="339" t="s">
        <v>202</v>
      </c>
      <c r="D692" s="341">
        <v>260.61</v>
      </c>
      <c r="E692">
        <v>260.77</v>
      </c>
    </row>
    <row r="693" spans="1:5">
      <c r="A693" s="339">
        <v>92853</v>
      </c>
      <c r="B693" s="340" t="s">
        <v>5702</v>
      </c>
      <c r="C693" s="339" t="s">
        <v>202</v>
      </c>
      <c r="D693" s="341">
        <v>469.11</v>
      </c>
      <c r="E693">
        <v>471.36</v>
      </c>
    </row>
    <row r="694" spans="1:5">
      <c r="A694" s="339">
        <v>92837</v>
      </c>
      <c r="B694" s="340" t="s">
        <v>5703</v>
      </c>
      <c r="C694" s="339" t="s">
        <v>202</v>
      </c>
      <c r="D694" s="341">
        <v>464.84</v>
      </c>
      <c r="E694">
        <v>465.59</v>
      </c>
    </row>
    <row r="695" spans="1:5">
      <c r="A695" s="339">
        <v>92855</v>
      </c>
      <c r="B695" s="340" t="s">
        <v>5704</v>
      </c>
      <c r="C695" s="339" t="s">
        <v>202</v>
      </c>
      <c r="D695" s="341">
        <v>574.99</v>
      </c>
      <c r="E695">
        <v>578.01</v>
      </c>
    </row>
    <row r="696" spans="1:5">
      <c r="A696" s="339">
        <v>92839</v>
      </c>
      <c r="B696" s="340" t="s">
        <v>5705</v>
      </c>
      <c r="C696" s="339" t="s">
        <v>202</v>
      </c>
      <c r="D696" s="341">
        <v>569.75</v>
      </c>
      <c r="E696">
        <v>570.91999999999996</v>
      </c>
    </row>
    <row r="697" spans="1:5">
      <c r="A697" s="339">
        <v>92857</v>
      </c>
      <c r="B697" s="340" t="s">
        <v>5706</v>
      </c>
      <c r="C697" s="339" t="s">
        <v>202</v>
      </c>
      <c r="D697" s="341">
        <v>748.75</v>
      </c>
      <c r="E697">
        <v>751.11</v>
      </c>
    </row>
    <row r="698" spans="1:5">
      <c r="A698" s="339">
        <v>92841</v>
      </c>
      <c r="B698" s="340" t="s">
        <v>5707</v>
      </c>
      <c r="C698" s="339" t="s">
        <v>202</v>
      </c>
      <c r="D698" s="341">
        <v>742.51</v>
      </c>
      <c r="E698">
        <v>742.67</v>
      </c>
    </row>
    <row r="699" spans="1:5">
      <c r="A699" s="339">
        <v>92859</v>
      </c>
      <c r="B699" s="340" t="s">
        <v>5708</v>
      </c>
      <c r="C699" s="339" t="s">
        <v>202</v>
      </c>
      <c r="D699" s="341">
        <v>775.62</v>
      </c>
      <c r="E699">
        <v>777.6</v>
      </c>
    </row>
    <row r="700" spans="1:5">
      <c r="A700" s="339">
        <v>92843</v>
      </c>
      <c r="B700" s="340" t="s">
        <v>5709</v>
      </c>
      <c r="C700" s="339" t="s">
        <v>202</v>
      </c>
      <c r="D700" s="341">
        <v>768.4</v>
      </c>
      <c r="E700">
        <v>767.84</v>
      </c>
    </row>
    <row r="701" spans="1:5">
      <c r="A701" s="339">
        <v>92861</v>
      </c>
      <c r="B701" s="340" t="s">
        <v>5710</v>
      </c>
      <c r="C701" s="339" t="s">
        <v>202</v>
      </c>
      <c r="D701" s="341">
        <v>1149.1400000000001</v>
      </c>
      <c r="E701">
        <v>1151.1099999999999</v>
      </c>
    </row>
    <row r="702" spans="1:5">
      <c r="A702" s="339">
        <v>92845</v>
      </c>
      <c r="B702" s="340" t="s">
        <v>5711</v>
      </c>
      <c r="C702" s="339" t="s">
        <v>202</v>
      </c>
      <c r="D702" s="341">
        <v>1140.94</v>
      </c>
      <c r="E702">
        <v>1140.03</v>
      </c>
    </row>
    <row r="703" spans="1:5">
      <c r="A703" s="339">
        <v>92226</v>
      </c>
      <c r="B703" s="340" t="s">
        <v>5712</v>
      </c>
      <c r="C703" s="339" t="s">
        <v>202</v>
      </c>
      <c r="D703" s="341">
        <v>642.55999999999995</v>
      </c>
      <c r="E703">
        <v>671.2</v>
      </c>
    </row>
    <row r="704" spans="1:5">
      <c r="A704" s="339">
        <v>92216</v>
      </c>
      <c r="B704" s="340" t="s">
        <v>5713</v>
      </c>
      <c r="C704" s="339" t="s">
        <v>202</v>
      </c>
      <c r="D704" s="341">
        <v>633.35</v>
      </c>
      <c r="E704">
        <v>658.78</v>
      </c>
    </row>
    <row r="705" spans="1:5">
      <c r="A705" s="339">
        <v>92829</v>
      </c>
      <c r="B705" s="340" t="s">
        <v>5714</v>
      </c>
      <c r="C705" s="339" t="s">
        <v>202</v>
      </c>
      <c r="D705" s="341">
        <v>933.71</v>
      </c>
      <c r="E705">
        <v>967.32</v>
      </c>
    </row>
    <row r="706" spans="1:5">
      <c r="A706" s="339">
        <v>92816</v>
      </c>
      <c r="B706" s="340" t="s">
        <v>5715</v>
      </c>
      <c r="C706" s="339" t="s">
        <v>202</v>
      </c>
      <c r="D706" s="341">
        <v>922.55</v>
      </c>
      <c r="E706">
        <v>952.24</v>
      </c>
    </row>
    <row r="707" spans="1:5">
      <c r="A707" s="339">
        <v>92831</v>
      </c>
      <c r="B707" s="340" t="s">
        <v>5716</v>
      </c>
      <c r="C707" s="339" t="s">
        <v>202</v>
      </c>
      <c r="D707" s="341">
        <v>1335.22</v>
      </c>
      <c r="E707">
        <v>1375.71</v>
      </c>
    </row>
    <row r="708" spans="1:5">
      <c r="A708" s="339">
        <v>92818</v>
      </c>
      <c r="B708" s="340" t="s">
        <v>5717</v>
      </c>
      <c r="C708" s="339" t="s">
        <v>202</v>
      </c>
      <c r="D708" s="341">
        <v>1321.12</v>
      </c>
      <c r="E708">
        <v>1356.63</v>
      </c>
    </row>
    <row r="709" spans="1:5">
      <c r="A709" s="339">
        <v>95566</v>
      </c>
      <c r="B709" s="340" t="s">
        <v>5718</v>
      </c>
      <c r="C709" s="339" t="s">
        <v>202</v>
      </c>
      <c r="D709" s="341">
        <v>151.88</v>
      </c>
      <c r="E709">
        <v>160.51</v>
      </c>
    </row>
    <row r="710" spans="1:5">
      <c r="A710" s="339">
        <v>95565</v>
      </c>
      <c r="B710" s="340" t="s">
        <v>5719</v>
      </c>
      <c r="C710" s="339" t="s">
        <v>202</v>
      </c>
      <c r="D710" s="341">
        <v>149.57</v>
      </c>
      <c r="E710">
        <v>157.36000000000001</v>
      </c>
    </row>
    <row r="711" spans="1:5">
      <c r="A711" s="339">
        <v>92219</v>
      </c>
      <c r="B711" s="340" t="s">
        <v>5720</v>
      </c>
      <c r="C711" s="339" t="s">
        <v>202</v>
      </c>
      <c r="D711" s="341">
        <v>178.34</v>
      </c>
      <c r="E711">
        <v>190.06</v>
      </c>
    </row>
    <row r="712" spans="1:5">
      <c r="A712" s="339">
        <v>92210</v>
      </c>
      <c r="B712" s="340" t="s">
        <v>5721</v>
      </c>
      <c r="C712" s="339" t="s">
        <v>202</v>
      </c>
      <c r="D712" s="341">
        <v>175.06</v>
      </c>
      <c r="E712">
        <v>185.63</v>
      </c>
    </row>
    <row r="713" spans="1:5">
      <c r="A713" s="339">
        <v>92220</v>
      </c>
      <c r="B713" s="340" t="s">
        <v>5722</v>
      </c>
      <c r="C713" s="339" t="s">
        <v>202</v>
      </c>
      <c r="D713" s="341">
        <v>216.83</v>
      </c>
      <c r="E713">
        <v>231.57</v>
      </c>
    </row>
    <row r="714" spans="1:5">
      <c r="A714" s="339">
        <v>92211</v>
      </c>
      <c r="B714" s="340" t="s">
        <v>5723</v>
      </c>
      <c r="C714" s="339" t="s">
        <v>202</v>
      </c>
      <c r="D714" s="341">
        <v>212.55</v>
      </c>
      <c r="E714">
        <v>225.8</v>
      </c>
    </row>
    <row r="715" spans="1:5">
      <c r="A715" s="339">
        <v>92221</v>
      </c>
      <c r="B715" s="340" t="s">
        <v>5724</v>
      </c>
      <c r="C715" s="339" t="s">
        <v>202</v>
      </c>
      <c r="D715" s="341">
        <v>333.27</v>
      </c>
      <c r="E715">
        <v>350.96</v>
      </c>
    </row>
    <row r="716" spans="1:5">
      <c r="A716" s="339">
        <v>92212</v>
      </c>
      <c r="B716" s="340" t="s">
        <v>5725</v>
      </c>
      <c r="C716" s="339" t="s">
        <v>202</v>
      </c>
      <c r="D716" s="341">
        <v>328.02</v>
      </c>
      <c r="E716">
        <v>343.88</v>
      </c>
    </row>
    <row r="717" spans="1:5">
      <c r="A717" s="339">
        <v>92222</v>
      </c>
      <c r="B717" s="340" t="s">
        <v>5726</v>
      </c>
      <c r="C717" s="339" t="s">
        <v>202</v>
      </c>
      <c r="D717" s="341">
        <v>444.74</v>
      </c>
      <c r="E717">
        <v>465.3</v>
      </c>
    </row>
    <row r="718" spans="1:5">
      <c r="A718" s="339">
        <v>92213</v>
      </c>
      <c r="B718" s="340" t="s">
        <v>5727</v>
      </c>
      <c r="C718" s="339" t="s">
        <v>202</v>
      </c>
      <c r="D718" s="341">
        <v>438.52</v>
      </c>
      <c r="E718">
        <v>456.88</v>
      </c>
    </row>
    <row r="719" spans="1:5">
      <c r="A719" s="339">
        <v>92223</v>
      </c>
      <c r="B719" s="340" t="s">
        <v>5728</v>
      </c>
      <c r="C719" s="339" t="s">
        <v>202</v>
      </c>
      <c r="D719" s="341">
        <v>539.4</v>
      </c>
      <c r="E719">
        <v>562.73</v>
      </c>
    </row>
    <row r="720" spans="1:5">
      <c r="A720" s="339">
        <v>92214</v>
      </c>
      <c r="B720" s="340" t="s">
        <v>5729</v>
      </c>
      <c r="C720" s="339" t="s">
        <v>202</v>
      </c>
      <c r="D720" s="341">
        <v>532.21</v>
      </c>
      <c r="E720">
        <v>552.99</v>
      </c>
    </row>
    <row r="721" spans="1:5">
      <c r="A721" s="339">
        <v>92224</v>
      </c>
      <c r="B721" s="340" t="s">
        <v>5730</v>
      </c>
      <c r="C721" s="339" t="s">
        <v>202</v>
      </c>
      <c r="D721" s="341">
        <v>619.85</v>
      </c>
      <c r="E721">
        <v>645.86</v>
      </c>
    </row>
    <row r="722" spans="1:5">
      <c r="A722" s="339">
        <v>92215</v>
      </c>
      <c r="B722" s="340" t="s">
        <v>5731</v>
      </c>
      <c r="C722" s="339" t="s">
        <v>202</v>
      </c>
      <c r="D722" s="341">
        <v>611.62</v>
      </c>
      <c r="E722">
        <v>634.76</v>
      </c>
    </row>
    <row r="723" spans="1:5">
      <c r="A723" s="339">
        <v>94342</v>
      </c>
      <c r="B723" s="340" t="s">
        <v>5732</v>
      </c>
      <c r="C723" s="339" t="s">
        <v>5115</v>
      </c>
      <c r="D723" s="341">
        <v>131.59</v>
      </c>
      <c r="E723">
        <v>94.96</v>
      </c>
    </row>
    <row r="724" spans="1:5">
      <c r="A724" s="339">
        <v>94319</v>
      </c>
      <c r="B724" s="340" t="s">
        <v>5733</v>
      </c>
      <c r="C724" s="339" t="s">
        <v>5115</v>
      </c>
      <c r="D724" s="341">
        <v>81.260000000000005</v>
      </c>
      <c r="E724">
        <v>89.77</v>
      </c>
    </row>
    <row r="725" spans="1:5">
      <c r="A725" s="339">
        <v>94304</v>
      </c>
      <c r="B725" s="340" t="s">
        <v>5734</v>
      </c>
      <c r="C725" s="339" t="s">
        <v>5115</v>
      </c>
      <c r="D725" s="341">
        <v>78.14</v>
      </c>
      <c r="E725">
        <v>81.8</v>
      </c>
    </row>
    <row r="726" spans="1:5">
      <c r="A726" s="339">
        <v>94306</v>
      </c>
      <c r="B726" s="340" t="s">
        <v>5735</v>
      </c>
      <c r="C726" s="339" t="s">
        <v>5115</v>
      </c>
      <c r="D726" s="341">
        <v>71.599999999999994</v>
      </c>
      <c r="E726">
        <v>74.09</v>
      </c>
    </row>
    <row r="727" spans="1:5">
      <c r="A727" s="339">
        <v>94327</v>
      </c>
      <c r="B727" s="340" t="s">
        <v>5736</v>
      </c>
      <c r="C727" s="339" t="s">
        <v>5115</v>
      </c>
      <c r="D727" s="341">
        <v>128.47</v>
      </c>
      <c r="E727">
        <v>86.99</v>
      </c>
    </row>
    <row r="728" spans="1:5">
      <c r="A728" s="339">
        <v>94329</v>
      </c>
      <c r="B728" s="340" t="s">
        <v>5737</v>
      </c>
      <c r="C728" s="339" t="s">
        <v>5115</v>
      </c>
      <c r="D728" s="341">
        <v>121.93</v>
      </c>
      <c r="E728">
        <v>79.28</v>
      </c>
    </row>
    <row r="729" spans="1:5">
      <c r="A729" s="339">
        <v>94333</v>
      </c>
      <c r="B729" s="340" t="s">
        <v>5738</v>
      </c>
      <c r="C729" s="339" t="s">
        <v>5115</v>
      </c>
      <c r="D729" s="341">
        <v>119</v>
      </c>
      <c r="E729">
        <v>75.81</v>
      </c>
    </row>
    <row r="730" spans="1:5">
      <c r="A730" s="339">
        <v>94310</v>
      </c>
      <c r="B730" s="340" t="s">
        <v>5739</v>
      </c>
      <c r="C730" s="339" t="s">
        <v>5115</v>
      </c>
      <c r="D730" s="341">
        <v>68.67</v>
      </c>
      <c r="E730">
        <v>70.62</v>
      </c>
    </row>
    <row r="731" spans="1:5">
      <c r="A731" s="339">
        <v>104739</v>
      </c>
      <c r="B731" s="340" t="s">
        <v>5740</v>
      </c>
      <c r="C731" s="339" t="s">
        <v>5115</v>
      </c>
      <c r="D731" s="341">
        <v>133.69</v>
      </c>
      <c r="E731">
        <v>92.79</v>
      </c>
    </row>
    <row r="732" spans="1:5">
      <c r="A732" s="339">
        <v>104738</v>
      </c>
      <c r="B732" s="340" t="s">
        <v>5741</v>
      </c>
      <c r="C732" s="339" t="s">
        <v>5115</v>
      </c>
      <c r="D732" s="341">
        <v>83.36</v>
      </c>
      <c r="E732">
        <v>87.6</v>
      </c>
    </row>
    <row r="733" spans="1:5">
      <c r="A733" s="339">
        <v>94316</v>
      </c>
      <c r="B733" s="340" t="s">
        <v>5742</v>
      </c>
      <c r="C733" s="339" t="s">
        <v>5115</v>
      </c>
      <c r="D733" s="341">
        <v>73.11</v>
      </c>
      <c r="E733">
        <v>76.34</v>
      </c>
    </row>
    <row r="734" spans="1:5">
      <c r="A734" s="339">
        <v>94318</v>
      </c>
      <c r="B734" s="340" t="s">
        <v>5743</v>
      </c>
      <c r="C734" s="339" t="s">
        <v>5115</v>
      </c>
      <c r="D734" s="341">
        <v>67.31</v>
      </c>
      <c r="E734">
        <v>69.38</v>
      </c>
    </row>
    <row r="735" spans="1:5">
      <c r="A735" s="339">
        <v>94339</v>
      </c>
      <c r="B735" s="340" t="s">
        <v>5744</v>
      </c>
      <c r="C735" s="339" t="s">
        <v>5115</v>
      </c>
      <c r="D735" s="341">
        <v>123.44</v>
      </c>
      <c r="E735">
        <v>81.53</v>
      </c>
    </row>
    <row r="736" spans="1:5">
      <c r="A736" s="339">
        <v>94341</v>
      </c>
      <c r="B736" s="340" t="s">
        <v>5745</v>
      </c>
      <c r="C736" s="339" t="s">
        <v>5115</v>
      </c>
      <c r="D736" s="341">
        <v>117.64</v>
      </c>
      <c r="E736">
        <v>74.569999999999993</v>
      </c>
    </row>
    <row r="737" spans="1:5">
      <c r="A737" s="339">
        <v>104742</v>
      </c>
      <c r="B737" s="340" t="s">
        <v>5746</v>
      </c>
      <c r="C737" s="339" t="s">
        <v>5029</v>
      </c>
      <c r="D737" s="341">
        <v>8.18</v>
      </c>
      <c r="E737">
        <v>9.0399999999999991</v>
      </c>
    </row>
    <row r="738" spans="1:5">
      <c r="A738" s="339">
        <v>93382</v>
      </c>
      <c r="B738" s="340" t="s">
        <v>5747</v>
      </c>
      <c r="C738" s="339" t="s">
        <v>5115</v>
      </c>
      <c r="D738" s="341">
        <v>27.43</v>
      </c>
      <c r="E738">
        <v>35.94</v>
      </c>
    </row>
    <row r="739" spans="1:5">
      <c r="A739" s="339">
        <v>104737</v>
      </c>
      <c r="B739" s="340" t="s">
        <v>5748</v>
      </c>
      <c r="C739" s="339" t="s">
        <v>5115</v>
      </c>
      <c r="D739" s="341">
        <v>21.65</v>
      </c>
      <c r="E739">
        <v>30.51</v>
      </c>
    </row>
    <row r="740" spans="1:5">
      <c r="A740" s="339">
        <v>93369</v>
      </c>
      <c r="B740" s="340" t="s">
        <v>5749</v>
      </c>
      <c r="C740" s="339" t="s">
        <v>5115</v>
      </c>
      <c r="D740" s="341">
        <v>17.77</v>
      </c>
      <c r="E740">
        <v>20.260000000000002</v>
      </c>
    </row>
    <row r="741" spans="1:5">
      <c r="A741" s="339">
        <v>93373</v>
      </c>
      <c r="B741" s="340" t="s">
        <v>5750</v>
      </c>
      <c r="C741" s="339" t="s">
        <v>5115</v>
      </c>
      <c r="D741" s="341">
        <v>14.84</v>
      </c>
      <c r="E741">
        <v>16.79</v>
      </c>
    </row>
    <row r="742" spans="1:5">
      <c r="A742" s="339">
        <v>93368</v>
      </c>
      <c r="B742" s="340" t="s">
        <v>5751</v>
      </c>
      <c r="C742" s="339" t="s">
        <v>5115</v>
      </c>
      <c r="D742" s="341">
        <v>21.4</v>
      </c>
      <c r="E742">
        <v>24.53</v>
      </c>
    </row>
    <row r="743" spans="1:5">
      <c r="A743" s="339">
        <v>104729</v>
      </c>
      <c r="B743" s="340" t="s">
        <v>5752</v>
      </c>
      <c r="C743" s="339" t="s">
        <v>5115</v>
      </c>
      <c r="D743" s="341">
        <v>16.47</v>
      </c>
      <c r="E743">
        <v>19.489999999999998</v>
      </c>
    </row>
    <row r="744" spans="1:5">
      <c r="A744" s="339">
        <v>93372</v>
      </c>
      <c r="B744" s="340" t="s">
        <v>5753</v>
      </c>
      <c r="C744" s="339" t="s">
        <v>5115</v>
      </c>
      <c r="D744" s="341">
        <v>17.12</v>
      </c>
      <c r="E744">
        <v>19.489999999999998</v>
      </c>
    </row>
    <row r="745" spans="1:5">
      <c r="A745" s="339">
        <v>104731</v>
      </c>
      <c r="B745" s="340" t="s">
        <v>5754</v>
      </c>
      <c r="C745" s="339" t="s">
        <v>5115</v>
      </c>
      <c r="D745" s="341">
        <v>12.24</v>
      </c>
      <c r="E745">
        <v>14.47</v>
      </c>
    </row>
    <row r="746" spans="1:5">
      <c r="A746" s="339">
        <v>93367</v>
      </c>
      <c r="B746" s="340" t="s">
        <v>5755</v>
      </c>
      <c r="C746" s="339" t="s">
        <v>5115</v>
      </c>
      <c r="D746" s="341">
        <v>24.31</v>
      </c>
      <c r="E746">
        <v>27.97</v>
      </c>
    </row>
    <row r="747" spans="1:5">
      <c r="A747" s="339">
        <v>104728</v>
      </c>
      <c r="B747" s="340" t="s">
        <v>5756</v>
      </c>
      <c r="C747" s="339" t="s">
        <v>5115</v>
      </c>
      <c r="D747" s="341">
        <v>19.32</v>
      </c>
      <c r="E747">
        <v>22.89</v>
      </c>
    </row>
    <row r="748" spans="1:5">
      <c r="A748" s="339">
        <v>104730</v>
      </c>
      <c r="B748" s="340" t="s">
        <v>5757</v>
      </c>
      <c r="C748" s="339" t="s">
        <v>5115</v>
      </c>
      <c r="D748" s="341">
        <v>12.9</v>
      </c>
      <c r="E748">
        <v>15.24</v>
      </c>
    </row>
    <row r="749" spans="1:5">
      <c r="A749" s="339">
        <v>104732</v>
      </c>
      <c r="B749" s="340" t="s">
        <v>5758</v>
      </c>
      <c r="C749" s="339" t="s">
        <v>5115</v>
      </c>
      <c r="D749" s="341">
        <v>9.9700000000000006</v>
      </c>
      <c r="E749">
        <v>11.77</v>
      </c>
    </row>
    <row r="750" spans="1:5">
      <c r="A750" s="339">
        <v>104740</v>
      </c>
      <c r="B750" s="340" t="s">
        <v>5759</v>
      </c>
      <c r="C750" s="339" t="s">
        <v>5115</v>
      </c>
      <c r="D750" s="341">
        <v>29.53</v>
      </c>
      <c r="E750">
        <v>33.770000000000003</v>
      </c>
    </row>
    <row r="751" spans="1:5">
      <c r="A751" s="339">
        <v>104741</v>
      </c>
      <c r="B751" s="340" t="s">
        <v>5760</v>
      </c>
      <c r="C751" s="339" t="s">
        <v>5115</v>
      </c>
      <c r="D751" s="341">
        <v>23.75</v>
      </c>
      <c r="E751">
        <v>28.33</v>
      </c>
    </row>
    <row r="752" spans="1:5">
      <c r="A752" s="339">
        <v>93381</v>
      </c>
      <c r="B752" s="340" t="s">
        <v>5761</v>
      </c>
      <c r="C752" s="339" t="s">
        <v>5115</v>
      </c>
      <c r="D752" s="341">
        <v>13.48</v>
      </c>
      <c r="E752">
        <v>15.55</v>
      </c>
    </row>
    <row r="753" spans="1:5">
      <c r="A753" s="339">
        <v>93379</v>
      </c>
      <c r="B753" s="340" t="s">
        <v>5762</v>
      </c>
      <c r="C753" s="339" t="s">
        <v>5115</v>
      </c>
      <c r="D753" s="341">
        <v>19.28</v>
      </c>
      <c r="E753">
        <v>22.51</v>
      </c>
    </row>
    <row r="754" spans="1:5">
      <c r="A754" s="339">
        <v>93380</v>
      </c>
      <c r="B754" s="340" t="s">
        <v>5763</v>
      </c>
      <c r="C754" s="339" t="s">
        <v>5115</v>
      </c>
      <c r="D754" s="341">
        <v>16.45</v>
      </c>
      <c r="E754">
        <v>19.170000000000002</v>
      </c>
    </row>
    <row r="755" spans="1:5">
      <c r="A755" s="339">
        <v>93378</v>
      </c>
      <c r="B755" s="340" t="s">
        <v>5764</v>
      </c>
      <c r="C755" s="339" t="s">
        <v>5115</v>
      </c>
      <c r="D755" s="341">
        <v>24.87</v>
      </c>
      <c r="E755">
        <v>29.26</v>
      </c>
    </row>
    <row r="756" spans="1:5">
      <c r="A756" s="339">
        <v>104733</v>
      </c>
      <c r="B756" s="340" t="s">
        <v>5765</v>
      </c>
      <c r="C756" s="339" t="s">
        <v>5115</v>
      </c>
      <c r="D756" s="341">
        <v>19.09</v>
      </c>
      <c r="E756">
        <v>23.83</v>
      </c>
    </row>
    <row r="757" spans="1:5">
      <c r="A757" s="339">
        <v>104735</v>
      </c>
      <c r="B757" s="340" t="s">
        <v>5766</v>
      </c>
      <c r="C757" s="339" t="s">
        <v>5115</v>
      </c>
      <c r="D757" s="341">
        <v>11.37</v>
      </c>
      <c r="E757">
        <v>14.05</v>
      </c>
    </row>
    <row r="758" spans="1:5">
      <c r="A758" s="339">
        <v>104734</v>
      </c>
      <c r="B758" s="340" t="s">
        <v>5767</v>
      </c>
      <c r="C758" s="339" t="s">
        <v>5115</v>
      </c>
      <c r="D758" s="341">
        <v>13.9</v>
      </c>
      <c r="E758">
        <v>17.260000000000002</v>
      </c>
    </row>
    <row r="759" spans="1:5">
      <c r="A759" s="339">
        <v>104736</v>
      </c>
      <c r="B759" s="340" t="s">
        <v>5768</v>
      </c>
      <c r="C759" s="339" t="s">
        <v>5115</v>
      </c>
      <c r="D759" s="341">
        <v>8.56</v>
      </c>
      <c r="E759">
        <v>10.5</v>
      </c>
    </row>
    <row r="760" spans="1:5">
      <c r="A760" s="339">
        <v>105732</v>
      </c>
      <c r="B760" s="340" t="s">
        <v>5769</v>
      </c>
      <c r="C760" s="339" t="s">
        <v>5115</v>
      </c>
      <c r="D760" s="341">
        <v>573.1</v>
      </c>
      <c r="E760">
        <v>206.86</v>
      </c>
    </row>
    <row r="761" spans="1:5">
      <c r="A761" s="339">
        <v>96397</v>
      </c>
      <c r="B761" s="340" t="s">
        <v>5770</v>
      </c>
      <c r="C761" s="339" t="s">
        <v>5115</v>
      </c>
      <c r="D761" s="341">
        <v>568.83000000000004</v>
      </c>
      <c r="E761">
        <v>201.95</v>
      </c>
    </row>
    <row r="762" spans="1:5">
      <c r="A762" s="339">
        <v>105735</v>
      </c>
      <c r="B762" s="340" t="s">
        <v>5771</v>
      </c>
      <c r="C762" s="339" t="s">
        <v>5115</v>
      </c>
      <c r="D762" s="341">
        <v>566.66</v>
      </c>
      <c r="E762">
        <v>199.49</v>
      </c>
    </row>
    <row r="763" spans="1:5">
      <c r="A763" s="339">
        <v>105727</v>
      </c>
      <c r="B763" s="340" t="s">
        <v>5772</v>
      </c>
      <c r="C763" s="339" t="s">
        <v>5115</v>
      </c>
      <c r="D763" s="341">
        <v>479.44</v>
      </c>
      <c r="E763">
        <v>147.94999999999999</v>
      </c>
    </row>
    <row r="764" spans="1:5">
      <c r="A764" s="339">
        <v>96396</v>
      </c>
      <c r="B764" s="340" t="s">
        <v>5773</v>
      </c>
      <c r="C764" s="339" t="s">
        <v>5115</v>
      </c>
      <c r="D764" s="341">
        <v>476.13</v>
      </c>
      <c r="E764">
        <v>144.16999999999999</v>
      </c>
    </row>
    <row r="765" spans="1:5">
      <c r="A765" s="339">
        <v>105730</v>
      </c>
      <c r="B765" s="340" t="s">
        <v>5774</v>
      </c>
      <c r="C765" s="339" t="s">
        <v>5115</v>
      </c>
      <c r="D765" s="341">
        <v>474.47</v>
      </c>
      <c r="E765">
        <v>142.26</v>
      </c>
    </row>
    <row r="766" spans="1:5">
      <c r="A766" s="339">
        <v>105737</v>
      </c>
      <c r="B766" s="340" t="s">
        <v>5775</v>
      </c>
      <c r="C766" s="339" t="s">
        <v>5115</v>
      </c>
      <c r="D766" s="341">
        <v>700.11</v>
      </c>
      <c r="E766">
        <v>282.26</v>
      </c>
    </row>
    <row r="767" spans="1:5">
      <c r="A767" s="339">
        <v>96398</v>
      </c>
      <c r="B767" s="340" t="s">
        <v>5776</v>
      </c>
      <c r="C767" s="339" t="s">
        <v>5115</v>
      </c>
      <c r="D767" s="341">
        <v>696.89</v>
      </c>
      <c r="E767">
        <v>278.58999999999997</v>
      </c>
    </row>
    <row r="768" spans="1:5">
      <c r="A768" s="339">
        <v>105740</v>
      </c>
      <c r="B768" s="340" t="s">
        <v>5777</v>
      </c>
      <c r="C768" s="339" t="s">
        <v>5115</v>
      </c>
      <c r="D768" s="341">
        <v>695.17</v>
      </c>
      <c r="E768">
        <v>276.62</v>
      </c>
    </row>
    <row r="769" spans="1:5">
      <c r="A769" s="339">
        <v>105749</v>
      </c>
      <c r="B769" s="340" t="s">
        <v>5778</v>
      </c>
      <c r="C769" s="339" t="s">
        <v>5115</v>
      </c>
      <c r="D769" s="341">
        <v>420.21</v>
      </c>
      <c r="E769">
        <v>134.22999999999999</v>
      </c>
    </row>
    <row r="770" spans="1:5">
      <c r="A770" s="339">
        <v>96400</v>
      </c>
      <c r="B770" s="340" t="s">
        <v>5779</v>
      </c>
      <c r="C770" s="339" t="s">
        <v>5115</v>
      </c>
      <c r="D770" s="341">
        <v>418.45</v>
      </c>
      <c r="E770">
        <v>132.16</v>
      </c>
    </row>
    <row r="771" spans="1:5">
      <c r="A771" s="339">
        <v>105752</v>
      </c>
      <c r="B771" s="340" t="s">
        <v>5780</v>
      </c>
      <c r="C771" s="339" t="s">
        <v>5115</v>
      </c>
      <c r="D771" s="341">
        <v>416.89</v>
      </c>
      <c r="E771">
        <v>130.36000000000001</v>
      </c>
    </row>
    <row r="772" spans="1:5">
      <c r="A772" s="339">
        <v>105754</v>
      </c>
      <c r="B772" s="340" t="s">
        <v>5781</v>
      </c>
      <c r="C772" s="339" t="s">
        <v>5115</v>
      </c>
      <c r="D772" s="341">
        <v>415.43</v>
      </c>
      <c r="E772">
        <v>128.63999999999999</v>
      </c>
    </row>
    <row r="773" spans="1:5">
      <c r="A773" s="339">
        <v>105742</v>
      </c>
      <c r="B773" s="340" t="s">
        <v>5782</v>
      </c>
      <c r="C773" s="339" t="s">
        <v>5115</v>
      </c>
      <c r="D773" s="341">
        <v>326.48</v>
      </c>
      <c r="E773">
        <v>101.5</v>
      </c>
    </row>
    <row r="774" spans="1:5">
      <c r="A774" s="339">
        <v>96399</v>
      </c>
      <c r="B774" s="340" t="s">
        <v>5783</v>
      </c>
      <c r="C774" s="339" t="s">
        <v>5115</v>
      </c>
      <c r="D774" s="341">
        <v>324.93</v>
      </c>
      <c r="E774">
        <v>99.65</v>
      </c>
    </row>
    <row r="775" spans="1:5">
      <c r="A775" s="339">
        <v>105745</v>
      </c>
      <c r="B775" s="340" t="s">
        <v>5784</v>
      </c>
      <c r="C775" s="339" t="s">
        <v>5115</v>
      </c>
      <c r="D775" s="341">
        <v>323.36</v>
      </c>
      <c r="E775">
        <v>97.79</v>
      </c>
    </row>
    <row r="776" spans="1:5">
      <c r="A776" s="339">
        <v>105747</v>
      </c>
      <c r="B776" s="340" t="s">
        <v>5785</v>
      </c>
      <c r="C776" s="339" t="s">
        <v>5115</v>
      </c>
      <c r="D776" s="341">
        <v>321.77</v>
      </c>
      <c r="E776">
        <v>95.92</v>
      </c>
    </row>
    <row r="777" spans="1:5">
      <c r="A777" s="339">
        <v>105657</v>
      </c>
      <c r="B777" s="340" t="s">
        <v>5786</v>
      </c>
      <c r="C777" s="339" t="s">
        <v>5115</v>
      </c>
      <c r="D777" s="341">
        <v>372.78</v>
      </c>
      <c r="E777">
        <v>158.53</v>
      </c>
    </row>
    <row r="778" spans="1:5">
      <c r="A778" s="339">
        <v>100566</v>
      </c>
      <c r="B778" s="340" t="s">
        <v>5787</v>
      </c>
      <c r="C778" s="339" t="s">
        <v>5115</v>
      </c>
      <c r="D778" s="341">
        <v>365.9</v>
      </c>
      <c r="E778">
        <v>150.44999999999999</v>
      </c>
    </row>
    <row r="779" spans="1:5">
      <c r="A779" s="339">
        <v>105666</v>
      </c>
      <c r="B779" s="340" t="s">
        <v>5788</v>
      </c>
      <c r="C779" s="339" t="s">
        <v>5115</v>
      </c>
      <c r="D779" s="341">
        <v>362.46</v>
      </c>
      <c r="E779">
        <v>146.38999999999999</v>
      </c>
    </row>
    <row r="780" spans="1:5">
      <c r="A780" s="339">
        <v>105639</v>
      </c>
      <c r="B780" s="340" t="s">
        <v>5789</v>
      </c>
      <c r="C780" s="339" t="s">
        <v>5115</v>
      </c>
      <c r="D780" s="341">
        <v>480.77</v>
      </c>
      <c r="E780">
        <v>178.68</v>
      </c>
    </row>
    <row r="781" spans="1:5">
      <c r="A781" s="339">
        <v>105645</v>
      </c>
      <c r="B781" s="340" t="s">
        <v>5790</v>
      </c>
      <c r="C781" s="339" t="s">
        <v>5115</v>
      </c>
      <c r="D781" s="341">
        <v>477.46</v>
      </c>
      <c r="E781">
        <v>174.9</v>
      </c>
    </row>
    <row r="782" spans="1:5">
      <c r="A782" s="339">
        <v>105651</v>
      </c>
      <c r="B782" s="340" t="s">
        <v>5791</v>
      </c>
      <c r="C782" s="339" t="s">
        <v>5115</v>
      </c>
      <c r="D782" s="341">
        <v>475.8</v>
      </c>
      <c r="E782">
        <v>172.99</v>
      </c>
    </row>
    <row r="783" spans="1:5">
      <c r="A783" s="339">
        <v>105658</v>
      </c>
      <c r="B783" s="340" t="s">
        <v>5792</v>
      </c>
      <c r="C783" s="339" t="s">
        <v>5115</v>
      </c>
      <c r="D783" s="341">
        <v>417.6</v>
      </c>
      <c r="E783">
        <v>186.05</v>
      </c>
    </row>
    <row r="784" spans="1:5">
      <c r="A784" s="339">
        <v>100567</v>
      </c>
      <c r="B784" s="340" t="s">
        <v>5793</v>
      </c>
      <c r="C784" s="339" t="s">
        <v>5115</v>
      </c>
      <c r="D784" s="341">
        <v>410.72</v>
      </c>
      <c r="E784">
        <v>177.97</v>
      </c>
    </row>
    <row r="785" spans="1:5">
      <c r="A785" s="339">
        <v>105667</v>
      </c>
      <c r="B785" s="340" t="s">
        <v>5794</v>
      </c>
      <c r="C785" s="339" t="s">
        <v>5115</v>
      </c>
      <c r="D785" s="341">
        <v>407.28</v>
      </c>
      <c r="E785">
        <v>173.91</v>
      </c>
    </row>
    <row r="786" spans="1:5">
      <c r="A786" s="339">
        <v>105640</v>
      </c>
      <c r="B786" s="340" t="s">
        <v>5795</v>
      </c>
      <c r="C786" s="339" t="s">
        <v>5115</v>
      </c>
      <c r="D786" s="341">
        <v>521.13</v>
      </c>
      <c r="E786">
        <v>204.43</v>
      </c>
    </row>
    <row r="787" spans="1:5">
      <c r="A787" s="339">
        <v>105646</v>
      </c>
      <c r="B787" s="340" t="s">
        <v>5796</v>
      </c>
      <c r="C787" s="339" t="s">
        <v>5115</v>
      </c>
      <c r="D787" s="341">
        <v>517.82000000000005</v>
      </c>
      <c r="E787">
        <v>200.65</v>
      </c>
    </row>
    <row r="788" spans="1:5">
      <c r="A788" s="339">
        <v>105652</v>
      </c>
      <c r="B788" s="340" t="s">
        <v>5797</v>
      </c>
      <c r="C788" s="339" t="s">
        <v>5115</v>
      </c>
      <c r="D788" s="341">
        <v>516.16</v>
      </c>
      <c r="E788">
        <v>198.74</v>
      </c>
    </row>
    <row r="789" spans="1:5">
      <c r="A789" s="339">
        <v>105659</v>
      </c>
      <c r="B789" s="340" t="s">
        <v>5798</v>
      </c>
      <c r="C789" s="339" t="s">
        <v>5115</v>
      </c>
      <c r="D789" s="341">
        <v>461.78</v>
      </c>
      <c r="E789">
        <v>213.19</v>
      </c>
    </row>
    <row r="790" spans="1:5">
      <c r="A790" s="339">
        <v>100568</v>
      </c>
      <c r="B790" s="340" t="s">
        <v>5799</v>
      </c>
      <c r="C790" s="339" t="s">
        <v>5115</v>
      </c>
      <c r="D790" s="341">
        <v>454.9</v>
      </c>
      <c r="E790">
        <v>205.11</v>
      </c>
    </row>
    <row r="791" spans="1:5">
      <c r="A791" s="339">
        <v>105668</v>
      </c>
      <c r="B791" s="340" t="s">
        <v>5800</v>
      </c>
      <c r="C791" s="339" t="s">
        <v>5115</v>
      </c>
      <c r="D791" s="341">
        <v>451.46</v>
      </c>
      <c r="E791">
        <v>201.05</v>
      </c>
    </row>
    <row r="792" spans="1:5">
      <c r="A792" s="339">
        <v>105641</v>
      </c>
      <c r="B792" s="340" t="s">
        <v>5801</v>
      </c>
      <c r="C792" s="339" t="s">
        <v>5115</v>
      </c>
      <c r="D792" s="341">
        <v>561.51</v>
      </c>
      <c r="E792">
        <v>230.18</v>
      </c>
    </row>
    <row r="793" spans="1:5">
      <c r="A793" s="339">
        <v>105647</v>
      </c>
      <c r="B793" s="340" t="s">
        <v>5802</v>
      </c>
      <c r="C793" s="339" t="s">
        <v>5115</v>
      </c>
      <c r="D793" s="341">
        <v>558.20000000000005</v>
      </c>
      <c r="E793">
        <v>226.4</v>
      </c>
    </row>
    <row r="794" spans="1:5">
      <c r="A794" s="339">
        <v>105653</v>
      </c>
      <c r="B794" s="340" t="s">
        <v>5803</v>
      </c>
      <c r="C794" s="339" t="s">
        <v>5115</v>
      </c>
      <c r="D794" s="341">
        <v>556.54</v>
      </c>
      <c r="E794">
        <v>224.49</v>
      </c>
    </row>
    <row r="795" spans="1:5">
      <c r="A795" s="339">
        <v>105710</v>
      </c>
      <c r="B795" s="340" t="s">
        <v>5804</v>
      </c>
      <c r="C795" s="339" t="s">
        <v>5115</v>
      </c>
      <c r="D795" s="341">
        <v>276.69</v>
      </c>
      <c r="E795">
        <v>99.81</v>
      </c>
    </row>
    <row r="796" spans="1:5">
      <c r="A796" s="339">
        <v>100564</v>
      </c>
      <c r="B796" s="340" t="s">
        <v>5805</v>
      </c>
      <c r="C796" s="339" t="s">
        <v>5115</v>
      </c>
      <c r="D796" s="341">
        <v>269.82</v>
      </c>
      <c r="E796">
        <v>91.74</v>
      </c>
    </row>
    <row r="797" spans="1:5">
      <c r="A797" s="339">
        <v>105711</v>
      </c>
      <c r="B797" s="340" t="s">
        <v>5806</v>
      </c>
      <c r="C797" s="339" t="s">
        <v>5115</v>
      </c>
      <c r="D797" s="341">
        <v>266.37</v>
      </c>
      <c r="E797">
        <v>87.68</v>
      </c>
    </row>
    <row r="798" spans="1:5">
      <c r="A798" s="339">
        <v>105705</v>
      </c>
      <c r="B798" s="340" t="s">
        <v>5807</v>
      </c>
      <c r="C798" s="339" t="s">
        <v>5115</v>
      </c>
      <c r="D798" s="341">
        <v>400.05</v>
      </c>
      <c r="E798">
        <v>127.2</v>
      </c>
    </row>
    <row r="799" spans="1:5">
      <c r="A799" s="339">
        <v>105706</v>
      </c>
      <c r="B799" s="340" t="s">
        <v>5808</v>
      </c>
      <c r="C799" s="339" t="s">
        <v>5115</v>
      </c>
      <c r="D799" s="341">
        <v>396.74</v>
      </c>
      <c r="E799">
        <v>123.42</v>
      </c>
    </row>
    <row r="800" spans="1:5">
      <c r="A800" s="339">
        <v>105708</v>
      </c>
      <c r="B800" s="340" t="s">
        <v>5809</v>
      </c>
      <c r="C800" s="339" t="s">
        <v>5115</v>
      </c>
      <c r="D800" s="341">
        <v>395.08</v>
      </c>
      <c r="E800">
        <v>121.51</v>
      </c>
    </row>
    <row r="801" spans="1:5">
      <c r="A801" s="339">
        <v>105690</v>
      </c>
      <c r="B801" s="340" t="s">
        <v>5810</v>
      </c>
      <c r="C801" s="339" t="s">
        <v>5115</v>
      </c>
      <c r="D801" s="341">
        <v>333.38</v>
      </c>
      <c r="E801">
        <v>148.26</v>
      </c>
    </row>
    <row r="802" spans="1:5">
      <c r="A802" s="339">
        <v>100569</v>
      </c>
      <c r="B802" s="340" t="s">
        <v>5811</v>
      </c>
      <c r="C802" s="339" t="s">
        <v>5115</v>
      </c>
      <c r="D802" s="341">
        <v>326.5</v>
      </c>
      <c r="E802">
        <v>140.18</v>
      </c>
    </row>
    <row r="803" spans="1:5">
      <c r="A803" s="339">
        <v>105699</v>
      </c>
      <c r="B803" s="340" t="s">
        <v>5812</v>
      </c>
      <c r="C803" s="339" t="s">
        <v>5115</v>
      </c>
      <c r="D803" s="341">
        <v>323.06</v>
      </c>
      <c r="E803">
        <v>136.12</v>
      </c>
    </row>
    <row r="804" spans="1:5">
      <c r="A804" s="339">
        <v>105672</v>
      </c>
      <c r="B804" s="340" t="s">
        <v>5813</v>
      </c>
      <c r="C804" s="339" t="s">
        <v>5115</v>
      </c>
      <c r="D804" s="341">
        <v>420.86</v>
      </c>
      <c r="E804">
        <v>163.07</v>
      </c>
    </row>
    <row r="805" spans="1:5">
      <c r="A805" s="339">
        <v>105678</v>
      </c>
      <c r="B805" s="340" t="s">
        <v>5814</v>
      </c>
      <c r="C805" s="339" t="s">
        <v>5115</v>
      </c>
      <c r="D805" s="341">
        <v>417.55</v>
      </c>
      <c r="E805">
        <v>159.29</v>
      </c>
    </row>
    <row r="806" spans="1:5">
      <c r="A806" s="339">
        <v>105684</v>
      </c>
      <c r="B806" s="340" t="s">
        <v>5815</v>
      </c>
      <c r="C806" s="339" t="s">
        <v>5115</v>
      </c>
      <c r="D806" s="341">
        <v>415.89</v>
      </c>
      <c r="E806">
        <v>157.38</v>
      </c>
    </row>
    <row r="807" spans="1:5">
      <c r="A807" s="339">
        <v>105691</v>
      </c>
      <c r="B807" s="340" t="s">
        <v>5816</v>
      </c>
      <c r="C807" s="339" t="s">
        <v>5115</v>
      </c>
      <c r="D807" s="341">
        <v>379.02</v>
      </c>
      <c r="E807">
        <v>175.99</v>
      </c>
    </row>
    <row r="808" spans="1:5">
      <c r="A808" s="339">
        <v>100570</v>
      </c>
      <c r="B808" s="340" t="s">
        <v>5817</v>
      </c>
      <c r="C808" s="339" t="s">
        <v>5115</v>
      </c>
      <c r="D808" s="341">
        <v>372.14</v>
      </c>
      <c r="E808">
        <v>167.91</v>
      </c>
    </row>
    <row r="809" spans="1:5">
      <c r="A809" s="339">
        <v>105700</v>
      </c>
      <c r="B809" s="340" t="s">
        <v>5818</v>
      </c>
      <c r="C809" s="339" t="s">
        <v>5115</v>
      </c>
      <c r="D809" s="341">
        <v>368.7</v>
      </c>
      <c r="E809">
        <v>163.85</v>
      </c>
    </row>
    <row r="810" spans="1:5">
      <c r="A810" s="339">
        <v>105673</v>
      </c>
      <c r="B810" s="340" t="s">
        <v>5819</v>
      </c>
      <c r="C810" s="339" t="s">
        <v>5115</v>
      </c>
      <c r="D810" s="341">
        <v>462.46</v>
      </c>
      <c r="E810">
        <v>189.14</v>
      </c>
    </row>
    <row r="811" spans="1:5">
      <c r="A811" s="339">
        <v>105679</v>
      </c>
      <c r="B811" s="340" t="s">
        <v>5820</v>
      </c>
      <c r="C811" s="339" t="s">
        <v>5115</v>
      </c>
      <c r="D811" s="341">
        <v>459.15</v>
      </c>
      <c r="E811">
        <v>185.36</v>
      </c>
    </row>
    <row r="812" spans="1:5">
      <c r="A812" s="339">
        <v>105685</v>
      </c>
      <c r="B812" s="340" t="s">
        <v>5821</v>
      </c>
      <c r="C812" s="339" t="s">
        <v>5115</v>
      </c>
      <c r="D812" s="341">
        <v>457.49</v>
      </c>
      <c r="E812">
        <v>183.45</v>
      </c>
    </row>
    <row r="813" spans="1:5">
      <c r="A813" s="339">
        <v>105692</v>
      </c>
      <c r="B813" s="340" t="s">
        <v>5822</v>
      </c>
      <c r="C813" s="339" t="s">
        <v>5115</v>
      </c>
      <c r="D813" s="341">
        <v>424.02</v>
      </c>
      <c r="E813">
        <v>203.35</v>
      </c>
    </row>
    <row r="814" spans="1:5">
      <c r="A814" s="339">
        <v>100571</v>
      </c>
      <c r="B814" s="340" t="s">
        <v>5823</v>
      </c>
      <c r="C814" s="339" t="s">
        <v>5115</v>
      </c>
      <c r="D814" s="341">
        <v>417.14</v>
      </c>
      <c r="E814">
        <v>195.27</v>
      </c>
    </row>
    <row r="815" spans="1:5">
      <c r="A815" s="339">
        <v>105701</v>
      </c>
      <c r="B815" s="340" t="s">
        <v>5824</v>
      </c>
      <c r="C815" s="339" t="s">
        <v>5115</v>
      </c>
      <c r="D815" s="341">
        <v>413.7</v>
      </c>
      <c r="E815">
        <v>191.21</v>
      </c>
    </row>
    <row r="816" spans="1:5">
      <c r="A816" s="339">
        <v>105674</v>
      </c>
      <c r="B816" s="340" t="s">
        <v>5825</v>
      </c>
      <c r="C816" s="339" t="s">
        <v>5115</v>
      </c>
      <c r="D816" s="341">
        <v>504.08</v>
      </c>
      <c r="E816">
        <v>215.22</v>
      </c>
    </row>
    <row r="817" spans="1:5">
      <c r="A817" s="339">
        <v>105680</v>
      </c>
      <c r="B817" s="340" t="s">
        <v>5826</v>
      </c>
      <c r="C817" s="339" t="s">
        <v>5115</v>
      </c>
      <c r="D817" s="341">
        <v>500.77</v>
      </c>
      <c r="E817">
        <v>211.44</v>
      </c>
    </row>
    <row r="818" spans="1:5">
      <c r="A818" s="339">
        <v>105686</v>
      </c>
      <c r="B818" s="340" t="s">
        <v>5827</v>
      </c>
      <c r="C818" s="339" t="s">
        <v>5115</v>
      </c>
      <c r="D818" s="341">
        <v>499.11</v>
      </c>
      <c r="E818">
        <v>209.53</v>
      </c>
    </row>
    <row r="819" spans="1:5">
      <c r="A819" s="339">
        <v>105718</v>
      </c>
      <c r="B819" s="340" t="s">
        <v>5828</v>
      </c>
      <c r="C819" s="339" t="s">
        <v>5115</v>
      </c>
      <c r="D819" s="341">
        <v>235.65</v>
      </c>
      <c r="E819">
        <v>89.11</v>
      </c>
    </row>
    <row r="820" spans="1:5">
      <c r="A820" s="339">
        <v>100565</v>
      </c>
      <c r="B820" s="340" t="s">
        <v>5829</v>
      </c>
      <c r="C820" s="339" t="s">
        <v>5115</v>
      </c>
      <c r="D820" s="341">
        <v>228.78</v>
      </c>
      <c r="E820">
        <v>81.040000000000006</v>
      </c>
    </row>
    <row r="821" spans="1:5">
      <c r="A821" s="339">
        <v>105581</v>
      </c>
      <c r="B821" s="340" t="s">
        <v>5830</v>
      </c>
      <c r="C821" s="339" t="s">
        <v>5115</v>
      </c>
      <c r="D821" s="341">
        <v>225.33</v>
      </c>
      <c r="E821">
        <v>76.98</v>
      </c>
    </row>
    <row r="822" spans="1:5">
      <c r="A822" s="339">
        <v>105713</v>
      </c>
      <c r="B822" s="340" t="s">
        <v>5831</v>
      </c>
      <c r="C822" s="339" t="s">
        <v>5115</v>
      </c>
      <c r="D822" s="341">
        <v>337.63</v>
      </c>
      <c r="E822">
        <v>110.94</v>
      </c>
    </row>
    <row r="823" spans="1:5">
      <c r="A823" s="339">
        <v>105714</v>
      </c>
      <c r="B823" s="340" t="s">
        <v>5832</v>
      </c>
      <c r="C823" s="339" t="s">
        <v>5115</v>
      </c>
      <c r="D823" s="341">
        <v>334.32</v>
      </c>
      <c r="E823">
        <v>107.16</v>
      </c>
    </row>
    <row r="824" spans="1:5">
      <c r="A824" s="339">
        <v>105716</v>
      </c>
      <c r="B824" s="340" t="s">
        <v>5833</v>
      </c>
      <c r="C824" s="339" t="s">
        <v>5115</v>
      </c>
      <c r="D824" s="341">
        <v>332.66</v>
      </c>
      <c r="E824">
        <v>105.25</v>
      </c>
    </row>
    <row r="825" spans="1:5">
      <c r="A825" s="339">
        <v>105624</v>
      </c>
      <c r="B825" s="340" t="s">
        <v>5834</v>
      </c>
      <c r="C825" s="339" t="s">
        <v>5115</v>
      </c>
      <c r="D825" s="341">
        <v>174.57</v>
      </c>
      <c r="E825">
        <v>112.08</v>
      </c>
    </row>
    <row r="826" spans="1:5">
      <c r="A826" s="339">
        <v>96391</v>
      </c>
      <c r="B826" s="340" t="s">
        <v>5835</v>
      </c>
      <c r="C826" s="339" t="s">
        <v>5115</v>
      </c>
      <c r="D826" s="341">
        <v>169.05</v>
      </c>
      <c r="E826">
        <v>105.58</v>
      </c>
    </row>
    <row r="827" spans="1:5">
      <c r="A827" s="339">
        <v>105632</v>
      </c>
      <c r="B827" s="340" t="s">
        <v>5836</v>
      </c>
      <c r="C827" s="339" t="s">
        <v>5115</v>
      </c>
      <c r="D827" s="341">
        <v>168.14</v>
      </c>
      <c r="E827">
        <v>104.56</v>
      </c>
    </row>
    <row r="828" spans="1:5">
      <c r="A828" s="339">
        <v>105601</v>
      </c>
      <c r="B828" s="340" t="s">
        <v>5837</v>
      </c>
      <c r="C828" s="339" t="s">
        <v>5115</v>
      </c>
      <c r="D828" s="341">
        <v>162.76</v>
      </c>
      <c r="E828">
        <v>105.39</v>
      </c>
    </row>
    <row r="829" spans="1:5">
      <c r="A829" s="339">
        <v>105609</v>
      </c>
      <c r="B829" s="340" t="s">
        <v>5838</v>
      </c>
      <c r="C829" s="339" t="s">
        <v>5115</v>
      </c>
      <c r="D829" s="341">
        <v>160.61000000000001</v>
      </c>
      <c r="E829">
        <v>102.9</v>
      </c>
    </row>
    <row r="830" spans="1:5">
      <c r="A830" s="339">
        <v>105617</v>
      </c>
      <c r="B830" s="340" t="s">
        <v>5839</v>
      </c>
      <c r="C830" s="339" t="s">
        <v>5115</v>
      </c>
      <c r="D830" s="341">
        <v>159.03</v>
      </c>
      <c r="E830">
        <v>101.13</v>
      </c>
    </row>
    <row r="831" spans="1:5">
      <c r="A831" s="339">
        <v>105625</v>
      </c>
      <c r="B831" s="340" t="s">
        <v>5840</v>
      </c>
      <c r="C831" s="339" t="s">
        <v>5115</v>
      </c>
      <c r="D831" s="341">
        <v>223.67</v>
      </c>
      <c r="E831">
        <v>140.51</v>
      </c>
    </row>
    <row r="832" spans="1:5">
      <c r="A832" s="339">
        <v>96392</v>
      </c>
      <c r="B832" s="340" t="s">
        <v>5841</v>
      </c>
      <c r="C832" s="339" t="s">
        <v>5115</v>
      </c>
      <c r="D832" s="341">
        <v>218.15</v>
      </c>
      <c r="E832">
        <v>134.01</v>
      </c>
    </row>
    <row r="833" spans="1:5">
      <c r="A833" s="339">
        <v>105633</v>
      </c>
      <c r="B833" s="340" t="s">
        <v>5842</v>
      </c>
      <c r="C833" s="339" t="s">
        <v>5115</v>
      </c>
      <c r="D833" s="341">
        <v>217.24</v>
      </c>
      <c r="E833">
        <v>132.99</v>
      </c>
    </row>
    <row r="834" spans="1:5">
      <c r="A834" s="339">
        <v>105602</v>
      </c>
      <c r="B834" s="340" t="s">
        <v>5843</v>
      </c>
      <c r="C834" s="339" t="s">
        <v>5115</v>
      </c>
      <c r="D834" s="341">
        <v>210.61</v>
      </c>
      <c r="E834">
        <v>133.09</v>
      </c>
    </row>
    <row r="835" spans="1:5">
      <c r="A835" s="339">
        <v>105610</v>
      </c>
      <c r="B835" s="340" t="s">
        <v>5844</v>
      </c>
      <c r="C835" s="339" t="s">
        <v>5115</v>
      </c>
      <c r="D835" s="341">
        <v>208.46</v>
      </c>
      <c r="E835">
        <v>130.6</v>
      </c>
    </row>
    <row r="836" spans="1:5">
      <c r="A836" s="339">
        <v>105618</v>
      </c>
      <c r="B836" s="340" t="s">
        <v>5845</v>
      </c>
      <c r="C836" s="339" t="s">
        <v>5115</v>
      </c>
      <c r="D836" s="341">
        <v>206.88</v>
      </c>
      <c r="E836">
        <v>128.83000000000001</v>
      </c>
    </row>
    <row r="837" spans="1:5">
      <c r="A837" s="339">
        <v>105571</v>
      </c>
      <c r="B837" s="340" t="s">
        <v>5846</v>
      </c>
      <c r="C837" s="339" t="s">
        <v>5115</v>
      </c>
      <c r="D837" s="341">
        <v>73.69</v>
      </c>
      <c r="E837">
        <v>53.68</v>
      </c>
    </row>
    <row r="838" spans="1:5">
      <c r="A838" s="339">
        <v>96389</v>
      </c>
      <c r="B838" s="340" t="s">
        <v>5847</v>
      </c>
      <c r="C838" s="339" t="s">
        <v>5115</v>
      </c>
      <c r="D838" s="341">
        <v>68.17</v>
      </c>
      <c r="E838">
        <v>47.18</v>
      </c>
    </row>
    <row r="839" spans="1:5">
      <c r="A839" s="339">
        <v>105575</v>
      </c>
      <c r="B839" s="340" t="s">
        <v>5848</v>
      </c>
      <c r="C839" s="339" t="s">
        <v>5115</v>
      </c>
      <c r="D839" s="341">
        <v>67.260000000000005</v>
      </c>
      <c r="E839">
        <v>46.16</v>
      </c>
    </row>
    <row r="840" spans="1:5">
      <c r="A840" s="339">
        <v>105599</v>
      </c>
      <c r="B840" s="340" t="s">
        <v>5849</v>
      </c>
      <c r="C840" s="339" t="s">
        <v>5115</v>
      </c>
      <c r="D840" s="341">
        <v>67.040000000000006</v>
      </c>
      <c r="E840">
        <v>50</v>
      </c>
    </row>
    <row r="841" spans="1:5">
      <c r="A841" s="339">
        <v>105607</v>
      </c>
      <c r="B841" s="340" t="s">
        <v>5850</v>
      </c>
      <c r="C841" s="339" t="s">
        <v>5115</v>
      </c>
      <c r="D841" s="341">
        <v>64.89</v>
      </c>
      <c r="E841">
        <v>47.51</v>
      </c>
    </row>
    <row r="842" spans="1:5">
      <c r="A842" s="339">
        <v>105615</v>
      </c>
      <c r="B842" s="340" t="s">
        <v>5851</v>
      </c>
      <c r="C842" s="339" t="s">
        <v>5115</v>
      </c>
      <c r="D842" s="341">
        <v>63.31</v>
      </c>
      <c r="E842">
        <v>45.74</v>
      </c>
    </row>
    <row r="843" spans="1:5">
      <c r="A843" s="339">
        <v>105623</v>
      </c>
      <c r="B843" s="340" t="s">
        <v>5852</v>
      </c>
      <c r="C843" s="339" t="s">
        <v>5115</v>
      </c>
      <c r="D843" s="341">
        <v>124.82</v>
      </c>
      <c r="E843">
        <v>83.28</v>
      </c>
    </row>
    <row r="844" spans="1:5">
      <c r="A844" s="339">
        <v>96390</v>
      </c>
      <c r="B844" s="340" t="s">
        <v>5853</v>
      </c>
      <c r="C844" s="339" t="s">
        <v>5115</v>
      </c>
      <c r="D844" s="341">
        <v>119.3</v>
      </c>
      <c r="E844">
        <v>76.78</v>
      </c>
    </row>
    <row r="845" spans="1:5">
      <c r="A845" s="339">
        <v>105631</v>
      </c>
      <c r="B845" s="340" t="s">
        <v>5854</v>
      </c>
      <c r="C845" s="339" t="s">
        <v>5115</v>
      </c>
      <c r="D845" s="341">
        <v>118.39</v>
      </c>
      <c r="E845">
        <v>75.760000000000005</v>
      </c>
    </row>
    <row r="846" spans="1:5">
      <c r="A846" s="339">
        <v>105600</v>
      </c>
      <c r="B846" s="340" t="s">
        <v>5855</v>
      </c>
      <c r="C846" s="339" t="s">
        <v>5115</v>
      </c>
      <c r="D846" s="341">
        <v>114.9</v>
      </c>
      <c r="E846">
        <v>77.69</v>
      </c>
    </row>
    <row r="847" spans="1:5">
      <c r="A847" s="339">
        <v>105608</v>
      </c>
      <c r="B847" s="340" t="s">
        <v>5856</v>
      </c>
      <c r="C847" s="339" t="s">
        <v>5115</v>
      </c>
      <c r="D847" s="341">
        <v>112.75</v>
      </c>
      <c r="E847">
        <v>75.2</v>
      </c>
    </row>
    <row r="848" spans="1:5">
      <c r="A848" s="339">
        <v>105616</v>
      </c>
      <c r="B848" s="340" t="s">
        <v>5857</v>
      </c>
      <c r="C848" s="339" t="s">
        <v>5115</v>
      </c>
      <c r="D848" s="341">
        <v>111.17</v>
      </c>
      <c r="E848">
        <v>73.430000000000007</v>
      </c>
    </row>
    <row r="849" spans="1:5">
      <c r="A849" s="339">
        <v>105585</v>
      </c>
      <c r="B849" s="340" t="s">
        <v>5858</v>
      </c>
      <c r="C849" s="339" t="s">
        <v>5115</v>
      </c>
      <c r="D849" s="341">
        <v>284.32</v>
      </c>
      <c r="E849">
        <v>108.87</v>
      </c>
    </row>
    <row r="850" spans="1:5">
      <c r="A850" s="339">
        <v>100572</v>
      </c>
      <c r="B850" s="340" t="s">
        <v>5859</v>
      </c>
      <c r="C850" s="339" t="s">
        <v>5115</v>
      </c>
      <c r="D850" s="341">
        <v>274.93</v>
      </c>
      <c r="E850">
        <v>97.77</v>
      </c>
    </row>
    <row r="851" spans="1:5">
      <c r="A851" s="339">
        <v>105588</v>
      </c>
      <c r="B851" s="340" t="s">
        <v>5860</v>
      </c>
      <c r="C851" s="339" t="s">
        <v>5115</v>
      </c>
      <c r="D851" s="341">
        <v>273.95</v>
      </c>
      <c r="E851">
        <v>96.66</v>
      </c>
    </row>
    <row r="852" spans="1:5">
      <c r="A852" s="339">
        <v>105583</v>
      </c>
      <c r="B852" s="340" t="s">
        <v>5861</v>
      </c>
      <c r="C852" s="339" t="s">
        <v>5115</v>
      </c>
      <c r="D852" s="341">
        <v>405.77</v>
      </c>
      <c r="E852">
        <v>133.81</v>
      </c>
    </row>
    <row r="853" spans="1:5">
      <c r="A853" s="339">
        <v>105719</v>
      </c>
      <c r="B853" s="340" t="s">
        <v>5862</v>
      </c>
      <c r="C853" s="339" t="s">
        <v>5115</v>
      </c>
      <c r="D853" s="341">
        <v>400.59</v>
      </c>
      <c r="E853">
        <v>127.83</v>
      </c>
    </row>
    <row r="854" spans="1:5">
      <c r="A854" s="339">
        <v>105721</v>
      </c>
      <c r="B854" s="340" t="s">
        <v>5863</v>
      </c>
      <c r="C854" s="339" t="s">
        <v>5115</v>
      </c>
      <c r="D854" s="341">
        <v>400.77</v>
      </c>
      <c r="E854">
        <v>128.1</v>
      </c>
    </row>
    <row r="855" spans="1:5">
      <c r="A855" s="339">
        <v>105592</v>
      </c>
      <c r="B855" s="340" t="s">
        <v>5864</v>
      </c>
      <c r="C855" s="339" t="s">
        <v>5115</v>
      </c>
      <c r="D855" s="341">
        <v>243.28</v>
      </c>
      <c r="E855">
        <v>98.17</v>
      </c>
    </row>
    <row r="856" spans="1:5">
      <c r="A856" s="339">
        <v>100573</v>
      </c>
      <c r="B856" s="340" t="s">
        <v>5865</v>
      </c>
      <c r="C856" s="339" t="s">
        <v>5115</v>
      </c>
      <c r="D856" s="341">
        <v>233.89</v>
      </c>
      <c r="E856">
        <v>87.07</v>
      </c>
    </row>
    <row r="857" spans="1:5">
      <c r="A857" s="339">
        <v>105595</v>
      </c>
      <c r="B857" s="340" t="s">
        <v>5866</v>
      </c>
      <c r="C857" s="339" t="s">
        <v>5115</v>
      </c>
      <c r="D857" s="341">
        <v>232.91</v>
      </c>
      <c r="E857">
        <v>85.96</v>
      </c>
    </row>
    <row r="858" spans="1:5">
      <c r="A858" s="339">
        <v>105590</v>
      </c>
      <c r="B858" s="340" t="s">
        <v>5867</v>
      </c>
      <c r="C858" s="339" t="s">
        <v>5115</v>
      </c>
      <c r="D858" s="341">
        <v>343.35</v>
      </c>
      <c r="E858">
        <v>117.55</v>
      </c>
    </row>
    <row r="859" spans="1:5">
      <c r="A859" s="339">
        <v>105723</v>
      </c>
      <c r="B859" s="340" t="s">
        <v>5868</v>
      </c>
      <c r="C859" s="339" t="s">
        <v>5115</v>
      </c>
      <c r="D859" s="341">
        <v>338.17</v>
      </c>
      <c r="E859">
        <v>111.57</v>
      </c>
    </row>
    <row r="860" spans="1:5">
      <c r="A860" s="339">
        <v>105725</v>
      </c>
      <c r="B860" s="340" t="s">
        <v>5869</v>
      </c>
      <c r="C860" s="339" t="s">
        <v>5115</v>
      </c>
      <c r="D860" s="341">
        <v>338.35</v>
      </c>
      <c r="E860">
        <v>111.84</v>
      </c>
    </row>
    <row r="861" spans="1:5">
      <c r="A861" s="339">
        <v>105566</v>
      </c>
      <c r="B861" s="340" t="s">
        <v>5870</v>
      </c>
      <c r="C861" s="339" t="s">
        <v>5115</v>
      </c>
      <c r="D861" s="341">
        <v>10.99</v>
      </c>
      <c r="E861">
        <v>12.51</v>
      </c>
    </row>
    <row r="862" spans="1:5">
      <c r="A862" s="339">
        <v>96388</v>
      </c>
      <c r="B862" s="340" t="s">
        <v>5871</v>
      </c>
      <c r="C862" s="339" t="s">
        <v>5115</v>
      </c>
      <c r="D862" s="341">
        <v>8.84</v>
      </c>
      <c r="E862">
        <v>10.02</v>
      </c>
    </row>
    <row r="863" spans="1:5">
      <c r="A863" s="339">
        <v>105569</v>
      </c>
      <c r="B863" s="340" t="s">
        <v>5872</v>
      </c>
      <c r="C863" s="339" t="s">
        <v>5115</v>
      </c>
      <c r="D863" s="341">
        <v>7.34</v>
      </c>
      <c r="E863">
        <v>8.33</v>
      </c>
    </row>
    <row r="864" spans="1:5">
      <c r="A864" s="339">
        <v>101767</v>
      </c>
      <c r="B864" s="340" t="s">
        <v>5873</v>
      </c>
      <c r="C864" s="339" t="s">
        <v>5115</v>
      </c>
      <c r="D864" s="341">
        <v>29.01</v>
      </c>
      <c r="E864">
        <v>33.97</v>
      </c>
    </row>
    <row r="865" spans="1:5">
      <c r="A865" s="339">
        <v>101768</v>
      </c>
      <c r="B865" s="340" t="s">
        <v>5874</v>
      </c>
      <c r="C865" s="339" t="s">
        <v>5115</v>
      </c>
      <c r="D865" s="341">
        <v>25.19</v>
      </c>
      <c r="E865">
        <v>28.57</v>
      </c>
    </row>
    <row r="866" spans="1:5">
      <c r="A866" s="339">
        <v>100574</v>
      </c>
      <c r="B866" s="340" t="s">
        <v>5875</v>
      </c>
      <c r="C866" s="339" t="s">
        <v>5115</v>
      </c>
      <c r="D866" s="341">
        <v>1.5</v>
      </c>
      <c r="E866">
        <v>1.64</v>
      </c>
    </row>
    <row r="867" spans="1:5">
      <c r="A867" s="339">
        <v>102470</v>
      </c>
      <c r="B867" s="340" t="s">
        <v>5876</v>
      </c>
      <c r="C867" s="339" t="s">
        <v>5029</v>
      </c>
      <c r="D867" s="341">
        <v>0</v>
      </c>
      <c r="E867">
        <v>0</v>
      </c>
    </row>
    <row r="868" spans="1:5">
      <c r="A868" s="339">
        <v>105756</v>
      </c>
      <c r="B868" s="340" t="s">
        <v>5877</v>
      </c>
      <c r="C868" s="339" t="s">
        <v>5029</v>
      </c>
      <c r="D868" s="341">
        <v>0</v>
      </c>
      <c r="E868">
        <v>0</v>
      </c>
    </row>
    <row r="869" spans="1:5">
      <c r="A869" s="339">
        <v>104375</v>
      </c>
      <c r="B869" s="340" t="s">
        <v>5878</v>
      </c>
      <c r="C869" s="339" t="s">
        <v>5029</v>
      </c>
      <c r="D869" s="341">
        <v>0</v>
      </c>
      <c r="E869">
        <v>0</v>
      </c>
    </row>
    <row r="870" spans="1:5">
      <c r="A870" s="339">
        <v>105757</v>
      </c>
      <c r="B870" s="340" t="s">
        <v>5879</v>
      </c>
      <c r="C870" s="339" t="s">
        <v>5029</v>
      </c>
      <c r="D870" s="341">
        <v>0</v>
      </c>
      <c r="E870">
        <v>0</v>
      </c>
    </row>
    <row r="871" spans="1:5">
      <c r="A871" s="339">
        <v>105562</v>
      </c>
      <c r="B871" s="340" t="s">
        <v>5880</v>
      </c>
      <c r="C871" s="339" t="s">
        <v>5115</v>
      </c>
      <c r="D871" s="341">
        <v>8.1199999999999992</v>
      </c>
      <c r="E871">
        <v>9.26</v>
      </c>
    </row>
    <row r="872" spans="1:5">
      <c r="A872" s="339">
        <v>105563</v>
      </c>
      <c r="B872" s="340" t="s">
        <v>5881</v>
      </c>
      <c r="C872" s="339" t="s">
        <v>5115</v>
      </c>
      <c r="D872" s="341">
        <v>6.58</v>
      </c>
      <c r="E872">
        <v>7.49</v>
      </c>
    </row>
    <row r="873" spans="1:5">
      <c r="A873" s="339">
        <v>105565</v>
      </c>
      <c r="B873" s="340" t="s">
        <v>5882</v>
      </c>
      <c r="C873" s="339" t="s">
        <v>5115</v>
      </c>
      <c r="D873" s="341">
        <v>6.12</v>
      </c>
      <c r="E873">
        <v>6.96</v>
      </c>
    </row>
    <row r="874" spans="1:5">
      <c r="A874" s="339">
        <v>105557</v>
      </c>
      <c r="B874" s="340" t="s">
        <v>5883</v>
      </c>
      <c r="C874" s="339" t="s">
        <v>5115</v>
      </c>
      <c r="D874" s="341">
        <v>15.38</v>
      </c>
      <c r="E874">
        <v>17.829999999999998</v>
      </c>
    </row>
    <row r="875" spans="1:5">
      <c r="A875" s="339">
        <v>105558</v>
      </c>
      <c r="B875" s="340" t="s">
        <v>5884</v>
      </c>
      <c r="C875" s="339" t="s">
        <v>5115</v>
      </c>
      <c r="D875" s="341">
        <v>13.27</v>
      </c>
      <c r="E875">
        <v>15.36</v>
      </c>
    </row>
    <row r="876" spans="1:5">
      <c r="A876" s="339">
        <v>105560</v>
      </c>
      <c r="B876" s="340" t="s">
        <v>5885</v>
      </c>
      <c r="C876" s="339" t="s">
        <v>5115</v>
      </c>
      <c r="D876" s="341">
        <v>12.11</v>
      </c>
      <c r="E876">
        <v>14.04</v>
      </c>
    </row>
    <row r="877" spans="1:5">
      <c r="A877" s="339">
        <v>96386</v>
      </c>
      <c r="B877" s="340" t="s">
        <v>71</v>
      </c>
      <c r="C877" s="339" t="s">
        <v>5115</v>
      </c>
      <c r="D877" s="341">
        <v>6.52</v>
      </c>
      <c r="E877">
        <v>7.43</v>
      </c>
    </row>
    <row r="878" spans="1:5">
      <c r="A878" s="339">
        <v>105564</v>
      </c>
      <c r="B878" s="340" t="s">
        <v>5886</v>
      </c>
      <c r="C878" s="339" t="s">
        <v>5115</v>
      </c>
      <c r="D878" s="341">
        <v>6.08</v>
      </c>
      <c r="E878">
        <v>6.91</v>
      </c>
    </row>
    <row r="879" spans="1:5">
      <c r="A879" s="339">
        <v>105561</v>
      </c>
      <c r="B879" s="340" t="s">
        <v>5887</v>
      </c>
      <c r="C879" s="339" t="s">
        <v>5115</v>
      </c>
      <c r="D879" s="341">
        <v>7.95</v>
      </c>
      <c r="E879">
        <v>9.08</v>
      </c>
    </row>
    <row r="880" spans="1:5">
      <c r="A880" s="339">
        <v>96385</v>
      </c>
      <c r="B880" s="340" t="s">
        <v>5888</v>
      </c>
      <c r="C880" s="339" t="s">
        <v>5115</v>
      </c>
      <c r="D880" s="341">
        <v>12.01</v>
      </c>
      <c r="E880">
        <v>13.89</v>
      </c>
    </row>
    <row r="881" spans="1:5">
      <c r="A881" s="339">
        <v>105556</v>
      </c>
      <c r="B881" s="340" t="s">
        <v>5889</v>
      </c>
      <c r="C881" s="339" t="s">
        <v>5115</v>
      </c>
      <c r="D881" s="341">
        <v>13.47</v>
      </c>
      <c r="E881">
        <v>15.59</v>
      </c>
    </row>
    <row r="882" spans="1:5">
      <c r="A882" s="339">
        <v>105559</v>
      </c>
      <c r="B882" s="340" t="s">
        <v>5890</v>
      </c>
      <c r="C882" s="339" t="s">
        <v>5115</v>
      </c>
      <c r="D882" s="341">
        <v>10.210000000000001</v>
      </c>
      <c r="E882">
        <v>11.8</v>
      </c>
    </row>
    <row r="883" spans="1:5">
      <c r="A883" s="339">
        <v>105733</v>
      </c>
      <c r="B883" s="340" t="s">
        <v>5891</v>
      </c>
      <c r="C883" s="339" t="s">
        <v>5115</v>
      </c>
      <c r="D883" s="341">
        <v>580.36</v>
      </c>
      <c r="E883">
        <v>215.28</v>
      </c>
    </row>
    <row r="884" spans="1:5">
      <c r="A884" s="339">
        <v>105734</v>
      </c>
      <c r="B884" s="340" t="s">
        <v>5892</v>
      </c>
      <c r="C884" s="339" t="s">
        <v>5115</v>
      </c>
      <c r="D884" s="341">
        <v>574.47</v>
      </c>
      <c r="E884">
        <v>208.5</v>
      </c>
    </row>
    <row r="885" spans="1:5">
      <c r="A885" s="339">
        <v>105736</v>
      </c>
      <c r="B885" s="340" t="s">
        <v>5893</v>
      </c>
      <c r="C885" s="339" t="s">
        <v>5115</v>
      </c>
      <c r="D885" s="341">
        <v>571.49</v>
      </c>
      <c r="E885">
        <v>205.1</v>
      </c>
    </row>
    <row r="886" spans="1:5">
      <c r="A886" s="339">
        <v>105728</v>
      </c>
      <c r="B886" s="340" t="s">
        <v>5894</v>
      </c>
      <c r="C886" s="339" t="s">
        <v>5115</v>
      </c>
      <c r="D886" s="341">
        <v>485.49</v>
      </c>
      <c r="E886">
        <v>154.96</v>
      </c>
    </row>
    <row r="887" spans="1:5">
      <c r="A887" s="339">
        <v>105729</v>
      </c>
      <c r="B887" s="340" t="s">
        <v>5895</v>
      </c>
      <c r="C887" s="339" t="s">
        <v>5115</v>
      </c>
      <c r="D887" s="341">
        <v>480.96</v>
      </c>
      <c r="E887">
        <v>149.77000000000001</v>
      </c>
    </row>
    <row r="888" spans="1:5">
      <c r="A888" s="339">
        <v>105731</v>
      </c>
      <c r="B888" s="340" t="s">
        <v>5896</v>
      </c>
      <c r="C888" s="339" t="s">
        <v>5115</v>
      </c>
      <c r="D888" s="341">
        <v>478.69</v>
      </c>
      <c r="E888">
        <v>147.16999999999999</v>
      </c>
    </row>
    <row r="889" spans="1:5">
      <c r="A889" s="339">
        <v>105738</v>
      </c>
      <c r="B889" s="340" t="s">
        <v>5897</v>
      </c>
      <c r="C889" s="339" t="s">
        <v>5115</v>
      </c>
      <c r="D889" s="341">
        <v>706.16</v>
      </c>
      <c r="E889">
        <v>289.27</v>
      </c>
    </row>
    <row r="890" spans="1:5">
      <c r="A890" s="339">
        <v>105739</v>
      </c>
      <c r="B890" s="340" t="s">
        <v>5898</v>
      </c>
      <c r="C890" s="339" t="s">
        <v>5115</v>
      </c>
      <c r="D890" s="341">
        <v>701.72</v>
      </c>
      <c r="E890">
        <v>284.19</v>
      </c>
    </row>
    <row r="891" spans="1:5">
      <c r="A891" s="339">
        <v>105741</v>
      </c>
      <c r="B891" s="340" t="s">
        <v>5899</v>
      </c>
      <c r="C891" s="339" t="s">
        <v>5115</v>
      </c>
      <c r="D891" s="341">
        <v>699.4</v>
      </c>
      <c r="E891">
        <v>281.54000000000002</v>
      </c>
    </row>
    <row r="892" spans="1:5">
      <c r="A892" s="339">
        <v>105750</v>
      </c>
      <c r="B892" s="340" t="s">
        <v>5900</v>
      </c>
      <c r="C892" s="339" t="s">
        <v>5115</v>
      </c>
      <c r="D892" s="341">
        <v>429.87</v>
      </c>
      <c r="E892">
        <v>145.83000000000001</v>
      </c>
    </row>
    <row r="893" spans="1:5">
      <c r="A893" s="339">
        <v>105751</v>
      </c>
      <c r="B893" s="340" t="s">
        <v>5901</v>
      </c>
      <c r="C893" s="339" t="s">
        <v>5115</v>
      </c>
      <c r="D893" s="341">
        <v>427.58</v>
      </c>
      <c r="E893">
        <v>143.12</v>
      </c>
    </row>
    <row r="894" spans="1:5">
      <c r="A894" s="339">
        <v>105753</v>
      </c>
      <c r="B894" s="340" t="s">
        <v>5902</v>
      </c>
      <c r="C894" s="339" t="s">
        <v>5115</v>
      </c>
      <c r="D894" s="341">
        <v>425.49</v>
      </c>
      <c r="E894">
        <v>140.68</v>
      </c>
    </row>
    <row r="895" spans="1:5">
      <c r="A895" s="339">
        <v>105755</v>
      </c>
      <c r="B895" s="340" t="s">
        <v>5903</v>
      </c>
      <c r="C895" s="339" t="s">
        <v>5115</v>
      </c>
      <c r="D895" s="341">
        <v>423.51</v>
      </c>
      <c r="E895">
        <v>138.34</v>
      </c>
    </row>
    <row r="896" spans="1:5">
      <c r="A896" s="339">
        <v>105743</v>
      </c>
      <c r="B896" s="340" t="s">
        <v>5904</v>
      </c>
      <c r="C896" s="339" t="s">
        <v>5115</v>
      </c>
      <c r="D896" s="341">
        <v>333.18</v>
      </c>
      <c r="E896">
        <v>109.51</v>
      </c>
    </row>
    <row r="897" spans="1:5">
      <c r="A897" s="339">
        <v>105744</v>
      </c>
      <c r="B897" s="340" t="s">
        <v>5905</v>
      </c>
      <c r="C897" s="339" t="s">
        <v>5115</v>
      </c>
      <c r="D897" s="341">
        <v>330.99</v>
      </c>
      <c r="E897">
        <v>106.92</v>
      </c>
    </row>
    <row r="898" spans="1:5">
      <c r="A898" s="339">
        <v>105746</v>
      </c>
      <c r="B898" s="340" t="s">
        <v>5906</v>
      </c>
      <c r="C898" s="339" t="s">
        <v>5115</v>
      </c>
      <c r="D898" s="341">
        <v>328.81</v>
      </c>
      <c r="E898">
        <v>104.31</v>
      </c>
    </row>
    <row r="899" spans="1:5">
      <c r="A899" s="339">
        <v>105748</v>
      </c>
      <c r="B899" s="340" t="s">
        <v>5907</v>
      </c>
      <c r="C899" s="339" t="s">
        <v>5115</v>
      </c>
      <c r="D899" s="341">
        <v>326.61</v>
      </c>
      <c r="E899">
        <v>101.7</v>
      </c>
    </row>
    <row r="900" spans="1:5">
      <c r="A900" s="339">
        <v>105660</v>
      </c>
      <c r="B900" s="340" t="s">
        <v>5908</v>
      </c>
      <c r="C900" s="339" t="s">
        <v>5115</v>
      </c>
      <c r="D900" s="341">
        <v>384.18</v>
      </c>
      <c r="E900">
        <v>172.11</v>
      </c>
    </row>
    <row r="901" spans="1:5">
      <c r="A901" s="339">
        <v>105663</v>
      </c>
      <c r="B901" s="340" t="s">
        <v>5909</v>
      </c>
      <c r="C901" s="339" t="s">
        <v>5115</v>
      </c>
      <c r="D901" s="341">
        <v>374.6</v>
      </c>
      <c r="E901">
        <v>160.78</v>
      </c>
    </row>
    <row r="902" spans="1:5">
      <c r="A902" s="339">
        <v>105669</v>
      </c>
      <c r="B902" s="340" t="s">
        <v>5910</v>
      </c>
      <c r="C902" s="339" t="s">
        <v>5115</v>
      </c>
      <c r="D902" s="341">
        <v>369.78</v>
      </c>
      <c r="E902">
        <v>155.12</v>
      </c>
    </row>
    <row r="903" spans="1:5">
      <c r="A903" s="339">
        <v>105642</v>
      </c>
      <c r="B903" s="340" t="s">
        <v>5911</v>
      </c>
      <c r="C903" s="339" t="s">
        <v>5115</v>
      </c>
      <c r="D903" s="341">
        <v>486.82</v>
      </c>
      <c r="E903">
        <v>185.69</v>
      </c>
    </row>
    <row r="904" spans="1:5">
      <c r="A904" s="339">
        <v>105648</v>
      </c>
      <c r="B904" s="340" t="s">
        <v>5912</v>
      </c>
      <c r="C904" s="339" t="s">
        <v>5115</v>
      </c>
      <c r="D904" s="341">
        <v>482.29</v>
      </c>
      <c r="E904">
        <v>180.5</v>
      </c>
    </row>
    <row r="905" spans="1:5">
      <c r="A905" s="339">
        <v>105654</v>
      </c>
      <c r="B905" s="340" t="s">
        <v>5913</v>
      </c>
      <c r="C905" s="339" t="s">
        <v>5115</v>
      </c>
      <c r="D905" s="341">
        <v>480.02</v>
      </c>
      <c r="E905">
        <v>177.9</v>
      </c>
    </row>
    <row r="906" spans="1:5">
      <c r="A906" s="339">
        <v>105661</v>
      </c>
      <c r="B906" s="340" t="s">
        <v>5914</v>
      </c>
      <c r="C906" s="339" t="s">
        <v>5115</v>
      </c>
      <c r="D906" s="341">
        <v>429</v>
      </c>
      <c r="E906">
        <v>199.63</v>
      </c>
    </row>
    <row r="907" spans="1:5">
      <c r="A907" s="339">
        <v>105664</v>
      </c>
      <c r="B907" s="340" t="s">
        <v>5915</v>
      </c>
      <c r="C907" s="339" t="s">
        <v>5115</v>
      </c>
      <c r="D907" s="341">
        <v>419.42</v>
      </c>
      <c r="E907">
        <v>188.3</v>
      </c>
    </row>
    <row r="908" spans="1:5">
      <c r="A908" s="339">
        <v>105670</v>
      </c>
      <c r="B908" s="340" t="s">
        <v>5916</v>
      </c>
      <c r="C908" s="339" t="s">
        <v>5115</v>
      </c>
      <c r="D908" s="341">
        <v>414.6</v>
      </c>
      <c r="E908">
        <v>182.64</v>
      </c>
    </row>
    <row r="909" spans="1:5">
      <c r="A909" s="339">
        <v>105643</v>
      </c>
      <c r="B909" s="340" t="s">
        <v>5917</v>
      </c>
      <c r="C909" s="339" t="s">
        <v>5115</v>
      </c>
      <c r="D909" s="341">
        <v>527.17999999999995</v>
      </c>
      <c r="E909">
        <v>211.44</v>
      </c>
    </row>
    <row r="910" spans="1:5">
      <c r="A910" s="339">
        <v>105649</v>
      </c>
      <c r="B910" s="340" t="s">
        <v>5918</v>
      </c>
      <c r="C910" s="339" t="s">
        <v>5115</v>
      </c>
      <c r="D910" s="341">
        <v>522.65</v>
      </c>
      <c r="E910">
        <v>206.25</v>
      </c>
    </row>
    <row r="911" spans="1:5">
      <c r="A911" s="339">
        <v>105655</v>
      </c>
      <c r="B911" s="340" t="s">
        <v>5919</v>
      </c>
      <c r="C911" s="339" t="s">
        <v>5115</v>
      </c>
      <c r="D911" s="341">
        <v>520.38</v>
      </c>
      <c r="E911">
        <v>203.65</v>
      </c>
    </row>
    <row r="912" spans="1:5">
      <c r="A912" s="339">
        <v>105662</v>
      </c>
      <c r="B912" s="340" t="s">
        <v>5920</v>
      </c>
      <c r="C912" s="339" t="s">
        <v>5115</v>
      </c>
      <c r="D912" s="341">
        <v>473.18</v>
      </c>
      <c r="E912">
        <v>226.77</v>
      </c>
    </row>
    <row r="913" spans="1:5">
      <c r="A913" s="339">
        <v>105665</v>
      </c>
      <c r="B913" s="340" t="s">
        <v>5921</v>
      </c>
      <c r="C913" s="339" t="s">
        <v>5115</v>
      </c>
      <c r="D913" s="341">
        <v>463.6</v>
      </c>
      <c r="E913">
        <v>215.44</v>
      </c>
    </row>
    <row r="914" spans="1:5">
      <c r="A914" s="339">
        <v>105671</v>
      </c>
      <c r="B914" s="340" t="s">
        <v>5922</v>
      </c>
      <c r="C914" s="339" t="s">
        <v>5115</v>
      </c>
      <c r="D914" s="341">
        <v>458.78</v>
      </c>
      <c r="E914">
        <v>209.78</v>
      </c>
    </row>
    <row r="915" spans="1:5">
      <c r="A915" s="339">
        <v>105644</v>
      </c>
      <c r="B915" s="340" t="s">
        <v>5923</v>
      </c>
      <c r="C915" s="339" t="s">
        <v>5115</v>
      </c>
      <c r="D915" s="341">
        <v>567.55999999999995</v>
      </c>
      <c r="E915">
        <v>237.19</v>
      </c>
    </row>
    <row r="916" spans="1:5">
      <c r="A916" s="339">
        <v>105650</v>
      </c>
      <c r="B916" s="340" t="s">
        <v>5924</v>
      </c>
      <c r="C916" s="339" t="s">
        <v>5115</v>
      </c>
      <c r="D916" s="341">
        <v>563.03</v>
      </c>
      <c r="E916">
        <v>232</v>
      </c>
    </row>
    <row r="917" spans="1:5">
      <c r="A917" s="339">
        <v>105656</v>
      </c>
      <c r="B917" s="340" t="s">
        <v>5925</v>
      </c>
      <c r="C917" s="339" t="s">
        <v>5115</v>
      </c>
      <c r="D917" s="341">
        <v>560.76</v>
      </c>
      <c r="E917">
        <v>229.4</v>
      </c>
    </row>
    <row r="918" spans="1:5">
      <c r="A918" s="339">
        <v>105577</v>
      </c>
      <c r="B918" s="340" t="s">
        <v>5926</v>
      </c>
      <c r="C918" s="339" t="s">
        <v>5115</v>
      </c>
      <c r="D918" s="341">
        <v>288.08999999999997</v>
      </c>
      <c r="E918">
        <v>113.4</v>
      </c>
    </row>
    <row r="919" spans="1:5">
      <c r="A919" s="339">
        <v>105578</v>
      </c>
      <c r="B919" s="340" t="s">
        <v>5927</v>
      </c>
      <c r="C919" s="339" t="s">
        <v>5115</v>
      </c>
      <c r="D919" s="341">
        <v>278.51</v>
      </c>
      <c r="E919">
        <v>102.07</v>
      </c>
    </row>
    <row r="920" spans="1:5">
      <c r="A920" s="339">
        <v>105712</v>
      </c>
      <c r="B920" s="340" t="s">
        <v>5928</v>
      </c>
      <c r="C920" s="339" t="s">
        <v>5115</v>
      </c>
      <c r="D920" s="341">
        <v>273.69</v>
      </c>
      <c r="E920">
        <v>96.41</v>
      </c>
    </row>
    <row r="921" spans="1:5">
      <c r="A921" s="339">
        <v>105637</v>
      </c>
      <c r="B921" s="340" t="s">
        <v>5929</v>
      </c>
      <c r="C921" s="339" t="s">
        <v>5115</v>
      </c>
      <c r="D921" s="341">
        <v>406.1</v>
      </c>
      <c r="E921">
        <v>134.21</v>
      </c>
    </row>
    <row r="922" spans="1:5">
      <c r="A922" s="339">
        <v>105707</v>
      </c>
      <c r="B922" s="340" t="s">
        <v>5930</v>
      </c>
      <c r="C922" s="339" t="s">
        <v>5115</v>
      </c>
      <c r="D922" s="341">
        <v>401.57</v>
      </c>
      <c r="E922">
        <v>129.02000000000001</v>
      </c>
    </row>
    <row r="923" spans="1:5">
      <c r="A923" s="339">
        <v>105709</v>
      </c>
      <c r="B923" s="340" t="s">
        <v>5931</v>
      </c>
      <c r="C923" s="339" t="s">
        <v>5115</v>
      </c>
      <c r="D923" s="341">
        <v>399.3</v>
      </c>
      <c r="E923">
        <v>126.42</v>
      </c>
    </row>
    <row r="924" spans="1:5">
      <c r="A924" s="339">
        <v>105693</v>
      </c>
      <c r="B924" s="340" t="s">
        <v>5932</v>
      </c>
      <c r="C924" s="339" t="s">
        <v>5115</v>
      </c>
      <c r="D924" s="341">
        <v>344.78</v>
      </c>
      <c r="E924">
        <v>161.84</v>
      </c>
    </row>
    <row r="925" spans="1:5">
      <c r="A925" s="339">
        <v>105696</v>
      </c>
      <c r="B925" s="340" t="s">
        <v>5933</v>
      </c>
      <c r="C925" s="339" t="s">
        <v>5115</v>
      </c>
      <c r="D925" s="341">
        <v>335.2</v>
      </c>
      <c r="E925">
        <v>150.51</v>
      </c>
    </row>
    <row r="926" spans="1:5">
      <c r="A926" s="339">
        <v>105702</v>
      </c>
      <c r="B926" s="340" t="s">
        <v>5934</v>
      </c>
      <c r="C926" s="339" t="s">
        <v>5115</v>
      </c>
      <c r="D926" s="341">
        <v>330.38</v>
      </c>
      <c r="E926">
        <v>144.85</v>
      </c>
    </row>
    <row r="927" spans="1:5">
      <c r="A927" s="339">
        <v>105675</v>
      </c>
      <c r="B927" s="340" t="s">
        <v>5935</v>
      </c>
      <c r="C927" s="339" t="s">
        <v>5115</v>
      </c>
      <c r="D927" s="341">
        <v>426.91</v>
      </c>
      <c r="E927">
        <v>170.08</v>
      </c>
    </row>
    <row r="928" spans="1:5">
      <c r="A928" s="339">
        <v>105681</v>
      </c>
      <c r="B928" s="340" t="s">
        <v>5936</v>
      </c>
      <c r="C928" s="339" t="s">
        <v>5115</v>
      </c>
      <c r="D928" s="341">
        <v>422.38</v>
      </c>
      <c r="E928">
        <v>164.89</v>
      </c>
    </row>
    <row r="929" spans="1:5">
      <c r="A929" s="339">
        <v>105687</v>
      </c>
      <c r="B929" s="340" t="s">
        <v>5937</v>
      </c>
      <c r="C929" s="339" t="s">
        <v>5115</v>
      </c>
      <c r="D929" s="341">
        <v>420.11</v>
      </c>
      <c r="E929">
        <v>162.29</v>
      </c>
    </row>
    <row r="930" spans="1:5">
      <c r="A930" s="339">
        <v>105694</v>
      </c>
      <c r="B930" s="340" t="s">
        <v>5938</v>
      </c>
      <c r="C930" s="339" t="s">
        <v>5115</v>
      </c>
      <c r="D930" s="341">
        <v>390.42</v>
      </c>
      <c r="E930">
        <v>189.57</v>
      </c>
    </row>
    <row r="931" spans="1:5">
      <c r="A931" s="339">
        <v>105697</v>
      </c>
      <c r="B931" s="340" t="s">
        <v>5939</v>
      </c>
      <c r="C931" s="339" t="s">
        <v>5115</v>
      </c>
      <c r="D931" s="341">
        <v>380.84</v>
      </c>
      <c r="E931">
        <v>178.24</v>
      </c>
    </row>
    <row r="932" spans="1:5">
      <c r="A932" s="339">
        <v>105703</v>
      </c>
      <c r="B932" s="340" t="s">
        <v>5940</v>
      </c>
      <c r="C932" s="339" t="s">
        <v>5115</v>
      </c>
      <c r="D932" s="341">
        <v>376.02</v>
      </c>
      <c r="E932">
        <v>172.58</v>
      </c>
    </row>
    <row r="933" spans="1:5">
      <c r="A933" s="339">
        <v>105676</v>
      </c>
      <c r="B933" s="340" t="s">
        <v>5941</v>
      </c>
      <c r="C933" s="339" t="s">
        <v>5115</v>
      </c>
      <c r="D933" s="341">
        <v>468.51</v>
      </c>
      <c r="E933">
        <v>196.15</v>
      </c>
    </row>
    <row r="934" spans="1:5">
      <c r="A934" s="339">
        <v>105682</v>
      </c>
      <c r="B934" s="340" t="s">
        <v>5942</v>
      </c>
      <c r="C934" s="339" t="s">
        <v>5115</v>
      </c>
      <c r="D934" s="341">
        <v>463.98</v>
      </c>
      <c r="E934">
        <v>190.96</v>
      </c>
    </row>
    <row r="935" spans="1:5">
      <c r="A935" s="339">
        <v>105688</v>
      </c>
      <c r="B935" s="340" t="s">
        <v>5943</v>
      </c>
      <c r="C935" s="339" t="s">
        <v>5115</v>
      </c>
      <c r="D935" s="341">
        <v>461.71</v>
      </c>
      <c r="E935">
        <v>188.36</v>
      </c>
    </row>
    <row r="936" spans="1:5">
      <c r="A936" s="339">
        <v>105695</v>
      </c>
      <c r="B936" s="340" t="s">
        <v>5944</v>
      </c>
      <c r="C936" s="339" t="s">
        <v>5115</v>
      </c>
      <c r="D936" s="341">
        <v>435.42</v>
      </c>
      <c r="E936">
        <v>216.93</v>
      </c>
    </row>
    <row r="937" spans="1:5">
      <c r="A937" s="339">
        <v>105698</v>
      </c>
      <c r="B937" s="340" t="s">
        <v>5945</v>
      </c>
      <c r="C937" s="339" t="s">
        <v>5115</v>
      </c>
      <c r="D937" s="341">
        <v>425.84</v>
      </c>
      <c r="E937">
        <v>205.6</v>
      </c>
    </row>
    <row r="938" spans="1:5">
      <c r="A938" s="339">
        <v>105704</v>
      </c>
      <c r="B938" s="340" t="s">
        <v>5946</v>
      </c>
      <c r="C938" s="339" t="s">
        <v>5115</v>
      </c>
      <c r="D938" s="341">
        <v>421.02</v>
      </c>
      <c r="E938">
        <v>199.94</v>
      </c>
    </row>
    <row r="939" spans="1:5">
      <c r="A939" s="339">
        <v>105677</v>
      </c>
      <c r="B939" s="340" t="s">
        <v>5947</v>
      </c>
      <c r="C939" s="339" t="s">
        <v>5115</v>
      </c>
      <c r="D939" s="341">
        <v>510.13</v>
      </c>
      <c r="E939">
        <v>222.23</v>
      </c>
    </row>
    <row r="940" spans="1:5">
      <c r="A940" s="339">
        <v>105683</v>
      </c>
      <c r="B940" s="340" t="s">
        <v>5948</v>
      </c>
      <c r="C940" s="339" t="s">
        <v>5115</v>
      </c>
      <c r="D940" s="341">
        <v>505.6</v>
      </c>
      <c r="E940">
        <v>217.04</v>
      </c>
    </row>
    <row r="941" spans="1:5">
      <c r="A941" s="339">
        <v>105689</v>
      </c>
      <c r="B941" s="340" t="s">
        <v>5949</v>
      </c>
      <c r="C941" s="339" t="s">
        <v>5115</v>
      </c>
      <c r="D941" s="341">
        <v>503.33</v>
      </c>
      <c r="E941">
        <v>214.44</v>
      </c>
    </row>
    <row r="942" spans="1:5">
      <c r="A942" s="339">
        <v>105579</v>
      </c>
      <c r="B942" s="340" t="s">
        <v>5950</v>
      </c>
      <c r="C942" s="339" t="s">
        <v>5115</v>
      </c>
      <c r="D942" s="341">
        <v>247.05</v>
      </c>
      <c r="E942">
        <v>102.7</v>
      </c>
    </row>
    <row r="943" spans="1:5">
      <c r="A943" s="339">
        <v>105580</v>
      </c>
      <c r="B943" s="340" t="s">
        <v>5951</v>
      </c>
      <c r="C943" s="339" t="s">
        <v>5115</v>
      </c>
      <c r="D943" s="341">
        <v>237.47</v>
      </c>
      <c r="E943">
        <v>91.37</v>
      </c>
    </row>
    <row r="944" spans="1:5">
      <c r="A944" s="339">
        <v>105582</v>
      </c>
      <c r="B944" s="340" t="s">
        <v>5952</v>
      </c>
      <c r="C944" s="339" t="s">
        <v>5115</v>
      </c>
      <c r="D944" s="341">
        <v>232.65</v>
      </c>
      <c r="E944">
        <v>85.71</v>
      </c>
    </row>
    <row r="945" spans="1:5">
      <c r="A945" s="339">
        <v>105638</v>
      </c>
      <c r="B945" s="340" t="s">
        <v>5953</v>
      </c>
      <c r="C945" s="339" t="s">
        <v>5115</v>
      </c>
      <c r="D945" s="341">
        <v>343.68</v>
      </c>
      <c r="E945">
        <v>117.95</v>
      </c>
    </row>
    <row r="946" spans="1:5">
      <c r="A946" s="339">
        <v>105715</v>
      </c>
      <c r="B946" s="340" t="s">
        <v>5954</v>
      </c>
      <c r="C946" s="339" t="s">
        <v>5115</v>
      </c>
      <c r="D946" s="341">
        <v>339.15</v>
      </c>
      <c r="E946">
        <v>112.76</v>
      </c>
    </row>
    <row r="947" spans="1:5">
      <c r="A947" s="339">
        <v>105717</v>
      </c>
      <c r="B947" s="340" t="s">
        <v>5955</v>
      </c>
      <c r="C947" s="339" t="s">
        <v>5115</v>
      </c>
      <c r="D947" s="341">
        <v>336.88</v>
      </c>
      <c r="E947">
        <v>110.16</v>
      </c>
    </row>
    <row r="948" spans="1:5">
      <c r="A948" s="339">
        <v>105626</v>
      </c>
      <c r="B948" s="340" t="s">
        <v>5956</v>
      </c>
      <c r="C948" s="339" t="s">
        <v>5115</v>
      </c>
      <c r="D948" s="341">
        <v>181.08</v>
      </c>
      <c r="E948">
        <v>119.83</v>
      </c>
    </row>
    <row r="949" spans="1:5">
      <c r="A949" s="339">
        <v>105629</v>
      </c>
      <c r="B949" s="340" t="s">
        <v>5957</v>
      </c>
      <c r="C949" s="339" t="s">
        <v>5115</v>
      </c>
      <c r="D949" s="341">
        <v>173.4</v>
      </c>
      <c r="E949">
        <v>110.74</v>
      </c>
    </row>
    <row r="950" spans="1:5">
      <c r="A950" s="339">
        <v>105635</v>
      </c>
      <c r="B950" s="340" t="s">
        <v>5958</v>
      </c>
      <c r="C950" s="339" t="s">
        <v>5115</v>
      </c>
      <c r="D950" s="341">
        <v>172.29</v>
      </c>
      <c r="E950">
        <v>109.49</v>
      </c>
    </row>
    <row r="951" spans="1:5">
      <c r="A951" s="339">
        <v>105605</v>
      </c>
      <c r="B951" s="340" t="s">
        <v>5959</v>
      </c>
      <c r="C951" s="339" t="s">
        <v>5115</v>
      </c>
      <c r="D951" s="341">
        <v>166.24</v>
      </c>
      <c r="E951">
        <v>109.42</v>
      </c>
    </row>
    <row r="952" spans="1:5">
      <c r="A952" s="339">
        <v>105613</v>
      </c>
      <c r="B952" s="340" t="s">
        <v>5960</v>
      </c>
      <c r="C952" s="339" t="s">
        <v>5115</v>
      </c>
      <c r="D952" s="341">
        <v>163.34</v>
      </c>
      <c r="E952">
        <v>106.06</v>
      </c>
    </row>
    <row r="953" spans="1:5">
      <c r="A953" s="339">
        <v>105621</v>
      </c>
      <c r="B953" s="340" t="s">
        <v>5961</v>
      </c>
      <c r="C953" s="339" t="s">
        <v>5115</v>
      </c>
      <c r="D953" s="341">
        <v>161.19999999999999</v>
      </c>
      <c r="E953">
        <v>103.66</v>
      </c>
    </row>
    <row r="954" spans="1:5">
      <c r="A954" s="339">
        <v>105627</v>
      </c>
      <c r="B954" s="340" t="s">
        <v>5962</v>
      </c>
      <c r="C954" s="339" t="s">
        <v>5115</v>
      </c>
      <c r="D954" s="341">
        <v>230.18</v>
      </c>
      <c r="E954">
        <v>148.26</v>
      </c>
    </row>
    <row r="955" spans="1:5">
      <c r="A955" s="339">
        <v>105630</v>
      </c>
      <c r="B955" s="340" t="s">
        <v>5963</v>
      </c>
      <c r="C955" s="339" t="s">
        <v>5115</v>
      </c>
      <c r="D955" s="341">
        <v>222.5</v>
      </c>
      <c r="E955">
        <v>139.16999999999999</v>
      </c>
    </row>
    <row r="956" spans="1:5">
      <c r="A956" s="339">
        <v>105636</v>
      </c>
      <c r="B956" s="340" t="s">
        <v>5964</v>
      </c>
      <c r="C956" s="339" t="s">
        <v>5115</v>
      </c>
      <c r="D956" s="341">
        <v>221.39</v>
      </c>
      <c r="E956">
        <v>137.91999999999999</v>
      </c>
    </row>
    <row r="957" spans="1:5">
      <c r="A957" s="339">
        <v>105606</v>
      </c>
      <c r="B957" s="340" t="s">
        <v>5965</v>
      </c>
      <c r="C957" s="339" t="s">
        <v>5115</v>
      </c>
      <c r="D957" s="341">
        <v>214.09</v>
      </c>
      <c r="E957">
        <v>137.12</v>
      </c>
    </row>
    <row r="958" spans="1:5">
      <c r="A958" s="339">
        <v>105614</v>
      </c>
      <c r="B958" s="340" t="s">
        <v>5966</v>
      </c>
      <c r="C958" s="339" t="s">
        <v>5115</v>
      </c>
      <c r="D958" s="341">
        <v>211.19</v>
      </c>
      <c r="E958">
        <v>133.76</v>
      </c>
    </row>
    <row r="959" spans="1:5">
      <c r="A959" s="339">
        <v>105622</v>
      </c>
      <c r="B959" s="340" t="s">
        <v>5967</v>
      </c>
      <c r="C959" s="339" t="s">
        <v>5115</v>
      </c>
      <c r="D959" s="341">
        <v>209.05</v>
      </c>
      <c r="E959">
        <v>131.36000000000001</v>
      </c>
    </row>
    <row r="960" spans="1:5">
      <c r="A960" s="339">
        <v>105572</v>
      </c>
      <c r="B960" s="340" t="s">
        <v>5968</v>
      </c>
      <c r="C960" s="339" t="s">
        <v>5115</v>
      </c>
      <c r="D960" s="341">
        <v>80.2</v>
      </c>
      <c r="E960">
        <v>61.43</v>
      </c>
    </row>
    <row r="961" spans="1:5">
      <c r="A961" s="339">
        <v>105574</v>
      </c>
      <c r="B961" s="340" t="s">
        <v>5969</v>
      </c>
      <c r="C961" s="339" t="s">
        <v>5115</v>
      </c>
      <c r="D961" s="341">
        <v>72.52</v>
      </c>
      <c r="E961">
        <v>52.34</v>
      </c>
    </row>
    <row r="962" spans="1:5">
      <c r="A962" s="339">
        <v>105576</v>
      </c>
      <c r="B962" s="340" t="s">
        <v>5970</v>
      </c>
      <c r="C962" s="339" t="s">
        <v>5115</v>
      </c>
      <c r="D962" s="341">
        <v>71.41</v>
      </c>
      <c r="E962">
        <v>51.09</v>
      </c>
    </row>
    <row r="963" spans="1:5">
      <c r="A963" s="339">
        <v>105603</v>
      </c>
      <c r="B963" s="340" t="s">
        <v>5971</v>
      </c>
      <c r="C963" s="339" t="s">
        <v>5115</v>
      </c>
      <c r="D963" s="341">
        <v>70.52</v>
      </c>
      <c r="E963">
        <v>54.03</v>
      </c>
    </row>
    <row r="964" spans="1:5">
      <c r="A964" s="339">
        <v>105611</v>
      </c>
      <c r="B964" s="340" t="s">
        <v>5972</v>
      </c>
      <c r="C964" s="339" t="s">
        <v>5115</v>
      </c>
      <c r="D964" s="341">
        <v>67.62</v>
      </c>
      <c r="E964">
        <v>50.67</v>
      </c>
    </row>
    <row r="965" spans="1:5">
      <c r="A965" s="339">
        <v>105619</v>
      </c>
      <c r="B965" s="340" t="s">
        <v>5973</v>
      </c>
      <c r="C965" s="339" t="s">
        <v>5115</v>
      </c>
      <c r="D965" s="341">
        <v>65.48</v>
      </c>
      <c r="E965">
        <v>48.27</v>
      </c>
    </row>
    <row r="966" spans="1:5">
      <c r="A966" s="339">
        <v>105573</v>
      </c>
      <c r="B966" s="340" t="s">
        <v>5974</v>
      </c>
      <c r="C966" s="339" t="s">
        <v>5115</v>
      </c>
      <c r="D966" s="341">
        <v>131.33000000000001</v>
      </c>
      <c r="E966">
        <v>91.03</v>
      </c>
    </row>
    <row r="967" spans="1:5">
      <c r="A967" s="339">
        <v>105628</v>
      </c>
      <c r="B967" s="340" t="s">
        <v>5975</v>
      </c>
      <c r="C967" s="339" t="s">
        <v>5115</v>
      </c>
      <c r="D967" s="341">
        <v>123.65</v>
      </c>
      <c r="E967">
        <v>81.94</v>
      </c>
    </row>
    <row r="968" spans="1:5">
      <c r="A968" s="339">
        <v>105634</v>
      </c>
      <c r="B968" s="340" t="s">
        <v>5976</v>
      </c>
      <c r="C968" s="339" t="s">
        <v>5115</v>
      </c>
      <c r="D968" s="341">
        <v>122.54</v>
      </c>
      <c r="E968">
        <v>80.69</v>
      </c>
    </row>
    <row r="969" spans="1:5">
      <c r="A969" s="339">
        <v>105604</v>
      </c>
      <c r="B969" s="340" t="s">
        <v>5977</v>
      </c>
      <c r="C969" s="339" t="s">
        <v>5115</v>
      </c>
      <c r="D969" s="341">
        <v>118.38</v>
      </c>
      <c r="E969">
        <v>81.72</v>
      </c>
    </row>
    <row r="970" spans="1:5">
      <c r="A970" s="339">
        <v>105612</v>
      </c>
      <c r="B970" s="340" t="s">
        <v>5978</v>
      </c>
      <c r="C970" s="339" t="s">
        <v>5115</v>
      </c>
      <c r="D970" s="341">
        <v>115.48</v>
      </c>
      <c r="E970">
        <v>78.36</v>
      </c>
    </row>
    <row r="971" spans="1:5">
      <c r="A971" s="339">
        <v>105620</v>
      </c>
      <c r="B971" s="340" t="s">
        <v>5979</v>
      </c>
      <c r="C971" s="339" t="s">
        <v>5115</v>
      </c>
      <c r="D971" s="341">
        <v>113.34</v>
      </c>
      <c r="E971">
        <v>75.959999999999994</v>
      </c>
    </row>
    <row r="972" spans="1:5">
      <c r="A972" s="339">
        <v>105586</v>
      </c>
      <c r="B972" s="340" t="s">
        <v>5980</v>
      </c>
      <c r="C972" s="339" t="s">
        <v>5115</v>
      </c>
      <c r="D972" s="341">
        <v>299.06</v>
      </c>
      <c r="E972">
        <v>126.36</v>
      </c>
    </row>
    <row r="973" spans="1:5">
      <c r="A973" s="339">
        <v>105587</v>
      </c>
      <c r="B973" s="340" t="s">
        <v>5981</v>
      </c>
      <c r="C973" s="339" t="s">
        <v>5115</v>
      </c>
      <c r="D973" s="341">
        <v>285.83</v>
      </c>
      <c r="E973">
        <v>110.74</v>
      </c>
    </row>
    <row r="974" spans="1:5">
      <c r="A974" s="339">
        <v>105589</v>
      </c>
      <c r="B974" s="340" t="s">
        <v>5982</v>
      </c>
      <c r="C974" s="339" t="s">
        <v>5115</v>
      </c>
      <c r="D974" s="341">
        <v>284.60000000000002</v>
      </c>
      <c r="E974">
        <v>109.31</v>
      </c>
    </row>
    <row r="975" spans="1:5">
      <c r="A975" s="339">
        <v>105584</v>
      </c>
      <c r="B975" s="340" t="s">
        <v>5983</v>
      </c>
      <c r="C975" s="339" t="s">
        <v>5115</v>
      </c>
      <c r="D975" s="341">
        <v>414.27</v>
      </c>
      <c r="E975">
        <v>143.66999999999999</v>
      </c>
    </row>
    <row r="976" spans="1:5">
      <c r="A976" s="339">
        <v>105720</v>
      </c>
      <c r="B976" s="340" t="s">
        <v>5984</v>
      </c>
      <c r="C976" s="339" t="s">
        <v>5115</v>
      </c>
      <c r="D976" s="341">
        <v>407.05</v>
      </c>
      <c r="E976">
        <v>135.34</v>
      </c>
    </row>
    <row r="977" spans="1:5">
      <c r="A977" s="339">
        <v>105722</v>
      </c>
      <c r="B977" s="340" t="s">
        <v>5985</v>
      </c>
      <c r="C977" s="339" t="s">
        <v>5115</v>
      </c>
      <c r="D977" s="341">
        <v>407.46</v>
      </c>
      <c r="E977">
        <v>135.85</v>
      </c>
    </row>
    <row r="978" spans="1:5">
      <c r="A978" s="339">
        <v>105593</v>
      </c>
      <c r="B978" s="340" t="s">
        <v>5986</v>
      </c>
      <c r="C978" s="339" t="s">
        <v>5115</v>
      </c>
      <c r="D978" s="341">
        <v>258.02</v>
      </c>
      <c r="E978">
        <v>115.66</v>
      </c>
    </row>
    <row r="979" spans="1:5">
      <c r="A979" s="339">
        <v>105594</v>
      </c>
      <c r="B979" s="340" t="s">
        <v>5987</v>
      </c>
      <c r="C979" s="339" t="s">
        <v>5115</v>
      </c>
      <c r="D979" s="341">
        <v>244.79</v>
      </c>
      <c r="E979">
        <v>100.04</v>
      </c>
    </row>
    <row r="980" spans="1:5">
      <c r="A980" s="339">
        <v>105596</v>
      </c>
      <c r="B980" s="340" t="s">
        <v>5988</v>
      </c>
      <c r="C980" s="339" t="s">
        <v>5115</v>
      </c>
      <c r="D980" s="341">
        <v>243.56</v>
      </c>
      <c r="E980">
        <v>98.61</v>
      </c>
    </row>
    <row r="981" spans="1:5">
      <c r="A981" s="339">
        <v>105591</v>
      </c>
      <c r="B981" s="340" t="s">
        <v>5989</v>
      </c>
      <c r="C981" s="339" t="s">
        <v>5115</v>
      </c>
      <c r="D981" s="341">
        <v>351.85</v>
      </c>
      <c r="E981">
        <v>127.41</v>
      </c>
    </row>
    <row r="982" spans="1:5">
      <c r="A982" s="339">
        <v>105724</v>
      </c>
      <c r="B982" s="340" t="s">
        <v>5990</v>
      </c>
      <c r="C982" s="339" t="s">
        <v>5115</v>
      </c>
      <c r="D982" s="341">
        <v>344.63</v>
      </c>
      <c r="E982">
        <v>119.08</v>
      </c>
    </row>
    <row r="983" spans="1:5">
      <c r="A983" s="339">
        <v>105726</v>
      </c>
      <c r="B983" s="340" t="s">
        <v>5991</v>
      </c>
      <c r="C983" s="339" t="s">
        <v>5115</v>
      </c>
      <c r="D983" s="341">
        <v>345.04</v>
      </c>
      <c r="E983">
        <v>119.59</v>
      </c>
    </row>
    <row r="984" spans="1:5">
      <c r="A984" s="339">
        <v>105567</v>
      </c>
      <c r="B984" s="340" t="s">
        <v>5992</v>
      </c>
      <c r="C984" s="339" t="s">
        <v>5115</v>
      </c>
      <c r="D984" s="341">
        <v>14.48</v>
      </c>
      <c r="E984">
        <v>16.53</v>
      </c>
    </row>
    <row r="985" spans="1:5">
      <c r="A985" s="339">
        <v>105568</v>
      </c>
      <c r="B985" s="340" t="s">
        <v>5993</v>
      </c>
      <c r="C985" s="339" t="s">
        <v>5115</v>
      </c>
      <c r="D985" s="341">
        <v>11.57</v>
      </c>
      <c r="E985">
        <v>13.18</v>
      </c>
    </row>
    <row r="986" spans="1:5">
      <c r="A986" s="339">
        <v>105570</v>
      </c>
      <c r="B986" s="340" t="s">
        <v>5994</v>
      </c>
      <c r="C986" s="339" t="s">
        <v>5115</v>
      </c>
      <c r="D986" s="341">
        <v>9.5500000000000007</v>
      </c>
      <c r="E986">
        <v>10.9</v>
      </c>
    </row>
    <row r="987" spans="1:5">
      <c r="A987" s="339">
        <v>100575</v>
      </c>
      <c r="B987" s="340" t="s">
        <v>67</v>
      </c>
      <c r="C987" s="339" t="s">
        <v>5029</v>
      </c>
      <c r="D987" s="341">
        <v>0.56000000000000005</v>
      </c>
      <c r="E987">
        <v>0.64</v>
      </c>
    </row>
    <row r="988" spans="1:5">
      <c r="A988" s="339">
        <v>100577</v>
      </c>
      <c r="B988" s="340" t="s">
        <v>5995</v>
      </c>
      <c r="C988" s="339" t="s">
        <v>5029</v>
      </c>
      <c r="D988" s="341">
        <v>1.4</v>
      </c>
      <c r="E988">
        <v>1.61</v>
      </c>
    </row>
    <row r="989" spans="1:5">
      <c r="A989" s="339">
        <v>105598</v>
      </c>
      <c r="B989" s="340" t="s">
        <v>5996</v>
      </c>
      <c r="C989" s="339" t="s">
        <v>5029</v>
      </c>
      <c r="D989" s="341">
        <v>1.87</v>
      </c>
      <c r="E989">
        <v>2.15</v>
      </c>
    </row>
    <row r="990" spans="1:5">
      <c r="A990" s="339">
        <v>100576</v>
      </c>
      <c r="B990" s="340" t="s">
        <v>5997</v>
      </c>
      <c r="C990" s="339" t="s">
        <v>5029</v>
      </c>
      <c r="D990" s="341">
        <v>2.76</v>
      </c>
      <c r="E990">
        <v>3.19</v>
      </c>
    </row>
    <row r="991" spans="1:5">
      <c r="A991" s="339">
        <v>105597</v>
      </c>
      <c r="B991" s="340" t="s">
        <v>5998</v>
      </c>
      <c r="C991" s="339" t="s">
        <v>5029</v>
      </c>
      <c r="D991" s="341">
        <v>3.74</v>
      </c>
      <c r="E991">
        <v>4.3600000000000003</v>
      </c>
    </row>
    <row r="992" spans="1:5">
      <c r="A992" s="339">
        <v>102730</v>
      </c>
      <c r="B992" s="340" t="s">
        <v>5999</v>
      </c>
      <c r="C992" s="339" t="s">
        <v>101</v>
      </c>
      <c r="D992" s="341">
        <v>12.97</v>
      </c>
      <c r="E992">
        <v>10.73</v>
      </c>
    </row>
    <row r="993" spans="1:5">
      <c r="A993" s="339">
        <v>102731</v>
      </c>
      <c r="B993" s="340" t="s">
        <v>6000</v>
      </c>
      <c r="C993" s="339" t="s">
        <v>101</v>
      </c>
      <c r="D993" s="341">
        <v>10.93</v>
      </c>
      <c r="E993">
        <v>8.86</v>
      </c>
    </row>
    <row r="994" spans="1:5">
      <c r="A994" s="339">
        <v>102732</v>
      </c>
      <c r="B994" s="340" t="s">
        <v>6001</v>
      </c>
      <c r="C994" s="339" t="s">
        <v>101</v>
      </c>
      <c r="D994" s="341">
        <v>10.32</v>
      </c>
      <c r="E994">
        <v>8.06</v>
      </c>
    </row>
    <row r="995" spans="1:5">
      <c r="A995" s="339">
        <v>102733</v>
      </c>
      <c r="B995" s="340" t="s">
        <v>6002</v>
      </c>
      <c r="C995" s="339" t="s">
        <v>101</v>
      </c>
      <c r="D995" s="341">
        <v>11.47</v>
      </c>
      <c r="E995">
        <v>8.65</v>
      </c>
    </row>
    <row r="996" spans="1:5">
      <c r="A996" s="339">
        <v>102728</v>
      </c>
      <c r="B996" s="340" t="s">
        <v>6003</v>
      </c>
      <c r="C996" s="339" t="s">
        <v>101</v>
      </c>
      <c r="D996" s="341">
        <v>15.58</v>
      </c>
      <c r="E996">
        <v>14.05</v>
      </c>
    </row>
    <row r="997" spans="1:5">
      <c r="A997" s="339">
        <v>102729</v>
      </c>
      <c r="B997" s="340" t="s">
        <v>6004</v>
      </c>
      <c r="C997" s="339" t="s">
        <v>101</v>
      </c>
      <c r="D997" s="341">
        <v>14.57</v>
      </c>
      <c r="E997">
        <v>12.44</v>
      </c>
    </row>
    <row r="998" spans="1:5">
      <c r="A998" s="339">
        <v>102734</v>
      </c>
      <c r="B998" s="340" t="s">
        <v>6005</v>
      </c>
      <c r="C998" s="339" t="s">
        <v>101</v>
      </c>
      <c r="D998" s="341">
        <v>14.65</v>
      </c>
      <c r="E998">
        <v>12.74</v>
      </c>
    </row>
    <row r="999" spans="1:5">
      <c r="A999" s="339">
        <v>102735</v>
      </c>
      <c r="B999" s="340" t="s">
        <v>6006</v>
      </c>
      <c r="C999" s="339" t="s">
        <v>101</v>
      </c>
      <c r="D999" s="341">
        <v>13.75</v>
      </c>
      <c r="E999">
        <v>11.33</v>
      </c>
    </row>
    <row r="1000" spans="1:5">
      <c r="A1000" s="339">
        <v>102765</v>
      </c>
      <c r="B1000" s="340" t="s">
        <v>6007</v>
      </c>
      <c r="C1000" s="339" t="s">
        <v>63</v>
      </c>
      <c r="D1000" s="341">
        <v>19886.84</v>
      </c>
      <c r="E1000">
        <v>15805.92</v>
      </c>
    </row>
    <row r="1001" spans="1:5">
      <c r="A1001" s="339">
        <v>102795</v>
      </c>
      <c r="B1001" s="340" t="s">
        <v>6008</v>
      </c>
      <c r="C1001" s="339" t="s">
        <v>63</v>
      </c>
      <c r="D1001" s="341">
        <v>44611.39</v>
      </c>
      <c r="E1001">
        <v>32803.550000000003</v>
      </c>
    </row>
    <row r="1002" spans="1:5">
      <c r="A1002" s="339">
        <v>102766</v>
      </c>
      <c r="B1002" s="340" t="s">
        <v>6009</v>
      </c>
      <c r="C1002" s="339" t="s">
        <v>63</v>
      </c>
      <c r="D1002" s="341">
        <v>30270.14</v>
      </c>
      <c r="E1002">
        <v>23534.09</v>
      </c>
    </row>
    <row r="1003" spans="1:5">
      <c r="A1003" s="339">
        <v>102796</v>
      </c>
      <c r="B1003" s="340" t="s">
        <v>6010</v>
      </c>
      <c r="C1003" s="339" t="s">
        <v>63</v>
      </c>
      <c r="D1003" s="341">
        <v>72469.91</v>
      </c>
      <c r="E1003">
        <v>52549.26</v>
      </c>
    </row>
    <row r="1004" spans="1:5">
      <c r="A1004" s="339">
        <v>102767</v>
      </c>
      <c r="B1004" s="340" t="s">
        <v>6011</v>
      </c>
      <c r="C1004" s="339" t="s">
        <v>63</v>
      </c>
      <c r="D1004" s="341">
        <v>42264.38</v>
      </c>
      <c r="E1004">
        <v>32694.76</v>
      </c>
    </row>
    <row r="1005" spans="1:5">
      <c r="A1005" s="339">
        <v>102797</v>
      </c>
      <c r="B1005" s="340" t="s">
        <v>6012</v>
      </c>
      <c r="C1005" s="339" t="s">
        <v>63</v>
      </c>
      <c r="D1005" s="341">
        <v>102750.74</v>
      </c>
      <c r="E1005">
        <v>74360.67</v>
      </c>
    </row>
    <row r="1006" spans="1:5">
      <c r="A1006" s="339">
        <v>102768</v>
      </c>
      <c r="B1006" s="340" t="s">
        <v>6013</v>
      </c>
      <c r="C1006" s="339" t="s">
        <v>63</v>
      </c>
      <c r="D1006" s="341">
        <v>59414.11</v>
      </c>
      <c r="E1006">
        <v>45176.66</v>
      </c>
    </row>
    <row r="1007" spans="1:5">
      <c r="A1007" s="339">
        <v>102798</v>
      </c>
      <c r="B1007" s="340" t="s">
        <v>6014</v>
      </c>
      <c r="C1007" s="339" t="s">
        <v>63</v>
      </c>
      <c r="D1007" s="341">
        <v>126324.37</v>
      </c>
      <c r="E1007">
        <v>90799.88</v>
      </c>
    </row>
    <row r="1008" spans="1:5">
      <c r="A1008" s="339">
        <v>102744</v>
      </c>
      <c r="B1008" s="340" t="s">
        <v>6015</v>
      </c>
      <c r="C1008" s="339" t="s">
        <v>63</v>
      </c>
      <c r="D1008" s="341">
        <v>8431.24</v>
      </c>
      <c r="E1008">
        <v>6538.57</v>
      </c>
    </row>
    <row r="1009" spans="1:5">
      <c r="A1009" s="339">
        <v>102755</v>
      </c>
      <c r="B1009" s="340" t="s">
        <v>6016</v>
      </c>
      <c r="C1009" s="339" t="s">
        <v>63</v>
      </c>
      <c r="D1009" s="341">
        <v>13114.84</v>
      </c>
      <c r="E1009">
        <v>10023.09</v>
      </c>
    </row>
    <row r="1010" spans="1:5">
      <c r="A1010" s="339">
        <v>102782</v>
      </c>
      <c r="B1010" s="340" t="s">
        <v>6017</v>
      </c>
      <c r="C1010" s="339" t="s">
        <v>63</v>
      </c>
      <c r="D1010" s="341">
        <v>21735.81</v>
      </c>
      <c r="E1010">
        <v>16024.07</v>
      </c>
    </row>
    <row r="1011" spans="1:5">
      <c r="A1011" s="339">
        <v>102745</v>
      </c>
      <c r="B1011" s="340" t="s">
        <v>6018</v>
      </c>
      <c r="C1011" s="339" t="s">
        <v>63</v>
      </c>
      <c r="D1011" s="341">
        <v>11869.9</v>
      </c>
      <c r="E1011">
        <v>9150.2099999999991</v>
      </c>
    </row>
    <row r="1012" spans="1:5">
      <c r="A1012" s="339">
        <v>102756</v>
      </c>
      <c r="B1012" s="340" t="s">
        <v>6019</v>
      </c>
      <c r="C1012" s="339" t="s">
        <v>63</v>
      </c>
      <c r="D1012" s="341">
        <v>19506.79</v>
      </c>
      <c r="E1012">
        <v>14806.68</v>
      </c>
    </row>
    <row r="1013" spans="1:5">
      <c r="A1013" s="339">
        <v>102783</v>
      </c>
      <c r="B1013" s="340" t="s">
        <v>6020</v>
      </c>
      <c r="C1013" s="339" t="s">
        <v>63</v>
      </c>
      <c r="D1013" s="341">
        <v>28916.69</v>
      </c>
      <c r="E1013">
        <v>21236.35</v>
      </c>
    </row>
    <row r="1014" spans="1:5">
      <c r="A1014" s="339">
        <v>102746</v>
      </c>
      <c r="B1014" s="340" t="s">
        <v>6021</v>
      </c>
      <c r="C1014" s="339" t="s">
        <v>63</v>
      </c>
      <c r="D1014" s="341">
        <v>20631.03</v>
      </c>
      <c r="E1014">
        <v>15793.03</v>
      </c>
    </row>
    <row r="1015" spans="1:5">
      <c r="A1015" s="339">
        <v>102757</v>
      </c>
      <c r="B1015" s="340" t="s">
        <v>6022</v>
      </c>
      <c r="C1015" s="339" t="s">
        <v>63</v>
      </c>
      <c r="D1015" s="341">
        <v>36421.18</v>
      </c>
      <c r="E1015">
        <v>27413.43</v>
      </c>
    </row>
    <row r="1016" spans="1:5">
      <c r="A1016" s="339">
        <v>102784</v>
      </c>
      <c r="B1016" s="340" t="s">
        <v>6023</v>
      </c>
      <c r="C1016" s="339" t="s">
        <v>63</v>
      </c>
      <c r="D1016" s="341">
        <v>45819.97</v>
      </c>
      <c r="E1016">
        <v>32180.1</v>
      </c>
    </row>
    <row r="1017" spans="1:5">
      <c r="A1017" s="339">
        <v>102779</v>
      </c>
      <c r="B1017" s="340" t="s">
        <v>6024</v>
      </c>
      <c r="C1017" s="339" t="s">
        <v>63</v>
      </c>
      <c r="D1017" s="341">
        <v>11291.8</v>
      </c>
      <c r="E1017">
        <v>8531.4599999999991</v>
      </c>
    </row>
    <row r="1018" spans="1:5">
      <c r="A1018" s="339">
        <v>102780</v>
      </c>
      <c r="B1018" s="340" t="s">
        <v>6025</v>
      </c>
      <c r="C1018" s="339" t="s">
        <v>63</v>
      </c>
      <c r="D1018" s="341">
        <v>12975.69</v>
      </c>
      <c r="E1018">
        <v>9820.77</v>
      </c>
    </row>
    <row r="1019" spans="1:5">
      <c r="A1019" s="339">
        <v>102743</v>
      </c>
      <c r="B1019" s="340" t="s">
        <v>6026</v>
      </c>
      <c r="C1019" s="339" t="s">
        <v>63</v>
      </c>
      <c r="D1019" s="341">
        <v>5621.19</v>
      </c>
      <c r="E1019">
        <v>4385.43</v>
      </c>
    </row>
    <row r="1020" spans="1:5">
      <c r="A1020" s="339">
        <v>102781</v>
      </c>
      <c r="B1020" s="340" t="s">
        <v>6027</v>
      </c>
      <c r="C1020" s="339" t="s">
        <v>63</v>
      </c>
      <c r="D1020" s="341">
        <v>19438.47</v>
      </c>
      <c r="E1020">
        <v>14511.81</v>
      </c>
    </row>
    <row r="1021" spans="1:5">
      <c r="A1021" s="339">
        <v>102761</v>
      </c>
      <c r="B1021" s="340" t="s">
        <v>6028</v>
      </c>
      <c r="C1021" s="339" t="s">
        <v>63</v>
      </c>
      <c r="D1021" s="341">
        <v>15834.27</v>
      </c>
      <c r="E1021">
        <v>12667.36</v>
      </c>
    </row>
    <row r="1022" spans="1:5">
      <c r="A1022" s="339">
        <v>102791</v>
      </c>
      <c r="B1022" s="340" t="s">
        <v>6029</v>
      </c>
      <c r="C1022" s="339" t="s">
        <v>63</v>
      </c>
      <c r="D1022" s="341">
        <v>41966.43</v>
      </c>
      <c r="E1022">
        <v>30710.33</v>
      </c>
    </row>
    <row r="1023" spans="1:5">
      <c r="A1023" s="339">
        <v>102762</v>
      </c>
      <c r="B1023" s="340" t="s">
        <v>6030</v>
      </c>
      <c r="C1023" s="339" t="s">
        <v>63</v>
      </c>
      <c r="D1023" s="341">
        <v>24708.42</v>
      </c>
      <c r="E1023">
        <v>19343.93</v>
      </c>
    </row>
    <row r="1024" spans="1:5">
      <c r="A1024" s="339">
        <v>102792</v>
      </c>
      <c r="B1024" s="340" t="s">
        <v>6031</v>
      </c>
      <c r="C1024" s="339" t="s">
        <v>63</v>
      </c>
      <c r="D1024" s="341">
        <v>68672.100000000006</v>
      </c>
      <c r="E1024">
        <v>49663.35</v>
      </c>
    </row>
    <row r="1025" spans="1:5">
      <c r="A1025" s="339">
        <v>102763</v>
      </c>
      <c r="B1025" s="340" t="s">
        <v>6032</v>
      </c>
      <c r="C1025" s="339" t="s">
        <v>63</v>
      </c>
      <c r="D1025" s="341">
        <v>34371.949999999997</v>
      </c>
      <c r="E1025">
        <v>26739.77</v>
      </c>
    </row>
    <row r="1026" spans="1:5">
      <c r="A1026" s="339">
        <v>102793</v>
      </c>
      <c r="B1026" s="340" t="s">
        <v>6033</v>
      </c>
      <c r="C1026" s="339" t="s">
        <v>63</v>
      </c>
      <c r="D1026" s="341">
        <v>92804.66</v>
      </c>
      <c r="E1026">
        <v>66465.91</v>
      </c>
    </row>
    <row r="1027" spans="1:5">
      <c r="A1027" s="339">
        <v>102764</v>
      </c>
      <c r="B1027" s="340" t="s">
        <v>6034</v>
      </c>
      <c r="C1027" s="339" t="s">
        <v>63</v>
      </c>
      <c r="D1027" s="341">
        <v>48802.39</v>
      </c>
      <c r="E1027">
        <v>37297.519999999997</v>
      </c>
    </row>
    <row r="1028" spans="1:5">
      <c r="A1028" s="339">
        <v>102794</v>
      </c>
      <c r="B1028" s="340" t="s">
        <v>6035</v>
      </c>
      <c r="C1028" s="339" t="s">
        <v>63</v>
      </c>
      <c r="D1028" s="341">
        <v>133772.47</v>
      </c>
      <c r="E1028">
        <v>94903.05</v>
      </c>
    </row>
    <row r="1029" spans="1:5">
      <c r="A1029" s="339">
        <v>102740</v>
      </c>
      <c r="B1029" s="340" t="s">
        <v>6036</v>
      </c>
      <c r="C1029" s="339" t="s">
        <v>63</v>
      </c>
      <c r="D1029" s="341">
        <v>6918.13</v>
      </c>
      <c r="E1029">
        <v>5393.87</v>
      </c>
    </row>
    <row r="1030" spans="1:5">
      <c r="A1030" s="339">
        <v>102752</v>
      </c>
      <c r="B1030" s="340" t="s">
        <v>6037</v>
      </c>
      <c r="C1030" s="339" t="s">
        <v>63</v>
      </c>
      <c r="D1030" s="341">
        <v>9343.81</v>
      </c>
      <c r="E1030">
        <v>7195.57</v>
      </c>
    </row>
    <row r="1031" spans="1:5">
      <c r="A1031" s="339">
        <v>102776</v>
      </c>
      <c r="B1031" s="340" t="s">
        <v>6038</v>
      </c>
      <c r="C1031" s="339" t="s">
        <v>63</v>
      </c>
      <c r="D1031" s="341">
        <v>17036.5</v>
      </c>
      <c r="E1031">
        <v>12701.28</v>
      </c>
    </row>
    <row r="1032" spans="1:5">
      <c r="A1032" s="339">
        <v>102741</v>
      </c>
      <c r="B1032" s="340" t="s">
        <v>6039</v>
      </c>
      <c r="C1032" s="339" t="s">
        <v>63</v>
      </c>
      <c r="D1032" s="341">
        <v>9729.0499999999993</v>
      </c>
      <c r="E1032">
        <v>7539.7</v>
      </c>
    </row>
    <row r="1033" spans="1:5">
      <c r="A1033" s="339">
        <v>102753</v>
      </c>
      <c r="B1033" s="340" t="s">
        <v>6040</v>
      </c>
      <c r="C1033" s="339" t="s">
        <v>63</v>
      </c>
      <c r="D1033" s="341">
        <v>13856.76</v>
      </c>
      <c r="E1033">
        <v>10596.78</v>
      </c>
    </row>
    <row r="1034" spans="1:5">
      <c r="A1034" s="339">
        <v>102777</v>
      </c>
      <c r="B1034" s="340" t="s">
        <v>6041</v>
      </c>
      <c r="C1034" s="339" t="s">
        <v>63</v>
      </c>
      <c r="D1034" s="341">
        <v>25901.26</v>
      </c>
      <c r="E1034">
        <v>19202.86</v>
      </c>
    </row>
    <row r="1035" spans="1:5">
      <c r="A1035" s="339">
        <v>102742</v>
      </c>
      <c r="B1035" s="340" t="s">
        <v>6042</v>
      </c>
      <c r="C1035" s="339" t="s">
        <v>63</v>
      </c>
      <c r="D1035" s="341">
        <v>16888.419999999998</v>
      </c>
      <c r="E1035">
        <v>13000.91</v>
      </c>
    </row>
    <row r="1036" spans="1:5">
      <c r="A1036" s="339">
        <v>102754</v>
      </c>
      <c r="B1036" s="340" t="s">
        <v>6043</v>
      </c>
      <c r="C1036" s="339" t="s">
        <v>63</v>
      </c>
      <c r="D1036" s="341">
        <v>26442.65</v>
      </c>
      <c r="E1036">
        <v>20048.68</v>
      </c>
    </row>
    <row r="1037" spans="1:5">
      <c r="A1037" s="339">
        <v>102778</v>
      </c>
      <c r="B1037" s="340" t="s">
        <v>6044</v>
      </c>
      <c r="C1037" s="339" t="s">
        <v>63</v>
      </c>
      <c r="D1037" s="341">
        <v>39180.400000000001</v>
      </c>
      <c r="E1037">
        <v>27854.35</v>
      </c>
    </row>
    <row r="1038" spans="1:5">
      <c r="A1038" s="339">
        <v>102737</v>
      </c>
      <c r="B1038" s="340" t="s">
        <v>6045</v>
      </c>
      <c r="C1038" s="339" t="s">
        <v>63</v>
      </c>
      <c r="D1038" s="341">
        <v>1335.42</v>
      </c>
      <c r="E1038">
        <v>1067.9100000000001</v>
      </c>
    </row>
    <row r="1039" spans="1:5">
      <c r="A1039" s="339">
        <v>102773</v>
      </c>
      <c r="B1039" s="340" t="s">
        <v>6046</v>
      </c>
      <c r="C1039" s="339" t="s">
        <v>63</v>
      </c>
      <c r="D1039" s="341">
        <v>11291.8</v>
      </c>
      <c r="E1039">
        <v>8531.4599999999991</v>
      </c>
    </row>
    <row r="1040" spans="1:5">
      <c r="A1040" s="339">
        <v>102738</v>
      </c>
      <c r="B1040" s="340" t="s">
        <v>6047</v>
      </c>
      <c r="C1040" s="339" t="s">
        <v>63</v>
      </c>
      <c r="D1040" s="341">
        <v>2750.42</v>
      </c>
      <c r="E1040">
        <v>2168.92</v>
      </c>
    </row>
    <row r="1041" spans="1:5">
      <c r="A1041" s="339">
        <v>102750</v>
      </c>
      <c r="B1041" s="340" t="s">
        <v>6048</v>
      </c>
      <c r="C1041" s="339" t="s">
        <v>63</v>
      </c>
      <c r="D1041" s="341">
        <v>3359.46</v>
      </c>
      <c r="E1041">
        <v>2636.68</v>
      </c>
    </row>
    <row r="1042" spans="1:5">
      <c r="A1042" s="339">
        <v>102774</v>
      </c>
      <c r="B1042" s="340" t="s">
        <v>6049</v>
      </c>
      <c r="C1042" s="339" t="s">
        <v>63</v>
      </c>
      <c r="D1042" s="341">
        <v>11291.8</v>
      </c>
      <c r="E1042">
        <v>8531.4599999999991</v>
      </c>
    </row>
    <row r="1043" spans="1:5">
      <c r="A1043" s="339">
        <v>102739</v>
      </c>
      <c r="B1043" s="340" t="s">
        <v>6050</v>
      </c>
      <c r="C1043" s="339" t="s">
        <v>63</v>
      </c>
      <c r="D1043" s="341">
        <v>4608.07</v>
      </c>
      <c r="E1043">
        <v>3614.68</v>
      </c>
    </row>
    <row r="1044" spans="1:5">
      <c r="A1044" s="339">
        <v>102751</v>
      </c>
      <c r="B1044" s="340" t="s">
        <v>6051</v>
      </c>
      <c r="C1044" s="339" t="s">
        <v>63</v>
      </c>
      <c r="D1044" s="341">
        <v>5852.29</v>
      </c>
      <c r="E1044">
        <v>4543.6499999999996</v>
      </c>
    </row>
    <row r="1045" spans="1:5">
      <c r="A1045" s="339">
        <v>102775</v>
      </c>
      <c r="B1045" s="340" t="s">
        <v>6052</v>
      </c>
      <c r="C1045" s="339" t="s">
        <v>63</v>
      </c>
      <c r="D1045" s="341">
        <v>17036.5</v>
      </c>
      <c r="E1045">
        <v>12701.28</v>
      </c>
    </row>
    <row r="1046" spans="1:5">
      <c r="A1046" s="339">
        <v>102769</v>
      </c>
      <c r="B1046" s="340" t="s">
        <v>6053</v>
      </c>
      <c r="C1046" s="339" t="s">
        <v>63</v>
      </c>
      <c r="D1046" s="341">
        <v>23243.37</v>
      </c>
      <c r="E1046">
        <v>18261.18</v>
      </c>
    </row>
    <row r="1047" spans="1:5">
      <c r="A1047" s="339">
        <v>102799</v>
      </c>
      <c r="B1047" s="340" t="s">
        <v>6054</v>
      </c>
      <c r="C1047" s="339" t="s">
        <v>63</v>
      </c>
      <c r="D1047" s="341">
        <v>45568.84</v>
      </c>
      <c r="E1047">
        <v>33498.519999999997</v>
      </c>
    </row>
    <row r="1048" spans="1:5">
      <c r="A1048" s="339">
        <v>102770</v>
      </c>
      <c r="B1048" s="340" t="s">
        <v>6055</v>
      </c>
      <c r="C1048" s="339" t="s">
        <v>63</v>
      </c>
      <c r="D1048" s="341">
        <v>35888.379999999997</v>
      </c>
      <c r="E1048">
        <v>27767.32</v>
      </c>
    </row>
    <row r="1049" spans="1:5">
      <c r="A1049" s="339">
        <v>102800</v>
      </c>
      <c r="B1049" s="340" t="s">
        <v>6056</v>
      </c>
      <c r="C1049" s="339" t="s">
        <v>63</v>
      </c>
      <c r="D1049" s="341">
        <v>79392.509999999995</v>
      </c>
      <c r="E1049">
        <v>57731.1</v>
      </c>
    </row>
    <row r="1050" spans="1:5">
      <c r="A1050" s="339">
        <v>102771</v>
      </c>
      <c r="B1050" s="340" t="s">
        <v>6057</v>
      </c>
      <c r="C1050" s="339" t="s">
        <v>63</v>
      </c>
      <c r="D1050" s="341">
        <v>50099.12</v>
      </c>
      <c r="E1050">
        <v>38560.58</v>
      </c>
    </row>
    <row r="1051" spans="1:5">
      <c r="A1051" s="339">
        <v>102801</v>
      </c>
      <c r="B1051" s="340" t="s">
        <v>6058</v>
      </c>
      <c r="C1051" s="339" t="s">
        <v>63</v>
      </c>
      <c r="D1051" s="341">
        <v>111278.76</v>
      </c>
      <c r="E1051">
        <v>80608.12</v>
      </c>
    </row>
    <row r="1052" spans="1:5">
      <c r="A1052" s="339">
        <v>102772</v>
      </c>
      <c r="B1052" s="340" t="s">
        <v>6059</v>
      </c>
      <c r="C1052" s="339" t="s">
        <v>63</v>
      </c>
      <c r="D1052" s="341">
        <v>70703.38</v>
      </c>
      <c r="E1052">
        <v>53548.73</v>
      </c>
    </row>
    <row r="1053" spans="1:5">
      <c r="A1053" s="339">
        <v>102802</v>
      </c>
      <c r="B1053" s="340" t="s">
        <v>6060</v>
      </c>
      <c r="C1053" s="339" t="s">
        <v>63</v>
      </c>
      <c r="D1053" s="341">
        <v>133732.95000000001</v>
      </c>
      <c r="E1053">
        <v>96547.09</v>
      </c>
    </row>
    <row r="1054" spans="1:5">
      <c r="A1054" s="339">
        <v>102747</v>
      </c>
      <c r="B1054" s="340" t="s">
        <v>6061</v>
      </c>
      <c r="C1054" s="339" t="s">
        <v>63</v>
      </c>
      <c r="D1054" s="341">
        <v>10510.37</v>
      </c>
      <c r="E1054">
        <v>8108.04</v>
      </c>
    </row>
    <row r="1055" spans="1:5">
      <c r="A1055" s="339">
        <v>102758</v>
      </c>
      <c r="B1055" s="340" t="s">
        <v>6062</v>
      </c>
      <c r="C1055" s="339" t="s">
        <v>63</v>
      </c>
      <c r="D1055" s="341">
        <v>16900.419999999998</v>
      </c>
      <c r="E1055">
        <v>12864.31</v>
      </c>
    </row>
    <row r="1056" spans="1:5">
      <c r="A1056" s="339">
        <v>102788</v>
      </c>
      <c r="B1056" s="340" t="s">
        <v>6063</v>
      </c>
      <c r="C1056" s="339" t="s">
        <v>63</v>
      </c>
      <c r="D1056" s="341">
        <v>24013.52</v>
      </c>
      <c r="E1056">
        <v>17480.400000000001</v>
      </c>
    </row>
    <row r="1057" spans="1:5">
      <c r="A1057" s="339">
        <v>102748</v>
      </c>
      <c r="B1057" s="340" t="s">
        <v>6064</v>
      </c>
      <c r="C1057" s="339" t="s">
        <v>63</v>
      </c>
      <c r="D1057" s="341">
        <v>14729.49</v>
      </c>
      <c r="E1057">
        <v>11299.29</v>
      </c>
    </row>
    <row r="1058" spans="1:5">
      <c r="A1058" s="339">
        <v>102759</v>
      </c>
      <c r="B1058" s="340" t="s">
        <v>6065</v>
      </c>
      <c r="C1058" s="339" t="s">
        <v>63</v>
      </c>
      <c r="D1058" s="341">
        <v>25178.77</v>
      </c>
      <c r="E1058">
        <v>19037.29</v>
      </c>
    </row>
    <row r="1059" spans="1:5">
      <c r="A1059" s="339">
        <v>102789</v>
      </c>
      <c r="B1059" s="340" t="s">
        <v>6066</v>
      </c>
      <c r="C1059" s="339" t="s">
        <v>63</v>
      </c>
      <c r="D1059" s="341">
        <v>31814.39</v>
      </c>
      <c r="E1059">
        <v>22934.27</v>
      </c>
    </row>
    <row r="1060" spans="1:5">
      <c r="A1060" s="339">
        <v>102749</v>
      </c>
      <c r="B1060" s="340" t="s">
        <v>6067</v>
      </c>
      <c r="C1060" s="339" t="s">
        <v>63</v>
      </c>
      <c r="D1060" s="341">
        <v>25359.02</v>
      </c>
      <c r="E1060">
        <v>19316.13</v>
      </c>
    </row>
    <row r="1061" spans="1:5">
      <c r="A1061" s="339">
        <v>102760</v>
      </c>
      <c r="B1061" s="340" t="s">
        <v>6068</v>
      </c>
      <c r="C1061" s="339" t="s">
        <v>63</v>
      </c>
      <c r="D1061" s="341">
        <v>46572.65</v>
      </c>
      <c r="E1061">
        <v>34922.85</v>
      </c>
    </row>
    <row r="1062" spans="1:5">
      <c r="A1062" s="339">
        <v>102790</v>
      </c>
      <c r="B1062" s="340" t="s">
        <v>6069</v>
      </c>
      <c r="C1062" s="339" t="s">
        <v>63</v>
      </c>
      <c r="D1062" s="341">
        <v>52786.54</v>
      </c>
      <c r="E1062">
        <v>37437.97</v>
      </c>
    </row>
    <row r="1063" spans="1:5">
      <c r="A1063" s="339">
        <v>102785</v>
      </c>
      <c r="B1063" s="340" t="s">
        <v>6070</v>
      </c>
      <c r="C1063" s="339" t="s">
        <v>63</v>
      </c>
      <c r="D1063" s="341">
        <v>12975.69</v>
      </c>
      <c r="E1063">
        <v>9820.77</v>
      </c>
    </row>
    <row r="1064" spans="1:5">
      <c r="A1064" s="339">
        <v>102786</v>
      </c>
      <c r="B1064" s="340" t="s">
        <v>6071</v>
      </c>
      <c r="C1064" s="339" t="s">
        <v>63</v>
      </c>
      <c r="D1064" s="341">
        <v>14554.94</v>
      </c>
      <c r="E1064">
        <v>10811.8</v>
      </c>
    </row>
    <row r="1065" spans="1:5">
      <c r="A1065" s="339">
        <v>102787</v>
      </c>
      <c r="B1065" s="340" t="s">
        <v>6072</v>
      </c>
      <c r="C1065" s="339" t="s">
        <v>63</v>
      </c>
      <c r="D1065" s="341">
        <v>21735.81</v>
      </c>
      <c r="E1065">
        <v>16024.07</v>
      </c>
    </row>
    <row r="1066" spans="1:5">
      <c r="A1066" s="339">
        <v>102736</v>
      </c>
      <c r="B1066" s="340" t="s">
        <v>6073</v>
      </c>
      <c r="C1066" s="339" t="s">
        <v>5115</v>
      </c>
      <c r="D1066" s="341">
        <v>1022.3</v>
      </c>
      <c r="E1066">
        <v>588.27</v>
      </c>
    </row>
    <row r="1067" spans="1:5">
      <c r="A1067" s="339">
        <v>102727</v>
      </c>
      <c r="B1067" s="340" t="s">
        <v>6074</v>
      </c>
      <c r="C1067" s="339" t="s">
        <v>5029</v>
      </c>
      <c r="D1067" s="341">
        <v>106.98</v>
      </c>
      <c r="E1067">
        <v>106.77</v>
      </c>
    </row>
    <row r="1068" spans="1:5">
      <c r="A1068" s="339">
        <v>102111</v>
      </c>
      <c r="B1068" s="340" t="s">
        <v>6075</v>
      </c>
      <c r="C1068" s="339" t="s">
        <v>63</v>
      </c>
      <c r="D1068" s="341">
        <v>1067.0899999999999</v>
      </c>
      <c r="E1068">
        <v>994.41</v>
      </c>
    </row>
    <row r="1069" spans="1:5">
      <c r="A1069" s="339">
        <v>102113</v>
      </c>
      <c r="B1069" s="340" t="s">
        <v>6076</v>
      </c>
      <c r="C1069" s="339" t="s">
        <v>63</v>
      </c>
      <c r="D1069" s="341">
        <v>1668.36</v>
      </c>
      <c r="E1069">
        <v>1485.64</v>
      </c>
    </row>
    <row r="1070" spans="1:5">
      <c r="A1070" s="339">
        <v>102116</v>
      </c>
      <c r="B1070" s="340" t="s">
        <v>6077</v>
      </c>
      <c r="C1070" s="339" t="s">
        <v>63</v>
      </c>
      <c r="D1070" s="341">
        <v>1778.25</v>
      </c>
      <c r="E1070">
        <v>1577.69</v>
      </c>
    </row>
    <row r="1071" spans="1:5">
      <c r="A1071" s="339">
        <v>102132</v>
      </c>
      <c r="B1071" s="340" t="s">
        <v>6078</v>
      </c>
      <c r="C1071" s="339" t="s">
        <v>63</v>
      </c>
      <c r="D1071" s="341">
        <v>0</v>
      </c>
      <c r="E1071">
        <v>0</v>
      </c>
    </row>
    <row r="1072" spans="1:5">
      <c r="A1072" s="339">
        <v>102115</v>
      </c>
      <c r="B1072" s="340" t="s">
        <v>6079</v>
      </c>
      <c r="C1072" s="339" t="s">
        <v>63</v>
      </c>
      <c r="D1072" s="341">
        <v>2817.43</v>
      </c>
      <c r="E1072">
        <v>2422.87</v>
      </c>
    </row>
    <row r="1073" spans="1:5">
      <c r="A1073" s="339">
        <v>102122</v>
      </c>
      <c r="B1073" s="340" t="s">
        <v>6080</v>
      </c>
      <c r="C1073" s="339" t="s">
        <v>63</v>
      </c>
      <c r="D1073" s="341">
        <v>8007.49</v>
      </c>
      <c r="E1073">
        <v>6677.22</v>
      </c>
    </row>
    <row r="1074" spans="1:5">
      <c r="A1074" s="339">
        <v>102118</v>
      </c>
      <c r="B1074" s="340" t="s">
        <v>6081</v>
      </c>
      <c r="C1074" s="339" t="s">
        <v>63</v>
      </c>
      <c r="D1074" s="341">
        <v>2404.6799999999998</v>
      </c>
      <c r="E1074">
        <v>2089.4699999999998</v>
      </c>
    </row>
    <row r="1075" spans="1:5">
      <c r="A1075" s="339">
        <v>102133</v>
      </c>
      <c r="B1075" s="340" t="s">
        <v>6082</v>
      </c>
      <c r="C1075" s="339" t="s">
        <v>63</v>
      </c>
      <c r="D1075" s="341">
        <v>0</v>
      </c>
      <c r="E1075">
        <v>0</v>
      </c>
    </row>
    <row r="1076" spans="1:5">
      <c r="A1076" s="339">
        <v>102126</v>
      </c>
      <c r="B1076" s="340" t="s">
        <v>6083</v>
      </c>
      <c r="C1076" s="339" t="s">
        <v>63</v>
      </c>
      <c r="D1076" s="341">
        <v>9207.26</v>
      </c>
      <c r="E1076">
        <v>10549.59</v>
      </c>
    </row>
    <row r="1077" spans="1:5">
      <c r="A1077" s="339">
        <v>102137</v>
      </c>
      <c r="B1077" s="340" t="s">
        <v>6084</v>
      </c>
      <c r="C1077" s="339" t="s">
        <v>63</v>
      </c>
      <c r="D1077" s="341">
        <v>133.63999999999999</v>
      </c>
      <c r="E1077">
        <v>161.76</v>
      </c>
    </row>
    <row r="1078" spans="1:5">
      <c r="A1078" s="339">
        <v>106258</v>
      </c>
      <c r="B1078" s="340" t="s">
        <v>6085</v>
      </c>
      <c r="C1078" s="339" t="s">
        <v>63</v>
      </c>
      <c r="D1078" s="341">
        <v>0</v>
      </c>
      <c r="E1078">
        <v>0</v>
      </c>
    </row>
    <row r="1079" spans="1:5">
      <c r="A1079" s="339">
        <v>102112</v>
      </c>
      <c r="B1079" s="340" t="s">
        <v>6086</v>
      </c>
      <c r="C1079" s="339" t="s">
        <v>63</v>
      </c>
      <c r="D1079" s="341">
        <v>195.06</v>
      </c>
      <c r="E1079">
        <v>285.18</v>
      </c>
    </row>
    <row r="1080" spans="1:5">
      <c r="A1080" s="339">
        <v>102114</v>
      </c>
      <c r="B1080" s="340" t="s">
        <v>6087</v>
      </c>
      <c r="C1080" s="339" t="s">
        <v>63</v>
      </c>
      <c r="D1080" s="341">
        <v>198.41</v>
      </c>
      <c r="E1080">
        <v>290.11</v>
      </c>
    </row>
    <row r="1081" spans="1:5">
      <c r="A1081" s="339">
        <v>102117</v>
      </c>
      <c r="B1081" s="340" t="s">
        <v>6088</v>
      </c>
      <c r="C1081" s="339" t="s">
        <v>63</v>
      </c>
      <c r="D1081" s="341">
        <v>202.47</v>
      </c>
      <c r="E1081">
        <v>296.08</v>
      </c>
    </row>
    <row r="1082" spans="1:5">
      <c r="A1082" s="339">
        <v>102123</v>
      </c>
      <c r="B1082" s="340" t="s">
        <v>6089</v>
      </c>
      <c r="C1082" s="339" t="s">
        <v>63</v>
      </c>
      <c r="D1082" s="341">
        <v>252.95</v>
      </c>
      <c r="E1082">
        <v>370.34</v>
      </c>
    </row>
    <row r="1083" spans="1:5">
      <c r="A1083" s="339">
        <v>102119</v>
      </c>
      <c r="B1083" s="340" t="s">
        <v>6090</v>
      </c>
      <c r="C1083" s="339" t="s">
        <v>63</v>
      </c>
      <c r="D1083" s="341">
        <v>205.97</v>
      </c>
      <c r="E1083">
        <v>301.23</v>
      </c>
    </row>
    <row r="1084" spans="1:5">
      <c r="A1084" s="339">
        <v>102127</v>
      </c>
      <c r="B1084" s="340" t="s">
        <v>6091</v>
      </c>
      <c r="C1084" s="339" t="s">
        <v>63</v>
      </c>
      <c r="D1084" s="341">
        <v>721.01</v>
      </c>
      <c r="E1084">
        <v>893.34</v>
      </c>
    </row>
    <row r="1085" spans="1:5">
      <c r="A1085" s="339">
        <v>102121</v>
      </c>
      <c r="B1085" s="340" t="s">
        <v>6092</v>
      </c>
      <c r="C1085" s="339" t="s">
        <v>63</v>
      </c>
      <c r="D1085" s="341">
        <v>242.53</v>
      </c>
      <c r="E1085">
        <v>355.01</v>
      </c>
    </row>
    <row r="1086" spans="1:5">
      <c r="A1086" s="339">
        <v>102138</v>
      </c>
      <c r="B1086" s="340" t="s">
        <v>6093</v>
      </c>
      <c r="C1086" s="339" t="s">
        <v>63</v>
      </c>
      <c r="D1086" s="341">
        <v>269.89999999999998</v>
      </c>
      <c r="E1086">
        <v>395.28</v>
      </c>
    </row>
    <row r="1087" spans="1:5">
      <c r="A1087" s="339">
        <v>102129</v>
      </c>
      <c r="B1087" s="340" t="s">
        <v>6094</v>
      </c>
      <c r="C1087" s="339" t="s">
        <v>63</v>
      </c>
      <c r="D1087" s="341">
        <v>934.59</v>
      </c>
      <c r="E1087">
        <v>1178.17</v>
      </c>
    </row>
    <row r="1088" spans="1:5">
      <c r="A1088" s="339">
        <v>102131</v>
      </c>
      <c r="B1088" s="340" t="s">
        <v>6095</v>
      </c>
      <c r="C1088" s="339" t="s">
        <v>63</v>
      </c>
      <c r="D1088" s="341">
        <v>1009.44</v>
      </c>
      <c r="E1088">
        <v>1288.29</v>
      </c>
    </row>
    <row r="1089" spans="1:5">
      <c r="A1089" s="339">
        <v>102120</v>
      </c>
      <c r="B1089" s="340" t="s">
        <v>6096</v>
      </c>
      <c r="C1089" s="339" t="s">
        <v>63</v>
      </c>
      <c r="D1089" s="341">
        <v>0</v>
      </c>
      <c r="E1089">
        <v>0</v>
      </c>
    </row>
    <row r="1090" spans="1:5">
      <c r="A1090" s="339">
        <v>102334</v>
      </c>
      <c r="B1090" s="340" t="s">
        <v>6097</v>
      </c>
      <c r="C1090" s="339" t="s">
        <v>63</v>
      </c>
      <c r="D1090" s="341">
        <v>0</v>
      </c>
      <c r="E1090">
        <v>0</v>
      </c>
    </row>
    <row r="1091" spans="1:5">
      <c r="A1091" s="339">
        <v>102128</v>
      </c>
      <c r="B1091" s="340" t="s">
        <v>6098</v>
      </c>
      <c r="C1091" s="339" t="s">
        <v>63</v>
      </c>
      <c r="D1091" s="341">
        <v>0</v>
      </c>
      <c r="E1091">
        <v>0</v>
      </c>
    </row>
    <row r="1092" spans="1:5">
      <c r="A1092" s="339">
        <v>102130</v>
      </c>
      <c r="B1092" s="340" t="s">
        <v>6099</v>
      </c>
      <c r="C1092" s="339" t="s">
        <v>63</v>
      </c>
      <c r="D1092" s="341">
        <v>0</v>
      </c>
      <c r="E1092">
        <v>0</v>
      </c>
    </row>
    <row r="1093" spans="1:5">
      <c r="A1093" s="339">
        <v>104941</v>
      </c>
      <c r="B1093" s="340" t="s">
        <v>6100</v>
      </c>
      <c r="C1093" s="339" t="s">
        <v>5029</v>
      </c>
      <c r="D1093" s="341">
        <v>0</v>
      </c>
      <c r="E1093">
        <v>0</v>
      </c>
    </row>
    <row r="1094" spans="1:5">
      <c r="A1094" s="339">
        <v>104942</v>
      </c>
      <c r="B1094" s="340" t="s">
        <v>6101</v>
      </c>
      <c r="C1094" s="339" t="s">
        <v>5029</v>
      </c>
      <c r="D1094" s="341">
        <v>0</v>
      </c>
      <c r="E1094">
        <v>0</v>
      </c>
    </row>
    <row r="1095" spans="1:5">
      <c r="A1095" s="339">
        <v>104940</v>
      </c>
      <c r="B1095" s="340" t="s">
        <v>6102</v>
      </c>
      <c r="C1095" s="339" t="s">
        <v>63</v>
      </c>
      <c r="D1095" s="341">
        <v>0</v>
      </c>
      <c r="E1095">
        <v>0</v>
      </c>
    </row>
    <row r="1096" spans="1:5">
      <c r="A1096" s="339">
        <v>104943</v>
      </c>
      <c r="B1096" s="340" t="s">
        <v>6103</v>
      </c>
      <c r="C1096" s="339" t="s">
        <v>5029</v>
      </c>
      <c r="D1096" s="341">
        <v>0</v>
      </c>
      <c r="E1096">
        <v>0</v>
      </c>
    </row>
    <row r="1097" spans="1:5">
      <c r="A1097" s="339">
        <v>101801</v>
      </c>
      <c r="B1097" s="340" t="s">
        <v>510</v>
      </c>
      <c r="C1097" s="339" t="s">
        <v>63</v>
      </c>
      <c r="D1097" s="341">
        <v>1139.1199999999999</v>
      </c>
      <c r="E1097">
        <v>1117.02</v>
      </c>
    </row>
    <row r="1098" spans="1:5">
      <c r="A1098" s="339">
        <v>101800</v>
      </c>
      <c r="B1098" s="340" t="s">
        <v>6104</v>
      </c>
      <c r="C1098" s="339" t="s">
        <v>63</v>
      </c>
      <c r="D1098" s="341">
        <v>1622.85</v>
      </c>
      <c r="E1098">
        <v>1552.37</v>
      </c>
    </row>
    <row r="1099" spans="1:5">
      <c r="A1099" s="339">
        <v>98108</v>
      </c>
      <c r="B1099" s="340" t="s">
        <v>6105</v>
      </c>
      <c r="C1099" s="339" t="s">
        <v>63</v>
      </c>
      <c r="D1099" s="341">
        <v>542.82000000000005</v>
      </c>
      <c r="E1099">
        <v>572</v>
      </c>
    </row>
    <row r="1100" spans="1:5">
      <c r="A1100" s="339">
        <v>98105</v>
      </c>
      <c r="B1100" s="340" t="s">
        <v>6106</v>
      </c>
      <c r="C1100" s="339" t="s">
        <v>63</v>
      </c>
      <c r="D1100" s="341">
        <v>708.95</v>
      </c>
      <c r="E1100">
        <v>737.71</v>
      </c>
    </row>
    <row r="1101" spans="1:5">
      <c r="A1101" s="339">
        <v>98109</v>
      </c>
      <c r="B1101" s="340" t="s">
        <v>6107</v>
      </c>
      <c r="C1101" s="339" t="s">
        <v>63</v>
      </c>
      <c r="D1101" s="341">
        <v>880.84</v>
      </c>
      <c r="E1101">
        <v>927.38</v>
      </c>
    </row>
    <row r="1102" spans="1:5">
      <c r="A1102" s="339">
        <v>98106</v>
      </c>
      <c r="B1102" s="340" t="s">
        <v>6108</v>
      </c>
      <c r="C1102" s="339" t="s">
        <v>63</v>
      </c>
      <c r="D1102" s="341">
        <v>1169.04</v>
      </c>
      <c r="E1102">
        <v>1214.4100000000001</v>
      </c>
    </row>
    <row r="1103" spans="1:5">
      <c r="A1103" s="339">
        <v>98110</v>
      </c>
      <c r="B1103" s="340" t="s">
        <v>549</v>
      </c>
      <c r="C1103" s="339" t="s">
        <v>63</v>
      </c>
      <c r="D1103" s="341">
        <v>491.74</v>
      </c>
      <c r="E1103">
        <v>421.03</v>
      </c>
    </row>
    <row r="1104" spans="1:5">
      <c r="A1104" s="339">
        <v>98107</v>
      </c>
      <c r="B1104" s="340" t="s">
        <v>6109</v>
      </c>
      <c r="C1104" s="339" t="s">
        <v>63</v>
      </c>
      <c r="D1104" s="341">
        <v>302.31</v>
      </c>
      <c r="E1104">
        <v>319.75</v>
      </c>
    </row>
    <row r="1105" spans="1:5">
      <c r="A1105" s="339">
        <v>98104</v>
      </c>
      <c r="B1105" s="340" t="s">
        <v>6110</v>
      </c>
      <c r="C1105" s="339" t="s">
        <v>63</v>
      </c>
      <c r="D1105" s="341">
        <v>405.14</v>
      </c>
      <c r="E1105">
        <v>422.4</v>
      </c>
    </row>
    <row r="1106" spans="1:5">
      <c r="A1106" s="339">
        <v>98102</v>
      </c>
      <c r="B1106" s="340" t="s">
        <v>6111</v>
      </c>
      <c r="C1106" s="339" t="s">
        <v>63</v>
      </c>
      <c r="D1106" s="341">
        <v>202.86</v>
      </c>
      <c r="E1106">
        <v>204.02</v>
      </c>
    </row>
    <row r="1107" spans="1:5">
      <c r="A1107" s="339">
        <v>98111</v>
      </c>
      <c r="B1107" s="340" t="s">
        <v>709</v>
      </c>
      <c r="C1107" s="339" t="s">
        <v>63</v>
      </c>
      <c r="D1107" s="341">
        <v>64.87</v>
      </c>
      <c r="E1107">
        <v>58.09</v>
      </c>
    </row>
    <row r="1108" spans="1:5">
      <c r="A1108" s="339">
        <v>97891</v>
      </c>
      <c r="B1108" s="340" t="s">
        <v>674</v>
      </c>
      <c r="C1108" s="339" t="s">
        <v>63</v>
      </c>
      <c r="D1108" s="341">
        <v>233.78</v>
      </c>
      <c r="E1108">
        <v>236.55</v>
      </c>
    </row>
    <row r="1109" spans="1:5">
      <c r="A1109" s="339">
        <v>97892</v>
      </c>
      <c r="B1109" s="340" t="s">
        <v>6112</v>
      </c>
      <c r="C1109" s="339" t="s">
        <v>63</v>
      </c>
      <c r="D1109" s="341">
        <v>438.81</v>
      </c>
      <c r="E1109">
        <v>440.85</v>
      </c>
    </row>
    <row r="1110" spans="1:5">
      <c r="A1110" s="339">
        <v>97893</v>
      </c>
      <c r="B1110" s="340" t="s">
        <v>6113</v>
      </c>
      <c r="C1110" s="339" t="s">
        <v>63</v>
      </c>
      <c r="D1110" s="341">
        <v>609.20000000000005</v>
      </c>
      <c r="E1110">
        <v>608.5</v>
      </c>
    </row>
    <row r="1111" spans="1:5">
      <c r="A1111" s="339">
        <v>97894</v>
      </c>
      <c r="B1111" s="340" t="s">
        <v>6114</v>
      </c>
      <c r="C1111" s="339" t="s">
        <v>63</v>
      </c>
      <c r="D1111" s="341">
        <v>704.4</v>
      </c>
      <c r="E1111">
        <v>667.65</v>
      </c>
    </row>
    <row r="1112" spans="1:5">
      <c r="A1112" s="339">
        <v>97886</v>
      </c>
      <c r="B1112" s="340" t="s">
        <v>6115</v>
      </c>
      <c r="C1112" s="339" t="s">
        <v>63</v>
      </c>
      <c r="D1112" s="341">
        <v>190.28</v>
      </c>
      <c r="E1112">
        <v>190.72</v>
      </c>
    </row>
    <row r="1113" spans="1:5">
      <c r="A1113" s="339">
        <v>97887</v>
      </c>
      <c r="B1113" s="340" t="s">
        <v>6116</v>
      </c>
      <c r="C1113" s="339" t="s">
        <v>63</v>
      </c>
      <c r="D1113" s="341">
        <v>298.14</v>
      </c>
      <c r="E1113">
        <v>300.64999999999998</v>
      </c>
    </row>
    <row r="1114" spans="1:5">
      <c r="A1114" s="339">
        <v>97888</v>
      </c>
      <c r="B1114" s="340" t="s">
        <v>6117</v>
      </c>
      <c r="C1114" s="339" t="s">
        <v>63</v>
      </c>
      <c r="D1114" s="341">
        <v>574.84</v>
      </c>
      <c r="E1114">
        <v>576.36</v>
      </c>
    </row>
    <row r="1115" spans="1:5">
      <c r="A1115" s="339">
        <v>97889</v>
      </c>
      <c r="B1115" s="340" t="s">
        <v>6118</v>
      </c>
      <c r="C1115" s="339" t="s">
        <v>63</v>
      </c>
      <c r="D1115" s="341">
        <v>782.71</v>
      </c>
      <c r="E1115">
        <v>781.31</v>
      </c>
    </row>
    <row r="1116" spans="1:5">
      <c r="A1116" s="339">
        <v>97890</v>
      </c>
      <c r="B1116" s="340" t="s">
        <v>6119</v>
      </c>
      <c r="C1116" s="339" t="s">
        <v>63</v>
      </c>
      <c r="D1116" s="341">
        <v>914.65</v>
      </c>
      <c r="E1116">
        <v>877.06</v>
      </c>
    </row>
    <row r="1117" spans="1:5">
      <c r="A1117" s="339">
        <v>97881</v>
      </c>
      <c r="B1117" s="340" t="s">
        <v>6120</v>
      </c>
      <c r="C1117" s="339" t="s">
        <v>63</v>
      </c>
      <c r="D1117" s="341">
        <v>161.54</v>
      </c>
      <c r="E1117">
        <v>155.63999999999999</v>
      </c>
    </row>
    <row r="1118" spans="1:5">
      <c r="A1118" s="339">
        <v>97882</v>
      </c>
      <c r="B1118" s="340" t="s">
        <v>6121</v>
      </c>
      <c r="C1118" s="339" t="s">
        <v>63</v>
      </c>
      <c r="D1118" s="341">
        <v>254.62</v>
      </c>
      <c r="E1118">
        <v>246.79</v>
      </c>
    </row>
    <row r="1119" spans="1:5">
      <c r="A1119" s="339">
        <v>97883</v>
      </c>
      <c r="B1119" s="340" t="s">
        <v>6122</v>
      </c>
      <c r="C1119" s="339" t="s">
        <v>63</v>
      </c>
      <c r="D1119" s="341">
        <v>490.66</v>
      </c>
      <c r="E1119">
        <v>475.49</v>
      </c>
    </row>
    <row r="1120" spans="1:5">
      <c r="A1120" s="339">
        <v>97884</v>
      </c>
      <c r="B1120" s="340" t="s">
        <v>6123</v>
      </c>
      <c r="C1120" s="339" t="s">
        <v>63</v>
      </c>
      <c r="D1120" s="341">
        <v>957.97</v>
      </c>
      <c r="E1120">
        <v>935.17</v>
      </c>
    </row>
    <row r="1121" spans="1:5">
      <c r="A1121" s="339">
        <v>97885</v>
      </c>
      <c r="B1121" s="340" t="s">
        <v>6124</v>
      </c>
      <c r="C1121" s="339" t="s">
        <v>63</v>
      </c>
      <c r="D1121" s="341">
        <v>1483.32</v>
      </c>
      <c r="E1121">
        <v>1449.73</v>
      </c>
    </row>
    <row r="1122" spans="1:5">
      <c r="A1122" s="339">
        <v>99250</v>
      </c>
      <c r="B1122" s="340" t="s">
        <v>6125</v>
      </c>
      <c r="C1122" s="339" t="s">
        <v>63</v>
      </c>
      <c r="D1122" s="341">
        <v>203.57</v>
      </c>
      <c r="E1122">
        <v>209.75</v>
      </c>
    </row>
    <row r="1123" spans="1:5">
      <c r="A1123" s="339">
        <v>97900</v>
      </c>
      <c r="B1123" s="340" t="s">
        <v>6126</v>
      </c>
      <c r="C1123" s="339" t="s">
        <v>63</v>
      </c>
      <c r="D1123" s="341">
        <v>208.55</v>
      </c>
      <c r="E1123">
        <v>214.31</v>
      </c>
    </row>
    <row r="1124" spans="1:5">
      <c r="A1124" s="339">
        <v>99251</v>
      </c>
      <c r="B1124" s="340" t="s">
        <v>6127</v>
      </c>
      <c r="C1124" s="339" t="s">
        <v>63</v>
      </c>
      <c r="D1124" s="341">
        <v>318.89</v>
      </c>
      <c r="E1124">
        <v>328.39</v>
      </c>
    </row>
    <row r="1125" spans="1:5">
      <c r="A1125" s="339">
        <v>97901</v>
      </c>
      <c r="B1125" s="340" t="s">
        <v>6128</v>
      </c>
      <c r="C1125" s="339" t="s">
        <v>63</v>
      </c>
      <c r="D1125" s="341">
        <v>327.44</v>
      </c>
      <c r="E1125">
        <v>336.21</v>
      </c>
    </row>
    <row r="1126" spans="1:5">
      <c r="A1126" s="339">
        <v>99253</v>
      </c>
      <c r="B1126" s="340" t="s">
        <v>6129</v>
      </c>
      <c r="C1126" s="339" t="s">
        <v>63</v>
      </c>
      <c r="D1126" s="341">
        <v>619.15</v>
      </c>
      <c r="E1126">
        <v>630.39</v>
      </c>
    </row>
    <row r="1127" spans="1:5">
      <c r="A1127" s="339">
        <v>97902</v>
      </c>
      <c r="B1127" s="340" t="s">
        <v>6130</v>
      </c>
      <c r="C1127" s="339" t="s">
        <v>63</v>
      </c>
      <c r="D1127" s="341">
        <v>638.35</v>
      </c>
      <c r="E1127">
        <v>647.95000000000005</v>
      </c>
    </row>
    <row r="1128" spans="1:5">
      <c r="A1128" s="339">
        <v>99255</v>
      </c>
      <c r="B1128" s="340" t="s">
        <v>6131</v>
      </c>
      <c r="C1128" s="339" t="s">
        <v>63</v>
      </c>
      <c r="D1128" s="341">
        <v>866.36</v>
      </c>
      <c r="E1128">
        <v>877.05</v>
      </c>
    </row>
    <row r="1129" spans="1:5">
      <c r="A1129" s="339">
        <v>97903</v>
      </c>
      <c r="B1129" s="340" t="s">
        <v>6132</v>
      </c>
      <c r="C1129" s="339" t="s">
        <v>63</v>
      </c>
      <c r="D1129" s="341">
        <v>892.67</v>
      </c>
      <c r="E1129">
        <v>901.12</v>
      </c>
    </row>
    <row r="1130" spans="1:5">
      <c r="A1130" s="339">
        <v>99257</v>
      </c>
      <c r="B1130" s="340" t="s">
        <v>6133</v>
      </c>
      <c r="C1130" s="339" t="s">
        <v>63</v>
      </c>
      <c r="D1130" s="341">
        <v>1035.05</v>
      </c>
      <c r="E1130">
        <v>1011.23</v>
      </c>
    </row>
    <row r="1131" spans="1:5">
      <c r="A1131" s="339">
        <v>97904</v>
      </c>
      <c r="B1131" s="340" t="s">
        <v>6134</v>
      </c>
      <c r="C1131" s="339" t="s">
        <v>63</v>
      </c>
      <c r="D1131" s="341">
        <v>1069.0899999999999</v>
      </c>
      <c r="E1131">
        <v>1042.3699999999999</v>
      </c>
    </row>
    <row r="1132" spans="1:5">
      <c r="A1132" s="339">
        <v>99258</v>
      </c>
      <c r="B1132" s="340" t="s">
        <v>6135</v>
      </c>
      <c r="C1132" s="339" t="s">
        <v>63</v>
      </c>
      <c r="D1132" s="341">
        <v>264.85000000000002</v>
      </c>
      <c r="E1132">
        <v>274.66000000000003</v>
      </c>
    </row>
    <row r="1133" spans="1:5">
      <c r="A1133" s="339">
        <v>97905</v>
      </c>
      <c r="B1133" s="340" t="s">
        <v>6136</v>
      </c>
      <c r="C1133" s="339" t="s">
        <v>63</v>
      </c>
      <c r="D1133" s="341">
        <v>270.27999999999997</v>
      </c>
      <c r="E1133">
        <v>279.63</v>
      </c>
    </row>
    <row r="1134" spans="1:5">
      <c r="A1134" s="339">
        <v>99260</v>
      </c>
      <c r="B1134" s="340" t="s">
        <v>6137</v>
      </c>
      <c r="C1134" s="339" t="s">
        <v>63</v>
      </c>
      <c r="D1134" s="341">
        <v>493.15</v>
      </c>
      <c r="E1134">
        <v>504.32</v>
      </c>
    </row>
    <row r="1135" spans="1:5">
      <c r="A1135" s="339">
        <v>97906</v>
      </c>
      <c r="B1135" s="340" t="s">
        <v>513</v>
      </c>
      <c r="C1135" s="339" t="s">
        <v>63</v>
      </c>
      <c r="D1135" s="341">
        <v>505.24</v>
      </c>
      <c r="E1135">
        <v>515.37</v>
      </c>
    </row>
    <row r="1136" spans="1:5">
      <c r="A1136" s="339">
        <v>99262</v>
      </c>
      <c r="B1136" s="340" t="s">
        <v>6138</v>
      </c>
      <c r="C1136" s="339" t="s">
        <v>63</v>
      </c>
      <c r="D1136" s="341">
        <v>705.57</v>
      </c>
      <c r="E1136">
        <v>716.15</v>
      </c>
    </row>
    <row r="1137" spans="1:5">
      <c r="A1137" s="339">
        <v>97907</v>
      </c>
      <c r="B1137" s="340" t="s">
        <v>6139</v>
      </c>
      <c r="C1137" s="339" t="s">
        <v>63</v>
      </c>
      <c r="D1137" s="341">
        <v>722.82</v>
      </c>
      <c r="E1137">
        <v>731.94</v>
      </c>
    </row>
    <row r="1138" spans="1:5">
      <c r="A1138" s="339">
        <v>99264</v>
      </c>
      <c r="B1138" s="340" t="s">
        <v>6140</v>
      </c>
      <c r="C1138" s="339" t="s">
        <v>63</v>
      </c>
      <c r="D1138" s="341">
        <v>844.8</v>
      </c>
      <c r="E1138">
        <v>820.86</v>
      </c>
    </row>
    <row r="1139" spans="1:5">
      <c r="A1139" s="339">
        <v>97908</v>
      </c>
      <c r="B1139" s="340" t="s">
        <v>552</v>
      </c>
      <c r="C1139" s="339" t="s">
        <v>63</v>
      </c>
      <c r="D1139" s="341">
        <v>868.11</v>
      </c>
      <c r="E1139">
        <v>842.19</v>
      </c>
    </row>
    <row r="1140" spans="1:5">
      <c r="A1140" s="339">
        <v>97895</v>
      </c>
      <c r="B1140" s="340" t="s">
        <v>6141</v>
      </c>
      <c r="C1140" s="339" t="s">
        <v>63</v>
      </c>
      <c r="D1140" s="341">
        <v>214.52</v>
      </c>
      <c r="E1140">
        <v>214.46</v>
      </c>
    </row>
    <row r="1141" spans="1:5">
      <c r="A1141" s="339">
        <v>97896</v>
      </c>
      <c r="B1141" s="340" t="s">
        <v>6142</v>
      </c>
      <c r="C1141" s="339" t="s">
        <v>63</v>
      </c>
      <c r="D1141" s="341">
        <v>396.76</v>
      </c>
      <c r="E1141">
        <v>398.08</v>
      </c>
    </row>
    <row r="1142" spans="1:5">
      <c r="A1142" s="339">
        <v>97897</v>
      </c>
      <c r="B1142" s="340" t="s">
        <v>6143</v>
      </c>
      <c r="C1142" s="339" t="s">
        <v>63</v>
      </c>
      <c r="D1142" s="341">
        <v>513.45000000000005</v>
      </c>
      <c r="E1142">
        <v>516.6</v>
      </c>
    </row>
    <row r="1143" spans="1:5">
      <c r="A1143" s="339">
        <v>97898</v>
      </c>
      <c r="B1143" s="340" t="s">
        <v>6144</v>
      </c>
      <c r="C1143" s="339" t="s">
        <v>63</v>
      </c>
      <c r="D1143" s="341">
        <v>987.72</v>
      </c>
      <c r="E1143">
        <v>993.58</v>
      </c>
    </row>
    <row r="1144" spans="1:5">
      <c r="A1144" s="339">
        <v>97899</v>
      </c>
      <c r="B1144" s="340" t="s">
        <v>6145</v>
      </c>
      <c r="C1144" s="339" t="s">
        <v>63</v>
      </c>
      <c r="D1144" s="341">
        <v>0</v>
      </c>
      <c r="E1144">
        <v>0</v>
      </c>
    </row>
    <row r="1145" spans="1:5">
      <c r="A1145" s="339">
        <v>101795</v>
      </c>
      <c r="B1145" s="340" t="s">
        <v>6146</v>
      </c>
      <c r="C1145" s="339" t="s">
        <v>63</v>
      </c>
      <c r="D1145" s="341">
        <v>674.19</v>
      </c>
      <c r="E1145">
        <v>654.36</v>
      </c>
    </row>
    <row r="1146" spans="1:5">
      <c r="A1146" s="339">
        <v>101796</v>
      </c>
      <c r="B1146" s="340" t="s">
        <v>6147</v>
      </c>
      <c r="C1146" s="339" t="s">
        <v>63</v>
      </c>
      <c r="D1146" s="341">
        <v>0</v>
      </c>
      <c r="E1146">
        <v>0</v>
      </c>
    </row>
    <row r="1147" spans="1:5">
      <c r="A1147" s="339">
        <v>101797</v>
      </c>
      <c r="B1147" s="340" t="s">
        <v>6148</v>
      </c>
      <c r="C1147" s="339" t="s">
        <v>63</v>
      </c>
      <c r="D1147" s="341">
        <v>0</v>
      </c>
      <c r="E1147">
        <v>0</v>
      </c>
    </row>
    <row r="1148" spans="1:5">
      <c r="A1148" s="339">
        <v>101802</v>
      </c>
      <c r="B1148" s="340" t="s">
        <v>6149</v>
      </c>
      <c r="C1148" s="339" t="s">
        <v>63</v>
      </c>
      <c r="D1148" s="341">
        <v>1982.71</v>
      </c>
      <c r="E1148">
        <v>1899.06</v>
      </c>
    </row>
    <row r="1149" spans="1:5">
      <c r="A1149" s="339">
        <v>101803</v>
      </c>
      <c r="B1149" s="340" t="s">
        <v>6150</v>
      </c>
      <c r="C1149" s="339" t="s">
        <v>63</v>
      </c>
      <c r="D1149" s="341">
        <v>1243.3499999999999</v>
      </c>
      <c r="E1149">
        <v>1230.81</v>
      </c>
    </row>
    <row r="1150" spans="1:5">
      <c r="A1150" s="339">
        <v>101804</v>
      </c>
      <c r="B1150" s="340" t="s">
        <v>6151</v>
      </c>
      <c r="C1150" s="339" t="s">
        <v>63</v>
      </c>
      <c r="D1150" s="341">
        <v>1579.52</v>
      </c>
      <c r="E1150">
        <v>1527.22</v>
      </c>
    </row>
    <row r="1151" spans="1:5">
      <c r="A1151" s="339">
        <v>101805</v>
      </c>
      <c r="B1151" s="340" t="s">
        <v>6152</v>
      </c>
      <c r="C1151" s="339" t="s">
        <v>63</v>
      </c>
      <c r="D1151" s="341">
        <v>2017.08</v>
      </c>
      <c r="E1151">
        <v>1940.77</v>
      </c>
    </row>
    <row r="1152" spans="1:5">
      <c r="A1152" s="339">
        <v>98115</v>
      </c>
      <c r="B1152" s="340" t="s">
        <v>6153</v>
      </c>
      <c r="C1152" s="339" t="s">
        <v>63</v>
      </c>
      <c r="D1152" s="341">
        <v>111.97</v>
      </c>
      <c r="E1152">
        <v>113.81</v>
      </c>
    </row>
    <row r="1153" spans="1:5">
      <c r="A1153" s="339">
        <v>98114</v>
      </c>
      <c r="B1153" s="340" t="s">
        <v>6154</v>
      </c>
      <c r="C1153" s="339" t="s">
        <v>63</v>
      </c>
      <c r="D1153" s="341">
        <v>608.16</v>
      </c>
      <c r="E1153">
        <v>618.16999999999996</v>
      </c>
    </row>
    <row r="1154" spans="1:5">
      <c r="A1154" s="339">
        <v>98112</v>
      </c>
      <c r="B1154" s="340" t="s">
        <v>6155</v>
      </c>
      <c r="C1154" s="339" t="s">
        <v>63</v>
      </c>
      <c r="D1154" s="341">
        <v>80.569999999999993</v>
      </c>
      <c r="E1154">
        <v>116.06</v>
      </c>
    </row>
    <row r="1155" spans="1:5">
      <c r="A1155" s="339">
        <v>100128</v>
      </c>
      <c r="B1155" s="340" t="s">
        <v>6156</v>
      </c>
      <c r="C1155" s="339" t="s">
        <v>63</v>
      </c>
      <c r="D1155" s="341">
        <v>1236.79</v>
      </c>
      <c r="E1155">
        <v>1871.35</v>
      </c>
    </row>
    <row r="1156" spans="1:5">
      <c r="A1156" s="339">
        <v>102623</v>
      </c>
      <c r="B1156" s="340" t="s">
        <v>6157</v>
      </c>
      <c r="C1156" s="339" t="s">
        <v>63</v>
      </c>
      <c r="D1156" s="341">
        <v>804.75</v>
      </c>
      <c r="E1156">
        <v>897.18</v>
      </c>
    </row>
    <row r="1157" spans="1:5">
      <c r="A1157" s="339">
        <v>102607</v>
      </c>
      <c r="B1157" s="340" t="s">
        <v>6158</v>
      </c>
      <c r="C1157" s="339" t="s">
        <v>63</v>
      </c>
      <c r="D1157" s="341">
        <v>449.54</v>
      </c>
      <c r="E1157">
        <v>465.55</v>
      </c>
    </row>
    <row r="1158" spans="1:5">
      <c r="A1158" s="339">
        <v>102608</v>
      </c>
      <c r="B1158" s="340" t="s">
        <v>6159</v>
      </c>
      <c r="C1158" s="339" t="s">
        <v>63</v>
      </c>
      <c r="D1158" s="341">
        <v>1030.25</v>
      </c>
      <c r="E1158">
        <v>1063.72</v>
      </c>
    </row>
    <row r="1159" spans="1:5">
      <c r="A1159" s="339">
        <v>102609</v>
      </c>
      <c r="B1159" s="340" t="s">
        <v>6160</v>
      </c>
      <c r="C1159" s="339" t="s">
        <v>63</v>
      </c>
      <c r="D1159" s="341">
        <v>1170.7</v>
      </c>
      <c r="E1159">
        <v>1209.6300000000001</v>
      </c>
    </row>
    <row r="1160" spans="1:5">
      <c r="A1160" s="339">
        <v>102610</v>
      </c>
      <c r="B1160" s="340" t="s">
        <v>6161</v>
      </c>
      <c r="C1160" s="339" t="s">
        <v>63</v>
      </c>
      <c r="D1160" s="341">
        <v>2011.92</v>
      </c>
      <c r="E1160">
        <v>2076.0500000000002</v>
      </c>
    </row>
    <row r="1161" spans="1:5">
      <c r="A1161" s="339">
        <v>102622</v>
      </c>
      <c r="B1161" s="340" t="s">
        <v>6162</v>
      </c>
      <c r="C1161" s="339" t="s">
        <v>63</v>
      </c>
      <c r="D1161" s="341">
        <v>578.82000000000005</v>
      </c>
      <c r="E1161">
        <v>657.88</v>
      </c>
    </row>
    <row r="1162" spans="1:5">
      <c r="A1162" s="339">
        <v>102605</v>
      </c>
      <c r="B1162" s="340" t="s">
        <v>6163</v>
      </c>
      <c r="C1162" s="339" t="s">
        <v>63</v>
      </c>
      <c r="D1162" s="341">
        <v>272.56</v>
      </c>
      <c r="E1162">
        <v>282.55</v>
      </c>
    </row>
    <row r="1163" spans="1:5">
      <c r="A1163" s="339">
        <v>102606</v>
      </c>
      <c r="B1163" s="340" t="s">
        <v>6164</v>
      </c>
      <c r="C1163" s="339" t="s">
        <v>63</v>
      </c>
      <c r="D1163" s="341">
        <v>419.94</v>
      </c>
      <c r="E1163">
        <v>434.64</v>
      </c>
    </row>
    <row r="1164" spans="1:5">
      <c r="A1164" s="339">
        <v>102613</v>
      </c>
      <c r="B1164" s="340" t="s">
        <v>6165</v>
      </c>
      <c r="C1164" s="339" t="s">
        <v>63</v>
      </c>
      <c r="D1164" s="341">
        <v>630.1</v>
      </c>
      <c r="E1164">
        <v>651.25</v>
      </c>
    </row>
    <row r="1165" spans="1:5">
      <c r="A1165" s="339">
        <v>102619</v>
      </c>
      <c r="B1165" s="340" t="s">
        <v>6166</v>
      </c>
      <c r="C1165" s="339" t="s">
        <v>63</v>
      </c>
      <c r="D1165" s="341">
        <v>5376.57</v>
      </c>
      <c r="E1165">
        <v>5569.06</v>
      </c>
    </row>
    <row r="1166" spans="1:5">
      <c r="A1166" s="339">
        <v>102614</v>
      </c>
      <c r="B1166" s="340" t="s">
        <v>6167</v>
      </c>
      <c r="C1166" s="339" t="s">
        <v>63</v>
      </c>
      <c r="D1166" s="341">
        <v>968.81</v>
      </c>
      <c r="E1166">
        <v>1000.47</v>
      </c>
    </row>
    <row r="1167" spans="1:5">
      <c r="A1167" s="339">
        <v>102620</v>
      </c>
      <c r="B1167" s="340" t="s">
        <v>6168</v>
      </c>
      <c r="C1167" s="339" t="s">
        <v>63</v>
      </c>
      <c r="D1167" s="341">
        <v>7807.45</v>
      </c>
      <c r="E1167">
        <v>8068.4</v>
      </c>
    </row>
    <row r="1168" spans="1:5">
      <c r="A1168" s="339">
        <v>102615</v>
      </c>
      <c r="B1168" s="340" t="s">
        <v>6169</v>
      </c>
      <c r="C1168" s="339" t="s">
        <v>63</v>
      </c>
      <c r="D1168" s="341">
        <v>1215.8499999999999</v>
      </c>
      <c r="E1168">
        <v>1255.58</v>
      </c>
    </row>
    <row r="1169" spans="1:5">
      <c r="A1169" s="339">
        <v>102621</v>
      </c>
      <c r="B1169" s="340" t="s">
        <v>6170</v>
      </c>
      <c r="C1169" s="339" t="s">
        <v>63</v>
      </c>
      <c r="D1169" s="341">
        <v>11996.47</v>
      </c>
      <c r="E1169">
        <v>12375.42</v>
      </c>
    </row>
    <row r="1170" spans="1:5">
      <c r="A1170" s="339">
        <v>102616</v>
      </c>
      <c r="B1170" s="340" t="s">
        <v>6171</v>
      </c>
      <c r="C1170" s="339" t="s">
        <v>63</v>
      </c>
      <c r="D1170" s="341">
        <v>1799.79</v>
      </c>
      <c r="E1170">
        <v>1857.69</v>
      </c>
    </row>
    <row r="1171" spans="1:5">
      <c r="A1171" s="339">
        <v>102611</v>
      </c>
      <c r="B1171" s="340" t="s">
        <v>6172</v>
      </c>
      <c r="C1171" s="339" t="s">
        <v>63</v>
      </c>
      <c r="D1171" s="341">
        <v>452.75</v>
      </c>
      <c r="E1171">
        <v>468.06</v>
      </c>
    </row>
    <row r="1172" spans="1:5">
      <c r="A1172" s="339">
        <v>102617</v>
      </c>
      <c r="B1172" s="340" t="s">
        <v>507</v>
      </c>
      <c r="C1172" s="339" t="s">
        <v>63</v>
      </c>
      <c r="D1172" s="341">
        <v>3332.3</v>
      </c>
      <c r="E1172">
        <v>3467.2</v>
      </c>
    </row>
    <row r="1173" spans="1:5">
      <c r="A1173" s="339">
        <v>102618</v>
      </c>
      <c r="B1173" s="340" t="s">
        <v>6173</v>
      </c>
      <c r="C1173" s="339" t="s">
        <v>63</v>
      </c>
      <c r="D1173" s="341">
        <v>4007.24</v>
      </c>
      <c r="E1173">
        <v>4161.1499999999996</v>
      </c>
    </row>
    <row r="1174" spans="1:5">
      <c r="A1174" s="339">
        <v>102612</v>
      </c>
      <c r="B1174" s="340" t="s">
        <v>6174</v>
      </c>
      <c r="C1174" s="339" t="s">
        <v>63</v>
      </c>
      <c r="D1174" s="341">
        <v>649.98</v>
      </c>
      <c r="E1174">
        <v>671.12</v>
      </c>
    </row>
    <row r="1175" spans="1:5">
      <c r="A1175" s="339">
        <v>102603</v>
      </c>
      <c r="B1175" s="340" t="s">
        <v>6175</v>
      </c>
      <c r="C1175" s="339" t="s">
        <v>63</v>
      </c>
      <c r="D1175" s="341">
        <v>10.19</v>
      </c>
      <c r="E1175">
        <v>14.99</v>
      </c>
    </row>
    <row r="1176" spans="1:5">
      <c r="A1176" s="339">
        <v>102587</v>
      </c>
      <c r="B1176" s="340" t="s">
        <v>6176</v>
      </c>
      <c r="C1176" s="339" t="s">
        <v>63</v>
      </c>
      <c r="D1176" s="341">
        <v>3.5</v>
      </c>
      <c r="E1176">
        <v>5.14</v>
      </c>
    </row>
    <row r="1177" spans="1:5">
      <c r="A1177" s="339">
        <v>102589</v>
      </c>
      <c r="B1177" s="340" t="s">
        <v>6177</v>
      </c>
      <c r="C1177" s="339" t="s">
        <v>63</v>
      </c>
      <c r="D1177" s="341">
        <v>3.89</v>
      </c>
      <c r="E1177">
        <v>5.72</v>
      </c>
    </row>
    <row r="1178" spans="1:5">
      <c r="A1178" s="339">
        <v>102591</v>
      </c>
      <c r="B1178" s="340" t="s">
        <v>6178</v>
      </c>
      <c r="C1178" s="339" t="s">
        <v>63</v>
      </c>
      <c r="D1178" s="341">
        <v>4.28</v>
      </c>
      <c r="E1178">
        <v>6.29</v>
      </c>
    </row>
    <row r="1179" spans="1:5">
      <c r="A1179" s="339">
        <v>102593</v>
      </c>
      <c r="B1179" s="340" t="s">
        <v>6179</v>
      </c>
      <c r="C1179" s="339" t="s">
        <v>63</v>
      </c>
      <c r="D1179" s="341">
        <v>4.83</v>
      </c>
      <c r="E1179">
        <v>7.11</v>
      </c>
    </row>
    <row r="1180" spans="1:5">
      <c r="A1180" s="339">
        <v>102595</v>
      </c>
      <c r="B1180" s="340" t="s">
        <v>6180</v>
      </c>
      <c r="C1180" s="339" t="s">
        <v>63</v>
      </c>
      <c r="D1180" s="341">
        <v>5.46</v>
      </c>
      <c r="E1180">
        <v>8.0299999999999994</v>
      </c>
    </row>
    <row r="1181" spans="1:5">
      <c r="A1181" s="339">
        <v>102597</v>
      </c>
      <c r="B1181" s="340" t="s">
        <v>6181</v>
      </c>
      <c r="C1181" s="339" t="s">
        <v>63</v>
      </c>
      <c r="D1181" s="341">
        <v>6.24</v>
      </c>
      <c r="E1181">
        <v>9.1999999999999993</v>
      </c>
    </row>
    <row r="1182" spans="1:5">
      <c r="A1182" s="339">
        <v>102599</v>
      </c>
      <c r="B1182" s="340" t="s">
        <v>6182</v>
      </c>
      <c r="C1182" s="339" t="s">
        <v>63</v>
      </c>
      <c r="D1182" s="341">
        <v>7.03</v>
      </c>
      <c r="E1182">
        <v>10.36</v>
      </c>
    </row>
    <row r="1183" spans="1:5">
      <c r="A1183" s="339">
        <v>102601</v>
      </c>
      <c r="B1183" s="340" t="s">
        <v>6183</v>
      </c>
      <c r="C1183" s="339" t="s">
        <v>63</v>
      </c>
      <c r="D1183" s="341">
        <v>8.2200000000000006</v>
      </c>
      <c r="E1183">
        <v>12.1</v>
      </c>
    </row>
    <row r="1184" spans="1:5">
      <c r="A1184" s="339">
        <v>102604</v>
      </c>
      <c r="B1184" s="340" t="s">
        <v>6184</v>
      </c>
      <c r="C1184" s="339" t="s">
        <v>63</v>
      </c>
      <c r="D1184" s="341">
        <v>11.75</v>
      </c>
      <c r="E1184">
        <v>17.29</v>
      </c>
    </row>
    <row r="1185" spans="1:5">
      <c r="A1185" s="339">
        <v>102588</v>
      </c>
      <c r="B1185" s="340" t="s">
        <v>6185</v>
      </c>
      <c r="C1185" s="339" t="s">
        <v>63</v>
      </c>
      <c r="D1185" s="341">
        <v>5.05</v>
      </c>
      <c r="E1185">
        <v>7.43</v>
      </c>
    </row>
    <row r="1186" spans="1:5">
      <c r="A1186" s="339">
        <v>102590</v>
      </c>
      <c r="B1186" s="340" t="s">
        <v>6186</v>
      </c>
      <c r="C1186" s="339" t="s">
        <v>63</v>
      </c>
      <c r="D1186" s="341">
        <v>5.45</v>
      </c>
      <c r="E1186">
        <v>8.02</v>
      </c>
    </row>
    <row r="1187" spans="1:5">
      <c r="A1187" s="339">
        <v>102592</v>
      </c>
      <c r="B1187" s="340" t="s">
        <v>6187</v>
      </c>
      <c r="C1187" s="339" t="s">
        <v>63</v>
      </c>
      <c r="D1187" s="341">
        <v>5.83</v>
      </c>
      <c r="E1187">
        <v>8.59</v>
      </c>
    </row>
    <row r="1188" spans="1:5">
      <c r="A1188" s="339">
        <v>102594</v>
      </c>
      <c r="B1188" s="340" t="s">
        <v>6188</v>
      </c>
      <c r="C1188" s="339" t="s">
        <v>63</v>
      </c>
      <c r="D1188" s="341">
        <v>6.39</v>
      </c>
      <c r="E1188">
        <v>9.41</v>
      </c>
    </row>
    <row r="1189" spans="1:5">
      <c r="A1189" s="339">
        <v>102596</v>
      </c>
      <c r="B1189" s="340" t="s">
        <v>6189</v>
      </c>
      <c r="C1189" s="339" t="s">
        <v>63</v>
      </c>
      <c r="D1189" s="341">
        <v>7.02</v>
      </c>
      <c r="E1189">
        <v>10.34</v>
      </c>
    </row>
    <row r="1190" spans="1:5">
      <c r="A1190" s="339">
        <v>102598</v>
      </c>
      <c r="B1190" s="340" t="s">
        <v>6190</v>
      </c>
      <c r="C1190" s="339" t="s">
        <v>63</v>
      </c>
      <c r="D1190" s="341">
        <v>7.81</v>
      </c>
      <c r="E1190">
        <v>11.49</v>
      </c>
    </row>
    <row r="1191" spans="1:5">
      <c r="A1191" s="339">
        <v>102600</v>
      </c>
      <c r="B1191" s="340" t="s">
        <v>6191</v>
      </c>
      <c r="C1191" s="339" t="s">
        <v>63</v>
      </c>
      <c r="D1191" s="341">
        <v>8.6</v>
      </c>
      <c r="E1191">
        <v>12.65</v>
      </c>
    </row>
    <row r="1192" spans="1:5">
      <c r="A1192" s="339">
        <v>102602</v>
      </c>
      <c r="B1192" s="340" t="s">
        <v>6192</v>
      </c>
      <c r="C1192" s="339" t="s">
        <v>63</v>
      </c>
      <c r="D1192" s="341">
        <v>9.7799999999999994</v>
      </c>
      <c r="E1192">
        <v>14.39</v>
      </c>
    </row>
    <row r="1193" spans="1:5">
      <c r="A1193" s="339">
        <v>103005</v>
      </c>
      <c r="B1193" s="340" t="s">
        <v>6193</v>
      </c>
      <c r="C1193" s="339" t="s">
        <v>63</v>
      </c>
      <c r="D1193" s="341">
        <v>680.91</v>
      </c>
      <c r="E1193">
        <v>646.05999999999995</v>
      </c>
    </row>
    <row r="1194" spans="1:5">
      <c r="A1194" s="339">
        <v>103006</v>
      </c>
      <c r="B1194" s="340" t="s">
        <v>6194</v>
      </c>
      <c r="C1194" s="339" t="s">
        <v>63</v>
      </c>
      <c r="D1194" s="341">
        <v>861.47</v>
      </c>
      <c r="E1194">
        <v>819.89</v>
      </c>
    </row>
    <row r="1195" spans="1:5">
      <c r="A1195" s="339">
        <v>103007</v>
      </c>
      <c r="B1195" s="340" t="s">
        <v>6195</v>
      </c>
      <c r="C1195" s="339" t="s">
        <v>63</v>
      </c>
      <c r="D1195" s="341">
        <v>1133.6500000000001</v>
      </c>
      <c r="E1195">
        <v>1082.46</v>
      </c>
    </row>
    <row r="1196" spans="1:5">
      <c r="A1196" s="339">
        <v>103004</v>
      </c>
      <c r="B1196" s="340" t="s">
        <v>6196</v>
      </c>
      <c r="C1196" s="339" t="s">
        <v>202</v>
      </c>
      <c r="D1196" s="341">
        <v>0</v>
      </c>
      <c r="E1196">
        <v>0</v>
      </c>
    </row>
    <row r="1197" spans="1:5">
      <c r="A1197" s="339">
        <v>102989</v>
      </c>
      <c r="B1197" s="340" t="s">
        <v>6197</v>
      </c>
      <c r="C1197" s="339" t="s">
        <v>202</v>
      </c>
      <c r="D1197" s="341">
        <v>41.99</v>
      </c>
      <c r="E1197">
        <v>46.12</v>
      </c>
    </row>
    <row r="1198" spans="1:5">
      <c r="A1198" s="339">
        <v>102990</v>
      </c>
      <c r="B1198" s="340" t="s">
        <v>6198</v>
      </c>
      <c r="C1198" s="339" t="s">
        <v>202</v>
      </c>
      <c r="D1198" s="341">
        <v>52.67</v>
      </c>
      <c r="E1198">
        <v>58.02</v>
      </c>
    </row>
    <row r="1199" spans="1:5">
      <c r="A1199" s="339">
        <v>102991</v>
      </c>
      <c r="B1199" s="340" t="s">
        <v>6199</v>
      </c>
      <c r="C1199" s="339" t="s">
        <v>202</v>
      </c>
      <c r="D1199" s="341">
        <v>69.31</v>
      </c>
      <c r="E1199">
        <v>76.39</v>
      </c>
    </row>
    <row r="1200" spans="1:5">
      <c r="A1200" s="339">
        <v>102992</v>
      </c>
      <c r="B1200" s="340" t="s">
        <v>6200</v>
      </c>
      <c r="C1200" s="339" t="s">
        <v>202</v>
      </c>
      <c r="D1200" s="341">
        <v>104.86</v>
      </c>
      <c r="E1200">
        <v>110.9</v>
      </c>
    </row>
    <row r="1201" spans="1:5">
      <c r="A1201" s="339">
        <v>102993</v>
      </c>
      <c r="B1201" s="340" t="s">
        <v>6201</v>
      </c>
      <c r="C1201" s="339" t="s">
        <v>202</v>
      </c>
      <c r="D1201" s="341">
        <v>136.27000000000001</v>
      </c>
      <c r="E1201">
        <v>144.27000000000001</v>
      </c>
    </row>
    <row r="1202" spans="1:5">
      <c r="A1202" s="339">
        <v>102994</v>
      </c>
      <c r="B1202" s="340" t="s">
        <v>6202</v>
      </c>
      <c r="C1202" s="339" t="s">
        <v>202</v>
      </c>
      <c r="D1202" s="341">
        <v>254.18</v>
      </c>
      <c r="E1202">
        <v>269.52</v>
      </c>
    </row>
    <row r="1203" spans="1:5">
      <c r="A1203" s="339">
        <v>106017</v>
      </c>
      <c r="B1203" s="340" t="s">
        <v>6203</v>
      </c>
      <c r="C1203" s="339" t="s">
        <v>63</v>
      </c>
      <c r="D1203" s="341">
        <v>0</v>
      </c>
      <c r="E1203">
        <v>0</v>
      </c>
    </row>
    <row r="1204" spans="1:5">
      <c r="A1204" s="339">
        <v>105944</v>
      </c>
      <c r="B1204" s="340" t="s">
        <v>6204</v>
      </c>
      <c r="C1204" s="339" t="s">
        <v>5115</v>
      </c>
      <c r="D1204" s="341">
        <v>1093.6300000000001</v>
      </c>
      <c r="E1204">
        <v>802.75</v>
      </c>
    </row>
    <row r="1205" spans="1:5">
      <c r="A1205" s="339">
        <v>106004</v>
      </c>
      <c r="B1205" s="340" t="s">
        <v>6205</v>
      </c>
      <c r="C1205" s="339" t="s">
        <v>202</v>
      </c>
      <c r="D1205" s="341">
        <v>205.09</v>
      </c>
      <c r="E1205">
        <v>189.84</v>
      </c>
    </row>
    <row r="1206" spans="1:5">
      <c r="A1206" s="339">
        <v>106005</v>
      </c>
      <c r="B1206" s="340" t="s">
        <v>6206</v>
      </c>
      <c r="C1206" s="339" t="s">
        <v>202</v>
      </c>
      <c r="D1206" s="341">
        <v>242.55</v>
      </c>
      <c r="E1206">
        <v>224.57</v>
      </c>
    </row>
    <row r="1207" spans="1:5">
      <c r="A1207" s="339">
        <v>106006</v>
      </c>
      <c r="B1207" s="340" t="s">
        <v>6207</v>
      </c>
      <c r="C1207" s="339" t="s">
        <v>202</v>
      </c>
      <c r="D1207" s="341">
        <v>288.2</v>
      </c>
      <c r="E1207">
        <v>267.38</v>
      </c>
    </row>
    <row r="1208" spans="1:5">
      <c r="A1208" s="339">
        <v>106007</v>
      </c>
      <c r="B1208" s="340" t="s">
        <v>6208</v>
      </c>
      <c r="C1208" s="339" t="s">
        <v>202</v>
      </c>
      <c r="D1208" s="341">
        <v>328.39</v>
      </c>
      <c r="E1208">
        <v>304.82</v>
      </c>
    </row>
    <row r="1209" spans="1:5">
      <c r="A1209" s="339">
        <v>106008</v>
      </c>
      <c r="B1209" s="340" t="s">
        <v>6209</v>
      </c>
      <c r="C1209" s="339" t="s">
        <v>202</v>
      </c>
      <c r="D1209" s="341">
        <v>368.58</v>
      </c>
      <c r="E1209">
        <v>342.24</v>
      </c>
    </row>
    <row r="1210" spans="1:5">
      <c r="A1210" s="339">
        <v>106009</v>
      </c>
      <c r="B1210" s="340" t="s">
        <v>6210</v>
      </c>
      <c r="C1210" s="339" t="s">
        <v>202</v>
      </c>
      <c r="D1210" s="341">
        <v>454.44</v>
      </c>
      <c r="E1210">
        <v>422.49</v>
      </c>
    </row>
    <row r="1211" spans="1:5">
      <c r="A1211" s="339">
        <v>106010</v>
      </c>
      <c r="B1211" s="340" t="s">
        <v>6211</v>
      </c>
      <c r="C1211" s="339" t="s">
        <v>202</v>
      </c>
      <c r="D1211" s="341">
        <v>532.1</v>
      </c>
      <c r="E1211">
        <v>494.67</v>
      </c>
    </row>
    <row r="1212" spans="1:5">
      <c r="A1212" s="339">
        <v>106011</v>
      </c>
      <c r="B1212" s="340" t="s">
        <v>6212</v>
      </c>
      <c r="C1212" s="339" t="s">
        <v>202</v>
      </c>
      <c r="D1212" s="341">
        <v>988.57</v>
      </c>
      <c r="E1212">
        <v>853.42</v>
      </c>
    </row>
    <row r="1213" spans="1:5">
      <c r="A1213" s="339">
        <v>106013</v>
      </c>
      <c r="B1213" s="340" t="s">
        <v>6213</v>
      </c>
      <c r="C1213" s="339" t="s">
        <v>202</v>
      </c>
      <c r="D1213" s="341">
        <v>1233.27</v>
      </c>
      <c r="E1213">
        <v>1068.57</v>
      </c>
    </row>
    <row r="1214" spans="1:5">
      <c r="A1214" s="339">
        <v>106012</v>
      </c>
      <c r="B1214" s="340" t="s">
        <v>6214</v>
      </c>
      <c r="C1214" s="339" t="s">
        <v>202</v>
      </c>
      <c r="D1214" s="341">
        <v>1090.76</v>
      </c>
      <c r="E1214">
        <v>938.83</v>
      </c>
    </row>
    <row r="1215" spans="1:5">
      <c r="A1215" s="339">
        <v>106014</v>
      </c>
      <c r="B1215" s="340" t="s">
        <v>6215</v>
      </c>
      <c r="C1215" s="339" t="s">
        <v>202</v>
      </c>
      <c r="D1215" s="341">
        <v>1385.27</v>
      </c>
      <c r="E1215">
        <v>1194.78</v>
      </c>
    </row>
    <row r="1216" spans="1:5">
      <c r="A1216" s="339">
        <v>106015</v>
      </c>
      <c r="B1216" s="340" t="s">
        <v>6216</v>
      </c>
      <c r="C1216" s="339" t="s">
        <v>202</v>
      </c>
      <c r="D1216" s="341">
        <v>1656.75</v>
      </c>
      <c r="E1216">
        <v>1434.36</v>
      </c>
    </row>
    <row r="1217" spans="1:5">
      <c r="A1217" s="339">
        <v>106016</v>
      </c>
      <c r="B1217" s="340" t="s">
        <v>6217</v>
      </c>
      <c r="C1217" s="339" t="s">
        <v>202</v>
      </c>
      <c r="D1217" s="341">
        <v>1944.26</v>
      </c>
      <c r="E1217">
        <v>1687.83</v>
      </c>
    </row>
    <row r="1218" spans="1:5">
      <c r="A1218" s="339">
        <v>106003</v>
      </c>
      <c r="B1218" s="340" t="s">
        <v>6218</v>
      </c>
      <c r="C1218" s="339" t="s">
        <v>202</v>
      </c>
      <c r="D1218" s="341">
        <v>209.91</v>
      </c>
      <c r="E1218">
        <v>174.8</v>
      </c>
    </row>
    <row r="1219" spans="1:5">
      <c r="A1219" s="339">
        <v>105997</v>
      </c>
      <c r="B1219" s="340" t="s">
        <v>6219</v>
      </c>
      <c r="C1219" s="339" t="s">
        <v>202</v>
      </c>
      <c r="D1219" s="341">
        <v>114.7</v>
      </c>
      <c r="E1219">
        <v>95.71</v>
      </c>
    </row>
    <row r="1220" spans="1:5">
      <c r="A1220" s="339">
        <v>105998</v>
      </c>
      <c r="B1220" s="340" t="s">
        <v>6220</v>
      </c>
      <c r="C1220" s="339" t="s">
        <v>202</v>
      </c>
      <c r="D1220" s="341">
        <v>127.14</v>
      </c>
      <c r="E1220">
        <v>106.04</v>
      </c>
    </row>
    <row r="1221" spans="1:5">
      <c r="A1221" s="339">
        <v>105999</v>
      </c>
      <c r="B1221" s="340" t="s">
        <v>6221</v>
      </c>
      <c r="C1221" s="339" t="s">
        <v>202</v>
      </c>
      <c r="D1221" s="341">
        <v>144.72999999999999</v>
      </c>
      <c r="E1221">
        <v>120.65</v>
      </c>
    </row>
    <row r="1222" spans="1:5">
      <c r="A1222" s="339">
        <v>106000</v>
      </c>
      <c r="B1222" s="340" t="s">
        <v>6222</v>
      </c>
      <c r="C1222" s="339" t="s">
        <v>202</v>
      </c>
      <c r="D1222" s="341">
        <v>162.31</v>
      </c>
      <c r="E1222">
        <v>135.26</v>
      </c>
    </row>
    <row r="1223" spans="1:5">
      <c r="A1223" s="339">
        <v>106001</v>
      </c>
      <c r="B1223" s="340" t="s">
        <v>6223</v>
      </c>
      <c r="C1223" s="339" t="s">
        <v>202</v>
      </c>
      <c r="D1223" s="341">
        <v>174.74</v>
      </c>
      <c r="E1223">
        <v>145.59</v>
      </c>
    </row>
    <row r="1224" spans="1:5">
      <c r="A1224" s="339">
        <v>106002</v>
      </c>
      <c r="B1224" s="340" t="s">
        <v>6224</v>
      </c>
      <c r="C1224" s="339" t="s">
        <v>202</v>
      </c>
      <c r="D1224" s="341">
        <v>192.32</v>
      </c>
      <c r="E1224">
        <v>160.19999999999999</v>
      </c>
    </row>
    <row r="1225" spans="1:5">
      <c r="A1225" s="339">
        <v>105992</v>
      </c>
      <c r="B1225" s="340" t="s">
        <v>6225</v>
      </c>
      <c r="C1225" s="339" t="s">
        <v>202</v>
      </c>
      <c r="D1225" s="341">
        <v>134.76</v>
      </c>
      <c r="E1225">
        <v>104.66</v>
      </c>
    </row>
    <row r="1226" spans="1:5">
      <c r="A1226" s="339">
        <v>105993</v>
      </c>
      <c r="B1226" s="340" t="s">
        <v>6226</v>
      </c>
      <c r="C1226" s="339" t="s">
        <v>202</v>
      </c>
      <c r="D1226" s="341">
        <v>161.82</v>
      </c>
      <c r="E1226">
        <v>125.57</v>
      </c>
    </row>
    <row r="1227" spans="1:5">
      <c r="A1227" s="339">
        <v>105994</v>
      </c>
      <c r="B1227" s="340" t="s">
        <v>6227</v>
      </c>
      <c r="C1227" s="339" t="s">
        <v>202</v>
      </c>
      <c r="D1227" s="341">
        <v>198.45</v>
      </c>
      <c r="E1227">
        <v>153.88999999999999</v>
      </c>
    </row>
    <row r="1228" spans="1:5">
      <c r="A1228" s="339">
        <v>105995</v>
      </c>
      <c r="B1228" s="340" t="s">
        <v>6228</v>
      </c>
      <c r="C1228" s="339" t="s">
        <v>202</v>
      </c>
      <c r="D1228" s="341">
        <v>235.18</v>
      </c>
      <c r="E1228">
        <v>182.28</v>
      </c>
    </row>
    <row r="1229" spans="1:5">
      <c r="A1229" s="339">
        <v>105996</v>
      </c>
      <c r="B1229" s="340" t="s">
        <v>6229</v>
      </c>
      <c r="C1229" s="339" t="s">
        <v>202</v>
      </c>
      <c r="D1229" s="341">
        <v>254.33</v>
      </c>
      <c r="E1229">
        <v>197.08</v>
      </c>
    </row>
    <row r="1230" spans="1:5">
      <c r="A1230" s="339">
        <v>105988</v>
      </c>
      <c r="B1230" s="340" t="s">
        <v>6230</v>
      </c>
      <c r="C1230" s="339" t="s">
        <v>202</v>
      </c>
      <c r="D1230" s="341">
        <v>88.56</v>
      </c>
      <c r="E1230">
        <v>68.95</v>
      </c>
    </row>
    <row r="1231" spans="1:5">
      <c r="A1231" s="339">
        <v>105989</v>
      </c>
      <c r="B1231" s="340" t="s">
        <v>6231</v>
      </c>
      <c r="C1231" s="339" t="s">
        <v>202</v>
      </c>
      <c r="D1231" s="341">
        <v>98.14</v>
      </c>
      <c r="E1231">
        <v>76.349999999999994</v>
      </c>
    </row>
    <row r="1232" spans="1:5">
      <c r="A1232" s="339">
        <v>105990</v>
      </c>
      <c r="B1232" s="340" t="s">
        <v>6232</v>
      </c>
      <c r="C1232" s="339" t="s">
        <v>202</v>
      </c>
      <c r="D1232" s="341">
        <v>111.67</v>
      </c>
      <c r="E1232">
        <v>86.81</v>
      </c>
    </row>
    <row r="1233" spans="1:5">
      <c r="A1233" s="339">
        <v>105991</v>
      </c>
      <c r="B1233" s="340" t="s">
        <v>6233</v>
      </c>
      <c r="C1233" s="339" t="s">
        <v>202</v>
      </c>
      <c r="D1233" s="341">
        <v>125.2</v>
      </c>
      <c r="E1233">
        <v>97.27</v>
      </c>
    </row>
    <row r="1234" spans="1:5">
      <c r="A1234" s="339">
        <v>105987</v>
      </c>
      <c r="B1234" s="340" t="s">
        <v>6234</v>
      </c>
      <c r="C1234" s="339" t="s">
        <v>202</v>
      </c>
      <c r="D1234" s="341">
        <v>153.88999999999999</v>
      </c>
      <c r="E1234">
        <v>119.45</v>
      </c>
    </row>
    <row r="1235" spans="1:5">
      <c r="A1235" s="339">
        <v>105986</v>
      </c>
      <c r="B1235" s="340" t="s">
        <v>6235</v>
      </c>
      <c r="C1235" s="339" t="s">
        <v>202</v>
      </c>
      <c r="D1235" s="341">
        <v>192.2</v>
      </c>
      <c r="E1235">
        <v>149.06</v>
      </c>
    </row>
    <row r="1236" spans="1:5">
      <c r="A1236" s="339">
        <v>106019</v>
      </c>
      <c r="B1236" s="340" t="s">
        <v>6236</v>
      </c>
      <c r="C1236" s="339" t="s">
        <v>63</v>
      </c>
      <c r="D1236" s="341">
        <v>0</v>
      </c>
      <c r="E1236">
        <v>0</v>
      </c>
    </row>
    <row r="1237" spans="1:5">
      <c r="A1237" s="339">
        <v>103001</v>
      </c>
      <c r="B1237" s="340" t="s">
        <v>6237</v>
      </c>
      <c r="C1237" s="339" t="s">
        <v>63</v>
      </c>
      <c r="D1237" s="341">
        <v>197.97</v>
      </c>
      <c r="E1237">
        <v>201.36</v>
      </c>
    </row>
    <row r="1238" spans="1:5">
      <c r="A1238" s="339">
        <v>103002</v>
      </c>
      <c r="B1238" s="340" t="s">
        <v>6238</v>
      </c>
      <c r="C1238" s="339" t="s">
        <v>63</v>
      </c>
      <c r="D1238" s="341">
        <v>247.81</v>
      </c>
      <c r="E1238">
        <v>251.33</v>
      </c>
    </row>
    <row r="1239" spans="1:5">
      <c r="A1239" s="339">
        <v>103003</v>
      </c>
      <c r="B1239" s="340" t="s">
        <v>6239</v>
      </c>
      <c r="C1239" s="339" t="s">
        <v>63</v>
      </c>
      <c r="D1239" s="341">
        <v>347.44</v>
      </c>
      <c r="E1239">
        <v>351.24</v>
      </c>
    </row>
    <row r="1240" spans="1:5">
      <c r="A1240" s="339">
        <v>106018</v>
      </c>
      <c r="B1240" s="340" t="s">
        <v>6240</v>
      </c>
      <c r="C1240" s="339" t="s">
        <v>63</v>
      </c>
      <c r="D1240" s="341">
        <v>0</v>
      </c>
      <c r="E1240">
        <v>0</v>
      </c>
    </row>
    <row r="1241" spans="1:5">
      <c r="A1241" s="339">
        <v>105945</v>
      </c>
      <c r="B1241" s="340" t="s">
        <v>6241</v>
      </c>
      <c r="C1241" s="339" t="s">
        <v>5029</v>
      </c>
      <c r="D1241" s="341">
        <v>8.23</v>
      </c>
      <c r="E1241">
        <v>9.75</v>
      </c>
    </row>
    <row r="1242" spans="1:5">
      <c r="A1242" s="339">
        <v>98522</v>
      </c>
      <c r="B1242" s="340" t="s">
        <v>6242</v>
      </c>
      <c r="C1242" s="339" t="s">
        <v>202</v>
      </c>
      <c r="D1242" s="341">
        <v>201.4</v>
      </c>
      <c r="E1242">
        <v>177.15</v>
      </c>
    </row>
    <row r="1243" spans="1:5">
      <c r="A1243" s="339">
        <v>98523</v>
      </c>
      <c r="B1243" s="340" t="s">
        <v>6243</v>
      </c>
      <c r="C1243" s="339" t="s">
        <v>202</v>
      </c>
      <c r="D1243" s="341">
        <v>0</v>
      </c>
      <c r="E1243">
        <v>0</v>
      </c>
    </row>
    <row r="1244" spans="1:5">
      <c r="A1244" s="339">
        <v>102364</v>
      </c>
      <c r="B1244" s="340" t="s">
        <v>6244</v>
      </c>
      <c r="C1244" s="339" t="s">
        <v>5029</v>
      </c>
      <c r="D1244" s="341">
        <v>219.8</v>
      </c>
      <c r="E1244">
        <v>189.32</v>
      </c>
    </row>
    <row r="1245" spans="1:5">
      <c r="A1245" s="339">
        <v>102363</v>
      </c>
      <c r="B1245" s="340" t="s">
        <v>6245</v>
      </c>
      <c r="C1245" s="339" t="s">
        <v>5029</v>
      </c>
      <c r="D1245" s="341">
        <v>183.49</v>
      </c>
      <c r="E1245">
        <v>167.27</v>
      </c>
    </row>
    <row r="1246" spans="1:5">
      <c r="A1246" s="339">
        <v>102362</v>
      </c>
      <c r="B1246" s="340" t="s">
        <v>6246</v>
      </c>
      <c r="C1246" s="339" t="s">
        <v>5029</v>
      </c>
      <c r="D1246" s="341">
        <v>162.94999999999999</v>
      </c>
      <c r="E1246">
        <v>154.79</v>
      </c>
    </row>
    <row r="1247" spans="1:5">
      <c r="A1247" s="339">
        <v>101196</v>
      </c>
      <c r="B1247" s="340" t="s">
        <v>6247</v>
      </c>
      <c r="C1247" s="339" t="s">
        <v>202</v>
      </c>
      <c r="D1247" s="341">
        <v>0</v>
      </c>
      <c r="E1247">
        <v>0</v>
      </c>
    </row>
    <row r="1248" spans="1:5">
      <c r="A1248" s="339">
        <v>101195</v>
      </c>
      <c r="B1248" s="340" t="s">
        <v>6248</v>
      </c>
      <c r="C1248" s="339" t="s">
        <v>202</v>
      </c>
      <c r="D1248" s="341">
        <v>0</v>
      </c>
      <c r="E1248">
        <v>0</v>
      </c>
    </row>
    <row r="1249" spans="1:5">
      <c r="A1249" s="339">
        <v>101193</v>
      </c>
      <c r="B1249" s="340" t="s">
        <v>6249</v>
      </c>
      <c r="C1249" s="339" t="s">
        <v>202</v>
      </c>
      <c r="D1249" s="341">
        <v>65.97</v>
      </c>
      <c r="E1249">
        <v>55.77</v>
      </c>
    </row>
    <row r="1250" spans="1:5">
      <c r="A1250" s="339">
        <v>106459</v>
      </c>
      <c r="B1250" s="340" t="s">
        <v>6250</v>
      </c>
      <c r="C1250" s="339" t="s">
        <v>202</v>
      </c>
      <c r="D1250" s="341">
        <v>66.180000000000007</v>
      </c>
      <c r="E1250">
        <v>55.92</v>
      </c>
    </row>
    <row r="1251" spans="1:5">
      <c r="A1251" s="339">
        <v>101194</v>
      </c>
      <c r="B1251" s="340" t="s">
        <v>6251</v>
      </c>
      <c r="C1251" s="339" t="s">
        <v>202</v>
      </c>
      <c r="D1251" s="341">
        <v>66.39</v>
      </c>
      <c r="E1251">
        <v>56.1</v>
      </c>
    </row>
    <row r="1252" spans="1:5">
      <c r="A1252" s="339">
        <v>101190</v>
      </c>
      <c r="B1252" s="340" t="s">
        <v>6252</v>
      </c>
      <c r="C1252" s="339" t="s">
        <v>202</v>
      </c>
      <c r="D1252" s="341">
        <v>73.849999999999994</v>
      </c>
      <c r="E1252">
        <v>60.78</v>
      </c>
    </row>
    <row r="1253" spans="1:5">
      <c r="A1253" s="339">
        <v>106458</v>
      </c>
      <c r="B1253" s="340" t="s">
        <v>6253</v>
      </c>
      <c r="C1253" s="339" t="s">
        <v>202</v>
      </c>
      <c r="D1253" s="341">
        <v>74.06</v>
      </c>
      <c r="E1253">
        <v>60.93</v>
      </c>
    </row>
    <row r="1254" spans="1:5">
      <c r="A1254" s="339">
        <v>101191</v>
      </c>
      <c r="B1254" s="340" t="s">
        <v>6254</v>
      </c>
      <c r="C1254" s="339" t="s">
        <v>202</v>
      </c>
      <c r="D1254" s="341">
        <v>74.27</v>
      </c>
      <c r="E1254">
        <v>61.11</v>
      </c>
    </row>
    <row r="1255" spans="1:5">
      <c r="A1255" s="339">
        <v>101198</v>
      </c>
      <c r="B1255" s="340" t="s">
        <v>6255</v>
      </c>
      <c r="C1255" s="339" t="s">
        <v>202</v>
      </c>
      <c r="D1255" s="341">
        <v>99.11</v>
      </c>
      <c r="E1255">
        <v>89.31</v>
      </c>
    </row>
    <row r="1256" spans="1:5">
      <c r="A1256" s="339">
        <v>106460</v>
      </c>
      <c r="B1256" s="340" t="s">
        <v>6256</v>
      </c>
      <c r="C1256" s="339" t="s">
        <v>202</v>
      </c>
      <c r="D1256" s="341">
        <v>99.67</v>
      </c>
      <c r="E1256">
        <v>89.7</v>
      </c>
    </row>
    <row r="1257" spans="1:5">
      <c r="A1257" s="339">
        <v>101199</v>
      </c>
      <c r="B1257" s="340" t="s">
        <v>6257</v>
      </c>
      <c r="C1257" s="339" t="s">
        <v>202</v>
      </c>
      <c r="D1257" s="341">
        <v>100.16</v>
      </c>
      <c r="E1257">
        <v>90.13</v>
      </c>
    </row>
    <row r="1258" spans="1:5">
      <c r="A1258" s="339">
        <v>101203</v>
      </c>
      <c r="B1258" s="340" t="s">
        <v>6258</v>
      </c>
      <c r="C1258" s="339" t="s">
        <v>202</v>
      </c>
      <c r="D1258" s="341">
        <v>35.42</v>
      </c>
      <c r="E1258">
        <v>40.19</v>
      </c>
    </row>
    <row r="1259" spans="1:5">
      <c r="A1259" s="339">
        <v>101204</v>
      </c>
      <c r="B1259" s="340" t="s">
        <v>6259</v>
      </c>
      <c r="C1259" s="339" t="s">
        <v>202</v>
      </c>
      <c r="D1259" s="341">
        <v>35.840000000000003</v>
      </c>
      <c r="E1259">
        <v>40.520000000000003</v>
      </c>
    </row>
    <row r="1260" spans="1:5">
      <c r="A1260" s="339">
        <v>106257</v>
      </c>
      <c r="B1260" s="340" t="s">
        <v>6260</v>
      </c>
      <c r="C1260" s="339" t="s">
        <v>202</v>
      </c>
      <c r="D1260" s="341">
        <v>35.68</v>
      </c>
      <c r="E1260">
        <v>40.369999999999997</v>
      </c>
    </row>
    <row r="1261" spans="1:5">
      <c r="A1261" s="339">
        <v>106461</v>
      </c>
      <c r="B1261" s="340" t="s">
        <v>6261</v>
      </c>
      <c r="C1261" s="339" t="s">
        <v>202</v>
      </c>
      <c r="D1261" s="341">
        <v>41.57</v>
      </c>
      <c r="E1261">
        <v>60.12</v>
      </c>
    </row>
    <row r="1262" spans="1:5">
      <c r="A1262" s="339">
        <v>106462</v>
      </c>
      <c r="B1262" s="340" t="s">
        <v>6262</v>
      </c>
      <c r="C1262" s="339" t="s">
        <v>202</v>
      </c>
      <c r="D1262" s="341">
        <v>54.49</v>
      </c>
      <c r="E1262">
        <v>74.14</v>
      </c>
    </row>
    <row r="1263" spans="1:5">
      <c r="A1263" s="339">
        <v>106479</v>
      </c>
      <c r="B1263" s="340" t="s">
        <v>6263</v>
      </c>
      <c r="C1263" s="339" t="s">
        <v>202</v>
      </c>
      <c r="D1263" s="341">
        <v>61.57</v>
      </c>
      <c r="E1263">
        <v>67.09</v>
      </c>
    </row>
    <row r="1264" spans="1:5">
      <c r="A1264" s="339">
        <v>106483</v>
      </c>
      <c r="B1264" s="340" t="s">
        <v>6264</v>
      </c>
      <c r="C1264" s="339" t="s">
        <v>63</v>
      </c>
      <c r="D1264" s="341">
        <v>132.77000000000001</v>
      </c>
      <c r="E1264">
        <v>101.2</v>
      </c>
    </row>
    <row r="1265" spans="1:5">
      <c r="A1265" s="339">
        <v>106484</v>
      </c>
      <c r="B1265" s="340" t="s">
        <v>6265</v>
      </c>
      <c r="C1265" s="339" t="s">
        <v>63</v>
      </c>
      <c r="D1265" s="341">
        <v>144.43</v>
      </c>
      <c r="E1265">
        <v>108.61</v>
      </c>
    </row>
    <row r="1266" spans="1:5">
      <c r="A1266" s="339">
        <v>106480</v>
      </c>
      <c r="B1266" s="340" t="s">
        <v>6266</v>
      </c>
      <c r="C1266" s="339" t="s">
        <v>63</v>
      </c>
      <c r="D1266" s="341">
        <v>127.36</v>
      </c>
      <c r="E1266">
        <v>97.76</v>
      </c>
    </row>
    <row r="1267" spans="1:5">
      <c r="A1267" s="339">
        <v>106482</v>
      </c>
      <c r="B1267" s="340" t="s">
        <v>6267</v>
      </c>
      <c r="C1267" s="339" t="s">
        <v>63</v>
      </c>
      <c r="D1267" s="341">
        <v>0</v>
      </c>
      <c r="E1267">
        <v>0</v>
      </c>
    </row>
    <row r="1268" spans="1:5">
      <c r="A1268" s="339">
        <v>106481</v>
      </c>
      <c r="B1268" s="340" t="s">
        <v>6268</v>
      </c>
      <c r="C1268" s="339" t="s">
        <v>63</v>
      </c>
      <c r="D1268" s="341">
        <v>147.06</v>
      </c>
      <c r="E1268">
        <v>110.28</v>
      </c>
    </row>
    <row r="1269" spans="1:5">
      <c r="A1269" s="339">
        <v>106467</v>
      </c>
      <c r="B1269" s="340" t="s">
        <v>6269</v>
      </c>
      <c r="C1269" s="339" t="s">
        <v>5029</v>
      </c>
      <c r="D1269" s="341">
        <v>0</v>
      </c>
      <c r="E1269">
        <v>0</v>
      </c>
    </row>
    <row r="1270" spans="1:5">
      <c r="A1270" s="339">
        <v>106465</v>
      </c>
      <c r="B1270" s="340" t="s">
        <v>6270</v>
      </c>
      <c r="C1270" s="339" t="s">
        <v>5029</v>
      </c>
      <c r="D1270" s="341">
        <v>0</v>
      </c>
      <c r="E1270">
        <v>0</v>
      </c>
    </row>
    <row r="1271" spans="1:5">
      <c r="A1271" s="339">
        <v>106469</v>
      </c>
      <c r="B1271" s="340" t="s">
        <v>6271</v>
      </c>
      <c r="C1271" s="339" t="s">
        <v>5029</v>
      </c>
      <c r="D1271" s="341">
        <v>51.57</v>
      </c>
      <c r="E1271">
        <v>34.409999999999997</v>
      </c>
    </row>
    <row r="1272" spans="1:5">
      <c r="A1272" s="339">
        <v>106468</v>
      </c>
      <c r="B1272" s="340" t="s">
        <v>6272</v>
      </c>
      <c r="C1272" s="339" t="s">
        <v>5029</v>
      </c>
      <c r="D1272" s="341">
        <v>31.06</v>
      </c>
      <c r="E1272">
        <v>21.95</v>
      </c>
    </row>
    <row r="1273" spans="1:5">
      <c r="A1273" s="339">
        <v>106466</v>
      </c>
      <c r="B1273" s="340" t="s">
        <v>6273</v>
      </c>
      <c r="C1273" s="339" t="s">
        <v>5029</v>
      </c>
      <c r="D1273" s="341">
        <v>60.08</v>
      </c>
      <c r="E1273">
        <v>46.57</v>
      </c>
    </row>
    <row r="1274" spans="1:5">
      <c r="A1274" s="339">
        <v>106464</v>
      </c>
      <c r="B1274" s="340" t="s">
        <v>6274</v>
      </c>
      <c r="C1274" s="339" t="s">
        <v>5029</v>
      </c>
      <c r="D1274" s="341">
        <v>83.1</v>
      </c>
      <c r="E1274">
        <v>60.89</v>
      </c>
    </row>
    <row r="1275" spans="1:5">
      <c r="A1275" s="339">
        <v>106476</v>
      </c>
      <c r="B1275" s="340" t="s">
        <v>6275</v>
      </c>
      <c r="C1275" s="339" t="s">
        <v>202</v>
      </c>
      <c r="D1275" s="341">
        <v>58.37</v>
      </c>
      <c r="E1275">
        <v>62.71</v>
      </c>
    </row>
    <row r="1276" spans="1:5">
      <c r="A1276" s="339">
        <v>106477</v>
      </c>
      <c r="B1276" s="340" t="s">
        <v>6276</v>
      </c>
      <c r="C1276" s="339" t="s">
        <v>202</v>
      </c>
      <c r="D1276" s="341">
        <v>48.71</v>
      </c>
      <c r="E1276">
        <v>53.05</v>
      </c>
    </row>
    <row r="1277" spans="1:5">
      <c r="A1277" s="339">
        <v>106478</v>
      </c>
      <c r="B1277" s="340" t="s">
        <v>6277</v>
      </c>
      <c r="C1277" s="339" t="s">
        <v>202</v>
      </c>
      <c r="D1277" s="341">
        <v>108.66</v>
      </c>
      <c r="E1277">
        <v>113</v>
      </c>
    </row>
    <row r="1278" spans="1:5">
      <c r="A1278" s="339">
        <v>106471</v>
      </c>
      <c r="B1278" s="340" t="s">
        <v>6278</v>
      </c>
      <c r="C1278" s="339" t="s">
        <v>202</v>
      </c>
      <c r="D1278" s="341">
        <v>140.19999999999999</v>
      </c>
      <c r="E1278">
        <v>143.71</v>
      </c>
    </row>
    <row r="1279" spans="1:5">
      <c r="A1279" s="339">
        <v>106470</v>
      </c>
      <c r="B1279" s="340" t="s">
        <v>6279</v>
      </c>
      <c r="C1279" s="339" t="s">
        <v>202</v>
      </c>
      <c r="D1279" s="341">
        <v>121.78</v>
      </c>
      <c r="E1279">
        <v>125.14</v>
      </c>
    </row>
    <row r="1280" spans="1:5">
      <c r="A1280" s="339">
        <v>106472</v>
      </c>
      <c r="B1280" s="340" t="s">
        <v>6280</v>
      </c>
      <c r="C1280" s="339" t="s">
        <v>202</v>
      </c>
      <c r="D1280" s="341">
        <v>173.2</v>
      </c>
      <c r="E1280">
        <v>176.91</v>
      </c>
    </row>
    <row r="1281" spans="1:5">
      <c r="A1281" s="339">
        <v>106475</v>
      </c>
      <c r="B1281" s="340" t="s">
        <v>6281</v>
      </c>
      <c r="C1281" s="339" t="s">
        <v>202</v>
      </c>
      <c r="D1281" s="341">
        <v>141.09</v>
      </c>
      <c r="E1281">
        <v>142.02000000000001</v>
      </c>
    </row>
    <row r="1282" spans="1:5">
      <c r="A1282" s="339">
        <v>106474</v>
      </c>
      <c r="B1282" s="340" t="s">
        <v>6282</v>
      </c>
      <c r="C1282" s="339" t="s">
        <v>202</v>
      </c>
      <c r="D1282" s="341">
        <v>107.71</v>
      </c>
      <c r="E1282">
        <v>108.6</v>
      </c>
    </row>
    <row r="1283" spans="1:5">
      <c r="A1283" s="339">
        <v>106473</v>
      </c>
      <c r="B1283" s="340" t="s">
        <v>6283</v>
      </c>
      <c r="C1283" s="339" t="s">
        <v>202</v>
      </c>
      <c r="D1283" s="341">
        <v>88.99</v>
      </c>
      <c r="E1283">
        <v>89.84</v>
      </c>
    </row>
    <row r="1284" spans="1:5">
      <c r="A1284" s="339">
        <v>101205</v>
      </c>
      <c r="B1284" s="340" t="s">
        <v>6284</v>
      </c>
      <c r="C1284" s="339" t="s">
        <v>202</v>
      </c>
      <c r="D1284" s="341">
        <v>35.68</v>
      </c>
      <c r="E1284">
        <v>40.369999999999997</v>
      </c>
    </row>
    <row r="1285" spans="1:5">
      <c r="A1285" s="339">
        <v>106463</v>
      </c>
      <c r="B1285" s="340" t="s">
        <v>6285</v>
      </c>
      <c r="C1285" s="339" t="s">
        <v>5029</v>
      </c>
      <c r="D1285" s="341">
        <v>0</v>
      </c>
      <c r="E1285">
        <v>0</v>
      </c>
    </row>
    <row r="1286" spans="1:5">
      <c r="A1286" s="339">
        <v>106457</v>
      </c>
      <c r="B1286" s="340" t="s">
        <v>6286</v>
      </c>
      <c r="C1286" s="339" t="s">
        <v>202</v>
      </c>
      <c r="D1286" s="341">
        <v>5.92</v>
      </c>
      <c r="E1286">
        <v>7.05</v>
      </c>
    </row>
    <row r="1287" spans="1:5">
      <c r="A1287" s="339">
        <v>87905</v>
      </c>
      <c r="B1287" s="340" t="s">
        <v>6287</v>
      </c>
      <c r="C1287" s="339" t="s">
        <v>5029</v>
      </c>
      <c r="D1287" s="341">
        <v>8.6300000000000008</v>
      </c>
      <c r="E1287">
        <v>9.8699999999999992</v>
      </c>
    </row>
    <row r="1288" spans="1:5">
      <c r="A1288" s="339">
        <v>87904</v>
      </c>
      <c r="B1288" s="340" t="s">
        <v>6288</v>
      </c>
      <c r="C1288" s="339" t="s">
        <v>5029</v>
      </c>
      <c r="D1288" s="341">
        <v>9.15</v>
      </c>
      <c r="E1288">
        <v>10.57</v>
      </c>
    </row>
    <row r="1289" spans="1:5">
      <c r="A1289" s="339">
        <v>87908</v>
      </c>
      <c r="B1289" s="340" t="s">
        <v>6289</v>
      </c>
      <c r="C1289" s="339" t="s">
        <v>5029</v>
      </c>
      <c r="D1289" s="341">
        <v>6.86</v>
      </c>
      <c r="E1289">
        <v>7.22</v>
      </c>
    </row>
    <row r="1290" spans="1:5">
      <c r="A1290" s="339">
        <v>87907</v>
      </c>
      <c r="B1290" s="340" t="s">
        <v>6290</v>
      </c>
      <c r="C1290" s="339" t="s">
        <v>5029</v>
      </c>
      <c r="D1290" s="341">
        <v>7.38</v>
      </c>
      <c r="E1290">
        <v>7.92</v>
      </c>
    </row>
    <row r="1291" spans="1:5">
      <c r="A1291" s="339">
        <v>87903</v>
      </c>
      <c r="B1291" s="340" t="s">
        <v>6291</v>
      </c>
      <c r="C1291" s="339" t="s">
        <v>5029</v>
      </c>
      <c r="D1291" s="341">
        <v>14.6</v>
      </c>
      <c r="E1291">
        <v>13.2</v>
      </c>
    </row>
    <row r="1292" spans="1:5">
      <c r="A1292" s="339">
        <v>87902</v>
      </c>
      <c r="B1292" s="340" t="s">
        <v>6292</v>
      </c>
      <c r="C1292" s="339" t="s">
        <v>5029</v>
      </c>
      <c r="D1292" s="341">
        <v>15.02</v>
      </c>
      <c r="E1292">
        <v>13.74</v>
      </c>
    </row>
    <row r="1293" spans="1:5">
      <c r="A1293" s="339">
        <v>87900</v>
      </c>
      <c r="B1293" s="340" t="s">
        <v>6293</v>
      </c>
      <c r="C1293" s="339" t="s">
        <v>5029</v>
      </c>
      <c r="D1293" s="341">
        <v>10.01</v>
      </c>
      <c r="E1293">
        <v>9.2100000000000009</v>
      </c>
    </row>
    <row r="1294" spans="1:5">
      <c r="A1294" s="339">
        <v>87899</v>
      </c>
      <c r="B1294" s="340" t="s">
        <v>6294</v>
      </c>
      <c r="C1294" s="339" t="s">
        <v>5029</v>
      </c>
      <c r="D1294" s="341">
        <v>10.19</v>
      </c>
      <c r="E1294">
        <v>9.4499999999999993</v>
      </c>
    </row>
    <row r="1295" spans="1:5">
      <c r="A1295" s="339">
        <v>87894</v>
      </c>
      <c r="B1295" s="340" t="s">
        <v>6295</v>
      </c>
      <c r="C1295" s="339" t="s">
        <v>5029</v>
      </c>
      <c r="D1295" s="341">
        <v>7.49</v>
      </c>
      <c r="E1295">
        <v>8.34</v>
      </c>
    </row>
    <row r="1296" spans="1:5">
      <c r="A1296" s="339">
        <v>87893</v>
      </c>
      <c r="B1296" s="340" t="s">
        <v>6296</v>
      </c>
      <c r="C1296" s="339" t="s">
        <v>5029</v>
      </c>
      <c r="D1296" s="341">
        <v>8.01</v>
      </c>
      <c r="E1296">
        <v>9.0399999999999991</v>
      </c>
    </row>
    <row r="1297" spans="1:5">
      <c r="A1297" s="339">
        <v>87897</v>
      </c>
      <c r="B1297" s="340" t="s">
        <v>6297</v>
      </c>
      <c r="C1297" s="339" t="s">
        <v>5029</v>
      </c>
      <c r="D1297" s="341">
        <v>5.76</v>
      </c>
      <c r="E1297">
        <v>5.83</v>
      </c>
    </row>
    <row r="1298" spans="1:5">
      <c r="A1298" s="339">
        <v>87896</v>
      </c>
      <c r="B1298" s="340" t="s">
        <v>6298</v>
      </c>
      <c r="C1298" s="339" t="s">
        <v>5029</v>
      </c>
      <c r="D1298" s="341">
        <v>6.28</v>
      </c>
      <c r="E1298">
        <v>6.53</v>
      </c>
    </row>
    <row r="1299" spans="1:5">
      <c r="A1299" s="339">
        <v>87892</v>
      </c>
      <c r="B1299" s="340" t="s">
        <v>6299</v>
      </c>
      <c r="C1299" s="339" t="s">
        <v>5029</v>
      </c>
      <c r="D1299" s="341">
        <v>13.88</v>
      </c>
      <c r="E1299">
        <v>12.25</v>
      </c>
    </row>
    <row r="1300" spans="1:5">
      <c r="A1300" s="339">
        <v>87891</v>
      </c>
      <c r="B1300" s="340" t="s">
        <v>6300</v>
      </c>
      <c r="C1300" s="339" t="s">
        <v>5029</v>
      </c>
      <c r="D1300" s="341">
        <v>14.3</v>
      </c>
      <c r="E1300">
        <v>12.79</v>
      </c>
    </row>
    <row r="1301" spans="1:5">
      <c r="A1301" s="339">
        <v>87889</v>
      </c>
      <c r="B1301" s="340" t="s">
        <v>6301</v>
      </c>
      <c r="C1301" s="339" t="s">
        <v>5029</v>
      </c>
      <c r="D1301" s="341">
        <v>9.2899999999999991</v>
      </c>
      <c r="E1301">
        <v>8.26</v>
      </c>
    </row>
    <row r="1302" spans="1:5">
      <c r="A1302" s="339">
        <v>87888</v>
      </c>
      <c r="B1302" s="340" t="s">
        <v>6302</v>
      </c>
      <c r="C1302" s="339" t="s">
        <v>5029</v>
      </c>
      <c r="D1302" s="341">
        <v>9.4700000000000006</v>
      </c>
      <c r="E1302">
        <v>8.5</v>
      </c>
    </row>
    <row r="1303" spans="1:5">
      <c r="A1303" s="339">
        <v>104411</v>
      </c>
      <c r="B1303" s="340" t="s">
        <v>6303</v>
      </c>
      <c r="C1303" s="339" t="s">
        <v>5029</v>
      </c>
      <c r="D1303" s="341">
        <v>5.34</v>
      </c>
      <c r="E1303">
        <v>5.09</v>
      </c>
    </row>
    <row r="1304" spans="1:5">
      <c r="A1304" s="339">
        <v>104410</v>
      </c>
      <c r="B1304" s="340" t="s">
        <v>6304</v>
      </c>
      <c r="C1304" s="339" t="s">
        <v>5029</v>
      </c>
      <c r="D1304" s="341">
        <v>5.93</v>
      </c>
      <c r="E1304">
        <v>5.89</v>
      </c>
    </row>
    <row r="1305" spans="1:5">
      <c r="A1305" s="339">
        <v>87879</v>
      </c>
      <c r="B1305" s="340" t="s">
        <v>6305</v>
      </c>
      <c r="C1305" s="339" t="s">
        <v>5029</v>
      </c>
      <c r="D1305" s="341">
        <v>5.07</v>
      </c>
      <c r="E1305">
        <v>5.13</v>
      </c>
    </row>
    <row r="1306" spans="1:5">
      <c r="A1306" s="339">
        <v>87878</v>
      </c>
      <c r="B1306" s="340" t="s">
        <v>6306</v>
      </c>
      <c r="C1306" s="339" t="s">
        <v>5029</v>
      </c>
      <c r="D1306" s="341">
        <v>5.59</v>
      </c>
      <c r="E1306">
        <v>5.83</v>
      </c>
    </row>
    <row r="1307" spans="1:5">
      <c r="A1307" s="339">
        <v>87885</v>
      </c>
      <c r="B1307" s="340" t="s">
        <v>6307</v>
      </c>
      <c r="C1307" s="339" t="s">
        <v>5029</v>
      </c>
      <c r="D1307" s="341">
        <v>12.26</v>
      </c>
      <c r="E1307">
        <v>10.08</v>
      </c>
    </row>
    <row r="1308" spans="1:5">
      <c r="A1308" s="339">
        <v>87884</v>
      </c>
      <c r="B1308" s="340" t="s">
        <v>6308</v>
      </c>
      <c r="C1308" s="339" t="s">
        <v>5029</v>
      </c>
      <c r="D1308" s="341">
        <v>12.68</v>
      </c>
      <c r="E1308">
        <v>10.62</v>
      </c>
    </row>
    <row r="1309" spans="1:5">
      <c r="A1309" s="339">
        <v>87882</v>
      </c>
      <c r="B1309" s="340" t="s">
        <v>6309</v>
      </c>
      <c r="C1309" s="339" t="s">
        <v>5029</v>
      </c>
      <c r="D1309" s="341">
        <v>7.67</v>
      </c>
      <c r="E1309">
        <v>6.09</v>
      </c>
    </row>
    <row r="1310" spans="1:5">
      <c r="A1310" s="339">
        <v>87881</v>
      </c>
      <c r="B1310" s="340" t="s">
        <v>6310</v>
      </c>
      <c r="C1310" s="339" t="s">
        <v>5029</v>
      </c>
      <c r="D1310" s="341">
        <v>7.85</v>
      </c>
      <c r="E1310">
        <v>6.33</v>
      </c>
    </row>
    <row r="1311" spans="1:5">
      <c r="A1311" s="339">
        <v>87887</v>
      </c>
      <c r="B1311" s="340" t="s">
        <v>6311</v>
      </c>
      <c r="C1311" s="339" t="s">
        <v>5029</v>
      </c>
      <c r="D1311" s="341">
        <v>20.03</v>
      </c>
      <c r="E1311">
        <v>17.97</v>
      </c>
    </row>
    <row r="1312" spans="1:5">
      <c r="A1312" s="339">
        <v>87886</v>
      </c>
      <c r="B1312" s="340" t="s">
        <v>6312</v>
      </c>
      <c r="C1312" s="339" t="s">
        <v>5029</v>
      </c>
      <c r="D1312" s="341">
        <v>20.93</v>
      </c>
      <c r="E1312">
        <v>19.14</v>
      </c>
    </row>
    <row r="1313" spans="1:5">
      <c r="A1313" s="339">
        <v>87911</v>
      </c>
      <c r="B1313" s="340" t="s">
        <v>6313</v>
      </c>
      <c r="C1313" s="339" t="s">
        <v>5029</v>
      </c>
      <c r="D1313" s="341">
        <v>25.45</v>
      </c>
      <c r="E1313">
        <v>25.19</v>
      </c>
    </row>
    <row r="1314" spans="1:5">
      <c r="A1314" s="339">
        <v>87910</v>
      </c>
      <c r="B1314" s="340" t="s">
        <v>6314</v>
      </c>
      <c r="C1314" s="339" t="s">
        <v>5029</v>
      </c>
      <c r="D1314" s="341">
        <v>26.35</v>
      </c>
      <c r="E1314">
        <v>26.36</v>
      </c>
    </row>
    <row r="1315" spans="1:5">
      <c r="A1315" s="339">
        <v>103686</v>
      </c>
      <c r="B1315" s="340" t="s">
        <v>6315</v>
      </c>
      <c r="C1315" s="339" t="s">
        <v>5115</v>
      </c>
      <c r="D1315" s="341">
        <v>1114.3499999999999</v>
      </c>
      <c r="E1315">
        <v>683.12</v>
      </c>
    </row>
    <row r="1316" spans="1:5">
      <c r="A1316" s="339">
        <v>103685</v>
      </c>
      <c r="B1316" s="340" t="s">
        <v>6316</v>
      </c>
      <c r="C1316" s="339" t="s">
        <v>5115</v>
      </c>
      <c r="D1316" s="341">
        <v>1053.95</v>
      </c>
      <c r="E1316">
        <v>605.45000000000005</v>
      </c>
    </row>
    <row r="1317" spans="1:5">
      <c r="A1317" s="339">
        <v>103669</v>
      </c>
      <c r="B1317" s="340" t="s">
        <v>6317</v>
      </c>
      <c r="C1317" s="339" t="s">
        <v>5115</v>
      </c>
      <c r="D1317" s="341">
        <v>1362.76</v>
      </c>
      <c r="E1317">
        <v>981.74</v>
      </c>
    </row>
    <row r="1318" spans="1:5">
      <c r="A1318" s="339">
        <v>103672</v>
      </c>
      <c r="B1318" s="340" t="s">
        <v>6318</v>
      </c>
      <c r="C1318" s="339" t="s">
        <v>5115</v>
      </c>
      <c r="D1318" s="341">
        <v>1048.53</v>
      </c>
      <c r="E1318">
        <v>599.92999999999995</v>
      </c>
    </row>
    <row r="1319" spans="1:5">
      <c r="A1319" s="339">
        <v>103671</v>
      </c>
      <c r="B1319" s="340" t="s">
        <v>6319</v>
      </c>
      <c r="C1319" s="339" t="s">
        <v>5115</v>
      </c>
      <c r="D1319" s="341">
        <v>1116.5899999999999</v>
      </c>
      <c r="E1319">
        <v>640.97</v>
      </c>
    </row>
    <row r="1320" spans="1:5">
      <c r="A1320" s="339">
        <v>103688</v>
      </c>
      <c r="B1320" s="340" t="s">
        <v>6320</v>
      </c>
      <c r="C1320" s="339" t="s">
        <v>5115</v>
      </c>
      <c r="D1320" s="341">
        <v>1243.48</v>
      </c>
      <c r="E1320">
        <v>818.75</v>
      </c>
    </row>
    <row r="1321" spans="1:5">
      <c r="A1321" s="339">
        <v>103687</v>
      </c>
      <c r="B1321" s="340" t="s">
        <v>6321</v>
      </c>
      <c r="C1321" s="339" t="s">
        <v>5115</v>
      </c>
      <c r="D1321" s="341">
        <v>1484.7</v>
      </c>
      <c r="E1321">
        <v>1153.6099999999999</v>
      </c>
    </row>
    <row r="1322" spans="1:5">
      <c r="A1322" s="339">
        <v>103684</v>
      </c>
      <c r="B1322" s="340" t="s">
        <v>6322</v>
      </c>
      <c r="C1322" s="339" t="s">
        <v>5115</v>
      </c>
      <c r="D1322" s="341">
        <v>1066.3900000000001</v>
      </c>
      <c r="E1322">
        <v>622.71</v>
      </c>
    </row>
    <row r="1323" spans="1:5">
      <c r="A1323" s="339">
        <v>103681</v>
      </c>
      <c r="B1323" s="340" t="s">
        <v>6323</v>
      </c>
      <c r="C1323" s="339" t="s">
        <v>5115</v>
      </c>
      <c r="D1323" s="341">
        <v>1142.77</v>
      </c>
      <c r="E1323">
        <v>674.83</v>
      </c>
    </row>
    <row r="1324" spans="1:5">
      <c r="A1324" s="339">
        <v>103679</v>
      </c>
      <c r="B1324" s="340" t="s">
        <v>6324</v>
      </c>
      <c r="C1324" s="339" t="s">
        <v>5115</v>
      </c>
      <c r="D1324" s="341">
        <v>1208.01</v>
      </c>
      <c r="E1324">
        <v>770.57</v>
      </c>
    </row>
    <row r="1325" spans="1:5">
      <c r="A1325" s="339">
        <v>103677</v>
      </c>
      <c r="B1325" s="340" t="s">
        <v>6325</v>
      </c>
      <c r="C1325" s="339" t="s">
        <v>5115</v>
      </c>
      <c r="D1325" s="341">
        <v>1249.8</v>
      </c>
      <c r="E1325">
        <v>828.53</v>
      </c>
    </row>
    <row r="1326" spans="1:5">
      <c r="A1326" s="339">
        <v>103675</v>
      </c>
      <c r="B1326" s="340" t="s">
        <v>1035</v>
      </c>
      <c r="C1326" s="339" t="s">
        <v>5115</v>
      </c>
      <c r="D1326" s="341">
        <v>1049.42</v>
      </c>
      <c r="E1326">
        <v>599.29</v>
      </c>
    </row>
    <row r="1327" spans="1:5">
      <c r="A1327" s="339">
        <v>103680</v>
      </c>
      <c r="B1327" s="340" t="s">
        <v>6326</v>
      </c>
      <c r="C1327" s="339" t="s">
        <v>5115</v>
      </c>
      <c r="D1327" s="341">
        <v>1256.45</v>
      </c>
      <c r="E1327">
        <v>828.27</v>
      </c>
    </row>
    <row r="1328" spans="1:5">
      <c r="A1328" s="339">
        <v>103678</v>
      </c>
      <c r="B1328" s="340" t="s">
        <v>6327</v>
      </c>
      <c r="C1328" s="339" t="s">
        <v>5115</v>
      </c>
      <c r="D1328" s="341">
        <v>1323.73</v>
      </c>
      <c r="E1328">
        <v>933.21</v>
      </c>
    </row>
    <row r="1329" spans="1:5">
      <c r="A1329" s="339">
        <v>103676</v>
      </c>
      <c r="B1329" s="340" t="s">
        <v>6328</v>
      </c>
      <c r="C1329" s="339" t="s">
        <v>5115</v>
      </c>
      <c r="D1329" s="341">
        <v>1417.84</v>
      </c>
      <c r="E1329">
        <v>1063.99</v>
      </c>
    </row>
    <row r="1330" spans="1:5">
      <c r="A1330" s="339">
        <v>103674</v>
      </c>
      <c r="B1330" s="340" t="s">
        <v>6329</v>
      </c>
      <c r="C1330" s="339" t="s">
        <v>5115</v>
      </c>
      <c r="D1330" s="341">
        <v>1069.0999999999999</v>
      </c>
      <c r="E1330">
        <v>626.1</v>
      </c>
    </row>
    <row r="1331" spans="1:5">
      <c r="A1331" s="339">
        <v>103683</v>
      </c>
      <c r="B1331" s="340" t="s">
        <v>6330</v>
      </c>
      <c r="C1331" s="339" t="s">
        <v>5115</v>
      </c>
      <c r="D1331" s="341">
        <v>1665.4</v>
      </c>
      <c r="E1331">
        <v>1404.85</v>
      </c>
    </row>
    <row r="1332" spans="1:5">
      <c r="A1332" s="339">
        <v>103682</v>
      </c>
      <c r="B1332" s="340" t="s">
        <v>6331</v>
      </c>
      <c r="C1332" s="339" t="s">
        <v>5115</v>
      </c>
      <c r="D1332" s="341">
        <v>1380.32</v>
      </c>
      <c r="E1332">
        <v>1008.28</v>
      </c>
    </row>
    <row r="1333" spans="1:5">
      <c r="A1333" s="339">
        <v>103670</v>
      </c>
      <c r="B1333" s="340" t="s">
        <v>6332</v>
      </c>
      <c r="C1333" s="339" t="s">
        <v>5115</v>
      </c>
      <c r="D1333" s="341">
        <v>293.79000000000002</v>
      </c>
      <c r="E1333">
        <v>406.71</v>
      </c>
    </row>
    <row r="1334" spans="1:5">
      <c r="A1334" s="339">
        <v>103673</v>
      </c>
      <c r="B1334" s="340" t="s">
        <v>6333</v>
      </c>
      <c r="C1334" s="339" t="s">
        <v>5115</v>
      </c>
      <c r="D1334" s="341">
        <v>41.09</v>
      </c>
      <c r="E1334">
        <v>57.99</v>
      </c>
    </row>
    <row r="1335" spans="1:5">
      <c r="A1335" s="339">
        <v>91084</v>
      </c>
      <c r="B1335" s="340" t="s">
        <v>6334</v>
      </c>
      <c r="C1335" s="339" t="s">
        <v>5029</v>
      </c>
      <c r="D1335" s="341">
        <v>318.79000000000002</v>
      </c>
      <c r="E1335">
        <v>259.01</v>
      </c>
    </row>
    <row r="1336" spans="1:5">
      <c r="A1336" s="339">
        <v>91080</v>
      </c>
      <c r="B1336" s="340" t="s">
        <v>6335</v>
      </c>
      <c r="C1336" s="339" t="s">
        <v>5029</v>
      </c>
      <c r="D1336" s="341">
        <v>272.43</v>
      </c>
      <c r="E1336">
        <v>202.14</v>
      </c>
    </row>
    <row r="1337" spans="1:5">
      <c r="A1337" s="339">
        <v>91101</v>
      </c>
      <c r="B1337" s="340" t="s">
        <v>6336</v>
      </c>
      <c r="C1337" s="339" t="s">
        <v>5029</v>
      </c>
      <c r="D1337" s="341">
        <v>302.85000000000002</v>
      </c>
      <c r="E1337">
        <v>239.94</v>
      </c>
    </row>
    <row r="1338" spans="1:5">
      <c r="A1338" s="339">
        <v>91097</v>
      </c>
      <c r="B1338" s="340" t="s">
        <v>6337</v>
      </c>
      <c r="C1338" s="339" t="s">
        <v>5029</v>
      </c>
      <c r="D1338" s="341">
        <v>266.54000000000002</v>
      </c>
      <c r="E1338">
        <v>194.94</v>
      </c>
    </row>
    <row r="1339" spans="1:5">
      <c r="A1339" s="339">
        <v>91082</v>
      </c>
      <c r="B1339" s="340" t="s">
        <v>6338</v>
      </c>
      <c r="C1339" s="339" t="s">
        <v>5029</v>
      </c>
      <c r="D1339" s="341">
        <v>296</v>
      </c>
      <c r="E1339">
        <v>230.51</v>
      </c>
    </row>
    <row r="1340" spans="1:5">
      <c r="A1340" s="339">
        <v>91078</v>
      </c>
      <c r="B1340" s="340" t="s">
        <v>6339</v>
      </c>
      <c r="C1340" s="339" t="s">
        <v>5029</v>
      </c>
      <c r="D1340" s="341">
        <v>261.7</v>
      </c>
      <c r="E1340">
        <v>188.65</v>
      </c>
    </row>
    <row r="1341" spans="1:5">
      <c r="A1341" s="339">
        <v>91099</v>
      </c>
      <c r="B1341" s="340" t="s">
        <v>6340</v>
      </c>
      <c r="C1341" s="339" t="s">
        <v>5029</v>
      </c>
      <c r="D1341" s="341">
        <v>285.10000000000002</v>
      </c>
      <c r="E1341">
        <v>217.25</v>
      </c>
    </row>
    <row r="1342" spans="1:5">
      <c r="A1342" s="339">
        <v>91095</v>
      </c>
      <c r="B1342" s="340" t="s">
        <v>6341</v>
      </c>
      <c r="C1342" s="339" t="s">
        <v>5029</v>
      </c>
      <c r="D1342" s="341">
        <v>257.08999999999997</v>
      </c>
      <c r="E1342">
        <v>183.02</v>
      </c>
    </row>
    <row r="1343" spans="1:5">
      <c r="A1343" s="339">
        <v>91076</v>
      </c>
      <c r="B1343" s="340" t="s">
        <v>6342</v>
      </c>
      <c r="C1343" s="339" t="s">
        <v>5029</v>
      </c>
      <c r="D1343" s="341">
        <v>343.74</v>
      </c>
      <c r="E1343">
        <v>353.5</v>
      </c>
    </row>
    <row r="1344" spans="1:5">
      <c r="A1344" s="339">
        <v>91072</v>
      </c>
      <c r="B1344" s="340" t="s">
        <v>6343</v>
      </c>
      <c r="C1344" s="339" t="s">
        <v>5029</v>
      </c>
      <c r="D1344" s="341">
        <v>307.12</v>
      </c>
      <c r="E1344">
        <v>308.52</v>
      </c>
    </row>
    <row r="1345" spans="1:5">
      <c r="A1345" s="339">
        <v>91093</v>
      </c>
      <c r="B1345" s="340" t="s">
        <v>6344</v>
      </c>
      <c r="C1345" s="339" t="s">
        <v>5029</v>
      </c>
      <c r="D1345" s="341">
        <v>353.02</v>
      </c>
      <c r="E1345">
        <v>367.12</v>
      </c>
    </row>
    <row r="1346" spans="1:5">
      <c r="A1346" s="339">
        <v>91089</v>
      </c>
      <c r="B1346" s="340" t="s">
        <v>6345</v>
      </c>
      <c r="C1346" s="339" t="s">
        <v>5029</v>
      </c>
      <c r="D1346" s="341">
        <v>323.05</v>
      </c>
      <c r="E1346">
        <v>330.35</v>
      </c>
    </row>
    <row r="1347" spans="1:5">
      <c r="A1347" s="339">
        <v>91074</v>
      </c>
      <c r="B1347" s="340" t="s">
        <v>6346</v>
      </c>
      <c r="C1347" s="339" t="s">
        <v>5029</v>
      </c>
      <c r="D1347" s="341">
        <v>246.34</v>
      </c>
      <c r="E1347">
        <v>224.45</v>
      </c>
    </row>
    <row r="1348" spans="1:5">
      <c r="A1348" s="339">
        <v>91070</v>
      </c>
      <c r="B1348" s="340" t="s">
        <v>6347</v>
      </c>
      <c r="C1348" s="339" t="s">
        <v>5029</v>
      </c>
      <c r="D1348" s="341">
        <v>218.56</v>
      </c>
      <c r="E1348">
        <v>190.53</v>
      </c>
    </row>
    <row r="1349" spans="1:5">
      <c r="A1349" s="339">
        <v>91091</v>
      </c>
      <c r="B1349" s="340" t="s">
        <v>6348</v>
      </c>
      <c r="C1349" s="339" t="s">
        <v>5029</v>
      </c>
      <c r="D1349" s="341">
        <v>256.36</v>
      </c>
      <c r="E1349">
        <v>238.88</v>
      </c>
    </row>
    <row r="1350" spans="1:5">
      <c r="A1350" s="339">
        <v>91087</v>
      </c>
      <c r="B1350" s="340" t="s">
        <v>6349</v>
      </c>
      <c r="C1350" s="339" t="s">
        <v>5029</v>
      </c>
      <c r="D1350" s="341">
        <v>233.21</v>
      </c>
      <c r="E1350">
        <v>210.58</v>
      </c>
    </row>
    <row r="1351" spans="1:5">
      <c r="A1351" s="339">
        <v>91083</v>
      </c>
      <c r="B1351" s="340" t="s">
        <v>6350</v>
      </c>
      <c r="C1351" s="339" t="s">
        <v>5029</v>
      </c>
      <c r="D1351" s="341">
        <v>355.74</v>
      </c>
      <c r="E1351">
        <v>323.83</v>
      </c>
    </row>
    <row r="1352" spans="1:5">
      <c r="A1352" s="339">
        <v>91079</v>
      </c>
      <c r="B1352" s="340" t="s">
        <v>6351</v>
      </c>
      <c r="C1352" s="339" t="s">
        <v>5029</v>
      </c>
      <c r="D1352" s="341">
        <v>246.8</v>
      </c>
      <c r="E1352">
        <v>190.31</v>
      </c>
    </row>
    <row r="1353" spans="1:5">
      <c r="A1353" s="339">
        <v>91100</v>
      </c>
      <c r="B1353" s="340" t="s">
        <v>6352</v>
      </c>
      <c r="C1353" s="339" t="s">
        <v>5029</v>
      </c>
      <c r="D1353" s="341">
        <v>309.95999999999998</v>
      </c>
      <c r="E1353">
        <v>267.76</v>
      </c>
    </row>
    <row r="1354" spans="1:5">
      <c r="A1354" s="339">
        <v>91096</v>
      </c>
      <c r="B1354" s="340" t="s">
        <v>6353</v>
      </c>
      <c r="C1354" s="339" t="s">
        <v>5029</v>
      </c>
      <c r="D1354" s="341">
        <v>237.93</v>
      </c>
      <c r="E1354">
        <v>179.43</v>
      </c>
    </row>
    <row r="1355" spans="1:5">
      <c r="A1355" s="339">
        <v>91081</v>
      </c>
      <c r="B1355" s="340" t="s">
        <v>6354</v>
      </c>
      <c r="C1355" s="339" t="s">
        <v>5029</v>
      </c>
      <c r="D1355" s="341">
        <v>299.86</v>
      </c>
      <c r="E1355">
        <v>254.61</v>
      </c>
    </row>
    <row r="1356" spans="1:5">
      <c r="A1356" s="339">
        <v>91077</v>
      </c>
      <c r="B1356" s="340" t="s">
        <v>6355</v>
      </c>
      <c r="C1356" s="339" t="s">
        <v>5029</v>
      </c>
      <c r="D1356" s="341">
        <v>233.07</v>
      </c>
      <c r="E1356">
        <v>173.1</v>
      </c>
    </row>
    <row r="1357" spans="1:5">
      <c r="A1357" s="339">
        <v>91098</v>
      </c>
      <c r="B1357" s="340" t="s">
        <v>6356</v>
      </c>
      <c r="C1357" s="339" t="s">
        <v>5029</v>
      </c>
      <c r="D1357" s="341">
        <v>274.32</v>
      </c>
      <c r="E1357">
        <v>223.49</v>
      </c>
    </row>
    <row r="1358" spans="1:5">
      <c r="A1358" s="339">
        <v>91094</v>
      </c>
      <c r="B1358" s="340" t="s">
        <v>6357</v>
      </c>
      <c r="C1358" s="339" t="s">
        <v>5029</v>
      </c>
      <c r="D1358" s="341">
        <v>226.56</v>
      </c>
      <c r="E1358">
        <v>165.21</v>
      </c>
    </row>
    <row r="1359" spans="1:5">
      <c r="A1359" s="339">
        <v>91075</v>
      </c>
      <c r="B1359" s="340" t="s">
        <v>6358</v>
      </c>
      <c r="C1359" s="339" t="s">
        <v>5029</v>
      </c>
      <c r="D1359" s="341">
        <v>362.9</v>
      </c>
      <c r="E1359">
        <v>388.17</v>
      </c>
    </row>
    <row r="1360" spans="1:5">
      <c r="A1360" s="339">
        <v>91071</v>
      </c>
      <c r="B1360" s="340" t="s">
        <v>6359</v>
      </c>
      <c r="C1360" s="339" t="s">
        <v>5029</v>
      </c>
      <c r="D1360" s="341">
        <v>292.07</v>
      </c>
      <c r="E1360">
        <v>301.36</v>
      </c>
    </row>
    <row r="1361" spans="1:5">
      <c r="A1361" s="339">
        <v>91092</v>
      </c>
      <c r="B1361" s="340" t="s">
        <v>6360</v>
      </c>
      <c r="C1361" s="339" t="s">
        <v>5029</v>
      </c>
      <c r="D1361" s="341">
        <v>356.83</v>
      </c>
      <c r="E1361">
        <v>383.04</v>
      </c>
    </row>
    <row r="1362" spans="1:5">
      <c r="A1362" s="339">
        <v>91088</v>
      </c>
      <c r="B1362" s="340" t="s">
        <v>6361</v>
      </c>
      <c r="C1362" s="339" t="s">
        <v>5029</v>
      </c>
      <c r="D1362" s="341">
        <v>306.07</v>
      </c>
      <c r="E1362">
        <v>320.77</v>
      </c>
    </row>
    <row r="1363" spans="1:5">
      <c r="A1363" s="339">
        <v>91073</v>
      </c>
      <c r="B1363" s="340" t="s">
        <v>6362</v>
      </c>
      <c r="C1363" s="339" t="s">
        <v>5029</v>
      </c>
      <c r="D1363" s="341">
        <v>248.79</v>
      </c>
      <c r="E1363">
        <v>238.55</v>
      </c>
    </row>
    <row r="1364" spans="1:5">
      <c r="A1364" s="339">
        <v>91069</v>
      </c>
      <c r="B1364" s="340" t="s">
        <v>6363</v>
      </c>
      <c r="C1364" s="339" t="s">
        <v>5029</v>
      </c>
      <c r="D1364" s="341">
        <v>201.71</v>
      </c>
      <c r="E1364">
        <v>181.12</v>
      </c>
    </row>
    <row r="1365" spans="1:5">
      <c r="A1365" s="339">
        <v>91090</v>
      </c>
      <c r="B1365" s="340" t="s">
        <v>6364</v>
      </c>
      <c r="C1365" s="339" t="s">
        <v>5029</v>
      </c>
      <c r="D1365" s="341">
        <v>250.6</v>
      </c>
      <c r="E1365">
        <v>243.01</v>
      </c>
    </row>
    <row r="1366" spans="1:5">
      <c r="A1366" s="339">
        <v>91086</v>
      </c>
      <c r="B1366" s="340" t="s">
        <v>6365</v>
      </c>
      <c r="C1366" s="339" t="s">
        <v>5029</v>
      </c>
      <c r="D1366" s="341">
        <v>215.08</v>
      </c>
      <c r="E1366">
        <v>199.65</v>
      </c>
    </row>
    <row r="1367" spans="1:5">
      <c r="A1367" s="339">
        <v>105522</v>
      </c>
      <c r="B1367" s="340" t="s">
        <v>6366</v>
      </c>
      <c r="C1367" s="339" t="s">
        <v>5029</v>
      </c>
      <c r="D1367" s="341">
        <v>0</v>
      </c>
      <c r="E1367">
        <v>0</v>
      </c>
    </row>
    <row r="1368" spans="1:5">
      <c r="A1368" s="339">
        <v>104281</v>
      </c>
      <c r="B1368" s="340" t="s">
        <v>6367</v>
      </c>
      <c r="C1368" s="339" t="s">
        <v>63</v>
      </c>
      <c r="D1368" s="341">
        <v>0</v>
      </c>
      <c r="E1368">
        <v>0</v>
      </c>
    </row>
    <row r="1369" spans="1:5">
      <c r="A1369" s="339">
        <v>104287</v>
      </c>
      <c r="B1369" s="340" t="s">
        <v>6368</v>
      </c>
      <c r="C1369" s="339" t="s">
        <v>63</v>
      </c>
      <c r="D1369" s="341">
        <v>0</v>
      </c>
      <c r="E1369">
        <v>0</v>
      </c>
    </row>
    <row r="1370" spans="1:5">
      <c r="A1370" s="339">
        <v>104286</v>
      </c>
      <c r="B1370" s="340" t="s">
        <v>6369</v>
      </c>
      <c r="C1370" s="339" t="s">
        <v>63</v>
      </c>
      <c r="D1370" s="341">
        <v>0</v>
      </c>
      <c r="E1370">
        <v>0</v>
      </c>
    </row>
    <row r="1371" spans="1:5">
      <c r="A1371" s="339">
        <v>104292</v>
      </c>
      <c r="B1371" s="340" t="s">
        <v>6370</v>
      </c>
      <c r="C1371" s="339" t="s">
        <v>63</v>
      </c>
      <c r="D1371" s="341">
        <v>0</v>
      </c>
      <c r="E1371">
        <v>0</v>
      </c>
    </row>
    <row r="1372" spans="1:5">
      <c r="A1372" s="339">
        <v>104282</v>
      </c>
      <c r="B1372" s="340" t="s">
        <v>6371</v>
      </c>
      <c r="C1372" s="339" t="s">
        <v>63</v>
      </c>
      <c r="D1372" s="341">
        <v>0</v>
      </c>
      <c r="E1372">
        <v>0</v>
      </c>
    </row>
    <row r="1373" spans="1:5">
      <c r="A1373" s="339">
        <v>104288</v>
      </c>
      <c r="B1373" s="340" t="s">
        <v>6372</v>
      </c>
      <c r="C1373" s="339" t="s">
        <v>63</v>
      </c>
      <c r="D1373" s="341">
        <v>0</v>
      </c>
      <c r="E1373">
        <v>0</v>
      </c>
    </row>
    <row r="1374" spans="1:5">
      <c r="A1374" s="339">
        <v>104283</v>
      </c>
      <c r="B1374" s="340" t="s">
        <v>6373</v>
      </c>
      <c r="C1374" s="339" t="s">
        <v>63</v>
      </c>
      <c r="D1374" s="341">
        <v>0</v>
      </c>
      <c r="E1374">
        <v>0</v>
      </c>
    </row>
    <row r="1375" spans="1:5">
      <c r="A1375" s="339">
        <v>104289</v>
      </c>
      <c r="B1375" s="340" t="s">
        <v>6374</v>
      </c>
      <c r="C1375" s="339" t="s">
        <v>63</v>
      </c>
      <c r="D1375" s="341">
        <v>0</v>
      </c>
      <c r="E1375">
        <v>0</v>
      </c>
    </row>
    <row r="1376" spans="1:5">
      <c r="A1376" s="339">
        <v>104284</v>
      </c>
      <c r="B1376" s="340" t="s">
        <v>6375</v>
      </c>
      <c r="C1376" s="339" t="s">
        <v>63</v>
      </c>
      <c r="D1376" s="341">
        <v>0</v>
      </c>
      <c r="E1376">
        <v>0</v>
      </c>
    </row>
    <row r="1377" spans="1:5">
      <c r="A1377" s="339">
        <v>104290</v>
      </c>
      <c r="B1377" s="340" t="s">
        <v>6376</v>
      </c>
      <c r="C1377" s="339" t="s">
        <v>63</v>
      </c>
      <c r="D1377" s="341">
        <v>0</v>
      </c>
      <c r="E1377">
        <v>0</v>
      </c>
    </row>
    <row r="1378" spans="1:5">
      <c r="A1378" s="339">
        <v>104285</v>
      </c>
      <c r="B1378" s="340" t="s">
        <v>6377</v>
      </c>
      <c r="C1378" s="339" t="s">
        <v>63</v>
      </c>
      <c r="D1378" s="341">
        <v>0</v>
      </c>
      <c r="E1378">
        <v>0</v>
      </c>
    </row>
    <row r="1379" spans="1:5">
      <c r="A1379" s="339">
        <v>104291</v>
      </c>
      <c r="B1379" s="340" t="s">
        <v>6378</v>
      </c>
      <c r="C1379" s="339" t="s">
        <v>63</v>
      </c>
      <c r="D1379" s="341">
        <v>0</v>
      </c>
      <c r="E1379">
        <v>0</v>
      </c>
    </row>
    <row r="1380" spans="1:5">
      <c r="A1380" s="339">
        <v>104267</v>
      </c>
      <c r="B1380" s="340" t="s">
        <v>6379</v>
      </c>
      <c r="C1380" s="339" t="s">
        <v>63</v>
      </c>
      <c r="D1380" s="341">
        <v>0</v>
      </c>
      <c r="E1380">
        <v>0</v>
      </c>
    </row>
    <row r="1381" spans="1:5">
      <c r="A1381" s="339">
        <v>104268</v>
      </c>
      <c r="B1381" s="340" t="s">
        <v>6380</v>
      </c>
      <c r="C1381" s="339" t="s">
        <v>63</v>
      </c>
      <c r="D1381" s="341">
        <v>0</v>
      </c>
      <c r="E1381">
        <v>0</v>
      </c>
    </row>
    <row r="1382" spans="1:5">
      <c r="A1382" s="339">
        <v>104269</v>
      </c>
      <c r="B1382" s="340" t="s">
        <v>6381</v>
      </c>
      <c r="C1382" s="339" t="s">
        <v>63</v>
      </c>
      <c r="D1382" s="341">
        <v>0</v>
      </c>
      <c r="E1382">
        <v>0</v>
      </c>
    </row>
    <row r="1383" spans="1:5">
      <c r="A1383" s="339">
        <v>104270</v>
      </c>
      <c r="B1383" s="340" t="s">
        <v>6382</v>
      </c>
      <c r="C1383" s="339" t="s">
        <v>63</v>
      </c>
      <c r="D1383" s="341">
        <v>0</v>
      </c>
      <c r="E1383">
        <v>0</v>
      </c>
    </row>
    <row r="1384" spans="1:5">
      <c r="A1384" s="339">
        <v>104276</v>
      </c>
      <c r="B1384" s="340" t="s">
        <v>6383</v>
      </c>
      <c r="C1384" s="339" t="s">
        <v>63</v>
      </c>
      <c r="D1384" s="341">
        <v>0</v>
      </c>
      <c r="E1384">
        <v>0</v>
      </c>
    </row>
    <row r="1385" spans="1:5">
      <c r="A1385" s="339">
        <v>104280</v>
      </c>
      <c r="B1385" s="340" t="s">
        <v>6384</v>
      </c>
      <c r="C1385" s="339" t="s">
        <v>63</v>
      </c>
      <c r="D1385" s="341">
        <v>0</v>
      </c>
      <c r="E1385">
        <v>0</v>
      </c>
    </row>
    <row r="1386" spans="1:5">
      <c r="A1386" s="339">
        <v>104271</v>
      </c>
      <c r="B1386" s="340" t="s">
        <v>6385</v>
      </c>
      <c r="C1386" s="339" t="s">
        <v>63</v>
      </c>
      <c r="D1386" s="341">
        <v>0</v>
      </c>
      <c r="E1386">
        <v>0</v>
      </c>
    </row>
    <row r="1387" spans="1:5">
      <c r="A1387" s="339">
        <v>104272</v>
      </c>
      <c r="B1387" s="340" t="s">
        <v>6386</v>
      </c>
      <c r="C1387" s="339" t="s">
        <v>63</v>
      </c>
      <c r="D1387" s="341">
        <v>0</v>
      </c>
      <c r="E1387">
        <v>0</v>
      </c>
    </row>
    <row r="1388" spans="1:5">
      <c r="A1388" s="339">
        <v>104273</v>
      </c>
      <c r="B1388" s="340" t="s">
        <v>6387</v>
      </c>
      <c r="C1388" s="339" t="s">
        <v>63</v>
      </c>
      <c r="D1388" s="341">
        <v>0</v>
      </c>
      <c r="E1388">
        <v>0</v>
      </c>
    </row>
    <row r="1389" spans="1:5">
      <c r="A1389" s="339">
        <v>104277</v>
      </c>
      <c r="B1389" s="340" t="s">
        <v>6388</v>
      </c>
      <c r="C1389" s="339" t="s">
        <v>63</v>
      </c>
      <c r="D1389" s="341">
        <v>0</v>
      </c>
      <c r="E1389">
        <v>0</v>
      </c>
    </row>
    <row r="1390" spans="1:5">
      <c r="A1390" s="339">
        <v>104274</v>
      </c>
      <c r="B1390" s="340" t="s">
        <v>6389</v>
      </c>
      <c r="C1390" s="339" t="s">
        <v>63</v>
      </c>
      <c r="D1390" s="341">
        <v>0</v>
      </c>
      <c r="E1390">
        <v>0</v>
      </c>
    </row>
    <row r="1391" spans="1:5">
      <c r="A1391" s="339">
        <v>104278</v>
      </c>
      <c r="B1391" s="340" t="s">
        <v>6390</v>
      </c>
      <c r="C1391" s="339" t="s">
        <v>63</v>
      </c>
      <c r="D1391" s="341">
        <v>0</v>
      </c>
      <c r="E1391">
        <v>0</v>
      </c>
    </row>
    <row r="1392" spans="1:5">
      <c r="A1392" s="339">
        <v>104275</v>
      </c>
      <c r="B1392" s="340" t="s">
        <v>6391</v>
      </c>
      <c r="C1392" s="339" t="s">
        <v>63</v>
      </c>
      <c r="D1392" s="341">
        <v>0</v>
      </c>
      <c r="E1392">
        <v>0</v>
      </c>
    </row>
    <row r="1393" spans="1:5">
      <c r="A1393" s="339">
        <v>104279</v>
      </c>
      <c r="B1393" s="340" t="s">
        <v>6392</v>
      </c>
      <c r="C1393" s="339" t="s">
        <v>63</v>
      </c>
      <c r="D1393" s="341">
        <v>0</v>
      </c>
      <c r="E1393">
        <v>0</v>
      </c>
    </row>
    <row r="1394" spans="1:5">
      <c r="A1394" s="339">
        <v>104265</v>
      </c>
      <c r="B1394" s="340" t="s">
        <v>6393</v>
      </c>
      <c r="C1394" s="339" t="s">
        <v>63</v>
      </c>
      <c r="D1394" s="341">
        <v>0</v>
      </c>
      <c r="E1394">
        <v>0</v>
      </c>
    </row>
    <row r="1395" spans="1:5">
      <c r="A1395" s="339">
        <v>104266</v>
      </c>
      <c r="B1395" s="340" t="s">
        <v>6394</v>
      </c>
      <c r="C1395" s="339" t="s">
        <v>63</v>
      </c>
      <c r="D1395" s="341">
        <v>0</v>
      </c>
      <c r="E1395">
        <v>0</v>
      </c>
    </row>
    <row r="1396" spans="1:5">
      <c r="A1396" s="339">
        <v>104305</v>
      </c>
      <c r="B1396" s="340" t="s">
        <v>6395</v>
      </c>
      <c r="C1396" s="339" t="s">
        <v>202</v>
      </c>
      <c r="D1396" s="341">
        <v>0</v>
      </c>
      <c r="E1396">
        <v>0</v>
      </c>
    </row>
    <row r="1397" spans="1:5">
      <c r="A1397" s="339">
        <v>104306</v>
      </c>
      <c r="B1397" s="340" t="s">
        <v>6396</v>
      </c>
      <c r="C1397" s="339" t="s">
        <v>202</v>
      </c>
      <c r="D1397" s="341">
        <v>0</v>
      </c>
      <c r="E1397">
        <v>0</v>
      </c>
    </row>
    <row r="1398" spans="1:5">
      <c r="A1398" s="339">
        <v>104307</v>
      </c>
      <c r="B1398" s="340" t="s">
        <v>6397</v>
      </c>
      <c r="C1398" s="339" t="s">
        <v>202</v>
      </c>
      <c r="D1398" s="341">
        <v>0</v>
      </c>
      <c r="E1398">
        <v>0</v>
      </c>
    </row>
    <row r="1399" spans="1:5">
      <c r="A1399" s="339">
        <v>104308</v>
      </c>
      <c r="B1399" s="340" t="s">
        <v>6398</v>
      </c>
      <c r="C1399" s="339" t="s">
        <v>202</v>
      </c>
      <c r="D1399" s="341">
        <v>0</v>
      </c>
      <c r="E1399">
        <v>0</v>
      </c>
    </row>
    <row r="1400" spans="1:5">
      <c r="A1400" s="339">
        <v>104309</v>
      </c>
      <c r="B1400" s="340" t="s">
        <v>6399</v>
      </c>
      <c r="C1400" s="339" t="s">
        <v>202</v>
      </c>
      <c r="D1400" s="341">
        <v>0</v>
      </c>
      <c r="E1400">
        <v>0</v>
      </c>
    </row>
    <row r="1401" spans="1:5">
      <c r="A1401" s="339">
        <v>104310</v>
      </c>
      <c r="B1401" s="340" t="s">
        <v>6400</v>
      </c>
      <c r="C1401" s="339" t="s">
        <v>202</v>
      </c>
      <c r="D1401" s="341">
        <v>0</v>
      </c>
      <c r="E1401">
        <v>0</v>
      </c>
    </row>
    <row r="1402" spans="1:5">
      <c r="A1402" s="339">
        <v>104311</v>
      </c>
      <c r="B1402" s="340" t="s">
        <v>6401</v>
      </c>
      <c r="C1402" s="339" t="s">
        <v>202</v>
      </c>
      <c r="D1402" s="341">
        <v>0</v>
      </c>
      <c r="E1402">
        <v>0</v>
      </c>
    </row>
    <row r="1403" spans="1:5">
      <c r="A1403" s="339">
        <v>104301</v>
      </c>
      <c r="B1403" s="340" t="s">
        <v>6402</v>
      </c>
      <c r="C1403" s="339" t="s">
        <v>101</v>
      </c>
      <c r="D1403" s="341">
        <v>0</v>
      </c>
      <c r="E1403">
        <v>0</v>
      </c>
    </row>
    <row r="1404" spans="1:5">
      <c r="A1404" s="339">
        <v>104302</v>
      </c>
      <c r="B1404" s="340" t="s">
        <v>6403</v>
      </c>
      <c r="C1404" s="339" t="s">
        <v>101</v>
      </c>
      <c r="D1404" s="341">
        <v>0</v>
      </c>
      <c r="E1404">
        <v>0</v>
      </c>
    </row>
    <row r="1405" spans="1:5">
      <c r="A1405" s="339">
        <v>104303</v>
      </c>
      <c r="B1405" s="340" t="s">
        <v>6404</v>
      </c>
      <c r="C1405" s="339" t="s">
        <v>101</v>
      </c>
      <c r="D1405" s="341">
        <v>0</v>
      </c>
      <c r="E1405">
        <v>0</v>
      </c>
    </row>
    <row r="1406" spans="1:5">
      <c r="A1406" s="339">
        <v>104304</v>
      </c>
      <c r="B1406" s="340" t="s">
        <v>6405</v>
      </c>
      <c r="C1406" s="339" t="s">
        <v>101</v>
      </c>
      <c r="D1406" s="341">
        <v>0</v>
      </c>
      <c r="E1406">
        <v>0</v>
      </c>
    </row>
    <row r="1407" spans="1:5">
      <c r="A1407" s="339">
        <v>104293</v>
      </c>
      <c r="B1407" s="340" t="s">
        <v>6406</v>
      </c>
      <c r="C1407" s="339" t="s">
        <v>101</v>
      </c>
      <c r="D1407" s="341">
        <v>0</v>
      </c>
      <c r="E1407">
        <v>0</v>
      </c>
    </row>
    <row r="1408" spans="1:5">
      <c r="A1408" s="339">
        <v>104297</v>
      </c>
      <c r="B1408" s="340" t="s">
        <v>6407</v>
      </c>
      <c r="C1408" s="339" t="s">
        <v>101</v>
      </c>
      <c r="D1408" s="341">
        <v>0</v>
      </c>
      <c r="E1408">
        <v>0</v>
      </c>
    </row>
    <row r="1409" spans="1:5">
      <c r="A1409" s="339">
        <v>104295</v>
      </c>
      <c r="B1409" s="340" t="s">
        <v>6408</v>
      </c>
      <c r="C1409" s="339" t="s">
        <v>101</v>
      </c>
      <c r="D1409" s="341">
        <v>0</v>
      </c>
      <c r="E1409">
        <v>0</v>
      </c>
    </row>
    <row r="1410" spans="1:5">
      <c r="A1410" s="339">
        <v>104299</v>
      </c>
      <c r="B1410" s="340" t="s">
        <v>6409</v>
      </c>
      <c r="C1410" s="339" t="s">
        <v>101</v>
      </c>
      <c r="D1410" s="341">
        <v>0</v>
      </c>
      <c r="E1410">
        <v>0</v>
      </c>
    </row>
    <row r="1411" spans="1:5">
      <c r="A1411" s="339">
        <v>104294</v>
      </c>
      <c r="B1411" s="340" t="s">
        <v>6410</v>
      </c>
      <c r="C1411" s="339" t="s">
        <v>101</v>
      </c>
      <c r="D1411" s="341">
        <v>0</v>
      </c>
      <c r="E1411">
        <v>0</v>
      </c>
    </row>
    <row r="1412" spans="1:5">
      <c r="A1412" s="339">
        <v>104298</v>
      </c>
      <c r="B1412" s="340" t="s">
        <v>6411</v>
      </c>
      <c r="C1412" s="339" t="s">
        <v>101</v>
      </c>
      <c r="D1412" s="341">
        <v>0</v>
      </c>
      <c r="E1412">
        <v>0</v>
      </c>
    </row>
    <row r="1413" spans="1:5">
      <c r="A1413" s="339">
        <v>104296</v>
      </c>
      <c r="B1413" s="340" t="s">
        <v>6412</v>
      </c>
      <c r="C1413" s="339" t="s">
        <v>101</v>
      </c>
      <c r="D1413" s="341">
        <v>0</v>
      </c>
      <c r="E1413">
        <v>0</v>
      </c>
    </row>
    <row r="1414" spans="1:5">
      <c r="A1414" s="339">
        <v>104300</v>
      </c>
      <c r="B1414" s="340" t="s">
        <v>6413</v>
      </c>
      <c r="C1414" s="339" t="s">
        <v>101</v>
      </c>
      <c r="D1414" s="341">
        <v>0</v>
      </c>
      <c r="E1414">
        <v>0</v>
      </c>
    </row>
    <row r="1415" spans="1:5">
      <c r="A1415" s="339">
        <v>90944</v>
      </c>
      <c r="B1415" s="340" t="s">
        <v>6414</v>
      </c>
      <c r="C1415" s="339" t="s">
        <v>5029</v>
      </c>
      <c r="D1415" s="341">
        <v>248.71</v>
      </c>
      <c r="E1415">
        <v>207.77</v>
      </c>
    </row>
    <row r="1416" spans="1:5">
      <c r="A1416" s="339">
        <v>90934</v>
      </c>
      <c r="B1416" s="340" t="s">
        <v>6415</v>
      </c>
      <c r="C1416" s="339" t="s">
        <v>5029</v>
      </c>
      <c r="D1416" s="341">
        <v>231.09</v>
      </c>
      <c r="E1416">
        <v>192.43</v>
      </c>
    </row>
    <row r="1417" spans="1:5">
      <c r="A1417" s="339">
        <v>90954</v>
      </c>
      <c r="B1417" s="340" t="s">
        <v>6416</v>
      </c>
      <c r="C1417" s="339" t="s">
        <v>5029</v>
      </c>
      <c r="D1417" s="341">
        <v>280.97000000000003</v>
      </c>
      <c r="E1417">
        <v>235.87</v>
      </c>
    </row>
    <row r="1418" spans="1:5">
      <c r="A1418" s="339">
        <v>90933</v>
      </c>
      <c r="B1418" s="340" t="s">
        <v>6417</v>
      </c>
      <c r="C1418" s="339" t="s">
        <v>5029</v>
      </c>
      <c r="D1418" s="341">
        <v>216.56</v>
      </c>
      <c r="E1418">
        <v>173.9</v>
      </c>
    </row>
    <row r="1419" spans="1:5">
      <c r="A1419" s="339">
        <v>90943</v>
      </c>
      <c r="B1419" s="340" t="s">
        <v>6418</v>
      </c>
      <c r="C1419" s="339" t="s">
        <v>5029</v>
      </c>
      <c r="D1419" s="341">
        <v>232.89</v>
      </c>
      <c r="E1419">
        <v>187.59</v>
      </c>
    </row>
    <row r="1420" spans="1:5">
      <c r="A1420" s="339">
        <v>90953</v>
      </c>
      <c r="B1420" s="340" t="s">
        <v>6419</v>
      </c>
      <c r="C1420" s="339" t="s">
        <v>5029</v>
      </c>
      <c r="D1420" s="341">
        <v>262.77999999999997</v>
      </c>
      <c r="E1420">
        <v>212.67</v>
      </c>
    </row>
    <row r="1421" spans="1:5">
      <c r="A1421" s="339">
        <v>90932</v>
      </c>
      <c r="B1421" s="340" t="s">
        <v>6420</v>
      </c>
      <c r="C1421" s="339" t="s">
        <v>5029</v>
      </c>
      <c r="D1421" s="341">
        <v>111.74</v>
      </c>
      <c r="E1421">
        <v>93.68</v>
      </c>
    </row>
    <row r="1422" spans="1:5">
      <c r="A1422" s="339">
        <v>90942</v>
      </c>
      <c r="B1422" s="340" t="s">
        <v>6421</v>
      </c>
      <c r="C1422" s="339" t="s">
        <v>5029</v>
      </c>
      <c r="D1422" s="341">
        <v>118.74</v>
      </c>
      <c r="E1422">
        <v>100.23</v>
      </c>
    </row>
    <row r="1423" spans="1:5">
      <c r="A1423" s="339">
        <v>90952</v>
      </c>
      <c r="B1423" s="340" t="s">
        <v>6422</v>
      </c>
      <c r="C1423" s="339" t="s">
        <v>5029</v>
      </c>
      <c r="D1423" s="341">
        <v>131.54</v>
      </c>
      <c r="E1423">
        <v>112.23</v>
      </c>
    </row>
    <row r="1424" spans="1:5">
      <c r="A1424" s="339">
        <v>90930</v>
      </c>
      <c r="B1424" s="340" t="s">
        <v>6423</v>
      </c>
      <c r="C1424" s="339" t="s">
        <v>5029</v>
      </c>
      <c r="D1424" s="341">
        <v>103.98</v>
      </c>
      <c r="E1424">
        <v>83.38</v>
      </c>
    </row>
    <row r="1425" spans="1:5">
      <c r="A1425" s="339">
        <v>90940</v>
      </c>
      <c r="B1425" s="340" t="s">
        <v>6424</v>
      </c>
      <c r="C1425" s="339" t="s">
        <v>5029</v>
      </c>
      <c r="D1425" s="341">
        <v>110.29</v>
      </c>
      <c r="E1425">
        <v>89.01</v>
      </c>
    </row>
    <row r="1426" spans="1:5">
      <c r="A1426" s="339">
        <v>90950</v>
      </c>
      <c r="B1426" s="340" t="s">
        <v>6425</v>
      </c>
      <c r="C1426" s="339" t="s">
        <v>5029</v>
      </c>
      <c r="D1426" s="341">
        <v>121.81</v>
      </c>
      <c r="E1426">
        <v>99.33</v>
      </c>
    </row>
    <row r="1427" spans="1:5">
      <c r="A1427" s="339">
        <v>88476</v>
      </c>
      <c r="B1427" s="340" t="s">
        <v>6426</v>
      </c>
      <c r="C1427" s="339" t="s">
        <v>5029</v>
      </c>
      <c r="D1427" s="341">
        <v>33.82</v>
      </c>
      <c r="E1427">
        <v>20.309999999999999</v>
      </c>
    </row>
    <row r="1428" spans="1:5">
      <c r="A1428" s="339">
        <v>88477</v>
      </c>
      <c r="B1428" s="340" t="s">
        <v>6427</v>
      </c>
      <c r="C1428" s="339" t="s">
        <v>5029</v>
      </c>
      <c r="D1428" s="341">
        <v>46.36</v>
      </c>
      <c r="E1428">
        <v>28.51</v>
      </c>
    </row>
    <row r="1429" spans="1:5">
      <c r="A1429" s="339">
        <v>88478</v>
      </c>
      <c r="B1429" s="340" t="s">
        <v>6428</v>
      </c>
      <c r="C1429" s="339" t="s">
        <v>5029</v>
      </c>
      <c r="D1429" s="341">
        <v>56.77</v>
      </c>
      <c r="E1429">
        <v>35.28</v>
      </c>
    </row>
    <row r="1430" spans="1:5">
      <c r="A1430" s="339">
        <v>88470</v>
      </c>
      <c r="B1430" s="340" t="s">
        <v>6429</v>
      </c>
      <c r="C1430" s="339" t="s">
        <v>5029</v>
      </c>
      <c r="D1430" s="341">
        <v>41.64</v>
      </c>
      <c r="E1430">
        <v>24.96</v>
      </c>
    </row>
    <row r="1431" spans="1:5">
      <c r="A1431" s="339">
        <v>88471</v>
      </c>
      <c r="B1431" s="340" t="s">
        <v>6430</v>
      </c>
      <c r="C1431" s="339" t="s">
        <v>5029</v>
      </c>
      <c r="D1431" s="341">
        <v>51.82</v>
      </c>
      <c r="E1431">
        <v>31.42</v>
      </c>
    </row>
    <row r="1432" spans="1:5">
      <c r="A1432" s="339">
        <v>88472</v>
      </c>
      <c r="B1432" s="340" t="s">
        <v>6431</v>
      </c>
      <c r="C1432" s="339" t="s">
        <v>5029</v>
      </c>
      <c r="D1432" s="341">
        <v>59.92</v>
      </c>
      <c r="E1432">
        <v>36.549999999999997</v>
      </c>
    </row>
    <row r="1433" spans="1:5">
      <c r="A1433" s="339">
        <v>87759</v>
      </c>
      <c r="B1433" s="340" t="s">
        <v>6432</v>
      </c>
      <c r="C1433" s="339" t="s">
        <v>5029</v>
      </c>
      <c r="D1433" s="341">
        <v>149</v>
      </c>
      <c r="E1433">
        <v>133.38999999999999</v>
      </c>
    </row>
    <row r="1434" spans="1:5">
      <c r="A1434" s="339">
        <v>87769</v>
      </c>
      <c r="B1434" s="340" t="s">
        <v>6433</v>
      </c>
      <c r="C1434" s="339" t="s">
        <v>5029</v>
      </c>
      <c r="D1434" s="341">
        <v>178.96</v>
      </c>
      <c r="E1434">
        <v>158.41</v>
      </c>
    </row>
    <row r="1435" spans="1:5">
      <c r="A1435" s="339">
        <v>87739</v>
      </c>
      <c r="B1435" s="340" t="s">
        <v>6434</v>
      </c>
      <c r="C1435" s="339" t="s">
        <v>5029</v>
      </c>
      <c r="D1435" s="341">
        <v>115.44</v>
      </c>
      <c r="E1435">
        <v>104.17</v>
      </c>
    </row>
    <row r="1436" spans="1:5">
      <c r="A1436" s="339">
        <v>87749</v>
      </c>
      <c r="B1436" s="340" t="s">
        <v>6435</v>
      </c>
      <c r="C1436" s="339" t="s">
        <v>5029</v>
      </c>
      <c r="D1436" s="341">
        <v>152.01</v>
      </c>
      <c r="E1436">
        <v>134.65</v>
      </c>
    </row>
    <row r="1437" spans="1:5">
      <c r="A1437" s="339">
        <v>87624</v>
      </c>
      <c r="B1437" s="340" t="s">
        <v>6436</v>
      </c>
      <c r="C1437" s="339" t="s">
        <v>5029</v>
      </c>
      <c r="D1437" s="341">
        <v>103.4</v>
      </c>
      <c r="E1437">
        <v>87.95</v>
      </c>
    </row>
    <row r="1438" spans="1:5">
      <c r="A1438" s="339">
        <v>87634</v>
      </c>
      <c r="B1438" s="340" t="s">
        <v>6437</v>
      </c>
      <c r="C1438" s="339" t="s">
        <v>5029</v>
      </c>
      <c r="D1438" s="341">
        <v>139.94999999999999</v>
      </c>
      <c r="E1438">
        <v>118.42</v>
      </c>
    </row>
    <row r="1439" spans="1:5">
      <c r="A1439" s="339">
        <v>87644</v>
      </c>
      <c r="B1439" s="340" t="s">
        <v>6438</v>
      </c>
      <c r="C1439" s="339" t="s">
        <v>5029</v>
      </c>
      <c r="D1439" s="341">
        <v>169.86</v>
      </c>
      <c r="E1439">
        <v>143.37</v>
      </c>
    </row>
    <row r="1440" spans="1:5">
      <c r="A1440" s="339">
        <v>87684</v>
      </c>
      <c r="B1440" s="340" t="s">
        <v>6439</v>
      </c>
      <c r="C1440" s="339" t="s">
        <v>5029</v>
      </c>
      <c r="D1440" s="341">
        <v>164.32</v>
      </c>
      <c r="E1440">
        <v>139.15</v>
      </c>
    </row>
    <row r="1441" spans="1:5">
      <c r="A1441" s="339">
        <v>87694</v>
      </c>
      <c r="B1441" s="340" t="s">
        <v>6440</v>
      </c>
      <c r="C1441" s="339" t="s">
        <v>5029</v>
      </c>
      <c r="D1441" s="341">
        <v>188.23</v>
      </c>
      <c r="E1441">
        <v>159.4</v>
      </c>
    </row>
    <row r="1442" spans="1:5">
      <c r="A1442" s="339">
        <v>87704</v>
      </c>
      <c r="B1442" s="340" t="s">
        <v>6441</v>
      </c>
      <c r="C1442" s="339" t="s">
        <v>5029</v>
      </c>
      <c r="D1442" s="341">
        <v>204.54</v>
      </c>
      <c r="E1442">
        <v>173</v>
      </c>
    </row>
    <row r="1443" spans="1:5">
      <c r="A1443" s="339">
        <v>87758</v>
      </c>
      <c r="B1443" s="340" t="s">
        <v>6442</v>
      </c>
      <c r="C1443" s="339" t="s">
        <v>5029</v>
      </c>
      <c r="D1443" s="341">
        <v>138.68</v>
      </c>
      <c r="E1443">
        <v>120.23</v>
      </c>
    </row>
    <row r="1444" spans="1:5">
      <c r="A1444" s="339">
        <v>87768</v>
      </c>
      <c r="B1444" s="340" t="s">
        <v>6443</v>
      </c>
      <c r="C1444" s="339" t="s">
        <v>5029</v>
      </c>
      <c r="D1444" s="341">
        <v>166.28</v>
      </c>
      <c r="E1444">
        <v>142.22999999999999</v>
      </c>
    </row>
    <row r="1445" spans="1:5">
      <c r="A1445" s="339">
        <v>87738</v>
      </c>
      <c r="B1445" s="340" t="s">
        <v>6444</v>
      </c>
      <c r="C1445" s="339" t="s">
        <v>5029</v>
      </c>
      <c r="D1445" s="341">
        <v>108.02</v>
      </c>
      <c r="E1445">
        <v>94.7</v>
      </c>
    </row>
    <row r="1446" spans="1:5">
      <c r="A1446" s="339">
        <v>87748</v>
      </c>
      <c r="B1446" s="340" t="s">
        <v>6445</v>
      </c>
      <c r="C1446" s="339" t="s">
        <v>5029</v>
      </c>
      <c r="D1446" s="341">
        <v>141.69</v>
      </c>
      <c r="E1446">
        <v>121.49</v>
      </c>
    </row>
    <row r="1447" spans="1:5">
      <c r="A1447" s="339">
        <v>87623</v>
      </c>
      <c r="B1447" s="340" t="s">
        <v>6446</v>
      </c>
      <c r="C1447" s="339" t="s">
        <v>5029</v>
      </c>
      <c r="D1447" s="341">
        <v>95.98</v>
      </c>
      <c r="E1447">
        <v>78.48</v>
      </c>
    </row>
    <row r="1448" spans="1:5">
      <c r="A1448" s="339">
        <v>87633</v>
      </c>
      <c r="B1448" s="340" t="s">
        <v>6447</v>
      </c>
      <c r="C1448" s="339" t="s">
        <v>5029</v>
      </c>
      <c r="D1448" s="341">
        <v>129.63</v>
      </c>
      <c r="E1448">
        <v>105.26</v>
      </c>
    </row>
    <row r="1449" spans="1:5">
      <c r="A1449" s="339">
        <v>87643</v>
      </c>
      <c r="B1449" s="340" t="s">
        <v>6448</v>
      </c>
      <c r="C1449" s="339" t="s">
        <v>5029</v>
      </c>
      <c r="D1449" s="341">
        <v>157.18</v>
      </c>
      <c r="E1449">
        <v>127.19</v>
      </c>
    </row>
    <row r="1450" spans="1:5">
      <c r="A1450" s="339">
        <v>87683</v>
      </c>
      <c r="B1450" s="340" t="s">
        <v>6449</v>
      </c>
      <c r="C1450" s="339" t="s">
        <v>5029</v>
      </c>
      <c r="D1450" s="341">
        <v>151.63999999999999</v>
      </c>
      <c r="E1450">
        <v>122.97</v>
      </c>
    </row>
    <row r="1451" spans="1:5">
      <c r="A1451" s="339">
        <v>87703</v>
      </c>
      <c r="B1451" s="340" t="s">
        <v>6450</v>
      </c>
      <c r="C1451" s="339" t="s">
        <v>5029</v>
      </c>
      <c r="D1451" s="341">
        <v>188.72</v>
      </c>
      <c r="E1451">
        <v>152.82</v>
      </c>
    </row>
    <row r="1452" spans="1:5">
      <c r="A1452" s="339">
        <v>87693</v>
      </c>
      <c r="B1452" s="340" t="s">
        <v>6451</v>
      </c>
      <c r="C1452" s="339" t="s">
        <v>5029</v>
      </c>
      <c r="D1452" s="341">
        <v>173.7</v>
      </c>
      <c r="E1452">
        <v>140.87</v>
      </c>
    </row>
    <row r="1453" spans="1:5">
      <c r="A1453" s="339">
        <v>87757</v>
      </c>
      <c r="B1453" s="340" t="s">
        <v>6452</v>
      </c>
      <c r="C1453" s="339" t="s">
        <v>5029</v>
      </c>
      <c r="D1453" s="341">
        <v>64.25</v>
      </c>
      <c r="E1453">
        <v>63.27</v>
      </c>
    </row>
    <row r="1454" spans="1:5">
      <c r="A1454" s="339">
        <v>87767</v>
      </c>
      <c r="B1454" s="340" t="s">
        <v>6453</v>
      </c>
      <c r="C1454" s="339" t="s">
        <v>5029</v>
      </c>
      <c r="D1454" s="341">
        <v>74.75</v>
      </c>
      <c r="E1454">
        <v>72.180000000000007</v>
      </c>
    </row>
    <row r="1455" spans="1:5">
      <c r="A1455" s="339">
        <v>87737</v>
      </c>
      <c r="B1455" s="340" t="s">
        <v>6454</v>
      </c>
      <c r="C1455" s="339" t="s">
        <v>5029</v>
      </c>
      <c r="D1455" s="341">
        <v>54.49</v>
      </c>
      <c r="E1455">
        <v>53.73</v>
      </c>
    </row>
    <row r="1456" spans="1:5">
      <c r="A1456" s="339">
        <v>87747</v>
      </c>
      <c r="B1456" s="340" t="s">
        <v>6455</v>
      </c>
      <c r="C1456" s="339" t="s">
        <v>5029</v>
      </c>
      <c r="D1456" s="341">
        <v>67.260000000000005</v>
      </c>
      <c r="E1456">
        <v>64.53</v>
      </c>
    </row>
    <row r="1457" spans="1:5">
      <c r="A1457" s="339">
        <v>87622</v>
      </c>
      <c r="B1457" s="340" t="s">
        <v>6456</v>
      </c>
      <c r="C1457" s="339" t="s">
        <v>5029</v>
      </c>
      <c r="D1457" s="341">
        <v>42.45</v>
      </c>
      <c r="E1457">
        <v>37.51</v>
      </c>
    </row>
    <row r="1458" spans="1:5">
      <c r="A1458" s="339">
        <v>87632</v>
      </c>
      <c r="B1458" s="340" t="s">
        <v>6457</v>
      </c>
      <c r="C1458" s="339" t="s">
        <v>5029</v>
      </c>
      <c r="D1458" s="341">
        <v>55.2</v>
      </c>
      <c r="E1458">
        <v>48.3</v>
      </c>
    </row>
    <row r="1459" spans="1:5">
      <c r="A1459" s="339">
        <v>87642</v>
      </c>
      <c r="B1459" s="340" t="s">
        <v>6458</v>
      </c>
      <c r="C1459" s="339" t="s">
        <v>5029</v>
      </c>
      <c r="D1459" s="341">
        <v>65.650000000000006</v>
      </c>
      <c r="E1459">
        <v>57.14</v>
      </c>
    </row>
    <row r="1460" spans="1:5">
      <c r="A1460" s="339">
        <v>87682</v>
      </c>
      <c r="B1460" s="340" t="s">
        <v>6459</v>
      </c>
      <c r="C1460" s="339" t="s">
        <v>5029</v>
      </c>
      <c r="D1460" s="341">
        <v>60.11</v>
      </c>
      <c r="E1460">
        <v>52.92</v>
      </c>
    </row>
    <row r="1461" spans="1:5">
      <c r="A1461" s="339">
        <v>87692</v>
      </c>
      <c r="B1461" s="340" t="s">
        <v>6460</v>
      </c>
      <c r="C1461" s="339" t="s">
        <v>5029</v>
      </c>
      <c r="D1461" s="341">
        <v>68.88</v>
      </c>
      <c r="E1461">
        <v>60.65</v>
      </c>
    </row>
    <row r="1462" spans="1:5">
      <c r="A1462" s="339">
        <v>87702</v>
      </c>
      <c r="B1462" s="340" t="s">
        <v>6461</v>
      </c>
      <c r="C1462" s="339" t="s">
        <v>5029</v>
      </c>
      <c r="D1462" s="341">
        <v>74.569999999999993</v>
      </c>
      <c r="E1462">
        <v>65.459999999999994</v>
      </c>
    </row>
    <row r="1463" spans="1:5">
      <c r="A1463" s="339">
        <v>87755</v>
      </c>
      <c r="B1463" s="340" t="s">
        <v>6462</v>
      </c>
      <c r="C1463" s="339" t="s">
        <v>5029</v>
      </c>
      <c r="D1463" s="341">
        <v>58.74</v>
      </c>
      <c r="E1463">
        <v>55.95</v>
      </c>
    </row>
    <row r="1464" spans="1:5">
      <c r="A1464" s="339">
        <v>87765</v>
      </c>
      <c r="B1464" s="340" t="s">
        <v>6463</v>
      </c>
      <c r="C1464" s="339" t="s">
        <v>5029</v>
      </c>
      <c r="D1464" s="341">
        <v>67.98</v>
      </c>
      <c r="E1464">
        <v>63.19</v>
      </c>
    </row>
    <row r="1465" spans="1:5">
      <c r="A1465" s="339">
        <v>87735</v>
      </c>
      <c r="B1465" s="340" t="s">
        <v>6464</v>
      </c>
      <c r="C1465" s="339" t="s">
        <v>5029</v>
      </c>
      <c r="D1465" s="341">
        <v>50.52</v>
      </c>
      <c r="E1465">
        <v>48.47</v>
      </c>
    </row>
    <row r="1466" spans="1:5">
      <c r="A1466" s="339">
        <v>87745</v>
      </c>
      <c r="B1466" s="340" t="s">
        <v>6465</v>
      </c>
      <c r="C1466" s="339" t="s">
        <v>5029</v>
      </c>
      <c r="D1466" s="341">
        <v>61.75</v>
      </c>
      <c r="E1466">
        <v>57.21</v>
      </c>
    </row>
    <row r="1467" spans="1:5">
      <c r="A1467" s="339">
        <v>87620</v>
      </c>
      <c r="B1467" s="340" t="s">
        <v>6466</v>
      </c>
      <c r="C1467" s="339" t="s">
        <v>5029</v>
      </c>
      <c r="D1467" s="341">
        <v>38.479999999999997</v>
      </c>
      <c r="E1467">
        <v>32.25</v>
      </c>
    </row>
    <row r="1468" spans="1:5">
      <c r="A1468" s="339">
        <v>87630</v>
      </c>
      <c r="B1468" s="340" t="s">
        <v>247</v>
      </c>
      <c r="C1468" s="339" t="s">
        <v>5029</v>
      </c>
      <c r="D1468" s="341">
        <v>49.69</v>
      </c>
      <c r="E1468">
        <v>40.98</v>
      </c>
    </row>
    <row r="1469" spans="1:5">
      <c r="A1469" s="339">
        <v>87640</v>
      </c>
      <c r="B1469" s="340" t="s">
        <v>6467</v>
      </c>
      <c r="C1469" s="339" t="s">
        <v>5029</v>
      </c>
      <c r="D1469" s="341">
        <v>58.88</v>
      </c>
      <c r="E1469">
        <v>48.15</v>
      </c>
    </row>
    <row r="1470" spans="1:5">
      <c r="A1470" s="339">
        <v>87680</v>
      </c>
      <c r="B1470" s="340" t="s">
        <v>6468</v>
      </c>
      <c r="C1470" s="339" t="s">
        <v>5029</v>
      </c>
      <c r="D1470" s="341">
        <v>53.34</v>
      </c>
      <c r="E1470">
        <v>43.93</v>
      </c>
    </row>
    <row r="1471" spans="1:5">
      <c r="A1471" s="339">
        <v>87690</v>
      </c>
      <c r="B1471" s="340" t="s">
        <v>6469</v>
      </c>
      <c r="C1471" s="339" t="s">
        <v>5029</v>
      </c>
      <c r="D1471" s="341">
        <v>61.12</v>
      </c>
      <c r="E1471">
        <v>50.35</v>
      </c>
    </row>
    <row r="1472" spans="1:5">
      <c r="A1472" s="339">
        <v>87700</v>
      </c>
      <c r="B1472" s="340" t="s">
        <v>6470</v>
      </c>
      <c r="C1472" s="339" t="s">
        <v>5029</v>
      </c>
      <c r="D1472" s="341">
        <v>66.12</v>
      </c>
      <c r="E1472">
        <v>54.24</v>
      </c>
    </row>
    <row r="1473" spans="1:5">
      <c r="A1473" s="339">
        <v>102803</v>
      </c>
      <c r="B1473" s="340" t="s">
        <v>6471</v>
      </c>
      <c r="C1473" s="339" t="s">
        <v>5029</v>
      </c>
      <c r="D1473" s="341">
        <v>2.5499999999999998</v>
      </c>
      <c r="E1473">
        <v>2.99</v>
      </c>
    </row>
    <row r="1474" spans="1:5">
      <c r="A1474" s="339">
        <v>92717</v>
      </c>
      <c r="B1474" s="340" t="s">
        <v>6472</v>
      </c>
      <c r="C1474" s="339" t="s">
        <v>896</v>
      </c>
      <c r="D1474" s="341">
        <v>0.31</v>
      </c>
      <c r="E1474">
        <v>0.26</v>
      </c>
    </row>
    <row r="1475" spans="1:5">
      <c r="A1475" s="339">
        <v>92716</v>
      </c>
      <c r="B1475" s="340" t="s">
        <v>6473</v>
      </c>
      <c r="C1475" s="339" t="s">
        <v>899</v>
      </c>
      <c r="D1475" s="341">
        <v>115.35</v>
      </c>
      <c r="E1475">
        <v>115.25</v>
      </c>
    </row>
    <row r="1476" spans="1:5">
      <c r="A1476" s="339">
        <v>103668</v>
      </c>
      <c r="B1476" s="340" t="s">
        <v>6474</v>
      </c>
      <c r="C1476" s="339" t="s">
        <v>896</v>
      </c>
      <c r="D1476" s="341">
        <v>0</v>
      </c>
      <c r="E1476">
        <v>0</v>
      </c>
    </row>
    <row r="1477" spans="1:5">
      <c r="A1477" s="339">
        <v>103667</v>
      </c>
      <c r="B1477" s="340" t="s">
        <v>6475</v>
      </c>
      <c r="C1477" s="339" t="s">
        <v>899</v>
      </c>
      <c r="D1477" s="341">
        <v>0</v>
      </c>
      <c r="E1477">
        <v>0</v>
      </c>
    </row>
    <row r="1478" spans="1:5">
      <c r="A1478" s="339">
        <v>89218</v>
      </c>
      <c r="B1478" s="340" t="s">
        <v>6476</v>
      </c>
      <c r="C1478" s="339" t="s">
        <v>896</v>
      </c>
      <c r="D1478" s="341">
        <v>89.66</v>
      </c>
      <c r="E1478">
        <v>117.62</v>
      </c>
    </row>
    <row r="1479" spans="1:5">
      <c r="A1479" s="339">
        <v>89843</v>
      </c>
      <c r="B1479" s="340" t="s">
        <v>6477</v>
      </c>
      <c r="C1479" s="339" t="s">
        <v>899</v>
      </c>
      <c r="D1479" s="341">
        <v>218.16</v>
      </c>
      <c r="E1479">
        <v>257.92</v>
      </c>
    </row>
    <row r="1480" spans="1:5">
      <c r="A1480" s="339">
        <v>87446</v>
      </c>
      <c r="B1480" s="340" t="s">
        <v>6478</v>
      </c>
      <c r="C1480" s="339" t="s">
        <v>896</v>
      </c>
      <c r="D1480" s="341">
        <v>0.6</v>
      </c>
      <c r="E1480">
        <v>0.54</v>
      </c>
    </row>
    <row r="1481" spans="1:5">
      <c r="A1481" s="339">
        <v>87445</v>
      </c>
      <c r="B1481" s="340" t="s">
        <v>6479</v>
      </c>
      <c r="C1481" s="339" t="s">
        <v>899</v>
      </c>
      <c r="D1481" s="341">
        <v>5.74</v>
      </c>
      <c r="E1481">
        <v>6.15</v>
      </c>
    </row>
    <row r="1482" spans="1:5">
      <c r="A1482" s="339">
        <v>93234</v>
      </c>
      <c r="B1482" s="340" t="s">
        <v>6480</v>
      </c>
      <c r="C1482" s="339" t="s">
        <v>896</v>
      </c>
      <c r="D1482" s="341">
        <v>0.55000000000000004</v>
      </c>
      <c r="E1482">
        <v>0.49</v>
      </c>
    </row>
    <row r="1483" spans="1:5">
      <c r="A1483" s="339">
        <v>93233</v>
      </c>
      <c r="B1483" s="340" t="s">
        <v>6481</v>
      </c>
      <c r="C1483" s="339" t="s">
        <v>899</v>
      </c>
      <c r="D1483" s="341">
        <v>6.18</v>
      </c>
      <c r="E1483">
        <v>6.02</v>
      </c>
    </row>
    <row r="1484" spans="1:5">
      <c r="A1484" s="339">
        <v>102953</v>
      </c>
      <c r="B1484" s="340" t="s">
        <v>6482</v>
      </c>
      <c r="C1484" s="339" t="s">
        <v>896</v>
      </c>
      <c r="D1484" s="341">
        <v>0</v>
      </c>
      <c r="E1484">
        <v>0</v>
      </c>
    </row>
    <row r="1485" spans="1:5">
      <c r="A1485" s="339">
        <v>102952</v>
      </c>
      <c r="B1485" s="340" t="s">
        <v>6483</v>
      </c>
      <c r="C1485" s="339" t="s">
        <v>899</v>
      </c>
      <c r="D1485" s="341">
        <v>0</v>
      </c>
      <c r="E1485">
        <v>0</v>
      </c>
    </row>
    <row r="1486" spans="1:5">
      <c r="A1486" s="339">
        <v>88831</v>
      </c>
      <c r="B1486" s="340" t="s">
        <v>6484</v>
      </c>
      <c r="C1486" s="339" t="s">
        <v>896</v>
      </c>
      <c r="D1486" s="341">
        <v>0.44</v>
      </c>
      <c r="E1486">
        <v>0.39</v>
      </c>
    </row>
    <row r="1487" spans="1:5">
      <c r="A1487" s="339">
        <v>88830</v>
      </c>
      <c r="B1487" s="340" t="s">
        <v>6485</v>
      </c>
      <c r="C1487" s="339" t="s">
        <v>899</v>
      </c>
      <c r="D1487" s="341">
        <v>2.13</v>
      </c>
      <c r="E1487">
        <v>1.84</v>
      </c>
    </row>
    <row r="1488" spans="1:5">
      <c r="A1488" s="339">
        <v>89226</v>
      </c>
      <c r="B1488" s="340" t="s">
        <v>6486</v>
      </c>
      <c r="C1488" s="339" t="s">
        <v>896</v>
      </c>
      <c r="D1488" s="341">
        <v>1.81</v>
      </c>
      <c r="E1488">
        <v>1.62</v>
      </c>
    </row>
    <row r="1489" spans="1:5">
      <c r="A1489" s="339">
        <v>89225</v>
      </c>
      <c r="B1489" s="340" t="s">
        <v>6487</v>
      </c>
      <c r="C1489" s="339" t="s">
        <v>899</v>
      </c>
      <c r="D1489" s="341">
        <v>6.01</v>
      </c>
      <c r="E1489">
        <v>5.26</v>
      </c>
    </row>
    <row r="1490" spans="1:5">
      <c r="A1490" s="339">
        <v>89279</v>
      </c>
      <c r="B1490" s="340" t="s">
        <v>6488</v>
      </c>
      <c r="C1490" s="339" t="s">
        <v>896</v>
      </c>
      <c r="D1490" s="341">
        <v>2.19</v>
      </c>
      <c r="E1490">
        <v>1.98</v>
      </c>
    </row>
    <row r="1491" spans="1:5">
      <c r="A1491" s="339">
        <v>89278</v>
      </c>
      <c r="B1491" s="340" t="s">
        <v>6489</v>
      </c>
      <c r="C1491" s="339" t="s">
        <v>899</v>
      </c>
      <c r="D1491" s="341">
        <v>13.49</v>
      </c>
      <c r="E1491">
        <v>14.12</v>
      </c>
    </row>
    <row r="1492" spans="1:5">
      <c r="A1492" s="339">
        <v>90651</v>
      </c>
      <c r="B1492" s="340" t="s">
        <v>6490</v>
      </c>
      <c r="C1492" s="339" t="s">
        <v>896</v>
      </c>
      <c r="D1492" s="341">
        <v>1.01</v>
      </c>
      <c r="E1492">
        <v>0.82</v>
      </c>
    </row>
    <row r="1493" spans="1:5">
      <c r="A1493" s="339">
        <v>90650</v>
      </c>
      <c r="B1493" s="340" t="s">
        <v>6491</v>
      </c>
      <c r="C1493" s="339" t="s">
        <v>899</v>
      </c>
      <c r="D1493" s="341">
        <v>11.99</v>
      </c>
      <c r="E1493">
        <v>10.1</v>
      </c>
    </row>
    <row r="1494" spans="1:5">
      <c r="A1494" s="339">
        <v>106101</v>
      </c>
      <c r="B1494" s="340" t="s">
        <v>6492</v>
      </c>
      <c r="C1494" s="339" t="s">
        <v>896</v>
      </c>
      <c r="D1494" s="341">
        <v>0</v>
      </c>
      <c r="E1494">
        <v>0</v>
      </c>
    </row>
    <row r="1495" spans="1:5">
      <c r="A1495" s="339">
        <v>106100</v>
      </c>
      <c r="B1495" s="340" t="s">
        <v>6493</v>
      </c>
      <c r="C1495" s="339" t="s">
        <v>899</v>
      </c>
      <c r="D1495" s="341">
        <v>0</v>
      </c>
      <c r="E1495">
        <v>0</v>
      </c>
    </row>
    <row r="1496" spans="1:5">
      <c r="A1496" s="339">
        <v>90657</v>
      </c>
      <c r="B1496" s="340" t="s">
        <v>6494</v>
      </c>
      <c r="C1496" s="339" t="s">
        <v>896</v>
      </c>
      <c r="D1496" s="341">
        <v>5.41</v>
      </c>
      <c r="E1496">
        <v>4.87</v>
      </c>
    </row>
    <row r="1497" spans="1:5">
      <c r="A1497" s="339">
        <v>90656</v>
      </c>
      <c r="B1497" s="340" t="s">
        <v>6495</v>
      </c>
      <c r="C1497" s="339" t="s">
        <v>899</v>
      </c>
      <c r="D1497" s="341">
        <v>16.86</v>
      </c>
      <c r="E1497">
        <v>14.84</v>
      </c>
    </row>
    <row r="1498" spans="1:5">
      <c r="A1498" s="339">
        <v>90663</v>
      </c>
      <c r="B1498" s="340" t="s">
        <v>6496</v>
      </c>
      <c r="C1498" s="339" t="s">
        <v>896</v>
      </c>
      <c r="D1498" s="341">
        <v>5.81</v>
      </c>
      <c r="E1498">
        <v>5.23</v>
      </c>
    </row>
    <row r="1499" spans="1:5">
      <c r="A1499" s="339">
        <v>90662</v>
      </c>
      <c r="B1499" s="340" t="s">
        <v>6497</v>
      </c>
      <c r="C1499" s="339" t="s">
        <v>899</v>
      </c>
      <c r="D1499" s="341">
        <v>17.600000000000001</v>
      </c>
      <c r="E1499">
        <v>15.51</v>
      </c>
    </row>
    <row r="1500" spans="1:5">
      <c r="A1500" s="339">
        <v>89022</v>
      </c>
      <c r="B1500" s="340" t="s">
        <v>6498</v>
      </c>
      <c r="C1500" s="339" t="s">
        <v>896</v>
      </c>
      <c r="D1500" s="341">
        <v>0.41</v>
      </c>
      <c r="E1500">
        <v>0.47</v>
      </c>
    </row>
    <row r="1501" spans="1:5">
      <c r="A1501" s="339">
        <v>89021</v>
      </c>
      <c r="B1501" s="340" t="s">
        <v>6499</v>
      </c>
      <c r="C1501" s="339" t="s">
        <v>899</v>
      </c>
      <c r="D1501" s="341">
        <v>2.77</v>
      </c>
      <c r="E1501">
        <v>2.58</v>
      </c>
    </row>
    <row r="1502" spans="1:5">
      <c r="A1502" s="339">
        <v>90644</v>
      </c>
      <c r="B1502" s="340" t="s">
        <v>6500</v>
      </c>
      <c r="C1502" s="339" t="s">
        <v>896</v>
      </c>
      <c r="D1502" s="341">
        <v>8.33</v>
      </c>
      <c r="E1502">
        <v>7.5</v>
      </c>
    </row>
    <row r="1503" spans="1:5">
      <c r="A1503" s="339">
        <v>90643</v>
      </c>
      <c r="B1503" s="340" t="s">
        <v>6501</v>
      </c>
      <c r="C1503" s="339" t="s">
        <v>899</v>
      </c>
      <c r="D1503" s="341">
        <v>29.33</v>
      </c>
      <c r="E1503">
        <v>29.36</v>
      </c>
    </row>
    <row r="1504" spans="1:5">
      <c r="A1504" s="339">
        <v>102811</v>
      </c>
      <c r="B1504" s="340" t="s">
        <v>6502</v>
      </c>
      <c r="C1504" s="339" t="s">
        <v>896</v>
      </c>
      <c r="D1504" s="341">
        <v>0</v>
      </c>
      <c r="E1504">
        <v>0</v>
      </c>
    </row>
    <row r="1505" spans="1:5">
      <c r="A1505" s="339">
        <v>102810</v>
      </c>
      <c r="B1505" s="340" t="s">
        <v>6503</v>
      </c>
      <c r="C1505" s="339" t="s">
        <v>899</v>
      </c>
      <c r="D1505" s="341">
        <v>0</v>
      </c>
      <c r="E1505">
        <v>0</v>
      </c>
    </row>
    <row r="1506" spans="1:5">
      <c r="A1506" s="339">
        <v>92146</v>
      </c>
      <c r="B1506" s="340" t="s">
        <v>6504</v>
      </c>
      <c r="C1506" s="339" t="s">
        <v>896</v>
      </c>
      <c r="D1506" s="341">
        <v>28.73</v>
      </c>
      <c r="E1506">
        <v>39.56</v>
      </c>
    </row>
    <row r="1507" spans="1:5">
      <c r="A1507" s="339">
        <v>92145</v>
      </c>
      <c r="B1507" s="340" t="s">
        <v>6505</v>
      </c>
      <c r="C1507" s="339" t="s">
        <v>899</v>
      </c>
      <c r="D1507" s="341">
        <v>78.91</v>
      </c>
      <c r="E1507">
        <v>89.41</v>
      </c>
    </row>
    <row r="1508" spans="1:5">
      <c r="A1508" s="339">
        <v>92139</v>
      </c>
      <c r="B1508" s="340" t="s">
        <v>6506</v>
      </c>
      <c r="C1508" s="339" t="s">
        <v>896</v>
      </c>
      <c r="D1508" s="341">
        <v>40.840000000000003</v>
      </c>
      <c r="E1508">
        <v>51.67</v>
      </c>
    </row>
    <row r="1509" spans="1:5">
      <c r="A1509" s="339">
        <v>92138</v>
      </c>
      <c r="B1509" s="340" t="s">
        <v>6507</v>
      </c>
      <c r="C1509" s="339" t="s">
        <v>899</v>
      </c>
      <c r="D1509" s="341">
        <v>95.66</v>
      </c>
      <c r="E1509">
        <v>110.97</v>
      </c>
    </row>
    <row r="1510" spans="1:5">
      <c r="A1510" s="339">
        <v>91387</v>
      </c>
      <c r="B1510" s="340" t="s">
        <v>6508</v>
      </c>
      <c r="C1510" s="339" t="s">
        <v>896</v>
      </c>
      <c r="D1510" s="341">
        <v>73.64</v>
      </c>
      <c r="E1510">
        <v>85.47</v>
      </c>
    </row>
    <row r="1511" spans="1:5">
      <c r="A1511" s="339">
        <v>91386</v>
      </c>
      <c r="B1511" s="340" t="s">
        <v>6509</v>
      </c>
      <c r="C1511" s="339" t="s">
        <v>899</v>
      </c>
      <c r="D1511" s="341">
        <v>282</v>
      </c>
      <c r="E1511">
        <v>311.83999999999997</v>
      </c>
    </row>
    <row r="1512" spans="1:5">
      <c r="A1512" s="339">
        <v>96036</v>
      </c>
      <c r="B1512" s="340" t="s">
        <v>6510</v>
      </c>
      <c r="C1512" s="339" t="s">
        <v>896</v>
      </c>
      <c r="D1512" s="341">
        <v>83.09</v>
      </c>
      <c r="E1512">
        <v>94.92</v>
      </c>
    </row>
    <row r="1513" spans="1:5">
      <c r="A1513" s="339">
        <v>96035</v>
      </c>
      <c r="B1513" s="340" t="s">
        <v>6511</v>
      </c>
      <c r="C1513" s="339" t="s">
        <v>899</v>
      </c>
      <c r="D1513" s="341">
        <v>297.58</v>
      </c>
      <c r="E1513">
        <v>327.42</v>
      </c>
    </row>
    <row r="1514" spans="1:5">
      <c r="A1514" s="339">
        <v>89877</v>
      </c>
      <c r="B1514" s="340" t="s">
        <v>907</v>
      </c>
      <c r="C1514" s="339" t="s">
        <v>896</v>
      </c>
      <c r="D1514" s="341">
        <v>86.24</v>
      </c>
      <c r="E1514">
        <v>98.07</v>
      </c>
    </row>
    <row r="1515" spans="1:5">
      <c r="A1515" s="339">
        <v>89876</v>
      </c>
      <c r="B1515" s="340" t="s">
        <v>908</v>
      </c>
      <c r="C1515" s="339" t="s">
        <v>899</v>
      </c>
      <c r="D1515" s="341">
        <v>345.23</v>
      </c>
      <c r="E1515">
        <v>379.46</v>
      </c>
    </row>
    <row r="1516" spans="1:5">
      <c r="A1516" s="339">
        <v>89884</v>
      </c>
      <c r="B1516" s="340" t="s">
        <v>6512</v>
      </c>
      <c r="C1516" s="339" t="s">
        <v>896</v>
      </c>
      <c r="D1516" s="341">
        <v>90.1</v>
      </c>
      <c r="E1516">
        <v>101.93</v>
      </c>
    </row>
    <row r="1517" spans="1:5">
      <c r="A1517" s="339">
        <v>89883</v>
      </c>
      <c r="B1517" s="340" t="s">
        <v>6513</v>
      </c>
      <c r="C1517" s="339" t="s">
        <v>899</v>
      </c>
      <c r="D1517" s="341">
        <v>382.58</v>
      </c>
      <c r="E1517">
        <v>420.25</v>
      </c>
    </row>
    <row r="1518" spans="1:5">
      <c r="A1518" s="339">
        <v>67827</v>
      </c>
      <c r="B1518" s="340" t="s">
        <v>6514</v>
      </c>
      <c r="C1518" s="339" t="s">
        <v>896</v>
      </c>
      <c r="D1518" s="341">
        <v>63.69</v>
      </c>
      <c r="E1518">
        <v>75.52</v>
      </c>
    </row>
    <row r="1519" spans="1:5">
      <c r="A1519" s="339">
        <v>67826</v>
      </c>
      <c r="B1519" s="340" t="s">
        <v>6515</v>
      </c>
      <c r="C1519" s="339" t="s">
        <v>899</v>
      </c>
      <c r="D1519" s="341">
        <v>195.11</v>
      </c>
      <c r="E1519">
        <v>217.29</v>
      </c>
    </row>
    <row r="1520" spans="1:5">
      <c r="A1520" s="339">
        <v>5961</v>
      </c>
      <c r="B1520" s="340" t="s">
        <v>6516</v>
      </c>
      <c r="C1520" s="339" t="s">
        <v>896</v>
      </c>
      <c r="D1520" s="341">
        <v>62.41</v>
      </c>
      <c r="E1520">
        <v>74.239999999999995</v>
      </c>
    </row>
    <row r="1521" spans="1:5">
      <c r="A1521" s="339">
        <v>5811</v>
      </c>
      <c r="B1521" s="340" t="s">
        <v>6517</v>
      </c>
      <c r="C1521" s="339" t="s">
        <v>899</v>
      </c>
      <c r="D1521" s="341">
        <v>213.83</v>
      </c>
      <c r="E1521">
        <v>238.53</v>
      </c>
    </row>
    <row r="1522" spans="1:5">
      <c r="A1522" s="339">
        <v>106373</v>
      </c>
      <c r="B1522" s="340" t="s">
        <v>6518</v>
      </c>
      <c r="C1522" s="339" t="s">
        <v>896</v>
      </c>
      <c r="D1522" s="341">
        <v>0</v>
      </c>
      <c r="E1522">
        <v>0</v>
      </c>
    </row>
    <row r="1523" spans="1:5">
      <c r="A1523" s="339">
        <v>106366</v>
      </c>
      <c r="B1523" s="340" t="s">
        <v>6519</v>
      </c>
      <c r="C1523" s="339" t="s">
        <v>899</v>
      </c>
      <c r="D1523" s="341">
        <v>0</v>
      </c>
      <c r="E1523">
        <v>0</v>
      </c>
    </row>
    <row r="1524" spans="1:5">
      <c r="A1524" s="339">
        <v>106371</v>
      </c>
      <c r="B1524" s="340" t="s">
        <v>6520</v>
      </c>
      <c r="C1524" s="339" t="s">
        <v>896</v>
      </c>
      <c r="D1524" s="341">
        <v>0</v>
      </c>
      <c r="E1524">
        <v>0</v>
      </c>
    </row>
    <row r="1525" spans="1:5">
      <c r="A1525" s="339">
        <v>106364</v>
      </c>
      <c r="B1525" s="340" t="s">
        <v>6521</v>
      </c>
      <c r="C1525" s="339" t="s">
        <v>899</v>
      </c>
      <c r="D1525" s="341">
        <v>0</v>
      </c>
      <c r="E1525">
        <v>0</v>
      </c>
    </row>
    <row r="1526" spans="1:5">
      <c r="A1526" s="339">
        <v>92243</v>
      </c>
      <c r="B1526" s="340" t="s">
        <v>6522</v>
      </c>
      <c r="C1526" s="339" t="s">
        <v>896</v>
      </c>
      <c r="D1526" s="341">
        <v>78.11</v>
      </c>
      <c r="E1526">
        <v>91.35</v>
      </c>
    </row>
    <row r="1527" spans="1:5">
      <c r="A1527" s="339">
        <v>92242</v>
      </c>
      <c r="B1527" s="340" t="s">
        <v>6523</v>
      </c>
      <c r="C1527" s="339" t="s">
        <v>899</v>
      </c>
      <c r="D1527" s="341">
        <v>430.62</v>
      </c>
      <c r="E1527">
        <v>478.93</v>
      </c>
    </row>
    <row r="1528" spans="1:5">
      <c r="A1528" s="339">
        <v>91646</v>
      </c>
      <c r="B1528" s="340" t="s">
        <v>6524</v>
      </c>
      <c r="C1528" s="339" t="s">
        <v>896</v>
      </c>
      <c r="D1528" s="341">
        <v>95.55</v>
      </c>
      <c r="E1528">
        <v>108.79</v>
      </c>
    </row>
    <row r="1529" spans="1:5">
      <c r="A1529" s="339">
        <v>91645</v>
      </c>
      <c r="B1529" s="340" t="s">
        <v>6525</v>
      </c>
      <c r="C1529" s="339" t="s">
        <v>899</v>
      </c>
      <c r="D1529" s="341">
        <v>495.46</v>
      </c>
      <c r="E1529">
        <v>546.96</v>
      </c>
    </row>
    <row r="1530" spans="1:5">
      <c r="A1530" s="339">
        <v>92107</v>
      </c>
      <c r="B1530" s="340" t="s">
        <v>6526</v>
      </c>
      <c r="C1530" s="339" t="s">
        <v>896</v>
      </c>
      <c r="D1530" s="341">
        <v>94.23</v>
      </c>
      <c r="E1530">
        <v>105.77</v>
      </c>
    </row>
    <row r="1531" spans="1:5">
      <c r="A1531" s="339">
        <v>92106</v>
      </c>
      <c r="B1531" s="340" t="s">
        <v>6527</v>
      </c>
      <c r="C1531" s="339" t="s">
        <v>899</v>
      </c>
      <c r="D1531" s="341">
        <v>377.39</v>
      </c>
      <c r="E1531">
        <v>413.37</v>
      </c>
    </row>
    <row r="1532" spans="1:5">
      <c r="A1532" s="339">
        <v>5903</v>
      </c>
      <c r="B1532" s="340" t="s">
        <v>897</v>
      </c>
      <c r="C1532" s="339" t="s">
        <v>896</v>
      </c>
      <c r="D1532" s="341">
        <v>72.97</v>
      </c>
      <c r="E1532">
        <v>84.51</v>
      </c>
    </row>
    <row r="1533" spans="1:5">
      <c r="A1533" s="339">
        <v>5901</v>
      </c>
      <c r="B1533" s="340" t="s">
        <v>898</v>
      </c>
      <c r="C1533" s="339" t="s">
        <v>899</v>
      </c>
      <c r="D1533" s="341">
        <v>335.44</v>
      </c>
      <c r="E1533">
        <v>371.42</v>
      </c>
    </row>
    <row r="1534" spans="1:5">
      <c r="A1534" s="339">
        <v>106252</v>
      </c>
      <c r="B1534" s="340" t="s">
        <v>6528</v>
      </c>
      <c r="C1534" s="339" t="s">
        <v>896</v>
      </c>
      <c r="D1534" s="341">
        <v>72.48</v>
      </c>
      <c r="E1534">
        <v>84.02</v>
      </c>
    </row>
    <row r="1535" spans="1:5">
      <c r="A1535" s="339">
        <v>106247</v>
      </c>
      <c r="B1535" s="340" t="s">
        <v>6529</v>
      </c>
      <c r="C1535" s="339" t="s">
        <v>899</v>
      </c>
      <c r="D1535" s="341">
        <v>296.45</v>
      </c>
      <c r="E1535">
        <v>328.04</v>
      </c>
    </row>
    <row r="1536" spans="1:5">
      <c r="A1536" s="339">
        <v>6260</v>
      </c>
      <c r="B1536" s="340" t="s">
        <v>6530</v>
      </c>
      <c r="C1536" s="339" t="s">
        <v>896</v>
      </c>
      <c r="D1536" s="341">
        <v>59.73</v>
      </c>
      <c r="E1536">
        <v>71.27</v>
      </c>
    </row>
    <row r="1537" spans="1:5">
      <c r="A1537" s="339">
        <v>6259</v>
      </c>
      <c r="B1537" s="340" t="s">
        <v>6531</v>
      </c>
      <c r="C1537" s="339" t="s">
        <v>899</v>
      </c>
      <c r="D1537" s="341">
        <v>269.62</v>
      </c>
      <c r="E1537">
        <v>301.25</v>
      </c>
    </row>
    <row r="1538" spans="1:5">
      <c r="A1538" s="339">
        <v>104705</v>
      </c>
      <c r="B1538" s="340" t="s">
        <v>6532</v>
      </c>
      <c r="C1538" s="339" t="s">
        <v>896</v>
      </c>
      <c r="D1538" s="341">
        <v>0</v>
      </c>
      <c r="E1538">
        <v>0</v>
      </c>
    </row>
    <row r="1539" spans="1:5">
      <c r="A1539" s="339">
        <v>104704</v>
      </c>
      <c r="B1539" s="340" t="s">
        <v>6533</v>
      </c>
      <c r="C1539" s="339" t="s">
        <v>899</v>
      </c>
      <c r="D1539" s="341">
        <v>0</v>
      </c>
      <c r="E1539">
        <v>0</v>
      </c>
    </row>
    <row r="1540" spans="1:5">
      <c r="A1540" s="339">
        <v>91395</v>
      </c>
      <c r="B1540" s="340" t="s">
        <v>6534</v>
      </c>
      <c r="C1540" s="339" t="s">
        <v>896</v>
      </c>
      <c r="D1540" s="341">
        <v>57.34</v>
      </c>
      <c r="E1540">
        <v>68.88</v>
      </c>
    </row>
    <row r="1541" spans="1:5">
      <c r="A1541" s="339">
        <v>73467</v>
      </c>
      <c r="B1541" s="340" t="s">
        <v>6535</v>
      </c>
      <c r="C1541" s="339" t="s">
        <v>899</v>
      </c>
      <c r="D1541" s="341">
        <v>261.68</v>
      </c>
      <c r="E1541">
        <v>292.88</v>
      </c>
    </row>
    <row r="1542" spans="1:5">
      <c r="A1542" s="339">
        <v>5826</v>
      </c>
      <c r="B1542" s="340" t="s">
        <v>6536</v>
      </c>
      <c r="C1542" s="339" t="s">
        <v>896</v>
      </c>
      <c r="D1542" s="341">
        <v>60.36</v>
      </c>
      <c r="E1542">
        <v>71.900000000000006</v>
      </c>
    </row>
    <row r="1543" spans="1:5">
      <c r="A1543" s="339">
        <v>5824</v>
      </c>
      <c r="B1543" s="340" t="s">
        <v>6537</v>
      </c>
      <c r="C1543" s="339" t="s">
        <v>899</v>
      </c>
      <c r="D1543" s="341">
        <v>226.77</v>
      </c>
      <c r="E1543">
        <v>253.11</v>
      </c>
    </row>
    <row r="1544" spans="1:5">
      <c r="A1544" s="339">
        <v>106369</v>
      </c>
      <c r="B1544" s="340" t="s">
        <v>6538</v>
      </c>
      <c r="C1544" s="339" t="s">
        <v>896</v>
      </c>
      <c r="D1544" s="341">
        <v>0</v>
      </c>
      <c r="E1544">
        <v>0</v>
      </c>
    </row>
    <row r="1545" spans="1:5">
      <c r="A1545" s="339">
        <v>106362</v>
      </c>
      <c r="B1545" s="340" t="s">
        <v>6539</v>
      </c>
      <c r="C1545" s="339" t="s">
        <v>899</v>
      </c>
      <c r="D1545" s="341">
        <v>0</v>
      </c>
      <c r="E1545">
        <v>0</v>
      </c>
    </row>
    <row r="1546" spans="1:5">
      <c r="A1546" s="339">
        <v>106253</v>
      </c>
      <c r="B1546" s="340" t="s">
        <v>6540</v>
      </c>
      <c r="C1546" s="339" t="s">
        <v>896</v>
      </c>
      <c r="D1546" s="341">
        <v>75.87</v>
      </c>
      <c r="E1546">
        <v>87.41</v>
      </c>
    </row>
    <row r="1547" spans="1:5">
      <c r="A1547" s="339">
        <v>106248</v>
      </c>
      <c r="B1547" s="340" t="s">
        <v>6541</v>
      </c>
      <c r="C1547" s="339" t="s">
        <v>899</v>
      </c>
      <c r="D1547" s="341">
        <v>306.17</v>
      </c>
      <c r="E1547">
        <v>337.76</v>
      </c>
    </row>
    <row r="1548" spans="1:5">
      <c r="A1548" s="339">
        <v>106372</v>
      </c>
      <c r="B1548" s="340" t="s">
        <v>6542</v>
      </c>
      <c r="C1548" s="339" t="s">
        <v>896</v>
      </c>
      <c r="D1548" s="341">
        <v>0</v>
      </c>
      <c r="E1548">
        <v>0</v>
      </c>
    </row>
    <row r="1549" spans="1:5">
      <c r="A1549" s="339">
        <v>106365</v>
      </c>
      <c r="B1549" s="340" t="s">
        <v>6543</v>
      </c>
      <c r="C1549" s="339" t="s">
        <v>899</v>
      </c>
      <c r="D1549" s="341">
        <v>0</v>
      </c>
      <c r="E1549">
        <v>0</v>
      </c>
    </row>
    <row r="1550" spans="1:5">
      <c r="A1550" s="339">
        <v>106370</v>
      </c>
      <c r="B1550" s="340" t="s">
        <v>6544</v>
      </c>
      <c r="C1550" s="339" t="s">
        <v>896</v>
      </c>
      <c r="D1550" s="341">
        <v>0</v>
      </c>
      <c r="E1550">
        <v>0</v>
      </c>
    </row>
    <row r="1551" spans="1:5">
      <c r="A1551" s="339">
        <v>106363</v>
      </c>
      <c r="B1551" s="340" t="s">
        <v>6545</v>
      </c>
      <c r="C1551" s="339" t="s">
        <v>899</v>
      </c>
      <c r="D1551" s="341">
        <v>0</v>
      </c>
      <c r="E1551">
        <v>0</v>
      </c>
    </row>
    <row r="1552" spans="1:5">
      <c r="A1552" s="339">
        <v>5892</v>
      </c>
      <c r="B1552" s="340" t="s">
        <v>6546</v>
      </c>
      <c r="C1552" s="339" t="s">
        <v>896</v>
      </c>
      <c r="D1552" s="341">
        <v>55.09</v>
      </c>
      <c r="E1552">
        <v>66.63</v>
      </c>
    </row>
    <row r="1553" spans="1:5">
      <c r="A1553" s="339">
        <v>5890</v>
      </c>
      <c r="B1553" s="340" t="s">
        <v>6547</v>
      </c>
      <c r="C1553" s="339" t="s">
        <v>899</v>
      </c>
      <c r="D1553" s="341">
        <v>213.23</v>
      </c>
      <c r="E1553">
        <v>239.26</v>
      </c>
    </row>
    <row r="1554" spans="1:5">
      <c r="A1554" s="339">
        <v>5896</v>
      </c>
      <c r="B1554" s="340" t="s">
        <v>6548</v>
      </c>
      <c r="C1554" s="339" t="s">
        <v>896</v>
      </c>
      <c r="D1554" s="341">
        <v>57.95</v>
      </c>
      <c r="E1554">
        <v>69.489999999999995</v>
      </c>
    </row>
    <row r="1555" spans="1:5">
      <c r="A1555" s="339">
        <v>5894</v>
      </c>
      <c r="B1555" s="340" t="s">
        <v>6549</v>
      </c>
      <c r="C1555" s="339" t="s">
        <v>899</v>
      </c>
      <c r="D1555" s="341">
        <v>222.14</v>
      </c>
      <c r="E1555">
        <v>248.48</v>
      </c>
    </row>
    <row r="1556" spans="1:5">
      <c r="A1556" s="339">
        <v>91032</v>
      </c>
      <c r="B1556" s="340" t="s">
        <v>6550</v>
      </c>
      <c r="C1556" s="339" t="s">
        <v>896</v>
      </c>
      <c r="D1556" s="341">
        <v>66.44</v>
      </c>
      <c r="E1556">
        <v>77.98</v>
      </c>
    </row>
    <row r="1557" spans="1:5" ht="16.5" customHeight="1">
      <c r="A1557" s="339">
        <v>91031</v>
      </c>
      <c r="B1557" s="340" t="s">
        <v>6551</v>
      </c>
      <c r="C1557" s="339" t="s">
        <v>899</v>
      </c>
      <c r="D1557" s="341">
        <v>272.85000000000002</v>
      </c>
      <c r="E1557">
        <v>303.02999999999997</v>
      </c>
    </row>
    <row r="1558" spans="1:5">
      <c r="A1558" s="339">
        <v>106255</v>
      </c>
      <c r="B1558" s="340" t="s">
        <v>6552</v>
      </c>
      <c r="C1558" s="339" t="s">
        <v>896</v>
      </c>
      <c r="D1558" s="341">
        <v>0</v>
      </c>
      <c r="E1558">
        <v>0</v>
      </c>
    </row>
    <row r="1559" spans="1:5">
      <c r="A1559" s="339">
        <v>106250</v>
      </c>
      <c r="B1559" s="340" t="s">
        <v>6553</v>
      </c>
      <c r="C1559" s="339" t="s">
        <v>899</v>
      </c>
      <c r="D1559" s="341">
        <v>0</v>
      </c>
      <c r="E1559">
        <v>0</v>
      </c>
    </row>
    <row r="1560" spans="1:5">
      <c r="A1560" s="339">
        <v>106374</v>
      </c>
      <c r="B1560" s="340" t="s">
        <v>6554</v>
      </c>
      <c r="C1560" s="339" t="s">
        <v>896</v>
      </c>
      <c r="D1560" s="341">
        <v>0</v>
      </c>
      <c r="E1560">
        <v>0</v>
      </c>
    </row>
    <row r="1561" spans="1:5">
      <c r="A1561" s="339">
        <v>106367</v>
      </c>
      <c r="B1561" s="340" t="s">
        <v>6555</v>
      </c>
      <c r="C1561" s="339" t="s">
        <v>899</v>
      </c>
      <c r="D1561" s="341">
        <v>0</v>
      </c>
      <c r="E1561">
        <v>0</v>
      </c>
    </row>
    <row r="1562" spans="1:5">
      <c r="A1562" s="339">
        <v>106375</v>
      </c>
      <c r="B1562" s="340" t="s">
        <v>6556</v>
      </c>
      <c r="C1562" s="339" t="s">
        <v>896</v>
      </c>
      <c r="D1562" s="341">
        <v>0</v>
      </c>
      <c r="E1562">
        <v>0</v>
      </c>
    </row>
    <row r="1563" spans="1:5">
      <c r="A1563" s="339">
        <v>106368</v>
      </c>
      <c r="B1563" s="340" t="s">
        <v>6557</v>
      </c>
      <c r="C1563" s="339" t="s">
        <v>899</v>
      </c>
      <c r="D1563" s="341">
        <v>0</v>
      </c>
      <c r="E1563">
        <v>0</v>
      </c>
    </row>
    <row r="1564" spans="1:5">
      <c r="A1564" s="339">
        <v>102817</v>
      </c>
      <c r="B1564" s="340" t="s">
        <v>6558</v>
      </c>
      <c r="C1564" s="339" t="s">
        <v>896</v>
      </c>
      <c r="D1564" s="341">
        <v>0</v>
      </c>
      <c r="E1564">
        <v>0</v>
      </c>
    </row>
    <row r="1565" spans="1:5">
      <c r="A1565" s="339">
        <v>102816</v>
      </c>
      <c r="B1565" s="340" t="s">
        <v>6559</v>
      </c>
      <c r="C1565" s="339" t="s">
        <v>899</v>
      </c>
      <c r="D1565" s="341">
        <v>0</v>
      </c>
      <c r="E1565">
        <v>0</v>
      </c>
    </row>
    <row r="1566" spans="1:5">
      <c r="A1566" s="339">
        <v>91534</v>
      </c>
      <c r="B1566" s="340" t="s">
        <v>974</v>
      </c>
      <c r="C1566" s="339" t="s">
        <v>896</v>
      </c>
      <c r="D1566" s="341">
        <v>37.11</v>
      </c>
      <c r="E1566">
        <v>40.119999999999997</v>
      </c>
    </row>
    <row r="1567" spans="1:5">
      <c r="A1567" s="339">
        <v>91533</v>
      </c>
      <c r="B1567" s="340" t="s">
        <v>973</v>
      </c>
      <c r="C1567" s="339" t="s">
        <v>899</v>
      </c>
      <c r="D1567" s="341">
        <v>44.94</v>
      </c>
      <c r="E1567">
        <v>47.9</v>
      </c>
    </row>
    <row r="1568" spans="1:5">
      <c r="A1568" s="339">
        <v>95265</v>
      </c>
      <c r="B1568" s="340" t="s">
        <v>6560</v>
      </c>
      <c r="C1568" s="339" t="s">
        <v>896</v>
      </c>
      <c r="D1568" s="341">
        <v>0.85</v>
      </c>
      <c r="E1568">
        <v>0.85</v>
      </c>
    </row>
    <row r="1569" spans="1:5">
      <c r="A1569" s="339">
        <v>95264</v>
      </c>
      <c r="B1569" s="340" t="s">
        <v>6561</v>
      </c>
      <c r="C1569" s="339" t="s">
        <v>899</v>
      </c>
      <c r="D1569" s="341">
        <v>6.84</v>
      </c>
      <c r="E1569">
        <v>6.8</v>
      </c>
    </row>
    <row r="1570" spans="1:5">
      <c r="A1570" s="339">
        <v>90973</v>
      </c>
      <c r="B1570" s="340" t="s">
        <v>6562</v>
      </c>
      <c r="C1570" s="339" t="s">
        <v>896</v>
      </c>
      <c r="D1570" s="341">
        <v>8.93</v>
      </c>
      <c r="E1570">
        <v>8.93</v>
      </c>
    </row>
    <row r="1571" spans="1:5">
      <c r="A1571" s="339">
        <v>90972</v>
      </c>
      <c r="B1571" s="340" t="s">
        <v>6563</v>
      </c>
      <c r="C1571" s="339" t="s">
        <v>899</v>
      </c>
      <c r="D1571" s="341">
        <v>83.38</v>
      </c>
      <c r="E1571">
        <v>91.08</v>
      </c>
    </row>
    <row r="1572" spans="1:5">
      <c r="A1572" s="339">
        <v>91001</v>
      </c>
      <c r="B1572" s="340" t="s">
        <v>6564</v>
      </c>
      <c r="C1572" s="339" t="s">
        <v>896</v>
      </c>
      <c r="D1572" s="341">
        <v>10.59</v>
      </c>
      <c r="E1572">
        <v>10.59</v>
      </c>
    </row>
    <row r="1573" spans="1:5">
      <c r="A1573" s="339">
        <v>90999</v>
      </c>
      <c r="B1573" s="340" t="s">
        <v>6565</v>
      </c>
      <c r="C1573" s="339" t="s">
        <v>899</v>
      </c>
      <c r="D1573" s="341">
        <v>110.2</v>
      </c>
      <c r="E1573">
        <v>120.66</v>
      </c>
    </row>
    <row r="1574" spans="1:5">
      <c r="A1574" s="339">
        <v>5954</v>
      </c>
      <c r="B1574" s="340" t="s">
        <v>6566</v>
      </c>
      <c r="C1574" s="339" t="s">
        <v>896</v>
      </c>
      <c r="D1574" s="341">
        <v>6.67</v>
      </c>
      <c r="E1574">
        <v>6.67</v>
      </c>
    </row>
    <row r="1575" spans="1:5">
      <c r="A1575" s="339">
        <v>5953</v>
      </c>
      <c r="B1575" s="340" t="s">
        <v>6567</v>
      </c>
      <c r="C1575" s="339" t="s">
        <v>899</v>
      </c>
      <c r="D1575" s="341">
        <v>64.31</v>
      </c>
      <c r="E1575">
        <v>70.3</v>
      </c>
    </row>
    <row r="1576" spans="1:5">
      <c r="A1576" s="339">
        <v>90982</v>
      </c>
      <c r="B1576" s="340" t="s">
        <v>6568</v>
      </c>
      <c r="C1576" s="339" t="s">
        <v>896</v>
      </c>
      <c r="D1576" s="341">
        <v>22.69</v>
      </c>
      <c r="E1576">
        <v>22.69</v>
      </c>
    </row>
    <row r="1577" spans="1:5">
      <c r="A1577" s="339">
        <v>90979</v>
      </c>
      <c r="B1577" s="340" t="s">
        <v>6569</v>
      </c>
      <c r="C1577" s="339" t="s">
        <v>899</v>
      </c>
      <c r="D1577" s="341">
        <v>215.37</v>
      </c>
      <c r="E1577">
        <v>235.34</v>
      </c>
    </row>
    <row r="1578" spans="1:5">
      <c r="A1578" s="339">
        <v>90965</v>
      </c>
      <c r="B1578" s="340" t="s">
        <v>6570</v>
      </c>
      <c r="C1578" s="339" t="s">
        <v>896</v>
      </c>
      <c r="D1578" s="341">
        <v>8.9</v>
      </c>
      <c r="E1578">
        <v>8.9</v>
      </c>
    </row>
    <row r="1579" spans="1:5">
      <c r="A1579" s="339">
        <v>90964</v>
      </c>
      <c r="B1579" s="340" t="s">
        <v>6571</v>
      </c>
      <c r="C1579" s="339" t="s">
        <v>899</v>
      </c>
      <c r="D1579" s="341">
        <v>33.89</v>
      </c>
      <c r="E1579">
        <v>35.79</v>
      </c>
    </row>
    <row r="1580" spans="1:5">
      <c r="A1580" s="339">
        <v>102970</v>
      </c>
      <c r="B1580" s="340" t="s">
        <v>6572</v>
      </c>
      <c r="C1580" s="339" t="s">
        <v>896</v>
      </c>
      <c r="D1580" s="341">
        <v>0.18</v>
      </c>
      <c r="E1580">
        <v>0.2</v>
      </c>
    </row>
    <row r="1581" spans="1:5">
      <c r="A1581" s="339">
        <v>102971</v>
      </c>
      <c r="B1581" s="340" t="s">
        <v>6573</v>
      </c>
      <c r="C1581" s="339" t="s">
        <v>899</v>
      </c>
      <c r="D1581" s="341">
        <v>0.47</v>
      </c>
      <c r="E1581">
        <v>0.49</v>
      </c>
    </row>
    <row r="1582" spans="1:5">
      <c r="A1582" s="339">
        <v>102822</v>
      </c>
      <c r="B1582" s="340" t="s">
        <v>6574</v>
      </c>
      <c r="C1582" s="339" t="s">
        <v>896</v>
      </c>
      <c r="D1582" s="341">
        <v>0</v>
      </c>
      <c r="E1582">
        <v>0</v>
      </c>
    </row>
    <row r="1583" spans="1:5">
      <c r="A1583" s="339">
        <v>102821</v>
      </c>
      <c r="B1583" s="340" t="s">
        <v>6575</v>
      </c>
      <c r="C1583" s="339" t="s">
        <v>899</v>
      </c>
      <c r="D1583" s="341">
        <v>0</v>
      </c>
      <c r="E1583">
        <v>0</v>
      </c>
    </row>
    <row r="1584" spans="1:5">
      <c r="A1584" s="339">
        <v>102828</v>
      </c>
      <c r="B1584" s="340" t="s">
        <v>6576</v>
      </c>
      <c r="C1584" s="339" t="s">
        <v>896</v>
      </c>
      <c r="D1584" s="341">
        <v>0</v>
      </c>
      <c r="E1584">
        <v>0</v>
      </c>
    </row>
    <row r="1585" spans="1:5">
      <c r="A1585" s="339">
        <v>102827</v>
      </c>
      <c r="B1585" s="340" t="s">
        <v>6577</v>
      </c>
      <c r="C1585" s="339" t="s">
        <v>899</v>
      </c>
      <c r="D1585" s="341">
        <v>0</v>
      </c>
      <c r="E1585">
        <v>0</v>
      </c>
    </row>
    <row r="1586" spans="1:5">
      <c r="A1586" s="339">
        <v>103939</v>
      </c>
      <c r="B1586" s="340" t="s">
        <v>6578</v>
      </c>
      <c r="C1586" s="339" t="s">
        <v>896</v>
      </c>
      <c r="D1586" s="341">
        <v>0</v>
      </c>
      <c r="E1586">
        <v>0</v>
      </c>
    </row>
    <row r="1587" spans="1:5">
      <c r="A1587" s="339">
        <v>103938</v>
      </c>
      <c r="B1587" s="340" t="s">
        <v>6579</v>
      </c>
      <c r="C1587" s="339" t="s">
        <v>899</v>
      </c>
      <c r="D1587" s="341">
        <v>0</v>
      </c>
      <c r="E1587">
        <v>0</v>
      </c>
    </row>
    <row r="1588" spans="1:5">
      <c r="A1588" s="339">
        <v>103945</v>
      </c>
      <c r="B1588" s="340" t="s">
        <v>6580</v>
      </c>
      <c r="C1588" s="339" t="s">
        <v>896</v>
      </c>
      <c r="D1588" s="341">
        <v>0</v>
      </c>
      <c r="E1588">
        <v>0</v>
      </c>
    </row>
    <row r="1589" spans="1:5">
      <c r="A1589" s="339">
        <v>103944</v>
      </c>
      <c r="B1589" s="340" t="s">
        <v>6581</v>
      </c>
      <c r="C1589" s="339" t="s">
        <v>899</v>
      </c>
      <c r="D1589" s="341">
        <v>0</v>
      </c>
      <c r="E1589">
        <v>0</v>
      </c>
    </row>
    <row r="1590" spans="1:5">
      <c r="A1590" s="339">
        <v>106416</v>
      </c>
      <c r="B1590" s="340" t="s">
        <v>6582</v>
      </c>
      <c r="C1590" s="339" t="s">
        <v>896</v>
      </c>
      <c r="D1590" s="341">
        <v>10.76</v>
      </c>
      <c r="E1590">
        <v>11.91</v>
      </c>
    </row>
    <row r="1591" spans="1:5">
      <c r="A1591" s="339">
        <v>106414</v>
      </c>
      <c r="B1591" s="340" t="s">
        <v>6583</v>
      </c>
      <c r="C1591" s="339" t="s">
        <v>899</v>
      </c>
      <c r="D1591" s="341">
        <v>21.24</v>
      </c>
      <c r="E1591">
        <v>22.39</v>
      </c>
    </row>
    <row r="1592" spans="1:5">
      <c r="A1592" s="339">
        <v>91285</v>
      </c>
      <c r="B1592" s="340" t="s">
        <v>1738</v>
      </c>
      <c r="C1592" s="339" t="s">
        <v>896</v>
      </c>
      <c r="D1592" s="341">
        <v>0.44</v>
      </c>
      <c r="E1592">
        <v>0.48</v>
      </c>
    </row>
    <row r="1593" spans="1:5">
      <c r="A1593" s="339">
        <v>91283</v>
      </c>
      <c r="B1593" s="340" t="s">
        <v>1737</v>
      </c>
      <c r="C1593" s="339" t="s">
        <v>899</v>
      </c>
      <c r="D1593" s="341">
        <v>10.44</v>
      </c>
      <c r="E1593">
        <v>10.46</v>
      </c>
    </row>
    <row r="1594" spans="1:5">
      <c r="A1594" s="339">
        <v>95283</v>
      </c>
      <c r="B1594" s="340" t="s">
        <v>6584</v>
      </c>
      <c r="C1594" s="339" t="s">
        <v>896</v>
      </c>
      <c r="D1594" s="341">
        <v>0.85</v>
      </c>
      <c r="E1594">
        <v>0.85</v>
      </c>
    </row>
    <row r="1595" spans="1:5">
      <c r="A1595" s="339">
        <v>95282</v>
      </c>
      <c r="B1595" s="340" t="s">
        <v>6585</v>
      </c>
      <c r="C1595" s="339" t="s">
        <v>899</v>
      </c>
      <c r="D1595" s="341">
        <v>11.02</v>
      </c>
      <c r="E1595">
        <v>10.95</v>
      </c>
    </row>
    <row r="1596" spans="1:5">
      <c r="A1596" s="339">
        <v>95128</v>
      </c>
      <c r="B1596" s="340" t="s">
        <v>6586</v>
      </c>
      <c r="C1596" s="339" t="s">
        <v>896</v>
      </c>
      <c r="D1596" s="341">
        <v>62.62</v>
      </c>
      <c r="E1596">
        <v>65.63</v>
      </c>
    </row>
    <row r="1597" spans="1:5">
      <c r="A1597" s="339">
        <v>95127</v>
      </c>
      <c r="B1597" s="340" t="s">
        <v>6587</v>
      </c>
      <c r="C1597" s="339" t="s">
        <v>899</v>
      </c>
      <c r="D1597" s="341">
        <v>244.31</v>
      </c>
      <c r="E1597">
        <v>266.02</v>
      </c>
    </row>
    <row r="1598" spans="1:5">
      <c r="A1598" s="339">
        <v>92044</v>
      </c>
      <c r="B1598" s="340" t="s">
        <v>6588</v>
      </c>
      <c r="C1598" s="339" t="s">
        <v>896</v>
      </c>
      <c r="D1598" s="341">
        <v>8.8699999999999992</v>
      </c>
      <c r="E1598">
        <v>8.8699999999999992</v>
      </c>
    </row>
    <row r="1599" spans="1:5">
      <c r="A1599" s="339">
        <v>92043</v>
      </c>
      <c r="B1599" s="340" t="s">
        <v>6589</v>
      </c>
      <c r="C1599" s="339" t="s">
        <v>899</v>
      </c>
      <c r="D1599" s="341">
        <v>15</v>
      </c>
      <c r="E1599">
        <v>15</v>
      </c>
    </row>
    <row r="1600" spans="1:5">
      <c r="A1600" s="339">
        <v>106417</v>
      </c>
      <c r="B1600" s="340" t="s">
        <v>6590</v>
      </c>
      <c r="C1600" s="339" t="s">
        <v>896</v>
      </c>
      <c r="D1600" s="341">
        <v>6.13</v>
      </c>
      <c r="E1600">
        <v>6.78</v>
      </c>
    </row>
    <row r="1601" spans="1:5">
      <c r="A1601" s="339">
        <v>106415</v>
      </c>
      <c r="B1601" s="340" t="s">
        <v>6591</v>
      </c>
      <c r="C1601" s="339" t="s">
        <v>899</v>
      </c>
      <c r="D1601" s="341">
        <v>13.48</v>
      </c>
      <c r="E1601">
        <v>14.22</v>
      </c>
    </row>
    <row r="1602" spans="1:5">
      <c r="A1602" s="339">
        <v>102834</v>
      </c>
      <c r="B1602" s="340" t="s">
        <v>6592</v>
      </c>
      <c r="C1602" s="339" t="s">
        <v>896</v>
      </c>
      <c r="D1602" s="341">
        <v>0</v>
      </c>
      <c r="E1602">
        <v>0</v>
      </c>
    </row>
    <row r="1603" spans="1:5">
      <c r="A1603" s="339">
        <v>102833</v>
      </c>
      <c r="B1603" s="340" t="s">
        <v>6593</v>
      </c>
      <c r="C1603" s="339" t="s">
        <v>899</v>
      </c>
      <c r="D1603" s="341">
        <v>0</v>
      </c>
      <c r="E1603">
        <v>0</v>
      </c>
    </row>
    <row r="1604" spans="1:5">
      <c r="A1604" s="339">
        <v>92119</v>
      </c>
      <c r="B1604" s="340" t="s">
        <v>6594</v>
      </c>
      <c r="C1604" s="339" t="s">
        <v>896</v>
      </c>
      <c r="D1604" s="341">
        <v>0.31</v>
      </c>
      <c r="E1604">
        <v>0.28000000000000003</v>
      </c>
    </row>
    <row r="1605" spans="1:5">
      <c r="A1605" s="339">
        <v>92118</v>
      </c>
      <c r="B1605" s="340" t="s">
        <v>6595</v>
      </c>
      <c r="C1605" s="339" t="s">
        <v>899</v>
      </c>
      <c r="D1605" s="341">
        <v>0.49</v>
      </c>
      <c r="E1605">
        <v>0.44</v>
      </c>
    </row>
    <row r="1606" spans="1:5">
      <c r="A1606" s="339">
        <v>102917</v>
      </c>
      <c r="B1606" s="340" t="s">
        <v>6596</v>
      </c>
      <c r="C1606" s="339" t="s">
        <v>896</v>
      </c>
      <c r="D1606" s="341">
        <v>0</v>
      </c>
      <c r="E1606">
        <v>0</v>
      </c>
    </row>
    <row r="1607" spans="1:5">
      <c r="A1607" s="339">
        <v>102916</v>
      </c>
      <c r="B1607" s="340" t="s">
        <v>6597</v>
      </c>
      <c r="C1607" s="339" t="s">
        <v>899</v>
      </c>
      <c r="D1607" s="341">
        <v>0</v>
      </c>
      <c r="E1607">
        <v>0</v>
      </c>
    </row>
    <row r="1608" spans="1:5">
      <c r="A1608" s="339">
        <v>95721</v>
      </c>
      <c r="B1608" s="340" t="s">
        <v>6598</v>
      </c>
      <c r="C1608" s="339" t="s">
        <v>896</v>
      </c>
      <c r="D1608" s="341">
        <v>110.11</v>
      </c>
      <c r="E1608">
        <v>129.44</v>
      </c>
    </row>
    <row r="1609" spans="1:5">
      <c r="A1609" s="339">
        <v>95720</v>
      </c>
      <c r="B1609" s="340" t="s">
        <v>6599</v>
      </c>
      <c r="C1609" s="339" t="s">
        <v>899</v>
      </c>
      <c r="D1609" s="341">
        <v>289.38</v>
      </c>
      <c r="E1609">
        <v>320.13</v>
      </c>
    </row>
    <row r="1610" spans="1:5">
      <c r="A1610" s="339">
        <v>104717</v>
      </c>
      <c r="B1610" s="340" t="s">
        <v>6600</v>
      </c>
      <c r="C1610" s="339" t="s">
        <v>896</v>
      </c>
      <c r="D1610" s="341">
        <v>105.14</v>
      </c>
      <c r="E1610">
        <v>124.47</v>
      </c>
    </row>
    <row r="1611" spans="1:5">
      <c r="A1611" s="339">
        <v>104716</v>
      </c>
      <c r="B1611" s="340" t="s">
        <v>6601</v>
      </c>
      <c r="C1611" s="339" t="s">
        <v>899</v>
      </c>
      <c r="D1611" s="341">
        <v>279.49</v>
      </c>
      <c r="E1611">
        <v>310.24</v>
      </c>
    </row>
    <row r="1612" spans="1:5">
      <c r="A1612" s="339">
        <v>106399</v>
      </c>
      <c r="B1612" s="340" t="s">
        <v>6602</v>
      </c>
      <c r="C1612" s="339" t="s">
        <v>896</v>
      </c>
      <c r="D1612" s="341">
        <v>0</v>
      </c>
      <c r="E1612">
        <v>0</v>
      </c>
    </row>
    <row r="1613" spans="1:5">
      <c r="A1613" s="339">
        <v>106398</v>
      </c>
      <c r="B1613" s="340" t="s">
        <v>6603</v>
      </c>
      <c r="C1613" s="339" t="s">
        <v>899</v>
      </c>
      <c r="D1613" s="341">
        <v>0</v>
      </c>
      <c r="E1613">
        <v>0</v>
      </c>
    </row>
    <row r="1614" spans="1:5">
      <c r="A1614" s="339">
        <v>106405</v>
      </c>
      <c r="B1614" s="340" t="s">
        <v>6604</v>
      </c>
      <c r="C1614" s="339" t="s">
        <v>896</v>
      </c>
      <c r="D1614" s="341">
        <v>0</v>
      </c>
      <c r="E1614">
        <v>0</v>
      </c>
    </row>
    <row r="1615" spans="1:5">
      <c r="A1615" s="339">
        <v>106404</v>
      </c>
      <c r="B1615" s="340" t="s">
        <v>6605</v>
      </c>
      <c r="C1615" s="339" t="s">
        <v>899</v>
      </c>
      <c r="D1615" s="341">
        <v>0</v>
      </c>
      <c r="E1615">
        <v>0</v>
      </c>
    </row>
    <row r="1616" spans="1:5">
      <c r="A1616" s="339">
        <v>102899</v>
      </c>
      <c r="B1616" s="340" t="s">
        <v>6606</v>
      </c>
      <c r="C1616" s="339" t="s">
        <v>896</v>
      </c>
      <c r="D1616" s="341">
        <v>0</v>
      </c>
      <c r="E1616">
        <v>0</v>
      </c>
    </row>
    <row r="1617" spans="1:5">
      <c r="A1617" s="339">
        <v>102898</v>
      </c>
      <c r="B1617" s="340" t="s">
        <v>6607</v>
      </c>
      <c r="C1617" s="339" t="s">
        <v>899</v>
      </c>
      <c r="D1617" s="341">
        <v>0</v>
      </c>
      <c r="E1617">
        <v>0</v>
      </c>
    </row>
    <row r="1618" spans="1:5">
      <c r="A1618" s="339">
        <v>5632</v>
      </c>
      <c r="B1618" s="340" t="s">
        <v>6608</v>
      </c>
      <c r="C1618" s="339" t="s">
        <v>896</v>
      </c>
      <c r="D1618" s="341">
        <v>87.1</v>
      </c>
      <c r="E1618">
        <v>106.43</v>
      </c>
    </row>
    <row r="1619" spans="1:5">
      <c r="A1619" s="339">
        <v>5631</v>
      </c>
      <c r="B1619" s="340" t="s">
        <v>6609</v>
      </c>
      <c r="C1619" s="339" t="s">
        <v>899</v>
      </c>
      <c r="D1619" s="341">
        <v>216.01</v>
      </c>
      <c r="E1619">
        <v>243.53</v>
      </c>
    </row>
    <row r="1620" spans="1:5">
      <c r="A1620" s="339">
        <v>88908</v>
      </c>
      <c r="B1620" s="340" t="s">
        <v>910</v>
      </c>
      <c r="C1620" s="339" t="s">
        <v>896</v>
      </c>
      <c r="D1620" s="341">
        <v>94.96</v>
      </c>
      <c r="E1620">
        <v>114.29</v>
      </c>
    </row>
    <row r="1621" spans="1:5">
      <c r="A1621" s="339">
        <v>88907</v>
      </c>
      <c r="B1621" s="340" t="s">
        <v>909</v>
      </c>
      <c r="C1621" s="339" t="s">
        <v>899</v>
      </c>
      <c r="D1621" s="341">
        <v>259.26</v>
      </c>
      <c r="E1621">
        <v>290.01</v>
      </c>
    </row>
    <row r="1622" spans="1:5">
      <c r="A1622" s="339">
        <v>5911</v>
      </c>
      <c r="B1622" s="340" t="s">
        <v>6610</v>
      </c>
      <c r="C1622" s="339" t="s">
        <v>896</v>
      </c>
      <c r="D1622" s="341">
        <v>26.99</v>
      </c>
      <c r="E1622">
        <v>36.82</v>
      </c>
    </row>
    <row r="1623" spans="1:5">
      <c r="A1623" s="339">
        <v>5909</v>
      </c>
      <c r="B1623" s="340" t="s">
        <v>6611</v>
      </c>
      <c r="C1623" s="339" t="s">
        <v>899</v>
      </c>
      <c r="D1623" s="341">
        <v>35.42</v>
      </c>
      <c r="E1623">
        <v>45.22</v>
      </c>
    </row>
    <row r="1624" spans="1:5">
      <c r="A1624" s="339">
        <v>91486</v>
      </c>
      <c r="B1624" s="340" t="s">
        <v>6612</v>
      </c>
      <c r="C1624" s="339" t="s">
        <v>896</v>
      </c>
      <c r="D1624" s="341">
        <v>68.39</v>
      </c>
      <c r="E1624">
        <v>79.930000000000007</v>
      </c>
    </row>
    <row r="1625" spans="1:5">
      <c r="A1625" s="339">
        <v>83362</v>
      </c>
      <c r="B1625" s="340" t="s">
        <v>6613</v>
      </c>
      <c r="C1625" s="339" t="s">
        <v>899</v>
      </c>
      <c r="D1625" s="341">
        <v>281.79000000000002</v>
      </c>
      <c r="E1625">
        <v>312.99</v>
      </c>
    </row>
    <row r="1626" spans="1:5">
      <c r="A1626" s="339">
        <v>102839</v>
      </c>
      <c r="B1626" s="340" t="s">
        <v>6614</v>
      </c>
      <c r="C1626" s="339" t="s">
        <v>896</v>
      </c>
      <c r="D1626" s="341">
        <v>0</v>
      </c>
      <c r="E1626">
        <v>0</v>
      </c>
    </row>
    <row r="1627" spans="1:5">
      <c r="A1627" s="339">
        <v>102838</v>
      </c>
      <c r="B1627" s="340" t="s">
        <v>6615</v>
      </c>
      <c r="C1627" s="339" t="s">
        <v>899</v>
      </c>
      <c r="D1627" s="341">
        <v>0</v>
      </c>
      <c r="E1627">
        <v>0</v>
      </c>
    </row>
    <row r="1628" spans="1:5">
      <c r="A1628" s="339">
        <v>89235</v>
      </c>
      <c r="B1628" s="340" t="s">
        <v>6616</v>
      </c>
      <c r="C1628" s="339" t="s">
        <v>896</v>
      </c>
      <c r="D1628" s="341">
        <v>186</v>
      </c>
      <c r="E1628">
        <v>197.45</v>
      </c>
    </row>
    <row r="1629" spans="1:5">
      <c r="A1629" s="339">
        <v>89234</v>
      </c>
      <c r="B1629" s="340" t="s">
        <v>6617</v>
      </c>
      <c r="C1629" s="339" t="s">
        <v>899</v>
      </c>
      <c r="D1629" s="341">
        <v>586.29999999999995</v>
      </c>
      <c r="E1629">
        <v>618.98</v>
      </c>
    </row>
    <row r="1630" spans="1:5">
      <c r="A1630" s="339">
        <v>89243</v>
      </c>
      <c r="B1630" s="340" t="s">
        <v>6618</v>
      </c>
      <c r="C1630" s="339" t="s">
        <v>896</v>
      </c>
      <c r="D1630" s="341">
        <v>400.57</v>
      </c>
      <c r="E1630">
        <v>412.02</v>
      </c>
    </row>
    <row r="1631" spans="1:5">
      <c r="A1631" s="339">
        <v>89242</v>
      </c>
      <c r="B1631" s="340" t="s">
        <v>6619</v>
      </c>
      <c r="C1631" s="339" t="s">
        <v>899</v>
      </c>
      <c r="D1631" s="341">
        <v>1391.51</v>
      </c>
      <c r="E1631">
        <v>1459.09</v>
      </c>
    </row>
    <row r="1632" spans="1:5">
      <c r="A1632" s="339">
        <v>102935</v>
      </c>
      <c r="B1632" s="340" t="s">
        <v>6620</v>
      </c>
      <c r="C1632" s="339" t="s">
        <v>896</v>
      </c>
      <c r="D1632" s="341">
        <v>0</v>
      </c>
      <c r="E1632">
        <v>0</v>
      </c>
    </row>
    <row r="1633" spans="1:5">
      <c r="A1633" s="339">
        <v>102934</v>
      </c>
      <c r="B1633" s="340" t="s">
        <v>6621</v>
      </c>
      <c r="C1633" s="339" t="s">
        <v>899</v>
      </c>
      <c r="D1633" s="341">
        <v>0</v>
      </c>
      <c r="E1633">
        <v>0</v>
      </c>
    </row>
    <row r="1634" spans="1:5">
      <c r="A1634" s="339">
        <v>93416</v>
      </c>
      <c r="B1634" s="340" t="s">
        <v>6622</v>
      </c>
      <c r="C1634" s="339" t="s">
        <v>896</v>
      </c>
      <c r="D1634" s="341">
        <v>0.5</v>
      </c>
      <c r="E1634">
        <v>0.5</v>
      </c>
    </row>
    <row r="1635" spans="1:5">
      <c r="A1635" s="339">
        <v>93415</v>
      </c>
      <c r="B1635" s="340" t="s">
        <v>6623</v>
      </c>
      <c r="C1635" s="339" t="s">
        <v>899</v>
      </c>
      <c r="D1635" s="341">
        <v>12.82</v>
      </c>
      <c r="E1635">
        <v>12.73</v>
      </c>
    </row>
    <row r="1636" spans="1:5">
      <c r="A1636" s="339">
        <v>5689</v>
      </c>
      <c r="B1636" s="340" t="s">
        <v>6624</v>
      </c>
      <c r="C1636" s="339" t="s">
        <v>899</v>
      </c>
      <c r="D1636" s="341">
        <v>6.4</v>
      </c>
      <c r="E1636">
        <v>6.4</v>
      </c>
    </row>
    <row r="1637" spans="1:5">
      <c r="A1637" s="339">
        <v>5690</v>
      </c>
      <c r="B1637" s="340" t="s">
        <v>6625</v>
      </c>
      <c r="C1637" s="339" t="s">
        <v>896</v>
      </c>
      <c r="D1637" s="341">
        <v>4.1399999999999997</v>
      </c>
      <c r="E1637">
        <v>4.1399999999999997</v>
      </c>
    </row>
    <row r="1638" spans="1:5">
      <c r="A1638" s="339">
        <v>5923</v>
      </c>
      <c r="B1638" s="340" t="s">
        <v>6626</v>
      </c>
      <c r="C1638" s="339" t="s">
        <v>896</v>
      </c>
      <c r="D1638" s="341">
        <v>3.25</v>
      </c>
      <c r="E1638">
        <v>3.25</v>
      </c>
    </row>
    <row r="1639" spans="1:5">
      <c r="A1639" s="339">
        <v>5921</v>
      </c>
      <c r="B1639" s="340" t="s">
        <v>6627</v>
      </c>
      <c r="C1639" s="339" t="s">
        <v>899</v>
      </c>
      <c r="D1639" s="341">
        <v>5.0199999999999996</v>
      </c>
      <c r="E1639">
        <v>5.0199999999999996</v>
      </c>
    </row>
    <row r="1640" spans="1:5">
      <c r="A1640" s="339">
        <v>95212</v>
      </c>
      <c r="B1640" s="340" t="s">
        <v>6628</v>
      </c>
      <c r="C1640" s="339" t="s">
        <v>899</v>
      </c>
      <c r="D1640" s="341">
        <v>161.66999999999999</v>
      </c>
      <c r="E1640">
        <v>168.95</v>
      </c>
    </row>
    <row r="1641" spans="1:5">
      <c r="A1641" s="339">
        <v>95213</v>
      </c>
      <c r="B1641" s="340" t="s">
        <v>6629</v>
      </c>
      <c r="C1641" s="339" t="s">
        <v>896</v>
      </c>
      <c r="D1641" s="341">
        <v>93.21</v>
      </c>
      <c r="E1641">
        <v>101.99</v>
      </c>
    </row>
    <row r="1642" spans="1:5">
      <c r="A1642" s="339">
        <v>93272</v>
      </c>
      <c r="B1642" s="340" t="s">
        <v>6630</v>
      </c>
      <c r="C1642" s="339" t="s">
        <v>899</v>
      </c>
      <c r="D1642" s="341">
        <v>99.38</v>
      </c>
      <c r="E1642">
        <v>106.66</v>
      </c>
    </row>
    <row r="1643" spans="1:5">
      <c r="A1643" s="339">
        <v>93274</v>
      </c>
      <c r="B1643" s="340" t="s">
        <v>6631</v>
      </c>
      <c r="C1643" s="339" t="s">
        <v>896</v>
      </c>
      <c r="D1643" s="341">
        <v>63.74</v>
      </c>
      <c r="E1643">
        <v>72.52</v>
      </c>
    </row>
    <row r="1644" spans="1:5">
      <c r="A1644" s="339">
        <v>83766</v>
      </c>
      <c r="B1644" s="340" t="s">
        <v>6632</v>
      </c>
      <c r="C1644" s="339" t="s">
        <v>896</v>
      </c>
      <c r="D1644" s="341">
        <v>42.94</v>
      </c>
      <c r="E1644">
        <v>55.05</v>
      </c>
    </row>
    <row r="1645" spans="1:5">
      <c r="A1645" s="339">
        <v>83765</v>
      </c>
      <c r="B1645" s="340" t="s">
        <v>6633</v>
      </c>
      <c r="C1645" s="339" t="s">
        <v>899</v>
      </c>
      <c r="D1645" s="341">
        <v>106.57</v>
      </c>
      <c r="E1645">
        <v>125.06</v>
      </c>
    </row>
    <row r="1646" spans="1:5">
      <c r="A1646" s="339">
        <v>95873</v>
      </c>
      <c r="B1646" s="340" t="s">
        <v>6634</v>
      </c>
      <c r="C1646" s="339" t="s">
        <v>896</v>
      </c>
      <c r="D1646" s="341">
        <v>15</v>
      </c>
      <c r="E1646">
        <v>15</v>
      </c>
    </row>
    <row r="1647" spans="1:5">
      <c r="A1647" s="339">
        <v>95872</v>
      </c>
      <c r="B1647" s="340" t="s">
        <v>6635</v>
      </c>
      <c r="C1647" s="339" t="s">
        <v>899</v>
      </c>
      <c r="D1647" s="341">
        <v>320.64</v>
      </c>
      <c r="E1647">
        <v>355.33</v>
      </c>
    </row>
    <row r="1648" spans="1:5">
      <c r="A1648" s="339">
        <v>104689</v>
      </c>
      <c r="B1648" s="340" t="s">
        <v>6636</v>
      </c>
      <c r="C1648" s="339" t="s">
        <v>896</v>
      </c>
      <c r="D1648" s="341">
        <v>0</v>
      </c>
      <c r="E1648">
        <v>0</v>
      </c>
    </row>
    <row r="1649" spans="1:5">
      <c r="A1649" s="339">
        <v>104688</v>
      </c>
      <c r="B1649" s="340" t="s">
        <v>6637</v>
      </c>
      <c r="C1649" s="339" t="s">
        <v>899</v>
      </c>
      <c r="D1649" s="341">
        <v>0</v>
      </c>
      <c r="E1649">
        <v>0</v>
      </c>
    </row>
    <row r="1650" spans="1:5">
      <c r="A1650" s="339">
        <v>73395</v>
      </c>
      <c r="B1650" s="340" t="s">
        <v>6638</v>
      </c>
      <c r="C1650" s="339" t="s">
        <v>896</v>
      </c>
      <c r="D1650" s="341">
        <v>10.53</v>
      </c>
      <c r="E1650">
        <v>10.53</v>
      </c>
    </row>
    <row r="1651" spans="1:5">
      <c r="A1651" s="339">
        <v>73417</v>
      </c>
      <c r="B1651" s="340" t="s">
        <v>6639</v>
      </c>
      <c r="C1651" s="339" t="s">
        <v>899</v>
      </c>
      <c r="D1651" s="341">
        <v>207.64</v>
      </c>
      <c r="E1651">
        <v>230.27</v>
      </c>
    </row>
    <row r="1652" spans="1:5">
      <c r="A1652" s="339">
        <v>93428</v>
      </c>
      <c r="B1652" s="340" t="s">
        <v>6640</v>
      </c>
      <c r="C1652" s="339" t="s">
        <v>896</v>
      </c>
      <c r="D1652" s="341">
        <v>9.3800000000000008</v>
      </c>
      <c r="E1652">
        <v>9.3800000000000008</v>
      </c>
    </row>
    <row r="1653" spans="1:5">
      <c r="A1653" s="339">
        <v>93427</v>
      </c>
      <c r="B1653" s="340" t="s">
        <v>6641</v>
      </c>
      <c r="C1653" s="339" t="s">
        <v>899</v>
      </c>
      <c r="D1653" s="341">
        <v>189.16</v>
      </c>
      <c r="E1653">
        <v>209.52</v>
      </c>
    </row>
    <row r="1654" spans="1:5">
      <c r="A1654" s="339">
        <v>93422</v>
      </c>
      <c r="B1654" s="340" t="s">
        <v>6642</v>
      </c>
      <c r="C1654" s="339" t="s">
        <v>896</v>
      </c>
      <c r="D1654" s="341">
        <v>6.62</v>
      </c>
      <c r="E1654">
        <v>6.62</v>
      </c>
    </row>
    <row r="1655" spans="1:5">
      <c r="A1655" s="339">
        <v>93421</v>
      </c>
      <c r="B1655" s="340" t="s">
        <v>6643</v>
      </c>
      <c r="C1655" s="339" t="s">
        <v>899</v>
      </c>
      <c r="D1655" s="341">
        <v>83.63</v>
      </c>
      <c r="E1655">
        <v>92.15</v>
      </c>
    </row>
    <row r="1656" spans="1:5">
      <c r="A1656" s="339">
        <v>93282</v>
      </c>
      <c r="B1656" s="340" t="s">
        <v>6644</v>
      </c>
      <c r="C1656" s="339" t="s">
        <v>896</v>
      </c>
      <c r="D1656" s="341">
        <v>21.77</v>
      </c>
      <c r="E1656">
        <v>35.22</v>
      </c>
    </row>
    <row r="1657" spans="1:5">
      <c r="A1657" s="339">
        <v>93281</v>
      </c>
      <c r="B1657" s="340" t="s">
        <v>6645</v>
      </c>
      <c r="C1657" s="339" t="s">
        <v>899</v>
      </c>
      <c r="D1657" s="341">
        <v>22.83</v>
      </c>
      <c r="E1657">
        <v>36.119999999999997</v>
      </c>
    </row>
    <row r="1658" spans="1:5">
      <c r="A1658" s="339">
        <v>104914</v>
      </c>
      <c r="B1658" s="340" t="s">
        <v>6646</v>
      </c>
      <c r="C1658" s="339" t="s">
        <v>896</v>
      </c>
      <c r="D1658" s="341">
        <v>0</v>
      </c>
      <c r="E1658">
        <v>0</v>
      </c>
    </row>
    <row r="1659" spans="1:5">
      <c r="A1659" s="339">
        <v>104913</v>
      </c>
      <c r="B1659" s="340" t="s">
        <v>6647</v>
      </c>
      <c r="C1659" s="339" t="s">
        <v>899</v>
      </c>
      <c r="D1659" s="341">
        <v>0</v>
      </c>
      <c r="E1659">
        <v>0</v>
      </c>
    </row>
    <row r="1660" spans="1:5">
      <c r="A1660" s="339">
        <v>102845</v>
      </c>
      <c r="B1660" s="340" t="s">
        <v>6648</v>
      </c>
      <c r="C1660" s="339" t="s">
        <v>896</v>
      </c>
      <c r="D1660" s="341">
        <v>0</v>
      </c>
      <c r="E1660">
        <v>0</v>
      </c>
    </row>
    <row r="1661" spans="1:5">
      <c r="A1661" s="339">
        <v>102844</v>
      </c>
      <c r="B1661" s="340" t="s">
        <v>6649</v>
      </c>
      <c r="C1661" s="339" t="s">
        <v>899</v>
      </c>
      <c r="D1661" s="341">
        <v>0</v>
      </c>
      <c r="E1661">
        <v>0</v>
      </c>
    </row>
    <row r="1662" spans="1:5">
      <c r="A1662" s="339">
        <v>89273</v>
      </c>
      <c r="B1662" s="340" t="s">
        <v>6650</v>
      </c>
      <c r="C1662" s="339" t="s">
        <v>896</v>
      </c>
      <c r="D1662" s="341">
        <v>104.53</v>
      </c>
      <c r="E1662">
        <v>113.31</v>
      </c>
    </row>
    <row r="1663" spans="1:5">
      <c r="A1663" s="339">
        <v>89272</v>
      </c>
      <c r="B1663" s="340" t="s">
        <v>6651</v>
      </c>
      <c r="C1663" s="339" t="s">
        <v>899</v>
      </c>
      <c r="D1663" s="341">
        <v>219.24</v>
      </c>
      <c r="E1663">
        <v>231.71</v>
      </c>
    </row>
    <row r="1664" spans="1:5">
      <c r="A1664" s="339">
        <v>93288</v>
      </c>
      <c r="B1664" s="340" t="s">
        <v>993</v>
      </c>
      <c r="C1664" s="339" t="s">
        <v>896</v>
      </c>
      <c r="D1664" s="341">
        <v>176.03</v>
      </c>
      <c r="E1664">
        <v>184.81</v>
      </c>
    </row>
    <row r="1665" spans="1:5">
      <c r="A1665" s="339">
        <v>93287</v>
      </c>
      <c r="B1665" s="340" t="s">
        <v>990</v>
      </c>
      <c r="C1665" s="339" t="s">
        <v>899</v>
      </c>
      <c r="D1665" s="341">
        <v>349.72</v>
      </c>
      <c r="E1665">
        <v>356.42</v>
      </c>
    </row>
    <row r="1666" spans="1:5">
      <c r="A1666" s="339">
        <v>104711</v>
      </c>
      <c r="B1666" s="340" t="s">
        <v>6652</v>
      </c>
      <c r="C1666" s="339" t="s">
        <v>896</v>
      </c>
      <c r="D1666" s="341">
        <v>0</v>
      </c>
      <c r="E1666">
        <v>0</v>
      </c>
    </row>
    <row r="1667" spans="1:5">
      <c r="A1667" s="339">
        <v>104710</v>
      </c>
      <c r="B1667" s="340" t="s">
        <v>6653</v>
      </c>
      <c r="C1667" s="339" t="s">
        <v>899</v>
      </c>
      <c r="D1667" s="341">
        <v>0</v>
      </c>
      <c r="E1667">
        <v>0</v>
      </c>
    </row>
    <row r="1668" spans="1:5">
      <c r="A1668" s="339">
        <v>104908</v>
      </c>
      <c r="B1668" s="340" t="s">
        <v>6654</v>
      </c>
      <c r="C1668" s="339" t="s">
        <v>896</v>
      </c>
      <c r="D1668" s="341">
        <v>0</v>
      </c>
      <c r="E1668">
        <v>0</v>
      </c>
    </row>
    <row r="1669" spans="1:5">
      <c r="A1669" s="339">
        <v>104907</v>
      </c>
      <c r="B1669" s="340" t="s">
        <v>6655</v>
      </c>
      <c r="C1669" s="339" t="s">
        <v>899</v>
      </c>
      <c r="D1669" s="341">
        <v>0</v>
      </c>
      <c r="E1669">
        <v>0</v>
      </c>
    </row>
    <row r="1670" spans="1:5">
      <c r="A1670" s="339">
        <v>102851</v>
      </c>
      <c r="B1670" s="340" t="s">
        <v>6656</v>
      </c>
      <c r="C1670" s="339" t="s">
        <v>896</v>
      </c>
      <c r="D1670" s="341">
        <v>0</v>
      </c>
      <c r="E1670">
        <v>0</v>
      </c>
    </row>
    <row r="1671" spans="1:5">
      <c r="A1671" s="339">
        <v>102850</v>
      </c>
      <c r="B1671" s="340" t="s">
        <v>6657</v>
      </c>
      <c r="C1671" s="339" t="s">
        <v>899</v>
      </c>
      <c r="D1671" s="341">
        <v>0</v>
      </c>
      <c r="E1671">
        <v>0</v>
      </c>
    </row>
    <row r="1672" spans="1:5">
      <c r="A1672" s="339">
        <v>102857</v>
      </c>
      <c r="B1672" s="340" t="s">
        <v>6658</v>
      </c>
      <c r="C1672" s="339" t="s">
        <v>896</v>
      </c>
      <c r="D1672" s="341">
        <v>0</v>
      </c>
      <c r="E1672">
        <v>0</v>
      </c>
    </row>
    <row r="1673" spans="1:5">
      <c r="A1673" s="339">
        <v>102856</v>
      </c>
      <c r="B1673" s="340" t="s">
        <v>6659</v>
      </c>
      <c r="C1673" s="339" t="s">
        <v>899</v>
      </c>
      <c r="D1673" s="341">
        <v>0</v>
      </c>
      <c r="E1673">
        <v>0</v>
      </c>
    </row>
    <row r="1674" spans="1:5">
      <c r="A1674" s="339">
        <v>106256</v>
      </c>
      <c r="B1674" s="340" t="s">
        <v>6660</v>
      </c>
      <c r="C1674" s="339" t="s">
        <v>896</v>
      </c>
      <c r="D1674" s="341">
        <v>98.09</v>
      </c>
      <c r="E1674">
        <v>110.56</v>
      </c>
    </row>
    <row r="1675" spans="1:5">
      <c r="A1675" s="339">
        <v>106251</v>
      </c>
      <c r="B1675" s="340" t="s">
        <v>6661</v>
      </c>
      <c r="C1675" s="339" t="s">
        <v>899</v>
      </c>
      <c r="D1675" s="341">
        <v>342.69</v>
      </c>
      <c r="E1675">
        <v>375.21</v>
      </c>
    </row>
    <row r="1676" spans="1:5">
      <c r="A1676" s="339">
        <v>93403</v>
      </c>
      <c r="B1676" s="340" t="s">
        <v>6662</v>
      </c>
      <c r="C1676" s="339" t="s">
        <v>896</v>
      </c>
      <c r="D1676" s="341">
        <v>68.650000000000006</v>
      </c>
      <c r="E1676">
        <v>81.12</v>
      </c>
    </row>
    <row r="1677" spans="1:5">
      <c r="A1677" s="339">
        <v>93402</v>
      </c>
      <c r="B1677" s="340" t="s">
        <v>6663</v>
      </c>
      <c r="C1677" s="339" t="s">
        <v>899</v>
      </c>
      <c r="D1677" s="341">
        <v>284.98</v>
      </c>
      <c r="E1677">
        <v>317.54000000000002</v>
      </c>
    </row>
    <row r="1678" spans="1:5">
      <c r="A1678" s="339">
        <v>5930</v>
      </c>
      <c r="B1678" s="340" t="s">
        <v>6664</v>
      </c>
      <c r="C1678" s="339" t="s">
        <v>896</v>
      </c>
      <c r="D1678" s="341">
        <v>71.78</v>
      </c>
      <c r="E1678">
        <v>84.25</v>
      </c>
    </row>
    <row r="1679" spans="1:5">
      <c r="A1679" s="339">
        <v>5928</v>
      </c>
      <c r="B1679" s="340" t="s">
        <v>1502</v>
      </c>
      <c r="C1679" s="339" t="s">
        <v>899</v>
      </c>
      <c r="D1679" s="341">
        <v>290.97000000000003</v>
      </c>
      <c r="E1679">
        <v>323.52999999999997</v>
      </c>
    </row>
    <row r="1680" spans="1:5">
      <c r="A1680" s="339">
        <v>105845</v>
      </c>
      <c r="B1680" s="340" t="s">
        <v>6665</v>
      </c>
      <c r="C1680" s="339" t="s">
        <v>896</v>
      </c>
      <c r="D1680" s="341">
        <v>0</v>
      </c>
      <c r="E1680">
        <v>0</v>
      </c>
    </row>
    <row r="1681" spans="1:5">
      <c r="A1681" s="339">
        <v>105844</v>
      </c>
      <c r="B1681" s="340" t="s">
        <v>6666</v>
      </c>
      <c r="C1681" s="339" t="s">
        <v>899</v>
      </c>
      <c r="D1681" s="341">
        <v>0</v>
      </c>
      <c r="E1681">
        <v>0</v>
      </c>
    </row>
    <row r="1682" spans="1:5">
      <c r="A1682" s="339">
        <v>91635</v>
      </c>
      <c r="B1682" s="340" t="s">
        <v>6667</v>
      </c>
      <c r="C1682" s="339" t="s">
        <v>896</v>
      </c>
      <c r="D1682" s="341">
        <v>63.05</v>
      </c>
      <c r="E1682">
        <v>75.52</v>
      </c>
    </row>
    <row r="1683" spans="1:5">
      <c r="A1683" s="339">
        <v>91634</v>
      </c>
      <c r="B1683" s="340" t="s">
        <v>6668</v>
      </c>
      <c r="C1683" s="339" t="s">
        <v>899</v>
      </c>
      <c r="D1683" s="341">
        <v>246.43</v>
      </c>
      <c r="E1683">
        <v>275.89999999999998</v>
      </c>
    </row>
    <row r="1684" spans="1:5">
      <c r="A1684" s="339">
        <v>105985</v>
      </c>
      <c r="B1684" s="340" t="s">
        <v>6669</v>
      </c>
      <c r="C1684" s="339" t="s">
        <v>896</v>
      </c>
      <c r="D1684" s="341">
        <v>95.35</v>
      </c>
      <c r="E1684">
        <v>107.82</v>
      </c>
    </row>
    <row r="1685" spans="1:5">
      <c r="A1685" s="339">
        <v>105984</v>
      </c>
      <c r="B1685" s="340" t="s">
        <v>6670</v>
      </c>
      <c r="C1685" s="339" t="s">
        <v>899</v>
      </c>
      <c r="D1685" s="341">
        <v>337.46</v>
      </c>
      <c r="E1685">
        <v>369.98</v>
      </c>
    </row>
    <row r="1686" spans="1:5">
      <c r="A1686" s="339">
        <v>98765</v>
      </c>
      <c r="B1686" s="340" t="s">
        <v>6671</v>
      </c>
      <c r="C1686" s="339" t="s">
        <v>896</v>
      </c>
      <c r="D1686" s="341">
        <v>0.08</v>
      </c>
      <c r="E1686">
        <v>0.06</v>
      </c>
    </row>
    <row r="1687" spans="1:5">
      <c r="A1687" s="339">
        <v>98764</v>
      </c>
      <c r="B1687" s="340" t="s">
        <v>6672</v>
      </c>
      <c r="C1687" s="339" t="s">
        <v>899</v>
      </c>
      <c r="D1687" s="341">
        <v>6.34</v>
      </c>
      <c r="E1687">
        <v>5.36</v>
      </c>
    </row>
    <row r="1688" spans="1:5">
      <c r="A1688" s="339">
        <v>99834</v>
      </c>
      <c r="B1688" s="340" t="s">
        <v>6673</v>
      </c>
      <c r="C1688" s="339" t="s">
        <v>896</v>
      </c>
      <c r="D1688" s="341">
        <v>0.08</v>
      </c>
      <c r="E1688">
        <v>0.19</v>
      </c>
    </row>
    <row r="1689" spans="1:5">
      <c r="A1689" s="339">
        <v>99833</v>
      </c>
      <c r="B1689" s="340" t="s">
        <v>6674</v>
      </c>
      <c r="C1689" s="339" t="s">
        <v>899</v>
      </c>
      <c r="D1689" s="341">
        <v>4.72</v>
      </c>
      <c r="E1689">
        <v>4.18</v>
      </c>
    </row>
    <row r="1690" spans="1:5">
      <c r="A1690" s="339">
        <v>104521</v>
      </c>
      <c r="B1690" s="340" t="s">
        <v>6675</v>
      </c>
      <c r="C1690" s="339" t="s">
        <v>896</v>
      </c>
      <c r="D1690" s="341">
        <v>0</v>
      </c>
      <c r="E1690">
        <v>0</v>
      </c>
    </row>
    <row r="1691" spans="1:5">
      <c r="A1691" s="339">
        <v>104520</v>
      </c>
      <c r="B1691" s="340" t="s">
        <v>6676</v>
      </c>
      <c r="C1691" s="339" t="s">
        <v>899</v>
      </c>
      <c r="D1691" s="341">
        <v>0</v>
      </c>
      <c r="E1691">
        <v>0</v>
      </c>
    </row>
    <row r="1692" spans="1:5">
      <c r="A1692" s="339">
        <v>90687</v>
      </c>
      <c r="B1692" s="340" t="s">
        <v>6677</v>
      </c>
      <c r="C1692" s="339" t="s">
        <v>896</v>
      </c>
      <c r="D1692" s="341">
        <v>73.13</v>
      </c>
      <c r="E1692">
        <v>84.58</v>
      </c>
    </row>
    <row r="1693" spans="1:5">
      <c r="A1693" s="339">
        <v>90686</v>
      </c>
      <c r="B1693" s="340" t="s">
        <v>6678</v>
      </c>
      <c r="C1693" s="339" t="s">
        <v>899</v>
      </c>
      <c r="D1693" s="341">
        <v>177.16</v>
      </c>
      <c r="E1693">
        <v>195.84</v>
      </c>
    </row>
    <row r="1694" spans="1:5">
      <c r="A1694" s="339">
        <v>5952</v>
      </c>
      <c r="B1694" s="340" t="s">
        <v>1755</v>
      </c>
      <c r="C1694" s="339" t="s">
        <v>896</v>
      </c>
      <c r="D1694" s="341">
        <v>20.79</v>
      </c>
      <c r="E1694">
        <v>35.21</v>
      </c>
    </row>
    <row r="1695" spans="1:5">
      <c r="A1695" s="339">
        <v>5795</v>
      </c>
      <c r="B1695" s="340" t="s">
        <v>1753</v>
      </c>
      <c r="C1695" s="339" t="s">
        <v>899</v>
      </c>
      <c r="D1695" s="341">
        <v>21.23</v>
      </c>
      <c r="E1695">
        <v>35.700000000000003</v>
      </c>
    </row>
    <row r="1696" spans="1:5">
      <c r="A1696" s="339">
        <v>104657</v>
      </c>
      <c r="B1696" s="340" t="s">
        <v>6679</v>
      </c>
      <c r="C1696" s="339" t="s">
        <v>896</v>
      </c>
      <c r="D1696" s="341">
        <v>0</v>
      </c>
      <c r="E1696">
        <v>0</v>
      </c>
    </row>
    <row r="1697" spans="1:5">
      <c r="A1697" s="339">
        <v>104656</v>
      </c>
      <c r="B1697" s="340" t="s">
        <v>6680</v>
      </c>
      <c r="C1697" s="339" t="s">
        <v>899</v>
      </c>
      <c r="D1697" s="341">
        <v>0</v>
      </c>
      <c r="E1697">
        <v>0</v>
      </c>
    </row>
    <row r="1698" spans="1:5">
      <c r="A1698" s="339">
        <v>102274</v>
      </c>
      <c r="B1698" s="340" t="s">
        <v>6681</v>
      </c>
      <c r="C1698" s="339" t="s">
        <v>896</v>
      </c>
      <c r="D1698" s="341">
        <v>21.09</v>
      </c>
      <c r="E1698">
        <v>35.54</v>
      </c>
    </row>
    <row r="1699" spans="1:5">
      <c r="A1699" s="339">
        <v>102275</v>
      </c>
      <c r="B1699" s="340" t="s">
        <v>6682</v>
      </c>
      <c r="C1699" s="339" t="s">
        <v>899</v>
      </c>
      <c r="D1699" s="341">
        <v>23.6</v>
      </c>
      <c r="E1699">
        <v>37.86</v>
      </c>
    </row>
    <row r="1700" spans="1:5">
      <c r="A1700" s="339">
        <v>95259</v>
      </c>
      <c r="B1700" s="340" t="s">
        <v>6683</v>
      </c>
      <c r="C1700" s="339" t="s">
        <v>896</v>
      </c>
      <c r="D1700" s="341">
        <v>21.24</v>
      </c>
      <c r="E1700">
        <v>35.700000000000003</v>
      </c>
    </row>
    <row r="1701" spans="1:5">
      <c r="A1701" s="339">
        <v>95258</v>
      </c>
      <c r="B1701" s="340" t="s">
        <v>6684</v>
      </c>
      <c r="C1701" s="339" t="s">
        <v>899</v>
      </c>
      <c r="D1701" s="341">
        <v>22.14</v>
      </c>
      <c r="E1701">
        <v>36.69</v>
      </c>
    </row>
    <row r="1702" spans="1:5">
      <c r="A1702" s="339">
        <v>105917</v>
      </c>
      <c r="B1702" s="340" t="s">
        <v>6685</v>
      </c>
      <c r="C1702" s="339" t="s">
        <v>896</v>
      </c>
      <c r="D1702" s="341">
        <v>21.11</v>
      </c>
      <c r="E1702">
        <v>35.549999999999997</v>
      </c>
    </row>
    <row r="1703" spans="1:5">
      <c r="A1703" s="339">
        <v>105916</v>
      </c>
      <c r="B1703" s="340" t="s">
        <v>6686</v>
      </c>
      <c r="C1703" s="339" t="s">
        <v>899</v>
      </c>
      <c r="D1703" s="341">
        <v>21.87</v>
      </c>
      <c r="E1703">
        <v>36.39</v>
      </c>
    </row>
    <row r="1704" spans="1:5">
      <c r="A1704" s="339">
        <v>103794</v>
      </c>
      <c r="B1704" s="340" t="s">
        <v>6687</v>
      </c>
      <c r="C1704" s="339" t="s">
        <v>896</v>
      </c>
      <c r="D1704" s="341">
        <v>0</v>
      </c>
      <c r="E1704">
        <v>0</v>
      </c>
    </row>
    <row r="1705" spans="1:5">
      <c r="A1705" s="339">
        <v>103793</v>
      </c>
      <c r="B1705" s="340" t="s">
        <v>6688</v>
      </c>
      <c r="C1705" s="339" t="s">
        <v>899</v>
      </c>
      <c r="D1705" s="341">
        <v>0</v>
      </c>
      <c r="E1705">
        <v>0</v>
      </c>
    </row>
    <row r="1706" spans="1:5">
      <c r="A1706" s="339">
        <v>96156</v>
      </c>
      <c r="B1706" s="340" t="s">
        <v>6689</v>
      </c>
      <c r="C1706" s="339" t="s">
        <v>896</v>
      </c>
      <c r="D1706" s="341">
        <v>64.62</v>
      </c>
      <c r="E1706">
        <v>76.069999999999993</v>
      </c>
    </row>
    <row r="1707" spans="1:5">
      <c r="A1707" s="339">
        <v>96158</v>
      </c>
      <c r="B1707" s="340" t="s">
        <v>6690</v>
      </c>
      <c r="C1707" s="339" t="s">
        <v>899</v>
      </c>
      <c r="D1707" s="341">
        <v>148.46</v>
      </c>
      <c r="E1707">
        <v>164.97</v>
      </c>
    </row>
    <row r="1708" spans="1:5">
      <c r="A1708" s="339">
        <v>90693</v>
      </c>
      <c r="B1708" s="340" t="s">
        <v>6691</v>
      </c>
      <c r="C1708" s="339" t="s">
        <v>896</v>
      </c>
      <c r="D1708" s="341">
        <v>59.88</v>
      </c>
      <c r="E1708">
        <v>71.33</v>
      </c>
    </row>
    <row r="1709" spans="1:5">
      <c r="A1709" s="339">
        <v>90692</v>
      </c>
      <c r="B1709" s="340" t="s">
        <v>6692</v>
      </c>
      <c r="C1709" s="339" t="s">
        <v>899</v>
      </c>
      <c r="D1709" s="341">
        <v>139.03</v>
      </c>
      <c r="E1709">
        <v>155.54</v>
      </c>
    </row>
    <row r="1710" spans="1:5">
      <c r="A1710" s="339">
        <v>96246</v>
      </c>
      <c r="B1710" s="340" t="s">
        <v>6693</v>
      </c>
      <c r="C1710" s="339" t="s">
        <v>896</v>
      </c>
      <c r="D1710" s="341">
        <v>65.98</v>
      </c>
      <c r="E1710">
        <v>85.31</v>
      </c>
    </row>
    <row r="1711" spans="1:5">
      <c r="A1711" s="339">
        <v>96245</v>
      </c>
      <c r="B1711" s="340" t="s">
        <v>6694</v>
      </c>
      <c r="C1711" s="339" t="s">
        <v>899</v>
      </c>
      <c r="D1711" s="341">
        <v>123.08</v>
      </c>
      <c r="E1711">
        <v>144.62</v>
      </c>
    </row>
    <row r="1712" spans="1:5">
      <c r="A1712" s="339">
        <v>88404</v>
      </c>
      <c r="B1712" s="340" t="s">
        <v>6695</v>
      </c>
      <c r="C1712" s="339" t="s">
        <v>896</v>
      </c>
      <c r="D1712" s="341">
        <v>1.1000000000000001</v>
      </c>
      <c r="E1712">
        <v>0.99</v>
      </c>
    </row>
    <row r="1713" spans="1:5">
      <c r="A1713" s="339">
        <v>88399</v>
      </c>
      <c r="B1713" s="340" t="s">
        <v>6696</v>
      </c>
      <c r="C1713" s="339" t="s">
        <v>899</v>
      </c>
      <c r="D1713" s="341">
        <v>4.04</v>
      </c>
      <c r="E1713">
        <v>3.53</v>
      </c>
    </row>
    <row r="1714" spans="1:5">
      <c r="A1714" s="339">
        <v>88392</v>
      </c>
      <c r="B1714" s="340" t="s">
        <v>6697</v>
      </c>
      <c r="C1714" s="339" t="s">
        <v>896</v>
      </c>
      <c r="D1714" s="341">
        <v>1.17</v>
      </c>
      <c r="E1714">
        <v>1.05</v>
      </c>
    </row>
    <row r="1715" spans="1:5">
      <c r="A1715" s="339">
        <v>88386</v>
      </c>
      <c r="B1715" s="340" t="s">
        <v>6698</v>
      </c>
      <c r="C1715" s="339" t="s">
        <v>899</v>
      </c>
      <c r="D1715" s="341">
        <v>5.46</v>
      </c>
      <c r="E1715">
        <v>4.74</v>
      </c>
    </row>
    <row r="1716" spans="1:5">
      <c r="A1716" s="339">
        <v>88398</v>
      </c>
      <c r="B1716" s="340" t="s">
        <v>6699</v>
      </c>
      <c r="C1716" s="339" t="s">
        <v>896</v>
      </c>
      <c r="D1716" s="341">
        <v>1.4</v>
      </c>
      <c r="E1716">
        <v>1.25</v>
      </c>
    </row>
    <row r="1717" spans="1:5">
      <c r="A1717" s="339">
        <v>88393</v>
      </c>
      <c r="B1717" s="340" t="s">
        <v>6700</v>
      </c>
      <c r="C1717" s="339" t="s">
        <v>899</v>
      </c>
      <c r="D1717" s="341">
        <v>7.51</v>
      </c>
      <c r="E1717">
        <v>6.49</v>
      </c>
    </row>
    <row r="1718" spans="1:5">
      <c r="A1718" s="339">
        <v>90638</v>
      </c>
      <c r="B1718" s="340" t="s">
        <v>6701</v>
      </c>
      <c r="C1718" s="339" t="s">
        <v>896</v>
      </c>
      <c r="D1718" s="341">
        <v>5.57</v>
      </c>
      <c r="E1718">
        <v>5.0199999999999996</v>
      </c>
    </row>
    <row r="1719" spans="1:5">
      <c r="A1719" s="339">
        <v>90637</v>
      </c>
      <c r="B1719" s="340" t="s">
        <v>6702</v>
      </c>
      <c r="C1719" s="339" t="s">
        <v>899</v>
      </c>
      <c r="D1719" s="341">
        <v>17.04</v>
      </c>
      <c r="E1719">
        <v>14.98</v>
      </c>
    </row>
    <row r="1720" spans="1:5">
      <c r="A1720" s="339">
        <v>103243</v>
      </c>
      <c r="B1720" s="340" t="s">
        <v>6703</v>
      </c>
      <c r="C1720" s="339" t="s">
        <v>896</v>
      </c>
      <c r="D1720" s="341">
        <v>0</v>
      </c>
      <c r="E1720">
        <v>0</v>
      </c>
    </row>
    <row r="1721" spans="1:5">
      <c r="A1721" s="339">
        <v>103242</v>
      </c>
      <c r="B1721" s="340" t="s">
        <v>6704</v>
      </c>
      <c r="C1721" s="339" t="s">
        <v>899</v>
      </c>
      <c r="D1721" s="341">
        <v>0</v>
      </c>
      <c r="E1721">
        <v>0</v>
      </c>
    </row>
    <row r="1722" spans="1:5">
      <c r="A1722" s="339">
        <v>5806</v>
      </c>
      <c r="B1722" s="340" t="s">
        <v>6705</v>
      </c>
      <c r="C1722" s="339" t="s">
        <v>896</v>
      </c>
      <c r="D1722" s="341">
        <v>0.28000000000000003</v>
      </c>
      <c r="E1722">
        <v>0.23</v>
      </c>
    </row>
    <row r="1723" spans="1:5">
      <c r="A1723" s="339">
        <v>73536</v>
      </c>
      <c r="B1723" s="340" t="s">
        <v>6706</v>
      </c>
      <c r="C1723" s="339" t="s">
        <v>899</v>
      </c>
      <c r="D1723" s="341">
        <v>23.19</v>
      </c>
      <c r="E1723">
        <v>22.93</v>
      </c>
    </row>
    <row r="1724" spans="1:5">
      <c r="A1724" s="339">
        <v>7043</v>
      </c>
      <c r="B1724" s="340" t="s">
        <v>6707</v>
      </c>
      <c r="C1724" s="339" t="s">
        <v>896</v>
      </c>
      <c r="D1724" s="341">
        <v>0.35</v>
      </c>
      <c r="E1724">
        <v>0.28000000000000003</v>
      </c>
    </row>
    <row r="1725" spans="1:5">
      <c r="A1725" s="339">
        <v>7042</v>
      </c>
      <c r="B1725" s="340" t="s">
        <v>6708</v>
      </c>
      <c r="C1725" s="339" t="s">
        <v>899</v>
      </c>
      <c r="D1725" s="341">
        <v>27.41</v>
      </c>
      <c r="E1725">
        <v>27.08</v>
      </c>
    </row>
    <row r="1726" spans="1:5">
      <c r="A1726" s="339">
        <v>5934</v>
      </c>
      <c r="B1726" s="340" t="s">
        <v>894</v>
      </c>
      <c r="C1726" s="339" t="s">
        <v>896</v>
      </c>
      <c r="D1726" s="341">
        <v>96.54</v>
      </c>
      <c r="E1726">
        <v>112.23</v>
      </c>
    </row>
    <row r="1727" spans="1:5">
      <c r="A1727" s="339">
        <v>5932</v>
      </c>
      <c r="B1727" s="340" t="s">
        <v>900</v>
      </c>
      <c r="C1727" s="339" t="s">
        <v>899</v>
      </c>
      <c r="D1727" s="341">
        <v>261.77</v>
      </c>
      <c r="E1727">
        <v>290.02</v>
      </c>
    </row>
    <row r="1728" spans="1:5">
      <c r="A1728" s="339">
        <v>96159</v>
      </c>
      <c r="B1728" s="340" t="s">
        <v>6709</v>
      </c>
      <c r="C1728" s="339" t="s">
        <v>896</v>
      </c>
      <c r="D1728" s="341">
        <v>99.54</v>
      </c>
      <c r="E1728">
        <v>110.99</v>
      </c>
    </row>
    <row r="1729" spans="1:5">
      <c r="A1729" s="339">
        <v>95133</v>
      </c>
      <c r="B1729" s="340" t="s">
        <v>6710</v>
      </c>
      <c r="C1729" s="339" t="s">
        <v>899</v>
      </c>
      <c r="D1729" s="341">
        <v>198.51</v>
      </c>
      <c r="E1729">
        <v>214.06</v>
      </c>
    </row>
    <row r="1730" spans="1:5">
      <c r="A1730" s="339">
        <v>102986</v>
      </c>
      <c r="B1730" s="340" t="s">
        <v>6711</v>
      </c>
      <c r="C1730" s="339" t="s">
        <v>896</v>
      </c>
      <c r="D1730" s="341">
        <v>0</v>
      </c>
      <c r="E1730">
        <v>0</v>
      </c>
    </row>
    <row r="1731" spans="1:5">
      <c r="A1731" s="339">
        <v>102987</v>
      </c>
      <c r="B1731" s="340" t="s">
        <v>6712</v>
      </c>
      <c r="C1731" s="339" t="s">
        <v>899</v>
      </c>
      <c r="D1731" s="341">
        <v>0</v>
      </c>
      <c r="E1731">
        <v>0</v>
      </c>
    </row>
    <row r="1732" spans="1:5">
      <c r="A1732" s="339">
        <v>92961</v>
      </c>
      <c r="B1732" s="340" t="s">
        <v>6713</v>
      </c>
      <c r="C1732" s="339" t="s">
        <v>896</v>
      </c>
      <c r="D1732" s="341">
        <v>5.22</v>
      </c>
      <c r="E1732">
        <v>5.22</v>
      </c>
    </row>
    <row r="1733" spans="1:5">
      <c r="A1733" s="339">
        <v>92960</v>
      </c>
      <c r="B1733" s="340" t="s">
        <v>6714</v>
      </c>
      <c r="C1733" s="339" t="s">
        <v>899</v>
      </c>
      <c r="D1733" s="341">
        <v>19.899999999999999</v>
      </c>
      <c r="E1733">
        <v>21.08</v>
      </c>
    </row>
    <row r="1734" spans="1:5">
      <c r="A1734" s="339">
        <v>102863</v>
      </c>
      <c r="B1734" s="340" t="s">
        <v>6715</v>
      </c>
      <c r="C1734" s="339" t="s">
        <v>896</v>
      </c>
      <c r="D1734" s="341">
        <v>0</v>
      </c>
      <c r="E1734">
        <v>0</v>
      </c>
    </row>
    <row r="1735" spans="1:5">
      <c r="A1735" s="339">
        <v>102862</v>
      </c>
      <c r="B1735" s="340" t="s">
        <v>6716</v>
      </c>
      <c r="C1735" s="339" t="s">
        <v>899</v>
      </c>
      <c r="D1735" s="341">
        <v>0</v>
      </c>
      <c r="E1735">
        <v>0</v>
      </c>
    </row>
    <row r="1736" spans="1:5">
      <c r="A1736" s="339">
        <v>93409</v>
      </c>
      <c r="B1736" s="340" t="s">
        <v>6717</v>
      </c>
      <c r="C1736" s="339" t="s">
        <v>896</v>
      </c>
      <c r="D1736" s="341">
        <v>30.56</v>
      </c>
      <c r="E1736">
        <v>39.22</v>
      </c>
    </row>
    <row r="1737" spans="1:5">
      <c r="A1737" s="339">
        <v>93408</v>
      </c>
      <c r="B1737" s="340" t="s">
        <v>6718</v>
      </c>
      <c r="C1737" s="339" t="s">
        <v>899</v>
      </c>
      <c r="D1737" s="341">
        <v>90.92</v>
      </c>
      <c r="E1737">
        <v>105.57</v>
      </c>
    </row>
    <row r="1738" spans="1:5">
      <c r="A1738" s="339">
        <v>102941</v>
      </c>
      <c r="B1738" s="340" t="s">
        <v>6719</v>
      </c>
      <c r="C1738" s="339" t="s">
        <v>896</v>
      </c>
      <c r="D1738" s="341">
        <v>0</v>
      </c>
      <c r="E1738">
        <v>0</v>
      </c>
    </row>
    <row r="1739" spans="1:5">
      <c r="A1739" s="339">
        <v>102940</v>
      </c>
      <c r="B1739" s="340" t="s">
        <v>6720</v>
      </c>
      <c r="C1739" s="339" t="s">
        <v>899</v>
      </c>
      <c r="D1739" s="341">
        <v>0</v>
      </c>
      <c r="E1739">
        <v>0</v>
      </c>
    </row>
    <row r="1740" spans="1:5">
      <c r="A1740" s="339">
        <v>103164</v>
      </c>
      <c r="B1740" s="340" t="s">
        <v>6721</v>
      </c>
      <c r="C1740" s="339" t="s">
        <v>896</v>
      </c>
      <c r="D1740" s="341">
        <v>0</v>
      </c>
      <c r="E1740">
        <v>0</v>
      </c>
    </row>
    <row r="1741" spans="1:5">
      <c r="A1741" s="339">
        <v>103163</v>
      </c>
      <c r="B1741" s="340" t="s">
        <v>6722</v>
      </c>
      <c r="C1741" s="339" t="s">
        <v>899</v>
      </c>
      <c r="D1741" s="341">
        <v>0</v>
      </c>
      <c r="E1741">
        <v>0</v>
      </c>
    </row>
    <row r="1742" spans="1:5">
      <c r="A1742" s="339">
        <v>103158</v>
      </c>
      <c r="B1742" s="340" t="s">
        <v>6723</v>
      </c>
      <c r="C1742" s="339" t="s">
        <v>896</v>
      </c>
      <c r="D1742" s="341">
        <v>0</v>
      </c>
      <c r="E1742">
        <v>0</v>
      </c>
    </row>
    <row r="1743" spans="1:5">
      <c r="A1743" s="339">
        <v>103157</v>
      </c>
      <c r="B1743" s="340" t="s">
        <v>6724</v>
      </c>
      <c r="C1743" s="339" t="s">
        <v>899</v>
      </c>
      <c r="D1743" s="341">
        <v>0</v>
      </c>
      <c r="E1743">
        <v>0</v>
      </c>
    </row>
    <row r="1744" spans="1:5">
      <c r="A1744" s="339">
        <v>103176</v>
      </c>
      <c r="B1744" s="340" t="s">
        <v>6725</v>
      </c>
      <c r="C1744" s="339" t="s">
        <v>896</v>
      </c>
      <c r="D1744" s="341">
        <v>0</v>
      </c>
      <c r="E1744">
        <v>0</v>
      </c>
    </row>
    <row r="1745" spans="1:5">
      <c r="A1745" s="339">
        <v>103175</v>
      </c>
      <c r="B1745" s="340" t="s">
        <v>6726</v>
      </c>
      <c r="C1745" s="339" t="s">
        <v>899</v>
      </c>
      <c r="D1745" s="341">
        <v>0</v>
      </c>
      <c r="E1745">
        <v>0</v>
      </c>
    </row>
    <row r="1746" spans="1:5">
      <c r="A1746" s="339">
        <v>103182</v>
      </c>
      <c r="B1746" s="340" t="s">
        <v>6727</v>
      </c>
      <c r="C1746" s="339" t="s">
        <v>896</v>
      </c>
      <c r="D1746" s="341">
        <v>0</v>
      </c>
      <c r="E1746">
        <v>0</v>
      </c>
    </row>
    <row r="1747" spans="1:5">
      <c r="A1747" s="339">
        <v>103181</v>
      </c>
      <c r="B1747" s="340" t="s">
        <v>6728</v>
      </c>
      <c r="C1747" s="339" t="s">
        <v>899</v>
      </c>
      <c r="D1747" s="341">
        <v>0</v>
      </c>
      <c r="E1747">
        <v>0</v>
      </c>
    </row>
    <row r="1748" spans="1:5">
      <c r="A1748" s="339">
        <v>103170</v>
      </c>
      <c r="B1748" s="340" t="s">
        <v>6729</v>
      </c>
      <c r="C1748" s="339" t="s">
        <v>896</v>
      </c>
      <c r="D1748" s="341">
        <v>0</v>
      </c>
      <c r="E1748">
        <v>0</v>
      </c>
    </row>
    <row r="1749" spans="1:5">
      <c r="A1749" s="339">
        <v>103169</v>
      </c>
      <c r="B1749" s="340" t="s">
        <v>6730</v>
      </c>
      <c r="C1749" s="339" t="s">
        <v>899</v>
      </c>
      <c r="D1749" s="341">
        <v>0</v>
      </c>
      <c r="E1749">
        <v>0</v>
      </c>
    </row>
    <row r="1750" spans="1:5">
      <c r="A1750" s="339">
        <v>102869</v>
      </c>
      <c r="B1750" s="340" t="s">
        <v>6731</v>
      </c>
      <c r="C1750" s="339" t="s">
        <v>896</v>
      </c>
      <c r="D1750" s="341">
        <v>0</v>
      </c>
      <c r="E1750">
        <v>0</v>
      </c>
    </row>
    <row r="1751" spans="1:5">
      <c r="A1751" s="339">
        <v>102868</v>
      </c>
      <c r="B1751" s="340" t="s">
        <v>6732</v>
      </c>
      <c r="C1751" s="339" t="s">
        <v>899</v>
      </c>
      <c r="D1751" s="341">
        <v>0</v>
      </c>
      <c r="E1751">
        <v>0</v>
      </c>
    </row>
    <row r="1752" spans="1:5">
      <c r="A1752" s="339">
        <v>106326</v>
      </c>
      <c r="B1752" s="340" t="s">
        <v>6733</v>
      </c>
      <c r="C1752" s="339" t="s">
        <v>896</v>
      </c>
      <c r="D1752" s="341">
        <v>0</v>
      </c>
      <c r="E1752">
        <v>0</v>
      </c>
    </row>
    <row r="1753" spans="1:5">
      <c r="A1753" s="339">
        <v>106325</v>
      </c>
      <c r="B1753" s="340" t="s">
        <v>6734</v>
      </c>
      <c r="C1753" s="339" t="s">
        <v>899</v>
      </c>
      <c r="D1753" s="341">
        <v>0</v>
      </c>
      <c r="E1753">
        <v>0</v>
      </c>
    </row>
    <row r="1754" spans="1:5">
      <c r="A1754" s="339">
        <v>92113</v>
      </c>
      <c r="B1754" s="340" t="s">
        <v>6735</v>
      </c>
      <c r="C1754" s="339" t="s">
        <v>896</v>
      </c>
      <c r="D1754" s="341">
        <v>1.3</v>
      </c>
      <c r="E1754">
        <v>1.17</v>
      </c>
    </row>
    <row r="1755" spans="1:5">
      <c r="A1755" s="339">
        <v>92112</v>
      </c>
      <c r="B1755" s="340" t="s">
        <v>6736</v>
      </c>
      <c r="C1755" s="339" t="s">
        <v>899</v>
      </c>
      <c r="D1755" s="341">
        <v>3.92</v>
      </c>
      <c r="E1755">
        <v>3.46</v>
      </c>
    </row>
    <row r="1756" spans="1:5">
      <c r="A1756" s="339">
        <v>90675</v>
      </c>
      <c r="B1756" s="340" t="s">
        <v>6737</v>
      </c>
      <c r="C1756" s="339" t="s">
        <v>896</v>
      </c>
      <c r="D1756" s="341">
        <v>344.72</v>
      </c>
      <c r="E1756">
        <v>347.73</v>
      </c>
    </row>
    <row r="1757" spans="1:5">
      <c r="A1757" s="339">
        <v>90674</v>
      </c>
      <c r="B1757" s="340" t="s">
        <v>6738</v>
      </c>
      <c r="C1757" s="339" t="s">
        <v>899</v>
      </c>
      <c r="D1757" s="341">
        <v>778.82</v>
      </c>
      <c r="E1757">
        <v>797.02</v>
      </c>
    </row>
    <row r="1758" spans="1:5">
      <c r="A1758" s="339">
        <v>93225</v>
      </c>
      <c r="B1758" s="340" t="s">
        <v>6739</v>
      </c>
      <c r="C1758" s="339" t="s">
        <v>896</v>
      </c>
      <c r="D1758" s="341">
        <v>509.36</v>
      </c>
      <c r="E1758">
        <v>512.37</v>
      </c>
    </row>
    <row r="1759" spans="1:5">
      <c r="A1759" s="339">
        <v>93224</v>
      </c>
      <c r="B1759" s="340" t="s">
        <v>6740</v>
      </c>
      <c r="C1759" s="339" t="s">
        <v>899</v>
      </c>
      <c r="D1759" s="341">
        <v>1145.56</v>
      </c>
      <c r="E1759">
        <v>1168.4100000000001</v>
      </c>
    </row>
    <row r="1760" spans="1:5">
      <c r="A1760" s="339">
        <v>104696</v>
      </c>
      <c r="B1760" s="340" t="s">
        <v>6741</v>
      </c>
      <c r="C1760" s="339" t="s">
        <v>896</v>
      </c>
      <c r="D1760" s="341">
        <v>37.24</v>
      </c>
      <c r="E1760">
        <v>40.25</v>
      </c>
    </row>
    <row r="1761" spans="1:5">
      <c r="A1761" s="339">
        <v>104695</v>
      </c>
      <c r="B1761" s="340" t="s">
        <v>6742</v>
      </c>
      <c r="C1761" s="339" t="s">
        <v>899</v>
      </c>
      <c r="D1761" s="341">
        <v>40.659999999999997</v>
      </c>
      <c r="E1761">
        <v>43.33</v>
      </c>
    </row>
    <row r="1762" spans="1:5">
      <c r="A1762" s="339">
        <v>90681</v>
      </c>
      <c r="B1762" s="340" t="s">
        <v>6743</v>
      </c>
      <c r="C1762" s="339" t="s">
        <v>896</v>
      </c>
      <c r="D1762" s="341">
        <v>178.85</v>
      </c>
      <c r="E1762">
        <v>181.86</v>
      </c>
    </row>
    <row r="1763" spans="1:5">
      <c r="A1763" s="339">
        <v>90680</v>
      </c>
      <c r="B1763" s="340" t="s">
        <v>6744</v>
      </c>
      <c r="C1763" s="339" t="s">
        <v>899</v>
      </c>
      <c r="D1763" s="341">
        <v>418.66</v>
      </c>
      <c r="E1763">
        <v>433.32</v>
      </c>
    </row>
    <row r="1764" spans="1:5">
      <c r="A1764" s="339">
        <v>102875</v>
      </c>
      <c r="B1764" s="340" t="s">
        <v>6745</v>
      </c>
      <c r="C1764" s="339" t="s">
        <v>896</v>
      </c>
      <c r="D1764" s="341">
        <v>486.88</v>
      </c>
      <c r="E1764">
        <v>489.89</v>
      </c>
    </row>
    <row r="1765" spans="1:5">
      <c r="A1765" s="339">
        <v>102874</v>
      </c>
      <c r="B1765" s="340" t="s">
        <v>6746</v>
      </c>
      <c r="C1765" s="339" t="s">
        <v>899</v>
      </c>
      <c r="D1765" s="341">
        <v>1060.5899999999999</v>
      </c>
      <c r="E1765">
        <v>1078.79</v>
      </c>
    </row>
    <row r="1766" spans="1:5">
      <c r="A1766" s="339">
        <v>102965</v>
      </c>
      <c r="B1766" s="340" t="s">
        <v>6747</v>
      </c>
      <c r="C1766" s="339" t="s">
        <v>896</v>
      </c>
      <c r="D1766" s="341">
        <v>254.85</v>
      </c>
      <c r="E1766">
        <v>257.86</v>
      </c>
    </row>
    <row r="1767" spans="1:5">
      <c r="A1767" s="339">
        <v>102964</v>
      </c>
      <c r="B1767" s="340" t="s">
        <v>6748</v>
      </c>
      <c r="C1767" s="339" t="s">
        <v>899</v>
      </c>
      <c r="D1767" s="341">
        <v>508.26</v>
      </c>
      <c r="E1767">
        <v>522.04</v>
      </c>
    </row>
    <row r="1768" spans="1:5">
      <c r="A1768" s="339">
        <v>90626</v>
      </c>
      <c r="B1768" s="340" t="s">
        <v>6749</v>
      </c>
      <c r="C1768" s="339" t="s">
        <v>896</v>
      </c>
      <c r="D1768" s="341">
        <v>2.77</v>
      </c>
      <c r="E1768">
        <v>3.05</v>
      </c>
    </row>
    <row r="1769" spans="1:5">
      <c r="A1769" s="339">
        <v>90625</v>
      </c>
      <c r="B1769" s="340" t="s">
        <v>6750</v>
      </c>
      <c r="C1769" s="339" t="s">
        <v>899</v>
      </c>
      <c r="D1769" s="341">
        <v>8.83</v>
      </c>
      <c r="E1769">
        <v>8.91</v>
      </c>
    </row>
    <row r="1770" spans="1:5">
      <c r="A1770" s="339">
        <v>102881</v>
      </c>
      <c r="B1770" s="340" t="s">
        <v>6751</v>
      </c>
      <c r="C1770" s="339" t="s">
        <v>896</v>
      </c>
      <c r="D1770" s="341">
        <v>662.57</v>
      </c>
      <c r="E1770">
        <v>665.58</v>
      </c>
    </row>
    <row r="1771" spans="1:5">
      <c r="A1771" s="339">
        <v>102880</v>
      </c>
      <c r="B1771" s="340" t="s">
        <v>6752</v>
      </c>
      <c r="C1771" s="339" t="s">
        <v>899</v>
      </c>
      <c r="D1771" s="341">
        <v>1474.24</v>
      </c>
      <c r="E1771">
        <v>1500.05</v>
      </c>
    </row>
    <row r="1772" spans="1:5">
      <c r="A1772" s="339">
        <v>103225</v>
      </c>
      <c r="B1772" s="340" t="s">
        <v>6753</v>
      </c>
      <c r="C1772" s="339" t="s">
        <v>896</v>
      </c>
      <c r="D1772" s="341">
        <v>227.65</v>
      </c>
      <c r="E1772">
        <v>230.66</v>
      </c>
    </row>
    <row r="1773" spans="1:5">
      <c r="A1773" s="339">
        <v>103224</v>
      </c>
      <c r="B1773" s="340" t="s">
        <v>6754</v>
      </c>
      <c r="C1773" s="339" t="s">
        <v>899</v>
      </c>
      <c r="D1773" s="341">
        <v>454.39</v>
      </c>
      <c r="E1773">
        <v>461.85</v>
      </c>
    </row>
    <row r="1774" spans="1:5">
      <c r="A1774" s="339">
        <v>103237</v>
      </c>
      <c r="B1774" s="340" t="s">
        <v>6755</v>
      </c>
      <c r="C1774" s="339" t="s">
        <v>896</v>
      </c>
      <c r="D1774" s="341">
        <v>637.17999999999995</v>
      </c>
      <c r="E1774">
        <v>640.19000000000005</v>
      </c>
    </row>
    <row r="1775" spans="1:5">
      <c r="A1775" s="339">
        <v>103236</v>
      </c>
      <c r="B1775" s="340" t="s">
        <v>6756</v>
      </c>
      <c r="C1775" s="339" t="s">
        <v>899</v>
      </c>
      <c r="D1775" s="341">
        <v>1369.91</v>
      </c>
      <c r="E1775">
        <v>1385.96</v>
      </c>
    </row>
    <row r="1776" spans="1:5">
      <c r="A1776" s="339">
        <v>103231</v>
      </c>
      <c r="B1776" s="340" t="s">
        <v>6757</v>
      </c>
      <c r="C1776" s="339" t="s">
        <v>896</v>
      </c>
      <c r="D1776" s="341">
        <v>475.61</v>
      </c>
      <c r="E1776">
        <v>478.62</v>
      </c>
    </row>
    <row r="1777" spans="1:5">
      <c r="A1777" s="339">
        <v>103230</v>
      </c>
      <c r="B1777" s="340" t="s">
        <v>6758</v>
      </c>
      <c r="C1777" s="339" t="s">
        <v>899</v>
      </c>
      <c r="D1777" s="341">
        <v>1002.97</v>
      </c>
      <c r="E1777">
        <v>1017.04</v>
      </c>
    </row>
    <row r="1778" spans="1:5">
      <c r="A1778" s="339">
        <v>102975</v>
      </c>
      <c r="B1778" s="340" t="s">
        <v>6759</v>
      </c>
      <c r="C1778" s="339" t="s">
        <v>896</v>
      </c>
      <c r="D1778" s="341">
        <v>153.52000000000001</v>
      </c>
      <c r="E1778">
        <v>156.53</v>
      </c>
    </row>
    <row r="1779" spans="1:5">
      <c r="A1779" s="339">
        <v>102976</v>
      </c>
      <c r="B1779" s="340" t="s">
        <v>6760</v>
      </c>
      <c r="C1779" s="339" t="s">
        <v>899</v>
      </c>
      <c r="D1779" s="341">
        <v>292.97000000000003</v>
      </c>
      <c r="E1779">
        <v>302.22000000000003</v>
      </c>
    </row>
    <row r="1780" spans="1:5">
      <c r="A1780" s="339">
        <v>90632</v>
      </c>
      <c r="B1780" s="340" t="s">
        <v>6761</v>
      </c>
      <c r="C1780" s="339" t="s">
        <v>896</v>
      </c>
      <c r="D1780" s="341">
        <v>104.47</v>
      </c>
      <c r="E1780">
        <v>107.48</v>
      </c>
    </row>
    <row r="1781" spans="1:5">
      <c r="A1781" s="339">
        <v>90631</v>
      </c>
      <c r="B1781" s="340" t="s">
        <v>6762</v>
      </c>
      <c r="C1781" s="339" t="s">
        <v>899</v>
      </c>
      <c r="D1781" s="341">
        <v>173.52</v>
      </c>
      <c r="E1781">
        <v>176.3</v>
      </c>
    </row>
    <row r="1782" spans="1:5">
      <c r="A1782" s="339">
        <v>95709</v>
      </c>
      <c r="B1782" s="340" t="s">
        <v>6763</v>
      </c>
      <c r="C1782" s="339" t="s">
        <v>896</v>
      </c>
      <c r="D1782" s="341">
        <v>105.13</v>
      </c>
      <c r="E1782">
        <v>108.14</v>
      </c>
    </row>
    <row r="1783" spans="1:5">
      <c r="A1783" s="339">
        <v>95708</v>
      </c>
      <c r="B1783" s="340" t="s">
        <v>6764</v>
      </c>
      <c r="C1783" s="339" t="s">
        <v>899</v>
      </c>
      <c r="D1783" s="341">
        <v>177.56</v>
      </c>
      <c r="E1783">
        <v>179.91</v>
      </c>
    </row>
    <row r="1784" spans="1:5">
      <c r="A1784" s="339">
        <v>91278</v>
      </c>
      <c r="B1784" s="340" t="s">
        <v>1739</v>
      </c>
      <c r="C1784" s="339" t="s">
        <v>896</v>
      </c>
      <c r="D1784" s="341">
        <v>0.72</v>
      </c>
      <c r="E1784">
        <v>0.72</v>
      </c>
    </row>
    <row r="1785" spans="1:5">
      <c r="A1785" s="339">
        <v>91277</v>
      </c>
      <c r="B1785" s="340" t="s">
        <v>1736</v>
      </c>
      <c r="C1785" s="339" t="s">
        <v>899</v>
      </c>
      <c r="D1785" s="341">
        <v>10.91</v>
      </c>
      <c r="E1785">
        <v>10.84</v>
      </c>
    </row>
    <row r="1786" spans="1:5">
      <c r="A1786" s="339">
        <v>102887</v>
      </c>
      <c r="B1786" s="340" t="s">
        <v>6765</v>
      </c>
      <c r="C1786" s="339" t="s">
        <v>896</v>
      </c>
      <c r="D1786" s="341">
        <v>0</v>
      </c>
      <c r="E1786">
        <v>0</v>
      </c>
    </row>
    <row r="1787" spans="1:5">
      <c r="A1787" s="339">
        <v>102886</v>
      </c>
      <c r="B1787" s="340" t="s">
        <v>6766</v>
      </c>
      <c r="C1787" s="339" t="s">
        <v>899</v>
      </c>
      <c r="D1787" s="341">
        <v>0</v>
      </c>
      <c r="E1787">
        <v>0</v>
      </c>
    </row>
    <row r="1788" spans="1:5">
      <c r="A1788" s="339">
        <v>95277</v>
      </c>
      <c r="B1788" s="340" t="s">
        <v>6767</v>
      </c>
      <c r="C1788" s="339" t="s">
        <v>896</v>
      </c>
      <c r="D1788" s="341">
        <v>0.71</v>
      </c>
      <c r="E1788">
        <v>0.71</v>
      </c>
    </row>
    <row r="1789" spans="1:5">
      <c r="A1789" s="339">
        <v>95276</v>
      </c>
      <c r="B1789" s="340" t="s">
        <v>6768</v>
      </c>
      <c r="C1789" s="339" t="s">
        <v>899</v>
      </c>
      <c r="D1789" s="341">
        <v>3.8</v>
      </c>
      <c r="E1789">
        <v>3.39</v>
      </c>
    </row>
    <row r="1790" spans="1:5">
      <c r="A1790" s="339">
        <v>106254</v>
      </c>
      <c r="B1790" s="340" t="s">
        <v>6769</v>
      </c>
      <c r="C1790" s="339" t="s">
        <v>896</v>
      </c>
      <c r="D1790" s="341">
        <v>0</v>
      </c>
      <c r="E1790">
        <v>0</v>
      </c>
    </row>
    <row r="1791" spans="1:5">
      <c r="A1791" s="339">
        <v>106249</v>
      </c>
      <c r="B1791" s="340" t="s">
        <v>6770</v>
      </c>
      <c r="C1791" s="339" t="s">
        <v>899</v>
      </c>
      <c r="D1791" s="341">
        <v>0</v>
      </c>
      <c r="E1791">
        <v>0</v>
      </c>
    </row>
    <row r="1792" spans="1:5">
      <c r="A1792" s="339">
        <v>88430</v>
      </c>
      <c r="B1792" s="340" t="s">
        <v>6771</v>
      </c>
      <c r="C1792" s="339" t="s">
        <v>896</v>
      </c>
      <c r="D1792" s="341">
        <v>7.25</v>
      </c>
      <c r="E1792">
        <v>6.52</v>
      </c>
    </row>
    <row r="1793" spans="1:5">
      <c r="A1793" s="339">
        <v>88418</v>
      </c>
      <c r="B1793" s="340" t="s">
        <v>6772</v>
      </c>
      <c r="C1793" s="339" t="s">
        <v>899</v>
      </c>
      <c r="D1793" s="341">
        <v>15.72</v>
      </c>
      <c r="E1793">
        <v>14.08</v>
      </c>
    </row>
    <row r="1794" spans="1:5">
      <c r="A1794" s="339">
        <v>88438</v>
      </c>
      <c r="B1794" s="340" t="s">
        <v>6773</v>
      </c>
      <c r="C1794" s="339" t="s">
        <v>896</v>
      </c>
      <c r="D1794" s="341">
        <v>9.61</v>
      </c>
      <c r="E1794">
        <v>8.65</v>
      </c>
    </row>
    <row r="1795" spans="1:5">
      <c r="A1795" s="339">
        <v>88433</v>
      </c>
      <c r="B1795" s="340" t="s">
        <v>6774</v>
      </c>
      <c r="C1795" s="339" t="s">
        <v>899</v>
      </c>
      <c r="D1795" s="341">
        <v>20.47</v>
      </c>
      <c r="E1795">
        <v>18.37</v>
      </c>
    </row>
    <row r="1796" spans="1:5">
      <c r="A1796" s="339">
        <v>90669</v>
      </c>
      <c r="B1796" s="340" t="s">
        <v>6775</v>
      </c>
      <c r="C1796" s="339" t="s">
        <v>896</v>
      </c>
      <c r="D1796" s="341">
        <v>8.94</v>
      </c>
      <c r="E1796">
        <v>8.94</v>
      </c>
    </row>
    <row r="1797" spans="1:5">
      <c r="A1797" s="339">
        <v>90668</v>
      </c>
      <c r="B1797" s="340" t="s">
        <v>6776</v>
      </c>
      <c r="C1797" s="339" t="s">
        <v>899</v>
      </c>
      <c r="D1797" s="341">
        <v>33.979999999999997</v>
      </c>
      <c r="E1797">
        <v>35.880000000000003</v>
      </c>
    </row>
    <row r="1798" spans="1:5">
      <c r="A1798" s="339">
        <v>102980</v>
      </c>
      <c r="B1798" s="340" t="s">
        <v>6777</v>
      </c>
      <c r="C1798" s="339" t="s">
        <v>896</v>
      </c>
      <c r="D1798" s="341">
        <v>0</v>
      </c>
      <c r="E1798">
        <v>0</v>
      </c>
    </row>
    <row r="1799" spans="1:5">
      <c r="A1799" s="339">
        <v>102981</v>
      </c>
      <c r="B1799" s="340" t="s">
        <v>6778</v>
      </c>
      <c r="C1799" s="339" t="s">
        <v>899</v>
      </c>
      <c r="D1799" s="341">
        <v>0</v>
      </c>
      <c r="E1799">
        <v>0</v>
      </c>
    </row>
    <row r="1800" spans="1:5">
      <c r="A1800" s="339">
        <v>5946</v>
      </c>
      <c r="B1800" s="340" t="s">
        <v>6779</v>
      </c>
      <c r="C1800" s="339" t="s">
        <v>896</v>
      </c>
      <c r="D1800" s="341">
        <v>92.15</v>
      </c>
      <c r="E1800">
        <v>103.6</v>
      </c>
    </row>
    <row r="1801" spans="1:5">
      <c r="A1801" s="339">
        <v>5944</v>
      </c>
      <c r="B1801" s="340" t="s">
        <v>6780</v>
      </c>
      <c r="C1801" s="339" t="s">
        <v>899</v>
      </c>
      <c r="D1801" s="341">
        <v>234.35</v>
      </c>
      <c r="E1801">
        <v>254.74</v>
      </c>
    </row>
    <row r="1802" spans="1:5">
      <c r="A1802" s="339">
        <v>5942</v>
      </c>
      <c r="B1802" s="340" t="s">
        <v>6781</v>
      </c>
      <c r="C1802" s="339" t="s">
        <v>896</v>
      </c>
      <c r="D1802" s="341">
        <v>73.540000000000006</v>
      </c>
      <c r="E1802">
        <v>84.99</v>
      </c>
    </row>
    <row r="1803" spans="1:5">
      <c r="A1803" s="339">
        <v>5940</v>
      </c>
      <c r="B1803" s="340" t="s">
        <v>6782</v>
      </c>
      <c r="C1803" s="339" t="s">
        <v>899</v>
      </c>
      <c r="D1803" s="341">
        <v>170.64</v>
      </c>
      <c r="E1803">
        <v>187.9</v>
      </c>
    </row>
    <row r="1804" spans="1:5">
      <c r="A1804" s="339">
        <v>102893</v>
      </c>
      <c r="B1804" s="340" t="s">
        <v>6783</v>
      </c>
      <c r="C1804" s="339" t="s">
        <v>896</v>
      </c>
      <c r="D1804" s="341">
        <v>0</v>
      </c>
      <c r="E1804">
        <v>0</v>
      </c>
    </row>
    <row r="1805" spans="1:5">
      <c r="A1805" s="339">
        <v>102892</v>
      </c>
      <c r="B1805" s="340" t="s">
        <v>6784</v>
      </c>
      <c r="C1805" s="339" t="s">
        <v>899</v>
      </c>
      <c r="D1805" s="341">
        <v>0</v>
      </c>
      <c r="E1805">
        <v>0</v>
      </c>
    </row>
    <row r="1806" spans="1:5">
      <c r="A1806" s="339">
        <v>89251</v>
      </c>
      <c r="B1806" s="340" t="s">
        <v>6785</v>
      </c>
      <c r="C1806" s="339" t="s">
        <v>896</v>
      </c>
      <c r="D1806" s="341">
        <v>351.4</v>
      </c>
      <c r="E1806">
        <v>362.85</v>
      </c>
    </row>
    <row r="1807" spans="1:5">
      <c r="A1807" s="339">
        <v>89250</v>
      </c>
      <c r="B1807" s="340" t="s">
        <v>6786</v>
      </c>
      <c r="C1807" s="339" t="s">
        <v>899</v>
      </c>
      <c r="D1807" s="341">
        <v>1204.56</v>
      </c>
      <c r="E1807">
        <v>1263.8599999999999</v>
      </c>
    </row>
    <row r="1808" spans="1:5">
      <c r="A1808" s="339">
        <v>102959</v>
      </c>
      <c r="B1808" s="340" t="s">
        <v>6787</v>
      </c>
      <c r="C1808" s="339" t="s">
        <v>896</v>
      </c>
      <c r="D1808" s="341">
        <v>0</v>
      </c>
      <c r="E1808">
        <v>0</v>
      </c>
    </row>
    <row r="1809" spans="1:5">
      <c r="A1809" s="339">
        <v>102958</v>
      </c>
      <c r="B1809" s="340" t="s">
        <v>6788</v>
      </c>
      <c r="C1809" s="339" t="s">
        <v>899</v>
      </c>
      <c r="D1809" s="341">
        <v>0</v>
      </c>
      <c r="E1809">
        <v>0</v>
      </c>
    </row>
    <row r="1810" spans="1:5">
      <c r="A1810" s="339">
        <v>5681</v>
      </c>
      <c r="B1810" s="340" t="s">
        <v>6789</v>
      </c>
      <c r="C1810" s="339" t="s">
        <v>896</v>
      </c>
      <c r="D1810" s="341">
        <v>56.67</v>
      </c>
      <c r="E1810">
        <v>76</v>
      </c>
    </row>
    <row r="1811" spans="1:5">
      <c r="A1811" s="339">
        <v>5680</v>
      </c>
      <c r="B1811" s="340" t="s">
        <v>6790</v>
      </c>
      <c r="C1811" s="339" t="s">
        <v>899</v>
      </c>
      <c r="D1811" s="341">
        <v>135.34</v>
      </c>
      <c r="E1811">
        <v>160.49</v>
      </c>
    </row>
    <row r="1812" spans="1:5">
      <c r="A1812" s="339">
        <v>5877</v>
      </c>
      <c r="B1812" s="340" t="s">
        <v>6791</v>
      </c>
      <c r="C1812" s="339" t="s">
        <v>896</v>
      </c>
      <c r="D1812" s="341">
        <v>59.16</v>
      </c>
      <c r="E1812">
        <v>78.489999999999995</v>
      </c>
    </row>
    <row r="1813" spans="1:5">
      <c r="A1813" s="339">
        <v>5875</v>
      </c>
      <c r="B1813" s="340" t="s">
        <v>6792</v>
      </c>
      <c r="C1813" s="339" t="s">
        <v>899</v>
      </c>
      <c r="D1813" s="341">
        <v>135.88999999999999</v>
      </c>
      <c r="E1813">
        <v>160.52000000000001</v>
      </c>
    </row>
    <row r="1814" spans="1:5">
      <c r="A1814" s="339">
        <v>5679</v>
      </c>
      <c r="B1814" s="340" t="s">
        <v>1371</v>
      </c>
      <c r="C1814" s="339" t="s">
        <v>896</v>
      </c>
      <c r="D1814" s="341">
        <v>60.32</v>
      </c>
      <c r="E1814">
        <v>79.650000000000006</v>
      </c>
    </row>
    <row r="1815" spans="1:5">
      <c r="A1815" s="339">
        <v>5678</v>
      </c>
      <c r="B1815" s="340" t="s">
        <v>1374</v>
      </c>
      <c r="C1815" s="339" t="s">
        <v>899</v>
      </c>
      <c r="D1815" s="341">
        <v>148.24</v>
      </c>
      <c r="E1815">
        <v>174.05</v>
      </c>
    </row>
    <row r="1816" spans="1:5">
      <c r="A1816" s="339">
        <v>6880</v>
      </c>
      <c r="B1816" s="340" t="s">
        <v>6793</v>
      </c>
      <c r="C1816" s="339" t="s">
        <v>896</v>
      </c>
      <c r="D1816" s="341">
        <v>84.38</v>
      </c>
      <c r="E1816">
        <v>93.35</v>
      </c>
    </row>
    <row r="1817" spans="1:5">
      <c r="A1817" s="339">
        <v>6879</v>
      </c>
      <c r="B1817" s="340" t="s">
        <v>6794</v>
      </c>
      <c r="C1817" s="339" t="s">
        <v>899</v>
      </c>
      <c r="D1817" s="341">
        <v>209.38</v>
      </c>
      <c r="E1817">
        <v>226.54</v>
      </c>
    </row>
    <row r="1818" spans="1:5">
      <c r="A1818" s="339">
        <v>96464</v>
      </c>
      <c r="B1818" s="340" t="s">
        <v>904</v>
      </c>
      <c r="C1818" s="339" t="s">
        <v>896</v>
      </c>
      <c r="D1818" s="341">
        <v>87.81</v>
      </c>
      <c r="E1818">
        <v>96.78</v>
      </c>
    </row>
    <row r="1819" spans="1:5">
      <c r="A1819" s="339">
        <v>96463</v>
      </c>
      <c r="B1819" s="340" t="s">
        <v>905</v>
      </c>
      <c r="C1819" s="339" t="s">
        <v>899</v>
      </c>
      <c r="D1819" s="341">
        <v>215.57</v>
      </c>
      <c r="E1819">
        <v>232.65</v>
      </c>
    </row>
    <row r="1820" spans="1:5">
      <c r="A1820" s="339">
        <v>7050</v>
      </c>
      <c r="B1820" s="340" t="s">
        <v>6795</v>
      </c>
      <c r="C1820" s="339" t="s">
        <v>896</v>
      </c>
      <c r="D1820" s="341">
        <v>78.12</v>
      </c>
      <c r="E1820">
        <v>87.09</v>
      </c>
    </row>
    <row r="1821" spans="1:5">
      <c r="A1821" s="339">
        <v>7049</v>
      </c>
      <c r="B1821" s="340" t="s">
        <v>6796</v>
      </c>
      <c r="C1821" s="339" t="s">
        <v>899</v>
      </c>
      <c r="D1821" s="341">
        <v>223.78</v>
      </c>
      <c r="E1821">
        <v>244.09</v>
      </c>
    </row>
    <row r="1822" spans="1:5">
      <c r="A1822" s="339">
        <v>95632</v>
      </c>
      <c r="B1822" s="340" t="s">
        <v>6797</v>
      </c>
      <c r="C1822" s="339" t="s">
        <v>896</v>
      </c>
      <c r="D1822" s="341">
        <v>81.98</v>
      </c>
      <c r="E1822">
        <v>90.95</v>
      </c>
    </row>
    <row r="1823" spans="1:5">
      <c r="A1823" s="339">
        <v>95631</v>
      </c>
      <c r="B1823" s="340" t="s">
        <v>6798</v>
      </c>
      <c r="C1823" s="339" t="s">
        <v>899</v>
      </c>
      <c r="D1823" s="341">
        <v>231.52</v>
      </c>
      <c r="E1823">
        <v>251.83</v>
      </c>
    </row>
    <row r="1824" spans="1:5">
      <c r="A1824" s="339">
        <v>5685</v>
      </c>
      <c r="B1824" s="340" t="s">
        <v>6799</v>
      </c>
      <c r="C1824" s="339" t="s">
        <v>896</v>
      </c>
      <c r="D1824" s="341">
        <v>64.209999999999994</v>
      </c>
      <c r="E1824">
        <v>73.180000000000007</v>
      </c>
    </row>
    <row r="1825" spans="1:5">
      <c r="A1825" s="339">
        <v>5684</v>
      </c>
      <c r="B1825" s="340" t="s">
        <v>6800</v>
      </c>
      <c r="C1825" s="339" t="s">
        <v>899</v>
      </c>
      <c r="D1825" s="341">
        <v>161.41999999999999</v>
      </c>
      <c r="E1825">
        <v>177.65</v>
      </c>
    </row>
    <row r="1826" spans="1:5">
      <c r="A1826" s="339">
        <v>93244</v>
      </c>
      <c r="B1826" s="340" t="s">
        <v>902</v>
      </c>
      <c r="C1826" s="339" t="s">
        <v>896</v>
      </c>
      <c r="D1826" s="341">
        <v>65.69</v>
      </c>
      <c r="E1826">
        <v>74.66</v>
      </c>
    </row>
    <row r="1827" spans="1:5">
      <c r="A1827" s="339">
        <v>73436</v>
      </c>
      <c r="B1827" s="340" t="s">
        <v>901</v>
      </c>
      <c r="C1827" s="339" t="s">
        <v>899</v>
      </c>
      <c r="D1827" s="341">
        <v>164.31</v>
      </c>
      <c r="E1827">
        <v>180.54</v>
      </c>
    </row>
    <row r="1828" spans="1:5">
      <c r="A1828" s="339">
        <v>5881</v>
      </c>
      <c r="B1828" s="340" t="s">
        <v>6801</v>
      </c>
      <c r="C1828" s="339" t="s">
        <v>896</v>
      </c>
      <c r="D1828" s="341">
        <v>77.34</v>
      </c>
      <c r="E1828">
        <v>86.31</v>
      </c>
    </row>
    <row r="1829" spans="1:5">
      <c r="A1829" s="339">
        <v>5879</v>
      </c>
      <c r="B1829" s="340" t="s">
        <v>6802</v>
      </c>
      <c r="C1829" s="339" t="s">
        <v>899</v>
      </c>
      <c r="D1829" s="341">
        <v>138.58000000000001</v>
      </c>
      <c r="E1829">
        <v>149.07</v>
      </c>
    </row>
    <row r="1830" spans="1:5">
      <c r="A1830" s="339">
        <v>5865</v>
      </c>
      <c r="B1830" s="340" t="s">
        <v>6803</v>
      </c>
      <c r="C1830" s="339" t="s">
        <v>896</v>
      </c>
      <c r="D1830" s="341">
        <v>10.8</v>
      </c>
      <c r="E1830">
        <v>10.8</v>
      </c>
    </row>
    <row r="1831" spans="1:5">
      <c r="A1831" s="339">
        <v>5863</v>
      </c>
      <c r="B1831" s="340" t="s">
        <v>6804</v>
      </c>
      <c r="C1831" s="339" t="s">
        <v>899</v>
      </c>
      <c r="D1831" s="341">
        <v>21.46</v>
      </c>
      <c r="E1831">
        <v>21.46</v>
      </c>
    </row>
    <row r="1832" spans="1:5">
      <c r="A1832" s="339">
        <v>5869</v>
      </c>
      <c r="B1832" s="340" t="s">
        <v>6805</v>
      </c>
      <c r="C1832" s="339" t="s">
        <v>896</v>
      </c>
      <c r="D1832" s="341">
        <v>72.38</v>
      </c>
      <c r="E1832">
        <v>81.349999999999994</v>
      </c>
    </row>
    <row r="1833" spans="1:5">
      <c r="A1833" s="339">
        <v>5867</v>
      </c>
      <c r="B1833" s="340" t="s">
        <v>6806</v>
      </c>
      <c r="C1833" s="339" t="s">
        <v>899</v>
      </c>
      <c r="D1833" s="341">
        <v>160.02000000000001</v>
      </c>
      <c r="E1833">
        <v>174.18</v>
      </c>
    </row>
    <row r="1834" spans="1:5">
      <c r="A1834" s="339">
        <v>95271</v>
      </c>
      <c r="B1834" s="340" t="s">
        <v>6807</v>
      </c>
      <c r="C1834" s="339" t="s">
        <v>896</v>
      </c>
      <c r="D1834" s="341">
        <v>0.72</v>
      </c>
      <c r="E1834">
        <v>0.72</v>
      </c>
    </row>
    <row r="1835" spans="1:5">
      <c r="A1835" s="339">
        <v>95270</v>
      </c>
      <c r="B1835" s="340" t="s">
        <v>6808</v>
      </c>
      <c r="C1835" s="339" t="s">
        <v>899</v>
      </c>
      <c r="D1835" s="341">
        <v>10.78</v>
      </c>
      <c r="E1835">
        <v>10.71</v>
      </c>
    </row>
    <row r="1836" spans="1:5">
      <c r="A1836" s="339">
        <v>91693</v>
      </c>
      <c r="B1836" s="340" t="s">
        <v>920</v>
      </c>
      <c r="C1836" s="339" t="s">
        <v>896</v>
      </c>
      <c r="D1836" s="341">
        <v>36.14</v>
      </c>
      <c r="E1836">
        <v>39.159999999999997</v>
      </c>
    </row>
    <row r="1837" spans="1:5">
      <c r="A1837" s="339">
        <v>91692</v>
      </c>
      <c r="B1837" s="340" t="s">
        <v>918</v>
      </c>
      <c r="C1837" s="339" t="s">
        <v>899</v>
      </c>
      <c r="D1837" s="341">
        <v>37.6</v>
      </c>
      <c r="E1837">
        <v>40.409999999999997</v>
      </c>
    </row>
    <row r="1838" spans="1:5">
      <c r="A1838" s="339">
        <v>102929</v>
      </c>
      <c r="B1838" s="340" t="s">
        <v>6809</v>
      </c>
      <c r="C1838" s="339" t="s">
        <v>896</v>
      </c>
      <c r="D1838" s="341">
        <v>0</v>
      </c>
      <c r="E1838">
        <v>0</v>
      </c>
    </row>
    <row r="1839" spans="1:5">
      <c r="A1839" s="339">
        <v>102928</v>
      </c>
      <c r="B1839" s="340" t="s">
        <v>6810</v>
      </c>
      <c r="C1839" s="339" t="s">
        <v>899</v>
      </c>
      <c r="D1839" s="341">
        <v>0</v>
      </c>
      <c r="E1839">
        <v>0</v>
      </c>
    </row>
    <row r="1840" spans="1:5">
      <c r="A1840" s="339">
        <v>95140</v>
      </c>
      <c r="B1840" s="340" t="s">
        <v>6811</v>
      </c>
      <c r="C1840" s="339" t="s">
        <v>896</v>
      </c>
      <c r="D1840" s="341">
        <v>0.04</v>
      </c>
      <c r="E1840">
        <v>0.03</v>
      </c>
    </row>
    <row r="1841" spans="1:5">
      <c r="A1841" s="339">
        <v>95139</v>
      </c>
      <c r="B1841" s="340" t="s">
        <v>6812</v>
      </c>
      <c r="C1841" s="339" t="s">
        <v>899</v>
      </c>
      <c r="D1841" s="341">
        <v>0.06</v>
      </c>
      <c r="E1841">
        <v>0.05</v>
      </c>
    </row>
    <row r="1842" spans="1:5">
      <c r="A1842" s="339">
        <v>89027</v>
      </c>
      <c r="B1842" s="340" t="s">
        <v>6813</v>
      </c>
      <c r="C1842" s="339" t="s">
        <v>896</v>
      </c>
      <c r="D1842" s="341">
        <v>5.34</v>
      </c>
      <c r="E1842">
        <v>5.34</v>
      </c>
    </row>
    <row r="1843" spans="1:5">
      <c r="A1843" s="339">
        <v>89028</v>
      </c>
      <c r="B1843" s="340" t="s">
        <v>6814</v>
      </c>
      <c r="C1843" s="339" t="s">
        <v>899</v>
      </c>
      <c r="D1843" s="341">
        <v>195.46</v>
      </c>
      <c r="E1843">
        <v>217.18</v>
      </c>
    </row>
    <row r="1844" spans="1:5">
      <c r="A1844" s="339">
        <v>7031</v>
      </c>
      <c r="B1844" s="340" t="s">
        <v>6815</v>
      </c>
      <c r="C1844" s="339" t="s">
        <v>896</v>
      </c>
      <c r="D1844" s="341">
        <v>6.57</v>
      </c>
      <c r="E1844">
        <v>6.57</v>
      </c>
    </row>
    <row r="1845" spans="1:5">
      <c r="A1845" s="339">
        <v>7030</v>
      </c>
      <c r="B1845" s="340" t="s">
        <v>6816</v>
      </c>
      <c r="C1845" s="339" t="s">
        <v>899</v>
      </c>
      <c r="D1845" s="341">
        <v>290.41000000000003</v>
      </c>
      <c r="E1845">
        <v>322.99</v>
      </c>
    </row>
    <row r="1846" spans="1:5">
      <c r="A1846" s="339">
        <v>102947</v>
      </c>
      <c r="B1846" s="340" t="s">
        <v>6817</v>
      </c>
      <c r="C1846" s="339" t="s">
        <v>896</v>
      </c>
      <c r="D1846" s="341">
        <v>0</v>
      </c>
      <c r="E1846">
        <v>0</v>
      </c>
    </row>
    <row r="1847" spans="1:5">
      <c r="A1847" s="339">
        <v>102946</v>
      </c>
      <c r="B1847" s="340" t="s">
        <v>6818</v>
      </c>
      <c r="C1847" s="339" t="s">
        <v>899</v>
      </c>
      <c r="D1847" s="341">
        <v>0</v>
      </c>
      <c r="E1847">
        <v>0</v>
      </c>
    </row>
    <row r="1848" spans="1:5">
      <c r="A1848" s="339">
        <v>104092</v>
      </c>
      <c r="B1848" s="340" t="s">
        <v>6819</v>
      </c>
      <c r="C1848" s="339" t="s">
        <v>896</v>
      </c>
      <c r="D1848" s="341">
        <v>0.03</v>
      </c>
      <c r="E1848">
        <v>0.03</v>
      </c>
    </row>
    <row r="1849" spans="1:5">
      <c r="A1849" s="339">
        <v>104091</v>
      </c>
      <c r="B1849" s="340" t="s">
        <v>6820</v>
      </c>
      <c r="C1849" s="339" t="s">
        <v>899</v>
      </c>
      <c r="D1849" s="341">
        <v>0.76</v>
      </c>
      <c r="E1849">
        <v>0.66</v>
      </c>
    </row>
    <row r="1850" spans="1:5">
      <c r="A1850" s="339">
        <v>104098</v>
      </c>
      <c r="B1850" s="340" t="s">
        <v>6821</v>
      </c>
      <c r="C1850" s="339" t="s">
        <v>896</v>
      </c>
      <c r="D1850" s="341">
        <v>0.04</v>
      </c>
      <c r="E1850">
        <v>0.05</v>
      </c>
    </row>
    <row r="1851" spans="1:5">
      <c r="A1851" s="339">
        <v>104097</v>
      </c>
      <c r="B1851" s="340" t="s">
        <v>6822</v>
      </c>
      <c r="C1851" s="339" t="s">
        <v>899</v>
      </c>
      <c r="D1851" s="341">
        <v>1.06</v>
      </c>
      <c r="E1851">
        <v>0.92</v>
      </c>
    </row>
    <row r="1852" spans="1:5">
      <c r="A1852" s="339">
        <v>102905</v>
      </c>
      <c r="B1852" s="340" t="s">
        <v>6823</v>
      </c>
      <c r="C1852" s="339" t="s">
        <v>896</v>
      </c>
      <c r="D1852" s="341">
        <v>0</v>
      </c>
      <c r="E1852">
        <v>0</v>
      </c>
    </row>
    <row r="1853" spans="1:5">
      <c r="A1853" s="339">
        <v>102904</v>
      </c>
      <c r="B1853" s="340" t="s">
        <v>6824</v>
      </c>
      <c r="C1853" s="339" t="s">
        <v>899</v>
      </c>
      <c r="D1853" s="341">
        <v>0</v>
      </c>
      <c r="E1853">
        <v>0</v>
      </c>
    </row>
    <row r="1854" spans="1:5">
      <c r="A1854" s="339">
        <v>89031</v>
      </c>
      <c r="B1854" s="340" t="s">
        <v>6825</v>
      </c>
      <c r="C1854" s="339" t="s">
        <v>896</v>
      </c>
      <c r="D1854" s="341">
        <v>86.15</v>
      </c>
      <c r="E1854">
        <v>89.16</v>
      </c>
    </row>
    <row r="1855" spans="1:5">
      <c r="A1855" s="339">
        <v>89032</v>
      </c>
      <c r="B1855" s="340" t="s">
        <v>6826</v>
      </c>
      <c r="C1855" s="339" t="s">
        <v>899</v>
      </c>
      <c r="D1855" s="341">
        <v>215.98</v>
      </c>
      <c r="E1855">
        <v>226.92</v>
      </c>
    </row>
    <row r="1856" spans="1:5">
      <c r="A1856" s="339">
        <v>88844</v>
      </c>
      <c r="B1856" s="340" t="s">
        <v>6827</v>
      </c>
      <c r="C1856" s="339" t="s">
        <v>896</v>
      </c>
      <c r="D1856" s="341">
        <v>88.48</v>
      </c>
      <c r="E1856">
        <v>91.49</v>
      </c>
    </row>
    <row r="1857" spans="1:5">
      <c r="A1857" s="339">
        <v>88843</v>
      </c>
      <c r="B1857" s="340" t="s">
        <v>6828</v>
      </c>
      <c r="C1857" s="339" t="s">
        <v>899</v>
      </c>
      <c r="D1857" s="341">
        <v>238.18</v>
      </c>
      <c r="E1857">
        <v>251.12</v>
      </c>
    </row>
    <row r="1858" spans="1:5">
      <c r="A1858" s="339">
        <v>5853</v>
      </c>
      <c r="B1858" s="340" t="s">
        <v>6829</v>
      </c>
      <c r="C1858" s="339" t="s">
        <v>896</v>
      </c>
      <c r="D1858" s="341">
        <v>101</v>
      </c>
      <c r="E1858">
        <v>104.01</v>
      </c>
    </row>
    <row r="1859" spans="1:5">
      <c r="A1859" s="339">
        <v>5851</v>
      </c>
      <c r="B1859" s="340" t="s">
        <v>6830</v>
      </c>
      <c r="C1859" s="339" t="s">
        <v>899</v>
      </c>
      <c r="D1859" s="341">
        <v>283.16000000000003</v>
      </c>
      <c r="E1859">
        <v>298.08</v>
      </c>
    </row>
    <row r="1860" spans="1:5">
      <c r="A1860" s="339">
        <v>5849</v>
      </c>
      <c r="B1860" s="340" t="s">
        <v>6831</v>
      </c>
      <c r="C1860" s="339" t="s">
        <v>896</v>
      </c>
      <c r="D1860" s="341">
        <v>100.6</v>
      </c>
      <c r="E1860">
        <v>103.61</v>
      </c>
    </row>
    <row r="1861" spans="1:5">
      <c r="A1861" s="339">
        <v>5847</v>
      </c>
      <c r="B1861" s="340" t="s">
        <v>6832</v>
      </c>
      <c r="C1861" s="339" t="s">
        <v>899</v>
      </c>
      <c r="D1861" s="341">
        <v>295.8</v>
      </c>
      <c r="E1861">
        <v>312.31</v>
      </c>
    </row>
    <row r="1862" spans="1:5">
      <c r="A1862" s="339">
        <v>5857</v>
      </c>
      <c r="B1862" s="340" t="s">
        <v>6833</v>
      </c>
      <c r="C1862" s="339" t="s">
        <v>896</v>
      </c>
      <c r="D1862" s="341">
        <v>248.82</v>
      </c>
      <c r="E1862">
        <v>251.83</v>
      </c>
    </row>
    <row r="1863" spans="1:5">
      <c r="A1863" s="339">
        <v>5855</v>
      </c>
      <c r="B1863" s="340" t="s">
        <v>6834</v>
      </c>
      <c r="C1863" s="339" t="s">
        <v>899</v>
      </c>
      <c r="D1863" s="341">
        <v>747.72</v>
      </c>
      <c r="E1863">
        <v>778.27</v>
      </c>
    </row>
    <row r="1864" spans="1:5">
      <c r="A1864" s="339">
        <v>96021</v>
      </c>
      <c r="B1864" s="340" t="s">
        <v>6835</v>
      </c>
      <c r="C1864" s="339" t="s">
        <v>896</v>
      </c>
      <c r="D1864" s="341">
        <v>63.03</v>
      </c>
      <c r="E1864">
        <v>66.040000000000006</v>
      </c>
    </row>
    <row r="1865" spans="1:5">
      <c r="A1865" s="339">
        <v>96020</v>
      </c>
      <c r="B1865" s="340" t="s">
        <v>6836</v>
      </c>
      <c r="C1865" s="339" t="s">
        <v>899</v>
      </c>
      <c r="D1865" s="341">
        <v>191.03</v>
      </c>
      <c r="E1865">
        <v>206.32</v>
      </c>
    </row>
    <row r="1866" spans="1:5">
      <c r="A1866" s="339">
        <v>96014</v>
      </c>
      <c r="B1866" s="340" t="s">
        <v>6837</v>
      </c>
      <c r="C1866" s="339" t="s">
        <v>896</v>
      </c>
      <c r="D1866" s="341">
        <v>63.29</v>
      </c>
      <c r="E1866">
        <v>66.3</v>
      </c>
    </row>
    <row r="1867" spans="1:5">
      <c r="A1867" s="339">
        <v>96013</v>
      </c>
      <c r="B1867" s="340" t="s">
        <v>6838</v>
      </c>
      <c r="C1867" s="339" t="s">
        <v>899</v>
      </c>
      <c r="D1867" s="341">
        <v>191.51</v>
      </c>
      <c r="E1867">
        <v>206.8</v>
      </c>
    </row>
    <row r="1868" spans="1:5">
      <c r="A1868" s="339">
        <v>96029</v>
      </c>
      <c r="B1868" s="340" t="s">
        <v>6839</v>
      </c>
      <c r="C1868" s="339" t="s">
        <v>896</v>
      </c>
      <c r="D1868" s="341">
        <v>56.97</v>
      </c>
      <c r="E1868">
        <v>59.98</v>
      </c>
    </row>
    <row r="1869" spans="1:5">
      <c r="A1869" s="339">
        <v>96028</v>
      </c>
      <c r="B1869" s="340" t="s">
        <v>6840</v>
      </c>
      <c r="C1869" s="339" t="s">
        <v>899</v>
      </c>
      <c r="D1869" s="341">
        <v>147.97999999999999</v>
      </c>
      <c r="E1869">
        <v>159.55000000000001</v>
      </c>
    </row>
    <row r="1870" spans="1:5">
      <c r="A1870" s="339">
        <v>96155</v>
      </c>
      <c r="B1870" s="340" t="s">
        <v>6841</v>
      </c>
      <c r="C1870" s="339" t="s">
        <v>896</v>
      </c>
      <c r="D1870" s="341">
        <v>57.23</v>
      </c>
      <c r="E1870">
        <v>60.24</v>
      </c>
    </row>
    <row r="1871" spans="1:5">
      <c r="A1871" s="339">
        <v>96157</v>
      </c>
      <c r="B1871" s="340" t="s">
        <v>6842</v>
      </c>
      <c r="C1871" s="339" t="s">
        <v>899</v>
      </c>
      <c r="D1871" s="341">
        <v>148.46</v>
      </c>
      <c r="E1871">
        <v>160.03</v>
      </c>
    </row>
    <row r="1872" spans="1:5">
      <c r="A1872" s="339">
        <v>5845</v>
      </c>
      <c r="B1872" s="340" t="s">
        <v>6843</v>
      </c>
      <c r="C1872" s="339" t="s">
        <v>896</v>
      </c>
      <c r="D1872" s="341">
        <v>58.8</v>
      </c>
      <c r="E1872">
        <v>61.81</v>
      </c>
    </row>
    <row r="1873" spans="1:5">
      <c r="A1873" s="339">
        <v>5843</v>
      </c>
      <c r="B1873" s="340" t="s">
        <v>6844</v>
      </c>
      <c r="C1873" s="339" t="s">
        <v>899</v>
      </c>
      <c r="D1873" s="341">
        <v>183.11</v>
      </c>
      <c r="E1873">
        <v>198.4</v>
      </c>
    </row>
    <row r="1874" spans="1:5">
      <c r="A1874" s="339">
        <v>89036</v>
      </c>
      <c r="B1874" s="340" t="s">
        <v>6845</v>
      </c>
      <c r="C1874" s="339" t="s">
        <v>896</v>
      </c>
      <c r="D1874" s="341">
        <v>52.7</v>
      </c>
      <c r="E1874">
        <v>55.71</v>
      </c>
    </row>
    <row r="1875" spans="1:5">
      <c r="A1875" s="339">
        <v>89035</v>
      </c>
      <c r="B1875" s="340" t="s">
        <v>6846</v>
      </c>
      <c r="C1875" s="339" t="s">
        <v>899</v>
      </c>
      <c r="D1875" s="341">
        <v>140.02000000000001</v>
      </c>
      <c r="E1875">
        <v>151.59</v>
      </c>
    </row>
    <row r="1876" spans="1:5">
      <c r="A1876" s="339">
        <v>102911</v>
      </c>
      <c r="B1876" s="340" t="s">
        <v>6847</v>
      </c>
      <c r="C1876" s="339" t="s">
        <v>896</v>
      </c>
      <c r="D1876" s="341">
        <v>0</v>
      </c>
      <c r="E1876">
        <v>0</v>
      </c>
    </row>
    <row r="1877" spans="1:5">
      <c r="A1877" s="339">
        <v>102910</v>
      </c>
      <c r="B1877" s="340" t="s">
        <v>6848</v>
      </c>
      <c r="C1877" s="339" t="s">
        <v>899</v>
      </c>
      <c r="D1877" s="341">
        <v>0</v>
      </c>
      <c r="E1877">
        <v>0</v>
      </c>
    </row>
    <row r="1878" spans="1:5">
      <c r="A1878" s="339">
        <v>93440</v>
      </c>
      <c r="B1878" s="340" t="s">
        <v>6849</v>
      </c>
      <c r="C1878" s="339" t="s">
        <v>896</v>
      </c>
      <c r="D1878" s="341">
        <v>131.1</v>
      </c>
      <c r="E1878">
        <v>184.49</v>
      </c>
    </row>
    <row r="1879" spans="1:5">
      <c r="A1879" s="339">
        <v>93439</v>
      </c>
      <c r="B1879" s="340" t="s">
        <v>6850</v>
      </c>
      <c r="C1879" s="339" t="s">
        <v>899</v>
      </c>
      <c r="D1879" s="341">
        <v>262.77999999999997</v>
      </c>
      <c r="E1879">
        <v>330.44</v>
      </c>
    </row>
    <row r="1880" spans="1:5">
      <c r="A1880" s="339">
        <v>100648</v>
      </c>
      <c r="B1880" s="340" t="s">
        <v>6851</v>
      </c>
      <c r="C1880" s="339" t="s">
        <v>896</v>
      </c>
      <c r="D1880" s="341">
        <v>591.75</v>
      </c>
      <c r="E1880">
        <v>605.82000000000005</v>
      </c>
    </row>
    <row r="1881" spans="1:5">
      <c r="A1881" s="339">
        <v>100647</v>
      </c>
      <c r="B1881" s="340" t="s">
        <v>6852</v>
      </c>
      <c r="C1881" s="339" t="s">
        <v>899</v>
      </c>
      <c r="D1881" s="341">
        <v>7086.92</v>
      </c>
      <c r="E1881">
        <v>7784.99</v>
      </c>
    </row>
    <row r="1882" spans="1:5">
      <c r="A1882" s="339">
        <v>5829</v>
      </c>
      <c r="B1882" s="340" t="s">
        <v>6853</v>
      </c>
      <c r="C1882" s="339" t="s">
        <v>896</v>
      </c>
      <c r="D1882" s="341">
        <v>161.66</v>
      </c>
      <c r="E1882">
        <v>215.05</v>
      </c>
    </row>
    <row r="1883" spans="1:5">
      <c r="A1883" s="339">
        <v>5823</v>
      </c>
      <c r="B1883" s="340" t="s">
        <v>6854</v>
      </c>
      <c r="C1883" s="339" t="s">
        <v>899</v>
      </c>
      <c r="D1883" s="341">
        <v>222.03</v>
      </c>
      <c r="E1883">
        <v>271.61</v>
      </c>
    </row>
    <row r="1884" spans="1:5">
      <c r="A1884" s="339">
        <v>106095</v>
      </c>
      <c r="B1884" s="340" t="s">
        <v>6855</v>
      </c>
      <c r="C1884" s="339" t="s">
        <v>896</v>
      </c>
      <c r="D1884" s="341">
        <v>107.12</v>
      </c>
      <c r="E1884">
        <v>118.66</v>
      </c>
    </row>
    <row r="1885" spans="1:5">
      <c r="A1885" s="339">
        <v>106094</v>
      </c>
      <c r="B1885" s="340" t="s">
        <v>6856</v>
      </c>
      <c r="C1885" s="339" t="s">
        <v>899</v>
      </c>
      <c r="D1885" s="341">
        <v>340.04</v>
      </c>
      <c r="E1885">
        <v>367.58</v>
      </c>
    </row>
    <row r="1886" spans="1:5">
      <c r="A1886" s="339">
        <v>100642</v>
      </c>
      <c r="B1886" s="340" t="s">
        <v>6857</v>
      </c>
      <c r="C1886" s="339" t="s">
        <v>896</v>
      </c>
      <c r="D1886" s="341">
        <v>297.02</v>
      </c>
      <c r="E1886">
        <v>311.08999999999997</v>
      </c>
    </row>
    <row r="1887" spans="1:5">
      <c r="A1887" s="339">
        <v>100641</v>
      </c>
      <c r="B1887" s="340" t="s">
        <v>6858</v>
      </c>
      <c r="C1887" s="339" t="s">
        <v>899</v>
      </c>
      <c r="D1887" s="341">
        <v>5214.49</v>
      </c>
      <c r="E1887">
        <v>5775.76</v>
      </c>
    </row>
    <row r="1888" spans="1:5">
      <c r="A1888" s="339">
        <v>93434</v>
      </c>
      <c r="B1888" s="340" t="s">
        <v>6859</v>
      </c>
      <c r="C1888" s="339" t="s">
        <v>896</v>
      </c>
      <c r="D1888" s="341">
        <v>333.36</v>
      </c>
      <c r="E1888">
        <v>386.75</v>
      </c>
    </row>
    <row r="1889" spans="1:5">
      <c r="A1889" s="339">
        <v>93433</v>
      </c>
      <c r="B1889" s="340" t="s">
        <v>6860</v>
      </c>
      <c r="C1889" s="339" t="s">
        <v>899</v>
      </c>
      <c r="D1889" s="341">
        <v>2871.21</v>
      </c>
      <c r="E1889">
        <v>3198.2</v>
      </c>
    </row>
    <row r="1890" spans="1:5">
      <c r="A1890" s="339">
        <v>95122</v>
      </c>
      <c r="B1890" s="340" t="s">
        <v>6861</v>
      </c>
      <c r="C1890" s="339" t="s">
        <v>896</v>
      </c>
      <c r="D1890" s="341">
        <v>217.43</v>
      </c>
      <c r="E1890">
        <v>270.82</v>
      </c>
    </row>
    <row r="1891" spans="1:5">
      <c r="A1891" s="339">
        <v>95121</v>
      </c>
      <c r="B1891" s="340" t="s">
        <v>6862</v>
      </c>
      <c r="C1891" s="339" t="s">
        <v>899</v>
      </c>
      <c r="D1891" s="341">
        <v>365.98</v>
      </c>
      <c r="E1891">
        <v>409.17</v>
      </c>
    </row>
    <row r="1892" spans="1:5">
      <c r="A1892" s="339">
        <v>103662</v>
      </c>
      <c r="B1892" s="340" t="s">
        <v>6863</v>
      </c>
      <c r="C1892" s="339" t="s">
        <v>896</v>
      </c>
      <c r="D1892" s="341">
        <v>0</v>
      </c>
      <c r="E1892">
        <v>0</v>
      </c>
    </row>
    <row r="1893" spans="1:5">
      <c r="A1893" s="339">
        <v>103661</v>
      </c>
      <c r="B1893" s="340" t="s">
        <v>6864</v>
      </c>
      <c r="C1893" s="339" t="s">
        <v>899</v>
      </c>
      <c r="D1893" s="341">
        <v>0</v>
      </c>
      <c r="E1893">
        <v>0</v>
      </c>
    </row>
    <row r="1894" spans="1:5">
      <c r="A1894" s="339">
        <v>5841</v>
      </c>
      <c r="B1894" s="340" t="s">
        <v>6865</v>
      </c>
      <c r="C1894" s="339" t="s">
        <v>896</v>
      </c>
      <c r="D1894" s="341">
        <v>4.74</v>
      </c>
      <c r="E1894">
        <v>4.74</v>
      </c>
    </row>
    <row r="1895" spans="1:5">
      <c r="A1895" s="339">
        <v>5839</v>
      </c>
      <c r="B1895" s="340" t="s">
        <v>6866</v>
      </c>
      <c r="C1895" s="339" t="s">
        <v>899</v>
      </c>
      <c r="D1895" s="341">
        <v>9.43</v>
      </c>
      <c r="E1895">
        <v>9.43</v>
      </c>
    </row>
    <row r="1896" spans="1:5">
      <c r="A1896" s="339">
        <v>90587</v>
      </c>
      <c r="B1896" s="340" t="s">
        <v>961</v>
      </c>
      <c r="C1896" s="339" t="s">
        <v>896</v>
      </c>
      <c r="D1896" s="341">
        <v>0.57999999999999996</v>
      </c>
      <c r="E1896">
        <v>0.57999999999999996</v>
      </c>
    </row>
    <row r="1897" spans="1:5">
      <c r="A1897" s="339">
        <v>90586</v>
      </c>
      <c r="B1897" s="340" t="s">
        <v>962</v>
      </c>
      <c r="C1897" s="339" t="s">
        <v>899</v>
      </c>
      <c r="D1897" s="341">
        <v>1.49</v>
      </c>
      <c r="E1897">
        <v>1.4</v>
      </c>
    </row>
    <row r="1898" spans="1:5">
      <c r="A1898" s="339">
        <v>106392</v>
      </c>
      <c r="B1898" s="340" t="s">
        <v>6867</v>
      </c>
      <c r="C1898" s="339" t="s">
        <v>896</v>
      </c>
      <c r="D1898" s="341">
        <v>123.79</v>
      </c>
      <c r="E1898">
        <v>135.24</v>
      </c>
    </row>
    <row r="1899" spans="1:5">
      <c r="A1899" s="339">
        <v>106389</v>
      </c>
      <c r="B1899" s="340" t="s">
        <v>6868</v>
      </c>
      <c r="C1899" s="339" t="s">
        <v>899</v>
      </c>
      <c r="D1899" s="341">
        <v>341.76</v>
      </c>
      <c r="E1899">
        <v>365.06</v>
      </c>
    </row>
    <row r="1900" spans="1:5">
      <c r="A1900" s="339">
        <v>106391</v>
      </c>
      <c r="B1900" s="340" t="s">
        <v>6869</v>
      </c>
      <c r="C1900" s="339" t="s">
        <v>896</v>
      </c>
      <c r="D1900" s="341">
        <v>257.45999999999998</v>
      </c>
      <c r="E1900">
        <v>268.91000000000003</v>
      </c>
    </row>
    <row r="1901" spans="1:5">
      <c r="A1901" s="339">
        <v>106388</v>
      </c>
      <c r="B1901" s="340" t="s">
        <v>6870</v>
      </c>
      <c r="C1901" s="339" t="s">
        <v>899</v>
      </c>
      <c r="D1901" s="341">
        <v>656.33</v>
      </c>
      <c r="E1901">
        <v>682.21</v>
      </c>
    </row>
    <row r="1902" spans="1:5">
      <c r="A1902" s="339">
        <v>5837</v>
      </c>
      <c r="B1902" s="340" t="s">
        <v>6871</v>
      </c>
      <c r="C1902" s="339" t="s">
        <v>896</v>
      </c>
      <c r="D1902" s="341">
        <v>144.61000000000001</v>
      </c>
      <c r="E1902">
        <v>156.06</v>
      </c>
    </row>
    <row r="1903" spans="1:5">
      <c r="A1903" s="339">
        <v>5835</v>
      </c>
      <c r="B1903" s="340" t="s">
        <v>6872</v>
      </c>
      <c r="C1903" s="339" t="s">
        <v>899</v>
      </c>
      <c r="D1903" s="341">
        <v>382.72</v>
      </c>
      <c r="E1903">
        <v>405.48</v>
      </c>
    </row>
    <row r="1904" spans="1:5">
      <c r="A1904" s="339">
        <v>89257</v>
      </c>
      <c r="B1904" s="340" t="s">
        <v>6873</v>
      </c>
      <c r="C1904" s="339" t="s">
        <v>899</v>
      </c>
      <c r="D1904" s="341">
        <v>331.02</v>
      </c>
      <c r="E1904">
        <v>353.24</v>
      </c>
    </row>
    <row r="1905" spans="1:5">
      <c r="A1905" s="339">
        <v>89258</v>
      </c>
      <c r="B1905" s="340" t="s">
        <v>6874</v>
      </c>
      <c r="C1905" s="339" t="s">
        <v>896</v>
      </c>
      <c r="D1905" s="341">
        <v>123.09</v>
      </c>
      <c r="E1905">
        <v>134.54</v>
      </c>
    </row>
    <row r="1906" spans="1:5">
      <c r="A1906" s="339">
        <v>106393</v>
      </c>
      <c r="B1906" s="340" t="s">
        <v>6875</v>
      </c>
      <c r="C1906" s="339" t="s">
        <v>896</v>
      </c>
      <c r="D1906" s="341">
        <v>142.13999999999999</v>
      </c>
      <c r="E1906">
        <v>153.59</v>
      </c>
    </row>
    <row r="1907" spans="1:5">
      <c r="A1907" s="339">
        <v>106390</v>
      </c>
      <c r="B1907" s="340" t="s">
        <v>6876</v>
      </c>
      <c r="C1907" s="339" t="s">
        <v>899</v>
      </c>
      <c r="D1907" s="341">
        <v>364.1</v>
      </c>
      <c r="E1907">
        <v>386.86</v>
      </c>
    </row>
    <row r="1908" spans="1:5">
      <c r="A1908" s="339">
        <v>97621</v>
      </c>
      <c r="B1908" s="340" t="s">
        <v>6877</v>
      </c>
      <c r="C1908" s="339" t="s">
        <v>5115</v>
      </c>
      <c r="D1908" s="341">
        <v>116.07</v>
      </c>
      <c r="E1908">
        <v>166.38</v>
      </c>
    </row>
    <row r="1909" spans="1:5">
      <c r="A1909" s="339">
        <v>97622</v>
      </c>
      <c r="B1909" s="340" t="s">
        <v>6878</v>
      </c>
      <c r="C1909" s="339" t="s">
        <v>5115</v>
      </c>
      <c r="D1909" s="341">
        <v>56.57</v>
      </c>
      <c r="E1909">
        <v>81.09</v>
      </c>
    </row>
    <row r="1910" spans="1:5">
      <c r="A1910" s="339">
        <v>97623</v>
      </c>
      <c r="B1910" s="340" t="s">
        <v>6879</v>
      </c>
      <c r="C1910" s="339" t="s">
        <v>5115</v>
      </c>
      <c r="D1910" s="341">
        <v>173.29</v>
      </c>
      <c r="E1910">
        <v>248.39</v>
      </c>
    </row>
    <row r="1911" spans="1:5">
      <c r="A1911" s="339">
        <v>97624</v>
      </c>
      <c r="B1911" s="340" t="s">
        <v>6880</v>
      </c>
      <c r="C1911" s="339" t="s">
        <v>5115</v>
      </c>
      <c r="D1911" s="341">
        <v>106.36</v>
      </c>
      <c r="E1911">
        <v>152.46</v>
      </c>
    </row>
    <row r="1912" spans="1:5">
      <c r="A1912" s="339">
        <v>97625</v>
      </c>
      <c r="B1912" s="340" t="s">
        <v>6881</v>
      </c>
      <c r="C1912" s="339" t="s">
        <v>5115</v>
      </c>
      <c r="D1912" s="341">
        <v>51.2</v>
      </c>
      <c r="E1912">
        <v>56.93</v>
      </c>
    </row>
    <row r="1913" spans="1:5">
      <c r="A1913" s="339">
        <v>104791</v>
      </c>
      <c r="B1913" s="340" t="s">
        <v>6882</v>
      </c>
      <c r="C1913" s="339" t="s">
        <v>5029</v>
      </c>
      <c r="D1913" s="341">
        <v>5.55</v>
      </c>
      <c r="E1913">
        <v>8.6</v>
      </c>
    </row>
    <row r="1914" spans="1:5">
      <c r="A1914" s="339">
        <v>97631</v>
      </c>
      <c r="B1914" s="340" t="s">
        <v>6883</v>
      </c>
      <c r="C1914" s="339" t="s">
        <v>5029</v>
      </c>
      <c r="D1914" s="341">
        <v>11.42</v>
      </c>
      <c r="E1914">
        <v>16.18</v>
      </c>
    </row>
    <row r="1915" spans="1:5">
      <c r="A1915" s="339">
        <v>97630</v>
      </c>
      <c r="B1915" s="340" t="s">
        <v>6884</v>
      </c>
      <c r="C1915" s="339" t="s">
        <v>5115</v>
      </c>
      <c r="D1915" s="341">
        <v>0</v>
      </c>
      <c r="E1915">
        <v>0</v>
      </c>
    </row>
    <row r="1916" spans="1:5">
      <c r="A1916" s="339">
        <v>104796</v>
      </c>
      <c r="B1916" s="340" t="s">
        <v>6885</v>
      </c>
      <c r="C1916" s="339" t="s">
        <v>202</v>
      </c>
      <c r="D1916" s="341">
        <v>13.3</v>
      </c>
      <c r="E1916">
        <v>17.920000000000002</v>
      </c>
    </row>
    <row r="1917" spans="1:5">
      <c r="A1917" s="339">
        <v>97628</v>
      </c>
      <c r="B1917" s="340" t="s">
        <v>6886</v>
      </c>
      <c r="C1917" s="339" t="s">
        <v>5115</v>
      </c>
      <c r="D1917" s="341">
        <v>264.79000000000002</v>
      </c>
      <c r="E1917">
        <v>379.54</v>
      </c>
    </row>
    <row r="1918" spans="1:5">
      <c r="A1918" s="339">
        <v>97629</v>
      </c>
      <c r="B1918" s="340" t="s">
        <v>6887</v>
      </c>
      <c r="C1918" s="339" t="s">
        <v>5115</v>
      </c>
      <c r="D1918" s="341">
        <v>75.400000000000006</v>
      </c>
      <c r="E1918">
        <v>120.37</v>
      </c>
    </row>
    <row r="1919" spans="1:5">
      <c r="A1919" s="339">
        <v>97626</v>
      </c>
      <c r="B1919" s="340" t="s">
        <v>6888</v>
      </c>
      <c r="C1919" s="339" t="s">
        <v>5115</v>
      </c>
      <c r="D1919" s="341">
        <v>568.53</v>
      </c>
      <c r="E1919">
        <v>814.92</v>
      </c>
    </row>
    <row r="1920" spans="1:5">
      <c r="A1920" s="339">
        <v>97627</v>
      </c>
      <c r="B1920" s="340" t="s">
        <v>6889</v>
      </c>
      <c r="C1920" s="339" t="s">
        <v>5115</v>
      </c>
      <c r="D1920" s="341">
        <v>161.9</v>
      </c>
      <c r="E1920">
        <v>258.47000000000003</v>
      </c>
    </row>
    <row r="1921" spans="1:5">
      <c r="A1921" s="339">
        <v>104789</v>
      </c>
      <c r="B1921" s="340" t="s">
        <v>6890</v>
      </c>
      <c r="C1921" s="339" t="s">
        <v>5115</v>
      </c>
      <c r="D1921" s="341">
        <v>199.09</v>
      </c>
      <c r="E1921">
        <v>285.38</v>
      </c>
    </row>
    <row r="1922" spans="1:5">
      <c r="A1922" s="339">
        <v>104790</v>
      </c>
      <c r="B1922" s="340" t="s">
        <v>6891</v>
      </c>
      <c r="C1922" s="339" t="s">
        <v>5115</v>
      </c>
      <c r="D1922" s="341">
        <v>99.99</v>
      </c>
      <c r="E1922">
        <v>136.15</v>
      </c>
    </row>
    <row r="1923" spans="1:5">
      <c r="A1923" s="339">
        <v>97633</v>
      </c>
      <c r="B1923" s="340" t="s">
        <v>6892</v>
      </c>
      <c r="C1923" s="339" t="s">
        <v>5029</v>
      </c>
      <c r="D1923" s="341">
        <v>23.79</v>
      </c>
      <c r="E1923">
        <v>32.32</v>
      </c>
    </row>
    <row r="1924" spans="1:5">
      <c r="A1924" s="339">
        <v>97634</v>
      </c>
      <c r="B1924" s="340" t="s">
        <v>6893</v>
      </c>
      <c r="C1924" s="339" t="s">
        <v>5029</v>
      </c>
      <c r="D1924" s="341">
        <v>6.45</v>
      </c>
      <c r="E1924">
        <v>9.64</v>
      </c>
    </row>
    <row r="1925" spans="1:5">
      <c r="A1925" s="339">
        <v>97632</v>
      </c>
      <c r="B1925" s="340" t="s">
        <v>6894</v>
      </c>
      <c r="C1925" s="339" t="s">
        <v>202</v>
      </c>
      <c r="D1925" s="341">
        <v>2.72</v>
      </c>
      <c r="E1925">
        <v>3.7</v>
      </c>
    </row>
    <row r="1926" spans="1:5">
      <c r="A1926" s="339">
        <v>97636</v>
      </c>
      <c r="B1926" s="340" t="s">
        <v>6895</v>
      </c>
      <c r="C1926" s="339" t="s">
        <v>5029</v>
      </c>
      <c r="D1926" s="341">
        <v>22.12</v>
      </c>
      <c r="E1926">
        <v>26.76</v>
      </c>
    </row>
    <row r="1927" spans="1:5">
      <c r="A1927" s="339">
        <v>104797</v>
      </c>
      <c r="B1927" s="340" t="s">
        <v>6896</v>
      </c>
      <c r="C1927" s="339" t="s">
        <v>202</v>
      </c>
      <c r="D1927" s="341">
        <v>16.64</v>
      </c>
      <c r="E1927">
        <v>22.4</v>
      </c>
    </row>
    <row r="1928" spans="1:5">
      <c r="A1928" s="339">
        <v>104803</v>
      </c>
      <c r="B1928" s="340" t="s">
        <v>6897</v>
      </c>
      <c r="C1928" s="339" t="s">
        <v>202</v>
      </c>
      <c r="D1928" s="341">
        <v>4.57</v>
      </c>
      <c r="E1928">
        <v>6.36</v>
      </c>
    </row>
    <row r="1929" spans="1:5">
      <c r="A1929" s="339">
        <v>97664</v>
      </c>
      <c r="B1929" s="340" t="s">
        <v>6898</v>
      </c>
      <c r="C1929" s="339" t="s">
        <v>63</v>
      </c>
      <c r="D1929" s="341">
        <v>1.57</v>
      </c>
      <c r="E1929">
        <v>2.3199999999999998</v>
      </c>
    </row>
    <row r="1930" spans="1:5">
      <c r="A1930" s="339">
        <v>104801</v>
      </c>
      <c r="B1930" s="340" t="s">
        <v>6899</v>
      </c>
      <c r="C1930" s="339" t="s">
        <v>5029</v>
      </c>
      <c r="D1930" s="341">
        <v>14.22</v>
      </c>
      <c r="E1930">
        <v>19.71</v>
      </c>
    </row>
    <row r="1931" spans="1:5">
      <c r="A1931" s="339">
        <v>97661</v>
      </c>
      <c r="B1931" s="340" t="s">
        <v>6900</v>
      </c>
      <c r="C1931" s="339" t="s">
        <v>202</v>
      </c>
      <c r="D1931" s="341">
        <v>0.71</v>
      </c>
      <c r="E1931">
        <v>1.07</v>
      </c>
    </row>
    <row r="1932" spans="1:5">
      <c r="A1932" s="339">
        <v>104794</v>
      </c>
      <c r="B1932" s="340" t="s">
        <v>6901</v>
      </c>
      <c r="C1932" s="339" t="s">
        <v>202</v>
      </c>
      <c r="D1932" s="341">
        <v>0.96</v>
      </c>
      <c r="E1932">
        <v>1.47</v>
      </c>
    </row>
    <row r="1933" spans="1:5">
      <c r="A1933" s="339">
        <v>104795</v>
      </c>
      <c r="B1933" s="340" t="s">
        <v>6902</v>
      </c>
      <c r="C1933" s="339" t="s">
        <v>202</v>
      </c>
      <c r="D1933" s="341">
        <v>1.35</v>
      </c>
      <c r="E1933">
        <v>2.0499999999999998</v>
      </c>
    </row>
    <row r="1934" spans="1:5">
      <c r="A1934" s="339">
        <v>104792</v>
      </c>
      <c r="B1934" s="340" t="s">
        <v>6903</v>
      </c>
      <c r="C1934" s="339" t="s">
        <v>202</v>
      </c>
      <c r="D1934" s="341">
        <v>0.39</v>
      </c>
      <c r="E1934">
        <v>0.59</v>
      </c>
    </row>
    <row r="1935" spans="1:5">
      <c r="A1935" s="339">
        <v>104793</v>
      </c>
      <c r="B1935" s="340" t="s">
        <v>6904</v>
      </c>
      <c r="C1935" s="339" t="s">
        <v>202</v>
      </c>
      <c r="D1935" s="341">
        <v>0.54</v>
      </c>
      <c r="E1935">
        <v>0.82</v>
      </c>
    </row>
    <row r="1936" spans="1:5">
      <c r="A1936" s="339">
        <v>104800</v>
      </c>
      <c r="B1936" s="340" t="s">
        <v>6905</v>
      </c>
      <c r="C1936" s="339" t="s">
        <v>202</v>
      </c>
      <c r="D1936" s="341">
        <v>9.36</v>
      </c>
      <c r="E1936">
        <v>12.84</v>
      </c>
    </row>
    <row r="1937" spans="1:5">
      <c r="A1937" s="339">
        <v>97638</v>
      </c>
      <c r="B1937" s="340" t="s">
        <v>6906</v>
      </c>
      <c r="C1937" s="339" t="s">
        <v>5029</v>
      </c>
      <c r="D1937" s="341">
        <v>8.23</v>
      </c>
      <c r="E1937">
        <v>12.01</v>
      </c>
    </row>
    <row r="1938" spans="1:5">
      <c r="A1938" s="339">
        <v>97641</v>
      </c>
      <c r="B1938" s="340" t="s">
        <v>6907</v>
      </c>
      <c r="C1938" s="339" t="s">
        <v>5029</v>
      </c>
      <c r="D1938" s="341">
        <v>2.91</v>
      </c>
      <c r="E1938">
        <v>4.1500000000000004</v>
      </c>
    </row>
    <row r="1939" spans="1:5">
      <c r="A1939" s="339">
        <v>97640</v>
      </c>
      <c r="B1939" s="340" t="s">
        <v>6908</v>
      </c>
      <c r="C1939" s="339" t="s">
        <v>5029</v>
      </c>
      <c r="D1939" s="341">
        <v>1.91</v>
      </c>
      <c r="E1939">
        <v>2.8</v>
      </c>
    </row>
    <row r="1940" spans="1:5">
      <c r="A1940" s="339">
        <v>97660</v>
      </c>
      <c r="B1940" s="340" t="s">
        <v>6909</v>
      </c>
      <c r="C1940" s="339" t="s">
        <v>63</v>
      </c>
      <c r="D1940" s="341">
        <v>0.66</v>
      </c>
      <c r="E1940">
        <v>1</v>
      </c>
    </row>
    <row r="1941" spans="1:5">
      <c r="A1941" s="339">
        <v>97645</v>
      </c>
      <c r="B1941" s="340" t="s">
        <v>6910</v>
      </c>
      <c r="C1941" s="339" t="s">
        <v>5029</v>
      </c>
      <c r="D1941" s="341">
        <v>24.65</v>
      </c>
      <c r="E1941">
        <v>34.78</v>
      </c>
    </row>
    <row r="1942" spans="1:5">
      <c r="A1942" s="339">
        <v>97663</v>
      </c>
      <c r="B1942" s="340" t="s">
        <v>6911</v>
      </c>
      <c r="C1942" s="339" t="s">
        <v>63</v>
      </c>
      <c r="D1942" s="341">
        <v>12.64</v>
      </c>
      <c r="E1942">
        <v>18.61</v>
      </c>
    </row>
    <row r="1943" spans="1:5">
      <c r="A1943" s="339">
        <v>97665</v>
      </c>
      <c r="B1943" s="340" t="s">
        <v>6912</v>
      </c>
      <c r="C1943" s="339" t="s">
        <v>63</v>
      </c>
      <c r="D1943" s="341">
        <v>1.8</v>
      </c>
      <c r="E1943">
        <v>2.73</v>
      </c>
    </row>
    <row r="1944" spans="1:5">
      <c r="A1944" s="339">
        <v>97666</v>
      </c>
      <c r="B1944" s="340" t="s">
        <v>6913</v>
      </c>
      <c r="C1944" s="339" t="s">
        <v>63</v>
      </c>
      <c r="D1944" s="341">
        <v>9.2100000000000009</v>
      </c>
      <c r="E1944">
        <v>13.57</v>
      </c>
    </row>
    <row r="1945" spans="1:5">
      <c r="A1945" s="339">
        <v>97635</v>
      </c>
      <c r="B1945" s="340" t="s">
        <v>6914</v>
      </c>
      <c r="C1945" s="339" t="s">
        <v>5029</v>
      </c>
      <c r="D1945" s="341">
        <v>16.63</v>
      </c>
      <c r="E1945">
        <v>23.72</v>
      </c>
    </row>
    <row r="1946" spans="1:5">
      <c r="A1946" s="339">
        <v>97643</v>
      </c>
      <c r="B1946" s="340" t="s">
        <v>6915</v>
      </c>
      <c r="C1946" s="339" t="s">
        <v>5029</v>
      </c>
      <c r="D1946" s="341">
        <v>25.21</v>
      </c>
      <c r="E1946">
        <v>35.61</v>
      </c>
    </row>
    <row r="1947" spans="1:5">
      <c r="A1947" s="339">
        <v>104799</v>
      </c>
      <c r="B1947" s="340" t="s">
        <v>6916</v>
      </c>
      <c r="C1947" s="339" t="s">
        <v>5029</v>
      </c>
      <c r="D1947" s="341">
        <v>10.63</v>
      </c>
      <c r="E1947">
        <v>15.51</v>
      </c>
    </row>
    <row r="1948" spans="1:5">
      <c r="A1948" s="339">
        <v>97639</v>
      </c>
      <c r="B1948" s="340" t="s">
        <v>6917</v>
      </c>
      <c r="C1948" s="339" t="s">
        <v>5029</v>
      </c>
      <c r="D1948" s="341">
        <v>20.61</v>
      </c>
      <c r="E1948">
        <v>29.08</v>
      </c>
    </row>
    <row r="1949" spans="1:5">
      <c r="A1949" s="339">
        <v>97644</v>
      </c>
      <c r="B1949" s="340" t="s">
        <v>6918</v>
      </c>
      <c r="C1949" s="339" t="s">
        <v>5029</v>
      </c>
      <c r="D1949" s="341">
        <v>9.5399999999999991</v>
      </c>
      <c r="E1949">
        <v>13.46</v>
      </c>
    </row>
    <row r="1950" spans="1:5">
      <c r="A1950" s="339">
        <v>97648</v>
      </c>
      <c r="B1950" s="340" t="s">
        <v>6919</v>
      </c>
      <c r="C1950" s="339" t="s">
        <v>5029</v>
      </c>
      <c r="D1950" s="341">
        <v>2.0299999999999998</v>
      </c>
      <c r="E1950">
        <v>2.88</v>
      </c>
    </row>
    <row r="1951" spans="1:5">
      <c r="A1951" s="339">
        <v>104798</v>
      </c>
      <c r="B1951" s="340" t="s">
        <v>6920</v>
      </c>
      <c r="C1951" s="339" t="s">
        <v>63</v>
      </c>
      <c r="D1951" s="341">
        <v>13.54</v>
      </c>
      <c r="E1951">
        <v>19.760000000000002</v>
      </c>
    </row>
    <row r="1952" spans="1:5">
      <c r="A1952" s="339">
        <v>97637</v>
      </c>
      <c r="B1952" s="340" t="s">
        <v>6921</v>
      </c>
      <c r="C1952" s="339" t="s">
        <v>5029</v>
      </c>
      <c r="D1952" s="341">
        <v>2.82</v>
      </c>
      <c r="E1952">
        <v>4.13</v>
      </c>
    </row>
    <row r="1953" spans="1:5">
      <c r="A1953" s="339">
        <v>104802</v>
      </c>
      <c r="B1953" s="340" t="s">
        <v>6922</v>
      </c>
      <c r="C1953" s="339" t="s">
        <v>5029</v>
      </c>
      <c r="D1953" s="341">
        <v>9.4600000000000009</v>
      </c>
      <c r="E1953">
        <v>13.11</v>
      </c>
    </row>
    <row r="1954" spans="1:5">
      <c r="A1954" s="339">
        <v>97647</v>
      </c>
      <c r="B1954" s="340" t="s">
        <v>6923</v>
      </c>
      <c r="C1954" s="339" t="s">
        <v>5029</v>
      </c>
      <c r="D1954" s="341">
        <v>3.53</v>
      </c>
      <c r="E1954">
        <v>5.0199999999999996</v>
      </c>
    </row>
    <row r="1955" spans="1:5">
      <c r="A1955" s="339">
        <v>97649</v>
      </c>
      <c r="B1955" s="340" t="s">
        <v>6924</v>
      </c>
      <c r="C1955" s="339" t="s">
        <v>5029</v>
      </c>
      <c r="D1955" s="341">
        <v>4.49</v>
      </c>
      <c r="E1955">
        <v>6.09</v>
      </c>
    </row>
    <row r="1956" spans="1:5">
      <c r="A1956" s="339">
        <v>97652</v>
      </c>
      <c r="B1956" s="340" t="s">
        <v>6925</v>
      </c>
      <c r="C1956" s="339" t="s">
        <v>63</v>
      </c>
      <c r="D1956" s="341">
        <v>188.74</v>
      </c>
      <c r="E1956">
        <v>267.41000000000003</v>
      </c>
    </row>
    <row r="1957" spans="1:5">
      <c r="A1957" s="339">
        <v>97654</v>
      </c>
      <c r="B1957" s="340" t="s">
        <v>6926</v>
      </c>
      <c r="C1957" s="339" t="s">
        <v>63</v>
      </c>
      <c r="D1957" s="341">
        <v>175.58</v>
      </c>
      <c r="E1957">
        <v>206.07</v>
      </c>
    </row>
    <row r="1958" spans="1:5">
      <c r="A1958" s="339">
        <v>97651</v>
      </c>
      <c r="B1958" s="340" t="s">
        <v>6927</v>
      </c>
      <c r="C1958" s="339" t="s">
        <v>63</v>
      </c>
      <c r="D1958" s="341">
        <v>83.25</v>
      </c>
      <c r="E1958">
        <v>117.96</v>
      </c>
    </row>
    <row r="1959" spans="1:5">
      <c r="A1959" s="339">
        <v>97653</v>
      </c>
      <c r="B1959" s="340" t="s">
        <v>6928</v>
      </c>
      <c r="C1959" s="339" t="s">
        <v>63</v>
      </c>
      <c r="D1959" s="341">
        <v>141.07</v>
      </c>
      <c r="E1959">
        <v>157.16</v>
      </c>
    </row>
    <row r="1960" spans="1:5">
      <c r="A1960" s="339">
        <v>97657</v>
      </c>
      <c r="B1960" s="340" t="s">
        <v>6929</v>
      </c>
      <c r="C1960" s="339" t="s">
        <v>63</v>
      </c>
      <c r="D1960" s="341">
        <v>694.07</v>
      </c>
      <c r="E1960">
        <v>844</v>
      </c>
    </row>
    <row r="1961" spans="1:5">
      <c r="A1961" s="339">
        <v>97659</v>
      </c>
      <c r="B1961" s="340" t="s">
        <v>6930</v>
      </c>
      <c r="C1961" s="339" t="s">
        <v>63</v>
      </c>
      <c r="D1961" s="341">
        <v>312.24</v>
      </c>
      <c r="E1961">
        <v>367.44</v>
      </c>
    </row>
    <row r="1962" spans="1:5">
      <c r="A1962" s="339">
        <v>97656</v>
      </c>
      <c r="B1962" s="340" t="s">
        <v>6931</v>
      </c>
      <c r="C1962" s="339" t="s">
        <v>63</v>
      </c>
      <c r="D1962" s="341">
        <v>350.17</v>
      </c>
      <c r="E1962">
        <v>425.81</v>
      </c>
    </row>
    <row r="1963" spans="1:5">
      <c r="A1963" s="339">
        <v>97658</v>
      </c>
      <c r="B1963" s="340" t="s">
        <v>6932</v>
      </c>
      <c r="C1963" s="339" t="s">
        <v>63</v>
      </c>
      <c r="D1963" s="341">
        <v>223.66</v>
      </c>
      <c r="E1963">
        <v>256.29000000000002</v>
      </c>
    </row>
    <row r="1964" spans="1:5">
      <c r="A1964" s="339">
        <v>97650</v>
      </c>
      <c r="B1964" s="340" t="s">
        <v>6933</v>
      </c>
      <c r="C1964" s="339" t="s">
        <v>5029</v>
      </c>
      <c r="D1964" s="341">
        <v>7.64</v>
      </c>
      <c r="E1964">
        <v>10.83</v>
      </c>
    </row>
    <row r="1965" spans="1:5">
      <c r="A1965" s="339">
        <v>97642</v>
      </c>
      <c r="B1965" s="340" t="s">
        <v>6934</v>
      </c>
      <c r="C1965" s="339" t="s">
        <v>5029</v>
      </c>
      <c r="D1965" s="341">
        <v>2.75</v>
      </c>
      <c r="E1965">
        <v>4.0199999999999996</v>
      </c>
    </row>
    <row r="1966" spans="1:5">
      <c r="A1966" s="339">
        <v>97655</v>
      </c>
      <c r="B1966" s="340" t="s">
        <v>6935</v>
      </c>
      <c r="C1966" s="339" t="s">
        <v>5029</v>
      </c>
      <c r="D1966" s="341">
        <v>38.729999999999997</v>
      </c>
      <c r="E1966">
        <v>45.93</v>
      </c>
    </row>
    <row r="1967" spans="1:5">
      <c r="A1967" s="339">
        <v>97662</v>
      </c>
      <c r="B1967" s="340" t="s">
        <v>6936</v>
      </c>
      <c r="C1967" s="339" t="s">
        <v>202</v>
      </c>
      <c r="D1967" s="341">
        <v>0.5</v>
      </c>
      <c r="E1967">
        <v>0.74</v>
      </c>
    </row>
    <row r="1968" spans="1:5">
      <c r="A1968" s="339">
        <v>97646</v>
      </c>
      <c r="B1968" s="340" t="s">
        <v>6937</v>
      </c>
      <c r="C1968" s="339" t="s">
        <v>5029</v>
      </c>
      <c r="D1968" s="341">
        <v>0</v>
      </c>
      <c r="E1968">
        <v>0</v>
      </c>
    </row>
    <row r="1969" spans="1:5">
      <c r="A1969" s="339">
        <v>92712</v>
      </c>
      <c r="B1969" s="340" t="s">
        <v>6938</v>
      </c>
      <c r="C1969" s="339" t="s">
        <v>884</v>
      </c>
      <c r="D1969" s="341">
        <v>0.25</v>
      </c>
      <c r="E1969">
        <v>0.21</v>
      </c>
    </row>
    <row r="1970" spans="1:5">
      <c r="A1970" s="339">
        <v>92713</v>
      </c>
      <c r="B1970" s="340" t="s">
        <v>6939</v>
      </c>
      <c r="C1970" s="339" t="s">
        <v>884</v>
      </c>
      <c r="D1970" s="341">
        <v>0.06</v>
      </c>
      <c r="E1970">
        <v>0.05</v>
      </c>
    </row>
    <row r="1971" spans="1:5">
      <c r="A1971" s="339">
        <v>92714</v>
      </c>
      <c r="B1971" s="340" t="s">
        <v>6940</v>
      </c>
      <c r="C1971" s="339" t="s">
        <v>884</v>
      </c>
      <c r="D1971" s="341">
        <v>0.32</v>
      </c>
      <c r="E1971">
        <v>0.27</v>
      </c>
    </row>
    <row r="1972" spans="1:5">
      <c r="A1972" s="339">
        <v>92715</v>
      </c>
      <c r="B1972" s="340" t="s">
        <v>6941</v>
      </c>
      <c r="C1972" s="339" t="s">
        <v>884</v>
      </c>
      <c r="D1972" s="341">
        <v>114.72</v>
      </c>
      <c r="E1972">
        <v>114.72</v>
      </c>
    </row>
    <row r="1973" spans="1:5">
      <c r="A1973" s="339">
        <v>103663</v>
      </c>
      <c r="B1973" s="340" t="s">
        <v>6942</v>
      </c>
      <c r="C1973" s="339" t="s">
        <v>884</v>
      </c>
      <c r="D1973" s="341">
        <v>0</v>
      </c>
      <c r="E1973">
        <v>0</v>
      </c>
    </row>
    <row r="1974" spans="1:5">
      <c r="A1974" s="339">
        <v>104390</v>
      </c>
      <c r="B1974" s="340" t="s">
        <v>6943</v>
      </c>
      <c r="C1974" s="339" t="s">
        <v>884</v>
      </c>
      <c r="D1974" s="341">
        <v>0</v>
      </c>
      <c r="E1974">
        <v>0</v>
      </c>
    </row>
    <row r="1975" spans="1:5">
      <c r="A1975" s="339">
        <v>103664</v>
      </c>
      <c r="B1975" s="340" t="s">
        <v>6944</v>
      </c>
      <c r="C1975" s="339" t="s">
        <v>884</v>
      </c>
      <c r="D1975" s="341">
        <v>0</v>
      </c>
      <c r="E1975">
        <v>0</v>
      </c>
    </row>
    <row r="1976" spans="1:5">
      <c r="A1976" s="339">
        <v>104451</v>
      </c>
      <c r="B1976" s="340" t="s">
        <v>6945</v>
      </c>
      <c r="C1976" s="339" t="s">
        <v>884</v>
      </c>
      <c r="D1976" s="341">
        <v>0</v>
      </c>
      <c r="E1976">
        <v>0</v>
      </c>
    </row>
    <row r="1977" spans="1:5">
      <c r="A1977" s="339">
        <v>103666</v>
      </c>
      <c r="B1977" s="340" t="s">
        <v>6946</v>
      </c>
      <c r="C1977" s="339" t="s">
        <v>884</v>
      </c>
      <c r="D1977" s="341">
        <v>146.96</v>
      </c>
      <c r="E1977">
        <v>164.2</v>
      </c>
    </row>
    <row r="1978" spans="1:5">
      <c r="A1978" s="339">
        <v>89212</v>
      </c>
      <c r="B1978" s="340" t="s">
        <v>6947</v>
      </c>
      <c r="C1978" s="339" t="s">
        <v>884</v>
      </c>
      <c r="D1978" s="341">
        <v>29.76</v>
      </c>
      <c r="E1978">
        <v>29.76</v>
      </c>
    </row>
    <row r="1979" spans="1:5">
      <c r="A1979" s="339">
        <v>89213</v>
      </c>
      <c r="B1979" s="340" t="s">
        <v>6948</v>
      </c>
      <c r="C1979" s="339" t="s">
        <v>884</v>
      </c>
      <c r="D1979" s="341">
        <v>9.18</v>
      </c>
      <c r="E1979">
        <v>9.18</v>
      </c>
    </row>
    <row r="1980" spans="1:5">
      <c r="A1980" s="339">
        <v>89214</v>
      </c>
      <c r="B1980" s="340" t="s">
        <v>6949</v>
      </c>
      <c r="C1980" s="339" t="s">
        <v>884</v>
      </c>
      <c r="D1980" s="341">
        <v>27.94</v>
      </c>
      <c r="E1980">
        <v>27.94</v>
      </c>
    </row>
    <row r="1981" spans="1:5">
      <c r="A1981" s="339">
        <v>89215</v>
      </c>
      <c r="B1981" s="340" t="s">
        <v>6950</v>
      </c>
      <c r="C1981" s="339" t="s">
        <v>884</v>
      </c>
      <c r="D1981" s="341">
        <v>100.56</v>
      </c>
      <c r="E1981">
        <v>112.36</v>
      </c>
    </row>
    <row r="1982" spans="1:5">
      <c r="A1982" s="339">
        <v>87441</v>
      </c>
      <c r="B1982" s="340" t="s">
        <v>6951</v>
      </c>
      <c r="C1982" s="339" t="s">
        <v>884</v>
      </c>
      <c r="D1982" s="341">
        <v>0.49</v>
      </c>
      <c r="E1982">
        <v>0.44</v>
      </c>
    </row>
    <row r="1983" spans="1:5">
      <c r="A1983" s="339">
        <v>87442</v>
      </c>
      <c r="B1983" s="340" t="s">
        <v>6952</v>
      </c>
      <c r="C1983" s="339" t="s">
        <v>884</v>
      </c>
      <c r="D1983" s="341">
        <v>0.11</v>
      </c>
      <c r="E1983">
        <v>0.1</v>
      </c>
    </row>
    <row r="1984" spans="1:5">
      <c r="A1984" s="339">
        <v>87443</v>
      </c>
      <c r="B1984" s="340" t="s">
        <v>6953</v>
      </c>
      <c r="C1984" s="339" t="s">
        <v>884</v>
      </c>
      <c r="D1984" s="341">
        <v>0.61</v>
      </c>
      <c r="E1984">
        <v>0.55000000000000004</v>
      </c>
    </row>
    <row r="1985" spans="1:5">
      <c r="A1985" s="339">
        <v>87444</v>
      </c>
      <c r="B1985" s="340" t="s">
        <v>6954</v>
      </c>
      <c r="C1985" s="339" t="s">
        <v>884</v>
      </c>
      <c r="D1985" s="341">
        <v>4.53</v>
      </c>
      <c r="E1985">
        <v>5.0599999999999996</v>
      </c>
    </row>
    <row r="1986" spans="1:5">
      <c r="A1986" s="339">
        <v>93229</v>
      </c>
      <c r="B1986" s="340" t="s">
        <v>6955</v>
      </c>
      <c r="C1986" s="339" t="s">
        <v>884</v>
      </c>
      <c r="D1986" s="341">
        <v>0.45</v>
      </c>
      <c r="E1986">
        <v>0.4</v>
      </c>
    </row>
    <row r="1987" spans="1:5">
      <c r="A1987" s="339">
        <v>93230</v>
      </c>
      <c r="B1987" s="340" t="s">
        <v>6956</v>
      </c>
      <c r="C1987" s="339" t="s">
        <v>884</v>
      </c>
      <c r="D1987" s="341">
        <v>0.1</v>
      </c>
      <c r="E1987">
        <v>0.09</v>
      </c>
    </row>
    <row r="1988" spans="1:5">
      <c r="A1988" s="339">
        <v>93231</v>
      </c>
      <c r="B1988" s="340" t="s">
        <v>6957</v>
      </c>
      <c r="C1988" s="339" t="s">
        <v>884</v>
      </c>
      <c r="D1988" s="341">
        <v>0.56000000000000005</v>
      </c>
      <c r="E1988">
        <v>0.5</v>
      </c>
    </row>
    <row r="1989" spans="1:5">
      <c r="A1989" s="339">
        <v>93232</v>
      </c>
      <c r="B1989" s="340" t="s">
        <v>6958</v>
      </c>
      <c r="C1989" s="339" t="s">
        <v>884</v>
      </c>
      <c r="D1989" s="341">
        <v>5.07</v>
      </c>
      <c r="E1989">
        <v>5.03</v>
      </c>
    </row>
    <row r="1990" spans="1:5">
      <c r="A1990" s="339">
        <v>102948</v>
      </c>
      <c r="B1990" s="340" t="s">
        <v>6959</v>
      </c>
      <c r="C1990" s="339" t="s">
        <v>884</v>
      </c>
      <c r="D1990" s="341">
        <v>0</v>
      </c>
      <c r="E1990">
        <v>0</v>
      </c>
    </row>
    <row r="1991" spans="1:5">
      <c r="A1991" s="339">
        <v>102949</v>
      </c>
      <c r="B1991" s="340" t="s">
        <v>6960</v>
      </c>
      <c r="C1991" s="339" t="s">
        <v>884</v>
      </c>
      <c r="D1991" s="341">
        <v>0</v>
      </c>
      <c r="E1991">
        <v>0</v>
      </c>
    </row>
    <row r="1992" spans="1:5">
      <c r="A1992" s="339">
        <v>102950</v>
      </c>
      <c r="B1992" s="340" t="s">
        <v>6961</v>
      </c>
      <c r="C1992" s="339" t="s">
        <v>884</v>
      </c>
      <c r="D1992" s="341">
        <v>0</v>
      </c>
      <c r="E1992">
        <v>0</v>
      </c>
    </row>
    <row r="1993" spans="1:5">
      <c r="A1993" s="339">
        <v>102951</v>
      </c>
      <c r="B1993" s="340" t="s">
        <v>6962</v>
      </c>
      <c r="C1993" s="339" t="s">
        <v>884</v>
      </c>
      <c r="D1993" s="341">
        <v>0.65</v>
      </c>
      <c r="E1993">
        <v>0.55000000000000004</v>
      </c>
    </row>
    <row r="1994" spans="1:5">
      <c r="A1994" s="339">
        <v>88826</v>
      </c>
      <c r="B1994" s="340" t="s">
        <v>6963</v>
      </c>
      <c r="C1994" s="339" t="s">
        <v>884</v>
      </c>
      <c r="D1994" s="341">
        <v>0.36</v>
      </c>
      <c r="E1994">
        <v>0.32</v>
      </c>
    </row>
    <row r="1995" spans="1:5">
      <c r="A1995" s="339">
        <v>88827</v>
      </c>
      <c r="B1995" s="340" t="s">
        <v>6964</v>
      </c>
      <c r="C1995" s="339" t="s">
        <v>884</v>
      </c>
      <c r="D1995" s="341">
        <v>0.08</v>
      </c>
      <c r="E1995">
        <v>7.0000000000000007E-2</v>
      </c>
    </row>
    <row r="1996" spans="1:5">
      <c r="A1996" s="339">
        <v>88828</v>
      </c>
      <c r="B1996" s="340" t="s">
        <v>6965</v>
      </c>
      <c r="C1996" s="339" t="s">
        <v>884</v>
      </c>
      <c r="D1996" s="341">
        <v>0.39</v>
      </c>
      <c r="E1996">
        <v>0.35</v>
      </c>
    </row>
    <row r="1997" spans="1:5">
      <c r="A1997" s="339">
        <v>88829</v>
      </c>
      <c r="B1997" s="340" t="s">
        <v>6966</v>
      </c>
      <c r="C1997" s="339" t="s">
        <v>884</v>
      </c>
      <c r="D1997" s="341">
        <v>1.3</v>
      </c>
      <c r="E1997">
        <v>1.1000000000000001</v>
      </c>
    </row>
    <row r="1998" spans="1:5">
      <c r="A1998" s="339">
        <v>89221</v>
      </c>
      <c r="B1998" s="340" t="s">
        <v>6967</v>
      </c>
      <c r="C1998" s="339" t="s">
        <v>884</v>
      </c>
      <c r="D1998" s="341">
        <v>1.47</v>
      </c>
      <c r="E1998">
        <v>1.32</v>
      </c>
    </row>
    <row r="1999" spans="1:5">
      <c r="A1999" s="339">
        <v>89222</v>
      </c>
      <c r="B1999" s="340" t="s">
        <v>6968</v>
      </c>
      <c r="C1999" s="339" t="s">
        <v>884</v>
      </c>
      <c r="D1999" s="341">
        <v>0.34</v>
      </c>
      <c r="E1999">
        <v>0.3</v>
      </c>
    </row>
    <row r="2000" spans="1:5">
      <c r="A2000" s="339">
        <v>89223</v>
      </c>
      <c r="B2000" s="340" t="s">
        <v>6969</v>
      </c>
      <c r="C2000" s="339" t="s">
        <v>884</v>
      </c>
      <c r="D2000" s="341">
        <v>1.6</v>
      </c>
      <c r="E2000">
        <v>1.44</v>
      </c>
    </row>
    <row r="2001" spans="1:5">
      <c r="A2001" s="339">
        <v>89224</v>
      </c>
      <c r="B2001" s="340" t="s">
        <v>6970</v>
      </c>
      <c r="C2001" s="339" t="s">
        <v>884</v>
      </c>
      <c r="D2001" s="341">
        <v>2.6</v>
      </c>
      <c r="E2001">
        <v>2.2000000000000002</v>
      </c>
    </row>
    <row r="2002" spans="1:5">
      <c r="A2002" s="339">
        <v>89274</v>
      </c>
      <c r="B2002" s="340" t="s">
        <v>6971</v>
      </c>
      <c r="C2002" s="339" t="s">
        <v>884</v>
      </c>
      <c r="D2002" s="341">
        <v>1.78</v>
      </c>
      <c r="E2002">
        <v>1.61</v>
      </c>
    </row>
    <row r="2003" spans="1:5">
      <c r="A2003" s="339">
        <v>89275</v>
      </c>
      <c r="B2003" s="340" t="s">
        <v>6972</v>
      </c>
      <c r="C2003" s="339" t="s">
        <v>884</v>
      </c>
      <c r="D2003" s="341">
        <v>0.41</v>
      </c>
      <c r="E2003">
        <v>0.37</v>
      </c>
    </row>
    <row r="2004" spans="1:5">
      <c r="A2004" s="339">
        <v>89276</v>
      </c>
      <c r="B2004" s="340" t="s">
        <v>6973</v>
      </c>
      <c r="C2004" s="339" t="s">
        <v>884</v>
      </c>
      <c r="D2004" s="341">
        <v>2.23</v>
      </c>
      <c r="E2004">
        <v>2.0099999999999998</v>
      </c>
    </row>
    <row r="2005" spans="1:5">
      <c r="A2005" s="339">
        <v>89277</v>
      </c>
      <c r="B2005" s="340" t="s">
        <v>6974</v>
      </c>
      <c r="C2005" s="339" t="s">
        <v>884</v>
      </c>
      <c r="D2005" s="341">
        <v>9.07</v>
      </c>
      <c r="E2005">
        <v>10.130000000000001</v>
      </c>
    </row>
    <row r="2006" spans="1:5">
      <c r="A2006" s="339">
        <v>90646</v>
      </c>
      <c r="B2006" s="340" t="s">
        <v>6975</v>
      </c>
      <c r="C2006" s="339" t="s">
        <v>884</v>
      </c>
      <c r="D2006" s="341">
        <v>0.82</v>
      </c>
      <c r="E2006">
        <v>0.67</v>
      </c>
    </row>
    <row r="2007" spans="1:5">
      <c r="A2007" s="339">
        <v>90647</v>
      </c>
      <c r="B2007" s="340" t="s">
        <v>6976</v>
      </c>
      <c r="C2007" s="339" t="s">
        <v>884</v>
      </c>
      <c r="D2007" s="341">
        <v>0.19</v>
      </c>
      <c r="E2007">
        <v>0.15</v>
      </c>
    </row>
    <row r="2008" spans="1:5">
      <c r="A2008" s="339">
        <v>90648</v>
      </c>
      <c r="B2008" s="340" t="s">
        <v>6977</v>
      </c>
      <c r="C2008" s="339" t="s">
        <v>884</v>
      </c>
      <c r="D2008" s="341">
        <v>0.9</v>
      </c>
      <c r="E2008">
        <v>0.73</v>
      </c>
    </row>
    <row r="2009" spans="1:5">
      <c r="A2009" s="339">
        <v>90649</v>
      </c>
      <c r="B2009" s="340" t="s">
        <v>6978</v>
      </c>
      <c r="C2009" s="339" t="s">
        <v>884</v>
      </c>
      <c r="D2009" s="341">
        <v>10.08</v>
      </c>
      <c r="E2009">
        <v>8.5500000000000007</v>
      </c>
    </row>
    <row r="2010" spans="1:5">
      <c r="A2010" s="339">
        <v>106096</v>
      </c>
      <c r="B2010" s="340" t="s">
        <v>6979</v>
      </c>
      <c r="C2010" s="339" t="s">
        <v>884</v>
      </c>
      <c r="D2010" s="341">
        <v>0</v>
      </c>
      <c r="E2010">
        <v>0</v>
      </c>
    </row>
    <row r="2011" spans="1:5">
      <c r="A2011" s="339">
        <v>106097</v>
      </c>
      <c r="B2011" s="340" t="s">
        <v>6980</v>
      </c>
      <c r="C2011" s="339" t="s">
        <v>884</v>
      </c>
      <c r="D2011" s="341">
        <v>0</v>
      </c>
      <c r="E2011">
        <v>0</v>
      </c>
    </row>
    <row r="2012" spans="1:5">
      <c r="A2012" s="339">
        <v>106098</v>
      </c>
      <c r="B2012" s="340" t="s">
        <v>6981</v>
      </c>
      <c r="C2012" s="339" t="s">
        <v>884</v>
      </c>
      <c r="D2012" s="341">
        <v>0</v>
      </c>
      <c r="E2012">
        <v>0</v>
      </c>
    </row>
    <row r="2013" spans="1:5">
      <c r="A2013" s="339">
        <v>106099</v>
      </c>
      <c r="B2013" s="340" t="s">
        <v>6982</v>
      </c>
      <c r="C2013" s="339" t="s">
        <v>884</v>
      </c>
      <c r="D2013" s="341">
        <v>1.0900000000000001</v>
      </c>
      <c r="E2013">
        <v>0.92</v>
      </c>
    </row>
    <row r="2014" spans="1:5">
      <c r="A2014" s="339">
        <v>90652</v>
      </c>
      <c r="B2014" s="340" t="s">
        <v>6983</v>
      </c>
      <c r="C2014" s="339" t="s">
        <v>884</v>
      </c>
      <c r="D2014" s="341">
        <v>4.4000000000000004</v>
      </c>
      <c r="E2014">
        <v>3.96</v>
      </c>
    </row>
    <row r="2015" spans="1:5">
      <c r="A2015" s="339">
        <v>90653</v>
      </c>
      <c r="B2015" s="340" t="s">
        <v>6984</v>
      </c>
      <c r="C2015" s="339" t="s">
        <v>884</v>
      </c>
      <c r="D2015" s="341">
        <v>1.01</v>
      </c>
      <c r="E2015">
        <v>0.91</v>
      </c>
    </row>
    <row r="2016" spans="1:5">
      <c r="A2016" s="339">
        <v>90654</v>
      </c>
      <c r="B2016" s="340" t="s">
        <v>6985</v>
      </c>
      <c r="C2016" s="339" t="s">
        <v>884</v>
      </c>
      <c r="D2016" s="341">
        <v>4.82</v>
      </c>
      <c r="E2016">
        <v>4.34</v>
      </c>
    </row>
    <row r="2017" spans="1:5">
      <c r="A2017" s="339">
        <v>90655</v>
      </c>
      <c r="B2017" s="340" t="s">
        <v>6986</v>
      </c>
      <c r="C2017" s="339" t="s">
        <v>884</v>
      </c>
      <c r="D2017" s="341">
        <v>6.63</v>
      </c>
      <c r="E2017">
        <v>5.63</v>
      </c>
    </row>
    <row r="2018" spans="1:5">
      <c r="A2018" s="339">
        <v>90658</v>
      </c>
      <c r="B2018" s="340" t="s">
        <v>6987</v>
      </c>
      <c r="C2018" s="339" t="s">
        <v>884</v>
      </c>
      <c r="D2018" s="341">
        <v>4.72</v>
      </c>
      <c r="E2018">
        <v>4.25</v>
      </c>
    </row>
    <row r="2019" spans="1:5">
      <c r="A2019" s="339">
        <v>90659</v>
      </c>
      <c r="B2019" s="340" t="s">
        <v>6988</v>
      </c>
      <c r="C2019" s="339" t="s">
        <v>884</v>
      </c>
      <c r="D2019" s="341">
        <v>1.0900000000000001</v>
      </c>
      <c r="E2019">
        <v>0.98</v>
      </c>
    </row>
    <row r="2020" spans="1:5">
      <c r="A2020" s="339">
        <v>90660</v>
      </c>
      <c r="B2020" s="340" t="s">
        <v>6989</v>
      </c>
      <c r="C2020" s="339" t="s">
        <v>884</v>
      </c>
      <c r="D2020" s="341">
        <v>5.16</v>
      </c>
      <c r="E2020">
        <v>4.6500000000000004</v>
      </c>
    </row>
    <row r="2021" spans="1:5">
      <c r="A2021" s="339">
        <v>90661</v>
      </c>
      <c r="B2021" s="340" t="s">
        <v>6990</v>
      </c>
      <c r="C2021" s="339" t="s">
        <v>884</v>
      </c>
      <c r="D2021" s="341">
        <v>6.63</v>
      </c>
      <c r="E2021">
        <v>5.63</v>
      </c>
    </row>
    <row r="2022" spans="1:5">
      <c r="A2022" s="339">
        <v>89019</v>
      </c>
      <c r="B2022" s="340" t="s">
        <v>6991</v>
      </c>
      <c r="C2022" s="339" t="s">
        <v>884</v>
      </c>
      <c r="D2022" s="341">
        <v>0.34</v>
      </c>
      <c r="E2022">
        <v>0.38</v>
      </c>
    </row>
    <row r="2023" spans="1:5">
      <c r="A2023" s="339">
        <v>89020</v>
      </c>
      <c r="B2023" s="340" t="s">
        <v>6992</v>
      </c>
      <c r="C2023" s="339" t="s">
        <v>884</v>
      </c>
      <c r="D2023" s="341">
        <v>7.0000000000000007E-2</v>
      </c>
      <c r="E2023">
        <v>0.09</v>
      </c>
    </row>
    <row r="2024" spans="1:5">
      <c r="A2024" s="339">
        <v>5800</v>
      </c>
      <c r="B2024" s="340" t="s">
        <v>6993</v>
      </c>
      <c r="C2024" s="339" t="s">
        <v>884</v>
      </c>
      <c r="D2024" s="341">
        <v>0.37</v>
      </c>
      <c r="E2024">
        <v>0.42</v>
      </c>
    </row>
    <row r="2025" spans="1:5">
      <c r="A2025" s="339">
        <v>53866</v>
      </c>
      <c r="B2025" s="340" t="s">
        <v>6994</v>
      </c>
      <c r="C2025" s="339" t="s">
        <v>884</v>
      </c>
      <c r="D2025" s="341">
        <v>1.99</v>
      </c>
      <c r="E2025">
        <v>1.69</v>
      </c>
    </row>
    <row r="2026" spans="1:5">
      <c r="A2026" s="339">
        <v>90639</v>
      </c>
      <c r="B2026" s="340" t="s">
        <v>6995</v>
      </c>
      <c r="C2026" s="339" t="s">
        <v>884</v>
      </c>
      <c r="D2026" s="341">
        <v>6.77</v>
      </c>
      <c r="E2026">
        <v>6.09</v>
      </c>
    </row>
    <row r="2027" spans="1:5">
      <c r="A2027" s="339">
        <v>90640</v>
      </c>
      <c r="B2027" s="340" t="s">
        <v>6996</v>
      </c>
      <c r="C2027" s="339" t="s">
        <v>884</v>
      </c>
      <c r="D2027" s="341">
        <v>1.56</v>
      </c>
      <c r="E2027">
        <v>1.41</v>
      </c>
    </row>
    <row r="2028" spans="1:5">
      <c r="A2028" s="339">
        <v>90641</v>
      </c>
      <c r="B2028" s="340" t="s">
        <v>6997</v>
      </c>
      <c r="C2028" s="339" t="s">
        <v>884</v>
      </c>
      <c r="D2028" s="341">
        <v>7.4</v>
      </c>
      <c r="E2028">
        <v>6.66</v>
      </c>
    </row>
    <row r="2029" spans="1:5">
      <c r="A2029" s="339">
        <v>90642</v>
      </c>
      <c r="B2029" s="340" t="s">
        <v>6998</v>
      </c>
      <c r="C2029" s="339" t="s">
        <v>884</v>
      </c>
      <c r="D2029" s="341">
        <v>13.6</v>
      </c>
      <c r="E2029">
        <v>15.2</v>
      </c>
    </row>
    <row r="2030" spans="1:5">
      <c r="A2030" s="339">
        <v>102806</v>
      </c>
      <c r="B2030" s="340" t="s">
        <v>6999</v>
      </c>
      <c r="C2030" s="339" t="s">
        <v>884</v>
      </c>
      <c r="D2030" s="341">
        <v>0</v>
      </c>
      <c r="E2030">
        <v>0</v>
      </c>
    </row>
    <row r="2031" spans="1:5">
      <c r="A2031" s="339">
        <v>102807</v>
      </c>
      <c r="B2031" s="340" t="s">
        <v>7000</v>
      </c>
      <c r="C2031" s="339" t="s">
        <v>884</v>
      </c>
      <c r="D2031" s="341">
        <v>0</v>
      </c>
      <c r="E2031">
        <v>0</v>
      </c>
    </row>
    <row r="2032" spans="1:5">
      <c r="A2032" s="339">
        <v>102808</v>
      </c>
      <c r="B2032" s="340" t="s">
        <v>7001</v>
      </c>
      <c r="C2032" s="339" t="s">
        <v>884</v>
      </c>
      <c r="D2032" s="341">
        <v>0</v>
      </c>
      <c r="E2032">
        <v>0</v>
      </c>
    </row>
    <row r="2033" spans="1:5">
      <c r="A2033" s="339">
        <v>102809</v>
      </c>
      <c r="B2033" s="340" t="s">
        <v>7002</v>
      </c>
      <c r="C2033" s="339" t="s">
        <v>884</v>
      </c>
      <c r="D2033" s="341">
        <v>19</v>
      </c>
      <c r="E2033">
        <v>18.100000000000001</v>
      </c>
    </row>
    <row r="2034" spans="1:5">
      <c r="A2034" s="339">
        <v>92140</v>
      </c>
      <c r="B2034" s="340" t="s">
        <v>7003</v>
      </c>
      <c r="C2034" s="339" t="s">
        <v>884</v>
      </c>
      <c r="D2034" s="341">
        <v>4.88</v>
      </c>
      <c r="E2034">
        <v>4.88</v>
      </c>
    </row>
    <row r="2035" spans="1:5">
      <c r="A2035" s="339">
        <v>92142</v>
      </c>
      <c r="B2035" s="340" t="s">
        <v>7004</v>
      </c>
      <c r="C2035" s="339" t="s">
        <v>884</v>
      </c>
      <c r="D2035" s="341">
        <v>0.61</v>
      </c>
      <c r="E2035">
        <v>0.61</v>
      </c>
    </row>
    <row r="2036" spans="1:5">
      <c r="A2036" s="339">
        <v>92141</v>
      </c>
      <c r="B2036" s="340" t="s">
        <v>7005</v>
      </c>
      <c r="C2036" s="339" t="s">
        <v>884</v>
      </c>
      <c r="D2036" s="341">
        <v>1.5</v>
      </c>
      <c r="E2036">
        <v>1.5</v>
      </c>
    </row>
    <row r="2037" spans="1:5">
      <c r="A2037" s="339">
        <v>92143</v>
      </c>
      <c r="B2037" s="340" t="s">
        <v>7006</v>
      </c>
      <c r="C2037" s="339" t="s">
        <v>884</v>
      </c>
      <c r="D2037" s="341">
        <v>6.1</v>
      </c>
      <c r="E2037">
        <v>6.1</v>
      </c>
    </row>
    <row r="2038" spans="1:5">
      <c r="A2038" s="339">
        <v>92144</v>
      </c>
      <c r="B2038" s="340" t="s">
        <v>7007</v>
      </c>
      <c r="C2038" s="339" t="s">
        <v>884</v>
      </c>
      <c r="D2038" s="341">
        <v>44.08</v>
      </c>
      <c r="E2038">
        <v>43.75</v>
      </c>
    </row>
    <row r="2039" spans="1:5">
      <c r="A2039" s="339">
        <v>92133</v>
      </c>
      <c r="B2039" s="340" t="s">
        <v>7008</v>
      </c>
      <c r="C2039" s="339" t="s">
        <v>884</v>
      </c>
      <c r="D2039" s="341">
        <v>13.33</v>
      </c>
      <c r="E2039">
        <v>13.33</v>
      </c>
    </row>
    <row r="2040" spans="1:5">
      <c r="A2040" s="339">
        <v>92135</v>
      </c>
      <c r="B2040" s="340" t="s">
        <v>7009</v>
      </c>
      <c r="C2040" s="339" t="s">
        <v>884</v>
      </c>
      <c r="D2040" s="341">
        <v>1.66</v>
      </c>
      <c r="E2040">
        <v>1.66</v>
      </c>
    </row>
    <row r="2041" spans="1:5">
      <c r="A2041" s="339">
        <v>92134</v>
      </c>
      <c r="B2041" s="340" t="s">
        <v>7010</v>
      </c>
      <c r="C2041" s="339" t="s">
        <v>884</v>
      </c>
      <c r="D2041" s="341">
        <v>4.1100000000000003</v>
      </c>
      <c r="E2041">
        <v>4.1100000000000003</v>
      </c>
    </row>
    <row r="2042" spans="1:5">
      <c r="A2042" s="339">
        <v>92136</v>
      </c>
      <c r="B2042" s="340" t="s">
        <v>7011</v>
      </c>
      <c r="C2042" s="339" t="s">
        <v>884</v>
      </c>
      <c r="D2042" s="341">
        <v>16.66</v>
      </c>
      <c r="E2042">
        <v>16.66</v>
      </c>
    </row>
    <row r="2043" spans="1:5">
      <c r="A2043" s="339">
        <v>92137</v>
      </c>
      <c r="B2043" s="340" t="s">
        <v>7012</v>
      </c>
      <c r="C2043" s="339" t="s">
        <v>884</v>
      </c>
      <c r="D2043" s="341">
        <v>38.159999999999997</v>
      </c>
      <c r="E2043">
        <v>42.64</v>
      </c>
    </row>
    <row r="2044" spans="1:5">
      <c r="A2044" s="339">
        <v>91380</v>
      </c>
      <c r="B2044" s="340" t="s">
        <v>7013</v>
      </c>
      <c r="C2044" s="339" t="s">
        <v>884</v>
      </c>
      <c r="D2044" s="341">
        <v>30.41</v>
      </c>
      <c r="E2044">
        <v>30.41</v>
      </c>
    </row>
    <row r="2045" spans="1:5">
      <c r="A2045" s="339">
        <v>91382</v>
      </c>
      <c r="B2045" s="340" t="s">
        <v>7014</v>
      </c>
      <c r="C2045" s="339" t="s">
        <v>884</v>
      </c>
      <c r="D2045" s="341">
        <v>4.72</v>
      </c>
      <c r="E2045">
        <v>4.72</v>
      </c>
    </row>
    <row r="2046" spans="1:5">
      <c r="A2046" s="339">
        <v>91381</v>
      </c>
      <c r="B2046" s="340" t="s">
        <v>7015</v>
      </c>
      <c r="C2046" s="339" t="s">
        <v>884</v>
      </c>
      <c r="D2046" s="341">
        <v>11.7</v>
      </c>
      <c r="E2046">
        <v>11.7</v>
      </c>
    </row>
    <row r="2047" spans="1:5">
      <c r="A2047" s="339">
        <v>91383</v>
      </c>
      <c r="B2047" s="340" t="s">
        <v>7016</v>
      </c>
      <c r="C2047" s="339" t="s">
        <v>884</v>
      </c>
      <c r="D2047" s="341">
        <v>54.79</v>
      </c>
      <c r="E2047">
        <v>54.79</v>
      </c>
    </row>
    <row r="2048" spans="1:5">
      <c r="A2048" s="339">
        <v>91384</v>
      </c>
      <c r="B2048" s="340" t="s">
        <v>7017</v>
      </c>
      <c r="C2048" s="339" t="s">
        <v>884</v>
      </c>
      <c r="D2048" s="341">
        <v>153.57</v>
      </c>
      <c r="E2048">
        <v>171.58</v>
      </c>
    </row>
    <row r="2049" spans="1:5">
      <c r="A2049" s="339">
        <v>96030</v>
      </c>
      <c r="B2049" s="340" t="s">
        <v>7018</v>
      </c>
      <c r="C2049" s="339" t="s">
        <v>884</v>
      </c>
      <c r="D2049" s="341">
        <v>37.770000000000003</v>
      </c>
      <c r="E2049">
        <v>37.770000000000003</v>
      </c>
    </row>
    <row r="2050" spans="1:5">
      <c r="A2050" s="339">
        <v>96032</v>
      </c>
      <c r="B2050" s="340" t="s">
        <v>7019</v>
      </c>
      <c r="C2050" s="339" t="s">
        <v>884</v>
      </c>
      <c r="D2050" s="341">
        <v>5.3</v>
      </c>
      <c r="E2050">
        <v>5.3</v>
      </c>
    </row>
    <row r="2051" spans="1:5">
      <c r="A2051" s="339">
        <v>96031</v>
      </c>
      <c r="B2051" s="340" t="s">
        <v>7020</v>
      </c>
      <c r="C2051" s="339" t="s">
        <v>884</v>
      </c>
      <c r="D2051" s="341">
        <v>13.21</v>
      </c>
      <c r="E2051">
        <v>13.21</v>
      </c>
    </row>
    <row r="2052" spans="1:5">
      <c r="A2052" s="339">
        <v>96033</v>
      </c>
      <c r="B2052" s="340" t="s">
        <v>7021</v>
      </c>
      <c r="C2052" s="339" t="s">
        <v>884</v>
      </c>
      <c r="D2052" s="341">
        <v>60.92</v>
      </c>
      <c r="E2052">
        <v>60.92</v>
      </c>
    </row>
    <row r="2053" spans="1:5">
      <c r="A2053" s="339">
        <v>96034</v>
      </c>
      <c r="B2053" s="340" t="s">
        <v>7022</v>
      </c>
      <c r="C2053" s="339" t="s">
        <v>884</v>
      </c>
      <c r="D2053" s="341">
        <v>153.57</v>
      </c>
      <c r="E2053">
        <v>171.58</v>
      </c>
    </row>
    <row r="2054" spans="1:5">
      <c r="A2054" s="339">
        <v>89870</v>
      </c>
      <c r="B2054" s="340" t="s">
        <v>7023</v>
      </c>
      <c r="C2054" s="339" t="s">
        <v>884</v>
      </c>
      <c r="D2054" s="341">
        <v>39.82</v>
      </c>
      <c r="E2054">
        <v>39.82</v>
      </c>
    </row>
    <row r="2055" spans="1:5">
      <c r="A2055" s="339">
        <v>89872</v>
      </c>
      <c r="B2055" s="340" t="s">
        <v>7024</v>
      </c>
      <c r="C2055" s="339" t="s">
        <v>884</v>
      </c>
      <c r="D2055" s="341">
        <v>5.64</v>
      </c>
      <c r="E2055">
        <v>5.64</v>
      </c>
    </row>
    <row r="2056" spans="1:5">
      <c r="A2056" s="339">
        <v>89871</v>
      </c>
      <c r="B2056" s="340" t="s">
        <v>7025</v>
      </c>
      <c r="C2056" s="339" t="s">
        <v>884</v>
      </c>
      <c r="D2056" s="341">
        <v>13.97</v>
      </c>
      <c r="E2056">
        <v>13.97</v>
      </c>
    </row>
    <row r="2057" spans="1:5">
      <c r="A2057" s="339">
        <v>89873</v>
      </c>
      <c r="B2057" s="340" t="s">
        <v>7026</v>
      </c>
      <c r="C2057" s="339" t="s">
        <v>884</v>
      </c>
      <c r="D2057" s="341">
        <v>68.03</v>
      </c>
      <c r="E2057">
        <v>68.03</v>
      </c>
    </row>
    <row r="2058" spans="1:5">
      <c r="A2058" s="339">
        <v>89874</v>
      </c>
      <c r="B2058" s="340" t="s">
        <v>7027</v>
      </c>
      <c r="C2058" s="339" t="s">
        <v>884</v>
      </c>
      <c r="D2058" s="341">
        <v>190.96</v>
      </c>
      <c r="E2058">
        <v>213.36</v>
      </c>
    </row>
    <row r="2059" spans="1:5">
      <c r="A2059" s="339">
        <v>89878</v>
      </c>
      <c r="B2059" s="340" t="s">
        <v>7028</v>
      </c>
      <c r="C2059" s="339" t="s">
        <v>884</v>
      </c>
      <c r="D2059" s="341">
        <v>42.65</v>
      </c>
      <c r="E2059">
        <v>42.65</v>
      </c>
    </row>
    <row r="2060" spans="1:5">
      <c r="A2060" s="339">
        <v>89880</v>
      </c>
      <c r="B2060" s="340" t="s">
        <v>7029</v>
      </c>
      <c r="C2060" s="339" t="s">
        <v>884</v>
      </c>
      <c r="D2060" s="341">
        <v>5.93</v>
      </c>
      <c r="E2060">
        <v>5.93</v>
      </c>
    </row>
    <row r="2061" spans="1:5">
      <c r="A2061" s="339">
        <v>89879</v>
      </c>
      <c r="B2061" s="340" t="s">
        <v>7030</v>
      </c>
      <c r="C2061" s="339" t="s">
        <v>884</v>
      </c>
      <c r="D2061" s="341">
        <v>14.71</v>
      </c>
      <c r="E2061">
        <v>14.71</v>
      </c>
    </row>
    <row r="2062" spans="1:5">
      <c r="A2062" s="339">
        <v>89881</v>
      </c>
      <c r="B2062" s="340" t="s">
        <v>7031</v>
      </c>
      <c r="C2062" s="339" t="s">
        <v>884</v>
      </c>
      <c r="D2062" s="341">
        <v>72.16</v>
      </c>
      <c r="E2062">
        <v>72.16</v>
      </c>
    </row>
    <row r="2063" spans="1:5">
      <c r="A2063" s="339">
        <v>89882</v>
      </c>
      <c r="B2063" s="340" t="s">
        <v>7032</v>
      </c>
      <c r="C2063" s="339" t="s">
        <v>884</v>
      </c>
      <c r="D2063" s="341">
        <v>220.32</v>
      </c>
      <c r="E2063">
        <v>246.16</v>
      </c>
    </row>
    <row r="2064" spans="1:5">
      <c r="A2064" s="339">
        <v>7058</v>
      </c>
      <c r="B2064" s="340" t="s">
        <v>7033</v>
      </c>
      <c r="C2064" s="339" t="s">
        <v>884</v>
      </c>
      <c r="D2064" s="341">
        <v>23.92</v>
      </c>
      <c r="E2064">
        <v>23.92</v>
      </c>
    </row>
    <row r="2065" spans="1:5">
      <c r="A2065" s="339">
        <v>91402</v>
      </c>
      <c r="B2065" s="340" t="s">
        <v>7034</v>
      </c>
      <c r="C2065" s="339" t="s">
        <v>884</v>
      </c>
      <c r="D2065" s="341">
        <v>3.73</v>
      </c>
      <c r="E2065">
        <v>3.73</v>
      </c>
    </row>
    <row r="2066" spans="1:5">
      <c r="A2066" s="339">
        <v>7059</v>
      </c>
      <c r="B2066" s="340" t="s">
        <v>7035</v>
      </c>
      <c r="C2066" s="339" t="s">
        <v>884</v>
      </c>
      <c r="D2066" s="341">
        <v>9.23</v>
      </c>
      <c r="E2066">
        <v>9.23</v>
      </c>
    </row>
    <row r="2067" spans="1:5">
      <c r="A2067" s="339">
        <v>7060</v>
      </c>
      <c r="B2067" s="340" t="s">
        <v>7036</v>
      </c>
      <c r="C2067" s="339" t="s">
        <v>884</v>
      </c>
      <c r="D2067" s="341">
        <v>43.17</v>
      </c>
      <c r="E2067">
        <v>43.17</v>
      </c>
    </row>
    <row r="2068" spans="1:5">
      <c r="A2068" s="339">
        <v>7061</v>
      </c>
      <c r="B2068" s="340" t="s">
        <v>7037</v>
      </c>
      <c r="C2068" s="339" t="s">
        <v>884</v>
      </c>
      <c r="D2068" s="341">
        <v>88.25</v>
      </c>
      <c r="E2068">
        <v>98.6</v>
      </c>
    </row>
    <row r="2069" spans="1:5">
      <c r="A2069" s="339">
        <v>91367</v>
      </c>
      <c r="B2069" s="340" t="s">
        <v>7038</v>
      </c>
      <c r="C2069" s="339" t="s">
        <v>884</v>
      </c>
      <c r="D2069" s="341">
        <v>23.11</v>
      </c>
      <c r="E2069">
        <v>23.11</v>
      </c>
    </row>
    <row r="2070" spans="1:5">
      <c r="A2070" s="339">
        <v>91369</v>
      </c>
      <c r="B2070" s="340" t="s">
        <v>7039</v>
      </c>
      <c r="C2070" s="339" t="s">
        <v>884</v>
      </c>
      <c r="D2070" s="341">
        <v>3.59</v>
      </c>
      <c r="E2070">
        <v>3.59</v>
      </c>
    </row>
    <row r="2071" spans="1:5">
      <c r="A2071" s="339">
        <v>91368</v>
      </c>
      <c r="B2071" s="340" t="s">
        <v>7040</v>
      </c>
      <c r="C2071" s="339" t="s">
        <v>884</v>
      </c>
      <c r="D2071" s="341">
        <v>8.9</v>
      </c>
      <c r="E2071">
        <v>8.9</v>
      </c>
    </row>
    <row r="2072" spans="1:5">
      <c r="A2072" s="339">
        <v>5695</v>
      </c>
      <c r="B2072" s="340" t="s">
        <v>7041</v>
      </c>
      <c r="C2072" s="339" t="s">
        <v>884</v>
      </c>
      <c r="D2072" s="341">
        <v>41.72</v>
      </c>
      <c r="E2072">
        <v>41.72</v>
      </c>
    </row>
    <row r="2073" spans="1:5">
      <c r="A2073" s="339">
        <v>53792</v>
      </c>
      <c r="B2073" s="340" t="s">
        <v>7042</v>
      </c>
      <c r="C2073" s="339" t="s">
        <v>884</v>
      </c>
      <c r="D2073" s="341">
        <v>109.7</v>
      </c>
      <c r="E2073">
        <v>122.57</v>
      </c>
    </row>
    <row r="2074" spans="1:5">
      <c r="A2074" s="339">
        <v>106347</v>
      </c>
      <c r="B2074" s="340" t="s">
        <v>7043</v>
      </c>
      <c r="C2074" s="339" t="s">
        <v>884</v>
      </c>
      <c r="D2074" s="341">
        <v>0</v>
      </c>
      <c r="E2074">
        <v>0</v>
      </c>
    </row>
    <row r="2075" spans="1:5">
      <c r="A2075" s="339">
        <v>106350</v>
      </c>
      <c r="B2075" s="340" t="s">
        <v>7044</v>
      </c>
      <c r="C2075" s="339" t="s">
        <v>884</v>
      </c>
      <c r="D2075" s="341">
        <v>0</v>
      </c>
      <c r="E2075">
        <v>0</v>
      </c>
    </row>
    <row r="2076" spans="1:5">
      <c r="A2076" s="339">
        <v>106348</v>
      </c>
      <c r="B2076" s="340" t="s">
        <v>7045</v>
      </c>
      <c r="C2076" s="339" t="s">
        <v>884</v>
      </c>
      <c r="D2076" s="341">
        <v>0</v>
      </c>
      <c r="E2076">
        <v>0</v>
      </c>
    </row>
    <row r="2077" spans="1:5">
      <c r="A2077" s="339">
        <v>106349</v>
      </c>
      <c r="B2077" s="340" t="s">
        <v>7046</v>
      </c>
      <c r="C2077" s="339" t="s">
        <v>884</v>
      </c>
      <c r="D2077" s="341">
        <v>0</v>
      </c>
      <c r="E2077">
        <v>0</v>
      </c>
    </row>
    <row r="2078" spans="1:5">
      <c r="A2078" s="339">
        <v>106351</v>
      </c>
      <c r="B2078" s="340" t="s">
        <v>7047</v>
      </c>
      <c r="C2078" s="339" t="s">
        <v>884</v>
      </c>
      <c r="D2078" s="341">
        <v>214.35</v>
      </c>
      <c r="E2078">
        <v>239.49</v>
      </c>
    </row>
    <row r="2079" spans="1:5">
      <c r="A2079" s="339">
        <v>106337</v>
      </c>
      <c r="B2079" s="340" t="s">
        <v>7048</v>
      </c>
      <c r="C2079" s="339" t="s">
        <v>884</v>
      </c>
      <c r="D2079" s="341">
        <v>0</v>
      </c>
      <c r="E2079">
        <v>0</v>
      </c>
    </row>
    <row r="2080" spans="1:5">
      <c r="A2080" s="339">
        <v>106340</v>
      </c>
      <c r="B2080" s="340" t="s">
        <v>7049</v>
      </c>
      <c r="C2080" s="339" t="s">
        <v>884</v>
      </c>
      <c r="D2080" s="341">
        <v>0</v>
      </c>
      <c r="E2080">
        <v>0</v>
      </c>
    </row>
    <row r="2081" spans="1:5">
      <c r="A2081" s="339">
        <v>106338</v>
      </c>
      <c r="B2081" s="340" t="s">
        <v>7050</v>
      </c>
      <c r="C2081" s="339" t="s">
        <v>884</v>
      </c>
      <c r="D2081" s="341">
        <v>0</v>
      </c>
      <c r="E2081">
        <v>0</v>
      </c>
    </row>
    <row r="2082" spans="1:5">
      <c r="A2082" s="339">
        <v>106339</v>
      </c>
      <c r="B2082" s="340" t="s">
        <v>7051</v>
      </c>
      <c r="C2082" s="339" t="s">
        <v>884</v>
      </c>
      <c r="D2082" s="341">
        <v>0</v>
      </c>
      <c r="E2082">
        <v>0</v>
      </c>
    </row>
    <row r="2083" spans="1:5">
      <c r="A2083" s="339">
        <v>106341</v>
      </c>
      <c r="B2083" s="340" t="s">
        <v>7052</v>
      </c>
      <c r="C2083" s="339" t="s">
        <v>884</v>
      </c>
      <c r="D2083" s="341">
        <v>290.88</v>
      </c>
      <c r="E2083">
        <v>325</v>
      </c>
    </row>
    <row r="2084" spans="1:5">
      <c r="A2084" s="339">
        <v>92237</v>
      </c>
      <c r="B2084" s="340" t="s">
        <v>7053</v>
      </c>
      <c r="C2084" s="339" t="s">
        <v>884</v>
      </c>
      <c r="D2084" s="341">
        <v>29.84</v>
      </c>
      <c r="E2084">
        <v>29.84</v>
      </c>
    </row>
    <row r="2085" spans="1:5">
      <c r="A2085" s="339">
        <v>92239</v>
      </c>
      <c r="B2085" s="340" t="s">
        <v>7054</v>
      </c>
      <c r="C2085" s="339" t="s">
        <v>884</v>
      </c>
      <c r="D2085" s="341">
        <v>4.84</v>
      </c>
      <c r="E2085">
        <v>4.84</v>
      </c>
    </row>
    <row r="2086" spans="1:5">
      <c r="A2086" s="339">
        <v>92238</v>
      </c>
      <c r="B2086" s="340" t="s">
        <v>7055</v>
      </c>
      <c r="C2086" s="339" t="s">
        <v>884</v>
      </c>
      <c r="D2086" s="341">
        <v>12</v>
      </c>
      <c r="E2086">
        <v>12</v>
      </c>
    </row>
    <row r="2087" spans="1:5">
      <c r="A2087" s="339">
        <v>92240</v>
      </c>
      <c r="B2087" s="340" t="s">
        <v>7056</v>
      </c>
      <c r="C2087" s="339" t="s">
        <v>884</v>
      </c>
      <c r="D2087" s="341">
        <v>53.46</v>
      </c>
      <c r="E2087">
        <v>53.46</v>
      </c>
    </row>
    <row r="2088" spans="1:5">
      <c r="A2088" s="339">
        <v>92241</v>
      </c>
      <c r="B2088" s="340" t="s">
        <v>7057</v>
      </c>
      <c r="C2088" s="339" t="s">
        <v>884</v>
      </c>
      <c r="D2088" s="341">
        <v>299.05</v>
      </c>
      <c r="E2088">
        <v>334.12</v>
      </c>
    </row>
    <row r="2089" spans="1:5">
      <c r="A2089" s="339">
        <v>91640</v>
      </c>
      <c r="B2089" s="340" t="s">
        <v>7058</v>
      </c>
      <c r="C2089" s="339" t="s">
        <v>884</v>
      </c>
      <c r="D2089" s="341">
        <v>40.94</v>
      </c>
      <c r="E2089">
        <v>40.94</v>
      </c>
    </row>
    <row r="2090" spans="1:5">
      <c r="A2090" s="339">
        <v>91642</v>
      </c>
      <c r="B2090" s="340" t="s">
        <v>7059</v>
      </c>
      <c r="C2090" s="339" t="s">
        <v>884</v>
      </c>
      <c r="D2090" s="341">
        <v>6.67</v>
      </c>
      <c r="E2090">
        <v>6.67</v>
      </c>
    </row>
    <row r="2091" spans="1:5">
      <c r="A2091" s="339">
        <v>91641</v>
      </c>
      <c r="B2091" s="340" t="s">
        <v>7060</v>
      </c>
      <c r="C2091" s="339" t="s">
        <v>884</v>
      </c>
      <c r="D2091" s="341">
        <v>16.510000000000002</v>
      </c>
      <c r="E2091">
        <v>16.510000000000002</v>
      </c>
    </row>
    <row r="2092" spans="1:5">
      <c r="A2092" s="339">
        <v>91643</v>
      </c>
      <c r="B2092" s="340" t="s">
        <v>7061</v>
      </c>
      <c r="C2092" s="339" t="s">
        <v>884</v>
      </c>
      <c r="D2092" s="341">
        <v>73.709999999999994</v>
      </c>
      <c r="E2092">
        <v>73.709999999999994</v>
      </c>
    </row>
    <row r="2093" spans="1:5">
      <c r="A2093" s="339">
        <v>91644</v>
      </c>
      <c r="B2093" s="340" t="s">
        <v>7062</v>
      </c>
      <c r="C2093" s="339" t="s">
        <v>884</v>
      </c>
      <c r="D2093" s="341">
        <v>326.2</v>
      </c>
      <c r="E2093">
        <v>364.46</v>
      </c>
    </row>
    <row r="2094" spans="1:5">
      <c r="A2094" s="339">
        <v>92105</v>
      </c>
      <c r="B2094" s="340" t="s">
        <v>7063</v>
      </c>
      <c r="C2094" s="339" t="s">
        <v>884</v>
      </c>
      <c r="D2094" s="341">
        <v>208.39</v>
      </c>
      <c r="E2094">
        <v>232.83</v>
      </c>
    </row>
    <row r="2095" spans="1:5">
      <c r="A2095" s="339">
        <v>92101</v>
      </c>
      <c r="B2095" s="340" t="s">
        <v>7064</v>
      </c>
      <c r="C2095" s="339" t="s">
        <v>884</v>
      </c>
      <c r="D2095" s="341">
        <v>47.45</v>
      </c>
      <c r="E2095">
        <v>47.45</v>
      </c>
    </row>
    <row r="2096" spans="1:5">
      <c r="A2096" s="339">
        <v>92103</v>
      </c>
      <c r="B2096" s="340" t="s">
        <v>7065</v>
      </c>
      <c r="C2096" s="339" t="s">
        <v>884</v>
      </c>
      <c r="D2096" s="341">
        <v>6</v>
      </c>
      <c r="E2096">
        <v>6</v>
      </c>
    </row>
    <row r="2097" spans="1:5">
      <c r="A2097" s="339">
        <v>92102</v>
      </c>
      <c r="B2097" s="340" t="s">
        <v>7066</v>
      </c>
      <c r="C2097" s="339" t="s">
        <v>884</v>
      </c>
      <c r="D2097" s="341">
        <v>14.83</v>
      </c>
      <c r="E2097">
        <v>14.83</v>
      </c>
    </row>
    <row r="2098" spans="1:5">
      <c r="A2098" s="339">
        <v>92104</v>
      </c>
      <c r="B2098" s="340" t="s">
        <v>7067</v>
      </c>
      <c r="C2098" s="339" t="s">
        <v>884</v>
      </c>
      <c r="D2098" s="341">
        <v>74.77</v>
      </c>
      <c r="E2098">
        <v>74.77</v>
      </c>
    </row>
    <row r="2099" spans="1:5">
      <c r="A2099" s="339">
        <v>91396</v>
      </c>
      <c r="B2099" s="340" t="s">
        <v>7068</v>
      </c>
      <c r="C2099" s="339" t="s">
        <v>884</v>
      </c>
      <c r="D2099" s="341">
        <v>30.48</v>
      </c>
      <c r="E2099">
        <v>30.48</v>
      </c>
    </row>
    <row r="2100" spans="1:5">
      <c r="A2100" s="339">
        <v>91398</v>
      </c>
      <c r="B2100" s="340" t="s">
        <v>7069</v>
      </c>
      <c r="C2100" s="339" t="s">
        <v>884</v>
      </c>
      <c r="D2100" s="341">
        <v>4.75</v>
      </c>
      <c r="E2100">
        <v>4.75</v>
      </c>
    </row>
    <row r="2101" spans="1:5">
      <c r="A2101" s="339">
        <v>91397</v>
      </c>
      <c r="B2101" s="340" t="s">
        <v>7070</v>
      </c>
      <c r="C2101" s="339" t="s">
        <v>884</v>
      </c>
      <c r="D2101" s="341">
        <v>11.79</v>
      </c>
      <c r="E2101">
        <v>11.79</v>
      </c>
    </row>
    <row r="2102" spans="1:5">
      <c r="A2102" s="339">
        <v>5763</v>
      </c>
      <c r="B2102" s="340" t="s">
        <v>7071</v>
      </c>
      <c r="C2102" s="339" t="s">
        <v>884</v>
      </c>
      <c r="D2102" s="341">
        <v>54.08</v>
      </c>
      <c r="E2102">
        <v>54.08</v>
      </c>
    </row>
    <row r="2103" spans="1:5">
      <c r="A2103" s="339">
        <v>53831</v>
      </c>
      <c r="B2103" s="340" t="s">
        <v>7072</v>
      </c>
      <c r="C2103" s="339" t="s">
        <v>884</v>
      </c>
      <c r="D2103" s="341">
        <v>208.39</v>
      </c>
      <c r="E2103">
        <v>232.83</v>
      </c>
    </row>
    <row r="2104" spans="1:5">
      <c r="A2104" s="339">
        <v>106222</v>
      </c>
      <c r="B2104" s="340" t="s">
        <v>7073</v>
      </c>
      <c r="C2104" s="339" t="s">
        <v>884</v>
      </c>
      <c r="D2104" s="341">
        <v>30.31</v>
      </c>
      <c r="E2104">
        <v>30.31</v>
      </c>
    </row>
    <row r="2105" spans="1:5">
      <c r="A2105" s="339">
        <v>106225</v>
      </c>
      <c r="B2105" s="340" t="s">
        <v>7074</v>
      </c>
      <c r="C2105" s="339" t="s">
        <v>884</v>
      </c>
      <c r="D2105" s="341">
        <v>4.67</v>
      </c>
      <c r="E2105">
        <v>4.67</v>
      </c>
    </row>
    <row r="2106" spans="1:5">
      <c r="A2106" s="339">
        <v>106223</v>
      </c>
      <c r="B2106" s="340" t="s">
        <v>7075</v>
      </c>
      <c r="C2106" s="339" t="s">
        <v>884</v>
      </c>
      <c r="D2106" s="341">
        <v>11.55</v>
      </c>
      <c r="E2106">
        <v>11.55</v>
      </c>
    </row>
    <row r="2107" spans="1:5">
      <c r="A2107" s="339">
        <v>106224</v>
      </c>
      <c r="B2107" s="340" t="s">
        <v>7076</v>
      </c>
      <c r="C2107" s="339" t="s">
        <v>884</v>
      </c>
      <c r="D2107" s="341">
        <v>53.03</v>
      </c>
      <c r="E2107">
        <v>53.03</v>
      </c>
    </row>
    <row r="2108" spans="1:5">
      <c r="A2108" s="339">
        <v>106226</v>
      </c>
      <c r="B2108" s="340" t="s">
        <v>7077</v>
      </c>
      <c r="C2108" s="339" t="s">
        <v>884</v>
      </c>
      <c r="D2108" s="341">
        <v>170.94</v>
      </c>
      <c r="E2108">
        <v>190.99</v>
      </c>
    </row>
    <row r="2109" spans="1:5">
      <c r="A2109" s="339">
        <v>91359</v>
      </c>
      <c r="B2109" s="340" t="s">
        <v>7078</v>
      </c>
      <c r="C2109" s="339" t="s">
        <v>884</v>
      </c>
      <c r="D2109" s="341">
        <v>21.97</v>
      </c>
      <c r="E2109">
        <v>21.97</v>
      </c>
    </row>
    <row r="2110" spans="1:5">
      <c r="A2110" s="339">
        <v>91361</v>
      </c>
      <c r="B2110" s="340" t="s">
        <v>7079</v>
      </c>
      <c r="C2110" s="339" t="s">
        <v>884</v>
      </c>
      <c r="D2110" s="341">
        <v>3.4</v>
      </c>
      <c r="E2110">
        <v>3.4</v>
      </c>
    </row>
    <row r="2111" spans="1:5">
      <c r="A2111" s="339">
        <v>91360</v>
      </c>
      <c r="B2111" s="340" t="s">
        <v>7080</v>
      </c>
      <c r="C2111" s="339" t="s">
        <v>884</v>
      </c>
      <c r="D2111" s="341">
        <v>8.41</v>
      </c>
      <c r="E2111">
        <v>8.41</v>
      </c>
    </row>
    <row r="2112" spans="1:5">
      <c r="A2112" s="339">
        <v>53882</v>
      </c>
      <c r="B2112" s="340" t="s">
        <v>7081</v>
      </c>
      <c r="C2112" s="339" t="s">
        <v>884</v>
      </c>
      <c r="D2112" s="341">
        <v>38.630000000000003</v>
      </c>
      <c r="E2112">
        <v>38.630000000000003</v>
      </c>
    </row>
    <row r="2113" spans="1:5">
      <c r="A2113" s="339">
        <v>5747</v>
      </c>
      <c r="B2113" s="340" t="s">
        <v>7082</v>
      </c>
      <c r="C2113" s="339" t="s">
        <v>884</v>
      </c>
      <c r="D2113" s="341">
        <v>171.26</v>
      </c>
      <c r="E2113">
        <v>191.35</v>
      </c>
    </row>
    <row r="2114" spans="1:5">
      <c r="A2114" s="339">
        <v>104699</v>
      </c>
      <c r="B2114" s="340" t="s">
        <v>7083</v>
      </c>
      <c r="C2114" s="339" t="s">
        <v>884</v>
      </c>
      <c r="D2114" s="341">
        <v>0</v>
      </c>
      <c r="E2114">
        <v>0</v>
      </c>
    </row>
    <row r="2115" spans="1:5">
      <c r="A2115" s="339">
        <v>104702</v>
      </c>
      <c r="B2115" s="340" t="s">
        <v>7084</v>
      </c>
      <c r="C2115" s="339" t="s">
        <v>884</v>
      </c>
      <c r="D2115" s="341">
        <v>0</v>
      </c>
      <c r="E2115">
        <v>0</v>
      </c>
    </row>
    <row r="2116" spans="1:5">
      <c r="A2116" s="339">
        <v>104700</v>
      </c>
      <c r="B2116" s="340" t="s">
        <v>7085</v>
      </c>
      <c r="C2116" s="339" t="s">
        <v>884</v>
      </c>
      <c r="D2116" s="341">
        <v>0</v>
      </c>
      <c r="E2116">
        <v>0</v>
      </c>
    </row>
    <row r="2117" spans="1:5">
      <c r="A2117" s="339">
        <v>104701</v>
      </c>
      <c r="B2117" s="340" t="s">
        <v>7086</v>
      </c>
      <c r="C2117" s="339" t="s">
        <v>884</v>
      </c>
      <c r="D2117" s="341">
        <v>0</v>
      </c>
      <c r="E2117">
        <v>0</v>
      </c>
    </row>
    <row r="2118" spans="1:5">
      <c r="A2118" s="339">
        <v>104703</v>
      </c>
      <c r="B2118" s="340" t="s">
        <v>7087</v>
      </c>
      <c r="C2118" s="339" t="s">
        <v>884</v>
      </c>
      <c r="D2118" s="341">
        <v>100.18</v>
      </c>
      <c r="E2118">
        <v>111.93</v>
      </c>
    </row>
    <row r="2119" spans="1:5">
      <c r="A2119" s="339">
        <v>91390</v>
      </c>
      <c r="B2119" s="340" t="s">
        <v>7088</v>
      </c>
      <c r="C2119" s="339" t="s">
        <v>884</v>
      </c>
      <c r="D2119" s="341">
        <v>20.13</v>
      </c>
      <c r="E2119">
        <v>20.13</v>
      </c>
    </row>
    <row r="2120" spans="1:5">
      <c r="A2120" s="339">
        <v>91392</v>
      </c>
      <c r="B2120" s="340" t="s">
        <v>7089</v>
      </c>
      <c r="C2120" s="339" t="s">
        <v>884</v>
      </c>
      <c r="D2120" s="341">
        <v>3.24</v>
      </c>
      <c r="E2120">
        <v>3.24</v>
      </c>
    </row>
    <row r="2121" spans="1:5">
      <c r="A2121" s="339">
        <v>91391</v>
      </c>
      <c r="B2121" s="340" t="s">
        <v>7090</v>
      </c>
      <c r="C2121" s="339" t="s">
        <v>884</v>
      </c>
      <c r="D2121" s="341">
        <v>8.02</v>
      </c>
      <c r="E2121">
        <v>8.02</v>
      </c>
    </row>
    <row r="2122" spans="1:5">
      <c r="A2122" s="339">
        <v>73335</v>
      </c>
      <c r="B2122" s="340" t="s">
        <v>7091</v>
      </c>
      <c r="C2122" s="339" t="s">
        <v>884</v>
      </c>
      <c r="D2122" s="341">
        <v>36.71</v>
      </c>
      <c r="E2122">
        <v>36.71</v>
      </c>
    </row>
    <row r="2123" spans="1:5">
      <c r="A2123" s="339">
        <v>73340</v>
      </c>
      <c r="B2123" s="340" t="s">
        <v>7092</v>
      </c>
      <c r="C2123" s="339" t="s">
        <v>884</v>
      </c>
      <c r="D2123" s="341">
        <v>167.63</v>
      </c>
      <c r="E2123">
        <v>187.29</v>
      </c>
    </row>
    <row r="2124" spans="1:5">
      <c r="A2124" s="339">
        <v>89264</v>
      </c>
      <c r="B2124" s="340" t="s">
        <v>7093</v>
      </c>
      <c r="C2124" s="339" t="s">
        <v>884</v>
      </c>
      <c r="D2124" s="341">
        <v>22.06</v>
      </c>
      <c r="E2124">
        <v>22.06</v>
      </c>
    </row>
    <row r="2125" spans="1:5">
      <c r="A2125" s="339">
        <v>89266</v>
      </c>
      <c r="B2125" s="340" t="s">
        <v>7094</v>
      </c>
      <c r="C2125" s="339" t="s">
        <v>884</v>
      </c>
      <c r="D2125" s="341">
        <v>3.55</v>
      </c>
      <c r="E2125">
        <v>3.55</v>
      </c>
    </row>
    <row r="2126" spans="1:5">
      <c r="A2126" s="339">
        <v>89265</v>
      </c>
      <c r="B2126" s="340" t="s">
        <v>7095</v>
      </c>
      <c r="C2126" s="339" t="s">
        <v>884</v>
      </c>
      <c r="D2126" s="341">
        <v>8.8000000000000007</v>
      </c>
      <c r="E2126">
        <v>8.8000000000000007</v>
      </c>
    </row>
    <row r="2127" spans="1:5">
      <c r="A2127" s="339">
        <v>5705</v>
      </c>
      <c r="B2127" s="340" t="s">
        <v>7096</v>
      </c>
      <c r="C2127" s="339" t="s">
        <v>884</v>
      </c>
      <c r="D2127" s="341">
        <v>40.25</v>
      </c>
      <c r="E2127">
        <v>40.25</v>
      </c>
    </row>
    <row r="2128" spans="1:5">
      <c r="A2128" s="339">
        <v>53797</v>
      </c>
      <c r="B2128" s="340" t="s">
        <v>7097</v>
      </c>
      <c r="C2128" s="339" t="s">
        <v>884</v>
      </c>
      <c r="D2128" s="341">
        <v>126.16</v>
      </c>
      <c r="E2128">
        <v>140.96</v>
      </c>
    </row>
    <row r="2129" spans="1:5">
      <c r="A2129" s="339">
        <v>106327</v>
      </c>
      <c r="B2129" s="340" t="s">
        <v>7098</v>
      </c>
      <c r="C2129" s="339" t="s">
        <v>884</v>
      </c>
      <c r="D2129" s="341">
        <v>0</v>
      </c>
      <c r="E2129">
        <v>0</v>
      </c>
    </row>
    <row r="2130" spans="1:5">
      <c r="A2130" s="339">
        <v>106330</v>
      </c>
      <c r="B2130" s="340" t="s">
        <v>7099</v>
      </c>
      <c r="C2130" s="339" t="s">
        <v>884</v>
      </c>
      <c r="D2130" s="341">
        <v>0</v>
      </c>
      <c r="E2130">
        <v>0</v>
      </c>
    </row>
    <row r="2131" spans="1:5">
      <c r="A2131" s="339">
        <v>106328</v>
      </c>
      <c r="B2131" s="340" t="s">
        <v>7100</v>
      </c>
      <c r="C2131" s="339" t="s">
        <v>884</v>
      </c>
      <c r="D2131" s="341">
        <v>0</v>
      </c>
      <c r="E2131">
        <v>0</v>
      </c>
    </row>
    <row r="2132" spans="1:5">
      <c r="A2132" s="339">
        <v>106329</v>
      </c>
      <c r="B2132" s="340" t="s">
        <v>7101</v>
      </c>
      <c r="C2132" s="339" t="s">
        <v>884</v>
      </c>
      <c r="D2132" s="341">
        <v>0</v>
      </c>
      <c r="E2132">
        <v>0</v>
      </c>
    </row>
    <row r="2133" spans="1:5">
      <c r="A2133" s="339">
        <v>106331</v>
      </c>
      <c r="B2133" s="340" t="s">
        <v>7102</v>
      </c>
      <c r="C2133" s="339" t="s">
        <v>884</v>
      </c>
      <c r="D2133" s="341">
        <v>107.76</v>
      </c>
      <c r="E2133">
        <v>120.4</v>
      </c>
    </row>
    <row r="2134" spans="1:5">
      <c r="A2134" s="339">
        <v>106227</v>
      </c>
      <c r="B2134" s="340" t="s">
        <v>7103</v>
      </c>
      <c r="C2134" s="339" t="s">
        <v>884</v>
      </c>
      <c r="D2134" s="341">
        <v>31.66</v>
      </c>
      <c r="E2134">
        <v>31.66</v>
      </c>
    </row>
    <row r="2135" spans="1:5">
      <c r="A2135" s="339">
        <v>106230</v>
      </c>
      <c r="B2135" s="340" t="s">
        <v>7104</v>
      </c>
      <c r="C2135" s="339" t="s">
        <v>884</v>
      </c>
      <c r="D2135" s="341">
        <v>5.26</v>
      </c>
      <c r="E2135">
        <v>5.26</v>
      </c>
    </row>
    <row r="2136" spans="1:5">
      <c r="A2136" s="339">
        <v>106228</v>
      </c>
      <c r="B2136" s="340" t="s">
        <v>7105</v>
      </c>
      <c r="C2136" s="339" t="s">
        <v>884</v>
      </c>
      <c r="D2136" s="341">
        <v>13</v>
      </c>
      <c r="E2136">
        <v>13</v>
      </c>
    </row>
    <row r="2137" spans="1:5">
      <c r="A2137" s="339">
        <v>106229</v>
      </c>
      <c r="B2137" s="340" t="s">
        <v>7106</v>
      </c>
      <c r="C2137" s="339" t="s">
        <v>884</v>
      </c>
      <c r="D2137" s="341">
        <v>59.36</v>
      </c>
      <c r="E2137">
        <v>59.36</v>
      </c>
    </row>
    <row r="2138" spans="1:5">
      <c r="A2138" s="339">
        <v>106231</v>
      </c>
      <c r="B2138" s="340" t="s">
        <v>7107</v>
      </c>
      <c r="C2138" s="339" t="s">
        <v>884</v>
      </c>
      <c r="D2138" s="341">
        <v>170.94</v>
      </c>
      <c r="E2138">
        <v>190.99</v>
      </c>
    </row>
    <row r="2139" spans="1:5">
      <c r="A2139" s="339">
        <v>106342</v>
      </c>
      <c r="B2139" s="340" t="s">
        <v>7108</v>
      </c>
      <c r="C2139" s="339" t="s">
        <v>884</v>
      </c>
      <c r="D2139" s="341">
        <v>0</v>
      </c>
      <c r="E2139">
        <v>0</v>
      </c>
    </row>
    <row r="2140" spans="1:5">
      <c r="A2140" s="339">
        <v>106345</v>
      </c>
      <c r="B2140" s="340" t="s">
        <v>7109</v>
      </c>
      <c r="C2140" s="339" t="s">
        <v>884</v>
      </c>
      <c r="D2140" s="341">
        <v>0</v>
      </c>
      <c r="E2140">
        <v>0</v>
      </c>
    </row>
    <row r="2141" spans="1:5">
      <c r="A2141" s="339">
        <v>106343</v>
      </c>
      <c r="B2141" s="340" t="s">
        <v>7110</v>
      </c>
      <c r="C2141" s="339" t="s">
        <v>884</v>
      </c>
      <c r="D2141" s="341">
        <v>0</v>
      </c>
      <c r="E2141">
        <v>0</v>
      </c>
    </row>
    <row r="2142" spans="1:5">
      <c r="A2142" s="339">
        <v>106344</v>
      </c>
      <c r="B2142" s="340" t="s">
        <v>7111</v>
      </c>
      <c r="C2142" s="339" t="s">
        <v>884</v>
      </c>
      <c r="D2142" s="341">
        <v>0</v>
      </c>
      <c r="E2142">
        <v>0</v>
      </c>
    </row>
    <row r="2143" spans="1:5">
      <c r="A2143" s="339">
        <v>106346</v>
      </c>
      <c r="B2143" s="340" t="s">
        <v>7112</v>
      </c>
      <c r="C2143" s="339" t="s">
        <v>884</v>
      </c>
      <c r="D2143" s="341">
        <v>170.94</v>
      </c>
      <c r="E2143">
        <v>190.99</v>
      </c>
    </row>
    <row r="2144" spans="1:5">
      <c r="A2144" s="339">
        <v>106332</v>
      </c>
      <c r="B2144" s="340" t="s">
        <v>7113</v>
      </c>
      <c r="C2144" s="339" t="s">
        <v>884</v>
      </c>
      <c r="D2144" s="341">
        <v>0</v>
      </c>
      <c r="E2144">
        <v>0</v>
      </c>
    </row>
    <row r="2145" spans="1:5">
      <c r="A2145" s="339">
        <v>106335</v>
      </c>
      <c r="B2145" s="340" t="s">
        <v>7114</v>
      </c>
      <c r="C2145" s="339" t="s">
        <v>884</v>
      </c>
      <c r="D2145" s="341">
        <v>0</v>
      </c>
      <c r="E2145">
        <v>0</v>
      </c>
    </row>
    <row r="2146" spans="1:5">
      <c r="A2146" s="339">
        <v>106333</v>
      </c>
      <c r="B2146" s="340" t="s">
        <v>7115</v>
      </c>
      <c r="C2146" s="339" t="s">
        <v>884</v>
      </c>
      <c r="D2146" s="341">
        <v>0</v>
      </c>
      <c r="E2146">
        <v>0</v>
      </c>
    </row>
    <row r="2147" spans="1:5">
      <c r="A2147" s="339">
        <v>106334</v>
      </c>
      <c r="B2147" s="340" t="s">
        <v>7116</v>
      </c>
      <c r="C2147" s="339" t="s">
        <v>884</v>
      </c>
      <c r="D2147" s="341">
        <v>0</v>
      </c>
      <c r="E2147">
        <v>0</v>
      </c>
    </row>
    <row r="2148" spans="1:5">
      <c r="A2148" s="339">
        <v>106336</v>
      </c>
      <c r="B2148" s="340" t="s">
        <v>7117</v>
      </c>
      <c r="C2148" s="339" t="s">
        <v>884</v>
      </c>
      <c r="D2148" s="341">
        <v>170.94</v>
      </c>
      <c r="E2148">
        <v>190.99</v>
      </c>
    </row>
    <row r="2149" spans="1:5">
      <c r="A2149" s="339">
        <v>91354</v>
      </c>
      <c r="B2149" s="340" t="s">
        <v>7118</v>
      </c>
      <c r="C2149" s="339" t="s">
        <v>884</v>
      </c>
      <c r="D2149" s="341">
        <v>18.48</v>
      </c>
      <c r="E2149">
        <v>18.48</v>
      </c>
    </row>
    <row r="2150" spans="1:5">
      <c r="A2150" s="339">
        <v>91356</v>
      </c>
      <c r="B2150" s="340" t="s">
        <v>7119</v>
      </c>
      <c r="C2150" s="339" t="s">
        <v>884</v>
      </c>
      <c r="D2150" s="341">
        <v>3.07</v>
      </c>
      <c r="E2150">
        <v>3.07</v>
      </c>
    </row>
    <row r="2151" spans="1:5">
      <c r="A2151" s="339">
        <v>91355</v>
      </c>
      <c r="B2151" s="340" t="s">
        <v>7120</v>
      </c>
      <c r="C2151" s="339" t="s">
        <v>884</v>
      </c>
      <c r="D2151" s="341">
        <v>7.59</v>
      </c>
      <c r="E2151">
        <v>7.59</v>
      </c>
    </row>
    <row r="2152" spans="1:5">
      <c r="A2152" s="339">
        <v>5751</v>
      </c>
      <c r="B2152" s="340" t="s">
        <v>7121</v>
      </c>
      <c r="C2152" s="339" t="s">
        <v>884</v>
      </c>
      <c r="D2152" s="341">
        <v>34.64</v>
      </c>
      <c r="E2152">
        <v>34.64</v>
      </c>
    </row>
    <row r="2153" spans="1:5">
      <c r="A2153" s="339">
        <v>53827</v>
      </c>
      <c r="B2153" s="340" t="s">
        <v>7122</v>
      </c>
      <c r="C2153" s="339" t="s">
        <v>884</v>
      </c>
      <c r="D2153" s="341">
        <v>123.5</v>
      </c>
      <c r="E2153">
        <v>137.99</v>
      </c>
    </row>
    <row r="2154" spans="1:5">
      <c r="A2154" s="339">
        <v>91375</v>
      </c>
      <c r="B2154" s="340" t="s">
        <v>7123</v>
      </c>
      <c r="C2154" s="339" t="s">
        <v>884</v>
      </c>
      <c r="D2154" s="341">
        <v>20.29</v>
      </c>
      <c r="E2154">
        <v>20.29</v>
      </c>
    </row>
    <row r="2155" spans="1:5">
      <c r="A2155" s="339">
        <v>91377</v>
      </c>
      <c r="B2155" s="340" t="s">
        <v>7124</v>
      </c>
      <c r="C2155" s="339" t="s">
        <v>884</v>
      </c>
      <c r="D2155" s="341">
        <v>3.37</v>
      </c>
      <c r="E2155">
        <v>3.37</v>
      </c>
    </row>
    <row r="2156" spans="1:5">
      <c r="A2156" s="339">
        <v>91376</v>
      </c>
      <c r="B2156" s="340" t="s">
        <v>7125</v>
      </c>
      <c r="C2156" s="339" t="s">
        <v>884</v>
      </c>
      <c r="D2156" s="341">
        <v>8.34</v>
      </c>
      <c r="E2156">
        <v>8.34</v>
      </c>
    </row>
    <row r="2157" spans="1:5">
      <c r="A2157" s="339">
        <v>5754</v>
      </c>
      <c r="B2157" s="340" t="s">
        <v>7126</v>
      </c>
      <c r="C2157" s="339" t="s">
        <v>884</v>
      </c>
      <c r="D2157" s="341">
        <v>38.03</v>
      </c>
      <c r="E2157">
        <v>38.03</v>
      </c>
    </row>
    <row r="2158" spans="1:5">
      <c r="A2158" s="339">
        <v>53829</v>
      </c>
      <c r="B2158" s="340" t="s">
        <v>7127</v>
      </c>
      <c r="C2158" s="339" t="s">
        <v>884</v>
      </c>
      <c r="D2158" s="341">
        <v>126.16</v>
      </c>
      <c r="E2158">
        <v>140.96</v>
      </c>
    </row>
    <row r="2159" spans="1:5">
      <c r="A2159" s="339">
        <v>91026</v>
      </c>
      <c r="B2159" s="340" t="s">
        <v>7128</v>
      </c>
      <c r="C2159" s="339" t="s">
        <v>884</v>
      </c>
      <c r="D2159" s="341">
        <v>25.9</v>
      </c>
      <c r="E2159">
        <v>25.9</v>
      </c>
    </row>
    <row r="2160" spans="1:5">
      <c r="A2160" s="339">
        <v>91028</v>
      </c>
      <c r="B2160" s="340" t="s">
        <v>7129</v>
      </c>
      <c r="C2160" s="339" t="s">
        <v>884</v>
      </c>
      <c r="D2160" s="341">
        <v>4.2</v>
      </c>
      <c r="E2160">
        <v>4.2</v>
      </c>
    </row>
    <row r="2161" spans="1:5">
      <c r="A2161" s="339">
        <v>91027</v>
      </c>
      <c r="B2161" s="340" t="s">
        <v>7130</v>
      </c>
      <c r="C2161" s="339" t="s">
        <v>884</v>
      </c>
      <c r="D2161" s="341">
        <v>10.39</v>
      </c>
      <c r="E2161">
        <v>10.39</v>
      </c>
    </row>
    <row r="2162" spans="1:5">
      <c r="A2162" s="339">
        <v>91029</v>
      </c>
      <c r="B2162" s="340" t="s">
        <v>7131</v>
      </c>
      <c r="C2162" s="339" t="s">
        <v>884</v>
      </c>
      <c r="D2162" s="341">
        <v>47.53</v>
      </c>
      <c r="E2162">
        <v>47.53</v>
      </c>
    </row>
    <row r="2163" spans="1:5">
      <c r="A2163" s="339">
        <v>91030</v>
      </c>
      <c r="B2163" s="340" t="s">
        <v>7132</v>
      </c>
      <c r="C2163" s="339" t="s">
        <v>884</v>
      </c>
      <c r="D2163" s="341">
        <v>158.88</v>
      </c>
      <c r="E2163">
        <v>177.52</v>
      </c>
    </row>
    <row r="2164" spans="1:5">
      <c r="A2164" s="339">
        <v>106237</v>
      </c>
      <c r="B2164" s="340" t="s">
        <v>7133</v>
      </c>
      <c r="C2164" s="339" t="s">
        <v>884</v>
      </c>
      <c r="D2164" s="341">
        <v>0</v>
      </c>
      <c r="E2164">
        <v>0</v>
      </c>
    </row>
    <row r="2165" spans="1:5">
      <c r="A2165" s="339">
        <v>106240</v>
      </c>
      <c r="B2165" s="340" t="s">
        <v>7134</v>
      </c>
      <c r="C2165" s="339" t="s">
        <v>884</v>
      </c>
      <c r="D2165" s="341">
        <v>0</v>
      </c>
      <c r="E2165">
        <v>0</v>
      </c>
    </row>
    <row r="2166" spans="1:5">
      <c r="A2166" s="339">
        <v>106238</v>
      </c>
      <c r="B2166" s="340" t="s">
        <v>7135</v>
      </c>
      <c r="C2166" s="339" t="s">
        <v>884</v>
      </c>
      <c r="D2166" s="341">
        <v>0</v>
      </c>
      <c r="E2166">
        <v>0</v>
      </c>
    </row>
    <row r="2167" spans="1:5">
      <c r="A2167" s="339">
        <v>106239</v>
      </c>
      <c r="B2167" s="340" t="s">
        <v>7136</v>
      </c>
      <c r="C2167" s="339" t="s">
        <v>884</v>
      </c>
      <c r="D2167" s="341">
        <v>0</v>
      </c>
      <c r="E2167">
        <v>0</v>
      </c>
    </row>
    <row r="2168" spans="1:5">
      <c r="A2168" s="339">
        <v>106241</v>
      </c>
      <c r="B2168" s="340" t="s">
        <v>7137</v>
      </c>
      <c r="C2168" s="339" t="s">
        <v>884</v>
      </c>
      <c r="D2168" s="341">
        <v>240.34</v>
      </c>
      <c r="E2168">
        <v>268.52999999999997</v>
      </c>
    </row>
    <row r="2169" spans="1:5">
      <c r="A2169" s="339">
        <v>106352</v>
      </c>
      <c r="B2169" s="340" t="s">
        <v>7138</v>
      </c>
      <c r="C2169" s="339" t="s">
        <v>884</v>
      </c>
      <c r="D2169" s="341">
        <v>0</v>
      </c>
      <c r="E2169">
        <v>0</v>
      </c>
    </row>
    <row r="2170" spans="1:5">
      <c r="A2170" s="339">
        <v>106355</v>
      </c>
      <c r="B2170" s="340" t="s">
        <v>7139</v>
      </c>
      <c r="C2170" s="339" t="s">
        <v>884</v>
      </c>
      <c r="D2170" s="341">
        <v>0</v>
      </c>
      <c r="E2170">
        <v>0</v>
      </c>
    </row>
    <row r="2171" spans="1:5">
      <c r="A2171" s="339">
        <v>106353</v>
      </c>
      <c r="B2171" s="340" t="s">
        <v>7140</v>
      </c>
      <c r="C2171" s="339" t="s">
        <v>884</v>
      </c>
      <c r="D2171" s="341">
        <v>0</v>
      </c>
      <c r="E2171">
        <v>0</v>
      </c>
    </row>
    <row r="2172" spans="1:5">
      <c r="A2172" s="339">
        <v>106354</v>
      </c>
      <c r="B2172" s="340" t="s">
        <v>7141</v>
      </c>
      <c r="C2172" s="339" t="s">
        <v>884</v>
      </c>
      <c r="D2172" s="341">
        <v>0</v>
      </c>
      <c r="E2172">
        <v>0</v>
      </c>
    </row>
    <row r="2173" spans="1:5">
      <c r="A2173" s="339">
        <v>106356</v>
      </c>
      <c r="B2173" s="340" t="s">
        <v>7142</v>
      </c>
      <c r="C2173" s="339" t="s">
        <v>884</v>
      </c>
      <c r="D2173" s="341">
        <v>240.34</v>
      </c>
      <c r="E2173">
        <v>268.52999999999997</v>
      </c>
    </row>
    <row r="2174" spans="1:5">
      <c r="A2174" s="339">
        <v>106357</v>
      </c>
      <c r="B2174" s="340" t="s">
        <v>7143</v>
      </c>
      <c r="C2174" s="339" t="s">
        <v>884</v>
      </c>
      <c r="D2174" s="341">
        <v>0</v>
      </c>
      <c r="E2174">
        <v>0</v>
      </c>
    </row>
    <row r="2175" spans="1:5">
      <c r="A2175" s="339">
        <v>106360</v>
      </c>
      <c r="B2175" s="340" t="s">
        <v>7144</v>
      </c>
      <c r="C2175" s="339" t="s">
        <v>884</v>
      </c>
      <c r="D2175" s="341">
        <v>0</v>
      </c>
      <c r="E2175">
        <v>0</v>
      </c>
    </row>
    <row r="2176" spans="1:5">
      <c r="A2176" s="339">
        <v>106358</v>
      </c>
      <c r="B2176" s="340" t="s">
        <v>7145</v>
      </c>
      <c r="C2176" s="339" t="s">
        <v>884</v>
      </c>
      <c r="D2176" s="341">
        <v>0</v>
      </c>
      <c r="E2176">
        <v>0</v>
      </c>
    </row>
    <row r="2177" spans="1:5">
      <c r="A2177" s="339">
        <v>106359</v>
      </c>
      <c r="B2177" s="340" t="s">
        <v>7146</v>
      </c>
      <c r="C2177" s="339" t="s">
        <v>884</v>
      </c>
      <c r="D2177" s="341">
        <v>0</v>
      </c>
      <c r="E2177">
        <v>0</v>
      </c>
    </row>
    <row r="2178" spans="1:5">
      <c r="A2178" s="339">
        <v>106361</v>
      </c>
      <c r="B2178" s="340" t="s">
        <v>7147</v>
      </c>
      <c r="C2178" s="339" t="s">
        <v>884</v>
      </c>
      <c r="D2178" s="341">
        <v>326.2</v>
      </c>
      <c r="E2178">
        <v>364.46</v>
      </c>
    </row>
    <row r="2179" spans="1:5">
      <c r="A2179" s="339">
        <v>102812</v>
      </c>
      <c r="B2179" s="340" t="s">
        <v>7148</v>
      </c>
      <c r="C2179" s="339" t="s">
        <v>884</v>
      </c>
      <c r="D2179" s="341">
        <v>0</v>
      </c>
      <c r="E2179">
        <v>0</v>
      </c>
    </row>
    <row r="2180" spans="1:5">
      <c r="A2180" s="339">
        <v>102813</v>
      </c>
      <c r="B2180" s="340" t="s">
        <v>7149</v>
      </c>
      <c r="C2180" s="339" t="s">
        <v>884</v>
      </c>
      <c r="D2180" s="341">
        <v>0</v>
      </c>
      <c r="E2180">
        <v>0</v>
      </c>
    </row>
    <row r="2181" spans="1:5">
      <c r="A2181" s="339">
        <v>102814</v>
      </c>
      <c r="B2181" s="340" t="s">
        <v>7150</v>
      </c>
      <c r="C2181" s="339" t="s">
        <v>884</v>
      </c>
      <c r="D2181" s="341">
        <v>0</v>
      </c>
      <c r="E2181">
        <v>0</v>
      </c>
    </row>
    <row r="2182" spans="1:5">
      <c r="A2182" s="339">
        <v>102815</v>
      </c>
      <c r="B2182" s="340" t="s">
        <v>7151</v>
      </c>
      <c r="C2182" s="339" t="s">
        <v>884</v>
      </c>
      <c r="D2182" s="341">
        <v>3.53</v>
      </c>
      <c r="E2182">
        <v>2.99</v>
      </c>
    </row>
    <row r="2183" spans="1:5">
      <c r="A2183" s="339">
        <v>91529</v>
      </c>
      <c r="B2183" s="340" t="s">
        <v>7152</v>
      </c>
      <c r="C2183" s="339" t="s">
        <v>884</v>
      </c>
      <c r="D2183" s="341">
        <v>0.84</v>
      </c>
      <c r="E2183">
        <v>0.84</v>
      </c>
    </row>
    <row r="2184" spans="1:5">
      <c r="A2184" s="339">
        <v>91530</v>
      </c>
      <c r="B2184" s="340" t="s">
        <v>7153</v>
      </c>
      <c r="C2184" s="339" t="s">
        <v>884</v>
      </c>
      <c r="D2184" s="341">
        <v>0.22</v>
      </c>
      <c r="E2184">
        <v>0.22</v>
      </c>
    </row>
    <row r="2185" spans="1:5">
      <c r="A2185" s="339">
        <v>91531</v>
      </c>
      <c r="B2185" s="340" t="s">
        <v>7154</v>
      </c>
      <c r="C2185" s="339" t="s">
        <v>884</v>
      </c>
      <c r="D2185" s="341">
        <v>1.05</v>
      </c>
      <c r="E2185">
        <v>1.05</v>
      </c>
    </row>
    <row r="2186" spans="1:5">
      <c r="A2186" s="339">
        <v>91532</v>
      </c>
      <c r="B2186" s="340" t="s">
        <v>7155</v>
      </c>
      <c r="C2186" s="339" t="s">
        <v>884</v>
      </c>
      <c r="D2186" s="341">
        <v>6.78</v>
      </c>
      <c r="E2186">
        <v>6.73</v>
      </c>
    </row>
    <row r="2187" spans="1:5">
      <c r="A2187" s="339">
        <v>95260</v>
      </c>
      <c r="B2187" s="340" t="s">
        <v>7156</v>
      </c>
      <c r="C2187" s="339" t="s">
        <v>884</v>
      </c>
      <c r="D2187" s="341">
        <v>0.67</v>
      </c>
      <c r="E2187">
        <v>0.67</v>
      </c>
    </row>
    <row r="2188" spans="1:5">
      <c r="A2188" s="339">
        <v>95261</v>
      </c>
      <c r="B2188" s="340" t="s">
        <v>7157</v>
      </c>
      <c r="C2188" s="339" t="s">
        <v>884</v>
      </c>
      <c r="D2188" s="341">
        <v>0.18</v>
      </c>
      <c r="E2188">
        <v>0.18</v>
      </c>
    </row>
    <row r="2189" spans="1:5">
      <c r="A2189" s="339">
        <v>95262</v>
      </c>
      <c r="B2189" s="340" t="s">
        <v>7158</v>
      </c>
      <c r="C2189" s="339" t="s">
        <v>884</v>
      </c>
      <c r="D2189" s="341">
        <v>0.85</v>
      </c>
      <c r="E2189">
        <v>0.85</v>
      </c>
    </row>
    <row r="2190" spans="1:5">
      <c r="A2190" s="339">
        <v>95263</v>
      </c>
      <c r="B2190" s="340" t="s">
        <v>7159</v>
      </c>
      <c r="C2190" s="339" t="s">
        <v>884</v>
      </c>
      <c r="D2190" s="341">
        <v>5.14</v>
      </c>
      <c r="E2190">
        <v>5.0999999999999996</v>
      </c>
    </row>
    <row r="2191" spans="1:5">
      <c r="A2191" s="339">
        <v>90968</v>
      </c>
      <c r="B2191" s="340" t="s">
        <v>7160</v>
      </c>
      <c r="C2191" s="339" t="s">
        <v>884</v>
      </c>
      <c r="D2191" s="341">
        <v>7.04</v>
      </c>
      <c r="E2191">
        <v>7.04</v>
      </c>
    </row>
    <row r="2192" spans="1:5">
      <c r="A2192" s="339">
        <v>90969</v>
      </c>
      <c r="B2192" s="340" t="s">
        <v>7161</v>
      </c>
      <c r="C2192" s="339" t="s">
        <v>884</v>
      </c>
      <c r="D2192" s="341">
        <v>1.89</v>
      </c>
      <c r="E2192">
        <v>1.89</v>
      </c>
    </row>
    <row r="2193" spans="1:5">
      <c r="A2193" s="339">
        <v>90970</v>
      </c>
      <c r="B2193" s="340" t="s">
        <v>7162</v>
      </c>
      <c r="C2193" s="339" t="s">
        <v>884</v>
      </c>
      <c r="D2193" s="341">
        <v>8.81</v>
      </c>
      <c r="E2193">
        <v>8.81</v>
      </c>
    </row>
    <row r="2194" spans="1:5">
      <c r="A2194" s="339">
        <v>90971</v>
      </c>
      <c r="B2194" s="340" t="s">
        <v>7163</v>
      </c>
      <c r="C2194" s="339" t="s">
        <v>884</v>
      </c>
      <c r="D2194" s="341">
        <v>65.64</v>
      </c>
      <c r="E2194">
        <v>73.34</v>
      </c>
    </row>
    <row r="2195" spans="1:5">
      <c r="A2195" s="339">
        <v>90992</v>
      </c>
      <c r="B2195" s="340" t="s">
        <v>7164</v>
      </c>
      <c r="C2195" s="339" t="s">
        <v>884</v>
      </c>
      <c r="D2195" s="341">
        <v>8.35</v>
      </c>
      <c r="E2195">
        <v>8.35</v>
      </c>
    </row>
    <row r="2196" spans="1:5">
      <c r="A2196" s="339">
        <v>90993</v>
      </c>
      <c r="B2196" s="340" t="s">
        <v>7165</v>
      </c>
      <c r="C2196" s="339" t="s">
        <v>884</v>
      </c>
      <c r="D2196" s="341">
        <v>2.2400000000000002</v>
      </c>
      <c r="E2196">
        <v>2.2400000000000002</v>
      </c>
    </row>
    <row r="2197" spans="1:5">
      <c r="A2197" s="339">
        <v>90994</v>
      </c>
      <c r="B2197" s="340" t="s">
        <v>7166</v>
      </c>
      <c r="C2197" s="339" t="s">
        <v>884</v>
      </c>
      <c r="D2197" s="341">
        <v>10.45</v>
      </c>
      <c r="E2197">
        <v>10.45</v>
      </c>
    </row>
    <row r="2198" spans="1:5">
      <c r="A2198" s="339">
        <v>90995</v>
      </c>
      <c r="B2198" s="340" t="s">
        <v>7167</v>
      </c>
      <c r="C2198" s="339" t="s">
        <v>884</v>
      </c>
      <c r="D2198" s="341">
        <v>89.16</v>
      </c>
      <c r="E2198">
        <v>99.62</v>
      </c>
    </row>
    <row r="2199" spans="1:5">
      <c r="A2199" s="339">
        <v>90957</v>
      </c>
      <c r="B2199" s="340" t="s">
        <v>7168</v>
      </c>
      <c r="C2199" s="339" t="s">
        <v>884</v>
      </c>
      <c r="D2199" s="341">
        <v>5.26</v>
      </c>
      <c r="E2199">
        <v>5.26</v>
      </c>
    </row>
    <row r="2200" spans="1:5">
      <c r="A2200" s="339">
        <v>90958</v>
      </c>
      <c r="B2200" s="340" t="s">
        <v>7169</v>
      </c>
      <c r="C2200" s="339" t="s">
        <v>884</v>
      </c>
      <c r="D2200" s="341">
        <v>1.41</v>
      </c>
      <c r="E2200">
        <v>1.41</v>
      </c>
    </row>
    <row r="2201" spans="1:5">
      <c r="A2201" s="339">
        <v>5797</v>
      </c>
      <c r="B2201" s="340" t="s">
        <v>7170</v>
      </c>
      <c r="C2201" s="339" t="s">
        <v>884</v>
      </c>
      <c r="D2201" s="341">
        <v>6.58</v>
      </c>
      <c r="E2201">
        <v>6.58</v>
      </c>
    </row>
    <row r="2202" spans="1:5">
      <c r="A2202" s="339">
        <v>53865</v>
      </c>
      <c r="B2202" s="340" t="s">
        <v>7171</v>
      </c>
      <c r="C2202" s="339" t="s">
        <v>884</v>
      </c>
      <c r="D2202" s="341">
        <v>51.06</v>
      </c>
      <c r="E2202">
        <v>57.05</v>
      </c>
    </row>
    <row r="2203" spans="1:5">
      <c r="A2203" s="339">
        <v>90975</v>
      </c>
      <c r="B2203" s="340" t="s">
        <v>7172</v>
      </c>
      <c r="C2203" s="339" t="s">
        <v>884</v>
      </c>
      <c r="D2203" s="341">
        <v>17.89</v>
      </c>
      <c r="E2203">
        <v>17.89</v>
      </c>
    </row>
    <row r="2204" spans="1:5">
      <c r="A2204" s="339">
        <v>90976</v>
      </c>
      <c r="B2204" s="340" t="s">
        <v>7173</v>
      </c>
      <c r="C2204" s="339" t="s">
        <v>884</v>
      </c>
      <c r="D2204" s="341">
        <v>4.8</v>
      </c>
      <c r="E2204">
        <v>4.8</v>
      </c>
    </row>
    <row r="2205" spans="1:5">
      <c r="A2205" s="339">
        <v>90977</v>
      </c>
      <c r="B2205" s="340" t="s">
        <v>7174</v>
      </c>
      <c r="C2205" s="339" t="s">
        <v>884</v>
      </c>
      <c r="D2205" s="341">
        <v>22.39</v>
      </c>
      <c r="E2205">
        <v>22.39</v>
      </c>
    </row>
    <row r="2206" spans="1:5">
      <c r="A2206" s="339">
        <v>90978</v>
      </c>
      <c r="B2206" s="340" t="s">
        <v>7175</v>
      </c>
      <c r="C2206" s="339" t="s">
        <v>884</v>
      </c>
      <c r="D2206" s="341">
        <v>170.29</v>
      </c>
      <c r="E2206">
        <v>190.26</v>
      </c>
    </row>
    <row r="2207" spans="1:5">
      <c r="A2207" s="339">
        <v>90960</v>
      </c>
      <c r="B2207" s="340" t="s">
        <v>7176</v>
      </c>
      <c r="C2207" s="339" t="s">
        <v>884</v>
      </c>
      <c r="D2207" s="341">
        <v>7.02</v>
      </c>
      <c r="E2207">
        <v>7.02</v>
      </c>
    </row>
    <row r="2208" spans="1:5">
      <c r="A2208" s="339">
        <v>90961</v>
      </c>
      <c r="B2208" s="340" t="s">
        <v>7177</v>
      </c>
      <c r="C2208" s="339" t="s">
        <v>884</v>
      </c>
      <c r="D2208" s="341">
        <v>1.88</v>
      </c>
      <c r="E2208">
        <v>1.88</v>
      </c>
    </row>
    <row r="2209" spans="1:5">
      <c r="A2209" s="339">
        <v>90962</v>
      </c>
      <c r="B2209" s="340" t="s">
        <v>7178</v>
      </c>
      <c r="C2209" s="339" t="s">
        <v>884</v>
      </c>
      <c r="D2209" s="341">
        <v>8.7899999999999991</v>
      </c>
      <c r="E2209">
        <v>8.7899999999999991</v>
      </c>
    </row>
    <row r="2210" spans="1:5">
      <c r="A2210" s="339">
        <v>90963</v>
      </c>
      <c r="B2210" s="340" t="s">
        <v>7179</v>
      </c>
      <c r="C2210" s="339" t="s">
        <v>884</v>
      </c>
      <c r="D2210" s="341">
        <v>16.2</v>
      </c>
      <c r="E2210">
        <v>18.100000000000001</v>
      </c>
    </row>
    <row r="2211" spans="1:5">
      <c r="A2211" s="339">
        <v>102966</v>
      </c>
      <c r="B2211" s="340" t="s">
        <v>7180</v>
      </c>
      <c r="C2211" s="339" t="s">
        <v>884</v>
      </c>
      <c r="D2211" s="341">
        <v>0.15</v>
      </c>
      <c r="E2211">
        <v>0.17</v>
      </c>
    </row>
    <row r="2212" spans="1:5">
      <c r="A2212" s="339">
        <v>102967</v>
      </c>
      <c r="B2212" s="340" t="s">
        <v>7181</v>
      </c>
      <c r="C2212" s="339" t="s">
        <v>884</v>
      </c>
      <c r="D2212" s="341">
        <v>0.03</v>
      </c>
      <c r="E2212">
        <v>0.03</v>
      </c>
    </row>
    <row r="2213" spans="1:5">
      <c r="A2213" s="339">
        <v>102968</v>
      </c>
      <c r="B2213" s="340" t="s">
        <v>7182</v>
      </c>
      <c r="C2213" s="339" t="s">
        <v>884</v>
      </c>
      <c r="D2213" s="341">
        <v>0.14000000000000001</v>
      </c>
      <c r="E2213">
        <v>0.16</v>
      </c>
    </row>
    <row r="2214" spans="1:5">
      <c r="A2214" s="339">
        <v>102969</v>
      </c>
      <c r="B2214" s="340" t="s">
        <v>7183</v>
      </c>
      <c r="C2214" s="339" t="s">
        <v>884</v>
      </c>
      <c r="D2214" s="341">
        <v>0.15</v>
      </c>
      <c r="E2214">
        <v>0.13</v>
      </c>
    </row>
    <row r="2215" spans="1:5">
      <c r="A2215" s="339">
        <v>102818</v>
      </c>
      <c r="B2215" s="340" t="s">
        <v>7184</v>
      </c>
      <c r="C2215" s="339" t="s">
        <v>884</v>
      </c>
      <c r="D2215" s="341">
        <v>0</v>
      </c>
      <c r="E2215">
        <v>0</v>
      </c>
    </row>
    <row r="2216" spans="1:5">
      <c r="A2216" s="339">
        <v>102819</v>
      </c>
      <c r="B2216" s="340" t="s">
        <v>7185</v>
      </c>
      <c r="C2216" s="339" t="s">
        <v>884</v>
      </c>
      <c r="D2216" s="341">
        <v>0</v>
      </c>
      <c r="E2216">
        <v>0</v>
      </c>
    </row>
    <row r="2217" spans="1:5">
      <c r="A2217" s="339">
        <v>102820</v>
      </c>
      <c r="B2217" s="340" t="s">
        <v>7186</v>
      </c>
      <c r="C2217" s="339" t="s">
        <v>884</v>
      </c>
      <c r="D2217" s="341">
        <v>0</v>
      </c>
      <c r="E2217">
        <v>0</v>
      </c>
    </row>
    <row r="2218" spans="1:5">
      <c r="A2218" s="339">
        <v>102832</v>
      </c>
      <c r="B2218" s="340" t="s">
        <v>7187</v>
      </c>
      <c r="C2218" s="339" t="s">
        <v>884</v>
      </c>
      <c r="D2218" s="341">
        <v>8.84</v>
      </c>
      <c r="E2218">
        <v>7.48</v>
      </c>
    </row>
    <row r="2219" spans="1:5">
      <c r="A2219" s="339">
        <v>102823</v>
      </c>
      <c r="B2219" s="340" t="s">
        <v>7188</v>
      </c>
      <c r="C2219" s="339" t="s">
        <v>884</v>
      </c>
      <c r="D2219" s="341">
        <v>0</v>
      </c>
      <c r="E2219">
        <v>0</v>
      </c>
    </row>
    <row r="2220" spans="1:5">
      <c r="A2220" s="339">
        <v>102824</v>
      </c>
      <c r="B2220" s="340" t="s">
        <v>7189</v>
      </c>
      <c r="C2220" s="339" t="s">
        <v>884</v>
      </c>
      <c r="D2220" s="341">
        <v>0</v>
      </c>
      <c r="E2220">
        <v>0</v>
      </c>
    </row>
    <row r="2221" spans="1:5">
      <c r="A2221" s="339">
        <v>102825</v>
      </c>
      <c r="B2221" s="340" t="s">
        <v>7190</v>
      </c>
      <c r="C2221" s="339" t="s">
        <v>884</v>
      </c>
      <c r="D2221" s="341">
        <v>0</v>
      </c>
      <c r="E2221">
        <v>0</v>
      </c>
    </row>
    <row r="2222" spans="1:5">
      <c r="A2222" s="339">
        <v>102826</v>
      </c>
      <c r="B2222" s="340" t="s">
        <v>7191</v>
      </c>
      <c r="C2222" s="339" t="s">
        <v>884</v>
      </c>
      <c r="D2222" s="341">
        <v>6.63</v>
      </c>
      <c r="E2222">
        <v>5.61</v>
      </c>
    </row>
    <row r="2223" spans="1:5">
      <c r="A2223" s="339">
        <v>103934</v>
      </c>
      <c r="B2223" s="340" t="s">
        <v>7192</v>
      </c>
      <c r="C2223" s="339" t="s">
        <v>884</v>
      </c>
      <c r="D2223" s="341">
        <v>0</v>
      </c>
      <c r="E2223">
        <v>0</v>
      </c>
    </row>
    <row r="2224" spans="1:5">
      <c r="A2224" s="339">
        <v>103935</v>
      </c>
      <c r="B2224" s="340" t="s">
        <v>7193</v>
      </c>
      <c r="C2224" s="339" t="s">
        <v>884</v>
      </c>
      <c r="D2224" s="341">
        <v>0</v>
      </c>
      <c r="E2224">
        <v>0</v>
      </c>
    </row>
    <row r="2225" spans="1:5">
      <c r="A2225" s="339">
        <v>103936</v>
      </c>
      <c r="B2225" s="340" t="s">
        <v>7194</v>
      </c>
      <c r="C2225" s="339" t="s">
        <v>884</v>
      </c>
      <c r="D2225" s="341">
        <v>0</v>
      </c>
      <c r="E2225">
        <v>0</v>
      </c>
    </row>
    <row r="2226" spans="1:5">
      <c r="A2226" s="339">
        <v>103937</v>
      </c>
      <c r="B2226" s="340" t="s">
        <v>7195</v>
      </c>
      <c r="C2226" s="339" t="s">
        <v>884</v>
      </c>
      <c r="D2226" s="341">
        <v>1.59</v>
      </c>
      <c r="E2226">
        <v>1.34</v>
      </c>
    </row>
    <row r="2227" spans="1:5">
      <c r="A2227" s="339">
        <v>103940</v>
      </c>
      <c r="B2227" s="340" t="s">
        <v>7196</v>
      </c>
      <c r="C2227" s="339" t="s">
        <v>884</v>
      </c>
      <c r="D2227" s="341">
        <v>0</v>
      </c>
      <c r="E2227">
        <v>0</v>
      </c>
    </row>
    <row r="2228" spans="1:5">
      <c r="A2228" s="339">
        <v>103941</v>
      </c>
      <c r="B2228" s="340" t="s">
        <v>7197</v>
      </c>
      <c r="C2228" s="339" t="s">
        <v>884</v>
      </c>
      <c r="D2228" s="341">
        <v>0</v>
      </c>
      <c r="E2228">
        <v>0</v>
      </c>
    </row>
    <row r="2229" spans="1:5">
      <c r="A2229" s="339">
        <v>103942</v>
      </c>
      <c r="B2229" s="340" t="s">
        <v>7198</v>
      </c>
      <c r="C2229" s="339" t="s">
        <v>884</v>
      </c>
      <c r="D2229" s="341">
        <v>0</v>
      </c>
      <c r="E2229">
        <v>0</v>
      </c>
    </row>
    <row r="2230" spans="1:5">
      <c r="A2230" s="339">
        <v>103943</v>
      </c>
      <c r="B2230" s="340" t="s">
        <v>7199</v>
      </c>
      <c r="C2230" s="339" t="s">
        <v>884</v>
      </c>
      <c r="D2230" s="341">
        <v>1.59</v>
      </c>
      <c r="E2230">
        <v>1.34</v>
      </c>
    </row>
    <row r="2231" spans="1:5">
      <c r="A2231" s="339">
        <v>106406</v>
      </c>
      <c r="B2231" s="340" t="s">
        <v>7200</v>
      </c>
      <c r="C2231" s="339" t="s">
        <v>884</v>
      </c>
      <c r="D2231" s="341">
        <v>8.93</v>
      </c>
      <c r="E2231">
        <v>9.8800000000000008</v>
      </c>
    </row>
    <row r="2232" spans="1:5">
      <c r="A2232" s="339">
        <v>106407</v>
      </c>
      <c r="B2232" s="340" t="s">
        <v>7201</v>
      </c>
      <c r="C2232" s="339" t="s">
        <v>884</v>
      </c>
      <c r="D2232" s="341">
        <v>1.83</v>
      </c>
      <c r="E2232">
        <v>2.0299999999999998</v>
      </c>
    </row>
    <row r="2233" spans="1:5">
      <c r="A2233" s="339">
        <v>106408</v>
      </c>
      <c r="B2233" s="340" t="s">
        <v>7202</v>
      </c>
      <c r="C2233" s="339" t="s">
        <v>884</v>
      </c>
      <c r="D2233" s="341">
        <v>6.2</v>
      </c>
      <c r="E2233">
        <v>6.86</v>
      </c>
    </row>
    <row r="2234" spans="1:5">
      <c r="A2234" s="339">
        <v>106409</v>
      </c>
      <c r="B2234" s="340" t="s">
        <v>7203</v>
      </c>
      <c r="C2234" s="339" t="s">
        <v>884</v>
      </c>
      <c r="D2234" s="341">
        <v>4.28</v>
      </c>
      <c r="E2234">
        <v>3.62</v>
      </c>
    </row>
    <row r="2235" spans="1:5">
      <c r="A2235" s="339">
        <v>91279</v>
      </c>
      <c r="B2235" s="340" t="s">
        <v>7204</v>
      </c>
      <c r="C2235" s="339" t="s">
        <v>884</v>
      </c>
      <c r="D2235" s="341">
        <v>0.36</v>
      </c>
      <c r="E2235">
        <v>0.4</v>
      </c>
    </row>
    <row r="2236" spans="1:5">
      <c r="A2236" s="339">
        <v>91280</v>
      </c>
      <c r="B2236" s="340" t="s">
        <v>7205</v>
      </c>
      <c r="C2236" s="339" t="s">
        <v>884</v>
      </c>
      <c r="D2236" s="341">
        <v>0.08</v>
      </c>
      <c r="E2236">
        <v>0.08</v>
      </c>
    </row>
    <row r="2237" spans="1:5">
      <c r="A2237" s="339">
        <v>91281</v>
      </c>
      <c r="B2237" s="340" t="s">
        <v>7206</v>
      </c>
      <c r="C2237" s="339" t="s">
        <v>884</v>
      </c>
      <c r="D2237" s="341">
        <v>0.45</v>
      </c>
      <c r="E2237">
        <v>0.5</v>
      </c>
    </row>
    <row r="2238" spans="1:5">
      <c r="A2238" s="339">
        <v>91282</v>
      </c>
      <c r="B2238" s="340" t="s">
        <v>7207</v>
      </c>
      <c r="C2238" s="339" t="s">
        <v>884</v>
      </c>
      <c r="D2238" s="341">
        <v>9.5500000000000007</v>
      </c>
      <c r="E2238">
        <v>9.48</v>
      </c>
    </row>
    <row r="2239" spans="1:5">
      <c r="A2239" s="339">
        <v>95278</v>
      </c>
      <c r="B2239" s="340" t="s">
        <v>7208</v>
      </c>
      <c r="C2239" s="339" t="s">
        <v>884</v>
      </c>
      <c r="D2239" s="341">
        <v>0.71</v>
      </c>
      <c r="E2239">
        <v>0.71</v>
      </c>
    </row>
    <row r="2240" spans="1:5">
      <c r="A2240" s="339">
        <v>95279</v>
      </c>
      <c r="B2240" s="340" t="s">
        <v>7209</v>
      </c>
      <c r="C2240" s="339" t="s">
        <v>884</v>
      </c>
      <c r="D2240" s="341">
        <v>0.14000000000000001</v>
      </c>
      <c r="E2240">
        <v>0.14000000000000001</v>
      </c>
    </row>
    <row r="2241" spans="1:5">
      <c r="A2241" s="339">
        <v>95280</v>
      </c>
      <c r="B2241" s="340" t="s">
        <v>7210</v>
      </c>
      <c r="C2241" s="339" t="s">
        <v>884</v>
      </c>
      <c r="D2241" s="341">
        <v>0.69</v>
      </c>
      <c r="E2241">
        <v>0.69</v>
      </c>
    </row>
    <row r="2242" spans="1:5">
      <c r="A2242" s="339">
        <v>95281</v>
      </c>
      <c r="B2242" s="340" t="s">
        <v>7211</v>
      </c>
      <c r="C2242" s="339" t="s">
        <v>884</v>
      </c>
      <c r="D2242" s="341">
        <v>9.48</v>
      </c>
      <c r="E2242">
        <v>9.41</v>
      </c>
    </row>
    <row r="2243" spans="1:5">
      <c r="A2243" s="339">
        <v>95124</v>
      </c>
      <c r="B2243" s="340" t="s">
        <v>7212</v>
      </c>
      <c r="C2243" s="339" t="s">
        <v>884</v>
      </c>
      <c r="D2243" s="341">
        <v>6.26</v>
      </c>
      <c r="E2243">
        <v>6.26</v>
      </c>
    </row>
    <row r="2244" spans="1:5">
      <c r="A2244" s="339">
        <v>95123</v>
      </c>
      <c r="B2244" s="340" t="s">
        <v>7213</v>
      </c>
      <c r="C2244" s="339" t="s">
        <v>884</v>
      </c>
      <c r="D2244" s="341">
        <v>20.309999999999999</v>
      </c>
      <c r="E2244">
        <v>20.309999999999999</v>
      </c>
    </row>
    <row r="2245" spans="1:5">
      <c r="A2245" s="339">
        <v>95125</v>
      </c>
      <c r="B2245" s="340" t="s">
        <v>7214</v>
      </c>
      <c r="C2245" s="339" t="s">
        <v>884</v>
      </c>
      <c r="D2245" s="341">
        <v>22.22</v>
      </c>
      <c r="E2245">
        <v>22.22</v>
      </c>
    </row>
    <row r="2246" spans="1:5">
      <c r="A2246" s="339">
        <v>95126</v>
      </c>
      <c r="B2246" s="340" t="s">
        <v>7215</v>
      </c>
      <c r="C2246" s="339" t="s">
        <v>884</v>
      </c>
      <c r="D2246" s="341">
        <v>159.47</v>
      </c>
      <c r="E2246">
        <v>178.17</v>
      </c>
    </row>
    <row r="2247" spans="1:5">
      <c r="A2247" s="339">
        <v>92040</v>
      </c>
      <c r="B2247" s="340" t="s">
        <v>7216</v>
      </c>
      <c r="C2247" s="339" t="s">
        <v>884</v>
      </c>
      <c r="D2247" s="341">
        <v>7.36</v>
      </c>
      <c r="E2247">
        <v>7.36</v>
      </c>
    </row>
    <row r="2248" spans="1:5">
      <c r="A2248" s="339">
        <v>92041</v>
      </c>
      <c r="B2248" s="340" t="s">
        <v>7217</v>
      </c>
      <c r="C2248" s="339" t="s">
        <v>884</v>
      </c>
      <c r="D2248" s="341">
        <v>1.51</v>
      </c>
      <c r="E2248">
        <v>1.51</v>
      </c>
    </row>
    <row r="2249" spans="1:5">
      <c r="A2249" s="339">
        <v>92042</v>
      </c>
      <c r="B2249" s="340" t="s">
        <v>7218</v>
      </c>
      <c r="C2249" s="339" t="s">
        <v>884</v>
      </c>
      <c r="D2249" s="341">
        <v>6.13</v>
      </c>
      <c r="E2249">
        <v>6.13</v>
      </c>
    </row>
    <row r="2250" spans="1:5">
      <c r="A2250" s="339">
        <v>106410</v>
      </c>
      <c r="B2250" s="340" t="s">
        <v>7219</v>
      </c>
      <c r="C2250" s="339" t="s">
        <v>884</v>
      </c>
      <c r="D2250" s="341">
        <v>4.3</v>
      </c>
      <c r="E2250">
        <v>4.76</v>
      </c>
    </row>
    <row r="2251" spans="1:5">
      <c r="A2251" s="339">
        <v>106411</v>
      </c>
      <c r="B2251" s="340" t="s">
        <v>7220</v>
      </c>
      <c r="C2251" s="339" t="s">
        <v>884</v>
      </c>
      <c r="D2251" s="341">
        <v>1.83</v>
      </c>
      <c r="E2251">
        <v>2.02</v>
      </c>
    </row>
    <row r="2252" spans="1:5">
      <c r="A2252" s="339">
        <v>106412</v>
      </c>
      <c r="B2252" s="340" t="s">
        <v>7221</v>
      </c>
      <c r="C2252" s="339" t="s">
        <v>884</v>
      </c>
      <c r="D2252" s="341">
        <v>4.71</v>
      </c>
      <c r="E2252">
        <v>5.21</v>
      </c>
    </row>
    <row r="2253" spans="1:5">
      <c r="A2253" s="339">
        <v>106413</v>
      </c>
      <c r="B2253" s="340" t="s">
        <v>7222</v>
      </c>
      <c r="C2253" s="339" t="s">
        <v>884</v>
      </c>
      <c r="D2253" s="341">
        <v>2.64</v>
      </c>
      <c r="E2253">
        <v>2.23</v>
      </c>
    </row>
    <row r="2254" spans="1:5">
      <c r="A2254" s="339">
        <v>102829</v>
      </c>
      <c r="B2254" s="340" t="s">
        <v>7223</v>
      </c>
      <c r="C2254" s="339" t="s">
        <v>884</v>
      </c>
      <c r="D2254" s="341">
        <v>0</v>
      </c>
      <c r="E2254">
        <v>0</v>
      </c>
    </row>
    <row r="2255" spans="1:5">
      <c r="A2255" s="339">
        <v>102830</v>
      </c>
      <c r="B2255" s="340" t="s">
        <v>7224</v>
      </c>
      <c r="C2255" s="339" t="s">
        <v>884</v>
      </c>
      <c r="D2255" s="341">
        <v>0</v>
      </c>
      <c r="E2255">
        <v>0</v>
      </c>
    </row>
    <row r="2256" spans="1:5">
      <c r="A2256" s="339">
        <v>102831</v>
      </c>
      <c r="B2256" s="340" t="s">
        <v>7225</v>
      </c>
      <c r="C2256" s="339" t="s">
        <v>884</v>
      </c>
      <c r="D2256" s="341">
        <v>0</v>
      </c>
      <c r="E2256">
        <v>0</v>
      </c>
    </row>
    <row r="2257" spans="1:5">
      <c r="A2257" s="339">
        <v>92114</v>
      </c>
      <c r="B2257" s="340" t="s">
        <v>7226</v>
      </c>
      <c r="C2257" s="339" t="s">
        <v>884</v>
      </c>
      <c r="D2257" s="341">
        <v>0.26</v>
      </c>
      <c r="E2257">
        <v>0.24</v>
      </c>
    </row>
    <row r="2258" spans="1:5">
      <c r="A2258" s="339">
        <v>92115</v>
      </c>
      <c r="B2258" s="340" t="s">
        <v>7227</v>
      </c>
      <c r="C2258" s="339" t="s">
        <v>884</v>
      </c>
      <c r="D2258" s="341">
        <v>0.05</v>
      </c>
      <c r="E2258">
        <v>0.04</v>
      </c>
    </row>
    <row r="2259" spans="1:5">
      <c r="A2259" s="339">
        <v>92116</v>
      </c>
      <c r="B2259" s="340" t="s">
        <v>7228</v>
      </c>
      <c r="C2259" s="339" t="s">
        <v>884</v>
      </c>
      <c r="D2259" s="341">
        <v>0.18</v>
      </c>
      <c r="E2259">
        <v>0.16</v>
      </c>
    </row>
    <row r="2260" spans="1:5">
      <c r="A2260" s="339">
        <v>102912</v>
      </c>
      <c r="B2260" s="340" t="s">
        <v>7229</v>
      </c>
      <c r="C2260" s="339" t="s">
        <v>884</v>
      </c>
      <c r="D2260" s="341">
        <v>0</v>
      </c>
      <c r="E2260">
        <v>0</v>
      </c>
    </row>
    <row r="2261" spans="1:5">
      <c r="A2261" s="339">
        <v>102913</v>
      </c>
      <c r="B2261" s="340" t="s">
        <v>7230</v>
      </c>
      <c r="C2261" s="339" t="s">
        <v>884</v>
      </c>
      <c r="D2261" s="341">
        <v>0</v>
      </c>
      <c r="E2261">
        <v>0</v>
      </c>
    </row>
    <row r="2262" spans="1:5">
      <c r="A2262" s="339">
        <v>102914</v>
      </c>
      <c r="B2262" s="340" t="s">
        <v>7231</v>
      </c>
      <c r="C2262" s="339" t="s">
        <v>884</v>
      </c>
      <c r="D2262" s="341">
        <v>0</v>
      </c>
      <c r="E2262">
        <v>0</v>
      </c>
    </row>
    <row r="2263" spans="1:5">
      <c r="A2263" s="339">
        <v>102915</v>
      </c>
      <c r="B2263" s="340" t="s">
        <v>7232</v>
      </c>
      <c r="C2263" s="339" t="s">
        <v>884</v>
      </c>
      <c r="D2263" s="341">
        <v>0.65</v>
      </c>
      <c r="E2263">
        <v>0.55000000000000004</v>
      </c>
    </row>
    <row r="2264" spans="1:5">
      <c r="A2264" s="339">
        <v>95716</v>
      </c>
      <c r="B2264" s="340" t="s">
        <v>7233</v>
      </c>
      <c r="C2264" s="339" t="s">
        <v>884</v>
      </c>
      <c r="D2264" s="341">
        <v>65.5</v>
      </c>
      <c r="E2264">
        <v>65.5</v>
      </c>
    </row>
    <row r="2265" spans="1:5">
      <c r="A2265" s="339">
        <v>95717</v>
      </c>
      <c r="B2265" s="340" t="s">
        <v>7234</v>
      </c>
      <c r="C2265" s="339" t="s">
        <v>884</v>
      </c>
      <c r="D2265" s="341">
        <v>17.309999999999999</v>
      </c>
      <c r="E2265">
        <v>17.309999999999999</v>
      </c>
    </row>
    <row r="2266" spans="1:5">
      <c r="A2266" s="339">
        <v>95718</v>
      </c>
      <c r="B2266" s="340" t="s">
        <v>7235</v>
      </c>
      <c r="C2266" s="339" t="s">
        <v>884</v>
      </c>
      <c r="D2266" s="341">
        <v>81.88</v>
      </c>
      <c r="E2266">
        <v>81.88</v>
      </c>
    </row>
    <row r="2267" spans="1:5">
      <c r="A2267" s="339">
        <v>95719</v>
      </c>
      <c r="B2267" s="340" t="s">
        <v>7236</v>
      </c>
      <c r="C2267" s="339" t="s">
        <v>884</v>
      </c>
      <c r="D2267" s="341">
        <v>97.39</v>
      </c>
      <c r="E2267">
        <v>108.81</v>
      </c>
    </row>
    <row r="2268" spans="1:5">
      <c r="A2268" s="339">
        <v>104712</v>
      </c>
      <c r="B2268" s="340" t="s">
        <v>7237</v>
      </c>
      <c r="C2268" s="339" t="s">
        <v>884</v>
      </c>
      <c r="D2268" s="341">
        <v>61.57</v>
      </c>
      <c r="E2268">
        <v>61.57</v>
      </c>
    </row>
    <row r="2269" spans="1:5">
      <c r="A2269" s="339">
        <v>104713</v>
      </c>
      <c r="B2269" s="340" t="s">
        <v>7238</v>
      </c>
      <c r="C2269" s="339" t="s">
        <v>884</v>
      </c>
      <c r="D2269" s="341">
        <v>16.27</v>
      </c>
      <c r="E2269">
        <v>16.27</v>
      </c>
    </row>
    <row r="2270" spans="1:5">
      <c r="A2270" s="339">
        <v>104714</v>
      </c>
      <c r="B2270" s="340" t="s">
        <v>7239</v>
      </c>
      <c r="C2270" s="339" t="s">
        <v>884</v>
      </c>
      <c r="D2270" s="341">
        <v>76.959999999999994</v>
      </c>
      <c r="E2270">
        <v>76.959999999999994</v>
      </c>
    </row>
    <row r="2271" spans="1:5">
      <c r="A2271" s="339">
        <v>104715</v>
      </c>
      <c r="B2271" s="340" t="s">
        <v>7240</v>
      </c>
      <c r="C2271" s="339" t="s">
        <v>884</v>
      </c>
      <c r="D2271" s="341">
        <v>97.39</v>
      </c>
      <c r="E2271">
        <v>108.81</v>
      </c>
    </row>
    <row r="2272" spans="1:5">
      <c r="A2272" s="339">
        <v>106394</v>
      </c>
      <c r="B2272" s="340" t="s">
        <v>7241</v>
      </c>
      <c r="C2272" s="339" t="s">
        <v>884</v>
      </c>
      <c r="D2272" s="341">
        <v>0</v>
      </c>
      <c r="E2272">
        <v>0</v>
      </c>
    </row>
    <row r="2273" spans="1:5">
      <c r="A2273" s="339">
        <v>106395</v>
      </c>
      <c r="B2273" s="340" t="s">
        <v>7242</v>
      </c>
      <c r="C2273" s="339" t="s">
        <v>884</v>
      </c>
      <c r="D2273" s="341">
        <v>0</v>
      </c>
      <c r="E2273">
        <v>0</v>
      </c>
    </row>
    <row r="2274" spans="1:5">
      <c r="A2274" s="339">
        <v>106396</v>
      </c>
      <c r="B2274" s="340" t="s">
        <v>7243</v>
      </c>
      <c r="C2274" s="339" t="s">
        <v>884</v>
      </c>
      <c r="D2274" s="341">
        <v>0</v>
      </c>
      <c r="E2274">
        <v>0</v>
      </c>
    </row>
    <row r="2275" spans="1:5">
      <c r="A2275" s="339">
        <v>106397</v>
      </c>
      <c r="B2275" s="340" t="s">
        <v>7244</v>
      </c>
      <c r="C2275" s="339" t="s">
        <v>884</v>
      </c>
      <c r="D2275" s="341">
        <v>97.39</v>
      </c>
      <c r="E2275">
        <v>108.81</v>
      </c>
    </row>
    <row r="2276" spans="1:5">
      <c r="A2276" s="339">
        <v>106400</v>
      </c>
      <c r="B2276" s="340" t="s">
        <v>7245</v>
      </c>
      <c r="C2276" s="339" t="s">
        <v>884</v>
      </c>
      <c r="D2276" s="341">
        <v>0</v>
      </c>
      <c r="E2276">
        <v>0</v>
      </c>
    </row>
    <row r="2277" spans="1:5">
      <c r="A2277" s="339">
        <v>106401</v>
      </c>
      <c r="B2277" s="340" t="s">
        <v>7246</v>
      </c>
      <c r="C2277" s="339" t="s">
        <v>884</v>
      </c>
      <c r="D2277" s="341">
        <v>0</v>
      </c>
      <c r="E2277">
        <v>0</v>
      </c>
    </row>
    <row r="2278" spans="1:5">
      <c r="A2278" s="339">
        <v>106402</v>
      </c>
      <c r="B2278" s="340" t="s">
        <v>7247</v>
      </c>
      <c r="C2278" s="339" t="s">
        <v>884</v>
      </c>
      <c r="D2278" s="341">
        <v>0</v>
      </c>
      <c r="E2278">
        <v>0</v>
      </c>
    </row>
    <row r="2279" spans="1:5">
      <c r="A2279" s="339">
        <v>106403</v>
      </c>
      <c r="B2279" s="340" t="s">
        <v>7248</v>
      </c>
      <c r="C2279" s="339" t="s">
        <v>884</v>
      </c>
      <c r="D2279" s="341">
        <v>97.39</v>
      </c>
      <c r="E2279">
        <v>108.81</v>
      </c>
    </row>
    <row r="2280" spans="1:5">
      <c r="A2280" s="339">
        <v>102894</v>
      </c>
      <c r="B2280" s="340" t="s">
        <v>7249</v>
      </c>
      <c r="C2280" s="339" t="s">
        <v>884</v>
      </c>
      <c r="D2280" s="341">
        <v>0</v>
      </c>
      <c r="E2280">
        <v>0</v>
      </c>
    </row>
    <row r="2281" spans="1:5">
      <c r="A2281" s="339">
        <v>104161</v>
      </c>
      <c r="B2281" s="340" t="s">
        <v>7250</v>
      </c>
      <c r="C2281" s="339" t="s">
        <v>884</v>
      </c>
      <c r="D2281" s="341">
        <v>0</v>
      </c>
      <c r="E2281">
        <v>0</v>
      </c>
    </row>
    <row r="2282" spans="1:5">
      <c r="A2282" s="339">
        <v>102896</v>
      </c>
      <c r="B2282" s="340" t="s">
        <v>7251</v>
      </c>
      <c r="C2282" s="339" t="s">
        <v>884</v>
      </c>
      <c r="D2282" s="341">
        <v>0</v>
      </c>
      <c r="E2282">
        <v>0</v>
      </c>
    </row>
    <row r="2283" spans="1:5">
      <c r="A2283" s="339">
        <v>102897</v>
      </c>
      <c r="B2283" s="340" t="s">
        <v>7252</v>
      </c>
      <c r="C2283" s="339" t="s">
        <v>884</v>
      </c>
      <c r="D2283" s="341">
        <v>97.39</v>
      </c>
      <c r="E2283">
        <v>108.81</v>
      </c>
    </row>
    <row r="2284" spans="1:5">
      <c r="A2284" s="339">
        <v>5627</v>
      </c>
      <c r="B2284" s="340" t="s">
        <v>7253</v>
      </c>
      <c r="C2284" s="339" t="s">
        <v>884</v>
      </c>
      <c r="D2284" s="341">
        <v>47.3</v>
      </c>
      <c r="E2284">
        <v>47.3</v>
      </c>
    </row>
    <row r="2285" spans="1:5">
      <c r="A2285" s="339">
        <v>5628</v>
      </c>
      <c r="B2285" s="340" t="s">
        <v>7254</v>
      </c>
      <c r="C2285" s="339" t="s">
        <v>884</v>
      </c>
      <c r="D2285" s="341">
        <v>12.5</v>
      </c>
      <c r="E2285">
        <v>12.5</v>
      </c>
    </row>
    <row r="2286" spans="1:5">
      <c r="A2286" s="339">
        <v>5629</v>
      </c>
      <c r="B2286" s="340" t="s">
        <v>7255</v>
      </c>
      <c r="C2286" s="339" t="s">
        <v>884</v>
      </c>
      <c r="D2286" s="341">
        <v>59.13</v>
      </c>
      <c r="E2286">
        <v>59.13</v>
      </c>
    </row>
    <row r="2287" spans="1:5">
      <c r="A2287" s="339">
        <v>5630</v>
      </c>
      <c r="B2287" s="340" t="s">
        <v>7256</v>
      </c>
      <c r="C2287" s="339" t="s">
        <v>884</v>
      </c>
      <c r="D2287" s="341">
        <v>69.78</v>
      </c>
      <c r="E2287">
        <v>77.97</v>
      </c>
    </row>
    <row r="2288" spans="1:5">
      <c r="A2288" s="339">
        <v>88900</v>
      </c>
      <c r="B2288" s="340" t="s">
        <v>7257</v>
      </c>
      <c r="C2288" s="339" t="s">
        <v>884</v>
      </c>
      <c r="D2288" s="341">
        <v>53.52</v>
      </c>
      <c r="E2288">
        <v>53.52</v>
      </c>
    </row>
    <row r="2289" spans="1:5">
      <c r="A2289" s="339">
        <v>88902</v>
      </c>
      <c r="B2289" s="340" t="s">
        <v>7258</v>
      </c>
      <c r="C2289" s="339" t="s">
        <v>884</v>
      </c>
      <c r="D2289" s="341">
        <v>14.14</v>
      </c>
      <c r="E2289">
        <v>14.14</v>
      </c>
    </row>
    <row r="2290" spans="1:5">
      <c r="A2290" s="339">
        <v>88903</v>
      </c>
      <c r="B2290" s="340" t="s">
        <v>7259</v>
      </c>
      <c r="C2290" s="339" t="s">
        <v>884</v>
      </c>
      <c r="D2290" s="341">
        <v>66.91</v>
      </c>
      <c r="E2290">
        <v>66.91</v>
      </c>
    </row>
    <row r="2291" spans="1:5">
      <c r="A2291" s="339">
        <v>88904</v>
      </c>
      <c r="B2291" s="340" t="s">
        <v>7260</v>
      </c>
      <c r="C2291" s="339" t="s">
        <v>884</v>
      </c>
      <c r="D2291" s="341">
        <v>97.39</v>
      </c>
      <c r="E2291">
        <v>108.81</v>
      </c>
    </row>
    <row r="2292" spans="1:5">
      <c r="A2292" s="339">
        <v>88569</v>
      </c>
      <c r="B2292" s="340" t="s">
        <v>7261</v>
      </c>
      <c r="C2292" s="339" t="s">
        <v>884</v>
      </c>
      <c r="D2292" s="341">
        <v>4.21</v>
      </c>
      <c r="E2292">
        <v>4.21</v>
      </c>
    </row>
    <row r="2293" spans="1:5">
      <c r="A2293" s="339">
        <v>88570</v>
      </c>
      <c r="B2293" s="340" t="s">
        <v>7262</v>
      </c>
      <c r="C2293" s="339" t="s">
        <v>884</v>
      </c>
      <c r="D2293" s="341">
        <v>1.46</v>
      </c>
      <c r="E2293">
        <v>1.46</v>
      </c>
    </row>
    <row r="2294" spans="1:5">
      <c r="A2294" s="339">
        <v>5765</v>
      </c>
      <c r="B2294" s="340" t="s">
        <v>7263</v>
      </c>
      <c r="C2294" s="339" t="s">
        <v>884</v>
      </c>
      <c r="D2294" s="341">
        <v>5.27</v>
      </c>
      <c r="E2294">
        <v>5.27</v>
      </c>
    </row>
    <row r="2295" spans="1:5">
      <c r="A2295" s="339">
        <v>5766</v>
      </c>
      <c r="B2295" s="340" t="s">
        <v>7264</v>
      </c>
      <c r="C2295" s="339" t="s">
        <v>884</v>
      </c>
      <c r="D2295" s="341">
        <v>3.16</v>
      </c>
      <c r="E2295">
        <v>3.13</v>
      </c>
    </row>
    <row r="2296" spans="1:5">
      <c r="A2296" s="339">
        <v>91468</v>
      </c>
      <c r="B2296" s="340" t="s">
        <v>7265</v>
      </c>
      <c r="C2296" s="339" t="s">
        <v>884</v>
      </c>
      <c r="D2296" s="341">
        <v>27.43</v>
      </c>
      <c r="E2296">
        <v>27.43</v>
      </c>
    </row>
    <row r="2297" spans="1:5">
      <c r="A2297" s="339">
        <v>91484</v>
      </c>
      <c r="B2297" s="340" t="s">
        <v>7266</v>
      </c>
      <c r="C2297" s="339" t="s">
        <v>884</v>
      </c>
      <c r="D2297" s="341">
        <v>4.32</v>
      </c>
      <c r="E2297">
        <v>4.32</v>
      </c>
    </row>
    <row r="2298" spans="1:5">
      <c r="A2298" s="339">
        <v>91469</v>
      </c>
      <c r="B2298" s="340" t="s">
        <v>7267</v>
      </c>
      <c r="C2298" s="339" t="s">
        <v>884</v>
      </c>
      <c r="D2298" s="341">
        <v>10.69</v>
      </c>
      <c r="E2298">
        <v>10.69</v>
      </c>
    </row>
    <row r="2299" spans="1:5">
      <c r="A2299" s="339">
        <v>83361</v>
      </c>
      <c r="B2299" s="340" t="s">
        <v>7268</v>
      </c>
      <c r="C2299" s="339" t="s">
        <v>884</v>
      </c>
      <c r="D2299" s="341">
        <v>45.77</v>
      </c>
      <c r="E2299">
        <v>45.77</v>
      </c>
    </row>
    <row r="2300" spans="1:5">
      <c r="A2300" s="339">
        <v>91485</v>
      </c>
      <c r="B2300" s="340" t="s">
        <v>7269</v>
      </c>
      <c r="C2300" s="339" t="s">
        <v>884</v>
      </c>
      <c r="D2300" s="341">
        <v>167.63</v>
      </c>
      <c r="E2300">
        <v>187.29</v>
      </c>
    </row>
    <row r="2301" spans="1:5">
      <c r="A2301" s="339">
        <v>102835</v>
      </c>
      <c r="B2301" s="340" t="s">
        <v>7270</v>
      </c>
      <c r="C2301" s="339" t="s">
        <v>884</v>
      </c>
      <c r="D2301" s="341">
        <v>0</v>
      </c>
      <c r="E2301">
        <v>0</v>
      </c>
    </row>
    <row r="2302" spans="1:5">
      <c r="A2302" s="339">
        <v>102836</v>
      </c>
      <c r="B2302" s="340" t="s">
        <v>7271</v>
      </c>
      <c r="C2302" s="339" t="s">
        <v>884</v>
      </c>
      <c r="D2302" s="341">
        <v>0</v>
      </c>
      <c r="E2302">
        <v>0</v>
      </c>
    </row>
    <row r="2303" spans="1:5">
      <c r="A2303" s="339">
        <v>102837</v>
      </c>
      <c r="B2303" s="340" t="s">
        <v>7272</v>
      </c>
      <c r="C2303" s="339" t="s">
        <v>884</v>
      </c>
      <c r="D2303" s="341">
        <v>0</v>
      </c>
      <c r="E2303">
        <v>0</v>
      </c>
    </row>
    <row r="2304" spans="1:5">
      <c r="A2304" s="339">
        <v>89230</v>
      </c>
      <c r="B2304" s="340" t="s">
        <v>7273</v>
      </c>
      <c r="C2304" s="339" t="s">
        <v>884</v>
      </c>
      <c r="D2304" s="341">
        <v>122.95</v>
      </c>
      <c r="E2304">
        <v>122.95</v>
      </c>
    </row>
    <row r="2305" spans="1:5">
      <c r="A2305" s="339">
        <v>89231</v>
      </c>
      <c r="B2305" s="340" t="s">
        <v>7274</v>
      </c>
      <c r="C2305" s="339" t="s">
        <v>884</v>
      </c>
      <c r="D2305" s="341">
        <v>37.65</v>
      </c>
      <c r="E2305">
        <v>37.65</v>
      </c>
    </row>
    <row r="2306" spans="1:5">
      <c r="A2306" s="339">
        <v>89232</v>
      </c>
      <c r="B2306" s="340" t="s">
        <v>7275</v>
      </c>
      <c r="C2306" s="339" t="s">
        <v>884</v>
      </c>
      <c r="D2306" s="341">
        <v>219.32</v>
      </c>
      <c r="E2306">
        <v>219.32</v>
      </c>
    </row>
    <row r="2307" spans="1:5">
      <c r="A2307" s="339">
        <v>89233</v>
      </c>
      <c r="B2307" s="340" t="s">
        <v>7276</v>
      </c>
      <c r="C2307" s="339" t="s">
        <v>884</v>
      </c>
      <c r="D2307" s="341">
        <v>180.98</v>
      </c>
      <c r="E2307">
        <v>202.21</v>
      </c>
    </row>
    <row r="2308" spans="1:5">
      <c r="A2308" s="339">
        <v>89236</v>
      </c>
      <c r="B2308" s="340" t="s">
        <v>7277</v>
      </c>
      <c r="C2308" s="339" t="s">
        <v>884</v>
      </c>
      <c r="D2308" s="341">
        <v>287.22000000000003</v>
      </c>
      <c r="E2308">
        <v>287.22000000000003</v>
      </c>
    </row>
    <row r="2309" spans="1:5">
      <c r="A2309" s="339">
        <v>89237</v>
      </c>
      <c r="B2309" s="340" t="s">
        <v>7278</v>
      </c>
      <c r="C2309" s="339" t="s">
        <v>884</v>
      </c>
      <c r="D2309" s="341">
        <v>87.95</v>
      </c>
      <c r="E2309">
        <v>87.95</v>
      </c>
    </row>
    <row r="2310" spans="1:5">
      <c r="A2310" s="339">
        <v>89238</v>
      </c>
      <c r="B2310" s="340" t="s">
        <v>7279</v>
      </c>
      <c r="C2310" s="339" t="s">
        <v>884</v>
      </c>
      <c r="D2310" s="341">
        <v>512.33000000000004</v>
      </c>
      <c r="E2310">
        <v>512.33000000000004</v>
      </c>
    </row>
    <row r="2311" spans="1:5">
      <c r="A2311" s="339">
        <v>89239</v>
      </c>
      <c r="B2311" s="340" t="s">
        <v>7280</v>
      </c>
      <c r="C2311" s="339" t="s">
        <v>884</v>
      </c>
      <c r="D2311" s="341">
        <v>478.61</v>
      </c>
      <c r="E2311">
        <v>534.74</v>
      </c>
    </row>
    <row r="2312" spans="1:5">
      <c r="A2312" s="339">
        <v>102930</v>
      </c>
      <c r="B2312" s="340" t="s">
        <v>7281</v>
      </c>
      <c r="C2312" s="339" t="s">
        <v>884</v>
      </c>
      <c r="D2312" s="341">
        <v>0</v>
      </c>
      <c r="E2312">
        <v>0</v>
      </c>
    </row>
    <row r="2313" spans="1:5">
      <c r="A2313" s="339">
        <v>102931</v>
      </c>
      <c r="B2313" s="340" t="s">
        <v>7282</v>
      </c>
      <c r="C2313" s="339" t="s">
        <v>884</v>
      </c>
      <c r="D2313" s="341">
        <v>0</v>
      </c>
      <c r="E2313">
        <v>0</v>
      </c>
    </row>
    <row r="2314" spans="1:5">
      <c r="A2314" s="339">
        <v>102932</v>
      </c>
      <c r="B2314" s="340" t="s">
        <v>7283</v>
      </c>
      <c r="C2314" s="339" t="s">
        <v>884</v>
      </c>
      <c r="D2314" s="341">
        <v>0</v>
      </c>
      <c r="E2314">
        <v>0</v>
      </c>
    </row>
    <row r="2315" spans="1:5">
      <c r="A2315" s="339">
        <v>102933</v>
      </c>
      <c r="B2315" s="340" t="s">
        <v>7284</v>
      </c>
      <c r="C2315" s="339" t="s">
        <v>884</v>
      </c>
      <c r="D2315" s="341">
        <v>0.97</v>
      </c>
      <c r="E2315">
        <v>0.82</v>
      </c>
    </row>
    <row r="2316" spans="1:5">
      <c r="A2316" s="339">
        <v>93411</v>
      </c>
      <c r="B2316" s="340" t="s">
        <v>7285</v>
      </c>
      <c r="C2316" s="339" t="s">
        <v>884</v>
      </c>
      <c r="D2316" s="341">
        <v>0.37</v>
      </c>
      <c r="E2316">
        <v>0.37</v>
      </c>
    </row>
    <row r="2317" spans="1:5">
      <c r="A2317" s="339">
        <v>93412</v>
      </c>
      <c r="B2317" s="340" t="s">
        <v>7286</v>
      </c>
      <c r="C2317" s="339" t="s">
        <v>884</v>
      </c>
      <c r="D2317" s="341">
        <v>0.13</v>
      </c>
      <c r="E2317">
        <v>0.13</v>
      </c>
    </row>
    <row r="2318" spans="1:5">
      <c r="A2318" s="339">
        <v>93413</v>
      </c>
      <c r="B2318" s="340" t="s">
        <v>7287</v>
      </c>
      <c r="C2318" s="339" t="s">
        <v>884</v>
      </c>
      <c r="D2318" s="341">
        <v>0.33</v>
      </c>
      <c r="E2318">
        <v>0.33</v>
      </c>
    </row>
    <row r="2319" spans="1:5">
      <c r="A2319" s="339">
        <v>93414</v>
      </c>
      <c r="B2319" s="340" t="s">
        <v>7288</v>
      </c>
      <c r="C2319" s="339" t="s">
        <v>884</v>
      </c>
      <c r="D2319" s="341">
        <v>11.99</v>
      </c>
      <c r="E2319">
        <v>11.9</v>
      </c>
    </row>
    <row r="2320" spans="1:5">
      <c r="A2320" s="339">
        <v>88855</v>
      </c>
      <c r="B2320" s="340" t="s">
        <v>7289</v>
      </c>
      <c r="C2320" s="339" t="s">
        <v>884</v>
      </c>
      <c r="D2320" s="341">
        <v>3.25</v>
      </c>
      <c r="E2320">
        <v>3.25</v>
      </c>
    </row>
    <row r="2321" spans="1:5">
      <c r="A2321" s="339">
        <v>88856</v>
      </c>
      <c r="B2321" s="340" t="s">
        <v>7290</v>
      </c>
      <c r="C2321" s="339" t="s">
        <v>884</v>
      </c>
      <c r="D2321" s="341">
        <v>0.89</v>
      </c>
      <c r="E2321">
        <v>0.89</v>
      </c>
    </row>
    <row r="2322" spans="1:5">
      <c r="A2322" s="339">
        <v>5658</v>
      </c>
      <c r="B2322" s="340" t="s">
        <v>7291</v>
      </c>
      <c r="C2322" s="339" t="s">
        <v>884</v>
      </c>
      <c r="D2322" s="341">
        <v>2.2599999999999998</v>
      </c>
      <c r="E2322">
        <v>2.2599999999999998</v>
      </c>
    </row>
    <row r="2323" spans="1:5">
      <c r="A2323" s="339">
        <v>53840</v>
      </c>
      <c r="B2323" s="340" t="s">
        <v>7292</v>
      </c>
      <c r="C2323" s="339" t="s">
        <v>884</v>
      </c>
      <c r="D2323" s="341">
        <v>2.5499999999999998</v>
      </c>
      <c r="E2323">
        <v>2.5499999999999998</v>
      </c>
    </row>
    <row r="2324" spans="1:5">
      <c r="A2324" s="339">
        <v>87026</v>
      </c>
      <c r="B2324" s="340" t="s">
        <v>7293</v>
      </c>
      <c r="C2324" s="339" t="s">
        <v>884</v>
      </c>
      <c r="D2324" s="341">
        <v>0.7</v>
      </c>
      <c r="E2324">
        <v>0.7</v>
      </c>
    </row>
    <row r="2325" spans="1:5">
      <c r="A2325" s="339">
        <v>53841</v>
      </c>
      <c r="B2325" s="340" t="s">
        <v>7294</v>
      </c>
      <c r="C2325" s="339" t="s">
        <v>884</v>
      </c>
      <c r="D2325" s="341">
        <v>1.77</v>
      </c>
      <c r="E2325">
        <v>1.77</v>
      </c>
    </row>
    <row r="2326" spans="1:5">
      <c r="A2326" s="339">
        <v>95209</v>
      </c>
      <c r="B2326" s="340" t="s">
        <v>7295</v>
      </c>
      <c r="C2326" s="339" t="s">
        <v>884</v>
      </c>
      <c r="D2326" s="341">
        <v>12.42</v>
      </c>
      <c r="E2326">
        <v>12.42</v>
      </c>
    </row>
    <row r="2327" spans="1:5">
      <c r="A2327" s="339">
        <v>95210</v>
      </c>
      <c r="B2327" s="340" t="s">
        <v>7296</v>
      </c>
      <c r="C2327" s="339" t="s">
        <v>884</v>
      </c>
      <c r="D2327" s="341">
        <v>58.74</v>
      </c>
      <c r="E2327">
        <v>58.74</v>
      </c>
    </row>
    <row r="2328" spans="1:5">
      <c r="A2328" s="339">
        <v>95211</v>
      </c>
      <c r="B2328" s="340" t="s">
        <v>7297</v>
      </c>
      <c r="C2328" s="339" t="s">
        <v>884</v>
      </c>
      <c r="D2328" s="341">
        <v>9.7200000000000006</v>
      </c>
      <c r="E2328">
        <v>8.2200000000000006</v>
      </c>
    </row>
    <row r="2329" spans="1:5">
      <c r="A2329" s="339">
        <v>93267</v>
      </c>
      <c r="B2329" s="340" t="s">
        <v>7298</v>
      </c>
      <c r="C2329" s="339" t="s">
        <v>884</v>
      </c>
      <c r="D2329" s="341">
        <v>26.66</v>
      </c>
      <c r="E2329">
        <v>26.66</v>
      </c>
    </row>
    <row r="2330" spans="1:5">
      <c r="A2330" s="339">
        <v>93269</v>
      </c>
      <c r="B2330" s="340" t="s">
        <v>7299</v>
      </c>
      <c r="C2330" s="339" t="s">
        <v>884</v>
      </c>
      <c r="D2330" s="341">
        <v>10</v>
      </c>
      <c r="E2330">
        <v>10</v>
      </c>
    </row>
    <row r="2331" spans="1:5">
      <c r="A2331" s="339">
        <v>93270</v>
      </c>
      <c r="B2331" s="340" t="s">
        <v>7300</v>
      </c>
      <c r="C2331" s="339" t="s">
        <v>884</v>
      </c>
      <c r="D2331" s="341">
        <v>25.92</v>
      </c>
      <c r="E2331">
        <v>25.92</v>
      </c>
    </row>
    <row r="2332" spans="1:5">
      <c r="A2332" s="339">
        <v>93271</v>
      </c>
      <c r="B2332" s="340" t="s">
        <v>7301</v>
      </c>
      <c r="C2332" s="339" t="s">
        <v>884</v>
      </c>
      <c r="D2332" s="341">
        <v>9.7200000000000006</v>
      </c>
      <c r="E2332">
        <v>8.2200000000000006</v>
      </c>
    </row>
    <row r="2333" spans="1:5">
      <c r="A2333" s="339">
        <v>95208</v>
      </c>
      <c r="B2333" s="340" t="s">
        <v>7302</v>
      </c>
      <c r="C2333" s="339" t="s">
        <v>884</v>
      </c>
      <c r="D2333" s="341">
        <v>53.71</v>
      </c>
      <c r="E2333">
        <v>53.71</v>
      </c>
    </row>
    <row r="2334" spans="1:5">
      <c r="A2334" s="339">
        <v>83761</v>
      </c>
      <c r="B2334" s="340" t="s">
        <v>7303</v>
      </c>
      <c r="C2334" s="339" t="s">
        <v>884</v>
      </c>
      <c r="D2334" s="341">
        <v>10.38</v>
      </c>
      <c r="E2334">
        <v>10.38</v>
      </c>
    </row>
    <row r="2335" spans="1:5">
      <c r="A2335" s="339">
        <v>83764</v>
      </c>
      <c r="B2335" s="340" t="s">
        <v>7304</v>
      </c>
      <c r="C2335" s="339" t="s">
        <v>884</v>
      </c>
      <c r="D2335" s="341">
        <v>3.66</v>
      </c>
      <c r="E2335">
        <v>3.66</v>
      </c>
    </row>
    <row r="2336" spans="1:5">
      <c r="A2336" s="339">
        <v>83762</v>
      </c>
      <c r="B2336" s="340" t="s">
        <v>7305</v>
      </c>
      <c r="C2336" s="339" t="s">
        <v>884</v>
      </c>
      <c r="D2336" s="341">
        <v>9.27</v>
      </c>
      <c r="E2336">
        <v>9.27</v>
      </c>
    </row>
    <row r="2337" spans="1:5">
      <c r="A2337" s="339">
        <v>83763</v>
      </c>
      <c r="B2337" s="340" t="s">
        <v>7306</v>
      </c>
      <c r="C2337" s="339" t="s">
        <v>884</v>
      </c>
      <c r="D2337" s="341">
        <v>54.36</v>
      </c>
      <c r="E2337">
        <v>60.74</v>
      </c>
    </row>
    <row r="2338" spans="1:5">
      <c r="A2338" s="339">
        <v>95874</v>
      </c>
      <c r="B2338" s="340" t="s">
        <v>7307</v>
      </c>
      <c r="C2338" s="339" t="s">
        <v>884</v>
      </c>
      <c r="D2338" s="341">
        <v>11.09</v>
      </c>
      <c r="E2338">
        <v>11.09</v>
      </c>
    </row>
    <row r="2339" spans="1:5">
      <c r="A2339" s="339">
        <v>95869</v>
      </c>
      <c r="B2339" s="340" t="s">
        <v>7308</v>
      </c>
      <c r="C2339" s="339" t="s">
        <v>884</v>
      </c>
      <c r="D2339" s="341">
        <v>3.91</v>
      </c>
      <c r="E2339">
        <v>3.91</v>
      </c>
    </row>
    <row r="2340" spans="1:5">
      <c r="A2340" s="339">
        <v>95870</v>
      </c>
      <c r="B2340" s="340" t="s">
        <v>7309</v>
      </c>
      <c r="C2340" s="339" t="s">
        <v>884</v>
      </c>
      <c r="D2340" s="341">
        <v>9.9</v>
      </c>
      <c r="E2340">
        <v>9.9</v>
      </c>
    </row>
    <row r="2341" spans="1:5">
      <c r="A2341" s="339">
        <v>95871</v>
      </c>
      <c r="B2341" s="340" t="s">
        <v>7310</v>
      </c>
      <c r="C2341" s="339" t="s">
        <v>884</v>
      </c>
      <c r="D2341" s="341">
        <v>295.74</v>
      </c>
      <c r="E2341">
        <v>330.43</v>
      </c>
    </row>
    <row r="2342" spans="1:5">
      <c r="A2342" s="339">
        <v>104684</v>
      </c>
      <c r="B2342" s="340" t="s">
        <v>7311</v>
      </c>
      <c r="C2342" s="339" t="s">
        <v>884</v>
      </c>
      <c r="D2342" s="341">
        <v>0</v>
      </c>
      <c r="E2342">
        <v>0</v>
      </c>
    </row>
    <row r="2343" spans="1:5">
      <c r="A2343" s="339">
        <v>104685</v>
      </c>
      <c r="B2343" s="340" t="s">
        <v>7312</v>
      </c>
      <c r="C2343" s="339" t="s">
        <v>884</v>
      </c>
      <c r="D2343" s="341">
        <v>0</v>
      </c>
      <c r="E2343">
        <v>0</v>
      </c>
    </row>
    <row r="2344" spans="1:5">
      <c r="A2344" s="339">
        <v>104686</v>
      </c>
      <c r="B2344" s="340" t="s">
        <v>7313</v>
      </c>
      <c r="C2344" s="339" t="s">
        <v>884</v>
      </c>
      <c r="D2344" s="341">
        <v>0</v>
      </c>
      <c r="E2344">
        <v>0</v>
      </c>
    </row>
    <row r="2345" spans="1:5">
      <c r="A2345" s="339">
        <v>104687</v>
      </c>
      <c r="B2345" s="340" t="s">
        <v>7314</v>
      </c>
      <c r="C2345" s="339" t="s">
        <v>884</v>
      </c>
      <c r="D2345" s="341">
        <v>486.77</v>
      </c>
      <c r="E2345">
        <v>543.86</v>
      </c>
    </row>
    <row r="2346" spans="1:5">
      <c r="A2346" s="339">
        <v>73303</v>
      </c>
      <c r="B2346" s="340" t="s">
        <v>7315</v>
      </c>
      <c r="C2346" s="339" t="s">
        <v>884</v>
      </c>
      <c r="D2346" s="341">
        <v>7.79</v>
      </c>
      <c r="E2346">
        <v>7.79</v>
      </c>
    </row>
    <row r="2347" spans="1:5">
      <c r="A2347" s="339">
        <v>93235</v>
      </c>
      <c r="B2347" s="340" t="s">
        <v>7316</v>
      </c>
      <c r="C2347" s="339" t="s">
        <v>884</v>
      </c>
      <c r="D2347" s="341">
        <v>2.74</v>
      </c>
      <c r="E2347">
        <v>2.74</v>
      </c>
    </row>
    <row r="2348" spans="1:5">
      <c r="A2348" s="339">
        <v>73307</v>
      </c>
      <c r="B2348" s="340" t="s">
        <v>7317</v>
      </c>
      <c r="C2348" s="339" t="s">
        <v>884</v>
      </c>
      <c r="D2348" s="341">
        <v>6.95</v>
      </c>
      <c r="E2348">
        <v>6.95</v>
      </c>
    </row>
    <row r="2349" spans="1:5">
      <c r="A2349" s="339">
        <v>73311</v>
      </c>
      <c r="B2349" s="340" t="s">
        <v>7318</v>
      </c>
      <c r="C2349" s="339" t="s">
        <v>884</v>
      </c>
      <c r="D2349" s="341">
        <v>192.9</v>
      </c>
      <c r="E2349">
        <v>215.53</v>
      </c>
    </row>
    <row r="2350" spans="1:5">
      <c r="A2350" s="339">
        <v>93423</v>
      </c>
      <c r="B2350" s="340" t="s">
        <v>7319</v>
      </c>
      <c r="C2350" s="339" t="s">
        <v>884</v>
      </c>
      <c r="D2350" s="341">
        <v>6.94</v>
      </c>
      <c r="E2350">
        <v>6.94</v>
      </c>
    </row>
    <row r="2351" spans="1:5">
      <c r="A2351" s="339">
        <v>93424</v>
      </c>
      <c r="B2351" s="340" t="s">
        <v>7320</v>
      </c>
      <c r="C2351" s="339" t="s">
        <v>884</v>
      </c>
      <c r="D2351" s="341">
        <v>2.44</v>
      </c>
      <c r="E2351">
        <v>2.44</v>
      </c>
    </row>
    <row r="2352" spans="1:5">
      <c r="A2352" s="339">
        <v>93425</v>
      </c>
      <c r="B2352" s="340" t="s">
        <v>7321</v>
      </c>
      <c r="C2352" s="339" t="s">
        <v>884</v>
      </c>
      <c r="D2352" s="341">
        <v>6.19</v>
      </c>
      <c r="E2352">
        <v>6.19</v>
      </c>
    </row>
    <row r="2353" spans="1:5">
      <c r="A2353" s="339">
        <v>93426</v>
      </c>
      <c r="B2353" s="340" t="s">
        <v>7322</v>
      </c>
      <c r="C2353" s="339" t="s">
        <v>884</v>
      </c>
      <c r="D2353" s="341">
        <v>173.59</v>
      </c>
      <c r="E2353">
        <v>193.95</v>
      </c>
    </row>
    <row r="2354" spans="1:5">
      <c r="A2354" s="339">
        <v>93417</v>
      </c>
      <c r="B2354" s="340" t="s">
        <v>7323</v>
      </c>
      <c r="C2354" s="339" t="s">
        <v>884</v>
      </c>
      <c r="D2354" s="341">
        <v>4.9000000000000004</v>
      </c>
      <c r="E2354">
        <v>4.9000000000000004</v>
      </c>
    </row>
    <row r="2355" spans="1:5">
      <c r="A2355" s="339">
        <v>93418</v>
      </c>
      <c r="B2355" s="340" t="s">
        <v>7324</v>
      </c>
      <c r="C2355" s="339" t="s">
        <v>884</v>
      </c>
      <c r="D2355" s="341">
        <v>1.72</v>
      </c>
      <c r="E2355">
        <v>1.72</v>
      </c>
    </row>
    <row r="2356" spans="1:5">
      <c r="A2356" s="339">
        <v>93419</v>
      </c>
      <c r="B2356" s="340" t="s">
        <v>7325</v>
      </c>
      <c r="C2356" s="339" t="s">
        <v>884</v>
      </c>
      <c r="D2356" s="341">
        <v>4.37</v>
      </c>
      <c r="E2356">
        <v>4.37</v>
      </c>
    </row>
    <row r="2357" spans="1:5">
      <c r="A2357" s="339">
        <v>93420</v>
      </c>
      <c r="B2357" s="340" t="s">
        <v>7326</v>
      </c>
      <c r="C2357" s="339" t="s">
        <v>884</v>
      </c>
      <c r="D2357" s="341">
        <v>72.64</v>
      </c>
      <c r="E2357">
        <v>81.16</v>
      </c>
    </row>
    <row r="2358" spans="1:5">
      <c r="A2358" s="339">
        <v>93277</v>
      </c>
      <c r="B2358" s="340" t="s">
        <v>7327</v>
      </c>
      <c r="C2358" s="339" t="s">
        <v>884</v>
      </c>
      <c r="D2358" s="341">
        <v>0.26</v>
      </c>
      <c r="E2358">
        <v>0.23</v>
      </c>
    </row>
    <row r="2359" spans="1:5">
      <c r="A2359" s="339">
        <v>93278</v>
      </c>
      <c r="B2359" s="340" t="s">
        <v>7328</v>
      </c>
      <c r="C2359" s="339" t="s">
        <v>884</v>
      </c>
      <c r="D2359" s="341">
        <v>0.06</v>
      </c>
      <c r="E2359">
        <v>0.05</v>
      </c>
    </row>
    <row r="2360" spans="1:5">
      <c r="A2360" s="339">
        <v>93279</v>
      </c>
      <c r="B2360" s="340" t="s">
        <v>7329</v>
      </c>
      <c r="C2360" s="339" t="s">
        <v>884</v>
      </c>
      <c r="D2360" s="341">
        <v>0.25</v>
      </c>
      <c r="E2360">
        <v>0.22</v>
      </c>
    </row>
    <row r="2361" spans="1:5">
      <c r="A2361" s="339">
        <v>93280</v>
      </c>
      <c r="B2361" s="340" t="s">
        <v>7330</v>
      </c>
      <c r="C2361" s="339" t="s">
        <v>884</v>
      </c>
      <c r="D2361" s="341">
        <v>0.81</v>
      </c>
      <c r="E2361">
        <v>0.68</v>
      </c>
    </row>
    <row r="2362" spans="1:5">
      <c r="A2362" s="339">
        <v>104909</v>
      </c>
      <c r="B2362" s="340" t="s">
        <v>7331</v>
      </c>
      <c r="C2362" s="339" t="s">
        <v>884</v>
      </c>
      <c r="D2362" s="341">
        <v>0</v>
      </c>
      <c r="E2362">
        <v>0</v>
      </c>
    </row>
    <row r="2363" spans="1:5">
      <c r="A2363" s="339">
        <v>104910</v>
      </c>
      <c r="B2363" s="340" t="s">
        <v>7332</v>
      </c>
      <c r="C2363" s="339" t="s">
        <v>884</v>
      </c>
      <c r="D2363" s="341">
        <v>0</v>
      </c>
      <c r="E2363">
        <v>0</v>
      </c>
    </row>
    <row r="2364" spans="1:5">
      <c r="A2364" s="339">
        <v>104911</v>
      </c>
      <c r="B2364" s="340" t="s">
        <v>7333</v>
      </c>
      <c r="C2364" s="339" t="s">
        <v>884</v>
      </c>
      <c r="D2364" s="341">
        <v>0</v>
      </c>
      <c r="E2364">
        <v>0</v>
      </c>
    </row>
    <row r="2365" spans="1:5">
      <c r="A2365" s="339">
        <v>104912</v>
      </c>
      <c r="B2365" s="340" t="s">
        <v>7334</v>
      </c>
      <c r="C2365" s="339" t="s">
        <v>884</v>
      </c>
      <c r="D2365" s="341">
        <v>39.78</v>
      </c>
      <c r="E2365">
        <v>33.659999999999997</v>
      </c>
    </row>
    <row r="2366" spans="1:5">
      <c r="A2366" s="339">
        <v>102840</v>
      </c>
      <c r="B2366" s="340" t="s">
        <v>7335</v>
      </c>
      <c r="C2366" s="339" t="s">
        <v>884</v>
      </c>
      <c r="D2366" s="341">
        <v>0</v>
      </c>
      <c r="E2366">
        <v>0</v>
      </c>
    </row>
    <row r="2367" spans="1:5">
      <c r="A2367" s="339">
        <v>102841</v>
      </c>
      <c r="B2367" s="340" t="s">
        <v>7336</v>
      </c>
      <c r="C2367" s="339" t="s">
        <v>884</v>
      </c>
      <c r="D2367" s="341">
        <v>0</v>
      </c>
      <c r="E2367">
        <v>0</v>
      </c>
    </row>
    <row r="2368" spans="1:5">
      <c r="A2368" s="339">
        <v>102842</v>
      </c>
      <c r="B2368" s="340" t="s">
        <v>7337</v>
      </c>
      <c r="C2368" s="339" t="s">
        <v>884</v>
      </c>
      <c r="D2368" s="341">
        <v>0</v>
      </c>
      <c r="E2368">
        <v>0</v>
      </c>
    </row>
    <row r="2369" spans="1:5">
      <c r="A2369" s="339">
        <v>102843</v>
      </c>
      <c r="B2369" s="340" t="s">
        <v>7338</v>
      </c>
      <c r="C2369" s="339" t="s">
        <v>884</v>
      </c>
      <c r="D2369" s="341">
        <v>145.80000000000001</v>
      </c>
      <c r="E2369">
        <v>162.9</v>
      </c>
    </row>
    <row r="2370" spans="1:5">
      <c r="A2370" s="339">
        <v>89267</v>
      </c>
      <c r="B2370" s="340" t="s">
        <v>7339</v>
      </c>
      <c r="C2370" s="339" t="s">
        <v>884</v>
      </c>
      <c r="D2370" s="341">
        <v>51.81</v>
      </c>
      <c r="E2370">
        <v>51.81</v>
      </c>
    </row>
    <row r="2371" spans="1:5">
      <c r="A2371" s="339">
        <v>89269</v>
      </c>
      <c r="B2371" s="340" t="s">
        <v>7340</v>
      </c>
      <c r="C2371" s="339" t="s">
        <v>884</v>
      </c>
      <c r="D2371" s="341">
        <v>7.38</v>
      </c>
      <c r="E2371">
        <v>7.38</v>
      </c>
    </row>
    <row r="2372" spans="1:5">
      <c r="A2372" s="339">
        <v>89268</v>
      </c>
      <c r="B2372" s="340" t="s">
        <v>7341</v>
      </c>
      <c r="C2372" s="339" t="s">
        <v>884</v>
      </c>
      <c r="D2372" s="341">
        <v>18.260000000000002</v>
      </c>
      <c r="E2372">
        <v>18.260000000000002</v>
      </c>
    </row>
    <row r="2373" spans="1:5">
      <c r="A2373" s="339">
        <v>89270</v>
      </c>
      <c r="B2373" s="340" t="s">
        <v>7342</v>
      </c>
      <c r="C2373" s="339" t="s">
        <v>884</v>
      </c>
      <c r="D2373" s="341">
        <v>83.29</v>
      </c>
      <c r="E2373">
        <v>83.29</v>
      </c>
    </row>
    <row r="2374" spans="1:5">
      <c r="A2374" s="339">
        <v>89271</v>
      </c>
      <c r="B2374" s="340" t="s">
        <v>7343</v>
      </c>
      <c r="C2374" s="339" t="s">
        <v>884</v>
      </c>
      <c r="D2374" s="341">
        <v>31.42</v>
      </c>
      <c r="E2374">
        <v>35.11</v>
      </c>
    </row>
    <row r="2375" spans="1:5">
      <c r="A2375" s="339">
        <v>93283</v>
      </c>
      <c r="B2375" s="340" t="s">
        <v>7344</v>
      </c>
      <c r="C2375" s="339" t="s">
        <v>884</v>
      </c>
      <c r="D2375" s="341">
        <v>99.64</v>
      </c>
      <c r="E2375">
        <v>99.64</v>
      </c>
    </row>
    <row r="2376" spans="1:5">
      <c r="A2376" s="339">
        <v>93296</v>
      </c>
      <c r="B2376" s="340" t="s">
        <v>7345</v>
      </c>
      <c r="C2376" s="339" t="s">
        <v>884</v>
      </c>
      <c r="D2376" s="341">
        <v>14.19</v>
      </c>
      <c r="E2376">
        <v>14.19</v>
      </c>
    </row>
    <row r="2377" spans="1:5">
      <c r="A2377" s="339">
        <v>93284</v>
      </c>
      <c r="B2377" s="340" t="s">
        <v>7346</v>
      </c>
      <c r="C2377" s="339" t="s">
        <v>884</v>
      </c>
      <c r="D2377" s="341">
        <v>35.119999999999997</v>
      </c>
      <c r="E2377">
        <v>35.119999999999997</v>
      </c>
    </row>
    <row r="2378" spans="1:5">
      <c r="A2378" s="339">
        <v>93285</v>
      </c>
      <c r="B2378" s="340" t="s">
        <v>7347</v>
      </c>
      <c r="C2378" s="339" t="s">
        <v>884</v>
      </c>
      <c r="D2378" s="341">
        <v>160.16999999999999</v>
      </c>
      <c r="E2378">
        <v>160.16999999999999</v>
      </c>
    </row>
    <row r="2379" spans="1:5">
      <c r="A2379" s="339">
        <v>93286</v>
      </c>
      <c r="B2379" s="340" t="s">
        <v>7348</v>
      </c>
      <c r="C2379" s="339" t="s">
        <v>884</v>
      </c>
      <c r="D2379" s="341">
        <v>13.52</v>
      </c>
      <c r="E2379">
        <v>11.44</v>
      </c>
    </row>
    <row r="2380" spans="1:5">
      <c r="A2380" s="339">
        <v>104706</v>
      </c>
      <c r="B2380" s="340" t="s">
        <v>7349</v>
      </c>
      <c r="C2380" s="339" t="s">
        <v>884</v>
      </c>
      <c r="D2380" s="341">
        <v>0</v>
      </c>
      <c r="E2380">
        <v>0</v>
      </c>
    </row>
    <row r="2381" spans="1:5">
      <c r="A2381" s="339">
        <v>104707</v>
      </c>
      <c r="B2381" s="340" t="s">
        <v>7350</v>
      </c>
      <c r="C2381" s="339" t="s">
        <v>884</v>
      </c>
      <c r="D2381" s="341">
        <v>0</v>
      </c>
      <c r="E2381">
        <v>0</v>
      </c>
    </row>
    <row r="2382" spans="1:5">
      <c r="A2382" s="339">
        <v>104708</v>
      </c>
      <c r="B2382" s="340" t="s">
        <v>7351</v>
      </c>
      <c r="C2382" s="339" t="s">
        <v>884</v>
      </c>
      <c r="D2382" s="341">
        <v>0</v>
      </c>
      <c r="E2382">
        <v>0</v>
      </c>
    </row>
    <row r="2383" spans="1:5">
      <c r="A2383" s="339">
        <v>104709</v>
      </c>
      <c r="B2383" s="340" t="s">
        <v>7352</v>
      </c>
      <c r="C2383" s="339" t="s">
        <v>884</v>
      </c>
      <c r="D2383" s="341">
        <v>1266.8399999999999</v>
      </c>
      <c r="E2383">
        <v>1415.42</v>
      </c>
    </row>
    <row r="2384" spans="1:5">
      <c r="A2384" s="339">
        <v>104903</v>
      </c>
      <c r="B2384" s="340" t="s">
        <v>7353</v>
      </c>
      <c r="C2384" s="339" t="s">
        <v>884</v>
      </c>
      <c r="D2384" s="341">
        <v>0</v>
      </c>
      <c r="E2384">
        <v>0</v>
      </c>
    </row>
    <row r="2385" spans="1:5">
      <c r="A2385" s="339">
        <v>104904</v>
      </c>
      <c r="B2385" s="340" t="s">
        <v>7354</v>
      </c>
      <c r="C2385" s="339" t="s">
        <v>884</v>
      </c>
      <c r="D2385" s="341">
        <v>0</v>
      </c>
      <c r="E2385">
        <v>0</v>
      </c>
    </row>
    <row r="2386" spans="1:5">
      <c r="A2386" s="339">
        <v>104905</v>
      </c>
      <c r="B2386" s="340" t="s">
        <v>7355</v>
      </c>
      <c r="C2386" s="339" t="s">
        <v>884</v>
      </c>
      <c r="D2386" s="341">
        <v>0</v>
      </c>
      <c r="E2386">
        <v>0</v>
      </c>
    </row>
    <row r="2387" spans="1:5">
      <c r="A2387" s="339">
        <v>104906</v>
      </c>
      <c r="B2387" s="340" t="s">
        <v>7356</v>
      </c>
      <c r="C2387" s="339" t="s">
        <v>884</v>
      </c>
      <c r="D2387" s="341">
        <v>106.92</v>
      </c>
      <c r="E2387">
        <v>119.46</v>
      </c>
    </row>
    <row r="2388" spans="1:5">
      <c r="A2388" s="339">
        <v>102846</v>
      </c>
      <c r="B2388" s="340" t="s">
        <v>7357</v>
      </c>
      <c r="C2388" s="339" t="s">
        <v>884</v>
      </c>
      <c r="D2388" s="341">
        <v>0</v>
      </c>
      <c r="E2388">
        <v>0</v>
      </c>
    </row>
    <row r="2389" spans="1:5">
      <c r="A2389" s="339">
        <v>102847</v>
      </c>
      <c r="B2389" s="340" t="s">
        <v>7358</v>
      </c>
      <c r="C2389" s="339" t="s">
        <v>884</v>
      </c>
      <c r="D2389" s="341">
        <v>0</v>
      </c>
      <c r="E2389">
        <v>0</v>
      </c>
    </row>
    <row r="2390" spans="1:5">
      <c r="A2390" s="339">
        <v>102848</v>
      </c>
      <c r="B2390" s="340" t="s">
        <v>7359</v>
      </c>
      <c r="C2390" s="339" t="s">
        <v>884</v>
      </c>
      <c r="D2390" s="341">
        <v>0</v>
      </c>
      <c r="E2390">
        <v>0</v>
      </c>
    </row>
    <row r="2391" spans="1:5">
      <c r="A2391" s="339">
        <v>102849</v>
      </c>
      <c r="B2391" s="340" t="s">
        <v>7360</v>
      </c>
      <c r="C2391" s="339" t="s">
        <v>884</v>
      </c>
      <c r="D2391" s="341">
        <v>71.28</v>
      </c>
      <c r="E2391">
        <v>79.64</v>
      </c>
    </row>
    <row r="2392" spans="1:5">
      <c r="A2392" s="339">
        <v>102852</v>
      </c>
      <c r="B2392" s="340" t="s">
        <v>7361</v>
      </c>
      <c r="C2392" s="339" t="s">
        <v>884</v>
      </c>
      <c r="D2392" s="341">
        <v>0</v>
      </c>
      <c r="E2392">
        <v>0</v>
      </c>
    </row>
    <row r="2393" spans="1:5">
      <c r="A2393" s="339">
        <v>102853</v>
      </c>
      <c r="B2393" s="340" t="s">
        <v>7362</v>
      </c>
      <c r="C2393" s="339" t="s">
        <v>884</v>
      </c>
      <c r="D2393" s="341">
        <v>0</v>
      </c>
      <c r="E2393">
        <v>0</v>
      </c>
    </row>
    <row r="2394" spans="1:5">
      <c r="A2394" s="339">
        <v>102854</v>
      </c>
      <c r="B2394" s="340" t="s">
        <v>7363</v>
      </c>
      <c r="C2394" s="339" t="s">
        <v>884</v>
      </c>
      <c r="D2394" s="341">
        <v>0</v>
      </c>
      <c r="E2394">
        <v>0</v>
      </c>
    </row>
    <row r="2395" spans="1:5">
      <c r="A2395" s="339">
        <v>102855</v>
      </c>
      <c r="B2395" s="340" t="s">
        <v>7364</v>
      </c>
      <c r="C2395" s="339" t="s">
        <v>884</v>
      </c>
      <c r="D2395" s="341">
        <v>71.28</v>
      </c>
      <c r="E2395">
        <v>79.64</v>
      </c>
    </row>
    <row r="2396" spans="1:5">
      <c r="A2396" s="339">
        <v>106242</v>
      </c>
      <c r="B2396" s="340" t="s">
        <v>7365</v>
      </c>
      <c r="C2396" s="339" t="s">
        <v>884</v>
      </c>
      <c r="D2396" s="341">
        <v>46.81</v>
      </c>
      <c r="E2396">
        <v>46.81</v>
      </c>
    </row>
    <row r="2397" spans="1:5">
      <c r="A2397" s="339">
        <v>106245</v>
      </c>
      <c r="B2397" s="340" t="s">
        <v>7366</v>
      </c>
      <c r="C2397" s="339" t="s">
        <v>884</v>
      </c>
      <c r="D2397" s="341">
        <v>6.44</v>
      </c>
      <c r="E2397">
        <v>6.44</v>
      </c>
    </row>
    <row r="2398" spans="1:5">
      <c r="A2398" s="339">
        <v>106243</v>
      </c>
      <c r="B2398" s="340" t="s">
        <v>7367</v>
      </c>
      <c r="C2398" s="339" t="s">
        <v>884</v>
      </c>
      <c r="D2398" s="341">
        <v>15.88</v>
      </c>
      <c r="E2398">
        <v>15.88</v>
      </c>
    </row>
    <row r="2399" spans="1:5">
      <c r="A2399" s="339">
        <v>106244</v>
      </c>
      <c r="B2399" s="340" t="s">
        <v>7368</v>
      </c>
      <c r="C2399" s="339" t="s">
        <v>884</v>
      </c>
      <c r="D2399" s="341">
        <v>73.66</v>
      </c>
      <c r="E2399">
        <v>73.66</v>
      </c>
    </row>
    <row r="2400" spans="1:5">
      <c r="A2400" s="339">
        <v>106246</v>
      </c>
      <c r="B2400" s="340" t="s">
        <v>7369</v>
      </c>
      <c r="C2400" s="339" t="s">
        <v>884</v>
      </c>
      <c r="D2400" s="341">
        <v>170.94</v>
      </c>
      <c r="E2400">
        <v>190.99</v>
      </c>
    </row>
    <row r="2401" spans="1:5">
      <c r="A2401" s="339">
        <v>93397</v>
      </c>
      <c r="B2401" s="340" t="s">
        <v>7370</v>
      </c>
      <c r="C2401" s="339" t="s">
        <v>884</v>
      </c>
      <c r="D2401" s="341">
        <v>25.92</v>
      </c>
      <c r="E2401">
        <v>25.92</v>
      </c>
    </row>
    <row r="2402" spans="1:5">
      <c r="A2402" s="339">
        <v>93399</v>
      </c>
      <c r="B2402" s="340" t="s">
        <v>7371</v>
      </c>
      <c r="C2402" s="339" t="s">
        <v>884</v>
      </c>
      <c r="D2402" s="341">
        <v>3.96</v>
      </c>
      <c r="E2402">
        <v>3.96</v>
      </c>
    </row>
    <row r="2403" spans="1:5">
      <c r="A2403" s="339">
        <v>93398</v>
      </c>
      <c r="B2403" s="340" t="s">
        <v>7372</v>
      </c>
      <c r="C2403" s="339" t="s">
        <v>884</v>
      </c>
      <c r="D2403" s="341">
        <v>9.81</v>
      </c>
      <c r="E2403">
        <v>9.81</v>
      </c>
    </row>
    <row r="2404" spans="1:5">
      <c r="A2404" s="339">
        <v>93400</v>
      </c>
      <c r="B2404" s="340" t="s">
        <v>7373</v>
      </c>
      <c r="C2404" s="339" t="s">
        <v>884</v>
      </c>
      <c r="D2404" s="341">
        <v>45.07</v>
      </c>
      <c r="E2404">
        <v>45.07</v>
      </c>
    </row>
    <row r="2405" spans="1:5">
      <c r="A2405" s="339">
        <v>93401</v>
      </c>
      <c r="B2405" s="340" t="s">
        <v>7374</v>
      </c>
      <c r="C2405" s="339" t="s">
        <v>884</v>
      </c>
      <c r="D2405" s="341">
        <v>171.26</v>
      </c>
      <c r="E2405">
        <v>191.35</v>
      </c>
    </row>
    <row r="2406" spans="1:5">
      <c r="A2406" s="339">
        <v>89259</v>
      </c>
      <c r="B2406" s="340" t="s">
        <v>7375</v>
      </c>
      <c r="C2406" s="339" t="s">
        <v>884</v>
      </c>
      <c r="D2406" s="341">
        <v>28.21</v>
      </c>
      <c r="E2406">
        <v>28.21</v>
      </c>
    </row>
    <row r="2407" spans="1:5">
      <c r="A2407" s="339">
        <v>91466</v>
      </c>
      <c r="B2407" s="340" t="s">
        <v>7376</v>
      </c>
      <c r="C2407" s="339" t="s">
        <v>884</v>
      </c>
      <c r="D2407" s="341">
        <v>4.2</v>
      </c>
      <c r="E2407">
        <v>4.2</v>
      </c>
    </row>
    <row r="2408" spans="1:5">
      <c r="A2408" s="339">
        <v>89260</v>
      </c>
      <c r="B2408" s="340" t="s">
        <v>7377</v>
      </c>
      <c r="C2408" s="339" t="s">
        <v>884</v>
      </c>
      <c r="D2408" s="341">
        <v>10.41</v>
      </c>
      <c r="E2408">
        <v>10.41</v>
      </c>
    </row>
    <row r="2409" spans="1:5">
      <c r="A2409" s="339">
        <v>89262</v>
      </c>
      <c r="B2409" s="340" t="s">
        <v>7378</v>
      </c>
      <c r="C2409" s="339" t="s">
        <v>884</v>
      </c>
      <c r="D2409" s="341">
        <v>47.93</v>
      </c>
      <c r="E2409">
        <v>47.93</v>
      </c>
    </row>
    <row r="2410" spans="1:5">
      <c r="A2410" s="339">
        <v>91467</v>
      </c>
      <c r="B2410" s="340" t="s">
        <v>7379</v>
      </c>
      <c r="C2410" s="339" t="s">
        <v>884</v>
      </c>
      <c r="D2410" s="341">
        <v>171.26</v>
      </c>
      <c r="E2410">
        <v>191.35</v>
      </c>
    </row>
    <row r="2411" spans="1:5">
      <c r="A2411" s="339">
        <v>105839</v>
      </c>
      <c r="B2411" s="340" t="s">
        <v>7380</v>
      </c>
      <c r="C2411" s="339" t="s">
        <v>884</v>
      </c>
      <c r="D2411" s="341">
        <v>0</v>
      </c>
      <c r="E2411">
        <v>0</v>
      </c>
    </row>
    <row r="2412" spans="1:5">
      <c r="A2412" s="339">
        <v>105842</v>
      </c>
      <c r="B2412" s="340" t="s">
        <v>7381</v>
      </c>
      <c r="C2412" s="339" t="s">
        <v>884</v>
      </c>
      <c r="D2412" s="341">
        <v>0</v>
      </c>
      <c r="E2412">
        <v>0</v>
      </c>
    </row>
    <row r="2413" spans="1:5">
      <c r="A2413" s="339">
        <v>105840</v>
      </c>
      <c r="B2413" s="340" t="s">
        <v>7382</v>
      </c>
      <c r="C2413" s="339" t="s">
        <v>884</v>
      </c>
      <c r="D2413" s="341">
        <v>0</v>
      </c>
      <c r="E2413">
        <v>0</v>
      </c>
    </row>
    <row r="2414" spans="1:5">
      <c r="A2414" s="339">
        <v>105841</v>
      </c>
      <c r="B2414" s="340" t="s">
        <v>7383</v>
      </c>
      <c r="C2414" s="339" t="s">
        <v>884</v>
      </c>
      <c r="D2414" s="341">
        <v>0</v>
      </c>
      <c r="E2414">
        <v>0</v>
      </c>
    </row>
    <row r="2415" spans="1:5">
      <c r="A2415" s="339">
        <v>105843</v>
      </c>
      <c r="B2415" s="340" t="s">
        <v>7384</v>
      </c>
      <c r="C2415" s="339" t="s">
        <v>884</v>
      </c>
      <c r="D2415" s="341">
        <v>90.13</v>
      </c>
      <c r="E2415">
        <v>100.7</v>
      </c>
    </row>
    <row r="2416" spans="1:5">
      <c r="A2416" s="339">
        <v>91629</v>
      </c>
      <c r="B2416" s="340" t="s">
        <v>7385</v>
      </c>
      <c r="C2416" s="339" t="s">
        <v>884</v>
      </c>
      <c r="D2416" s="341">
        <v>22.37</v>
      </c>
      <c r="E2416">
        <v>22.37</v>
      </c>
    </row>
    <row r="2417" spans="1:5">
      <c r="A2417" s="339">
        <v>91631</v>
      </c>
      <c r="B2417" s="340" t="s">
        <v>7386</v>
      </c>
      <c r="C2417" s="339" t="s">
        <v>884</v>
      </c>
      <c r="D2417" s="341">
        <v>3.37</v>
      </c>
      <c r="E2417">
        <v>3.37</v>
      </c>
    </row>
    <row r="2418" spans="1:5">
      <c r="A2418" s="339">
        <v>91630</v>
      </c>
      <c r="B2418" s="340" t="s">
        <v>7387</v>
      </c>
      <c r="C2418" s="339" t="s">
        <v>884</v>
      </c>
      <c r="D2418" s="341">
        <v>8.35</v>
      </c>
      <c r="E2418">
        <v>8.35</v>
      </c>
    </row>
    <row r="2419" spans="1:5">
      <c r="A2419" s="339">
        <v>91632</v>
      </c>
      <c r="B2419" s="340" t="s">
        <v>7388</v>
      </c>
      <c r="C2419" s="339" t="s">
        <v>884</v>
      </c>
      <c r="D2419" s="341">
        <v>38.43</v>
      </c>
      <c r="E2419">
        <v>38.43</v>
      </c>
    </row>
    <row r="2420" spans="1:5">
      <c r="A2420" s="339">
        <v>91633</v>
      </c>
      <c r="B2420" s="340" t="s">
        <v>7389</v>
      </c>
      <c r="C2420" s="339" t="s">
        <v>884</v>
      </c>
      <c r="D2420" s="341">
        <v>144.94999999999999</v>
      </c>
      <c r="E2420">
        <v>161.94999999999999</v>
      </c>
    </row>
    <row r="2421" spans="1:5">
      <c r="A2421" s="339">
        <v>105979</v>
      </c>
      <c r="B2421" s="340" t="s">
        <v>7390</v>
      </c>
      <c r="C2421" s="339" t="s">
        <v>884</v>
      </c>
      <c r="D2421" s="341">
        <v>44.81</v>
      </c>
      <c r="E2421">
        <v>44.81</v>
      </c>
    </row>
    <row r="2422" spans="1:5">
      <c r="A2422" s="339">
        <v>105982</v>
      </c>
      <c r="B2422" s="340" t="s">
        <v>7391</v>
      </c>
      <c r="C2422" s="339" t="s">
        <v>884</v>
      </c>
      <c r="D2422" s="341">
        <v>6.22</v>
      </c>
      <c r="E2422">
        <v>6.22</v>
      </c>
    </row>
    <row r="2423" spans="1:5">
      <c r="A2423" s="339">
        <v>105980</v>
      </c>
      <c r="B2423" s="340" t="s">
        <v>7392</v>
      </c>
      <c r="C2423" s="339" t="s">
        <v>884</v>
      </c>
      <c r="D2423" s="341">
        <v>15.36</v>
      </c>
      <c r="E2423">
        <v>15.36</v>
      </c>
    </row>
    <row r="2424" spans="1:5">
      <c r="A2424" s="339">
        <v>105981</v>
      </c>
      <c r="B2424" s="340" t="s">
        <v>7393</v>
      </c>
      <c r="C2424" s="339" t="s">
        <v>884</v>
      </c>
      <c r="D2424" s="341">
        <v>71.17</v>
      </c>
      <c r="E2424">
        <v>71.17</v>
      </c>
    </row>
    <row r="2425" spans="1:5">
      <c r="A2425" s="339">
        <v>105983</v>
      </c>
      <c r="B2425" s="340" t="s">
        <v>7394</v>
      </c>
      <c r="C2425" s="339" t="s">
        <v>884</v>
      </c>
      <c r="D2425" s="341">
        <v>170.94</v>
      </c>
      <c r="E2425">
        <v>190.99</v>
      </c>
    </row>
    <row r="2426" spans="1:5">
      <c r="A2426" s="339">
        <v>98760</v>
      </c>
      <c r="B2426" s="340" t="s">
        <v>7395</v>
      </c>
      <c r="C2426" s="339" t="s">
        <v>884</v>
      </c>
      <c r="D2426" s="341">
        <v>7.0000000000000007E-2</v>
      </c>
      <c r="E2426">
        <v>0.05</v>
      </c>
    </row>
    <row r="2427" spans="1:5">
      <c r="A2427" s="339">
        <v>98761</v>
      </c>
      <c r="B2427" s="340" t="s">
        <v>7396</v>
      </c>
      <c r="C2427" s="339" t="s">
        <v>884</v>
      </c>
      <c r="D2427" s="341">
        <v>0.01</v>
      </c>
      <c r="E2427">
        <v>0.01</v>
      </c>
    </row>
    <row r="2428" spans="1:5">
      <c r="A2428" s="339">
        <v>98762</v>
      </c>
      <c r="B2428" s="340" t="s">
        <v>7397</v>
      </c>
      <c r="C2428" s="339" t="s">
        <v>884</v>
      </c>
      <c r="D2428" s="341">
        <v>0.08</v>
      </c>
      <c r="E2428">
        <v>7.0000000000000007E-2</v>
      </c>
    </row>
    <row r="2429" spans="1:5">
      <c r="A2429" s="339">
        <v>98763</v>
      </c>
      <c r="B2429" s="340" t="s">
        <v>7398</v>
      </c>
      <c r="C2429" s="339" t="s">
        <v>884</v>
      </c>
      <c r="D2429" s="341">
        <v>6.18</v>
      </c>
      <c r="E2429">
        <v>5.23</v>
      </c>
    </row>
    <row r="2430" spans="1:5">
      <c r="A2430" s="339">
        <v>99829</v>
      </c>
      <c r="B2430" s="340" t="s">
        <v>7399</v>
      </c>
      <c r="C2430" s="339" t="s">
        <v>884</v>
      </c>
      <c r="D2430" s="341">
        <v>7.0000000000000007E-2</v>
      </c>
      <c r="E2430">
        <v>0.16</v>
      </c>
    </row>
    <row r="2431" spans="1:5">
      <c r="A2431" s="339">
        <v>99830</v>
      </c>
      <c r="B2431" s="340" t="s">
        <v>7400</v>
      </c>
      <c r="C2431" s="339" t="s">
        <v>884</v>
      </c>
      <c r="D2431" s="341">
        <v>0.01</v>
      </c>
      <c r="E2431">
        <v>0.03</v>
      </c>
    </row>
    <row r="2432" spans="1:5">
      <c r="A2432" s="339">
        <v>99831</v>
      </c>
      <c r="B2432" s="340" t="s">
        <v>7401</v>
      </c>
      <c r="C2432" s="339" t="s">
        <v>884</v>
      </c>
      <c r="D2432" s="341">
        <v>0.05</v>
      </c>
      <c r="E2432">
        <v>0.11</v>
      </c>
    </row>
    <row r="2433" spans="1:5">
      <c r="A2433" s="339">
        <v>99832</v>
      </c>
      <c r="B2433" s="340" t="s">
        <v>7402</v>
      </c>
      <c r="C2433" s="339" t="s">
        <v>884</v>
      </c>
      <c r="D2433" s="341">
        <v>4.59</v>
      </c>
      <c r="E2433">
        <v>3.88</v>
      </c>
    </row>
    <row r="2434" spans="1:5">
      <c r="A2434" s="339">
        <v>104516</v>
      </c>
      <c r="B2434" s="340" t="s">
        <v>7403</v>
      </c>
      <c r="C2434" s="339" t="s">
        <v>884</v>
      </c>
      <c r="D2434" s="341">
        <v>0</v>
      </c>
      <c r="E2434">
        <v>0</v>
      </c>
    </row>
    <row r="2435" spans="1:5">
      <c r="A2435" s="339">
        <v>104517</v>
      </c>
      <c r="B2435" s="340" t="s">
        <v>7404</v>
      </c>
      <c r="C2435" s="339" t="s">
        <v>884</v>
      </c>
      <c r="D2435" s="341">
        <v>0</v>
      </c>
      <c r="E2435">
        <v>0</v>
      </c>
    </row>
    <row r="2436" spans="1:5">
      <c r="A2436" s="339">
        <v>104518</v>
      </c>
      <c r="B2436" s="340" t="s">
        <v>7405</v>
      </c>
      <c r="C2436" s="339" t="s">
        <v>884</v>
      </c>
      <c r="D2436" s="341">
        <v>0</v>
      </c>
      <c r="E2436">
        <v>0</v>
      </c>
    </row>
    <row r="2437" spans="1:5">
      <c r="A2437" s="339">
        <v>104519</v>
      </c>
      <c r="B2437" s="340" t="s">
        <v>7406</v>
      </c>
      <c r="C2437" s="339" t="s">
        <v>884</v>
      </c>
      <c r="D2437" s="341">
        <v>0.66</v>
      </c>
      <c r="E2437">
        <v>0.56000000000000005</v>
      </c>
    </row>
    <row r="2438" spans="1:5">
      <c r="A2438" s="339">
        <v>90682</v>
      </c>
      <c r="B2438" s="340" t="s">
        <v>7407</v>
      </c>
      <c r="C2438" s="339" t="s">
        <v>884</v>
      </c>
      <c r="D2438" s="341">
        <v>38.770000000000003</v>
      </c>
      <c r="E2438">
        <v>38.770000000000003</v>
      </c>
    </row>
    <row r="2439" spans="1:5">
      <c r="A2439" s="339">
        <v>90683</v>
      </c>
      <c r="B2439" s="340" t="s">
        <v>7408</v>
      </c>
      <c r="C2439" s="339" t="s">
        <v>884</v>
      </c>
      <c r="D2439" s="341">
        <v>8.9600000000000009</v>
      </c>
      <c r="E2439">
        <v>8.9600000000000009</v>
      </c>
    </row>
    <row r="2440" spans="1:5">
      <c r="A2440" s="339">
        <v>90684</v>
      </c>
      <c r="B2440" s="340" t="s">
        <v>7409</v>
      </c>
      <c r="C2440" s="339" t="s">
        <v>884</v>
      </c>
      <c r="D2440" s="341">
        <v>42.41</v>
      </c>
      <c r="E2440">
        <v>42.41</v>
      </c>
    </row>
    <row r="2441" spans="1:5">
      <c r="A2441" s="339">
        <v>90685</v>
      </c>
      <c r="B2441" s="340" t="s">
        <v>7410</v>
      </c>
      <c r="C2441" s="339" t="s">
        <v>884</v>
      </c>
      <c r="D2441" s="341">
        <v>61.62</v>
      </c>
      <c r="E2441">
        <v>68.849999999999994</v>
      </c>
    </row>
    <row r="2442" spans="1:5">
      <c r="A2442" s="339">
        <v>95114</v>
      </c>
      <c r="B2442" s="340" t="s">
        <v>7411</v>
      </c>
      <c r="C2442" s="339" t="s">
        <v>884</v>
      </c>
      <c r="D2442" s="341">
        <v>0.35</v>
      </c>
      <c r="E2442">
        <v>0.39</v>
      </c>
    </row>
    <row r="2443" spans="1:5">
      <c r="A2443" s="339">
        <v>95115</v>
      </c>
      <c r="B2443" s="340" t="s">
        <v>7412</v>
      </c>
      <c r="C2443" s="339" t="s">
        <v>884</v>
      </c>
      <c r="D2443" s="341">
        <v>0.08</v>
      </c>
      <c r="E2443">
        <v>0.09</v>
      </c>
    </row>
    <row r="2444" spans="1:5">
      <c r="A2444" s="339">
        <v>53863</v>
      </c>
      <c r="B2444" s="340" t="s">
        <v>7413</v>
      </c>
      <c r="C2444" s="339" t="s">
        <v>884</v>
      </c>
      <c r="D2444" s="341">
        <v>0.44</v>
      </c>
      <c r="E2444">
        <v>0.49</v>
      </c>
    </row>
    <row r="2445" spans="1:5">
      <c r="A2445" s="339">
        <v>104652</v>
      </c>
      <c r="B2445" s="340" t="s">
        <v>7414</v>
      </c>
      <c r="C2445" s="339" t="s">
        <v>884</v>
      </c>
      <c r="D2445" s="341">
        <v>0</v>
      </c>
      <c r="E2445">
        <v>0</v>
      </c>
    </row>
    <row r="2446" spans="1:5">
      <c r="A2446" s="339">
        <v>104653</v>
      </c>
      <c r="B2446" s="340" t="s">
        <v>7415</v>
      </c>
      <c r="C2446" s="339" t="s">
        <v>884</v>
      </c>
      <c r="D2446" s="341">
        <v>0</v>
      </c>
      <c r="E2446">
        <v>0</v>
      </c>
    </row>
    <row r="2447" spans="1:5">
      <c r="A2447" s="339">
        <v>104654</v>
      </c>
      <c r="B2447" s="340" t="s">
        <v>7416</v>
      </c>
      <c r="C2447" s="339" t="s">
        <v>884</v>
      </c>
      <c r="D2447" s="341">
        <v>0</v>
      </c>
      <c r="E2447">
        <v>0</v>
      </c>
    </row>
    <row r="2448" spans="1:5">
      <c r="A2448" s="339">
        <v>104655</v>
      </c>
      <c r="B2448" s="340" t="s">
        <v>7417</v>
      </c>
      <c r="C2448" s="339" t="s">
        <v>884</v>
      </c>
      <c r="D2448" s="341">
        <v>0.7</v>
      </c>
      <c r="E2448">
        <v>0.59</v>
      </c>
    </row>
    <row r="2449" spans="1:5">
      <c r="A2449" s="339">
        <v>102270</v>
      </c>
      <c r="B2449" s="340" t="s">
        <v>7418</v>
      </c>
      <c r="C2449" s="339" t="s">
        <v>884</v>
      </c>
      <c r="D2449" s="341">
        <v>0.6</v>
      </c>
      <c r="E2449">
        <v>0.66</v>
      </c>
    </row>
    <row r="2450" spans="1:5">
      <c r="A2450" s="339">
        <v>102271</v>
      </c>
      <c r="B2450" s="340" t="s">
        <v>7419</v>
      </c>
      <c r="C2450" s="339" t="s">
        <v>884</v>
      </c>
      <c r="D2450" s="341">
        <v>0.13</v>
      </c>
      <c r="E2450">
        <v>0.15</v>
      </c>
    </row>
    <row r="2451" spans="1:5">
      <c r="A2451" s="339">
        <v>102272</v>
      </c>
      <c r="B2451" s="340" t="s">
        <v>7420</v>
      </c>
      <c r="C2451" s="339" t="s">
        <v>884</v>
      </c>
      <c r="D2451" s="341">
        <v>0.75</v>
      </c>
      <c r="E2451">
        <v>0.83</v>
      </c>
    </row>
    <row r="2452" spans="1:5">
      <c r="A2452" s="339">
        <v>102273</v>
      </c>
      <c r="B2452" s="340" t="s">
        <v>7421</v>
      </c>
      <c r="C2452" s="339" t="s">
        <v>884</v>
      </c>
      <c r="D2452" s="341">
        <v>1.76</v>
      </c>
      <c r="E2452">
        <v>1.49</v>
      </c>
    </row>
    <row r="2453" spans="1:5">
      <c r="A2453" s="339">
        <v>95255</v>
      </c>
      <c r="B2453" s="340" t="s">
        <v>7422</v>
      </c>
      <c r="C2453" s="339" t="s">
        <v>884</v>
      </c>
      <c r="D2453" s="341">
        <v>0.72</v>
      </c>
      <c r="E2453">
        <v>0.79</v>
      </c>
    </row>
    <row r="2454" spans="1:5">
      <c r="A2454" s="339">
        <v>95256</v>
      </c>
      <c r="B2454" s="340" t="s">
        <v>7423</v>
      </c>
      <c r="C2454" s="339" t="s">
        <v>884</v>
      </c>
      <c r="D2454" s="341">
        <v>0.16</v>
      </c>
      <c r="E2454">
        <v>0.18</v>
      </c>
    </row>
    <row r="2455" spans="1:5">
      <c r="A2455" s="339">
        <v>95257</v>
      </c>
      <c r="B2455" s="340" t="s">
        <v>7424</v>
      </c>
      <c r="C2455" s="339" t="s">
        <v>884</v>
      </c>
      <c r="D2455" s="341">
        <v>0.9</v>
      </c>
      <c r="E2455">
        <v>0.99</v>
      </c>
    </row>
    <row r="2456" spans="1:5">
      <c r="A2456" s="339">
        <v>105913</v>
      </c>
      <c r="B2456" s="340" t="s">
        <v>7425</v>
      </c>
      <c r="C2456" s="339" t="s">
        <v>884</v>
      </c>
      <c r="D2456" s="341">
        <v>0.61</v>
      </c>
      <c r="E2456">
        <v>0.67</v>
      </c>
    </row>
    <row r="2457" spans="1:5">
      <c r="A2457" s="339">
        <v>105914</v>
      </c>
      <c r="B2457" s="340" t="s">
        <v>7426</v>
      </c>
      <c r="C2457" s="339" t="s">
        <v>884</v>
      </c>
      <c r="D2457" s="341">
        <v>0.14000000000000001</v>
      </c>
      <c r="E2457">
        <v>0.15</v>
      </c>
    </row>
    <row r="2458" spans="1:5">
      <c r="A2458" s="339">
        <v>105915</v>
      </c>
      <c r="B2458" s="340" t="s">
        <v>7427</v>
      </c>
      <c r="C2458" s="339" t="s">
        <v>884</v>
      </c>
      <c r="D2458" s="341">
        <v>0.76</v>
      </c>
      <c r="E2458">
        <v>0.84</v>
      </c>
    </row>
    <row r="2459" spans="1:5">
      <c r="A2459" s="339">
        <v>103792</v>
      </c>
      <c r="B2459" s="340" t="s">
        <v>7428</v>
      </c>
      <c r="C2459" s="339" t="s">
        <v>884</v>
      </c>
      <c r="D2459" s="341">
        <v>4.8600000000000003</v>
      </c>
      <c r="E2459">
        <v>4.1100000000000003</v>
      </c>
    </row>
    <row r="2460" spans="1:5">
      <c r="A2460" s="339">
        <v>103789</v>
      </c>
      <c r="B2460" s="340" t="s">
        <v>7429</v>
      </c>
      <c r="C2460" s="339" t="s">
        <v>884</v>
      </c>
      <c r="D2460" s="341">
        <v>0</v>
      </c>
      <c r="E2460">
        <v>0</v>
      </c>
    </row>
    <row r="2461" spans="1:5">
      <c r="A2461" s="339">
        <v>103790</v>
      </c>
      <c r="B2461" s="340" t="s">
        <v>7430</v>
      </c>
      <c r="C2461" s="339" t="s">
        <v>884</v>
      </c>
      <c r="D2461" s="341">
        <v>0</v>
      </c>
      <c r="E2461">
        <v>0</v>
      </c>
    </row>
    <row r="2462" spans="1:5">
      <c r="A2462" s="339">
        <v>103791</v>
      </c>
      <c r="B2462" s="340" t="s">
        <v>7431</v>
      </c>
      <c r="C2462" s="339" t="s">
        <v>884</v>
      </c>
      <c r="D2462" s="341">
        <v>0</v>
      </c>
      <c r="E2462">
        <v>0</v>
      </c>
    </row>
    <row r="2463" spans="1:5">
      <c r="A2463" s="339">
        <v>96054</v>
      </c>
      <c r="B2463" s="340" t="s">
        <v>7432</v>
      </c>
      <c r="C2463" s="339" t="s">
        <v>884</v>
      </c>
      <c r="D2463" s="341">
        <v>32.549999999999997</v>
      </c>
      <c r="E2463">
        <v>32.549999999999997</v>
      </c>
    </row>
    <row r="2464" spans="1:5">
      <c r="A2464" s="339">
        <v>96060</v>
      </c>
      <c r="B2464" s="340" t="s">
        <v>7433</v>
      </c>
      <c r="C2464" s="339" t="s">
        <v>884</v>
      </c>
      <c r="D2464" s="341">
        <v>6.67</v>
      </c>
      <c r="E2464">
        <v>6.67</v>
      </c>
    </row>
    <row r="2465" spans="1:5">
      <c r="A2465" s="339">
        <v>96061</v>
      </c>
      <c r="B2465" s="340" t="s">
        <v>7434</v>
      </c>
      <c r="C2465" s="339" t="s">
        <v>884</v>
      </c>
      <c r="D2465" s="341">
        <v>40.69</v>
      </c>
      <c r="E2465">
        <v>40.69</v>
      </c>
    </row>
    <row r="2466" spans="1:5">
      <c r="A2466" s="339">
        <v>96062</v>
      </c>
      <c r="B2466" s="340" t="s">
        <v>7435</v>
      </c>
      <c r="C2466" s="339" t="s">
        <v>884</v>
      </c>
      <c r="D2466" s="341">
        <v>43.15</v>
      </c>
      <c r="E2466">
        <v>48.21</v>
      </c>
    </row>
    <row r="2467" spans="1:5">
      <c r="A2467" s="339">
        <v>90688</v>
      </c>
      <c r="B2467" s="340" t="s">
        <v>7436</v>
      </c>
      <c r="C2467" s="339" t="s">
        <v>884</v>
      </c>
      <c r="D2467" s="341">
        <v>28.8</v>
      </c>
      <c r="E2467">
        <v>28.8</v>
      </c>
    </row>
    <row r="2468" spans="1:5">
      <c r="A2468" s="339">
        <v>90689</v>
      </c>
      <c r="B2468" s="340" t="s">
        <v>7437</v>
      </c>
      <c r="C2468" s="339" t="s">
        <v>884</v>
      </c>
      <c r="D2468" s="341">
        <v>5.68</v>
      </c>
      <c r="E2468">
        <v>5.68</v>
      </c>
    </row>
    <row r="2469" spans="1:5">
      <c r="A2469" s="339">
        <v>90690</v>
      </c>
      <c r="B2469" s="340" t="s">
        <v>7438</v>
      </c>
      <c r="C2469" s="339" t="s">
        <v>884</v>
      </c>
      <c r="D2469" s="341">
        <v>36</v>
      </c>
      <c r="E2469">
        <v>36</v>
      </c>
    </row>
    <row r="2470" spans="1:5">
      <c r="A2470" s="339">
        <v>90691</v>
      </c>
      <c r="B2470" s="340" t="s">
        <v>7439</v>
      </c>
      <c r="C2470" s="339" t="s">
        <v>884</v>
      </c>
      <c r="D2470" s="341">
        <v>43.15</v>
      </c>
      <c r="E2470">
        <v>48.21</v>
      </c>
    </row>
    <row r="2471" spans="1:5">
      <c r="A2471" s="339">
        <v>96241</v>
      </c>
      <c r="B2471" s="340" t="s">
        <v>7440</v>
      </c>
      <c r="C2471" s="339" t="s">
        <v>884</v>
      </c>
      <c r="D2471" s="341">
        <v>30.6</v>
      </c>
      <c r="E2471">
        <v>30.6</v>
      </c>
    </row>
    <row r="2472" spans="1:5">
      <c r="A2472" s="339">
        <v>96242</v>
      </c>
      <c r="B2472" s="340" t="s">
        <v>7441</v>
      </c>
      <c r="C2472" s="339" t="s">
        <v>884</v>
      </c>
      <c r="D2472" s="341">
        <v>8.08</v>
      </c>
      <c r="E2472">
        <v>8.08</v>
      </c>
    </row>
    <row r="2473" spans="1:5">
      <c r="A2473" s="339">
        <v>96243</v>
      </c>
      <c r="B2473" s="340" t="s">
        <v>7442</v>
      </c>
      <c r="C2473" s="339" t="s">
        <v>884</v>
      </c>
      <c r="D2473" s="341">
        <v>38.25</v>
      </c>
      <c r="E2473">
        <v>38.25</v>
      </c>
    </row>
    <row r="2474" spans="1:5">
      <c r="A2474" s="339">
        <v>96244</v>
      </c>
      <c r="B2474" s="340" t="s">
        <v>7443</v>
      </c>
      <c r="C2474" s="339" t="s">
        <v>884</v>
      </c>
      <c r="D2474" s="341">
        <v>18.850000000000001</v>
      </c>
      <c r="E2474">
        <v>21.06</v>
      </c>
    </row>
    <row r="2475" spans="1:5">
      <c r="A2475" s="339">
        <v>88400</v>
      </c>
      <c r="B2475" s="340" t="s">
        <v>7444</v>
      </c>
      <c r="C2475" s="339" t="s">
        <v>884</v>
      </c>
      <c r="D2475" s="341">
        <v>0.9</v>
      </c>
      <c r="E2475">
        <v>0.81</v>
      </c>
    </row>
    <row r="2476" spans="1:5">
      <c r="A2476" s="339">
        <v>88401</v>
      </c>
      <c r="B2476" s="340" t="s">
        <v>7445</v>
      </c>
      <c r="C2476" s="339" t="s">
        <v>884</v>
      </c>
      <c r="D2476" s="341">
        <v>0.2</v>
      </c>
      <c r="E2476">
        <v>0.18</v>
      </c>
    </row>
    <row r="2477" spans="1:5">
      <c r="A2477" s="339">
        <v>88402</v>
      </c>
      <c r="B2477" s="340" t="s">
        <v>7446</v>
      </c>
      <c r="C2477" s="339" t="s">
        <v>884</v>
      </c>
      <c r="D2477" s="341">
        <v>0.99</v>
      </c>
      <c r="E2477">
        <v>0.89</v>
      </c>
    </row>
    <row r="2478" spans="1:5">
      <c r="A2478" s="339">
        <v>88403</v>
      </c>
      <c r="B2478" s="340" t="s">
        <v>7447</v>
      </c>
      <c r="C2478" s="339" t="s">
        <v>884</v>
      </c>
      <c r="D2478" s="341">
        <v>1.95</v>
      </c>
      <c r="E2478">
        <v>1.65</v>
      </c>
    </row>
    <row r="2479" spans="1:5">
      <c r="A2479" s="339">
        <v>88387</v>
      </c>
      <c r="B2479" s="340" t="s">
        <v>7448</v>
      </c>
      <c r="C2479" s="339" t="s">
        <v>884</v>
      </c>
      <c r="D2479" s="341">
        <v>0.95</v>
      </c>
      <c r="E2479">
        <v>0.86</v>
      </c>
    </row>
    <row r="2480" spans="1:5">
      <c r="A2480" s="339">
        <v>88389</v>
      </c>
      <c r="B2480" s="340" t="s">
        <v>7449</v>
      </c>
      <c r="C2480" s="339" t="s">
        <v>884</v>
      </c>
      <c r="D2480" s="341">
        <v>0.22</v>
      </c>
      <c r="E2480">
        <v>0.19</v>
      </c>
    </row>
    <row r="2481" spans="1:5">
      <c r="A2481" s="339">
        <v>88390</v>
      </c>
      <c r="B2481" s="340" t="s">
        <v>7450</v>
      </c>
      <c r="C2481" s="339" t="s">
        <v>884</v>
      </c>
      <c r="D2481" s="341">
        <v>1.04</v>
      </c>
      <c r="E2481">
        <v>0.94</v>
      </c>
    </row>
    <row r="2482" spans="1:5">
      <c r="A2482" s="339">
        <v>88391</v>
      </c>
      <c r="B2482" s="340" t="s">
        <v>7451</v>
      </c>
      <c r="C2482" s="339" t="s">
        <v>884</v>
      </c>
      <c r="D2482" s="341">
        <v>3.25</v>
      </c>
      <c r="E2482">
        <v>2.75</v>
      </c>
    </row>
    <row r="2483" spans="1:5">
      <c r="A2483" s="339">
        <v>88394</v>
      </c>
      <c r="B2483" s="340" t="s">
        <v>7452</v>
      </c>
      <c r="C2483" s="339" t="s">
        <v>884</v>
      </c>
      <c r="D2483" s="341">
        <v>1.1399999999999999</v>
      </c>
      <c r="E2483">
        <v>1.02</v>
      </c>
    </row>
    <row r="2484" spans="1:5">
      <c r="A2484" s="339">
        <v>88395</v>
      </c>
      <c r="B2484" s="340" t="s">
        <v>7453</v>
      </c>
      <c r="C2484" s="339" t="s">
        <v>884</v>
      </c>
      <c r="D2484" s="341">
        <v>0.26</v>
      </c>
      <c r="E2484">
        <v>0.23</v>
      </c>
    </row>
    <row r="2485" spans="1:5">
      <c r="A2485" s="339">
        <v>88396</v>
      </c>
      <c r="B2485" s="340" t="s">
        <v>7454</v>
      </c>
      <c r="C2485" s="339" t="s">
        <v>884</v>
      </c>
      <c r="D2485" s="341">
        <v>1.24</v>
      </c>
      <c r="E2485">
        <v>1.1200000000000001</v>
      </c>
    </row>
    <row r="2486" spans="1:5">
      <c r="A2486" s="339">
        <v>88397</v>
      </c>
      <c r="B2486" s="340" t="s">
        <v>7455</v>
      </c>
      <c r="C2486" s="339" t="s">
        <v>884</v>
      </c>
      <c r="D2486" s="341">
        <v>4.87</v>
      </c>
      <c r="E2486">
        <v>4.12</v>
      </c>
    </row>
    <row r="2487" spans="1:5">
      <c r="A2487" s="339">
        <v>90633</v>
      </c>
      <c r="B2487" s="340" t="s">
        <v>7456</v>
      </c>
      <c r="C2487" s="339" t="s">
        <v>884</v>
      </c>
      <c r="D2487" s="341">
        <v>4.53</v>
      </c>
      <c r="E2487">
        <v>4.08</v>
      </c>
    </row>
    <row r="2488" spans="1:5">
      <c r="A2488" s="339">
        <v>90634</v>
      </c>
      <c r="B2488" s="340" t="s">
        <v>7457</v>
      </c>
      <c r="C2488" s="339" t="s">
        <v>884</v>
      </c>
      <c r="D2488" s="341">
        <v>1.04</v>
      </c>
      <c r="E2488">
        <v>0.94</v>
      </c>
    </row>
    <row r="2489" spans="1:5">
      <c r="A2489" s="339">
        <v>90635</v>
      </c>
      <c r="B2489" s="340" t="s">
        <v>7458</v>
      </c>
      <c r="C2489" s="339" t="s">
        <v>884</v>
      </c>
      <c r="D2489" s="341">
        <v>4.96</v>
      </c>
      <c r="E2489">
        <v>4.46</v>
      </c>
    </row>
    <row r="2490" spans="1:5">
      <c r="A2490" s="339">
        <v>90636</v>
      </c>
      <c r="B2490" s="340" t="s">
        <v>7459</v>
      </c>
      <c r="C2490" s="339" t="s">
        <v>884</v>
      </c>
      <c r="D2490" s="341">
        <v>6.51</v>
      </c>
      <c r="E2490">
        <v>5.5</v>
      </c>
    </row>
    <row r="2491" spans="1:5">
      <c r="A2491" s="339">
        <v>103238</v>
      </c>
      <c r="B2491" s="340" t="s">
        <v>7460</v>
      </c>
      <c r="C2491" s="339" t="s">
        <v>884</v>
      </c>
      <c r="D2491" s="341">
        <v>0</v>
      </c>
      <c r="E2491">
        <v>0</v>
      </c>
    </row>
    <row r="2492" spans="1:5">
      <c r="A2492" s="339">
        <v>103239</v>
      </c>
      <c r="B2492" s="340" t="s">
        <v>7461</v>
      </c>
      <c r="C2492" s="339" t="s">
        <v>884</v>
      </c>
      <c r="D2492" s="341">
        <v>0</v>
      </c>
      <c r="E2492">
        <v>0</v>
      </c>
    </row>
    <row r="2493" spans="1:5">
      <c r="A2493" s="339">
        <v>103240</v>
      </c>
      <c r="B2493" s="340" t="s">
        <v>7462</v>
      </c>
      <c r="C2493" s="339" t="s">
        <v>884</v>
      </c>
      <c r="D2493" s="341">
        <v>0</v>
      </c>
      <c r="E2493">
        <v>0</v>
      </c>
    </row>
    <row r="2494" spans="1:5">
      <c r="A2494" s="339">
        <v>103241</v>
      </c>
      <c r="B2494" s="340" t="s">
        <v>7463</v>
      </c>
      <c r="C2494" s="339" t="s">
        <v>884</v>
      </c>
      <c r="D2494" s="341">
        <v>12.19</v>
      </c>
      <c r="E2494">
        <v>10.32</v>
      </c>
    </row>
    <row r="2495" spans="1:5">
      <c r="A2495" s="339">
        <v>88853</v>
      </c>
      <c r="B2495" s="340" t="s">
        <v>7464</v>
      </c>
      <c r="C2495" s="339" t="s">
        <v>884</v>
      </c>
      <c r="D2495" s="341">
        <v>0.23</v>
      </c>
      <c r="E2495">
        <v>0.19</v>
      </c>
    </row>
    <row r="2496" spans="1:5">
      <c r="A2496" s="339">
        <v>88854</v>
      </c>
      <c r="B2496" s="340" t="s">
        <v>7465</v>
      </c>
      <c r="C2496" s="339" t="s">
        <v>884</v>
      </c>
      <c r="D2496" s="341">
        <v>0.05</v>
      </c>
      <c r="E2496">
        <v>0.04</v>
      </c>
    </row>
    <row r="2497" spans="1:5">
      <c r="A2497" s="339">
        <v>5692</v>
      </c>
      <c r="B2497" s="340" t="s">
        <v>7466</v>
      </c>
      <c r="C2497" s="339" t="s">
        <v>884</v>
      </c>
      <c r="D2497" s="341">
        <v>0.25</v>
      </c>
      <c r="E2497">
        <v>0.21</v>
      </c>
    </row>
    <row r="2498" spans="1:5">
      <c r="A2498" s="339">
        <v>5693</v>
      </c>
      <c r="B2498" s="340" t="s">
        <v>7467</v>
      </c>
      <c r="C2498" s="339" t="s">
        <v>884</v>
      </c>
      <c r="D2498" s="341">
        <v>22.66</v>
      </c>
      <c r="E2498">
        <v>22.49</v>
      </c>
    </row>
    <row r="2499" spans="1:5">
      <c r="A2499" s="339">
        <v>7044</v>
      </c>
      <c r="B2499" s="340" t="s">
        <v>7468</v>
      </c>
      <c r="C2499" s="339" t="s">
        <v>884</v>
      </c>
      <c r="D2499" s="341">
        <v>0.28999999999999998</v>
      </c>
      <c r="E2499">
        <v>0.23</v>
      </c>
    </row>
    <row r="2500" spans="1:5">
      <c r="A2500" s="339">
        <v>7045</v>
      </c>
      <c r="B2500" s="340" t="s">
        <v>7469</v>
      </c>
      <c r="C2500" s="339" t="s">
        <v>884</v>
      </c>
      <c r="D2500" s="341">
        <v>0.06</v>
      </c>
      <c r="E2500">
        <v>0.05</v>
      </c>
    </row>
    <row r="2501" spans="1:5">
      <c r="A2501" s="339">
        <v>7046</v>
      </c>
      <c r="B2501" s="340" t="s">
        <v>7470</v>
      </c>
      <c r="C2501" s="339" t="s">
        <v>884</v>
      </c>
      <c r="D2501" s="341">
        <v>0.31</v>
      </c>
      <c r="E2501">
        <v>0.25</v>
      </c>
    </row>
    <row r="2502" spans="1:5">
      <c r="A2502" s="339">
        <v>7047</v>
      </c>
      <c r="B2502" s="340" t="s">
        <v>7471</v>
      </c>
      <c r="C2502" s="339" t="s">
        <v>884</v>
      </c>
      <c r="D2502" s="341">
        <v>26.75</v>
      </c>
      <c r="E2502">
        <v>26.55</v>
      </c>
    </row>
    <row r="2503" spans="1:5">
      <c r="A2503" s="339">
        <v>89228</v>
      </c>
      <c r="B2503" s="340" t="s">
        <v>7472</v>
      </c>
      <c r="C2503" s="339" t="s">
        <v>884</v>
      </c>
      <c r="D2503" s="341">
        <v>46.4</v>
      </c>
      <c r="E2503">
        <v>47.6</v>
      </c>
    </row>
    <row r="2504" spans="1:5">
      <c r="A2504" s="339">
        <v>89229</v>
      </c>
      <c r="B2504" s="340" t="s">
        <v>7473</v>
      </c>
      <c r="C2504" s="339" t="s">
        <v>884</v>
      </c>
      <c r="D2504" s="341">
        <v>16.350000000000001</v>
      </c>
      <c r="E2504">
        <v>16.77</v>
      </c>
    </row>
    <row r="2505" spans="1:5">
      <c r="A2505" s="339">
        <v>5779</v>
      </c>
      <c r="B2505" s="340" t="s">
        <v>7474</v>
      </c>
      <c r="C2505" s="339" t="s">
        <v>884</v>
      </c>
      <c r="D2505" s="341">
        <v>74.58</v>
      </c>
      <c r="E2505">
        <v>76.510000000000005</v>
      </c>
    </row>
    <row r="2506" spans="1:5">
      <c r="A2506" s="339">
        <v>53849</v>
      </c>
      <c r="B2506" s="340" t="s">
        <v>7475</v>
      </c>
      <c r="C2506" s="339" t="s">
        <v>884</v>
      </c>
      <c r="D2506" s="341">
        <v>90.65</v>
      </c>
      <c r="E2506">
        <v>101.28</v>
      </c>
    </row>
    <row r="2507" spans="1:5">
      <c r="A2507" s="339">
        <v>95129</v>
      </c>
      <c r="B2507" s="340" t="s">
        <v>7476</v>
      </c>
      <c r="C2507" s="339" t="s">
        <v>884</v>
      </c>
      <c r="D2507" s="341">
        <v>54.41</v>
      </c>
      <c r="E2507">
        <v>54.41</v>
      </c>
    </row>
    <row r="2508" spans="1:5">
      <c r="A2508" s="339">
        <v>95130</v>
      </c>
      <c r="B2508" s="340" t="s">
        <v>7477</v>
      </c>
      <c r="C2508" s="339" t="s">
        <v>884</v>
      </c>
      <c r="D2508" s="341">
        <v>19.73</v>
      </c>
      <c r="E2508">
        <v>19.73</v>
      </c>
    </row>
    <row r="2509" spans="1:5">
      <c r="A2509" s="339">
        <v>95131</v>
      </c>
      <c r="B2509" s="340" t="s">
        <v>7478</v>
      </c>
      <c r="C2509" s="339" t="s">
        <v>884</v>
      </c>
      <c r="D2509" s="341">
        <v>64.05</v>
      </c>
      <c r="E2509">
        <v>64.05</v>
      </c>
    </row>
    <row r="2510" spans="1:5">
      <c r="A2510" s="339">
        <v>95132</v>
      </c>
      <c r="B2510" s="340" t="s">
        <v>7479</v>
      </c>
      <c r="C2510" s="339" t="s">
        <v>884</v>
      </c>
      <c r="D2510" s="341">
        <v>34.92</v>
      </c>
      <c r="E2510">
        <v>39.020000000000003</v>
      </c>
    </row>
    <row r="2511" spans="1:5">
      <c r="A2511" s="339">
        <v>102982</v>
      </c>
      <c r="B2511" s="340" t="s">
        <v>7480</v>
      </c>
      <c r="C2511" s="339" t="s">
        <v>884</v>
      </c>
      <c r="D2511" s="341">
        <v>0</v>
      </c>
      <c r="E2511">
        <v>0</v>
      </c>
    </row>
    <row r="2512" spans="1:5">
      <c r="A2512" s="339">
        <v>102983</v>
      </c>
      <c r="B2512" s="340" t="s">
        <v>7481</v>
      </c>
      <c r="C2512" s="339" t="s">
        <v>884</v>
      </c>
      <c r="D2512" s="341">
        <v>0</v>
      </c>
      <c r="E2512">
        <v>0</v>
      </c>
    </row>
    <row r="2513" spans="1:5">
      <c r="A2513" s="339">
        <v>102984</v>
      </c>
      <c r="B2513" s="340" t="s">
        <v>7482</v>
      </c>
      <c r="C2513" s="339" t="s">
        <v>884</v>
      </c>
      <c r="D2513" s="341">
        <v>0</v>
      </c>
      <c r="E2513">
        <v>0</v>
      </c>
    </row>
    <row r="2514" spans="1:5">
      <c r="A2514" s="339">
        <v>102985</v>
      </c>
      <c r="B2514" s="340" t="s">
        <v>7483</v>
      </c>
      <c r="C2514" s="339" t="s">
        <v>884</v>
      </c>
      <c r="D2514" s="341">
        <v>16.2</v>
      </c>
      <c r="E2514">
        <v>18.100000000000001</v>
      </c>
    </row>
    <row r="2515" spans="1:5">
      <c r="A2515" s="339">
        <v>92956</v>
      </c>
      <c r="B2515" s="340" t="s">
        <v>7484</v>
      </c>
      <c r="C2515" s="339" t="s">
        <v>884</v>
      </c>
      <c r="D2515" s="341">
        <v>4.24</v>
      </c>
      <c r="E2515">
        <v>4.24</v>
      </c>
    </row>
    <row r="2516" spans="1:5">
      <c r="A2516" s="339">
        <v>92957</v>
      </c>
      <c r="B2516" s="340" t="s">
        <v>7485</v>
      </c>
      <c r="C2516" s="339" t="s">
        <v>884</v>
      </c>
      <c r="D2516" s="341">
        <v>0.98</v>
      </c>
      <c r="E2516">
        <v>0.98</v>
      </c>
    </row>
    <row r="2517" spans="1:5">
      <c r="A2517" s="339">
        <v>92958</v>
      </c>
      <c r="B2517" s="340" t="s">
        <v>7486</v>
      </c>
      <c r="C2517" s="339" t="s">
        <v>884</v>
      </c>
      <c r="D2517" s="341">
        <v>4.6399999999999997</v>
      </c>
      <c r="E2517">
        <v>4.6399999999999997</v>
      </c>
    </row>
    <row r="2518" spans="1:5">
      <c r="A2518" s="339">
        <v>92959</v>
      </c>
      <c r="B2518" s="340" t="s">
        <v>7487</v>
      </c>
      <c r="C2518" s="339" t="s">
        <v>884</v>
      </c>
      <c r="D2518" s="341">
        <v>10.039999999999999</v>
      </c>
      <c r="E2518">
        <v>11.22</v>
      </c>
    </row>
    <row r="2519" spans="1:5">
      <c r="A2519" s="339">
        <v>102858</v>
      </c>
      <c r="B2519" s="340" t="s">
        <v>7488</v>
      </c>
      <c r="C2519" s="339" t="s">
        <v>884</v>
      </c>
      <c r="D2519" s="341">
        <v>0</v>
      </c>
      <c r="E2519">
        <v>0</v>
      </c>
    </row>
    <row r="2520" spans="1:5">
      <c r="A2520" s="339">
        <v>102859</v>
      </c>
      <c r="B2520" s="340" t="s">
        <v>7489</v>
      </c>
      <c r="C2520" s="339" t="s">
        <v>884</v>
      </c>
      <c r="D2520" s="341">
        <v>0</v>
      </c>
      <c r="E2520">
        <v>0</v>
      </c>
    </row>
    <row r="2521" spans="1:5">
      <c r="A2521" s="339">
        <v>102860</v>
      </c>
      <c r="B2521" s="340" t="s">
        <v>7490</v>
      </c>
      <c r="C2521" s="339" t="s">
        <v>884</v>
      </c>
      <c r="D2521" s="341">
        <v>0</v>
      </c>
      <c r="E2521">
        <v>0</v>
      </c>
    </row>
    <row r="2522" spans="1:5">
      <c r="A2522" s="339">
        <v>102861</v>
      </c>
      <c r="B2522" s="340" t="s">
        <v>7491</v>
      </c>
      <c r="C2522" s="339" t="s">
        <v>884</v>
      </c>
      <c r="D2522" s="341">
        <v>1.3</v>
      </c>
      <c r="E2522">
        <v>1.1000000000000001</v>
      </c>
    </row>
    <row r="2523" spans="1:5">
      <c r="A2523" s="339">
        <v>93404</v>
      </c>
      <c r="B2523" s="340" t="s">
        <v>7492</v>
      </c>
      <c r="C2523" s="339" t="s">
        <v>884</v>
      </c>
      <c r="D2523" s="341">
        <v>7.75</v>
      </c>
      <c r="E2523">
        <v>7.75</v>
      </c>
    </row>
    <row r="2524" spans="1:5">
      <c r="A2524" s="339">
        <v>93405</v>
      </c>
      <c r="B2524" s="340" t="s">
        <v>7493</v>
      </c>
      <c r="C2524" s="339" t="s">
        <v>884</v>
      </c>
      <c r="D2524" s="341">
        <v>1.98</v>
      </c>
      <c r="E2524">
        <v>1.98</v>
      </c>
    </row>
    <row r="2525" spans="1:5">
      <c r="A2525" s="339">
        <v>93406</v>
      </c>
      <c r="B2525" s="340" t="s">
        <v>7494</v>
      </c>
      <c r="C2525" s="339" t="s">
        <v>884</v>
      </c>
      <c r="D2525" s="341">
        <v>9.3000000000000007</v>
      </c>
      <c r="E2525">
        <v>9.3000000000000007</v>
      </c>
    </row>
    <row r="2526" spans="1:5">
      <c r="A2526" s="339">
        <v>93407</v>
      </c>
      <c r="B2526" s="340" t="s">
        <v>7495</v>
      </c>
      <c r="C2526" s="339" t="s">
        <v>884</v>
      </c>
      <c r="D2526" s="341">
        <v>51.06</v>
      </c>
      <c r="E2526">
        <v>57.05</v>
      </c>
    </row>
    <row r="2527" spans="1:5">
      <c r="A2527" s="339">
        <v>102936</v>
      </c>
      <c r="B2527" s="340" t="s">
        <v>7496</v>
      </c>
      <c r="C2527" s="339" t="s">
        <v>884</v>
      </c>
      <c r="D2527" s="341">
        <v>0</v>
      </c>
      <c r="E2527">
        <v>0</v>
      </c>
    </row>
    <row r="2528" spans="1:5">
      <c r="A2528" s="339">
        <v>102937</v>
      </c>
      <c r="B2528" s="340" t="s">
        <v>7497</v>
      </c>
      <c r="C2528" s="339" t="s">
        <v>884</v>
      </c>
      <c r="D2528" s="341">
        <v>0</v>
      </c>
      <c r="E2528">
        <v>0</v>
      </c>
    </row>
    <row r="2529" spans="1:5">
      <c r="A2529" s="339">
        <v>102938</v>
      </c>
      <c r="B2529" s="340" t="s">
        <v>7498</v>
      </c>
      <c r="C2529" s="339" t="s">
        <v>884</v>
      </c>
      <c r="D2529" s="341">
        <v>0</v>
      </c>
      <c r="E2529">
        <v>0</v>
      </c>
    </row>
    <row r="2530" spans="1:5">
      <c r="A2530" s="339">
        <v>102939</v>
      </c>
      <c r="B2530" s="340" t="s">
        <v>7499</v>
      </c>
      <c r="C2530" s="339" t="s">
        <v>884</v>
      </c>
      <c r="D2530" s="341">
        <v>9.7200000000000006</v>
      </c>
      <c r="E2530">
        <v>8.2200000000000006</v>
      </c>
    </row>
    <row r="2531" spans="1:5">
      <c r="A2531" s="339">
        <v>103159</v>
      </c>
      <c r="B2531" s="340" t="s">
        <v>7500</v>
      </c>
      <c r="C2531" s="339" t="s">
        <v>884</v>
      </c>
      <c r="D2531" s="341">
        <v>0</v>
      </c>
      <c r="E2531">
        <v>0</v>
      </c>
    </row>
    <row r="2532" spans="1:5">
      <c r="A2532" s="339">
        <v>103160</v>
      </c>
      <c r="B2532" s="340" t="s">
        <v>7501</v>
      </c>
      <c r="C2532" s="339" t="s">
        <v>884</v>
      </c>
      <c r="D2532" s="341">
        <v>0</v>
      </c>
      <c r="E2532">
        <v>0</v>
      </c>
    </row>
    <row r="2533" spans="1:5">
      <c r="A2533" s="339">
        <v>103161</v>
      </c>
      <c r="B2533" s="340" t="s">
        <v>7502</v>
      </c>
      <c r="C2533" s="339" t="s">
        <v>884</v>
      </c>
      <c r="D2533" s="341">
        <v>0</v>
      </c>
      <c r="E2533">
        <v>0</v>
      </c>
    </row>
    <row r="2534" spans="1:5">
      <c r="A2534" s="339">
        <v>103162</v>
      </c>
      <c r="B2534" s="340" t="s">
        <v>7503</v>
      </c>
      <c r="C2534" s="339" t="s">
        <v>884</v>
      </c>
      <c r="D2534" s="341">
        <v>0.69</v>
      </c>
      <c r="E2534">
        <v>0.57999999999999996</v>
      </c>
    </row>
    <row r="2535" spans="1:5">
      <c r="A2535" s="339">
        <v>103153</v>
      </c>
      <c r="B2535" s="340" t="s">
        <v>7504</v>
      </c>
      <c r="C2535" s="339" t="s">
        <v>884</v>
      </c>
      <c r="D2535" s="341">
        <v>0</v>
      </c>
      <c r="E2535">
        <v>0</v>
      </c>
    </row>
    <row r="2536" spans="1:5">
      <c r="A2536" s="339">
        <v>103154</v>
      </c>
      <c r="B2536" s="340" t="s">
        <v>7505</v>
      </c>
      <c r="C2536" s="339" t="s">
        <v>884</v>
      </c>
      <c r="D2536" s="341">
        <v>0</v>
      </c>
      <c r="E2536">
        <v>0</v>
      </c>
    </row>
    <row r="2537" spans="1:5">
      <c r="A2537" s="339">
        <v>103155</v>
      </c>
      <c r="B2537" s="340" t="s">
        <v>7506</v>
      </c>
      <c r="C2537" s="339" t="s">
        <v>884</v>
      </c>
      <c r="D2537" s="341">
        <v>0</v>
      </c>
      <c r="E2537">
        <v>0</v>
      </c>
    </row>
    <row r="2538" spans="1:5">
      <c r="A2538" s="339">
        <v>103156</v>
      </c>
      <c r="B2538" s="340" t="s">
        <v>7507</v>
      </c>
      <c r="C2538" s="339" t="s">
        <v>884</v>
      </c>
      <c r="D2538" s="341">
        <v>2.4700000000000002</v>
      </c>
      <c r="E2538">
        <v>2.09</v>
      </c>
    </row>
    <row r="2539" spans="1:5">
      <c r="A2539" s="339">
        <v>103171</v>
      </c>
      <c r="B2539" s="340" t="s">
        <v>7508</v>
      </c>
      <c r="C2539" s="339" t="s">
        <v>884</v>
      </c>
      <c r="D2539" s="341">
        <v>0</v>
      </c>
      <c r="E2539">
        <v>0</v>
      </c>
    </row>
    <row r="2540" spans="1:5">
      <c r="A2540" s="339">
        <v>103172</v>
      </c>
      <c r="B2540" s="340" t="s">
        <v>7509</v>
      </c>
      <c r="C2540" s="339" t="s">
        <v>884</v>
      </c>
      <c r="D2540" s="341">
        <v>0</v>
      </c>
      <c r="E2540">
        <v>0</v>
      </c>
    </row>
    <row r="2541" spans="1:5">
      <c r="A2541" s="339">
        <v>103173</v>
      </c>
      <c r="B2541" s="340" t="s">
        <v>7510</v>
      </c>
      <c r="C2541" s="339" t="s">
        <v>884</v>
      </c>
      <c r="D2541" s="341">
        <v>0</v>
      </c>
      <c r="E2541">
        <v>0</v>
      </c>
    </row>
    <row r="2542" spans="1:5">
      <c r="A2542" s="339">
        <v>103174</v>
      </c>
      <c r="B2542" s="340" t="s">
        <v>7511</v>
      </c>
      <c r="C2542" s="339" t="s">
        <v>884</v>
      </c>
      <c r="D2542" s="341">
        <v>1.97</v>
      </c>
      <c r="E2542">
        <v>1.67</v>
      </c>
    </row>
    <row r="2543" spans="1:5">
      <c r="A2543" s="339">
        <v>103177</v>
      </c>
      <c r="B2543" s="340" t="s">
        <v>7512</v>
      </c>
      <c r="C2543" s="339" t="s">
        <v>884</v>
      </c>
      <c r="D2543" s="341">
        <v>0</v>
      </c>
      <c r="E2543">
        <v>0</v>
      </c>
    </row>
    <row r="2544" spans="1:5">
      <c r="A2544" s="339">
        <v>103178</v>
      </c>
      <c r="B2544" s="340" t="s">
        <v>7513</v>
      </c>
      <c r="C2544" s="339" t="s">
        <v>884</v>
      </c>
      <c r="D2544" s="341">
        <v>0</v>
      </c>
      <c r="E2544">
        <v>0</v>
      </c>
    </row>
    <row r="2545" spans="1:5">
      <c r="A2545" s="339">
        <v>103179</v>
      </c>
      <c r="B2545" s="340" t="s">
        <v>7514</v>
      </c>
      <c r="C2545" s="339" t="s">
        <v>884</v>
      </c>
      <c r="D2545" s="341">
        <v>0</v>
      </c>
      <c r="E2545">
        <v>0</v>
      </c>
    </row>
    <row r="2546" spans="1:5">
      <c r="A2546" s="339">
        <v>103180</v>
      </c>
      <c r="B2546" s="340" t="s">
        <v>7515</v>
      </c>
      <c r="C2546" s="339" t="s">
        <v>884</v>
      </c>
      <c r="D2546" s="341">
        <v>4.54</v>
      </c>
      <c r="E2546">
        <v>3.84</v>
      </c>
    </row>
    <row r="2547" spans="1:5">
      <c r="A2547" s="339">
        <v>103165</v>
      </c>
      <c r="B2547" s="340" t="s">
        <v>7516</v>
      </c>
      <c r="C2547" s="339" t="s">
        <v>884</v>
      </c>
      <c r="D2547" s="341">
        <v>0</v>
      </c>
      <c r="E2547">
        <v>0</v>
      </c>
    </row>
    <row r="2548" spans="1:5">
      <c r="A2548" s="339">
        <v>103166</v>
      </c>
      <c r="B2548" s="340" t="s">
        <v>7517</v>
      </c>
      <c r="C2548" s="339" t="s">
        <v>884</v>
      </c>
      <c r="D2548" s="341">
        <v>0</v>
      </c>
      <c r="E2548">
        <v>0</v>
      </c>
    </row>
    <row r="2549" spans="1:5">
      <c r="A2549" s="339">
        <v>103167</v>
      </c>
      <c r="B2549" s="340" t="s">
        <v>7518</v>
      </c>
      <c r="C2549" s="339" t="s">
        <v>884</v>
      </c>
      <c r="D2549" s="341">
        <v>0</v>
      </c>
      <c r="E2549">
        <v>0</v>
      </c>
    </row>
    <row r="2550" spans="1:5">
      <c r="A2550" s="339">
        <v>103168</v>
      </c>
      <c r="B2550" s="340" t="s">
        <v>7519</v>
      </c>
      <c r="C2550" s="339" t="s">
        <v>884</v>
      </c>
      <c r="D2550" s="341">
        <v>0.79</v>
      </c>
      <c r="E2550">
        <v>0.66</v>
      </c>
    </row>
    <row r="2551" spans="1:5">
      <c r="A2551" s="339">
        <v>102864</v>
      </c>
      <c r="B2551" s="340" t="s">
        <v>7520</v>
      </c>
      <c r="C2551" s="339" t="s">
        <v>884</v>
      </c>
      <c r="D2551" s="341">
        <v>0</v>
      </c>
      <c r="E2551">
        <v>0</v>
      </c>
    </row>
    <row r="2552" spans="1:5">
      <c r="A2552" s="339">
        <v>102865</v>
      </c>
      <c r="B2552" s="340" t="s">
        <v>7521</v>
      </c>
      <c r="C2552" s="339" t="s">
        <v>884</v>
      </c>
      <c r="D2552" s="341">
        <v>0</v>
      </c>
      <c r="E2552">
        <v>0</v>
      </c>
    </row>
    <row r="2553" spans="1:5">
      <c r="A2553" s="339">
        <v>102866</v>
      </c>
      <c r="B2553" s="340" t="s">
        <v>7522</v>
      </c>
      <c r="C2553" s="339" t="s">
        <v>884</v>
      </c>
      <c r="D2553" s="341">
        <v>0</v>
      </c>
      <c r="E2553">
        <v>0</v>
      </c>
    </row>
    <row r="2554" spans="1:5">
      <c r="A2554" s="339">
        <v>102867</v>
      </c>
      <c r="B2554" s="340" t="s">
        <v>7523</v>
      </c>
      <c r="C2554" s="339" t="s">
        <v>884</v>
      </c>
      <c r="D2554" s="341">
        <v>0.7</v>
      </c>
      <c r="E2554">
        <v>0.59</v>
      </c>
    </row>
    <row r="2555" spans="1:5">
      <c r="A2555" s="339">
        <v>106321</v>
      </c>
      <c r="B2555" s="340" t="s">
        <v>7524</v>
      </c>
      <c r="C2555" s="339" t="s">
        <v>884</v>
      </c>
      <c r="D2555" s="341">
        <v>0</v>
      </c>
      <c r="E2555">
        <v>0</v>
      </c>
    </row>
    <row r="2556" spans="1:5">
      <c r="A2556" s="339">
        <v>106322</v>
      </c>
      <c r="B2556" s="340" t="s">
        <v>7525</v>
      </c>
      <c r="C2556" s="339" t="s">
        <v>884</v>
      </c>
      <c r="D2556" s="341">
        <v>0</v>
      </c>
      <c r="E2556">
        <v>0</v>
      </c>
    </row>
    <row r="2557" spans="1:5">
      <c r="A2557" s="339">
        <v>106323</v>
      </c>
      <c r="B2557" s="340" t="s">
        <v>7526</v>
      </c>
      <c r="C2557" s="339" t="s">
        <v>884</v>
      </c>
      <c r="D2557" s="341">
        <v>0</v>
      </c>
      <c r="E2557">
        <v>0</v>
      </c>
    </row>
    <row r="2558" spans="1:5">
      <c r="A2558" s="339">
        <v>106324</v>
      </c>
      <c r="B2558" s="340" t="s">
        <v>7527</v>
      </c>
      <c r="C2558" s="339" t="s">
        <v>884</v>
      </c>
      <c r="D2558" s="341">
        <v>0.65</v>
      </c>
      <c r="E2558">
        <v>0.55000000000000004</v>
      </c>
    </row>
    <row r="2559" spans="1:5">
      <c r="A2559" s="339">
        <v>92108</v>
      </c>
      <c r="B2559" s="340" t="s">
        <v>7528</v>
      </c>
      <c r="C2559" s="339" t="s">
        <v>884</v>
      </c>
      <c r="D2559" s="341">
        <v>1.06</v>
      </c>
      <c r="E2559">
        <v>0.95</v>
      </c>
    </row>
    <row r="2560" spans="1:5">
      <c r="A2560" s="339">
        <v>92109</v>
      </c>
      <c r="B2560" s="340" t="s">
        <v>7529</v>
      </c>
      <c r="C2560" s="339" t="s">
        <v>884</v>
      </c>
      <c r="D2560" s="341">
        <v>0.24</v>
      </c>
      <c r="E2560">
        <v>0.22</v>
      </c>
    </row>
    <row r="2561" spans="1:5">
      <c r="A2561" s="339">
        <v>92110</v>
      </c>
      <c r="B2561" s="340" t="s">
        <v>7530</v>
      </c>
      <c r="C2561" s="339" t="s">
        <v>884</v>
      </c>
      <c r="D2561" s="341">
        <v>1.32</v>
      </c>
      <c r="E2561">
        <v>1.19</v>
      </c>
    </row>
    <row r="2562" spans="1:5">
      <c r="A2562" s="339">
        <v>92111</v>
      </c>
      <c r="B2562" s="340" t="s">
        <v>7531</v>
      </c>
      <c r="C2562" s="339" t="s">
        <v>884</v>
      </c>
      <c r="D2562" s="341">
        <v>1.3</v>
      </c>
      <c r="E2562">
        <v>1.1000000000000001</v>
      </c>
    </row>
    <row r="2563" spans="1:5">
      <c r="A2563" s="339">
        <v>90670</v>
      </c>
      <c r="B2563" s="340" t="s">
        <v>7532</v>
      </c>
      <c r="C2563" s="339" t="s">
        <v>884</v>
      </c>
      <c r="D2563" s="341">
        <v>243.38</v>
      </c>
      <c r="E2563">
        <v>243.38</v>
      </c>
    </row>
    <row r="2564" spans="1:5">
      <c r="A2564" s="339">
        <v>90671</v>
      </c>
      <c r="B2564" s="340" t="s">
        <v>7533</v>
      </c>
      <c r="C2564" s="339" t="s">
        <v>884</v>
      </c>
      <c r="D2564" s="341">
        <v>65.290000000000006</v>
      </c>
      <c r="E2564">
        <v>65.290000000000006</v>
      </c>
    </row>
    <row r="2565" spans="1:5">
      <c r="A2565" s="339">
        <v>90672</v>
      </c>
      <c r="B2565" s="340" t="s">
        <v>7534</v>
      </c>
      <c r="C2565" s="339" t="s">
        <v>884</v>
      </c>
      <c r="D2565" s="341">
        <v>304.57</v>
      </c>
      <c r="E2565">
        <v>304.57</v>
      </c>
    </row>
    <row r="2566" spans="1:5">
      <c r="A2566" s="339">
        <v>90673</v>
      </c>
      <c r="B2566" s="340" t="s">
        <v>7535</v>
      </c>
      <c r="C2566" s="339" t="s">
        <v>884</v>
      </c>
      <c r="D2566" s="341">
        <v>129.53</v>
      </c>
      <c r="E2566">
        <v>144.72</v>
      </c>
    </row>
    <row r="2567" spans="1:5">
      <c r="A2567" s="339">
        <v>93220</v>
      </c>
      <c r="B2567" s="340" t="s">
        <v>7536</v>
      </c>
      <c r="C2567" s="339" t="s">
        <v>884</v>
      </c>
      <c r="D2567" s="341">
        <v>373.19</v>
      </c>
      <c r="E2567">
        <v>373.19</v>
      </c>
    </row>
    <row r="2568" spans="1:5">
      <c r="A2568" s="339">
        <v>93221</v>
      </c>
      <c r="B2568" s="340" t="s">
        <v>7537</v>
      </c>
      <c r="C2568" s="339" t="s">
        <v>884</v>
      </c>
      <c r="D2568" s="341">
        <v>100.12</v>
      </c>
      <c r="E2568">
        <v>100.12</v>
      </c>
    </row>
    <row r="2569" spans="1:5">
      <c r="A2569" s="339">
        <v>93222</v>
      </c>
      <c r="B2569" s="340" t="s">
        <v>7538</v>
      </c>
      <c r="C2569" s="339" t="s">
        <v>884</v>
      </c>
      <c r="D2569" s="341">
        <v>467.01</v>
      </c>
      <c r="E2569">
        <v>467.01</v>
      </c>
    </row>
    <row r="2570" spans="1:5">
      <c r="A2570" s="339">
        <v>93223</v>
      </c>
      <c r="B2570" s="340" t="s">
        <v>7539</v>
      </c>
      <c r="C2570" s="339" t="s">
        <v>884</v>
      </c>
      <c r="D2570" s="341">
        <v>169.19</v>
      </c>
      <c r="E2570">
        <v>189.03</v>
      </c>
    </row>
    <row r="2571" spans="1:5">
      <c r="A2571" s="339">
        <v>104691</v>
      </c>
      <c r="B2571" s="340" t="s">
        <v>7540</v>
      </c>
      <c r="C2571" s="339" t="s">
        <v>884</v>
      </c>
      <c r="D2571" s="341">
        <v>0.97</v>
      </c>
      <c r="E2571">
        <v>0.97</v>
      </c>
    </row>
    <row r="2572" spans="1:5">
      <c r="A2572" s="339">
        <v>104692</v>
      </c>
      <c r="B2572" s="340" t="s">
        <v>7541</v>
      </c>
      <c r="C2572" s="339" t="s">
        <v>884</v>
      </c>
      <c r="D2572" s="341">
        <v>0.22</v>
      </c>
      <c r="E2572">
        <v>0.22</v>
      </c>
    </row>
    <row r="2573" spans="1:5">
      <c r="A2573" s="339">
        <v>104693</v>
      </c>
      <c r="B2573" s="340" t="s">
        <v>7542</v>
      </c>
      <c r="C2573" s="339" t="s">
        <v>884</v>
      </c>
      <c r="D2573" s="341">
        <v>1.21</v>
      </c>
      <c r="E2573">
        <v>1.21</v>
      </c>
    </row>
    <row r="2574" spans="1:5">
      <c r="A2574" s="339">
        <v>104694</v>
      </c>
      <c r="B2574" s="340" t="s">
        <v>7543</v>
      </c>
      <c r="C2574" s="339" t="s">
        <v>884</v>
      </c>
      <c r="D2574" s="341">
        <v>2.21</v>
      </c>
      <c r="E2574">
        <v>1.87</v>
      </c>
    </row>
    <row r="2575" spans="1:5">
      <c r="A2575" s="339">
        <v>90676</v>
      </c>
      <c r="B2575" s="340" t="s">
        <v>7544</v>
      </c>
      <c r="C2575" s="339" t="s">
        <v>884</v>
      </c>
      <c r="D2575" s="341">
        <v>100.17</v>
      </c>
      <c r="E2575">
        <v>100.17</v>
      </c>
    </row>
    <row r="2576" spans="1:5">
      <c r="A2576" s="339">
        <v>91021</v>
      </c>
      <c r="B2576" s="340" t="s">
        <v>7545</v>
      </c>
      <c r="C2576" s="339" t="s">
        <v>884</v>
      </c>
      <c r="D2576" s="341">
        <v>12.29</v>
      </c>
      <c r="E2576">
        <v>12.29</v>
      </c>
    </row>
    <row r="2577" spans="1:5">
      <c r="A2577" s="339">
        <v>90677</v>
      </c>
      <c r="B2577" s="340" t="s">
        <v>7546</v>
      </c>
      <c r="C2577" s="339" t="s">
        <v>884</v>
      </c>
      <c r="D2577" s="341">
        <v>30.34</v>
      </c>
      <c r="E2577">
        <v>30.34</v>
      </c>
    </row>
    <row r="2578" spans="1:5">
      <c r="A2578" s="339">
        <v>90678</v>
      </c>
      <c r="B2578" s="340" t="s">
        <v>7547</v>
      </c>
      <c r="C2578" s="339" t="s">
        <v>884</v>
      </c>
      <c r="D2578" s="341">
        <v>140.47999999999999</v>
      </c>
      <c r="E2578">
        <v>140.47999999999999</v>
      </c>
    </row>
    <row r="2579" spans="1:5">
      <c r="A2579" s="339">
        <v>90679</v>
      </c>
      <c r="B2579" s="340" t="s">
        <v>7548</v>
      </c>
      <c r="C2579" s="339" t="s">
        <v>884</v>
      </c>
      <c r="D2579" s="341">
        <v>99.33</v>
      </c>
      <c r="E2579">
        <v>110.98</v>
      </c>
    </row>
    <row r="2580" spans="1:5">
      <c r="A2580" s="339">
        <v>102870</v>
      </c>
      <c r="B2580" s="340" t="s">
        <v>7549</v>
      </c>
      <c r="C2580" s="339" t="s">
        <v>884</v>
      </c>
      <c r="D2580" s="341">
        <v>354.94</v>
      </c>
      <c r="E2580">
        <v>354.94</v>
      </c>
    </row>
    <row r="2581" spans="1:5">
      <c r="A2581" s="339">
        <v>102871</v>
      </c>
      <c r="B2581" s="340" t="s">
        <v>7550</v>
      </c>
      <c r="C2581" s="339" t="s">
        <v>884</v>
      </c>
      <c r="D2581" s="341">
        <v>95.89</v>
      </c>
      <c r="E2581">
        <v>95.89</v>
      </c>
    </row>
    <row r="2582" spans="1:5">
      <c r="A2582" s="339">
        <v>102872</v>
      </c>
      <c r="B2582" s="340" t="s">
        <v>7551</v>
      </c>
      <c r="C2582" s="339" t="s">
        <v>884</v>
      </c>
      <c r="D2582" s="341">
        <v>444.18</v>
      </c>
      <c r="E2582">
        <v>444.18</v>
      </c>
    </row>
    <row r="2583" spans="1:5">
      <c r="A2583" s="339">
        <v>102873</v>
      </c>
      <c r="B2583" s="340" t="s">
        <v>7552</v>
      </c>
      <c r="C2583" s="339" t="s">
        <v>884</v>
      </c>
      <c r="D2583" s="341">
        <v>129.53</v>
      </c>
      <c r="E2583">
        <v>144.72</v>
      </c>
    </row>
    <row r="2584" spans="1:5">
      <c r="A2584" s="339">
        <v>102960</v>
      </c>
      <c r="B2584" s="340" t="s">
        <v>7553</v>
      </c>
      <c r="C2584" s="339" t="s">
        <v>884</v>
      </c>
      <c r="D2584" s="341">
        <v>172.26</v>
      </c>
      <c r="E2584">
        <v>172.26</v>
      </c>
    </row>
    <row r="2585" spans="1:5">
      <c r="A2585" s="339">
        <v>102961</v>
      </c>
      <c r="B2585" s="340" t="s">
        <v>7554</v>
      </c>
      <c r="C2585" s="339" t="s">
        <v>884</v>
      </c>
      <c r="D2585" s="341">
        <v>46.54</v>
      </c>
      <c r="E2585">
        <v>46.54</v>
      </c>
    </row>
    <row r="2586" spans="1:5">
      <c r="A2586" s="339">
        <v>102962</v>
      </c>
      <c r="B2586" s="340" t="s">
        <v>7555</v>
      </c>
      <c r="C2586" s="339" t="s">
        <v>884</v>
      </c>
      <c r="D2586" s="341">
        <v>161.59</v>
      </c>
      <c r="E2586">
        <v>161.59</v>
      </c>
    </row>
    <row r="2587" spans="1:5">
      <c r="A2587" s="339">
        <v>102963</v>
      </c>
      <c r="B2587" s="340" t="s">
        <v>7556</v>
      </c>
      <c r="C2587" s="339" t="s">
        <v>884</v>
      </c>
      <c r="D2587" s="341">
        <v>91.82</v>
      </c>
      <c r="E2587">
        <v>102.59</v>
      </c>
    </row>
    <row r="2588" spans="1:5">
      <c r="A2588" s="339">
        <v>90621</v>
      </c>
      <c r="B2588" s="340" t="s">
        <v>7557</v>
      </c>
      <c r="C2588" s="339" t="s">
        <v>884</v>
      </c>
      <c r="D2588" s="341">
        <v>2.25</v>
      </c>
      <c r="E2588">
        <v>2.48</v>
      </c>
    </row>
    <row r="2589" spans="1:5">
      <c r="A2589" s="339">
        <v>90622</v>
      </c>
      <c r="B2589" s="340" t="s">
        <v>7558</v>
      </c>
      <c r="C2589" s="339" t="s">
        <v>884</v>
      </c>
      <c r="D2589" s="341">
        <v>0.52</v>
      </c>
      <c r="E2589">
        <v>0.56999999999999995</v>
      </c>
    </row>
    <row r="2590" spans="1:5">
      <c r="A2590" s="339">
        <v>90623</v>
      </c>
      <c r="B2590" s="340" t="s">
        <v>7559</v>
      </c>
      <c r="C2590" s="339" t="s">
        <v>884</v>
      </c>
      <c r="D2590" s="341">
        <v>2.81</v>
      </c>
      <c r="E2590">
        <v>3.11</v>
      </c>
    </row>
    <row r="2591" spans="1:5">
      <c r="A2591" s="339">
        <v>90624</v>
      </c>
      <c r="B2591" s="340" t="s">
        <v>7560</v>
      </c>
      <c r="C2591" s="339" t="s">
        <v>884</v>
      </c>
      <c r="D2591" s="341">
        <v>3.25</v>
      </c>
      <c r="E2591">
        <v>2.75</v>
      </c>
    </row>
    <row r="2592" spans="1:5">
      <c r="A2592" s="339">
        <v>102876</v>
      </c>
      <c r="B2592" s="340" t="s">
        <v>7561</v>
      </c>
      <c r="C2592" s="339" t="s">
        <v>884</v>
      </c>
      <c r="D2592" s="341">
        <v>493.26</v>
      </c>
      <c r="E2592">
        <v>493.26</v>
      </c>
    </row>
    <row r="2593" spans="1:5">
      <c r="A2593" s="339">
        <v>102877</v>
      </c>
      <c r="B2593" s="340" t="s">
        <v>7562</v>
      </c>
      <c r="C2593" s="339" t="s">
        <v>884</v>
      </c>
      <c r="D2593" s="341">
        <v>133.26</v>
      </c>
      <c r="E2593">
        <v>133.26</v>
      </c>
    </row>
    <row r="2594" spans="1:5">
      <c r="A2594" s="339">
        <v>102878</v>
      </c>
      <c r="B2594" s="340" t="s">
        <v>7563</v>
      </c>
      <c r="C2594" s="339" t="s">
        <v>884</v>
      </c>
      <c r="D2594" s="341">
        <v>617.27</v>
      </c>
      <c r="E2594">
        <v>617.27</v>
      </c>
    </row>
    <row r="2595" spans="1:5">
      <c r="A2595" s="339">
        <v>102879</v>
      </c>
      <c r="B2595" s="340" t="s">
        <v>7564</v>
      </c>
      <c r="C2595" s="339" t="s">
        <v>884</v>
      </c>
      <c r="D2595" s="341">
        <v>194.4</v>
      </c>
      <c r="E2595">
        <v>217.2</v>
      </c>
    </row>
    <row r="2596" spans="1:5">
      <c r="A2596" s="339">
        <v>103220</v>
      </c>
      <c r="B2596" s="340" t="s">
        <v>7565</v>
      </c>
      <c r="C2596" s="339" t="s">
        <v>884</v>
      </c>
      <c r="D2596" s="341">
        <v>150.85</v>
      </c>
      <c r="E2596">
        <v>150.85</v>
      </c>
    </row>
    <row r="2597" spans="1:5">
      <c r="A2597" s="339">
        <v>103221</v>
      </c>
      <c r="B2597" s="340" t="s">
        <v>7566</v>
      </c>
      <c r="C2597" s="339" t="s">
        <v>884</v>
      </c>
      <c r="D2597" s="341">
        <v>40.75</v>
      </c>
      <c r="E2597">
        <v>40.75</v>
      </c>
    </row>
    <row r="2598" spans="1:5">
      <c r="A2598" s="339">
        <v>103222</v>
      </c>
      <c r="B2598" s="340" t="s">
        <v>7567</v>
      </c>
      <c r="C2598" s="339" t="s">
        <v>884</v>
      </c>
      <c r="D2598" s="341">
        <v>188.77</v>
      </c>
      <c r="E2598">
        <v>188.77</v>
      </c>
    </row>
    <row r="2599" spans="1:5">
      <c r="A2599" s="339">
        <v>103223</v>
      </c>
      <c r="B2599" s="340" t="s">
        <v>7568</v>
      </c>
      <c r="C2599" s="339" t="s">
        <v>884</v>
      </c>
      <c r="D2599" s="341">
        <v>37.97</v>
      </c>
      <c r="E2599">
        <v>42.42</v>
      </c>
    </row>
    <row r="2600" spans="1:5">
      <c r="A2600" s="339">
        <v>103232</v>
      </c>
      <c r="B2600" s="340" t="s">
        <v>7569</v>
      </c>
      <c r="C2600" s="339" t="s">
        <v>884</v>
      </c>
      <c r="D2600" s="341">
        <v>473.27</v>
      </c>
      <c r="E2600">
        <v>473.27</v>
      </c>
    </row>
    <row r="2601" spans="1:5">
      <c r="A2601" s="339">
        <v>103233</v>
      </c>
      <c r="B2601" s="340" t="s">
        <v>7570</v>
      </c>
      <c r="C2601" s="339" t="s">
        <v>884</v>
      </c>
      <c r="D2601" s="341">
        <v>127.86</v>
      </c>
      <c r="E2601">
        <v>127.86</v>
      </c>
    </row>
    <row r="2602" spans="1:5">
      <c r="A2602" s="339">
        <v>103234</v>
      </c>
      <c r="B2602" s="340" t="s">
        <v>7571</v>
      </c>
      <c r="C2602" s="339" t="s">
        <v>884</v>
      </c>
      <c r="D2602" s="341">
        <v>621.54999999999995</v>
      </c>
      <c r="E2602">
        <v>621.54999999999995</v>
      </c>
    </row>
    <row r="2603" spans="1:5">
      <c r="A2603" s="339">
        <v>103235</v>
      </c>
      <c r="B2603" s="340" t="s">
        <v>7572</v>
      </c>
      <c r="C2603" s="339" t="s">
        <v>884</v>
      </c>
      <c r="D2603" s="341">
        <v>111.18</v>
      </c>
      <c r="E2603">
        <v>124.22</v>
      </c>
    </row>
    <row r="2604" spans="1:5">
      <c r="A2604" s="339">
        <v>103228</v>
      </c>
      <c r="B2604" s="340" t="s">
        <v>7573</v>
      </c>
      <c r="C2604" s="339" t="s">
        <v>884</v>
      </c>
      <c r="D2604" s="341">
        <v>433.08</v>
      </c>
      <c r="E2604">
        <v>433.08</v>
      </c>
    </row>
    <row r="2605" spans="1:5">
      <c r="A2605" s="339">
        <v>103226</v>
      </c>
      <c r="B2605" s="340" t="s">
        <v>7574</v>
      </c>
      <c r="C2605" s="339" t="s">
        <v>884</v>
      </c>
      <c r="D2605" s="341">
        <v>346.07</v>
      </c>
      <c r="E2605">
        <v>346.07</v>
      </c>
    </row>
    <row r="2606" spans="1:5">
      <c r="A2606" s="339">
        <v>103227</v>
      </c>
      <c r="B2606" s="340" t="s">
        <v>7575</v>
      </c>
      <c r="C2606" s="339" t="s">
        <v>884</v>
      </c>
      <c r="D2606" s="341">
        <v>93.49</v>
      </c>
      <c r="E2606">
        <v>93.49</v>
      </c>
    </row>
    <row r="2607" spans="1:5">
      <c r="A2607" s="339">
        <v>103229</v>
      </c>
      <c r="B2607" s="340" t="s">
        <v>7576</v>
      </c>
      <c r="C2607" s="339" t="s">
        <v>884</v>
      </c>
      <c r="D2607" s="341">
        <v>94.28</v>
      </c>
      <c r="E2607">
        <v>105.34</v>
      </c>
    </row>
    <row r="2608" spans="1:5">
      <c r="A2608" s="339">
        <v>102972</v>
      </c>
      <c r="B2608" s="340" t="s">
        <v>7577</v>
      </c>
      <c r="C2608" s="339" t="s">
        <v>884</v>
      </c>
      <c r="D2608" s="341">
        <v>91.94</v>
      </c>
      <c r="E2608">
        <v>91.94</v>
      </c>
    </row>
    <row r="2609" spans="1:5">
      <c r="A2609" s="339">
        <v>102973</v>
      </c>
      <c r="B2609" s="340" t="s">
        <v>7578</v>
      </c>
      <c r="C2609" s="339" t="s">
        <v>884</v>
      </c>
      <c r="D2609" s="341">
        <v>25.53</v>
      </c>
      <c r="E2609">
        <v>25.53</v>
      </c>
    </row>
    <row r="2610" spans="1:5">
      <c r="A2610" s="339">
        <v>102974</v>
      </c>
      <c r="B2610" s="340" t="s">
        <v>7579</v>
      </c>
      <c r="C2610" s="339" t="s">
        <v>884</v>
      </c>
      <c r="D2610" s="341">
        <v>86.25</v>
      </c>
      <c r="E2610">
        <v>86.25</v>
      </c>
    </row>
    <row r="2611" spans="1:5">
      <c r="A2611" s="339">
        <v>96301</v>
      </c>
      <c r="B2611" s="340" t="s">
        <v>7580</v>
      </c>
      <c r="C2611" s="339" t="s">
        <v>884</v>
      </c>
      <c r="D2611" s="341">
        <v>53.2</v>
      </c>
      <c r="E2611">
        <v>59.44</v>
      </c>
    </row>
    <row r="2612" spans="1:5">
      <c r="A2612" s="339">
        <v>90627</v>
      </c>
      <c r="B2612" s="340" t="s">
        <v>7581</v>
      </c>
      <c r="C2612" s="339" t="s">
        <v>884</v>
      </c>
      <c r="D2612" s="341">
        <v>53.95</v>
      </c>
      <c r="E2612">
        <v>53.95</v>
      </c>
    </row>
    <row r="2613" spans="1:5">
      <c r="A2613" s="339">
        <v>90628</v>
      </c>
      <c r="B2613" s="340" t="s">
        <v>7582</v>
      </c>
      <c r="C2613" s="339" t="s">
        <v>884</v>
      </c>
      <c r="D2613" s="341">
        <v>14.47</v>
      </c>
      <c r="E2613">
        <v>14.47</v>
      </c>
    </row>
    <row r="2614" spans="1:5">
      <c r="A2614" s="339">
        <v>90629</v>
      </c>
      <c r="B2614" s="340" t="s">
        <v>7583</v>
      </c>
      <c r="C2614" s="339" t="s">
        <v>884</v>
      </c>
      <c r="D2614" s="341">
        <v>67.510000000000005</v>
      </c>
      <c r="E2614">
        <v>67.510000000000005</v>
      </c>
    </row>
    <row r="2615" spans="1:5">
      <c r="A2615" s="339">
        <v>90630</v>
      </c>
      <c r="B2615" s="340" t="s">
        <v>7584</v>
      </c>
      <c r="C2615" s="339" t="s">
        <v>884</v>
      </c>
      <c r="D2615" s="341">
        <v>1.54</v>
      </c>
      <c r="E2615">
        <v>1.31</v>
      </c>
    </row>
    <row r="2616" spans="1:5">
      <c r="A2616" s="339">
        <v>95704</v>
      </c>
      <c r="B2616" s="340" t="s">
        <v>7585</v>
      </c>
      <c r="C2616" s="339" t="s">
        <v>884</v>
      </c>
      <c r="D2616" s="341">
        <v>54.47</v>
      </c>
      <c r="E2616">
        <v>54.47</v>
      </c>
    </row>
    <row r="2617" spans="1:5">
      <c r="A2617" s="339">
        <v>95705</v>
      </c>
      <c r="B2617" s="340" t="s">
        <v>7586</v>
      </c>
      <c r="C2617" s="339" t="s">
        <v>884</v>
      </c>
      <c r="D2617" s="341">
        <v>14.61</v>
      </c>
      <c r="E2617">
        <v>14.61</v>
      </c>
    </row>
    <row r="2618" spans="1:5">
      <c r="A2618" s="339">
        <v>95706</v>
      </c>
      <c r="B2618" s="340" t="s">
        <v>7587</v>
      </c>
      <c r="C2618" s="339" t="s">
        <v>884</v>
      </c>
      <c r="D2618" s="341">
        <v>68.17</v>
      </c>
      <c r="E2618">
        <v>68.17</v>
      </c>
    </row>
    <row r="2619" spans="1:5">
      <c r="A2619" s="339">
        <v>95707</v>
      </c>
      <c r="B2619" s="340" t="s">
        <v>7588</v>
      </c>
      <c r="C2619" s="339" t="s">
        <v>884</v>
      </c>
      <c r="D2619" s="341">
        <v>4.26</v>
      </c>
      <c r="E2619">
        <v>3.6</v>
      </c>
    </row>
    <row r="2620" spans="1:5">
      <c r="A2620" s="339">
        <v>91273</v>
      </c>
      <c r="B2620" s="340" t="s">
        <v>7589</v>
      </c>
      <c r="C2620" s="339" t="s">
        <v>884</v>
      </c>
      <c r="D2620" s="341">
        <v>0.56999999999999995</v>
      </c>
      <c r="E2620">
        <v>0.56999999999999995</v>
      </c>
    </row>
    <row r="2621" spans="1:5">
      <c r="A2621" s="339">
        <v>91274</v>
      </c>
      <c r="B2621" s="340" t="s">
        <v>7590</v>
      </c>
      <c r="C2621" s="339" t="s">
        <v>884</v>
      </c>
      <c r="D2621" s="341">
        <v>0.15</v>
      </c>
      <c r="E2621">
        <v>0.15</v>
      </c>
    </row>
    <row r="2622" spans="1:5">
      <c r="A2622" s="339">
        <v>91275</v>
      </c>
      <c r="B2622" s="340" t="s">
        <v>7591</v>
      </c>
      <c r="C2622" s="339" t="s">
        <v>884</v>
      </c>
      <c r="D2622" s="341">
        <v>0.71</v>
      </c>
      <c r="E2622">
        <v>0.71</v>
      </c>
    </row>
    <row r="2623" spans="1:5">
      <c r="A2623" s="339">
        <v>91276</v>
      </c>
      <c r="B2623" s="340" t="s">
        <v>7592</v>
      </c>
      <c r="C2623" s="339" t="s">
        <v>884</v>
      </c>
      <c r="D2623" s="341">
        <v>9.48</v>
      </c>
      <c r="E2623">
        <v>9.41</v>
      </c>
    </row>
    <row r="2624" spans="1:5">
      <c r="A2624" s="339">
        <v>102882</v>
      </c>
      <c r="B2624" s="340" t="s">
        <v>7593</v>
      </c>
      <c r="C2624" s="339" t="s">
        <v>884</v>
      </c>
      <c r="D2624" s="341">
        <v>0</v>
      </c>
      <c r="E2624">
        <v>0</v>
      </c>
    </row>
    <row r="2625" spans="1:5">
      <c r="A2625" s="339">
        <v>102883</v>
      </c>
      <c r="B2625" s="340" t="s">
        <v>7594</v>
      </c>
      <c r="C2625" s="339" t="s">
        <v>884</v>
      </c>
      <c r="D2625" s="341">
        <v>0</v>
      </c>
      <c r="E2625">
        <v>0</v>
      </c>
    </row>
    <row r="2626" spans="1:5">
      <c r="A2626" s="339">
        <v>102884</v>
      </c>
      <c r="B2626" s="340" t="s">
        <v>7595</v>
      </c>
      <c r="C2626" s="339" t="s">
        <v>884</v>
      </c>
      <c r="D2626" s="341">
        <v>0</v>
      </c>
      <c r="E2626">
        <v>0</v>
      </c>
    </row>
    <row r="2627" spans="1:5">
      <c r="A2627" s="339">
        <v>102885</v>
      </c>
      <c r="B2627" s="340" t="s">
        <v>7596</v>
      </c>
      <c r="C2627" s="339" t="s">
        <v>884</v>
      </c>
      <c r="D2627" s="341">
        <v>1.33</v>
      </c>
      <c r="E2627">
        <v>1.1200000000000001</v>
      </c>
    </row>
    <row r="2628" spans="1:5">
      <c r="A2628" s="339">
        <v>95272</v>
      </c>
      <c r="B2628" s="340" t="s">
        <v>7597</v>
      </c>
      <c r="C2628" s="339" t="s">
        <v>884</v>
      </c>
      <c r="D2628" s="341">
        <v>0.57999999999999996</v>
      </c>
      <c r="E2628">
        <v>0.57999999999999996</v>
      </c>
    </row>
    <row r="2629" spans="1:5">
      <c r="A2629" s="339">
        <v>95273</v>
      </c>
      <c r="B2629" s="340" t="s">
        <v>7598</v>
      </c>
      <c r="C2629" s="339" t="s">
        <v>884</v>
      </c>
      <c r="D2629" s="341">
        <v>0.13</v>
      </c>
      <c r="E2629">
        <v>0.13</v>
      </c>
    </row>
    <row r="2630" spans="1:5">
      <c r="A2630" s="339">
        <v>95274</v>
      </c>
      <c r="B2630" s="340" t="s">
        <v>7599</v>
      </c>
      <c r="C2630" s="339" t="s">
        <v>884</v>
      </c>
      <c r="D2630" s="341">
        <v>0.45</v>
      </c>
      <c r="E2630">
        <v>0.45</v>
      </c>
    </row>
    <row r="2631" spans="1:5">
      <c r="A2631" s="339">
        <v>95275</v>
      </c>
      <c r="B2631" s="340" t="s">
        <v>7600</v>
      </c>
      <c r="C2631" s="339" t="s">
        <v>884</v>
      </c>
      <c r="D2631" s="341">
        <v>2.64</v>
      </c>
      <c r="E2631">
        <v>2.23</v>
      </c>
    </row>
    <row r="2632" spans="1:5">
      <c r="A2632" s="339">
        <v>106232</v>
      </c>
      <c r="B2632" s="340" t="s">
        <v>7601</v>
      </c>
      <c r="C2632" s="339" t="s">
        <v>884</v>
      </c>
      <c r="D2632" s="341">
        <v>0</v>
      </c>
      <c r="E2632">
        <v>0</v>
      </c>
    </row>
    <row r="2633" spans="1:5">
      <c r="A2633" s="339">
        <v>106235</v>
      </c>
      <c r="B2633" s="340" t="s">
        <v>7602</v>
      </c>
      <c r="C2633" s="339" t="s">
        <v>884</v>
      </c>
      <c r="D2633" s="341">
        <v>0</v>
      </c>
      <c r="E2633">
        <v>0</v>
      </c>
    </row>
    <row r="2634" spans="1:5">
      <c r="A2634" s="339">
        <v>106233</v>
      </c>
      <c r="B2634" s="340" t="s">
        <v>7603</v>
      </c>
      <c r="C2634" s="339" t="s">
        <v>884</v>
      </c>
      <c r="D2634" s="341">
        <v>0</v>
      </c>
      <c r="E2634">
        <v>0</v>
      </c>
    </row>
    <row r="2635" spans="1:5">
      <c r="A2635" s="339">
        <v>106234</v>
      </c>
      <c r="B2635" s="340" t="s">
        <v>7604</v>
      </c>
      <c r="C2635" s="339" t="s">
        <v>884</v>
      </c>
      <c r="D2635" s="341">
        <v>0</v>
      </c>
      <c r="E2635">
        <v>0</v>
      </c>
    </row>
    <row r="2636" spans="1:5">
      <c r="A2636" s="339">
        <v>106236</v>
      </c>
      <c r="B2636" s="340" t="s">
        <v>7605</v>
      </c>
      <c r="C2636" s="339" t="s">
        <v>884</v>
      </c>
      <c r="D2636" s="341">
        <v>167.63</v>
      </c>
      <c r="E2636">
        <v>187.29</v>
      </c>
    </row>
    <row r="2637" spans="1:5">
      <c r="A2637" s="339">
        <v>88419</v>
      </c>
      <c r="B2637" s="340" t="s">
        <v>7606</v>
      </c>
      <c r="C2637" s="339" t="s">
        <v>884</v>
      </c>
      <c r="D2637" s="341">
        <v>5.89</v>
      </c>
      <c r="E2637">
        <v>5.3</v>
      </c>
    </row>
    <row r="2638" spans="1:5">
      <c r="A2638" s="339">
        <v>88422</v>
      </c>
      <c r="B2638" s="340" t="s">
        <v>7607</v>
      </c>
      <c r="C2638" s="339" t="s">
        <v>884</v>
      </c>
      <c r="D2638" s="341">
        <v>1.36</v>
      </c>
      <c r="E2638">
        <v>1.22</v>
      </c>
    </row>
    <row r="2639" spans="1:5">
      <c r="A2639" s="339">
        <v>88425</v>
      </c>
      <c r="B2639" s="340" t="s">
        <v>7608</v>
      </c>
      <c r="C2639" s="339" t="s">
        <v>884</v>
      </c>
      <c r="D2639" s="341">
        <v>7.37</v>
      </c>
      <c r="E2639">
        <v>6.63</v>
      </c>
    </row>
    <row r="2640" spans="1:5">
      <c r="A2640" s="339">
        <v>88427</v>
      </c>
      <c r="B2640" s="340" t="s">
        <v>7609</v>
      </c>
      <c r="C2640" s="339" t="s">
        <v>884</v>
      </c>
      <c r="D2640" s="341">
        <v>1.1000000000000001</v>
      </c>
      <c r="E2640">
        <v>0.93</v>
      </c>
    </row>
    <row r="2641" spans="1:5">
      <c r="A2641" s="339">
        <v>88434</v>
      </c>
      <c r="B2641" s="340" t="s">
        <v>7610</v>
      </c>
      <c r="C2641" s="339" t="s">
        <v>884</v>
      </c>
      <c r="D2641" s="341">
        <v>7.81</v>
      </c>
      <c r="E2641">
        <v>7.03</v>
      </c>
    </row>
    <row r="2642" spans="1:5">
      <c r="A2642" s="339">
        <v>88435</v>
      </c>
      <c r="B2642" s="340" t="s">
        <v>7611</v>
      </c>
      <c r="C2642" s="339" t="s">
        <v>884</v>
      </c>
      <c r="D2642" s="341">
        <v>1.8</v>
      </c>
      <c r="E2642">
        <v>1.62</v>
      </c>
    </row>
    <row r="2643" spans="1:5">
      <c r="A2643" s="339">
        <v>88436</v>
      </c>
      <c r="B2643" s="340" t="s">
        <v>7612</v>
      </c>
      <c r="C2643" s="339" t="s">
        <v>884</v>
      </c>
      <c r="D2643" s="341">
        <v>9.76</v>
      </c>
      <c r="E2643">
        <v>8.7899999999999991</v>
      </c>
    </row>
    <row r="2644" spans="1:5">
      <c r="A2644" s="339">
        <v>88437</v>
      </c>
      <c r="B2644" s="340" t="s">
        <v>7613</v>
      </c>
      <c r="C2644" s="339" t="s">
        <v>884</v>
      </c>
      <c r="D2644" s="341">
        <v>1.1000000000000001</v>
      </c>
      <c r="E2644">
        <v>0.93</v>
      </c>
    </row>
    <row r="2645" spans="1:5">
      <c r="A2645" s="339">
        <v>90664</v>
      </c>
      <c r="B2645" s="340" t="s">
        <v>7614</v>
      </c>
      <c r="C2645" s="339" t="s">
        <v>884</v>
      </c>
      <c r="D2645" s="341">
        <v>7.06</v>
      </c>
      <c r="E2645">
        <v>7.06</v>
      </c>
    </row>
    <row r="2646" spans="1:5">
      <c r="A2646" s="339">
        <v>90665</v>
      </c>
      <c r="B2646" s="340" t="s">
        <v>7615</v>
      </c>
      <c r="C2646" s="339" t="s">
        <v>884</v>
      </c>
      <c r="D2646" s="341">
        <v>1.88</v>
      </c>
      <c r="E2646">
        <v>1.88</v>
      </c>
    </row>
    <row r="2647" spans="1:5">
      <c r="A2647" s="339">
        <v>90666</v>
      </c>
      <c r="B2647" s="340" t="s">
        <v>7616</v>
      </c>
      <c r="C2647" s="339" t="s">
        <v>884</v>
      </c>
      <c r="D2647" s="341">
        <v>8.84</v>
      </c>
      <c r="E2647">
        <v>8.84</v>
      </c>
    </row>
    <row r="2648" spans="1:5">
      <c r="A2648" s="339">
        <v>90667</v>
      </c>
      <c r="B2648" s="340" t="s">
        <v>7617</v>
      </c>
      <c r="C2648" s="339" t="s">
        <v>884</v>
      </c>
      <c r="D2648" s="341">
        <v>16.2</v>
      </c>
      <c r="E2648">
        <v>18.100000000000001</v>
      </c>
    </row>
    <row r="2649" spans="1:5">
      <c r="A2649" s="339">
        <v>102977</v>
      </c>
      <c r="B2649" s="340" t="s">
        <v>7618</v>
      </c>
      <c r="C2649" s="339" t="s">
        <v>884</v>
      </c>
      <c r="D2649" s="341">
        <v>0</v>
      </c>
      <c r="E2649">
        <v>0</v>
      </c>
    </row>
    <row r="2650" spans="1:5">
      <c r="A2650" s="339">
        <v>102978</v>
      </c>
      <c r="B2650" s="340" t="s">
        <v>7619</v>
      </c>
      <c r="C2650" s="339" t="s">
        <v>884</v>
      </c>
      <c r="D2650" s="341">
        <v>0</v>
      </c>
      <c r="E2650">
        <v>0</v>
      </c>
    </row>
    <row r="2651" spans="1:5">
      <c r="A2651" s="339">
        <v>102979</v>
      </c>
      <c r="B2651" s="340" t="s">
        <v>7620</v>
      </c>
      <c r="C2651" s="339" t="s">
        <v>884</v>
      </c>
      <c r="D2651" s="341">
        <v>0</v>
      </c>
      <c r="E2651">
        <v>0</v>
      </c>
    </row>
    <row r="2652" spans="1:5">
      <c r="A2652" s="339">
        <v>95217</v>
      </c>
      <c r="B2652" s="340" t="s">
        <v>7621</v>
      </c>
      <c r="C2652" s="339" t="s">
        <v>884</v>
      </c>
      <c r="D2652" s="341">
        <v>0.65</v>
      </c>
      <c r="E2652">
        <v>0.55000000000000004</v>
      </c>
    </row>
    <row r="2653" spans="1:5">
      <c r="A2653" s="339">
        <v>89130</v>
      </c>
      <c r="B2653" s="340" t="s">
        <v>7622</v>
      </c>
      <c r="C2653" s="339" t="s">
        <v>884</v>
      </c>
      <c r="D2653" s="341">
        <v>52.8</v>
      </c>
      <c r="E2653">
        <v>52.8</v>
      </c>
    </row>
    <row r="2654" spans="1:5">
      <c r="A2654" s="339">
        <v>89131</v>
      </c>
      <c r="B2654" s="340" t="s">
        <v>7623</v>
      </c>
      <c r="C2654" s="339" t="s">
        <v>884</v>
      </c>
      <c r="D2654" s="341">
        <v>13.95</v>
      </c>
      <c r="E2654">
        <v>13.95</v>
      </c>
    </row>
    <row r="2655" spans="1:5">
      <c r="A2655" s="339">
        <v>53861</v>
      </c>
      <c r="B2655" s="340" t="s">
        <v>7624</v>
      </c>
      <c r="C2655" s="339" t="s">
        <v>884</v>
      </c>
      <c r="D2655" s="341">
        <v>66</v>
      </c>
      <c r="E2655">
        <v>66</v>
      </c>
    </row>
    <row r="2656" spans="1:5">
      <c r="A2656" s="339">
        <v>5787</v>
      </c>
      <c r="B2656" s="340" t="s">
        <v>7625</v>
      </c>
      <c r="C2656" s="339" t="s">
        <v>884</v>
      </c>
      <c r="D2656" s="341">
        <v>76.2</v>
      </c>
      <c r="E2656">
        <v>85.14</v>
      </c>
    </row>
    <row r="2657" spans="1:5">
      <c r="A2657" s="339">
        <v>89128</v>
      </c>
      <c r="B2657" s="340" t="s">
        <v>7626</v>
      </c>
      <c r="C2657" s="339" t="s">
        <v>884</v>
      </c>
      <c r="D2657" s="341">
        <v>38.08</v>
      </c>
      <c r="E2657">
        <v>38.08</v>
      </c>
    </row>
    <row r="2658" spans="1:5">
      <c r="A2658" s="339">
        <v>89129</v>
      </c>
      <c r="B2658" s="340" t="s">
        <v>7627</v>
      </c>
      <c r="C2658" s="339" t="s">
        <v>884</v>
      </c>
      <c r="D2658" s="341">
        <v>10.06</v>
      </c>
      <c r="E2658">
        <v>10.06</v>
      </c>
    </row>
    <row r="2659" spans="1:5">
      <c r="A2659" s="339">
        <v>53857</v>
      </c>
      <c r="B2659" s="340" t="s">
        <v>7628</v>
      </c>
      <c r="C2659" s="339" t="s">
        <v>884</v>
      </c>
      <c r="D2659" s="341">
        <v>47.6</v>
      </c>
      <c r="E2659">
        <v>47.6</v>
      </c>
    </row>
    <row r="2660" spans="1:5">
      <c r="A2660" s="339">
        <v>53858</v>
      </c>
      <c r="B2660" s="340" t="s">
        <v>7629</v>
      </c>
      <c r="C2660" s="339" t="s">
        <v>884</v>
      </c>
      <c r="D2660" s="341">
        <v>49.5</v>
      </c>
      <c r="E2660">
        <v>55.31</v>
      </c>
    </row>
    <row r="2661" spans="1:5">
      <c r="A2661" s="339">
        <v>102888</v>
      </c>
      <c r="B2661" s="340" t="s">
        <v>7630</v>
      </c>
      <c r="C2661" s="339" t="s">
        <v>884</v>
      </c>
      <c r="D2661" s="341">
        <v>0</v>
      </c>
      <c r="E2661">
        <v>0</v>
      </c>
    </row>
    <row r="2662" spans="1:5">
      <c r="A2662" s="339">
        <v>102889</v>
      </c>
      <c r="B2662" s="340" t="s">
        <v>7631</v>
      </c>
      <c r="C2662" s="339" t="s">
        <v>884</v>
      </c>
      <c r="D2662" s="341">
        <v>0</v>
      </c>
      <c r="E2662">
        <v>0</v>
      </c>
    </row>
    <row r="2663" spans="1:5">
      <c r="A2663" s="339">
        <v>102890</v>
      </c>
      <c r="B2663" s="340" t="s">
        <v>7632</v>
      </c>
      <c r="C2663" s="339" t="s">
        <v>884</v>
      </c>
      <c r="D2663" s="341">
        <v>0</v>
      </c>
      <c r="E2663">
        <v>0</v>
      </c>
    </row>
    <row r="2664" spans="1:5">
      <c r="A2664" s="339">
        <v>102891</v>
      </c>
      <c r="B2664" s="340" t="s">
        <v>7633</v>
      </c>
      <c r="C2664" s="339" t="s">
        <v>884</v>
      </c>
      <c r="D2664" s="341">
        <v>1.33</v>
      </c>
      <c r="E2664">
        <v>1.1200000000000001</v>
      </c>
    </row>
    <row r="2665" spans="1:5">
      <c r="A2665" s="339">
        <v>89246</v>
      </c>
      <c r="B2665" s="340" t="s">
        <v>7634</v>
      </c>
      <c r="C2665" s="339" t="s">
        <v>884</v>
      </c>
      <c r="D2665" s="341">
        <v>249.58</v>
      </c>
      <c r="E2665">
        <v>249.58</v>
      </c>
    </row>
    <row r="2666" spans="1:5">
      <c r="A2666" s="339">
        <v>89247</v>
      </c>
      <c r="B2666" s="340" t="s">
        <v>7635</v>
      </c>
      <c r="C2666" s="339" t="s">
        <v>884</v>
      </c>
      <c r="D2666" s="341">
        <v>76.42</v>
      </c>
      <c r="E2666">
        <v>76.42</v>
      </c>
    </row>
    <row r="2667" spans="1:5">
      <c r="A2667" s="339">
        <v>89248</v>
      </c>
      <c r="B2667" s="340" t="s">
        <v>7636</v>
      </c>
      <c r="C2667" s="339" t="s">
        <v>884</v>
      </c>
      <c r="D2667" s="341">
        <v>445.18</v>
      </c>
      <c r="E2667">
        <v>445.18</v>
      </c>
    </row>
    <row r="2668" spans="1:5">
      <c r="A2668" s="339">
        <v>89249</v>
      </c>
      <c r="B2668" s="340" t="s">
        <v>7637</v>
      </c>
      <c r="C2668" s="339" t="s">
        <v>884</v>
      </c>
      <c r="D2668" s="341">
        <v>407.98</v>
      </c>
      <c r="E2668">
        <v>455.83</v>
      </c>
    </row>
    <row r="2669" spans="1:5">
      <c r="A2669" s="339">
        <v>102954</v>
      </c>
      <c r="B2669" s="340" t="s">
        <v>7638</v>
      </c>
      <c r="C2669" s="339" t="s">
        <v>884</v>
      </c>
      <c r="D2669" s="341">
        <v>0</v>
      </c>
      <c r="E2669">
        <v>0</v>
      </c>
    </row>
    <row r="2670" spans="1:5">
      <c r="A2670" s="339">
        <v>104727</v>
      </c>
      <c r="B2670" s="340" t="s">
        <v>7639</v>
      </c>
      <c r="C2670" s="339" t="s">
        <v>884</v>
      </c>
      <c r="D2670" s="341">
        <v>0</v>
      </c>
      <c r="E2670">
        <v>0</v>
      </c>
    </row>
    <row r="2671" spans="1:5">
      <c r="A2671" s="339">
        <v>102956</v>
      </c>
      <c r="B2671" s="340" t="s">
        <v>7640</v>
      </c>
      <c r="C2671" s="339" t="s">
        <v>884</v>
      </c>
      <c r="D2671" s="341">
        <v>0</v>
      </c>
      <c r="E2671">
        <v>0</v>
      </c>
    </row>
    <row r="2672" spans="1:5">
      <c r="A2672" s="339">
        <v>102957</v>
      </c>
      <c r="B2672" s="340" t="s">
        <v>7641</v>
      </c>
      <c r="C2672" s="339" t="s">
        <v>884</v>
      </c>
      <c r="D2672" s="341">
        <v>42.57</v>
      </c>
      <c r="E2672">
        <v>47.56</v>
      </c>
    </row>
    <row r="2673" spans="1:5">
      <c r="A2673" s="339">
        <v>88859</v>
      </c>
      <c r="B2673" s="340" t="s">
        <v>7642</v>
      </c>
      <c r="C2673" s="339" t="s">
        <v>884</v>
      </c>
      <c r="D2673" s="341">
        <v>23.23</v>
      </c>
      <c r="E2673">
        <v>23.23</v>
      </c>
    </row>
    <row r="2674" spans="1:5">
      <c r="A2674" s="339">
        <v>88860</v>
      </c>
      <c r="B2674" s="340" t="s">
        <v>7643</v>
      </c>
      <c r="C2674" s="339" t="s">
        <v>884</v>
      </c>
      <c r="D2674" s="341">
        <v>6.14</v>
      </c>
      <c r="E2674">
        <v>6.14</v>
      </c>
    </row>
    <row r="2675" spans="1:5">
      <c r="A2675" s="339">
        <v>5667</v>
      </c>
      <c r="B2675" s="340" t="s">
        <v>7644</v>
      </c>
      <c r="C2675" s="339" t="s">
        <v>884</v>
      </c>
      <c r="D2675" s="341">
        <v>29.04</v>
      </c>
      <c r="E2675">
        <v>29.04</v>
      </c>
    </row>
    <row r="2676" spans="1:5">
      <c r="A2676" s="339">
        <v>5668</v>
      </c>
      <c r="B2676" s="340" t="s">
        <v>7645</v>
      </c>
      <c r="C2676" s="339" t="s">
        <v>884</v>
      </c>
      <c r="D2676" s="341">
        <v>49.63</v>
      </c>
      <c r="E2676">
        <v>55.45</v>
      </c>
    </row>
    <row r="2677" spans="1:5">
      <c r="A2677" s="339">
        <v>89011</v>
      </c>
      <c r="B2677" s="340" t="s">
        <v>7646</v>
      </c>
      <c r="C2677" s="339" t="s">
        <v>884</v>
      </c>
      <c r="D2677" s="341">
        <v>25.2</v>
      </c>
      <c r="E2677">
        <v>25.2</v>
      </c>
    </row>
    <row r="2678" spans="1:5">
      <c r="A2678" s="339">
        <v>89012</v>
      </c>
      <c r="B2678" s="340" t="s">
        <v>7647</v>
      </c>
      <c r="C2678" s="339" t="s">
        <v>884</v>
      </c>
      <c r="D2678" s="341">
        <v>6.66</v>
      </c>
      <c r="E2678">
        <v>6.66</v>
      </c>
    </row>
    <row r="2679" spans="1:5">
      <c r="A2679" s="339">
        <v>5735</v>
      </c>
      <c r="B2679" s="340" t="s">
        <v>7648</v>
      </c>
      <c r="C2679" s="339" t="s">
        <v>884</v>
      </c>
      <c r="D2679" s="341">
        <v>31.5</v>
      </c>
      <c r="E2679">
        <v>31.5</v>
      </c>
    </row>
    <row r="2680" spans="1:5">
      <c r="A2680" s="339">
        <v>5736</v>
      </c>
      <c r="B2680" s="340" t="s">
        <v>7649</v>
      </c>
      <c r="C2680" s="339" t="s">
        <v>884</v>
      </c>
      <c r="D2680" s="341">
        <v>45.23</v>
      </c>
      <c r="E2680">
        <v>50.53</v>
      </c>
    </row>
    <row r="2681" spans="1:5">
      <c r="A2681" s="339">
        <v>88857</v>
      </c>
      <c r="B2681" s="340" t="s">
        <v>7650</v>
      </c>
      <c r="C2681" s="339" t="s">
        <v>884</v>
      </c>
      <c r="D2681" s="341">
        <v>26.12</v>
      </c>
      <c r="E2681">
        <v>26.12</v>
      </c>
    </row>
    <row r="2682" spans="1:5">
      <c r="A2682" s="339">
        <v>88858</v>
      </c>
      <c r="B2682" s="340" t="s">
        <v>7651</v>
      </c>
      <c r="C2682" s="339" t="s">
        <v>884</v>
      </c>
      <c r="D2682" s="341">
        <v>6.9</v>
      </c>
      <c r="E2682">
        <v>6.9</v>
      </c>
    </row>
    <row r="2683" spans="1:5">
      <c r="A2683" s="339">
        <v>5664</v>
      </c>
      <c r="B2683" s="340" t="s">
        <v>7652</v>
      </c>
      <c r="C2683" s="339" t="s">
        <v>884</v>
      </c>
      <c r="D2683" s="341">
        <v>32.65</v>
      </c>
      <c r="E2683">
        <v>32.65</v>
      </c>
    </row>
    <row r="2684" spans="1:5">
      <c r="A2684" s="339">
        <v>53786</v>
      </c>
      <c r="B2684" s="340" t="s">
        <v>7653</v>
      </c>
      <c r="C2684" s="339" t="s">
        <v>884</v>
      </c>
      <c r="D2684" s="341">
        <v>55.27</v>
      </c>
      <c r="E2684">
        <v>61.75</v>
      </c>
    </row>
    <row r="2685" spans="1:5">
      <c r="A2685" s="339">
        <v>7038</v>
      </c>
      <c r="B2685" s="340" t="s">
        <v>7654</v>
      </c>
      <c r="C2685" s="339" t="s">
        <v>884</v>
      </c>
      <c r="D2685" s="341">
        <v>44.13</v>
      </c>
      <c r="E2685">
        <v>44.13</v>
      </c>
    </row>
    <row r="2686" spans="1:5">
      <c r="A2686" s="339">
        <v>7039</v>
      </c>
      <c r="B2686" s="340" t="s">
        <v>7655</v>
      </c>
      <c r="C2686" s="339" t="s">
        <v>884</v>
      </c>
      <c r="D2686" s="341">
        <v>11.84</v>
      </c>
      <c r="E2686">
        <v>11.84</v>
      </c>
    </row>
    <row r="2687" spans="1:5">
      <c r="A2687" s="339">
        <v>7040</v>
      </c>
      <c r="B2687" s="340" t="s">
        <v>7656</v>
      </c>
      <c r="C2687" s="339" t="s">
        <v>884</v>
      </c>
      <c r="D2687" s="341">
        <v>55.22</v>
      </c>
      <c r="E2687">
        <v>55.22</v>
      </c>
    </row>
    <row r="2688" spans="1:5">
      <c r="A2688" s="339">
        <v>55263</v>
      </c>
      <c r="B2688" s="340" t="s">
        <v>7657</v>
      </c>
      <c r="C2688" s="339" t="s">
        <v>884</v>
      </c>
      <c r="D2688" s="341">
        <v>69.78</v>
      </c>
      <c r="E2688">
        <v>77.97</v>
      </c>
    </row>
    <row r="2689" spans="1:5">
      <c r="A2689" s="339">
        <v>96460</v>
      </c>
      <c r="B2689" s="340" t="s">
        <v>7658</v>
      </c>
      <c r="C2689" s="339" t="s">
        <v>884</v>
      </c>
      <c r="D2689" s="341">
        <v>46.84</v>
      </c>
      <c r="E2689">
        <v>46.84</v>
      </c>
    </row>
    <row r="2690" spans="1:5">
      <c r="A2690" s="339">
        <v>96459</v>
      </c>
      <c r="B2690" s="340" t="s">
        <v>7659</v>
      </c>
      <c r="C2690" s="339" t="s">
        <v>884</v>
      </c>
      <c r="D2690" s="341">
        <v>12.56</v>
      </c>
      <c r="E2690">
        <v>12.56</v>
      </c>
    </row>
    <row r="2691" spans="1:5">
      <c r="A2691" s="339">
        <v>96458</v>
      </c>
      <c r="B2691" s="340" t="s">
        <v>7660</v>
      </c>
      <c r="C2691" s="339" t="s">
        <v>884</v>
      </c>
      <c r="D2691" s="341">
        <v>58.62</v>
      </c>
      <c r="E2691">
        <v>58.62</v>
      </c>
    </row>
    <row r="2692" spans="1:5">
      <c r="A2692" s="339">
        <v>96457</v>
      </c>
      <c r="B2692" s="340" t="s">
        <v>7661</v>
      </c>
      <c r="C2692" s="339" t="s">
        <v>884</v>
      </c>
      <c r="D2692" s="341">
        <v>69.14</v>
      </c>
      <c r="E2692">
        <v>77.25</v>
      </c>
    </row>
    <row r="2693" spans="1:5">
      <c r="A2693" s="339">
        <v>7051</v>
      </c>
      <c r="B2693" s="340" t="s">
        <v>7662</v>
      </c>
      <c r="C2693" s="339" t="s">
        <v>884</v>
      </c>
      <c r="D2693" s="341">
        <v>39.14</v>
      </c>
      <c r="E2693">
        <v>39.14</v>
      </c>
    </row>
    <row r="2694" spans="1:5">
      <c r="A2694" s="339">
        <v>7052</v>
      </c>
      <c r="B2694" s="340" t="s">
        <v>7663</v>
      </c>
      <c r="C2694" s="339" t="s">
        <v>884</v>
      </c>
      <c r="D2694" s="341">
        <v>10.57</v>
      </c>
      <c r="E2694">
        <v>10.57</v>
      </c>
    </row>
    <row r="2695" spans="1:5">
      <c r="A2695" s="339">
        <v>7053</v>
      </c>
      <c r="B2695" s="340" t="s">
        <v>7664</v>
      </c>
      <c r="C2695" s="339" t="s">
        <v>884</v>
      </c>
      <c r="D2695" s="341">
        <v>48.98</v>
      </c>
      <c r="E2695">
        <v>48.98</v>
      </c>
    </row>
    <row r="2696" spans="1:5">
      <c r="A2696" s="339">
        <v>7054</v>
      </c>
      <c r="B2696" s="340" t="s">
        <v>7665</v>
      </c>
      <c r="C2696" s="339" t="s">
        <v>884</v>
      </c>
      <c r="D2696" s="341">
        <v>96.68</v>
      </c>
      <c r="E2696">
        <v>108.02</v>
      </c>
    </row>
    <row r="2697" spans="1:5">
      <c r="A2697" s="339">
        <v>95627</v>
      </c>
      <c r="B2697" s="340" t="s">
        <v>7666</v>
      </c>
      <c r="C2697" s="339" t="s">
        <v>884</v>
      </c>
      <c r="D2697" s="341">
        <v>42.24</v>
      </c>
      <c r="E2697">
        <v>42.24</v>
      </c>
    </row>
    <row r="2698" spans="1:5">
      <c r="A2698" s="339">
        <v>95628</v>
      </c>
      <c r="B2698" s="340" t="s">
        <v>7667</v>
      </c>
      <c r="C2698" s="339" t="s">
        <v>884</v>
      </c>
      <c r="D2698" s="341">
        <v>11.33</v>
      </c>
      <c r="E2698">
        <v>11.33</v>
      </c>
    </row>
    <row r="2699" spans="1:5">
      <c r="A2699" s="339">
        <v>95629</v>
      </c>
      <c r="B2699" s="340" t="s">
        <v>7668</v>
      </c>
      <c r="C2699" s="339" t="s">
        <v>884</v>
      </c>
      <c r="D2699" s="341">
        <v>52.86</v>
      </c>
      <c r="E2699">
        <v>52.86</v>
      </c>
    </row>
    <row r="2700" spans="1:5">
      <c r="A2700" s="339">
        <v>95630</v>
      </c>
      <c r="B2700" s="340" t="s">
        <v>7669</v>
      </c>
      <c r="C2700" s="339" t="s">
        <v>884</v>
      </c>
      <c r="D2700" s="341">
        <v>96.68</v>
      </c>
      <c r="E2700">
        <v>108.02</v>
      </c>
    </row>
    <row r="2701" spans="1:5">
      <c r="A2701" s="339">
        <v>89210</v>
      </c>
      <c r="B2701" s="340" t="s">
        <v>7670</v>
      </c>
      <c r="C2701" s="339" t="s">
        <v>884</v>
      </c>
      <c r="D2701" s="341">
        <v>28.23</v>
      </c>
      <c r="E2701">
        <v>28.23</v>
      </c>
    </row>
    <row r="2702" spans="1:5">
      <c r="A2702" s="339">
        <v>89211</v>
      </c>
      <c r="B2702" s="340" t="s">
        <v>7671</v>
      </c>
      <c r="C2702" s="339" t="s">
        <v>884</v>
      </c>
      <c r="D2702" s="341">
        <v>7.57</v>
      </c>
      <c r="E2702">
        <v>7.57</v>
      </c>
    </row>
    <row r="2703" spans="1:5">
      <c r="A2703" s="339">
        <v>5674</v>
      </c>
      <c r="B2703" s="340" t="s">
        <v>7672</v>
      </c>
      <c r="C2703" s="339" t="s">
        <v>884</v>
      </c>
      <c r="D2703" s="341">
        <v>35.33</v>
      </c>
      <c r="E2703">
        <v>35.33</v>
      </c>
    </row>
    <row r="2704" spans="1:5">
      <c r="A2704" s="339">
        <v>53788</v>
      </c>
      <c r="B2704" s="340" t="s">
        <v>7673</v>
      </c>
      <c r="C2704" s="339" t="s">
        <v>884</v>
      </c>
      <c r="D2704" s="341">
        <v>61.88</v>
      </c>
      <c r="E2704">
        <v>69.14</v>
      </c>
    </row>
    <row r="2705" spans="1:5">
      <c r="A2705" s="339">
        <v>73309</v>
      </c>
      <c r="B2705" s="340" t="s">
        <v>7674</v>
      </c>
      <c r="C2705" s="339" t="s">
        <v>884</v>
      </c>
      <c r="D2705" s="341">
        <v>29.35</v>
      </c>
      <c r="E2705">
        <v>29.35</v>
      </c>
    </row>
    <row r="2706" spans="1:5">
      <c r="A2706" s="339">
        <v>73313</v>
      </c>
      <c r="B2706" s="340" t="s">
        <v>7675</v>
      </c>
      <c r="C2706" s="339" t="s">
        <v>884</v>
      </c>
      <c r="D2706" s="341">
        <v>7.93</v>
      </c>
      <c r="E2706">
        <v>7.93</v>
      </c>
    </row>
    <row r="2707" spans="1:5">
      <c r="A2707" s="339">
        <v>5089</v>
      </c>
      <c r="B2707" s="340" t="s">
        <v>7676</v>
      </c>
      <c r="C2707" s="339" t="s">
        <v>884</v>
      </c>
      <c r="D2707" s="341">
        <v>36.74</v>
      </c>
      <c r="E2707">
        <v>36.74</v>
      </c>
    </row>
    <row r="2708" spans="1:5">
      <c r="A2708" s="339">
        <v>73315</v>
      </c>
      <c r="B2708" s="340" t="s">
        <v>7677</v>
      </c>
      <c r="C2708" s="339" t="s">
        <v>884</v>
      </c>
      <c r="D2708" s="341">
        <v>61.88</v>
      </c>
      <c r="E2708">
        <v>69.14</v>
      </c>
    </row>
    <row r="2709" spans="1:5">
      <c r="A2709" s="339">
        <v>5738</v>
      </c>
      <c r="B2709" s="340" t="s">
        <v>7678</v>
      </c>
      <c r="C2709" s="339" t="s">
        <v>884</v>
      </c>
      <c r="D2709" s="341">
        <v>38.58</v>
      </c>
      <c r="E2709">
        <v>38.58</v>
      </c>
    </row>
    <row r="2710" spans="1:5">
      <c r="A2710" s="339">
        <v>93239</v>
      </c>
      <c r="B2710" s="340" t="s">
        <v>7679</v>
      </c>
      <c r="C2710" s="339" t="s">
        <v>884</v>
      </c>
      <c r="D2710" s="341">
        <v>10.35</v>
      </c>
      <c r="E2710">
        <v>10.35</v>
      </c>
    </row>
    <row r="2711" spans="1:5">
      <c r="A2711" s="339">
        <v>5739</v>
      </c>
      <c r="B2711" s="340" t="s">
        <v>7680</v>
      </c>
      <c r="C2711" s="339" t="s">
        <v>884</v>
      </c>
      <c r="D2711" s="341">
        <v>48.28</v>
      </c>
      <c r="E2711">
        <v>48.28</v>
      </c>
    </row>
    <row r="2712" spans="1:5">
      <c r="A2712" s="339">
        <v>93240</v>
      </c>
      <c r="B2712" s="340" t="s">
        <v>7681</v>
      </c>
      <c r="C2712" s="339" t="s">
        <v>884</v>
      </c>
      <c r="D2712" s="341">
        <v>12.96</v>
      </c>
      <c r="E2712">
        <v>14.48</v>
      </c>
    </row>
    <row r="2713" spans="1:5">
      <c r="A2713" s="339">
        <v>53818</v>
      </c>
      <c r="B2713" s="340" t="s">
        <v>7682</v>
      </c>
      <c r="C2713" s="339" t="s">
        <v>884</v>
      </c>
      <c r="D2713" s="341">
        <v>8.52</v>
      </c>
      <c r="E2713">
        <v>8.52</v>
      </c>
    </row>
    <row r="2714" spans="1:5">
      <c r="A2714" s="339">
        <v>93238</v>
      </c>
      <c r="B2714" s="340" t="s">
        <v>7683</v>
      </c>
      <c r="C2714" s="339" t="s">
        <v>884</v>
      </c>
      <c r="D2714" s="341">
        <v>2.2799999999999998</v>
      </c>
      <c r="E2714">
        <v>2.2799999999999998</v>
      </c>
    </row>
    <row r="2715" spans="1:5">
      <c r="A2715" s="339">
        <v>5727</v>
      </c>
      <c r="B2715" s="340" t="s">
        <v>7684</v>
      </c>
      <c r="C2715" s="339" t="s">
        <v>884</v>
      </c>
      <c r="D2715" s="341">
        <v>10.66</v>
      </c>
      <c r="E2715">
        <v>10.66</v>
      </c>
    </row>
    <row r="2716" spans="1:5">
      <c r="A2716" s="339">
        <v>89280</v>
      </c>
      <c r="B2716" s="340" t="s">
        <v>7685</v>
      </c>
      <c r="C2716" s="339" t="s">
        <v>884</v>
      </c>
      <c r="D2716" s="341">
        <v>34.67</v>
      </c>
      <c r="E2716">
        <v>34.67</v>
      </c>
    </row>
    <row r="2717" spans="1:5">
      <c r="A2717" s="339">
        <v>89281</v>
      </c>
      <c r="B2717" s="340" t="s">
        <v>7686</v>
      </c>
      <c r="C2717" s="339" t="s">
        <v>884</v>
      </c>
      <c r="D2717" s="341">
        <v>9.3000000000000007</v>
      </c>
      <c r="E2717">
        <v>9.3000000000000007</v>
      </c>
    </row>
    <row r="2718" spans="1:5">
      <c r="A2718" s="339">
        <v>5729</v>
      </c>
      <c r="B2718" s="340" t="s">
        <v>7687</v>
      </c>
      <c r="C2718" s="339" t="s">
        <v>884</v>
      </c>
      <c r="D2718" s="341">
        <v>43.39</v>
      </c>
      <c r="E2718">
        <v>43.39</v>
      </c>
    </row>
    <row r="2719" spans="1:5">
      <c r="A2719" s="339">
        <v>5730</v>
      </c>
      <c r="B2719" s="340" t="s">
        <v>7688</v>
      </c>
      <c r="C2719" s="339" t="s">
        <v>884</v>
      </c>
      <c r="D2719" s="341">
        <v>44.25</v>
      </c>
      <c r="E2719">
        <v>49.44</v>
      </c>
    </row>
    <row r="2720" spans="1:5">
      <c r="A2720" s="339">
        <v>95266</v>
      </c>
      <c r="B2720" s="340" t="s">
        <v>7689</v>
      </c>
      <c r="C2720" s="339" t="s">
        <v>884</v>
      </c>
      <c r="D2720" s="341">
        <v>0.6</v>
      </c>
      <c r="E2720">
        <v>0.6</v>
      </c>
    </row>
    <row r="2721" spans="1:5">
      <c r="A2721" s="339">
        <v>95267</v>
      </c>
      <c r="B2721" s="340" t="s">
        <v>7690</v>
      </c>
      <c r="C2721" s="339" t="s">
        <v>884</v>
      </c>
      <c r="D2721" s="341">
        <v>0.12</v>
      </c>
      <c r="E2721">
        <v>0.12</v>
      </c>
    </row>
    <row r="2722" spans="1:5">
      <c r="A2722" s="339">
        <v>95268</v>
      </c>
      <c r="B2722" s="340" t="s">
        <v>7691</v>
      </c>
      <c r="C2722" s="339" t="s">
        <v>884</v>
      </c>
      <c r="D2722" s="341">
        <v>0.57999999999999996</v>
      </c>
      <c r="E2722">
        <v>0.57999999999999996</v>
      </c>
    </row>
    <row r="2723" spans="1:5">
      <c r="A2723" s="339">
        <v>95269</v>
      </c>
      <c r="B2723" s="340" t="s">
        <v>7692</v>
      </c>
      <c r="C2723" s="339" t="s">
        <v>884</v>
      </c>
      <c r="D2723" s="341">
        <v>9.48</v>
      </c>
      <c r="E2723">
        <v>9.41</v>
      </c>
    </row>
    <row r="2724" spans="1:5">
      <c r="A2724" s="339">
        <v>91688</v>
      </c>
      <c r="B2724" s="340" t="s">
        <v>7693</v>
      </c>
      <c r="C2724" s="339" t="s">
        <v>884</v>
      </c>
      <c r="D2724" s="341">
        <v>0.08</v>
      </c>
      <c r="E2724">
        <v>0.09</v>
      </c>
    </row>
    <row r="2725" spans="1:5">
      <c r="A2725" s="339">
        <v>91689</v>
      </c>
      <c r="B2725" s="340" t="s">
        <v>7694</v>
      </c>
      <c r="C2725" s="339" t="s">
        <v>884</v>
      </c>
      <c r="D2725" s="341">
        <v>0.01</v>
      </c>
      <c r="E2725">
        <v>0.01</v>
      </c>
    </row>
    <row r="2726" spans="1:5">
      <c r="A2726" s="339">
        <v>91690</v>
      </c>
      <c r="B2726" s="340" t="s">
        <v>7695</v>
      </c>
      <c r="C2726" s="339" t="s">
        <v>884</v>
      </c>
      <c r="D2726" s="341">
        <v>0.05</v>
      </c>
      <c r="E2726">
        <v>0.06</v>
      </c>
    </row>
    <row r="2727" spans="1:5">
      <c r="A2727" s="339">
        <v>91691</v>
      </c>
      <c r="B2727" s="340" t="s">
        <v>7696</v>
      </c>
      <c r="C2727" s="339" t="s">
        <v>884</v>
      </c>
      <c r="D2727" s="341">
        <v>1.41</v>
      </c>
      <c r="E2727">
        <v>1.19</v>
      </c>
    </row>
    <row r="2728" spans="1:5">
      <c r="A2728" s="339">
        <v>102924</v>
      </c>
      <c r="B2728" s="340" t="s">
        <v>7697</v>
      </c>
      <c r="C2728" s="339" t="s">
        <v>884</v>
      </c>
      <c r="D2728" s="341">
        <v>0</v>
      </c>
      <c r="E2728">
        <v>0</v>
      </c>
    </row>
    <row r="2729" spans="1:5">
      <c r="A2729" s="339">
        <v>102925</v>
      </c>
      <c r="B2729" s="340" t="s">
        <v>7698</v>
      </c>
      <c r="C2729" s="339" t="s">
        <v>884</v>
      </c>
      <c r="D2729" s="341">
        <v>0</v>
      </c>
      <c r="E2729">
        <v>0</v>
      </c>
    </row>
    <row r="2730" spans="1:5">
      <c r="A2730" s="339">
        <v>102926</v>
      </c>
      <c r="B2730" s="340" t="s">
        <v>7699</v>
      </c>
      <c r="C2730" s="339" t="s">
        <v>884</v>
      </c>
      <c r="D2730" s="341">
        <v>0</v>
      </c>
      <c r="E2730">
        <v>0</v>
      </c>
    </row>
    <row r="2731" spans="1:5">
      <c r="A2731" s="339">
        <v>102927</v>
      </c>
      <c r="B2731" s="340" t="s">
        <v>7700</v>
      </c>
      <c r="C2731" s="339" t="s">
        <v>884</v>
      </c>
      <c r="D2731" s="341">
        <v>0.97</v>
      </c>
      <c r="E2731">
        <v>0.82</v>
      </c>
    </row>
    <row r="2732" spans="1:5">
      <c r="A2732" s="339">
        <v>95136</v>
      </c>
      <c r="B2732" s="340" t="s">
        <v>7701</v>
      </c>
      <c r="C2732" s="339" t="s">
        <v>884</v>
      </c>
      <c r="D2732" s="341">
        <v>0.03</v>
      </c>
      <c r="E2732">
        <v>0.02</v>
      </c>
    </row>
    <row r="2733" spans="1:5">
      <c r="A2733" s="339">
        <v>95137</v>
      </c>
      <c r="B2733" s="340" t="s">
        <v>7702</v>
      </c>
      <c r="C2733" s="339" t="s">
        <v>884</v>
      </c>
      <c r="D2733" s="341">
        <v>0.01</v>
      </c>
      <c r="E2733">
        <v>0.01</v>
      </c>
    </row>
    <row r="2734" spans="1:5">
      <c r="A2734" s="339">
        <v>95138</v>
      </c>
      <c r="B2734" s="340" t="s">
        <v>7703</v>
      </c>
      <c r="C2734" s="339" t="s">
        <v>884</v>
      </c>
      <c r="D2734" s="341">
        <v>0.02</v>
      </c>
      <c r="E2734">
        <v>0.02</v>
      </c>
    </row>
    <row r="2735" spans="1:5">
      <c r="A2735" s="339">
        <v>89023</v>
      </c>
      <c r="B2735" s="340" t="s">
        <v>7704</v>
      </c>
      <c r="C2735" s="339" t="s">
        <v>884</v>
      </c>
      <c r="D2735" s="341">
        <v>3.97</v>
      </c>
      <c r="E2735">
        <v>3.97</v>
      </c>
    </row>
    <row r="2736" spans="1:5">
      <c r="A2736" s="339">
        <v>89024</v>
      </c>
      <c r="B2736" s="340" t="s">
        <v>7705</v>
      </c>
      <c r="C2736" s="339" t="s">
        <v>884</v>
      </c>
      <c r="D2736" s="341">
        <v>1.37</v>
      </c>
      <c r="E2736">
        <v>1.37</v>
      </c>
    </row>
    <row r="2737" spans="1:5">
      <c r="A2737" s="339">
        <v>89025</v>
      </c>
      <c r="B2737" s="340" t="s">
        <v>7706</v>
      </c>
      <c r="C2737" s="339" t="s">
        <v>884</v>
      </c>
      <c r="D2737" s="341">
        <v>4.96</v>
      </c>
      <c r="E2737">
        <v>4.96</v>
      </c>
    </row>
    <row r="2738" spans="1:5">
      <c r="A2738" s="339">
        <v>89026</v>
      </c>
      <c r="B2738" s="340" t="s">
        <v>7707</v>
      </c>
      <c r="C2738" s="339" t="s">
        <v>884</v>
      </c>
      <c r="D2738" s="341">
        <v>185.16</v>
      </c>
      <c r="E2738">
        <v>206.88</v>
      </c>
    </row>
    <row r="2739" spans="1:5">
      <c r="A2739" s="339">
        <v>7032</v>
      </c>
      <c r="B2739" s="340" t="s">
        <v>7708</v>
      </c>
      <c r="C2739" s="339" t="s">
        <v>884</v>
      </c>
      <c r="D2739" s="341">
        <v>4.88</v>
      </c>
      <c r="E2739">
        <v>4.88</v>
      </c>
    </row>
    <row r="2740" spans="1:5">
      <c r="A2740" s="339">
        <v>7033</v>
      </c>
      <c r="B2740" s="340" t="s">
        <v>7709</v>
      </c>
      <c r="C2740" s="339" t="s">
        <v>884</v>
      </c>
      <c r="D2740" s="341">
        <v>1.69</v>
      </c>
      <c r="E2740">
        <v>1.69</v>
      </c>
    </row>
    <row r="2741" spans="1:5">
      <c r="A2741" s="339">
        <v>7034</v>
      </c>
      <c r="B2741" s="340" t="s">
        <v>7710</v>
      </c>
      <c r="C2741" s="339" t="s">
        <v>884</v>
      </c>
      <c r="D2741" s="341">
        <v>6.1</v>
      </c>
      <c r="E2741">
        <v>6.1</v>
      </c>
    </row>
    <row r="2742" spans="1:5">
      <c r="A2742" s="339">
        <v>7035</v>
      </c>
      <c r="B2742" s="340" t="s">
        <v>7711</v>
      </c>
      <c r="C2742" s="339" t="s">
        <v>884</v>
      </c>
      <c r="D2742" s="341">
        <v>277.74</v>
      </c>
      <c r="E2742">
        <v>310.32</v>
      </c>
    </row>
    <row r="2743" spans="1:5">
      <c r="A2743" s="339">
        <v>102942</v>
      </c>
      <c r="B2743" s="340" t="s">
        <v>7712</v>
      </c>
      <c r="C2743" s="339" t="s">
        <v>884</v>
      </c>
      <c r="D2743" s="341">
        <v>0</v>
      </c>
      <c r="E2743">
        <v>0</v>
      </c>
    </row>
    <row r="2744" spans="1:5">
      <c r="A2744" s="339">
        <v>102943</v>
      </c>
      <c r="B2744" s="340" t="s">
        <v>7713</v>
      </c>
      <c r="C2744" s="339" t="s">
        <v>884</v>
      </c>
      <c r="D2744" s="341">
        <v>0</v>
      </c>
      <c r="E2744">
        <v>0</v>
      </c>
    </row>
    <row r="2745" spans="1:5">
      <c r="A2745" s="339">
        <v>102944</v>
      </c>
      <c r="B2745" s="340" t="s">
        <v>7714</v>
      </c>
      <c r="C2745" s="339" t="s">
        <v>884</v>
      </c>
      <c r="D2745" s="341">
        <v>0</v>
      </c>
      <c r="E2745">
        <v>0</v>
      </c>
    </row>
    <row r="2746" spans="1:5">
      <c r="A2746" s="339">
        <v>102945</v>
      </c>
      <c r="B2746" s="340" t="s">
        <v>7715</v>
      </c>
      <c r="C2746" s="339" t="s">
        <v>884</v>
      </c>
      <c r="D2746" s="341">
        <v>0.02</v>
      </c>
      <c r="E2746">
        <v>0.01</v>
      </c>
    </row>
    <row r="2747" spans="1:5">
      <c r="A2747" s="339">
        <v>104087</v>
      </c>
      <c r="B2747" s="340" t="s">
        <v>7716</v>
      </c>
      <c r="C2747" s="339" t="s">
        <v>884</v>
      </c>
      <c r="D2747" s="341">
        <v>0.03</v>
      </c>
      <c r="E2747">
        <v>0.03</v>
      </c>
    </row>
    <row r="2748" spans="1:5">
      <c r="A2748" s="339">
        <v>104088</v>
      </c>
      <c r="B2748" s="340" t="s">
        <v>7717</v>
      </c>
      <c r="C2748" s="339" t="s">
        <v>884</v>
      </c>
      <c r="D2748" s="341">
        <v>0</v>
      </c>
      <c r="E2748">
        <v>0</v>
      </c>
    </row>
    <row r="2749" spans="1:5">
      <c r="A2749" s="339">
        <v>104089</v>
      </c>
      <c r="B2749" s="340" t="s">
        <v>7718</v>
      </c>
      <c r="C2749" s="339" t="s">
        <v>884</v>
      </c>
      <c r="D2749" s="341">
        <v>0.03</v>
      </c>
      <c r="E2749">
        <v>0.04</v>
      </c>
    </row>
    <row r="2750" spans="1:5">
      <c r="A2750" s="339">
        <v>104090</v>
      </c>
      <c r="B2750" s="340" t="s">
        <v>7719</v>
      </c>
      <c r="C2750" s="339" t="s">
        <v>884</v>
      </c>
      <c r="D2750" s="341">
        <v>0.7</v>
      </c>
      <c r="E2750">
        <v>0.59</v>
      </c>
    </row>
    <row r="2751" spans="1:5">
      <c r="A2751" s="339">
        <v>104093</v>
      </c>
      <c r="B2751" s="340" t="s">
        <v>7720</v>
      </c>
      <c r="C2751" s="339" t="s">
        <v>884</v>
      </c>
      <c r="D2751" s="341">
        <v>0.04</v>
      </c>
      <c r="E2751">
        <v>0.04</v>
      </c>
    </row>
    <row r="2752" spans="1:5">
      <c r="A2752" s="339">
        <v>104094</v>
      </c>
      <c r="B2752" s="340" t="s">
        <v>7721</v>
      </c>
      <c r="C2752" s="339" t="s">
        <v>884</v>
      </c>
      <c r="D2752" s="341">
        <v>0</v>
      </c>
      <c r="E2752">
        <v>0.01</v>
      </c>
    </row>
    <row r="2753" spans="1:5">
      <c r="A2753" s="339">
        <v>104095</v>
      </c>
      <c r="B2753" s="340" t="s">
        <v>7722</v>
      </c>
      <c r="C2753" s="339" t="s">
        <v>884</v>
      </c>
      <c r="D2753" s="341">
        <v>0.05</v>
      </c>
      <c r="E2753">
        <v>0.05</v>
      </c>
    </row>
    <row r="2754" spans="1:5">
      <c r="A2754" s="339">
        <v>104096</v>
      </c>
      <c r="B2754" s="340" t="s">
        <v>7723</v>
      </c>
      <c r="C2754" s="339" t="s">
        <v>884</v>
      </c>
      <c r="D2754" s="341">
        <v>0.97</v>
      </c>
      <c r="E2754">
        <v>0.82</v>
      </c>
    </row>
    <row r="2755" spans="1:5">
      <c r="A2755" s="339">
        <v>102900</v>
      </c>
      <c r="B2755" s="340" t="s">
        <v>7724</v>
      </c>
      <c r="C2755" s="339" t="s">
        <v>884</v>
      </c>
      <c r="D2755" s="341">
        <v>0</v>
      </c>
      <c r="E2755">
        <v>0</v>
      </c>
    </row>
    <row r="2756" spans="1:5">
      <c r="A2756" s="339">
        <v>102901</v>
      </c>
      <c r="B2756" s="340" t="s">
        <v>7725</v>
      </c>
      <c r="C2756" s="339" t="s">
        <v>884</v>
      </c>
      <c r="D2756" s="341">
        <v>0</v>
      </c>
      <c r="E2756">
        <v>0</v>
      </c>
    </row>
    <row r="2757" spans="1:5">
      <c r="A2757" s="339">
        <v>102902</v>
      </c>
      <c r="B2757" s="340" t="s">
        <v>7726</v>
      </c>
      <c r="C2757" s="339" t="s">
        <v>884</v>
      </c>
      <c r="D2757" s="341">
        <v>0</v>
      </c>
      <c r="E2757">
        <v>0</v>
      </c>
    </row>
    <row r="2758" spans="1:5">
      <c r="A2758" s="339">
        <v>102903</v>
      </c>
      <c r="B2758" s="340" t="s">
        <v>7727</v>
      </c>
      <c r="C2758" s="339" t="s">
        <v>884</v>
      </c>
      <c r="D2758" s="341">
        <v>12.63</v>
      </c>
      <c r="E2758">
        <v>14.11</v>
      </c>
    </row>
    <row r="2759" spans="1:5">
      <c r="A2759" s="339">
        <v>89029</v>
      </c>
      <c r="B2759" s="340" t="s">
        <v>7728</v>
      </c>
      <c r="C2759" s="339" t="s">
        <v>884</v>
      </c>
      <c r="D2759" s="341">
        <v>34.78</v>
      </c>
      <c r="E2759">
        <v>34.78</v>
      </c>
    </row>
    <row r="2760" spans="1:5">
      <c r="A2760" s="339">
        <v>89030</v>
      </c>
      <c r="B2760" s="340" t="s">
        <v>7729</v>
      </c>
      <c r="C2760" s="339" t="s">
        <v>884</v>
      </c>
      <c r="D2760" s="341">
        <v>15.32</v>
      </c>
      <c r="E2760">
        <v>15.32</v>
      </c>
    </row>
    <row r="2761" spans="1:5">
      <c r="A2761" s="339">
        <v>5724</v>
      </c>
      <c r="B2761" s="340" t="s">
        <v>7730</v>
      </c>
      <c r="C2761" s="339" t="s">
        <v>884</v>
      </c>
      <c r="D2761" s="341">
        <v>62.18</v>
      </c>
      <c r="E2761">
        <v>62.18</v>
      </c>
    </row>
    <row r="2762" spans="1:5">
      <c r="A2762" s="339">
        <v>53817</v>
      </c>
      <c r="B2762" s="340" t="s">
        <v>7731</v>
      </c>
      <c r="C2762" s="339" t="s">
        <v>884</v>
      </c>
      <c r="D2762" s="341">
        <v>67.650000000000006</v>
      </c>
      <c r="E2762">
        <v>75.58</v>
      </c>
    </row>
    <row r="2763" spans="1:5">
      <c r="A2763" s="339">
        <v>88839</v>
      </c>
      <c r="B2763" s="340" t="s">
        <v>7732</v>
      </c>
      <c r="C2763" s="339" t="s">
        <v>884</v>
      </c>
      <c r="D2763" s="341">
        <v>36.4</v>
      </c>
      <c r="E2763">
        <v>36.4</v>
      </c>
    </row>
    <row r="2764" spans="1:5">
      <c r="A2764" s="339">
        <v>88840</v>
      </c>
      <c r="B2764" s="340" t="s">
        <v>7733</v>
      </c>
      <c r="C2764" s="339" t="s">
        <v>884</v>
      </c>
      <c r="D2764" s="341">
        <v>16.03</v>
      </c>
      <c r="E2764">
        <v>16.03</v>
      </c>
    </row>
    <row r="2765" spans="1:5">
      <c r="A2765" s="339">
        <v>88841</v>
      </c>
      <c r="B2765" s="340" t="s">
        <v>7734</v>
      </c>
      <c r="C2765" s="339" t="s">
        <v>884</v>
      </c>
      <c r="D2765" s="341">
        <v>65.08</v>
      </c>
      <c r="E2765">
        <v>65.08</v>
      </c>
    </row>
    <row r="2766" spans="1:5">
      <c r="A2766" s="339">
        <v>88842</v>
      </c>
      <c r="B2766" s="340" t="s">
        <v>7735</v>
      </c>
      <c r="C2766" s="339" t="s">
        <v>884</v>
      </c>
      <c r="D2766" s="341">
        <v>84.62</v>
      </c>
      <c r="E2766">
        <v>94.55</v>
      </c>
    </row>
    <row r="2767" spans="1:5">
      <c r="A2767" s="339">
        <v>89009</v>
      </c>
      <c r="B2767" s="340" t="s">
        <v>7736</v>
      </c>
      <c r="C2767" s="339" t="s">
        <v>884</v>
      </c>
      <c r="D2767" s="341">
        <v>45.09</v>
      </c>
      <c r="E2767">
        <v>45.09</v>
      </c>
    </row>
    <row r="2768" spans="1:5">
      <c r="A2768" s="339">
        <v>89010</v>
      </c>
      <c r="B2768" s="340" t="s">
        <v>7737</v>
      </c>
      <c r="C2768" s="339" t="s">
        <v>884</v>
      </c>
      <c r="D2768" s="341">
        <v>19.86</v>
      </c>
      <c r="E2768">
        <v>19.86</v>
      </c>
    </row>
    <row r="2769" spans="1:5">
      <c r="A2769" s="339">
        <v>53810</v>
      </c>
      <c r="B2769" s="340" t="s">
        <v>7738</v>
      </c>
      <c r="C2769" s="339" t="s">
        <v>884</v>
      </c>
      <c r="D2769" s="341">
        <v>80.62</v>
      </c>
      <c r="E2769">
        <v>80.62</v>
      </c>
    </row>
    <row r="2770" spans="1:5">
      <c r="A2770" s="339">
        <v>5721</v>
      </c>
      <c r="B2770" s="340" t="s">
        <v>7739</v>
      </c>
      <c r="C2770" s="339" t="s">
        <v>884</v>
      </c>
      <c r="D2770" s="341">
        <v>101.54</v>
      </c>
      <c r="E2770">
        <v>113.45</v>
      </c>
    </row>
    <row r="2771" spans="1:5">
      <c r="A2771" s="339">
        <v>89017</v>
      </c>
      <c r="B2771" s="340" t="s">
        <v>7740</v>
      </c>
      <c r="C2771" s="339" t="s">
        <v>884</v>
      </c>
      <c r="D2771" s="341">
        <v>44.81</v>
      </c>
      <c r="E2771">
        <v>44.81</v>
      </c>
    </row>
    <row r="2772" spans="1:5">
      <c r="A2772" s="339">
        <v>89018</v>
      </c>
      <c r="B2772" s="340" t="s">
        <v>7741</v>
      </c>
      <c r="C2772" s="339" t="s">
        <v>884</v>
      </c>
      <c r="D2772" s="341">
        <v>19.739999999999998</v>
      </c>
      <c r="E2772">
        <v>19.739999999999998</v>
      </c>
    </row>
    <row r="2773" spans="1:5">
      <c r="A2773" s="339">
        <v>53806</v>
      </c>
      <c r="B2773" s="340" t="s">
        <v>7742</v>
      </c>
      <c r="C2773" s="339" t="s">
        <v>884</v>
      </c>
      <c r="D2773" s="341">
        <v>80.12</v>
      </c>
      <c r="E2773">
        <v>80.12</v>
      </c>
    </row>
    <row r="2774" spans="1:5">
      <c r="A2774" s="339">
        <v>5718</v>
      </c>
      <c r="B2774" s="340" t="s">
        <v>7743</v>
      </c>
      <c r="C2774" s="339" t="s">
        <v>884</v>
      </c>
      <c r="D2774" s="341">
        <v>115.08</v>
      </c>
      <c r="E2774">
        <v>128.58000000000001</v>
      </c>
    </row>
    <row r="2775" spans="1:5">
      <c r="A2775" s="339">
        <v>89013</v>
      </c>
      <c r="B2775" s="340" t="s">
        <v>7744</v>
      </c>
      <c r="C2775" s="339" t="s">
        <v>884</v>
      </c>
      <c r="D2775" s="341">
        <v>147.71</v>
      </c>
      <c r="E2775">
        <v>147.71</v>
      </c>
    </row>
    <row r="2776" spans="1:5">
      <c r="A2776" s="339">
        <v>89014</v>
      </c>
      <c r="B2776" s="340" t="s">
        <v>7745</v>
      </c>
      <c r="C2776" s="339" t="s">
        <v>884</v>
      </c>
      <c r="D2776" s="341">
        <v>65.06</v>
      </c>
      <c r="E2776">
        <v>65.06</v>
      </c>
    </row>
    <row r="2777" spans="1:5">
      <c r="A2777" s="339">
        <v>53814</v>
      </c>
      <c r="B2777" s="340" t="s">
        <v>7746</v>
      </c>
      <c r="C2777" s="339" t="s">
        <v>884</v>
      </c>
      <c r="D2777" s="341">
        <v>264.07</v>
      </c>
      <c r="E2777">
        <v>264.07</v>
      </c>
    </row>
    <row r="2778" spans="1:5">
      <c r="A2778" s="339">
        <v>5722</v>
      </c>
      <c r="B2778" s="340" t="s">
        <v>7747</v>
      </c>
      <c r="C2778" s="339" t="s">
        <v>884</v>
      </c>
      <c r="D2778" s="341">
        <v>234.83</v>
      </c>
      <c r="E2778">
        <v>262.37</v>
      </c>
    </row>
    <row r="2779" spans="1:5">
      <c r="A2779" s="339">
        <v>96015</v>
      </c>
      <c r="B2779" s="340" t="s">
        <v>7748</v>
      </c>
      <c r="C2779" s="339" t="s">
        <v>884</v>
      </c>
      <c r="D2779" s="341">
        <v>21.28</v>
      </c>
      <c r="E2779">
        <v>21.28</v>
      </c>
    </row>
    <row r="2780" spans="1:5">
      <c r="A2780" s="339">
        <v>96016</v>
      </c>
      <c r="B2780" s="340" t="s">
        <v>7749</v>
      </c>
      <c r="C2780" s="339" t="s">
        <v>884</v>
      </c>
      <c r="D2780" s="341">
        <v>5.7</v>
      </c>
      <c r="E2780">
        <v>5.7</v>
      </c>
    </row>
    <row r="2781" spans="1:5">
      <c r="A2781" s="339">
        <v>96018</v>
      </c>
      <c r="B2781" s="340" t="s">
        <v>7750</v>
      </c>
      <c r="C2781" s="339" t="s">
        <v>884</v>
      </c>
      <c r="D2781" s="341">
        <v>23.29</v>
      </c>
      <c r="E2781">
        <v>23.29</v>
      </c>
    </row>
    <row r="2782" spans="1:5">
      <c r="A2782" s="339">
        <v>96019</v>
      </c>
      <c r="B2782" s="340" t="s">
        <v>7751</v>
      </c>
      <c r="C2782" s="339" t="s">
        <v>884</v>
      </c>
      <c r="D2782" s="341">
        <v>104.71</v>
      </c>
      <c r="E2782">
        <v>116.99</v>
      </c>
    </row>
    <row r="2783" spans="1:5">
      <c r="A2783" s="339">
        <v>96008</v>
      </c>
      <c r="B2783" s="340" t="s">
        <v>7752</v>
      </c>
      <c r="C2783" s="339" t="s">
        <v>884</v>
      </c>
      <c r="D2783" s="341">
        <v>21.48</v>
      </c>
      <c r="E2783">
        <v>21.48</v>
      </c>
    </row>
    <row r="2784" spans="1:5">
      <c r="A2784" s="339">
        <v>96009</v>
      </c>
      <c r="B2784" s="340" t="s">
        <v>7753</v>
      </c>
      <c r="C2784" s="339" t="s">
        <v>884</v>
      </c>
      <c r="D2784" s="341">
        <v>5.76</v>
      </c>
      <c r="E2784">
        <v>5.76</v>
      </c>
    </row>
    <row r="2785" spans="1:5">
      <c r="A2785" s="339">
        <v>96011</v>
      </c>
      <c r="B2785" s="340" t="s">
        <v>7754</v>
      </c>
      <c r="C2785" s="339" t="s">
        <v>884</v>
      </c>
      <c r="D2785" s="341">
        <v>23.51</v>
      </c>
      <c r="E2785">
        <v>23.51</v>
      </c>
    </row>
    <row r="2786" spans="1:5">
      <c r="A2786" s="339">
        <v>96012</v>
      </c>
      <c r="B2786" s="340" t="s">
        <v>7755</v>
      </c>
      <c r="C2786" s="339" t="s">
        <v>884</v>
      </c>
      <c r="D2786" s="341">
        <v>104.71</v>
      </c>
      <c r="E2786">
        <v>116.99</v>
      </c>
    </row>
    <row r="2787" spans="1:5">
      <c r="A2787" s="339">
        <v>96023</v>
      </c>
      <c r="B2787" s="340" t="s">
        <v>7756</v>
      </c>
      <c r="C2787" s="339" t="s">
        <v>884</v>
      </c>
      <c r="D2787" s="341">
        <v>16.5</v>
      </c>
      <c r="E2787">
        <v>16.5</v>
      </c>
    </row>
    <row r="2788" spans="1:5">
      <c r="A2788" s="339">
        <v>96024</v>
      </c>
      <c r="B2788" s="340" t="s">
        <v>7757</v>
      </c>
      <c r="C2788" s="339" t="s">
        <v>884</v>
      </c>
      <c r="D2788" s="341">
        <v>4.42</v>
      </c>
      <c r="E2788">
        <v>4.42</v>
      </c>
    </row>
    <row r="2789" spans="1:5">
      <c r="A2789" s="339">
        <v>96026</v>
      </c>
      <c r="B2789" s="340" t="s">
        <v>7758</v>
      </c>
      <c r="C2789" s="339" t="s">
        <v>884</v>
      </c>
      <c r="D2789" s="341">
        <v>18.05</v>
      </c>
      <c r="E2789">
        <v>18.05</v>
      </c>
    </row>
    <row r="2790" spans="1:5">
      <c r="A2790" s="339">
        <v>96027</v>
      </c>
      <c r="B2790" s="340" t="s">
        <v>7759</v>
      </c>
      <c r="C2790" s="339" t="s">
        <v>884</v>
      </c>
      <c r="D2790" s="341">
        <v>72.959999999999994</v>
      </c>
      <c r="E2790">
        <v>81.52</v>
      </c>
    </row>
    <row r="2791" spans="1:5">
      <c r="A2791" s="339">
        <v>96053</v>
      </c>
      <c r="B2791" s="340" t="s">
        <v>7760</v>
      </c>
      <c r="C2791" s="339" t="s">
        <v>884</v>
      </c>
      <c r="D2791" s="341">
        <v>16.7</v>
      </c>
      <c r="E2791">
        <v>16.7</v>
      </c>
    </row>
    <row r="2792" spans="1:5">
      <c r="A2792" s="339">
        <v>96055</v>
      </c>
      <c r="B2792" s="340" t="s">
        <v>7761</v>
      </c>
      <c r="C2792" s="339" t="s">
        <v>884</v>
      </c>
      <c r="D2792" s="341">
        <v>4.4800000000000004</v>
      </c>
      <c r="E2792">
        <v>4.4800000000000004</v>
      </c>
    </row>
    <row r="2793" spans="1:5">
      <c r="A2793" s="339">
        <v>96056</v>
      </c>
      <c r="B2793" s="340" t="s">
        <v>7762</v>
      </c>
      <c r="C2793" s="339" t="s">
        <v>884</v>
      </c>
      <c r="D2793" s="341">
        <v>18.27</v>
      </c>
      <c r="E2793">
        <v>18.27</v>
      </c>
    </row>
    <row r="2794" spans="1:5">
      <c r="A2794" s="339">
        <v>96057</v>
      </c>
      <c r="B2794" s="340" t="s">
        <v>7763</v>
      </c>
      <c r="C2794" s="339" t="s">
        <v>884</v>
      </c>
      <c r="D2794" s="341">
        <v>72.959999999999994</v>
      </c>
      <c r="E2794">
        <v>81.52</v>
      </c>
    </row>
    <row r="2795" spans="1:5">
      <c r="A2795" s="339">
        <v>7063</v>
      </c>
      <c r="B2795" s="340" t="s">
        <v>7764</v>
      </c>
      <c r="C2795" s="339" t="s">
        <v>884</v>
      </c>
      <c r="D2795" s="341">
        <v>17.91</v>
      </c>
      <c r="E2795">
        <v>17.91</v>
      </c>
    </row>
    <row r="2796" spans="1:5">
      <c r="A2796" s="339">
        <v>7064</v>
      </c>
      <c r="B2796" s="340" t="s">
        <v>7765</v>
      </c>
      <c r="C2796" s="339" t="s">
        <v>884</v>
      </c>
      <c r="D2796" s="341">
        <v>4.84</v>
      </c>
      <c r="E2796">
        <v>4.84</v>
      </c>
    </row>
    <row r="2797" spans="1:5">
      <c r="A2797" s="339">
        <v>7065</v>
      </c>
      <c r="B2797" s="340" t="s">
        <v>7766</v>
      </c>
      <c r="C2797" s="339" t="s">
        <v>884</v>
      </c>
      <c r="D2797" s="341">
        <v>19.600000000000001</v>
      </c>
      <c r="E2797">
        <v>19.600000000000001</v>
      </c>
    </row>
    <row r="2798" spans="1:5">
      <c r="A2798" s="339">
        <v>7066</v>
      </c>
      <c r="B2798" s="340" t="s">
        <v>7767</v>
      </c>
      <c r="C2798" s="339" t="s">
        <v>884</v>
      </c>
      <c r="D2798" s="341">
        <v>104.71</v>
      </c>
      <c r="E2798">
        <v>116.99</v>
      </c>
    </row>
    <row r="2799" spans="1:5">
      <c r="A2799" s="339">
        <v>89033</v>
      </c>
      <c r="B2799" s="340" t="s">
        <v>7768</v>
      </c>
      <c r="C2799" s="339" t="s">
        <v>884</v>
      </c>
      <c r="D2799" s="341">
        <v>13.13</v>
      </c>
      <c r="E2799">
        <v>13.13</v>
      </c>
    </row>
    <row r="2800" spans="1:5">
      <c r="A2800" s="339">
        <v>89034</v>
      </c>
      <c r="B2800" s="340" t="s">
        <v>7769</v>
      </c>
      <c r="C2800" s="339" t="s">
        <v>884</v>
      </c>
      <c r="D2800" s="341">
        <v>3.52</v>
      </c>
      <c r="E2800">
        <v>3.52</v>
      </c>
    </row>
    <row r="2801" spans="1:5">
      <c r="A2801" s="339">
        <v>5714</v>
      </c>
      <c r="B2801" s="340" t="s">
        <v>7770</v>
      </c>
      <c r="C2801" s="339" t="s">
        <v>884</v>
      </c>
      <c r="D2801" s="341">
        <v>14.36</v>
      </c>
      <c r="E2801">
        <v>14.36</v>
      </c>
    </row>
    <row r="2802" spans="1:5">
      <c r="A2802" s="339">
        <v>5715</v>
      </c>
      <c r="B2802" s="340" t="s">
        <v>7771</v>
      </c>
      <c r="C2802" s="339" t="s">
        <v>884</v>
      </c>
      <c r="D2802" s="341">
        <v>72.959999999999994</v>
      </c>
      <c r="E2802">
        <v>81.52</v>
      </c>
    </row>
    <row r="2803" spans="1:5">
      <c r="A2803" s="339">
        <v>102906</v>
      </c>
      <c r="B2803" s="340" t="s">
        <v>7772</v>
      </c>
      <c r="C2803" s="339" t="s">
        <v>884</v>
      </c>
      <c r="D2803" s="341">
        <v>0</v>
      </c>
      <c r="E2803">
        <v>0</v>
      </c>
    </row>
    <row r="2804" spans="1:5">
      <c r="A2804" s="339">
        <v>102907</v>
      </c>
      <c r="B2804" s="340" t="s">
        <v>7773</v>
      </c>
      <c r="C2804" s="339" t="s">
        <v>884</v>
      </c>
      <c r="D2804" s="341">
        <v>0</v>
      </c>
      <c r="E2804">
        <v>0</v>
      </c>
    </row>
    <row r="2805" spans="1:5">
      <c r="A2805" s="339">
        <v>102908</v>
      </c>
      <c r="B2805" s="340" t="s">
        <v>7774</v>
      </c>
      <c r="C2805" s="339" t="s">
        <v>884</v>
      </c>
      <c r="D2805" s="341">
        <v>0</v>
      </c>
      <c r="E2805">
        <v>0</v>
      </c>
    </row>
    <row r="2806" spans="1:5">
      <c r="A2806" s="339">
        <v>102909</v>
      </c>
      <c r="B2806" s="340" t="s">
        <v>7775</v>
      </c>
      <c r="C2806" s="339" t="s">
        <v>884</v>
      </c>
      <c r="D2806" s="341">
        <v>4.24</v>
      </c>
      <c r="E2806">
        <v>3.59</v>
      </c>
    </row>
    <row r="2807" spans="1:5">
      <c r="A2807" s="339">
        <v>93435</v>
      </c>
      <c r="B2807" s="340" t="s">
        <v>7776</v>
      </c>
      <c r="C2807" s="339" t="s">
        <v>884</v>
      </c>
      <c r="D2807" s="341">
        <v>9.1999999999999993</v>
      </c>
      <c r="E2807">
        <v>9.1999999999999993</v>
      </c>
    </row>
    <row r="2808" spans="1:5">
      <c r="A2808" s="339">
        <v>93436</v>
      </c>
      <c r="B2808" s="340" t="s">
        <v>7777</v>
      </c>
      <c r="C2808" s="339" t="s">
        <v>884</v>
      </c>
      <c r="D2808" s="341">
        <v>2.83</v>
      </c>
      <c r="E2808">
        <v>2.83</v>
      </c>
    </row>
    <row r="2809" spans="1:5">
      <c r="A2809" s="339">
        <v>93437</v>
      </c>
      <c r="B2809" s="340" t="s">
        <v>7778</v>
      </c>
      <c r="C2809" s="339" t="s">
        <v>884</v>
      </c>
      <c r="D2809" s="341">
        <v>10.06</v>
      </c>
      <c r="E2809">
        <v>10.06</v>
      </c>
    </row>
    <row r="2810" spans="1:5">
      <c r="A2810" s="339">
        <v>93438</v>
      </c>
      <c r="B2810" s="340" t="s">
        <v>7779</v>
      </c>
      <c r="C2810" s="339" t="s">
        <v>884</v>
      </c>
      <c r="D2810" s="341">
        <v>121.62</v>
      </c>
      <c r="E2810">
        <v>135.88999999999999</v>
      </c>
    </row>
    <row r="2811" spans="1:5">
      <c r="A2811" s="339">
        <v>100643</v>
      </c>
      <c r="B2811" s="340" t="s">
        <v>7780</v>
      </c>
      <c r="C2811" s="339" t="s">
        <v>884</v>
      </c>
      <c r="D2811" s="341">
        <v>412.54</v>
      </c>
      <c r="E2811">
        <v>412.54</v>
      </c>
    </row>
    <row r="2812" spans="1:5">
      <c r="A2812" s="339">
        <v>100644</v>
      </c>
      <c r="B2812" s="340" t="s">
        <v>7781</v>
      </c>
      <c r="C2812" s="339" t="s">
        <v>884</v>
      </c>
      <c r="D2812" s="341">
        <v>145.41999999999999</v>
      </c>
      <c r="E2812">
        <v>145.41999999999999</v>
      </c>
    </row>
    <row r="2813" spans="1:5">
      <c r="A2813" s="339">
        <v>100645</v>
      </c>
      <c r="B2813" s="340" t="s">
        <v>7782</v>
      </c>
      <c r="C2813" s="339" t="s">
        <v>884</v>
      </c>
      <c r="D2813" s="341">
        <v>663.17</v>
      </c>
      <c r="E2813">
        <v>663.17</v>
      </c>
    </row>
    <row r="2814" spans="1:5">
      <c r="A2814" s="339">
        <v>100646</v>
      </c>
      <c r="B2814" s="340" t="s">
        <v>7783</v>
      </c>
      <c r="C2814" s="339" t="s">
        <v>884</v>
      </c>
      <c r="D2814" s="341">
        <v>5832</v>
      </c>
      <c r="E2814">
        <v>6516</v>
      </c>
    </row>
    <row r="2815" spans="1:5">
      <c r="A2815" s="339">
        <v>95116</v>
      </c>
      <c r="B2815" s="340" t="s">
        <v>7784</v>
      </c>
      <c r="C2815" s="339" t="s">
        <v>884</v>
      </c>
      <c r="D2815" s="341">
        <v>32.549999999999997</v>
      </c>
      <c r="E2815">
        <v>32.549999999999997</v>
      </c>
    </row>
    <row r="2816" spans="1:5">
      <c r="A2816" s="339">
        <v>95117</v>
      </c>
      <c r="B2816" s="340" t="s">
        <v>7785</v>
      </c>
      <c r="C2816" s="339" t="s">
        <v>884</v>
      </c>
      <c r="D2816" s="341">
        <v>10.039999999999999</v>
      </c>
      <c r="E2816">
        <v>10.039999999999999</v>
      </c>
    </row>
    <row r="2817" spans="1:5">
      <c r="A2817" s="339">
        <v>53794</v>
      </c>
      <c r="B2817" s="340" t="s">
        <v>7786</v>
      </c>
      <c r="C2817" s="339" t="s">
        <v>884</v>
      </c>
      <c r="D2817" s="341">
        <v>35.619999999999997</v>
      </c>
      <c r="E2817">
        <v>35.619999999999997</v>
      </c>
    </row>
    <row r="2818" spans="1:5">
      <c r="A2818" s="339">
        <v>5703</v>
      </c>
      <c r="B2818" s="340" t="s">
        <v>7787</v>
      </c>
      <c r="C2818" s="339" t="s">
        <v>884</v>
      </c>
      <c r="D2818" s="341">
        <v>24.75</v>
      </c>
      <c r="E2818">
        <v>20.94</v>
      </c>
    </row>
    <row r="2819" spans="1:5">
      <c r="A2819" s="339">
        <v>106089</v>
      </c>
      <c r="B2819" s="340" t="s">
        <v>7788</v>
      </c>
      <c r="C2819" s="339" t="s">
        <v>884</v>
      </c>
      <c r="D2819" s="341">
        <v>51.48</v>
      </c>
      <c r="E2819">
        <v>51.48</v>
      </c>
    </row>
    <row r="2820" spans="1:5">
      <c r="A2820" s="339">
        <v>106092</v>
      </c>
      <c r="B2820" s="340" t="s">
        <v>7789</v>
      </c>
      <c r="C2820" s="339" t="s">
        <v>884</v>
      </c>
      <c r="D2820" s="341">
        <v>8.5399999999999991</v>
      </c>
      <c r="E2820">
        <v>8.5399999999999991</v>
      </c>
    </row>
    <row r="2821" spans="1:5">
      <c r="A2821" s="339">
        <v>106090</v>
      </c>
      <c r="B2821" s="340" t="s">
        <v>7790</v>
      </c>
      <c r="C2821" s="339" t="s">
        <v>884</v>
      </c>
      <c r="D2821" s="341">
        <v>21.15</v>
      </c>
      <c r="E2821">
        <v>21.15</v>
      </c>
    </row>
    <row r="2822" spans="1:5">
      <c r="A2822" s="339">
        <v>106091</v>
      </c>
      <c r="B2822" s="340" t="s">
        <v>7791</v>
      </c>
      <c r="C2822" s="339" t="s">
        <v>884</v>
      </c>
      <c r="D2822" s="341">
        <v>96.52</v>
      </c>
      <c r="E2822">
        <v>96.52</v>
      </c>
    </row>
    <row r="2823" spans="1:5">
      <c r="A2823" s="339">
        <v>106093</v>
      </c>
      <c r="B2823" s="340" t="s">
        <v>7792</v>
      </c>
      <c r="C2823" s="339" t="s">
        <v>884</v>
      </c>
      <c r="D2823" s="341">
        <v>136.4</v>
      </c>
      <c r="E2823">
        <v>152.4</v>
      </c>
    </row>
    <row r="2824" spans="1:5">
      <c r="A2824" s="339">
        <v>100637</v>
      </c>
      <c r="B2824" s="340" t="s">
        <v>7793</v>
      </c>
      <c r="C2824" s="339" t="s">
        <v>884</v>
      </c>
      <c r="D2824" s="341">
        <v>201.34</v>
      </c>
      <c r="E2824">
        <v>201.34</v>
      </c>
    </row>
    <row r="2825" spans="1:5">
      <c r="A2825" s="339">
        <v>100638</v>
      </c>
      <c r="B2825" s="340" t="s">
        <v>7794</v>
      </c>
      <c r="C2825" s="339" t="s">
        <v>884</v>
      </c>
      <c r="D2825" s="341">
        <v>61.89</v>
      </c>
      <c r="E2825">
        <v>61.89</v>
      </c>
    </row>
    <row r="2826" spans="1:5">
      <c r="A2826" s="339">
        <v>100639</v>
      </c>
      <c r="B2826" s="340" t="s">
        <v>7795</v>
      </c>
      <c r="C2826" s="339" t="s">
        <v>884</v>
      </c>
      <c r="D2826" s="341">
        <v>251.87</v>
      </c>
      <c r="E2826">
        <v>251.87</v>
      </c>
    </row>
    <row r="2827" spans="1:5">
      <c r="A2827" s="339">
        <v>100640</v>
      </c>
      <c r="B2827" s="340" t="s">
        <v>7796</v>
      </c>
      <c r="C2827" s="339" t="s">
        <v>884</v>
      </c>
      <c r="D2827" s="341">
        <v>4665.6000000000004</v>
      </c>
      <c r="E2827">
        <v>5212.8</v>
      </c>
    </row>
    <row r="2828" spans="1:5">
      <c r="A2828" s="339">
        <v>93429</v>
      </c>
      <c r="B2828" s="340" t="s">
        <v>7797</v>
      </c>
      <c r="C2828" s="339" t="s">
        <v>884</v>
      </c>
      <c r="D2828" s="341">
        <v>163.91</v>
      </c>
      <c r="E2828">
        <v>163.91</v>
      </c>
    </row>
    <row r="2829" spans="1:5">
      <c r="A2829" s="339">
        <v>93430</v>
      </c>
      <c r="B2829" s="340" t="s">
        <v>7798</v>
      </c>
      <c r="C2829" s="339" t="s">
        <v>884</v>
      </c>
      <c r="D2829" s="341">
        <v>50.38</v>
      </c>
      <c r="E2829">
        <v>50.38</v>
      </c>
    </row>
    <row r="2830" spans="1:5">
      <c r="A2830" s="339">
        <v>93431</v>
      </c>
      <c r="B2830" s="340" t="s">
        <v>7799</v>
      </c>
      <c r="C2830" s="339" t="s">
        <v>884</v>
      </c>
      <c r="D2830" s="341">
        <v>205.05</v>
      </c>
      <c r="E2830">
        <v>205.05</v>
      </c>
    </row>
    <row r="2831" spans="1:5">
      <c r="A2831" s="339">
        <v>93432</v>
      </c>
      <c r="B2831" s="340" t="s">
        <v>7800</v>
      </c>
      <c r="C2831" s="339" t="s">
        <v>884</v>
      </c>
      <c r="D2831" s="341">
        <v>2332.8000000000002</v>
      </c>
      <c r="E2831">
        <v>2606.4</v>
      </c>
    </row>
    <row r="2832" spans="1:5">
      <c r="A2832" s="339">
        <v>95118</v>
      </c>
      <c r="B2832" s="340" t="s">
        <v>7801</v>
      </c>
      <c r="C2832" s="339" t="s">
        <v>884</v>
      </c>
      <c r="D2832" s="341">
        <v>75.17</v>
      </c>
      <c r="E2832">
        <v>75.17</v>
      </c>
    </row>
    <row r="2833" spans="1:5">
      <c r="A2833" s="339">
        <v>95119</v>
      </c>
      <c r="B2833" s="340" t="s">
        <v>7802</v>
      </c>
      <c r="C2833" s="339" t="s">
        <v>884</v>
      </c>
      <c r="D2833" s="341">
        <v>23.19</v>
      </c>
      <c r="E2833">
        <v>23.19</v>
      </c>
    </row>
    <row r="2834" spans="1:5">
      <c r="A2834" s="339">
        <v>5707</v>
      </c>
      <c r="B2834" s="340" t="s">
        <v>7803</v>
      </c>
      <c r="C2834" s="339" t="s">
        <v>884</v>
      </c>
      <c r="D2834" s="341">
        <v>82.25</v>
      </c>
      <c r="E2834">
        <v>82.25</v>
      </c>
    </row>
    <row r="2835" spans="1:5">
      <c r="A2835" s="339">
        <v>95120</v>
      </c>
      <c r="B2835" s="340" t="s">
        <v>7804</v>
      </c>
      <c r="C2835" s="339" t="s">
        <v>884</v>
      </c>
      <c r="D2835" s="341">
        <v>66.3</v>
      </c>
      <c r="E2835">
        <v>56.1</v>
      </c>
    </row>
    <row r="2836" spans="1:5">
      <c r="A2836" s="339">
        <v>103657</v>
      </c>
      <c r="B2836" s="340" t="s">
        <v>7805</v>
      </c>
      <c r="C2836" s="339" t="s">
        <v>884</v>
      </c>
      <c r="D2836" s="341">
        <v>0</v>
      </c>
      <c r="E2836">
        <v>0</v>
      </c>
    </row>
    <row r="2837" spans="1:5">
      <c r="A2837" s="339">
        <v>103658</v>
      </c>
      <c r="B2837" s="340" t="s">
        <v>7806</v>
      </c>
      <c r="C2837" s="339" t="s">
        <v>884</v>
      </c>
      <c r="D2837" s="341">
        <v>0</v>
      </c>
      <c r="E2837">
        <v>0</v>
      </c>
    </row>
    <row r="2838" spans="1:5">
      <c r="A2838" s="339">
        <v>103659</v>
      </c>
      <c r="B2838" s="340" t="s">
        <v>7807</v>
      </c>
      <c r="C2838" s="339" t="s">
        <v>884</v>
      </c>
      <c r="D2838" s="341">
        <v>0</v>
      </c>
      <c r="E2838">
        <v>0</v>
      </c>
    </row>
    <row r="2839" spans="1:5">
      <c r="A2839" s="339">
        <v>103660</v>
      </c>
      <c r="B2839" s="340" t="s">
        <v>7808</v>
      </c>
      <c r="C2839" s="339" t="s">
        <v>884</v>
      </c>
      <c r="D2839" s="341">
        <v>12.78</v>
      </c>
      <c r="E2839">
        <v>12.68</v>
      </c>
    </row>
    <row r="2840" spans="1:5">
      <c r="A2840" s="339">
        <v>89015</v>
      </c>
      <c r="B2840" s="340" t="s">
        <v>7809</v>
      </c>
      <c r="C2840" s="339" t="s">
        <v>884</v>
      </c>
      <c r="D2840" s="341">
        <v>3.75</v>
      </c>
      <c r="E2840">
        <v>3.75</v>
      </c>
    </row>
    <row r="2841" spans="1:5">
      <c r="A2841" s="339">
        <v>89016</v>
      </c>
      <c r="B2841" s="340" t="s">
        <v>7810</v>
      </c>
      <c r="C2841" s="339" t="s">
        <v>884</v>
      </c>
      <c r="D2841" s="341">
        <v>0.99</v>
      </c>
      <c r="E2841">
        <v>0.99</v>
      </c>
    </row>
    <row r="2842" spans="1:5">
      <c r="A2842" s="339">
        <v>53804</v>
      </c>
      <c r="B2842" s="340" t="s">
        <v>7811</v>
      </c>
      <c r="C2842" s="339" t="s">
        <v>884</v>
      </c>
      <c r="D2842" s="341">
        <v>4.6900000000000004</v>
      </c>
      <c r="E2842">
        <v>4.6900000000000004</v>
      </c>
    </row>
    <row r="2843" spans="1:5">
      <c r="A2843" s="339">
        <v>90582</v>
      </c>
      <c r="B2843" s="340" t="s">
        <v>7812</v>
      </c>
      <c r="C2843" s="339" t="s">
        <v>884</v>
      </c>
      <c r="D2843" s="341">
        <v>0.47</v>
      </c>
      <c r="E2843">
        <v>0.47</v>
      </c>
    </row>
    <row r="2844" spans="1:5">
      <c r="A2844" s="339">
        <v>90583</v>
      </c>
      <c r="B2844" s="340" t="s">
        <v>7813</v>
      </c>
      <c r="C2844" s="339" t="s">
        <v>884</v>
      </c>
      <c r="D2844" s="341">
        <v>0.11</v>
      </c>
      <c r="E2844">
        <v>0.11</v>
      </c>
    </row>
    <row r="2845" spans="1:5">
      <c r="A2845" s="339">
        <v>90584</v>
      </c>
      <c r="B2845" s="340" t="s">
        <v>7814</v>
      </c>
      <c r="C2845" s="339" t="s">
        <v>884</v>
      </c>
      <c r="D2845" s="341">
        <v>0.37</v>
      </c>
      <c r="E2845">
        <v>0.37</v>
      </c>
    </row>
    <row r="2846" spans="1:5">
      <c r="A2846" s="339">
        <v>90585</v>
      </c>
      <c r="B2846" s="340" t="s">
        <v>7815</v>
      </c>
      <c r="C2846" s="339" t="s">
        <v>884</v>
      </c>
      <c r="D2846" s="341">
        <v>0.54</v>
      </c>
      <c r="E2846">
        <v>0.45</v>
      </c>
    </row>
    <row r="2847" spans="1:5">
      <c r="A2847" s="339">
        <v>106380</v>
      </c>
      <c r="B2847" s="340" t="s">
        <v>7816</v>
      </c>
      <c r="C2847" s="339" t="s">
        <v>884</v>
      </c>
      <c r="D2847" s="341">
        <v>72.75</v>
      </c>
      <c r="E2847">
        <v>72.75</v>
      </c>
    </row>
    <row r="2848" spans="1:5">
      <c r="A2848" s="339">
        <v>106381</v>
      </c>
      <c r="B2848" s="340" t="s">
        <v>7817</v>
      </c>
      <c r="C2848" s="339" t="s">
        <v>884</v>
      </c>
      <c r="D2848" s="341">
        <v>25.64</v>
      </c>
      <c r="E2848">
        <v>25.64</v>
      </c>
    </row>
    <row r="2849" spans="1:5">
      <c r="A2849" s="339">
        <v>106382</v>
      </c>
      <c r="B2849" s="340" t="s">
        <v>7818</v>
      </c>
      <c r="C2849" s="339" t="s">
        <v>884</v>
      </c>
      <c r="D2849" s="341">
        <v>116.95</v>
      </c>
      <c r="E2849">
        <v>116.95</v>
      </c>
    </row>
    <row r="2850" spans="1:5">
      <c r="A2850" s="339">
        <v>106383</v>
      </c>
      <c r="B2850" s="340" t="s">
        <v>7819</v>
      </c>
      <c r="C2850" s="339" t="s">
        <v>884</v>
      </c>
      <c r="D2850" s="341">
        <v>101.02</v>
      </c>
      <c r="E2850">
        <v>112.87</v>
      </c>
    </row>
    <row r="2851" spans="1:5">
      <c r="A2851" s="339">
        <v>106376</v>
      </c>
      <c r="B2851" s="340" t="s">
        <v>7820</v>
      </c>
      <c r="C2851" s="339" t="s">
        <v>884</v>
      </c>
      <c r="D2851" s="341">
        <v>171.58</v>
      </c>
      <c r="E2851">
        <v>171.58</v>
      </c>
    </row>
    <row r="2852" spans="1:5">
      <c r="A2852" s="339">
        <v>106377</v>
      </c>
      <c r="B2852" s="340" t="s">
        <v>7821</v>
      </c>
      <c r="C2852" s="339" t="s">
        <v>884</v>
      </c>
      <c r="D2852" s="341">
        <v>60.48</v>
      </c>
      <c r="E2852">
        <v>60.48</v>
      </c>
    </row>
    <row r="2853" spans="1:5">
      <c r="A2853" s="339">
        <v>106378</v>
      </c>
      <c r="B2853" s="340" t="s">
        <v>7822</v>
      </c>
      <c r="C2853" s="339" t="s">
        <v>884</v>
      </c>
      <c r="D2853" s="341">
        <v>275.82</v>
      </c>
      <c r="E2853">
        <v>275.82</v>
      </c>
    </row>
    <row r="2854" spans="1:5">
      <c r="A2854" s="339">
        <v>106379</v>
      </c>
      <c r="B2854" s="340" t="s">
        <v>7823</v>
      </c>
      <c r="C2854" s="339" t="s">
        <v>884</v>
      </c>
      <c r="D2854" s="341">
        <v>123.05</v>
      </c>
      <c r="E2854">
        <v>137.47999999999999</v>
      </c>
    </row>
    <row r="2855" spans="1:5">
      <c r="A2855" s="339">
        <v>89240</v>
      </c>
      <c r="B2855" s="340" t="s">
        <v>7824</v>
      </c>
      <c r="C2855" s="339" t="s">
        <v>884</v>
      </c>
      <c r="D2855" s="341">
        <v>88.14</v>
      </c>
      <c r="E2855">
        <v>88.14</v>
      </c>
    </row>
    <row r="2856" spans="1:5">
      <c r="A2856" s="339">
        <v>89241</v>
      </c>
      <c r="B2856" s="340" t="s">
        <v>7825</v>
      </c>
      <c r="C2856" s="339" t="s">
        <v>884</v>
      </c>
      <c r="D2856" s="341">
        <v>31.07</v>
      </c>
      <c r="E2856">
        <v>31.07</v>
      </c>
    </row>
    <row r="2857" spans="1:5">
      <c r="A2857" s="339">
        <v>5710</v>
      </c>
      <c r="B2857" s="340" t="s">
        <v>7826</v>
      </c>
      <c r="C2857" s="339" t="s">
        <v>884</v>
      </c>
      <c r="D2857" s="341">
        <v>141.69</v>
      </c>
      <c r="E2857">
        <v>141.69</v>
      </c>
    </row>
    <row r="2858" spans="1:5">
      <c r="A2858" s="339">
        <v>5711</v>
      </c>
      <c r="B2858" s="340" t="s">
        <v>7827</v>
      </c>
      <c r="C2858" s="339" t="s">
        <v>884</v>
      </c>
      <c r="D2858" s="341">
        <v>96.42</v>
      </c>
      <c r="E2858">
        <v>107.73</v>
      </c>
    </row>
    <row r="2859" spans="1:5">
      <c r="A2859" s="339">
        <v>89253</v>
      </c>
      <c r="B2859" s="340" t="s">
        <v>7828</v>
      </c>
      <c r="C2859" s="339" t="s">
        <v>884</v>
      </c>
      <c r="D2859" s="341">
        <v>72.23</v>
      </c>
      <c r="E2859">
        <v>72.23</v>
      </c>
    </row>
    <row r="2860" spans="1:5">
      <c r="A2860" s="339">
        <v>89254</v>
      </c>
      <c r="B2860" s="340" t="s">
        <v>7829</v>
      </c>
      <c r="C2860" s="339" t="s">
        <v>884</v>
      </c>
      <c r="D2860" s="341">
        <v>25.46</v>
      </c>
      <c r="E2860">
        <v>25.46</v>
      </c>
    </row>
    <row r="2861" spans="1:5">
      <c r="A2861" s="339">
        <v>89255</v>
      </c>
      <c r="B2861" s="340" t="s">
        <v>7830</v>
      </c>
      <c r="C2861" s="339" t="s">
        <v>884</v>
      </c>
      <c r="D2861" s="341">
        <v>116.11</v>
      </c>
      <c r="E2861">
        <v>116.11</v>
      </c>
    </row>
    <row r="2862" spans="1:5">
      <c r="A2862" s="339">
        <v>89256</v>
      </c>
      <c r="B2862" s="340" t="s">
        <v>7831</v>
      </c>
      <c r="C2862" s="339" t="s">
        <v>884</v>
      </c>
      <c r="D2862" s="341">
        <v>91.82</v>
      </c>
      <c r="E2862">
        <v>102.59</v>
      </c>
    </row>
    <row r="2863" spans="1:5">
      <c r="A2863" s="339">
        <v>106384</v>
      </c>
      <c r="B2863" s="340" t="s">
        <v>7832</v>
      </c>
      <c r="C2863" s="339" t="s">
        <v>884</v>
      </c>
      <c r="D2863" s="341">
        <v>89.22</v>
      </c>
      <c r="E2863">
        <v>89.22</v>
      </c>
    </row>
    <row r="2864" spans="1:5">
      <c r="A2864" s="339">
        <v>106385</v>
      </c>
      <c r="B2864" s="340" t="s">
        <v>7833</v>
      </c>
      <c r="C2864" s="339" t="s">
        <v>884</v>
      </c>
      <c r="D2864" s="341">
        <v>27.52</v>
      </c>
      <c r="E2864">
        <v>27.52</v>
      </c>
    </row>
    <row r="2865" spans="1:5">
      <c r="A2865" s="339">
        <v>106386</v>
      </c>
      <c r="B2865" s="340" t="s">
        <v>7834</v>
      </c>
      <c r="C2865" s="339" t="s">
        <v>884</v>
      </c>
      <c r="D2865" s="341">
        <v>125.54</v>
      </c>
      <c r="E2865">
        <v>125.54</v>
      </c>
    </row>
    <row r="2866" spans="1:5">
      <c r="A2866" s="339">
        <v>106387</v>
      </c>
      <c r="B2866" s="340" t="s">
        <v>7835</v>
      </c>
      <c r="C2866" s="339" t="s">
        <v>884</v>
      </c>
      <c r="D2866" s="341">
        <v>96.42</v>
      </c>
      <c r="E2866">
        <v>107.73</v>
      </c>
    </row>
    <row r="2867" spans="1:5">
      <c r="A2867" s="339">
        <v>106489</v>
      </c>
      <c r="B2867" s="340" t="s">
        <v>7836</v>
      </c>
      <c r="C2867" s="339" t="s">
        <v>63</v>
      </c>
      <c r="D2867" s="341">
        <v>0</v>
      </c>
      <c r="E2867">
        <v>0</v>
      </c>
    </row>
    <row r="2868" spans="1:5">
      <c r="A2868" s="339">
        <v>106491</v>
      </c>
      <c r="B2868" s="340" t="s">
        <v>7837</v>
      </c>
      <c r="C2868" s="339" t="s">
        <v>63</v>
      </c>
      <c r="D2868" s="341">
        <v>0</v>
      </c>
      <c r="E2868">
        <v>0</v>
      </c>
    </row>
    <row r="2869" spans="1:5">
      <c r="A2869" s="339">
        <v>106493</v>
      </c>
      <c r="B2869" s="340" t="s">
        <v>7838</v>
      </c>
      <c r="C2869" s="339" t="s">
        <v>63</v>
      </c>
      <c r="D2869" s="341">
        <v>0</v>
      </c>
      <c r="E2869">
        <v>0</v>
      </c>
    </row>
    <row r="2870" spans="1:5">
      <c r="A2870" s="339">
        <v>106490</v>
      </c>
      <c r="B2870" s="340" t="s">
        <v>7839</v>
      </c>
      <c r="C2870" s="339" t="s">
        <v>63</v>
      </c>
      <c r="D2870" s="341">
        <v>0</v>
      </c>
      <c r="E2870">
        <v>0</v>
      </c>
    </row>
    <row r="2871" spans="1:5">
      <c r="A2871" s="339">
        <v>106492</v>
      </c>
      <c r="B2871" s="340" t="s">
        <v>7840</v>
      </c>
      <c r="C2871" s="339" t="s">
        <v>63</v>
      </c>
      <c r="D2871" s="341">
        <v>0</v>
      </c>
      <c r="E2871">
        <v>0</v>
      </c>
    </row>
    <row r="2872" spans="1:5">
      <c r="A2872" s="339">
        <v>106496</v>
      </c>
      <c r="B2872" s="340" t="s">
        <v>7841</v>
      </c>
      <c r="C2872" s="339" t="s">
        <v>63</v>
      </c>
      <c r="D2872" s="341">
        <v>0</v>
      </c>
      <c r="E2872">
        <v>0</v>
      </c>
    </row>
    <row r="2873" spans="1:5">
      <c r="A2873" s="339">
        <v>106497</v>
      </c>
      <c r="B2873" s="340" t="s">
        <v>7842</v>
      </c>
      <c r="C2873" s="339" t="s">
        <v>63</v>
      </c>
      <c r="D2873" s="341">
        <v>0</v>
      </c>
      <c r="E2873">
        <v>0</v>
      </c>
    </row>
    <row r="2874" spans="1:5">
      <c r="A2874" s="339">
        <v>106495</v>
      </c>
      <c r="B2874" s="340" t="s">
        <v>7843</v>
      </c>
      <c r="C2874" s="339" t="s">
        <v>63</v>
      </c>
      <c r="D2874" s="341">
        <v>0</v>
      </c>
      <c r="E2874">
        <v>0</v>
      </c>
    </row>
    <row r="2875" spans="1:5">
      <c r="A2875" s="339">
        <v>106498</v>
      </c>
      <c r="B2875" s="340" t="s">
        <v>7844</v>
      </c>
      <c r="C2875" s="339" t="s">
        <v>63</v>
      </c>
      <c r="D2875" s="341">
        <v>0</v>
      </c>
      <c r="E2875">
        <v>0</v>
      </c>
    </row>
    <row r="2876" spans="1:5">
      <c r="A2876" s="339">
        <v>106494</v>
      </c>
      <c r="B2876" s="340" t="s">
        <v>7845</v>
      </c>
      <c r="C2876" s="339" t="s">
        <v>63</v>
      </c>
      <c r="D2876" s="341">
        <v>0</v>
      </c>
      <c r="E2876">
        <v>0</v>
      </c>
    </row>
    <row r="2877" spans="1:5">
      <c r="A2877" s="339">
        <v>106485</v>
      </c>
      <c r="B2877" s="340" t="s">
        <v>7846</v>
      </c>
      <c r="C2877" s="339" t="s">
        <v>63</v>
      </c>
      <c r="D2877" s="341">
        <v>0</v>
      </c>
      <c r="E2877">
        <v>0</v>
      </c>
    </row>
    <row r="2878" spans="1:5">
      <c r="A2878" s="339">
        <v>106486</v>
      </c>
      <c r="B2878" s="340" t="s">
        <v>7847</v>
      </c>
      <c r="C2878" s="339" t="s">
        <v>63</v>
      </c>
      <c r="D2878" s="341">
        <v>0</v>
      </c>
      <c r="E2878">
        <v>0</v>
      </c>
    </row>
    <row r="2879" spans="1:5">
      <c r="A2879" s="339">
        <v>106487</v>
      </c>
      <c r="B2879" s="340" t="s">
        <v>7848</v>
      </c>
      <c r="C2879" s="339" t="s">
        <v>63</v>
      </c>
      <c r="D2879" s="341">
        <v>0</v>
      </c>
      <c r="E2879">
        <v>0</v>
      </c>
    </row>
    <row r="2880" spans="1:5">
      <c r="A2880" s="339">
        <v>106488</v>
      </c>
      <c r="B2880" s="340" t="s">
        <v>7849</v>
      </c>
      <c r="C2880" s="339" t="s">
        <v>63</v>
      </c>
      <c r="D2880" s="341">
        <v>0</v>
      </c>
      <c r="E2880">
        <v>0</v>
      </c>
    </row>
    <row r="2881" spans="1:5">
      <c r="A2881" s="339">
        <v>103797</v>
      </c>
      <c r="B2881" s="340" t="s">
        <v>7850</v>
      </c>
      <c r="C2881" s="339" t="s">
        <v>101</v>
      </c>
      <c r="D2881" s="341">
        <v>17.13</v>
      </c>
      <c r="E2881">
        <v>16.91</v>
      </c>
    </row>
    <row r="2882" spans="1:5">
      <c r="A2882" s="339">
        <v>103930</v>
      </c>
      <c r="B2882" s="340" t="s">
        <v>7851</v>
      </c>
      <c r="C2882" s="339" t="s">
        <v>5115</v>
      </c>
      <c r="D2882" s="341">
        <v>1091.5899999999999</v>
      </c>
      <c r="E2882">
        <v>800.51</v>
      </c>
    </row>
    <row r="2883" spans="1:5">
      <c r="A2883" s="339">
        <v>103931</v>
      </c>
      <c r="B2883" s="340" t="s">
        <v>7852</v>
      </c>
      <c r="C2883" s="339" t="s">
        <v>5115</v>
      </c>
      <c r="D2883" s="341">
        <v>865.19</v>
      </c>
      <c r="E2883">
        <v>587.01</v>
      </c>
    </row>
    <row r="2884" spans="1:5">
      <c r="A2884" s="339">
        <v>103932</v>
      </c>
      <c r="B2884" s="340" t="s">
        <v>7853</v>
      </c>
      <c r="C2884" s="339" t="s">
        <v>5115</v>
      </c>
      <c r="D2884" s="341">
        <v>832.02</v>
      </c>
      <c r="E2884">
        <v>555.73</v>
      </c>
    </row>
    <row r="2885" spans="1:5">
      <c r="A2885" s="339">
        <v>103929</v>
      </c>
      <c r="B2885" s="340" t="s">
        <v>7854</v>
      </c>
      <c r="C2885" s="339" t="s">
        <v>5115</v>
      </c>
      <c r="D2885" s="341">
        <v>1613.03</v>
      </c>
      <c r="E2885">
        <v>1294.26</v>
      </c>
    </row>
    <row r="2886" spans="1:5">
      <c r="A2886" s="339">
        <v>103928</v>
      </c>
      <c r="B2886" s="340" t="s">
        <v>7855</v>
      </c>
      <c r="C2886" s="339" t="s">
        <v>5115</v>
      </c>
      <c r="D2886" s="341">
        <v>776.44</v>
      </c>
      <c r="E2886">
        <v>541.05999999999995</v>
      </c>
    </row>
    <row r="2887" spans="1:5">
      <c r="A2887" s="339">
        <v>103798</v>
      </c>
      <c r="B2887" s="340" t="s">
        <v>7856</v>
      </c>
      <c r="C2887" s="339" t="s">
        <v>5115</v>
      </c>
      <c r="D2887" s="341">
        <v>1039.3900000000001</v>
      </c>
      <c r="E2887">
        <v>613.15</v>
      </c>
    </row>
    <row r="2888" spans="1:5">
      <c r="A2888" s="339">
        <v>103801</v>
      </c>
      <c r="B2888" s="340" t="s">
        <v>7857</v>
      </c>
      <c r="C2888" s="339" t="s">
        <v>5115</v>
      </c>
      <c r="D2888" s="341">
        <v>940.76</v>
      </c>
      <c r="E2888">
        <v>663.3</v>
      </c>
    </row>
    <row r="2889" spans="1:5">
      <c r="A2889" s="339">
        <v>103933</v>
      </c>
      <c r="B2889" s="340" t="s">
        <v>7858</v>
      </c>
      <c r="C2889" s="339" t="s">
        <v>5115</v>
      </c>
      <c r="D2889" s="341">
        <v>2013.5</v>
      </c>
      <c r="E2889">
        <v>1545.41</v>
      </c>
    </row>
    <row r="2890" spans="1:5">
      <c r="A2890" s="339">
        <v>103925</v>
      </c>
      <c r="B2890" s="340" t="s">
        <v>7859</v>
      </c>
      <c r="C2890" s="339" t="s">
        <v>5115</v>
      </c>
      <c r="D2890" s="341">
        <v>2161.29</v>
      </c>
      <c r="E2890">
        <v>1751.75</v>
      </c>
    </row>
    <row r="2891" spans="1:5">
      <c r="A2891" s="339">
        <v>103926</v>
      </c>
      <c r="B2891" s="340" t="s">
        <v>7860</v>
      </c>
      <c r="C2891" s="339" t="s">
        <v>5115</v>
      </c>
      <c r="D2891" s="341">
        <v>1813.17</v>
      </c>
      <c r="E2891">
        <v>1397.52</v>
      </c>
    </row>
    <row r="2892" spans="1:5">
      <c r="A2892" s="339">
        <v>103796</v>
      </c>
      <c r="B2892" s="340" t="s">
        <v>7861</v>
      </c>
      <c r="C2892" s="339" t="s">
        <v>5029</v>
      </c>
      <c r="D2892" s="341">
        <v>67.22</v>
      </c>
      <c r="E2892">
        <v>63.09</v>
      </c>
    </row>
    <row r="2893" spans="1:5">
      <c r="A2893" s="339">
        <v>103795</v>
      </c>
      <c r="B2893" s="340" t="s">
        <v>7862</v>
      </c>
      <c r="C2893" s="339" t="s">
        <v>5029</v>
      </c>
      <c r="D2893" s="341">
        <v>92.34</v>
      </c>
      <c r="E2893">
        <v>95.71</v>
      </c>
    </row>
    <row r="2894" spans="1:5">
      <c r="A2894" s="339">
        <v>103800</v>
      </c>
      <c r="B2894" s="340" t="s">
        <v>7863</v>
      </c>
      <c r="C2894" s="339" t="s">
        <v>5115</v>
      </c>
      <c r="D2894" s="341">
        <v>776.44</v>
      </c>
      <c r="E2894">
        <v>541.05999999999995</v>
      </c>
    </row>
    <row r="2895" spans="1:5">
      <c r="A2895" s="339">
        <v>103799</v>
      </c>
      <c r="B2895" s="340" t="s">
        <v>7864</v>
      </c>
      <c r="C2895" s="339" t="s">
        <v>5115</v>
      </c>
      <c r="D2895" s="341">
        <v>706.23</v>
      </c>
      <c r="E2895">
        <v>435.09</v>
      </c>
    </row>
    <row r="2896" spans="1:5">
      <c r="A2896" s="339">
        <v>104950</v>
      </c>
      <c r="B2896" s="340" t="s">
        <v>7865</v>
      </c>
      <c r="C2896" s="339" t="s">
        <v>5115</v>
      </c>
      <c r="D2896" s="341">
        <v>0</v>
      </c>
      <c r="E2896">
        <v>0</v>
      </c>
    </row>
    <row r="2897" spans="1:5">
      <c r="A2897" s="339">
        <v>104948</v>
      </c>
      <c r="B2897" s="340" t="s">
        <v>7866</v>
      </c>
      <c r="C2897" s="339" t="s">
        <v>5115</v>
      </c>
      <c r="D2897" s="341">
        <v>5.14</v>
      </c>
      <c r="E2897">
        <v>6.18</v>
      </c>
    </row>
    <row r="2898" spans="1:5">
      <c r="A2898" s="339">
        <v>104949</v>
      </c>
      <c r="B2898" s="340" t="s">
        <v>7867</v>
      </c>
      <c r="C2898" s="339" t="s">
        <v>5115</v>
      </c>
      <c r="D2898" s="341">
        <v>9.69</v>
      </c>
      <c r="E2898">
        <v>11.38</v>
      </c>
    </row>
    <row r="2899" spans="1:5">
      <c r="A2899" s="339">
        <v>104947</v>
      </c>
      <c r="B2899" s="340" t="s">
        <v>7868</v>
      </c>
      <c r="C2899" s="339" t="s">
        <v>5115</v>
      </c>
      <c r="D2899" s="341">
        <v>11.55</v>
      </c>
      <c r="E2899">
        <v>14.74</v>
      </c>
    </row>
    <row r="2900" spans="1:5">
      <c r="A2900" s="339">
        <v>106545</v>
      </c>
      <c r="B2900" s="340" t="s">
        <v>7869</v>
      </c>
      <c r="C2900" s="339" t="s">
        <v>202</v>
      </c>
      <c r="D2900" s="341">
        <v>11.98</v>
      </c>
      <c r="E2900">
        <v>10.8</v>
      </c>
    </row>
    <row r="2901" spans="1:5">
      <c r="A2901" s="339">
        <v>106543</v>
      </c>
      <c r="B2901" s="340" t="s">
        <v>7870</v>
      </c>
      <c r="C2901" s="339" t="s">
        <v>202</v>
      </c>
      <c r="D2901" s="341">
        <v>24.67</v>
      </c>
      <c r="E2901">
        <v>22.2</v>
      </c>
    </row>
    <row r="2902" spans="1:5">
      <c r="A2902" s="339">
        <v>106544</v>
      </c>
      <c r="B2902" s="340" t="s">
        <v>7871</v>
      </c>
      <c r="C2902" s="339" t="s">
        <v>202</v>
      </c>
      <c r="D2902" s="341">
        <v>42.35</v>
      </c>
      <c r="E2902">
        <v>38.090000000000003</v>
      </c>
    </row>
    <row r="2903" spans="1:5">
      <c r="A2903" s="339">
        <v>106546</v>
      </c>
      <c r="B2903" s="340" t="s">
        <v>7872</v>
      </c>
      <c r="C2903" s="339" t="s">
        <v>202</v>
      </c>
      <c r="D2903" s="341">
        <v>7.49</v>
      </c>
      <c r="E2903">
        <v>6.77</v>
      </c>
    </row>
    <row r="2904" spans="1:5">
      <c r="A2904" s="339">
        <v>106547</v>
      </c>
      <c r="B2904" s="340" t="s">
        <v>7873</v>
      </c>
      <c r="C2904" s="339" t="s">
        <v>63</v>
      </c>
      <c r="D2904" s="341">
        <v>6.37</v>
      </c>
      <c r="E2904">
        <v>8.4700000000000006</v>
      </c>
    </row>
    <row r="2905" spans="1:5">
      <c r="A2905" s="339">
        <v>106542</v>
      </c>
      <c r="B2905" s="340" t="s">
        <v>7874</v>
      </c>
      <c r="C2905" s="339" t="s">
        <v>5029</v>
      </c>
      <c r="D2905" s="341">
        <v>0</v>
      </c>
      <c r="E2905">
        <v>0</v>
      </c>
    </row>
    <row r="2906" spans="1:5">
      <c r="A2906" s="339">
        <v>106534</v>
      </c>
      <c r="B2906" s="340" t="s">
        <v>7875</v>
      </c>
      <c r="C2906" s="339" t="s">
        <v>5029</v>
      </c>
      <c r="D2906" s="341">
        <v>0</v>
      </c>
      <c r="E2906">
        <v>0</v>
      </c>
    </row>
    <row r="2907" spans="1:5">
      <c r="A2907" s="339">
        <v>106535</v>
      </c>
      <c r="B2907" s="340" t="s">
        <v>7876</v>
      </c>
      <c r="C2907" s="339" t="s">
        <v>5029</v>
      </c>
      <c r="D2907" s="341">
        <v>0</v>
      </c>
      <c r="E2907">
        <v>0</v>
      </c>
    </row>
    <row r="2908" spans="1:5">
      <c r="A2908" s="339">
        <v>106537</v>
      </c>
      <c r="B2908" s="340" t="s">
        <v>7877</v>
      </c>
      <c r="C2908" s="339" t="s">
        <v>5029</v>
      </c>
      <c r="D2908" s="341">
        <v>0</v>
      </c>
      <c r="E2908">
        <v>0</v>
      </c>
    </row>
    <row r="2909" spans="1:5">
      <c r="A2909" s="339">
        <v>106536</v>
      </c>
      <c r="B2909" s="340" t="s">
        <v>7878</v>
      </c>
      <c r="C2909" s="339" t="s">
        <v>5029</v>
      </c>
      <c r="D2909" s="341">
        <v>0</v>
      </c>
      <c r="E2909">
        <v>0</v>
      </c>
    </row>
    <row r="2910" spans="1:5">
      <c r="A2910" s="339">
        <v>106530</v>
      </c>
      <c r="B2910" s="340" t="s">
        <v>7879</v>
      </c>
      <c r="C2910" s="339" t="s">
        <v>5029</v>
      </c>
      <c r="D2910" s="341">
        <v>0</v>
      </c>
      <c r="E2910">
        <v>0</v>
      </c>
    </row>
    <row r="2911" spans="1:5">
      <c r="A2911" s="339">
        <v>106531</v>
      </c>
      <c r="B2911" s="340" t="s">
        <v>7880</v>
      </c>
      <c r="C2911" s="339" t="s">
        <v>5029</v>
      </c>
      <c r="D2911" s="341">
        <v>0</v>
      </c>
      <c r="E2911">
        <v>0</v>
      </c>
    </row>
    <row r="2912" spans="1:5">
      <c r="A2912" s="339">
        <v>106533</v>
      </c>
      <c r="B2912" s="340" t="s">
        <v>7881</v>
      </c>
      <c r="C2912" s="339" t="s">
        <v>5029</v>
      </c>
      <c r="D2912" s="341">
        <v>0</v>
      </c>
      <c r="E2912">
        <v>0</v>
      </c>
    </row>
    <row r="2913" spans="1:5">
      <c r="A2913" s="339">
        <v>106532</v>
      </c>
      <c r="B2913" s="340" t="s">
        <v>7882</v>
      </c>
      <c r="C2913" s="339" t="s">
        <v>5029</v>
      </c>
      <c r="D2913" s="341">
        <v>0</v>
      </c>
      <c r="E2913">
        <v>0</v>
      </c>
    </row>
    <row r="2914" spans="1:5">
      <c r="A2914" s="339">
        <v>106538</v>
      </c>
      <c r="B2914" s="340" t="s">
        <v>7883</v>
      </c>
      <c r="C2914" s="339" t="s">
        <v>5029</v>
      </c>
      <c r="D2914" s="341">
        <v>0</v>
      </c>
      <c r="E2914">
        <v>0</v>
      </c>
    </row>
    <row r="2915" spans="1:5">
      <c r="A2915" s="339">
        <v>106539</v>
      </c>
      <c r="B2915" s="340" t="s">
        <v>7884</v>
      </c>
      <c r="C2915" s="339" t="s">
        <v>5029</v>
      </c>
      <c r="D2915" s="341">
        <v>0</v>
      </c>
      <c r="E2915">
        <v>0</v>
      </c>
    </row>
    <row r="2916" spans="1:5">
      <c r="A2916" s="339">
        <v>106541</v>
      </c>
      <c r="B2916" s="340" t="s">
        <v>7885</v>
      </c>
      <c r="C2916" s="339" t="s">
        <v>5029</v>
      </c>
      <c r="D2916" s="341">
        <v>0</v>
      </c>
      <c r="E2916">
        <v>0</v>
      </c>
    </row>
    <row r="2917" spans="1:5">
      <c r="A2917" s="339">
        <v>106540</v>
      </c>
      <c r="B2917" s="340" t="s">
        <v>7886</v>
      </c>
      <c r="C2917" s="339" t="s">
        <v>5029</v>
      </c>
      <c r="D2917" s="341">
        <v>0</v>
      </c>
      <c r="E2917">
        <v>0</v>
      </c>
    </row>
    <row r="2918" spans="1:5">
      <c r="A2918" s="339">
        <v>104325</v>
      </c>
      <c r="B2918" s="340" t="s">
        <v>7887</v>
      </c>
      <c r="C2918" s="339" t="s">
        <v>63</v>
      </c>
      <c r="D2918" s="341">
        <v>0</v>
      </c>
      <c r="E2918">
        <v>0</v>
      </c>
    </row>
    <row r="2919" spans="1:5">
      <c r="A2919" s="339">
        <v>104318</v>
      </c>
      <c r="B2919" s="340" t="s">
        <v>7888</v>
      </c>
      <c r="C2919" s="339" t="s">
        <v>63</v>
      </c>
      <c r="D2919" s="341">
        <v>7.25</v>
      </c>
      <c r="E2919">
        <v>9.7899999999999991</v>
      </c>
    </row>
    <row r="2920" spans="1:5">
      <c r="A2920" s="339">
        <v>89867</v>
      </c>
      <c r="B2920" s="340" t="s">
        <v>7889</v>
      </c>
      <c r="C2920" s="339" t="s">
        <v>63</v>
      </c>
      <c r="D2920" s="341">
        <v>8.14</v>
      </c>
      <c r="E2920">
        <v>10.82</v>
      </c>
    </row>
    <row r="2921" spans="1:5">
      <c r="A2921" s="339">
        <v>104320</v>
      </c>
      <c r="B2921" s="340" t="s">
        <v>7890</v>
      </c>
      <c r="C2921" s="339" t="s">
        <v>63</v>
      </c>
      <c r="D2921" s="341">
        <v>11.52</v>
      </c>
      <c r="E2921">
        <v>14.76</v>
      </c>
    </row>
    <row r="2922" spans="1:5">
      <c r="A2922" s="339">
        <v>104317</v>
      </c>
      <c r="B2922" s="340" t="s">
        <v>7891</v>
      </c>
      <c r="C2922" s="339" t="s">
        <v>63</v>
      </c>
      <c r="D2922" s="341">
        <v>6.72</v>
      </c>
      <c r="E2922">
        <v>9.17</v>
      </c>
    </row>
    <row r="2923" spans="1:5">
      <c r="A2923" s="339">
        <v>89866</v>
      </c>
      <c r="B2923" s="340" t="s">
        <v>7892</v>
      </c>
      <c r="C2923" s="339" t="s">
        <v>63</v>
      </c>
      <c r="D2923" s="341">
        <v>7.38</v>
      </c>
      <c r="E2923">
        <v>9.93</v>
      </c>
    </row>
    <row r="2924" spans="1:5">
      <c r="A2924" s="339">
        <v>104319</v>
      </c>
      <c r="B2924" s="340" t="s">
        <v>7893</v>
      </c>
      <c r="C2924" s="339" t="s">
        <v>63</v>
      </c>
      <c r="D2924" s="341">
        <v>9.83</v>
      </c>
      <c r="E2924">
        <v>12.79</v>
      </c>
    </row>
    <row r="2925" spans="1:5">
      <c r="A2925" s="339">
        <v>104321</v>
      </c>
      <c r="B2925" s="340" t="s">
        <v>7894</v>
      </c>
      <c r="C2925" s="339" t="s">
        <v>63</v>
      </c>
      <c r="D2925" s="341">
        <v>5.16</v>
      </c>
      <c r="E2925">
        <v>6.8</v>
      </c>
    </row>
    <row r="2926" spans="1:5">
      <c r="A2926" s="339">
        <v>89868</v>
      </c>
      <c r="B2926" s="340" t="s">
        <v>7895</v>
      </c>
      <c r="C2926" s="339" t="s">
        <v>63</v>
      </c>
      <c r="D2926" s="341">
        <v>5.63</v>
      </c>
      <c r="E2926">
        <v>7.32</v>
      </c>
    </row>
    <row r="2927" spans="1:5">
      <c r="A2927" s="339">
        <v>104322</v>
      </c>
      <c r="B2927" s="340" t="s">
        <v>7896</v>
      </c>
      <c r="C2927" s="339" t="s">
        <v>63</v>
      </c>
      <c r="D2927" s="341">
        <v>7.44</v>
      </c>
      <c r="E2927">
        <v>9.4</v>
      </c>
    </row>
    <row r="2928" spans="1:5">
      <c r="A2928" s="339">
        <v>104323</v>
      </c>
      <c r="B2928" s="340" t="s">
        <v>7897</v>
      </c>
      <c r="C2928" s="339" t="s">
        <v>63</v>
      </c>
      <c r="D2928" s="341">
        <v>9.39</v>
      </c>
      <c r="E2928">
        <v>12.68</v>
      </c>
    </row>
    <row r="2929" spans="1:5">
      <c r="A2929" s="339">
        <v>89869</v>
      </c>
      <c r="B2929" s="340" t="s">
        <v>7898</v>
      </c>
      <c r="C2929" s="339" t="s">
        <v>63</v>
      </c>
      <c r="D2929" s="341">
        <v>10.27</v>
      </c>
      <c r="E2929">
        <v>13.69</v>
      </c>
    </row>
    <row r="2930" spans="1:5">
      <c r="A2930" s="339">
        <v>104324</v>
      </c>
      <c r="B2930" s="340" t="s">
        <v>7899</v>
      </c>
      <c r="C2930" s="339" t="s">
        <v>63</v>
      </c>
      <c r="D2930" s="341">
        <v>13.91</v>
      </c>
      <c r="E2930">
        <v>17.91</v>
      </c>
    </row>
    <row r="2931" spans="1:5">
      <c r="A2931" s="339">
        <v>104315</v>
      </c>
      <c r="B2931" s="340" t="s">
        <v>7900</v>
      </c>
      <c r="C2931" s="339" t="s">
        <v>202</v>
      </c>
      <c r="D2931" s="341">
        <v>15.93</v>
      </c>
      <c r="E2931">
        <v>22.31</v>
      </c>
    </row>
    <row r="2932" spans="1:5">
      <c r="A2932" s="339">
        <v>89865</v>
      </c>
      <c r="B2932" s="340" t="s">
        <v>7901</v>
      </c>
      <c r="C2932" s="339" t="s">
        <v>202</v>
      </c>
      <c r="D2932" s="341">
        <v>17.079999999999998</v>
      </c>
      <c r="E2932">
        <v>23.82</v>
      </c>
    </row>
    <row r="2933" spans="1:5">
      <c r="A2933" s="339">
        <v>104316</v>
      </c>
      <c r="B2933" s="340" t="s">
        <v>7902</v>
      </c>
      <c r="C2933" s="339" t="s">
        <v>202</v>
      </c>
      <c r="D2933" s="341">
        <v>22.94</v>
      </c>
      <c r="E2933">
        <v>30.92</v>
      </c>
    </row>
    <row r="2934" spans="1:5">
      <c r="A2934" s="339">
        <v>102724</v>
      </c>
      <c r="B2934" s="340" t="s">
        <v>7903</v>
      </c>
      <c r="C2934" s="339" t="s">
        <v>63</v>
      </c>
      <c r="D2934" s="341">
        <v>35.619999999999997</v>
      </c>
      <c r="E2934">
        <v>35.18</v>
      </c>
    </row>
    <row r="2935" spans="1:5">
      <c r="A2935" s="339">
        <v>102726</v>
      </c>
      <c r="B2935" s="340" t="s">
        <v>7904</v>
      </c>
      <c r="C2935" s="339" t="s">
        <v>63</v>
      </c>
      <c r="D2935" s="341">
        <v>33.659999999999997</v>
      </c>
      <c r="E2935">
        <v>32.200000000000003</v>
      </c>
    </row>
    <row r="2936" spans="1:5">
      <c r="A2936" s="339">
        <v>102725</v>
      </c>
      <c r="B2936" s="340" t="s">
        <v>7905</v>
      </c>
      <c r="C2936" s="339" t="s">
        <v>63</v>
      </c>
      <c r="D2936" s="341">
        <v>35.159999999999997</v>
      </c>
      <c r="E2936">
        <v>34.46</v>
      </c>
    </row>
    <row r="2937" spans="1:5">
      <c r="A2937" s="339">
        <v>102722</v>
      </c>
      <c r="B2937" s="340" t="s">
        <v>7906</v>
      </c>
      <c r="C2937" s="339" t="s">
        <v>202</v>
      </c>
      <c r="D2937" s="341">
        <v>76.540000000000006</v>
      </c>
      <c r="E2937">
        <v>56.24</v>
      </c>
    </row>
    <row r="2938" spans="1:5">
      <c r="A2938" s="339">
        <v>102721</v>
      </c>
      <c r="B2938" s="340" t="s">
        <v>7907</v>
      </c>
      <c r="C2938" s="339" t="s">
        <v>202</v>
      </c>
      <c r="D2938" s="341">
        <v>0</v>
      </c>
      <c r="E2938">
        <v>0</v>
      </c>
    </row>
    <row r="2939" spans="1:5">
      <c r="A2939" s="339">
        <v>102723</v>
      </c>
      <c r="B2939" s="340" t="s">
        <v>7908</v>
      </c>
      <c r="C2939" s="339" t="s">
        <v>202</v>
      </c>
      <c r="D2939" s="341">
        <v>112.57</v>
      </c>
      <c r="E2939">
        <v>118.76</v>
      </c>
    </row>
    <row r="2940" spans="1:5">
      <c r="A2940" s="339">
        <v>102690</v>
      </c>
      <c r="B2940" s="340" t="s">
        <v>7909</v>
      </c>
      <c r="C2940" s="339" t="s">
        <v>202</v>
      </c>
      <c r="D2940" s="341">
        <v>103.96</v>
      </c>
      <c r="E2940">
        <v>65.16</v>
      </c>
    </row>
    <row r="2941" spans="1:5">
      <c r="A2941" s="339">
        <v>102688</v>
      </c>
      <c r="B2941" s="340" t="s">
        <v>7910</v>
      </c>
      <c r="C2941" s="339" t="s">
        <v>202</v>
      </c>
      <c r="D2941" s="341">
        <v>50.02</v>
      </c>
      <c r="E2941">
        <v>43.05</v>
      </c>
    </row>
    <row r="2942" spans="1:5">
      <c r="A2942" s="339">
        <v>102689</v>
      </c>
      <c r="B2942" s="340" t="s">
        <v>7911</v>
      </c>
      <c r="C2942" s="339" t="s">
        <v>202</v>
      </c>
      <c r="D2942" s="341">
        <v>87.12</v>
      </c>
      <c r="E2942">
        <v>107.11</v>
      </c>
    </row>
    <row r="2943" spans="1:5">
      <c r="A2943" s="339">
        <v>102693</v>
      </c>
      <c r="B2943" s="340" t="s">
        <v>7912</v>
      </c>
      <c r="C2943" s="339" t="s">
        <v>202</v>
      </c>
      <c r="D2943" s="341">
        <v>141.07</v>
      </c>
      <c r="E2943">
        <v>129.22999999999999</v>
      </c>
    </row>
    <row r="2944" spans="1:5">
      <c r="A2944" s="339">
        <v>102694</v>
      </c>
      <c r="B2944" s="340" t="s">
        <v>7913</v>
      </c>
      <c r="C2944" s="339" t="s">
        <v>202</v>
      </c>
      <c r="D2944" s="341">
        <v>99.64</v>
      </c>
      <c r="E2944">
        <v>77.61</v>
      </c>
    </row>
    <row r="2945" spans="1:5">
      <c r="A2945" s="339">
        <v>102697</v>
      </c>
      <c r="B2945" s="340" t="s">
        <v>7914</v>
      </c>
      <c r="C2945" s="339" t="s">
        <v>202</v>
      </c>
      <c r="D2945" s="341">
        <v>203.37</v>
      </c>
      <c r="E2945">
        <v>106.46</v>
      </c>
    </row>
    <row r="2946" spans="1:5">
      <c r="A2946" s="339">
        <v>102696</v>
      </c>
      <c r="B2946" s="340" t="s">
        <v>7915</v>
      </c>
      <c r="C2946" s="339" t="s">
        <v>202</v>
      </c>
      <c r="D2946" s="341">
        <v>136.91999999999999</v>
      </c>
      <c r="E2946">
        <v>141.72999999999999</v>
      </c>
    </row>
    <row r="2947" spans="1:5">
      <c r="A2947" s="339">
        <v>102703</v>
      </c>
      <c r="B2947" s="340" t="s">
        <v>7916</v>
      </c>
      <c r="C2947" s="339" t="s">
        <v>202</v>
      </c>
      <c r="D2947" s="341">
        <v>240.66</v>
      </c>
      <c r="E2947">
        <v>170.59</v>
      </c>
    </row>
    <row r="2948" spans="1:5">
      <c r="A2948" s="339">
        <v>102678</v>
      </c>
      <c r="B2948" s="340" t="s">
        <v>7917</v>
      </c>
      <c r="C2948" s="339" t="s">
        <v>202</v>
      </c>
      <c r="D2948" s="341">
        <v>285.58</v>
      </c>
      <c r="E2948">
        <v>127.83</v>
      </c>
    </row>
    <row r="2949" spans="1:5">
      <c r="A2949" s="339">
        <v>102679</v>
      </c>
      <c r="B2949" s="340" t="s">
        <v>7918</v>
      </c>
      <c r="C2949" s="339" t="s">
        <v>202</v>
      </c>
      <c r="D2949" s="341">
        <v>325.73</v>
      </c>
      <c r="E2949">
        <v>137.08000000000001</v>
      </c>
    </row>
    <row r="2950" spans="1:5">
      <c r="A2950" s="339">
        <v>102673</v>
      </c>
      <c r="B2950" s="340" t="s">
        <v>7919</v>
      </c>
      <c r="C2950" s="339" t="s">
        <v>202</v>
      </c>
      <c r="D2950" s="341">
        <v>200.52</v>
      </c>
      <c r="E2950">
        <v>171.72</v>
      </c>
    </row>
    <row r="2951" spans="1:5">
      <c r="A2951" s="339">
        <v>102677</v>
      </c>
      <c r="B2951" s="340" t="s">
        <v>7920</v>
      </c>
      <c r="C2951" s="339" t="s">
        <v>202</v>
      </c>
      <c r="D2951" s="341">
        <v>195.8</v>
      </c>
      <c r="E2951">
        <v>153.29</v>
      </c>
    </row>
    <row r="2952" spans="1:5">
      <c r="A2952" s="339">
        <v>102683</v>
      </c>
      <c r="B2952" s="340" t="s">
        <v>7921</v>
      </c>
      <c r="C2952" s="339" t="s">
        <v>202</v>
      </c>
      <c r="D2952" s="341">
        <v>337.59</v>
      </c>
      <c r="E2952">
        <v>189.71</v>
      </c>
    </row>
    <row r="2953" spans="1:5">
      <c r="A2953" s="339">
        <v>102687</v>
      </c>
      <c r="B2953" s="340" t="s">
        <v>7922</v>
      </c>
      <c r="C2953" s="339" t="s">
        <v>202</v>
      </c>
      <c r="D2953" s="341">
        <v>371.27</v>
      </c>
      <c r="E2953">
        <v>194.09</v>
      </c>
    </row>
    <row r="2954" spans="1:5">
      <c r="A2954" s="339">
        <v>102670</v>
      </c>
      <c r="B2954" s="340" t="s">
        <v>7923</v>
      </c>
      <c r="C2954" s="339" t="s">
        <v>202</v>
      </c>
      <c r="D2954" s="341">
        <v>141.68</v>
      </c>
      <c r="E2954">
        <v>100.62</v>
      </c>
    </row>
    <row r="2955" spans="1:5">
      <c r="A2955" s="339">
        <v>102674</v>
      </c>
      <c r="B2955" s="340" t="s">
        <v>7924</v>
      </c>
      <c r="C2955" s="339" t="s">
        <v>202</v>
      </c>
      <c r="D2955" s="341">
        <v>157.5</v>
      </c>
      <c r="E2955">
        <v>108.9</v>
      </c>
    </row>
    <row r="2956" spans="1:5">
      <c r="A2956" s="339">
        <v>102680</v>
      </c>
      <c r="B2956" s="340" t="s">
        <v>7925</v>
      </c>
      <c r="C2956" s="339" t="s">
        <v>202</v>
      </c>
      <c r="D2956" s="341">
        <v>296.68</v>
      </c>
      <c r="E2956">
        <v>140.22</v>
      </c>
    </row>
    <row r="2957" spans="1:5">
      <c r="A2957" s="339">
        <v>102684</v>
      </c>
      <c r="B2957" s="340" t="s">
        <v>7926</v>
      </c>
      <c r="C2957" s="339" t="s">
        <v>202</v>
      </c>
      <c r="D2957" s="341">
        <v>336.81</v>
      </c>
      <c r="E2957">
        <v>149.47999999999999</v>
      </c>
    </row>
    <row r="2958" spans="1:5">
      <c r="A2958" s="339">
        <v>102672</v>
      </c>
      <c r="B2958" s="340" t="s">
        <v>7927</v>
      </c>
      <c r="C2958" s="339" t="s">
        <v>202</v>
      </c>
      <c r="D2958" s="341">
        <v>194.7</v>
      </c>
      <c r="E2958">
        <v>185.58</v>
      </c>
    </row>
    <row r="2959" spans="1:5">
      <c r="A2959" s="339">
        <v>102676</v>
      </c>
      <c r="B2959" s="340" t="s">
        <v>7928</v>
      </c>
      <c r="C2959" s="339" t="s">
        <v>202</v>
      </c>
      <c r="D2959" s="341">
        <v>200.33</v>
      </c>
      <c r="E2959">
        <v>180.8</v>
      </c>
    </row>
    <row r="2960" spans="1:5">
      <c r="A2960" s="339">
        <v>102681</v>
      </c>
      <c r="B2960" s="340" t="s">
        <v>7929</v>
      </c>
      <c r="C2960" s="339" t="s">
        <v>202</v>
      </c>
      <c r="D2960" s="341">
        <v>339.5</v>
      </c>
      <c r="E2960">
        <v>212.13</v>
      </c>
    </row>
    <row r="2961" spans="1:5">
      <c r="A2961" s="339">
        <v>102685</v>
      </c>
      <c r="B2961" s="340" t="s">
        <v>7930</v>
      </c>
      <c r="C2961" s="339" t="s">
        <v>202</v>
      </c>
      <c r="D2961" s="341">
        <v>379.64</v>
      </c>
      <c r="E2961">
        <v>221.39</v>
      </c>
    </row>
    <row r="2962" spans="1:5">
      <c r="A2962" s="339">
        <v>102664</v>
      </c>
      <c r="B2962" s="340" t="s">
        <v>7931</v>
      </c>
      <c r="C2962" s="339" t="s">
        <v>202</v>
      </c>
      <c r="D2962" s="341">
        <v>88.66</v>
      </c>
      <c r="E2962">
        <v>46.49</v>
      </c>
    </row>
    <row r="2963" spans="1:5">
      <c r="A2963" s="339">
        <v>102665</v>
      </c>
      <c r="B2963" s="340" t="s">
        <v>7932</v>
      </c>
      <c r="C2963" s="339" t="s">
        <v>202</v>
      </c>
      <c r="D2963" s="341">
        <v>59.5</v>
      </c>
      <c r="E2963">
        <v>23.04</v>
      </c>
    </row>
    <row r="2964" spans="1:5">
      <c r="A2964" s="339">
        <v>102663</v>
      </c>
      <c r="B2964" s="340" t="s">
        <v>7933</v>
      </c>
      <c r="C2964" s="339" t="s">
        <v>202</v>
      </c>
      <c r="D2964" s="341">
        <v>77.09</v>
      </c>
      <c r="E2964">
        <v>71.78</v>
      </c>
    </row>
    <row r="2965" spans="1:5">
      <c r="A2965" s="339">
        <v>102669</v>
      </c>
      <c r="B2965" s="340" t="s">
        <v>7934</v>
      </c>
      <c r="C2965" s="339" t="s">
        <v>202</v>
      </c>
      <c r="D2965" s="341">
        <v>127.18</v>
      </c>
      <c r="E2965">
        <v>94.12</v>
      </c>
    </row>
    <row r="2966" spans="1:5">
      <c r="A2966" s="339">
        <v>102661</v>
      </c>
      <c r="B2966" s="340" t="s">
        <v>7935</v>
      </c>
      <c r="C2966" s="339" t="s">
        <v>202</v>
      </c>
      <c r="D2966" s="341">
        <v>44.61</v>
      </c>
      <c r="E2966">
        <v>35.17</v>
      </c>
    </row>
    <row r="2967" spans="1:5">
      <c r="A2967" s="339">
        <v>102666</v>
      </c>
      <c r="B2967" s="340" t="s">
        <v>7936</v>
      </c>
      <c r="C2967" s="339" t="s">
        <v>202</v>
      </c>
      <c r="D2967" s="341">
        <v>98.55</v>
      </c>
      <c r="E2967">
        <v>57.29</v>
      </c>
    </row>
    <row r="2968" spans="1:5">
      <c r="A2968" s="339">
        <v>102662</v>
      </c>
      <c r="B2968" s="340" t="s">
        <v>7937</v>
      </c>
      <c r="C2968" s="339" t="s">
        <v>202</v>
      </c>
      <c r="D2968" s="341">
        <v>84.06</v>
      </c>
      <c r="E2968">
        <v>102.62</v>
      </c>
    </row>
    <row r="2969" spans="1:5">
      <c r="A2969" s="339">
        <v>102668</v>
      </c>
      <c r="B2969" s="340" t="s">
        <v>7938</v>
      </c>
      <c r="C2969" s="339" t="s">
        <v>202</v>
      </c>
      <c r="D2969" s="341">
        <v>138</v>
      </c>
      <c r="E2969">
        <v>124.74</v>
      </c>
    </row>
    <row r="2970" spans="1:5">
      <c r="A2970" s="339">
        <v>102718</v>
      </c>
      <c r="B2970" s="340" t="s">
        <v>7939</v>
      </c>
      <c r="C2970" s="339" t="s">
        <v>5115</v>
      </c>
      <c r="D2970" s="341">
        <v>201.11</v>
      </c>
      <c r="E2970">
        <v>142.71</v>
      </c>
    </row>
    <row r="2971" spans="1:5">
      <c r="A2971" s="339">
        <v>102716</v>
      </c>
      <c r="B2971" s="340" t="s">
        <v>7940</v>
      </c>
      <c r="C2971" s="339" t="s">
        <v>5115</v>
      </c>
      <c r="D2971" s="341">
        <v>191.36</v>
      </c>
      <c r="E2971">
        <v>126.34</v>
      </c>
    </row>
    <row r="2972" spans="1:5">
      <c r="A2972" s="339">
        <v>102719</v>
      </c>
      <c r="B2972" s="340" t="s">
        <v>7941</v>
      </c>
      <c r="C2972" s="339" t="s">
        <v>5115</v>
      </c>
      <c r="D2972" s="341">
        <v>363.96</v>
      </c>
      <c r="E2972">
        <v>133.99</v>
      </c>
    </row>
    <row r="2973" spans="1:5">
      <c r="A2973" s="339">
        <v>102717</v>
      </c>
      <c r="B2973" s="340" t="s">
        <v>7942</v>
      </c>
      <c r="C2973" s="339" t="s">
        <v>5115</v>
      </c>
      <c r="D2973" s="341">
        <v>354.21</v>
      </c>
      <c r="E2973">
        <v>117.62</v>
      </c>
    </row>
    <row r="2974" spans="1:5">
      <c r="A2974" s="339">
        <v>102720</v>
      </c>
      <c r="B2974" s="340" t="s">
        <v>7943</v>
      </c>
      <c r="C2974" s="339" t="s">
        <v>5029</v>
      </c>
      <c r="D2974" s="341">
        <v>0</v>
      </c>
      <c r="E2974">
        <v>0</v>
      </c>
    </row>
    <row r="2975" spans="1:5">
      <c r="A2975" s="339">
        <v>102713</v>
      </c>
      <c r="B2975" s="340" t="s">
        <v>7944</v>
      </c>
      <c r="C2975" s="339" t="s">
        <v>5029</v>
      </c>
      <c r="D2975" s="341">
        <v>15.54</v>
      </c>
      <c r="E2975">
        <v>12.63</v>
      </c>
    </row>
    <row r="2976" spans="1:5">
      <c r="A2976" s="339">
        <v>102715</v>
      </c>
      <c r="B2976" s="340" t="s">
        <v>7945</v>
      </c>
      <c r="C2976" s="339" t="s">
        <v>5029</v>
      </c>
      <c r="D2976" s="341">
        <v>30.87</v>
      </c>
      <c r="E2976">
        <v>24.82</v>
      </c>
    </row>
    <row r="2977" spans="1:5">
      <c r="A2977" s="339">
        <v>103653</v>
      </c>
      <c r="B2977" s="340" t="s">
        <v>7946</v>
      </c>
      <c r="C2977" s="339" t="s">
        <v>5029</v>
      </c>
      <c r="D2977" s="341">
        <v>36.880000000000003</v>
      </c>
      <c r="E2977">
        <v>29.62</v>
      </c>
    </row>
    <row r="2978" spans="1:5">
      <c r="A2978" s="339">
        <v>102712</v>
      </c>
      <c r="B2978" s="340" t="s">
        <v>7947</v>
      </c>
      <c r="C2978" s="339" t="s">
        <v>5029</v>
      </c>
      <c r="D2978" s="341">
        <v>11.28</v>
      </c>
      <c r="E2978">
        <v>9.24</v>
      </c>
    </row>
    <row r="2979" spans="1:5">
      <c r="A2979" s="339">
        <v>102711</v>
      </c>
      <c r="B2979" s="340" t="s">
        <v>7948</v>
      </c>
      <c r="C2979" s="339" t="s">
        <v>63</v>
      </c>
      <c r="D2979" s="341">
        <v>67.77</v>
      </c>
      <c r="E2979">
        <v>99.49</v>
      </c>
    </row>
    <row r="2980" spans="1:5">
      <c r="A2980" s="339">
        <v>102710</v>
      </c>
      <c r="B2980" s="340" t="s">
        <v>7949</v>
      </c>
      <c r="C2980" s="339" t="s">
        <v>63</v>
      </c>
      <c r="D2980" s="341">
        <v>53.79</v>
      </c>
      <c r="E2980">
        <v>78.13</v>
      </c>
    </row>
    <row r="2981" spans="1:5">
      <c r="A2981" s="339">
        <v>102709</v>
      </c>
      <c r="B2981" s="340" t="s">
        <v>7950</v>
      </c>
      <c r="C2981" s="339" t="s">
        <v>63</v>
      </c>
      <c r="D2981" s="341">
        <v>0</v>
      </c>
      <c r="E2981">
        <v>0</v>
      </c>
    </row>
    <row r="2982" spans="1:5">
      <c r="A2982" s="339">
        <v>102708</v>
      </c>
      <c r="B2982" s="340" t="s">
        <v>7951</v>
      </c>
      <c r="C2982" s="339" t="s">
        <v>63</v>
      </c>
      <c r="D2982" s="341">
        <v>22.62</v>
      </c>
      <c r="E2982">
        <v>32.54</v>
      </c>
    </row>
    <row r="2983" spans="1:5">
      <c r="A2983" s="339">
        <v>102707</v>
      </c>
      <c r="B2983" s="340" t="s">
        <v>7952</v>
      </c>
      <c r="C2983" s="339" t="s">
        <v>202</v>
      </c>
      <c r="D2983" s="341">
        <v>49.96</v>
      </c>
      <c r="E2983">
        <v>51.84</v>
      </c>
    </row>
    <row r="2984" spans="1:5">
      <c r="A2984" s="339">
        <v>102704</v>
      </c>
      <c r="B2984" s="340" t="s">
        <v>7953</v>
      </c>
      <c r="C2984" s="339" t="s">
        <v>202</v>
      </c>
      <c r="D2984" s="341">
        <v>12.38</v>
      </c>
      <c r="E2984">
        <v>11.36</v>
      </c>
    </row>
    <row r="2985" spans="1:5">
      <c r="A2985" s="339">
        <v>102705</v>
      </c>
      <c r="B2985" s="340" t="s">
        <v>7954</v>
      </c>
      <c r="C2985" s="339" t="s">
        <v>202</v>
      </c>
      <c r="D2985" s="341">
        <v>48.41</v>
      </c>
      <c r="E2985">
        <v>73.88</v>
      </c>
    </row>
    <row r="2986" spans="1:5">
      <c r="A2986" s="339">
        <v>98333</v>
      </c>
      <c r="B2986" s="340" t="s">
        <v>7955</v>
      </c>
      <c r="C2986" s="339" t="s">
        <v>5029</v>
      </c>
      <c r="D2986" s="341">
        <v>0</v>
      </c>
      <c r="E2986">
        <v>0</v>
      </c>
    </row>
    <row r="2987" spans="1:5">
      <c r="A2987" s="339">
        <v>98332</v>
      </c>
      <c r="B2987" s="340" t="s">
        <v>7956</v>
      </c>
      <c r="C2987" s="339" t="s">
        <v>5029</v>
      </c>
      <c r="D2987" s="341">
        <v>0</v>
      </c>
      <c r="E2987">
        <v>0</v>
      </c>
    </row>
    <row r="2988" spans="1:5">
      <c r="A2988" s="339">
        <v>98331</v>
      </c>
      <c r="B2988" s="340" t="s">
        <v>7957</v>
      </c>
      <c r="C2988" s="339" t="s">
        <v>5029</v>
      </c>
      <c r="D2988" s="341">
        <v>0</v>
      </c>
      <c r="E2988">
        <v>0</v>
      </c>
    </row>
    <row r="2989" spans="1:5">
      <c r="A2989" s="339">
        <v>98327</v>
      </c>
      <c r="B2989" s="340" t="s">
        <v>7958</v>
      </c>
      <c r="C2989" s="339" t="s">
        <v>5029</v>
      </c>
      <c r="D2989" s="341">
        <v>0</v>
      </c>
      <c r="E2989">
        <v>0</v>
      </c>
    </row>
    <row r="2990" spans="1:5">
      <c r="A2990" s="339">
        <v>98326</v>
      </c>
      <c r="B2990" s="340" t="s">
        <v>7959</v>
      </c>
      <c r="C2990" s="339" t="s">
        <v>5029</v>
      </c>
      <c r="D2990" s="341">
        <v>0</v>
      </c>
      <c r="E2990">
        <v>0</v>
      </c>
    </row>
    <row r="2991" spans="1:5">
      <c r="A2991" s="339">
        <v>98325</v>
      </c>
      <c r="B2991" s="340" t="s">
        <v>7960</v>
      </c>
      <c r="C2991" s="339" t="s">
        <v>5029</v>
      </c>
      <c r="D2991" s="341">
        <v>0</v>
      </c>
      <c r="E2991">
        <v>0</v>
      </c>
    </row>
    <row r="2992" spans="1:5">
      <c r="A2992" s="339">
        <v>98370</v>
      </c>
      <c r="B2992" s="340" t="s">
        <v>7961</v>
      </c>
      <c r="C2992" s="339" t="s">
        <v>5029</v>
      </c>
      <c r="D2992" s="341">
        <v>0</v>
      </c>
      <c r="E2992">
        <v>0</v>
      </c>
    </row>
    <row r="2993" spans="1:5">
      <c r="A2993" s="339">
        <v>98389</v>
      </c>
      <c r="B2993" s="340" t="s">
        <v>7962</v>
      </c>
      <c r="C2993" s="339" t="s">
        <v>63</v>
      </c>
      <c r="D2993" s="341">
        <v>0</v>
      </c>
      <c r="E2993">
        <v>0</v>
      </c>
    </row>
    <row r="2994" spans="1:5">
      <c r="A2994" s="339">
        <v>98390</v>
      </c>
      <c r="B2994" s="340" t="s">
        <v>7963</v>
      </c>
      <c r="C2994" s="339" t="s">
        <v>63</v>
      </c>
      <c r="D2994" s="341">
        <v>0</v>
      </c>
      <c r="E2994">
        <v>0</v>
      </c>
    </row>
    <row r="2995" spans="1:5">
      <c r="A2995" s="339">
        <v>98391</v>
      </c>
      <c r="B2995" s="340" t="s">
        <v>7964</v>
      </c>
      <c r="C2995" s="339" t="s">
        <v>63</v>
      </c>
      <c r="D2995" s="341">
        <v>0</v>
      </c>
      <c r="E2995">
        <v>0</v>
      </c>
    </row>
    <row r="2996" spans="1:5">
      <c r="A2996" s="339">
        <v>98392</v>
      </c>
      <c r="B2996" s="340" t="s">
        <v>7965</v>
      </c>
      <c r="C2996" s="339" t="s">
        <v>63</v>
      </c>
      <c r="D2996" s="341">
        <v>0</v>
      </c>
      <c r="E2996">
        <v>0</v>
      </c>
    </row>
    <row r="2997" spans="1:5">
      <c r="A2997" s="339">
        <v>98393</v>
      </c>
      <c r="B2997" s="340" t="s">
        <v>7966</v>
      </c>
      <c r="C2997" s="339" t="s">
        <v>63</v>
      </c>
      <c r="D2997" s="341">
        <v>0</v>
      </c>
      <c r="E2997">
        <v>0</v>
      </c>
    </row>
    <row r="2998" spans="1:5">
      <c r="A2998" s="339">
        <v>98394</v>
      </c>
      <c r="B2998" s="340" t="s">
        <v>7967</v>
      </c>
      <c r="C2998" s="339" t="s">
        <v>63</v>
      </c>
      <c r="D2998" s="341">
        <v>0</v>
      </c>
      <c r="E2998">
        <v>0</v>
      </c>
    </row>
    <row r="2999" spans="1:5">
      <c r="A2999" s="339">
        <v>98395</v>
      </c>
      <c r="B2999" s="340" t="s">
        <v>7968</v>
      </c>
      <c r="C2999" s="339" t="s">
        <v>63</v>
      </c>
      <c r="D2999" s="341">
        <v>0</v>
      </c>
      <c r="E2999">
        <v>0</v>
      </c>
    </row>
    <row r="3000" spans="1:5">
      <c r="A3000" s="339">
        <v>98396</v>
      </c>
      <c r="B3000" s="340" t="s">
        <v>7969</v>
      </c>
      <c r="C3000" s="339" t="s">
        <v>63</v>
      </c>
      <c r="D3000" s="341">
        <v>0</v>
      </c>
      <c r="E3000">
        <v>0</v>
      </c>
    </row>
    <row r="3001" spans="1:5">
      <c r="A3001" s="339">
        <v>98369</v>
      </c>
      <c r="B3001" s="340" t="s">
        <v>7970</v>
      </c>
      <c r="C3001" s="339" t="s">
        <v>5029</v>
      </c>
      <c r="D3001" s="341">
        <v>0</v>
      </c>
      <c r="E3001">
        <v>0</v>
      </c>
    </row>
    <row r="3002" spans="1:5">
      <c r="A3002" s="339">
        <v>98360</v>
      </c>
      <c r="B3002" s="340" t="s">
        <v>7971</v>
      </c>
      <c r="C3002" s="339" t="s">
        <v>5029</v>
      </c>
      <c r="D3002" s="341">
        <v>0</v>
      </c>
      <c r="E3002">
        <v>0</v>
      </c>
    </row>
    <row r="3003" spans="1:5">
      <c r="A3003" s="339">
        <v>98368</v>
      </c>
      <c r="B3003" s="340" t="s">
        <v>7972</v>
      </c>
      <c r="C3003" s="339" t="s">
        <v>5029</v>
      </c>
      <c r="D3003" s="341">
        <v>0</v>
      </c>
      <c r="E3003">
        <v>0</v>
      </c>
    </row>
    <row r="3004" spans="1:5">
      <c r="A3004" s="339">
        <v>98359</v>
      </c>
      <c r="B3004" s="340" t="s">
        <v>7973</v>
      </c>
      <c r="C3004" s="339" t="s">
        <v>5029</v>
      </c>
      <c r="D3004" s="341">
        <v>0</v>
      </c>
      <c r="E3004">
        <v>0</v>
      </c>
    </row>
    <row r="3005" spans="1:5">
      <c r="A3005" s="339">
        <v>98367</v>
      </c>
      <c r="B3005" s="340" t="s">
        <v>7974</v>
      </c>
      <c r="C3005" s="339" t="s">
        <v>5029</v>
      </c>
      <c r="D3005" s="341">
        <v>0</v>
      </c>
      <c r="E3005">
        <v>0</v>
      </c>
    </row>
    <row r="3006" spans="1:5">
      <c r="A3006" s="339">
        <v>98358</v>
      </c>
      <c r="B3006" s="340" t="s">
        <v>7975</v>
      </c>
      <c r="C3006" s="339" t="s">
        <v>5029</v>
      </c>
      <c r="D3006" s="341">
        <v>0</v>
      </c>
      <c r="E3006">
        <v>0</v>
      </c>
    </row>
    <row r="3007" spans="1:5">
      <c r="A3007" s="339">
        <v>98352</v>
      </c>
      <c r="B3007" s="340" t="s">
        <v>7976</v>
      </c>
      <c r="C3007" s="339" t="s">
        <v>5029</v>
      </c>
      <c r="D3007" s="341">
        <v>0</v>
      </c>
      <c r="E3007">
        <v>0</v>
      </c>
    </row>
    <row r="3008" spans="1:5">
      <c r="A3008" s="339">
        <v>98343</v>
      </c>
      <c r="B3008" s="340" t="s">
        <v>7977</v>
      </c>
      <c r="C3008" s="339" t="s">
        <v>5029</v>
      </c>
      <c r="D3008" s="341">
        <v>0</v>
      </c>
      <c r="E3008">
        <v>0</v>
      </c>
    </row>
    <row r="3009" spans="1:5">
      <c r="A3009" s="339">
        <v>98351</v>
      </c>
      <c r="B3009" s="340" t="s">
        <v>7978</v>
      </c>
      <c r="C3009" s="339" t="s">
        <v>5029</v>
      </c>
      <c r="D3009" s="341">
        <v>0</v>
      </c>
      <c r="E3009">
        <v>0</v>
      </c>
    </row>
    <row r="3010" spans="1:5">
      <c r="A3010" s="339">
        <v>98342</v>
      </c>
      <c r="B3010" s="340" t="s">
        <v>7979</v>
      </c>
      <c r="C3010" s="339" t="s">
        <v>5029</v>
      </c>
      <c r="D3010" s="341">
        <v>0</v>
      </c>
      <c r="E3010">
        <v>0</v>
      </c>
    </row>
    <row r="3011" spans="1:5">
      <c r="A3011" s="339">
        <v>98350</v>
      </c>
      <c r="B3011" s="340" t="s">
        <v>7980</v>
      </c>
      <c r="C3011" s="339" t="s">
        <v>5029</v>
      </c>
      <c r="D3011" s="341">
        <v>0</v>
      </c>
      <c r="E3011">
        <v>0</v>
      </c>
    </row>
    <row r="3012" spans="1:5">
      <c r="A3012" s="339">
        <v>98341</v>
      </c>
      <c r="B3012" s="340" t="s">
        <v>7981</v>
      </c>
      <c r="C3012" s="339" t="s">
        <v>5029</v>
      </c>
      <c r="D3012" s="341">
        <v>0</v>
      </c>
      <c r="E3012">
        <v>0</v>
      </c>
    </row>
    <row r="3013" spans="1:5">
      <c r="A3013" s="339">
        <v>98381</v>
      </c>
      <c r="B3013" s="340" t="s">
        <v>7982</v>
      </c>
      <c r="C3013" s="339" t="s">
        <v>202</v>
      </c>
      <c r="D3013" s="341">
        <v>0</v>
      </c>
      <c r="E3013">
        <v>0</v>
      </c>
    </row>
    <row r="3014" spans="1:5">
      <c r="A3014" s="339">
        <v>98382</v>
      </c>
      <c r="B3014" s="340" t="s">
        <v>7983</v>
      </c>
      <c r="C3014" s="339" t="s">
        <v>202</v>
      </c>
      <c r="D3014" s="341">
        <v>0</v>
      </c>
      <c r="E3014">
        <v>0</v>
      </c>
    </row>
    <row r="3015" spans="1:5">
      <c r="A3015" s="339">
        <v>98383</v>
      </c>
      <c r="B3015" s="340" t="s">
        <v>7984</v>
      </c>
      <c r="C3015" s="339" t="s">
        <v>202</v>
      </c>
      <c r="D3015" s="341">
        <v>0</v>
      </c>
      <c r="E3015">
        <v>0</v>
      </c>
    </row>
    <row r="3016" spans="1:5">
      <c r="A3016" s="339">
        <v>98384</v>
      </c>
      <c r="B3016" s="340" t="s">
        <v>7985</v>
      </c>
      <c r="C3016" s="339" t="s">
        <v>202</v>
      </c>
      <c r="D3016" s="341">
        <v>0</v>
      </c>
      <c r="E3016">
        <v>0</v>
      </c>
    </row>
    <row r="3017" spans="1:5">
      <c r="A3017" s="339">
        <v>98385</v>
      </c>
      <c r="B3017" s="340" t="s">
        <v>7986</v>
      </c>
      <c r="C3017" s="339" t="s">
        <v>202</v>
      </c>
      <c r="D3017" s="341">
        <v>0</v>
      </c>
      <c r="E3017">
        <v>0</v>
      </c>
    </row>
    <row r="3018" spans="1:5">
      <c r="A3018" s="339">
        <v>98386</v>
      </c>
      <c r="B3018" s="340" t="s">
        <v>7987</v>
      </c>
      <c r="C3018" s="339" t="s">
        <v>202</v>
      </c>
      <c r="D3018" s="341">
        <v>0</v>
      </c>
      <c r="E3018">
        <v>0</v>
      </c>
    </row>
    <row r="3019" spans="1:5">
      <c r="A3019" s="339">
        <v>98387</v>
      </c>
      <c r="B3019" s="340" t="s">
        <v>7988</v>
      </c>
      <c r="C3019" s="339" t="s">
        <v>202</v>
      </c>
      <c r="D3019" s="341">
        <v>0</v>
      </c>
      <c r="E3019">
        <v>0</v>
      </c>
    </row>
    <row r="3020" spans="1:5">
      <c r="A3020" s="339">
        <v>98388</v>
      </c>
      <c r="B3020" s="340" t="s">
        <v>7989</v>
      </c>
      <c r="C3020" s="339" t="s">
        <v>202</v>
      </c>
      <c r="D3020" s="341">
        <v>0</v>
      </c>
      <c r="E3020">
        <v>0</v>
      </c>
    </row>
    <row r="3021" spans="1:5">
      <c r="A3021" s="339">
        <v>98346</v>
      </c>
      <c r="B3021" s="340" t="s">
        <v>7990</v>
      </c>
      <c r="C3021" s="339" t="s">
        <v>5029</v>
      </c>
      <c r="D3021" s="341">
        <v>0</v>
      </c>
      <c r="E3021">
        <v>0</v>
      </c>
    </row>
    <row r="3022" spans="1:5">
      <c r="A3022" s="339">
        <v>98363</v>
      </c>
      <c r="B3022" s="340" t="s">
        <v>7991</v>
      </c>
      <c r="C3022" s="339" t="s">
        <v>5029</v>
      </c>
      <c r="D3022" s="341">
        <v>0</v>
      </c>
      <c r="E3022">
        <v>0</v>
      </c>
    </row>
    <row r="3023" spans="1:5">
      <c r="A3023" s="339">
        <v>98354</v>
      </c>
      <c r="B3023" s="340" t="s">
        <v>7992</v>
      </c>
      <c r="C3023" s="339" t="s">
        <v>5029</v>
      </c>
      <c r="D3023" s="341">
        <v>0</v>
      </c>
      <c r="E3023">
        <v>0</v>
      </c>
    </row>
    <row r="3024" spans="1:5">
      <c r="A3024" s="339">
        <v>98337</v>
      </c>
      <c r="B3024" s="340" t="s">
        <v>7993</v>
      </c>
      <c r="C3024" s="339" t="s">
        <v>5029</v>
      </c>
      <c r="D3024" s="341">
        <v>0</v>
      </c>
      <c r="E3024">
        <v>0</v>
      </c>
    </row>
    <row r="3025" spans="1:5">
      <c r="A3025" s="339">
        <v>98345</v>
      </c>
      <c r="B3025" s="340" t="s">
        <v>7994</v>
      </c>
      <c r="C3025" s="339" t="s">
        <v>5029</v>
      </c>
      <c r="D3025" s="341">
        <v>0</v>
      </c>
      <c r="E3025">
        <v>0</v>
      </c>
    </row>
    <row r="3026" spans="1:5">
      <c r="A3026" s="339">
        <v>98362</v>
      </c>
      <c r="B3026" s="340" t="s">
        <v>7995</v>
      </c>
      <c r="C3026" s="339" t="s">
        <v>5029</v>
      </c>
      <c r="D3026" s="341">
        <v>0</v>
      </c>
      <c r="E3026">
        <v>0</v>
      </c>
    </row>
    <row r="3027" spans="1:5">
      <c r="A3027" s="339">
        <v>98403</v>
      </c>
      <c r="B3027" s="340" t="s">
        <v>7996</v>
      </c>
      <c r="C3027" s="339" t="s">
        <v>5029</v>
      </c>
      <c r="D3027" s="341">
        <v>0</v>
      </c>
      <c r="E3027">
        <v>0</v>
      </c>
    </row>
    <row r="3028" spans="1:5">
      <c r="A3028" s="339">
        <v>98335</v>
      </c>
      <c r="B3028" s="340" t="s">
        <v>7997</v>
      </c>
      <c r="C3028" s="339" t="s">
        <v>5029</v>
      </c>
      <c r="D3028" s="341">
        <v>0</v>
      </c>
      <c r="E3028">
        <v>0</v>
      </c>
    </row>
    <row r="3029" spans="1:5">
      <c r="A3029" s="339">
        <v>98344</v>
      </c>
      <c r="B3029" s="340" t="s">
        <v>7998</v>
      </c>
      <c r="C3029" s="339" t="s">
        <v>5029</v>
      </c>
      <c r="D3029" s="341">
        <v>0</v>
      </c>
      <c r="E3029">
        <v>0</v>
      </c>
    </row>
    <row r="3030" spans="1:5">
      <c r="A3030" s="339">
        <v>98361</v>
      </c>
      <c r="B3030" s="340" t="s">
        <v>7999</v>
      </c>
      <c r="C3030" s="339" t="s">
        <v>5029</v>
      </c>
      <c r="D3030" s="341">
        <v>0</v>
      </c>
      <c r="E3030">
        <v>0</v>
      </c>
    </row>
    <row r="3031" spans="1:5">
      <c r="A3031" s="339">
        <v>98353</v>
      </c>
      <c r="B3031" s="340" t="s">
        <v>8000</v>
      </c>
      <c r="C3031" s="339" t="s">
        <v>5029</v>
      </c>
      <c r="D3031" s="341">
        <v>0</v>
      </c>
      <c r="E3031">
        <v>0</v>
      </c>
    </row>
    <row r="3032" spans="1:5">
      <c r="A3032" s="339">
        <v>98334</v>
      </c>
      <c r="B3032" s="340" t="s">
        <v>8001</v>
      </c>
      <c r="C3032" s="339" t="s">
        <v>5029</v>
      </c>
      <c r="D3032" s="341">
        <v>0</v>
      </c>
      <c r="E3032">
        <v>0</v>
      </c>
    </row>
    <row r="3033" spans="1:5">
      <c r="A3033" s="339">
        <v>98371</v>
      </c>
      <c r="B3033" s="340" t="s">
        <v>8002</v>
      </c>
      <c r="C3033" s="339" t="s">
        <v>5029</v>
      </c>
      <c r="D3033" s="341">
        <v>0</v>
      </c>
      <c r="E3033">
        <v>0</v>
      </c>
    </row>
    <row r="3034" spans="1:5">
      <c r="A3034" s="339">
        <v>98397</v>
      </c>
      <c r="B3034" s="340" t="s">
        <v>8003</v>
      </c>
      <c r="C3034" s="339" t="s">
        <v>5029</v>
      </c>
      <c r="D3034" s="341">
        <v>10.47</v>
      </c>
      <c r="E3034">
        <v>15.83</v>
      </c>
    </row>
    <row r="3035" spans="1:5">
      <c r="A3035" s="339">
        <v>103518</v>
      </c>
      <c r="B3035" s="340" t="s">
        <v>8004</v>
      </c>
      <c r="C3035" s="339" t="s">
        <v>63</v>
      </c>
      <c r="D3035" s="341">
        <v>0</v>
      </c>
      <c r="E3035">
        <v>0</v>
      </c>
    </row>
    <row r="3036" spans="1:5">
      <c r="A3036" s="339">
        <v>103517</v>
      </c>
      <c r="B3036" s="340" t="s">
        <v>8005</v>
      </c>
      <c r="C3036" s="339" t="s">
        <v>63</v>
      </c>
      <c r="D3036" s="341">
        <v>3319.55</v>
      </c>
      <c r="E3036">
        <v>3357.04</v>
      </c>
    </row>
    <row r="3037" spans="1:5">
      <c r="A3037" s="339">
        <v>103519</v>
      </c>
      <c r="B3037" s="340" t="s">
        <v>8006</v>
      </c>
      <c r="C3037" s="339" t="s">
        <v>63</v>
      </c>
      <c r="D3037" s="341">
        <v>13.02</v>
      </c>
      <c r="E3037">
        <v>12.42</v>
      </c>
    </row>
    <row r="3038" spans="1:5">
      <c r="A3038" s="339">
        <v>103515</v>
      </c>
      <c r="B3038" s="340" t="s">
        <v>8007</v>
      </c>
      <c r="C3038" s="339" t="s">
        <v>63</v>
      </c>
      <c r="D3038" s="341">
        <v>0</v>
      </c>
      <c r="E3038">
        <v>0</v>
      </c>
    </row>
    <row r="3039" spans="1:5">
      <c r="A3039" s="339">
        <v>103502</v>
      </c>
      <c r="B3039" s="340" t="s">
        <v>8008</v>
      </c>
      <c r="C3039" s="339" t="s">
        <v>202</v>
      </c>
      <c r="D3039" s="341">
        <v>0</v>
      </c>
      <c r="E3039">
        <v>0</v>
      </c>
    </row>
    <row r="3040" spans="1:5">
      <c r="A3040" s="339">
        <v>103503</v>
      </c>
      <c r="B3040" s="340" t="s">
        <v>8009</v>
      </c>
      <c r="C3040" s="339" t="s">
        <v>202</v>
      </c>
      <c r="D3040" s="341">
        <v>0</v>
      </c>
      <c r="E3040">
        <v>0</v>
      </c>
    </row>
    <row r="3041" spans="1:5">
      <c r="A3041" s="339">
        <v>103499</v>
      </c>
      <c r="B3041" s="340" t="s">
        <v>8010</v>
      </c>
      <c r="C3041" s="339" t="s">
        <v>63</v>
      </c>
      <c r="D3041" s="341">
        <v>0</v>
      </c>
      <c r="E3041">
        <v>0</v>
      </c>
    </row>
    <row r="3042" spans="1:5">
      <c r="A3042" s="339">
        <v>103501</v>
      </c>
      <c r="B3042" s="340" t="s">
        <v>8011</v>
      </c>
      <c r="C3042" s="339" t="s">
        <v>63</v>
      </c>
      <c r="D3042" s="341">
        <v>0</v>
      </c>
      <c r="E3042">
        <v>0</v>
      </c>
    </row>
    <row r="3043" spans="1:5">
      <c r="A3043" s="339">
        <v>103500</v>
      </c>
      <c r="B3043" s="340" t="s">
        <v>8012</v>
      </c>
      <c r="C3043" s="339" t="s">
        <v>63</v>
      </c>
      <c r="D3043" s="341">
        <v>0</v>
      </c>
      <c r="E3043">
        <v>0</v>
      </c>
    </row>
    <row r="3044" spans="1:5">
      <c r="A3044" s="339">
        <v>106678</v>
      </c>
      <c r="B3044" s="340" t="s">
        <v>8013</v>
      </c>
      <c r="C3044" s="339" t="s">
        <v>63</v>
      </c>
      <c r="D3044" s="341">
        <v>0</v>
      </c>
      <c r="E3044">
        <v>0</v>
      </c>
    </row>
    <row r="3045" spans="1:5">
      <c r="A3045" s="339">
        <v>106680</v>
      </c>
      <c r="B3045" s="340" t="s">
        <v>8014</v>
      </c>
      <c r="C3045" s="339" t="s">
        <v>63</v>
      </c>
      <c r="D3045" s="341">
        <v>0</v>
      </c>
      <c r="E3045">
        <v>0</v>
      </c>
    </row>
    <row r="3046" spans="1:5">
      <c r="A3046" s="339">
        <v>106679</v>
      </c>
      <c r="B3046" s="340" t="s">
        <v>8015</v>
      </c>
      <c r="C3046" s="339" t="s">
        <v>63</v>
      </c>
      <c r="D3046" s="341">
        <v>0</v>
      </c>
      <c r="E3046">
        <v>0</v>
      </c>
    </row>
    <row r="3047" spans="1:5">
      <c r="A3047" s="339">
        <v>103496</v>
      </c>
      <c r="B3047" s="340" t="s">
        <v>8016</v>
      </c>
      <c r="C3047" s="339" t="s">
        <v>63</v>
      </c>
      <c r="D3047" s="341">
        <v>0</v>
      </c>
      <c r="E3047">
        <v>0</v>
      </c>
    </row>
    <row r="3048" spans="1:5">
      <c r="A3048" s="339">
        <v>103498</v>
      </c>
      <c r="B3048" s="340" t="s">
        <v>8017</v>
      </c>
      <c r="C3048" s="339" t="s">
        <v>63</v>
      </c>
      <c r="D3048" s="341">
        <v>0</v>
      </c>
      <c r="E3048">
        <v>0</v>
      </c>
    </row>
    <row r="3049" spans="1:5">
      <c r="A3049" s="339">
        <v>103497</v>
      </c>
      <c r="B3049" s="340" t="s">
        <v>8018</v>
      </c>
      <c r="C3049" s="339" t="s">
        <v>63</v>
      </c>
      <c r="D3049" s="341">
        <v>0</v>
      </c>
      <c r="E3049">
        <v>0</v>
      </c>
    </row>
    <row r="3050" spans="1:5">
      <c r="A3050" s="339">
        <v>103516</v>
      </c>
      <c r="B3050" s="340" t="s">
        <v>8019</v>
      </c>
      <c r="C3050" s="339" t="s">
        <v>63</v>
      </c>
      <c r="D3050" s="341">
        <v>0</v>
      </c>
      <c r="E3050">
        <v>0</v>
      </c>
    </row>
    <row r="3051" spans="1:5">
      <c r="A3051" s="339">
        <v>103506</v>
      </c>
      <c r="B3051" s="340" t="s">
        <v>8020</v>
      </c>
      <c r="C3051" s="339" t="s">
        <v>63</v>
      </c>
      <c r="D3051" s="341">
        <v>0</v>
      </c>
      <c r="E3051">
        <v>0</v>
      </c>
    </row>
    <row r="3052" spans="1:5">
      <c r="A3052" s="339">
        <v>106681</v>
      </c>
      <c r="B3052" s="340" t="s">
        <v>8021</v>
      </c>
      <c r="C3052" s="339" t="s">
        <v>63</v>
      </c>
      <c r="D3052" s="341">
        <v>0</v>
      </c>
      <c r="E3052">
        <v>0</v>
      </c>
    </row>
    <row r="3053" spans="1:5">
      <c r="A3053" s="339">
        <v>103507</v>
      </c>
      <c r="B3053" s="340" t="s">
        <v>8022</v>
      </c>
      <c r="C3053" s="339" t="s">
        <v>63</v>
      </c>
      <c r="D3053" s="341">
        <v>0</v>
      </c>
      <c r="E3053">
        <v>0</v>
      </c>
    </row>
    <row r="3054" spans="1:5">
      <c r="A3054" s="339">
        <v>103493</v>
      </c>
      <c r="B3054" s="340" t="s">
        <v>8023</v>
      </c>
      <c r="C3054" s="339" t="s">
        <v>63</v>
      </c>
      <c r="D3054" s="341">
        <v>0</v>
      </c>
      <c r="E3054">
        <v>0</v>
      </c>
    </row>
    <row r="3055" spans="1:5">
      <c r="A3055" s="339">
        <v>103495</v>
      </c>
      <c r="B3055" s="340" t="s">
        <v>8024</v>
      </c>
      <c r="C3055" s="339" t="s">
        <v>63</v>
      </c>
      <c r="D3055" s="341">
        <v>0</v>
      </c>
      <c r="E3055">
        <v>0</v>
      </c>
    </row>
    <row r="3056" spans="1:5">
      <c r="A3056" s="339">
        <v>103494</v>
      </c>
      <c r="B3056" s="340" t="s">
        <v>8025</v>
      </c>
      <c r="C3056" s="339" t="s">
        <v>63</v>
      </c>
      <c r="D3056" s="341">
        <v>0</v>
      </c>
      <c r="E3056">
        <v>0</v>
      </c>
    </row>
    <row r="3057" spans="1:5">
      <c r="A3057" s="339">
        <v>103513</v>
      </c>
      <c r="B3057" s="340" t="s">
        <v>8026</v>
      </c>
      <c r="C3057" s="339" t="s">
        <v>63</v>
      </c>
      <c r="D3057" s="341">
        <v>0</v>
      </c>
      <c r="E3057">
        <v>0</v>
      </c>
    </row>
    <row r="3058" spans="1:5">
      <c r="A3058" s="339">
        <v>103523</v>
      </c>
      <c r="B3058" s="340" t="s">
        <v>8027</v>
      </c>
      <c r="C3058" s="339" t="s">
        <v>63</v>
      </c>
      <c r="D3058" s="341">
        <v>11130.85</v>
      </c>
      <c r="E3058">
        <v>11196.84</v>
      </c>
    </row>
    <row r="3059" spans="1:5">
      <c r="A3059" s="339">
        <v>103509</v>
      </c>
      <c r="B3059" s="340" t="s">
        <v>8028</v>
      </c>
      <c r="C3059" s="339" t="s">
        <v>63</v>
      </c>
      <c r="D3059" s="341">
        <v>0</v>
      </c>
      <c r="E3059">
        <v>0</v>
      </c>
    </row>
    <row r="3060" spans="1:5">
      <c r="A3060" s="339">
        <v>103514</v>
      </c>
      <c r="B3060" s="340" t="s">
        <v>8029</v>
      </c>
      <c r="C3060" s="339" t="s">
        <v>63</v>
      </c>
      <c r="D3060" s="341">
        <v>0</v>
      </c>
      <c r="E3060">
        <v>0</v>
      </c>
    </row>
    <row r="3061" spans="1:5">
      <c r="A3061" s="339">
        <v>103510</v>
      </c>
      <c r="B3061" s="340" t="s">
        <v>8030</v>
      </c>
      <c r="C3061" s="339" t="s">
        <v>63</v>
      </c>
      <c r="D3061" s="341">
        <v>0</v>
      </c>
      <c r="E3061">
        <v>0</v>
      </c>
    </row>
    <row r="3062" spans="1:5">
      <c r="A3062" s="339">
        <v>103520</v>
      </c>
      <c r="B3062" s="340" t="s">
        <v>8031</v>
      </c>
      <c r="C3062" s="339" t="s">
        <v>63</v>
      </c>
      <c r="D3062" s="341">
        <v>5513.07</v>
      </c>
      <c r="E3062">
        <v>5522.88</v>
      </c>
    </row>
    <row r="3063" spans="1:5">
      <c r="A3063" s="339">
        <v>103511</v>
      </c>
      <c r="B3063" s="340" t="s">
        <v>8032</v>
      </c>
      <c r="C3063" s="339" t="s">
        <v>63</v>
      </c>
      <c r="D3063" s="341">
        <v>0</v>
      </c>
      <c r="E3063">
        <v>0</v>
      </c>
    </row>
    <row r="3064" spans="1:5">
      <c r="A3064" s="339">
        <v>103521</v>
      </c>
      <c r="B3064" s="340" t="s">
        <v>8033</v>
      </c>
      <c r="C3064" s="339" t="s">
        <v>63</v>
      </c>
      <c r="D3064" s="341">
        <v>7318.6</v>
      </c>
      <c r="E3064">
        <v>7332.41</v>
      </c>
    </row>
    <row r="3065" spans="1:5">
      <c r="A3065" s="339">
        <v>103512</v>
      </c>
      <c r="B3065" s="340" t="s">
        <v>8034</v>
      </c>
      <c r="C3065" s="339" t="s">
        <v>63</v>
      </c>
      <c r="D3065" s="341">
        <v>0</v>
      </c>
      <c r="E3065">
        <v>0</v>
      </c>
    </row>
    <row r="3066" spans="1:5">
      <c r="A3066" s="339">
        <v>103522</v>
      </c>
      <c r="B3066" s="340" t="s">
        <v>8035</v>
      </c>
      <c r="C3066" s="339" t="s">
        <v>63</v>
      </c>
      <c r="D3066" s="341">
        <v>7401.53</v>
      </c>
      <c r="E3066">
        <v>7464.57</v>
      </c>
    </row>
    <row r="3067" spans="1:5">
      <c r="A3067" s="339">
        <v>103508</v>
      </c>
      <c r="B3067" s="340" t="s">
        <v>8036</v>
      </c>
      <c r="C3067" s="339" t="s">
        <v>63</v>
      </c>
      <c r="D3067" s="341">
        <v>0</v>
      </c>
      <c r="E3067">
        <v>0</v>
      </c>
    </row>
    <row r="3068" spans="1:5">
      <c r="A3068" s="339">
        <v>103524</v>
      </c>
      <c r="B3068" s="340" t="s">
        <v>8037</v>
      </c>
      <c r="C3068" s="339" t="s">
        <v>63</v>
      </c>
      <c r="D3068" s="341">
        <v>0</v>
      </c>
      <c r="E3068">
        <v>0</v>
      </c>
    </row>
    <row r="3069" spans="1:5">
      <c r="A3069" s="339">
        <v>103526</v>
      </c>
      <c r="B3069" s="340" t="s">
        <v>8038</v>
      </c>
      <c r="C3069" s="339" t="s">
        <v>63</v>
      </c>
      <c r="D3069" s="341">
        <v>0</v>
      </c>
      <c r="E3069">
        <v>0</v>
      </c>
    </row>
    <row r="3070" spans="1:5">
      <c r="A3070" s="339">
        <v>103525</v>
      </c>
      <c r="B3070" s="340" t="s">
        <v>8039</v>
      </c>
      <c r="C3070" s="339" t="s">
        <v>63</v>
      </c>
      <c r="D3070" s="341">
        <v>0</v>
      </c>
      <c r="E3070">
        <v>0</v>
      </c>
    </row>
    <row r="3071" spans="1:5">
      <c r="A3071" s="339">
        <v>97062</v>
      </c>
      <c r="B3071" s="340" t="s">
        <v>8040</v>
      </c>
      <c r="C3071" s="339" t="s">
        <v>5029</v>
      </c>
      <c r="D3071" s="341">
        <v>5.9</v>
      </c>
      <c r="E3071">
        <v>7.14</v>
      </c>
    </row>
    <row r="3072" spans="1:5">
      <c r="A3072" s="339">
        <v>97061</v>
      </c>
      <c r="B3072" s="340" t="s">
        <v>8041</v>
      </c>
      <c r="C3072" s="339" t="s">
        <v>5029</v>
      </c>
      <c r="D3072" s="341">
        <v>0</v>
      </c>
      <c r="E3072">
        <v>0</v>
      </c>
    </row>
    <row r="3073" spans="1:5">
      <c r="A3073" s="339">
        <v>104988</v>
      </c>
      <c r="B3073" s="340" t="s">
        <v>8042</v>
      </c>
      <c r="C3073" s="339" t="s">
        <v>5029</v>
      </c>
      <c r="D3073" s="341">
        <v>0</v>
      </c>
      <c r="E3073">
        <v>0</v>
      </c>
    </row>
    <row r="3074" spans="1:5">
      <c r="A3074" s="339">
        <v>104979</v>
      </c>
      <c r="B3074" s="340" t="s">
        <v>8043</v>
      </c>
      <c r="C3074" s="339" t="s">
        <v>5029</v>
      </c>
      <c r="D3074" s="341">
        <v>0</v>
      </c>
      <c r="E3074">
        <v>0</v>
      </c>
    </row>
    <row r="3075" spans="1:5">
      <c r="A3075" s="339">
        <v>97040</v>
      </c>
      <c r="B3075" s="340" t="s">
        <v>8044</v>
      </c>
      <c r="C3075" s="339" t="s">
        <v>5029</v>
      </c>
      <c r="D3075" s="341">
        <v>20</v>
      </c>
      <c r="E3075">
        <v>21.79</v>
      </c>
    </row>
    <row r="3076" spans="1:5">
      <c r="A3076" s="339">
        <v>97041</v>
      </c>
      <c r="B3076" s="340" t="s">
        <v>8045</v>
      </c>
      <c r="C3076" s="339" t="s">
        <v>5029</v>
      </c>
      <c r="D3076" s="341">
        <v>170.4</v>
      </c>
      <c r="E3076">
        <v>154.65</v>
      </c>
    </row>
    <row r="3077" spans="1:5">
      <c r="A3077" s="339">
        <v>97039</v>
      </c>
      <c r="B3077" s="340" t="s">
        <v>8046</v>
      </c>
      <c r="C3077" s="339" t="s">
        <v>5029</v>
      </c>
      <c r="D3077" s="341">
        <v>93.64</v>
      </c>
      <c r="E3077">
        <v>80.900000000000006</v>
      </c>
    </row>
    <row r="3078" spans="1:5">
      <c r="A3078" s="339">
        <v>102655</v>
      </c>
      <c r="B3078" s="340" t="s">
        <v>8047</v>
      </c>
      <c r="C3078" s="339" t="s">
        <v>202</v>
      </c>
      <c r="D3078" s="341">
        <v>0.63</v>
      </c>
      <c r="E3078">
        <v>0.81</v>
      </c>
    </row>
    <row r="3079" spans="1:5">
      <c r="A3079" s="339">
        <v>104987</v>
      </c>
      <c r="B3079" s="340" t="s">
        <v>8048</v>
      </c>
      <c r="C3079" s="339" t="s">
        <v>202</v>
      </c>
      <c r="D3079" s="341">
        <v>0</v>
      </c>
      <c r="E3079">
        <v>0</v>
      </c>
    </row>
    <row r="3080" spans="1:5">
      <c r="A3080" s="339">
        <v>104986</v>
      </c>
      <c r="B3080" s="340" t="s">
        <v>8049</v>
      </c>
      <c r="C3080" s="339" t="s">
        <v>202</v>
      </c>
      <c r="D3080" s="341">
        <v>0</v>
      </c>
      <c r="E3080">
        <v>0</v>
      </c>
    </row>
    <row r="3081" spans="1:5">
      <c r="A3081" s="339">
        <v>104984</v>
      </c>
      <c r="B3081" s="340" t="s">
        <v>8050</v>
      </c>
      <c r="C3081" s="339" t="s">
        <v>202</v>
      </c>
      <c r="D3081" s="341">
        <v>0</v>
      </c>
      <c r="E3081">
        <v>0</v>
      </c>
    </row>
    <row r="3082" spans="1:5">
      <c r="A3082" s="339">
        <v>104985</v>
      </c>
      <c r="B3082" s="340" t="s">
        <v>8051</v>
      </c>
      <c r="C3082" s="339" t="s">
        <v>202</v>
      </c>
      <c r="D3082" s="341">
        <v>0</v>
      </c>
      <c r="E3082">
        <v>0</v>
      </c>
    </row>
    <row r="3083" spans="1:5">
      <c r="A3083" s="339">
        <v>97026</v>
      </c>
      <c r="B3083" s="340" t="s">
        <v>8052</v>
      </c>
      <c r="C3083" s="339" t="s">
        <v>202</v>
      </c>
      <c r="D3083" s="341">
        <v>0</v>
      </c>
      <c r="E3083">
        <v>0</v>
      </c>
    </row>
    <row r="3084" spans="1:5">
      <c r="A3084" s="339">
        <v>97025</v>
      </c>
      <c r="B3084" s="340" t="s">
        <v>8053</v>
      </c>
      <c r="C3084" s="339" t="s">
        <v>202</v>
      </c>
      <c r="D3084" s="341">
        <v>0</v>
      </c>
      <c r="E3084">
        <v>0</v>
      </c>
    </row>
    <row r="3085" spans="1:5">
      <c r="A3085" s="339">
        <v>97032</v>
      </c>
      <c r="B3085" s="340" t="s">
        <v>8054</v>
      </c>
      <c r="C3085" s="339" t="s">
        <v>202</v>
      </c>
      <c r="D3085" s="341">
        <v>50.19</v>
      </c>
      <c r="E3085">
        <v>69.44</v>
      </c>
    </row>
    <row r="3086" spans="1:5">
      <c r="A3086" s="339">
        <v>97031</v>
      </c>
      <c r="B3086" s="340" t="s">
        <v>8055</v>
      </c>
      <c r="C3086" s="339" t="s">
        <v>202</v>
      </c>
      <c r="D3086" s="341">
        <v>80.39</v>
      </c>
      <c r="E3086">
        <v>111.94</v>
      </c>
    </row>
    <row r="3087" spans="1:5">
      <c r="A3087" s="339">
        <v>97036</v>
      </c>
      <c r="B3087" s="340" t="s">
        <v>8056</v>
      </c>
      <c r="C3087" s="339" t="s">
        <v>202</v>
      </c>
      <c r="D3087" s="341">
        <v>0</v>
      </c>
      <c r="E3087">
        <v>0</v>
      </c>
    </row>
    <row r="3088" spans="1:5">
      <c r="A3088" s="339">
        <v>97035</v>
      </c>
      <c r="B3088" s="340" t="s">
        <v>8057</v>
      </c>
      <c r="C3088" s="339" t="s">
        <v>202</v>
      </c>
      <c r="D3088" s="341">
        <v>0</v>
      </c>
      <c r="E3088">
        <v>0</v>
      </c>
    </row>
    <row r="3089" spans="1:5">
      <c r="A3089" s="339">
        <v>97034</v>
      </c>
      <c r="B3089" s="340" t="s">
        <v>8058</v>
      </c>
      <c r="C3089" s="339" t="s">
        <v>202</v>
      </c>
      <c r="D3089" s="341">
        <v>47.43</v>
      </c>
      <c r="E3089">
        <v>70.989999999999995</v>
      </c>
    </row>
    <row r="3090" spans="1:5">
      <c r="A3090" s="339">
        <v>97033</v>
      </c>
      <c r="B3090" s="340" t="s">
        <v>8059</v>
      </c>
      <c r="C3090" s="339" t="s">
        <v>202</v>
      </c>
      <c r="D3090" s="341">
        <v>69.97</v>
      </c>
      <c r="E3090">
        <v>107.85</v>
      </c>
    </row>
    <row r="3091" spans="1:5">
      <c r="A3091" s="339">
        <v>97030</v>
      </c>
      <c r="B3091" s="340" t="s">
        <v>8060</v>
      </c>
      <c r="C3091" s="339" t="s">
        <v>202</v>
      </c>
      <c r="D3091" s="341">
        <v>0</v>
      </c>
      <c r="E3091">
        <v>0</v>
      </c>
    </row>
    <row r="3092" spans="1:5">
      <c r="A3092" s="339">
        <v>97029</v>
      </c>
      <c r="B3092" s="340" t="s">
        <v>8061</v>
      </c>
      <c r="C3092" s="339" t="s">
        <v>202</v>
      </c>
      <c r="D3092" s="341">
        <v>0</v>
      </c>
      <c r="E3092">
        <v>0</v>
      </c>
    </row>
    <row r="3093" spans="1:5">
      <c r="A3093" s="339">
        <v>97028</v>
      </c>
      <c r="B3093" s="340" t="s">
        <v>8062</v>
      </c>
      <c r="C3093" s="339" t="s">
        <v>202</v>
      </c>
      <c r="D3093" s="341">
        <v>0</v>
      </c>
      <c r="E3093">
        <v>0</v>
      </c>
    </row>
    <row r="3094" spans="1:5">
      <c r="A3094" s="339">
        <v>97027</v>
      </c>
      <c r="B3094" s="340" t="s">
        <v>8063</v>
      </c>
      <c r="C3094" s="339" t="s">
        <v>202</v>
      </c>
      <c r="D3094" s="341">
        <v>0</v>
      </c>
      <c r="E3094">
        <v>0</v>
      </c>
    </row>
    <row r="3095" spans="1:5">
      <c r="A3095" s="339">
        <v>97038</v>
      </c>
      <c r="B3095" s="340" t="s">
        <v>8064</v>
      </c>
      <c r="C3095" s="339" t="s">
        <v>202</v>
      </c>
      <c r="D3095" s="341">
        <v>0</v>
      </c>
      <c r="E3095">
        <v>0</v>
      </c>
    </row>
    <row r="3096" spans="1:5">
      <c r="A3096" s="339">
        <v>97037</v>
      </c>
      <c r="B3096" s="340" t="s">
        <v>8065</v>
      </c>
      <c r="C3096" s="339" t="s">
        <v>202</v>
      </c>
      <c r="D3096" s="341">
        <v>0</v>
      </c>
      <c r="E3096">
        <v>0</v>
      </c>
    </row>
    <row r="3097" spans="1:5">
      <c r="A3097" s="339">
        <v>97014</v>
      </c>
      <c r="B3097" s="340" t="s">
        <v>8066</v>
      </c>
      <c r="C3097" s="339" t="s">
        <v>202</v>
      </c>
      <c r="D3097" s="341">
        <v>58.93</v>
      </c>
      <c r="E3097">
        <v>71.75</v>
      </c>
    </row>
    <row r="3098" spans="1:5">
      <c r="A3098" s="339">
        <v>97015</v>
      </c>
      <c r="B3098" s="340" t="s">
        <v>8067</v>
      </c>
      <c r="C3098" s="339" t="s">
        <v>202</v>
      </c>
      <c r="D3098" s="341">
        <v>48.89</v>
      </c>
      <c r="E3098">
        <v>60.08</v>
      </c>
    </row>
    <row r="3099" spans="1:5">
      <c r="A3099" s="339">
        <v>97013</v>
      </c>
      <c r="B3099" s="340" t="s">
        <v>8068</v>
      </c>
      <c r="C3099" s="339" t="s">
        <v>202</v>
      </c>
      <c r="D3099" s="341">
        <v>79.08</v>
      </c>
      <c r="E3099">
        <v>95.11</v>
      </c>
    </row>
    <row r="3100" spans="1:5">
      <c r="A3100" s="339">
        <v>97017</v>
      </c>
      <c r="B3100" s="340" t="s">
        <v>8069</v>
      </c>
      <c r="C3100" s="339" t="s">
        <v>202</v>
      </c>
      <c r="D3100" s="341">
        <v>36.47</v>
      </c>
      <c r="E3100">
        <v>57.7</v>
      </c>
    </row>
    <row r="3101" spans="1:5">
      <c r="A3101" s="339">
        <v>97018</v>
      </c>
      <c r="B3101" s="340" t="s">
        <v>8070</v>
      </c>
      <c r="C3101" s="339" t="s">
        <v>202</v>
      </c>
      <c r="D3101" s="341">
        <v>30.94</v>
      </c>
      <c r="E3101">
        <v>48.21</v>
      </c>
    </row>
    <row r="3102" spans="1:5">
      <c r="A3102" s="339">
        <v>97016</v>
      </c>
      <c r="B3102" s="340" t="s">
        <v>8071</v>
      </c>
      <c r="C3102" s="339" t="s">
        <v>202</v>
      </c>
      <c r="D3102" s="341">
        <v>47.64</v>
      </c>
      <c r="E3102">
        <v>76.83</v>
      </c>
    </row>
    <row r="3103" spans="1:5">
      <c r="A3103" s="339">
        <v>97024</v>
      </c>
      <c r="B3103" s="340" t="s">
        <v>8072</v>
      </c>
      <c r="C3103" s="339" t="s">
        <v>202</v>
      </c>
      <c r="D3103" s="341">
        <v>0</v>
      </c>
      <c r="E3103">
        <v>0</v>
      </c>
    </row>
    <row r="3104" spans="1:5">
      <c r="A3104" s="339">
        <v>97023</v>
      </c>
      <c r="B3104" s="340" t="s">
        <v>8073</v>
      </c>
      <c r="C3104" s="339" t="s">
        <v>202</v>
      </c>
      <c r="D3104" s="341">
        <v>0</v>
      </c>
      <c r="E3104">
        <v>0</v>
      </c>
    </row>
    <row r="3105" spans="1:5">
      <c r="A3105" s="339">
        <v>105804</v>
      </c>
      <c r="B3105" s="340" t="s">
        <v>8074</v>
      </c>
      <c r="C3105" s="339" t="s">
        <v>202</v>
      </c>
      <c r="D3105" s="341">
        <v>0</v>
      </c>
      <c r="E3105">
        <v>0</v>
      </c>
    </row>
    <row r="3106" spans="1:5">
      <c r="A3106" s="339">
        <v>104990</v>
      </c>
      <c r="B3106" s="340" t="s">
        <v>8075</v>
      </c>
      <c r="C3106" s="339" t="s">
        <v>202</v>
      </c>
      <c r="D3106" s="341">
        <v>12.5</v>
      </c>
      <c r="E3106">
        <v>12.02</v>
      </c>
    </row>
    <row r="3107" spans="1:5">
      <c r="A3107" s="339">
        <v>97052</v>
      </c>
      <c r="B3107" s="340" t="s">
        <v>8076</v>
      </c>
      <c r="C3107" s="339" t="s">
        <v>63</v>
      </c>
      <c r="D3107" s="341">
        <v>0</v>
      </c>
      <c r="E3107">
        <v>0</v>
      </c>
    </row>
    <row r="3108" spans="1:5">
      <c r="A3108" s="339">
        <v>97054</v>
      </c>
      <c r="B3108" s="340" t="s">
        <v>8077</v>
      </c>
      <c r="C3108" s="339" t="s">
        <v>63</v>
      </c>
      <c r="D3108" s="341">
        <v>26.99</v>
      </c>
      <c r="E3108">
        <v>30.6</v>
      </c>
    </row>
    <row r="3109" spans="1:5">
      <c r="A3109" s="339">
        <v>104981</v>
      </c>
      <c r="B3109" s="340" t="s">
        <v>8078</v>
      </c>
      <c r="C3109" s="339" t="s">
        <v>202</v>
      </c>
      <c r="D3109" s="341">
        <v>0</v>
      </c>
      <c r="E3109">
        <v>0</v>
      </c>
    </row>
    <row r="3110" spans="1:5">
      <c r="A3110" s="339">
        <v>104980</v>
      </c>
      <c r="B3110" s="340" t="s">
        <v>8079</v>
      </c>
      <c r="C3110" s="339" t="s">
        <v>202</v>
      </c>
      <c r="D3110" s="341">
        <v>0</v>
      </c>
      <c r="E3110">
        <v>0</v>
      </c>
    </row>
    <row r="3111" spans="1:5">
      <c r="A3111" s="339">
        <v>97042</v>
      </c>
      <c r="B3111" s="340" t="s">
        <v>8080</v>
      </c>
      <c r="C3111" s="339" t="s">
        <v>202</v>
      </c>
      <c r="D3111" s="341">
        <v>0</v>
      </c>
      <c r="E3111">
        <v>0</v>
      </c>
    </row>
    <row r="3112" spans="1:5">
      <c r="A3112" s="339">
        <v>97045</v>
      </c>
      <c r="B3112" s="340" t="s">
        <v>8081</v>
      </c>
      <c r="C3112" s="339" t="s">
        <v>202</v>
      </c>
      <c r="D3112" s="341">
        <v>0</v>
      </c>
      <c r="E3112">
        <v>0</v>
      </c>
    </row>
    <row r="3113" spans="1:5">
      <c r="A3113" s="339">
        <v>97044</v>
      </c>
      <c r="B3113" s="340" t="s">
        <v>8082</v>
      </c>
      <c r="C3113" s="339" t="s">
        <v>202</v>
      </c>
      <c r="D3113" s="341">
        <v>0</v>
      </c>
      <c r="E3113">
        <v>0</v>
      </c>
    </row>
    <row r="3114" spans="1:5">
      <c r="A3114" s="339">
        <v>97043</v>
      </c>
      <c r="B3114" s="340" t="s">
        <v>8083</v>
      </c>
      <c r="C3114" s="339" t="s">
        <v>202</v>
      </c>
      <c r="D3114" s="341">
        <v>0</v>
      </c>
      <c r="E3114">
        <v>0</v>
      </c>
    </row>
    <row r="3115" spans="1:5">
      <c r="A3115" s="339">
        <v>97063</v>
      </c>
      <c r="B3115" s="340" t="s">
        <v>8084</v>
      </c>
      <c r="C3115" s="339" t="s">
        <v>5029</v>
      </c>
      <c r="D3115" s="341">
        <v>17.71</v>
      </c>
      <c r="E3115">
        <v>25.77</v>
      </c>
    </row>
    <row r="3116" spans="1:5">
      <c r="A3116" s="339">
        <v>97065</v>
      </c>
      <c r="B3116" s="340" t="s">
        <v>8085</v>
      </c>
      <c r="C3116" s="339" t="s">
        <v>5115</v>
      </c>
      <c r="D3116" s="341">
        <v>11.89</v>
      </c>
      <c r="E3116">
        <v>17.309999999999999</v>
      </c>
    </row>
    <row r="3117" spans="1:5">
      <c r="A3117" s="339">
        <v>97064</v>
      </c>
      <c r="B3117" s="340" t="s">
        <v>8086</v>
      </c>
      <c r="C3117" s="339" t="s">
        <v>202</v>
      </c>
      <c r="D3117" s="341">
        <v>24.78</v>
      </c>
      <c r="E3117">
        <v>36.07</v>
      </c>
    </row>
    <row r="3118" spans="1:5">
      <c r="A3118" s="339">
        <v>97049</v>
      </c>
      <c r="B3118" s="340" t="s">
        <v>8087</v>
      </c>
      <c r="C3118" s="339" t="s">
        <v>5029</v>
      </c>
      <c r="D3118" s="341">
        <v>0</v>
      </c>
      <c r="E3118">
        <v>0</v>
      </c>
    </row>
    <row r="3119" spans="1:5">
      <c r="A3119" s="339">
        <v>96997</v>
      </c>
      <c r="B3119" s="340" t="s">
        <v>8088</v>
      </c>
      <c r="C3119" s="339" t="s">
        <v>202</v>
      </c>
      <c r="D3119" s="341">
        <v>0</v>
      </c>
      <c r="E3119">
        <v>0</v>
      </c>
    </row>
    <row r="3120" spans="1:5">
      <c r="A3120" s="339">
        <v>96999</v>
      </c>
      <c r="B3120" s="340" t="s">
        <v>8089</v>
      </c>
      <c r="C3120" s="339" t="s">
        <v>202</v>
      </c>
      <c r="D3120" s="341">
        <v>0</v>
      </c>
      <c r="E3120">
        <v>0</v>
      </c>
    </row>
    <row r="3121" spans="1:5">
      <c r="A3121" s="339">
        <v>96996</v>
      </c>
      <c r="B3121" s="340" t="s">
        <v>8090</v>
      </c>
      <c r="C3121" s="339" t="s">
        <v>202</v>
      </c>
      <c r="D3121" s="341">
        <v>0</v>
      </c>
      <c r="E3121">
        <v>0</v>
      </c>
    </row>
    <row r="3122" spans="1:5">
      <c r="A3122" s="339">
        <v>96998</v>
      </c>
      <c r="B3122" s="340" t="s">
        <v>8091</v>
      </c>
      <c r="C3122" s="339" t="s">
        <v>202</v>
      </c>
      <c r="D3122" s="341">
        <v>0</v>
      </c>
      <c r="E3122">
        <v>0</v>
      </c>
    </row>
    <row r="3123" spans="1:5">
      <c r="A3123" s="339">
        <v>97067</v>
      </c>
      <c r="B3123" s="340" t="s">
        <v>8092</v>
      </c>
      <c r="C3123" s="339" t="s">
        <v>202</v>
      </c>
      <c r="D3123" s="341">
        <v>500.63</v>
      </c>
      <c r="E3123">
        <v>794.75</v>
      </c>
    </row>
    <row r="3124" spans="1:5">
      <c r="A3124" s="339">
        <v>97001</v>
      </c>
      <c r="B3124" s="340" t="s">
        <v>8093</v>
      </c>
      <c r="C3124" s="339" t="s">
        <v>202</v>
      </c>
      <c r="D3124" s="341">
        <v>0</v>
      </c>
      <c r="E3124">
        <v>0</v>
      </c>
    </row>
    <row r="3125" spans="1:5">
      <c r="A3125" s="339">
        <v>97003</v>
      </c>
      <c r="B3125" s="340" t="s">
        <v>8094</v>
      </c>
      <c r="C3125" s="339" t="s">
        <v>202</v>
      </c>
      <c r="D3125" s="341">
        <v>0</v>
      </c>
      <c r="E3125">
        <v>0</v>
      </c>
    </row>
    <row r="3126" spans="1:5">
      <c r="A3126" s="339">
        <v>97005</v>
      </c>
      <c r="B3126" s="340" t="s">
        <v>8095</v>
      </c>
      <c r="C3126" s="339" t="s">
        <v>202</v>
      </c>
      <c r="D3126" s="341">
        <v>0</v>
      </c>
      <c r="E3126">
        <v>0</v>
      </c>
    </row>
    <row r="3127" spans="1:5">
      <c r="A3127" s="339">
        <v>97000</v>
      </c>
      <c r="B3127" s="340" t="s">
        <v>8096</v>
      </c>
      <c r="C3127" s="339" t="s">
        <v>202</v>
      </c>
      <c r="D3127" s="341">
        <v>0</v>
      </c>
      <c r="E3127">
        <v>0</v>
      </c>
    </row>
    <row r="3128" spans="1:5">
      <c r="A3128" s="339">
        <v>97002</v>
      </c>
      <c r="B3128" s="340" t="s">
        <v>8097</v>
      </c>
      <c r="C3128" s="339" t="s">
        <v>202</v>
      </c>
      <c r="D3128" s="341">
        <v>0</v>
      </c>
      <c r="E3128">
        <v>0</v>
      </c>
    </row>
    <row r="3129" spans="1:5">
      <c r="A3129" s="339">
        <v>97004</v>
      </c>
      <c r="B3129" s="340" t="s">
        <v>8098</v>
      </c>
      <c r="C3129" s="339" t="s">
        <v>202</v>
      </c>
      <c r="D3129" s="341">
        <v>0</v>
      </c>
      <c r="E3129">
        <v>0</v>
      </c>
    </row>
    <row r="3130" spans="1:5">
      <c r="A3130" s="339">
        <v>97007</v>
      </c>
      <c r="B3130" s="340" t="s">
        <v>8099</v>
      </c>
      <c r="C3130" s="339" t="s">
        <v>202</v>
      </c>
      <c r="D3130" s="341">
        <v>0</v>
      </c>
      <c r="E3130">
        <v>0</v>
      </c>
    </row>
    <row r="3131" spans="1:5">
      <c r="A3131" s="339">
        <v>97009</v>
      </c>
      <c r="B3131" s="340" t="s">
        <v>8100</v>
      </c>
      <c r="C3131" s="339" t="s">
        <v>202</v>
      </c>
      <c r="D3131" s="341">
        <v>0</v>
      </c>
      <c r="E3131">
        <v>0</v>
      </c>
    </row>
    <row r="3132" spans="1:5">
      <c r="A3132" s="339">
        <v>97006</v>
      </c>
      <c r="B3132" s="340" t="s">
        <v>8101</v>
      </c>
      <c r="C3132" s="339" t="s">
        <v>202</v>
      </c>
      <c r="D3132" s="341">
        <v>0</v>
      </c>
      <c r="E3132">
        <v>0</v>
      </c>
    </row>
    <row r="3133" spans="1:5">
      <c r="A3133" s="339">
        <v>97008</v>
      </c>
      <c r="B3133" s="340" t="s">
        <v>8102</v>
      </c>
      <c r="C3133" s="339" t="s">
        <v>202</v>
      </c>
      <c r="D3133" s="341">
        <v>0</v>
      </c>
      <c r="E3133">
        <v>0</v>
      </c>
    </row>
    <row r="3134" spans="1:5">
      <c r="A3134" s="339">
        <v>97048</v>
      </c>
      <c r="B3134" s="340" t="s">
        <v>8103</v>
      </c>
      <c r="C3134" s="339" t="s">
        <v>5029</v>
      </c>
      <c r="D3134" s="341">
        <v>0.09</v>
      </c>
      <c r="E3134">
        <v>0.1</v>
      </c>
    </row>
    <row r="3135" spans="1:5">
      <c r="A3135" s="339">
        <v>97047</v>
      </c>
      <c r="B3135" s="340" t="s">
        <v>8104</v>
      </c>
      <c r="C3135" s="339" t="s">
        <v>5029</v>
      </c>
      <c r="D3135" s="341">
        <v>0.13</v>
      </c>
      <c r="E3135">
        <v>0.14000000000000001</v>
      </c>
    </row>
    <row r="3136" spans="1:5">
      <c r="A3136" s="339">
        <v>97046</v>
      </c>
      <c r="B3136" s="340" t="s">
        <v>8105</v>
      </c>
      <c r="C3136" s="339" t="s">
        <v>5029</v>
      </c>
      <c r="D3136" s="341">
        <v>0.33</v>
      </c>
      <c r="E3136">
        <v>0.37</v>
      </c>
    </row>
    <row r="3137" spans="1:5">
      <c r="A3137" s="339">
        <v>104989</v>
      </c>
      <c r="B3137" s="340" t="s">
        <v>8106</v>
      </c>
      <c r="C3137" s="339" t="s">
        <v>63</v>
      </c>
      <c r="D3137" s="341">
        <v>41.76</v>
      </c>
      <c r="E3137">
        <v>46.34</v>
      </c>
    </row>
    <row r="3138" spans="1:5">
      <c r="A3138" s="339">
        <v>97066</v>
      </c>
      <c r="B3138" s="340" t="s">
        <v>8107</v>
      </c>
      <c r="C3138" s="339" t="s">
        <v>5029</v>
      </c>
      <c r="D3138" s="341">
        <v>352.15</v>
      </c>
      <c r="E3138">
        <v>365.81</v>
      </c>
    </row>
    <row r="3139" spans="1:5">
      <c r="A3139" s="339">
        <v>104982</v>
      </c>
      <c r="B3139" s="340" t="s">
        <v>8108</v>
      </c>
      <c r="C3139" s="339" t="s">
        <v>202</v>
      </c>
      <c r="D3139" s="341">
        <v>0</v>
      </c>
      <c r="E3139">
        <v>0</v>
      </c>
    </row>
    <row r="3140" spans="1:5">
      <c r="A3140" s="339">
        <v>97060</v>
      </c>
      <c r="B3140" s="340" t="s">
        <v>8109</v>
      </c>
      <c r="C3140" s="339" t="s">
        <v>202</v>
      </c>
      <c r="D3140" s="341">
        <v>0</v>
      </c>
      <c r="E3140">
        <v>0</v>
      </c>
    </row>
    <row r="3141" spans="1:5">
      <c r="A3141" s="339">
        <v>97059</v>
      </c>
      <c r="B3141" s="340" t="s">
        <v>8110</v>
      </c>
      <c r="C3141" s="339" t="s">
        <v>202</v>
      </c>
      <c r="D3141" s="341">
        <v>0</v>
      </c>
      <c r="E3141">
        <v>0</v>
      </c>
    </row>
    <row r="3142" spans="1:5">
      <c r="A3142" s="339">
        <v>97058</v>
      </c>
      <c r="B3142" s="340" t="s">
        <v>8111</v>
      </c>
      <c r="C3142" s="339" t="s">
        <v>202</v>
      </c>
      <c r="D3142" s="341">
        <v>0</v>
      </c>
      <c r="E3142">
        <v>0</v>
      </c>
    </row>
    <row r="3143" spans="1:5">
      <c r="A3143" s="339">
        <v>97056</v>
      </c>
      <c r="B3143" s="340" t="s">
        <v>8112</v>
      </c>
      <c r="C3143" s="339" t="s">
        <v>202</v>
      </c>
      <c r="D3143" s="341">
        <v>0</v>
      </c>
      <c r="E3143">
        <v>0</v>
      </c>
    </row>
    <row r="3144" spans="1:5">
      <c r="A3144" s="339">
        <v>97057</v>
      </c>
      <c r="B3144" s="340" t="s">
        <v>8113</v>
      </c>
      <c r="C3144" s="339" t="s">
        <v>202</v>
      </c>
      <c r="D3144" s="341">
        <v>0</v>
      </c>
      <c r="E3144">
        <v>0</v>
      </c>
    </row>
    <row r="3145" spans="1:5">
      <c r="A3145" s="339">
        <v>97055</v>
      </c>
      <c r="B3145" s="340" t="s">
        <v>8114</v>
      </c>
      <c r="C3145" s="339" t="s">
        <v>202</v>
      </c>
      <c r="D3145" s="341">
        <v>0</v>
      </c>
      <c r="E3145">
        <v>0</v>
      </c>
    </row>
    <row r="3146" spans="1:5">
      <c r="A3146" s="339">
        <v>102656</v>
      </c>
      <c r="B3146" s="340" t="s">
        <v>8115</v>
      </c>
      <c r="C3146" s="339" t="s">
        <v>202</v>
      </c>
      <c r="D3146" s="341">
        <v>6.51</v>
      </c>
      <c r="E3146">
        <v>7.46</v>
      </c>
    </row>
    <row r="3147" spans="1:5">
      <c r="A3147" s="339">
        <v>104983</v>
      </c>
      <c r="B3147" s="340" t="s">
        <v>8116</v>
      </c>
      <c r="C3147" s="339" t="s">
        <v>63</v>
      </c>
      <c r="D3147" s="341">
        <v>0</v>
      </c>
      <c r="E3147">
        <v>0</v>
      </c>
    </row>
    <row r="3148" spans="1:5">
      <c r="A3148" s="339">
        <v>97050</v>
      </c>
      <c r="B3148" s="340" t="s">
        <v>8117</v>
      </c>
      <c r="C3148" s="339" t="s">
        <v>5029</v>
      </c>
      <c r="D3148" s="341">
        <v>0</v>
      </c>
      <c r="E3148">
        <v>0</v>
      </c>
    </row>
    <row r="3149" spans="1:5">
      <c r="A3149" s="339">
        <v>95946</v>
      </c>
      <c r="B3149" s="340" t="s">
        <v>1045</v>
      </c>
      <c r="C3149" s="339" t="s">
        <v>101</v>
      </c>
      <c r="D3149" s="341">
        <v>13.78</v>
      </c>
      <c r="E3149">
        <v>11.8</v>
      </c>
    </row>
    <row r="3150" spans="1:5">
      <c r="A3150" s="339">
        <v>95947</v>
      </c>
      <c r="B3150" s="340" t="s">
        <v>8118</v>
      </c>
      <c r="C3150" s="339" t="s">
        <v>101</v>
      </c>
      <c r="D3150" s="341">
        <v>10.69</v>
      </c>
      <c r="E3150">
        <v>8.5500000000000007</v>
      </c>
    </row>
    <row r="3151" spans="1:5">
      <c r="A3151" s="339">
        <v>95948</v>
      </c>
      <c r="B3151" s="340" t="s">
        <v>8119</v>
      </c>
      <c r="C3151" s="339" t="s">
        <v>101</v>
      </c>
      <c r="D3151" s="341">
        <v>9.49</v>
      </c>
      <c r="E3151">
        <v>6.96</v>
      </c>
    </row>
    <row r="3152" spans="1:5">
      <c r="A3152" s="339">
        <v>95944</v>
      </c>
      <c r="B3152" s="340" t="s">
        <v>8120</v>
      </c>
      <c r="C3152" s="339" t="s">
        <v>101</v>
      </c>
      <c r="D3152" s="341">
        <v>21.01</v>
      </c>
      <c r="E3152">
        <v>21.22</v>
      </c>
    </row>
    <row r="3153" spans="1:5">
      <c r="A3153" s="339">
        <v>95945</v>
      </c>
      <c r="B3153" s="340" t="s">
        <v>8121</v>
      </c>
      <c r="C3153" s="339" t="s">
        <v>101</v>
      </c>
      <c r="D3153" s="341">
        <v>17.170000000000002</v>
      </c>
      <c r="E3153">
        <v>15.88</v>
      </c>
    </row>
    <row r="3154" spans="1:5">
      <c r="A3154" s="339">
        <v>95943</v>
      </c>
      <c r="B3154" s="340" t="s">
        <v>1044</v>
      </c>
      <c r="C3154" s="339" t="s">
        <v>101</v>
      </c>
      <c r="D3154" s="341">
        <v>23.02</v>
      </c>
      <c r="E3154">
        <v>24.46</v>
      </c>
    </row>
    <row r="3155" spans="1:5">
      <c r="A3155" s="339">
        <v>102077</v>
      </c>
      <c r="B3155" s="340" t="s">
        <v>8122</v>
      </c>
      <c r="C3155" s="339" t="s">
        <v>5115</v>
      </c>
      <c r="D3155" s="341">
        <v>5849.02</v>
      </c>
      <c r="E3155">
        <v>5322.93</v>
      </c>
    </row>
    <row r="3156" spans="1:5">
      <c r="A3156" s="339">
        <v>102073</v>
      </c>
      <c r="B3156" s="340" t="s">
        <v>8123</v>
      </c>
      <c r="C3156" s="339" t="s">
        <v>5115</v>
      </c>
      <c r="D3156" s="341">
        <v>4358.1000000000004</v>
      </c>
      <c r="E3156">
        <v>3901.48</v>
      </c>
    </row>
    <row r="3157" spans="1:5">
      <c r="A3157" s="339">
        <v>102079</v>
      </c>
      <c r="B3157" s="340" t="s">
        <v>8124</v>
      </c>
      <c r="C3157" s="339" t="s">
        <v>5115</v>
      </c>
      <c r="D3157" s="341">
        <v>5759.85</v>
      </c>
      <c r="E3157">
        <v>5216.0200000000004</v>
      </c>
    </row>
    <row r="3158" spans="1:5">
      <c r="A3158" s="339">
        <v>102075</v>
      </c>
      <c r="B3158" s="340" t="s">
        <v>8125</v>
      </c>
      <c r="C3158" s="339" t="s">
        <v>5115</v>
      </c>
      <c r="D3158" s="341">
        <v>5301.87</v>
      </c>
      <c r="E3158">
        <v>4723.53</v>
      </c>
    </row>
    <row r="3159" spans="1:5">
      <c r="A3159" s="339">
        <v>102078</v>
      </c>
      <c r="B3159" s="340" t="s">
        <v>8126</v>
      </c>
      <c r="C3159" s="339" t="s">
        <v>5115</v>
      </c>
      <c r="D3159" s="341">
        <v>6017.84</v>
      </c>
      <c r="E3159">
        <v>5475.79</v>
      </c>
    </row>
    <row r="3160" spans="1:5">
      <c r="A3160" s="339">
        <v>102074</v>
      </c>
      <c r="B3160" s="340" t="s">
        <v>8127</v>
      </c>
      <c r="C3160" s="339" t="s">
        <v>5115</v>
      </c>
      <c r="D3160" s="341">
        <v>5131.28</v>
      </c>
      <c r="E3160">
        <v>4584.01</v>
      </c>
    </row>
    <row r="3161" spans="1:5">
      <c r="A3161" s="339">
        <v>102080</v>
      </c>
      <c r="B3161" s="340" t="s">
        <v>8128</v>
      </c>
      <c r="C3161" s="339" t="s">
        <v>5115</v>
      </c>
      <c r="D3161" s="341">
        <v>5093.5</v>
      </c>
      <c r="E3161">
        <v>4488.16</v>
      </c>
    </row>
    <row r="3162" spans="1:5">
      <c r="A3162" s="339">
        <v>102076</v>
      </c>
      <c r="B3162" s="340" t="s">
        <v>8129</v>
      </c>
      <c r="C3162" s="339" t="s">
        <v>5115</v>
      </c>
      <c r="D3162" s="341">
        <v>5459.84</v>
      </c>
      <c r="E3162">
        <v>4832.22</v>
      </c>
    </row>
    <row r="3163" spans="1:5">
      <c r="A3163" s="339">
        <v>102084</v>
      </c>
      <c r="B3163" s="340" t="s">
        <v>8130</v>
      </c>
      <c r="C3163" s="339" t="s">
        <v>202</v>
      </c>
      <c r="D3163" s="341">
        <v>0</v>
      </c>
      <c r="E3163">
        <v>0</v>
      </c>
    </row>
    <row r="3164" spans="1:5">
      <c r="A3164" s="339">
        <v>102082</v>
      </c>
      <c r="B3164" s="340" t="s">
        <v>8131</v>
      </c>
      <c r="C3164" s="339" t="s">
        <v>202</v>
      </c>
      <c r="D3164" s="341">
        <v>0</v>
      </c>
      <c r="E3164">
        <v>0</v>
      </c>
    </row>
    <row r="3165" spans="1:5">
      <c r="A3165" s="339">
        <v>102081</v>
      </c>
      <c r="B3165" s="340" t="s">
        <v>8132</v>
      </c>
      <c r="C3165" s="339" t="s">
        <v>202</v>
      </c>
      <c r="D3165" s="341">
        <v>0</v>
      </c>
      <c r="E3165">
        <v>0</v>
      </c>
    </row>
    <row r="3166" spans="1:5">
      <c r="A3166" s="339">
        <v>102092</v>
      </c>
      <c r="B3166" s="340" t="s">
        <v>8133</v>
      </c>
      <c r="C3166" s="339" t="s">
        <v>202</v>
      </c>
      <c r="D3166" s="341">
        <v>0</v>
      </c>
      <c r="E3166">
        <v>0</v>
      </c>
    </row>
    <row r="3167" spans="1:5">
      <c r="A3167" s="339">
        <v>102089</v>
      </c>
      <c r="B3167" s="340" t="s">
        <v>8134</v>
      </c>
      <c r="C3167" s="339" t="s">
        <v>5029</v>
      </c>
      <c r="D3167" s="341">
        <v>226.68</v>
      </c>
      <c r="E3167">
        <v>182.42</v>
      </c>
    </row>
    <row r="3168" spans="1:5">
      <c r="A3168" s="339">
        <v>102090</v>
      </c>
      <c r="B3168" s="340" t="s">
        <v>8135</v>
      </c>
      <c r="C3168" s="339" t="s">
        <v>5029</v>
      </c>
      <c r="D3168" s="341">
        <v>165.82</v>
      </c>
      <c r="E3168">
        <v>140.76</v>
      </c>
    </row>
    <row r="3169" spans="1:5">
      <c r="A3169" s="339">
        <v>102086</v>
      </c>
      <c r="B3169" s="340" t="s">
        <v>8136</v>
      </c>
      <c r="C3169" s="339" t="s">
        <v>5029</v>
      </c>
      <c r="D3169" s="341">
        <v>241.72</v>
      </c>
      <c r="E3169">
        <v>195.85</v>
      </c>
    </row>
    <row r="3170" spans="1:5">
      <c r="A3170" s="339">
        <v>102087</v>
      </c>
      <c r="B3170" s="340" t="s">
        <v>8137</v>
      </c>
      <c r="C3170" s="339" t="s">
        <v>5029</v>
      </c>
      <c r="D3170" s="341">
        <v>188.06</v>
      </c>
      <c r="E3170">
        <v>159.12</v>
      </c>
    </row>
    <row r="3171" spans="1:5">
      <c r="A3171" s="339">
        <v>102091</v>
      </c>
      <c r="B3171" s="340" t="s">
        <v>8138</v>
      </c>
      <c r="C3171" s="339" t="s">
        <v>5029</v>
      </c>
      <c r="D3171" s="341">
        <v>203.01</v>
      </c>
      <c r="E3171">
        <v>321.79000000000002</v>
      </c>
    </row>
    <row r="3172" spans="1:5">
      <c r="A3172" s="339">
        <v>102088</v>
      </c>
      <c r="B3172" s="340" t="s">
        <v>8139</v>
      </c>
      <c r="C3172" s="339" t="s">
        <v>5029</v>
      </c>
      <c r="D3172" s="341">
        <v>180.89</v>
      </c>
      <c r="E3172">
        <v>275.27999999999997</v>
      </c>
    </row>
    <row r="3173" spans="1:5">
      <c r="A3173" s="339">
        <v>101997</v>
      </c>
      <c r="B3173" s="340" t="s">
        <v>8140</v>
      </c>
      <c r="C3173" s="339" t="s">
        <v>5029</v>
      </c>
      <c r="D3173" s="341">
        <v>238.46</v>
      </c>
      <c r="E3173">
        <v>192.63</v>
      </c>
    </row>
    <row r="3174" spans="1:5">
      <c r="A3174" s="339">
        <v>101998</v>
      </c>
      <c r="B3174" s="340" t="s">
        <v>8141</v>
      </c>
      <c r="C3174" s="339" t="s">
        <v>5029</v>
      </c>
      <c r="D3174" s="341">
        <v>174.14</v>
      </c>
      <c r="E3174">
        <v>148.6</v>
      </c>
    </row>
    <row r="3175" spans="1:5">
      <c r="A3175" s="339">
        <v>101999</v>
      </c>
      <c r="B3175" s="340" t="s">
        <v>8142</v>
      </c>
      <c r="C3175" s="339" t="s">
        <v>5029</v>
      </c>
      <c r="D3175" s="341">
        <v>236.37</v>
      </c>
      <c r="E3175">
        <v>380.2</v>
      </c>
    </row>
    <row r="3176" spans="1:5">
      <c r="A3176" s="339">
        <v>101994</v>
      </c>
      <c r="B3176" s="340" t="s">
        <v>8143</v>
      </c>
      <c r="C3176" s="339" t="s">
        <v>5029</v>
      </c>
      <c r="D3176" s="341">
        <v>252.36</v>
      </c>
      <c r="E3176">
        <v>203.31</v>
      </c>
    </row>
    <row r="3177" spans="1:5">
      <c r="A3177" s="339">
        <v>101995</v>
      </c>
      <c r="B3177" s="340" t="s">
        <v>8144</v>
      </c>
      <c r="C3177" s="339" t="s">
        <v>5029</v>
      </c>
      <c r="D3177" s="341">
        <v>194.99</v>
      </c>
      <c r="E3177">
        <v>164.04</v>
      </c>
    </row>
    <row r="3178" spans="1:5">
      <c r="A3178" s="339">
        <v>101996</v>
      </c>
      <c r="B3178" s="340" t="s">
        <v>8145</v>
      </c>
      <c r="C3178" s="339" t="s">
        <v>5029</v>
      </c>
      <c r="D3178" s="341">
        <v>192.78</v>
      </c>
      <c r="E3178">
        <v>295.62</v>
      </c>
    </row>
    <row r="3179" spans="1:5">
      <c r="A3179" s="339">
        <v>101991</v>
      </c>
      <c r="B3179" s="340" t="s">
        <v>8146</v>
      </c>
      <c r="C3179" s="339" t="s">
        <v>5029</v>
      </c>
      <c r="D3179" s="341">
        <v>238.71</v>
      </c>
      <c r="E3179">
        <v>193.5</v>
      </c>
    </row>
    <row r="3180" spans="1:5">
      <c r="A3180" s="339">
        <v>101992</v>
      </c>
      <c r="B3180" s="340" t="s">
        <v>8147</v>
      </c>
      <c r="C3180" s="339" t="s">
        <v>5029</v>
      </c>
      <c r="D3180" s="341">
        <v>175.81</v>
      </c>
      <c r="E3180">
        <v>150.44</v>
      </c>
    </row>
    <row r="3181" spans="1:5">
      <c r="A3181" s="339">
        <v>101993</v>
      </c>
      <c r="B3181" s="340" t="s">
        <v>8148</v>
      </c>
      <c r="C3181" s="339" t="s">
        <v>5029</v>
      </c>
      <c r="D3181" s="341">
        <v>221.77</v>
      </c>
      <c r="E3181">
        <v>354.81</v>
      </c>
    </row>
    <row r="3182" spans="1:5">
      <c r="A3182" s="339">
        <v>101988</v>
      </c>
      <c r="B3182" s="340" t="s">
        <v>8149</v>
      </c>
      <c r="C3182" s="339" t="s">
        <v>5029</v>
      </c>
      <c r="D3182" s="341">
        <v>237.03</v>
      </c>
      <c r="E3182">
        <v>193.98</v>
      </c>
    </row>
    <row r="3183" spans="1:5">
      <c r="A3183" s="339">
        <v>101989</v>
      </c>
      <c r="B3183" s="340" t="s">
        <v>8150</v>
      </c>
      <c r="C3183" s="339" t="s">
        <v>5029</v>
      </c>
      <c r="D3183" s="341">
        <v>185.93</v>
      </c>
      <c r="E3183">
        <v>159</v>
      </c>
    </row>
    <row r="3184" spans="1:5">
      <c r="A3184" s="339">
        <v>101990</v>
      </c>
      <c r="B3184" s="340" t="s">
        <v>8151</v>
      </c>
      <c r="C3184" s="339" t="s">
        <v>5029</v>
      </c>
      <c r="D3184" s="341">
        <v>180.74</v>
      </c>
      <c r="E3184">
        <v>275.16000000000003</v>
      </c>
    </row>
    <row r="3185" spans="1:5">
      <c r="A3185" s="339">
        <v>101985</v>
      </c>
      <c r="B3185" s="340" t="s">
        <v>8152</v>
      </c>
      <c r="C3185" s="339" t="s">
        <v>5029</v>
      </c>
      <c r="D3185" s="341">
        <v>239.32</v>
      </c>
      <c r="E3185">
        <v>190.63</v>
      </c>
    </row>
    <row r="3186" spans="1:5">
      <c r="A3186" s="339">
        <v>101986</v>
      </c>
      <c r="B3186" s="340" t="s">
        <v>8153</v>
      </c>
      <c r="C3186" s="339" t="s">
        <v>5029</v>
      </c>
      <c r="D3186" s="341">
        <v>173.53</v>
      </c>
      <c r="E3186">
        <v>145.59</v>
      </c>
    </row>
    <row r="3187" spans="1:5">
      <c r="A3187" s="339">
        <v>101987</v>
      </c>
      <c r="B3187" s="340" t="s">
        <v>8154</v>
      </c>
      <c r="C3187" s="339" t="s">
        <v>5029</v>
      </c>
      <c r="D3187" s="341">
        <v>191.08</v>
      </c>
      <c r="E3187">
        <v>302.19</v>
      </c>
    </row>
    <row r="3188" spans="1:5">
      <c r="A3188" s="339">
        <v>101969</v>
      </c>
      <c r="B3188" s="340" t="s">
        <v>8155</v>
      </c>
      <c r="C3188" s="339" t="s">
        <v>5029</v>
      </c>
      <c r="D3188" s="341">
        <v>229.02</v>
      </c>
      <c r="E3188">
        <v>184.42</v>
      </c>
    </row>
    <row r="3189" spans="1:5">
      <c r="A3189" s="339">
        <v>101971</v>
      </c>
      <c r="B3189" s="340" t="s">
        <v>8156</v>
      </c>
      <c r="C3189" s="339" t="s">
        <v>5029</v>
      </c>
      <c r="D3189" s="341">
        <v>177.27</v>
      </c>
      <c r="E3189">
        <v>149</v>
      </c>
    </row>
    <row r="3190" spans="1:5">
      <c r="A3190" s="339">
        <v>101973</v>
      </c>
      <c r="B3190" s="340" t="s">
        <v>8157</v>
      </c>
      <c r="C3190" s="339" t="s">
        <v>5029</v>
      </c>
      <c r="D3190" s="341">
        <v>168.17</v>
      </c>
      <c r="E3190">
        <v>255.55</v>
      </c>
    </row>
    <row r="3191" spans="1:5">
      <c r="A3191" s="339">
        <v>102072</v>
      </c>
      <c r="B3191" s="340" t="s">
        <v>8158</v>
      </c>
      <c r="C3191" s="339" t="s">
        <v>5029</v>
      </c>
      <c r="D3191" s="341">
        <v>197.09</v>
      </c>
      <c r="E3191">
        <v>204.5</v>
      </c>
    </row>
    <row r="3192" spans="1:5">
      <c r="A3192" s="339">
        <v>102070</v>
      </c>
      <c r="B3192" s="340" t="s">
        <v>8159</v>
      </c>
      <c r="C3192" s="339" t="s">
        <v>5029</v>
      </c>
      <c r="D3192" s="341">
        <v>237.28</v>
      </c>
      <c r="E3192">
        <v>240.23</v>
      </c>
    </row>
    <row r="3193" spans="1:5">
      <c r="A3193" s="339">
        <v>102071</v>
      </c>
      <c r="B3193" s="340" t="s">
        <v>8160</v>
      </c>
      <c r="C3193" s="339" t="s">
        <v>5029</v>
      </c>
      <c r="D3193" s="341">
        <v>207.8</v>
      </c>
      <c r="E3193">
        <v>214.16</v>
      </c>
    </row>
    <row r="3194" spans="1:5">
      <c r="A3194" s="339">
        <v>102068</v>
      </c>
      <c r="B3194" s="340" t="s">
        <v>8161</v>
      </c>
      <c r="C3194" s="339" t="s">
        <v>5029</v>
      </c>
      <c r="D3194" s="341">
        <v>289.29000000000002</v>
      </c>
      <c r="E3194">
        <v>305.11</v>
      </c>
    </row>
    <row r="3195" spans="1:5">
      <c r="A3195" s="339">
        <v>102069</v>
      </c>
      <c r="B3195" s="340" t="s">
        <v>8162</v>
      </c>
      <c r="C3195" s="339" t="s">
        <v>5029</v>
      </c>
      <c r="D3195" s="341">
        <v>270.33</v>
      </c>
      <c r="E3195">
        <v>278.17</v>
      </c>
    </row>
    <row r="3196" spans="1:5">
      <c r="A3196" s="339">
        <v>102066</v>
      </c>
      <c r="B3196" s="340" t="s">
        <v>8163</v>
      </c>
      <c r="C3196" s="339" t="s">
        <v>5029</v>
      </c>
      <c r="D3196" s="341">
        <v>428.16</v>
      </c>
      <c r="E3196">
        <v>605.20000000000005</v>
      </c>
    </row>
    <row r="3197" spans="1:5">
      <c r="A3197" s="339">
        <v>102067</v>
      </c>
      <c r="B3197" s="340" t="s">
        <v>8164</v>
      </c>
      <c r="C3197" s="339" t="s">
        <v>5029</v>
      </c>
      <c r="D3197" s="341">
        <v>363.92</v>
      </c>
      <c r="E3197">
        <v>516.27</v>
      </c>
    </row>
    <row r="3198" spans="1:5">
      <c r="A3198" s="339">
        <v>102065</v>
      </c>
      <c r="B3198" s="340" t="s">
        <v>8165</v>
      </c>
      <c r="C3198" s="339" t="s">
        <v>5029</v>
      </c>
      <c r="D3198" s="341">
        <v>205.72</v>
      </c>
      <c r="E3198">
        <v>215.39</v>
      </c>
    </row>
    <row r="3199" spans="1:5">
      <c r="A3199" s="339">
        <v>102063</v>
      </c>
      <c r="B3199" s="340" t="s">
        <v>8166</v>
      </c>
      <c r="C3199" s="339" t="s">
        <v>5029</v>
      </c>
      <c r="D3199" s="341">
        <v>254.08</v>
      </c>
      <c r="E3199">
        <v>258.27</v>
      </c>
    </row>
    <row r="3200" spans="1:5">
      <c r="A3200" s="339">
        <v>102064</v>
      </c>
      <c r="B3200" s="340" t="s">
        <v>8167</v>
      </c>
      <c r="C3200" s="339" t="s">
        <v>5029</v>
      </c>
      <c r="D3200" s="341">
        <v>222.95</v>
      </c>
      <c r="E3200">
        <v>230.73</v>
      </c>
    </row>
    <row r="3201" spans="1:5">
      <c r="A3201" s="339">
        <v>102061</v>
      </c>
      <c r="B3201" s="340" t="s">
        <v>8168</v>
      </c>
      <c r="C3201" s="339" t="s">
        <v>5029</v>
      </c>
      <c r="D3201" s="341">
        <v>314.97000000000003</v>
      </c>
      <c r="E3201">
        <v>328.71</v>
      </c>
    </row>
    <row r="3202" spans="1:5">
      <c r="A3202" s="339">
        <v>102062</v>
      </c>
      <c r="B3202" s="340" t="s">
        <v>8169</v>
      </c>
      <c r="C3202" s="339" t="s">
        <v>5029</v>
      </c>
      <c r="D3202" s="341">
        <v>296.27</v>
      </c>
      <c r="E3202">
        <v>302.95</v>
      </c>
    </row>
    <row r="3203" spans="1:5">
      <c r="A3203" s="339">
        <v>102059</v>
      </c>
      <c r="B3203" s="340" t="s">
        <v>8170</v>
      </c>
      <c r="C3203" s="339" t="s">
        <v>5029</v>
      </c>
      <c r="D3203" s="341">
        <v>426.28</v>
      </c>
      <c r="E3203">
        <v>574.53</v>
      </c>
    </row>
    <row r="3204" spans="1:5">
      <c r="A3204" s="339">
        <v>102060</v>
      </c>
      <c r="B3204" s="340" t="s">
        <v>8171</v>
      </c>
      <c r="C3204" s="339" t="s">
        <v>5029</v>
      </c>
      <c r="D3204" s="341">
        <v>356.95</v>
      </c>
      <c r="E3204">
        <v>480.45</v>
      </c>
    </row>
    <row r="3205" spans="1:5">
      <c r="A3205" s="339">
        <v>102052</v>
      </c>
      <c r="B3205" s="340" t="s">
        <v>8172</v>
      </c>
      <c r="C3205" s="339" t="s">
        <v>5029</v>
      </c>
      <c r="D3205" s="341">
        <v>199.38</v>
      </c>
      <c r="E3205">
        <v>211.14</v>
      </c>
    </row>
    <row r="3206" spans="1:5">
      <c r="A3206" s="339">
        <v>102050</v>
      </c>
      <c r="B3206" s="340" t="s">
        <v>8173</v>
      </c>
      <c r="C3206" s="339" t="s">
        <v>5029</v>
      </c>
      <c r="D3206" s="341">
        <v>248.58</v>
      </c>
      <c r="E3206">
        <v>255.32</v>
      </c>
    </row>
    <row r="3207" spans="1:5">
      <c r="A3207" s="339">
        <v>102051</v>
      </c>
      <c r="B3207" s="340" t="s">
        <v>8174</v>
      </c>
      <c r="C3207" s="339" t="s">
        <v>5029</v>
      </c>
      <c r="D3207" s="341">
        <v>216.94</v>
      </c>
      <c r="E3207">
        <v>226.98</v>
      </c>
    </row>
    <row r="3208" spans="1:5">
      <c r="A3208" s="339">
        <v>102048</v>
      </c>
      <c r="B3208" s="340" t="s">
        <v>8175</v>
      </c>
      <c r="C3208" s="339" t="s">
        <v>5029</v>
      </c>
      <c r="D3208" s="341">
        <v>311.91000000000003</v>
      </c>
      <c r="E3208">
        <v>334.24</v>
      </c>
    </row>
    <row r="3209" spans="1:5">
      <c r="A3209" s="339">
        <v>102049</v>
      </c>
      <c r="B3209" s="340" t="s">
        <v>8176</v>
      </c>
      <c r="C3209" s="339" t="s">
        <v>5029</v>
      </c>
      <c r="D3209" s="341">
        <v>283.29000000000002</v>
      </c>
      <c r="E3209">
        <v>295.95999999999998</v>
      </c>
    </row>
    <row r="3210" spans="1:5">
      <c r="A3210" s="339">
        <v>102046</v>
      </c>
      <c r="B3210" s="340" t="s">
        <v>8177</v>
      </c>
      <c r="C3210" s="339" t="s">
        <v>5029</v>
      </c>
      <c r="D3210" s="341">
        <v>473.16</v>
      </c>
      <c r="E3210">
        <v>683.1</v>
      </c>
    </row>
    <row r="3211" spans="1:5">
      <c r="A3211" s="339">
        <v>102047</v>
      </c>
      <c r="B3211" s="340" t="s">
        <v>8178</v>
      </c>
      <c r="C3211" s="339" t="s">
        <v>5029</v>
      </c>
      <c r="D3211" s="341">
        <v>400.4</v>
      </c>
      <c r="E3211">
        <v>579.84</v>
      </c>
    </row>
    <row r="3212" spans="1:5">
      <c r="A3212" s="339">
        <v>102045</v>
      </c>
      <c r="B3212" s="340" t="s">
        <v>8179</v>
      </c>
      <c r="C3212" s="339" t="s">
        <v>5029</v>
      </c>
      <c r="D3212" s="341">
        <v>217.02</v>
      </c>
      <c r="E3212">
        <v>230.14</v>
      </c>
    </row>
    <row r="3213" spans="1:5">
      <c r="A3213" s="339">
        <v>102043</v>
      </c>
      <c r="B3213" s="340" t="s">
        <v>8180</v>
      </c>
      <c r="C3213" s="339" t="s">
        <v>5029</v>
      </c>
      <c r="D3213" s="341">
        <v>266.06</v>
      </c>
      <c r="E3213">
        <v>274.10000000000002</v>
      </c>
    </row>
    <row r="3214" spans="1:5">
      <c r="A3214" s="339">
        <v>102044</v>
      </c>
      <c r="B3214" s="340" t="s">
        <v>8181</v>
      </c>
      <c r="C3214" s="339" t="s">
        <v>5029</v>
      </c>
      <c r="D3214" s="341">
        <v>235.42</v>
      </c>
      <c r="E3214">
        <v>246.62</v>
      </c>
    </row>
    <row r="3215" spans="1:5">
      <c r="A3215" s="339">
        <v>102041</v>
      </c>
      <c r="B3215" s="340" t="s">
        <v>8182</v>
      </c>
      <c r="C3215" s="339" t="s">
        <v>5029</v>
      </c>
      <c r="D3215" s="341">
        <v>336.96</v>
      </c>
      <c r="E3215">
        <v>356.46</v>
      </c>
    </row>
    <row r="3216" spans="1:5">
      <c r="A3216" s="339">
        <v>102042</v>
      </c>
      <c r="B3216" s="340" t="s">
        <v>8183</v>
      </c>
      <c r="C3216" s="339" t="s">
        <v>5029</v>
      </c>
      <c r="D3216" s="341">
        <v>309.51</v>
      </c>
      <c r="E3216">
        <v>320.5</v>
      </c>
    </row>
    <row r="3217" spans="1:5">
      <c r="A3217" s="339">
        <v>102039</v>
      </c>
      <c r="B3217" s="340" t="s">
        <v>8184</v>
      </c>
      <c r="C3217" s="339" t="s">
        <v>5029</v>
      </c>
      <c r="D3217" s="341">
        <v>455.54</v>
      </c>
      <c r="E3217">
        <v>619.88</v>
      </c>
    </row>
    <row r="3218" spans="1:5">
      <c r="A3218" s="339">
        <v>102040</v>
      </c>
      <c r="B3218" s="340" t="s">
        <v>8185</v>
      </c>
      <c r="C3218" s="339" t="s">
        <v>5029</v>
      </c>
      <c r="D3218" s="341">
        <v>378.12</v>
      </c>
      <c r="E3218">
        <v>513.88</v>
      </c>
    </row>
    <row r="3219" spans="1:5">
      <c r="A3219" s="339">
        <v>102038</v>
      </c>
      <c r="B3219" s="340" t="s">
        <v>8186</v>
      </c>
      <c r="C3219" s="339" t="s">
        <v>5029</v>
      </c>
      <c r="D3219" s="341">
        <v>210.41</v>
      </c>
      <c r="E3219">
        <v>222.77</v>
      </c>
    </row>
    <row r="3220" spans="1:5">
      <c r="A3220" s="339">
        <v>102036</v>
      </c>
      <c r="B3220" s="340" t="s">
        <v>8187</v>
      </c>
      <c r="C3220" s="339" t="s">
        <v>5029</v>
      </c>
      <c r="D3220" s="341">
        <v>259.64999999999998</v>
      </c>
      <c r="E3220">
        <v>267.10000000000002</v>
      </c>
    </row>
    <row r="3221" spans="1:5">
      <c r="A3221" s="339">
        <v>102037</v>
      </c>
      <c r="B3221" s="340" t="s">
        <v>8188</v>
      </c>
      <c r="C3221" s="339" t="s">
        <v>5029</v>
      </c>
      <c r="D3221" s="341">
        <v>227.98</v>
      </c>
      <c r="E3221">
        <v>238.66</v>
      </c>
    </row>
    <row r="3222" spans="1:5">
      <c r="A3222" s="339">
        <v>102016</v>
      </c>
      <c r="B3222" s="340" t="s">
        <v>8189</v>
      </c>
      <c r="C3222" s="339" t="s">
        <v>5029</v>
      </c>
      <c r="D3222" s="341">
        <v>321.08</v>
      </c>
      <c r="E3222">
        <v>343.89</v>
      </c>
    </row>
    <row r="3223" spans="1:5">
      <c r="A3223" s="339">
        <v>102017</v>
      </c>
      <c r="B3223" s="340" t="s">
        <v>8190</v>
      </c>
      <c r="C3223" s="339" t="s">
        <v>5029</v>
      </c>
      <c r="D3223" s="341">
        <v>296.83999999999997</v>
      </c>
      <c r="E3223">
        <v>309.97000000000003</v>
      </c>
    </row>
    <row r="3224" spans="1:5">
      <c r="A3224" s="339">
        <v>102014</v>
      </c>
      <c r="B3224" s="340" t="s">
        <v>8191</v>
      </c>
      <c r="C3224" s="339" t="s">
        <v>5029</v>
      </c>
      <c r="D3224" s="341">
        <v>470.05</v>
      </c>
      <c r="E3224">
        <v>668.96</v>
      </c>
    </row>
    <row r="3225" spans="1:5">
      <c r="A3225" s="339">
        <v>102015</v>
      </c>
      <c r="B3225" s="340" t="s">
        <v>8192</v>
      </c>
      <c r="C3225" s="339" t="s">
        <v>5029</v>
      </c>
      <c r="D3225" s="341">
        <v>392.18</v>
      </c>
      <c r="E3225">
        <v>558.37</v>
      </c>
    </row>
    <row r="3226" spans="1:5">
      <c r="A3226" s="339">
        <v>102013</v>
      </c>
      <c r="B3226" s="340" t="s">
        <v>8193</v>
      </c>
      <c r="C3226" s="339" t="s">
        <v>5029</v>
      </c>
      <c r="D3226" s="341">
        <v>218.21</v>
      </c>
      <c r="E3226">
        <v>233.49</v>
      </c>
    </row>
    <row r="3227" spans="1:5">
      <c r="A3227" s="339">
        <v>102011</v>
      </c>
      <c r="B3227" s="340" t="s">
        <v>8194</v>
      </c>
      <c r="C3227" s="339" t="s">
        <v>5029</v>
      </c>
      <c r="D3227" s="341">
        <v>267.16000000000003</v>
      </c>
      <c r="E3227">
        <v>277.89</v>
      </c>
    </row>
    <row r="3228" spans="1:5">
      <c r="A3228" s="339">
        <v>102012</v>
      </c>
      <c r="B3228" s="340" t="s">
        <v>8195</v>
      </c>
      <c r="C3228" s="339" t="s">
        <v>5029</v>
      </c>
      <c r="D3228" s="341">
        <v>235.68</v>
      </c>
      <c r="E3228">
        <v>249.41</v>
      </c>
    </row>
    <row r="3229" spans="1:5">
      <c r="A3229" s="339">
        <v>102009</v>
      </c>
      <c r="B3229" s="340" t="s">
        <v>8196</v>
      </c>
      <c r="C3229" s="339" t="s">
        <v>5029</v>
      </c>
      <c r="D3229" s="341">
        <v>335.74</v>
      </c>
      <c r="E3229">
        <v>358.55</v>
      </c>
    </row>
    <row r="3230" spans="1:5">
      <c r="A3230" s="339">
        <v>102010</v>
      </c>
      <c r="B3230" s="340" t="s">
        <v>8197</v>
      </c>
      <c r="C3230" s="339" t="s">
        <v>5029</v>
      </c>
      <c r="D3230" s="341">
        <v>311.8</v>
      </c>
      <c r="E3230">
        <v>325.81</v>
      </c>
    </row>
    <row r="3231" spans="1:5">
      <c r="A3231" s="339">
        <v>102007</v>
      </c>
      <c r="B3231" s="340" t="s">
        <v>8198</v>
      </c>
      <c r="C3231" s="339" t="s">
        <v>5029</v>
      </c>
      <c r="D3231" s="341">
        <v>439.99</v>
      </c>
      <c r="E3231">
        <v>592.66</v>
      </c>
    </row>
    <row r="3232" spans="1:5">
      <c r="A3232" s="339">
        <v>102008</v>
      </c>
      <c r="B3232" s="340" t="s">
        <v>8199</v>
      </c>
      <c r="C3232" s="339" t="s">
        <v>5029</v>
      </c>
      <c r="D3232" s="341">
        <v>366.21</v>
      </c>
      <c r="E3232">
        <v>492.73</v>
      </c>
    </row>
    <row r="3233" spans="1:5">
      <c r="A3233" s="339">
        <v>102006</v>
      </c>
      <c r="B3233" s="340" t="s">
        <v>8200</v>
      </c>
      <c r="C3233" s="339" t="s">
        <v>5029</v>
      </c>
      <c r="D3233" s="341">
        <v>215.52</v>
      </c>
      <c r="E3233">
        <v>226.32</v>
      </c>
    </row>
    <row r="3234" spans="1:5">
      <c r="A3234" s="339">
        <v>102004</v>
      </c>
      <c r="B3234" s="340" t="s">
        <v>8201</v>
      </c>
      <c r="C3234" s="339" t="s">
        <v>5029</v>
      </c>
      <c r="D3234" s="341">
        <v>267.26</v>
      </c>
      <c r="E3234">
        <v>272.06</v>
      </c>
    </row>
    <row r="3235" spans="1:5">
      <c r="A3235" s="339">
        <v>102005</v>
      </c>
      <c r="B3235" s="340" t="s">
        <v>8202</v>
      </c>
      <c r="C3235" s="339" t="s">
        <v>5029</v>
      </c>
      <c r="D3235" s="341">
        <v>235.53</v>
      </c>
      <c r="E3235">
        <v>243.94</v>
      </c>
    </row>
    <row r="3236" spans="1:5">
      <c r="A3236" s="339">
        <v>102002</v>
      </c>
      <c r="B3236" s="340" t="s">
        <v>8203</v>
      </c>
      <c r="C3236" s="339" t="s">
        <v>5029</v>
      </c>
      <c r="D3236" s="341">
        <v>324.17</v>
      </c>
      <c r="E3236">
        <v>344.29</v>
      </c>
    </row>
    <row r="3237" spans="1:5">
      <c r="A3237" s="339">
        <v>102003</v>
      </c>
      <c r="B3237" s="340" t="s">
        <v>8204</v>
      </c>
      <c r="C3237" s="339" t="s">
        <v>5029</v>
      </c>
      <c r="D3237" s="341">
        <v>302.45</v>
      </c>
      <c r="E3237">
        <v>312.68</v>
      </c>
    </row>
    <row r="3238" spans="1:5">
      <c r="A3238" s="339">
        <v>102000</v>
      </c>
      <c r="B3238" s="340" t="s">
        <v>8205</v>
      </c>
      <c r="C3238" s="339" t="s">
        <v>5029</v>
      </c>
      <c r="D3238" s="341">
        <v>439.98</v>
      </c>
      <c r="E3238">
        <v>616.33000000000004</v>
      </c>
    </row>
    <row r="3239" spans="1:5">
      <c r="A3239" s="339">
        <v>102001</v>
      </c>
      <c r="B3239" s="340" t="s">
        <v>8206</v>
      </c>
      <c r="C3239" s="339" t="s">
        <v>5029</v>
      </c>
      <c r="D3239" s="341">
        <v>375.37</v>
      </c>
      <c r="E3239">
        <v>528.34</v>
      </c>
    </row>
    <row r="3240" spans="1:5">
      <c r="A3240" s="339">
        <v>101983</v>
      </c>
      <c r="B3240" s="340" t="s">
        <v>8207</v>
      </c>
      <c r="C3240" s="339" t="s">
        <v>5029</v>
      </c>
      <c r="D3240" s="341">
        <v>222.09</v>
      </c>
      <c r="E3240">
        <v>236.82</v>
      </c>
    </row>
    <row r="3241" spans="1:5">
      <c r="A3241" s="339">
        <v>101981</v>
      </c>
      <c r="B3241" s="340" t="s">
        <v>8208</v>
      </c>
      <c r="C3241" s="339" t="s">
        <v>5029</v>
      </c>
      <c r="D3241" s="341">
        <v>271.98</v>
      </c>
      <c r="E3241">
        <v>281.45</v>
      </c>
    </row>
    <row r="3242" spans="1:5">
      <c r="A3242" s="339">
        <v>101982</v>
      </c>
      <c r="B3242" s="340" t="s">
        <v>8209</v>
      </c>
      <c r="C3242" s="339" t="s">
        <v>5029</v>
      </c>
      <c r="D3242" s="341">
        <v>241.37</v>
      </c>
      <c r="E3242">
        <v>254.01</v>
      </c>
    </row>
    <row r="3243" spans="1:5">
      <c r="A3243" s="339">
        <v>101977</v>
      </c>
      <c r="B3243" s="340" t="s">
        <v>8210</v>
      </c>
      <c r="C3243" s="339" t="s">
        <v>5029</v>
      </c>
      <c r="D3243" s="341">
        <v>334.72</v>
      </c>
      <c r="E3243">
        <v>356.11</v>
      </c>
    </row>
    <row r="3244" spans="1:5">
      <c r="A3244" s="339">
        <v>101980</v>
      </c>
      <c r="B3244" s="340" t="s">
        <v>1046</v>
      </c>
      <c r="C3244" s="339" t="s">
        <v>5029</v>
      </c>
      <c r="D3244" s="341">
        <v>314.14999999999998</v>
      </c>
      <c r="E3244">
        <v>326.61</v>
      </c>
    </row>
    <row r="3245" spans="1:5">
      <c r="A3245" s="339">
        <v>101974</v>
      </c>
      <c r="B3245" s="340" t="s">
        <v>8211</v>
      </c>
      <c r="C3245" s="339" t="s">
        <v>5029</v>
      </c>
      <c r="D3245" s="341">
        <v>449.12</v>
      </c>
      <c r="E3245">
        <v>597.54</v>
      </c>
    </row>
    <row r="3246" spans="1:5">
      <c r="A3246" s="339">
        <v>101975</v>
      </c>
      <c r="B3246" s="340" t="s">
        <v>8212</v>
      </c>
      <c r="C3246" s="339" t="s">
        <v>5029</v>
      </c>
      <c r="D3246" s="341">
        <v>380</v>
      </c>
      <c r="E3246">
        <v>505.54</v>
      </c>
    </row>
    <row r="3247" spans="1:5">
      <c r="A3247" s="339">
        <v>101114</v>
      </c>
      <c r="B3247" s="340" t="s">
        <v>8213</v>
      </c>
      <c r="C3247" s="339" t="s">
        <v>5115</v>
      </c>
      <c r="D3247" s="341">
        <v>4.8099999999999996</v>
      </c>
      <c r="E3247">
        <v>5.29</v>
      </c>
    </row>
    <row r="3248" spans="1:5">
      <c r="A3248" s="339">
        <v>101118</v>
      </c>
      <c r="B3248" s="340" t="s">
        <v>8214</v>
      </c>
      <c r="C3248" s="339" t="s">
        <v>5115</v>
      </c>
      <c r="D3248" s="341">
        <v>4.13</v>
      </c>
      <c r="E3248">
        <v>4.55</v>
      </c>
    </row>
    <row r="3249" spans="1:5">
      <c r="A3249" s="339">
        <v>101115</v>
      </c>
      <c r="B3249" s="340" t="s">
        <v>8215</v>
      </c>
      <c r="C3249" s="339" t="s">
        <v>5115</v>
      </c>
      <c r="D3249" s="341">
        <v>4.03</v>
      </c>
      <c r="E3249">
        <v>4.4000000000000004</v>
      </c>
    </row>
    <row r="3250" spans="1:5">
      <c r="A3250" s="339">
        <v>101116</v>
      </c>
      <c r="B3250" s="340" t="s">
        <v>8216</v>
      </c>
      <c r="C3250" s="339" t="s">
        <v>5115</v>
      </c>
      <c r="D3250" s="341">
        <v>2.5</v>
      </c>
      <c r="E3250">
        <v>2.73</v>
      </c>
    </row>
    <row r="3251" spans="1:5">
      <c r="A3251" s="339">
        <v>101117</v>
      </c>
      <c r="B3251" s="340" t="s">
        <v>8217</v>
      </c>
      <c r="C3251" s="339" t="s">
        <v>5115</v>
      </c>
      <c r="D3251" s="341">
        <v>3.53</v>
      </c>
      <c r="E3251">
        <v>3.72</v>
      </c>
    </row>
    <row r="3252" spans="1:5">
      <c r="A3252" s="339">
        <v>101124</v>
      </c>
      <c r="B3252" s="340" t="s">
        <v>8218</v>
      </c>
      <c r="C3252" s="339" t="s">
        <v>5115</v>
      </c>
      <c r="D3252" s="341">
        <v>14.91</v>
      </c>
      <c r="E3252">
        <v>16.559999999999999</v>
      </c>
    </row>
    <row r="3253" spans="1:5">
      <c r="A3253" s="339">
        <v>101128</v>
      </c>
      <c r="B3253" s="340" t="s">
        <v>8219</v>
      </c>
      <c r="C3253" s="339" t="s">
        <v>5115</v>
      </c>
      <c r="D3253" s="341">
        <v>14.23</v>
      </c>
      <c r="E3253">
        <v>15.82</v>
      </c>
    </row>
    <row r="3254" spans="1:5">
      <c r="A3254" s="339">
        <v>101125</v>
      </c>
      <c r="B3254" s="340" t="s">
        <v>8220</v>
      </c>
      <c r="C3254" s="339" t="s">
        <v>5115</v>
      </c>
      <c r="D3254" s="341">
        <v>14.13</v>
      </c>
      <c r="E3254">
        <v>15.67</v>
      </c>
    </row>
    <row r="3255" spans="1:5">
      <c r="A3255" s="339">
        <v>101126</v>
      </c>
      <c r="B3255" s="340" t="s">
        <v>8221</v>
      </c>
      <c r="C3255" s="339" t="s">
        <v>5115</v>
      </c>
      <c r="D3255" s="341">
        <v>12.6</v>
      </c>
      <c r="E3255">
        <v>14</v>
      </c>
    </row>
    <row r="3256" spans="1:5">
      <c r="A3256" s="339">
        <v>101127</v>
      </c>
      <c r="B3256" s="340" t="s">
        <v>8222</v>
      </c>
      <c r="C3256" s="339" t="s">
        <v>5115</v>
      </c>
      <c r="D3256" s="341">
        <v>13.63</v>
      </c>
      <c r="E3256">
        <v>14.99</v>
      </c>
    </row>
    <row r="3257" spans="1:5">
      <c r="A3257" s="339">
        <v>101134</v>
      </c>
      <c r="B3257" s="340" t="s">
        <v>8223</v>
      </c>
      <c r="C3257" s="339" t="s">
        <v>5115</v>
      </c>
      <c r="D3257" s="341">
        <v>15.64</v>
      </c>
      <c r="E3257">
        <v>17.37</v>
      </c>
    </row>
    <row r="3258" spans="1:5">
      <c r="A3258" s="339">
        <v>101144</v>
      </c>
      <c r="B3258" s="340" t="s">
        <v>8224</v>
      </c>
      <c r="C3258" s="339" t="s">
        <v>5115</v>
      </c>
      <c r="D3258" s="341">
        <v>15.5</v>
      </c>
      <c r="E3258">
        <v>17.11</v>
      </c>
    </row>
    <row r="3259" spans="1:5">
      <c r="A3259" s="339">
        <v>101138</v>
      </c>
      <c r="B3259" s="340" t="s">
        <v>8225</v>
      </c>
      <c r="C3259" s="339" t="s">
        <v>5115</v>
      </c>
      <c r="D3259" s="341">
        <v>14.96</v>
      </c>
      <c r="E3259">
        <v>16.63</v>
      </c>
    </row>
    <row r="3260" spans="1:5">
      <c r="A3260" s="339">
        <v>101148</v>
      </c>
      <c r="B3260" s="340" t="s">
        <v>8226</v>
      </c>
      <c r="C3260" s="339" t="s">
        <v>5115</v>
      </c>
      <c r="D3260" s="341">
        <v>14.82</v>
      </c>
      <c r="E3260">
        <v>16.37</v>
      </c>
    </row>
    <row r="3261" spans="1:5">
      <c r="A3261" s="339">
        <v>101135</v>
      </c>
      <c r="B3261" s="340" t="s">
        <v>8227</v>
      </c>
      <c r="C3261" s="339" t="s">
        <v>5115</v>
      </c>
      <c r="D3261" s="341">
        <v>14.86</v>
      </c>
      <c r="E3261">
        <v>16.48</v>
      </c>
    </row>
    <row r="3262" spans="1:5">
      <c r="A3262" s="339">
        <v>101145</v>
      </c>
      <c r="B3262" s="340" t="s">
        <v>8228</v>
      </c>
      <c r="C3262" s="339" t="s">
        <v>5115</v>
      </c>
      <c r="D3262" s="341">
        <v>14.72</v>
      </c>
      <c r="E3262">
        <v>16.22</v>
      </c>
    </row>
    <row r="3263" spans="1:5">
      <c r="A3263" s="339">
        <v>101136</v>
      </c>
      <c r="B3263" s="340" t="s">
        <v>8229</v>
      </c>
      <c r="C3263" s="339" t="s">
        <v>5115</v>
      </c>
      <c r="D3263" s="341">
        <v>13.33</v>
      </c>
      <c r="E3263">
        <v>14.81</v>
      </c>
    </row>
    <row r="3264" spans="1:5">
      <c r="A3264" s="339">
        <v>101146</v>
      </c>
      <c r="B3264" s="340" t="s">
        <v>8230</v>
      </c>
      <c r="C3264" s="339" t="s">
        <v>5115</v>
      </c>
      <c r="D3264" s="341">
        <v>13.19</v>
      </c>
      <c r="E3264">
        <v>14.55</v>
      </c>
    </row>
    <row r="3265" spans="1:5">
      <c r="A3265" s="339">
        <v>101137</v>
      </c>
      <c r="B3265" s="340" t="s">
        <v>8231</v>
      </c>
      <c r="C3265" s="339" t="s">
        <v>5115</v>
      </c>
      <c r="D3265" s="341">
        <v>14.36</v>
      </c>
      <c r="E3265">
        <v>15.8</v>
      </c>
    </row>
    <row r="3266" spans="1:5">
      <c r="A3266" s="339">
        <v>101147</v>
      </c>
      <c r="B3266" s="340" t="s">
        <v>8232</v>
      </c>
      <c r="C3266" s="339" t="s">
        <v>5115</v>
      </c>
      <c r="D3266" s="341">
        <v>14.22</v>
      </c>
      <c r="E3266">
        <v>15.54</v>
      </c>
    </row>
    <row r="3267" spans="1:5">
      <c r="A3267" s="339">
        <v>101119</v>
      </c>
      <c r="B3267" s="340" t="s">
        <v>8233</v>
      </c>
      <c r="C3267" s="339" t="s">
        <v>5115</v>
      </c>
      <c r="D3267" s="341">
        <v>9.18</v>
      </c>
      <c r="E3267">
        <v>10.11</v>
      </c>
    </row>
    <row r="3268" spans="1:5">
      <c r="A3268" s="339">
        <v>101123</v>
      </c>
      <c r="B3268" s="340" t="s">
        <v>8234</v>
      </c>
      <c r="C3268" s="339" t="s">
        <v>5115</v>
      </c>
      <c r="D3268" s="341">
        <v>7.9</v>
      </c>
      <c r="E3268">
        <v>8.69</v>
      </c>
    </row>
    <row r="3269" spans="1:5">
      <c r="A3269" s="339">
        <v>101120</v>
      </c>
      <c r="B3269" s="340" t="s">
        <v>8235</v>
      </c>
      <c r="C3269" s="339" t="s">
        <v>5115</v>
      </c>
      <c r="D3269" s="341">
        <v>7.71</v>
      </c>
      <c r="E3269">
        <v>8.42</v>
      </c>
    </row>
    <row r="3270" spans="1:5">
      <c r="A3270" s="339">
        <v>101121</v>
      </c>
      <c r="B3270" s="340" t="s">
        <v>8236</v>
      </c>
      <c r="C3270" s="339" t="s">
        <v>5115</v>
      </c>
      <c r="D3270" s="341">
        <v>4.82</v>
      </c>
      <c r="E3270">
        <v>5.26</v>
      </c>
    </row>
    <row r="3271" spans="1:5">
      <c r="A3271" s="339">
        <v>101122</v>
      </c>
      <c r="B3271" s="340" t="s">
        <v>8237</v>
      </c>
      <c r="C3271" s="339" t="s">
        <v>5115</v>
      </c>
      <c r="D3271" s="341">
        <v>6.75</v>
      </c>
      <c r="E3271">
        <v>7.1</v>
      </c>
    </row>
    <row r="3272" spans="1:5">
      <c r="A3272" s="339">
        <v>101129</v>
      </c>
      <c r="B3272" s="340" t="s">
        <v>8238</v>
      </c>
      <c r="C3272" s="339" t="s">
        <v>5115</v>
      </c>
      <c r="D3272" s="341">
        <v>19.68</v>
      </c>
      <c r="E3272">
        <v>21.83</v>
      </c>
    </row>
    <row r="3273" spans="1:5">
      <c r="A3273" s="339">
        <v>101133</v>
      </c>
      <c r="B3273" s="340" t="s">
        <v>8239</v>
      </c>
      <c r="C3273" s="339" t="s">
        <v>5115</v>
      </c>
      <c r="D3273" s="341">
        <v>18.399999999999999</v>
      </c>
      <c r="E3273">
        <v>20.41</v>
      </c>
    </row>
    <row r="3274" spans="1:5">
      <c r="A3274" s="339">
        <v>101130</v>
      </c>
      <c r="B3274" s="340" t="s">
        <v>8240</v>
      </c>
      <c r="C3274" s="339" t="s">
        <v>5115</v>
      </c>
      <c r="D3274" s="341">
        <v>18.21</v>
      </c>
      <c r="E3274">
        <v>20.14</v>
      </c>
    </row>
    <row r="3275" spans="1:5">
      <c r="A3275" s="339">
        <v>101131</v>
      </c>
      <c r="B3275" s="340" t="s">
        <v>8241</v>
      </c>
      <c r="C3275" s="339" t="s">
        <v>5115</v>
      </c>
      <c r="D3275" s="341">
        <v>15.32</v>
      </c>
      <c r="E3275">
        <v>16.98</v>
      </c>
    </row>
    <row r="3276" spans="1:5">
      <c r="A3276" s="339">
        <v>101132</v>
      </c>
      <c r="B3276" s="340" t="s">
        <v>8242</v>
      </c>
      <c r="C3276" s="339" t="s">
        <v>5115</v>
      </c>
      <c r="D3276" s="341">
        <v>17.25</v>
      </c>
      <c r="E3276">
        <v>18.82</v>
      </c>
    </row>
    <row r="3277" spans="1:5">
      <c r="A3277" s="339">
        <v>101139</v>
      </c>
      <c r="B3277" s="340" t="s">
        <v>8243</v>
      </c>
      <c r="C3277" s="339" t="s">
        <v>5115</v>
      </c>
      <c r="D3277" s="341">
        <v>20.440000000000001</v>
      </c>
      <c r="E3277">
        <v>22.67</v>
      </c>
    </row>
    <row r="3278" spans="1:5">
      <c r="A3278" s="339">
        <v>101149</v>
      </c>
      <c r="B3278" s="340" t="s">
        <v>8244</v>
      </c>
      <c r="C3278" s="339" t="s">
        <v>5115</v>
      </c>
      <c r="D3278" s="341">
        <v>20.29</v>
      </c>
      <c r="E3278">
        <v>22.41</v>
      </c>
    </row>
    <row r="3279" spans="1:5">
      <c r="A3279" s="339">
        <v>101143</v>
      </c>
      <c r="B3279" s="340" t="s">
        <v>8245</v>
      </c>
      <c r="C3279" s="339" t="s">
        <v>5115</v>
      </c>
      <c r="D3279" s="341">
        <v>19.16</v>
      </c>
      <c r="E3279">
        <v>21.25</v>
      </c>
    </row>
    <row r="3280" spans="1:5">
      <c r="A3280" s="339">
        <v>101153</v>
      </c>
      <c r="B3280" s="340" t="s">
        <v>8246</v>
      </c>
      <c r="C3280" s="339" t="s">
        <v>5115</v>
      </c>
      <c r="D3280" s="341">
        <v>19.010000000000002</v>
      </c>
      <c r="E3280">
        <v>20.99</v>
      </c>
    </row>
    <row r="3281" spans="1:5">
      <c r="A3281" s="339">
        <v>101140</v>
      </c>
      <c r="B3281" s="340" t="s">
        <v>8247</v>
      </c>
      <c r="C3281" s="339" t="s">
        <v>5115</v>
      </c>
      <c r="D3281" s="341">
        <v>18.97</v>
      </c>
      <c r="E3281">
        <v>20.98</v>
      </c>
    </row>
    <row r="3282" spans="1:5">
      <c r="A3282" s="339">
        <v>101150</v>
      </c>
      <c r="B3282" s="340" t="s">
        <v>8248</v>
      </c>
      <c r="C3282" s="339" t="s">
        <v>5115</v>
      </c>
      <c r="D3282" s="341">
        <v>18.82</v>
      </c>
      <c r="E3282">
        <v>20.72</v>
      </c>
    </row>
    <row r="3283" spans="1:5">
      <c r="A3283" s="339">
        <v>101141</v>
      </c>
      <c r="B3283" s="340" t="s">
        <v>8249</v>
      </c>
      <c r="C3283" s="339" t="s">
        <v>5115</v>
      </c>
      <c r="D3283" s="341">
        <v>16.079999999999998</v>
      </c>
      <c r="E3283">
        <v>17.82</v>
      </c>
    </row>
    <row r="3284" spans="1:5">
      <c r="A3284" s="339">
        <v>101151</v>
      </c>
      <c r="B3284" s="340" t="s">
        <v>8250</v>
      </c>
      <c r="C3284" s="339" t="s">
        <v>5115</v>
      </c>
      <c r="D3284" s="341">
        <v>15.93</v>
      </c>
      <c r="E3284">
        <v>17.559999999999999</v>
      </c>
    </row>
    <row r="3285" spans="1:5">
      <c r="A3285" s="339">
        <v>101142</v>
      </c>
      <c r="B3285" s="340" t="s">
        <v>8251</v>
      </c>
      <c r="C3285" s="339" t="s">
        <v>5115</v>
      </c>
      <c r="D3285" s="341">
        <v>18.010000000000002</v>
      </c>
      <c r="E3285">
        <v>19.66</v>
      </c>
    </row>
    <row r="3286" spans="1:5">
      <c r="A3286" s="339">
        <v>101152</v>
      </c>
      <c r="B3286" s="340" t="s">
        <v>8252</v>
      </c>
      <c r="C3286" s="339" t="s">
        <v>5115</v>
      </c>
      <c r="D3286" s="341">
        <v>17.86</v>
      </c>
      <c r="E3286">
        <v>19.399999999999999</v>
      </c>
    </row>
    <row r="3287" spans="1:5">
      <c r="A3287" s="339">
        <v>101207</v>
      </c>
      <c r="B3287" s="340" t="s">
        <v>8253</v>
      </c>
      <c r="C3287" s="339" t="s">
        <v>5115</v>
      </c>
      <c r="D3287" s="341">
        <v>11.33</v>
      </c>
      <c r="E3287">
        <v>12.66</v>
      </c>
    </row>
    <row r="3288" spans="1:5">
      <c r="A3288" s="339">
        <v>101206</v>
      </c>
      <c r="B3288" s="340" t="s">
        <v>8254</v>
      </c>
      <c r="C3288" s="339" t="s">
        <v>5115</v>
      </c>
      <c r="D3288" s="341">
        <v>13.06</v>
      </c>
      <c r="E3288">
        <v>14.62</v>
      </c>
    </row>
    <row r="3289" spans="1:5">
      <c r="A3289" s="339">
        <v>101210</v>
      </c>
      <c r="B3289" s="340" t="s">
        <v>8255</v>
      </c>
      <c r="C3289" s="339" t="s">
        <v>5115</v>
      </c>
      <c r="D3289" s="341">
        <v>18.36</v>
      </c>
      <c r="E3289">
        <v>20.41</v>
      </c>
    </row>
    <row r="3290" spans="1:5">
      <c r="A3290" s="339">
        <v>101211</v>
      </c>
      <c r="B3290" s="340" t="s">
        <v>8256</v>
      </c>
      <c r="C3290" s="339" t="s">
        <v>5115</v>
      </c>
      <c r="D3290" s="341">
        <v>19.71</v>
      </c>
      <c r="E3290">
        <v>21.9</v>
      </c>
    </row>
    <row r="3291" spans="1:5">
      <c r="A3291" s="339">
        <v>101215</v>
      </c>
      <c r="B3291" s="340" t="s">
        <v>8257</v>
      </c>
      <c r="C3291" s="339" t="s">
        <v>5115</v>
      </c>
      <c r="D3291" s="341">
        <v>17.63</v>
      </c>
      <c r="E3291">
        <v>19.62</v>
      </c>
    </row>
    <row r="3292" spans="1:5">
      <c r="A3292" s="339">
        <v>101216</v>
      </c>
      <c r="B3292" s="340" t="s">
        <v>8258</v>
      </c>
      <c r="C3292" s="339" t="s">
        <v>5115</v>
      </c>
      <c r="D3292" s="341">
        <v>18.510000000000002</v>
      </c>
      <c r="E3292">
        <v>20.58</v>
      </c>
    </row>
    <row r="3293" spans="1:5">
      <c r="A3293" s="339">
        <v>101212</v>
      </c>
      <c r="B3293" s="340" t="s">
        <v>8259</v>
      </c>
      <c r="C3293" s="339" t="s">
        <v>5115</v>
      </c>
      <c r="D3293" s="341">
        <v>23</v>
      </c>
      <c r="E3293">
        <v>25.55</v>
      </c>
    </row>
    <row r="3294" spans="1:5">
      <c r="A3294" s="339">
        <v>101217</v>
      </c>
      <c r="B3294" s="340" t="s">
        <v>8260</v>
      </c>
      <c r="C3294" s="339" t="s">
        <v>5115</v>
      </c>
      <c r="D3294" s="341">
        <v>21.56</v>
      </c>
      <c r="E3294">
        <v>23.95</v>
      </c>
    </row>
    <row r="3295" spans="1:5">
      <c r="A3295" s="339">
        <v>101218</v>
      </c>
      <c r="B3295" s="340" t="s">
        <v>8261</v>
      </c>
      <c r="C3295" s="339" t="s">
        <v>5115</v>
      </c>
      <c r="D3295" s="341">
        <v>22.85</v>
      </c>
      <c r="E3295">
        <v>25.34</v>
      </c>
    </row>
    <row r="3296" spans="1:5">
      <c r="A3296" s="339">
        <v>101213</v>
      </c>
      <c r="B3296" s="340" t="s">
        <v>8262</v>
      </c>
      <c r="C3296" s="339" t="s">
        <v>5115</v>
      </c>
      <c r="D3296" s="341">
        <v>25.71</v>
      </c>
      <c r="E3296">
        <v>28.55</v>
      </c>
    </row>
    <row r="3297" spans="1:5">
      <c r="A3297" s="339">
        <v>101219</v>
      </c>
      <c r="B3297" s="340" t="s">
        <v>8263</v>
      </c>
      <c r="C3297" s="339" t="s">
        <v>5115</v>
      </c>
      <c r="D3297" s="341">
        <v>27.74</v>
      </c>
      <c r="E3297">
        <v>30.72</v>
      </c>
    </row>
    <row r="3298" spans="1:5">
      <c r="A3298" s="339">
        <v>101214</v>
      </c>
      <c r="B3298" s="340" t="s">
        <v>8264</v>
      </c>
      <c r="C3298" s="339" t="s">
        <v>5115</v>
      </c>
      <c r="D3298" s="341">
        <v>31.14</v>
      </c>
      <c r="E3298">
        <v>34.51</v>
      </c>
    </row>
    <row r="3299" spans="1:5">
      <c r="A3299" s="339">
        <v>101254</v>
      </c>
      <c r="B3299" s="340" t="s">
        <v>8265</v>
      </c>
      <c r="C3299" s="339" t="s">
        <v>5115</v>
      </c>
      <c r="D3299" s="341">
        <v>13.32</v>
      </c>
      <c r="E3299">
        <v>15.02</v>
      </c>
    </row>
    <row r="3300" spans="1:5">
      <c r="A3300" s="339">
        <v>101256</v>
      </c>
      <c r="B3300" s="340" t="s">
        <v>8266</v>
      </c>
      <c r="C3300" s="339" t="s">
        <v>5115</v>
      </c>
      <c r="D3300" s="341">
        <v>20.64</v>
      </c>
      <c r="E3300">
        <v>23.15</v>
      </c>
    </row>
    <row r="3301" spans="1:5">
      <c r="A3301" s="339">
        <v>101257</v>
      </c>
      <c r="B3301" s="340" t="s">
        <v>8267</v>
      </c>
      <c r="C3301" s="339" t="s">
        <v>5115</v>
      </c>
      <c r="D3301" s="341">
        <v>21.79</v>
      </c>
      <c r="E3301">
        <v>24.39</v>
      </c>
    </row>
    <row r="3302" spans="1:5">
      <c r="A3302" s="339">
        <v>101258</v>
      </c>
      <c r="B3302" s="340" t="s">
        <v>8268</v>
      </c>
      <c r="C3302" s="339" t="s">
        <v>5115</v>
      </c>
      <c r="D3302" s="341">
        <v>25.28</v>
      </c>
      <c r="E3302">
        <v>28.28</v>
      </c>
    </row>
    <row r="3303" spans="1:5">
      <c r="A3303" s="339">
        <v>101259</v>
      </c>
      <c r="B3303" s="340" t="s">
        <v>8269</v>
      </c>
      <c r="C3303" s="339" t="s">
        <v>5115</v>
      </c>
      <c r="D3303" s="341">
        <v>28.09</v>
      </c>
      <c r="E3303">
        <v>31.43</v>
      </c>
    </row>
    <row r="3304" spans="1:5">
      <c r="A3304" s="339">
        <v>101260</v>
      </c>
      <c r="B3304" s="340" t="s">
        <v>8270</v>
      </c>
      <c r="C3304" s="339" t="s">
        <v>5115</v>
      </c>
      <c r="D3304" s="341">
        <v>35.159999999999997</v>
      </c>
      <c r="E3304">
        <v>39.28</v>
      </c>
    </row>
    <row r="3305" spans="1:5">
      <c r="A3305" s="339">
        <v>101208</v>
      </c>
      <c r="B3305" s="340" t="s">
        <v>8271</v>
      </c>
      <c r="C3305" s="339" t="s">
        <v>5115</v>
      </c>
      <c r="D3305" s="341">
        <v>11.07</v>
      </c>
      <c r="E3305">
        <v>12.36</v>
      </c>
    </row>
    <row r="3306" spans="1:5">
      <c r="A3306" s="339">
        <v>101209</v>
      </c>
      <c r="B3306" s="340" t="s">
        <v>8272</v>
      </c>
      <c r="C3306" s="339" t="s">
        <v>5115</v>
      </c>
      <c r="D3306" s="341">
        <v>10.28</v>
      </c>
      <c r="E3306">
        <v>11.48</v>
      </c>
    </row>
    <row r="3307" spans="1:5">
      <c r="A3307" s="339">
        <v>101220</v>
      </c>
      <c r="B3307" s="340" t="s">
        <v>8273</v>
      </c>
      <c r="C3307" s="339" t="s">
        <v>5115</v>
      </c>
      <c r="D3307" s="341">
        <v>17.329999999999998</v>
      </c>
      <c r="E3307">
        <v>19.260000000000002</v>
      </c>
    </row>
    <row r="3308" spans="1:5">
      <c r="A3308" s="339">
        <v>101221</v>
      </c>
      <c r="B3308" s="340" t="s">
        <v>8274</v>
      </c>
      <c r="C3308" s="339" t="s">
        <v>5115</v>
      </c>
      <c r="D3308" s="341">
        <v>18.34</v>
      </c>
      <c r="E3308">
        <v>20.350000000000001</v>
      </c>
    </row>
    <row r="3309" spans="1:5">
      <c r="A3309" s="339">
        <v>101225</v>
      </c>
      <c r="B3309" s="340" t="s">
        <v>8275</v>
      </c>
      <c r="C3309" s="339" t="s">
        <v>5115</v>
      </c>
      <c r="D3309" s="341">
        <v>15.93</v>
      </c>
      <c r="E3309">
        <v>17.690000000000001</v>
      </c>
    </row>
    <row r="3310" spans="1:5">
      <c r="A3310" s="339">
        <v>101226</v>
      </c>
      <c r="B3310" s="340" t="s">
        <v>8276</v>
      </c>
      <c r="C3310" s="339" t="s">
        <v>5115</v>
      </c>
      <c r="D3310" s="341">
        <v>16.8</v>
      </c>
      <c r="E3310">
        <v>18.64</v>
      </c>
    </row>
    <row r="3311" spans="1:5">
      <c r="A3311" s="339">
        <v>101222</v>
      </c>
      <c r="B3311" s="340" t="s">
        <v>8277</v>
      </c>
      <c r="C3311" s="339" t="s">
        <v>5115</v>
      </c>
      <c r="D3311" s="341">
        <v>21.34</v>
      </c>
      <c r="E3311">
        <v>23.65</v>
      </c>
    </row>
    <row r="3312" spans="1:5">
      <c r="A3312" s="339">
        <v>101227</v>
      </c>
      <c r="B3312" s="340" t="s">
        <v>8278</v>
      </c>
      <c r="C3312" s="339" t="s">
        <v>5115</v>
      </c>
      <c r="D3312" s="341">
        <v>19.489999999999998</v>
      </c>
      <c r="E3312">
        <v>21.61</v>
      </c>
    </row>
    <row r="3313" spans="1:5">
      <c r="A3313" s="339">
        <v>101228</v>
      </c>
      <c r="B3313" s="340" t="s">
        <v>8279</v>
      </c>
      <c r="C3313" s="339" t="s">
        <v>5115</v>
      </c>
      <c r="D3313" s="341">
        <v>20.81</v>
      </c>
      <c r="E3313">
        <v>23.05</v>
      </c>
    </row>
    <row r="3314" spans="1:5">
      <c r="A3314" s="339">
        <v>101223</v>
      </c>
      <c r="B3314" s="340" t="s">
        <v>8280</v>
      </c>
      <c r="C3314" s="339" t="s">
        <v>5115</v>
      </c>
      <c r="D3314" s="341">
        <v>23.74</v>
      </c>
      <c r="E3314">
        <v>26.32</v>
      </c>
    </row>
    <row r="3315" spans="1:5">
      <c r="A3315" s="339">
        <v>101229</v>
      </c>
      <c r="B3315" s="340" t="s">
        <v>8281</v>
      </c>
      <c r="C3315" s="339" t="s">
        <v>5115</v>
      </c>
      <c r="D3315" s="341">
        <v>26.25</v>
      </c>
      <c r="E3315">
        <v>29.04</v>
      </c>
    </row>
    <row r="3316" spans="1:5">
      <c r="A3316" s="339">
        <v>101224</v>
      </c>
      <c r="B3316" s="340" t="s">
        <v>8282</v>
      </c>
      <c r="C3316" s="339" t="s">
        <v>5115</v>
      </c>
      <c r="D3316" s="341">
        <v>29.79</v>
      </c>
      <c r="E3316">
        <v>32.979999999999997</v>
      </c>
    </row>
    <row r="3317" spans="1:5">
      <c r="A3317" s="339">
        <v>101265</v>
      </c>
      <c r="B3317" s="340" t="s">
        <v>8283</v>
      </c>
      <c r="C3317" s="339" t="s">
        <v>5115</v>
      </c>
      <c r="D3317" s="341">
        <v>33.130000000000003</v>
      </c>
      <c r="E3317">
        <v>36.909999999999997</v>
      </c>
    </row>
    <row r="3318" spans="1:5">
      <c r="A3318" s="339">
        <v>101255</v>
      </c>
      <c r="B3318" s="340" t="s">
        <v>8284</v>
      </c>
      <c r="C3318" s="339" t="s">
        <v>5115</v>
      </c>
      <c r="D3318" s="341">
        <v>11.81</v>
      </c>
      <c r="E3318">
        <v>13.26</v>
      </c>
    </row>
    <row r="3319" spans="1:5">
      <c r="A3319" s="339">
        <v>101261</v>
      </c>
      <c r="B3319" s="340" t="s">
        <v>8285</v>
      </c>
      <c r="C3319" s="339" t="s">
        <v>5115</v>
      </c>
      <c r="D3319" s="341">
        <v>19.57</v>
      </c>
      <c r="E3319">
        <v>21.91</v>
      </c>
    </row>
    <row r="3320" spans="1:5">
      <c r="A3320" s="339">
        <v>101262</v>
      </c>
      <c r="B3320" s="340" t="s">
        <v>8286</v>
      </c>
      <c r="C3320" s="339" t="s">
        <v>5115</v>
      </c>
      <c r="D3320" s="341">
        <v>20.69</v>
      </c>
      <c r="E3320">
        <v>23.12</v>
      </c>
    </row>
    <row r="3321" spans="1:5">
      <c r="A3321" s="339">
        <v>101263</v>
      </c>
      <c r="B3321" s="340" t="s">
        <v>8287</v>
      </c>
      <c r="C3321" s="339" t="s">
        <v>5115</v>
      </c>
      <c r="D3321" s="341">
        <v>23.95</v>
      </c>
      <c r="E3321">
        <v>26.73</v>
      </c>
    </row>
    <row r="3322" spans="1:5">
      <c r="A3322" s="339">
        <v>101264</v>
      </c>
      <c r="B3322" s="340" t="s">
        <v>8288</v>
      </c>
      <c r="C3322" s="339" t="s">
        <v>5115</v>
      </c>
      <c r="D3322" s="341">
        <v>26.56</v>
      </c>
      <c r="E3322">
        <v>29.63</v>
      </c>
    </row>
    <row r="3323" spans="1:5">
      <c r="A3323" s="339">
        <v>101230</v>
      </c>
      <c r="B3323" s="340" t="s">
        <v>8289</v>
      </c>
      <c r="C3323" s="339" t="s">
        <v>5115</v>
      </c>
      <c r="D3323" s="341">
        <v>11.52</v>
      </c>
      <c r="E3323">
        <v>12.89</v>
      </c>
    </row>
    <row r="3324" spans="1:5">
      <c r="A3324" s="339">
        <v>101231</v>
      </c>
      <c r="B3324" s="340" t="s">
        <v>8290</v>
      </c>
      <c r="C3324" s="339" t="s">
        <v>5115</v>
      </c>
      <c r="D3324" s="341">
        <v>10.97</v>
      </c>
      <c r="E3324">
        <v>12.25</v>
      </c>
    </row>
    <row r="3325" spans="1:5">
      <c r="A3325" s="339">
        <v>101272</v>
      </c>
      <c r="B3325" s="340" t="s">
        <v>8291</v>
      </c>
      <c r="C3325" s="339" t="s">
        <v>5115</v>
      </c>
      <c r="D3325" s="341">
        <v>33.619999999999997</v>
      </c>
      <c r="E3325">
        <v>37.479999999999997</v>
      </c>
    </row>
    <row r="3326" spans="1:5">
      <c r="A3326" s="339">
        <v>101266</v>
      </c>
      <c r="B3326" s="340" t="s">
        <v>8292</v>
      </c>
      <c r="C3326" s="339" t="s">
        <v>5115</v>
      </c>
      <c r="D3326" s="341">
        <v>11.86</v>
      </c>
      <c r="E3326">
        <v>13.33</v>
      </c>
    </row>
    <row r="3327" spans="1:5">
      <c r="A3327" s="339">
        <v>101239</v>
      </c>
      <c r="B3327" s="340" t="s">
        <v>8293</v>
      </c>
      <c r="C3327" s="339" t="s">
        <v>5115</v>
      </c>
      <c r="D3327" s="341">
        <v>15.83</v>
      </c>
      <c r="E3327">
        <v>17.59</v>
      </c>
    </row>
    <row r="3328" spans="1:5">
      <c r="A3328" s="339">
        <v>101240</v>
      </c>
      <c r="B3328" s="340" t="s">
        <v>8294</v>
      </c>
      <c r="C3328" s="339" t="s">
        <v>5115</v>
      </c>
      <c r="D3328" s="341">
        <v>16.73</v>
      </c>
      <c r="E3328">
        <v>18.559999999999999</v>
      </c>
    </row>
    <row r="3329" spans="1:5">
      <c r="A3329" s="339">
        <v>101268</v>
      </c>
      <c r="B3329" s="340" t="s">
        <v>8295</v>
      </c>
      <c r="C3329" s="339" t="s">
        <v>5115</v>
      </c>
      <c r="D3329" s="341">
        <v>18.79</v>
      </c>
      <c r="E3329">
        <v>21.01</v>
      </c>
    </row>
    <row r="3330" spans="1:5">
      <c r="A3330" s="339">
        <v>101234</v>
      </c>
      <c r="B3330" s="340" t="s">
        <v>8296</v>
      </c>
      <c r="C3330" s="339" t="s">
        <v>5115</v>
      </c>
      <c r="D3330" s="341">
        <v>17.989999999999998</v>
      </c>
      <c r="E3330">
        <v>20.02</v>
      </c>
    </row>
    <row r="3331" spans="1:5">
      <c r="A3331" s="339">
        <v>101235</v>
      </c>
      <c r="B3331" s="340" t="s">
        <v>8297</v>
      </c>
      <c r="C3331" s="339" t="s">
        <v>5115</v>
      </c>
      <c r="D3331" s="341">
        <v>18.96</v>
      </c>
      <c r="E3331">
        <v>21.08</v>
      </c>
    </row>
    <row r="3332" spans="1:5">
      <c r="A3332" s="339">
        <v>101241</v>
      </c>
      <c r="B3332" s="340" t="s">
        <v>8298</v>
      </c>
      <c r="C3332" s="339" t="s">
        <v>5115</v>
      </c>
      <c r="D3332" s="341">
        <v>19.559999999999999</v>
      </c>
      <c r="E3332">
        <v>21.69</v>
      </c>
    </row>
    <row r="3333" spans="1:5">
      <c r="A3333" s="339">
        <v>101269</v>
      </c>
      <c r="B3333" s="340" t="s">
        <v>8299</v>
      </c>
      <c r="C3333" s="339" t="s">
        <v>5115</v>
      </c>
      <c r="D3333" s="341">
        <v>20.92</v>
      </c>
      <c r="E3333">
        <v>23.4</v>
      </c>
    </row>
    <row r="3334" spans="1:5">
      <c r="A3334" s="339">
        <v>101236</v>
      </c>
      <c r="B3334" s="340" t="s">
        <v>8300</v>
      </c>
      <c r="C3334" s="339" t="s">
        <v>5115</v>
      </c>
      <c r="D3334" s="341">
        <v>22.1</v>
      </c>
      <c r="E3334">
        <v>24.54</v>
      </c>
    </row>
    <row r="3335" spans="1:5">
      <c r="A3335" s="339">
        <v>101237</v>
      </c>
      <c r="B3335" s="340" t="s">
        <v>8301</v>
      </c>
      <c r="C3335" s="339" t="s">
        <v>5115</v>
      </c>
      <c r="D3335" s="341">
        <v>23.58</v>
      </c>
      <c r="E3335">
        <v>26.15</v>
      </c>
    </row>
    <row r="3336" spans="1:5">
      <c r="A3336" s="339">
        <v>101242</v>
      </c>
      <c r="B3336" s="340" t="s">
        <v>8302</v>
      </c>
      <c r="C3336" s="339" t="s">
        <v>5115</v>
      </c>
      <c r="D3336" s="341">
        <v>21.86</v>
      </c>
      <c r="E3336">
        <v>24.24</v>
      </c>
    </row>
    <row r="3337" spans="1:5">
      <c r="A3337" s="339">
        <v>101270</v>
      </c>
      <c r="B3337" s="340" t="s">
        <v>8303</v>
      </c>
      <c r="C3337" s="339" t="s">
        <v>5115</v>
      </c>
      <c r="D3337" s="341">
        <v>24.25</v>
      </c>
      <c r="E3337">
        <v>27.09</v>
      </c>
    </row>
    <row r="3338" spans="1:5">
      <c r="A3338" s="339">
        <v>101243</v>
      </c>
      <c r="B3338" s="340" t="s">
        <v>8304</v>
      </c>
      <c r="C3338" s="339" t="s">
        <v>5115</v>
      </c>
      <c r="D3338" s="341">
        <v>26.54</v>
      </c>
      <c r="E3338">
        <v>29.37</v>
      </c>
    </row>
    <row r="3339" spans="1:5">
      <c r="A3339" s="339">
        <v>101271</v>
      </c>
      <c r="B3339" s="340" t="s">
        <v>8305</v>
      </c>
      <c r="C3339" s="339" t="s">
        <v>5115</v>
      </c>
      <c r="D3339" s="341">
        <v>26.91</v>
      </c>
      <c r="E3339">
        <v>30.04</v>
      </c>
    </row>
    <row r="3340" spans="1:5">
      <c r="A3340" s="339">
        <v>101238</v>
      </c>
      <c r="B3340" s="340" t="s">
        <v>8306</v>
      </c>
      <c r="C3340" s="339" t="s">
        <v>5115</v>
      </c>
      <c r="D3340" s="341">
        <v>29.84</v>
      </c>
      <c r="E3340">
        <v>33.049999999999997</v>
      </c>
    </row>
    <row r="3341" spans="1:5">
      <c r="A3341" s="339">
        <v>101232</v>
      </c>
      <c r="B3341" s="340" t="s">
        <v>8307</v>
      </c>
      <c r="C3341" s="339" t="s">
        <v>5115</v>
      </c>
      <c r="D3341" s="341">
        <v>9.91</v>
      </c>
      <c r="E3341">
        <v>11.03</v>
      </c>
    </row>
    <row r="3342" spans="1:5">
      <c r="A3342" s="339">
        <v>101233</v>
      </c>
      <c r="B3342" s="340" t="s">
        <v>8308</v>
      </c>
      <c r="C3342" s="339" t="s">
        <v>5115</v>
      </c>
      <c r="D3342" s="341">
        <v>9.15</v>
      </c>
      <c r="E3342">
        <v>10.19</v>
      </c>
    </row>
    <row r="3343" spans="1:5">
      <c r="A3343" s="339">
        <v>101248</v>
      </c>
      <c r="B3343" s="340" t="s">
        <v>8309</v>
      </c>
      <c r="C3343" s="339" t="s">
        <v>5115</v>
      </c>
      <c r="D3343" s="341">
        <v>28.56</v>
      </c>
      <c r="E3343">
        <v>31.58</v>
      </c>
    </row>
    <row r="3344" spans="1:5">
      <c r="A3344" s="339">
        <v>101277</v>
      </c>
      <c r="B3344" s="340" t="s">
        <v>8310</v>
      </c>
      <c r="C3344" s="339" t="s">
        <v>5115</v>
      </c>
      <c r="D3344" s="341">
        <v>32.590000000000003</v>
      </c>
      <c r="E3344">
        <v>36.31</v>
      </c>
    </row>
    <row r="3345" spans="1:5">
      <c r="A3345" s="339">
        <v>101267</v>
      </c>
      <c r="B3345" s="340" t="s">
        <v>8311</v>
      </c>
      <c r="C3345" s="339" t="s">
        <v>5115</v>
      </c>
      <c r="D3345" s="341">
        <v>11.42</v>
      </c>
      <c r="E3345">
        <v>12.83</v>
      </c>
    </row>
    <row r="3346" spans="1:5">
      <c r="A3346" s="339">
        <v>101249</v>
      </c>
      <c r="B3346" s="340" t="s">
        <v>8312</v>
      </c>
      <c r="C3346" s="339" t="s">
        <v>5115</v>
      </c>
      <c r="D3346" s="341">
        <v>14.53</v>
      </c>
      <c r="E3346">
        <v>16.100000000000001</v>
      </c>
    </row>
    <row r="3347" spans="1:5">
      <c r="A3347" s="339">
        <v>101273</v>
      </c>
      <c r="B3347" s="340" t="s">
        <v>8313</v>
      </c>
      <c r="C3347" s="339" t="s">
        <v>5115</v>
      </c>
      <c r="D3347" s="341">
        <v>17.989999999999998</v>
      </c>
      <c r="E3347">
        <v>20.100000000000001</v>
      </c>
    </row>
    <row r="3348" spans="1:5">
      <c r="A3348" s="339">
        <v>101245</v>
      </c>
      <c r="B3348" s="340" t="s">
        <v>8314</v>
      </c>
      <c r="C3348" s="339" t="s">
        <v>5115</v>
      </c>
      <c r="D3348" s="341">
        <v>17.66</v>
      </c>
      <c r="E3348">
        <v>19.57</v>
      </c>
    </row>
    <row r="3349" spans="1:5">
      <c r="A3349" s="339">
        <v>101250</v>
      </c>
      <c r="B3349" s="340" t="s">
        <v>8315</v>
      </c>
      <c r="C3349" s="339" t="s">
        <v>5115</v>
      </c>
      <c r="D3349" s="341">
        <v>16.13</v>
      </c>
      <c r="E3349">
        <v>17.88</v>
      </c>
    </row>
    <row r="3350" spans="1:5">
      <c r="A3350" s="339">
        <v>101251</v>
      </c>
      <c r="B3350" s="340" t="s">
        <v>8316</v>
      </c>
      <c r="C3350" s="339" t="s">
        <v>5115</v>
      </c>
      <c r="D3350" s="341">
        <v>18.36</v>
      </c>
      <c r="E3350">
        <v>20.350000000000001</v>
      </c>
    </row>
    <row r="3351" spans="1:5">
      <c r="A3351" s="339">
        <v>101274</v>
      </c>
      <c r="B3351" s="340" t="s">
        <v>8317</v>
      </c>
      <c r="C3351" s="339" t="s">
        <v>5115</v>
      </c>
      <c r="D3351" s="341">
        <v>19.88</v>
      </c>
      <c r="E3351">
        <v>22.21</v>
      </c>
    </row>
    <row r="3352" spans="1:5">
      <c r="A3352" s="339">
        <v>101246</v>
      </c>
      <c r="B3352" s="340" t="s">
        <v>8318</v>
      </c>
      <c r="C3352" s="339" t="s">
        <v>5115</v>
      </c>
      <c r="D3352" s="341">
        <v>20.54</v>
      </c>
      <c r="E3352">
        <v>22.74</v>
      </c>
    </row>
    <row r="3353" spans="1:5">
      <c r="A3353" s="339">
        <v>101252</v>
      </c>
      <c r="B3353" s="340" t="s">
        <v>8319</v>
      </c>
      <c r="C3353" s="339" t="s">
        <v>5115</v>
      </c>
      <c r="D3353" s="341">
        <v>19.97</v>
      </c>
      <c r="E3353">
        <v>22.09</v>
      </c>
    </row>
    <row r="3354" spans="1:5">
      <c r="A3354" s="339">
        <v>101275</v>
      </c>
      <c r="B3354" s="340" t="s">
        <v>8320</v>
      </c>
      <c r="C3354" s="339" t="s">
        <v>5115</v>
      </c>
      <c r="D3354" s="341">
        <v>23.05</v>
      </c>
      <c r="E3354">
        <v>25.72</v>
      </c>
    </row>
    <row r="3355" spans="1:5">
      <c r="A3355" s="339">
        <v>101247</v>
      </c>
      <c r="B3355" s="340" t="s">
        <v>8321</v>
      </c>
      <c r="C3355" s="339" t="s">
        <v>5115</v>
      </c>
      <c r="D3355" s="341">
        <v>22.8</v>
      </c>
      <c r="E3355">
        <v>25.23</v>
      </c>
    </row>
    <row r="3356" spans="1:5">
      <c r="A3356" s="339">
        <v>101276</v>
      </c>
      <c r="B3356" s="340" t="s">
        <v>8322</v>
      </c>
      <c r="C3356" s="339" t="s">
        <v>5115</v>
      </c>
      <c r="D3356" s="341">
        <v>25.49</v>
      </c>
      <c r="E3356">
        <v>28.42</v>
      </c>
    </row>
    <row r="3357" spans="1:5">
      <c r="A3357" s="339">
        <v>101253</v>
      </c>
      <c r="B3357" s="340" t="s">
        <v>8323</v>
      </c>
      <c r="C3357" s="339" t="s">
        <v>5115</v>
      </c>
      <c r="D3357" s="341">
        <v>25.17</v>
      </c>
      <c r="E3357">
        <v>27.82</v>
      </c>
    </row>
    <row r="3358" spans="1:5">
      <c r="A3358" s="339">
        <v>101244</v>
      </c>
      <c r="B3358" s="340" t="s">
        <v>8324</v>
      </c>
      <c r="C3358" s="339" t="s">
        <v>5115</v>
      </c>
      <c r="D3358" s="341">
        <v>16.670000000000002</v>
      </c>
      <c r="E3358">
        <v>18.489999999999998</v>
      </c>
    </row>
    <row r="3359" spans="1:5">
      <c r="A3359" s="339">
        <v>93358</v>
      </c>
      <c r="B3359" s="340" t="s">
        <v>484</v>
      </c>
      <c r="C3359" s="339" t="s">
        <v>5115</v>
      </c>
      <c r="D3359" s="341">
        <v>84.33</v>
      </c>
      <c r="E3359">
        <v>123.22</v>
      </c>
    </row>
    <row r="3360" spans="1:5">
      <c r="A3360" s="339">
        <v>90082</v>
      </c>
      <c r="B3360" s="340" t="s">
        <v>8325</v>
      </c>
      <c r="C3360" s="339" t="s">
        <v>5115</v>
      </c>
      <c r="D3360" s="341">
        <v>9.51</v>
      </c>
      <c r="E3360">
        <v>11.3</v>
      </c>
    </row>
    <row r="3361" spans="1:5">
      <c r="A3361" s="339">
        <v>90091</v>
      </c>
      <c r="B3361" s="340" t="s">
        <v>8326</v>
      </c>
      <c r="C3361" s="339" t="s">
        <v>5115</v>
      </c>
      <c r="D3361" s="341">
        <v>5.98</v>
      </c>
      <c r="E3361">
        <v>7.12</v>
      </c>
    </row>
    <row r="3362" spans="1:5">
      <c r="A3362" s="339">
        <v>102307</v>
      </c>
      <c r="B3362" s="340" t="s">
        <v>8327</v>
      </c>
      <c r="C3362" s="339" t="s">
        <v>5115</v>
      </c>
      <c r="D3362" s="341">
        <v>11.9</v>
      </c>
      <c r="E3362">
        <v>14.12</v>
      </c>
    </row>
    <row r="3363" spans="1:5">
      <c r="A3363" s="339">
        <v>102315</v>
      </c>
      <c r="B3363" s="340" t="s">
        <v>8328</v>
      </c>
      <c r="C3363" s="339" t="s">
        <v>5115</v>
      </c>
      <c r="D3363" s="341">
        <v>7.49</v>
      </c>
      <c r="E3363">
        <v>8.9</v>
      </c>
    </row>
    <row r="3364" spans="1:5">
      <c r="A3364" s="339">
        <v>102283</v>
      </c>
      <c r="B3364" s="340" t="s">
        <v>8329</v>
      </c>
      <c r="C3364" s="339" t="s">
        <v>5115</v>
      </c>
      <c r="D3364" s="341">
        <v>12.46</v>
      </c>
      <c r="E3364">
        <v>14.78</v>
      </c>
    </row>
    <row r="3365" spans="1:5">
      <c r="A3365" s="339">
        <v>102291</v>
      </c>
      <c r="B3365" s="340" t="s">
        <v>8330</v>
      </c>
      <c r="C3365" s="339" t="s">
        <v>5115</v>
      </c>
      <c r="D3365" s="341">
        <v>7.84</v>
      </c>
      <c r="E3365">
        <v>9.31</v>
      </c>
    </row>
    <row r="3366" spans="1:5">
      <c r="A3366" s="339">
        <v>102276</v>
      </c>
      <c r="B3366" s="340" t="s">
        <v>8331</v>
      </c>
      <c r="C3366" s="339" t="s">
        <v>5115</v>
      </c>
      <c r="D3366" s="341">
        <v>10.72</v>
      </c>
      <c r="E3366">
        <v>12.72</v>
      </c>
    </row>
    <row r="3367" spans="1:5">
      <c r="A3367" s="339">
        <v>102306</v>
      </c>
      <c r="B3367" s="340" t="s">
        <v>8332</v>
      </c>
      <c r="C3367" s="339" t="s">
        <v>5115</v>
      </c>
      <c r="D3367" s="341">
        <v>13.4</v>
      </c>
      <c r="E3367">
        <v>15.9</v>
      </c>
    </row>
    <row r="3368" spans="1:5">
      <c r="A3368" s="339">
        <v>102279</v>
      </c>
      <c r="B3368" s="340" t="s">
        <v>8333</v>
      </c>
      <c r="C3368" s="339" t="s">
        <v>5115</v>
      </c>
      <c r="D3368" s="341">
        <v>6.74</v>
      </c>
      <c r="E3368">
        <v>8.01</v>
      </c>
    </row>
    <row r="3369" spans="1:5">
      <c r="A3369" s="339">
        <v>102282</v>
      </c>
      <c r="B3369" s="340" t="s">
        <v>8334</v>
      </c>
      <c r="C3369" s="339" t="s">
        <v>5115</v>
      </c>
      <c r="D3369" s="341">
        <v>14.02</v>
      </c>
      <c r="E3369">
        <v>16.649999999999999</v>
      </c>
    </row>
    <row r="3370" spans="1:5">
      <c r="A3370" s="339">
        <v>102290</v>
      </c>
      <c r="B3370" s="340" t="s">
        <v>8335</v>
      </c>
      <c r="C3370" s="339" t="s">
        <v>5115</v>
      </c>
      <c r="D3370" s="341">
        <v>8.84</v>
      </c>
      <c r="E3370">
        <v>10.48</v>
      </c>
    </row>
    <row r="3371" spans="1:5">
      <c r="A3371" s="339">
        <v>90100</v>
      </c>
      <c r="B3371" s="340" t="s">
        <v>8336</v>
      </c>
      <c r="C3371" s="339" t="s">
        <v>5115</v>
      </c>
      <c r="D3371" s="341">
        <v>12.72</v>
      </c>
      <c r="E3371">
        <v>16.059999999999999</v>
      </c>
    </row>
    <row r="3372" spans="1:5">
      <c r="A3372" s="339">
        <v>102323</v>
      </c>
      <c r="B3372" s="340" t="s">
        <v>8337</v>
      </c>
      <c r="C3372" s="339" t="s">
        <v>5115</v>
      </c>
      <c r="D3372" s="341">
        <v>15.92</v>
      </c>
      <c r="E3372">
        <v>20.079999999999998</v>
      </c>
    </row>
    <row r="3373" spans="1:5">
      <c r="A3373" s="339">
        <v>102327</v>
      </c>
      <c r="B3373" s="340" t="s">
        <v>8338</v>
      </c>
      <c r="C3373" s="339" t="s">
        <v>5115</v>
      </c>
      <c r="D3373" s="341">
        <v>10.029999999999999</v>
      </c>
      <c r="E3373">
        <v>12.65</v>
      </c>
    </row>
    <row r="3374" spans="1:5">
      <c r="A3374" s="339">
        <v>102299</v>
      </c>
      <c r="B3374" s="340" t="s">
        <v>8339</v>
      </c>
      <c r="C3374" s="339" t="s">
        <v>5115</v>
      </c>
      <c r="D3374" s="341">
        <v>16.66</v>
      </c>
      <c r="E3374">
        <v>21.02</v>
      </c>
    </row>
    <row r="3375" spans="1:5">
      <c r="A3375" s="339">
        <v>102303</v>
      </c>
      <c r="B3375" s="340" t="s">
        <v>8340</v>
      </c>
      <c r="C3375" s="339" t="s">
        <v>5115</v>
      </c>
      <c r="D3375" s="341">
        <v>10.5</v>
      </c>
      <c r="E3375">
        <v>13.24</v>
      </c>
    </row>
    <row r="3376" spans="1:5">
      <c r="A3376" s="339">
        <v>90099</v>
      </c>
      <c r="B3376" s="340" t="s">
        <v>8341</v>
      </c>
      <c r="C3376" s="339" t="s">
        <v>5115</v>
      </c>
      <c r="D3376" s="341">
        <v>14.85</v>
      </c>
      <c r="E3376">
        <v>18.739999999999998</v>
      </c>
    </row>
    <row r="3377" spans="1:5">
      <c r="A3377" s="339">
        <v>102322</v>
      </c>
      <c r="B3377" s="340" t="s">
        <v>8342</v>
      </c>
      <c r="C3377" s="339" t="s">
        <v>5115</v>
      </c>
      <c r="D3377" s="341">
        <v>18.57</v>
      </c>
      <c r="E3377">
        <v>23.44</v>
      </c>
    </row>
    <row r="3378" spans="1:5">
      <c r="A3378" s="339">
        <v>102298</v>
      </c>
      <c r="B3378" s="340" t="s">
        <v>8343</v>
      </c>
      <c r="C3378" s="339" t="s">
        <v>5115</v>
      </c>
      <c r="D3378" s="341">
        <v>19.43</v>
      </c>
      <c r="E3378">
        <v>24.52</v>
      </c>
    </row>
    <row r="3379" spans="1:5">
      <c r="A3379" s="339">
        <v>102302</v>
      </c>
      <c r="B3379" s="340" t="s">
        <v>8344</v>
      </c>
      <c r="C3379" s="339" t="s">
        <v>5115</v>
      </c>
      <c r="D3379" s="341">
        <v>12.24</v>
      </c>
      <c r="E3379">
        <v>15.45</v>
      </c>
    </row>
    <row r="3380" spans="1:5">
      <c r="A3380" s="339">
        <v>102326</v>
      </c>
      <c r="B3380" s="340" t="s">
        <v>8345</v>
      </c>
      <c r="C3380" s="339" t="s">
        <v>5115</v>
      </c>
      <c r="D3380" s="341">
        <v>11.7</v>
      </c>
      <c r="E3380">
        <v>14.77</v>
      </c>
    </row>
    <row r="3381" spans="1:5">
      <c r="A3381" s="339">
        <v>102314</v>
      </c>
      <c r="B3381" s="340" t="s">
        <v>8346</v>
      </c>
      <c r="C3381" s="339" t="s">
        <v>5115</v>
      </c>
      <c r="D3381" s="341">
        <v>8.43</v>
      </c>
      <c r="E3381">
        <v>10.01</v>
      </c>
    </row>
    <row r="3382" spans="1:5">
      <c r="A3382" s="339">
        <v>102312</v>
      </c>
      <c r="B3382" s="340" t="s">
        <v>8347</v>
      </c>
      <c r="C3382" s="339" t="s">
        <v>5115</v>
      </c>
      <c r="D3382" s="341">
        <v>10.81</v>
      </c>
      <c r="E3382">
        <v>12.65</v>
      </c>
    </row>
    <row r="3383" spans="1:5">
      <c r="A3383" s="339">
        <v>102288</v>
      </c>
      <c r="B3383" s="340" t="s">
        <v>8348</v>
      </c>
      <c r="C3383" s="339" t="s">
        <v>5115</v>
      </c>
      <c r="D3383" s="341">
        <v>11.32</v>
      </c>
      <c r="E3383">
        <v>13.25</v>
      </c>
    </row>
    <row r="3384" spans="1:5">
      <c r="A3384" s="339">
        <v>90087</v>
      </c>
      <c r="B3384" s="340" t="s">
        <v>8349</v>
      </c>
      <c r="C3384" s="339" t="s">
        <v>5115</v>
      </c>
      <c r="D3384" s="341">
        <v>8.65</v>
      </c>
      <c r="E3384">
        <v>10.119999999999999</v>
      </c>
    </row>
    <row r="3385" spans="1:5">
      <c r="A3385" s="339">
        <v>102308</v>
      </c>
      <c r="B3385" s="340" t="s">
        <v>8350</v>
      </c>
      <c r="C3385" s="339" t="s">
        <v>5115</v>
      </c>
      <c r="D3385" s="341">
        <v>11.53</v>
      </c>
      <c r="E3385">
        <v>13.68</v>
      </c>
    </row>
    <row r="3386" spans="1:5">
      <c r="A3386" s="339">
        <v>90084</v>
      </c>
      <c r="B3386" s="340" t="s">
        <v>8351</v>
      </c>
      <c r="C3386" s="339" t="s">
        <v>5115</v>
      </c>
      <c r="D3386" s="341">
        <v>9.2100000000000009</v>
      </c>
      <c r="E3386">
        <v>10.94</v>
      </c>
    </row>
    <row r="3387" spans="1:5">
      <c r="A3387" s="339">
        <v>102284</v>
      </c>
      <c r="B3387" s="340" t="s">
        <v>8352</v>
      </c>
      <c r="C3387" s="339" t="s">
        <v>5115</v>
      </c>
      <c r="D3387" s="341">
        <v>12.06</v>
      </c>
      <c r="E3387">
        <v>14.32</v>
      </c>
    </row>
    <row r="3388" spans="1:5">
      <c r="A3388" s="339">
        <v>102325</v>
      </c>
      <c r="B3388" s="340" t="s">
        <v>8353</v>
      </c>
      <c r="C3388" s="339" t="s">
        <v>5115</v>
      </c>
      <c r="D3388" s="341">
        <v>14.39</v>
      </c>
      <c r="E3388">
        <v>18.170000000000002</v>
      </c>
    </row>
    <row r="3389" spans="1:5">
      <c r="A3389" s="339">
        <v>102329</v>
      </c>
      <c r="B3389" s="340" t="s">
        <v>8354</v>
      </c>
      <c r="C3389" s="339" t="s">
        <v>5115</v>
      </c>
      <c r="D3389" s="341">
        <v>9.07</v>
      </c>
      <c r="E3389">
        <v>11.45</v>
      </c>
    </row>
    <row r="3390" spans="1:5">
      <c r="A3390" s="339">
        <v>102301</v>
      </c>
      <c r="B3390" s="340" t="s">
        <v>8355</v>
      </c>
      <c r="C3390" s="339" t="s">
        <v>5115</v>
      </c>
      <c r="D3390" s="341">
        <v>15.07</v>
      </c>
      <c r="E3390">
        <v>19.02</v>
      </c>
    </row>
    <row r="3391" spans="1:5">
      <c r="A3391" s="339">
        <v>102305</v>
      </c>
      <c r="B3391" s="340" t="s">
        <v>8356</v>
      </c>
      <c r="C3391" s="339" t="s">
        <v>5115</v>
      </c>
      <c r="D3391" s="341">
        <v>9.49</v>
      </c>
      <c r="E3391">
        <v>11.98</v>
      </c>
    </row>
    <row r="3392" spans="1:5">
      <c r="A3392" s="339">
        <v>90101</v>
      </c>
      <c r="B3392" s="340" t="s">
        <v>8357</v>
      </c>
      <c r="C3392" s="339" t="s">
        <v>5115</v>
      </c>
      <c r="D3392" s="341">
        <v>12.58</v>
      </c>
      <c r="E3392">
        <v>15.87</v>
      </c>
    </row>
    <row r="3393" spans="1:5">
      <c r="A3393" s="339">
        <v>102324</v>
      </c>
      <c r="B3393" s="340" t="s">
        <v>8358</v>
      </c>
      <c r="C3393" s="339" t="s">
        <v>5115</v>
      </c>
      <c r="D3393" s="341">
        <v>15.72</v>
      </c>
      <c r="E3393">
        <v>19.84</v>
      </c>
    </row>
    <row r="3394" spans="1:5">
      <c r="A3394" s="339">
        <v>102300</v>
      </c>
      <c r="B3394" s="340" t="s">
        <v>8359</v>
      </c>
      <c r="C3394" s="339" t="s">
        <v>5115</v>
      </c>
      <c r="D3394" s="341">
        <v>16.46</v>
      </c>
      <c r="E3394">
        <v>20.77</v>
      </c>
    </row>
    <row r="3395" spans="1:5">
      <c r="A3395" s="339">
        <v>90102</v>
      </c>
      <c r="B3395" s="340" t="s">
        <v>8360</v>
      </c>
      <c r="C3395" s="339" t="s">
        <v>5115</v>
      </c>
      <c r="D3395" s="341">
        <v>11.51</v>
      </c>
      <c r="E3395">
        <v>14.53</v>
      </c>
    </row>
    <row r="3396" spans="1:5">
      <c r="A3396" s="339">
        <v>102328</v>
      </c>
      <c r="B3396" s="340" t="s">
        <v>8361</v>
      </c>
      <c r="C3396" s="339" t="s">
        <v>5115</v>
      </c>
      <c r="D3396" s="341">
        <v>9.89</v>
      </c>
      <c r="E3396">
        <v>12.5</v>
      </c>
    </row>
    <row r="3397" spans="1:5">
      <c r="A3397" s="339">
        <v>102304</v>
      </c>
      <c r="B3397" s="340" t="s">
        <v>8362</v>
      </c>
      <c r="C3397" s="339" t="s">
        <v>5115</v>
      </c>
      <c r="D3397" s="341">
        <v>10.36</v>
      </c>
      <c r="E3397">
        <v>13.08</v>
      </c>
    </row>
    <row r="3398" spans="1:5">
      <c r="A3398" s="339">
        <v>102295</v>
      </c>
      <c r="B3398" s="340" t="s">
        <v>8363</v>
      </c>
      <c r="C3398" s="339" t="s">
        <v>5115</v>
      </c>
      <c r="D3398" s="341">
        <v>7.42</v>
      </c>
      <c r="E3398">
        <v>8.68</v>
      </c>
    </row>
    <row r="3399" spans="1:5">
      <c r="A3399" s="339">
        <v>102281</v>
      </c>
      <c r="B3399" s="340" t="s">
        <v>570</v>
      </c>
      <c r="C3399" s="339" t="s">
        <v>5115</v>
      </c>
      <c r="D3399" s="341">
        <v>5.67</v>
      </c>
      <c r="E3399">
        <v>6.63</v>
      </c>
    </row>
    <row r="3400" spans="1:5">
      <c r="A3400" s="339">
        <v>102311</v>
      </c>
      <c r="B3400" s="340" t="s">
        <v>8364</v>
      </c>
      <c r="C3400" s="339" t="s">
        <v>5115</v>
      </c>
      <c r="D3400" s="341">
        <v>11.25</v>
      </c>
      <c r="E3400">
        <v>13.17</v>
      </c>
    </row>
    <row r="3401" spans="1:5">
      <c r="A3401" s="339">
        <v>102319</v>
      </c>
      <c r="B3401" s="340" t="s">
        <v>8365</v>
      </c>
      <c r="C3401" s="339" t="s">
        <v>5115</v>
      </c>
      <c r="D3401" s="341">
        <v>7.08</v>
      </c>
      <c r="E3401">
        <v>8.2899999999999991</v>
      </c>
    </row>
    <row r="3402" spans="1:5">
      <c r="A3402" s="339">
        <v>102287</v>
      </c>
      <c r="B3402" s="340" t="s">
        <v>8366</v>
      </c>
      <c r="C3402" s="339" t="s">
        <v>5115</v>
      </c>
      <c r="D3402" s="341">
        <v>11.76</v>
      </c>
      <c r="E3402">
        <v>13.78</v>
      </c>
    </row>
    <row r="3403" spans="1:5">
      <c r="A3403" s="339">
        <v>102316</v>
      </c>
      <c r="B3403" s="340" t="s">
        <v>8367</v>
      </c>
      <c r="C3403" s="339" t="s">
        <v>5115</v>
      </c>
      <c r="D3403" s="341">
        <v>7.25</v>
      </c>
      <c r="E3403">
        <v>8.61</v>
      </c>
    </row>
    <row r="3404" spans="1:5">
      <c r="A3404" s="339">
        <v>102292</v>
      </c>
      <c r="B3404" s="340" t="s">
        <v>8368</v>
      </c>
      <c r="C3404" s="339" t="s">
        <v>5115</v>
      </c>
      <c r="D3404" s="341">
        <v>7.59</v>
      </c>
      <c r="E3404">
        <v>9.02</v>
      </c>
    </row>
    <row r="3405" spans="1:5">
      <c r="A3405" s="339">
        <v>90092</v>
      </c>
      <c r="B3405" s="340" t="s">
        <v>8369</v>
      </c>
      <c r="C3405" s="339" t="s">
        <v>5115</v>
      </c>
      <c r="D3405" s="341">
        <v>5.8</v>
      </c>
      <c r="E3405">
        <v>6.89</v>
      </c>
    </row>
    <row r="3406" spans="1:5">
      <c r="A3406" s="339">
        <v>102278</v>
      </c>
      <c r="B3406" s="340" t="s">
        <v>8370</v>
      </c>
      <c r="C3406" s="339" t="s">
        <v>5115</v>
      </c>
      <c r="D3406" s="341">
        <v>9</v>
      </c>
      <c r="E3406">
        <v>10.52</v>
      </c>
    </row>
    <row r="3407" spans="1:5">
      <c r="A3407" s="339">
        <v>90094</v>
      </c>
      <c r="B3407" s="340" t="s">
        <v>8371</v>
      </c>
      <c r="C3407" s="339" t="s">
        <v>5115</v>
      </c>
      <c r="D3407" s="341">
        <v>5.48</v>
      </c>
      <c r="E3407">
        <v>6.51</v>
      </c>
    </row>
    <row r="3408" spans="1:5">
      <c r="A3408" s="339">
        <v>102309</v>
      </c>
      <c r="B3408" s="340" t="s">
        <v>8372</v>
      </c>
      <c r="C3408" s="339" t="s">
        <v>5115</v>
      </c>
      <c r="D3408" s="341">
        <v>10.89</v>
      </c>
      <c r="E3408">
        <v>12.94</v>
      </c>
    </row>
    <row r="3409" spans="1:5">
      <c r="A3409" s="339">
        <v>102285</v>
      </c>
      <c r="B3409" s="340" t="s">
        <v>8373</v>
      </c>
      <c r="C3409" s="339" t="s">
        <v>5115</v>
      </c>
      <c r="D3409" s="341">
        <v>11.4</v>
      </c>
      <c r="E3409">
        <v>13.54</v>
      </c>
    </row>
    <row r="3410" spans="1:5">
      <c r="A3410" s="339">
        <v>90095</v>
      </c>
      <c r="B3410" s="340" t="s">
        <v>8374</v>
      </c>
      <c r="C3410" s="339" t="s">
        <v>5115</v>
      </c>
      <c r="D3410" s="341">
        <v>5.44</v>
      </c>
      <c r="E3410">
        <v>6.38</v>
      </c>
    </row>
    <row r="3411" spans="1:5">
      <c r="A3411" s="339">
        <v>102320</v>
      </c>
      <c r="B3411" s="340" t="s">
        <v>8375</v>
      </c>
      <c r="C3411" s="339" t="s">
        <v>5115</v>
      </c>
      <c r="D3411" s="341">
        <v>6.81</v>
      </c>
      <c r="E3411">
        <v>7.98</v>
      </c>
    </row>
    <row r="3412" spans="1:5">
      <c r="A3412" s="339">
        <v>102296</v>
      </c>
      <c r="B3412" s="340" t="s">
        <v>8376</v>
      </c>
      <c r="C3412" s="339" t="s">
        <v>5115</v>
      </c>
      <c r="D3412" s="341">
        <v>7.13</v>
      </c>
      <c r="E3412">
        <v>8.34</v>
      </c>
    </row>
    <row r="3413" spans="1:5">
      <c r="A3413" s="339">
        <v>90086</v>
      </c>
      <c r="B3413" s="340" t="s">
        <v>8377</v>
      </c>
      <c r="C3413" s="339" t="s">
        <v>5115</v>
      </c>
      <c r="D3413" s="341">
        <v>8.7200000000000006</v>
      </c>
      <c r="E3413">
        <v>10.34</v>
      </c>
    </row>
    <row r="3414" spans="1:5">
      <c r="A3414" s="339">
        <v>102277</v>
      </c>
      <c r="B3414" s="340" t="s">
        <v>8378</v>
      </c>
      <c r="C3414" s="339" t="s">
        <v>5115</v>
      </c>
      <c r="D3414" s="341">
        <v>8.4700000000000006</v>
      </c>
      <c r="E3414">
        <v>10.050000000000001</v>
      </c>
    </row>
    <row r="3415" spans="1:5">
      <c r="A3415" s="339">
        <v>102286</v>
      </c>
      <c r="B3415" s="340" t="s">
        <v>8379</v>
      </c>
      <c r="C3415" s="339" t="s">
        <v>5115</v>
      </c>
      <c r="D3415" s="341">
        <v>11.08</v>
      </c>
      <c r="E3415">
        <v>13.16</v>
      </c>
    </row>
    <row r="3416" spans="1:5">
      <c r="A3416" s="339">
        <v>90098</v>
      </c>
      <c r="B3416" s="340" t="s">
        <v>8380</v>
      </c>
      <c r="C3416" s="339" t="s">
        <v>5115</v>
      </c>
      <c r="D3416" s="341">
        <v>5.33</v>
      </c>
      <c r="E3416">
        <v>6.25</v>
      </c>
    </row>
    <row r="3417" spans="1:5">
      <c r="A3417" s="339">
        <v>102313</v>
      </c>
      <c r="B3417" s="340" t="s">
        <v>8381</v>
      </c>
      <c r="C3417" s="339" t="s">
        <v>5115</v>
      </c>
      <c r="D3417" s="341">
        <v>10.6</v>
      </c>
      <c r="E3417">
        <v>12.4</v>
      </c>
    </row>
    <row r="3418" spans="1:5">
      <c r="A3418" s="339">
        <v>102321</v>
      </c>
      <c r="B3418" s="340" t="s">
        <v>8382</v>
      </c>
      <c r="C3418" s="339" t="s">
        <v>5115</v>
      </c>
      <c r="D3418" s="341">
        <v>6.67</v>
      </c>
      <c r="E3418">
        <v>7.82</v>
      </c>
    </row>
    <row r="3419" spans="1:5">
      <c r="A3419" s="339">
        <v>102289</v>
      </c>
      <c r="B3419" s="340" t="s">
        <v>8383</v>
      </c>
      <c r="C3419" s="339" t="s">
        <v>5115</v>
      </c>
      <c r="D3419" s="341">
        <v>11.09</v>
      </c>
      <c r="E3419">
        <v>12.99</v>
      </c>
    </row>
    <row r="3420" spans="1:5">
      <c r="A3420" s="339">
        <v>102297</v>
      </c>
      <c r="B3420" s="340" t="s">
        <v>8384</v>
      </c>
      <c r="C3420" s="339" t="s">
        <v>5115</v>
      </c>
      <c r="D3420" s="341">
        <v>6.98</v>
      </c>
      <c r="E3420">
        <v>8.18</v>
      </c>
    </row>
    <row r="3421" spans="1:5">
      <c r="A3421" s="339">
        <v>102280</v>
      </c>
      <c r="B3421" s="340" t="s">
        <v>8385</v>
      </c>
      <c r="C3421" s="339" t="s">
        <v>5115</v>
      </c>
      <c r="D3421" s="341">
        <v>5.33</v>
      </c>
      <c r="E3421">
        <v>6.33</v>
      </c>
    </row>
    <row r="3422" spans="1:5">
      <c r="A3422" s="339">
        <v>102294</v>
      </c>
      <c r="B3422" s="340" t="s">
        <v>8386</v>
      </c>
      <c r="C3422" s="339" t="s">
        <v>5115</v>
      </c>
      <c r="D3422" s="341">
        <v>6.98</v>
      </c>
      <c r="E3422">
        <v>8.2799999999999994</v>
      </c>
    </row>
    <row r="3423" spans="1:5">
      <c r="A3423" s="339">
        <v>90090</v>
      </c>
      <c r="B3423" s="340" t="s">
        <v>8387</v>
      </c>
      <c r="C3423" s="339" t="s">
        <v>5115</v>
      </c>
      <c r="D3423" s="341">
        <v>8.4700000000000006</v>
      </c>
      <c r="E3423">
        <v>9.92</v>
      </c>
    </row>
    <row r="3424" spans="1:5">
      <c r="A3424" s="339">
        <v>102317</v>
      </c>
      <c r="B3424" s="340" t="s">
        <v>8388</v>
      </c>
      <c r="C3424" s="339" t="s">
        <v>5115</v>
      </c>
      <c r="D3424" s="341">
        <v>6.87</v>
      </c>
      <c r="E3424">
        <v>8.15</v>
      </c>
    </row>
    <row r="3425" spans="1:5">
      <c r="A3425" s="339">
        <v>102293</v>
      </c>
      <c r="B3425" s="340" t="s">
        <v>8389</v>
      </c>
      <c r="C3425" s="339" t="s">
        <v>5115</v>
      </c>
      <c r="D3425" s="341">
        <v>7.19</v>
      </c>
      <c r="E3425">
        <v>8.5299999999999994</v>
      </c>
    </row>
    <row r="3426" spans="1:5">
      <c r="A3426" s="339">
        <v>102310</v>
      </c>
      <c r="B3426" s="340" t="s">
        <v>8390</v>
      </c>
      <c r="C3426" s="339" t="s">
        <v>5115</v>
      </c>
      <c r="D3426" s="341">
        <v>10.59</v>
      </c>
      <c r="E3426">
        <v>12.56</v>
      </c>
    </row>
    <row r="3427" spans="1:5">
      <c r="A3427" s="339">
        <v>102318</v>
      </c>
      <c r="B3427" s="340" t="s">
        <v>8391</v>
      </c>
      <c r="C3427" s="339" t="s">
        <v>5115</v>
      </c>
      <c r="D3427" s="341">
        <v>6.67</v>
      </c>
      <c r="E3427">
        <v>7.92</v>
      </c>
    </row>
    <row r="3428" spans="1:5">
      <c r="A3428" s="339">
        <v>90106</v>
      </c>
      <c r="B3428" s="340" t="s">
        <v>8392</v>
      </c>
      <c r="C3428" s="339" t="s">
        <v>5115</v>
      </c>
      <c r="D3428" s="341">
        <v>8.01</v>
      </c>
      <c r="E3428">
        <v>10.119999999999999</v>
      </c>
    </row>
    <row r="3429" spans="1:5">
      <c r="A3429" s="339">
        <v>90105</v>
      </c>
      <c r="B3429" s="340" t="s">
        <v>8393</v>
      </c>
      <c r="C3429" s="339" t="s">
        <v>5115</v>
      </c>
      <c r="D3429" s="341">
        <v>8.81</v>
      </c>
      <c r="E3429">
        <v>11.13</v>
      </c>
    </row>
    <row r="3430" spans="1:5">
      <c r="A3430" s="339">
        <v>90108</v>
      </c>
      <c r="B3430" s="340" t="s">
        <v>8394</v>
      </c>
      <c r="C3430" s="339" t="s">
        <v>5115</v>
      </c>
      <c r="D3430" s="341">
        <v>7.24</v>
      </c>
      <c r="E3430">
        <v>9.16</v>
      </c>
    </row>
    <row r="3431" spans="1:5">
      <c r="A3431" s="339">
        <v>90107</v>
      </c>
      <c r="B3431" s="340" t="s">
        <v>8395</v>
      </c>
      <c r="C3431" s="339" t="s">
        <v>5115</v>
      </c>
      <c r="D3431" s="341">
        <v>7.92</v>
      </c>
      <c r="E3431">
        <v>10</v>
      </c>
    </row>
    <row r="3432" spans="1:5">
      <c r="A3432" s="339">
        <v>102354</v>
      </c>
      <c r="B3432" s="340" t="s">
        <v>8396</v>
      </c>
      <c r="C3432" s="339" t="s">
        <v>5115</v>
      </c>
      <c r="D3432" s="341">
        <v>146.91999999999999</v>
      </c>
      <c r="E3432">
        <v>191.24</v>
      </c>
    </row>
    <row r="3433" spans="1:5">
      <c r="A3433" s="339">
        <v>102355</v>
      </c>
      <c r="B3433" s="340" t="s">
        <v>8397</v>
      </c>
      <c r="C3433" s="339" t="s">
        <v>5115</v>
      </c>
      <c r="D3433" s="341">
        <v>170.01</v>
      </c>
      <c r="E3433">
        <v>226.47</v>
      </c>
    </row>
    <row r="3434" spans="1:5">
      <c r="A3434" s="339">
        <v>102356</v>
      </c>
      <c r="B3434" s="340" t="s">
        <v>8398</v>
      </c>
      <c r="C3434" s="339" t="s">
        <v>5115</v>
      </c>
      <c r="D3434" s="341">
        <v>0</v>
      </c>
      <c r="E3434">
        <v>0</v>
      </c>
    </row>
    <row r="3435" spans="1:5">
      <c r="A3435" s="339">
        <v>102357</v>
      </c>
      <c r="B3435" s="340" t="s">
        <v>8399</v>
      </c>
      <c r="C3435" s="339" t="s">
        <v>5115</v>
      </c>
      <c r="D3435" s="341">
        <v>0</v>
      </c>
      <c r="E3435">
        <v>0</v>
      </c>
    </row>
    <row r="3436" spans="1:5">
      <c r="A3436" s="339">
        <v>102358</v>
      </c>
      <c r="B3436" s="340" t="s">
        <v>8400</v>
      </c>
      <c r="C3436" s="339" t="s">
        <v>5115</v>
      </c>
      <c r="D3436" s="341">
        <v>0</v>
      </c>
      <c r="E3436">
        <v>0</v>
      </c>
    </row>
    <row r="3437" spans="1:5">
      <c r="A3437" s="339">
        <v>102359</v>
      </c>
      <c r="B3437" s="340" t="s">
        <v>8401</v>
      </c>
      <c r="C3437" s="339" t="s">
        <v>5115</v>
      </c>
      <c r="D3437" s="341">
        <v>0</v>
      </c>
      <c r="E3437">
        <v>0</v>
      </c>
    </row>
    <row r="3438" spans="1:5">
      <c r="A3438" s="339">
        <v>102348</v>
      </c>
      <c r="B3438" s="340" t="s">
        <v>8402</v>
      </c>
      <c r="C3438" s="339" t="s">
        <v>5115</v>
      </c>
      <c r="D3438" s="341">
        <v>0</v>
      </c>
      <c r="E3438">
        <v>0</v>
      </c>
    </row>
    <row r="3439" spans="1:5">
      <c r="A3439" s="339">
        <v>102346</v>
      </c>
      <c r="B3439" s="340" t="s">
        <v>8403</v>
      </c>
      <c r="C3439" s="339" t="s">
        <v>5115</v>
      </c>
      <c r="D3439" s="341">
        <v>0</v>
      </c>
      <c r="E3439">
        <v>0</v>
      </c>
    </row>
    <row r="3440" spans="1:5">
      <c r="A3440" s="339">
        <v>102347</v>
      </c>
      <c r="B3440" s="340" t="s">
        <v>8404</v>
      </c>
      <c r="C3440" s="339" t="s">
        <v>5115</v>
      </c>
      <c r="D3440" s="341">
        <v>0</v>
      </c>
      <c r="E3440">
        <v>0</v>
      </c>
    </row>
    <row r="3441" spans="1:5">
      <c r="A3441" s="339">
        <v>102350</v>
      </c>
      <c r="B3441" s="340" t="s">
        <v>8405</v>
      </c>
      <c r="C3441" s="339" t="s">
        <v>5115</v>
      </c>
      <c r="D3441" s="341">
        <v>0</v>
      </c>
      <c r="E3441">
        <v>0</v>
      </c>
    </row>
    <row r="3442" spans="1:5">
      <c r="A3442" s="339">
        <v>102351</v>
      </c>
      <c r="B3442" s="340" t="s">
        <v>8406</v>
      </c>
      <c r="C3442" s="339" t="s">
        <v>5115</v>
      </c>
      <c r="D3442" s="341">
        <v>0</v>
      </c>
      <c r="E3442">
        <v>0</v>
      </c>
    </row>
    <row r="3443" spans="1:5">
      <c r="A3443" s="339">
        <v>102352</v>
      </c>
      <c r="B3443" s="340" t="s">
        <v>8407</v>
      </c>
      <c r="C3443" s="339" t="s">
        <v>5115</v>
      </c>
      <c r="D3443" s="341">
        <v>0</v>
      </c>
      <c r="E3443">
        <v>0</v>
      </c>
    </row>
    <row r="3444" spans="1:5">
      <c r="A3444" s="339">
        <v>102353</v>
      </c>
      <c r="B3444" s="340" t="s">
        <v>8408</v>
      </c>
      <c r="C3444" s="339" t="s">
        <v>5115</v>
      </c>
      <c r="D3444" s="341">
        <v>0</v>
      </c>
      <c r="E3444">
        <v>0</v>
      </c>
    </row>
    <row r="3445" spans="1:5">
      <c r="A3445" s="339">
        <v>102349</v>
      </c>
      <c r="B3445" s="340" t="s">
        <v>8409</v>
      </c>
      <c r="C3445" s="339" t="s">
        <v>5115</v>
      </c>
      <c r="D3445" s="341">
        <v>0</v>
      </c>
      <c r="E3445">
        <v>0</v>
      </c>
    </row>
    <row r="3446" spans="1:5">
      <c r="A3446" s="339">
        <v>102360</v>
      </c>
      <c r="B3446" s="340" t="s">
        <v>8410</v>
      </c>
      <c r="C3446" s="339" t="s">
        <v>5115</v>
      </c>
      <c r="D3446" s="341">
        <v>24.06</v>
      </c>
      <c r="E3446">
        <v>28.91</v>
      </c>
    </row>
    <row r="3447" spans="1:5">
      <c r="A3447" s="339">
        <v>102361</v>
      </c>
      <c r="B3447" s="340" t="s">
        <v>8411</v>
      </c>
      <c r="C3447" s="339" t="s">
        <v>5115</v>
      </c>
      <c r="D3447" s="341">
        <v>35.43</v>
      </c>
      <c r="E3447">
        <v>45.67</v>
      </c>
    </row>
    <row r="3448" spans="1:5">
      <c r="A3448" s="339">
        <v>101595</v>
      </c>
      <c r="B3448" s="340" t="s">
        <v>8412</v>
      </c>
      <c r="C3448" s="339" t="s">
        <v>5029</v>
      </c>
      <c r="D3448" s="341">
        <v>0</v>
      </c>
      <c r="E3448">
        <v>0</v>
      </c>
    </row>
    <row r="3449" spans="1:5">
      <c r="A3449" s="339">
        <v>101601</v>
      </c>
      <c r="B3449" s="340" t="s">
        <v>8413</v>
      </c>
      <c r="C3449" s="339" t="s">
        <v>5029</v>
      </c>
      <c r="D3449" s="341">
        <v>22.61</v>
      </c>
      <c r="E3449">
        <v>28.24</v>
      </c>
    </row>
    <row r="3450" spans="1:5">
      <c r="A3450" s="339">
        <v>101594</v>
      </c>
      <c r="B3450" s="340" t="s">
        <v>8414</v>
      </c>
      <c r="C3450" s="339" t="s">
        <v>5029</v>
      </c>
      <c r="D3450" s="341">
        <v>0</v>
      </c>
      <c r="E3450">
        <v>0</v>
      </c>
    </row>
    <row r="3451" spans="1:5">
      <c r="A3451" s="339">
        <v>101600</v>
      </c>
      <c r="B3451" s="340" t="s">
        <v>8415</v>
      </c>
      <c r="C3451" s="339" t="s">
        <v>5029</v>
      </c>
      <c r="D3451" s="341">
        <v>15.93</v>
      </c>
      <c r="E3451">
        <v>19.920000000000002</v>
      </c>
    </row>
    <row r="3452" spans="1:5">
      <c r="A3452" s="339">
        <v>101597</v>
      </c>
      <c r="B3452" s="340" t="s">
        <v>8416</v>
      </c>
      <c r="C3452" s="339" t="s">
        <v>5029</v>
      </c>
      <c r="D3452" s="341">
        <v>0</v>
      </c>
      <c r="E3452">
        <v>0</v>
      </c>
    </row>
    <row r="3453" spans="1:5">
      <c r="A3453" s="339">
        <v>101603</v>
      </c>
      <c r="B3453" s="340" t="s">
        <v>8417</v>
      </c>
      <c r="C3453" s="339" t="s">
        <v>5029</v>
      </c>
      <c r="D3453" s="341">
        <v>18.87</v>
      </c>
      <c r="E3453">
        <v>23.57</v>
      </c>
    </row>
    <row r="3454" spans="1:5">
      <c r="A3454" s="339">
        <v>101596</v>
      </c>
      <c r="B3454" s="340" t="s">
        <v>8418</v>
      </c>
      <c r="C3454" s="339" t="s">
        <v>5029</v>
      </c>
      <c r="D3454" s="341">
        <v>0</v>
      </c>
      <c r="E3454">
        <v>0</v>
      </c>
    </row>
    <row r="3455" spans="1:5">
      <c r="A3455" s="339">
        <v>101602</v>
      </c>
      <c r="B3455" s="340" t="s">
        <v>8419</v>
      </c>
      <c r="C3455" s="339" t="s">
        <v>5029</v>
      </c>
      <c r="D3455" s="341">
        <v>12.21</v>
      </c>
      <c r="E3455">
        <v>15.24</v>
      </c>
    </row>
    <row r="3456" spans="1:5">
      <c r="A3456" s="339">
        <v>101599</v>
      </c>
      <c r="B3456" s="340" t="s">
        <v>8420</v>
      </c>
      <c r="C3456" s="339" t="s">
        <v>5029</v>
      </c>
      <c r="D3456" s="341">
        <v>0</v>
      </c>
      <c r="E3456">
        <v>0</v>
      </c>
    </row>
    <row r="3457" spans="1:5">
      <c r="A3457" s="339">
        <v>101605</v>
      </c>
      <c r="B3457" s="340" t="s">
        <v>8421</v>
      </c>
      <c r="C3457" s="339" t="s">
        <v>5029</v>
      </c>
      <c r="D3457" s="341">
        <v>15.15</v>
      </c>
      <c r="E3457">
        <v>18.920000000000002</v>
      </c>
    </row>
    <row r="3458" spans="1:5">
      <c r="A3458" s="339">
        <v>101598</v>
      </c>
      <c r="B3458" s="340" t="s">
        <v>8422</v>
      </c>
      <c r="C3458" s="339" t="s">
        <v>5029</v>
      </c>
      <c r="D3458" s="341">
        <v>0</v>
      </c>
      <c r="E3458">
        <v>0</v>
      </c>
    </row>
    <row r="3459" spans="1:5">
      <c r="A3459" s="339">
        <v>101604</v>
      </c>
      <c r="B3459" s="340" t="s">
        <v>8423</v>
      </c>
      <c r="C3459" s="339" t="s">
        <v>5029</v>
      </c>
      <c r="D3459" s="341">
        <v>8.48</v>
      </c>
      <c r="E3459">
        <v>10.6</v>
      </c>
    </row>
    <row r="3460" spans="1:5">
      <c r="A3460" s="339">
        <v>101588</v>
      </c>
      <c r="B3460" s="340" t="s">
        <v>8424</v>
      </c>
      <c r="C3460" s="339" t="s">
        <v>5029</v>
      </c>
      <c r="D3460" s="341">
        <v>101.03</v>
      </c>
      <c r="E3460">
        <v>127.83</v>
      </c>
    </row>
    <row r="3461" spans="1:5">
      <c r="A3461" s="339">
        <v>101591</v>
      </c>
      <c r="B3461" s="340" t="s">
        <v>8425</v>
      </c>
      <c r="C3461" s="339" t="s">
        <v>5029</v>
      </c>
      <c r="D3461" s="341">
        <v>119.32</v>
      </c>
      <c r="E3461">
        <v>150.53</v>
      </c>
    </row>
    <row r="3462" spans="1:5">
      <c r="A3462" s="339">
        <v>101590</v>
      </c>
      <c r="B3462" s="340" t="s">
        <v>8426</v>
      </c>
      <c r="C3462" s="339" t="s">
        <v>5029</v>
      </c>
      <c r="D3462" s="341">
        <v>78.44</v>
      </c>
      <c r="E3462">
        <v>99.61</v>
      </c>
    </row>
    <row r="3463" spans="1:5">
      <c r="A3463" s="339">
        <v>101593</v>
      </c>
      <c r="B3463" s="340" t="s">
        <v>8427</v>
      </c>
      <c r="C3463" s="339" t="s">
        <v>5029</v>
      </c>
      <c r="D3463" s="341">
        <v>98.4</v>
      </c>
      <c r="E3463">
        <v>124.88</v>
      </c>
    </row>
    <row r="3464" spans="1:5">
      <c r="A3464" s="339">
        <v>101592</v>
      </c>
      <c r="B3464" s="340" t="s">
        <v>8428</v>
      </c>
      <c r="C3464" s="339" t="s">
        <v>5029</v>
      </c>
      <c r="D3464" s="341">
        <v>57.32</v>
      </c>
      <c r="E3464">
        <v>73.760000000000005</v>
      </c>
    </row>
    <row r="3465" spans="1:5">
      <c r="A3465" s="339">
        <v>101583</v>
      </c>
      <c r="B3465" s="340" t="s">
        <v>8429</v>
      </c>
      <c r="C3465" s="339" t="s">
        <v>5029</v>
      </c>
      <c r="D3465" s="341">
        <v>72.989999999999995</v>
      </c>
      <c r="E3465">
        <v>106.27</v>
      </c>
    </row>
    <row r="3466" spans="1:5">
      <c r="A3466" s="339">
        <v>101582</v>
      </c>
      <c r="B3466" s="340" t="s">
        <v>8430</v>
      </c>
      <c r="C3466" s="339" t="s">
        <v>5029</v>
      </c>
      <c r="D3466" s="341">
        <v>58.14</v>
      </c>
      <c r="E3466">
        <v>86.63</v>
      </c>
    </row>
    <row r="3467" spans="1:5">
      <c r="A3467" s="339">
        <v>101585</v>
      </c>
      <c r="B3467" s="340" t="s">
        <v>8431</v>
      </c>
      <c r="C3467" s="339" t="s">
        <v>5029</v>
      </c>
      <c r="D3467" s="341">
        <v>62.61</v>
      </c>
      <c r="E3467">
        <v>91.41</v>
      </c>
    </row>
    <row r="3468" spans="1:5">
      <c r="A3468" s="339">
        <v>101584</v>
      </c>
      <c r="B3468" s="340" t="s">
        <v>8432</v>
      </c>
      <c r="C3468" s="339" t="s">
        <v>5029</v>
      </c>
      <c r="D3468" s="341">
        <v>47.76</v>
      </c>
      <c r="E3468">
        <v>71.77</v>
      </c>
    </row>
    <row r="3469" spans="1:5">
      <c r="A3469" s="339">
        <v>101587</v>
      </c>
      <c r="B3469" s="340" t="s">
        <v>8433</v>
      </c>
      <c r="C3469" s="339" t="s">
        <v>5029</v>
      </c>
      <c r="D3469" s="341">
        <v>55.65</v>
      </c>
      <c r="E3469">
        <v>82</v>
      </c>
    </row>
    <row r="3470" spans="1:5">
      <c r="A3470" s="339">
        <v>101586</v>
      </c>
      <c r="B3470" s="340" t="s">
        <v>8434</v>
      </c>
      <c r="C3470" s="339" t="s">
        <v>5029</v>
      </c>
      <c r="D3470" s="341">
        <v>40.619999999999997</v>
      </c>
      <c r="E3470">
        <v>62.17</v>
      </c>
    </row>
    <row r="3471" spans="1:5">
      <c r="A3471" s="339">
        <v>101577</v>
      </c>
      <c r="B3471" s="340" t="s">
        <v>8435</v>
      </c>
      <c r="C3471" s="339" t="s">
        <v>5029</v>
      </c>
      <c r="D3471" s="341">
        <v>45.35</v>
      </c>
      <c r="E3471">
        <v>65.489999999999995</v>
      </c>
    </row>
    <row r="3472" spans="1:5">
      <c r="A3472" s="339">
        <v>101576</v>
      </c>
      <c r="B3472" s="340" t="s">
        <v>8436</v>
      </c>
      <c r="C3472" s="339" t="s">
        <v>5029</v>
      </c>
      <c r="D3472" s="341">
        <v>35.76</v>
      </c>
      <c r="E3472">
        <v>52.87</v>
      </c>
    </row>
    <row r="3473" spans="1:5">
      <c r="A3473" s="339">
        <v>101579</v>
      </c>
      <c r="B3473" s="340" t="s">
        <v>8437</v>
      </c>
      <c r="C3473" s="339" t="s">
        <v>5029</v>
      </c>
      <c r="D3473" s="341">
        <v>39.11</v>
      </c>
      <c r="E3473">
        <v>56.65</v>
      </c>
    </row>
    <row r="3474" spans="1:5">
      <c r="A3474" s="339">
        <v>101578</v>
      </c>
      <c r="B3474" s="340" t="s">
        <v>8438</v>
      </c>
      <c r="C3474" s="339" t="s">
        <v>5029</v>
      </c>
      <c r="D3474" s="341">
        <v>29.51</v>
      </c>
      <c r="E3474">
        <v>44.03</v>
      </c>
    </row>
    <row r="3475" spans="1:5">
      <c r="A3475" s="339">
        <v>101581</v>
      </c>
      <c r="B3475" s="340" t="s">
        <v>8439</v>
      </c>
      <c r="C3475" s="339" t="s">
        <v>5029</v>
      </c>
      <c r="D3475" s="341">
        <v>35.4</v>
      </c>
      <c r="E3475">
        <v>51.82</v>
      </c>
    </row>
    <row r="3476" spans="1:5">
      <c r="A3476" s="339">
        <v>101580</v>
      </c>
      <c r="B3476" s="340" t="s">
        <v>8440</v>
      </c>
      <c r="C3476" s="339" t="s">
        <v>5029</v>
      </c>
      <c r="D3476" s="341">
        <v>25.62</v>
      </c>
      <c r="E3476">
        <v>39.01</v>
      </c>
    </row>
    <row r="3477" spans="1:5">
      <c r="A3477" s="339">
        <v>101606</v>
      </c>
      <c r="B3477" s="340" t="s">
        <v>8441</v>
      </c>
      <c r="C3477" s="339" t="s">
        <v>5029</v>
      </c>
      <c r="D3477" s="341">
        <v>0</v>
      </c>
      <c r="E3477">
        <v>0</v>
      </c>
    </row>
    <row r="3478" spans="1:5">
      <c r="A3478" s="339">
        <v>101607</v>
      </c>
      <c r="B3478" s="340" t="s">
        <v>8442</v>
      </c>
      <c r="C3478" s="339" t="s">
        <v>5029</v>
      </c>
      <c r="D3478" s="341">
        <v>0</v>
      </c>
      <c r="E3478">
        <v>0</v>
      </c>
    </row>
    <row r="3479" spans="1:5">
      <c r="A3479" s="339">
        <v>101608</v>
      </c>
      <c r="B3479" s="340" t="s">
        <v>8443</v>
      </c>
      <c r="C3479" s="339" t="s">
        <v>5029</v>
      </c>
      <c r="D3479" s="341">
        <v>0</v>
      </c>
      <c r="E3479">
        <v>0</v>
      </c>
    </row>
    <row r="3480" spans="1:5">
      <c r="A3480" s="339">
        <v>101571</v>
      </c>
      <c r="B3480" s="340" t="s">
        <v>8444</v>
      </c>
      <c r="C3480" s="339" t="s">
        <v>5029</v>
      </c>
      <c r="D3480" s="341">
        <v>28.28</v>
      </c>
      <c r="E3480">
        <v>39.06</v>
      </c>
    </row>
    <row r="3481" spans="1:5">
      <c r="A3481" s="339">
        <v>101570</v>
      </c>
      <c r="B3481" s="340" t="s">
        <v>8445</v>
      </c>
      <c r="C3481" s="339" t="s">
        <v>5029</v>
      </c>
      <c r="D3481" s="341">
        <v>20.99</v>
      </c>
      <c r="E3481">
        <v>29.54</v>
      </c>
    </row>
    <row r="3482" spans="1:5">
      <c r="A3482" s="339">
        <v>101573</v>
      </c>
      <c r="B3482" s="340" t="s">
        <v>8446</v>
      </c>
      <c r="C3482" s="339" t="s">
        <v>5029</v>
      </c>
      <c r="D3482" s="341">
        <v>23.99</v>
      </c>
      <c r="E3482">
        <v>33.11</v>
      </c>
    </row>
    <row r="3483" spans="1:5">
      <c r="A3483" s="339">
        <v>101572</v>
      </c>
      <c r="B3483" s="340" t="s">
        <v>8447</v>
      </c>
      <c r="C3483" s="339" t="s">
        <v>5029</v>
      </c>
      <c r="D3483" s="341">
        <v>16.71</v>
      </c>
      <c r="E3483">
        <v>23.59</v>
      </c>
    </row>
    <row r="3484" spans="1:5">
      <c r="A3484" s="339">
        <v>101575</v>
      </c>
      <c r="B3484" s="340" t="s">
        <v>8448</v>
      </c>
      <c r="C3484" s="339" t="s">
        <v>5029</v>
      </c>
      <c r="D3484" s="341">
        <v>20.49</v>
      </c>
      <c r="E3484">
        <v>28.21</v>
      </c>
    </row>
    <row r="3485" spans="1:5">
      <c r="A3485" s="339">
        <v>101574</v>
      </c>
      <c r="B3485" s="340" t="s">
        <v>8449</v>
      </c>
      <c r="C3485" s="339" t="s">
        <v>5029</v>
      </c>
      <c r="D3485" s="341">
        <v>13.02</v>
      </c>
      <c r="E3485">
        <v>18.5</v>
      </c>
    </row>
    <row r="3486" spans="1:5">
      <c r="A3486" s="339">
        <v>101589</v>
      </c>
      <c r="B3486" s="340" t="s">
        <v>8450</v>
      </c>
      <c r="C3486" s="339" t="s">
        <v>5029</v>
      </c>
      <c r="D3486" s="341">
        <v>141.94</v>
      </c>
      <c r="E3486">
        <v>178.76</v>
      </c>
    </row>
    <row r="3487" spans="1:5">
      <c r="A3487" s="339">
        <v>106673</v>
      </c>
      <c r="B3487" s="340" t="s">
        <v>8451</v>
      </c>
      <c r="C3487" s="339" t="s">
        <v>5029</v>
      </c>
      <c r="D3487" s="341">
        <v>5.84</v>
      </c>
      <c r="E3487">
        <v>8.0399999999999991</v>
      </c>
    </row>
    <row r="3488" spans="1:5">
      <c r="A3488" s="339">
        <v>101617</v>
      </c>
      <c r="B3488" s="340" t="s">
        <v>8452</v>
      </c>
      <c r="C3488" s="339" t="s">
        <v>5029</v>
      </c>
      <c r="D3488" s="341">
        <v>3.41</v>
      </c>
      <c r="E3488">
        <v>4.6399999999999997</v>
      </c>
    </row>
    <row r="3489" spans="1:5">
      <c r="A3489" s="339">
        <v>101620</v>
      </c>
      <c r="B3489" s="340" t="s">
        <v>8453</v>
      </c>
      <c r="C3489" s="339" t="s">
        <v>5115</v>
      </c>
      <c r="D3489" s="341">
        <v>261.51</v>
      </c>
      <c r="E3489">
        <v>226.06</v>
      </c>
    </row>
    <row r="3490" spans="1:5">
      <c r="A3490" s="339">
        <v>101625</v>
      </c>
      <c r="B3490" s="340" t="s">
        <v>8454</v>
      </c>
      <c r="C3490" s="339" t="s">
        <v>5115</v>
      </c>
      <c r="D3490" s="341">
        <v>249.34</v>
      </c>
      <c r="E3490">
        <v>201.97</v>
      </c>
    </row>
    <row r="3491" spans="1:5">
      <c r="A3491" s="339">
        <v>101621</v>
      </c>
      <c r="B3491" s="340" t="s">
        <v>8455</v>
      </c>
      <c r="C3491" s="339" t="s">
        <v>5115</v>
      </c>
      <c r="D3491" s="341">
        <v>491.24</v>
      </c>
      <c r="E3491">
        <v>253.25</v>
      </c>
    </row>
    <row r="3492" spans="1:5">
      <c r="A3492" s="339">
        <v>101624</v>
      </c>
      <c r="B3492" s="340" t="s">
        <v>8456</v>
      </c>
      <c r="C3492" s="339" t="s">
        <v>5115</v>
      </c>
      <c r="D3492" s="341">
        <v>476.96</v>
      </c>
      <c r="E3492">
        <v>225</v>
      </c>
    </row>
    <row r="3493" spans="1:5">
      <c r="A3493" s="339">
        <v>106672</v>
      </c>
      <c r="B3493" s="340" t="s">
        <v>8457</v>
      </c>
      <c r="C3493" s="339" t="s">
        <v>5029</v>
      </c>
      <c r="D3493" s="341">
        <v>9.8800000000000008</v>
      </c>
      <c r="E3493">
        <v>13.65</v>
      </c>
    </row>
    <row r="3494" spans="1:5">
      <c r="A3494" s="339">
        <v>101616</v>
      </c>
      <c r="B3494" s="340" t="s">
        <v>8458</v>
      </c>
      <c r="C3494" s="339" t="s">
        <v>5029</v>
      </c>
      <c r="D3494" s="341">
        <v>7.43</v>
      </c>
      <c r="E3494">
        <v>10.25</v>
      </c>
    </row>
    <row r="3495" spans="1:5">
      <c r="A3495" s="339">
        <v>101618</v>
      </c>
      <c r="B3495" s="340" t="s">
        <v>8459</v>
      </c>
      <c r="C3495" s="339" t="s">
        <v>5115</v>
      </c>
      <c r="D3495" s="341">
        <v>285.98</v>
      </c>
      <c r="E3495">
        <v>259.95999999999998</v>
      </c>
    </row>
    <row r="3496" spans="1:5">
      <c r="A3496" s="339">
        <v>101622</v>
      </c>
      <c r="B3496" s="340" t="s">
        <v>8460</v>
      </c>
      <c r="C3496" s="339" t="s">
        <v>5115</v>
      </c>
      <c r="D3496" s="341">
        <v>300.8</v>
      </c>
      <c r="E3496">
        <v>268.89</v>
      </c>
    </row>
    <row r="3497" spans="1:5">
      <c r="A3497" s="339">
        <v>101619</v>
      </c>
      <c r="B3497" s="340" t="s">
        <v>8461</v>
      </c>
      <c r="C3497" s="339" t="s">
        <v>5115</v>
      </c>
      <c r="D3497" s="341">
        <v>515.71</v>
      </c>
      <c r="E3497">
        <v>287.16000000000003</v>
      </c>
    </row>
    <row r="3498" spans="1:5">
      <c r="A3498" s="339">
        <v>101623</v>
      </c>
      <c r="B3498" s="340" t="s">
        <v>8462</v>
      </c>
      <c r="C3498" s="339" t="s">
        <v>5115</v>
      </c>
      <c r="D3498" s="341">
        <v>532.55999999999995</v>
      </c>
      <c r="E3498">
        <v>297.29000000000002</v>
      </c>
    </row>
    <row r="3499" spans="1:5">
      <c r="A3499" s="339">
        <v>104482</v>
      </c>
      <c r="B3499" s="340" t="s">
        <v>8463</v>
      </c>
      <c r="C3499" s="339" t="s">
        <v>884</v>
      </c>
      <c r="D3499" s="341">
        <v>29.05</v>
      </c>
      <c r="E3499">
        <v>46.52</v>
      </c>
    </row>
    <row r="3500" spans="1:5">
      <c r="A3500" s="339">
        <v>104189</v>
      </c>
      <c r="B3500" s="340" t="s">
        <v>8464</v>
      </c>
      <c r="C3500" s="339" t="s">
        <v>5115</v>
      </c>
      <c r="D3500" s="341">
        <v>204.93</v>
      </c>
      <c r="E3500">
        <v>148.65</v>
      </c>
    </row>
    <row r="3501" spans="1:5">
      <c r="A3501" s="339">
        <v>104465</v>
      </c>
      <c r="B3501" s="340" t="s">
        <v>8465</v>
      </c>
      <c r="C3501" s="339" t="s">
        <v>202</v>
      </c>
      <c r="D3501" s="341">
        <v>0</v>
      </c>
      <c r="E3501">
        <v>0</v>
      </c>
    </row>
    <row r="3502" spans="1:5">
      <c r="A3502" s="339">
        <v>104188</v>
      </c>
      <c r="B3502" s="340" t="s">
        <v>8466</v>
      </c>
      <c r="C3502" s="339" t="s">
        <v>202</v>
      </c>
      <c r="D3502" s="341">
        <v>0</v>
      </c>
      <c r="E3502">
        <v>0</v>
      </c>
    </row>
    <row r="3503" spans="1:5">
      <c r="A3503" s="339">
        <v>104185</v>
      </c>
      <c r="B3503" s="340" t="s">
        <v>8467</v>
      </c>
      <c r="C3503" s="339" t="s">
        <v>63</v>
      </c>
      <c r="D3503" s="341">
        <v>24.63</v>
      </c>
      <c r="E3503">
        <v>39.29</v>
      </c>
    </row>
    <row r="3504" spans="1:5">
      <c r="A3504" s="339">
        <v>104182</v>
      </c>
      <c r="B3504" s="340" t="s">
        <v>8468</v>
      </c>
      <c r="C3504" s="339" t="s">
        <v>202</v>
      </c>
      <c r="D3504" s="341">
        <v>0</v>
      </c>
      <c r="E3504">
        <v>0</v>
      </c>
    </row>
    <row r="3505" spans="1:5">
      <c r="A3505" s="339">
        <v>104184</v>
      </c>
      <c r="B3505" s="340" t="s">
        <v>8469</v>
      </c>
      <c r="C3505" s="339" t="s">
        <v>63</v>
      </c>
      <c r="D3505" s="341">
        <v>32.96</v>
      </c>
      <c r="E3505">
        <v>43.6</v>
      </c>
    </row>
    <row r="3506" spans="1:5">
      <c r="A3506" s="339">
        <v>104190</v>
      </c>
      <c r="B3506" s="340" t="s">
        <v>8470</v>
      </c>
      <c r="C3506" s="339" t="s">
        <v>63</v>
      </c>
      <c r="D3506" s="341">
        <v>670.82</v>
      </c>
      <c r="E3506">
        <v>1017.34</v>
      </c>
    </row>
    <row r="3507" spans="1:5">
      <c r="A3507" s="339">
        <v>104463</v>
      </c>
      <c r="B3507" s="340" t="s">
        <v>8471</v>
      </c>
      <c r="C3507" s="339" t="s">
        <v>63</v>
      </c>
      <c r="D3507" s="341">
        <v>0</v>
      </c>
      <c r="E3507">
        <v>0</v>
      </c>
    </row>
    <row r="3508" spans="1:5">
      <c r="A3508" s="339">
        <v>104464</v>
      </c>
      <c r="B3508" s="340" t="s">
        <v>8472</v>
      </c>
      <c r="C3508" s="339" t="s">
        <v>63</v>
      </c>
      <c r="D3508" s="341">
        <v>0</v>
      </c>
      <c r="E3508">
        <v>0</v>
      </c>
    </row>
    <row r="3509" spans="1:5">
      <c r="A3509" s="339">
        <v>104183</v>
      </c>
      <c r="B3509" s="340" t="s">
        <v>8473</v>
      </c>
      <c r="C3509" s="339" t="s">
        <v>202</v>
      </c>
      <c r="D3509" s="341">
        <v>215</v>
      </c>
      <c r="E3509">
        <v>258.74</v>
      </c>
    </row>
    <row r="3510" spans="1:5">
      <c r="A3510" s="339">
        <v>104187</v>
      </c>
      <c r="B3510" s="340" t="s">
        <v>8474</v>
      </c>
      <c r="C3510" s="339" t="s">
        <v>202</v>
      </c>
      <c r="D3510" s="341">
        <v>1564.2</v>
      </c>
      <c r="E3510">
        <v>1576</v>
      </c>
    </row>
    <row r="3511" spans="1:5">
      <c r="A3511" s="339">
        <v>104186</v>
      </c>
      <c r="B3511" s="340" t="s">
        <v>8475</v>
      </c>
      <c r="C3511" s="339" t="s">
        <v>202</v>
      </c>
      <c r="D3511" s="341">
        <v>287.57</v>
      </c>
      <c r="E3511">
        <v>301.44</v>
      </c>
    </row>
    <row r="3512" spans="1:5">
      <c r="A3512" s="339">
        <v>104180</v>
      </c>
      <c r="B3512" s="340" t="s">
        <v>8476</v>
      </c>
      <c r="C3512" s="339" t="s">
        <v>202</v>
      </c>
      <c r="D3512" s="341">
        <v>0</v>
      </c>
      <c r="E3512">
        <v>0</v>
      </c>
    </row>
    <row r="3513" spans="1:5">
      <c r="A3513" s="339">
        <v>104181</v>
      </c>
      <c r="B3513" s="340" t="s">
        <v>8477</v>
      </c>
      <c r="C3513" s="339" t="s">
        <v>202</v>
      </c>
      <c r="D3513" s="341">
        <v>0</v>
      </c>
      <c r="E3513">
        <v>0</v>
      </c>
    </row>
    <row r="3514" spans="1:5">
      <c r="A3514" s="339">
        <v>100674</v>
      </c>
      <c r="B3514" s="340" t="s">
        <v>8478</v>
      </c>
      <c r="C3514" s="339" t="s">
        <v>5029</v>
      </c>
      <c r="D3514" s="341">
        <v>755.22</v>
      </c>
      <c r="E3514">
        <v>760.19</v>
      </c>
    </row>
    <row r="3515" spans="1:5">
      <c r="A3515" s="339">
        <v>100664</v>
      </c>
      <c r="B3515" s="340" t="s">
        <v>8479</v>
      </c>
      <c r="C3515" s="339" t="s">
        <v>5029</v>
      </c>
      <c r="D3515" s="341">
        <v>0</v>
      </c>
      <c r="E3515">
        <v>0</v>
      </c>
    </row>
    <row r="3516" spans="1:5">
      <c r="A3516" s="339">
        <v>94589</v>
      </c>
      <c r="B3516" s="340" t="s">
        <v>8480</v>
      </c>
      <c r="C3516" s="339" t="s">
        <v>202</v>
      </c>
      <c r="D3516" s="341">
        <v>20.53</v>
      </c>
      <c r="E3516">
        <v>24.05</v>
      </c>
    </row>
    <row r="3517" spans="1:5">
      <c r="A3517" s="339">
        <v>94590</v>
      </c>
      <c r="B3517" s="340" t="s">
        <v>739</v>
      </c>
      <c r="C3517" s="339" t="s">
        <v>202</v>
      </c>
      <c r="D3517" s="341">
        <v>27.57</v>
      </c>
      <c r="E3517">
        <v>31.8</v>
      </c>
    </row>
    <row r="3518" spans="1:5">
      <c r="A3518" s="339">
        <v>94587</v>
      </c>
      <c r="B3518" s="340" t="s">
        <v>8481</v>
      </c>
      <c r="C3518" s="339" t="s">
        <v>202</v>
      </c>
      <c r="D3518" s="341">
        <v>64.78</v>
      </c>
      <c r="E3518">
        <v>73.45</v>
      </c>
    </row>
    <row r="3519" spans="1:5">
      <c r="A3519" s="339">
        <v>94588</v>
      </c>
      <c r="B3519" s="340" t="s">
        <v>8482</v>
      </c>
      <c r="C3519" s="339" t="s">
        <v>202</v>
      </c>
      <c r="D3519" s="341">
        <v>76.010000000000005</v>
      </c>
      <c r="E3519">
        <v>86.86</v>
      </c>
    </row>
    <row r="3520" spans="1:5">
      <c r="A3520" s="339">
        <v>105812</v>
      </c>
      <c r="B3520" s="340" t="s">
        <v>8483</v>
      </c>
      <c r="C3520" s="339" t="s">
        <v>202</v>
      </c>
      <c r="D3520" s="341">
        <v>30.31</v>
      </c>
      <c r="E3520">
        <v>31.17</v>
      </c>
    </row>
    <row r="3521" spans="1:5">
      <c r="A3521" s="339">
        <v>94571</v>
      </c>
      <c r="B3521" s="340" t="s">
        <v>8484</v>
      </c>
      <c r="C3521" s="339" t="s">
        <v>5029</v>
      </c>
      <c r="D3521" s="341">
        <v>0</v>
      </c>
      <c r="E3521">
        <v>0</v>
      </c>
    </row>
    <row r="3522" spans="1:5">
      <c r="A3522" s="339">
        <v>94570</v>
      </c>
      <c r="B3522" s="340" t="s">
        <v>8485</v>
      </c>
      <c r="C3522" s="339" t="s">
        <v>5029</v>
      </c>
      <c r="D3522" s="341">
        <v>347.76</v>
      </c>
      <c r="E3522">
        <v>349.19</v>
      </c>
    </row>
    <row r="3523" spans="1:5">
      <c r="A3523" s="339">
        <v>105811</v>
      </c>
      <c r="B3523" s="340" t="s">
        <v>8486</v>
      </c>
      <c r="C3523" s="339" t="s">
        <v>5029</v>
      </c>
      <c r="D3523" s="341">
        <v>0</v>
      </c>
      <c r="E3523">
        <v>0</v>
      </c>
    </row>
    <row r="3524" spans="1:5">
      <c r="A3524" s="339">
        <v>94572</v>
      </c>
      <c r="B3524" s="340" t="s">
        <v>8487</v>
      </c>
      <c r="C3524" s="339" t="s">
        <v>5029</v>
      </c>
      <c r="D3524" s="341">
        <v>496.44</v>
      </c>
      <c r="E3524">
        <v>499.87</v>
      </c>
    </row>
    <row r="3525" spans="1:5">
      <c r="A3525" s="339">
        <v>94573</v>
      </c>
      <c r="B3525" s="340" t="s">
        <v>8488</v>
      </c>
      <c r="C3525" s="339" t="s">
        <v>5029</v>
      </c>
      <c r="D3525" s="341">
        <v>386.83</v>
      </c>
      <c r="E3525">
        <v>388.6</v>
      </c>
    </row>
    <row r="3526" spans="1:5">
      <c r="A3526" s="339">
        <v>105809</v>
      </c>
      <c r="B3526" s="340" t="s">
        <v>8489</v>
      </c>
      <c r="C3526" s="339" t="s">
        <v>5029</v>
      </c>
      <c r="D3526" s="341">
        <v>0</v>
      </c>
      <c r="E3526">
        <v>0</v>
      </c>
    </row>
    <row r="3527" spans="1:5">
      <c r="A3527" s="339">
        <v>94569</v>
      </c>
      <c r="B3527" s="340" t="s">
        <v>8490</v>
      </c>
      <c r="C3527" s="339" t="s">
        <v>5029</v>
      </c>
      <c r="D3527" s="341">
        <v>657.16</v>
      </c>
      <c r="E3527">
        <v>665.04</v>
      </c>
    </row>
    <row r="3528" spans="1:5">
      <c r="A3528" s="339">
        <v>105810</v>
      </c>
      <c r="B3528" s="340" t="s">
        <v>8491</v>
      </c>
      <c r="C3528" s="339" t="s">
        <v>5029</v>
      </c>
      <c r="D3528" s="341">
        <v>0</v>
      </c>
      <c r="E3528">
        <v>0</v>
      </c>
    </row>
    <row r="3529" spans="1:5">
      <c r="A3529" s="339">
        <v>94561</v>
      </c>
      <c r="B3529" s="340" t="s">
        <v>8492</v>
      </c>
      <c r="C3529" s="339" t="s">
        <v>5029</v>
      </c>
      <c r="D3529" s="341">
        <v>0</v>
      </c>
      <c r="E3529">
        <v>0</v>
      </c>
    </row>
    <row r="3530" spans="1:5">
      <c r="A3530" s="339">
        <v>94562</v>
      </c>
      <c r="B3530" s="340" t="s">
        <v>8493</v>
      </c>
      <c r="C3530" s="339" t="s">
        <v>5029</v>
      </c>
      <c r="D3530" s="341">
        <v>531.47</v>
      </c>
      <c r="E3530">
        <v>547.87</v>
      </c>
    </row>
    <row r="3531" spans="1:5">
      <c r="A3531" s="339">
        <v>105813</v>
      </c>
      <c r="B3531" s="340" t="s">
        <v>8494</v>
      </c>
      <c r="C3531" s="339" t="s">
        <v>5029</v>
      </c>
      <c r="D3531" s="341">
        <v>908.55</v>
      </c>
      <c r="E3531">
        <v>971.94</v>
      </c>
    </row>
    <row r="3532" spans="1:5">
      <c r="A3532" s="339">
        <v>94559</v>
      </c>
      <c r="B3532" s="340" t="s">
        <v>8495</v>
      </c>
      <c r="C3532" s="339" t="s">
        <v>5029</v>
      </c>
      <c r="D3532" s="341">
        <v>640.66</v>
      </c>
      <c r="E3532">
        <v>703.42</v>
      </c>
    </row>
    <row r="3533" spans="1:5">
      <c r="A3533" s="339">
        <v>100668</v>
      </c>
      <c r="B3533" s="340" t="s">
        <v>8496</v>
      </c>
      <c r="C3533" s="339" t="s">
        <v>5029</v>
      </c>
      <c r="D3533" s="341">
        <v>704.59</v>
      </c>
      <c r="E3533">
        <v>1368.2</v>
      </c>
    </row>
    <row r="3534" spans="1:5">
      <c r="A3534" s="339">
        <v>100670</v>
      </c>
      <c r="B3534" s="340" t="s">
        <v>8497</v>
      </c>
      <c r="C3534" s="339" t="s">
        <v>5029</v>
      </c>
      <c r="D3534" s="341">
        <v>485.28</v>
      </c>
      <c r="E3534">
        <v>1006.37</v>
      </c>
    </row>
    <row r="3535" spans="1:5">
      <c r="A3535" s="339">
        <v>100665</v>
      </c>
      <c r="B3535" s="340" t="s">
        <v>8498</v>
      </c>
      <c r="C3535" s="339" t="s">
        <v>5029</v>
      </c>
      <c r="D3535" s="341">
        <v>423.62</v>
      </c>
      <c r="E3535">
        <v>849.39</v>
      </c>
    </row>
    <row r="3536" spans="1:5">
      <c r="A3536" s="339">
        <v>100924</v>
      </c>
      <c r="B3536" s="340" t="s">
        <v>8499</v>
      </c>
      <c r="C3536" s="339" t="s">
        <v>5029</v>
      </c>
      <c r="D3536" s="341">
        <v>0</v>
      </c>
      <c r="E3536">
        <v>0</v>
      </c>
    </row>
    <row r="3537" spans="1:5">
      <c r="A3537" s="339">
        <v>100671</v>
      </c>
      <c r="B3537" s="340" t="s">
        <v>8500</v>
      </c>
      <c r="C3537" s="339" t="s">
        <v>5029</v>
      </c>
      <c r="D3537" s="341">
        <v>583.47</v>
      </c>
      <c r="E3537">
        <v>1233.78</v>
      </c>
    </row>
    <row r="3538" spans="1:5">
      <c r="A3538" s="339">
        <v>100667</v>
      </c>
      <c r="B3538" s="340" t="s">
        <v>8501</v>
      </c>
      <c r="C3538" s="339" t="s">
        <v>5029</v>
      </c>
      <c r="D3538" s="341">
        <v>520.28</v>
      </c>
      <c r="E3538">
        <v>1073.26</v>
      </c>
    </row>
    <row r="3539" spans="1:5">
      <c r="A3539" s="339">
        <v>100669</v>
      </c>
      <c r="B3539" s="340" t="s">
        <v>8502</v>
      </c>
      <c r="C3539" s="339" t="s">
        <v>5029</v>
      </c>
      <c r="D3539" s="341">
        <v>557.51</v>
      </c>
      <c r="E3539">
        <v>1027.57</v>
      </c>
    </row>
    <row r="3540" spans="1:5">
      <c r="A3540" s="339">
        <v>100672</v>
      </c>
      <c r="B3540" s="340" t="s">
        <v>8503</v>
      </c>
      <c r="C3540" s="339" t="s">
        <v>5029</v>
      </c>
      <c r="D3540" s="341">
        <v>404.21</v>
      </c>
      <c r="E3540">
        <v>818.59</v>
      </c>
    </row>
    <row r="3541" spans="1:5">
      <c r="A3541" s="339">
        <v>100666</v>
      </c>
      <c r="B3541" s="340" t="s">
        <v>8504</v>
      </c>
      <c r="C3541" s="339" t="s">
        <v>5029</v>
      </c>
      <c r="D3541" s="341">
        <v>355.24</v>
      </c>
      <c r="E3541">
        <v>691.04</v>
      </c>
    </row>
    <row r="3542" spans="1:5">
      <c r="A3542" s="339">
        <v>100663</v>
      </c>
      <c r="B3542" s="340" t="s">
        <v>8505</v>
      </c>
      <c r="C3542" s="339" t="s">
        <v>5029</v>
      </c>
      <c r="D3542" s="341">
        <v>0</v>
      </c>
      <c r="E3542">
        <v>0</v>
      </c>
    </row>
    <row r="3543" spans="1:5">
      <c r="A3543" s="339">
        <v>100662</v>
      </c>
      <c r="B3543" s="340" t="s">
        <v>8506</v>
      </c>
      <c r="C3543" s="339" t="s">
        <v>5029</v>
      </c>
      <c r="D3543" s="341">
        <v>0</v>
      </c>
      <c r="E3543">
        <v>0</v>
      </c>
    </row>
    <row r="3544" spans="1:5">
      <c r="A3544" s="339">
        <v>100661</v>
      </c>
      <c r="B3544" s="340" t="s">
        <v>8507</v>
      </c>
      <c r="C3544" s="339" t="s">
        <v>5029</v>
      </c>
      <c r="D3544" s="341">
        <v>0</v>
      </c>
      <c r="E3544">
        <v>0</v>
      </c>
    </row>
    <row r="3545" spans="1:5">
      <c r="A3545" s="339">
        <v>105925</v>
      </c>
      <c r="B3545" s="340" t="s">
        <v>8508</v>
      </c>
      <c r="C3545" s="339" t="s">
        <v>202</v>
      </c>
      <c r="D3545" s="341">
        <v>2.33</v>
      </c>
      <c r="E3545">
        <v>3.17</v>
      </c>
    </row>
    <row r="3546" spans="1:5">
      <c r="A3546" s="339">
        <v>100659</v>
      </c>
      <c r="B3546" s="340" t="s">
        <v>8509</v>
      </c>
      <c r="C3546" s="339" t="s">
        <v>202</v>
      </c>
      <c r="D3546" s="341">
        <v>10.78</v>
      </c>
      <c r="E3546">
        <v>15</v>
      </c>
    </row>
    <row r="3547" spans="1:5">
      <c r="A3547" s="339">
        <v>100660</v>
      </c>
      <c r="B3547" s="340" t="s">
        <v>8510</v>
      </c>
      <c r="C3547" s="339" t="s">
        <v>202</v>
      </c>
      <c r="D3547" s="341">
        <v>7.37</v>
      </c>
      <c r="E3547">
        <v>10.220000000000001</v>
      </c>
    </row>
    <row r="3548" spans="1:5">
      <c r="A3548" s="339">
        <v>100711</v>
      </c>
      <c r="B3548" s="340" t="s">
        <v>8511</v>
      </c>
      <c r="C3548" s="339" t="s">
        <v>202</v>
      </c>
      <c r="D3548" s="341">
        <v>0</v>
      </c>
      <c r="E3548">
        <v>0</v>
      </c>
    </row>
    <row r="3549" spans="1:5">
      <c r="A3549" s="339">
        <v>100676</v>
      </c>
      <c r="B3549" s="340" t="s">
        <v>8512</v>
      </c>
      <c r="C3549" s="339" t="s">
        <v>63</v>
      </c>
      <c r="D3549" s="341">
        <v>207.7</v>
      </c>
      <c r="E3549">
        <v>284.61</v>
      </c>
    </row>
    <row r="3550" spans="1:5">
      <c r="A3550" s="339">
        <v>90806</v>
      </c>
      <c r="B3550" s="340" t="s">
        <v>8513</v>
      </c>
      <c r="C3550" s="339" t="s">
        <v>63</v>
      </c>
      <c r="D3550" s="341">
        <v>437.22</v>
      </c>
      <c r="E3550">
        <v>582.87</v>
      </c>
    </row>
    <row r="3551" spans="1:5">
      <c r="A3551" s="339">
        <v>91292</v>
      </c>
      <c r="B3551" s="340" t="s">
        <v>22676</v>
      </c>
      <c r="C3551" s="339" t="s">
        <v>63</v>
      </c>
      <c r="D3551" s="341">
        <v>361.09</v>
      </c>
      <c r="E3551">
        <v>476.28</v>
      </c>
    </row>
    <row r="3552" spans="1:5">
      <c r="A3552" s="339">
        <v>90801</v>
      </c>
      <c r="B3552" s="340" t="s">
        <v>8514</v>
      </c>
      <c r="C3552" s="339" t="s">
        <v>63</v>
      </c>
      <c r="D3552" s="341">
        <v>325.61</v>
      </c>
      <c r="E3552">
        <v>453.81</v>
      </c>
    </row>
    <row r="3553" spans="1:5">
      <c r="A3553" s="339">
        <v>91287</v>
      </c>
      <c r="B3553" s="340" t="s">
        <v>8515</v>
      </c>
      <c r="C3553" s="339" t="s">
        <v>63</v>
      </c>
      <c r="D3553" s="341">
        <v>249.48</v>
      </c>
      <c r="E3553">
        <v>347.22</v>
      </c>
    </row>
    <row r="3554" spans="1:5">
      <c r="A3554" s="339">
        <v>100706</v>
      </c>
      <c r="B3554" s="340" t="s">
        <v>8516</v>
      </c>
      <c r="C3554" s="339" t="s">
        <v>63</v>
      </c>
      <c r="D3554" s="341">
        <v>82.02</v>
      </c>
      <c r="E3554">
        <v>103.04</v>
      </c>
    </row>
    <row r="3555" spans="1:5">
      <c r="A3555" s="339">
        <v>100709</v>
      </c>
      <c r="B3555" s="340" t="s">
        <v>22677</v>
      </c>
      <c r="C3555" s="339" t="s">
        <v>63</v>
      </c>
      <c r="D3555" s="341">
        <v>52.63</v>
      </c>
      <c r="E3555">
        <v>75.459999999999994</v>
      </c>
    </row>
    <row r="3556" spans="1:5">
      <c r="A3556" s="339">
        <v>100710</v>
      </c>
      <c r="B3556" s="340" t="s">
        <v>8518</v>
      </c>
      <c r="C3556" s="339" t="s">
        <v>63</v>
      </c>
      <c r="D3556" s="341">
        <v>111.61</v>
      </c>
      <c r="E3556">
        <v>167.8</v>
      </c>
    </row>
    <row r="3557" spans="1:5">
      <c r="A3557" s="339">
        <v>90830</v>
      </c>
      <c r="B3557" s="340" t="s">
        <v>8519</v>
      </c>
      <c r="C3557" s="339" t="s">
        <v>63</v>
      </c>
      <c r="D3557" s="341">
        <v>204.21</v>
      </c>
      <c r="E3557">
        <v>223.24</v>
      </c>
    </row>
    <row r="3558" spans="1:5">
      <c r="A3558" s="339">
        <v>91304</v>
      </c>
      <c r="B3558" s="340" t="s">
        <v>8520</v>
      </c>
      <c r="C3558" s="339" t="s">
        <v>63</v>
      </c>
      <c r="D3558" s="341">
        <v>126.03</v>
      </c>
      <c r="E3558">
        <v>144.47</v>
      </c>
    </row>
    <row r="3559" spans="1:5">
      <c r="A3559" s="339">
        <v>90831</v>
      </c>
      <c r="B3559" s="340" t="s">
        <v>22678</v>
      </c>
      <c r="C3559" s="339" t="s">
        <v>63</v>
      </c>
      <c r="D3559" s="341">
        <v>178.56</v>
      </c>
      <c r="E3559">
        <v>193.31</v>
      </c>
    </row>
    <row r="3560" spans="1:5">
      <c r="A3560" s="339">
        <v>91305</v>
      </c>
      <c r="B3560" s="340" t="s">
        <v>22679</v>
      </c>
      <c r="C3560" s="339" t="s">
        <v>63</v>
      </c>
      <c r="D3560" s="341">
        <v>124.78</v>
      </c>
      <c r="E3560">
        <v>139.12</v>
      </c>
    </row>
    <row r="3561" spans="1:5">
      <c r="A3561" s="339">
        <v>91306</v>
      </c>
      <c r="B3561" s="340" t="s">
        <v>22680</v>
      </c>
      <c r="C3561" s="339" t="s">
        <v>63</v>
      </c>
      <c r="D3561" s="341">
        <v>178.56</v>
      </c>
      <c r="E3561">
        <v>193.31</v>
      </c>
    </row>
    <row r="3562" spans="1:5">
      <c r="A3562" s="339">
        <v>91307</v>
      </c>
      <c r="B3562" s="340" t="s">
        <v>22681</v>
      </c>
      <c r="C3562" s="339" t="s">
        <v>63</v>
      </c>
      <c r="D3562" s="341">
        <v>106.63</v>
      </c>
      <c r="E3562">
        <v>120.84</v>
      </c>
    </row>
    <row r="3563" spans="1:5">
      <c r="A3563" s="339">
        <v>100707</v>
      </c>
      <c r="B3563" s="340" t="s">
        <v>8522</v>
      </c>
      <c r="C3563" s="339" t="s">
        <v>63</v>
      </c>
      <c r="D3563" s="341">
        <v>155.62</v>
      </c>
      <c r="E3563">
        <v>175.29</v>
      </c>
    </row>
    <row r="3564" spans="1:5">
      <c r="A3564" s="339">
        <v>100708</v>
      </c>
      <c r="B3564" s="340" t="s">
        <v>8523</v>
      </c>
      <c r="C3564" s="339" t="s">
        <v>63</v>
      </c>
      <c r="D3564" s="341">
        <v>193.21</v>
      </c>
      <c r="E3564">
        <v>214.93</v>
      </c>
    </row>
    <row r="3565" spans="1:5">
      <c r="A3565" s="339">
        <v>91328</v>
      </c>
      <c r="B3565" s="340" t="s">
        <v>8524</v>
      </c>
      <c r="C3565" s="339" t="s">
        <v>63</v>
      </c>
      <c r="D3565" s="341">
        <v>904.94</v>
      </c>
      <c r="E3565">
        <v>1146.08</v>
      </c>
    </row>
    <row r="3566" spans="1:5">
      <c r="A3566" s="339">
        <v>100687</v>
      </c>
      <c r="B3566" s="340" t="s">
        <v>22682</v>
      </c>
      <c r="C3566" s="339" t="s">
        <v>63</v>
      </c>
      <c r="D3566" s="341">
        <v>1083.5</v>
      </c>
      <c r="E3566">
        <v>1339.39</v>
      </c>
    </row>
    <row r="3567" spans="1:5">
      <c r="A3567" s="339">
        <v>100681</v>
      </c>
      <c r="B3567" s="340" t="s">
        <v>8525</v>
      </c>
      <c r="C3567" s="339" t="s">
        <v>63</v>
      </c>
      <c r="D3567" s="341">
        <v>1113.31</v>
      </c>
      <c r="E3567">
        <v>1372.4</v>
      </c>
    </row>
    <row r="3568" spans="1:5">
      <c r="A3568" s="339">
        <v>91330</v>
      </c>
      <c r="B3568" s="340" t="s">
        <v>8526</v>
      </c>
      <c r="C3568" s="339" t="s">
        <v>63</v>
      </c>
      <c r="D3568" s="341">
        <v>934.75</v>
      </c>
      <c r="E3568">
        <v>1179.0899999999999</v>
      </c>
    </row>
    <row r="3569" spans="1:5">
      <c r="A3569" s="339">
        <v>100689</v>
      </c>
      <c r="B3569" s="340" t="s">
        <v>8527</v>
      </c>
      <c r="C3569" s="339" t="s">
        <v>63</v>
      </c>
      <c r="D3569" s="341">
        <v>1182.08</v>
      </c>
      <c r="E3569">
        <v>1448.64</v>
      </c>
    </row>
    <row r="3570" spans="1:5">
      <c r="A3570" s="339">
        <v>91332</v>
      </c>
      <c r="B3570" s="340" t="s">
        <v>8528</v>
      </c>
      <c r="C3570" s="339" t="s">
        <v>63</v>
      </c>
      <c r="D3570" s="341">
        <v>977.87</v>
      </c>
      <c r="E3570">
        <v>1225.4000000000001</v>
      </c>
    </row>
    <row r="3571" spans="1:5">
      <c r="A3571" s="339">
        <v>100688</v>
      </c>
      <c r="B3571" s="340" t="s">
        <v>8529</v>
      </c>
      <c r="C3571" s="339" t="s">
        <v>63</v>
      </c>
      <c r="D3571" s="341">
        <v>920.86</v>
      </c>
      <c r="E3571">
        <v>1132.72</v>
      </c>
    </row>
    <row r="3572" spans="1:5">
      <c r="A3572" s="339">
        <v>91329</v>
      </c>
      <c r="B3572" s="340" t="s">
        <v>8530</v>
      </c>
      <c r="C3572" s="339" t="s">
        <v>63</v>
      </c>
      <c r="D3572" s="341">
        <v>796.08</v>
      </c>
      <c r="E3572">
        <v>993.6</v>
      </c>
    </row>
    <row r="3573" spans="1:5">
      <c r="A3573" s="339">
        <v>100682</v>
      </c>
      <c r="B3573" s="340" t="s">
        <v>8531</v>
      </c>
      <c r="C3573" s="339" t="s">
        <v>63</v>
      </c>
      <c r="D3573" s="341">
        <v>931.83</v>
      </c>
      <c r="E3573">
        <v>1146.49</v>
      </c>
    </row>
    <row r="3574" spans="1:5">
      <c r="A3574" s="339">
        <v>91331</v>
      </c>
      <c r="B3574" s="340" t="s">
        <v>8532</v>
      </c>
      <c r="C3574" s="339" t="s">
        <v>63</v>
      </c>
      <c r="D3574" s="341">
        <v>825.2</v>
      </c>
      <c r="E3574">
        <v>1025.6500000000001</v>
      </c>
    </row>
    <row r="3575" spans="1:5">
      <c r="A3575" s="339">
        <v>100690</v>
      </c>
      <c r="B3575" s="340" t="s">
        <v>8533</v>
      </c>
      <c r="C3575" s="339" t="s">
        <v>63</v>
      </c>
      <c r="D3575" s="341">
        <v>993.67</v>
      </c>
      <c r="E3575">
        <v>1215.48</v>
      </c>
    </row>
    <row r="3576" spans="1:5">
      <c r="A3576" s="339">
        <v>91333</v>
      </c>
      <c r="B3576" s="340" t="s">
        <v>8534</v>
      </c>
      <c r="C3576" s="339" t="s">
        <v>63</v>
      </c>
      <c r="D3576" s="341">
        <v>867.64</v>
      </c>
      <c r="E3576">
        <v>1071.01</v>
      </c>
    </row>
    <row r="3577" spans="1:5">
      <c r="A3577" s="339">
        <v>90845</v>
      </c>
      <c r="B3577" s="340" t="s">
        <v>22683</v>
      </c>
      <c r="C3577" s="339" t="s">
        <v>63</v>
      </c>
      <c r="D3577" s="341">
        <v>1416.75</v>
      </c>
      <c r="E3577">
        <v>1694</v>
      </c>
    </row>
    <row r="3578" spans="1:5">
      <c r="A3578" s="339">
        <v>90846</v>
      </c>
      <c r="B3578" s="340" t="s">
        <v>22684</v>
      </c>
      <c r="C3578" s="339" t="s">
        <v>63</v>
      </c>
      <c r="D3578" s="341">
        <v>1495.98</v>
      </c>
      <c r="E3578">
        <v>1777.34</v>
      </c>
    </row>
    <row r="3579" spans="1:5">
      <c r="A3579" s="339">
        <v>91316</v>
      </c>
      <c r="B3579" s="340" t="s">
        <v>22685</v>
      </c>
      <c r="C3579" s="339" t="s">
        <v>63</v>
      </c>
      <c r="D3579" s="341">
        <v>1228.3399999999999</v>
      </c>
      <c r="E3579">
        <v>1460.84</v>
      </c>
    </row>
    <row r="3580" spans="1:5">
      <c r="A3580" s="339">
        <v>91317</v>
      </c>
      <c r="B3580" s="340" t="s">
        <v>22686</v>
      </c>
      <c r="C3580" s="339" t="s">
        <v>63</v>
      </c>
      <c r="D3580" s="341">
        <v>1306.8900000000001</v>
      </c>
      <c r="E3580">
        <v>1543.22</v>
      </c>
    </row>
    <row r="3581" spans="1:5">
      <c r="A3581" s="339">
        <v>90841</v>
      </c>
      <c r="B3581" s="340" t="s">
        <v>8535</v>
      </c>
      <c r="C3581" s="339" t="s">
        <v>63</v>
      </c>
      <c r="D3581" s="341">
        <v>1060.68</v>
      </c>
      <c r="E3581">
        <v>1316.57</v>
      </c>
    </row>
    <row r="3582" spans="1:5">
      <c r="A3582" s="339">
        <v>90847</v>
      </c>
      <c r="B3582" s="340" t="s">
        <v>8536</v>
      </c>
      <c r="C3582" s="339" t="s">
        <v>63</v>
      </c>
      <c r="D3582" s="341">
        <v>882.12</v>
      </c>
      <c r="E3582">
        <v>1123.26</v>
      </c>
    </row>
    <row r="3583" spans="1:5">
      <c r="A3583" s="339">
        <v>90842</v>
      </c>
      <c r="B3583" s="340" t="s">
        <v>8537</v>
      </c>
      <c r="C3583" s="339" t="s">
        <v>63</v>
      </c>
      <c r="D3583" s="341">
        <v>1070.9100000000001</v>
      </c>
      <c r="E3583">
        <v>1330</v>
      </c>
    </row>
    <row r="3584" spans="1:5">
      <c r="A3584" s="339">
        <v>90848</v>
      </c>
      <c r="B3584" s="340" t="s">
        <v>8538</v>
      </c>
      <c r="C3584" s="339" t="s">
        <v>63</v>
      </c>
      <c r="D3584" s="341">
        <v>892.35</v>
      </c>
      <c r="E3584">
        <v>1136.69</v>
      </c>
    </row>
    <row r="3585" spans="1:5">
      <c r="A3585" s="339">
        <v>90843</v>
      </c>
      <c r="B3585" s="340" t="s">
        <v>8539</v>
      </c>
      <c r="C3585" s="339" t="s">
        <v>63</v>
      </c>
      <c r="D3585" s="341">
        <v>1125.3699999999999</v>
      </c>
      <c r="E3585">
        <v>1391.93</v>
      </c>
    </row>
    <row r="3586" spans="1:5">
      <c r="A3586" s="339">
        <v>90849</v>
      </c>
      <c r="B3586" s="340" t="s">
        <v>8540</v>
      </c>
      <c r="C3586" s="339" t="s">
        <v>63</v>
      </c>
      <c r="D3586" s="341">
        <v>921.16</v>
      </c>
      <c r="E3586">
        <v>1168.69</v>
      </c>
    </row>
    <row r="3587" spans="1:5">
      <c r="A3587" s="339">
        <v>90844</v>
      </c>
      <c r="B3587" s="340" t="s">
        <v>8541</v>
      </c>
      <c r="C3587" s="339" t="s">
        <v>63</v>
      </c>
      <c r="D3587" s="341">
        <v>1215.27</v>
      </c>
      <c r="E3587">
        <v>1485.03</v>
      </c>
    </row>
    <row r="3588" spans="1:5">
      <c r="A3588" s="339">
        <v>90850</v>
      </c>
      <c r="B3588" s="340" t="s">
        <v>8542</v>
      </c>
      <c r="C3588" s="339" t="s">
        <v>63</v>
      </c>
      <c r="D3588" s="341">
        <v>1011.06</v>
      </c>
      <c r="E3588">
        <v>1261.79</v>
      </c>
    </row>
    <row r="3589" spans="1:5">
      <c r="A3589" s="339">
        <v>91312</v>
      </c>
      <c r="B3589" s="340" t="s">
        <v>8543</v>
      </c>
      <c r="C3589" s="339" t="s">
        <v>63</v>
      </c>
      <c r="D3589" s="341">
        <v>898.04</v>
      </c>
      <c r="E3589">
        <v>1109.9000000000001</v>
      </c>
    </row>
    <row r="3590" spans="1:5">
      <c r="A3590" s="339">
        <v>91318</v>
      </c>
      <c r="B3590" s="340" t="s">
        <v>8544</v>
      </c>
      <c r="C3590" s="339" t="s">
        <v>63</v>
      </c>
      <c r="D3590" s="341">
        <v>773.26</v>
      </c>
      <c r="E3590">
        <v>970.78</v>
      </c>
    </row>
    <row r="3591" spans="1:5">
      <c r="A3591" s="339">
        <v>91313</v>
      </c>
      <c r="B3591" s="340" t="s">
        <v>8545</v>
      </c>
      <c r="C3591" s="339" t="s">
        <v>63</v>
      </c>
      <c r="D3591" s="341">
        <v>889.43</v>
      </c>
      <c r="E3591">
        <v>1104.0899999999999</v>
      </c>
    </row>
    <row r="3592" spans="1:5">
      <c r="A3592" s="339">
        <v>91319</v>
      </c>
      <c r="B3592" s="340" t="s">
        <v>8546</v>
      </c>
      <c r="C3592" s="339" t="s">
        <v>63</v>
      </c>
      <c r="D3592" s="341">
        <v>782.8</v>
      </c>
      <c r="E3592">
        <v>983.25</v>
      </c>
    </row>
    <row r="3593" spans="1:5">
      <c r="A3593" s="339">
        <v>91314</v>
      </c>
      <c r="B3593" s="340" t="s">
        <v>8547</v>
      </c>
      <c r="C3593" s="339" t="s">
        <v>63</v>
      </c>
      <c r="D3593" s="341">
        <v>936.96</v>
      </c>
      <c r="E3593">
        <v>1158.77</v>
      </c>
    </row>
    <row r="3594" spans="1:5">
      <c r="A3594" s="339">
        <v>91320</v>
      </c>
      <c r="B3594" s="340" t="s">
        <v>8548</v>
      </c>
      <c r="C3594" s="339" t="s">
        <v>63</v>
      </c>
      <c r="D3594" s="341">
        <v>810.93</v>
      </c>
      <c r="E3594">
        <v>1014.3</v>
      </c>
    </row>
    <row r="3595" spans="1:5">
      <c r="A3595" s="339">
        <v>91315</v>
      </c>
      <c r="B3595" s="340" t="s">
        <v>8549</v>
      </c>
      <c r="C3595" s="339" t="s">
        <v>63</v>
      </c>
      <c r="D3595" s="341">
        <v>1026.18</v>
      </c>
      <c r="E3595">
        <v>1250.9100000000001</v>
      </c>
    </row>
    <row r="3596" spans="1:5">
      <c r="A3596" s="339">
        <v>91321</v>
      </c>
      <c r="B3596" s="340" t="s">
        <v>8550</v>
      </c>
      <c r="C3596" s="339" t="s">
        <v>63</v>
      </c>
      <c r="D3596" s="341">
        <v>900.15</v>
      </c>
      <c r="E3596">
        <v>1106.44</v>
      </c>
    </row>
    <row r="3597" spans="1:5">
      <c r="A3597" s="339">
        <v>90851</v>
      </c>
      <c r="B3597" s="340" t="s">
        <v>8551</v>
      </c>
      <c r="C3597" s="339" t="s">
        <v>63</v>
      </c>
      <c r="D3597" s="341">
        <v>1212.54</v>
      </c>
      <c r="E3597">
        <v>1470.76</v>
      </c>
    </row>
    <row r="3598" spans="1:5">
      <c r="A3598" s="339">
        <v>90852</v>
      </c>
      <c r="B3598" s="340" t="s">
        <v>8552</v>
      </c>
      <c r="C3598" s="339" t="s">
        <v>63</v>
      </c>
      <c r="D3598" s="341">
        <v>1291.77</v>
      </c>
      <c r="E3598">
        <v>1554.1</v>
      </c>
    </row>
    <row r="3599" spans="1:5">
      <c r="A3599" s="339">
        <v>91322</v>
      </c>
      <c r="B3599" s="340" t="s">
        <v>8553</v>
      </c>
      <c r="C3599" s="339" t="s">
        <v>63</v>
      </c>
      <c r="D3599" s="341">
        <v>1102.31</v>
      </c>
      <c r="E3599">
        <v>1316.37</v>
      </c>
    </row>
    <row r="3600" spans="1:5">
      <c r="A3600" s="339">
        <v>91323</v>
      </c>
      <c r="B3600" s="340" t="s">
        <v>8554</v>
      </c>
      <c r="C3600" s="339" t="s">
        <v>63</v>
      </c>
      <c r="D3600" s="341">
        <v>1180.8599999999999</v>
      </c>
      <c r="E3600">
        <v>1398.75</v>
      </c>
    </row>
    <row r="3601" spans="1:5">
      <c r="A3601" s="339">
        <v>100678</v>
      </c>
      <c r="B3601" s="340" t="s">
        <v>8555</v>
      </c>
      <c r="C3601" s="339" t="s">
        <v>63</v>
      </c>
      <c r="D3601" s="341">
        <v>1072.9100000000001</v>
      </c>
      <c r="E3601">
        <v>1328.8</v>
      </c>
    </row>
    <row r="3602" spans="1:5">
      <c r="A3602" s="339">
        <v>91013</v>
      </c>
      <c r="B3602" s="340" t="s">
        <v>8556</v>
      </c>
      <c r="C3602" s="339" t="s">
        <v>63</v>
      </c>
      <c r="D3602" s="341">
        <v>894.35</v>
      </c>
      <c r="E3602">
        <v>1135.49</v>
      </c>
    </row>
    <row r="3603" spans="1:5">
      <c r="A3603" s="339">
        <v>100680</v>
      </c>
      <c r="B3603" s="340" t="s">
        <v>8557</v>
      </c>
      <c r="C3603" s="339" t="s">
        <v>63</v>
      </c>
      <c r="D3603" s="341">
        <v>1083.72</v>
      </c>
      <c r="E3603">
        <v>1342.81</v>
      </c>
    </row>
    <row r="3604" spans="1:5">
      <c r="A3604" s="339">
        <v>91014</v>
      </c>
      <c r="B3604" s="340" t="s">
        <v>8558</v>
      </c>
      <c r="C3604" s="339" t="s">
        <v>63</v>
      </c>
      <c r="D3604" s="341">
        <v>905.16</v>
      </c>
      <c r="E3604">
        <v>1149.5</v>
      </c>
    </row>
    <row r="3605" spans="1:5">
      <c r="A3605" s="339">
        <v>100683</v>
      </c>
      <c r="B3605" s="340" t="s">
        <v>8559</v>
      </c>
      <c r="C3605" s="339" t="s">
        <v>63</v>
      </c>
      <c r="D3605" s="341">
        <v>1175.02</v>
      </c>
      <c r="E3605">
        <v>1441.58</v>
      </c>
    </row>
    <row r="3606" spans="1:5">
      <c r="A3606" s="339">
        <v>91015</v>
      </c>
      <c r="B3606" s="340" t="s">
        <v>8560</v>
      </c>
      <c r="C3606" s="339" t="s">
        <v>63</v>
      </c>
      <c r="D3606" s="341">
        <v>970.81</v>
      </c>
      <c r="E3606">
        <v>1218.3399999999999</v>
      </c>
    </row>
    <row r="3607" spans="1:5">
      <c r="A3607" s="339">
        <v>100685</v>
      </c>
      <c r="B3607" s="340" t="s">
        <v>8561</v>
      </c>
      <c r="C3607" s="339" t="s">
        <v>63</v>
      </c>
      <c r="D3607" s="341">
        <v>1226.1099999999999</v>
      </c>
      <c r="E3607">
        <v>1495.87</v>
      </c>
    </row>
    <row r="3608" spans="1:5">
      <c r="A3608" s="339">
        <v>91016</v>
      </c>
      <c r="B3608" s="340" t="s">
        <v>8562</v>
      </c>
      <c r="C3608" s="339" t="s">
        <v>63</v>
      </c>
      <c r="D3608" s="341">
        <v>1021.9</v>
      </c>
      <c r="E3608">
        <v>1272.6300000000001</v>
      </c>
    </row>
    <row r="3609" spans="1:5">
      <c r="A3609" s="339">
        <v>100679</v>
      </c>
      <c r="B3609" s="340" t="s">
        <v>8563</v>
      </c>
      <c r="C3609" s="339" t="s">
        <v>63</v>
      </c>
      <c r="D3609" s="341">
        <v>910.27</v>
      </c>
      <c r="E3609">
        <v>1122.1300000000001</v>
      </c>
    </row>
    <row r="3610" spans="1:5">
      <c r="A3610" s="339">
        <v>91324</v>
      </c>
      <c r="B3610" s="340" t="s">
        <v>8564</v>
      </c>
      <c r="C3610" s="339" t="s">
        <v>63</v>
      </c>
      <c r="D3610" s="341">
        <v>785.49</v>
      </c>
      <c r="E3610">
        <v>983.01</v>
      </c>
    </row>
    <row r="3611" spans="1:5">
      <c r="A3611" s="339">
        <v>100712</v>
      </c>
      <c r="B3611" s="340" t="s">
        <v>8565</v>
      </c>
      <c r="C3611" s="339" t="s">
        <v>63</v>
      </c>
      <c r="D3611" s="341">
        <v>902.24</v>
      </c>
      <c r="E3611">
        <v>1116.9000000000001</v>
      </c>
    </row>
    <row r="3612" spans="1:5">
      <c r="A3612" s="339">
        <v>91325</v>
      </c>
      <c r="B3612" s="340" t="s">
        <v>8566</v>
      </c>
      <c r="C3612" s="339" t="s">
        <v>63</v>
      </c>
      <c r="D3612" s="341">
        <v>795.61</v>
      </c>
      <c r="E3612">
        <v>996.06</v>
      </c>
    </row>
    <row r="3613" spans="1:5">
      <c r="A3613" s="339">
        <v>100684</v>
      </c>
      <c r="B3613" s="340" t="s">
        <v>8567</v>
      </c>
      <c r="C3613" s="339" t="s">
        <v>63</v>
      </c>
      <c r="D3613" s="341">
        <v>986.61</v>
      </c>
      <c r="E3613">
        <v>1208.42</v>
      </c>
    </row>
    <row r="3614" spans="1:5">
      <c r="A3614" s="339">
        <v>91326</v>
      </c>
      <c r="B3614" s="340" t="s">
        <v>8568</v>
      </c>
      <c r="C3614" s="339" t="s">
        <v>63</v>
      </c>
      <c r="D3614" s="341">
        <v>860.58</v>
      </c>
      <c r="E3614">
        <v>1063.95</v>
      </c>
    </row>
    <row r="3615" spans="1:5">
      <c r="A3615" s="339">
        <v>100686</v>
      </c>
      <c r="B3615" s="340" t="s">
        <v>22687</v>
      </c>
      <c r="C3615" s="339" t="s">
        <v>63</v>
      </c>
      <c r="D3615" s="341">
        <v>1037.02</v>
      </c>
      <c r="E3615">
        <v>1261.75</v>
      </c>
    </row>
    <row r="3616" spans="1:5">
      <c r="A3616" s="339">
        <v>91327</v>
      </c>
      <c r="B3616" s="340" t="s">
        <v>8569</v>
      </c>
      <c r="C3616" s="339" t="s">
        <v>63</v>
      </c>
      <c r="D3616" s="341">
        <v>910.99</v>
      </c>
      <c r="E3616">
        <v>1117.28</v>
      </c>
    </row>
    <row r="3617" spans="1:5">
      <c r="A3617" s="339">
        <v>100693</v>
      </c>
      <c r="B3617" s="340" t="s">
        <v>8570</v>
      </c>
      <c r="C3617" s="339" t="s">
        <v>63</v>
      </c>
      <c r="D3617" s="341">
        <v>2005.48</v>
      </c>
      <c r="E3617">
        <v>2282.73</v>
      </c>
    </row>
    <row r="3618" spans="1:5">
      <c r="A3618" s="339">
        <v>91336</v>
      </c>
      <c r="B3618" s="340" t="s">
        <v>22688</v>
      </c>
      <c r="C3618" s="339" t="s">
        <v>63</v>
      </c>
      <c r="D3618" s="341">
        <v>1801.27</v>
      </c>
      <c r="E3618">
        <v>2059.4899999999998</v>
      </c>
    </row>
    <row r="3619" spans="1:5">
      <c r="A3619" s="339">
        <v>100694</v>
      </c>
      <c r="B3619" s="340" t="s">
        <v>8571</v>
      </c>
      <c r="C3619" s="339" t="s">
        <v>63</v>
      </c>
      <c r="D3619" s="341">
        <v>1817.07</v>
      </c>
      <c r="E3619">
        <v>2049.5700000000002</v>
      </c>
    </row>
    <row r="3620" spans="1:5">
      <c r="A3620" s="339">
        <v>91337</v>
      </c>
      <c r="B3620" s="340" t="s">
        <v>22689</v>
      </c>
      <c r="C3620" s="339" t="s">
        <v>63</v>
      </c>
      <c r="D3620" s="341">
        <v>1691.04</v>
      </c>
      <c r="E3620">
        <v>1905.1</v>
      </c>
    </row>
    <row r="3621" spans="1:5">
      <c r="A3621" s="339">
        <v>100691</v>
      </c>
      <c r="B3621" s="340" t="s">
        <v>8572</v>
      </c>
      <c r="C3621" s="339" t="s">
        <v>63</v>
      </c>
      <c r="D3621" s="341">
        <v>1643.35</v>
      </c>
      <c r="E3621">
        <v>1909.91</v>
      </c>
    </row>
    <row r="3622" spans="1:5">
      <c r="A3622" s="339">
        <v>100692</v>
      </c>
      <c r="B3622" s="340" t="s">
        <v>8573</v>
      </c>
      <c r="C3622" s="339" t="s">
        <v>63</v>
      </c>
      <c r="D3622" s="341">
        <v>1454.94</v>
      </c>
      <c r="E3622">
        <v>1676.75</v>
      </c>
    </row>
    <row r="3623" spans="1:5">
      <c r="A3623" s="339">
        <v>91334</v>
      </c>
      <c r="B3623" s="340" t="s">
        <v>8574</v>
      </c>
      <c r="C3623" s="339" t="s">
        <v>63</v>
      </c>
      <c r="D3623" s="341">
        <v>1439.14</v>
      </c>
      <c r="E3623">
        <v>1686.67</v>
      </c>
    </row>
    <row r="3624" spans="1:5">
      <c r="A3624" s="339">
        <v>91335</v>
      </c>
      <c r="B3624" s="340" t="s">
        <v>8575</v>
      </c>
      <c r="C3624" s="339" t="s">
        <v>63</v>
      </c>
      <c r="D3624" s="341">
        <v>1328.91</v>
      </c>
      <c r="E3624">
        <v>1532.28</v>
      </c>
    </row>
    <row r="3625" spans="1:5">
      <c r="A3625" s="339">
        <v>90788</v>
      </c>
      <c r="B3625" s="340" t="s">
        <v>8576</v>
      </c>
      <c r="C3625" s="339" t="s">
        <v>63</v>
      </c>
      <c r="D3625" s="341">
        <v>923.5</v>
      </c>
      <c r="E3625">
        <v>939.64</v>
      </c>
    </row>
    <row r="3626" spans="1:5">
      <c r="A3626" s="339">
        <v>90789</v>
      </c>
      <c r="B3626" s="340" t="s">
        <v>8577</v>
      </c>
      <c r="C3626" s="339" t="s">
        <v>63</v>
      </c>
      <c r="D3626" s="341">
        <v>925.15</v>
      </c>
      <c r="E3626">
        <v>941.9</v>
      </c>
    </row>
    <row r="3627" spans="1:5">
      <c r="A3627" s="339">
        <v>90790</v>
      </c>
      <c r="B3627" s="340" t="s">
        <v>8578</v>
      </c>
      <c r="C3627" s="339" t="s">
        <v>63</v>
      </c>
      <c r="D3627" s="341">
        <v>953.23</v>
      </c>
      <c r="E3627">
        <v>970.62</v>
      </c>
    </row>
    <row r="3628" spans="1:5">
      <c r="A3628" s="339">
        <v>100675</v>
      </c>
      <c r="B3628" s="340" t="s">
        <v>8579</v>
      </c>
      <c r="C3628" s="339" t="s">
        <v>63</v>
      </c>
      <c r="D3628" s="341">
        <v>1030.68</v>
      </c>
      <c r="E3628">
        <v>1048</v>
      </c>
    </row>
    <row r="3629" spans="1:5">
      <c r="A3629" s="339">
        <v>90794</v>
      </c>
      <c r="B3629" s="340" t="s">
        <v>8580</v>
      </c>
      <c r="C3629" s="339" t="s">
        <v>63</v>
      </c>
      <c r="D3629" s="341">
        <v>810.86</v>
      </c>
      <c r="E3629">
        <v>840.83</v>
      </c>
    </row>
    <row r="3630" spans="1:5">
      <c r="A3630" s="339">
        <v>90796</v>
      </c>
      <c r="B3630" s="340" t="s">
        <v>8581</v>
      </c>
      <c r="C3630" s="339" t="s">
        <v>63</v>
      </c>
      <c r="D3630" s="341">
        <v>820.91</v>
      </c>
      <c r="E3630">
        <v>853.99</v>
      </c>
    </row>
    <row r="3631" spans="1:5">
      <c r="A3631" s="339">
        <v>90797</v>
      </c>
      <c r="B3631" s="340" t="s">
        <v>8582</v>
      </c>
      <c r="C3631" s="339" t="s">
        <v>63</v>
      </c>
      <c r="D3631" s="341">
        <v>825.93</v>
      </c>
      <c r="E3631">
        <v>860.57</v>
      </c>
    </row>
    <row r="3632" spans="1:5">
      <c r="A3632" s="339">
        <v>90791</v>
      </c>
      <c r="B3632" s="340" t="s">
        <v>8583</v>
      </c>
      <c r="C3632" s="339" t="s">
        <v>63</v>
      </c>
      <c r="D3632" s="341">
        <v>1114.8</v>
      </c>
      <c r="E3632">
        <v>1135.8399999999999</v>
      </c>
    </row>
    <row r="3633" spans="1:5">
      <c r="A3633" s="339">
        <v>90793</v>
      </c>
      <c r="B3633" s="340" t="s">
        <v>8584</v>
      </c>
      <c r="C3633" s="339" t="s">
        <v>63</v>
      </c>
      <c r="D3633" s="341">
        <v>1163.6099999999999</v>
      </c>
      <c r="E3633">
        <v>1187.6400000000001</v>
      </c>
    </row>
    <row r="3634" spans="1:5">
      <c r="A3634" s="339">
        <v>90798</v>
      </c>
      <c r="B3634" s="340" t="s">
        <v>8585</v>
      </c>
      <c r="C3634" s="339" t="s">
        <v>63</v>
      </c>
      <c r="D3634" s="341">
        <v>1189.0899999999999</v>
      </c>
      <c r="E3634">
        <v>1226.58</v>
      </c>
    </row>
    <row r="3635" spans="1:5">
      <c r="A3635" s="339">
        <v>90799</v>
      </c>
      <c r="B3635" s="340" t="s">
        <v>8586</v>
      </c>
      <c r="C3635" s="339" t="s">
        <v>63</v>
      </c>
      <c r="D3635" s="341">
        <v>1223.01</v>
      </c>
      <c r="E3635">
        <v>1262.25</v>
      </c>
    </row>
    <row r="3636" spans="1:5">
      <c r="A3636" s="339">
        <v>100704</v>
      </c>
      <c r="B3636" s="340" t="s">
        <v>8587</v>
      </c>
      <c r="C3636" s="339" t="s">
        <v>63</v>
      </c>
      <c r="D3636" s="341">
        <v>73.55</v>
      </c>
      <c r="E3636">
        <v>82.81</v>
      </c>
    </row>
    <row r="3637" spans="1:5">
      <c r="A3637" s="339">
        <v>106141</v>
      </c>
      <c r="B3637" s="340" t="s">
        <v>22690</v>
      </c>
      <c r="C3637" s="339" t="s">
        <v>63</v>
      </c>
      <c r="D3637" s="341">
        <v>0</v>
      </c>
      <c r="E3637">
        <v>0</v>
      </c>
    </row>
    <row r="3638" spans="1:5">
      <c r="A3638" s="339">
        <v>106139</v>
      </c>
      <c r="B3638" s="340" t="s">
        <v>22691</v>
      </c>
      <c r="C3638" s="339" t="s">
        <v>63</v>
      </c>
      <c r="D3638" s="341">
        <v>0</v>
      </c>
      <c r="E3638">
        <v>0</v>
      </c>
    </row>
    <row r="3639" spans="1:5">
      <c r="A3639" s="339">
        <v>106140</v>
      </c>
      <c r="B3639" s="340" t="s">
        <v>22692</v>
      </c>
      <c r="C3639" s="339" t="s">
        <v>63</v>
      </c>
      <c r="D3639" s="341">
        <v>0</v>
      </c>
      <c r="E3639">
        <v>0</v>
      </c>
    </row>
    <row r="3640" spans="1:5">
      <c r="A3640" s="339">
        <v>90838</v>
      </c>
      <c r="B3640" s="340" t="s">
        <v>22693</v>
      </c>
      <c r="C3640" s="339" t="s">
        <v>63</v>
      </c>
      <c r="D3640" s="341">
        <v>1672.47</v>
      </c>
      <c r="E3640">
        <v>1710.38</v>
      </c>
    </row>
    <row r="3641" spans="1:5">
      <c r="A3641" s="339">
        <v>94805</v>
      </c>
      <c r="B3641" s="340" t="s">
        <v>8588</v>
      </c>
      <c r="C3641" s="339" t="s">
        <v>63</v>
      </c>
      <c r="D3641" s="341">
        <v>921.78</v>
      </c>
      <c r="E3641">
        <v>910.16</v>
      </c>
    </row>
    <row r="3642" spans="1:5">
      <c r="A3642" s="339">
        <v>106145</v>
      </c>
      <c r="B3642" s="340" t="s">
        <v>8589</v>
      </c>
      <c r="C3642" s="339" t="s">
        <v>63</v>
      </c>
      <c r="D3642" s="341">
        <v>913.35</v>
      </c>
      <c r="E3642">
        <v>919.02</v>
      </c>
    </row>
    <row r="3643" spans="1:5">
      <c r="A3643" s="339">
        <v>106146</v>
      </c>
      <c r="B3643" s="340" t="s">
        <v>22694</v>
      </c>
      <c r="C3643" s="339" t="s">
        <v>63</v>
      </c>
      <c r="D3643" s="341">
        <v>770</v>
      </c>
      <c r="E3643">
        <v>790.76</v>
      </c>
    </row>
    <row r="3644" spans="1:5">
      <c r="A3644" s="339">
        <v>100702</v>
      </c>
      <c r="B3644" s="340" t="s">
        <v>8590</v>
      </c>
      <c r="C3644" s="339" t="s">
        <v>5029</v>
      </c>
      <c r="D3644" s="341">
        <v>507.85</v>
      </c>
      <c r="E3644">
        <v>504.13</v>
      </c>
    </row>
    <row r="3645" spans="1:5">
      <c r="A3645" s="339">
        <v>106148</v>
      </c>
      <c r="B3645" s="340" t="s">
        <v>22695</v>
      </c>
      <c r="C3645" s="339" t="s">
        <v>63</v>
      </c>
      <c r="D3645" s="341">
        <v>0</v>
      </c>
      <c r="E3645">
        <v>0</v>
      </c>
    </row>
    <row r="3646" spans="1:5">
      <c r="A3646" s="339">
        <v>100701</v>
      </c>
      <c r="B3646" s="340" t="s">
        <v>8591</v>
      </c>
      <c r="C3646" s="339" t="s">
        <v>5029</v>
      </c>
      <c r="D3646" s="341">
        <v>684.65</v>
      </c>
      <c r="E3646">
        <v>696.7</v>
      </c>
    </row>
    <row r="3647" spans="1:5">
      <c r="A3647" s="339">
        <v>100700</v>
      </c>
      <c r="B3647" s="340" t="s">
        <v>8592</v>
      </c>
      <c r="C3647" s="339" t="s">
        <v>63</v>
      </c>
      <c r="D3647" s="341">
        <v>897.22</v>
      </c>
      <c r="E3647">
        <v>1057.19</v>
      </c>
    </row>
    <row r="3648" spans="1:5">
      <c r="A3648" s="339">
        <v>91295</v>
      </c>
      <c r="B3648" s="340" t="s">
        <v>22696</v>
      </c>
      <c r="C3648" s="339" t="s">
        <v>63</v>
      </c>
      <c r="D3648" s="341">
        <v>364.24</v>
      </c>
      <c r="E3648">
        <v>419.21</v>
      </c>
    </row>
    <row r="3649" spans="1:5">
      <c r="A3649" s="339">
        <v>91296</v>
      </c>
      <c r="B3649" s="340" t="s">
        <v>22697</v>
      </c>
      <c r="C3649" s="339" t="s">
        <v>63</v>
      </c>
      <c r="D3649" s="341">
        <v>391.89</v>
      </c>
      <c r="E3649">
        <v>449.22</v>
      </c>
    </row>
    <row r="3650" spans="1:5">
      <c r="A3650" s="339">
        <v>91297</v>
      </c>
      <c r="B3650" s="340" t="s">
        <v>8593</v>
      </c>
      <c r="C3650" s="339" t="s">
        <v>63</v>
      </c>
      <c r="D3650" s="341">
        <v>432.85</v>
      </c>
      <c r="E3650">
        <v>492.53</v>
      </c>
    </row>
    <row r="3651" spans="1:5">
      <c r="A3651" s="339">
        <v>90820</v>
      </c>
      <c r="B3651" s="340" t="s">
        <v>8594</v>
      </c>
      <c r="C3651" s="339" t="s">
        <v>63</v>
      </c>
      <c r="D3651" s="341">
        <v>341.42</v>
      </c>
      <c r="E3651">
        <v>396.39</v>
      </c>
    </row>
    <row r="3652" spans="1:5">
      <c r="A3652" s="339">
        <v>90821</v>
      </c>
      <c r="B3652" s="340" t="s">
        <v>8595</v>
      </c>
      <c r="C3652" s="339" t="s">
        <v>63</v>
      </c>
      <c r="D3652" s="341">
        <v>349.49</v>
      </c>
      <c r="E3652">
        <v>406.82</v>
      </c>
    </row>
    <row r="3653" spans="1:5">
      <c r="A3653" s="339">
        <v>90822</v>
      </c>
      <c r="B3653" s="340" t="s">
        <v>8596</v>
      </c>
      <c r="C3653" s="339" t="s">
        <v>63</v>
      </c>
      <c r="D3653" s="341">
        <v>376.14</v>
      </c>
      <c r="E3653">
        <v>435.82</v>
      </c>
    </row>
    <row r="3654" spans="1:5">
      <c r="A3654" s="339">
        <v>90823</v>
      </c>
      <c r="B3654" s="340" t="s">
        <v>8597</v>
      </c>
      <c r="C3654" s="339" t="s">
        <v>63</v>
      </c>
      <c r="D3654" s="341">
        <v>463.89</v>
      </c>
      <c r="E3654">
        <v>525.91999999999996</v>
      </c>
    </row>
    <row r="3655" spans="1:5">
      <c r="A3655" s="339">
        <v>90824</v>
      </c>
      <c r="B3655" s="340" t="s">
        <v>22698</v>
      </c>
      <c r="C3655" s="339" t="s">
        <v>63</v>
      </c>
      <c r="D3655" s="341">
        <v>667.52</v>
      </c>
      <c r="E3655">
        <v>737.89</v>
      </c>
    </row>
    <row r="3656" spans="1:5">
      <c r="A3656" s="339">
        <v>91009</v>
      </c>
      <c r="B3656" s="340" t="s">
        <v>8598</v>
      </c>
      <c r="C3656" s="339" t="s">
        <v>63</v>
      </c>
      <c r="D3656" s="341">
        <v>353.65</v>
      </c>
      <c r="E3656">
        <v>408.62</v>
      </c>
    </row>
    <row r="3657" spans="1:5">
      <c r="A3657" s="339">
        <v>91010</v>
      </c>
      <c r="B3657" s="340" t="s">
        <v>8599</v>
      </c>
      <c r="C3657" s="339" t="s">
        <v>63</v>
      </c>
      <c r="D3657" s="341">
        <v>362.3</v>
      </c>
      <c r="E3657">
        <v>419.63</v>
      </c>
    </row>
    <row r="3658" spans="1:5">
      <c r="A3658" s="339">
        <v>91011</v>
      </c>
      <c r="B3658" s="340" t="s">
        <v>8600</v>
      </c>
      <c r="C3658" s="339" t="s">
        <v>63</v>
      </c>
      <c r="D3658" s="341">
        <v>425.79</v>
      </c>
      <c r="E3658">
        <v>485.47</v>
      </c>
    </row>
    <row r="3659" spans="1:5">
      <c r="A3659" s="339">
        <v>91012</v>
      </c>
      <c r="B3659" s="340" t="s">
        <v>8601</v>
      </c>
      <c r="C3659" s="339" t="s">
        <v>63</v>
      </c>
      <c r="D3659" s="341">
        <v>474.73</v>
      </c>
      <c r="E3659">
        <v>536.76</v>
      </c>
    </row>
    <row r="3660" spans="1:5">
      <c r="A3660" s="339">
        <v>91298</v>
      </c>
      <c r="B3660" s="340" t="s">
        <v>8602</v>
      </c>
      <c r="C3660" s="339" t="s">
        <v>63</v>
      </c>
      <c r="D3660" s="341">
        <v>894.12</v>
      </c>
      <c r="E3660">
        <v>953.8</v>
      </c>
    </row>
    <row r="3661" spans="1:5">
      <c r="A3661" s="339">
        <v>90825</v>
      </c>
      <c r="B3661" s="340" t="s">
        <v>22699</v>
      </c>
      <c r="C3661" s="339" t="s">
        <v>63</v>
      </c>
      <c r="D3661" s="341">
        <v>744.6</v>
      </c>
      <c r="E3661">
        <v>818.23</v>
      </c>
    </row>
    <row r="3662" spans="1:5">
      <c r="A3662" s="339">
        <v>91299</v>
      </c>
      <c r="B3662" s="340" t="s">
        <v>22700</v>
      </c>
      <c r="C3662" s="339" t="s">
        <v>63</v>
      </c>
      <c r="D3662" s="341">
        <v>1256.25</v>
      </c>
      <c r="E3662">
        <v>1326.62</v>
      </c>
    </row>
    <row r="3663" spans="1:5">
      <c r="A3663" s="339">
        <v>91341</v>
      </c>
      <c r="B3663" s="340" t="s">
        <v>8603</v>
      </c>
      <c r="C3663" s="339" t="s">
        <v>5029</v>
      </c>
      <c r="D3663" s="341">
        <v>708.06</v>
      </c>
      <c r="E3663">
        <v>701.96</v>
      </c>
    </row>
    <row r="3664" spans="1:5">
      <c r="A3664" s="339">
        <v>94806</v>
      </c>
      <c r="B3664" s="340" t="s">
        <v>22701</v>
      </c>
      <c r="C3664" s="339" t="s">
        <v>63</v>
      </c>
      <c r="D3664" s="341">
        <v>783.75</v>
      </c>
      <c r="E3664">
        <v>788.99</v>
      </c>
    </row>
    <row r="3665" spans="1:5">
      <c r="A3665" s="339">
        <v>94807</v>
      </c>
      <c r="B3665" s="340" t="s">
        <v>22702</v>
      </c>
      <c r="C3665" s="339" t="s">
        <v>63</v>
      </c>
      <c r="D3665" s="341">
        <v>716.05</v>
      </c>
      <c r="E3665">
        <v>722.06</v>
      </c>
    </row>
    <row r="3666" spans="1:5">
      <c r="A3666" s="339">
        <v>106142</v>
      </c>
      <c r="B3666" s="340" t="s">
        <v>8604</v>
      </c>
      <c r="C3666" s="339" t="s">
        <v>63</v>
      </c>
      <c r="D3666" s="341">
        <v>918.21</v>
      </c>
      <c r="E3666">
        <v>927.96</v>
      </c>
    </row>
    <row r="3667" spans="1:5">
      <c r="A3667" s="339">
        <v>106143</v>
      </c>
      <c r="B3667" s="340" t="s">
        <v>8605</v>
      </c>
      <c r="C3667" s="339" t="s">
        <v>63</v>
      </c>
      <c r="D3667" s="341">
        <v>946.07</v>
      </c>
      <c r="E3667">
        <v>956.37</v>
      </c>
    </row>
    <row r="3668" spans="1:5">
      <c r="A3668" s="339">
        <v>106144</v>
      </c>
      <c r="B3668" s="340" t="s">
        <v>8606</v>
      </c>
      <c r="C3668" s="339" t="s">
        <v>63</v>
      </c>
      <c r="D3668" s="341">
        <v>1109.58</v>
      </c>
      <c r="E3668">
        <v>1124.29</v>
      </c>
    </row>
    <row r="3669" spans="1:5">
      <c r="A3669" s="339">
        <v>100703</v>
      </c>
      <c r="B3669" s="340" t="s">
        <v>8607</v>
      </c>
      <c r="C3669" s="339" t="s">
        <v>63</v>
      </c>
      <c r="D3669" s="341">
        <v>31.2</v>
      </c>
      <c r="E3669">
        <v>35.369999999999997</v>
      </c>
    </row>
    <row r="3670" spans="1:5">
      <c r="A3670" s="339">
        <v>106147</v>
      </c>
      <c r="B3670" s="340" t="s">
        <v>8608</v>
      </c>
      <c r="C3670" s="339" t="s">
        <v>63</v>
      </c>
      <c r="D3670" s="341">
        <v>105.32</v>
      </c>
      <c r="E3670">
        <v>144.38999999999999</v>
      </c>
    </row>
    <row r="3671" spans="1:5">
      <c r="A3671" s="339">
        <v>100695</v>
      </c>
      <c r="B3671" s="340" t="s">
        <v>8609</v>
      </c>
      <c r="C3671" s="339" t="s">
        <v>63</v>
      </c>
      <c r="D3671" s="341">
        <v>74.41</v>
      </c>
      <c r="E3671">
        <v>100.82</v>
      </c>
    </row>
    <row r="3672" spans="1:5">
      <c r="A3672" s="339">
        <v>100696</v>
      </c>
      <c r="B3672" s="340" t="s">
        <v>8610</v>
      </c>
      <c r="C3672" s="339" t="s">
        <v>63</v>
      </c>
      <c r="D3672" s="341">
        <v>82.49</v>
      </c>
      <c r="E3672">
        <v>112.08</v>
      </c>
    </row>
    <row r="3673" spans="1:5">
      <c r="A3673" s="339">
        <v>100697</v>
      </c>
      <c r="B3673" s="340" t="s">
        <v>8611</v>
      </c>
      <c r="C3673" s="339" t="s">
        <v>63</v>
      </c>
      <c r="D3673" s="341">
        <v>90.58</v>
      </c>
      <c r="E3673">
        <v>123.34</v>
      </c>
    </row>
    <row r="3674" spans="1:5">
      <c r="A3674" s="339">
        <v>100698</v>
      </c>
      <c r="B3674" s="340" t="s">
        <v>8612</v>
      </c>
      <c r="C3674" s="339" t="s">
        <v>63</v>
      </c>
      <c r="D3674" s="341">
        <v>98.67</v>
      </c>
      <c r="E3674">
        <v>134.6</v>
      </c>
    </row>
    <row r="3675" spans="1:5">
      <c r="A3675" s="339">
        <v>100699</v>
      </c>
      <c r="B3675" s="340" t="s">
        <v>8613</v>
      </c>
      <c r="C3675" s="339" t="s">
        <v>63</v>
      </c>
      <c r="D3675" s="341">
        <v>118.19</v>
      </c>
      <c r="E3675">
        <v>161.63999999999999</v>
      </c>
    </row>
    <row r="3676" spans="1:5">
      <c r="A3676" s="339">
        <v>100705</v>
      </c>
      <c r="B3676" s="340" t="s">
        <v>8614</v>
      </c>
      <c r="C3676" s="339" t="s">
        <v>63</v>
      </c>
      <c r="D3676" s="341">
        <v>70.12</v>
      </c>
      <c r="E3676">
        <v>79.400000000000006</v>
      </c>
    </row>
    <row r="3677" spans="1:5">
      <c r="A3677" s="339">
        <v>101173</v>
      </c>
      <c r="B3677" s="340" t="s">
        <v>8615</v>
      </c>
      <c r="C3677" s="339" t="s">
        <v>202</v>
      </c>
      <c r="D3677" s="341">
        <v>72.88</v>
      </c>
      <c r="E3677">
        <v>66.86</v>
      </c>
    </row>
    <row r="3678" spans="1:5">
      <c r="A3678" s="339">
        <v>101174</v>
      </c>
      <c r="B3678" s="340" t="s">
        <v>8616</v>
      </c>
      <c r="C3678" s="339" t="s">
        <v>202</v>
      </c>
      <c r="D3678" s="341">
        <v>102.46</v>
      </c>
      <c r="E3678">
        <v>96.6</v>
      </c>
    </row>
    <row r="3679" spans="1:5">
      <c r="A3679" s="339">
        <v>101175</v>
      </c>
      <c r="B3679" s="340" t="s">
        <v>8617</v>
      </c>
      <c r="C3679" s="339" t="s">
        <v>202</v>
      </c>
      <c r="D3679" s="341">
        <v>140.32</v>
      </c>
      <c r="E3679">
        <v>131.72999999999999</v>
      </c>
    </row>
    <row r="3680" spans="1:5">
      <c r="A3680" s="339">
        <v>101176</v>
      </c>
      <c r="B3680" s="340" t="s">
        <v>8618</v>
      </c>
      <c r="C3680" s="339" t="s">
        <v>202</v>
      </c>
      <c r="D3680" s="341">
        <v>170.34</v>
      </c>
      <c r="E3680">
        <v>157.54</v>
      </c>
    </row>
    <row r="3681" spans="1:5">
      <c r="A3681" s="339">
        <v>101183</v>
      </c>
      <c r="B3681" s="340" t="s">
        <v>8619</v>
      </c>
      <c r="C3681" s="339" t="s">
        <v>202</v>
      </c>
      <c r="D3681" s="341">
        <v>0</v>
      </c>
      <c r="E3681">
        <v>0</v>
      </c>
    </row>
    <row r="3682" spans="1:5">
      <c r="A3682" s="339">
        <v>101184</v>
      </c>
      <c r="B3682" s="340" t="s">
        <v>8620</v>
      </c>
      <c r="C3682" s="339" t="s">
        <v>202</v>
      </c>
      <c r="D3682" s="341">
        <v>0</v>
      </c>
      <c r="E3682">
        <v>0</v>
      </c>
    </row>
    <row r="3683" spans="1:5">
      <c r="A3683" s="339">
        <v>101182</v>
      </c>
      <c r="B3683" s="340" t="s">
        <v>8621</v>
      </c>
      <c r="C3683" s="339" t="s">
        <v>202</v>
      </c>
      <c r="D3683" s="341">
        <v>0</v>
      </c>
      <c r="E3683">
        <v>0</v>
      </c>
    </row>
    <row r="3684" spans="1:5">
      <c r="A3684" s="339">
        <v>101185</v>
      </c>
      <c r="B3684" s="340" t="s">
        <v>8622</v>
      </c>
      <c r="C3684" s="339" t="s">
        <v>202</v>
      </c>
      <c r="D3684" s="341">
        <v>0</v>
      </c>
      <c r="E3684">
        <v>0</v>
      </c>
    </row>
    <row r="3685" spans="1:5">
      <c r="A3685" s="339">
        <v>101186</v>
      </c>
      <c r="B3685" s="340" t="s">
        <v>8623</v>
      </c>
      <c r="C3685" s="339" t="s">
        <v>202</v>
      </c>
      <c r="D3685" s="341">
        <v>0</v>
      </c>
      <c r="E3685">
        <v>0</v>
      </c>
    </row>
    <row r="3686" spans="1:5">
      <c r="A3686" s="339">
        <v>101187</v>
      </c>
      <c r="B3686" s="340" t="s">
        <v>8624</v>
      </c>
      <c r="C3686" s="339" t="s">
        <v>202</v>
      </c>
      <c r="D3686" s="341">
        <v>0</v>
      </c>
      <c r="E3686">
        <v>0</v>
      </c>
    </row>
    <row r="3687" spans="1:5">
      <c r="A3687" s="339">
        <v>101177</v>
      </c>
      <c r="B3687" s="340" t="s">
        <v>8625</v>
      </c>
      <c r="C3687" s="339" t="s">
        <v>202</v>
      </c>
      <c r="D3687" s="341">
        <v>0</v>
      </c>
      <c r="E3687">
        <v>0</v>
      </c>
    </row>
    <row r="3688" spans="1:5">
      <c r="A3688" s="339">
        <v>101178</v>
      </c>
      <c r="B3688" s="340" t="s">
        <v>8626</v>
      </c>
      <c r="C3688" s="339" t="s">
        <v>202</v>
      </c>
      <c r="D3688" s="341">
        <v>0</v>
      </c>
      <c r="E3688">
        <v>0</v>
      </c>
    </row>
    <row r="3689" spans="1:5">
      <c r="A3689" s="339">
        <v>101180</v>
      </c>
      <c r="B3689" s="340" t="s">
        <v>8627</v>
      </c>
      <c r="C3689" s="339" t="s">
        <v>202</v>
      </c>
      <c r="D3689" s="341">
        <v>0</v>
      </c>
      <c r="E3689">
        <v>0</v>
      </c>
    </row>
    <row r="3690" spans="1:5">
      <c r="A3690" s="339">
        <v>101179</v>
      </c>
      <c r="B3690" s="340" t="s">
        <v>8628</v>
      </c>
      <c r="C3690" s="339" t="s">
        <v>202</v>
      </c>
      <c r="D3690" s="341">
        <v>0</v>
      </c>
      <c r="E3690">
        <v>0</v>
      </c>
    </row>
    <row r="3691" spans="1:5">
      <c r="A3691" s="339">
        <v>101181</v>
      </c>
      <c r="B3691" s="340" t="s">
        <v>8629</v>
      </c>
      <c r="C3691" s="339" t="s">
        <v>202</v>
      </c>
      <c r="D3691" s="341">
        <v>0</v>
      </c>
      <c r="E3691">
        <v>0</v>
      </c>
    </row>
    <row r="3692" spans="1:5">
      <c r="A3692" s="339">
        <v>100899</v>
      </c>
      <c r="B3692" s="340" t="s">
        <v>8630</v>
      </c>
      <c r="C3692" s="339" t="s">
        <v>202</v>
      </c>
      <c r="D3692" s="341">
        <v>105.5</v>
      </c>
      <c r="E3692">
        <v>96.38</v>
      </c>
    </row>
    <row r="3693" spans="1:5">
      <c r="A3693" s="339">
        <v>100896</v>
      </c>
      <c r="B3693" s="340" t="s">
        <v>8631</v>
      </c>
      <c r="C3693" s="339" t="s">
        <v>202</v>
      </c>
      <c r="D3693" s="341">
        <v>82.32</v>
      </c>
      <c r="E3693">
        <v>60.58</v>
      </c>
    </row>
    <row r="3694" spans="1:5">
      <c r="A3694" s="339">
        <v>100897</v>
      </c>
      <c r="B3694" s="340" t="s">
        <v>8632</v>
      </c>
      <c r="C3694" s="339" t="s">
        <v>202</v>
      </c>
      <c r="D3694" s="341">
        <v>171.68</v>
      </c>
      <c r="E3694">
        <v>114.19</v>
      </c>
    </row>
    <row r="3695" spans="1:5">
      <c r="A3695" s="339">
        <v>100900</v>
      </c>
      <c r="B3695" s="340" t="s">
        <v>8633</v>
      </c>
      <c r="C3695" s="339" t="s">
        <v>202</v>
      </c>
      <c r="D3695" s="341">
        <v>400.61</v>
      </c>
      <c r="E3695">
        <v>248.05</v>
      </c>
    </row>
    <row r="3696" spans="1:5">
      <c r="A3696" s="339">
        <v>100898</v>
      </c>
      <c r="B3696" s="340" t="s">
        <v>8634</v>
      </c>
      <c r="C3696" s="339" t="s">
        <v>202</v>
      </c>
      <c r="D3696" s="341">
        <v>346.18</v>
      </c>
      <c r="E3696">
        <v>214.58</v>
      </c>
    </row>
    <row r="3697" spans="1:5">
      <c r="A3697" s="339">
        <v>100892</v>
      </c>
      <c r="B3697" s="340" t="s">
        <v>8635</v>
      </c>
      <c r="C3697" s="339" t="s">
        <v>101</v>
      </c>
      <c r="D3697" s="341">
        <v>12.41</v>
      </c>
      <c r="E3697">
        <v>12.88</v>
      </c>
    </row>
    <row r="3698" spans="1:5">
      <c r="A3698" s="339">
        <v>100893</v>
      </c>
      <c r="B3698" s="340" t="s">
        <v>8636</v>
      </c>
      <c r="C3698" s="339" t="s">
        <v>101</v>
      </c>
      <c r="D3698" s="341">
        <v>12.22</v>
      </c>
      <c r="E3698">
        <v>12.61</v>
      </c>
    </row>
    <row r="3699" spans="1:5">
      <c r="A3699" s="339">
        <v>100894</v>
      </c>
      <c r="B3699" s="340" t="s">
        <v>8637</v>
      </c>
      <c r="C3699" s="339" t="s">
        <v>101</v>
      </c>
      <c r="D3699" s="341">
        <v>12.08</v>
      </c>
      <c r="E3699">
        <v>12.46</v>
      </c>
    </row>
    <row r="3700" spans="1:5">
      <c r="A3700" s="339">
        <v>100889</v>
      </c>
      <c r="B3700" s="340" t="s">
        <v>8638</v>
      </c>
      <c r="C3700" s="339" t="s">
        <v>101</v>
      </c>
      <c r="D3700" s="341">
        <v>11.94</v>
      </c>
      <c r="E3700">
        <v>12.24</v>
      </c>
    </row>
    <row r="3701" spans="1:5">
      <c r="A3701" s="339">
        <v>100891</v>
      </c>
      <c r="B3701" s="340" t="s">
        <v>8639</v>
      </c>
      <c r="C3701" s="339" t="s">
        <v>101</v>
      </c>
      <c r="D3701" s="341">
        <v>0</v>
      </c>
      <c r="E3701">
        <v>0</v>
      </c>
    </row>
    <row r="3702" spans="1:5">
      <c r="A3702" s="339">
        <v>100890</v>
      </c>
      <c r="B3702" s="340" t="s">
        <v>8640</v>
      </c>
      <c r="C3702" s="339" t="s">
        <v>101</v>
      </c>
      <c r="D3702" s="341">
        <v>11.77</v>
      </c>
      <c r="E3702">
        <v>12.02</v>
      </c>
    </row>
    <row r="3703" spans="1:5">
      <c r="A3703" s="339">
        <v>100658</v>
      </c>
      <c r="B3703" s="340" t="s">
        <v>8641</v>
      </c>
      <c r="C3703" s="339" t="s">
        <v>202</v>
      </c>
      <c r="D3703" s="341">
        <v>366.8</v>
      </c>
      <c r="E3703">
        <v>379.85</v>
      </c>
    </row>
    <row r="3704" spans="1:5">
      <c r="A3704" s="339">
        <v>100657</v>
      </c>
      <c r="B3704" s="340" t="s">
        <v>8642</v>
      </c>
      <c r="C3704" s="339" t="s">
        <v>202</v>
      </c>
      <c r="D3704" s="341">
        <v>157.41</v>
      </c>
      <c r="E3704">
        <v>167.11</v>
      </c>
    </row>
    <row r="3705" spans="1:5">
      <c r="A3705" s="339">
        <v>100656</v>
      </c>
      <c r="B3705" s="340" t="s">
        <v>8643</v>
      </c>
      <c r="C3705" s="339" t="s">
        <v>202</v>
      </c>
      <c r="D3705" s="341">
        <v>121.54</v>
      </c>
      <c r="E3705">
        <v>130.36000000000001</v>
      </c>
    </row>
    <row r="3706" spans="1:5">
      <c r="A3706" s="339">
        <v>102649</v>
      </c>
      <c r="B3706" s="340" t="s">
        <v>8644</v>
      </c>
      <c r="C3706" s="339" t="s">
        <v>202</v>
      </c>
      <c r="D3706" s="341">
        <v>404.37</v>
      </c>
      <c r="E3706">
        <v>379.49</v>
      </c>
    </row>
    <row r="3707" spans="1:5">
      <c r="A3707" s="339">
        <v>102645</v>
      </c>
      <c r="B3707" s="340" t="s">
        <v>8645</v>
      </c>
      <c r="C3707" s="339" t="s">
        <v>202</v>
      </c>
      <c r="D3707" s="341">
        <v>287.95</v>
      </c>
      <c r="E3707">
        <v>247.36</v>
      </c>
    </row>
    <row r="3708" spans="1:5">
      <c r="A3708" s="339">
        <v>102650</v>
      </c>
      <c r="B3708" s="340" t="s">
        <v>8646</v>
      </c>
      <c r="C3708" s="339" t="s">
        <v>202</v>
      </c>
      <c r="D3708" s="341">
        <v>585.70000000000005</v>
      </c>
      <c r="E3708">
        <v>534.65</v>
      </c>
    </row>
    <row r="3709" spans="1:5">
      <c r="A3709" s="339">
        <v>102646</v>
      </c>
      <c r="B3709" s="340" t="s">
        <v>8647</v>
      </c>
      <c r="C3709" s="339" t="s">
        <v>202</v>
      </c>
      <c r="D3709" s="341">
        <v>440.09</v>
      </c>
      <c r="E3709">
        <v>369.4</v>
      </c>
    </row>
    <row r="3710" spans="1:5">
      <c r="A3710" s="339">
        <v>102651</v>
      </c>
      <c r="B3710" s="340" t="s">
        <v>8648</v>
      </c>
      <c r="C3710" s="339" t="s">
        <v>202</v>
      </c>
      <c r="D3710" s="341">
        <v>762.24</v>
      </c>
      <c r="E3710">
        <v>691.56</v>
      </c>
    </row>
    <row r="3711" spans="1:5">
      <c r="A3711" s="339">
        <v>102647</v>
      </c>
      <c r="B3711" s="340" t="s">
        <v>8649</v>
      </c>
      <c r="C3711" s="339" t="s">
        <v>202</v>
      </c>
      <c r="D3711" s="341">
        <v>579.11</v>
      </c>
      <c r="E3711">
        <v>483.76</v>
      </c>
    </row>
    <row r="3712" spans="1:5">
      <c r="A3712" s="339">
        <v>102652</v>
      </c>
      <c r="B3712" s="340" t="s">
        <v>8650</v>
      </c>
      <c r="C3712" s="339" t="s">
        <v>202</v>
      </c>
      <c r="D3712" s="341">
        <v>984.16</v>
      </c>
      <c r="E3712">
        <v>876.97</v>
      </c>
    </row>
    <row r="3713" spans="1:5">
      <c r="A3713" s="339">
        <v>102648</v>
      </c>
      <c r="B3713" s="340" t="s">
        <v>8651</v>
      </c>
      <c r="C3713" s="339" t="s">
        <v>202</v>
      </c>
      <c r="D3713" s="341">
        <v>769.46</v>
      </c>
      <c r="E3713">
        <v>633.5</v>
      </c>
    </row>
    <row r="3714" spans="1:5">
      <c r="A3714" s="339">
        <v>106794</v>
      </c>
      <c r="B3714" s="340" t="s">
        <v>22703</v>
      </c>
      <c r="C3714" s="339" t="s">
        <v>202</v>
      </c>
      <c r="D3714" s="341">
        <v>151.24</v>
      </c>
      <c r="E3714">
        <v>108.86</v>
      </c>
    </row>
    <row r="3715" spans="1:5">
      <c r="A3715" s="339">
        <v>100651</v>
      </c>
      <c r="B3715" s="340" t="s">
        <v>22704</v>
      </c>
      <c r="C3715" s="339" t="s">
        <v>202</v>
      </c>
      <c r="D3715" s="341">
        <v>181.49</v>
      </c>
      <c r="E3715">
        <v>132.55000000000001</v>
      </c>
    </row>
    <row r="3716" spans="1:5">
      <c r="A3716" s="339">
        <v>106804</v>
      </c>
      <c r="B3716" s="340" t="s">
        <v>22705</v>
      </c>
      <c r="C3716" s="339" t="s">
        <v>202</v>
      </c>
      <c r="D3716" s="341">
        <v>157.4</v>
      </c>
      <c r="E3716">
        <v>112.18</v>
      </c>
    </row>
    <row r="3717" spans="1:5">
      <c r="A3717" s="339">
        <v>106799</v>
      </c>
      <c r="B3717" s="340" t="s">
        <v>22706</v>
      </c>
      <c r="C3717" s="339" t="s">
        <v>202</v>
      </c>
      <c r="D3717" s="341">
        <v>187.65</v>
      </c>
      <c r="E3717">
        <v>135.87</v>
      </c>
    </row>
    <row r="3718" spans="1:5">
      <c r="A3718" s="339">
        <v>106795</v>
      </c>
      <c r="B3718" s="340" t="s">
        <v>22707</v>
      </c>
      <c r="C3718" s="339" t="s">
        <v>202</v>
      </c>
      <c r="D3718" s="341">
        <v>315.70999999999998</v>
      </c>
      <c r="E3718">
        <v>203.99</v>
      </c>
    </row>
    <row r="3719" spans="1:5">
      <c r="A3719" s="339">
        <v>100652</v>
      </c>
      <c r="B3719" s="340" t="s">
        <v>22708</v>
      </c>
      <c r="C3719" s="339" t="s">
        <v>202</v>
      </c>
      <c r="D3719" s="341">
        <v>362.56</v>
      </c>
      <c r="E3719">
        <v>240.67</v>
      </c>
    </row>
    <row r="3720" spans="1:5">
      <c r="A3720" s="339">
        <v>106805</v>
      </c>
      <c r="B3720" s="340" t="s">
        <v>22709</v>
      </c>
      <c r="C3720" s="339" t="s">
        <v>202</v>
      </c>
      <c r="D3720" s="341">
        <v>331</v>
      </c>
      <c r="E3720">
        <v>212.22</v>
      </c>
    </row>
    <row r="3721" spans="1:5">
      <c r="A3721" s="339">
        <v>106800</v>
      </c>
      <c r="B3721" s="340" t="s">
        <v>22710</v>
      </c>
      <c r="C3721" s="339" t="s">
        <v>202</v>
      </c>
      <c r="D3721" s="341">
        <v>377.85</v>
      </c>
      <c r="E3721">
        <v>248.9</v>
      </c>
    </row>
    <row r="3722" spans="1:5">
      <c r="A3722" s="339">
        <v>106796</v>
      </c>
      <c r="B3722" s="340" t="s">
        <v>22711</v>
      </c>
      <c r="C3722" s="339" t="s">
        <v>202</v>
      </c>
      <c r="D3722" s="341">
        <v>541.6</v>
      </c>
      <c r="E3722">
        <v>331.87</v>
      </c>
    </row>
    <row r="3723" spans="1:5">
      <c r="A3723" s="339">
        <v>100653</v>
      </c>
      <c r="B3723" s="340" t="s">
        <v>22712</v>
      </c>
      <c r="C3723" s="339" t="s">
        <v>202</v>
      </c>
      <c r="D3723" s="341">
        <v>617.03</v>
      </c>
      <c r="E3723">
        <v>390.43</v>
      </c>
    </row>
    <row r="3724" spans="1:5">
      <c r="A3724" s="339">
        <v>106806</v>
      </c>
      <c r="B3724" s="340" t="s">
        <v>22713</v>
      </c>
      <c r="C3724" s="339" t="s">
        <v>202</v>
      </c>
      <c r="D3724" s="341">
        <v>569.70000000000005</v>
      </c>
      <c r="E3724">
        <v>346.99</v>
      </c>
    </row>
    <row r="3725" spans="1:5">
      <c r="A3725" s="339">
        <v>106801</v>
      </c>
      <c r="B3725" s="340" t="s">
        <v>22714</v>
      </c>
      <c r="C3725" s="339" t="s">
        <v>202</v>
      </c>
      <c r="D3725" s="341">
        <v>645.13</v>
      </c>
      <c r="E3725">
        <v>405.55</v>
      </c>
    </row>
    <row r="3726" spans="1:5">
      <c r="A3726" s="339">
        <v>106797</v>
      </c>
      <c r="B3726" s="340" t="s">
        <v>22715</v>
      </c>
      <c r="C3726" s="339" t="s">
        <v>202</v>
      </c>
      <c r="D3726" s="341">
        <v>676.48</v>
      </c>
      <c r="E3726">
        <v>408.23</v>
      </c>
    </row>
    <row r="3727" spans="1:5">
      <c r="A3727" s="339">
        <v>100654</v>
      </c>
      <c r="B3727" s="340" t="s">
        <v>22716</v>
      </c>
      <c r="C3727" s="339" t="s">
        <v>202</v>
      </c>
      <c r="D3727" s="341">
        <v>820.09</v>
      </c>
      <c r="E3727">
        <v>516.16</v>
      </c>
    </row>
    <row r="3728" spans="1:5">
      <c r="A3728" s="339">
        <v>106807</v>
      </c>
      <c r="B3728" s="340" t="s">
        <v>22717</v>
      </c>
      <c r="C3728" s="339" t="s">
        <v>202</v>
      </c>
      <c r="D3728" s="341">
        <v>712.25</v>
      </c>
      <c r="E3728">
        <v>427.47</v>
      </c>
    </row>
    <row r="3729" spans="1:5">
      <c r="A3729" s="339">
        <v>106802</v>
      </c>
      <c r="B3729" s="340" t="s">
        <v>22718</v>
      </c>
      <c r="C3729" s="339" t="s">
        <v>202</v>
      </c>
      <c r="D3729" s="341">
        <v>855.86</v>
      </c>
      <c r="E3729">
        <v>535.4</v>
      </c>
    </row>
    <row r="3730" spans="1:5">
      <c r="A3730" s="339">
        <v>106798</v>
      </c>
      <c r="B3730" s="340" t="s">
        <v>22719</v>
      </c>
      <c r="C3730" s="339" t="s">
        <v>202</v>
      </c>
      <c r="D3730" s="341">
        <v>835.21</v>
      </c>
      <c r="E3730">
        <v>503.08</v>
      </c>
    </row>
    <row r="3731" spans="1:5">
      <c r="A3731" s="339">
        <v>100655</v>
      </c>
      <c r="B3731" s="340" t="s">
        <v>22720</v>
      </c>
      <c r="C3731" s="339" t="s">
        <v>202</v>
      </c>
      <c r="D3731" s="341">
        <v>983.44</v>
      </c>
      <c r="E3731">
        <v>615.05999999999995</v>
      </c>
    </row>
    <row r="3732" spans="1:5">
      <c r="A3732" s="339">
        <v>106808</v>
      </c>
      <c r="B3732" s="340" t="s">
        <v>22721</v>
      </c>
      <c r="C3732" s="339" t="s">
        <v>202</v>
      </c>
      <c r="D3732" s="341">
        <v>879.21</v>
      </c>
      <c r="E3732">
        <v>526.74</v>
      </c>
    </row>
    <row r="3733" spans="1:5">
      <c r="A3733" s="339">
        <v>106803</v>
      </c>
      <c r="B3733" s="340" t="s">
        <v>22722</v>
      </c>
      <c r="C3733" s="339" t="s">
        <v>202</v>
      </c>
      <c r="D3733" s="341">
        <v>1027.44</v>
      </c>
      <c r="E3733">
        <v>638.72</v>
      </c>
    </row>
    <row r="3734" spans="1:5">
      <c r="A3734" s="339">
        <v>100364</v>
      </c>
      <c r="B3734" s="340" t="s">
        <v>8652</v>
      </c>
      <c r="C3734" s="339" t="s">
        <v>63</v>
      </c>
      <c r="D3734" s="341">
        <v>2834.66</v>
      </c>
      <c r="E3734">
        <v>3892.36</v>
      </c>
    </row>
    <row r="3735" spans="1:5">
      <c r="A3735" s="339">
        <v>100374</v>
      </c>
      <c r="B3735" s="340" t="s">
        <v>8653</v>
      </c>
      <c r="C3735" s="339" t="s">
        <v>63</v>
      </c>
      <c r="D3735" s="341">
        <v>2676.77</v>
      </c>
      <c r="E3735">
        <v>3630.84</v>
      </c>
    </row>
    <row r="3736" spans="1:5">
      <c r="A3736" s="339">
        <v>100365</v>
      </c>
      <c r="B3736" s="340" t="s">
        <v>8654</v>
      </c>
      <c r="C3736" s="339" t="s">
        <v>63</v>
      </c>
      <c r="D3736" s="341">
        <v>3271.4</v>
      </c>
      <c r="E3736">
        <v>4529.97</v>
      </c>
    </row>
    <row r="3737" spans="1:5">
      <c r="A3737" s="339">
        <v>100375</v>
      </c>
      <c r="B3737" s="340" t="s">
        <v>8655</v>
      </c>
      <c r="C3737" s="339" t="s">
        <v>63</v>
      </c>
      <c r="D3737" s="341">
        <v>3046.22</v>
      </c>
      <c r="E3737">
        <v>4144.72</v>
      </c>
    </row>
    <row r="3738" spans="1:5">
      <c r="A3738" s="339">
        <v>100366</v>
      </c>
      <c r="B3738" s="340" t="s">
        <v>8656</v>
      </c>
      <c r="C3738" s="339" t="s">
        <v>63</v>
      </c>
      <c r="D3738" s="341">
        <v>3441.65</v>
      </c>
      <c r="E3738">
        <v>4822.5200000000004</v>
      </c>
    </row>
    <row r="3739" spans="1:5">
      <c r="A3739" s="339">
        <v>100376</v>
      </c>
      <c r="B3739" s="340" t="s">
        <v>8657</v>
      </c>
      <c r="C3739" s="339" t="s">
        <v>63</v>
      </c>
      <c r="D3739" s="341">
        <v>3115.08</v>
      </c>
      <c r="E3739">
        <v>4260.22</v>
      </c>
    </row>
    <row r="3740" spans="1:5">
      <c r="A3740" s="339">
        <v>100357</v>
      </c>
      <c r="B3740" s="340" t="s">
        <v>8658</v>
      </c>
      <c r="C3740" s="339" t="s">
        <v>63</v>
      </c>
      <c r="D3740" s="341">
        <v>924.78</v>
      </c>
      <c r="E3740">
        <v>1339.33</v>
      </c>
    </row>
    <row r="3741" spans="1:5">
      <c r="A3741" s="339">
        <v>100367</v>
      </c>
      <c r="B3741" s="340" t="s">
        <v>8659</v>
      </c>
      <c r="C3741" s="339" t="s">
        <v>63</v>
      </c>
      <c r="D3741" s="341">
        <v>902.37</v>
      </c>
      <c r="E3741">
        <v>1302.46</v>
      </c>
    </row>
    <row r="3742" spans="1:5">
      <c r="A3742" s="339">
        <v>100358</v>
      </c>
      <c r="B3742" s="340" t="s">
        <v>8660</v>
      </c>
      <c r="C3742" s="339" t="s">
        <v>63</v>
      </c>
      <c r="D3742" s="341">
        <v>1297.69</v>
      </c>
      <c r="E3742">
        <v>1872.4</v>
      </c>
    </row>
    <row r="3743" spans="1:5">
      <c r="A3743" s="339">
        <v>100368</v>
      </c>
      <c r="B3743" s="340" t="s">
        <v>8661</v>
      </c>
      <c r="C3743" s="339" t="s">
        <v>63</v>
      </c>
      <c r="D3743" s="341">
        <v>1269.8</v>
      </c>
      <c r="E3743">
        <v>1826.74</v>
      </c>
    </row>
    <row r="3744" spans="1:5">
      <c r="A3744" s="339">
        <v>100359</v>
      </c>
      <c r="B3744" s="340" t="s">
        <v>8662</v>
      </c>
      <c r="C3744" s="339" t="s">
        <v>63</v>
      </c>
      <c r="D3744" s="341">
        <v>1351.43</v>
      </c>
      <c r="E3744">
        <v>1962.2</v>
      </c>
    </row>
    <row r="3745" spans="1:5">
      <c r="A3745" s="339">
        <v>100369</v>
      </c>
      <c r="B3745" s="340" t="s">
        <v>8663</v>
      </c>
      <c r="C3745" s="339" t="s">
        <v>63</v>
      </c>
      <c r="D3745" s="341">
        <v>1322.76</v>
      </c>
      <c r="E3745">
        <v>1915.98</v>
      </c>
    </row>
    <row r="3746" spans="1:5">
      <c r="A3746" s="339">
        <v>100360</v>
      </c>
      <c r="B3746" s="340" t="s">
        <v>8664</v>
      </c>
      <c r="C3746" s="339" t="s">
        <v>63</v>
      </c>
      <c r="D3746" s="341">
        <v>1500.95</v>
      </c>
      <c r="E3746">
        <v>2187.48</v>
      </c>
    </row>
    <row r="3747" spans="1:5">
      <c r="A3747" s="339">
        <v>100370</v>
      </c>
      <c r="B3747" s="340" t="s">
        <v>8665</v>
      </c>
      <c r="C3747" s="339" t="s">
        <v>63</v>
      </c>
      <c r="D3747" s="341">
        <v>1548.04</v>
      </c>
      <c r="E3747">
        <v>2275.02</v>
      </c>
    </row>
    <row r="3748" spans="1:5">
      <c r="A3748" s="339">
        <v>100361</v>
      </c>
      <c r="B3748" s="340" t="s">
        <v>8666</v>
      </c>
      <c r="C3748" s="339" t="s">
        <v>63</v>
      </c>
      <c r="D3748" s="341">
        <v>1896.1</v>
      </c>
      <c r="E3748">
        <v>2759.56</v>
      </c>
    </row>
    <row r="3749" spans="1:5">
      <c r="A3749" s="339">
        <v>100371</v>
      </c>
      <c r="B3749" s="340" t="s">
        <v>8667</v>
      </c>
      <c r="C3749" s="339" t="s">
        <v>63</v>
      </c>
      <c r="D3749" s="341">
        <v>1824.64</v>
      </c>
      <c r="E3749">
        <v>2639.92</v>
      </c>
    </row>
    <row r="3750" spans="1:5">
      <c r="A3750" s="339">
        <v>100362</v>
      </c>
      <c r="B3750" s="340" t="s">
        <v>8668</v>
      </c>
      <c r="C3750" s="339" t="s">
        <v>63</v>
      </c>
      <c r="D3750" s="341">
        <v>2544.9899999999998</v>
      </c>
      <c r="E3750">
        <v>3452.05</v>
      </c>
    </row>
    <row r="3751" spans="1:5">
      <c r="A3751" s="339">
        <v>100372</v>
      </c>
      <c r="B3751" s="340" t="s">
        <v>8669</v>
      </c>
      <c r="C3751" s="339" t="s">
        <v>63</v>
      </c>
      <c r="D3751" s="341">
        <v>2425.7399999999998</v>
      </c>
      <c r="E3751">
        <v>3249.35</v>
      </c>
    </row>
    <row r="3752" spans="1:5">
      <c r="A3752" s="339">
        <v>100363</v>
      </c>
      <c r="B3752" s="340" t="s">
        <v>8670</v>
      </c>
      <c r="C3752" s="339" t="s">
        <v>63</v>
      </c>
      <c r="D3752" s="341">
        <v>2613.62</v>
      </c>
      <c r="E3752">
        <v>3560.97</v>
      </c>
    </row>
    <row r="3753" spans="1:5">
      <c r="A3753" s="339">
        <v>100373</v>
      </c>
      <c r="B3753" s="340" t="s">
        <v>8671</v>
      </c>
      <c r="C3753" s="339" t="s">
        <v>63</v>
      </c>
      <c r="D3753" s="341">
        <v>2489.8200000000002</v>
      </c>
      <c r="E3753">
        <v>3357.71</v>
      </c>
    </row>
    <row r="3754" spans="1:5">
      <c r="A3754" s="339">
        <v>106154</v>
      </c>
      <c r="B3754" s="340" t="s">
        <v>8672</v>
      </c>
      <c r="C3754" s="339" t="s">
        <v>5029</v>
      </c>
      <c r="D3754" s="341">
        <v>0</v>
      </c>
      <c r="E3754">
        <v>0</v>
      </c>
    </row>
    <row r="3755" spans="1:5">
      <c r="A3755" s="339">
        <v>106153</v>
      </c>
      <c r="B3755" s="340" t="s">
        <v>8673</v>
      </c>
      <c r="C3755" s="339" t="s">
        <v>5029</v>
      </c>
      <c r="D3755" s="341">
        <v>0</v>
      </c>
      <c r="E3755">
        <v>0</v>
      </c>
    </row>
    <row r="3756" spans="1:5">
      <c r="A3756" s="339">
        <v>106152</v>
      </c>
      <c r="B3756" s="340" t="s">
        <v>8674</v>
      </c>
      <c r="C3756" s="339" t="s">
        <v>5029</v>
      </c>
      <c r="D3756" s="341">
        <v>0</v>
      </c>
      <c r="E3756">
        <v>0</v>
      </c>
    </row>
    <row r="3757" spans="1:5">
      <c r="A3757" s="339">
        <v>106157</v>
      </c>
      <c r="B3757" s="340" t="s">
        <v>8675</v>
      </c>
      <c r="C3757" s="339" t="s">
        <v>5029</v>
      </c>
      <c r="D3757" s="341">
        <v>0</v>
      </c>
      <c r="E3757">
        <v>0</v>
      </c>
    </row>
    <row r="3758" spans="1:5">
      <c r="A3758" s="339">
        <v>106156</v>
      </c>
      <c r="B3758" s="340" t="s">
        <v>8676</v>
      </c>
      <c r="C3758" s="339" t="s">
        <v>5029</v>
      </c>
      <c r="D3758" s="341">
        <v>0</v>
      </c>
      <c r="E3758">
        <v>0</v>
      </c>
    </row>
    <row r="3759" spans="1:5">
      <c r="A3759" s="339">
        <v>106155</v>
      </c>
      <c r="B3759" s="340" t="s">
        <v>8677</v>
      </c>
      <c r="C3759" s="339" t="s">
        <v>5029</v>
      </c>
      <c r="D3759" s="341">
        <v>0</v>
      </c>
      <c r="E3759">
        <v>0</v>
      </c>
    </row>
    <row r="3760" spans="1:5">
      <c r="A3760" s="339">
        <v>106160</v>
      </c>
      <c r="B3760" s="340" t="s">
        <v>8678</v>
      </c>
      <c r="C3760" s="339" t="s">
        <v>5029</v>
      </c>
      <c r="D3760" s="341">
        <v>0</v>
      </c>
      <c r="E3760">
        <v>0</v>
      </c>
    </row>
    <row r="3761" spans="1:5">
      <c r="A3761" s="339">
        <v>106159</v>
      </c>
      <c r="B3761" s="340" t="s">
        <v>8679</v>
      </c>
      <c r="C3761" s="339" t="s">
        <v>5029</v>
      </c>
      <c r="D3761" s="341">
        <v>0</v>
      </c>
      <c r="E3761">
        <v>0</v>
      </c>
    </row>
    <row r="3762" spans="1:5">
      <c r="A3762" s="339">
        <v>106158</v>
      </c>
      <c r="B3762" s="340" t="s">
        <v>8680</v>
      </c>
      <c r="C3762" s="339" t="s">
        <v>5029</v>
      </c>
      <c r="D3762" s="341">
        <v>0</v>
      </c>
      <c r="E3762">
        <v>0</v>
      </c>
    </row>
    <row r="3763" spans="1:5">
      <c r="A3763" s="339">
        <v>106163</v>
      </c>
      <c r="B3763" s="340" t="s">
        <v>8681</v>
      </c>
      <c r="C3763" s="339" t="s">
        <v>5029</v>
      </c>
      <c r="D3763" s="341">
        <v>0</v>
      </c>
      <c r="E3763">
        <v>0</v>
      </c>
    </row>
    <row r="3764" spans="1:5">
      <c r="A3764" s="339">
        <v>106162</v>
      </c>
      <c r="B3764" s="340" t="s">
        <v>8682</v>
      </c>
      <c r="C3764" s="339" t="s">
        <v>5029</v>
      </c>
      <c r="D3764" s="341">
        <v>0</v>
      </c>
      <c r="E3764">
        <v>0</v>
      </c>
    </row>
    <row r="3765" spans="1:5">
      <c r="A3765" s="339">
        <v>106161</v>
      </c>
      <c r="B3765" s="340" t="s">
        <v>8683</v>
      </c>
      <c r="C3765" s="339" t="s">
        <v>5029</v>
      </c>
      <c r="D3765" s="341">
        <v>0</v>
      </c>
      <c r="E3765">
        <v>0</v>
      </c>
    </row>
    <row r="3766" spans="1:5">
      <c r="A3766" s="339">
        <v>100381</v>
      </c>
      <c r="B3766" s="340" t="s">
        <v>8684</v>
      </c>
      <c r="C3766" s="339" t="s">
        <v>5029</v>
      </c>
      <c r="D3766" s="341">
        <v>53.2</v>
      </c>
      <c r="E3766">
        <v>76.38</v>
      </c>
    </row>
    <row r="3767" spans="1:5">
      <c r="A3767" s="339">
        <v>100380</v>
      </c>
      <c r="B3767" s="340" t="s">
        <v>8685</v>
      </c>
      <c r="C3767" s="339" t="s">
        <v>5029</v>
      </c>
      <c r="D3767" s="341">
        <v>45.9</v>
      </c>
      <c r="E3767">
        <v>66.150000000000006</v>
      </c>
    </row>
    <row r="3768" spans="1:5">
      <c r="A3768" s="339">
        <v>100379</v>
      </c>
      <c r="B3768" s="340" t="s">
        <v>8686</v>
      </c>
      <c r="C3768" s="339" t="s">
        <v>5029</v>
      </c>
      <c r="D3768" s="341">
        <v>33.92</v>
      </c>
      <c r="E3768">
        <v>49.18</v>
      </c>
    </row>
    <row r="3769" spans="1:5">
      <c r="A3769" s="339">
        <v>100384</v>
      </c>
      <c r="B3769" s="340" t="s">
        <v>8687</v>
      </c>
      <c r="C3769" s="339" t="s">
        <v>5029</v>
      </c>
      <c r="D3769" s="341">
        <v>23.28</v>
      </c>
      <c r="E3769">
        <v>35.26</v>
      </c>
    </row>
    <row r="3770" spans="1:5">
      <c r="A3770" s="339">
        <v>100383</v>
      </c>
      <c r="B3770" s="340" t="s">
        <v>8688</v>
      </c>
      <c r="C3770" s="339" t="s">
        <v>5029</v>
      </c>
      <c r="D3770" s="341">
        <v>21.24</v>
      </c>
      <c r="E3770">
        <v>32.4</v>
      </c>
    </row>
    <row r="3771" spans="1:5">
      <c r="A3771" s="339">
        <v>100382</v>
      </c>
      <c r="B3771" s="340" t="s">
        <v>8689</v>
      </c>
      <c r="C3771" s="339" t="s">
        <v>5029</v>
      </c>
      <c r="D3771" s="341">
        <v>19.670000000000002</v>
      </c>
      <c r="E3771">
        <v>30.16</v>
      </c>
    </row>
    <row r="3772" spans="1:5">
      <c r="A3772" s="339">
        <v>100387</v>
      </c>
      <c r="B3772" s="340" t="s">
        <v>8690</v>
      </c>
      <c r="C3772" s="339" t="s">
        <v>5029</v>
      </c>
      <c r="D3772" s="341">
        <v>48.37</v>
      </c>
      <c r="E3772">
        <v>71.430000000000007</v>
      </c>
    </row>
    <row r="3773" spans="1:5">
      <c r="A3773" s="339">
        <v>100386</v>
      </c>
      <c r="B3773" s="340" t="s">
        <v>8691</v>
      </c>
      <c r="C3773" s="339" t="s">
        <v>5029</v>
      </c>
      <c r="D3773" s="341">
        <v>38.74</v>
      </c>
      <c r="E3773">
        <v>56.58</v>
      </c>
    </row>
    <row r="3774" spans="1:5">
      <c r="A3774" s="339">
        <v>100385</v>
      </c>
      <c r="B3774" s="340" t="s">
        <v>8692</v>
      </c>
      <c r="C3774" s="339" t="s">
        <v>5029</v>
      </c>
      <c r="D3774" s="341">
        <v>29.73</v>
      </c>
      <c r="E3774">
        <v>43.48</v>
      </c>
    </row>
    <row r="3775" spans="1:5">
      <c r="A3775" s="339">
        <v>100377</v>
      </c>
      <c r="B3775" s="340" t="s">
        <v>8693</v>
      </c>
      <c r="C3775" s="339" t="s">
        <v>101</v>
      </c>
      <c r="D3775" s="341">
        <v>13.18</v>
      </c>
      <c r="E3775">
        <v>14.41</v>
      </c>
    </row>
    <row r="3776" spans="1:5">
      <c r="A3776" s="339">
        <v>100378</v>
      </c>
      <c r="B3776" s="340" t="s">
        <v>8694</v>
      </c>
      <c r="C3776" s="339" t="s">
        <v>101</v>
      </c>
      <c r="D3776" s="341">
        <v>11.88</v>
      </c>
      <c r="E3776">
        <v>12.97</v>
      </c>
    </row>
    <row r="3777" spans="1:5">
      <c r="A3777" s="339">
        <v>92596</v>
      </c>
      <c r="B3777" s="340" t="s">
        <v>8695</v>
      </c>
      <c r="C3777" s="339" t="s">
        <v>63</v>
      </c>
      <c r="D3777" s="341">
        <v>2025.58</v>
      </c>
      <c r="E3777">
        <v>2236.39</v>
      </c>
    </row>
    <row r="3778" spans="1:5">
      <c r="A3778" s="339">
        <v>92616</v>
      </c>
      <c r="B3778" s="340" t="s">
        <v>8696</v>
      </c>
      <c r="C3778" s="339" t="s">
        <v>63</v>
      </c>
      <c r="D3778" s="341">
        <v>1861.31</v>
      </c>
      <c r="E3778">
        <v>2072.12</v>
      </c>
    </row>
    <row r="3779" spans="1:5">
      <c r="A3779" s="339">
        <v>92598</v>
      </c>
      <c r="B3779" s="340" t="s">
        <v>8697</v>
      </c>
      <c r="C3779" s="339" t="s">
        <v>63</v>
      </c>
      <c r="D3779" s="341">
        <v>2167.65</v>
      </c>
      <c r="E3779">
        <v>2378.46</v>
      </c>
    </row>
    <row r="3780" spans="1:5">
      <c r="A3780" s="339">
        <v>92618</v>
      </c>
      <c r="B3780" s="340" t="s">
        <v>8698</v>
      </c>
      <c r="C3780" s="339" t="s">
        <v>63</v>
      </c>
      <c r="D3780" s="341">
        <v>2040.75</v>
      </c>
      <c r="E3780">
        <v>2251.56</v>
      </c>
    </row>
    <row r="3781" spans="1:5">
      <c r="A3781" s="339">
        <v>92600</v>
      </c>
      <c r="B3781" s="340" t="s">
        <v>8699</v>
      </c>
      <c r="C3781" s="339" t="s">
        <v>63</v>
      </c>
      <c r="D3781" s="341">
        <v>2312.2800000000002</v>
      </c>
      <c r="E3781">
        <v>2523.09</v>
      </c>
    </row>
    <row r="3782" spans="1:5">
      <c r="A3782" s="339">
        <v>92620</v>
      </c>
      <c r="B3782" s="340" t="s">
        <v>8700</v>
      </c>
      <c r="C3782" s="339" t="s">
        <v>63</v>
      </c>
      <c r="D3782" s="341">
        <v>2120.91</v>
      </c>
      <c r="E3782">
        <v>2331.7199999999998</v>
      </c>
    </row>
    <row r="3783" spans="1:5">
      <c r="A3783" s="339">
        <v>92582</v>
      </c>
      <c r="B3783" s="340" t="s">
        <v>8701</v>
      </c>
      <c r="C3783" s="339" t="s">
        <v>63</v>
      </c>
      <c r="D3783" s="341">
        <v>634.6</v>
      </c>
      <c r="E3783">
        <v>706.44</v>
      </c>
    </row>
    <row r="3784" spans="1:5">
      <c r="A3784" s="339">
        <v>92602</v>
      </c>
      <c r="B3784" s="340" t="s">
        <v>8702</v>
      </c>
      <c r="C3784" s="339" t="s">
        <v>63</v>
      </c>
      <c r="D3784" s="341">
        <v>613.01</v>
      </c>
      <c r="E3784">
        <v>684.85</v>
      </c>
    </row>
    <row r="3785" spans="1:5">
      <c r="A3785" s="339">
        <v>92584</v>
      </c>
      <c r="B3785" s="340" t="s">
        <v>8703</v>
      </c>
      <c r="C3785" s="339" t="s">
        <v>63</v>
      </c>
      <c r="D3785" s="341">
        <v>757.83</v>
      </c>
      <c r="E3785">
        <v>829.67</v>
      </c>
    </row>
    <row r="3786" spans="1:5">
      <c r="A3786" s="339">
        <v>92604</v>
      </c>
      <c r="B3786" s="340" t="s">
        <v>8704</v>
      </c>
      <c r="C3786" s="339" t="s">
        <v>63</v>
      </c>
      <c r="D3786" s="341">
        <v>727.62</v>
      </c>
      <c r="E3786">
        <v>799.46</v>
      </c>
    </row>
    <row r="3787" spans="1:5">
      <c r="A3787" s="339">
        <v>92586</v>
      </c>
      <c r="B3787" s="340" t="s">
        <v>8705</v>
      </c>
      <c r="C3787" s="339" t="s">
        <v>63</v>
      </c>
      <c r="D3787" s="341">
        <v>877.55</v>
      </c>
      <c r="E3787">
        <v>949.39</v>
      </c>
    </row>
    <row r="3788" spans="1:5">
      <c r="A3788" s="339">
        <v>92606</v>
      </c>
      <c r="B3788" s="340" t="s">
        <v>8706</v>
      </c>
      <c r="C3788" s="339" t="s">
        <v>63</v>
      </c>
      <c r="D3788" s="341">
        <v>842.85</v>
      </c>
      <c r="E3788">
        <v>914.69</v>
      </c>
    </row>
    <row r="3789" spans="1:5">
      <c r="A3789" s="339">
        <v>92588</v>
      </c>
      <c r="B3789" s="340" t="s">
        <v>8707</v>
      </c>
      <c r="C3789" s="339" t="s">
        <v>63</v>
      </c>
      <c r="D3789" s="341">
        <v>1167.6199999999999</v>
      </c>
      <c r="E3789">
        <v>1285.1500000000001</v>
      </c>
    </row>
    <row r="3790" spans="1:5">
      <c r="A3790" s="339">
        <v>92608</v>
      </c>
      <c r="B3790" s="340" t="s">
        <v>8708</v>
      </c>
      <c r="C3790" s="339" t="s">
        <v>63</v>
      </c>
      <c r="D3790" s="341">
        <v>1103.51</v>
      </c>
      <c r="E3790">
        <v>1221.04</v>
      </c>
    </row>
    <row r="3791" spans="1:5">
      <c r="A3791" s="339">
        <v>92590</v>
      </c>
      <c r="B3791" s="340" t="s">
        <v>8709</v>
      </c>
      <c r="C3791" s="339" t="s">
        <v>63</v>
      </c>
      <c r="D3791" s="341">
        <v>1299.1600000000001</v>
      </c>
      <c r="E3791">
        <v>1416.69</v>
      </c>
    </row>
    <row r="3792" spans="1:5">
      <c r="A3792" s="339">
        <v>92610</v>
      </c>
      <c r="B3792" s="340" t="s">
        <v>8710</v>
      </c>
      <c r="C3792" s="339" t="s">
        <v>63</v>
      </c>
      <c r="D3792" s="341">
        <v>1226.43</v>
      </c>
      <c r="E3792">
        <v>1343.96</v>
      </c>
    </row>
    <row r="3793" spans="1:5">
      <c r="A3793" s="339">
        <v>92592</v>
      </c>
      <c r="B3793" s="340" t="s">
        <v>8711</v>
      </c>
      <c r="C3793" s="339" t="s">
        <v>63</v>
      </c>
      <c r="D3793" s="341">
        <v>1498.61</v>
      </c>
      <c r="E3793">
        <v>1646.29</v>
      </c>
    </row>
    <row r="3794" spans="1:5">
      <c r="A3794" s="339">
        <v>92612</v>
      </c>
      <c r="B3794" s="340" t="s">
        <v>8712</v>
      </c>
      <c r="C3794" s="339" t="s">
        <v>63</v>
      </c>
      <c r="D3794" s="341">
        <v>1438.67</v>
      </c>
      <c r="E3794">
        <v>1596.93</v>
      </c>
    </row>
    <row r="3795" spans="1:5">
      <c r="A3795" s="339">
        <v>92594</v>
      </c>
      <c r="B3795" s="340" t="s">
        <v>8713</v>
      </c>
      <c r="C3795" s="339" t="s">
        <v>63</v>
      </c>
      <c r="D3795" s="341">
        <v>1752.93</v>
      </c>
      <c r="E3795">
        <v>1915.22</v>
      </c>
    </row>
    <row r="3796" spans="1:5">
      <c r="A3796" s="339">
        <v>92614</v>
      </c>
      <c r="B3796" s="340" t="s">
        <v>8714</v>
      </c>
      <c r="C3796" s="339" t="s">
        <v>63</v>
      </c>
      <c r="D3796" s="341">
        <v>1618.18</v>
      </c>
      <c r="E3796">
        <v>1780.47</v>
      </c>
    </row>
    <row r="3797" spans="1:5">
      <c r="A3797" s="339">
        <v>92552</v>
      </c>
      <c r="B3797" s="340" t="s">
        <v>8715</v>
      </c>
      <c r="C3797" s="339" t="s">
        <v>63</v>
      </c>
      <c r="D3797" s="341">
        <v>2332.14</v>
      </c>
      <c r="E3797">
        <v>3279.7</v>
      </c>
    </row>
    <row r="3798" spans="1:5">
      <c r="A3798" s="339">
        <v>92562</v>
      </c>
      <c r="B3798" s="340" t="s">
        <v>8716</v>
      </c>
      <c r="C3798" s="339" t="s">
        <v>63</v>
      </c>
      <c r="D3798" s="341">
        <v>2281.9499999999998</v>
      </c>
      <c r="E3798">
        <v>3199.83</v>
      </c>
    </row>
    <row r="3799" spans="1:5">
      <c r="A3799" s="339">
        <v>92553</v>
      </c>
      <c r="B3799" s="340" t="s">
        <v>8717</v>
      </c>
      <c r="C3799" s="339" t="s">
        <v>63</v>
      </c>
      <c r="D3799" s="341">
        <v>2708.36</v>
      </c>
      <c r="E3799">
        <v>3813.66</v>
      </c>
    </row>
    <row r="3800" spans="1:5">
      <c r="A3800" s="339">
        <v>92563</v>
      </c>
      <c r="B3800" s="340" t="s">
        <v>8718</v>
      </c>
      <c r="C3800" s="339" t="s">
        <v>63</v>
      </c>
      <c r="D3800" s="341">
        <v>2658.94</v>
      </c>
      <c r="E3800">
        <v>3726.94</v>
      </c>
    </row>
    <row r="3801" spans="1:5">
      <c r="A3801" s="339">
        <v>92554</v>
      </c>
      <c r="B3801" s="340" t="s">
        <v>8719</v>
      </c>
      <c r="C3801" s="339" t="s">
        <v>63</v>
      </c>
      <c r="D3801" s="341">
        <v>2784.75</v>
      </c>
      <c r="E3801">
        <v>3942.38</v>
      </c>
    </row>
    <row r="3802" spans="1:5">
      <c r="A3802" s="339">
        <v>92564</v>
      </c>
      <c r="B3802" s="340" t="s">
        <v>8720</v>
      </c>
      <c r="C3802" s="339" t="s">
        <v>63</v>
      </c>
      <c r="D3802" s="341">
        <v>2724.22</v>
      </c>
      <c r="E3802">
        <v>3836.16</v>
      </c>
    </row>
    <row r="3803" spans="1:5">
      <c r="A3803" s="339">
        <v>92545</v>
      </c>
      <c r="B3803" s="340" t="s">
        <v>8721</v>
      </c>
      <c r="C3803" s="339" t="s">
        <v>63</v>
      </c>
      <c r="D3803" s="341">
        <v>884.63</v>
      </c>
      <c r="E3803">
        <v>1268.8599999999999</v>
      </c>
    </row>
    <row r="3804" spans="1:5">
      <c r="A3804" s="339">
        <v>92555</v>
      </c>
      <c r="B3804" s="340" t="s">
        <v>8722</v>
      </c>
      <c r="C3804" s="339" t="s">
        <v>63</v>
      </c>
      <c r="D3804" s="341">
        <v>882.25</v>
      </c>
      <c r="E3804">
        <v>1267.1400000000001</v>
      </c>
    </row>
    <row r="3805" spans="1:5">
      <c r="A3805" s="339">
        <v>92546</v>
      </c>
      <c r="B3805" s="340" t="s">
        <v>8723</v>
      </c>
      <c r="C3805" s="339" t="s">
        <v>63</v>
      </c>
      <c r="D3805" s="341">
        <v>1113.73</v>
      </c>
      <c r="E3805">
        <v>1608</v>
      </c>
    </row>
    <row r="3806" spans="1:5">
      <c r="A3806" s="339">
        <v>92556</v>
      </c>
      <c r="B3806" s="340" t="s">
        <v>8724</v>
      </c>
      <c r="C3806" s="339" t="s">
        <v>63</v>
      </c>
      <c r="D3806" s="341">
        <v>1093.02</v>
      </c>
      <c r="E3806">
        <v>1574.92</v>
      </c>
    </row>
    <row r="3807" spans="1:5">
      <c r="A3807" s="339">
        <v>92547</v>
      </c>
      <c r="B3807" s="340" t="s">
        <v>8725</v>
      </c>
      <c r="C3807" s="339" t="s">
        <v>63</v>
      </c>
      <c r="D3807" s="341">
        <v>1165.69</v>
      </c>
      <c r="E3807">
        <v>1694.67</v>
      </c>
    </row>
    <row r="3808" spans="1:5">
      <c r="A3808" s="339">
        <v>92557</v>
      </c>
      <c r="B3808" s="340" t="s">
        <v>8726</v>
      </c>
      <c r="C3808" s="339" t="s">
        <v>63</v>
      </c>
      <c r="D3808" s="341">
        <v>1144.18</v>
      </c>
      <c r="E3808">
        <v>1661.01</v>
      </c>
    </row>
    <row r="3809" spans="1:5">
      <c r="A3809" s="339">
        <v>92548</v>
      </c>
      <c r="B3809" s="340" t="s">
        <v>8727</v>
      </c>
      <c r="C3809" s="339" t="s">
        <v>63</v>
      </c>
      <c r="D3809" s="341">
        <v>1304.0999999999999</v>
      </c>
      <c r="E3809">
        <v>1900.45</v>
      </c>
    </row>
    <row r="3810" spans="1:5">
      <c r="A3810" s="339">
        <v>92558</v>
      </c>
      <c r="B3810" s="340" t="s">
        <v>8728</v>
      </c>
      <c r="C3810" s="339" t="s">
        <v>63</v>
      </c>
      <c r="D3810" s="341">
        <v>1289.33</v>
      </c>
      <c r="E3810">
        <v>1879.44</v>
      </c>
    </row>
    <row r="3811" spans="1:5">
      <c r="A3811" s="339">
        <v>92549</v>
      </c>
      <c r="B3811" s="340" t="s">
        <v>8729</v>
      </c>
      <c r="C3811" s="339" t="s">
        <v>63</v>
      </c>
      <c r="D3811" s="341">
        <v>1672.75</v>
      </c>
      <c r="E3811">
        <v>2426.0300000000002</v>
      </c>
    </row>
    <row r="3812" spans="1:5">
      <c r="A3812" s="339">
        <v>92559</v>
      </c>
      <c r="B3812" s="340" t="s">
        <v>8730</v>
      </c>
      <c r="C3812" s="339" t="s">
        <v>63</v>
      </c>
      <c r="D3812" s="341">
        <v>1648.54</v>
      </c>
      <c r="E3812">
        <v>2389.3000000000002</v>
      </c>
    </row>
    <row r="3813" spans="1:5">
      <c r="A3813" s="339">
        <v>92550</v>
      </c>
      <c r="B3813" s="340" t="s">
        <v>8731</v>
      </c>
      <c r="C3813" s="339" t="s">
        <v>63</v>
      </c>
      <c r="D3813" s="341">
        <v>2069.5100000000002</v>
      </c>
      <c r="E3813">
        <v>2879.49</v>
      </c>
    </row>
    <row r="3814" spans="1:5">
      <c r="A3814" s="339">
        <v>92560</v>
      </c>
      <c r="B3814" s="340" t="s">
        <v>8732</v>
      </c>
      <c r="C3814" s="339" t="s">
        <v>63</v>
      </c>
      <c r="D3814" s="341">
        <v>2037.77</v>
      </c>
      <c r="E3814">
        <v>2830.36</v>
      </c>
    </row>
    <row r="3815" spans="1:5">
      <c r="A3815" s="339">
        <v>92551</v>
      </c>
      <c r="B3815" s="340" t="s">
        <v>8733</v>
      </c>
      <c r="C3815" s="339" t="s">
        <v>63</v>
      </c>
      <c r="D3815" s="341">
        <v>2136.1799999999998</v>
      </c>
      <c r="E3815">
        <v>2991.57</v>
      </c>
    </row>
    <row r="3816" spans="1:5">
      <c r="A3816" s="339">
        <v>92561</v>
      </c>
      <c r="B3816" s="340" t="s">
        <v>8734</v>
      </c>
      <c r="C3816" s="339" t="s">
        <v>63</v>
      </c>
      <c r="D3816" s="341">
        <v>2104.3200000000002</v>
      </c>
      <c r="E3816">
        <v>2943.06</v>
      </c>
    </row>
    <row r="3817" spans="1:5">
      <c r="A3817" s="339">
        <v>92262</v>
      </c>
      <c r="B3817" s="340" t="s">
        <v>8735</v>
      </c>
      <c r="C3817" s="339" t="s">
        <v>63</v>
      </c>
      <c r="D3817" s="341">
        <v>639.91</v>
      </c>
      <c r="E3817">
        <v>906.79</v>
      </c>
    </row>
    <row r="3818" spans="1:5">
      <c r="A3818" s="339">
        <v>106149</v>
      </c>
      <c r="B3818" s="340" t="s">
        <v>8736</v>
      </c>
      <c r="C3818" s="339" t="s">
        <v>63</v>
      </c>
      <c r="D3818" s="341">
        <v>755.73</v>
      </c>
      <c r="E3818">
        <v>1060.67</v>
      </c>
    </row>
    <row r="3819" spans="1:5">
      <c r="A3819" s="339">
        <v>106150</v>
      </c>
      <c r="B3819" s="340" t="s">
        <v>8737</v>
      </c>
      <c r="C3819" s="339" t="s">
        <v>63</v>
      </c>
      <c r="D3819" s="341">
        <v>890.09</v>
      </c>
      <c r="E3819">
        <v>1239.1600000000001</v>
      </c>
    </row>
    <row r="3820" spans="1:5">
      <c r="A3820" s="339">
        <v>106151</v>
      </c>
      <c r="B3820" s="340" t="s">
        <v>8738</v>
      </c>
      <c r="C3820" s="339" t="s">
        <v>63</v>
      </c>
      <c r="D3820" s="341">
        <v>1042.96</v>
      </c>
      <c r="E3820">
        <v>1442.26</v>
      </c>
    </row>
    <row r="3821" spans="1:5">
      <c r="A3821" s="339">
        <v>92259</v>
      </c>
      <c r="B3821" s="340" t="s">
        <v>8739</v>
      </c>
      <c r="C3821" s="339" t="s">
        <v>63</v>
      </c>
      <c r="D3821" s="341">
        <v>370.06</v>
      </c>
      <c r="E3821">
        <v>548.29</v>
      </c>
    </row>
    <row r="3822" spans="1:5">
      <c r="A3822" s="339">
        <v>92260</v>
      </c>
      <c r="B3822" s="340" t="s">
        <v>8740</v>
      </c>
      <c r="C3822" s="339" t="s">
        <v>63</v>
      </c>
      <c r="D3822" s="341">
        <v>446.5</v>
      </c>
      <c r="E3822">
        <v>649.83000000000004</v>
      </c>
    </row>
    <row r="3823" spans="1:5">
      <c r="A3823" s="339">
        <v>92261</v>
      </c>
      <c r="B3823" s="340" t="s">
        <v>8741</v>
      </c>
      <c r="C3823" s="339" t="s">
        <v>63</v>
      </c>
      <c r="D3823" s="341">
        <v>520.63</v>
      </c>
      <c r="E3823">
        <v>748.31</v>
      </c>
    </row>
    <row r="3824" spans="1:5">
      <c r="A3824" s="339">
        <v>92258</v>
      </c>
      <c r="B3824" s="340" t="s">
        <v>8742</v>
      </c>
      <c r="C3824" s="339" t="s">
        <v>63</v>
      </c>
      <c r="D3824" s="341">
        <v>436</v>
      </c>
      <c r="E3824">
        <v>589.91</v>
      </c>
    </row>
    <row r="3825" spans="1:5">
      <c r="A3825" s="339">
        <v>92255</v>
      </c>
      <c r="B3825" s="340" t="s">
        <v>8743</v>
      </c>
      <c r="C3825" s="339" t="s">
        <v>63</v>
      </c>
      <c r="D3825" s="341">
        <v>194.47</v>
      </c>
      <c r="E3825">
        <v>238.62</v>
      </c>
    </row>
    <row r="3826" spans="1:5">
      <c r="A3826" s="339">
        <v>92256</v>
      </c>
      <c r="B3826" s="340" t="s">
        <v>8744</v>
      </c>
      <c r="C3826" s="339" t="s">
        <v>63</v>
      </c>
      <c r="D3826" s="341">
        <v>262.89</v>
      </c>
      <c r="E3826">
        <v>338.13</v>
      </c>
    </row>
    <row r="3827" spans="1:5">
      <c r="A3827" s="339">
        <v>92257</v>
      </c>
      <c r="B3827" s="340" t="s">
        <v>8745</v>
      </c>
      <c r="C3827" s="339" t="s">
        <v>63</v>
      </c>
      <c r="D3827" s="341">
        <v>329.23</v>
      </c>
      <c r="E3827">
        <v>434.62</v>
      </c>
    </row>
    <row r="3828" spans="1:5">
      <c r="A3828" s="339">
        <v>100393</v>
      </c>
      <c r="B3828" s="340" t="s">
        <v>8746</v>
      </c>
      <c r="C3828" s="339" t="s">
        <v>5029</v>
      </c>
      <c r="D3828" s="341">
        <v>17.97</v>
      </c>
      <c r="E3828">
        <v>25.52</v>
      </c>
    </row>
    <row r="3829" spans="1:5">
      <c r="A3829" s="339">
        <v>100389</v>
      </c>
      <c r="B3829" s="340" t="s">
        <v>8747</v>
      </c>
      <c r="C3829" s="339" t="s">
        <v>5029</v>
      </c>
      <c r="D3829" s="341">
        <v>14.97</v>
      </c>
      <c r="E3829">
        <v>21.19</v>
      </c>
    </row>
    <row r="3830" spans="1:5">
      <c r="A3830" s="339">
        <v>100395</v>
      </c>
      <c r="B3830" s="340" t="s">
        <v>8748</v>
      </c>
      <c r="C3830" s="339" t="s">
        <v>5029</v>
      </c>
      <c r="D3830" s="341">
        <v>19.95</v>
      </c>
      <c r="E3830">
        <v>28.17</v>
      </c>
    </row>
    <row r="3831" spans="1:5">
      <c r="A3831" s="339">
        <v>100391</v>
      </c>
      <c r="B3831" s="340" t="s">
        <v>8749</v>
      </c>
      <c r="C3831" s="339" t="s">
        <v>5029</v>
      </c>
      <c r="D3831" s="341">
        <v>16.670000000000002</v>
      </c>
      <c r="E3831">
        <v>23.46</v>
      </c>
    </row>
    <row r="3832" spans="1:5">
      <c r="A3832" s="339">
        <v>100392</v>
      </c>
      <c r="B3832" s="340" t="s">
        <v>8750</v>
      </c>
      <c r="C3832" s="339" t="s">
        <v>5029</v>
      </c>
      <c r="D3832" s="341">
        <v>14.15</v>
      </c>
      <c r="E3832">
        <v>21.37</v>
      </c>
    </row>
    <row r="3833" spans="1:5">
      <c r="A3833" s="339">
        <v>100388</v>
      </c>
      <c r="B3833" s="340" t="s">
        <v>8751</v>
      </c>
      <c r="C3833" s="339" t="s">
        <v>5029</v>
      </c>
      <c r="D3833" s="341">
        <v>17.97</v>
      </c>
      <c r="E3833">
        <v>27.25</v>
      </c>
    </row>
    <row r="3834" spans="1:5">
      <c r="A3834" s="339">
        <v>100394</v>
      </c>
      <c r="B3834" s="340" t="s">
        <v>8752</v>
      </c>
      <c r="C3834" s="339" t="s">
        <v>5029</v>
      </c>
      <c r="D3834" s="341">
        <v>16.97</v>
      </c>
      <c r="E3834">
        <v>25.14</v>
      </c>
    </row>
    <row r="3835" spans="1:5">
      <c r="A3835" s="339">
        <v>100390</v>
      </c>
      <c r="B3835" s="340" t="s">
        <v>8753</v>
      </c>
      <c r="C3835" s="339" t="s">
        <v>5029</v>
      </c>
      <c r="D3835" s="341">
        <v>21.59</v>
      </c>
      <c r="E3835">
        <v>32.08</v>
      </c>
    </row>
    <row r="3836" spans="1:5">
      <c r="A3836" s="339">
        <v>92575</v>
      </c>
      <c r="B3836" s="340" t="s">
        <v>8754</v>
      </c>
      <c r="C3836" s="339" t="s">
        <v>5029</v>
      </c>
      <c r="D3836" s="341">
        <v>64.48</v>
      </c>
      <c r="E3836">
        <v>66.41</v>
      </c>
    </row>
    <row r="3837" spans="1:5">
      <c r="A3837" s="339">
        <v>92569</v>
      </c>
      <c r="B3837" s="340" t="s">
        <v>8755</v>
      </c>
      <c r="C3837" s="339" t="s">
        <v>5029</v>
      </c>
      <c r="D3837" s="341">
        <v>70.28</v>
      </c>
      <c r="E3837">
        <v>72.28</v>
      </c>
    </row>
    <row r="3838" spans="1:5">
      <c r="A3838" s="339">
        <v>92578</v>
      </c>
      <c r="B3838" s="340" t="s">
        <v>8756</v>
      </c>
      <c r="C3838" s="339" t="s">
        <v>5029</v>
      </c>
      <c r="D3838" s="341">
        <v>67.150000000000006</v>
      </c>
      <c r="E3838">
        <v>69.98</v>
      </c>
    </row>
    <row r="3839" spans="1:5">
      <c r="A3839" s="339">
        <v>92572</v>
      </c>
      <c r="B3839" s="340" t="s">
        <v>8757</v>
      </c>
      <c r="C3839" s="339" t="s">
        <v>5029</v>
      </c>
      <c r="D3839" s="341">
        <v>72.88</v>
      </c>
      <c r="E3839">
        <v>75.91</v>
      </c>
    </row>
    <row r="3840" spans="1:5">
      <c r="A3840" s="339">
        <v>92576</v>
      </c>
      <c r="B3840" s="340" t="s">
        <v>8758</v>
      </c>
      <c r="C3840" s="339" t="s">
        <v>5029</v>
      </c>
      <c r="D3840" s="341">
        <v>35.26</v>
      </c>
      <c r="E3840">
        <v>35.729999999999997</v>
      </c>
    </row>
    <row r="3841" spans="1:5">
      <c r="A3841" s="339">
        <v>92570</v>
      </c>
      <c r="B3841" s="340" t="s">
        <v>8759</v>
      </c>
      <c r="C3841" s="339" t="s">
        <v>5029</v>
      </c>
      <c r="D3841" s="341">
        <v>44.46</v>
      </c>
      <c r="E3841">
        <v>45.23</v>
      </c>
    </row>
    <row r="3842" spans="1:5">
      <c r="A3842" s="339">
        <v>92579</v>
      </c>
      <c r="B3842" s="340" t="s">
        <v>8760</v>
      </c>
      <c r="C3842" s="339" t="s">
        <v>5029</v>
      </c>
      <c r="D3842" s="341">
        <v>36.78</v>
      </c>
      <c r="E3842">
        <v>37.86</v>
      </c>
    </row>
    <row r="3843" spans="1:5">
      <c r="A3843" s="339">
        <v>92573</v>
      </c>
      <c r="B3843" s="340" t="s">
        <v>8761</v>
      </c>
      <c r="C3843" s="339" t="s">
        <v>5029</v>
      </c>
      <c r="D3843" s="341">
        <v>46.38</v>
      </c>
      <c r="E3843">
        <v>47.91</v>
      </c>
    </row>
    <row r="3844" spans="1:5">
      <c r="A3844" s="339">
        <v>92574</v>
      </c>
      <c r="B3844" s="340" t="s">
        <v>8762</v>
      </c>
      <c r="C3844" s="339" t="s">
        <v>5029</v>
      </c>
      <c r="D3844" s="341">
        <v>129.18</v>
      </c>
      <c r="E3844">
        <v>135.01</v>
      </c>
    </row>
    <row r="3845" spans="1:5">
      <c r="A3845" s="339">
        <v>92568</v>
      </c>
      <c r="B3845" s="340" t="s">
        <v>8763</v>
      </c>
      <c r="C3845" s="339" t="s">
        <v>5029</v>
      </c>
      <c r="D3845" s="341">
        <v>137.86000000000001</v>
      </c>
      <c r="E3845">
        <v>143.30000000000001</v>
      </c>
    </row>
    <row r="3846" spans="1:5">
      <c r="A3846" s="339">
        <v>92577</v>
      </c>
      <c r="B3846" s="340" t="s">
        <v>8764</v>
      </c>
      <c r="C3846" s="339" t="s">
        <v>5029</v>
      </c>
      <c r="D3846" s="341">
        <v>144.6</v>
      </c>
      <c r="E3846">
        <v>151.97</v>
      </c>
    </row>
    <row r="3847" spans="1:5">
      <c r="A3847" s="339">
        <v>92571</v>
      </c>
      <c r="B3847" s="340" t="s">
        <v>8765</v>
      </c>
      <c r="C3847" s="339" t="s">
        <v>5029</v>
      </c>
      <c r="D3847" s="341">
        <v>141.94</v>
      </c>
      <c r="E3847">
        <v>148.76</v>
      </c>
    </row>
    <row r="3848" spans="1:5">
      <c r="A3848" s="339">
        <v>92581</v>
      </c>
      <c r="B3848" s="340" t="s">
        <v>8766</v>
      </c>
      <c r="C3848" s="339" t="s">
        <v>5029</v>
      </c>
      <c r="D3848" s="341">
        <v>50.4</v>
      </c>
      <c r="E3848">
        <v>53.87</v>
      </c>
    </row>
    <row r="3849" spans="1:5">
      <c r="A3849" s="339">
        <v>104314</v>
      </c>
      <c r="B3849" s="340" t="s">
        <v>8767</v>
      </c>
      <c r="C3849" s="339" t="s">
        <v>101</v>
      </c>
      <c r="D3849" s="341">
        <v>11.2</v>
      </c>
      <c r="E3849">
        <v>12.07</v>
      </c>
    </row>
    <row r="3850" spans="1:5">
      <c r="A3850" s="339">
        <v>92580</v>
      </c>
      <c r="B3850" s="340" t="s">
        <v>8768</v>
      </c>
      <c r="C3850" s="339" t="s">
        <v>5029</v>
      </c>
      <c r="D3850" s="341">
        <v>48.61</v>
      </c>
      <c r="E3850">
        <v>52.4</v>
      </c>
    </row>
    <row r="3851" spans="1:5">
      <c r="A3851" s="339">
        <v>92539</v>
      </c>
      <c r="B3851" s="340" t="s">
        <v>8769</v>
      </c>
      <c r="C3851" s="339" t="s">
        <v>5029</v>
      </c>
      <c r="D3851" s="341">
        <v>69.77</v>
      </c>
      <c r="E3851">
        <v>109.04</v>
      </c>
    </row>
    <row r="3852" spans="1:5">
      <c r="A3852" s="339">
        <v>92540</v>
      </c>
      <c r="B3852" s="340" t="s">
        <v>8770</v>
      </c>
      <c r="C3852" s="339" t="s">
        <v>5029</v>
      </c>
      <c r="D3852" s="341">
        <v>78.959999999999994</v>
      </c>
      <c r="E3852">
        <v>122.33</v>
      </c>
    </row>
    <row r="3853" spans="1:5">
      <c r="A3853" s="339">
        <v>92544</v>
      </c>
      <c r="B3853" s="340" t="s">
        <v>8771</v>
      </c>
      <c r="C3853" s="339" t="s">
        <v>5029</v>
      </c>
      <c r="D3853" s="341">
        <v>16.8</v>
      </c>
      <c r="E3853">
        <v>26.61</v>
      </c>
    </row>
    <row r="3854" spans="1:5">
      <c r="A3854" s="339">
        <v>92543</v>
      </c>
      <c r="B3854" s="340" t="s">
        <v>8772</v>
      </c>
      <c r="C3854" s="339" t="s">
        <v>5029</v>
      </c>
      <c r="D3854" s="341">
        <v>21.01</v>
      </c>
      <c r="E3854">
        <v>33.229999999999997</v>
      </c>
    </row>
    <row r="3855" spans="1:5">
      <c r="A3855" s="339">
        <v>97725</v>
      </c>
      <c r="B3855" s="340" t="s">
        <v>8773</v>
      </c>
      <c r="C3855" s="339" t="s">
        <v>5115</v>
      </c>
      <c r="D3855" s="341">
        <v>0</v>
      </c>
      <c r="E3855">
        <v>0</v>
      </c>
    </row>
    <row r="3856" spans="1:5">
      <c r="A3856" s="339">
        <v>97721</v>
      </c>
      <c r="B3856" s="340" t="s">
        <v>8774</v>
      </c>
      <c r="C3856" s="339" t="s">
        <v>5115</v>
      </c>
      <c r="D3856" s="341">
        <v>0</v>
      </c>
      <c r="E3856">
        <v>0</v>
      </c>
    </row>
    <row r="3857" spans="1:5">
      <c r="A3857" s="339">
        <v>97722</v>
      </c>
      <c r="B3857" s="340" t="s">
        <v>8775</v>
      </c>
      <c r="C3857" s="339" t="s">
        <v>5115</v>
      </c>
      <c r="D3857" s="341">
        <v>0</v>
      </c>
      <c r="E3857">
        <v>0</v>
      </c>
    </row>
    <row r="3858" spans="1:5">
      <c r="A3858" s="339">
        <v>97724</v>
      </c>
      <c r="B3858" s="340" t="s">
        <v>8776</v>
      </c>
      <c r="C3858" s="339" t="s">
        <v>5115</v>
      </c>
      <c r="D3858" s="341">
        <v>0</v>
      </c>
      <c r="E3858">
        <v>0</v>
      </c>
    </row>
    <row r="3859" spans="1:5">
      <c r="A3859" s="339">
        <v>97719</v>
      </c>
      <c r="B3859" s="340" t="s">
        <v>8777</v>
      </c>
      <c r="C3859" s="339" t="s">
        <v>5115</v>
      </c>
      <c r="D3859" s="341">
        <v>0</v>
      </c>
      <c r="E3859">
        <v>0</v>
      </c>
    </row>
    <row r="3860" spans="1:5">
      <c r="A3860" s="339">
        <v>97723</v>
      </c>
      <c r="B3860" s="340" t="s">
        <v>8778</v>
      </c>
      <c r="C3860" s="339" t="s">
        <v>5115</v>
      </c>
      <c r="D3860" s="341">
        <v>0</v>
      </c>
      <c r="E3860">
        <v>0</v>
      </c>
    </row>
    <row r="3861" spans="1:5">
      <c r="A3861" s="339">
        <v>104946</v>
      </c>
      <c r="B3861" s="340" t="s">
        <v>8779</v>
      </c>
      <c r="C3861" s="339" t="s">
        <v>5115</v>
      </c>
      <c r="D3861" s="341">
        <v>0</v>
      </c>
      <c r="E3861">
        <v>0</v>
      </c>
    </row>
    <row r="3862" spans="1:5">
      <c r="A3862" s="339">
        <v>104944</v>
      </c>
      <c r="B3862" s="340" t="s">
        <v>8780</v>
      </c>
      <c r="C3862" s="339" t="s">
        <v>5115</v>
      </c>
      <c r="D3862" s="341">
        <v>0</v>
      </c>
      <c r="E3862">
        <v>0</v>
      </c>
    </row>
    <row r="3863" spans="1:5">
      <c r="A3863" s="339">
        <v>104945</v>
      </c>
      <c r="B3863" s="340" t="s">
        <v>8781</v>
      </c>
      <c r="C3863" s="339" t="s">
        <v>5115</v>
      </c>
      <c r="D3863" s="341">
        <v>0</v>
      </c>
      <c r="E3863">
        <v>0</v>
      </c>
    </row>
    <row r="3864" spans="1:5">
      <c r="A3864" s="339">
        <v>97720</v>
      </c>
      <c r="B3864" s="340" t="s">
        <v>8782</v>
      </c>
      <c r="C3864" s="339" t="s">
        <v>5115</v>
      </c>
      <c r="D3864" s="341">
        <v>0</v>
      </c>
      <c r="E3864">
        <v>0</v>
      </c>
    </row>
    <row r="3865" spans="1:5">
      <c r="A3865" s="339">
        <v>97740</v>
      </c>
      <c r="B3865" s="340" t="s">
        <v>8783</v>
      </c>
      <c r="C3865" s="339" t="s">
        <v>5115</v>
      </c>
      <c r="D3865" s="341">
        <v>2465.25</v>
      </c>
      <c r="E3865">
        <v>2101.1</v>
      </c>
    </row>
    <row r="3866" spans="1:5">
      <c r="A3866" s="339">
        <v>97738</v>
      </c>
      <c r="B3866" s="340" t="s">
        <v>8784</v>
      </c>
      <c r="C3866" s="339" t="s">
        <v>5115</v>
      </c>
      <c r="D3866" s="341">
        <v>4468.29</v>
      </c>
      <c r="E3866">
        <v>4552.97</v>
      </c>
    </row>
    <row r="3867" spans="1:5">
      <c r="A3867" s="339">
        <v>97739</v>
      </c>
      <c r="B3867" s="340" t="s">
        <v>8785</v>
      </c>
      <c r="C3867" s="339" t="s">
        <v>5115</v>
      </c>
      <c r="D3867" s="341">
        <v>3316.18</v>
      </c>
      <c r="E3867">
        <v>3213.98</v>
      </c>
    </row>
    <row r="3868" spans="1:5">
      <c r="A3868" s="339">
        <v>97736</v>
      </c>
      <c r="B3868" s="340" t="s">
        <v>1408</v>
      </c>
      <c r="C3868" s="339" t="s">
        <v>5115</v>
      </c>
      <c r="D3868" s="341">
        <v>1829.42</v>
      </c>
      <c r="E3868">
        <v>1533.63</v>
      </c>
    </row>
    <row r="3869" spans="1:5">
      <c r="A3869" s="339">
        <v>97734</v>
      </c>
      <c r="B3869" s="340" t="s">
        <v>1506</v>
      </c>
      <c r="C3869" s="339" t="s">
        <v>5115</v>
      </c>
      <c r="D3869" s="341">
        <v>3315.48</v>
      </c>
      <c r="E3869">
        <v>3508.69</v>
      </c>
    </row>
    <row r="3870" spans="1:5">
      <c r="A3870" s="339">
        <v>97735</v>
      </c>
      <c r="B3870" s="340" t="s">
        <v>1372</v>
      </c>
      <c r="C3870" s="339" t="s">
        <v>5115</v>
      </c>
      <c r="D3870" s="341">
        <v>2791.89</v>
      </c>
      <c r="E3870">
        <v>2797.38</v>
      </c>
    </row>
    <row r="3871" spans="1:5">
      <c r="A3871" s="339">
        <v>97737</v>
      </c>
      <c r="B3871" s="340" t="s">
        <v>8786</v>
      </c>
      <c r="C3871" s="339" t="s">
        <v>5115</v>
      </c>
      <c r="D3871" s="341">
        <v>3611.82</v>
      </c>
      <c r="E3871">
        <v>3562.5</v>
      </c>
    </row>
    <row r="3872" spans="1:5">
      <c r="A3872" s="339">
        <v>97733</v>
      </c>
      <c r="B3872" s="340" t="s">
        <v>8787</v>
      </c>
      <c r="C3872" s="339" t="s">
        <v>5115</v>
      </c>
      <c r="D3872" s="341">
        <v>3755.28</v>
      </c>
      <c r="E3872">
        <v>3968.33</v>
      </c>
    </row>
    <row r="3873" spans="1:5">
      <c r="A3873" s="339">
        <v>98616</v>
      </c>
      <c r="B3873" s="340" t="s">
        <v>8788</v>
      </c>
      <c r="C3873" s="339" t="s">
        <v>5029</v>
      </c>
      <c r="D3873" s="341">
        <v>329.37</v>
      </c>
      <c r="E3873">
        <v>242.2</v>
      </c>
    </row>
    <row r="3874" spans="1:5">
      <c r="A3874" s="339">
        <v>98619</v>
      </c>
      <c r="B3874" s="340" t="s">
        <v>8789</v>
      </c>
      <c r="C3874" s="339" t="s">
        <v>5029</v>
      </c>
      <c r="D3874" s="341">
        <v>371.63</v>
      </c>
      <c r="E3874">
        <v>259.98</v>
      </c>
    </row>
    <row r="3875" spans="1:5">
      <c r="A3875" s="339">
        <v>98622</v>
      </c>
      <c r="B3875" s="340" t="s">
        <v>8790</v>
      </c>
      <c r="C3875" s="339" t="s">
        <v>5029</v>
      </c>
      <c r="D3875" s="341">
        <v>560.54</v>
      </c>
      <c r="E3875">
        <v>397.84</v>
      </c>
    </row>
    <row r="3876" spans="1:5">
      <c r="A3876" s="339">
        <v>98625</v>
      </c>
      <c r="B3876" s="340" t="s">
        <v>8791</v>
      </c>
      <c r="C3876" s="339" t="s">
        <v>5029</v>
      </c>
      <c r="D3876" s="341">
        <v>602.17999999999995</v>
      </c>
      <c r="E3876">
        <v>412.55</v>
      </c>
    </row>
    <row r="3877" spans="1:5">
      <c r="A3877" s="339">
        <v>105918</v>
      </c>
      <c r="B3877" s="340" t="s">
        <v>8792</v>
      </c>
      <c r="C3877" s="339" t="s">
        <v>5029</v>
      </c>
      <c r="D3877" s="341">
        <v>0</v>
      </c>
      <c r="E3877">
        <v>0</v>
      </c>
    </row>
    <row r="3878" spans="1:5">
      <c r="A3878" s="339">
        <v>98631</v>
      </c>
      <c r="B3878" s="340" t="s">
        <v>8793</v>
      </c>
      <c r="C3878" s="339" t="s">
        <v>5029</v>
      </c>
      <c r="D3878" s="341">
        <v>0</v>
      </c>
      <c r="E3878">
        <v>0</v>
      </c>
    </row>
    <row r="3879" spans="1:5">
      <c r="A3879" s="339">
        <v>98637</v>
      </c>
      <c r="B3879" s="340" t="s">
        <v>8794</v>
      </c>
      <c r="C3879" s="339" t="s">
        <v>5115</v>
      </c>
      <c r="D3879" s="341">
        <v>0</v>
      </c>
      <c r="E3879">
        <v>0</v>
      </c>
    </row>
    <row r="3880" spans="1:5">
      <c r="A3880" s="339">
        <v>98641</v>
      </c>
      <c r="B3880" s="340" t="s">
        <v>8795</v>
      </c>
      <c r="C3880" s="339" t="s">
        <v>5115</v>
      </c>
      <c r="D3880" s="341">
        <v>0</v>
      </c>
      <c r="E3880">
        <v>0</v>
      </c>
    </row>
    <row r="3881" spans="1:5">
      <c r="A3881" s="339">
        <v>98645</v>
      </c>
      <c r="B3881" s="340" t="s">
        <v>8796</v>
      </c>
      <c r="C3881" s="339" t="s">
        <v>5115</v>
      </c>
      <c r="D3881" s="341">
        <v>0</v>
      </c>
      <c r="E3881">
        <v>0</v>
      </c>
    </row>
    <row r="3882" spans="1:5">
      <c r="A3882" s="339">
        <v>98649</v>
      </c>
      <c r="B3882" s="340" t="s">
        <v>8797</v>
      </c>
      <c r="C3882" s="339" t="s">
        <v>5115</v>
      </c>
      <c r="D3882" s="341">
        <v>0</v>
      </c>
      <c r="E3882">
        <v>0</v>
      </c>
    </row>
    <row r="3883" spans="1:5">
      <c r="A3883" s="339">
        <v>98653</v>
      </c>
      <c r="B3883" s="340" t="s">
        <v>8798</v>
      </c>
      <c r="C3883" s="339" t="s">
        <v>5115</v>
      </c>
      <c r="D3883" s="341">
        <v>0</v>
      </c>
      <c r="E3883">
        <v>0</v>
      </c>
    </row>
    <row r="3884" spans="1:5">
      <c r="A3884" s="339">
        <v>98657</v>
      </c>
      <c r="B3884" s="340" t="s">
        <v>8799</v>
      </c>
      <c r="C3884" s="339" t="s">
        <v>202</v>
      </c>
      <c r="D3884" s="341">
        <v>834.03</v>
      </c>
      <c r="E3884">
        <v>714.75</v>
      </c>
    </row>
    <row r="3885" spans="1:5">
      <c r="A3885" s="339">
        <v>100344</v>
      </c>
      <c r="B3885" s="340" t="s">
        <v>8800</v>
      </c>
      <c r="C3885" s="339" t="s">
        <v>101</v>
      </c>
      <c r="D3885" s="341">
        <v>13.42</v>
      </c>
      <c r="E3885">
        <v>11.29</v>
      </c>
    </row>
    <row r="3886" spans="1:5">
      <c r="A3886" s="339">
        <v>100345</v>
      </c>
      <c r="B3886" s="340" t="s">
        <v>8801</v>
      </c>
      <c r="C3886" s="339" t="s">
        <v>101</v>
      </c>
      <c r="D3886" s="341">
        <v>10.62</v>
      </c>
      <c r="E3886">
        <v>8.43</v>
      </c>
    </row>
    <row r="3887" spans="1:5">
      <c r="A3887" s="339">
        <v>100346</v>
      </c>
      <c r="B3887" s="340" t="s">
        <v>8802</v>
      </c>
      <c r="C3887" s="339" t="s">
        <v>101</v>
      </c>
      <c r="D3887" s="341">
        <v>10.210000000000001</v>
      </c>
      <c r="E3887">
        <v>7.89</v>
      </c>
    </row>
    <row r="3888" spans="1:5">
      <c r="A3888" s="339">
        <v>100347</v>
      </c>
      <c r="B3888" s="340" t="s">
        <v>8803</v>
      </c>
      <c r="C3888" s="339" t="s">
        <v>101</v>
      </c>
      <c r="D3888" s="341">
        <v>11.52</v>
      </c>
      <c r="E3888">
        <v>8.68</v>
      </c>
    </row>
    <row r="3889" spans="1:5">
      <c r="A3889" s="339">
        <v>100348</v>
      </c>
      <c r="B3889" s="340" t="s">
        <v>8804</v>
      </c>
      <c r="C3889" s="339" t="s">
        <v>101</v>
      </c>
      <c r="D3889" s="341">
        <v>11.36</v>
      </c>
      <c r="E3889">
        <v>8.4700000000000006</v>
      </c>
    </row>
    <row r="3890" spans="1:5">
      <c r="A3890" s="339">
        <v>100342</v>
      </c>
      <c r="B3890" s="340" t="s">
        <v>8805</v>
      </c>
      <c r="C3890" s="339" t="s">
        <v>101</v>
      </c>
      <c r="D3890" s="341">
        <v>17.899999999999999</v>
      </c>
      <c r="E3890">
        <v>17.02</v>
      </c>
    </row>
    <row r="3891" spans="1:5">
      <c r="A3891" s="339">
        <v>100343</v>
      </c>
      <c r="B3891" s="340" t="s">
        <v>8806</v>
      </c>
      <c r="C3891" s="339" t="s">
        <v>101</v>
      </c>
      <c r="D3891" s="341">
        <v>16.079999999999998</v>
      </c>
      <c r="E3891">
        <v>14.37</v>
      </c>
    </row>
    <row r="3892" spans="1:5">
      <c r="A3892" s="339">
        <v>100349</v>
      </c>
      <c r="B3892" s="340" t="s">
        <v>8807</v>
      </c>
      <c r="C3892" s="339" t="s">
        <v>5115</v>
      </c>
      <c r="D3892" s="341">
        <v>1067.98</v>
      </c>
      <c r="E3892">
        <v>596.95000000000005</v>
      </c>
    </row>
    <row r="3893" spans="1:5">
      <c r="A3893" s="339">
        <v>100336</v>
      </c>
      <c r="B3893" s="340" t="s">
        <v>8808</v>
      </c>
      <c r="C3893" s="339" t="s">
        <v>5029</v>
      </c>
      <c r="D3893" s="341">
        <v>0</v>
      </c>
      <c r="E3893">
        <v>0</v>
      </c>
    </row>
    <row r="3894" spans="1:5">
      <c r="A3894" s="339">
        <v>100337</v>
      </c>
      <c r="B3894" s="340" t="s">
        <v>8809</v>
      </c>
      <c r="C3894" s="339" t="s">
        <v>5029</v>
      </c>
      <c r="D3894" s="341">
        <v>0</v>
      </c>
      <c r="E3894">
        <v>0</v>
      </c>
    </row>
    <row r="3895" spans="1:5">
      <c r="A3895" s="339">
        <v>100339</v>
      </c>
      <c r="B3895" s="340" t="s">
        <v>8810</v>
      </c>
      <c r="C3895" s="339" t="s">
        <v>5029</v>
      </c>
      <c r="D3895" s="341">
        <v>0</v>
      </c>
      <c r="E3895">
        <v>0</v>
      </c>
    </row>
    <row r="3896" spans="1:5">
      <c r="A3896" s="339">
        <v>100340</v>
      </c>
      <c r="B3896" s="340" t="s">
        <v>8811</v>
      </c>
      <c r="C3896" s="339" t="s">
        <v>5029</v>
      </c>
      <c r="D3896" s="341">
        <v>0</v>
      </c>
      <c r="E3896">
        <v>0</v>
      </c>
    </row>
    <row r="3897" spans="1:5">
      <c r="A3897" s="339">
        <v>105805</v>
      </c>
      <c r="B3897" s="340" t="s">
        <v>8812</v>
      </c>
      <c r="C3897" s="339" t="s">
        <v>5029</v>
      </c>
      <c r="D3897" s="341">
        <v>869.2</v>
      </c>
      <c r="E3897">
        <v>885</v>
      </c>
    </row>
    <row r="3898" spans="1:5">
      <c r="A3898" s="339">
        <v>105806</v>
      </c>
      <c r="B3898" s="340" t="s">
        <v>8813</v>
      </c>
      <c r="C3898" s="339" t="s">
        <v>5029</v>
      </c>
      <c r="D3898" s="341">
        <v>553.57000000000005</v>
      </c>
      <c r="E3898">
        <v>557.41</v>
      </c>
    </row>
    <row r="3899" spans="1:5">
      <c r="A3899" s="339">
        <v>105807</v>
      </c>
      <c r="B3899" s="340" t="s">
        <v>8814</v>
      </c>
      <c r="C3899" s="339" t="s">
        <v>5029</v>
      </c>
      <c r="D3899" s="341">
        <v>696.51</v>
      </c>
      <c r="E3899">
        <v>705</v>
      </c>
    </row>
    <row r="3900" spans="1:5">
      <c r="A3900" s="339">
        <v>105808</v>
      </c>
      <c r="B3900" s="340" t="s">
        <v>8815</v>
      </c>
      <c r="C3900" s="339" t="s">
        <v>5029</v>
      </c>
      <c r="D3900" s="341">
        <v>459.79</v>
      </c>
      <c r="E3900">
        <v>459.31</v>
      </c>
    </row>
    <row r="3901" spans="1:5">
      <c r="A3901" s="339">
        <v>100341</v>
      </c>
      <c r="B3901" s="340" t="s">
        <v>8816</v>
      </c>
      <c r="C3901" s="339" t="s">
        <v>5029</v>
      </c>
      <c r="D3901" s="341">
        <v>43.45</v>
      </c>
      <c r="E3901">
        <v>45.63</v>
      </c>
    </row>
    <row r="3902" spans="1:5">
      <c r="A3902" s="339">
        <v>100351</v>
      </c>
      <c r="B3902" s="340" t="s">
        <v>8817</v>
      </c>
      <c r="C3902" s="339" t="s">
        <v>5029</v>
      </c>
      <c r="D3902" s="341">
        <v>0</v>
      </c>
      <c r="E3902">
        <v>0</v>
      </c>
    </row>
    <row r="3903" spans="1:5">
      <c r="A3903" s="339">
        <v>100353</v>
      </c>
      <c r="B3903" s="340" t="s">
        <v>8818</v>
      </c>
      <c r="C3903" s="339" t="s">
        <v>5029</v>
      </c>
      <c r="D3903" s="341">
        <v>0</v>
      </c>
      <c r="E3903">
        <v>0</v>
      </c>
    </row>
    <row r="3904" spans="1:5">
      <c r="A3904" s="339">
        <v>100350</v>
      </c>
      <c r="B3904" s="340" t="s">
        <v>8819</v>
      </c>
      <c r="C3904" s="339" t="s">
        <v>5029</v>
      </c>
      <c r="D3904" s="341">
        <v>0</v>
      </c>
      <c r="E3904">
        <v>0</v>
      </c>
    </row>
    <row r="3905" spans="1:5">
      <c r="A3905" s="339">
        <v>105043</v>
      </c>
      <c r="B3905" s="340" t="s">
        <v>8820</v>
      </c>
      <c r="C3905" s="339" t="s">
        <v>202</v>
      </c>
      <c r="D3905" s="341">
        <v>0</v>
      </c>
      <c r="E3905">
        <v>0</v>
      </c>
    </row>
    <row r="3906" spans="1:5">
      <c r="A3906" s="339">
        <v>105047</v>
      </c>
      <c r="B3906" s="340" t="s">
        <v>8821</v>
      </c>
      <c r="C3906" s="339" t="s">
        <v>202</v>
      </c>
      <c r="D3906" s="341">
        <v>0</v>
      </c>
      <c r="E3906">
        <v>0</v>
      </c>
    </row>
    <row r="3907" spans="1:5">
      <c r="A3907" s="339">
        <v>105044</v>
      </c>
      <c r="B3907" s="340" t="s">
        <v>8822</v>
      </c>
      <c r="C3907" s="339" t="s">
        <v>202</v>
      </c>
      <c r="D3907" s="341">
        <v>0</v>
      </c>
      <c r="E3907">
        <v>0</v>
      </c>
    </row>
    <row r="3908" spans="1:5">
      <c r="A3908" s="339">
        <v>105094</v>
      </c>
      <c r="B3908" s="340" t="s">
        <v>8823</v>
      </c>
      <c r="C3908" s="339" t="s">
        <v>202</v>
      </c>
      <c r="D3908" s="341">
        <v>0</v>
      </c>
      <c r="E3908">
        <v>0</v>
      </c>
    </row>
    <row r="3909" spans="1:5">
      <c r="A3909" s="339">
        <v>105096</v>
      </c>
      <c r="B3909" s="340" t="s">
        <v>8824</v>
      </c>
      <c r="C3909" s="339" t="s">
        <v>202</v>
      </c>
      <c r="D3909" s="341">
        <v>0</v>
      </c>
      <c r="E3909">
        <v>0</v>
      </c>
    </row>
    <row r="3910" spans="1:5">
      <c r="A3910" s="339">
        <v>105048</v>
      </c>
      <c r="B3910" s="340" t="s">
        <v>8825</v>
      </c>
      <c r="C3910" s="339" t="s">
        <v>202</v>
      </c>
      <c r="D3910" s="341">
        <v>0</v>
      </c>
      <c r="E3910">
        <v>0</v>
      </c>
    </row>
    <row r="3911" spans="1:5">
      <c r="A3911" s="339">
        <v>105097</v>
      </c>
      <c r="B3911" s="340" t="s">
        <v>8826</v>
      </c>
      <c r="C3911" s="339" t="s">
        <v>202</v>
      </c>
      <c r="D3911" s="341">
        <v>0</v>
      </c>
      <c r="E3911">
        <v>0</v>
      </c>
    </row>
    <row r="3912" spans="1:5">
      <c r="A3912" s="339">
        <v>105049</v>
      </c>
      <c r="B3912" s="340" t="s">
        <v>8827</v>
      </c>
      <c r="C3912" s="339" t="s">
        <v>202</v>
      </c>
      <c r="D3912" s="341">
        <v>0</v>
      </c>
      <c r="E3912">
        <v>0</v>
      </c>
    </row>
    <row r="3913" spans="1:5">
      <c r="A3913" s="339">
        <v>105051</v>
      </c>
      <c r="B3913" s="340" t="s">
        <v>8828</v>
      </c>
      <c r="C3913" s="339" t="s">
        <v>202</v>
      </c>
      <c r="D3913" s="341">
        <v>0</v>
      </c>
      <c r="E3913">
        <v>0</v>
      </c>
    </row>
    <row r="3914" spans="1:5">
      <c r="A3914" s="339">
        <v>105054</v>
      </c>
      <c r="B3914" s="340" t="s">
        <v>8829</v>
      </c>
      <c r="C3914" s="339" t="s">
        <v>202</v>
      </c>
      <c r="D3914" s="341">
        <v>0</v>
      </c>
      <c r="E3914">
        <v>0</v>
      </c>
    </row>
    <row r="3915" spans="1:5">
      <c r="A3915" s="339">
        <v>105052</v>
      </c>
      <c r="B3915" s="340" t="s">
        <v>8830</v>
      </c>
      <c r="C3915" s="339" t="s">
        <v>202</v>
      </c>
      <c r="D3915" s="341">
        <v>0</v>
      </c>
      <c r="E3915">
        <v>0</v>
      </c>
    </row>
    <row r="3916" spans="1:5">
      <c r="A3916" s="339">
        <v>105055</v>
      </c>
      <c r="B3916" s="340" t="s">
        <v>8831</v>
      </c>
      <c r="C3916" s="339" t="s">
        <v>202</v>
      </c>
      <c r="D3916" s="341">
        <v>0</v>
      </c>
      <c r="E3916">
        <v>0</v>
      </c>
    </row>
    <row r="3917" spans="1:5">
      <c r="A3917" s="339">
        <v>105065</v>
      </c>
      <c r="B3917" s="340" t="s">
        <v>8832</v>
      </c>
      <c r="C3917" s="339" t="s">
        <v>202</v>
      </c>
      <c r="D3917" s="341">
        <v>0</v>
      </c>
      <c r="E3917">
        <v>0</v>
      </c>
    </row>
    <row r="3918" spans="1:5">
      <c r="A3918" s="339">
        <v>105059</v>
      </c>
      <c r="B3918" s="340" t="s">
        <v>8833</v>
      </c>
      <c r="C3918" s="339" t="s">
        <v>202</v>
      </c>
      <c r="D3918" s="341">
        <v>0</v>
      </c>
      <c r="E3918">
        <v>0</v>
      </c>
    </row>
    <row r="3919" spans="1:5">
      <c r="A3919" s="339">
        <v>105057</v>
      </c>
      <c r="B3919" s="340" t="s">
        <v>8834</v>
      </c>
      <c r="C3919" s="339" t="s">
        <v>202</v>
      </c>
      <c r="D3919" s="341">
        <v>0</v>
      </c>
      <c r="E3919">
        <v>0</v>
      </c>
    </row>
    <row r="3920" spans="1:5">
      <c r="A3920" s="339">
        <v>105060</v>
      </c>
      <c r="B3920" s="340" t="s">
        <v>8835</v>
      </c>
      <c r="C3920" s="339" t="s">
        <v>202</v>
      </c>
      <c r="D3920" s="341">
        <v>0</v>
      </c>
      <c r="E3920">
        <v>0</v>
      </c>
    </row>
    <row r="3921" spans="1:5">
      <c r="A3921" s="339">
        <v>105042</v>
      </c>
      <c r="B3921" s="340" t="s">
        <v>8836</v>
      </c>
      <c r="C3921" s="339" t="s">
        <v>202</v>
      </c>
      <c r="D3921" s="341">
        <v>65.64</v>
      </c>
      <c r="E3921">
        <v>72.27</v>
      </c>
    </row>
    <row r="3922" spans="1:5">
      <c r="A3922" s="339">
        <v>105046</v>
      </c>
      <c r="B3922" s="340" t="s">
        <v>8837</v>
      </c>
      <c r="C3922" s="339" t="s">
        <v>202</v>
      </c>
      <c r="D3922" s="341">
        <v>55.48</v>
      </c>
      <c r="E3922">
        <v>59.45</v>
      </c>
    </row>
    <row r="3923" spans="1:5">
      <c r="A3923" s="339">
        <v>105095</v>
      </c>
      <c r="B3923" s="340" t="s">
        <v>8838</v>
      </c>
      <c r="C3923" s="339" t="s">
        <v>202</v>
      </c>
      <c r="D3923" s="341">
        <v>98.82</v>
      </c>
      <c r="E3923">
        <v>104.98</v>
      </c>
    </row>
    <row r="3924" spans="1:5">
      <c r="A3924" s="339">
        <v>105098</v>
      </c>
      <c r="B3924" s="340" t="s">
        <v>8839</v>
      </c>
      <c r="C3924" s="339" t="s">
        <v>202</v>
      </c>
      <c r="D3924" s="341">
        <v>88.67</v>
      </c>
      <c r="E3924">
        <v>92.18</v>
      </c>
    </row>
    <row r="3925" spans="1:5">
      <c r="A3925" s="339">
        <v>105050</v>
      </c>
      <c r="B3925" s="340" t="s">
        <v>8840</v>
      </c>
      <c r="C3925" s="339" t="s">
        <v>202</v>
      </c>
      <c r="D3925" s="341">
        <v>207.37</v>
      </c>
      <c r="E3925">
        <v>211.99</v>
      </c>
    </row>
    <row r="3926" spans="1:5">
      <c r="A3926" s="339">
        <v>105053</v>
      </c>
      <c r="B3926" s="340" t="s">
        <v>8841</v>
      </c>
      <c r="C3926" s="339" t="s">
        <v>202</v>
      </c>
      <c r="D3926" s="341">
        <v>197.35</v>
      </c>
      <c r="E3926">
        <v>199.35</v>
      </c>
    </row>
    <row r="3927" spans="1:5">
      <c r="A3927" s="339">
        <v>105056</v>
      </c>
      <c r="B3927" s="340" t="s">
        <v>8842</v>
      </c>
      <c r="C3927" s="339" t="s">
        <v>202</v>
      </c>
      <c r="D3927" s="341">
        <v>287.2</v>
      </c>
      <c r="E3927">
        <v>290.79000000000002</v>
      </c>
    </row>
    <row r="3928" spans="1:5">
      <c r="A3928" s="339">
        <v>105058</v>
      </c>
      <c r="B3928" s="340" t="s">
        <v>8843</v>
      </c>
      <c r="C3928" s="339" t="s">
        <v>202</v>
      </c>
      <c r="D3928" s="341">
        <v>277.86</v>
      </c>
      <c r="E3928">
        <v>279.07</v>
      </c>
    </row>
    <row r="3929" spans="1:5">
      <c r="A3929" s="339">
        <v>105062</v>
      </c>
      <c r="B3929" s="340" t="s">
        <v>8844</v>
      </c>
      <c r="C3929" s="339" t="s">
        <v>202</v>
      </c>
      <c r="D3929" s="341">
        <v>0</v>
      </c>
      <c r="E3929">
        <v>0</v>
      </c>
    </row>
    <row r="3930" spans="1:5">
      <c r="A3930" s="339">
        <v>105066</v>
      </c>
      <c r="B3930" s="340" t="s">
        <v>8845</v>
      </c>
      <c r="C3930" s="339" t="s">
        <v>202</v>
      </c>
      <c r="D3930" s="341">
        <v>0</v>
      </c>
      <c r="E3930">
        <v>0</v>
      </c>
    </row>
    <row r="3931" spans="1:5">
      <c r="A3931" s="339">
        <v>105063</v>
      </c>
      <c r="B3931" s="340" t="s">
        <v>8846</v>
      </c>
      <c r="C3931" s="339" t="s">
        <v>202</v>
      </c>
      <c r="D3931" s="341">
        <v>0</v>
      </c>
      <c r="E3931">
        <v>0</v>
      </c>
    </row>
    <row r="3932" spans="1:5">
      <c r="A3932" s="339">
        <v>105067</v>
      </c>
      <c r="B3932" s="340" t="s">
        <v>8847</v>
      </c>
      <c r="C3932" s="339" t="s">
        <v>202</v>
      </c>
      <c r="D3932" s="341">
        <v>0</v>
      </c>
      <c r="E3932">
        <v>0</v>
      </c>
    </row>
    <row r="3933" spans="1:5">
      <c r="A3933" s="339">
        <v>105069</v>
      </c>
      <c r="B3933" s="340" t="s">
        <v>8848</v>
      </c>
      <c r="C3933" s="339" t="s">
        <v>202</v>
      </c>
      <c r="D3933" s="341">
        <v>0</v>
      </c>
      <c r="E3933">
        <v>0</v>
      </c>
    </row>
    <row r="3934" spans="1:5">
      <c r="A3934" s="339">
        <v>105072</v>
      </c>
      <c r="B3934" s="340" t="s">
        <v>8849</v>
      </c>
      <c r="C3934" s="339" t="s">
        <v>202</v>
      </c>
      <c r="D3934" s="341">
        <v>0</v>
      </c>
      <c r="E3934">
        <v>0</v>
      </c>
    </row>
    <row r="3935" spans="1:5">
      <c r="A3935" s="339">
        <v>105070</v>
      </c>
      <c r="B3935" s="340" t="s">
        <v>8850</v>
      </c>
      <c r="C3935" s="339" t="s">
        <v>202</v>
      </c>
      <c r="D3935" s="341">
        <v>0</v>
      </c>
      <c r="E3935">
        <v>0</v>
      </c>
    </row>
    <row r="3936" spans="1:5">
      <c r="A3936" s="339">
        <v>105073</v>
      </c>
      <c r="B3936" s="340" t="s">
        <v>8851</v>
      </c>
      <c r="C3936" s="339" t="s">
        <v>202</v>
      </c>
      <c r="D3936" s="341">
        <v>0</v>
      </c>
      <c r="E3936">
        <v>0</v>
      </c>
    </row>
    <row r="3937" spans="1:5">
      <c r="A3937" s="339">
        <v>105075</v>
      </c>
      <c r="B3937" s="340" t="s">
        <v>8852</v>
      </c>
      <c r="C3937" s="339" t="s">
        <v>202</v>
      </c>
      <c r="D3937" s="341">
        <v>0</v>
      </c>
      <c r="E3937">
        <v>0</v>
      </c>
    </row>
    <row r="3938" spans="1:5">
      <c r="A3938" s="339">
        <v>105078</v>
      </c>
      <c r="B3938" s="340" t="s">
        <v>8853</v>
      </c>
      <c r="C3938" s="339" t="s">
        <v>202</v>
      </c>
      <c r="D3938" s="341">
        <v>0</v>
      </c>
      <c r="E3938">
        <v>0</v>
      </c>
    </row>
    <row r="3939" spans="1:5">
      <c r="A3939" s="339">
        <v>105076</v>
      </c>
      <c r="B3939" s="340" t="s">
        <v>8854</v>
      </c>
      <c r="C3939" s="339" t="s">
        <v>202</v>
      </c>
      <c r="D3939" s="341">
        <v>0</v>
      </c>
      <c r="E3939">
        <v>0</v>
      </c>
    </row>
    <row r="3940" spans="1:5">
      <c r="A3940" s="339">
        <v>105079</v>
      </c>
      <c r="B3940" s="340" t="s">
        <v>8855</v>
      </c>
      <c r="C3940" s="339" t="s">
        <v>202</v>
      </c>
      <c r="D3940" s="341">
        <v>0</v>
      </c>
      <c r="E3940">
        <v>0</v>
      </c>
    </row>
    <row r="3941" spans="1:5">
      <c r="A3941" s="339">
        <v>105061</v>
      </c>
      <c r="B3941" s="340" t="s">
        <v>8856</v>
      </c>
      <c r="C3941" s="339" t="s">
        <v>202</v>
      </c>
      <c r="D3941" s="341">
        <v>78.040000000000006</v>
      </c>
      <c r="E3941">
        <v>116.82</v>
      </c>
    </row>
    <row r="3942" spans="1:5">
      <c r="A3942" s="339">
        <v>105064</v>
      </c>
      <c r="B3942" s="340" t="s">
        <v>8857</v>
      </c>
      <c r="C3942" s="339" t="s">
        <v>202</v>
      </c>
      <c r="D3942" s="341">
        <v>65.11</v>
      </c>
      <c r="E3942">
        <v>100.23</v>
      </c>
    </row>
    <row r="3943" spans="1:5">
      <c r="A3943" s="339">
        <v>105068</v>
      </c>
      <c r="B3943" s="340" t="s">
        <v>8858</v>
      </c>
      <c r="C3943" s="339" t="s">
        <v>202</v>
      </c>
      <c r="D3943" s="341">
        <v>122.31</v>
      </c>
      <c r="E3943">
        <v>194.47</v>
      </c>
    </row>
    <row r="3944" spans="1:5">
      <c r="A3944" s="339">
        <v>105071</v>
      </c>
      <c r="B3944" s="340" t="s">
        <v>8859</v>
      </c>
      <c r="C3944" s="339" t="s">
        <v>202</v>
      </c>
      <c r="D3944" s="341">
        <v>109.39</v>
      </c>
      <c r="E3944">
        <v>177.9</v>
      </c>
    </row>
    <row r="3945" spans="1:5">
      <c r="A3945" s="339">
        <v>105074</v>
      </c>
      <c r="B3945" s="340" t="s">
        <v>8860</v>
      </c>
      <c r="C3945" s="339" t="s">
        <v>202</v>
      </c>
      <c r="D3945" s="341">
        <v>184.27</v>
      </c>
      <c r="E3945">
        <v>303.14</v>
      </c>
    </row>
    <row r="3946" spans="1:5">
      <c r="A3946" s="339">
        <v>105077</v>
      </c>
      <c r="B3946" s="340" t="s">
        <v>8861</v>
      </c>
      <c r="C3946" s="339" t="s">
        <v>202</v>
      </c>
      <c r="D3946" s="341">
        <v>171.42</v>
      </c>
      <c r="E3946">
        <v>286.64999999999998</v>
      </c>
    </row>
    <row r="3947" spans="1:5">
      <c r="A3947" s="339">
        <v>105090</v>
      </c>
      <c r="B3947" s="340" t="s">
        <v>8862</v>
      </c>
      <c r="C3947" s="339" t="s">
        <v>5029</v>
      </c>
      <c r="D3947" s="341">
        <v>411.51</v>
      </c>
      <c r="E3947">
        <v>593.9</v>
      </c>
    </row>
    <row r="3948" spans="1:5">
      <c r="A3948" s="339">
        <v>105099</v>
      </c>
      <c r="B3948" s="340" t="s">
        <v>8863</v>
      </c>
      <c r="C3948" s="339" t="s">
        <v>202</v>
      </c>
      <c r="D3948" s="341">
        <v>84.17</v>
      </c>
      <c r="E3948">
        <v>88.13</v>
      </c>
    </row>
    <row r="3949" spans="1:5">
      <c r="A3949" s="339">
        <v>105100</v>
      </c>
      <c r="B3949" s="340" t="s">
        <v>8864</v>
      </c>
      <c r="C3949" s="339" t="s">
        <v>202</v>
      </c>
      <c r="D3949" s="341">
        <v>120.03</v>
      </c>
      <c r="E3949">
        <v>124.48</v>
      </c>
    </row>
    <row r="3950" spans="1:5">
      <c r="A3950" s="339">
        <v>105101</v>
      </c>
      <c r="B3950" s="340" t="s">
        <v>8865</v>
      </c>
      <c r="C3950" s="339" t="s">
        <v>202</v>
      </c>
      <c r="D3950" s="341">
        <v>234.19</v>
      </c>
      <c r="E3950">
        <v>239.09</v>
      </c>
    </row>
    <row r="3951" spans="1:5">
      <c r="A3951" s="339">
        <v>105102</v>
      </c>
      <c r="B3951" s="340" t="s">
        <v>8866</v>
      </c>
      <c r="C3951" s="339" t="s">
        <v>202</v>
      </c>
      <c r="D3951" s="341">
        <v>321.33999999999997</v>
      </c>
      <c r="E3951">
        <v>327.76</v>
      </c>
    </row>
    <row r="3952" spans="1:5">
      <c r="A3952" s="339">
        <v>105080</v>
      </c>
      <c r="B3952" s="340" t="s">
        <v>8867</v>
      </c>
      <c r="C3952" s="339" t="s">
        <v>202</v>
      </c>
      <c r="D3952" s="341">
        <v>58.76</v>
      </c>
      <c r="E3952">
        <v>73.739999999999995</v>
      </c>
    </row>
    <row r="3953" spans="1:5">
      <c r="A3953" s="339">
        <v>105081</v>
      </c>
      <c r="B3953" s="340" t="s">
        <v>8868</v>
      </c>
      <c r="C3953" s="339" t="s">
        <v>202</v>
      </c>
      <c r="D3953" s="341">
        <v>65.959999999999994</v>
      </c>
      <c r="E3953">
        <v>86.07</v>
      </c>
    </row>
    <row r="3954" spans="1:5">
      <c r="A3954" s="339">
        <v>105091</v>
      </c>
      <c r="B3954" s="340" t="s">
        <v>8869</v>
      </c>
      <c r="C3954" s="339" t="s">
        <v>202</v>
      </c>
      <c r="D3954" s="341">
        <v>104.93</v>
      </c>
      <c r="E3954">
        <v>153.54</v>
      </c>
    </row>
    <row r="3955" spans="1:5">
      <c r="A3955" s="339">
        <v>105089</v>
      </c>
      <c r="B3955" s="340" t="s">
        <v>8870</v>
      </c>
      <c r="C3955" s="339" t="s">
        <v>202</v>
      </c>
      <c r="D3955" s="341">
        <v>128.97999999999999</v>
      </c>
      <c r="E3955">
        <v>194.99</v>
      </c>
    </row>
    <row r="3956" spans="1:5">
      <c r="A3956" s="339">
        <v>105082</v>
      </c>
      <c r="B3956" s="340" t="s">
        <v>8871</v>
      </c>
      <c r="C3956" s="339" t="s">
        <v>202</v>
      </c>
      <c r="D3956" s="341">
        <v>60.65</v>
      </c>
      <c r="E3956">
        <v>77.040000000000006</v>
      </c>
    </row>
    <row r="3957" spans="1:5">
      <c r="A3957" s="339">
        <v>105083</v>
      </c>
      <c r="B3957" s="340" t="s">
        <v>8872</v>
      </c>
      <c r="C3957" s="339" t="s">
        <v>202</v>
      </c>
      <c r="D3957" s="341">
        <v>66.83</v>
      </c>
      <c r="E3957">
        <v>87.58</v>
      </c>
    </row>
    <row r="3958" spans="1:5">
      <c r="A3958" s="339">
        <v>105084</v>
      </c>
      <c r="B3958" s="340" t="s">
        <v>8873</v>
      </c>
      <c r="C3958" s="339" t="s">
        <v>202</v>
      </c>
      <c r="D3958" s="341">
        <v>79.709999999999994</v>
      </c>
      <c r="E3958">
        <v>109.9</v>
      </c>
    </row>
    <row r="3959" spans="1:5">
      <c r="A3959" s="339">
        <v>105086</v>
      </c>
      <c r="B3959" s="340" t="s">
        <v>8874</v>
      </c>
      <c r="C3959" s="339" t="s">
        <v>202</v>
      </c>
      <c r="D3959" s="341">
        <v>75.33</v>
      </c>
      <c r="E3959">
        <v>101.89</v>
      </c>
    </row>
    <row r="3960" spans="1:5">
      <c r="A3960" s="339">
        <v>105087</v>
      </c>
      <c r="B3960" s="340" t="s">
        <v>8875</v>
      </c>
      <c r="C3960" s="339" t="s">
        <v>202</v>
      </c>
      <c r="D3960" s="341">
        <v>83.02</v>
      </c>
      <c r="E3960">
        <v>115.03</v>
      </c>
    </row>
    <row r="3961" spans="1:5">
      <c r="A3961" s="339">
        <v>105088</v>
      </c>
      <c r="B3961" s="340" t="s">
        <v>8876</v>
      </c>
      <c r="C3961" s="339" t="s">
        <v>202</v>
      </c>
      <c r="D3961" s="341">
        <v>138.46</v>
      </c>
      <c r="E3961">
        <v>211.63</v>
      </c>
    </row>
    <row r="3962" spans="1:5">
      <c r="A3962" s="339">
        <v>105092</v>
      </c>
      <c r="B3962" s="340" t="s">
        <v>8877</v>
      </c>
      <c r="C3962" s="339" t="s">
        <v>202</v>
      </c>
      <c r="D3962" s="341">
        <v>112.83</v>
      </c>
      <c r="E3962">
        <v>167.4</v>
      </c>
    </row>
    <row r="3963" spans="1:5">
      <c r="A3963" s="339">
        <v>105085</v>
      </c>
      <c r="B3963" s="340" t="s">
        <v>8878</v>
      </c>
      <c r="C3963" s="339" t="s">
        <v>202</v>
      </c>
      <c r="D3963" s="341">
        <v>82.7</v>
      </c>
      <c r="E3963">
        <v>115.1</v>
      </c>
    </row>
    <row r="3964" spans="1:5">
      <c r="A3964" s="339">
        <v>105093</v>
      </c>
      <c r="B3964" s="340" t="s">
        <v>8879</v>
      </c>
      <c r="C3964" s="339" t="s">
        <v>202</v>
      </c>
      <c r="D3964" s="341">
        <v>114.77</v>
      </c>
      <c r="E3964">
        <v>170.05</v>
      </c>
    </row>
    <row r="3965" spans="1:5">
      <c r="A3965" s="339">
        <v>105041</v>
      </c>
      <c r="B3965" s="340" t="s">
        <v>8880</v>
      </c>
      <c r="C3965" s="339" t="s">
        <v>202</v>
      </c>
      <c r="D3965" s="341">
        <v>60.04</v>
      </c>
      <c r="E3965">
        <v>56.17</v>
      </c>
    </row>
    <row r="3966" spans="1:5">
      <c r="A3966" s="339">
        <v>105045</v>
      </c>
      <c r="B3966" s="340" t="s">
        <v>8881</v>
      </c>
      <c r="C3966" s="339" t="s">
        <v>202</v>
      </c>
      <c r="D3966" s="341">
        <v>69.05</v>
      </c>
      <c r="E3966">
        <v>64.17</v>
      </c>
    </row>
    <row r="3967" spans="1:5">
      <c r="A3967" s="339">
        <v>93961</v>
      </c>
      <c r="B3967" s="340" t="s">
        <v>8882</v>
      </c>
      <c r="C3967" s="339" t="s">
        <v>202</v>
      </c>
      <c r="D3967" s="341">
        <v>221.56</v>
      </c>
      <c r="E3967">
        <v>244.39</v>
      </c>
    </row>
    <row r="3968" spans="1:5">
      <c r="A3968" s="339">
        <v>93971</v>
      </c>
      <c r="B3968" s="340" t="s">
        <v>8883</v>
      </c>
      <c r="C3968" s="339" t="s">
        <v>202</v>
      </c>
      <c r="D3968" s="341">
        <v>186.51</v>
      </c>
      <c r="E3968">
        <v>203.86</v>
      </c>
    </row>
    <row r="3969" spans="1:5">
      <c r="A3969" s="339">
        <v>93959</v>
      </c>
      <c r="B3969" s="340" t="s">
        <v>8884</v>
      </c>
      <c r="C3969" s="339" t="s">
        <v>202</v>
      </c>
      <c r="D3969" s="341">
        <v>245.6</v>
      </c>
      <c r="E3969">
        <v>274.05</v>
      </c>
    </row>
    <row r="3970" spans="1:5">
      <c r="A3970" s="339">
        <v>93969</v>
      </c>
      <c r="B3970" s="340" t="s">
        <v>8885</v>
      </c>
      <c r="C3970" s="339" t="s">
        <v>202</v>
      </c>
      <c r="D3970" s="341">
        <v>205.92</v>
      </c>
      <c r="E3970">
        <v>227.82</v>
      </c>
    </row>
    <row r="3971" spans="1:5">
      <c r="A3971" s="339">
        <v>93957</v>
      </c>
      <c r="B3971" s="340" t="s">
        <v>8886</v>
      </c>
      <c r="C3971" s="339" t="s">
        <v>202</v>
      </c>
      <c r="D3971" s="341">
        <v>302.81</v>
      </c>
      <c r="E3971">
        <v>344.69</v>
      </c>
    </row>
    <row r="3972" spans="1:5">
      <c r="A3972" s="339">
        <v>93967</v>
      </c>
      <c r="B3972" s="340" t="s">
        <v>8887</v>
      </c>
      <c r="C3972" s="339" t="s">
        <v>202</v>
      </c>
      <c r="D3972" s="341">
        <v>253.55</v>
      </c>
      <c r="E3972">
        <v>286.87</v>
      </c>
    </row>
    <row r="3973" spans="1:5">
      <c r="A3973" s="339">
        <v>104878</v>
      </c>
      <c r="B3973" s="340" t="s">
        <v>8888</v>
      </c>
      <c r="C3973" s="339" t="s">
        <v>63</v>
      </c>
      <c r="D3973" s="341">
        <v>2297.46</v>
      </c>
      <c r="E3973">
        <v>2380.67</v>
      </c>
    </row>
    <row r="3974" spans="1:5">
      <c r="A3974" s="339">
        <v>104877</v>
      </c>
      <c r="B3974" s="340" t="s">
        <v>8889</v>
      </c>
      <c r="C3974" s="339" t="s">
        <v>63</v>
      </c>
      <c r="D3974" s="341">
        <v>595.05999999999995</v>
      </c>
      <c r="E3974">
        <v>678.27</v>
      </c>
    </row>
    <row r="3975" spans="1:5">
      <c r="A3975" s="339">
        <v>104841</v>
      </c>
      <c r="B3975" s="340" t="s">
        <v>8890</v>
      </c>
      <c r="C3975" s="339" t="s">
        <v>202</v>
      </c>
      <c r="D3975" s="341">
        <v>88.88</v>
      </c>
      <c r="E3975">
        <v>96.64</v>
      </c>
    </row>
    <row r="3976" spans="1:5">
      <c r="A3976" s="339">
        <v>104849</v>
      </c>
      <c r="B3976" s="340" t="s">
        <v>8891</v>
      </c>
      <c r="C3976" s="339" t="s">
        <v>202</v>
      </c>
      <c r="D3976" s="341">
        <v>60.79</v>
      </c>
      <c r="E3976">
        <v>66.14</v>
      </c>
    </row>
    <row r="3977" spans="1:5">
      <c r="A3977" s="339">
        <v>104887</v>
      </c>
      <c r="B3977" s="340" t="s">
        <v>8892</v>
      </c>
      <c r="C3977" s="339" t="s">
        <v>202</v>
      </c>
      <c r="D3977" s="341">
        <v>47.87</v>
      </c>
      <c r="E3977">
        <v>48.97</v>
      </c>
    </row>
    <row r="3978" spans="1:5">
      <c r="A3978" s="339">
        <v>104844</v>
      </c>
      <c r="B3978" s="340" t="s">
        <v>8893</v>
      </c>
      <c r="C3978" s="339" t="s">
        <v>202</v>
      </c>
      <c r="D3978" s="341">
        <v>97.97</v>
      </c>
      <c r="E3978">
        <v>107.22</v>
      </c>
    </row>
    <row r="3979" spans="1:5">
      <c r="A3979" s="339">
        <v>104852</v>
      </c>
      <c r="B3979" s="340" t="s">
        <v>8894</v>
      </c>
      <c r="C3979" s="339" t="s">
        <v>202</v>
      </c>
      <c r="D3979" s="341">
        <v>66.77</v>
      </c>
      <c r="E3979">
        <v>73.42</v>
      </c>
    </row>
    <row r="3980" spans="1:5">
      <c r="A3980" s="339">
        <v>104846</v>
      </c>
      <c r="B3980" s="340" t="s">
        <v>8895</v>
      </c>
      <c r="C3980" s="339" t="s">
        <v>202</v>
      </c>
      <c r="D3980" s="341">
        <v>111.46</v>
      </c>
      <c r="E3980">
        <v>122.92</v>
      </c>
    </row>
    <row r="3981" spans="1:5">
      <c r="A3981" s="339">
        <v>104854</v>
      </c>
      <c r="B3981" s="340" t="s">
        <v>8896</v>
      </c>
      <c r="C3981" s="339" t="s">
        <v>202</v>
      </c>
      <c r="D3981" s="341">
        <v>75.650000000000006</v>
      </c>
      <c r="E3981">
        <v>84.22</v>
      </c>
    </row>
    <row r="3982" spans="1:5">
      <c r="A3982" s="339">
        <v>104890</v>
      </c>
      <c r="B3982" s="340" t="s">
        <v>8897</v>
      </c>
      <c r="C3982" s="339" t="s">
        <v>202</v>
      </c>
      <c r="D3982" s="341">
        <v>54.7</v>
      </c>
      <c r="E3982">
        <v>56.89</v>
      </c>
    </row>
    <row r="3983" spans="1:5">
      <c r="A3983" s="339">
        <v>104842</v>
      </c>
      <c r="B3983" s="340" t="s">
        <v>8898</v>
      </c>
      <c r="C3983" s="339" t="s">
        <v>202</v>
      </c>
      <c r="D3983" s="341">
        <v>76.150000000000006</v>
      </c>
      <c r="E3983">
        <v>81.819999999999993</v>
      </c>
    </row>
    <row r="3984" spans="1:5">
      <c r="A3984" s="339">
        <v>104850</v>
      </c>
      <c r="B3984" s="340" t="s">
        <v>8899</v>
      </c>
      <c r="C3984" s="339" t="s">
        <v>202</v>
      </c>
      <c r="D3984" s="341">
        <v>54.31</v>
      </c>
      <c r="E3984">
        <v>58.27</v>
      </c>
    </row>
    <row r="3985" spans="1:5">
      <c r="A3985" s="339">
        <v>104888</v>
      </c>
      <c r="B3985" s="340" t="s">
        <v>8900</v>
      </c>
      <c r="C3985" s="339" t="s">
        <v>202</v>
      </c>
      <c r="D3985" s="341">
        <v>43.58</v>
      </c>
      <c r="E3985">
        <v>43.97</v>
      </c>
    </row>
    <row r="3986" spans="1:5">
      <c r="A3986" s="339">
        <v>104879</v>
      </c>
      <c r="B3986" s="340" t="s">
        <v>8901</v>
      </c>
      <c r="C3986" s="339" t="s">
        <v>202</v>
      </c>
      <c r="D3986" s="341">
        <v>83.74</v>
      </c>
      <c r="E3986">
        <v>90.67</v>
      </c>
    </row>
    <row r="3987" spans="1:5">
      <c r="A3987" s="339">
        <v>104853</v>
      </c>
      <c r="B3987" s="340" t="s">
        <v>8902</v>
      </c>
      <c r="C3987" s="339" t="s">
        <v>202</v>
      </c>
      <c r="D3987" s="341">
        <v>59.32</v>
      </c>
      <c r="E3987">
        <v>64.38</v>
      </c>
    </row>
    <row r="3988" spans="1:5">
      <c r="A3988" s="339">
        <v>104847</v>
      </c>
      <c r="B3988" s="340" t="s">
        <v>8903</v>
      </c>
      <c r="C3988" s="339" t="s">
        <v>202</v>
      </c>
      <c r="D3988" s="341">
        <v>94.97</v>
      </c>
      <c r="E3988">
        <v>103.71</v>
      </c>
    </row>
    <row r="3989" spans="1:5">
      <c r="A3989" s="339">
        <v>104855</v>
      </c>
      <c r="B3989" s="340" t="s">
        <v>8904</v>
      </c>
      <c r="C3989" s="339" t="s">
        <v>202</v>
      </c>
      <c r="D3989" s="341">
        <v>66.7</v>
      </c>
      <c r="E3989">
        <v>73.349999999999994</v>
      </c>
    </row>
    <row r="3990" spans="1:5">
      <c r="A3990" s="339">
        <v>104891</v>
      </c>
      <c r="B3990" s="340" t="s">
        <v>8905</v>
      </c>
      <c r="C3990" s="339" t="s">
        <v>202</v>
      </c>
      <c r="D3990" s="341">
        <v>49.35</v>
      </c>
      <c r="E3990">
        <v>50.64</v>
      </c>
    </row>
    <row r="3991" spans="1:5">
      <c r="A3991" s="339">
        <v>104892</v>
      </c>
      <c r="B3991" s="340" t="s">
        <v>8906</v>
      </c>
      <c r="C3991" s="339" t="s">
        <v>202</v>
      </c>
      <c r="D3991" s="341">
        <v>110.13</v>
      </c>
      <c r="E3991">
        <v>121.4</v>
      </c>
    </row>
    <row r="3992" spans="1:5">
      <c r="A3992" s="339">
        <v>104848</v>
      </c>
      <c r="B3992" s="340" t="s">
        <v>8907</v>
      </c>
      <c r="C3992" s="339" t="s">
        <v>202</v>
      </c>
      <c r="D3992" s="341">
        <v>70.430000000000007</v>
      </c>
      <c r="E3992">
        <v>77.900000000000006</v>
      </c>
    </row>
    <row r="3993" spans="1:5">
      <c r="A3993" s="339">
        <v>104886</v>
      </c>
      <c r="B3993" s="340" t="s">
        <v>8908</v>
      </c>
      <c r="C3993" s="339" t="s">
        <v>202</v>
      </c>
      <c r="D3993" s="341">
        <v>54.22</v>
      </c>
      <c r="E3993">
        <v>56.36</v>
      </c>
    </row>
    <row r="3994" spans="1:5">
      <c r="A3994" s="339">
        <v>104843</v>
      </c>
      <c r="B3994" s="340" t="s">
        <v>8909</v>
      </c>
      <c r="C3994" s="339" t="s">
        <v>202</v>
      </c>
      <c r="D3994" s="341">
        <v>121.47</v>
      </c>
      <c r="E3994">
        <v>134.57</v>
      </c>
    </row>
    <row r="3995" spans="1:5">
      <c r="A3995" s="339">
        <v>104851</v>
      </c>
      <c r="B3995" s="340" t="s">
        <v>8910</v>
      </c>
      <c r="C3995" s="339" t="s">
        <v>202</v>
      </c>
      <c r="D3995" s="341">
        <v>77.88</v>
      </c>
      <c r="E3995">
        <v>86.99</v>
      </c>
    </row>
    <row r="3996" spans="1:5">
      <c r="A3996" s="339">
        <v>104845</v>
      </c>
      <c r="B3996" s="340" t="s">
        <v>8911</v>
      </c>
      <c r="C3996" s="339" t="s">
        <v>202</v>
      </c>
      <c r="D3996" s="341">
        <v>138.27000000000001</v>
      </c>
      <c r="E3996">
        <v>154.11000000000001</v>
      </c>
    </row>
    <row r="3997" spans="1:5">
      <c r="A3997" s="339">
        <v>104880</v>
      </c>
      <c r="B3997" s="340" t="s">
        <v>8912</v>
      </c>
      <c r="C3997" s="339" t="s">
        <v>202</v>
      </c>
      <c r="D3997" s="341">
        <v>88.93</v>
      </c>
      <c r="E3997">
        <v>100.46</v>
      </c>
    </row>
    <row r="3998" spans="1:5">
      <c r="A3998" s="339">
        <v>104889</v>
      </c>
      <c r="B3998" s="340" t="s">
        <v>8913</v>
      </c>
      <c r="C3998" s="339" t="s">
        <v>202</v>
      </c>
      <c r="D3998" s="341">
        <v>62.72</v>
      </c>
      <c r="E3998">
        <v>66.2</v>
      </c>
    </row>
    <row r="3999" spans="1:5">
      <c r="A3999" s="339">
        <v>95108</v>
      </c>
      <c r="B3999" s="340" t="s">
        <v>8914</v>
      </c>
      <c r="C3999" s="339" t="s">
        <v>63</v>
      </c>
      <c r="D3999" s="341">
        <v>40.86</v>
      </c>
      <c r="E3999">
        <v>46.56</v>
      </c>
    </row>
    <row r="4000" spans="1:5">
      <c r="A4000" s="339">
        <v>104857</v>
      </c>
      <c r="B4000" s="340" t="s">
        <v>8915</v>
      </c>
      <c r="C4000" s="339" t="s">
        <v>202</v>
      </c>
      <c r="D4000" s="341">
        <v>0</v>
      </c>
      <c r="E4000">
        <v>0</v>
      </c>
    </row>
    <row r="4001" spans="1:5">
      <c r="A4001" s="339">
        <v>104859</v>
      </c>
      <c r="B4001" s="340" t="s">
        <v>8916</v>
      </c>
      <c r="C4001" s="339" t="s">
        <v>202</v>
      </c>
      <c r="D4001" s="341">
        <v>0</v>
      </c>
      <c r="E4001">
        <v>0</v>
      </c>
    </row>
    <row r="4002" spans="1:5">
      <c r="A4002" s="339">
        <v>104861</v>
      </c>
      <c r="B4002" s="340" t="s">
        <v>8917</v>
      </c>
      <c r="C4002" s="339" t="s">
        <v>202</v>
      </c>
      <c r="D4002" s="341">
        <v>0</v>
      </c>
      <c r="E4002">
        <v>0</v>
      </c>
    </row>
    <row r="4003" spans="1:5">
      <c r="A4003" s="339">
        <v>104856</v>
      </c>
      <c r="B4003" s="340" t="s">
        <v>8918</v>
      </c>
      <c r="C4003" s="339" t="s">
        <v>202</v>
      </c>
      <c r="D4003" s="341">
        <v>0</v>
      </c>
      <c r="E4003">
        <v>0</v>
      </c>
    </row>
    <row r="4004" spans="1:5">
      <c r="A4004" s="339">
        <v>104858</v>
      </c>
      <c r="B4004" s="340" t="s">
        <v>8919</v>
      </c>
      <c r="C4004" s="339" t="s">
        <v>202</v>
      </c>
      <c r="D4004" s="341">
        <v>0</v>
      </c>
      <c r="E4004">
        <v>0</v>
      </c>
    </row>
    <row r="4005" spans="1:5">
      <c r="A4005" s="339">
        <v>104860</v>
      </c>
      <c r="B4005" s="340" t="s">
        <v>8920</v>
      </c>
      <c r="C4005" s="339" t="s">
        <v>202</v>
      </c>
      <c r="D4005" s="341">
        <v>0</v>
      </c>
      <c r="E4005">
        <v>0</v>
      </c>
    </row>
    <row r="4006" spans="1:5">
      <c r="A4006" s="339">
        <v>104871</v>
      </c>
      <c r="B4006" s="340" t="s">
        <v>8921</v>
      </c>
      <c r="C4006" s="339" t="s">
        <v>202</v>
      </c>
      <c r="D4006" s="341">
        <v>0</v>
      </c>
      <c r="E4006">
        <v>0</v>
      </c>
    </row>
    <row r="4007" spans="1:5">
      <c r="A4007" s="339">
        <v>104883</v>
      </c>
      <c r="B4007" s="340" t="s">
        <v>8922</v>
      </c>
      <c r="C4007" s="339" t="s">
        <v>202</v>
      </c>
      <c r="D4007" s="341">
        <v>0</v>
      </c>
      <c r="E4007">
        <v>0</v>
      </c>
    </row>
    <row r="4008" spans="1:5">
      <c r="A4008" s="339">
        <v>104865</v>
      </c>
      <c r="B4008" s="340" t="s">
        <v>8923</v>
      </c>
      <c r="C4008" s="339" t="s">
        <v>202</v>
      </c>
      <c r="D4008" s="341">
        <v>0</v>
      </c>
      <c r="E4008">
        <v>0</v>
      </c>
    </row>
    <row r="4009" spans="1:5">
      <c r="A4009" s="339">
        <v>104872</v>
      </c>
      <c r="B4009" s="340" t="s">
        <v>8924</v>
      </c>
      <c r="C4009" s="339" t="s">
        <v>202</v>
      </c>
      <c r="D4009" s="341">
        <v>0</v>
      </c>
      <c r="E4009">
        <v>0</v>
      </c>
    </row>
    <row r="4010" spans="1:5">
      <c r="A4010" s="339">
        <v>104884</v>
      </c>
      <c r="B4010" s="340" t="s">
        <v>8925</v>
      </c>
      <c r="C4010" s="339" t="s">
        <v>202</v>
      </c>
      <c r="D4010" s="341">
        <v>0</v>
      </c>
      <c r="E4010">
        <v>0</v>
      </c>
    </row>
    <row r="4011" spans="1:5">
      <c r="A4011" s="339">
        <v>104866</v>
      </c>
      <c r="B4011" s="340" t="s">
        <v>8926</v>
      </c>
      <c r="C4011" s="339" t="s">
        <v>202</v>
      </c>
      <c r="D4011" s="341">
        <v>0</v>
      </c>
      <c r="E4011">
        <v>0</v>
      </c>
    </row>
    <row r="4012" spans="1:5">
      <c r="A4012" s="339">
        <v>104873</v>
      </c>
      <c r="B4012" s="340" t="s">
        <v>8927</v>
      </c>
      <c r="C4012" s="339" t="s">
        <v>202</v>
      </c>
      <c r="D4012" s="341">
        <v>0</v>
      </c>
      <c r="E4012">
        <v>0</v>
      </c>
    </row>
    <row r="4013" spans="1:5">
      <c r="A4013" s="339">
        <v>104885</v>
      </c>
      <c r="B4013" s="340" t="s">
        <v>8928</v>
      </c>
      <c r="C4013" s="339" t="s">
        <v>202</v>
      </c>
      <c r="D4013" s="341">
        <v>0</v>
      </c>
      <c r="E4013">
        <v>0</v>
      </c>
    </row>
    <row r="4014" spans="1:5">
      <c r="A4014" s="339">
        <v>104867</v>
      </c>
      <c r="B4014" s="340" t="s">
        <v>8929</v>
      </c>
      <c r="C4014" s="339" t="s">
        <v>202</v>
      </c>
      <c r="D4014" s="341">
        <v>0</v>
      </c>
      <c r="E4014">
        <v>0</v>
      </c>
    </row>
    <row r="4015" spans="1:5">
      <c r="A4015" s="339">
        <v>104868</v>
      </c>
      <c r="B4015" s="340" t="s">
        <v>8930</v>
      </c>
      <c r="C4015" s="339" t="s">
        <v>202</v>
      </c>
      <c r="D4015" s="341">
        <v>0</v>
      </c>
      <c r="E4015">
        <v>0</v>
      </c>
    </row>
    <row r="4016" spans="1:5">
      <c r="A4016" s="339">
        <v>104874</v>
      </c>
      <c r="B4016" s="340" t="s">
        <v>8931</v>
      </c>
      <c r="C4016" s="339" t="s">
        <v>202</v>
      </c>
      <c r="D4016" s="341">
        <v>0</v>
      </c>
      <c r="E4016">
        <v>0</v>
      </c>
    </row>
    <row r="4017" spans="1:5">
      <c r="A4017" s="339">
        <v>104862</v>
      </c>
      <c r="B4017" s="340" t="s">
        <v>8932</v>
      </c>
      <c r="C4017" s="339" t="s">
        <v>202</v>
      </c>
      <c r="D4017" s="341">
        <v>0</v>
      </c>
      <c r="E4017">
        <v>0</v>
      </c>
    </row>
    <row r="4018" spans="1:5">
      <c r="A4018" s="339">
        <v>104869</v>
      </c>
      <c r="B4018" s="340" t="s">
        <v>8933</v>
      </c>
      <c r="C4018" s="339" t="s">
        <v>202</v>
      </c>
      <c r="D4018" s="341">
        <v>0</v>
      </c>
      <c r="E4018">
        <v>0</v>
      </c>
    </row>
    <row r="4019" spans="1:5">
      <c r="A4019" s="339">
        <v>104881</v>
      </c>
      <c r="B4019" s="340" t="s">
        <v>8934</v>
      </c>
      <c r="C4019" s="339" t="s">
        <v>202</v>
      </c>
      <c r="D4019" s="341">
        <v>0</v>
      </c>
      <c r="E4019">
        <v>0</v>
      </c>
    </row>
    <row r="4020" spans="1:5">
      <c r="A4020" s="339">
        <v>104863</v>
      </c>
      <c r="B4020" s="340" t="s">
        <v>8935</v>
      </c>
      <c r="C4020" s="339" t="s">
        <v>202</v>
      </c>
      <c r="D4020" s="341">
        <v>0</v>
      </c>
      <c r="E4020">
        <v>0</v>
      </c>
    </row>
    <row r="4021" spans="1:5">
      <c r="A4021" s="339">
        <v>104870</v>
      </c>
      <c r="B4021" s="340" t="s">
        <v>8936</v>
      </c>
      <c r="C4021" s="339" t="s">
        <v>202</v>
      </c>
      <c r="D4021" s="341">
        <v>0</v>
      </c>
      <c r="E4021">
        <v>0</v>
      </c>
    </row>
    <row r="4022" spans="1:5">
      <c r="A4022" s="339">
        <v>104882</v>
      </c>
      <c r="B4022" s="340" t="s">
        <v>8937</v>
      </c>
      <c r="C4022" s="339" t="s">
        <v>202</v>
      </c>
      <c r="D4022" s="341">
        <v>0</v>
      </c>
      <c r="E4022">
        <v>0</v>
      </c>
    </row>
    <row r="4023" spans="1:5">
      <c r="A4023" s="339">
        <v>104864</v>
      </c>
      <c r="B4023" s="340" t="s">
        <v>8938</v>
      </c>
      <c r="C4023" s="339" t="s">
        <v>202</v>
      </c>
      <c r="D4023" s="341">
        <v>0</v>
      </c>
      <c r="E4023">
        <v>0</v>
      </c>
    </row>
    <row r="4024" spans="1:5">
      <c r="A4024" s="339">
        <v>104876</v>
      </c>
      <c r="B4024" s="340" t="s">
        <v>8939</v>
      </c>
      <c r="C4024" s="339" t="s">
        <v>63</v>
      </c>
      <c r="D4024" s="341">
        <v>21.23</v>
      </c>
      <c r="E4024">
        <v>31.17</v>
      </c>
    </row>
    <row r="4025" spans="1:5">
      <c r="A4025" s="339">
        <v>104875</v>
      </c>
      <c r="B4025" s="340" t="s">
        <v>8940</v>
      </c>
      <c r="C4025" s="339" t="s">
        <v>202</v>
      </c>
      <c r="D4025" s="341">
        <v>135.88</v>
      </c>
      <c r="E4025">
        <v>161.12</v>
      </c>
    </row>
    <row r="4026" spans="1:5">
      <c r="A4026" s="339">
        <v>105942</v>
      </c>
      <c r="B4026" s="340" t="s">
        <v>8941</v>
      </c>
      <c r="C4026" s="339" t="s">
        <v>202</v>
      </c>
      <c r="D4026" s="341">
        <v>0</v>
      </c>
      <c r="E4026">
        <v>0</v>
      </c>
    </row>
    <row r="4027" spans="1:5">
      <c r="A4027" s="339">
        <v>105943</v>
      </c>
      <c r="B4027" s="340" t="s">
        <v>8942</v>
      </c>
      <c r="C4027" s="339" t="s">
        <v>202</v>
      </c>
      <c r="D4027" s="341">
        <v>0</v>
      </c>
      <c r="E4027">
        <v>0</v>
      </c>
    </row>
    <row r="4028" spans="1:5">
      <c r="A4028" s="339">
        <v>105941</v>
      </c>
      <c r="B4028" s="340" t="s">
        <v>8943</v>
      </c>
      <c r="C4028" s="339" t="s">
        <v>5029</v>
      </c>
      <c r="D4028" s="341">
        <v>0</v>
      </c>
      <c r="E4028">
        <v>0</v>
      </c>
    </row>
    <row r="4029" spans="1:5">
      <c r="A4029" s="339">
        <v>105940</v>
      </c>
      <c r="B4029" s="340" t="s">
        <v>8944</v>
      </c>
      <c r="C4029" s="339" t="s">
        <v>5029</v>
      </c>
      <c r="D4029" s="341">
        <v>0</v>
      </c>
      <c r="E4029">
        <v>0</v>
      </c>
    </row>
    <row r="4030" spans="1:5">
      <c r="A4030" s="339">
        <v>105938</v>
      </c>
      <c r="B4030" s="340" t="s">
        <v>8945</v>
      </c>
      <c r="C4030" s="339" t="s">
        <v>5029</v>
      </c>
      <c r="D4030" s="341">
        <v>0</v>
      </c>
      <c r="E4030">
        <v>0</v>
      </c>
    </row>
    <row r="4031" spans="1:5">
      <c r="A4031" s="339">
        <v>105939</v>
      </c>
      <c r="B4031" s="340" t="s">
        <v>8946</v>
      </c>
      <c r="C4031" s="339" t="s">
        <v>5029</v>
      </c>
      <c r="D4031" s="341">
        <v>0</v>
      </c>
      <c r="E4031">
        <v>0</v>
      </c>
    </row>
    <row r="4032" spans="1:5">
      <c r="A4032" s="339">
        <v>96120</v>
      </c>
      <c r="B4032" s="340" t="s">
        <v>8947</v>
      </c>
      <c r="C4032" s="339" t="s">
        <v>202</v>
      </c>
      <c r="D4032" s="341">
        <v>3.06</v>
      </c>
      <c r="E4032">
        <v>3.57</v>
      </c>
    </row>
    <row r="4033" spans="1:5">
      <c r="A4033" s="339">
        <v>96123</v>
      </c>
      <c r="B4033" s="340" t="s">
        <v>814</v>
      </c>
      <c r="C4033" s="339" t="s">
        <v>202</v>
      </c>
      <c r="D4033" s="341">
        <v>32.14</v>
      </c>
      <c r="E4033">
        <v>30.79</v>
      </c>
    </row>
    <row r="4034" spans="1:5">
      <c r="A4034" s="339">
        <v>96122</v>
      </c>
      <c r="B4034" s="340" t="s">
        <v>8948</v>
      </c>
      <c r="C4034" s="339" t="s">
        <v>202</v>
      </c>
      <c r="D4034" s="341">
        <v>36.56</v>
      </c>
      <c r="E4034">
        <v>54.89</v>
      </c>
    </row>
    <row r="4035" spans="1:5">
      <c r="A4035" s="339">
        <v>96121</v>
      </c>
      <c r="B4035" s="340" t="s">
        <v>8949</v>
      </c>
      <c r="C4035" s="339" t="s">
        <v>202</v>
      </c>
      <c r="D4035" s="341">
        <v>12.55</v>
      </c>
      <c r="E4035">
        <v>13.52</v>
      </c>
    </row>
    <row r="4036" spans="1:5">
      <c r="A4036" s="339">
        <v>99054</v>
      </c>
      <c r="B4036" s="340" t="s">
        <v>8950</v>
      </c>
      <c r="C4036" s="339" t="s">
        <v>5029</v>
      </c>
      <c r="D4036" s="341">
        <v>59.33</v>
      </c>
      <c r="E4036">
        <v>73.13</v>
      </c>
    </row>
    <row r="4037" spans="1:5">
      <c r="A4037" s="339">
        <v>96110</v>
      </c>
      <c r="B4037" s="340" t="s">
        <v>8951</v>
      </c>
      <c r="C4037" s="339" t="s">
        <v>5029</v>
      </c>
      <c r="D4037" s="341">
        <v>79.930000000000007</v>
      </c>
      <c r="E4037">
        <v>80.61</v>
      </c>
    </row>
    <row r="4038" spans="1:5">
      <c r="A4038" s="339">
        <v>96114</v>
      </c>
      <c r="B4038" s="340" t="s">
        <v>811</v>
      </c>
      <c r="C4038" s="339" t="s">
        <v>5029</v>
      </c>
      <c r="D4038" s="341">
        <v>82.17</v>
      </c>
      <c r="E4038">
        <v>79.8</v>
      </c>
    </row>
    <row r="4039" spans="1:5">
      <c r="A4039" s="339">
        <v>104757</v>
      </c>
      <c r="B4039" s="340" t="s">
        <v>8952</v>
      </c>
      <c r="C4039" s="339" t="s">
        <v>5029</v>
      </c>
      <c r="D4039" s="341">
        <v>127.83</v>
      </c>
      <c r="E4039">
        <v>127.56</v>
      </c>
    </row>
    <row r="4040" spans="1:5">
      <c r="A4040" s="339">
        <v>104756</v>
      </c>
      <c r="B4040" s="340" t="s">
        <v>8953</v>
      </c>
      <c r="C4040" s="339" t="s">
        <v>5029</v>
      </c>
      <c r="D4040" s="341">
        <v>161.62</v>
      </c>
      <c r="E4040">
        <v>227.56</v>
      </c>
    </row>
    <row r="4041" spans="1:5">
      <c r="A4041" s="339">
        <v>96112</v>
      </c>
      <c r="B4041" s="340" t="s">
        <v>8954</v>
      </c>
      <c r="C4041" s="339" t="s">
        <v>5029</v>
      </c>
      <c r="D4041" s="341">
        <v>129.11000000000001</v>
      </c>
      <c r="E4041">
        <v>168.74</v>
      </c>
    </row>
    <row r="4042" spans="1:5">
      <c r="A4042" s="339">
        <v>96113</v>
      </c>
      <c r="B4042" s="340" t="s">
        <v>8955</v>
      </c>
      <c r="C4042" s="339" t="s">
        <v>5029</v>
      </c>
      <c r="D4042" s="341">
        <v>47.22</v>
      </c>
      <c r="E4042">
        <v>56.56</v>
      </c>
    </row>
    <row r="4043" spans="1:5">
      <c r="A4043" s="339">
        <v>96109</v>
      </c>
      <c r="B4043" s="340" t="s">
        <v>8956</v>
      </c>
      <c r="C4043" s="339" t="s">
        <v>5029</v>
      </c>
      <c r="D4043" s="341">
        <v>52.12</v>
      </c>
      <c r="E4043">
        <v>63.28</v>
      </c>
    </row>
    <row r="4044" spans="1:5">
      <c r="A4044" s="339">
        <v>96116</v>
      </c>
      <c r="B4044" s="340" t="s">
        <v>8957</v>
      </c>
      <c r="C4044" s="339" t="s">
        <v>5029</v>
      </c>
      <c r="D4044" s="341">
        <v>73.099999999999994</v>
      </c>
      <c r="E4044">
        <v>67.260000000000005</v>
      </c>
    </row>
    <row r="4045" spans="1:5">
      <c r="A4045" s="339">
        <v>96111</v>
      </c>
      <c r="B4045" s="340" t="s">
        <v>8958</v>
      </c>
      <c r="C4045" s="339" t="s">
        <v>5029</v>
      </c>
      <c r="D4045" s="341">
        <v>69.180000000000007</v>
      </c>
      <c r="E4045">
        <v>66.39</v>
      </c>
    </row>
    <row r="4046" spans="1:5">
      <c r="A4046" s="339">
        <v>96486</v>
      </c>
      <c r="B4046" s="340" t="s">
        <v>8959</v>
      </c>
      <c r="C4046" s="339" t="s">
        <v>5029</v>
      </c>
      <c r="D4046" s="341">
        <v>84.24</v>
      </c>
      <c r="E4046">
        <v>77.17</v>
      </c>
    </row>
    <row r="4047" spans="1:5">
      <c r="A4047" s="339">
        <v>96485</v>
      </c>
      <c r="B4047" s="340" t="s">
        <v>8960</v>
      </c>
      <c r="C4047" s="339" t="s">
        <v>5029</v>
      </c>
      <c r="D4047" s="341">
        <v>80.319999999999993</v>
      </c>
      <c r="E4047">
        <v>76.3</v>
      </c>
    </row>
    <row r="4048" spans="1:5">
      <c r="A4048" s="339">
        <v>97557</v>
      </c>
      <c r="B4048" s="340" t="s">
        <v>8961</v>
      </c>
      <c r="C4048" s="339" t="s">
        <v>5029</v>
      </c>
      <c r="D4048" s="341">
        <v>0</v>
      </c>
      <c r="E4048">
        <v>0</v>
      </c>
    </row>
    <row r="4049" spans="1:5">
      <c r="A4049" s="339">
        <v>101807</v>
      </c>
      <c r="B4049" s="340" t="s">
        <v>8962</v>
      </c>
      <c r="C4049" s="339" t="s">
        <v>63</v>
      </c>
      <c r="D4049" s="341">
        <v>564.54</v>
      </c>
      <c r="E4049">
        <v>584.46</v>
      </c>
    </row>
    <row r="4050" spans="1:5">
      <c r="A4050" s="339">
        <v>101806</v>
      </c>
      <c r="B4050" s="340" t="s">
        <v>8963</v>
      </c>
      <c r="C4050" s="339" t="s">
        <v>63</v>
      </c>
      <c r="D4050" s="341">
        <v>616.28</v>
      </c>
      <c r="E4050">
        <v>631.58000000000004</v>
      </c>
    </row>
    <row r="4051" spans="1:5">
      <c r="A4051" s="339">
        <v>101808</v>
      </c>
      <c r="B4051" s="340" t="s">
        <v>8964</v>
      </c>
      <c r="C4051" s="339" t="s">
        <v>63</v>
      </c>
      <c r="D4051" s="341">
        <v>632.72</v>
      </c>
      <c r="E4051">
        <v>628.24</v>
      </c>
    </row>
    <row r="4052" spans="1:5">
      <c r="A4052" s="339">
        <v>98058</v>
      </c>
      <c r="B4052" s="340" t="s">
        <v>8965</v>
      </c>
      <c r="C4052" s="339" t="s">
        <v>63</v>
      </c>
      <c r="D4052" s="341">
        <v>2174.63</v>
      </c>
      <c r="E4052">
        <v>1977.99</v>
      </c>
    </row>
    <row r="4053" spans="1:5">
      <c r="A4053" s="339">
        <v>98059</v>
      </c>
      <c r="B4053" s="340" t="s">
        <v>8966</v>
      </c>
      <c r="C4053" s="339" t="s">
        <v>63</v>
      </c>
      <c r="D4053" s="341">
        <v>4856.34</v>
      </c>
      <c r="E4053">
        <v>4160.72</v>
      </c>
    </row>
    <row r="4054" spans="1:5">
      <c r="A4054" s="339">
        <v>98060</v>
      </c>
      <c r="B4054" s="340" t="s">
        <v>8967</v>
      </c>
      <c r="C4054" s="339" t="s">
        <v>63</v>
      </c>
      <c r="D4054" s="341">
        <v>6890.74</v>
      </c>
      <c r="E4054">
        <v>5770.34</v>
      </c>
    </row>
    <row r="4055" spans="1:5">
      <c r="A4055" s="339">
        <v>98061</v>
      </c>
      <c r="B4055" s="340" t="s">
        <v>8968</v>
      </c>
      <c r="C4055" s="339" t="s">
        <v>63</v>
      </c>
      <c r="D4055" s="341">
        <v>9672.5499999999993</v>
      </c>
      <c r="E4055">
        <v>8028.73</v>
      </c>
    </row>
    <row r="4056" spans="1:5">
      <c r="A4056" s="339">
        <v>98088</v>
      </c>
      <c r="B4056" s="340" t="s">
        <v>8969</v>
      </c>
      <c r="C4056" s="339" t="s">
        <v>63</v>
      </c>
      <c r="D4056" s="341">
        <v>3816.45</v>
      </c>
      <c r="E4056">
        <v>3486.32</v>
      </c>
    </row>
    <row r="4057" spans="1:5">
      <c r="A4057" s="339">
        <v>98089</v>
      </c>
      <c r="B4057" s="340" t="s">
        <v>8970</v>
      </c>
      <c r="C4057" s="339" t="s">
        <v>63</v>
      </c>
      <c r="D4057" s="341">
        <v>6155.34</v>
      </c>
      <c r="E4057">
        <v>5513.2</v>
      </c>
    </row>
    <row r="4058" spans="1:5">
      <c r="A4058" s="339">
        <v>98090</v>
      </c>
      <c r="B4058" s="340" t="s">
        <v>8971</v>
      </c>
      <c r="C4058" s="339" t="s">
        <v>63</v>
      </c>
      <c r="D4058" s="341">
        <v>9854.01</v>
      </c>
      <c r="E4058">
        <v>8656.0300000000007</v>
      </c>
    </row>
    <row r="4059" spans="1:5">
      <c r="A4059" s="339">
        <v>98091</v>
      </c>
      <c r="B4059" s="340" t="s">
        <v>8972</v>
      </c>
      <c r="C4059" s="339" t="s">
        <v>63</v>
      </c>
      <c r="D4059" s="341">
        <v>12974.27</v>
      </c>
      <c r="E4059">
        <v>11303.87</v>
      </c>
    </row>
    <row r="4060" spans="1:5">
      <c r="A4060" s="339">
        <v>98092</v>
      </c>
      <c r="B4060" s="340" t="s">
        <v>8973</v>
      </c>
      <c r="C4060" s="339" t="s">
        <v>63</v>
      </c>
      <c r="D4060" s="341">
        <v>15177.51</v>
      </c>
      <c r="E4060">
        <v>13123.79</v>
      </c>
    </row>
    <row r="4061" spans="1:5">
      <c r="A4061" s="339">
        <v>98093</v>
      </c>
      <c r="B4061" s="340" t="s">
        <v>564</v>
      </c>
      <c r="C4061" s="339" t="s">
        <v>63</v>
      </c>
      <c r="D4061" s="341">
        <v>17986.89</v>
      </c>
      <c r="E4061">
        <v>15488.67</v>
      </c>
    </row>
    <row r="4062" spans="1:5">
      <c r="A4062" s="339">
        <v>98072</v>
      </c>
      <c r="B4062" s="340" t="s">
        <v>8974</v>
      </c>
      <c r="C4062" s="339" t="s">
        <v>63</v>
      </c>
      <c r="D4062" s="341">
        <v>4624.08</v>
      </c>
      <c r="E4062">
        <v>4218.6099999999997</v>
      </c>
    </row>
    <row r="4063" spans="1:5">
      <c r="A4063" s="339">
        <v>98073</v>
      </c>
      <c r="B4063" s="340" t="s">
        <v>8975</v>
      </c>
      <c r="C4063" s="339" t="s">
        <v>63</v>
      </c>
      <c r="D4063" s="341">
        <v>7392.58</v>
      </c>
      <c r="E4063">
        <v>6626.83</v>
      </c>
    </row>
    <row r="4064" spans="1:5">
      <c r="A4064" s="339">
        <v>98074</v>
      </c>
      <c r="B4064" s="340" t="s">
        <v>8976</v>
      </c>
      <c r="C4064" s="339" t="s">
        <v>63</v>
      </c>
      <c r="D4064" s="341">
        <v>11708.83</v>
      </c>
      <c r="E4064">
        <v>10324.06</v>
      </c>
    </row>
    <row r="4065" spans="1:5">
      <c r="A4065" s="339">
        <v>98075</v>
      </c>
      <c r="B4065" s="340" t="s">
        <v>8977</v>
      </c>
      <c r="C4065" s="339" t="s">
        <v>63</v>
      </c>
      <c r="D4065" s="341">
        <v>15352.83</v>
      </c>
      <c r="E4065">
        <v>13440.07</v>
      </c>
    </row>
    <row r="4066" spans="1:5">
      <c r="A4066" s="339">
        <v>98076</v>
      </c>
      <c r="B4066" s="340" t="s">
        <v>8978</v>
      </c>
      <c r="C4066" s="339" t="s">
        <v>63</v>
      </c>
      <c r="D4066" s="341">
        <v>17830.73</v>
      </c>
      <c r="E4066">
        <v>15510.25</v>
      </c>
    </row>
    <row r="4067" spans="1:5">
      <c r="A4067" s="339">
        <v>98077</v>
      </c>
      <c r="B4067" s="340" t="s">
        <v>8979</v>
      </c>
      <c r="C4067" s="339" t="s">
        <v>63</v>
      </c>
      <c r="D4067" s="341">
        <v>21080.880000000001</v>
      </c>
      <c r="E4067">
        <v>18270.66</v>
      </c>
    </row>
    <row r="4068" spans="1:5">
      <c r="A4068" s="339">
        <v>98062</v>
      </c>
      <c r="B4068" s="340" t="s">
        <v>8980</v>
      </c>
      <c r="C4068" s="339" t="s">
        <v>63</v>
      </c>
      <c r="D4068" s="341">
        <v>3567.37</v>
      </c>
      <c r="E4068">
        <v>3427.26</v>
      </c>
    </row>
    <row r="4069" spans="1:5">
      <c r="A4069" s="339">
        <v>98063</v>
      </c>
      <c r="B4069" s="340" t="s">
        <v>8981</v>
      </c>
      <c r="C4069" s="339" t="s">
        <v>63</v>
      </c>
      <c r="D4069" s="341">
        <v>5453.82</v>
      </c>
      <c r="E4069">
        <v>5233.91</v>
      </c>
    </row>
    <row r="4070" spans="1:5">
      <c r="A4070" s="339">
        <v>98064</v>
      </c>
      <c r="B4070" s="340" t="s">
        <v>8982</v>
      </c>
      <c r="C4070" s="339" t="s">
        <v>63</v>
      </c>
      <c r="D4070" s="341">
        <v>6286.8</v>
      </c>
      <c r="E4070">
        <v>6079.03</v>
      </c>
    </row>
    <row r="4071" spans="1:5">
      <c r="A4071" s="339">
        <v>98065</v>
      </c>
      <c r="B4071" s="340" t="s">
        <v>8983</v>
      </c>
      <c r="C4071" s="339" t="s">
        <v>63</v>
      </c>
      <c r="D4071" s="341">
        <v>8755.52</v>
      </c>
      <c r="E4071">
        <v>8438.35</v>
      </c>
    </row>
    <row r="4072" spans="1:5">
      <c r="A4072" s="339">
        <v>98094</v>
      </c>
      <c r="B4072" s="340" t="s">
        <v>8984</v>
      </c>
      <c r="C4072" s="339" t="s">
        <v>63</v>
      </c>
      <c r="D4072" s="341">
        <v>3074.53</v>
      </c>
      <c r="E4072">
        <v>2934.75</v>
      </c>
    </row>
    <row r="4073" spans="1:5">
      <c r="A4073" s="339">
        <v>98099</v>
      </c>
      <c r="B4073" s="340" t="s">
        <v>8985</v>
      </c>
      <c r="C4073" s="339" t="s">
        <v>63</v>
      </c>
      <c r="D4073" s="341">
        <v>5301.11</v>
      </c>
      <c r="E4073">
        <v>5020.1899999999996</v>
      </c>
    </row>
    <row r="4074" spans="1:5">
      <c r="A4074" s="339">
        <v>98100</v>
      </c>
      <c r="B4074" s="340" t="s">
        <v>8986</v>
      </c>
      <c r="C4074" s="339" t="s">
        <v>63</v>
      </c>
      <c r="D4074" s="341">
        <v>7045.56</v>
      </c>
      <c r="E4074">
        <v>6574.12</v>
      </c>
    </row>
    <row r="4075" spans="1:5">
      <c r="A4075" s="339">
        <v>98101</v>
      </c>
      <c r="B4075" s="340" t="s">
        <v>567</v>
      </c>
      <c r="C4075" s="339" t="s">
        <v>63</v>
      </c>
      <c r="D4075" s="341">
        <v>10481.209999999999</v>
      </c>
      <c r="E4075">
        <v>9724.0499999999993</v>
      </c>
    </row>
    <row r="4076" spans="1:5">
      <c r="A4076" s="339">
        <v>98078</v>
      </c>
      <c r="B4076" s="340" t="s">
        <v>8987</v>
      </c>
      <c r="C4076" s="339" t="s">
        <v>63</v>
      </c>
      <c r="D4076" s="341">
        <v>4868.24</v>
      </c>
      <c r="E4076">
        <v>4580.59</v>
      </c>
    </row>
    <row r="4077" spans="1:5">
      <c r="A4077" s="339">
        <v>98079</v>
      </c>
      <c r="B4077" s="340" t="s">
        <v>8988</v>
      </c>
      <c r="C4077" s="339" t="s">
        <v>63</v>
      </c>
      <c r="D4077" s="341">
        <v>8614.91</v>
      </c>
      <c r="E4077">
        <v>8029.28</v>
      </c>
    </row>
    <row r="4078" spans="1:5">
      <c r="A4078" s="339">
        <v>98080</v>
      </c>
      <c r="B4078" s="340" t="s">
        <v>8989</v>
      </c>
      <c r="C4078" s="339" t="s">
        <v>63</v>
      </c>
      <c r="D4078" s="341">
        <v>11203.94</v>
      </c>
      <c r="E4078">
        <v>10340.629999999999</v>
      </c>
    </row>
    <row r="4079" spans="1:5">
      <c r="A4079" s="339">
        <v>98081</v>
      </c>
      <c r="B4079" s="340" t="s">
        <v>8990</v>
      </c>
      <c r="C4079" s="339" t="s">
        <v>63</v>
      </c>
      <c r="D4079" s="341">
        <v>16695.59</v>
      </c>
      <c r="E4079">
        <v>15331.85</v>
      </c>
    </row>
    <row r="4080" spans="1:5">
      <c r="A4080" s="339">
        <v>98052</v>
      </c>
      <c r="B4080" s="340" t="s">
        <v>8991</v>
      </c>
      <c r="C4080" s="339" t="s">
        <v>63</v>
      </c>
      <c r="D4080" s="341">
        <v>2362.64</v>
      </c>
      <c r="E4080">
        <v>2355.6</v>
      </c>
    </row>
    <row r="4081" spans="1:5">
      <c r="A4081" s="339">
        <v>98053</v>
      </c>
      <c r="B4081" s="340" t="s">
        <v>8992</v>
      </c>
      <c r="C4081" s="339" t="s">
        <v>63</v>
      </c>
      <c r="D4081" s="341">
        <v>3262.33</v>
      </c>
      <c r="E4081">
        <v>3233.49</v>
      </c>
    </row>
    <row r="4082" spans="1:5">
      <c r="A4082" s="339">
        <v>98054</v>
      </c>
      <c r="B4082" s="340" t="s">
        <v>8993</v>
      </c>
      <c r="C4082" s="339" t="s">
        <v>63</v>
      </c>
      <c r="D4082" s="341">
        <v>5342.35</v>
      </c>
      <c r="E4082">
        <v>5212.9799999999996</v>
      </c>
    </row>
    <row r="4083" spans="1:5">
      <c r="A4083" s="339">
        <v>98055</v>
      </c>
      <c r="B4083" s="340" t="s">
        <v>8994</v>
      </c>
      <c r="C4083" s="339" t="s">
        <v>63</v>
      </c>
      <c r="D4083" s="341">
        <v>7287.94</v>
      </c>
      <c r="E4083">
        <v>7068.34</v>
      </c>
    </row>
    <row r="4084" spans="1:5">
      <c r="A4084" s="339">
        <v>98056</v>
      </c>
      <c r="B4084" s="340" t="s">
        <v>8995</v>
      </c>
      <c r="C4084" s="339" t="s">
        <v>63</v>
      </c>
      <c r="D4084" s="341">
        <v>8486.59</v>
      </c>
      <c r="E4084">
        <v>8279.3700000000008</v>
      </c>
    </row>
    <row r="4085" spans="1:5">
      <c r="A4085" s="339">
        <v>98057</v>
      </c>
      <c r="B4085" s="340" t="s">
        <v>8996</v>
      </c>
      <c r="C4085" s="339" t="s">
        <v>63</v>
      </c>
      <c r="D4085" s="341">
        <v>10145.76</v>
      </c>
      <c r="E4085">
        <v>9815.36</v>
      </c>
    </row>
    <row r="4086" spans="1:5">
      <c r="A4086" s="339">
        <v>98082</v>
      </c>
      <c r="B4086" s="340" t="s">
        <v>8997</v>
      </c>
      <c r="C4086" s="339" t="s">
        <v>63</v>
      </c>
      <c r="D4086" s="341">
        <v>4315.55</v>
      </c>
      <c r="E4086">
        <v>4047.6</v>
      </c>
    </row>
    <row r="4087" spans="1:5">
      <c r="A4087" s="339">
        <v>98083</v>
      </c>
      <c r="B4087" s="340" t="s">
        <v>8998</v>
      </c>
      <c r="C4087" s="339" t="s">
        <v>63</v>
      </c>
      <c r="D4087" s="341">
        <v>5681.3</v>
      </c>
      <c r="E4087">
        <v>5346.93</v>
      </c>
    </row>
    <row r="4088" spans="1:5">
      <c r="A4088" s="339">
        <v>98084</v>
      </c>
      <c r="B4088" s="340" t="s">
        <v>8999</v>
      </c>
      <c r="C4088" s="339" t="s">
        <v>63</v>
      </c>
      <c r="D4088" s="341">
        <v>7959.21</v>
      </c>
      <c r="E4088">
        <v>7508.26</v>
      </c>
    </row>
    <row r="4089" spans="1:5">
      <c r="A4089" s="339">
        <v>98085</v>
      </c>
      <c r="B4089" s="340" t="s">
        <v>9000</v>
      </c>
      <c r="C4089" s="339" t="s">
        <v>63</v>
      </c>
      <c r="D4089" s="341">
        <v>10823.98</v>
      </c>
      <c r="E4089">
        <v>10184.52</v>
      </c>
    </row>
    <row r="4090" spans="1:5">
      <c r="A4090" s="339">
        <v>98087</v>
      </c>
      <c r="B4090" s="340" t="s">
        <v>561</v>
      </c>
      <c r="C4090" s="339" t="s">
        <v>63</v>
      </c>
      <c r="D4090" s="341">
        <v>12927.33</v>
      </c>
      <c r="E4090">
        <v>12297.45</v>
      </c>
    </row>
    <row r="4091" spans="1:5">
      <c r="A4091" s="339">
        <v>98086</v>
      </c>
      <c r="B4091" s="340" t="s">
        <v>9001</v>
      </c>
      <c r="C4091" s="339" t="s">
        <v>63</v>
      </c>
      <c r="D4091" s="341">
        <v>12182.69</v>
      </c>
      <c r="E4091">
        <v>11506.46</v>
      </c>
    </row>
    <row r="4092" spans="1:5">
      <c r="A4092" s="339">
        <v>98066</v>
      </c>
      <c r="B4092" s="340" t="s">
        <v>9002</v>
      </c>
      <c r="C4092" s="339" t="s">
        <v>63</v>
      </c>
      <c r="D4092" s="341">
        <v>5410.65</v>
      </c>
      <c r="E4092">
        <v>5005.8100000000004</v>
      </c>
    </row>
    <row r="4093" spans="1:5">
      <c r="A4093" s="339">
        <v>98067</v>
      </c>
      <c r="B4093" s="340" t="s">
        <v>9003</v>
      </c>
      <c r="C4093" s="339" t="s">
        <v>63</v>
      </c>
      <c r="D4093" s="341">
        <v>7206.06</v>
      </c>
      <c r="E4093">
        <v>6676.74</v>
      </c>
    </row>
    <row r="4094" spans="1:5">
      <c r="A4094" s="339">
        <v>98068</v>
      </c>
      <c r="B4094" s="340" t="s">
        <v>9004</v>
      </c>
      <c r="C4094" s="339" t="s">
        <v>63</v>
      </c>
      <c r="D4094" s="341">
        <v>10180.06</v>
      </c>
      <c r="E4094">
        <v>9439.24</v>
      </c>
    </row>
    <row r="4095" spans="1:5">
      <c r="A4095" s="339">
        <v>98069</v>
      </c>
      <c r="B4095" s="340" t="s">
        <v>9005</v>
      </c>
      <c r="C4095" s="339" t="s">
        <v>63</v>
      </c>
      <c r="D4095" s="341">
        <v>13734.62</v>
      </c>
      <c r="E4095">
        <v>12710.87</v>
      </c>
    </row>
    <row r="4096" spans="1:5">
      <c r="A4096" s="339">
        <v>98071</v>
      </c>
      <c r="B4096" s="340" t="s">
        <v>9006</v>
      </c>
      <c r="C4096" s="339" t="s">
        <v>63</v>
      </c>
      <c r="D4096" s="341">
        <v>16994.18</v>
      </c>
      <c r="E4096">
        <v>15820.53</v>
      </c>
    </row>
    <row r="4097" spans="1:5">
      <c r="A4097" s="339">
        <v>98070</v>
      </c>
      <c r="B4097" s="340" t="s">
        <v>9007</v>
      </c>
      <c r="C4097" s="339" t="s">
        <v>63</v>
      </c>
      <c r="D4097" s="341">
        <v>15654.43</v>
      </c>
      <c r="E4097">
        <v>14516.64</v>
      </c>
    </row>
    <row r="4098" spans="1:5">
      <c r="A4098" s="339">
        <v>104915</v>
      </c>
      <c r="B4098" s="340" t="s">
        <v>9008</v>
      </c>
      <c r="C4098" s="339" t="s">
        <v>101</v>
      </c>
      <c r="D4098" s="341">
        <v>11.22</v>
      </c>
      <c r="E4098">
        <v>8.31</v>
      </c>
    </row>
    <row r="4099" spans="1:5">
      <c r="A4099" s="339">
        <v>96546</v>
      </c>
      <c r="B4099" s="340" t="s">
        <v>9009</v>
      </c>
      <c r="C4099" s="339" t="s">
        <v>101</v>
      </c>
      <c r="D4099" s="341">
        <v>15.06</v>
      </c>
      <c r="E4099">
        <v>13.57</v>
      </c>
    </row>
    <row r="4100" spans="1:5">
      <c r="A4100" s="339">
        <v>96544</v>
      </c>
      <c r="B4100" s="340" t="s">
        <v>9010</v>
      </c>
      <c r="C4100" s="339" t="s">
        <v>101</v>
      </c>
      <c r="D4100" s="341">
        <v>18.91</v>
      </c>
      <c r="E4100">
        <v>18.57</v>
      </c>
    </row>
    <row r="4101" spans="1:5">
      <c r="A4101" s="339">
        <v>96545</v>
      </c>
      <c r="B4101" s="340" t="s">
        <v>9011</v>
      </c>
      <c r="C4101" s="339" t="s">
        <v>101</v>
      </c>
      <c r="D4101" s="341">
        <v>17.170000000000002</v>
      </c>
      <c r="E4101">
        <v>15.96</v>
      </c>
    </row>
    <row r="4102" spans="1:5">
      <c r="A4102" s="339">
        <v>96543</v>
      </c>
      <c r="B4102" s="340" t="s">
        <v>9012</v>
      </c>
      <c r="C4102" s="339" t="s">
        <v>101</v>
      </c>
      <c r="D4102" s="341">
        <v>20.84</v>
      </c>
      <c r="E4102">
        <v>21.73</v>
      </c>
    </row>
    <row r="4103" spans="1:5">
      <c r="A4103" s="339">
        <v>104922</v>
      </c>
      <c r="B4103" s="340" t="s">
        <v>9013</v>
      </c>
      <c r="C4103" s="339" t="s">
        <v>101</v>
      </c>
      <c r="D4103" s="341">
        <v>12.23</v>
      </c>
      <c r="E4103">
        <v>9.65</v>
      </c>
    </row>
    <row r="4104" spans="1:5">
      <c r="A4104" s="339">
        <v>104920</v>
      </c>
      <c r="B4104" s="340" t="s">
        <v>110</v>
      </c>
      <c r="C4104" s="339" t="s">
        <v>101</v>
      </c>
      <c r="D4104" s="341">
        <v>11.72</v>
      </c>
      <c r="E4104">
        <v>9.93</v>
      </c>
    </row>
    <row r="4105" spans="1:5">
      <c r="A4105" s="339">
        <v>104921</v>
      </c>
      <c r="B4105" s="340" t="s">
        <v>9014</v>
      </c>
      <c r="C4105" s="339" t="s">
        <v>101</v>
      </c>
      <c r="D4105" s="341">
        <v>11.08</v>
      </c>
      <c r="E4105">
        <v>9.08</v>
      </c>
    </row>
    <row r="4106" spans="1:5">
      <c r="A4106" s="339">
        <v>104919</v>
      </c>
      <c r="B4106" s="340" t="s">
        <v>107</v>
      </c>
      <c r="C4106" s="339" t="s">
        <v>101</v>
      </c>
      <c r="D4106" s="341">
        <v>13.78</v>
      </c>
      <c r="E4106">
        <v>11.86</v>
      </c>
    </row>
    <row r="4107" spans="1:5">
      <c r="A4107" s="339">
        <v>104917</v>
      </c>
      <c r="B4107" s="340" t="s">
        <v>9015</v>
      </c>
      <c r="C4107" s="339" t="s">
        <v>101</v>
      </c>
      <c r="D4107" s="341">
        <v>16.5</v>
      </c>
      <c r="E4107">
        <v>15.37</v>
      </c>
    </row>
    <row r="4108" spans="1:5">
      <c r="A4108" s="339">
        <v>104918</v>
      </c>
      <c r="B4108" s="340" t="s">
        <v>104</v>
      </c>
      <c r="C4108" s="339" t="s">
        <v>101</v>
      </c>
      <c r="D4108" s="341">
        <v>15.42</v>
      </c>
      <c r="E4108">
        <v>13.63</v>
      </c>
    </row>
    <row r="4109" spans="1:5">
      <c r="A4109" s="339">
        <v>104916</v>
      </c>
      <c r="B4109" s="340" t="s">
        <v>100</v>
      </c>
      <c r="C4109" s="339" t="s">
        <v>101</v>
      </c>
      <c r="D4109" s="341">
        <v>17.649999999999999</v>
      </c>
      <c r="E4109">
        <v>17.5</v>
      </c>
    </row>
    <row r="4110" spans="1:5">
      <c r="A4110" s="339">
        <v>96557</v>
      </c>
      <c r="B4110" s="340" t="s">
        <v>9016</v>
      </c>
      <c r="C4110" s="339" t="s">
        <v>5115</v>
      </c>
      <c r="D4110" s="341">
        <v>1178.06</v>
      </c>
      <c r="E4110">
        <v>650.66999999999996</v>
      </c>
    </row>
    <row r="4111" spans="1:5">
      <c r="A4111" s="339">
        <v>96555</v>
      </c>
      <c r="B4111" s="340" t="s">
        <v>116</v>
      </c>
      <c r="C4111" s="339" t="s">
        <v>5115</v>
      </c>
      <c r="D4111" s="341">
        <v>1058.3</v>
      </c>
      <c r="E4111">
        <v>726.07</v>
      </c>
    </row>
    <row r="4112" spans="1:5">
      <c r="A4112" s="339">
        <v>104924</v>
      </c>
      <c r="B4112" s="340" t="s">
        <v>9017</v>
      </c>
      <c r="C4112" s="339" t="s">
        <v>5115</v>
      </c>
      <c r="D4112" s="341">
        <v>1212.68</v>
      </c>
      <c r="E4112">
        <v>674.66</v>
      </c>
    </row>
    <row r="4113" spans="1:5">
      <c r="A4113" s="339">
        <v>104923</v>
      </c>
      <c r="B4113" s="340" t="s">
        <v>9018</v>
      </c>
      <c r="C4113" s="339" t="s">
        <v>5115</v>
      </c>
      <c r="D4113" s="341">
        <v>1121.6199999999999</v>
      </c>
      <c r="E4113">
        <v>794.36</v>
      </c>
    </row>
    <row r="4114" spans="1:5">
      <c r="A4114" s="339">
        <v>96558</v>
      </c>
      <c r="B4114" s="340" t="s">
        <v>113</v>
      </c>
      <c r="C4114" s="339" t="s">
        <v>5115</v>
      </c>
      <c r="D4114" s="341">
        <v>1221.51</v>
      </c>
      <c r="E4114">
        <v>686.9</v>
      </c>
    </row>
    <row r="4115" spans="1:5">
      <c r="A4115" s="339">
        <v>96556</v>
      </c>
      <c r="B4115" s="340" t="s">
        <v>9019</v>
      </c>
      <c r="C4115" s="339" t="s">
        <v>5115</v>
      </c>
      <c r="D4115" s="341">
        <v>1217.3900000000001</v>
      </c>
      <c r="E4115">
        <v>923.11</v>
      </c>
    </row>
    <row r="4116" spans="1:5">
      <c r="A4116" s="339">
        <v>96523</v>
      </c>
      <c r="B4116" s="340" t="s">
        <v>82</v>
      </c>
      <c r="C4116" s="339" t="s">
        <v>5115</v>
      </c>
      <c r="D4116" s="341">
        <v>93.28</v>
      </c>
      <c r="E4116">
        <v>132.02000000000001</v>
      </c>
    </row>
    <row r="4117" spans="1:5">
      <c r="A4117" s="339">
        <v>96522</v>
      </c>
      <c r="B4117" s="340" t="s">
        <v>9020</v>
      </c>
      <c r="C4117" s="339" t="s">
        <v>5115</v>
      </c>
      <c r="D4117" s="341">
        <v>141.09</v>
      </c>
      <c r="E4117">
        <v>198.69</v>
      </c>
    </row>
    <row r="4118" spans="1:5">
      <c r="A4118" s="339">
        <v>96527</v>
      </c>
      <c r="B4118" s="340" t="s">
        <v>85</v>
      </c>
      <c r="C4118" s="339" t="s">
        <v>5115</v>
      </c>
      <c r="D4118" s="341">
        <v>102.62</v>
      </c>
      <c r="E4118">
        <v>145.5</v>
      </c>
    </row>
    <row r="4119" spans="1:5">
      <c r="A4119" s="339">
        <v>96526</v>
      </c>
      <c r="B4119" s="340" t="s">
        <v>9021</v>
      </c>
      <c r="C4119" s="339" t="s">
        <v>5115</v>
      </c>
      <c r="D4119" s="341">
        <v>201.92</v>
      </c>
      <c r="E4119">
        <v>283.07</v>
      </c>
    </row>
    <row r="4120" spans="1:5">
      <c r="A4120" s="339">
        <v>96521</v>
      </c>
      <c r="B4120" s="340" t="s">
        <v>9022</v>
      </c>
      <c r="C4120" s="339" t="s">
        <v>5115</v>
      </c>
      <c r="D4120" s="341">
        <v>40.67</v>
      </c>
      <c r="E4120">
        <v>49.98</v>
      </c>
    </row>
    <row r="4121" spans="1:5">
      <c r="A4121" s="339">
        <v>96520</v>
      </c>
      <c r="B4121" s="340" t="s">
        <v>9023</v>
      </c>
      <c r="C4121" s="339" t="s">
        <v>5115</v>
      </c>
      <c r="D4121" s="341">
        <v>89.95</v>
      </c>
      <c r="E4121">
        <v>116.39</v>
      </c>
    </row>
    <row r="4122" spans="1:5">
      <c r="A4122" s="339">
        <v>96525</v>
      </c>
      <c r="B4122" s="340" t="s">
        <v>9024</v>
      </c>
      <c r="C4122" s="339" t="s">
        <v>5115</v>
      </c>
      <c r="D4122" s="341">
        <v>56.45</v>
      </c>
      <c r="E4122">
        <v>68.73</v>
      </c>
    </row>
    <row r="4123" spans="1:5">
      <c r="A4123" s="339">
        <v>96524</v>
      </c>
      <c r="B4123" s="340" t="s">
        <v>9025</v>
      </c>
      <c r="C4123" s="339" t="s">
        <v>5115</v>
      </c>
      <c r="D4123" s="341">
        <v>152.91</v>
      </c>
      <c r="E4123">
        <v>199.55</v>
      </c>
    </row>
    <row r="4124" spans="1:5">
      <c r="A4124" s="339">
        <v>96537</v>
      </c>
      <c r="B4124" s="340" t="s">
        <v>9026</v>
      </c>
      <c r="C4124" s="339" t="s">
        <v>5029</v>
      </c>
      <c r="D4124" s="341">
        <v>199.04</v>
      </c>
      <c r="E4124">
        <v>205.96</v>
      </c>
    </row>
    <row r="4125" spans="1:5">
      <c r="A4125" s="339">
        <v>96540</v>
      </c>
      <c r="B4125" s="340" t="s">
        <v>9027</v>
      </c>
      <c r="C4125" s="339" t="s">
        <v>5029</v>
      </c>
      <c r="D4125" s="341">
        <v>136.76</v>
      </c>
      <c r="E4125">
        <v>150.81</v>
      </c>
    </row>
    <row r="4126" spans="1:5">
      <c r="A4126" s="339">
        <v>96528</v>
      </c>
      <c r="B4126" s="340" t="s">
        <v>9028</v>
      </c>
      <c r="C4126" s="339" t="s">
        <v>5029</v>
      </c>
      <c r="D4126" s="341">
        <v>175.66</v>
      </c>
      <c r="E4126">
        <v>176.09</v>
      </c>
    </row>
    <row r="4127" spans="1:5">
      <c r="A4127" s="339">
        <v>96531</v>
      </c>
      <c r="B4127" s="340" t="s">
        <v>9029</v>
      </c>
      <c r="C4127" s="339" t="s">
        <v>5029</v>
      </c>
      <c r="D4127" s="341">
        <v>113.85</v>
      </c>
      <c r="E4127">
        <v>121.58</v>
      </c>
    </row>
    <row r="4128" spans="1:5">
      <c r="A4128" s="339">
        <v>96534</v>
      </c>
      <c r="B4128" s="340" t="s">
        <v>9030</v>
      </c>
      <c r="C4128" s="339" t="s">
        <v>5029</v>
      </c>
      <c r="D4128" s="341">
        <v>81.7</v>
      </c>
      <c r="E4128">
        <v>93.21</v>
      </c>
    </row>
    <row r="4129" spans="1:5">
      <c r="A4129" s="339">
        <v>104928</v>
      </c>
      <c r="B4129" s="340" t="s">
        <v>9031</v>
      </c>
      <c r="C4129" s="339" t="s">
        <v>5029</v>
      </c>
      <c r="D4129" s="341">
        <v>159.30000000000001</v>
      </c>
      <c r="E4129">
        <v>168.14</v>
      </c>
    </row>
    <row r="4130" spans="1:5">
      <c r="A4130" s="339">
        <v>104929</v>
      </c>
      <c r="B4130" s="340" t="s">
        <v>9032</v>
      </c>
      <c r="C4130" s="339" t="s">
        <v>5029</v>
      </c>
      <c r="D4130" s="341">
        <v>95.82</v>
      </c>
      <c r="E4130">
        <v>102.37</v>
      </c>
    </row>
    <row r="4131" spans="1:5">
      <c r="A4131" s="339">
        <v>104925</v>
      </c>
      <c r="B4131" s="340" t="s">
        <v>9033</v>
      </c>
      <c r="C4131" s="339" t="s">
        <v>5029</v>
      </c>
      <c r="D4131" s="341">
        <v>182.11</v>
      </c>
      <c r="E4131">
        <v>178.46</v>
      </c>
    </row>
    <row r="4132" spans="1:5">
      <c r="A4132" s="339">
        <v>104926</v>
      </c>
      <c r="B4132" s="340" t="s">
        <v>9034</v>
      </c>
      <c r="C4132" s="339" t="s">
        <v>5029</v>
      </c>
      <c r="D4132" s="341">
        <v>113.24</v>
      </c>
      <c r="E4132">
        <v>117.16</v>
      </c>
    </row>
    <row r="4133" spans="1:5">
      <c r="A4133" s="339">
        <v>104927</v>
      </c>
      <c r="B4133" s="340" t="s">
        <v>9035</v>
      </c>
      <c r="C4133" s="339" t="s">
        <v>5029</v>
      </c>
      <c r="D4133" s="341">
        <v>77.42</v>
      </c>
      <c r="E4133">
        <v>85.29</v>
      </c>
    </row>
    <row r="4134" spans="1:5">
      <c r="A4134" s="339">
        <v>96538</v>
      </c>
      <c r="B4134" s="340" t="s">
        <v>9036</v>
      </c>
      <c r="C4134" s="339" t="s">
        <v>5029</v>
      </c>
      <c r="D4134" s="341">
        <v>258.57</v>
      </c>
      <c r="E4134">
        <v>285.88</v>
      </c>
    </row>
    <row r="4135" spans="1:5">
      <c r="A4135" s="339">
        <v>96541</v>
      </c>
      <c r="B4135" s="340" t="s">
        <v>91</v>
      </c>
      <c r="C4135" s="339" t="s">
        <v>5029</v>
      </c>
      <c r="D4135" s="341">
        <v>185.49</v>
      </c>
      <c r="E4135">
        <v>215.71</v>
      </c>
    </row>
    <row r="4136" spans="1:5">
      <c r="A4136" s="339">
        <v>96529</v>
      </c>
      <c r="B4136" s="340" t="s">
        <v>9037</v>
      </c>
      <c r="C4136" s="339" t="s">
        <v>5029</v>
      </c>
      <c r="D4136" s="341">
        <v>285.92</v>
      </c>
      <c r="E4136">
        <v>304.83999999999997</v>
      </c>
    </row>
    <row r="4137" spans="1:5">
      <c r="A4137" s="339">
        <v>96532</v>
      </c>
      <c r="B4137" s="340" t="s">
        <v>9038</v>
      </c>
      <c r="C4137" s="339" t="s">
        <v>5029</v>
      </c>
      <c r="D4137" s="341">
        <v>188.05</v>
      </c>
      <c r="E4137">
        <v>211.02</v>
      </c>
    </row>
    <row r="4138" spans="1:5">
      <c r="A4138" s="339">
        <v>96535</v>
      </c>
      <c r="B4138" s="340" t="s">
        <v>9039</v>
      </c>
      <c r="C4138" s="339" t="s">
        <v>5029</v>
      </c>
      <c r="D4138" s="341">
        <v>137.15</v>
      </c>
      <c r="E4138">
        <v>162.24</v>
      </c>
    </row>
    <row r="4139" spans="1:5">
      <c r="A4139" s="339">
        <v>96539</v>
      </c>
      <c r="B4139" s="340" t="s">
        <v>9040</v>
      </c>
      <c r="C4139" s="339" t="s">
        <v>5029</v>
      </c>
      <c r="D4139" s="341">
        <v>139.79</v>
      </c>
      <c r="E4139">
        <v>146.66999999999999</v>
      </c>
    </row>
    <row r="4140" spans="1:5">
      <c r="A4140" s="339">
        <v>96542</v>
      </c>
      <c r="B4140" s="340" t="s">
        <v>94</v>
      </c>
      <c r="C4140" s="339" t="s">
        <v>5029</v>
      </c>
      <c r="D4140" s="341">
        <v>100.78</v>
      </c>
      <c r="E4140">
        <v>113.36</v>
      </c>
    </row>
    <row r="4141" spans="1:5">
      <c r="A4141" s="339">
        <v>96530</v>
      </c>
      <c r="B4141" s="340" t="s">
        <v>9041</v>
      </c>
      <c r="C4141" s="339" t="s">
        <v>5029</v>
      </c>
      <c r="D4141" s="341">
        <v>160.77000000000001</v>
      </c>
      <c r="E4141">
        <v>159.55000000000001</v>
      </c>
    </row>
    <row r="4142" spans="1:5">
      <c r="A4142" s="339">
        <v>96533</v>
      </c>
      <c r="B4142" s="340" t="s">
        <v>9042</v>
      </c>
      <c r="C4142" s="339" t="s">
        <v>5029</v>
      </c>
      <c r="D4142" s="341">
        <v>101.88</v>
      </c>
      <c r="E4142">
        <v>107.17</v>
      </c>
    </row>
    <row r="4143" spans="1:5">
      <c r="A4143" s="339">
        <v>96536</v>
      </c>
      <c r="B4143" s="340" t="s">
        <v>9043</v>
      </c>
      <c r="C4143" s="339" t="s">
        <v>5029</v>
      </c>
      <c r="D4143" s="341">
        <v>71.209999999999994</v>
      </c>
      <c r="E4143">
        <v>79.87</v>
      </c>
    </row>
    <row r="4144" spans="1:5">
      <c r="A4144" s="339">
        <v>105518</v>
      </c>
      <c r="B4144" s="340" t="s">
        <v>9044</v>
      </c>
      <c r="C4144" s="339" t="s">
        <v>5029</v>
      </c>
      <c r="D4144" s="341">
        <v>0</v>
      </c>
      <c r="E4144">
        <v>0</v>
      </c>
    </row>
    <row r="4145" spans="1:5">
      <c r="A4145" s="339">
        <v>105517</v>
      </c>
      <c r="B4145" s="340" t="s">
        <v>9045</v>
      </c>
      <c r="C4145" s="339" t="s">
        <v>5029</v>
      </c>
      <c r="D4145" s="341">
        <v>0</v>
      </c>
      <c r="E4145">
        <v>0</v>
      </c>
    </row>
    <row r="4146" spans="1:5">
      <c r="A4146" s="339">
        <v>105520</v>
      </c>
      <c r="B4146" s="340" t="s">
        <v>9046</v>
      </c>
      <c r="C4146" s="339" t="s">
        <v>5029</v>
      </c>
      <c r="D4146" s="341">
        <v>0</v>
      </c>
      <c r="E4146">
        <v>0</v>
      </c>
    </row>
    <row r="4147" spans="1:5">
      <c r="A4147" s="339">
        <v>105519</v>
      </c>
      <c r="B4147" s="340" t="s">
        <v>9047</v>
      </c>
      <c r="C4147" s="339" t="s">
        <v>5029</v>
      </c>
      <c r="D4147" s="341">
        <v>0</v>
      </c>
      <c r="E4147">
        <v>0</v>
      </c>
    </row>
    <row r="4148" spans="1:5">
      <c r="A4148" s="339">
        <v>101793</v>
      </c>
      <c r="B4148" s="340" t="s">
        <v>9048</v>
      </c>
      <c r="C4148" s="339" t="s">
        <v>5115</v>
      </c>
      <c r="D4148" s="341">
        <v>27.85</v>
      </c>
      <c r="E4148">
        <v>29.64</v>
      </c>
    </row>
    <row r="4149" spans="1:5">
      <c r="A4149" s="339">
        <v>101792</v>
      </c>
      <c r="B4149" s="340" t="s">
        <v>9049</v>
      </c>
      <c r="C4149" s="339" t="s">
        <v>5115</v>
      </c>
      <c r="D4149" s="341">
        <v>17.3</v>
      </c>
      <c r="E4149">
        <v>19.86</v>
      </c>
    </row>
    <row r="4150" spans="1:5">
      <c r="A4150" s="339">
        <v>92272</v>
      </c>
      <c r="B4150" s="340" t="s">
        <v>9050</v>
      </c>
      <c r="C4150" s="339" t="s">
        <v>202</v>
      </c>
      <c r="D4150" s="341">
        <v>45.02</v>
      </c>
      <c r="E4150">
        <v>37.54</v>
      </c>
    </row>
    <row r="4151" spans="1:5">
      <c r="A4151" s="339">
        <v>101791</v>
      </c>
      <c r="B4151" s="340" t="s">
        <v>9051</v>
      </c>
      <c r="C4151" s="339" t="s">
        <v>202</v>
      </c>
      <c r="D4151" s="341">
        <v>31.34</v>
      </c>
      <c r="E4151">
        <v>26.74</v>
      </c>
    </row>
    <row r="4152" spans="1:5">
      <c r="A4152" s="339">
        <v>92273</v>
      </c>
      <c r="B4152" s="340" t="s">
        <v>9052</v>
      </c>
      <c r="C4152" s="339" t="s">
        <v>202</v>
      </c>
      <c r="D4152" s="341">
        <v>17.79</v>
      </c>
      <c r="E4152">
        <v>16.39</v>
      </c>
    </row>
    <row r="4153" spans="1:5">
      <c r="A4153" s="339">
        <v>92268</v>
      </c>
      <c r="B4153" s="340" t="s">
        <v>9053</v>
      </c>
      <c r="C4153" s="339" t="s">
        <v>5029</v>
      </c>
      <c r="D4153" s="341">
        <v>111.98</v>
      </c>
      <c r="E4153">
        <v>77.2</v>
      </c>
    </row>
    <row r="4154" spans="1:5">
      <c r="A4154" s="339">
        <v>92267</v>
      </c>
      <c r="B4154" s="340" t="s">
        <v>9054</v>
      </c>
      <c r="C4154" s="339" t="s">
        <v>5029</v>
      </c>
      <c r="D4154" s="341">
        <v>66.62</v>
      </c>
      <c r="E4154">
        <v>46.15</v>
      </c>
    </row>
    <row r="4155" spans="1:5">
      <c r="A4155" s="339">
        <v>92271</v>
      </c>
      <c r="B4155" s="340" t="s">
        <v>9055</v>
      </c>
      <c r="C4155" s="339" t="s">
        <v>5029</v>
      </c>
      <c r="D4155" s="341">
        <v>75.900000000000006</v>
      </c>
      <c r="E4155">
        <v>132.85</v>
      </c>
    </row>
    <row r="4156" spans="1:5">
      <c r="A4156" s="339">
        <v>92264</v>
      </c>
      <c r="B4156" s="340" t="s">
        <v>9056</v>
      </c>
      <c r="C4156" s="339" t="s">
        <v>5029</v>
      </c>
      <c r="D4156" s="341">
        <v>249.09</v>
      </c>
      <c r="E4156">
        <v>206.82</v>
      </c>
    </row>
    <row r="4157" spans="1:5">
      <c r="A4157" s="339">
        <v>92263</v>
      </c>
      <c r="B4157" s="340" t="s">
        <v>939</v>
      </c>
      <c r="C4157" s="339" t="s">
        <v>5029</v>
      </c>
      <c r="D4157" s="341">
        <v>191.38</v>
      </c>
      <c r="E4157">
        <v>167.32</v>
      </c>
    </row>
    <row r="4158" spans="1:5">
      <c r="A4158" s="339">
        <v>92269</v>
      </c>
      <c r="B4158" s="340" t="s">
        <v>9057</v>
      </c>
      <c r="C4158" s="339" t="s">
        <v>5029</v>
      </c>
      <c r="D4158" s="341">
        <v>154.61000000000001</v>
      </c>
      <c r="E4158">
        <v>139.13</v>
      </c>
    </row>
    <row r="4159" spans="1:5">
      <c r="A4159" s="339">
        <v>92270</v>
      </c>
      <c r="B4159" s="340" t="s">
        <v>9058</v>
      </c>
      <c r="C4159" s="339" t="s">
        <v>5029</v>
      </c>
      <c r="D4159" s="341">
        <v>139.44</v>
      </c>
      <c r="E4159">
        <v>210.93</v>
      </c>
    </row>
    <row r="4160" spans="1:5">
      <c r="A4160" s="339">
        <v>92266</v>
      </c>
      <c r="B4160" s="340" t="s">
        <v>9059</v>
      </c>
      <c r="C4160" s="339" t="s">
        <v>5029</v>
      </c>
      <c r="D4160" s="341">
        <v>189.22</v>
      </c>
      <c r="E4160">
        <v>156.01</v>
      </c>
    </row>
    <row r="4161" spans="1:5">
      <c r="A4161" s="339">
        <v>92265</v>
      </c>
      <c r="B4161" s="340" t="s">
        <v>9060</v>
      </c>
      <c r="C4161" s="339" t="s">
        <v>5029</v>
      </c>
      <c r="D4161" s="341">
        <v>139.71</v>
      </c>
      <c r="E4161">
        <v>122.12</v>
      </c>
    </row>
    <row r="4162" spans="1:5">
      <c r="A4162" s="339">
        <v>92524</v>
      </c>
      <c r="B4162" s="340" t="s">
        <v>9061</v>
      </c>
      <c r="C4162" s="339" t="s">
        <v>5029</v>
      </c>
      <c r="D4162" s="341">
        <v>81.89</v>
      </c>
      <c r="E4162">
        <v>88.83</v>
      </c>
    </row>
    <row r="4163" spans="1:5">
      <c r="A4163" s="339">
        <v>92528</v>
      </c>
      <c r="B4163" s="340" t="s">
        <v>9062</v>
      </c>
      <c r="C4163" s="339" t="s">
        <v>5029</v>
      </c>
      <c r="D4163" s="341">
        <v>78.28</v>
      </c>
      <c r="E4163">
        <v>85.03</v>
      </c>
    </row>
    <row r="4164" spans="1:5">
      <c r="A4164" s="339">
        <v>92532</v>
      </c>
      <c r="B4164" s="340" t="s">
        <v>9063</v>
      </c>
      <c r="C4164" s="339" t="s">
        <v>5029</v>
      </c>
      <c r="D4164" s="341">
        <v>75.16</v>
      </c>
      <c r="E4164">
        <v>81.709999999999994</v>
      </c>
    </row>
    <row r="4165" spans="1:5">
      <c r="A4165" s="339">
        <v>92536</v>
      </c>
      <c r="B4165" s="340" t="s">
        <v>9064</v>
      </c>
      <c r="C4165" s="339" t="s">
        <v>5029</v>
      </c>
      <c r="D4165" s="341">
        <v>69.11</v>
      </c>
      <c r="E4165">
        <v>75.41</v>
      </c>
    </row>
    <row r="4166" spans="1:5">
      <c r="A4166" s="339">
        <v>92508</v>
      </c>
      <c r="B4166" s="340" t="s">
        <v>9065</v>
      </c>
      <c r="C4166" s="339" t="s">
        <v>5029</v>
      </c>
      <c r="D4166" s="341">
        <v>115.14</v>
      </c>
      <c r="E4166">
        <v>118.21</v>
      </c>
    </row>
    <row r="4167" spans="1:5">
      <c r="A4167" s="339">
        <v>92512</v>
      </c>
      <c r="B4167" s="340" t="s">
        <v>9066</v>
      </c>
      <c r="C4167" s="339" t="s">
        <v>5029</v>
      </c>
      <c r="D4167" s="341">
        <v>96.63</v>
      </c>
      <c r="E4167">
        <v>103.63</v>
      </c>
    </row>
    <row r="4168" spans="1:5">
      <c r="A4168" s="339">
        <v>92515</v>
      </c>
      <c r="B4168" s="340" t="s">
        <v>9067</v>
      </c>
      <c r="C4168" s="339" t="s">
        <v>5029</v>
      </c>
      <c r="D4168" s="341">
        <v>87.66</v>
      </c>
      <c r="E4168">
        <v>95.78</v>
      </c>
    </row>
    <row r="4169" spans="1:5">
      <c r="A4169" s="339">
        <v>92520</v>
      </c>
      <c r="B4169" s="340" t="s">
        <v>9068</v>
      </c>
      <c r="C4169" s="339" t="s">
        <v>5029</v>
      </c>
      <c r="D4169" s="341">
        <v>81.92</v>
      </c>
      <c r="E4169">
        <v>90.3</v>
      </c>
    </row>
    <row r="4170" spans="1:5">
      <c r="A4170" s="339">
        <v>92526</v>
      </c>
      <c r="B4170" s="340" t="s">
        <v>9069</v>
      </c>
      <c r="C4170" s="339" t="s">
        <v>5029</v>
      </c>
      <c r="D4170" s="341">
        <v>45.69</v>
      </c>
      <c r="E4170">
        <v>46.81</v>
      </c>
    </row>
    <row r="4171" spans="1:5">
      <c r="A4171" s="339">
        <v>92530</v>
      </c>
      <c r="B4171" s="340" t="s">
        <v>9070</v>
      </c>
      <c r="C4171" s="339" t="s">
        <v>5029</v>
      </c>
      <c r="D4171" s="341">
        <v>42.94</v>
      </c>
      <c r="E4171">
        <v>44.16</v>
      </c>
    </row>
    <row r="4172" spans="1:5">
      <c r="A4172" s="339">
        <v>92534</v>
      </c>
      <c r="B4172" s="340" t="s">
        <v>9071</v>
      </c>
      <c r="C4172" s="339" t="s">
        <v>5029</v>
      </c>
      <c r="D4172" s="341">
        <v>40.619999999999997</v>
      </c>
      <c r="E4172">
        <v>41.88</v>
      </c>
    </row>
    <row r="4173" spans="1:5">
      <c r="A4173" s="339">
        <v>92538</v>
      </c>
      <c r="B4173" s="340" t="s">
        <v>9072</v>
      </c>
      <c r="C4173" s="339" t="s">
        <v>5029</v>
      </c>
      <c r="D4173" s="341">
        <v>35.96</v>
      </c>
      <c r="E4173">
        <v>37.409999999999997</v>
      </c>
    </row>
    <row r="4174" spans="1:5">
      <c r="A4174" s="339">
        <v>103760</v>
      </c>
      <c r="B4174" s="340" t="s">
        <v>9073</v>
      </c>
      <c r="C4174" s="339" t="s">
        <v>5029</v>
      </c>
      <c r="D4174" s="341">
        <v>114.67</v>
      </c>
      <c r="E4174">
        <v>131.61000000000001</v>
      </c>
    </row>
    <row r="4175" spans="1:5">
      <c r="A4175" s="339">
        <v>103761</v>
      </c>
      <c r="B4175" s="340" t="s">
        <v>9074</v>
      </c>
      <c r="C4175" s="339" t="s">
        <v>5029</v>
      </c>
      <c r="D4175" s="341">
        <v>80.540000000000006</v>
      </c>
      <c r="E4175">
        <v>90.1</v>
      </c>
    </row>
    <row r="4176" spans="1:5">
      <c r="A4176" s="339">
        <v>103762</v>
      </c>
      <c r="B4176" s="340" t="s">
        <v>9075</v>
      </c>
      <c r="C4176" s="339" t="s">
        <v>5029</v>
      </c>
      <c r="D4176" s="341">
        <v>68.34</v>
      </c>
      <c r="E4176">
        <v>77.739999999999995</v>
      </c>
    </row>
    <row r="4177" spans="1:5">
      <c r="A4177" s="339">
        <v>103763</v>
      </c>
      <c r="B4177" s="340" t="s">
        <v>9076</v>
      </c>
      <c r="C4177" s="339" t="s">
        <v>5029</v>
      </c>
      <c r="D4177" s="341">
        <v>60.4</v>
      </c>
      <c r="E4177">
        <v>68.739999999999995</v>
      </c>
    </row>
    <row r="4178" spans="1:5">
      <c r="A4178" s="339">
        <v>92510</v>
      </c>
      <c r="B4178" s="340" t="s">
        <v>9077</v>
      </c>
      <c r="C4178" s="339" t="s">
        <v>5029</v>
      </c>
      <c r="D4178" s="341">
        <v>74.709999999999994</v>
      </c>
      <c r="E4178">
        <v>70.61</v>
      </c>
    </row>
    <row r="4179" spans="1:5">
      <c r="A4179" s="339">
        <v>92514</v>
      </c>
      <c r="B4179" s="340" t="s">
        <v>9078</v>
      </c>
      <c r="C4179" s="339" t="s">
        <v>5029</v>
      </c>
      <c r="D4179" s="341">
        <v>57.36</v>
      </c>
      <c r="E4179">
        <v>57.56</v>
      </c>
    </row>
    <row r="4180" spans="1:5">
      <c r="A4180" s="339">
        <v>92518</v>
      </c>
      <c r="B4180" s="340" t="s">
        <v>9079</v>
      </c>
      <c r="C4180" s="339" t="s">
        <v>5029</v>
      </c>
      <c r="D4180" s="341">
        <v>49.49</v>
      </c>
      <c r="E4180">
        <v>51.17</v>
      </c>
    </row>
    <row r="4181" spans="1:5">
      <c r="A4181" s="339">
        <v>92522</v>
      </c>
      <c r="B4181" s="340" t="s">
        <v>9080</v>
      </c>
      <c r="C4181" s="339" t="s">
        <v>5029</v>
      </c>
      <c r="D4181" s="341">
        <v>44.77</v>
      </c>
      <c r="E4181">
        <v>47.02</v>
      </c>
    </row>
    <row r="4182" spans="1:5">
      <c r="A4182" s="339">
        <v>92482</v>
      </c>
      <c r="B4182" s="340" t="s">
        <v>9081</v>
      </c>
      <c r="C4182" s="339" t="s">
        <v>5029</v>
      </c>
      <c r="D4182" s="341">
        <v>278.48</v>
      </c>
      <c r="E4182">
        <v>412.74</v>
      </c>
    </row>
    <row r="4183" spans="1:5">
      <c r="A4183" s="339">
        <v>92484</v>
      </c>
      <c r="B4183" s="340" t="s">
        <v>9082</v>
      </c>
      <c r="C4183" s="339" t="s">
        <v>5029</v>
      </c>
      <c r="D4183" s="341">
        <v>199.33</v>
      </c>
      <c r="E4183">
        <v>285.27999999999997</v>
      </c>
    </row>
    <row r="4184" spans="1:5">
      <c r="A4184" s="339">
        <v>92486</v>
      </c>
      <c r="B4184" s="340" t="s">
        <v>9083</v>
      </c>
      <c r="C4184" s="339" t="s">
        <v>5029</v>
      </c>
      <c r="D4184" s="341">
        <v>147.22999999999999</v>
      </c>
      <c r="E4184">
        <v>203.78</v>
      </c>
    </row>
    <row r="4185" spans="1:5">
      <c r="A4185" s="393">
        <v>92492</v>
      </c>
      <c r="B4185" s="394" t="s">
        <v>9084</v>
      </c>
      <c r="C4185" s="393" t="s">
        <v>5029</v>
      </c>
      <c r="D4185" s="395">
        <v>107.52</v>
      </c>
      <c r="E4185" s="396">
        <v>122.95</v>
      </c>
    </row>
    <row r="4186" spans="1:5">
      <c r="A4186" s="393">
        <v>92496</v>
      </c>
      <c r="B4186" s="394" t="s">
        <v>9085</v>
      </c>
      <c r="C4186" s="393" t="s">
        <v>5029</v>
      </c>
      <c r="D4186" s="395">
        <v>102.52</v>
      </c>
      <c r="E4186" s="396">
        <v>117.41</v>
      </c>
    </row>
    <row r="4187" spans="1:5">
      <c r="A4187" s="339">
        <v>92500</v>
      </c>
      <c r="B4187" s="340" t="s">
        <v>9086</v>
      </c>
      <c r="C4187" s="339" t="s">
        <v>5029</v>
      </c>
      <c r="D4187" s="341">
        <v>98.66</v>
      </c>
      <c r="E4187">
        <v>112.75</v>
      </c>
    </row>
    <row r="4188" spans="1:5">
      <c r="A4188" s="339">
        <v>92504</v>
      </c>
      <c r="B4188" s="340" t="s">
        <v>9087</v>
      </c>
      <c r="C4188" s="339" t="s">
        <v>5029</v>
      </c>
      <c r="D4188" s="341">
        <v>91.54</v>
      </c>
      <c r="E4188">
        <v>104.36</v>
      </c>
    </row>
    <row r="4189" spans="1:5">
      <c r="A4189" s="339">
        <v>92488</v>
      </c>
      <c r="B4189" s="340" t="s">
        <v>9088</v>
      </c>
      <c r="C4189" s="339" t="s">
        <v>5029</v>
      </c>
      <c r="D4189" s="341">
        <v>113.58</v>
      </c>
      <c r="E4189">
        <v>129.44999999999999</v>
      </c>
    </row>
    <row r="4190" spans="1:5">
      <c r="A4190" s="339">
        <v>92494</v>
      </c>
      <c r="B4190" s="340" t="s">
        <v>9089</v>
      </c>
      <c r="C4190" s="339" t="s">
        <v>5029</v>
      </c>
      <c r="D4190" s="341">
        <v>70.040000000000006</v>
      </c>
      <c r="E4190">
        <v>79.25</v>
      </c>
    </row>
    <row r="4191" spans="1:5">
      <c r="A4191" s="339">
        <v>92498</v>
      </c>
      <c r="B4191" s="340" t="s">
        <v>9090</v>
      </c>
      <c r="C4191" s="339" t="s">
        <v>5029</v>
      </c>
      <c r="D4191" s="341">
        <v>65.97</v>
      </c>
      <c r="E4191">
        <v>74.92</v>
      </c>
    </row>
    <row r="4192" spans="1:5">
      <c r="A4192" s="339">
        <v>92502</v>
      </c>
      <c r="B4192" s="340" t="s">
        <v>9091</v>
      </c>
      <c r="C4192" s="339" t="s">
        <v>5029</v>
      </c>
      <c r="D4192" s="341">
        <v>63</v>
      </c>
      <c r="E4192">
        <v>71.45</v>
      </c>
    </row>
    <row r="4193" spans="1:5">
      <c r="A4193" s="339">
        <v>92506</v>
      </c>
      <c r="B4193" s="340" t="s">
        <v>9092</v>
      </c>
      <c r="C4193" s="339" t="s">
        <v>5029</v>
      </c>
      <c r="D4193" s="341">
        <v>57.44</v>
      </c>
      <c r="E4193">
        <v>65.12</v>
      </c>
    </row>
    <row r="4194" spans="1:5">
      <c r="A4194" s="339">
        <v>92490</v>
      </c>
      <c r="B4194" s="340" t="s">
        <v>9093</v>
      </c>
      <c r="C4194" s="339" t="s">
        <v>5029</v>
      </c>
      <c r="D4194" s="341">
        <v>75.03</v>
      </c>
      <c r="E4194">
        <v>84.32</v>
      </c>
    </row>
    <row r="4195" spans="1:5">
      <c r="A4195" s="339">
        <v>92433</v>
      </c>
      <c r="B4195" s="340" t="s">
        <v>9094</v>
      </c>
      <c r="C4195" s="339" t="s">
        <v>5029</v>
      </c>
      <c r="D4195" s="341">
        <v>79.69</v>
      </c>
      <c r="E4195">
        <v>87.68</v>
      </c>
    </row>
    <row r="4196" spans="1:5">
      <c r="A4196" s="339">
        <v>92437</v>
      </c>
      <c r="B4196" s="340" t="s">
        <v>9095</v>
      </c>
      <c r="C4196" s="339" t="s">
        <v>5029</v>
      </c>
      <c r="D4196" s="341">
        <v>75.78</v>
      </c>
      <c r="E4196">
        <v>83.88</v>
      </c>
    </row>
    <row r="4197" spans="1:5">
      <c r="A4197" s="339">
        <v>92441</v>
      </c>
      <c r="B4197" s="340" t="s">
        <v>9096</v>
      </c>
      <c r="C4197" s="339" t="s">
        <v>5029</v>
      </c>
      <c r="D4197" s="341">
        <v>72.97</v>
      </c>
      <c r="E4197">
        <v>81.14</v>
      </c>
    </row>
    <row r="4198" spans="1:5">
      <c r="A4198" s="339">
        <v>92445</v>
      </c>
      <c r="B4198" s="340" t="s">
        <v>9097</v>
      </c>
      <c r="C4198" s="339" t="s">
        <v>5029</v>
      </c>
      <c r="D4198" s="341">
        <v>67.099999999999994</v>
      </c>
      <c r="E4198">
        <v>75.709999999999994</v>
      </c>
    </row>
    <row r="4199" spans="1:5">
      <c r="A4199" s="339">
        <v>92417</v>
      </c>
      <c r="B4199" s="340" t="s">
        <v>9098</v>
      </c>
      <c r="C4199" s="339" t="s">
        <v>5029</v>
      </c>
      <c r="D4199" s="341">
        <v>177.91</v>
      </c>
      <c r="E4199">
        <v>185.38</v>
      </c>
    </row>
    <row r="4200" spans="1:5">
      <c r="A4200" s="339">
        <v>92421</v>
      </c>
      <c r="B4200" s="340" t="s">
        <v>9099</v>
      </c>
      <c r="C4200" s="339" t="s">
        <v>5029</v>
      </c>
      <c r="D4200" s="341">
        <v>114.4</v>
      </c>
      <c r="E4200">
        <v>123.88</v>
      </c>
    </row>
    <row r="4201" spans="1:5">
      <c r="A4201" s="339">
        <v>92425</v>
      </c>
      <c r="B4201" s="340" t="s">
        <v>9100</v>
      </c>
      <c r="C4201" s="339" t="s">
        <v>5029</v>
      </c>
      <c r="D4201" s="341">
        <v>94.21</v>
      </c>
      <c r="E4201">
        <v>103.63</v>
      </c>
    </row>
    <row r="4202" spans="1:5">
      <c r="A4202" s="339">
        <v>92429</v>
      </c>
      <c r="B4202" s="340" t="s">
        <v>9101</v>
      </c>
      <c r="C4202" s="339" t="s">
        <v>5029</v>
      </c>
      <c r="D4202" s="341">
        <v>84.04</v>
      </c>
      <c r="E4202">
        <v>93.44</v>
      </c>
    </row>
    <row r="4203" spans="1:5">
      <c r="A4203" s="339">
        <v>92431</v>
      </c>
      <c r="B4203" s="340" t="s">
        <v>9102</v>
      </c>
      <c r="C4203" s="339" t="s">
        <v>5029</v>
      </c>
      <c r="D4203" s="341">
        <v>66.37</v>
      </c>
      <c r="E4203">
        <v>70.09</v>
      </c>
    </row>
    <row r="4204" spans="1:5">
      <c r="A4204" s="339">
        <v>92435</v>
      </c>
      <c r="B4204" s="340" t="s">
        <v>9103</v>
      </c>
      <c r="C4204" s="339" t="s">
        <v>5029</v>
      </c>
      <c r="D4204" s="341">
        <v>62.91</v>
      </c>
      <c r="E4204">
        <v>66.88</v>
      </c>
    </row>
    <row r="4205" spans="1:5">
      <c r="A4205" s="339">
        <v>92439</v>
      </c>
      <c r="B4205" s="340" t="s">
        <v>9104</v>
      </c>
      <c r="C4205" s="339" t="s">
        <v>5029</v>
      </c>
      <c r="D4205" s="341">
        <v>60.42</v>
      </c>
      <c r="E4205">
        <v>64.55</v>
      </c>
    </row>
    <row r="4206" spans="1:5">
      <c r="A4206" s="339">
        <v>92443</v>
      </c>
      <c r="B4206" s="340" t="s">
        <v>9105</v>
      </c>
      <c r="C4206" s="339" t="s">
        <v>5029</v>
      </c>
      <c r="D4206" s="341">
        <v>54.99</v>
      </c>
      <c r="E4206">
        <v>59.72</v>
      </c>
    </row>
    <row r="4207" spans="1:5">
      <c r="A4207" s="339">
        <v>92415</v>
      </c>
      <c r="B4207" s="340" t="s">
        <v>9106</v>
      </c>
      <c r="C4207" s="339" t="s">
        <v>5029</v>
      </c>
      <c r="D4207" s="341">
        <v>155.21</v>
      </c>
      <c r="E4207">
        <v>155.38999999999999</v>
      </c>
    </row>
    <row r="4208" spans="1:5">
      <c r="A4208" s="339">
        <v>92419</v>
      </c>
      <c r="B4208" s="340" t="s">
        <v>97</v>
      </c>
      <c r="C4208" s="339" t="s">
        <v>5029</v>
      </c>
      <c r="D4208" s="341">
        <v>96.99</v>
      </c>
      <c r="E4208">
        <v>100.88</v>
      </c>
    </row>
    <row r="4209" spans="1:5">
      <c r="A4209" s="339">
        <v>92423</v>
      </c>
      <c r="B4209" s="340" t="s">
        <v>9107</v>
      </c>
      <c r="C4209" s="339" t="s">
        <v>5029</v>
      </c>
      <c r="D4209" s="341">
        <v>79.069999999999993</v>
      </c>
      <c r="E4209">
        <v>83.63</v>
      </c>
    </row>
    <row r="4210" spans="1:5">
      <c r="A4210" s="339">
        <v>92427</v>
      </c>
      <c r="B4210" s="340" t="s">
        <v>9108</v>
      </c>
      <c r="C4210" s="339" t="s">
        <v>5029</v>
      </c>
      <c r="D4210" s="341">
        <v>70.010000000000005</v>
      </c>
      <c r="E4210">
        <v>74.900000000000006</v>
      </c>
    </row>
    <row r="4211" spans="1:5">
      <c r="A4211" s="339">
        <v>92409</v>
      </c>
      <c r="B4211" s="340" t="s">
        <v>9109</v>
      </c>
      <c r="C4211" s="339" t="s">
        <v>5029</v>
      </c>
      <c r="D4211" s="341">
        <v>252.69</v>
      </c>
      <c r="E4211">
        <v>267.02</v>
      </c>
    </row>
    <row r="4212" spans="1:5">
      <c r="A4212" s="339">
        <v>92411</v>
      </c>
      <c r="B4212" s="340" t="s">
        <v>9110</v>
      </c>
      <c r="C4212" s="339" t="s">
        <v>5029</v>
      </c>
      <c r="D4212" s="341">
        <v>165.85</v>
      </c>
      <c r="E4212">
        <v>184.21</v>
      </c>
    </row>
    <row r="4213" spans="1:5">
      <c r="A4213" s="339">
        <v>92413</v>
      </c>
      <c r="B4213" s="340" t="s">
        <v>9111</v>
      </c>
      <c r="C4213" s="339" t="s">
        <v>5029</v>
      </c>
      <c r="D4213" s="341">
        <v>107.19</v>
      </c>
      <c r="E4213">
        <v>123.33</v>
      </c>
    </row>
    <row r="4214" spans="1:5">
      <c r="A4214" s="339">
        <v>92465</v>
      </c>
      <c r="B4214" s="340" t="s">
        <v>9112</v>
      </c>
      <c r="C4214" s="339" t="s">
        <v>5029</v>
      </c>
      <c r="D4214" s="341">
        <v>169.82</v>
      </c>
      <c r="E4214">
        <v>165.57</v>
      </c>
    </row>
    <row r="4215" spans="1:5">
      <c r="A4215" s="339">
        <v>92469</v>
      </c>
      <c r="B4215" s="340" t="s">
        <v>9113</v>
      </c>
      <c r="C4215" s="339" t="s">
        <v>5029</v>
      </c>
      <c r="D4215" s="341">
        <v>154.09</v>
      </c>
      <c r="E4215">
        <v>151.08000000000001</v>
      </c>
    </row>
    <row r="4216" spans="1:5">
      <c r="A4216" s="339">
        <v>92473</v>
      </c>
      <c r="B4216" s="340" t="s">
        <v>9114</v>
      </c>
      <c r="C4216" s="339" t="s">
        <v>5029</v>
      </c>
      <c r="D4216" s="341">
        <v>141.46</v>
      </c>
      <c r="E4216">
        <v>139.27000000000001</v>
      </c>
    </row>
    <row r="4217" spans="1:5">
      <c r="A4217" s="339">
        <v>92477</v>
      </c>
      <c r="B4217" s="340" t="s">
        <v>9115</v>
      </c>
      <c r="C4217" s="339" t="s">
        <v>5029</v>
      </c>
      <c r="D4217" s="341">
        <v>114.17</v>
      </c>
      <c r="E4217">
        <v>114.31</v>
      </c>
    </row>
    <row r="4218" spans="1:5">
      <c r="A4218" s="339">
        <v>92449</v>
      </c>
      <c r="B4218" s="340" t="s">
        <v>9116</v>
      </c>
      <c r="C4218" s="339" t="s">
        <v>5029</v>
      </c>
      <c r="D4218" s="341">
        <v>312.98</v>
      </c>
      <c r="E4218">
        <v>298.22000000000003</v>
      </c>
    </row>
    <row r="4219" spans="1:5">
      <c r="A4219" s="339">
        <v>92453</v>
      </c>
      <c r="B4219" s="340" t="s">
        <v>9117</v>
      </c>
      <c r="C4219" s="339" t="s">
        <v>5029</v>
      </c>
      <c r="D4219" s="341">
        <v>268.77999999999997</v>
      </c>
      <c r="E4219">
        <v>255.61</v>
      </c>
    </row>
    <row r="4220" spans="1:5">
      <c r="A4220" s="339">
        <v>92457</v>
      </c>
      <c r="B4220" s="340" t="s">
        <v>9118</v>
      </c>
      <c r="C4220" s="339" t="s">
        <v>5029</v>
      </c>
      <c r="D4220" s="341">
        <v>232.78</v>
      </c>
      <c r="E4220">
        <v>223.15</v>
      </c>
    </row>
    <row r="4221" spans="1:5">
      <c r="A4221" s="339">
        <v>92461</v>
      </c>
      <c r="B4221" s="340" t="s">
        <v>9119</v>
      </c>
      <c r="C4221" s="339" t="s">
        <v>5029</v>
      </c>
      <c r="D4221" s="341">
        <v>214.71</v>
      </c>
      <c r="E4221">
        <v>206.13</v>
      </c>
    </row>
    <row r="4222" spans="1:5">
      <c r="A4222" s="339">
        <v>92467</v>
      </c>
      <c r="B4222" s="340" t="s">
        <v>9120</v>
      </c>
      <c r="C4222" s="339" t="s">
        <v>5029</v>
      </c>
      <c r="D4222" s="341">
        <v>108.81</v>
      </c>
      <c r="E4222">
        <v>106.79</v>
      </c>
    </row>
    <row r="4223" spans="1:5">
      <c r="A4223" s="339">
        <v>92471</v>
      </c>
      <c r="B4223" s="340" t="s">
        <v>9121</v>
      </c>
      <c r="C4223" s="339" t="s">
        <v>5029</v>
      </c>
      <c r="D4223" s="341">
        <v>98.83</v>
      </c>
      <c r="E4223">
        <v>97.57</v>
      </c>
    </row>
    <row r="4224" spans="1:5">
      <c r="A4224" s="339">
        <v>92475</v>
      </c>
      <c r="B4224" s="340" t="s">
        <v>9122</v>
      </c>
      <c r="C4224" s="339" t="s">
        <v>5029</v>
      </c>
      <c r="D4224" s="341">
        <v>90.81</v>
      </c>
      <c r="E4224">
        <v>90.03</v>
      </c>
    </row>
    <row r="4225" spans="1:5">
      <c r="A4225" s="339">
        <v>92479</v>
      </c>
      <c r="B4225" s="340" t="s">
        <v>9123</v>
      </c>
      <c r="C4225" s="339" t="s">
        <v>5029</v>
      </c>
      <c r="D4225" s="341">
        <v>73.47</v>
      </c>
      <c r="E4225">
        <v>74.069999999999993</v>
      </c>
    </row>
    <row r="4226" spans="1:5">
      <c r="A4226" s="339">
        <v>92451</v>
      </c>
      <c r="B4226" s="340" t="s">
        <v>9124</v>
      </c>
      <c r="C4226" s="339" t="s">
        <v>5029</v>
      </c>
      <c r="D4226" s="341">
        <v>211.49</v>
      </c>
      <c r="E4226">
        <v>202.63</v>
      </c>
    </row>
    <row r="4227" spans="1:5">
      <c r="A4227" s="339">
        <v>92455</v>
      </c>
      <c r="B4227" s="340" t="s">
        <v>9125</v>
      </c>
      <c r="C4227" s="339" t="s">
        <v>5029</v>
      </c>
      <c r="D4227" s="341">
        <v>173.36</v>
      </c>
      <c r="E4227">
        <v>166.58</v>
      </c>
    </row>
    <row r="4228" spans="1:5">
      <c r="A4228" s="339">
        <v>92459</v>
      </c>
      <c r="B4228" s="340" t="s">
        <v>9126</v>
      </c>
      <c r="C4228" s="339" t="s">
        <v>5029</v>
      </c>
      <c r="D4228" s="341">
        <v>146.55000000000001</v>
      </c>
      <c r="E4228">
        <v>142.36000000000001</v>
      </c>
    </row>
    <row r="4229" spans="1:5">
      <c r="A4229" s="339">
        <v>92463</v>
      </c>
      <c r="B4229" s="340" t="s">
        <v>9127</v>
      </c>
      <c r="C4229" s="339" t="s">
        <v>5029</v>
      </c>
      <c r="D4229" s="341">
        <v>132.66</v>
      </c>
      <c r="E4229">
        <v>129.34</v>
      </c>
    </row>
    <row r="4230" spans="1:5">
      <c r="A4230" s="339">
        <v>92446</v>
      </c>
      <c r="B4230" s="340" t="s">
        <v>9128</v>
      </c>
      <c r="C4230" s="339" t="s">
        <v>5029</v>
      </c>
      <c r="D4230" s="341">
        <v>263.18</v>
      </c>
      <c r="E4230">
        <v>367.46</v>
      </c>
    </row>
    <row r="4231" spans="1:5">
      <c r="A4231" s="339">
        <v>92447</v>
      </c>
      <c r="B4231" s="340" t="s">
        <v>9129</v>
      </c>
      <c r="C4231" s="339" t="s">
        <v>5029</v>
      </c>
      <c r="D4231" s="341">
        <v>186.91</v>
      </c>
      <c r="E4231">
        <v>254.84</v>
      </c>
    </row>
    <row r="4232" spans="1:5">
      <c r="A4232" s="339">
        <v>92448</v>
      </c>
      <c r="B4232" s="340" t="s">
        <v>9130</v>
      </c>
      <c r="C4232" s="339" t="s">
        <v>5029</v>
      </c>
      <c r="D4232" s="341">
        <v>150.24</v>
      </c>
      <c r="E4232">
        <v>197.4</v>
      </c>
    </row>
    <row r="4233" spans="1:5">
      <c r="A4233" s="339">
        <v>92466</v>
      </c>
      <c r="B4233" s="340" t="s">
        <v>9131</v>
      </c>
      <c r="C4233" s="339" t="s">
        <v>5029</v>
      </c>
      <c r="D4233" s="341">
        <v>264.55</v>
      </c>
      <c r="E4233">
        <v>291.57</v>
      </c>
    </row>
    <row r="4234" spans="1:5">
      <c r="A4234" s="339">
        <v>92470</v>
      </c>
      <c r="B4234" s="340" t="s">
        <v>9132</v>
      </c>
      <c r="C4234" s="339" t="s">
        <v>5029</v>
      </c>
      <c r="D4234" s="341">
        <v>257.26</v>
      </c>
      <c r="E4234">
        <v>283.54000000000002</v>
      </c>
    </row>
    <row r="4235" spans="1:5">
      <c r="A4235" s="339">
        <v>92474</v>
      </c>
      <c r="B4235" s="340" t="s">
        <v>9133</v>
      </c>
      <c r="C4235" s="339" t="s">
        <v>5029</v>
      </c>
      <c r="D4235" s="341">
        <v>251.06</v>
      </c>
      <c r="E4235">
        <v>276.57</v>
      </c>
    </row>
    <row r="4236" spans="1:5">
      <c r="A4236" s="339">
        <v>92478</v>
      </c>
      <c r="B4236" s="340" t="s">
        <v>9134</v>
      </c>
      <c r="C4236" s="339" t="s">
        <v>5029</v>
      </c>
      <c r="D4236" s="341">
        <v>238.65</v>
      </c>
      <c r="E4236">
        <v>263.01</v>
      </c>
    </row>
    <row r="4237" spans="1:5">
      <c r="A4237" s="339">
        <v>92450</v>
      </c>
      <c r="B4237" s="340" t="s">
        <v>9135</v>
      </c>
      <c r="C4237" s="339" t="s">
        <v>5029</v>
      </c>
      <c r="D4237" s="341">
        <v>340.68</v>
      </c>
      <c r="E4237">
        <v>368.55</v>
      </c>
    </row>
    <row r="4238" spans="1:5">
      <c r="A4238" s="339">
        <v>92454</v>
      </c>
      <c r="B4238" s="340" t="s">
        <v>9136</v>
      </c>
      <c r="C4238" s="339" t="s">
        <v>5029</v>
      </c>
      <c r="D4238" s="341">
        <v>305.51</v>
      </c>
      <c r="E4238">
        <v>335.34</v>
      </c>
    </row>
    <row r="4239" spans="1:5">
      <c r="A4239" s="339">
        <v>92458</v>
      </c>
      <c r="B4239" s="340" t="s">
        <v>9137</v>
      </c>
      <c r="C4239" s="339" t="s">
        <v>5029</v>
      </c>
      <c r="D4239" s="341">
        <v>284.01</v>
      </c>
      <c r="E4239">
        <v>314.22000000000003</v>
      </c>
    </row>
    <row r="4240" spans="1:5">
      <c r="A4240" s="339">
        <v>92462</v>
      </c>
      <c r="B4240" s="340" t="s">
        <v>9138</v>
      </c>
      <c r="C4240" s="339" t="s">
        <v>5029</v>
      </c>
      <c r="D4240" s="341">
        <v>270.70999999999998</v>
      </c>
      <c r="E4240">
        <v>300.48</v>
      </c>
    </row>
    <row r="4241" spans="1:5">
      <c r="A4241" s="339">
        <v>92468</v>
      </c>
      <c r="B4241" s="340" t="s">
        <v>9139</v>
      </c>
      <c r="C4241" s="339" t="s">
        <v>5029</v>
      </c>
      <c r="D4241" s="341">
        <v>123.82</v>
      </c>
      <c r="E4241">
        <v>135</v>
      </c>
    </row>
    <row r="4242" spans="1:5">
      <c r="A4242" s="339">
        <v>92472</v>
      </c>
      <c r="B4242" s="340" t="s">
        <v>9140</v>
      </c>
      <c r="C4242" s="339" t="s">
        <v>5029</v>
      </c>
      <c r="D4242" s="341">
        <v>117.31</v>
      </c>
      <c r="E4242">
        <v>128.12</v>
      </c>
    </row>
    <row r="4243" spans="1:5">
      <c r="A4243" s="339">
        <v>92476</v>
      </c>
      <c r="B4243" s="340" t="s">
        <v>9141</v>
      </c>
      <c r="C4243" s="339" t="s">
        <v>5029</v>
      </c>
      <c r="D4243" s="341">
        <v>111.86</v>
      </c>
      <c r="E4243">
        <v>122.23</v>
      </c>
    </row>
    <row r="4244" spans="1:5">
      <c r="A4244" s="339">
        <v>92480</v>
      </c>
      <c r="B4244" s="340" t="s">
        <v>9142</v>
      </c>
      <c r="C4244" s="339" t="s">
        <v>5029</v>
      </c>
      <c r="D4244" s="341">
        <v>100.8</v>
      </c>
      <c r="E4244">
        <v>110.62</v>
      </c>
    </row>
    <row r="4245" spans="1:5">
      <c r="A4245" s="339">
        <v>92452</v>
      </c>
      <c r="B4245" s="340" t="s">
        <v>9143</v>
      </c>
      <c r="C4245" s="339" t="s">
        <v>5029</v>
      </c>
      <c r="D4245" s="341">
        <v>200.19</v>
      </c>
      <c r="E4245">
        <v>209.69</v>
      </c>
    </row>
    <row r="4246" spans="1:5">
      <c r="A4246" s="339">
        <v>92456</v>
      </c>
      <c r="B4246" s="340" t="s">
        <v>9144</v>
      </c>
      <c r="C4246" s="339" t="s">
        <v>5029</v>
      </c>
      <c r="D4246" s="341">
        <v>164.33</v>
      </c>
      <c r="E4246">
        <v>176.6</v>
      </c>
    </row>
    <row r="4247" spans="1:5">
      <c r="A4247" s="339">
        <v>92460</v>
      </c>
      <c r="B4247" s="340" t="s">
        <v>9145</v>
      </c>
      <c r="C4247" s="339" t="s">
        <v>5029</v>
      </c>
      <c r="D4247" s="341">
        <v>136.76</v>
      </c>
      <c r="E4247">
        <v>149.6</v>
      </c>
    </row>
    <row r="4248" spans="1:5">
      <c r="A4248" s="339">
        <v>92464</v>
      </c>
      <c r="B4248" s="340" t="s">
        <v>9146</v>
      </c>
      <c r="C4248" s="339" t="s">
        <v>5029</v>
      </c>
      <c r="D4248" s="341">
        <v>129.79</v>
      </c>
      <c r="E4248">
        <v>143.19999999999999</v>
      </c>
    </row>
    <row r="4249" spans="1:5">
      <c r="A4249" s="339">
        <v>105403</v>
      </c>
      <c r="B4249" s="340" t="s">
        <v>9147</v>
      </c>
      <c r="C4249" s="339" t="s">
        <v>5029</v>
      </c>
      <c r="D4249" s="341">
        <v>222</v>
      </c>
      <c r="E4249">
        <v>179.21</v>
      </c>
    </row>
    <row r="4250" spans="1:5">
      <c r="A4250" s="339">
        <v>96252</v>
      </c>
      <c r="B4250" s="340" t="s">
        <v>9148</v>
      </c>
      <c r="C4250" s="339" t="s">
        <v>5029</v>
      </c>
      <c r="D4250" s="341">
        <v>182.71</v>
      </c>
      <c r="E4250">
        <v>149.80000000000001</v>
      </c>
    </row>
    <row r="4251" spans="1:5">
      <c r="A4251" s="339">
        <v>96254</v>
      </c>
      <c r="B4251" s="340" t="s">
        <v>9149</v>
      </c>
      <c r="C4251" s="339" t="s">
        <v>202</v>
      </c>
      <c r="D4251" s="341">
        <v>0</v>
      </c>
      <c r="E4251">
        <v>0</v>
      </c>
    </row>
    <row r="4252" spans="1:5">
      <c r="A4252" s="339">
        <v>96253</v>
      </c>
      <c r="B4252" s="340" t="s">
        <v>9150</v>
      </c>
      <c r="C4252" s="339" t="s">
        <v>202</v>
      </c>
      <c r="D4252" s="341">
        <v>0</v>
      </c>
      <c r="E4252">
        <v>0</v>
      </c>
    </row>
    <row r="4253" spans="1:5">
      <c r="A4253" s="339">
        <v>105406</v>
      </c>
      <c r="B4253" s="340" t="s">
        <v>9151</v>
      </c>
      <c r="C4253" s="339" t="s">
        <v>5029</v>
      </c>
      <c r="D4253" s="341">
        <v>214.11</v>
      </c>
      <c r="E4253">
        <v>216.71</v>
      </c>
    </row>
    <row r="4254" spans="1:5">
      <c r="A4254" s="339">
        <v>96264</v>
      </c>
      <c r="B4254" s="340" t="s">
        <v>9152</v>
      </c>
      <c r="C4254" s="339" t="s">
        <v>5029</v>
      </c>
      <c r="D4254" s="341">
        <v>0</v>
      </c>
      <c r="E4254">
        <v>0</v>
      </c>
    </row>
    <row r="4255" spans="1:5">
      <c r="A4255" s="339">
        <v>105405</v>
      </c>
      <c r="B4255" s="340" t="s">
        <v>9153</v>
      </c>
      <c r="C4255" s="339" t="s">
        <v>5029</v>
      </c>
      <c r="D4255" s="341">
        <v>0</v>
      </c>
      <c r="E4255">
        <v>0</v>
      </c>
    </row>
    <row r="4256" spans="1:5">
      <c r="A4256" s="339">
        <v>96258</v>
      </c>
      <c r="B4256" s="340" t="s">
        <v>9154</v>
      </c>
      <c r="C4256" s="339" t="s">
        <v>5029</v>
      </c>
      <c r="D4256" s="341">
        <v>156.12</v>
      </c>
      <c r="E4256">
        <v>156.19</v>
      </c>
    </row>
    <row r="4257" spans="1:5">
      <c r="A4257" s="339">
        <v>96262</v>
      </c>
      <c r="B4257" s="340" t="s">
        <v>9155</v>
      </c>
      <c r="C4257" s="339" t="s">
        <v>5029</v>
      </c>
      <c r="D4257" s="341">
        <v>0</v>
      </c>
      <c r="E4257">
        <v>0</v>
      </c>
    </row>
    <row r="4258" spans="1:5">
      <c r="A4258" s="339">
        <v>105404</v>
      </c>
      <c r="B4258" s="340" t="s">
        <v>9156</v>
      </c>
      <c r="C4258" s="339" t="s">
        <v>5029</v>
      </c>
      <c r="D4258" s="341">
        <v>0</v>
      </c>
      <c r="E4258">
        <v>0</v>
      </c>
    </row>
    <row r="4259" spans="1:5">
      <c r="A4259" s="339">
        <v>92751</v>
      </c>
      <c r="B4259" s="340" t="s">
        <v>9157</v>
      </c>
      <c r="C4259" s="339" t="s">
        <v>5115</v>
      </c>
      <c r="D4259" s="341">
        <v>2460.92</v>
      </c>
      <c r="E4259">
        <v>2013.1</v>
      </c>
    </row>
    <row r="4260" spans="1:5">
      <c r="A4260" s="339">
        <v>92752</v>
      </c>
      <c r="B4260" s="340" t="s">
        <v>9158</v>
      </c>
      <c r="C4260" s="339" t="s">
        <v>5115</v>
      </c>
      <c r="D4260" s="341">
        <v>2891.16</v>
      </c>
      <c r="E4260">
        <v>2389.79</v>
      </c>
    </row>
    <row r="4261" spans="1:5">
      <c r="A4261" s="339">
        <v>92750</v>
      </c>
      <c r="B4261" s="340" t="s">
        <v>9159</v>
      </c>
      <c r="C4261" s="339" t="s">
        <v>5115</v>
      </c>
      <c r="D4261" s="341">
        <v>2028.24</v>
      </c>
      <c r="E4261">
        <v>1633.3</v>
      </c>
    </row>
    <row r="4262" spans="1:5">
      <c r="A4262" s="339">
        <v>92749</v>
      </c>
      <c r="B4262" s="340" t="s">
        <v>9160</v>
      </c>
      <c r="C4262" s="339" t="s">
        <v>5115</v>
      </c>
      <c r="D4262" s="341">
        <v>1288.92</v>
      </c>
      <c r="E4262">
        <v>983.92</v>
      </c>
    </row>
    <row r="4263" spans="1:5">
      <c r="A4263" s="339">
        <v>92745</v>
      </c>
      <c r="B4263" s="340" t="s">
        <v>9161</v>
      </c>
      <c r="C4263" s="339" t="s">
        <v>5115</v>
      </c>
      <c r="D4263" s="341">
        <v>1120.92</v>
      </c>
      <c r="E4263">
        <v>844.95</v>
      </c>
    </row>
    <row r="4264" spans="1:5">
      <c r="A4264" s="339">
        <v>92747</v>
      </c>
      <c r="B4264" s="340" t="s">
        <v>9162</v>
      </c>
      <c r="C4264" s="339" t="s">
        <v>5115</v>
      </c>
      <c r="D4264" s="341">
        <v>1221.4100000000001</v>
      </c>
      <c r="E4264">
        <v>939.88</v>
      </c>
    </row>
    <row r="4265" spans="1:5">
      <c r="A4265" s="339">
        <v>92743</v>
      </c>
      <c r="B4265" s="340" t="s">
        <v>9163</v>
      </c>
      <c r="C4265" s="339" t="s">
        <v>5115</v>
      </c>
      <c r="D4265" s="341">
        <v>957.45</v>
      </c>
      <c r="E4265">
        <v>694.97</v>
      </c>
    </row>
    <row r="4266" spans="1:5">
      <c r="A4266" s="339">
        <v>92746</v>
      </c>
      <c r="B4266" s="340" t="s">
        <v>9164</v>
      </c>
      <c r="C4266" s="339" t="s">
        <v>5115</v>
      </c>
      <c r="D4266" s="341">
        <v>1059.24</v>
      </c>
      <c r="E4266">
        <v>745.83</v>
      </c>
    </row>
    <row r="4267" spans="1:5">
      <c r="A4267" s="339">
        <v>92748</v>
      </c>
      <c r="B4267" s="340" t="s">
        <v>9165</v>
      </c>
      <c r="C4267" s="339" t="s">
        <v>5115</v>
      </c>
      <c r="D4267" s="341">
        <v>1136.03</v>
      </c>
      <c r="E4267">
        <v>822.25</v>
      </c>
    </row>
    <row r="4268" spans="1:5">
      <c r="A4268" s="339">
        <v>92744</v>
      </c>
      <c r="B4268" s="340" t="s">
        <v>9166</v>
      </c>
      <c r="C4268" s="339" t="s">
        <v>5115</v>
      </c>
      <c r="D4268" s="341">
        <v>931.29</v>
      </c>
      <c r="E4268">
        <v>620.4</v>
      </c>
    </row>
    <row r="4269" spans="1:5">
      <c r="A4269" s="339">
        <v>92754</v>
      </c>
      <c r="B4269" s="340" t="s">
        <v>9167</v>
      </c>
      <c r="C4269" s="339" t="s">
        <v>5115</v>
      </c>
      <c r="D4269" s="341">
        <v>695.9</v>
      </c>
      <c r="E4269">
        <v>687.98</v>
      </c>
    </row>
    <row r="4270" spans="1:5">
      <c r="A4270" s="339">
        <v>92753</v>
      </c>
      <c r="B4270" s="340" t="s">
        <v>9168</v>
      </c>
      <c r="C4270" s="339" t="s">
        <v>5115</v>
      </c>
      <c r="D4270" s="341">
        <v>716.37</v>
      </c>
      <c r="E4270">
        <v>697.4</v>
      </c>
    </row>
    <row r="4271" spans="1:5">
      <c r="A4271" s="339">
        <v>92755</v>
      </c>
      <c r="B4271" s="340" t="s">
        <v>9169</v>
      </c>
      <c r="C4271" s="339" t="s">
        <v>5029</v>
      </c>
      <c r="D4271" s="341">
        <v>311.16000000000003</v>
      </c>
      <c r="E4271">
        <v>258.72000000000003</v>
      </c>
    </row>
    <row r="4272" spans="1:5">
      <c r="A4272" s="339">
        <v>92756</v>
      </c>
      <c r="B4272" s="340" t="s">
        <v>9170</v>
      </c>
      <c r="C4272" s="339" t="s">
        <v>5029</v>
      </c>
      <c r="D4272" s="341">
        <v>363.22</v>
      </c>
      <c r="E4272">
        <v>297.17</v>
      </c>
    </row>
    <row r="4273" spans="1:5">
      <c r="A4273" s="339">
        <v>92757</v>
      </c>
      <c r="B4273" s="340" t="s">
        <v>9171</v>
      </c>
      <c r="C4273" s="339" t="s">
        <v>5029</v>
      </c>
      <c r="D4273" s="341">
        <v>425.36</v>
      </c>
      <c r="E4273">
        <v>343.19</v>
      </c>
    </row>
    <row r="4274" spans="1:5">
      <c r="A4274" s="339">
        <v>92758</v>
      </c>
      <c r="B4274" s="340" t="s">
        <v>9172</v>
      </c>
      <c r="C4274" s="339" t="s">
        <v>5115</v>
      </c>
      <c r="D4274" s="341">
        <v>1017.29</v>
      </c>
      <c r="E4274">
        <v>675.37</v>
      </c>
    </row>
    <row r="4275" spans="1:5">
      <c r="A4275" s="339">
        <v>104500</v>
      </c>
      <c r="B4275" s="340" t="s">
        <v>9173</v>
      </c>
      <c r="C4275" s="339" t="s">
        <v>202</v>
      </c>
      <c r="D4275" s="341">
        <v>0</v>
      </c>
      <c r="E4275">
        <v>0</v>
      </c>
    </row>
    <row r="4276" spans="1:5">
      <c r="A4276" s="339">
        <v>104503</v>
      </c>
      <c r="B4276" s="340" t="s">
        <v>9174</v>
      </c>
      <c r="C4276" s="339" t="s">
        <v>202</v>
      </c>
      <c r="D4276" s="341">
        <v>0</v>
      </c>
      <c r="E4276">
        <v>0</v>
      </c>
    </row>
    <row r="4277" spans="1:5">
      <c r="A4277" s="339">
        <v>104504</v>
      </c>
      <c r="B4277" s="340" t="s">
        <v>9175</v>
      </c>
      <c r="C4277" s="339" t="s">
        <v>202</v>
      </c>
      <c r="D4277" s="341">
        <v>0</v>
      </c>
      <c r="E4277">
        <v>0</v>
      </c>
    </row>
    <row r="4278" spans="1:5">
      <c r="A4278" s="339">
        <v>104507</v>
      </c>
      <c r="B4278" s="340" t="s">
        <v>9176</v>
      </c>
      <c r="C4278" s="339" t="s">
        <v>202</v>
      </c>
      <c r="D4278" s="341">
        <v>0</v>
      </c>
      <c r="E4278">
        <v>0</v>
      </c>
    </row>
    <row r="4279" spans="1:5">
      <c r="A4279" s="339">
        <v>104508</v>
      </c>
      <c r="B4279" s="340" t="s">
        <v>9177</v>
      </c>
      <c r="C4279" s="339" t="s">
        <v>202</v>
      </c>
      <c r="D4279" s="341">
        <v>0</v>
      </c>
      <c r="E4279">
        <v>0</v>
      </c>
    </row>
    <row r="4280" spans="1:5">
      <c r="A4280" s="339">
        <v>104509</v>
      </c>
      <c r="B4280" s="340" t="s">
        <v>9178</v>
      </c>
      <c r="C4280" s="339" t="s">
        <v>202</v>
      </c>
      <c r="D4280" s="341">
        <v>0</v>
      </c>
      <c r="E4280">
        <v>0</v>
      </c>
    </row>
    <row r="4281" spans="1:5">
      <c r="A4281" s="339">
        <v>104512</v>
      </c>
      <c r="B4281" s="340" t="s">
        <v>9179</v>
      </c>
      <c r="C4281" s="339" t="s">
        <v>202</v>
      </c>
      <c r="D4281" s="341">
        <v>0</v>
      </c>
      <c r="E4281">
        <v>0</v>
      </c>
    </row>
    <row r="4282" spans="1:5">
      <c r="A4282" s="339">
        <v>104513</v>
      </c>
      <c r="B4282" s="340" t="s">
        <v>9180</v>
      </c>
      <c r="C4282" s="339" t="s">
        <v>202</v>
      </c>
      <c r="D4282" s="341">
        <v>0</v>
      </c>
      <c r="E4282">
        <v>0</v>
      </c>
    </row>
    <row r="4283" spans="1:5">
      <c r="A4283" s="339">
        <v>104514</v>
      </c>
      <c r="B4283" s="340" t="s">
        <v>9181</v>
      </c>
      <c r="C4283" s="339" t="s">
        <v>202</v>
      </c>
      <c r="D4283" s="341">
        <v>0</v>
      </c>
      <c r="E4283">
        <v>0</v>
      </c>
    </row>
    <row r="4284" spans="1:5">
      <c r="A4284" s="339">
        <v>104501</v>
      </c>
      <c r="B4284" s="340" t="s">
        <v>9182</v>
      </c>
      <c r="C4284" s="339" t="s">
        <v>202</v>
      </c>
      <c r="D4284" s="341">
        <v>0</v>
      </c>
      <c r="E4284">
        <v>0</v>
      </c>
    </row>
    <row r="4285" spans="1:5">
      <c r="A4285" s="339">
        <v>104502</v>
      </c>
      <c r="B4285" s="340" t="s">
        <v>9183</v>
      </c>
      <c r="C4285" s="339" t="s">
        <v>202</v>
      </c>
      <c r="D4285" s="341">
        <v>0</v>
      </c>
      <c r="E4285">
        <v>0</v>
      </c>
    </row>
    <row r="4286" spans="1:5">
      <c r="A4286" s="339">
        <v>104505</v>
      </c>
      <c r="B4286" s="340" t="s">
        <v>9184</v>
      </c>
      <c r="C4286" s="339" t="s">
        <v>202</v>
      </c>
      <c r="D4286" s="341">
        <v>0</v>
      </c>
      <c r="E4286">
        <v>0</v>
      </c>
    </row>
    <row r="4287" spans="1:5">
      <c r="A4287" s="339">
        <v>104506</v>
      </c>
      <c r="B4287" s="340" t="s">
        <v>9185</v>
      </c>
      <c r="C4287" s="339" t="s">
        <v>202</v>
      </c>
      <c r="D4287" s="341">
        <v>0</v>
      </c>
      <c r="E4287">
        <v>0</v>
      </c>
    </row>
    <row r="4288" spans="1:5">
      <c r="A4288" s="339">
        <v>104510</v>
      </c>
      <c r="B4288" s="340" t="s">
        <v>9186</v>
      </c>
      <c r="C4288" s="339" t="s">
        <v>202</v>
      </c>
      <c r="D4288" s="341">
        <v>0</v>
      </c>
      <c r="E4288">
        <v>0</v>
      </c>
    </row>
    <row r="4289" spans="1:5">
      <c r="A4289" s="339">
        <v>104511</v>
      </c>
      <c r="B4289" s="340" t="s">
        <v>9187</v>
      </c>
      <c r="C4289" s="339" t="s">
        <v>202</v>
      </c>
      <c r="D4289" s="341">
        <v>0</v>
      </c>
      <c r="E4289">
        <v>0</v>
      </c>
    </row>
    <row r="4290" spans="1:5">
      <c r="A4290" s="339">
        <v>104491</v>
      </c>
      <c r="B4290" s="340" t="s">
        <v>9188</v>
      </c>
      <c r="C4290" s="339" t="s">
        <v>202</v>
      </c>
      <c r="D4290" s="341">
        <v>4584.24</v>
      </c>
      <c r="E4290">
        <v>4605.1899999999996</v>
      </c>
    </row>
    <row r="4291" spans="1:5">
      <c r="A4291" s="339">
        <v>104492</v>
      </c>
      <c r="B4291" s="340" t="s">
        <v>9189</v>
      </c>
      <c r="C4291" s="339" t="s">
        <v>202</v>
      </c>
      <c r="D4291" s="341">
        <v>5733.69</v>
      </c>
      <c r="E4291">
        <v>5758.33</v>
      </c>
    </row>
    <row r="4292" spans="1:5">
      <c r="A4292" s="339">
        <v>104493</v>
      </c>
      <c r="B4292" s="340" t="s">
        <v>9190</v>
      </c>
      <c r="C4292" s="339" t="s">
        <v>202</v>
      </c>
      <c r="D4292" s="341">
        <v>0</v>
      </c>
      <c r="E4292">
        <v>0</v>
      </c>
    </row>
    <row r="4293" spans="1:5">
      <c r="A4293" s="339">
        <v>104494</v>
      </c>
      <c r="B4293" s="340" t="s">
        <v>9191</v>
      </c>
      <c r="C4293" s="339" t="s">
        <v>202</v>
      </c>
      <c r="D4293" s="341">
        <v>7748.38</v>
      </c>
      <c r="E4293">
        <v>7776.86</v>
      </c>
    </row>
    <row r="4294" spans="1:5">
      <c r="A4294" s="339">
        <v>104495</v>
      </c>
      <c r="B4294" s="340" t="s">
        <v>9192</v>
      </c>
      <c r="C4294" s="339" t="s">
        <v>202</v>
      </c>
      <c r="D4294" s="341">
        <v>0</v>
      </c>
      <c r="E4294">
        <v>0</v>
      </c>
    </row>
    <row r="4295" spans="1:5">
      <c r="A4295" s="339">
        <v>104496</v>
      </c>
      <c r="B4295" s="340" t="s">
        <v>9193</v>
      </c>
      <c r="C4295" s="339" t="s">
        <v>202</v>
      </c>
      <c r="D4295" s="341">
        <v>0</v>
      </c>
      <c r="E4295">
        <v>0</v>
      </c>
    </row>
    <row r="4296" spans="1:5">
      <c r="A4296" s="339">
        <v>104497</v>
      </c>
      <c r="B4296" s="340" t="s">
        <v>9194</v>
      </c>
      <c r="C4296" s="339" t="s">
        <v>202</v>
      </c>
      <c r="D4296" s="341">
        <v>9274.86</v>
      </c>
      <c r="E4296">
        <v>9305.91</v>
      </c>
    </row>
    <row r="4297" spans="1:5">
      <c r="A4297" s="339">
        <v>104498</v>
      </c>
      <c r="B4297" s="340" t="s">
        <v>9195</v>
      </c>
      <c r="C4297" s="339" t="s">
        <v>202</v>
      </c>
      <c r="D4297" s="341">
        <v>0</v>
      </c>
      <c r="E4297">
        <v>0</v>
      </c>
    </row>
    <row r="4298" spans="1:5">
      <c r="A4298" s="339">
        <v>104499</v>
      </c>
      <c r="B4298" s="340" t="s">
        <v>9196</v>
      </c>
      <c r="C4298" s="339" t="s">
        <v>202</v>
      </c>
      <c r="D4298" s="341">
        <v>0</v>
      </c>
      <c r="E4298">
        <v>0</v>
      </c>
    </row>
    <row r="4299" spans="1:5">
      <c r="A4299" s="339">
        <v>104515</v>
      </c>
      <c r="B4299" s="340" t="s">
        <v>9197</v>
      </c>
      <c r="C4299" s="339" t="s">
        <v>5029</v>
      </c>
      <c r="D4299" s="341">
        <v>31.86</v>
      </c>
      <c r="E4299">
        <v>25.57</v>
      </c>
    </row>
    <row r="4300" spans="1:5">
      <c r="A4300" s="339">
        <v>106549</v>
      </c>
      <c r="B4300" s="340" t="s">
        <v>9198</v>
      </c>
      <c r="C4300" s="339" t="s">
        <v>202</v>
      </c>
      <c r="D4300" s="341">
        <v>0</v>
      </c>
      <c r="E4300">
        <v>0</v>
      </c>
    </row>
    <row r="4301" spans="1:5">
      <c r="A4301" s="339">
        <v>106548</v>
      </c>
      <c r="B4301" s="340" t="s">
        <v>9199</v>
      </c>
      <c r="C4301" s="339" t="s">
        <v>202</v>
      </c>
      <c r="D4301" s="341">
        <v>0</v>
      </c>
      <c r="E4301">
        <v>0</v>
      </c>
    </row>
    <row r="4302" spans="1:5">
      <c r="A4302" s="339">
        <v>106550</v>
      </c>
      <c r="B4302" s="340" t="s">
        <v>9200</v>
      </c>
      <c r="C4302" s="339" t="s">
        <v>202</v>
      </c>
      <c r="D4302" s="341">
        <v>4.5599999999999996</v>
      </c>
      <c r="E4302">
        <v>5.04</v>
      </c>
    </row>
    <row r="4303" spans="1:5">
      <c r="A4303" s="339">
        <v>87430</v>
      </c>
      <c r="B4303" s="340" t="s">
        <v>9201</v>
      </c>
      <c r="C4303" s="339" t="s">
        <v>5029</v>
      </c>
      <c r="D4303" s="341">
        <v>19.149999999999999</v>
      </c>
      <c r="E4303">
        <v>22.9</v>
      </c>
    </row>
    <row r="4304" spans="1:5">
      <c r="A4304" s="339">
        <v>87433</v>
      </c>
      <c r="B4304" s="340" t="s">
        <v>9202</v>
      </c>
      <c r="C4304" s="339" t="s">
        <v>5029</v>
      </c>
      <c r="D4304" s="341">
        <v>27.97</v>
      </c>
      <c r="E4304">
        <v>32.47</v>
      </c>
    </row>
    <row r="4305" spans="1:5">
      <c r="A4305" s="339">
        <v>87436</v>
      </c>
      <c r="B4305" s="340" t="s">
        <v>9203</v>
      </c>
      <c r="C4305" s="339" t="s">
        <v>5029</v>
      </c>
      <c r="D4305" s="341">
        <v>31.6</v>
      </c>
      <c r="E4305">
        <v>37.409999999999997</v>
      </c>
    </row>
    <row r="4306" spans="1:5">
      <c r="A4306" s="339">
        <v>87439</v>
      </c>
      <c r="B4306" s="340" t="s">
        <v>9204</v>
      </c>
      <c r="C4306" s="339" t="s">
        <v>5029</v>
      </c>
      <c r="D4306" s="341">
        <v>38.83</v>
      </c>
      <c r="E4306">
        <v>45.55</v>
      </c>
    </row>
    <row r="4307" spans="1:5">
      <c r="A4307" s="339">
        <v>104633</v>
      </c>
      <c r="B4307" s="340" t="s">
        <v>9205</v>
      </c>
      <c r="C4307" s="339" t="s">
        <v>5029</v>
      </c>
      <c r="D4307" s="341">
        <v>26.53</v>
      </c>
      <c r="E4307">
        <v>32.1</v>
      </c>
    </row>
    <row r="4308" spans="1:5">
      <c r="A4308" s="339">
        <v>104634</v>
      </c>
      <c r="B4308" s="340" t="s">
        <v>9206</v>
      </c>
      <c r="C4308" s="339" t="s">
        <v>5029</v>
      </c>
      <c r="D4308" s="341">
        <v>39.42</v>
      </c>
      <c r="E4308">
        <v>46.6</v>
      </c>
    </row>
    <row r="4309" spans="1:5">
      <c r="A4309" s="339">
        <v>87418</v>
      </c>
      <c r="B4309" s="340" t="s">
        <v>9207</v>
      </c>
      <c r="C4309" s="339" t="s">
        <v>5029</v>
      </c>
      <c r="D4309" s="341">
        <v>19.54</v>
      </c>
      <c r="E4309">
        <v>22.62</v>
      </c>
    </row>
    <row r="4310" spans="1:5">
      <c r="A4310" s="339">
        <v>87421</v>
      </c>
      <c r="B4310" s="340" t="s">
        <v>9208</v>
      </c>
      <c r="C4310" s="339" t="s">
        <v>5029</v>
      </c>
      <c r="D4310" s="341">
        <v>30.12</v>
      </c>
      <c r="E4310">
        <v>33.979999999999997</v>
      </c>
    </row>
    <row r="4311" spans="1:5">
      <c r="A4311" s="339">
        <v>104628</v>
      </c>
      <c r="B4311" s="340" t="s">
        <v>9209</v>
      </c>
      <c r="C4311" s="339" t="s">
        <v>5029</v>
      </c>
      <c r="D4311" s="341">
        <v>29.95</v>
      </c>
      <c r="E4311">
        <v>36.74</v>
      </c>
    </row>
    <row r="4312" spans="1:5">
      <c r="A4312" s="339">
        <v>104631</v>
      </c>
      <c r="B4312" s="340" t="s">
        <v>9210</v>
      </c>
      <c r="C4312" s="339" t="s">
        <v>5029</v>
      </c>
      <c r="D4312" s="341">
        <v>41.26</v>
      </c>
      <c r="E4312">
        <v>49.1</v>
      </c>
    </row>
    <row r="4313" spans="1:5">
      <c r="A4313" s="339">
        <v>104627</v>
      </c>
      <c r="B4313" s="340" t="s">
        <v>9211</v>
      </c>
      <c r="C4313" s="339" t="s">
        <v>5029</v>
      </c>
      <c r="D4313" s="341">
        <v>19.53</v>
      </c>
      <c r="E4313">
        <v>22.6</v>
      </c>
    </row>
    <row r="4314" spans="1:5">
      <c r="A4314" s="339">
        <v>104630</v>
      </c>
      <c r="B4314" s="340" t="s">
        <v>9212</v>
      </c>
      <c r="C4314" s="339" t="s">
        <v>5029</v>
      </c>
      <c r="D4314" s="341">
        <v>30.84</v>
      </c>
      <c r="E4314">
        <v>34.96</v>
      </c>
    </row>
    <row r="4315" spans="1:5">
      <c r="A4315" s="339">
        <v>104629</v>
      </c>
      <c r="B4315" s="340" t="s">
        <v>9213</v>
      </c>
      <c r="C4315" s="339" t="s">
        <v>5029</v>
      </c>
      <c r="D4315" s="341">
        <v>35.93</v>
      </c>
      <c r="E4315">
        <v>44.87</v>
      </c>
    </row>
    <row r="4316" spans="1:5">
      <c r="A4316" s="339">
        <v>104632</v>
      </c>
      <c r="B4316" s="340" t="s">
        <v>9214</v>
      </c>
      <c r="C4316" s="339" t="s">
        <v>5029</v>
      </c>
      <c r="D4316" s="341">
        <v>47.25</v>
      </c>
      <c r="E4316">
        <v>57.22</v>
      </c>
    </row>
    <row r="4317" spans="1:5">
      <c r="A4317" s="339">
        <v>87412</v>
      </c>
      <c r="B4317" s="340" t="s">
        <v>9215</v>
      </c>
      <c r="C4317" s="339" t="s">
        <v>5029</v>
      </c>
      <c r="D4317" s="341">
        <v>25.03</v>
      </c>
      <c r="E4317">
        <v>30.06</v>
      </c>
    </row>
    <row r="4318" spans="1:5">
      <c r="A4318" s="339">
        <v>87415</v>
      </c>
      <c r="B4318" s="340" t="s">
        <v>9216</v>
      </c>
      <c r="C4318" s="339" t="s">
        <v>5029</v>
      </c>
      <c r="D4318" s="341">
        <v>35.24</v>
      </c>
      <c r="E4318">
        <v>40.93</v>
      </c>
    </row>
    <row r="4319" spans="1:5">
      <c r="A4319" s="339">
        <v>87411</v>
      </c>
      <c r="B4319" s="340" t="s">
        <v>9217</v>
      </c>
      <c r="C4319" s="339" t="s">
        <v>5029</v>
      </c>
      <c r="D4319" s="341">
        <v>17</v>
      </c>
      <c r="E4319">
        <v>19.170000000000002</v>
      </c>
    </row>
    <row r="4320" spans="1:5">
      <c r="A4320" s="339">
        <v>87414</v>
      </c>
      <c r="B4320" s="340" t="s">
        <v>9218</v>
      </c>
      <c r="C4320" s="339" t="s">
        <v>5029</v>
      </c>
      <c r="D4320" s="341">
        <v>27.21</v>
      </c>
      <c r="E4320">
        <v>30.03</v>
      </c>
    </row>
    <row r="4321" spans="1:5">
      <c r="A4321" s="339">
        <v>87413</v>
      </c>
      <c r="B4321" s="340" t="s">
        <v>9219</v>
      </c>
      <c r="C4321" s="339" t="s">
        <v>5029</v>
      </c>
      <c r="D4321" s="341">
        <v>29.64</v>
      </c>
      <c r="E4321">
        <v>36.33</v>
      </c>
    </row>
    <row r="4322" spans="1:5">
      <c r="A4322" s="339">
        <v>87416</v>
      </c>
      <c r="B4322" s="340" t="s">
        <v>9220</v>
      </c>
      <c r="C4322" s="339" t="s">
        <v>5029</v>
      </c>
      <c r="D4322" s="341">
        <v>39.85</v>
      </c>
      <c r="E4322">
        <v>47.19</v>
      </c>
    </row>
    <row r="4323" spans="1:5">
      <c r="A4323" s="339">
        <v>104635</v>
      </c>
      <c r="B4323" s="340" t="s">
        <v>9221</v>
      </c>
      <c r="C4323" s="339" t="s">
        <v>5029</v>
      </c>
      <c r="D4323" s="341">
        <v>53.94</v>
      </c>
      <c r="E4323">
        <v>66.3</v>
      </c>
    </row>
    <row r="4324" spans="1:5">
      <c r="A4324" s="339">
        <v>104636</v>
      </c>
      <c r="B4324" s="340" t="s">
        <v>9222</v>
      </c>
      <c r="C4324" s="339" t="s">
        <v>5029</v>
      </c>
      <c r="D4324" s="341">
        <v>62.91</v>
      </c>
      <c r="E4324">
        <v>76.400000000000006</v>
      </c>
    </row>
    <row r="4325" spans="1:5">
      <c r="A4325" s="339">
        <v>87424</v>
      </c>
      <c r="B4325" s="340" t="s">
        <v>9223</v>
      </c>
      <c r="C4325" s="339" t="s">
        <v>5029</v>
      </c>
      <c r="D4325" s="341">
        <v>39.1</v>
      </c>
      <c r="E4325">
        <v>46.15</v>
      </c>
    </row>
    <row r="4326" spans="1:5">
      <c r="A4326" s="339">
        <v>87427</v>
      </c>
      <c r="B4326" s="340" t="s">
        <v>9224</v>
      </c>
      <c r="C4326" s="339" t="s">
        <v>5029</v>
      </c>
      <c r="D4326" s="341">
        <v>46.46</v>
      </c>
      <c r="E4326">
        <v>54.08</v>
      </c>
    </row>
    <row r="4327" spans="1:5">
      <c r="A4327" s="339">
        <v>89998</v>
      </c>
      <c r="B4327" s="340" t="s">
        <v>1357</v>
      </c>
      <c r="C4327" s="339" t="s">
        <v>101</v>
      </c>
      <c r="D4327" s="341">
        <v>10.95</v>
      </c>
      <c r="E4327">
        <v>9.1</v>
      </c>
    </row>
    <row r="4328" spans="1:5">
      <c r="A4328" s="339">
        <v>102920</v>
      </c>
      <c r="B4328" s="340" t="s">
        <v>9225</v>
      </c>
      <c r="C4328" s="339" t="s">
        <v>101</v>
      </c>
      <c r="D4328" s="341">
        <v>9.01</v>
      </c>
      <c r="E4328">
        <v>7.25</v>
      </c>
    </row>
    <row r="4329" spans="1:5">
      <c r="A4329" s="339">
        <v>102923</v>
      </c>
      <c r="B4329" s="340" t="s">
        <v>9226</v>
      </c>
      <c r="C4329" s="339" t="s">
        <v>101</v>
      </c>
      <c r="D4329" s="341">
        <v>8.49</v>
      </c>
      <c r="E4329">
        <v>6.55</v>
      </c>
    </row>
    <row r="4330" spans="1:5">
      <c r="A4330" s="339">
        <v>90000</v>
      </c>
      <c r="B4330" s="340" t="s">
        <v>9227</v>
      </c>
      <c r="C4330" s="339" t="s">
        <v>101</v>
      </c>
      <c r="D4330" s="341">
        <v>13.77</v>
      </c>
      <c r="E4330">
        <v>12.93</v>
      </c>
    </row>
    <row r="4331" spans="1:5">
      <c r="A4331" s="339">
        <v>103088</v>
      </c>
      <c r="B4331" s="340" t="s">
        <v>9228</v>
      </c>
      <c r="C4331" s="339" t="s">
        <v>101</v>
      </c>
      <c r="D4331" s="341">
        <v>10.83</v>
      </c>
      <c r="E4331">
        <v>9.6999999999999993</v>
      </c>
    </row>
    <row r="4332" spans="1:5">
      <c r="A4332" s="339">
        <v>102922</v>
      </c>
      <c r="B4332" s="340" t="s">
        <v>9229</v>
      </c>
      <c r="C4332" s="339" t="s">
        <v>101</v>
      </c>
      <c r="D4332" s="341">
        <v>9.59</v>
      </c>
      <c r="E4332">
        <v>8.0399999999999991</v>
      </c>
    </row>
    <row r="4333" spans="1:5">
      <c r="A4333" s="339">
        <v>89999</v>
      </c>
      <c r="B4333" s="340" t="s">
        <v>9230</v>
      </c>
      <c r="C4333" s="339" t="s">
        <v>101</v>
      </c>
      <c r="D4333" s="341">
        <v>17.100000000000001</v>
      </c>
      <c r="E4333">
        <v>17.05</v>
      </c>
    </row>
    <row r="4334" spans="1:5">
      <c r="A4334" s="339">
        <v>89996</v>
      </c>
      <c r="B4334" s="340" t="s">
        <v>1414</v>
      </c>
      <c r="C4334" s="339" t="s">
        <v>101</v>
      </c>
      <c r="D4334" s="341">
        <v>11.49</v>
      </c>
      <c r="E4334">
        <v>9.85</v>
      </c>
    </row>
    <row r="4335" spans="1:5">
      <c r="A4335" s="339">
        <v>89997</v>
      </c>
      <c r="B4335" s="340" t="s">
        <v>9231</v>
      </c>
      <c r="C4335" s="339" t="s">
        <v>101</v>
      </c>
      <c r="D4335" s="341">
        <v>9.36</v>
      </c>
      <c r="E4335">
        <v>7.73</v>
      </c>
    </row>
    <row r="4336" spans="1:5">
      <c r="A4336" s="339">
        <v>102921</v>
      </c>
      <c r="B4336" s="340" t="s">
        <v>9232</v>
      </c>
      <c r="C4336" s="339" t="s">
        <v>101</v>
      </c>
      <c r="D4336" s="341">
        <v>8.6999999999999993</v>
      </c>
      <c r="E4336">
        <v>6.83</v>
      </c>
    </row>
    <row r="4337" spans="1:5">
      <c r="A4337" s="339">
        <v>90278</v>
      </c>
      <c r="B4337" s="340" t="s">
        <v>980</v>
      </c>
      <c r="C4337" s="339" t="s">
        <v>5115</v>
      </c>
      <c r="D4337" s="341">
        <v>813.05</v>
      </c>
      <c r="E4337">
        <v>485.15</v>
      </c>
    </row>
    <row r="4338" spans="1:5">
      <c r="A4338" s="339">
        <v>90282</v>
      </c>
      <c r="B4338" s="340" t="s">
        <v>9233</v>
      </c>
      <c r="C4338" s="339" t="s">
        <v>5115</v>
      </c>
      <c r="D4338" s="341">
        <v>801.11</v>
      </c>
      <c r="E4338">
        <v>472.59</v>
      </c>
    </row>
    <row r="4339" spans="1:5">
      <c r="A4339" s="339">
        <v>90279</v>
      </c>
      <c r="B4339" s="340" t="s">
        <v>9234</v>
      </c>
      <c r="C4339" s="339" t="s">
        <v>5115</v>
      </c>
      <c r="D4339" s="341">
        <v>885.59</v>
      </c>
      <c r="E4339">
        <v>537.24</v>
      </c>
    </row>
    <row r="4340" spans="1:5">
      <c r="A4340" s="339">
        <v>90283</v>
      </c>
      <c r="B4340" s="340" t="s">
        <v>9235</v>
      </c>
      <c r="C4340" s="339" t="s">
        <v>5115</v>
      </c>
      <c r="D4340" s="341">
        <v>873.85</v>
      </c>
      <c r="E4340">
        <v>524.41999999999996</v>
      </c>
    </row>
    <row r="4341" spans="1:5">
      <c r="A4341" s="339">
        <v>90280</v>
      </c>
      <c r="B4341" s="340" t="s">
        <v>9236</v>
      </c>
      <c r="C4341" s="339" t="s">
        <v>5115</v>
      </c>
      <c r="D4341" s="341">
        <v>975.66</v>
      </c>
      <c r="E4341">
        <v>590.91999999999996</v>
      </c>
    </row>
    <row r="4342" spans="1:5">
      <c r="A4342" s="339">
        <v>90284</v>
      </c>
      <c r="B4342" s="340" t="s">
        <v>9237</v>
      </c>
      <c r="C4342" s="339" t="s">
        <v>5115</v>
      </c>
      <c r="D4342" s="341">
        <v>968.64</v>
      </c>
      <c r="E4342">
        <v>582.32000000000005</v>
      </c>
    </row>
    <row r="4343" spans="1:5">
      <c r="A4343" s="339">
        <v>90281</v>
      </c>
      <c r="B4343" s="340" t="s">
        <v>9238</v>
      </c>
      <c r="C4343" s="339" t="s">
        <v>5115</v>
      </c>
      <c r="D4343" s="341">
        <v>1124.1199999999999</v>
      </c>
      <c r="E4343">
        <v>679.88</v>
      </c>
    </row>
    <row r="4344" spans="1:5">
      <c r="A4344" s="339">
        <v>90285</v>
      </c>
      <c r="B4344" s="340" t="s">
        <v>9239</v>
      </c>
      <c r="C4344" s="339" t="s">
        <v>5115</v>
      </c>
      <c r="D4344" s="341">
        <v>1123.76</v>
      </c>
      <c r="E4344">
        <v>677.35</v>
      </c>
    </row>
    <row r="4345" spans="1:5">
      <c r="A4345" s="339">
        <v>89994</v>
      </c>
      <c r="B4345" s="340" t="s">
        <v>9240</v>
      </c>
      <c r="C4345" s="339" t="s">
        <v>5115</v>
      </c>
      <c r="D4345" s="341">
        <v>1267.92</v>
      </c>
      <c r="E4345">
        <v>920.79</v>
      </c>
    </row>
    <row r="4346" spans="1:5">
      <c r="A4346" s="339">
        <v>89995</v>
      </c>
      <c r="B4346" s="340" t="s">
        <v>1356</v>
      </c>
      <c r="C4346" s="339" t="s">
        <v>5115</v>
      </c>
      <c r="D4346" s="341">
        <v>1375.24</v>
      </c>
      <c r="E4346">
        <v>1066.23</v>
      </c>
    </row>
    <row r="4347" spans="1:5">
      <c r="A4347" s="339">
        <v>89993</v>
      </c>
      <c r="B4347" s="340" t="s">
        <v>1416</v>
      </c>
      <c r="C4347" s="339" t="s">
        <v>5115</v>
      </c>
      <c r="D4347" s="341">
        <v>1412.12</v>
      </c>
      <c r="E4347">
        <v>1116.21</v>
      </c>
    </row>
    <row r="4348" spans="1:5">
      <c r="A4348" s="339">
        <v>106212</v>
      </c>
      <c r="B4348" s="340" t="s">
        <v>9241</v>
      </c>
      <c r="C4348" s="339" t="s">
        <v>202</v>
      </c>
      <c r="D4348" s="341">
        <v>0</v>
      </c>
      <c r="E4348">
        <v>0</v>
      </c>
    </row>
    <row r="4349" spans="1:5">
      <c r="A4349" s="339">
        <v>106216</v>
      </c>
      <c r="B4349" s="340" t="s">
        <v>9242</v>
      </c>
      <c r="C4349" s="339" t="s">
        <v>202</v>
      </c>
      <c r="D4349" s="341">
        <v>0</v>
      </c>
      <c r="E4349">
        <v>0</v>
      </c>
    </row>
    <row r="4350" spans="1:5">
      <c r="A4350" s="339">
        <v>99860</v>
      </c>
      <c r="B4350" s="340" t="s">
        <v>9243</v>
      </c>
      <c r="C4350" s="339" t="s">
        <v>202</v>
      </c>
      <c r="D4350" s="341">
        <v>0</v>
      </c>
      <c r="E4350">
        <v>0</v>
      </c>
    </row>
    <row r="4351" spans="1:5">
      <c r="A4351" s="339">
        <v>99858</v>
      </c>
      <c r="B4351" s="340" t="s">
        <v>9244</v>
      </c>
      <c r="C4351" s="339" t="s">
        <v>202</v>
      </c>
      <c r="D4351" s="341">
        <v>0</v>
      </c>
      <c r="E4351">
        <v>0</v>
      </c>
    </row>
    <row r="4352" spans="1:5">
      <c r="A4352" s="339">
        <v>99859</v>
      </c>
      <c r="B4352" s="340" t="s">
        <v>9245</v>
      </c>
      <c r="C4352" s="339" t="s">
        <v>202</v>
      </c>
      <c r="D4352" s="341">
        <v>0</v>
      </c>
      <c r="E4352">
        <v>0</v>
      </c>
    </row>
    <row r="4353" spans="1:5">
      <c r="A4353" s="339">
        <v>106211</v>
      </c>
      <c r="B4353" s="340" t="s">
        <v>9246</v>
      </c>
      <c r="C4353" s="339" t="s">
        <v>202</v>
      </c>
      <c r="D4353" s="341">
        <v>0</v>
      </c>
      <c r="E4353">
        <v>0</v>
      </c>
    </row>
    <row r="4354" spans="1:5">
      <c r="A4354" s="339">
        <v>106215</v>
      </c>
      <c r="B4354" s="340" t="s">
        <v>9247</v>
      </c>
      <c r="C4354" s="339" t="s">
        <v>202</v>
      </c>
      <c r="D4354" s="341">
        <v>0</v>
      </c>
      <c r="E4354">
        <v>0</v>
      </c>
    </row>
    <row r="4355" spans="1:5">
      <c r="A4355" s="339">
        <v>99857</v>
      </c>
      <c r="B4355" s="340" t="s">
        <v>9248</v>
      </c>
      <c r="C4355" s="339" t="s">
        <v>202</v>
      </c>
      <c r="D4355" s="341">
        <v>63.06</v>
      </c>
      <c r="E4355">
        <v>68.28</v>
      </c>
    </row>
    <row r="4356" spans="1:5">
      <c r="A4356" s="339">
        <v>99855</v>
      </c>
      <c r="B4356" s="340" t="s">
        <v>9249</v>
      </c>
      <c r="C4356" s="339" t="s">
        <v>202</v>
      </c>
      <c r="D4356" s="341">
        <v>91.53</v>
      </c>
      <c r="E4356">
        <v>95.22</v>
      </c>
    </row>
    <row r="4357" spans="1:5">
      <c r="A4357" s="339">
        <v>99856</v>
      </c>
      <c r="B4357" s="340" t="s">
        <v>9250</v>
      </c>
      <c r="C4357" s="339" t="s">
        <v>202</v>
      </c>
      <c r="D4357" s="341">
        <v>0</v>
      </c>
      <c r="E4357">
        <v>0</v>
      </c>
    </row>
    <row r="4358" spans="1:5">
      <c r="A4358" s="339">
        <v>106210</v>
      </c>
      <c r="B4358" s="340" t="s">
        <v>9251</v>
      </c>
      <c r="C4358" s="339" t="s">
        <v>202</v>
      </c>
      <c r="D4358" s="341">
        <v>0</v>
      </c>
      <c r="E4358">
        <v>0</v>
      </c>
    </row>
    <row r="4359" spans="1:5">
      <c r="A4359" s="339">
        <v>106214</v>
      </c>
      <c r="B4359" s="340" t="s">
        <v>9252</v>
      </c>
      <c r="C4359" s="339" t="s">
        <v>202</v>
      </c>
      <c r="D4359" s="341">
        <v>0</v>
      </c>
      <c r="E4359">
        <v>0</v>
      </c>
    </row>
    <row r="4360" spans="1:5">
      <c r="A4360" s="339">
        <v>99862</v>
      </c>
      <c r="B4360" s="340" t="s">
        <v>9253</v>
      </c>
      <c r="C4360" s="339" t="s">
        <v>5029</v>
      </c>
      <c r="D4360" s="341">
        <v>433.67</v>
      </c>
      <c r="E4360">
        <v>518.38</v>
      </c>
    </row>
    <row r="4361" spans="1:5">
      <c r="A4361" s="339">
        <v>99861</v>
      </c>
      <c r="B4361" s="340" t="s">
        <v>9254</v>
      </c>
      <c r="C4361" s="339" t="s">
        <v>5029</v>
      </c>
      <c r="D4361" s="341">
        <v>485.61</v>
      </c>
      <c r="E4361">
        <v>602.62</v>
      </c>
    </row>
    <row r="4362" spans="1:5">
      <c r="A4362" s="339">
        <v>106213</v>
      </c>
      <c r="B4362" s="340" t="s">
        <v>9255</v>
      </c>
      <c r="C4362" s="339" t="s">
        <v>202</v>
      </c>
      <c r="D4362" s="341">
        <v>0</v>
      </c>
      <c r="E4362">
        <v>0</v>
      </c>
    </row>
    <row r="4363" spans="1:5">
      <c r="A4363" s="339">
        <v>106220</v>
      </c>
      <c r="B4363" s="340" t="s">
        <v>9256</v>
      </c>
      <c r="C4363" s="339" t="s">
        <v>202</v>
      </c>
      <c r="D4363" s="341">
        <v>0</v>
      </c>
      <c r="E4363">
        <v>0</v>
      </c>
    </row>
    <row r="4364" spans="1:5">
      <c r="A4364" s="339">
        <v>106221</v>
      </c>
      <c r="B4364" s="340" t="s">
        <v>9257</v>
      </c>
      <c r="C4364" s="339" t="s">
        <v>202</v>
      </c>
      <c r="D4364" s="341">
        <v>0</v>
      </c>
      <c r="E4364">
        <v>0</v>
      </c>
    </row>
    <row r="4365" spans="1:5">
      <c r="A4365" s="339">
        <v>99853</v>
      </c>
      <c r="B4365" s="340" t="s">
        <v>9258</v>
      </c>
      <c r="C4365" s="339" t="s">
        <v>202</v>
      </c>
      <c r="D4365" s="341">
        <v>0</v>
      </c>
      <c r="E4365">
        <v>0</v>
      </c>
    </row>
    <row r="4366" spans="1:5">
      <c r="A4366" s="339">
        <v>99851</v>
      </c>
      <c r="B4366" s="340" t="s">
        <v>9259</v>
      </c>
      <c r="C4366" s="339" t="s">
        <v>202</v>
      </c>
      <c r="D4366" s="341">
        <v>0</v>
      </c>
      <c r="E4366">
        <v>0</v>
      </c>
    </row>
    <row r="4367" spans="1:5">
      <c r="A4367" s="339">
        <v>99854</v>
      </c>
      <c r="B4367" s="340" t="s">
        <v>9260</v>
      </c>
      <c r="C4367" s="339" t="s">
        <v>202</v>
      </c>
      <c r="D4367" s="341">
        <v>0</v>
      </c>
      <c r="E4367">
        <v>0</v>
      </c>
    </row>
    <row r="4368" spans="1:5">
      <c r="A4368" s="339">
        <v>99852</v>
      </c>
      <c r="B4368" s="340" t="s">
        <v>9261</v>
      </c>
      <c r="C4368" s="339" t="s">
        <v>202</v>
      </c>
      <c r="D4368" s="341">
        <v>0</v>
      </c>
      <c r="E4368">
        <v>0</v>
      </c>
    </row>
    <row r="4369" spans="1:5">
      <c r="A4369" s="339">
        <v>99844</v>
      </c>
      <c r="B4369" s="340" t="s">
        <v>9262</v>
      </c>
      <c r="C4369" s="339" t="s">
        <v>202</v>
      </c>
      <c r="D4369" s="341">
        <v>0</v>
      </c>
      <c r="E4369">
        <v>0</v>
      </c>
    </row>
    <row r="4370" spans="1:5">
      <c r="A4370" s="339">
        <v>99842</v>
      </c>
      <c r="B4370" s="340" t="s">
        <v>9263</v>
      </c>
      <c r="C4370" s="339" t="s">
        <v>202</v>
      </c>
      <c r="D4370" s="341">
        <v>495.67</v>
      </c>
      <c r="E4370">
        <v>560.41999999999996</v>
      </c>
    </row>
    <row r="4371" spans="1:5">
      <c r="A4371" s="339">
        <v>99845</v>
      </c>
      <c r="B4371" s="340" t="s">
        <v>9264</v>
      </c>
      <c r="C4371" s="339" t="s">
        <v>202</v>
      </c>
      <c r="D4371" s="341">
        <v>0</v>
      </c>
      <c r="E4371">
        <v>0</v>
      </c>
    </row>
    <row r="4372" spans="1:5">
      <c r="A4372" s="339">
        <v>99843</v>
      </c>
      <c r="B4372" s="340" t="s">
        <v>9265</v>
      </c>
      <c r="C4372" s="339" t="s">
        <v>202</v>
      </c>
      <c r="D4372" s="341">
        <v>0</v>
      </c>
      <c r="E4372">
        <v>0</v>
      </c>
    </row>
    <row r="4373" spans="1:5">
      <c r="A4373" s="339">
        <v>106217</v>
      </c>
      <c r="B4373" s="340" t="s">
        <v>9266</v>
      </c>
      <c r="C4373" s="339" t="s">
        <v>202</v>
      </c>
      <c r="D4373" s="341">
        <v>0</v>
      </c>
      <c r="E4373">
        <v>0</v>
      </c>
    </row>
    <row r="4374" spans="1:5">
      <c r="A4374" s="339">
        <v>106218</v>
      </c>
      <c r="B4374" s="340" t="s">
        <v>9267</v>
      </c>
      <c r="C4374" s="339" t="s">
        <v>202</v>
      </c>
      <c r="D4374" s="341">
        <v>0</v>
      </c>
      <c r="E4374">
        <v>0</v>
      </c>
    </row>
    <row r="4375" spans="1:5">
      <c r="A4375" s="339">
        <v>106219</v>
      </c>
      <c r="B4375" s="340" t="s">
        <v>9268</v>
      </c>
      <c r="C4375" s="339" t="s">
        <v>202</v>
      </c>
      <c r="D4375" s="341">
        <v>0</v>
      </c>
      <c r="E4375">
        <v>0</v>
      </c>
    </row>
    <row r="4376" spans="1:5">
      <c r="A4376" s="339">
        <v>99846</v>
      </c>
      <c r="B4376" s="340" t="s">
        <v>9269</v>
      </c>
      <c r="C4376" s="339" t="s">
        <v>202</v>
      </c>
      <c r="D4376" s="341">
        <v>0</v>
      </c>
      <c r="E4376">
        <v>0</v>
      </c>
    </row>
    <row r="4377" spans="1:5">
      <c r="A4377" s="339">
        <v>94276</v>
      </c>
      <c r="B4377" s="340" t="s">
        <v>9270</v>
      </c>
      <c r="C4377" s="339" t="s">
        <v>202</v>
      </c>
      <c r="D4377" s="341">
        <v>57.55</v>
      </c>
      <c r="E4377">
        <v>46.37</v>
      </c>
    </row>
    <row r="4378" spans="1:5">
      <c r="A4378" s="339">
        <v>94274</v>
      </c>
      <c r="B4378" s="340" t="s">
        <v>9271</v>
      </c>
      <c r="C4378" s="339" t="s">
        <v>202</v>
      </c>
      <c r="D4378" s="341">
        <v>63.2</v>
      </c>
      <c r="E4378">
        <v>50.53</v>
      </c>
    </row>
    <row r="4379" spans="1:5">
      <c r="A4379" s="339">
        <v>94280</v>
      </c>
      <c r="B4379" s="340" t="s">
        <v>9272</v>
      </c>
      <c r="C4379" s="339" t="s">
        <v>202</v>
      </c>
      <c r="D4379" s="341">
        <v>61.71</v>
      </c>
      <c r="E4379">
        <v>48.16</v>
      </c>
    </row>
    <row r="4380" spans="1:5">
      <c r="A4380" s="339">
        <v>94278</v>
      </c>
      <c r="B4380" s="340" t="s">
        <v>9273</v>
      </c>
      <c r="C4380" s="339" t="s">
        <v>202</v>
      </c>
      <c r="D4380" s="341">
        <v>50.76</v>
      </c>
      <c r="E4380">
        <v>41.59</v>
      </c>
    </row>
    <row r="4381" spans="1:5">
      <c r="A4381" s="339">
        <v>94275</v>
      </c>
      <c r="B4381" s="340" t="s">
        <v>9274</v>
      </c>
      <c r="C4381" s="339" t="s">
        <v>202</v>
      </c>
      <c r="D4381" s="341">
        <v>54.8</v>
      </c>
      <c r="E4381">
        <v>42.6</v>
      </c>
    </row>
    <row r="4382" spans="1:5">
      <c r="A4382" s="339">
        <v>94273</v>
      </c>
      <c r="B4382" s="340" t="s">
        <v>862</v>
      </c>
      <c r="C4382" s="339" t="s">
        <v>202</v>
      </c>
      <c r="D4382" s="341">
        <v>60.45</v>
      </c>
      <c r="E4382">
        <v>46.76</v>
      </c>
    </row>
    <row r="4383" spans="1:5">
      <c r="A4383" s="339">
        <v>94279</v>
      </c>
      <c r="B4383" s="340" t="s">
        <v>9275</v>
      </c>
      <c r="C4383" s="339" t="s">
        <v>202</v>
      </c>
      <c r="D4383" s="341">
        <v>58.95</v>
      </c>
      <c r="E4383">
        <v>44.39</v>
      </c>
    </row>
    <row r="4384" spans="1:5">
      <c r="A4384" s="339">
        <v>94277</v>
      </c>
      <c r="B4384" s="340" t="s">
        <v>9276</v>
      </c>
      <c r="C4384" s="339" t="s">
        <v>202</v>
      </c>
      <c r="D4384" s="341">
        <v>48.01</v>
      </c>
      <c r="E4384">
        <v>37.82</v>
      </c>
    </row>
    <row r="4385" spans="1:5">
      <c r="A4385" s="339">
        <v>104930</v>
      </c>
      <c r="B4385" s="340" t="s">
        <v>9277</v>
      </c>
      <c r="C4385" s="339" t="s">
        <v>202</v>
      </c>
      <c r="D4385" s="341">
        <v>0</v>
      </c>
      <c r="E4385">
        <v>0</v>
      </c>
    </row>
    <row r="4386" spans="1:5">
      <c r="A4386" s="339">
        <v>104931</v>
      </c>
      <c r="B4386" s="340" t="s">
        <v>9278</v>
      </c>
      <c r="C4386" s="339" t="s">
        <v>202</v>
      </c>
      <c r="D4386" s="341">
        <v>0</v>
      </c>
      <c r="E4386">
        <v>0</v>
      </c>
    </row>
    <row r="4387" spans="1:5">
      <c r="A4387" s="339">
        <v>94294</v>
      </c>
      <c r="B4387" s="340" t="s">
        <v>9279</v>
      </c>
      <c r="C4387" s="339" t="s">
        <v>202</v>
      </c>
      <c r="D4387" s="341">
        <v>11.85</v>
      </c>
      <c r="E4387">
        <v>8.0299999999999994</v>
      </c>
    </row>
    <row r="4388" spans="1:5">
      <c r="A4388" s="339">
        <v>94288</v>
      </c>
      <c r="B4388" s="340" t="s">
        <v>9280</v>
      </c>
      <c r="C4388" s="339" t="s">
        <v>202</v>
      </c>
      <c r="D4388" s="341">
        <v>52.23</v>
      </c>
      <c r="E4388">
        <v>43.58</v>
      </c>
    </row>
    <row r="4389" spans="1:5">
      <c r="A4389" s="339">
        <v>94282</v>
      </c>
      <c r="B4389" s="340" t="s">
        <v>9281</v>
      </c>
      <c r="C4389" s="339" t="s">
        <v>202</v>
      </c>
      <c r="D4389" s="341">
        <v>69.92</v>
      </c>
      <c r="E4389">
        <v>54.69</v>
      </c>
    </row>
    <row r="4390" spans="1:5">
      <c r="A4390" s="339">
        <v>94290</v>
      </c>
      <c r="B4390" s="340" t="s">
        <v>9282</v>
      </c>
      <c r="C4390" s="339" t="s">
        <v>202</v>
      </c>
      <c r="D4390" s="341">
        <v>68.569999999999993</v>
      </c>
      <c r="E4390">
        <v>52.62</v>
      </c>
    </row>
    <row r="4391" spans="1:5">
      <c r="A4391" s="339">
        <v>94284</v>
      </c>
      <c r="B4391" s="340" t="s">
        <v>9283</v>
      </c>
      <c r="C4391" s="339" t="s">
        <v>202</v>
      </c>
      <c r="D4391" s="341">
        <v>95.15</v>
      </c>
      <c r="E4391">
        <v>69.39</v>
      </c>
    </row>
    <row r="4392" spans="1:5">
      <c r="A4392" s="339">
        <v>94292</v>
      </c>
      <c r="B4392" s="340" t="s">
        <v>9284</v>
      </c>
      <c r="C4392" s="339" t="s">
        <v>202</v>
      </c>
      <c r="D4392" s="341">
        <v>85.46</v>
      </c>
      <c r="E4392">
        <v>62.31</v>
      </c>
    </row>
    <row r="4393" spans="1:5">
      <c r="A4393" s="339">
        <v>94286</v>
      </c>
      <c r="B4393" s="340" t="s">
        <v>9285</v>
      </c>
      <c r="C4393" s="339" t="s">
        <v>202</v>
      </c>
      <c r="D4393" s="341">
        <v>122.63</v>
      </c>
      <c r="E4393">
        <v>87.21</v>
      </c>
    </row>
    <row r="4394" spans="1:5">
      <c r="A4394" s="339">
        <v>94287</v>
      </c>
      <c r="B4394" s="340" t="s">
        <v>9286</v>
      </c>
      <c r="C4394" s="339" t="s">
        <v>202</v>
      </c>
      <c r="D4394" s="341">
        <v>45.75</v>
      </c>
      <c r="E4394">
        <v>34.71</v>
      </c>
    </row>
    <row r="4395" spans="1:5">
      <c r="A4395" s="339">
        <v>94281</v>
      </c>
      <c r="B4395" s="340" t="s">
        <v>9287</v>
      </c>
      <c r="C4395" s="339" t="s">
        <v>202</v>
      </c>
      <c r="D4395" s="341">
        <v>62.65</v>
      </c>
      <c r="E4395">
        <v>44.71</v>
      </c>
    </row>
    <row r="4396" spans="1:5">
      <c r="A4396" s="339">
        <v>94289</v>
      </c>
      <c r="B4396" s="340" t="s">
        <v>9288</v>
      </c>
      <c r="C4396" s="339" t="s">
        <v>202</v>
      </c>
      <c r="D4396" s="341">
        <v>62.1</v>
      </c>
      <c r="E4396">
        <v>43.74</v>
      </c>
    </row>
    <row r="4397" spans="1:5">
      <c r="A4397" s="339">
        <v>94283</v>
      </c>
      <c r="B4397" s="340" t="s">
        <v>9289</v>
      </c>
      <c r="C4397" s="339" t="s">
        <v>202</v>
      </c>
      <c r="D4397" s="341">
        <v>87.86</v>
      </c>
      <c r="E4397">
        <v>59.4</v>
      </c>
    </row>
    <row r="4398" spans="1:5">
      <c r="A4398" s="339">
        <v>94291</v>
      </c>
      <c r="B4398" s="340" t="s">
        <v>9290</v>
      </c>
      <c r="C4398" s="339" t="s">
        <v>202</v>
      </c>
      <c r="D4398" s="341">
        <v>78.97</v>
      </c>
      <c r="E4398">
        <v>53.43</v>
      </c>
    </row>
    <row r="4399" spans="1:5">
      <c r="A4399" s="339">
        <v>94285</v>
      </c>
      <c r="B4399" s="340" t="s">
        <v>9291</v>
      </c>
      <c r="C4399" s="339" t="s">
        <v>202</v>
      </c>
      <c r="D4399" s="341">
        <v>115.34</v>
      </c>
      <c r="E4399">
        <v>77.209999999999994</v>
      </c>
    </row>
    <row r="4400" spans="1:5">
      <c r="A4400" s="339">
        <v>94293</v>
      </c>
      <c r="B4400" s="340" t="s">
        <v>9292</v>
      </c>
      <c r="C4400" s="339" t="s">
        <v>202</v>
      </c>
      <c r="D4400" s="341">
        <v>257.83</v>
      </c>
      <c r="E4400">
        <v>173.09</v>
      </c>
    </row>
    <row r="4401" spans="1:5">
      <c r="A4401" s="339">
        <v>94264</v>
      </c>
      <c r="B4401" s="340" t="s">
        <v>9293</v>
      </c>
      <c r="C4401" s="339" t="s">
        <v>202</v>
      </c>
      <c r="D4401" s="341">
        <v>49.39</v>
      </c>
      <c r="E4401">
        <v>45.11</v>
      </c>
    </row>
    <row r="4402" spans="1:5">
      <c r="A4402" s="339">
        <v>94266</v>
      </c>
      <c r="B4402" s="340" t="s">
        <v>9294</v>
      </c>
      <c r="C4402" s="339" t="s">
        <v>202</v>
      </c>
      <c r="D4402" s="341">
        <v>69.73</v>
      </c>
      <c r="E4402">
        <v>57.76</v>
      </c>
    </row>
    <row r="4403" spans="1:5">
      <c r="A4403" s="339">
        <v>94263</v>
      </c>
      <c r="B4403" s="340" t="s">
        <v>9295</v>
      </c>
      <c r="C4403" s="339" t="s">
        <v>202</v>
      </c>
      <c r="D4403" s="341">
        <v>44.88</v>
      </c>
      <c r="E4403">
        <v>38.880000000000003</v>
      </c>
    </row>
    <row r="4404" spans="1:5">
      <c r="A4404" s="339">
        <v>94265</v>
      </c>
      <c r="B4404" s="340" t="s">
        <v>9296</v>
      </c>
      <c r="C4404" s="339" t="s">
        <v>202</v>
      </c>
      <c r="D4404" s="341">
        <v>64.569999999999993</v>
      </c>
      <c r="E4404">
        <v>50.64</v>
      </c>
    </row>
    <row r="4405" spans="1:5">
      <c r="A4405" s="339">
        <v>94268</v>
      </c>
      <c r="B4405" s="340" t="s">
        <v>9297</v>
      </c>
      <c r="C4405" s="339" t="s">
        <v>202</v>
      </c>
      <c r="D4405" s="341">
        <v>84.87</v>
      </c>
      <c r="E4405">
        <v>67.430000000000007</v>
      </c>
    </row>
    <row r="4406" spans="1:5">
      <c r="A4406" s="339">
        <v>94270</v>
      </c>
      <c r="B4406" s="340" t="s">
        <v>9298</v>
      </c>
      <c r="C4406" s="339" t="s">
        <v>202</v>
      </c>
      <c r="D4406" s="341">
        <v>124.64</v>
      </c>
      <c r="E4406">
        <v>94.55</v>
      </c>
    </row>
    <row r="4407" spans="1:5">
      <c r="A4407" s="339">
        <v>94272</v>
      </c>
      <c r="B4407" s="340" t="s">
        <v>9299</v>
      </c>
      <c r="C4407" s="339" t="s">
        <v>202</v>
      </c>
      <c r="D4407" s="341">
        <v>153.38</v>
      </c>
      <c r="E4407">
        <v>116.66</v>
      </c>
    </row>
    <row r="4408" spans="1:5">
      <c r="A4408" s="339">
        <v>94267</v>
      </c>
      <c r="B4408" s="340" t="s">
        <v>9300</v>
      </c>
      <c r="C4408" s="339" t="s">
        <v>202</v>
      </c>
      <c r="D4408" s="341">
        <v>79.17</v>
      </c>
      <c r="E4408">
        <v>59.58</v>
      </c>
    </row>
    <row r="4409" spans="1:5">
      <c r="A4409" s="339">
        <v>94269</v>
      </c>
      <c r="B4409" s="340" t="s">
        <v>9301</v>
      </c>
      <c r="C4409" s="339" t="s">
        <v>202</v>
      </c>
      <c r="D4409" s="341">
        <v>116.74</v>
      </c>
      <c r="E4409">
        <v>83.62</v>
      </c>
    </row>
    <row r="4410" spans="1:5">
      <c r="A4410" s="339">
        <v>94271</v>
      </c>
      <c r="B4410" s="340" t="s">
        <v>9302</v>
      </c>
      <c r="C4410" s="339" t="s">
        <v>202</v>
      </c>
      <c r="D4410" s="341">
        <v>142.83000000000001</v>
      </c>
      <c r="E4410">
        <v>102.06</v>
      </c>
    </row>
    <row r="4411" spans="1:5">
      <c r="A4411" s="339">
        <v>105555</v>
      </c>
      <c r="B4411" s="340" t="s">
        <v>9303</v>
      </c>
      <c r="C4411" s="339" t="s">
        <v>63</v>
      </c>
      <c r="D4411" s="341">
        <v>0</v>
      </c>
      <c r="E4411">
        <v>0</v>
      </c>
    </row>
    <row r="4412" spans="1:5">
      <c r="A4412" s="339">
        <v>97603</v>
      </c>
      <c r="B4412" s="340" t="s">
        <v>9304</v>
      </c>
      <c r="C4412" s="339" t="s">
        <v>63</v>
      </c>
      <c r="D4412" s="341">
        <v>0</v>
      </c>
      <c r="E4412">
        <v>0</v>
      </c>
    </row>
    <row r="4413" spans="1:5">
      <c r="A4413" s="339">
        <v>97602</v>
      </c>
      <c r="B4413" s="340" t="s">
        <v>9305</v>
      </c>
      <c r="C4413" s="339" t="s">
        <v>63</v>
      </c>
      <c r="D4413" s="341">
        <v>0</v>
      </c>
      <c r="E4413">
        <v>0</v>
      </c>
    </row>
    <row r="4414" spans="1:5">
      <c r="A4414" s="339">
        <v>97604</v>
      </c>
      <c r="B4414" s="340" t="s">
        <v>9306</v>
      </c>
      <c r="C4414" s="339" t="s">
        <v>63</v>
      </c>
      <c r="D4414" s="341">
        <v>0</v>
      </c>
      <c r="E4414">
        <v>0</v>
      </c>
    </row>
    <row r="4415" spans="1:5">
      <c r="A4415" s="339">
        <v>105553</v>
      </c>
      <c r="B4415" s="340" t="s">
        <v>9307</v>
      </c>
      <c r="C4415" s="339" t="s">
        <v>63</v>
      </c>
      <c r="D4415" s="341">
        <v>0</v>
      </c>
      <c r="E4415">
        <v>0</v>
      </c>
    </row>
    <row r="4416" spans="1:5">
      <c r="A4416" s="339">
        <v>105552</v>
      </c>
      <c r="B4416" s="340" t="s">
        <v>9308</v>
      </c>
      <c r="C4416" s="339" t="s">
        <v>63</v>
      </c>
      <c r="D4416" s="341">
        <v>0</v>
      </c>
      <c r="E4416">
        <v>0</v>
      </c>
    </row>
    <row r="4417" spans="1:5">
      <c r="A4417" s="339">
        <v>105550</v>
      </c>
      <c r="B4417" s="340" t="s">
        <v>9309</v>
      </c>
      <c r="C4417" s="339" t="s">
        <v>63</v>
      </c>
      <c r="D4417" s="341">
        <v>0</v>
      </c>
      <c r="E4417">
        <v>0</v>
      </c>
    </row>
    <row r="4418" spans="1:5">
      <c r="A4418" s="339">
        <v>105551</v>
      </c>
      <c r="B4418" s="340" t="s">
        <v>9310</v>
      </c>
      <c r="C4418" s="339" t="s">
        <v>63</v>
      </c>
      <c r="D4418" s="341">
        <v>0</v>
      </c>
      <c r="E4418">
        <v>0</v>
      </c>
    </row>
    <row r="4419" spans="1:5">
      <c r="A4419" s="339">
        <v>105549</v>
      </c>
      <c r="B4419" s="340" t="s">
        <v>9311</v>
      </c>
      <c r="C4419" s="339" t="s">
        <v>63</v>
      </c>
      <c r="D4419" s="341">
        <v>0</v>
      </c>
      <c r="E4419">
        <v>0</v>
      </c>
    </row>
    <row r="4420" spans="1:5">
      <c r="A4420" s="339">
        <v>105547</v>
      </c>
      <c r="B4420" s="340" t="s">
        <v>9312</v>
      </c>
      <c r="C4420" s="339" t="s">
        <v>202</v>
      </c>
      <c r="D4420" s="341">
        <v>0</v>
      </c>
      <c r="E4420">
        <v>0</v>
      </c>
    </row>
    <row r="4421" spans="1:5">
      <c r="A4421" s="339">
        <v>97605</v>
      </c>
      <c r="B4421" s="340" t="s">
        <v>9313</v>
      </c>
      <c r="C4421" s="339" t="s">
        <v>63</v>
      </c>
      <c r="D4421" s="341">
        <v>72.75</v>
      </c>
      <c r="E4421">
        <v>79.150000000000006</v>
      </c>
    </row>
    <row r="4422" spans="1:5">
      <c r="A4422" s="339">
        <v>97607</v>
      </c>
      <c r="B4422" s="340" t="s">
        <v>665</v>
      </c>
      <c r="C4422" s="339" t="s">
        <v>63</v>
      </c>
      <c r="D4422" s="341">
        <v>92.45</v>
      </c>
      <c r="E4422">
        <v>102.84</v>
      </c>
    </row>
    <row r="4423" spans="1:5">
      <c r="A4423" s="339">
        <v>97599</v>
      </c>
      <c r="B4423" s="340" t="s">
        <v>751</v>
      </c>
      <c r="C4423" s="339" t="s">
        <v>63</v>
      </c>
      <c r="D4423" s="341">
        <v>21.34</v>
      </c>
      <c r="E4423">
        <v>20.61</v>
      </c>
    </row>
    <row r="4424" spans="1:5">
      <c r="A4424" s="339">
        <v>105542</v>
      </c>
      <c r="B4424" s="340" t="s">
        <v>9314</v>
      </c>
      <c r="C4424" s="339" t="s">
        <v>63</v>
      </c>
      <c r="D4424" s="341">
        <v>0</v>
      </c>
      <c r="E4424">
        <v>0</v>
      </c>
    </row>
    <row r="4425" spans="1:5">
      <c r="A4425" s="339">
        <v>105543</v>
      </c>
      <c r="B4425" s="340" t="s">
        <v>9315</v>
      </c>
      <c r="C4425" s="339" t="s">
        <v>63</v>
      </c>
      <c r="D4425" s="341">
        <v>0</v>
      </c>
      <c r="E4425">
        <v>0</v>
      </c>
    </row>
    <row r="4426" spans="1:5">
      <c r="A4426" s="339">
        <v>105544</v>
      </c>
      <c r="B4426" s="340" t="s">
        <v>9316</v>
      </c>
      <c r="C4426" s="339" t="s">
        <v>63</v>
      </c>
      <c r="D4426" s="341">
        <v>0</v>
      </c>
      <c r="E4426">
        <v>0</v>
      </c>
    </row>
    <row r="4427" spans="1:5">
      <c r="A4427" s="339">
        <v>100913</v>
      </c>
      <c r="B4427" s="340" t="s">
        <v>9317</v>
      </c>
      <c r="C4427" s="339" t="s">
        <v>63</v>
      </c>
      <c r="D4427" s="341">
        <v>0</v>
      </c>
      <c r="E4427">
        <v>0</v>
      </c>
    </row>
    <row r="4428" spans="1:5">
      <c r="A4428" s="339">
        <v>100916</v>
      </c>
      <c r="B4428" s="340" t="s">
        <v>9318</v>
      </c>
      <c r="C4428" s="339" t="s">
        <v>63</v>
      </c>
      <c r="D4428" s="341">
        <v>0</v>
      </c>
      <c r="E4428">
        <v>0</v>
      </c>
    </row>
    <row r="4429" spans="1:5">
      <c r="A4429" s="339">
        <v>100918</v>
      </c>
      <c r="B4429" s="340" t="s">
        <v>9319</v>
      </c>
      <c r="C4429" s="339" t="s">
        <v>63</v>
      </c>
      <c r="D4429" s="341">
        <v>0</v>
      </c>
      <c r="E4429">
        <v>0</v>
      </c>
    </row>
    <row r="4430" spans="1:5">
      <c r="A4430" s="339">
        <v>100914</v>
      </c>
      <c r="B4430" s="340" t="s">
        <v>9320</v>
      </c>
      <c r="C4430" s="339" t="s">
        <v>63</v>
      </c>
      <c r="D4430" s="341">
        <v>0</v>
      </c>
      <c r="E4430">
        <v>0</v>
      </c>
    </row>
    <row r="4431" spans="1:5">
      <c r="A4431" s="339">
        <v>100917</v>
      </c>
      <c r="B4431" s="340" t="s">
        <v>9321</v>
      </c>
      <c r="C4431" s="339" t="s">
        <v>63</v>
      </c>
      <c r="D4431" s="341">
        <v>0</v>
      </c>
      <c r="E4431">
        <v>0</v>
      </c>
    </row>
    <row r="4432" spans="1:5">
      <c r="A4432" s="339">
        <v>100907</v>
      </c>
      <c r="B4432" s="340" t="s">
        <v>9322</v>
      </c>
      <c r="C4432" s="339" t="s">
        <v>63</v>
      </c>
      <c r="D4432" s="341">
        <v>0</v>
      </c>
      <c r="E4432">
        <v>0</v>
      </c>
    </row>
    <row r="4433" spans="1:5">
      <c r="A4433" s="339">
        <v>102467</v>
      </c>
      <c r="B4433" s="340" t="s">
        <v>9323</v>
      </c>
      <c r="C4433" s="339" t="s">
        <v>63</v>
      </c>
      <c r="D4433" s="341">
        <v>0</v>
      </c>
      <c r="E4433">
        <v>0</v>
      </c>
    </row>
    <row r="4434" spans="1:5">
      <c r="A4434" s="339">
        <v>100910</v>
      </c>
      <c r="B4434" s="340" t="s">
        <v>9324</v>
      </c>
      <c r="C4434" s="339" t="s">
        <v>63</v>
      </c>
      <c r="D4434" s="341">
        <v>0</v>
      </c>
      <c r="E4434">
        <v>0</v>
      </c>
    </row>
    <row r="4435" spans="1:5">
      <c r="A4435" s="339">
        <v>105541</v>
      </c>
      <c r="B4435" s="340" t="s">
        <v>9325</v>
      </c>
      <c r="C4435" s="339" t="s">
        <v>63</v>
      </c>
      <c r="D4435" s="341">
        <v>0</v>
      </c>
      <c r="E4435">
        <v>0</v>
      </c>
    </row>
    <row r="4436" spans="1:5">
      <c r="A4436" s="339">
        <v>100908</v>
      </c>
      <c r="B4436" s="340" t="s">
        <v>9326</v>
      </c>
      <c r="C4436" s="339" t="s">
        <v>63</v>
      </c>
      <c r="D4436" s="341">
        <v>0</v>
      </c>
      <c r="E4436">
        <v>0</v>
      </c>
    </row>
    <row r="4437" spans="1:5">
      <c r="A4437" s="339">
        <v>100911</v>
      </c>
      <c r="B4437" s="340" t="s">
        <v>9327</v>
      </c>
      <c r="C4437" s="339" t="s">
        <v>63</v>
      </c>
      <c r="D4437" s="341">
        <v>0</v>
      </c>
      <c r="E4437">
        <v>0</v>
      </c>
    </row>
    <row r="4438" spans="1:5">
      <c r="A4438" s="339">
        <v>103782</v>
      </c>
      <c r="B4438" s="340" t="s">
        <v>9328</v>
      </c>
      <c r="C4438" s="339" t="s">
        <v>63</v>
      </c>
      <c r="D4438" s="341">
        <v>30.94</v>
      </c>
      <c r="E4438">
        <v>36.909999999999997</v>
      </c>
    </row>
    <row r="4439" spans="1:5">
      <c r="A4439" s="339">
        <v>103786</v>
      </c>
      <c r="B4439" s="340" t="s">
        <v>9329</v>
      </c>
      <c r="C4439" s="339" t="s">
        <v>63</v>
      </c>
      <c r="D4439" s="341">
        <v>0</v>
      </c>
      <c r="E4439">
        <v>0</v>
      </c>
    </row>
    <row r="4440" spans="1:5">
      <c r="A4440" s="339">
        <v>103787</v>
      </c>
      <c r="B4440" s="340" t="s">
        <v>9330</v>
      </c>
      <c r="C4440" s="339" t="s">
        <v>63</v>
      </c>
      <c r="D4440" s="341">
        <v>0</v>
      </c>
      <c r="E4440">
        <v>0</v>
      </c>
    </row>
    <row r="4441" spans="1:5">
      <c r="A4441" s="339">
        <v>103788</v>
      </c>
      <c r="B4441" s="340" t="s">
        <v>9331</v>
      </c>
      <c r="C4441" s="339" t="s">
        <v>63</v>
      </c>
      <c r="D4441" s="341">
        <v>0</v>
      </c>
      <c r="E4441">
        <v>0</v>
      </c>
    </row>
    <row r="4442" spans="1:5">
      <c r="A4442" s="339">
        <v>103783</v>
      </c>
      <c r="B4442" s="340" t="s">
        <v>9332</v>
      </c>
      <c r="C4442" s="339" t="s">
        <v>63</v>
      </c>
      <c r="D4442" s="341">
        <v>0</v>
      </c>
      <c r="E4442">
        <v>0</v>
      </c>
    </row>
    <row r="4443" spans="1:5">
      <c r="A4443" s="339">
        <v>103784</v>
      </c>
      <c r="B4443" s="340" t="s">
        <v>9333</v>
      </c>
      <c r="C4443" s="339" t="s">
        <v>63</v>
      </c>
      <c r="D4443" s="341">
        <v>0</v>
      </c>
      <c r="E4443">
        <v>0</v>
      </c>
    </row>
    <row r="4444" spans="1:5">
      <c r="A4444" s="339">
        <v>103785</v>
      </c>
      <c r="B4444" s="340" t="s">
        <v>9334</v>
      </c>
      <c r="C4444" s="339" t="s">
        <v>63</v>
      </c>
      <c r="D4444" s="341">
        <v>0</v>
      </c>
      <c r="E4444">
        <v>0</v>
      </c>
    </row>
    <row r="4445" spans="1:5">
      <c r="A4445" s="339">
        <v>105546</v>
      </c>
      <c r="B4445" s="340" t="s">
        <v>9335</v>
      </c>
      <c r="C4445" s="339" t="s">
        <v>63</v>
      </c>
      <c r="D4445" s="341">
        <v>0</v>
      </c>
      <c r="E4445">
        <v>0</v>
      </c>
    </row>
    <row r="4446" spans="1:5">
      <c r="A4446" s="339">
        <v>105545</v>
      </c>
      <c r="B4446" s="340" t="s">
        <v>9336</v>
      </c>
      <c r="C4446" s="339" t="s">
        <v>63</v>
      </c>
      <c r="D4446" s="341">
        <v>0</v>
      </c>
      <c r="E4446">
        <v>0</v>
      </c>
    </row>
    <row r="4447" spans="1:5">
      <c r="A4447" s="339">
        <v>97610</v>
      </c>
      <c r="B4447" s="340" t="s">
        <v>9337</v>
      </c>
      <c r="C4447" s="339" t="s">
        <v>63</v>
      </c>
      <c r="D4447" s="341">
        <v>14.99</v>
      </c>
      <c r="E4447">
        <v>16.59</v>
      </c>
    </row>
    <row r="4448" spans="1:5">
      <c r="A4448" s="339">
        <v>97609</v>
      </c>
      <c r="B4448" s="340" t="s">
        <v>9338</v>
      </c>
      <c r="C4448" s="339" t="s">
        <v>63</v>
      </c>
      <c r="D4448" s="341">
        <v>14.2</v>
      </c>
      <c r="E4448">
        <v>16.03</v>
      </c>
    </row>
    <row r="4449" spans="1:5">
      <c r="A4449" s="339">
        <v>105554</v>
      </c>
      <c r="B4449" s="340" t="s">
        <v>9339</v>
      </c>
      <c r="C4449" s="339" t="s">
        <v>63</v>
      </c>
      <c r="D4449" s="341">
        <v>16.52</v>
      </c>
      <c r="E4449">
        <v>19.13</v>
      </c>
    </row>
    <row r="4450" spans="1:5">
      <c r="A4450" s="339">
        <v>100903</v>
      </c>
      <c r="B4450" s="340" t="s">
        <v>9340</v>
      </c>
      <c r="C4450" s="339" t="s">
        <v>63</v>
      </c>
      <c r="D4450" s="341">
        <v>32.15</v>
      </c>
      <c r="E4450">
        <v>37.01</v>
      </c>
    </row>
    <row r="4451" spans="1:5">
      <c r="A4451" s="339">
        <v>100902</v>
      </c>
      <c r="B4451" s="340" t="s">
        <v>9341</v>
      </c>
      <c r="C4451" s="339" t="s">
        <v>63</v>
      </c>
      <c r="D4451" s="341">
        <v>28.67</v>
      </c>
      <c r="E4451">
        <v>34.54</v>
      </c>
    </row>
    <row r="4452" spans="1:5">
      <c r="A4452" s="339">
        <v>105548</v>
      </c>
      <c r="B4452" s="340" t="s">
        <v>9342</v>
      </c>
      <c r="C4452" s="339" t="s">
        <v>202</v>
      </c>
      <c r="D4452" s="341">
        <v>0</v>
      </c>
      <c r="E4452">
        <v>0</v>
      </c>
    </row>
    <row r="4453" spans="1:5">
      <c r="A4453" s="339">
        <v>97595</v>
      </c>
      <c r="B4453" s="340" t="s">
        <v>9343</v>
      </c>
      <c r="C4453" s="339" t="s">
        <v>63</v>
      </c>
      <c r="D4453" s="341">
        <v>87.04</v>
      </c>
      <c r="E4453">
        <v>100</v>
      </c>
    </row>
    <row r="4454" spans="1:5">
      <c r="A4454" s="339">
        <v>97597</v>
      </c>
      <c r="B4454" s="340" t="s">
        <v>9344</v>
      </c>
      <c r="C4454" s="339" t="s">
        <v>63</v>
      </c>
      <c r="D4454" s="341">
        <v>61.43</v>
      </c>
      <c r="E4454">
        <v>70.94</v>
      </c>
    </row>
    <row r="4455" spans="1:5">
      <c r="A4455" s="339">
        <v>97596</v>
      </c>
      <c r="B4455" s="340" t="s">
        <v>9345</v>
      </c>
      <c r="C4455" s="339" t="s">
        <v>63</v>
      </c>
      <c r="D4455" s="341">
        <v>62.34</v>
      </c>
      <c r="E4455">
        <v>75.3</v>
      </c>
    </row>
    <row r="4456" spans="1:5">
      <c r="A4456" s="339">
        <v>97598</v>
      </c>
      <c r="B4456" s="340" t="s">
        <v>9346</v>
      </c>
      <c r="C4456" s="339" t="s">
        <v>63</v>
      </c>
      <c r="D4456" s="341">
        <v>58.27</v>
      </c>
      <c r="E4456">
        <v>67.78</v>
      </c>
    </row>
    <row r="4457" spans="1:5">
      <c r="A4457" s="339">
        <v>98549</v>
      </c>
      <c r="B4457" s="340" t="s">
        <v>9347</v>
      </c>
      <c r="C4457" s="339" t="s">
        <v>5029</v>
      </c>
      <c r="D4457" s="341">
        <v>0</v>
      </c>
      <c r="E4457">
        <v>0</v>
      </c>
    </row>
    <row r="4458" spans="1:5">
      <c r="A4458" s="339">
        <v>98562</v>
      </c>
      <c r="B4458" s="340" t="s">
        <v>9348</v>
      </c>
      <c r="C4458" s="339" t="s">
        <v>5029</v>
      </c>
      <c r="D4458" s="341">
        <v>54.25</v>
      </c>
      <c r="E4458">
        <v>58.38</v>
      </c>
    </row>
    <row r="4459" spans="1:5">
      <c r="A4459" s="339">
        <v>98555</v>
      </c>
      <c r="B4459" s="340" t="s">
        <v>214</v>
      </c>
      <c r="C4459" s="339" t="s">
        <v>5029</v>
      </c>
      <c r="D4459" s="341">
        <v>32.5</v>
      </c>
      <c r="E4459">
        <v>37.32</v>
      </c>
    </row>
    <row r="4460" spans="1:5">
      <c r="A4460" s="339">
        <v>98556</v>
      </c>
      <c r="B4460" s="340" t="s">
        <v>22723</v>
      </c>
      <c r="C4460" s="339" t="s">
        <v>5029</v>
      </c>
      <c r="D4460" s="341">
        <v>61.9</v>
      </c>
      <c r="E4460">
        <v>67.64</v>
      </c>
    </row>
    <row r="4461" spans="1:5">
      <c r="A4461" s="339">
        <v>98557</v>
      </c>
      <c r="B4461" s="340" t="s">
        <v>119</v>
      </c>
      <c r="C4461" s="339" t="s">
        <v>5029</v>
      </c>
      <c r="D4461" s="341">
        <v>50.1</v>
      </c>
      <c r="E4461">
        <v>42.36</v>
      </c>
    </row>
    <row r="4462" spans="1:5">
      <c r="A4462" s="339">
        <v>98548</v>
      </c>
      <c r="B4462" s="340" t="s">
        <v>9349</v>
      </c>
      <c r="C4462" s="339" t="s">
        <v>5029</v>
      </c>
      <c r="D4462" s="341">
        <v>0</v>
      </c>
      <c r="E4462">
        <v>0</v>
      </c>
    </row>
    <row r="4463" spans="1:5">
      <c r="A4463" s="339">
        <v>98547</v>
      </c>
      <c r="B4463" s="340" t="s">
        <v>9350</v>
      </c>
      <c r="C4463" s="339" t="s">
        <v>5029</v>
      </c>
      <c r="D4463" s="341">
        <v>250.03</v>
      </c>
      <c r="E4463">
        <v>221.51</v>
      </c>
    </row>
    <row r="4464" spans="1:5">
      <c r="A4464" s="339">
        <v>98546</v>
      </c>
      <c r="B4464" s="340" t="s">
        <v>223</v>
      </c>
      <c r="C4464" s="339" t="s">
        <v>5029</v>
      </c>
      <c r="D4464" s="341">
        <v>149.36000000000001</v>
      </c>
      <c r="E4464">
        <v>131.65</v>
      </c>
    </row>
    <row r="4465" spans="1:5">
      <c r="A4465" s="339">
        <v>98552</v>
      </c>
      <c r="B4465" s="340" t="s">
        <v>9351</v>
      </c>
      <c r="C4465" s="339" t="s">
        <v>5029</v>
      </c>
      <c r="D4465" s="341">
        <v>0</v>
      </c>
      <c r="E4465">
        <v>0</v>
      </c>
    </row>
    <row r="4466" spans="1:5">
      <c r="A4466" s="339">
        <v>98553</v>
      </c>
      <c r="B4466" s="340" t="s">
        <v>9352</v>
      </c>
      <c r="C4466" s="339" t="s">
        <v>5029</v>
      </c>
      <c r="D4466" s="341">
        <v>181.33</v>
      </c>
      <c r="E4466">
        <v>183.19</v>
      </c>
    </row>
    <row r="4467" spans="1:5">
      <c r="A4467" s="339">
        <v>98554</v>
      </c>
      <c r="B4467" s="340" t="s">
        <v>9353</v>
      </c>
      <c r="C4467" s="339" t="s">
        <v>5029</v>
      </c>
      <c r="D4467" s="341">
        <v>49.59</v>
      </c>
      <c r="E4467">
        <v>52.06</v>
      </c>
    </row>
    <row r="4468" spans="1:5">
      <c r="A4468" s="339">
        <v>98565</v>
      </c>
      <c r="B4468" s="340" t="s">
        <v>226</v>
      </c>
      <c r="C4468" s="339" t="s">
        <v>5029</v>
      </c>
      <c r="D4468" s="341">
        <v>62.96</v>
      </c>
      <c r="E4468">
        <v>61.33</v>
      </c>
    </row>
    <row r="4469" spans="1:5">
      <c r="A4469" s="339">
        <v>98567</v>
      </c>
      <c r="B4469" s="340" t="s">
        <v>9354</v>
      </c>
      <c r="C4469" s="339" t="s">
        <v>5029</v>
      </c>
      <c r="D4469" s="341">
        <v>80.33</v>
      </c>
      <c r="E4469">
        <v>79.06</v>
      </c>
    </row>
    <row r="4470" spans="1:5">
      <c r="A4470" s="339">
        <v>98569</v>
      </c>
      <c r="B4470" s="340" t="s">
        <v>9355</v>
      </c>
      <c r="C4470" s="339" t="s">
        <v>5029</v>
      </c>
      <c r="D4470" s="341">
        <v>98.8</v>
      </c>
      <c r="E4470">
        <v>97.64</v>
      </c>
    </row>
    <row r="4471" spans="1:5">
      <c r="A4471" s="339">
        <v>98571</v>
      </c>
      <c r="B4471" s="340" t="s">
        <v>9356</v>
      </c>
      <c r="C4471" s="339" t="s">
        <v>5029</v>
      </c>
      <c r="D4471" s="341">
        <v>59.02</v>
      </c>
      <c r="E4471">
        <v>49.43</v>
      </c>
    </row>
    <row r="4472" spans="1:5">
      <c r="A4472" s="339">
        <v>98572</v>
      </c>
      <c r="B4472" s="340" t="s">
        <v>9357</v>
      </c>
      <c r="C4472" s="339" t="s">
        <v>5029</v>
      </c>
      <c r="D4472" s="341">
        <v>72.28</v>
      </c>
      <c r="E4472">
        <v>60.8</v>
      </c>
    </row>
    <row r="4473" spans="1:5">
      <c r="A4473" s="339">
        <v>98563</v>
      </c>
      <c r="B4473" s="340" t="s">
        <v>9358</v>
      </c>
      <c r="C4473" s="339" t="s">
        <v>5029</v>
      </c>
      <c r="D4473" s="341">
        <v>44.49</v>
      </c>
      <c r="E4473">
        <v>42.74</v>
      </c>
    </row>
    <row r="4474" spans="1:5">
      <c r="A4474" s="339">
        <v>98564</v>
      </c>
      <c r="B4474" s="340" t="s">
        <v>9359</v>
      </c>
      <c r="C4474" s="339" t="s">
        <v>5029</v>
      </c>
      <c r="D4474" s="341">
        <v>66.2</v>
      </c>
      <c r="E4474">
        <v>56.81</v>
      </c>
    </row>
    <row r="4475" spans="1:5">
      <c r="A4475" s="339">
        <v>98566</v>
      </c>
      <c r="B4475" s="340" t="s">
        <v>9360</v>
      </c>
      <c r="C4475" s="339" t="s">
        <v>5029</v>
      </c>
      <c r="D4475" s="341">
        <v>84.67</v>
      </c>
      <c r="E4475">
        <v>75.400000000000006</v>
      </c>
    </row>
    <row r="4476" spans="1:5">
      <c r="A4476" s="339">
        <v>98568</v>
      </c>
      <c r="B4476" s="340" t="s">
        <v>9361</v>
      </c>
      <c r="C4476" s="339" t="s">
        <v>5029</v>
      </c>
      <c r="D4476" s="341">
        <v>102.05</v>
      </c>
      <c r="E4476">
        <v>93.13</v>
      </c>
    </row>
    <row r="4477" spans="1:5">
      <c r="A4477" s="339">
        <v>98570</v>
      </c>
      <c r="B4477" s="340" t="s">
        <v>9362</v>
      </c>
      <c r="C4477" s="339" t="s">
        <v>5029</v>
      </c>
      <c r="D4477" s="341">
        <v>120.52</v>
      </c>
      <c r="E4477">
        <v>111.72</v>
      </c>
    </row>
    <row r="4478" spans="1:5">
      <c r="A4478" s="339">
        <v>98573</v>
      </c>
      <c r="B4478" s="340" t="s">
        <v>9363</v>
      </c>
      <c r="C4478" s="339" t="s">
        <v>5029</v>
      </c>
      <c r="D4478" s="341">
        <v>93.43</v>
      </c>
      <c r="E4478">
        <v>74.12</v>
      </c>
    </row>
    <row r="4479" spans="1:5">
      <c r="A4479" s="339">
        <v>98576</v>
      </c>
      <c r="B4479" s="340" t="s">
        <v>9364</v>
      </c>
      <c r="C4479" s="339" t="s">
        <v>202</v>
      </c>
      <c r="D4479" s="341">
        <v>30.26</v>
      </c>
      <c r="E4479">
        <v>23.63</v>
      </c>
    </row>
    <row r="4480" spans="1:5">
      <c r="A4480" s="339">
        <v>98575</v>
      </c>
      <c r="B4480" s="340" t="s">
        <v>9365</v>
      </c>
      <c r="C4480" s="339" t="s">
        <v>202</v>
      </c>
      <c r="D4480" s="341">
        <v>71.48</v>
      </c>
      <c r="E4480">
        <v>82.07</v>
      </c>
    </row>
    <row r="4481" spans="1:5">
      <c r="A4481" s="339">
        <v>98577</v>
      </c>
      <c r="B4481" s="340" t="s">
        <v>9366</v>
      </c>
      <c r="C4481" s="339" t="s">
        <v>202</v>
      </c>
      <c r="D4481" s="341">
        <v>47.28</v>
      </c>
      <c r="E4481">
        <v>58.3</v>
      </c>
    </row>
    <row r="4482" spans="1:5">
      <c r="A4482" s="339">
        <v>98558</v>
      </c>
      <c r="B4482" s="340" t="s">
        <v>22724</v>
      </c>
      <c r="C4482" s="339" t="s">
        <v>63</v>
      </c>
      <c r="D4482" s="341">
        <v>10.47</v>
      </c>
      <c r="E4482">
        <v>10.9</v>
      </c>
    </row>
    <row r="4483" spans="1:5">
      <c r="A4483" s="339">
        <v>106110</v>
      </c>
      <c r="B4483" s="340" t="s">
        <v>9367</v>
      </c>
      <c r="C4483" s="339" t="s">
        <v>63</v>
      </c>
      <c r="D4483" s="341">
        <v>0</v>
      </c>
      <c r="E4483">
        <v>0</v>
      </c>
    </row>
    <row r="4484" spans="1:5">
      <c r="A4484" s="339">
        <v>98551</v>
      </c>
      <c r="B4484" s="340" t="s">
        <v>9368</v>
      </c>
      <c r="C4484" s="339" t="s">
        <v>202</v>
      </c>
      <c r="D4484" s="341">
        <v>0</v>
      </c>
      <c r="E4484">
        <v>0</v>
      </c>
    </row>
    <row r="4485" spans="1:5">
      <c r="A4485" s="339">
        <v>98559</v>
      </c>
      <c r="B4485" s="340" t="s">
        <v>22725</v>
      </c>
      <c r="C4485" s="339" t="s">
        <v>202</v>
      </c>
      <c r="D4485" s="341">
        <v>5.74</v>
      </c>
      <c r="E4485">
        <v>5.59</v>
      </c>
    </row>
    <row r="4486" spans="1:5">
      <c r="A4486" s="339">
        <v>91925</v>
      </c>
      <c r="B4486" s="340" t="s">
        <v>9369</v>
      </c>
      <c r="C4486" s="339" t="s">
        <v>202</v>
      </c>
      <c r="D4486" s="341">
        <v>4.17</v>
      </c>
      <c r="E4486">
        <v>4.6100000000000003</v>
      </c>
    </row>
    <row r="4487" spans="1:5">
      <c r="A4487" s="339">
        <v>91924</v>
      </c>
      <c r="B4487" s="340" t="s">
        <v>9370</v>
      </c>
      <c r="C4487" s="339" t="s">
        <v>202</v>
      </c>
      <c r="D4487" s="341">
        <v>3.41</v>
      </c>
      <c r="E4487">
        <v>3.9</v>
      </c>
    </row>
    <row r="4488" spans="1:5">
      <c r="A4488" s="339">
        <v>91933</v>
      </c>
      <c r="B4488" s="340" t="s">
        <v>9371</v>
      </c>
      <c r="C4488" s="339" t="s">
        <v>202</v>
      </c>
      <c r="D4488" s="341">
        <v>18.98</v>
      </c>
      <c r="E4488">
        <v>20.04</v>
      </c>
    </row>
    <row r="4489" spans="1:5">
      <c r="A4489" s="339">
        <v>91932</v>
      </c>
      <c r="B4489" s="340" t="s">
        <v>9372</v>
      </c>
      <c r="C4489" s="339" t="s">
        <v>202</v>
      </c>
      <c r="D4489" s="341">
        <v>19.71</v>
      </c>
      <c r="E4489">
        <v>20.73</v>
      </c>
    </row>
    <row r="4490" spans="1:5">
      <c r="A4490" s="339">
        <v>91935</v>
      </c>
      <c r="B4490" s="340" t="s">
        <v>9373</v>
      </c>
      <c r="C4490" s="339" t="s">
        <v>202</v>
      </c>
      <c r="D4490" s="341">
        <v>29.83</v>
      </c>
      <c r="E4490">
        <v>31.32</v>
      </c>
    </row>
    <row r="4491" spans="1:5">
      <c r="A4491" s="339">
        <v>91934</v>
      </c>
      <c r="B4491" s="340" t="s">
        <v>9374</v>
      </c>
      <c r="C4491" s="339" t="s">
        <v>202</v>
      </c>
      <c r="D4491" s="341">
        <v>28.42</v>
      </c>
      <c r="E4491">
        <v>30.01</v>
      </c>
    </row>
    <row r="4492" spans="1:5">
      <c r="A4492" s="339">
        <v>91927</v>
      </c>
      <c r="B4492" s="340" t="s">
        <v>9375</v>
      </c>
      <c r="C4492" s="339" t="s">
        <v>202</v>
      </c>
      <c r="D4492" s="341">
        <v>5.64</v>
      </c>
      <c r="E4492">
        <v>6.16</v>
      </c>
    </row>
    <row r="4493" spans="1:5">
      <c r="A4493" s="339">
        <v>91926</v>
      </c>
      <c r="B4493" s="340" t="s">
        <v>584</v>
      </c>
      <c r="C4493" s="339" t="s">
        <v>202</v>
      </c>
      <c r="D4493" s="341">
        <v>4.99</v>
      </c>
      <c r="E4493">
        <v>5.56</v>
      </c>
    </row>
    <row r="4494" spans="1:5">
      <c r="A4494" s="339">
        <v>91929</v>
      </c>
      <c r="B4494" s="340" t="s">
        <v>9376</v>
      </c>
      <c r="C4494" s="339" t="s">
        <v>202</v>
      </c>
      <c r="D4494" s="341">
        <v>8.34</v>
      </c>
      <c r="E4494">
        <v>9</v>
      </c>
    </row>
    <row r="4495" spans="1:5">
      <c r="A4495" s="339">
        <v>91928</v>
      </c>
      <c r="B4495" s="340" t="s">
        <v>587</v>
      </c>
      <c r="C4495" s="339" t="s">
        <v>202</v>
      </c>
      <c r="D4495" s="341">
        <v>7.78</v>
      </c>
      <c r="E4495">
        <v>8.48</v>
      </c>
    </row>
    <row r="4496" spans="1:5">
      <c r="A4496" s="339">
        <v>91931</v>
      </c>
      <c r="B4496" s="340" t="s">
        <v>9377</v>
      </c>
      <c r="C4496" s="339" t="s">
        <v>202</v>
      </c>
      <c r="D4496" s="341">
        <v>11.83</v>
      </c>
      <c r="E4496">
        <v>12.62</v>
      </c>
    </row>
    <row r="4497" spans="1:5">
      <c r="A4497" s="339">
        <v>91930</v>
      </c>
      <c r="B4497" s="340" t="s">
        <v>9378</v>
      </c>
      <c r="C4497" s="339" t="s">
        <v>202</v>
      </c>
      <c r="D4497" s="341">
        <v>10.91</v>
      </c>
      <c r="E4497">
        <v>11.76</v>
      </c>
    </row>
    <row r="4498" spans="1:5">
      <c r="A4498" s="339">
        <v>104620</v>
      </c>
      <c r="B4498" s="340" t="s">
        <v>9379</v>
      </c>
      <c r="C4498" s="339" t="s">
        <v>63</v>
      </c>
      <c r="D4498" s="341">
        <v>0</v>
      </c>
      <c r="E4498">
        <v>0</v>
      </c>
    </row>
    <row r="4499" spans="1:5">
      <c r="A4499" s="339">
        <v>104624</v>
      </c>
      <c r="B4499" s="340" t="s">
        <v>9380</v>
      </c>
      <c r="C4499" s="339" t="s">
        <v>63</v>
      </c>
      <c r="D4499" s="341">
        <v>0</v>
      </c>
      <c r="E4499">
        <v>0</v>
      </c>
    </row>
    <row r="4500" spans="1:5">
      <c r="A4500" s="339">
        <v>104622</v>
      </c>
      <c r="B4500" s="340" t="s">
        <v>9381</v>
      </c>
      <c r="C4500" s="339" t="s">
        <v>63</v>
      </c>
      <c r="D4500" s="341">
        <v>0</v>
      </c>
      <c r="E4500">
        <v>0</v>
      </c>
    </row>
    <row r="4501" spans="1:5">
      <c r="A4501" s="339">
        <v>104621</v>
      </c>
      <c r="B4501" s="340" t="s">
        <v>9382</v>
      </c>
      <c r="C4501" s="339" t="s">
        <v>63</v>
      </c>
      <c r="D4501" s="341">
        <v>0</v>
      </c>
      <c r="E4501">
        <v>0</v>
      </c>
    </row>
    <row r="4502" spans="1:5">
      <c r="A4502" s="339">
        <v>104625</v>
      </c>
      <c r="B4502" s="340" t="s">
        <v>9383</v>
      </c>
      <c r="C4502" s="339" t="s">
        <v>63</v>
      </c>
      <c r="D4502" s="341">
        <v>0</v>
      </c>
      <c r="E4502">
        <v>0</v>
      </c>
    </row>
    <row r="4503" spans="1:5">
      <c r="A4503" s="339">
        <v>104623</v>
      </c>
      <c r="B4503" s="340" t="s">
        <v>9384</v>
      </c>
      <c r="C4503" s="339" t="s">
        <v>63</v>
      </c>
      <c r="D4503" s="341">
        <v>0</v>
      </c>
      <c r="E4503">
        <v>0</v>
      </c>
    </row>
    <row r="4504" spans="1:5">
      <c r="A4504" s="339">
        <v>91937</v>
      </c>
      <c r="B4504" s="340" t="s">
        <v>9385</v>
      </c>
      <c r="C4504" s="339" t="s">
        <v>63</v>
      </c>
      <c r="D4504" s="341">
        <v>17.559999999999999</v>
      </c>
      <c r="E4504">
        <v>21.28</v>
      </c>
    </row>
    <row r="4505" spans="1:5">
      <c r="A4505" s="339">
        <v>92865</v>
      </c>
      <c r="B4505" s="340" t="s">
        <v>9386</v>
      </c>
      <c r="C4505" s="339" t="s">
        <v>63</v>
      </c>
      <c r="D4505" s="341">
        <v>14.68</v>
      </c>
      <c r="E4505">
        <v>20.49</v>
      </c>
    </row>
    <row r="4506" spans="1:5">
      <c r="A4506" s="339">
        <v>91936</v>
      </c>
      <c r="B4506" s="340" t="s">
        <v>9387</v>
      </c>
      <c r="C4506" s="339" t="s">
        <v>63</v>
      </c>
      <c r="D4506" s="341">
        <v>20.239999999999998</v>
      </c>
      <c r="E4506">
        <v>22.89</v>
      </c>
    </row>
    <row r="4507" spans="1:5">
      <c r="A4507" s="339">
        <v>92867</v>
      </c>
      <c r="B4507" s="340" t="s">
        <v>9388</v>
      </c>
      <c r="C4507" s="339" t="s">
        <v>63</v>
      </c>
      <c r="D4507" s="341">
        <v>30.9</v>
      </c>
      <c r="E4507">
        <v>45.73</v>
      </c>
    </row>
    <row r="4508" spans="1:5">
      <c r="A4508" s="339">
        <v>91939</v>
      </c>
      <c r="B4508" s="340" t="s">
        <v>1596</v>
      </c>
      <c r="C4508" s="339" t="s">
        <v>63</v>
      </c>
      <c r="D4508" s="341">
        <v>32.78</v>
      </c>
      <c r="E4508">
        <v>46.42</v>
      </c>
    </row>
    <row r="4509" spans="1:5">
      <c r="A4509" s="339">
        <v>92869</v>
      </c>
      <c r="B4509" s="340" t="s">
        <v>9389</v>
      </c>
      <c r="C4509" s="339" t="s">
        <v>63</v>
      </c>
      <c r="D4509" s="341">
        <v>10.82</v>
      </c>
      <c r="E4509">
        <v>14.98</v>
      </c>
    </row>
    <row r="4510" spans="1:5">
      <c r="A4510" s="339">
        <v>91941</v>
      </c>
      <c r="B4510" s="340" t="s">
        <v>9390</v>
      </c>
      <c r="C4510" s="339" t="s">
        <v>63</v>
      </c>
      <c r="D4510" s="341">
        <v>12.7</v>
      </c>
      <c r="E4510">
        <v>15.67</v>
      </c>
    </row>
    <row r="4511" spans="1:5">
      <c r="A4511" s="339">
        <v>92868</v>
      </c>
      <c r="B4511" s="340" t="s">
        <v>9391</v>
      </c>
      <c r="C4511" s="339" t="s">
        <v>63</v>
      </c>
      <c r="D4511" s="341">
        <v>17.420000000000002</v>
      </c>
      <c r="E4511">
        <v>25.09</v>
      </c>
    </row>
    <row r="4512" spans="1:5">
      <c r="A4512" s="339">
        <v>91940</v>
      </c>
      <c r="B4512" s="340" t="s">
        <v>680</v>
      </c>
      <c r="C4512" s="339" t="s">
        <v>63</v>
      </c>
      <c r="D4512" s="341">
        <v>19.3</v>
      </c>
      <c r="E4512">
        <v>25.78</v>
      </c>
    </row>
    <row r="4513" spans="1:5">
      <c r="A4513" s="339">
        <v>92870</v>
      </c>
      <c r="B4513" s="340" t="s">
        <v>9392</v>
      </c>
      <c r="C4513" s="339" t="s">
        <v>63</v>
      </c>
      <c r="D4513" s="341">
        <v>33.81</v>
      </c>
      <c r="E4513">
        <v>48.94</v>
      </c>
    </row>
    <row r="4514" spans="1:5">
      <c r="A4514" s="339">
        <v>91942</v>
      </c>
      <c r="B4514" s="340" t="s">
        <v>9393</v>
      </c>
      <c r="C4514" s="339" t="s">
        <v>63</v>
      </c>
      <c r="D4514" s="341">
        <v>37.36</v>
      </c>
      <c r="E4514">
        <v>50.13</v>
      </c>
    </row>
    <row r="4515" spans="1:5">
      <c r="A4515" s="339">
        <v>92872</v>
      </c>
      <c r="B4515" s="340" t="s">
        <v>9394</v>
      </c>
      <c r="C4515" s="339" t="s">
        <v>63</v>
      </c>
      <c r="D4515" s="341">
        <v>13</v>
      </c>
      <c r="E4515">
        <v>17.079999999999998</v>
      </c>
    </row>
    <row r="4516" spans="1:5">
      <c r="A4516" s="339">
        <v>91944</v>
      </c>
      <c r="B4516" s="340" t="s">
        <v>9395</v>
      </c>
      <c r="C4516" s="339" t="s">
        <v>63</v>
      </c>
      <c r="D4516" s="341">
        <v>16.55</v>
      </c>
      <c r="E4516">
        <v>18.27</v>
      </c>
    </row>
    <row r="4517" spans="1:5">
      <c r="A4517" s="339">
        <v>92871</v>
      </c>
      <c r="B4517" s="340" t="s">
        <v>9396</v>
      </c>
      <c r="C4517" s="339" t="s">
        <v>63</v>
      </c>
      <c r="D4517" s="341">
        <v>19.86</v>
      </c>
      <c r="E4517">
        <v>27.6</v>
      </c>
    </row>
    <row r="4518" spans="1:5">
      <c r="A4518" s="339">
        <v>91943</v>
      </c>
      <c r="B4518" s="340" t="s">
        <v>1513</v>
      </c>
      <c r="C4518" s="339" t="s">
        <v>63</v>
      </c>
      <c r="D4518" s="341">
        <v>23.41</v>
      </c>
      <c r="E4518">
        <v>28.79</v>
      </c>
    </row>
    <row r="4519" spans="1:5">
      <c r="A4519" s="339">
        <v>92866</v>
      </c>
      <c r="B4519" s="340" t="s">
        <v>9397</v>
      </c>
      <c r="C4519" s="339" t="s">
        <v>63</v>
      </c>
      <c r="D4519" s="341">
        <v>12.98</v>
      </c>
      <c r="E4519">
        <v>18.96</v>
      </c>
    </row>
    <row r="4520" spans="1:5">
      <c r="A4520" s="339">
        <v>91987</v>
      </c>
      <c r="B4520" s="340" t="s">
        <v>9398</v>
      </c>
      <c r="C4520" s="339" t="s">
        <v>63</v>
      </c>
      <c r="D4520" s="341">
        <v>54.14</v>
      </c>
      <c r="E4520">
        <v>63.64</v>
      </c>
    </row>
    <row r="4521" spans="1:5">
      <c r="A4521" s="339">
        <v>91986</v>
      </c>
      <c r="B4521" s="340" t="s">
        <v>9399</v>
      </c>
      <c r="C4521" s="339" t="s">
        <v>63</v>
      </c>
      <c r="D4521" s="341">
        <v>41.93</v>
      </c>
      <c r="E4521">
        <v>48.68</v>
      </c>
    </row>
    <row r="4522" spans="1:5">
      <c r="A4522" s="339">
        <v>97559</v>
      </c>
      <c r="B4522" s="340" t="s">
        <v>9400</v>
      </c>
      <c r="C4522" s="339" t="s">
        <v>63</v>
      </c>
      <c r="D4522" s="341">
        <v>14.3</v>
      </c>
      <c r="E4522">
        <v>18.54</v>
      </c>
    </row>
    <row r="4523" spans="1:5">
      <c r="A4523" s="339">
        <v>97562</v>
      </c>
      <c r="B4523" s="340" t="s">
        <v>9401</v>
      </c>
      <c r="C4523" s="339" t="s">
        <v>63</v>
      </c>
      <c r="D4523" s="341">
        <v>12.01</v>
      </c>
      <c r="E4523">
        <v>15.04</v>
      </c>
    </row>
    <row r="4524" spans="1:5">
      <c r="A4524" s="339">
        <v>97564</v>
      </c>
      <c r="B4524" s="340" t="s">
        <v>9402</v>
      </c>
      <c r="C4524" s="339" t="s">
        <v>63</v>
      </c>
      <c r="D4524" s="341">
        <v>18.93</v>
      </c>
      <c r="E4524">
        <v>25.64</v>
      </c>
    </row>
    <row r="4525" spans="1:5">
      <c r="A4525" s="339">
        <v>91889</v>
      </c>
      <c r="B4525" s="340" t="s">
        <v>9403</v>
      </c>
      <c r="C4525" s="339" t="s">
        <v>63</v>
      </c>
      <c r="D4525" s="341">
        <v>12.89</v>
      </c>
      <c r="E4525">
        <v>16.54</v>
      </c>
    </row>
    <row r="4526" spans="1:5">
      <c r="A4526" s="339">
        <v>91901</v>
      </c>
      <c r="B4526" s="340" t="s">
        <v>9404</v>
      </c>
      <c r="C4526" s="339" t="s">
        <v>63</v>
      </c>
      <c r="D4526" s="341">
        <v>10.6</v>
      </c>
      <c r="E4526">
        <v>13.04</v>
      </c>
    </row>
    <row r="4527" spans="1:5">
      <c r="A4527" s="339">
        <v>91913</v>
      </c>
      <c r="B4527" s="340" t="s">
        <v>9405</v>
      </c>
      <c r="C4527" s="339" t="s">
        <v>63</v>
      </c>
      <c r="D4527" s="341">
        <v>17.579999999999998</v>
      </c>
      <c r="E4527">
        <v>23.72</v>
      </c>
    </row>
    <row r="4528" spans="1:5">
      <c r="A4528" s="339">
        <v>91892</v>
      </c>
      <c r="B4528" s="340" t="s">
        <v>9406</v>
      </c>
      <c r="C4528" s="339" t="s">
        <v>63</v>
      </c>
      <c r="D4528" s="341">
        <v>17.399999999999999</v>
      </c>
      <c r="E4528">
        <v>20.399999999999999</v>
      </c>
    </row>
    <row r="4529" spans="1:5">
      <c r="A4529" s="339">
        <v>91904</v>
      </c>
      <c r="B4529" s="340" t="s">
        <v>9407</v>
      </c>
      <c r="C4529" s="339" t="s">
        <v>63</v>
      </c>
      <c r="D4529" s="341">
        <v>15.11</v>
      </c>
      <c r="E4529">
        <v>16.899999999999999</v>
      </c>
    </row>
    <row r="4530" spans="1:5">
      <c r="A4530" s="339">
        <v>91916</v>
      </c>
      <c r="B4530" s="340" t="s">
        <v>9408</v>
      </c>
      <c r="C4530" s="339" t="s">
        <v>63</v>
      </c>
      <c r="D4530" s="341">
        <v>22.03</v>
      </c>
      <c r="E4530">
        <v>27.5</v>
      </c>
    </row>
    <row r="4531" spans="1:5">
      <c r="A4531" s="339">
        <v>91895</v>
      </c>
      <c r="B4531" s="340" t="s">
        <v>9409</v>
      </c>
      <c r="C4531" s="339" t="s">
        <v>63</v>
      </c>
      <c r="D4531" s="341">
        <v>21.22</v>
      </c>
      <c r="E4531">
        <v>24.34</v>
      </c>
    </row>
    <row r="4532" spans="1:5">
      <c r="A4532" s="339">
        <v>91907</v>
      </c>
      <c r="B4532" s="340" t="s">
        <v>9410</v>
      </c>
      <c r="C4532" s="339" t="s">
        <v>63</v>
      </c>
      <c r="D4532" s="341">
        <v>18.93</v>
      </c>
      <c r="E4532">
        <v>20.84</v>
      </c>
    </row>
    <row r="4533" spans="1:5">
      <c r="A4533" s="339">
        <v>91919</v>
      </c>
      <c r="B4533" s="340" t="s">
        <v>9411</v>
      </c>
      <c r="C4533" s="339" t="s">
        <v>63</v>
      </c>
      <c r="D4533" s="341">
        <v>25.8</v>
      </c>
      <c r="E4533">
        <v>31.36</v>
      </c>
    </row>
    <row r="4534" spans="1:5">
      <c r="A4534" s="339">
        <v>91898</v>
      </c>
      <c r="B4534" s="340" t="s">
        <v>9412</v>
      </c>
      <c r="C4534" s="339" t="s">
        <v>63</v>
      </c>
      <c r="D4534" s="341">
        <v>24.16</v>
      </c>
      <c r="E4534">
        <v>27.95</v>
      </c>
    </row>
    <row r="4535" spans="1:5">
      <c r="A4535" s="339">
        <v>91910</v>
      </c>
      <c r="B4535" s="340" t="s">
        <v>9413</v>
      </c>
      <c r="C4535" s="339" t="s">
        <v>63</v>
      </c>
      <c r="D4535" s="341">
        <v>21.92</v>
      </c>
      <c r="E4535">
        <v>24.52</v>
      </c>
    </row>
    <row r="4536" spans="1:5">
      <c r="A4536" s="339">
        <v>91922</v>
      </c>
      <c r="B4536" s="340" t="s">
        <v>9414</v>
      </c>
      <c r="C4536" s="339" t="s">
        <v>63</v>
      </c>
      <c r="D4536" s="341">
        <v>28.69</v>
      </c>
      <c r="E4536">
        <v>34.880000000000003</v>
      </c>
    </row>
    <row r="4537" spans="1:5">
      <c r="A4537" s="339">
        <v>91887</v>
      </c>
      <c r="B4537" s="340" t="s">
        <v>9415</v>
      </c>
      <c r="C4537" s="339" t="s">
        <v>63</v>
      </c>
      <c r="D4537" s="341">
        <v>13.31</v>
      </c>
      <c r="E4537">
        <v>16.79</v>
      </c>
    </row>
    <row r="4538" spans="1:5">
      <c r="A4538" s="339">
        <v>91899</v>
      </c>
      <c r="B4538" s="340" t="s">
        <v>9416</v>
      </c>
      <c r="C4538" s="339" t="s">
        <v>63</v>
      </c>
      <c r="D4538" s="341">
        <v>11.02</v>
      </c>
      <c r="E4538">
        <v>13.29</v>
      </c>
    </row>
    <row r="4539" spans="1:5">
      <c r="A4539" s="339">
        <v>91911</v>
      </c>
      <c r="B4539" s="340" t="s">
        <v>9417</v>
      </c>
      <c r="C4539" s="339" t="s">
        <v>63</v>
      </c>
      <c r="D4539" s="341">
        <v>18</v>
      </c>
      <c r="E4539">
        <v>23.97</v>
      </c>
    </row>
    <row r="4540" spans="1:5">
      <c r="A4540" s="339">
        <v>91890</v>
      </c>
      <c r="B4540" s="340" t="s">
        <v>9418</v>
      </c>
      <c r="C4540" s="339" t="s">
        <v>63</v>
      </c>
      <c r="D4540" s="341">
        <v>14.61</v>
      </c>
      <c r="E4540">
        <v>18.73</v>
      </c>
    </row>
    <row r="4541" spans="1:5">
      <c r="A4541" s="339">
        <v>91902</v>
      </c>
      <c r="B4541" s="340" t="s">
        <v>9419</v>
      </c>
      <c r="C4541" s="339" t="s">
        <v>63</v>
      </c>
      <c r="D4541" s="341">
        <v>12.32</v>
      </c>
      <c r="E4541">
        <v>15.23</v>
      </c>
    </row>
    <row r="4542" spans="1:5">
      <c r="A4542" s="339">
        <v>91914</v>
      </c>
      <c r="B4542" s="340" t="s">
        <v>9420</v>
      </c>
      <c r="C4542" s="339" t="s">
        <v>63</v>
      </c>
      <c r="D4542" s="341">
        <v>19.239999999999998</v>
      </c>
      <c r="E4542">
        <v>25.83</v>
      </c>
    </row>
    <row r="4543" spans="1:5">
      <c r="A4543" s="339">
        <v>91893</v>
      </c>
      <c r="B4543" s="340" t="s">
        <v>9421</v>
      </c>
      <c r="C4543" s="339" t="s">
        <v>63</v>
      </c>
      <c r="D4543" s="341">
        <v>18.39</v>
      </c>
      <c r="E4543">
        <v>22.64</v>
      </c>
    </row>
    <row r="4544" spans="1:5">
      <c r="A4544" s="339">
        <v>91905</v>
      </c>
      <c r="B4544" s="340" t="s">
        <v>9422</v>
      </c>
      <c r="C4544" s="339" t="s">
        <v>63</v>
      </c>
      <c r="D4544" s="341">
        <v>16.100000000000001</v>
      </c>
      <c r="E4544">
        <v>19.14</v>
      </c>
    </row>
    <row r="4545" spans="1:5">
      <c r="A4545" s="339">
        <v>91917</v>
      </c>
      <c r="B4545" s="340" t="s">
        <v>9423</v>
      </c>
      <c r="C4545" s="339" t="s">
        <v>63</v>
      </c>
      <c r="D4545" s="341">
        <v>22.97</v>
      </c>
      <c r="E4545">
        <v>29.66</v>
      </c>
    </row>
    <row r="4546" spans="1:5">
      <c r="A4546" s="339">
        <v>91896</v>
      </c>
      <c r="B4546" s="340" t="s">
        <v>9424</v>
      </c>
      <c r="C4546" s="339" t="s">
        <v>63</v>
      </c>
      <c r="D4546" s="341">
        <v>21.13</v>
      </c>
      <c r="E4546">
        <v>26.13</v>
      </c>
    </row>
    <row r="4547" spans="1:5">
      <c r="A4547" s="339">
        <v>91908</v>
      </c>
      <c r="B4547" s="340" t="s">
        <v>9425</v>
      </c>
      <c r="C4547" s="339" t="s">
        <v>63</v>
      </c>
      <c r="D4547" s="341">
        <v>18.89</v>
      </c>
      <c r="E4547">
        <v>22.7</v>
      </c>
    </row>
    <row r="4548" spans="1:5">
      <c r="A4548" s="339">
        <v>91920</v>
      </c>
      <c r="B4548" s="340" t="s">
        <v>9426</v>
      </c>
      <c r="C4548" s="339" t="s">
        <v>63</v>
      </c>
      <c r="D4548" s="341">
        <v>25.66</v>
      </c>
      <c r="E4548">
        <v>33.06</v>
      </c>
    </row>
    <row r="4549" spans="1:5">
      <c r="A4549" s="339">
        <v>91983</v>
      </c>
      <c r="B4549" s="340" t="s">
        <v>9427</v>
      </c>
      <c r="C4549" s="339" t="s">
        <v>63</v>
      </c>
      <c r="D4549" s="341">
        <v>120.49</v>
      </c>
      <c r="E4549">
        <v>116.25</v>
      </c>
    </row>
    <row r="4550" spans="1:5">
      <c r="A4550" s="339">
        <v>91982</v>
      </c>
      <c r="B4550" s="340" t="s">
        <v>9428</v>
      </c>
      <c r="C4550" s="339" t="s">
        <v>63</v>
      </c>
      <c r="D4550" s="341">
        <v>108.28</v>
      </c>
      <c r="E4550">
        <v>101.29</v>
      </c>
    </row>
    <row r="4551" spans="1:5">
      <c r="A4551" s="339">
        <v>91833</v>
      </c>
      <c r="B4551" s="340" t="s">
        <v>9429</v>
      </c>
      <c r="C4551" s="339" t="s">
        <v>202</v>
      </c>
      <c r="D4551" s="341">
        <v>19.55</v>
      </c>
      <c r="E4551">
        <v>21.45</v>
      </c>
    </row>
    <row r="4552" spans="1:5">
      <c r="A4552" s="339">
        <v>91843</v>
      </c>
      <c r="B4552" s="340" t="s">
        <v>9430</v>
      </c>
      <c r="C4552" s="339" t="s">
        <v>202</v>
      </c>
      <c r="D4552" s="341">
        <v>7.26</v>
      </c>
      <c r="E4552">
        <v>7.77</v>
      </c>
    </row>
    <row r="4553" spans="1:5">
      <c r="A4553" s="339">
        <v>91853</v>
      </c>
      <c r="B4553" s="340" t="s">
        <v>9431</v>
      </c>
      <c r="C4553" s="339" t="s">
        <v>202</v>
      </c>
      <c r="D4553" s="341">
        <v>10.19</v>
      </c>
      <c r="E4553">
        <v>12.54</v>
      </c>
    </row>
    <row r="4554" spans="1:5">
      <c r="A4554" s="339">
        <v>91835</v>
      </c>
      <c r="B4554" s="340" t="s">
        <v>9432</v>
      </c>
      <c r="C4554" s="339" t="s">
        <v>202</v>
      </c>
      <c r="D4554" s="341">
        <v>21.56</v>
      </c>
      <c r="E4554">
        <v>23.34</v>
      </c>
    </row>
    <row r="4555" spans="1:5">
      <c r="A4555" s="339">
        <v>91845</v>
      </c>
      <c r="B4555" s="340" t="s">
        <v>9433</v>
      </c>
      <c r="C4555" s="339" t="s">
        <v>202</v>
      </c>
      <c r="D4555" s="341">
        <v>9.2100000000000009</v>
      </c>
      <c r="E4555">
        <v>9.58</v>
      </c>
    </row>
    <row r="4556" spans="1:5">
      <c r="A4556" s="339">
        <v>91855</v>
      </c>
      <c r="B4556" s="340" t="s">
        <v>9434</v>
      </c>
      <c r="C4556" s="339" t="s">
        <v>202</v>
      </c>
      <c r="D4556" s="341">
        <v>12.04</v>
      </c>
      <c r="E4556">
        <v>14.28</v>
      </c>
    </row>
    <row r="4557" spans="1:5">
      <c r="A4557" s="339">
        <v>91837</v>
      </c>
      <c r="B4557" s="340" t="s">
        <v>9435</v>
      </c>
      <c r="C4557" s="339" t="s">
        <v>202</v>
      </c>
      <c r="D4557" s="341">
        <v>27.36</v>
      </c>
      <c r="E4557">
        <v>28.07</v>
      </c>
    </row>
    <row r="4558" spans="1:5">
      <c r="A4558" s="339">
        <v>91847</v>
      </c>
      <c r="B4558" s="340" t="s">
        <v>9436</v>
      </c>
      <c r="C4558" s="339" t="s">
        <v>202</v>
      </c>
      <c r="D4558" s="341">
        <v>15.08</v>
      </c>
      <c r="E4558">
        <v>14.39</v>
      </c>
    </row>
    <row r="4559" spans="1:5">
      <c r="A4559" s="339">
        <v>91857</v>
      </c>
      <c r="B4559" s="340" t="s">
        <v>9437</v>
      </c>
      <c r="C4559" s="339" t="s">
        <v>202</v>
      </c>
      <c r="D4559" s="341">
        <v>17.510000000000002</v>
      </c>
      <c r="E4559">
        <v>18.8</v>
      </c>
    </row>
    <row r="4560" spans="1:5">
      <c r="A4560" s="339">
        <v>91838</v>
      </c>
      <c r="B4560" s="340" t="s">
        <v>9438</v>
      </c>
      <c r="C4560" s="339" t="s">
        <v>202</v>
      </c>
      <c r="D4560" s="341">
        <v>0</v>
      </c>
      <c r="E4560">
        <v>0</v>
      </c>
    </row>
    <row r="4561" spans="1:5">
      <c r="A4561" s="339">
        <v>91848</v>
      </c>
      <c r="B4561" s="340" t="s">
        <v>9439</v>
      </c>
      <c r="C4561" s="339" t="s">
        <v>202</v>
      </c>
      <c r="D4561" s="341">
        <v>0</v>
      </c>
      <c r="E4561">
        <v>0</v>
      </c>
    </row>
    <row r="4562" spans="1:5">
      <c r="A4562" s="339">
        <v>91858</v>
      </c>
      <c r="B4562" s="340" t="s">
        <v>9440</v>
      </c>
      <c r="C4562" s="339" t="s">
        <v>202</v>
      </c>
      <c r="D4562" s="341">
        <v>0</v>
      </c>
      <c r="E4562">
        <v>0</v>
      </c>
    </row>
    <row r="4563" spans="1:5">
      <c r="A4563" s="339">
        <v>91840</v>
      </c>
      <c r="B4563" s="340" t="s">
        <v>9441</v>
      </c>
      <c r="C4563" s="339" t="s">
        <v>202</v>
      </c>
      <c r="D4563" s="341">
        <v>22.22</v>
      </c>
      <c r="E4563">
        <v>26.65</v>
      </c>
    </row>
    <row r="4564" spans="1:5">
      <c r="A4564" s="339">
        <v>91850</v>
      </c>
      <c r="B4564" s="340" t="s">
        <v>9442</v>
      </c>
      <c r="C4564" s="339" t="s">
        <v>202</v>
      </c>
      <c r="D4564" s="341">
        <v>9.89</v>
      </c>
      <c r="E4564">
        <v>12.89</v>
      </c>
    </row>
    <row r="4565" spans="1:5">
      <c r="A4565" s="339">
        <v>91860</v>
      </c>
      <c r="B4565" s="340" t="s">
        <v>9443</v>
      </c>
      <c r="C4565" s="339" t="s">
        <v>202</v>
      </c>
      <c r="D4565" s="341">
        <v>12.77</v>
      </c>
      <c r="E4565">
        <v>17.52</v>
      </c>
    </row>
    <row r="4566" spans="1:5">
      <c r="A4566" s="339">
        <v>91831</v>
      </c>
      <c r="B4566" s="340" t="s">
        <v>9444</v>
      </c>
      <c r="C4566" s="339" t="s">
        <v>202</v>
      </c>
      <c r="D4566" s="341">
        <v>18.82</v>
      </c>
      <c r="E4566">
        <v>20.92</v>
      </c>
    </row>
    <row r="4567" spans="1:5">
      <c r="A4567" s="339">
        <v>91852</v>
      </c>
      <c r="B4567" s="340" t="s">
        <v>1594</v>
      </c>
      <c r="C4567" s="339" t="s">
        <v>202</v>
      </c>
      <c r="D4567" s="341">
        <v>9.51</v>
      </c>
      <c r="E4567">
        <v>12.05</v>
      </c>
    </row>
    <row r="4568" spans="1:5">
      <c r="A4568" s="339">
        <v>91834</v>
      </c>
      <c r="B4568" s="340" t="s">
        <v>9445</v>
      </c>
      <c r="C4568" s="339" t="s">
        <v>202</v>
      </c>
      <c r="D4568" s="341">
        <v>19.670000000000002</v>
      </c>
      <c r="E4568">
        <v>22</v>
      </c>
    </row>
    <row r="4569" spans="1:5">
      <c r="A4569" s="339">
        <v>91854</v>
      </c>
      <c r="B4569" s="340" t="s">
        <v>581</v>
      </c>
      <c r="C4569" s="339" t="s">
        <v>202</v>
      </c>
      <c r="D4569" s="341">
        <v>10.29</v>
      </c>
      <c r="E4569">
        <v>13.03</v>
      </c>
    </row>
    <row r="4570" spans="1:5">
      <c r="A4570" s="339">
        <v>91836</v>
      </c>
      <c r="B4570" s="340" t="s">
        <v>9446</v>
      </c>
      <c r="C4570" s="339" t="s">
        <v>202</v>
      </c>
      <c r="D4570" s="341">
        <v>22.96</v>
      </c>
      <c r="E4570">
        <v>24.94</v>
      </c>
    </row>
    <row r="4571" spans="1:5">
      <c r="A4571" s="339">
        <v>91856</v>
      </c>
      <c r="B4571" s="340" t="s">
        <v>1514</v>
      </c>
      <c r="C4571" s="339" t="s">
        <v>202</v>
      </c>
      <c r="D4571" s="341">
        <v>13.44</v>
      </c>
      <c r="E4571">
        <v>15.91</v>
      </c>
    </row>
    <row r="4572" spans="1:5">
      <c r="A4572" s="339">
        <v>91839</v>
      </c>
      <c r="B4572" s="340" t="s">
        <v>9447</v>
      </c>
      <c r="C4572" s="339" t="s">
        <v>202</v>
      </c>
      <c r="D4572" s="341">
        <v>19.75</v>
      </c>
      <c r="E4572">
        <v>23.64</v>
      </c>
    </row>
    <row r="4573" spans="1:5">
      <c r="A4573" s="339">
        <v>91849</v>
      </c>
      <c r="B4573" s="340" t="s">
        <v>9448</v>
      </c>
      <c r="C4573" s="339" t="s">
        <v>202</v>
      </c>
      <c r="D4573" s="341">
        <v>7.47</v>
      </c>
      <c r="E4573">
        <v>9.9600000000000009</v>
      </c>
    </row>
    <row r="4574" spans="1:5">
      <c r="A4574" s="339">
        <v>91859</v>
      </c>
      <c r="B4574" s="340" t="s">
        <v>9449</v>
      </c>
      <c r="C4574" s="339" t="s">
        <v>202</v>
      </c>
      <c r="D4574" s="341">
        <v>10.48</v>
      </c>
      <c r="E4574">
        <v>14.7</v>
      </c>
    </row>
    <row r="4575" spans="1:5">
      <c r="A4575" s="339">
        <v>91841</v>
      </c>
      <c r="B4575" s="340" t="s">
        <v>9450</v>
      </c>
      <c r="C4575" s="339" t="s">
        <v>202</v>
      </c>
      <c r="D4575" s="341">
        <v>21.53</v>
      </c>
      <c r="E4575">
        <v>25.93</v>
      </c>
    </row>
    <row r="4576" spans="1:5">
      <c r="A4576" s="339">
        <v>91851</v>
      </c>
      <c r="B4576" s="340" t="s">
        <v>9451</v>
      </c>
      <c r="C4576" s="339" t="s">
        <v>202</v>
      </c>
      <c r="D4576" s="341">
        <v>9.1999999999999993</v>
      </c>
      <c r="E4576">
        <v>12.17</v>
      </c>
    </row>
    <row r="4577" spans="1:5">
      <c r="A4577" s="339">
        <v>91861</v>
      </c>
      <c r="B4577" s="340" t="s">
        <v>9452</v>
      </c>
      <c r="C4577" s="339" t="s">
        <v>202</v>
      </c>
      <c r="D4577" s="341">
        <v>12.13</v>
      </c>
      <c r="E4577">
        <v>16.86</v>
      </c>
    </row>
    <row r="4578" spans="1:5">
      <c r="A4578" s="339">
        <v>91862</v>
      </c>
      <c r="B4578" s="340" t="s">
        <v>9453</v>
      </c>
      <c r="C4578" s="339" t="s">
        <v>202</v>
      </c>
      <c r="D4578" s="341">
        <v>10.53</v>
      </c>
      <c r="E4578">
        <v>11.98</v>
      </c>
    </row>
    <row r="4579" spans="1:5">
      <c r="A4579" s="339">
        <v>91866</v>
      </c>
      <c r="B4579" s="340" t="s">
        <v>9454</v>
      </c>
      <c r="C4579" s="339" t="s">
        <v>202</v>
      </c>
      <c r="D4579" s="341">
        <v>9.27</v>
      </c>
      <c r="E4579">
        <v>10.01</v>
      </c>
    </row>
    <row r="4580" spans="1:5">
      <c r="A4580" s="339">
        <v>91870</v>
      </c>
      <c r="B4580" s="340" t="s">
        <v>9455</v>
      </c>
      <c r="C4580" s="339" t="s">
        <v>202</v>
      </c>
      <c r="D4580" s="341">
        <v>13.55</v>
      </c>
      <c r="E4580">
        <v>16.600000000000001</v>
      </c>
    </row>
    <row r="4581" spans="1:5">
      <c r="A4581" s="339">
        <v>91863</v>
      </c>
      <c r="B4581" s="340" t="s">
        <v>9456</v>
      </c>
      <c r="C4581" s="339" t="s">
        <v>202</v>
      </c>
      <c r="D4581" s="341">
        <v>12.5</v>
      </c>
      <c r="E4581">
        <v>13.97</v>
      </c>
    </row>
    <row r="4582" spans="1:5">
      <c r="A4582" s="339">
        <v>91867</v>
      </c>
      <c r="B4582" s="340" t="s">
        <v>9457</v>
      </c>
      <c r="C4582" s="339" t="s">
        <v>202</v>
      </c>
      <c r="D4582" s="341">
        <v>11.24</v>
      </c>
      <c r="E4582">
        <v>12</v>
      </c>
    </row>
    <row r="4583" spans="1:5">
      <c r="A4583" s="339">
        <v>91871</v>
      </c>
      <c r="B4583" s="340" t="s">
        <v>9458</v>
      </c>
      <c r="C4583" s="339" t="s">
        <v>202</v>
      </c>
      <c r="D4583" s="341">
        <v>15.52</v>
      </c>
      <c r="E4583">
        <v>18.579999999999998</v>
      </c>
    </row>
    <row r="4584" spans="1:5">
      <c r="A4584" s="339">
        <v>91864</v>
      </c>
      <c r="B4584" s="340" t="s">
        <v>9459</v>
      </c>
      <c r="C4584" s="339" t="s">
        <v>202</v>
      </c>
      <c r="D4584" s="341">
        <v>17.12</v>
      </c>
      <c r="E4584">
        <v>18.09</v>
      </c>
    </row>
    <row r="4585" spans="1:5">
      <c r="A4585" s="339">
        <v>91868</v>
      </c>
      <c r="B4585" s="340" t="s">
        <v>9460</v>
      </c>
      <c r="C4585" s="339" t="s">
        <v>202</v>
      </c>
      <c r="D4585" s="341">
        <v>15.86</v>
      </c>
      <c r="E4585">
        <v>16.14</v>
      </c>
    </row>
    <row r="4586" spans="1:5">
      <c r="A4586" s="339">
        <v>91872</v>
      </c>
      <c r="B4586" s="340" t="s">
        <v>1480</v>
      </c>
      <c r="C4586" s="339" t="s">
        <v>202</v>
      </c>
      <c r="D4586" s="341">
        <v>20.13</v>
      </c>
      <c r="E4586">
        <v>22.71</v>
      </c>
    </row>
    <row r="4587" spans="1:5">
      <c r="A4587" s="339">
        <v>91865</v>
      </c>
      <c r="B4587" s="340" t="s">
        <v>9461</v>
      </c>
      <c r="C4587" s="339" t="s">
        <v>202</v>
      </c>
      <c r="D4587" s="341">
        <v>21.59</v>
      </c>
      <c r="E4587">
        <v>22.26</v>
      </c>
    </row>
    <row r="4588" spans="1:5">
      <c r="A4588" s="339">
        <v>91869</v>
      </c>
      <c r="B4588" s="340" t="s">
        <v>9462</v>
      </c>
      <c r="C4588" s="339" t="s">
        <v>202</v>
      </c>
      <c r="D4588" s="341">
        <v>20.3</v>
      </c>
      <c r="E4588">
        <v>20.239999999999998</v>
      </c>
    </row>
    <row r="4589" spans="1:5">
      <c r="A4589" s="339">
        <v>91873</v>
      </c>
      <c r="B4589" s="340" t="s">
        <v>9463</v>
      </c>
      <c r="C4589" s="339" t="s">
        <v>202</v>
      </c>
      <c r="D4589" s="341">
        <v>24.56</v>
      </c>
      <c r="E4589">
        <v>26.81</v>
      </c>
    </row>
    <row r="4590" spans="1:5">
      <c r="A4590" s="339">
        <v>91981</v>
      </c>
      <c r="B4590" s="340" t="s">
        <v>9464</v>
      </c>
      <c r="C4590" s="339" t="s">
        <v>63</v>
      </c>
      <c r="D4590" s="341">
        <v>55.52</v>
      </c>
      <c r="E4590">
        <v>66.25</v>
      </c>
    </row>
    <row r="4591" spans="1:5">
      <c r="A4591" s="339">
        <v>91980</v>
      </c>
      <c r="B4591" s="340" t="s">
        <v>9465</v>
      </c>
      <c r="C4591" s="339" t="s">
        <v>63</v>
      </c>
      <c r="D4591" s="341">
        <v>43.31</v>
      </c>
      <c r="E4591">
        <v>51.29</v>
      </c>
    </row>
    <row r="4592" spans="1:5">
      <c r="A4592" s="339">
        <v>91979</v>
      </c>
      <c r="B4592" s="340" t="s">
        <v>9466</v>
      </c>
      <c r="C4592" s="339" t="s">
        <v>63</v>
      </c>
      <c r="D4592" s="341">
        <v>57.03</v>
      </c>
      <c r="E4592">
        <v>67.55</v>
      </c>
    </row>
    <row r="4593" spans="1:5">
      <c r="A4593" s="339">
        <v>91978</v>
      </c>
      <c r="B4593" s="340" t="s">
        <v>9467</v>
      </c>
      <c r="C4593" s="339" t="s">
        <v>63</v>
      </c>
      <c r="D4593" s="341">
        <v>44.82</v>
      </c>
      <c r="E4593">
        <v>52.59</v>
      </c>
    </row>
    <row r="4594" spans="1:5">
      <c r="A4594" s="339">
        <v>92029</v>
      </c>
      <c r="B4594" s="340" t="s">
        <v>9468</v>
      </c>
      <c r="C4594" s="339" t="s">
        <v>63</v>
      </c>
      <c r="D4594" s="341">
        <v>63.07</v>
      </c>
      <c r="E4594">
        <v>78.67</v>
      </c>
    </row>
    <row r="4595" spans="1:5">
      <c r="A4595" s="339">
        <v>92028</v>
      </c>
      <c r="B4595" s="340" t="s">
        <v>9469</v>
      </c>
      <c r="C4595" s="339" t="s">
        <v>63</v>
      </c>
      <c r="D4595" s="341">
        <v>50.86</v>
      </c>
      <c r="E4595">
        <v>63.71</v>
      </c>
    </row>
    <row r="4596" spans="1:5">
      <c r="A4596" s="339">
        <v>92031</v>
      </c>
      <c r="B4596" s="340" t="s">
        <v>9470</v>
      </c>
      <c r="C4596" s="339" t="s">
        <v>63</v>
      </c>
      <c r="D4596" s="341">
        <v>86.12</v>
      </c>
      <c r="E4596">
        <v>107.37</v>
      </c>
    </row>
    <row r="4597" spans="1:5">
      <c r="A4597" s="339">
        <v>92030</v>
      </c>
      <c r="B4597" s="340" t="s">
        <v>9471</v>
      </c>
      <c r="C4597" s="339" t="s">
        <v>63</v>
      </c>
      <c r="D4597" s="341">
        <v>73.91</v>
      </c>
      <c r="E4597">
        <v>92.41</v>
      </c>
    </row>
    <row r="4598" spans="1:5">
      <c r="A4598" s="339">
        <v>91955</v>
      </c>
      <c r="B4598" s="340" t="s">
        <v>599</v>
      </c>
      <c r="C4598" s="339" t="s">
        <v>63</v>
      </c>
      <c r="D4598" s="341">
        <v>39.96</v>
      </c>
      <c r="E4598">
        <v>49.89</v>
      </c>
    </row>
    <row r="4599" spans="1:5">
      <c r="A4599" s="339">
        <v>91954</v>
      </c>
      <c r="B4599" s="340" t="s">
        <v>1445</v>
      </c>
      <c r="C4599" s="339" t="s">
        <v>63</v>
      </c>
      <c r="D4599" s="341">
        <v>27.75</v>
      </c>
      <c r="E4599">
        <v>34.93</v>
      </c>
    </row>
    <row r="4600" spans="1:5">
      <c r="A4600" s="339">
        <v>92033</v>
      </c>
      <c r="B4600" s="340" t="s">
        <v>9472</v>
      </c>
      <c r="C4600" s="339" t="s">
        <v>63</v>
      </c>
      <c r="D4600" s="341">
        <v>87.54</v>
      </c>
      <c r="E4600">
        <v>108.59</v>
      </c>
    </row>
    <row r="4601" spans="1:5">
      <c r="A4601" s="339">
        <v>92032</v>
      </c>
      <c r="B4601" s="340" t="s">
        <v>9473</v>
      </c>
      <c r="C4601" s="339" t="s">
        <v>63</v>
      </c>
      <c r="D4601" s="341">
        <v>75.33</v>
      </c>
      <c r="E4601">
        <v>93.63</v>
      </c>
    </row>
    <row r="4602" spans="1:5">
      <c r="A4602" s="339">
        <v>91961</v>
      </c>
      <c r="B4602" s="340" t="s">
        <v>9474</v>
      </c>
      <c r="C4602" s="339" t="s">
        <v>63</v>
      </c>
      <c r="D4602" s="341">
        <v>64.489999999999995</v>
      </c>
      <c r="E4602">
        <v>79.89</v>
      </c>
    </row>
    <row r="4603" spans="1:5">
      <c r="A4603" s="339">
        <v>91960</v>
      </c>
      <c r="B4603" s="340" t="s">
        <v>9475</v>
      </c>
      <c r="C4603" s="339" t="s">
        <v>63</v>
      </c>
      <c r="D4603" s="341">
        <v>52.28</v>
      </c>
      <c r="E4603">
        <v>64.930000000000007</v>
      </c>
    </row>
    <row r="4604" spans="1:5">
      <c r="A4604" s="339">
        <v>91969</v>
      </c>
      <c r="B4604" s="340" t="s">
        <v>605</v>
      </c>
      <c r="C4604" s="339" t="s">
        <v>63</v>
      </c>
      <c r="D4604" s="341">
        <v>88.96</v>
      </c>
      <c r="E4604">
        <v>109.81</v>
      </c>
    </row>
    <row r="4605" spans="1:5">
      <c r="A4605" s="339">
        <v>91968</v>
      </c>
      <c r="B4605" s="340" t="s">
        <v>1447</v>
      </c>
      <c r="C4605" s="339" t="s">
        <v>63</v>
      </c>
      <c r="D4605" s="341">
        <v>76.75</v>
      </c>
      <c r="E4605">
        <v>94.85</v>
      </c>
    </row>
    <row r="4606" spans="1:5">
      <c r="A4606" s="339">
        <v>91985</v>
      </c>
      <c r="B4606" s="340" t="s">
        <v>9476</v>
      </c>
      <c r="C4606" s="339" t="s">
        <v>63</v>
      </c>
      <c r="D4606" s="341">
        <v>31.51</v>
      </c>
      <c r="E4606">
        <v>39.659999999999997</v>
      </c>
    </row>
    <row r="4607" spans="1:5">
      <c r="A4607" s="339">
        <v>91984</v>
      </c>
      <c r="B4607" s="340" t="s">
        <v>9477</v>
      </c>
      <c r="C4607" s="339" t="s">
        <v>63</v>
      </c>
      <c r="D4607" s="341">
        <v>19.3</v>
      </c>
      <c r="E4607">
        <v>24.7</v>
      </c>
    </row>
    <row r="4608" spans="1:5">
      <c r="A4608" s="339">
        <v>91989</v>
      </c>
      <c r="B4608" s="340" t="s">
        <v>9478</v>
      </c>
      <c r="C4608" s="339" t="s">
        <v>63</v>
      </c>
      <c r="D4608" s="341">
        <v>36.6</v>
      </c>
      <c r="E4608">
        <v>44.04</v>
      </c>
    </row>
    <row r="4609" spans="1:5">
      <c r="A4609" s="339">
        <v>91988</v>
      </c>
      <c r="B4609" s="340" t="s">
        <v>9479</v>
      </c>
      <c r="C4609" s="339" t="s">
        <v>63</v>
      </c>
      <c r="D4609" s="341">
        <v>24.39</v>
      </c>
      <c r="E4609">
        <v>29.08</v>
      </c>
    </row>
    <row r="4610" spans="1:5">
      <c r="A4610" s="339">
        <v>92023</v>
      </c>
      <c r="B4610" s="340" t="s">
        <v>9480</v>
      </c>
      <c r="C4610" s="339" t="s">
        <v>63</v>
      </c>
      <c r="D4610" s="341">
        <v>55.97</v>
      </c>
      <c r="E4610">
        <v>69.569999999999993</v>
      </c>
    </row>
    <row r="4611" spans="1:5">
      <c r="A4611" s="339">
        <v>92022</v>
      </c>
      <c r="B4611" s="340" t="s">
        <v>9481</v>
      </c>
      <c r="C4611" s="339" t="s">
        <v>63</v>
      </c>
      <c r="D4611" s="341">
        <v>43.76</v>
      </c>
      <c r="E4611">
        <v>54.61</v>
      </c>
    </row>
    <row r="4612" spans="1:5">
      <c r="A4612" s="339">
        <v>92025</v>
      </c>
      <c r="B4612" s="340" t="s">
        <v>9482</v>
      </c>
      <c r="C4612" s="339" t="s">
        <v>63</v>
      </c>
      <c r="D4612" s="341">
        <v>79.08</v>
      </c>
      <c r="E4612">
        <v>98.35</v>
      </c>
    </row>
    <row r="4613" spans="1:5">
      <c r="A4613" s="339">
        <v>92024</v>
      </c>
      <c r="B4613" s="340" t="s">
        <v>9483</v>
      </c>
      <c r="C4613" s="339" t="s">
        <v>63</v>
      </c>
      <c r="D4613" s="341">
        <v>66.87</v>
      </c>
      <c r="E4613">
        <v>83.39</v>
      </c>
    </row>
    <row r="4614" spans="1:5">
      <c r="A4614" s="339">
        <v>91957</v>
      </c>
      <c r="B4614" s="340" t="s">
        <v>9484</v>
      </c>
      <c r="C4614" s="339" t="s">
        <v>63</v>
      </c>
      <c r="D4614" s="341">
        <v>57.39</v>
      </c>
      <c r="E4614">
        <v>70.790000000000006</v>
      </c>
    </row>
    <row r="4615" spans="1:5">
      <c r="A4615" s="339">
        <v>91956</v>
      </c>
      <c r="B4615" s="340" t="s">
        <v>9485</v>
      </c>
      <c r="C4615" s="339" t="s">
        <v>63</v>
      </c>
      <c r="D4615" s="341">
        <v>45.18</v>
      </c>
      <c r="E4615">
        <v>55.83</v>
      </c>
    </row>
    <row r="4616" spans="1:5">
      <c r="A4616" s="339">
        <v>91963</v>
      </c>
      <c r="B4616" s="340" t="s">
        <v>9486</v>
      </c>
      <c r="C4616" s="339" t="s">
        <v>63</v>
      </c>
      <c r="D4616" s="341">
        <v>81.92</v>
      </c>
      <c r="E4616">
        <v>100.79</v>
      </c>
    </row>
    <row r="4617" spans="1:5">
      <c r="A4617" s="339">
        <v>91962</v>
      </c>
      <c r="B4617" s="340" t="s">
        <v>9487</v>
      </c>
      <c r="C4617" s="339" t="s">
        <v>63</v>
      </c>
      <c r="D4617" s="341">
        <v>69.709999999999994</v>
      </c>
      <c r="E4617">
        <v>85.83</v>
      </c>
    </row>
    <row r="4618" spans="1:5">
      <c r="A4618" s="339">
        <v>91953</v>
      </c>
      <c r="B4618" s="340" t="s">
        <v>596</v>
      </c>
      <c r="C4618" s="339" t="s">
        <v>63</v>
      </c>
      <c r="D4618" s="341">
        <v>32.909999999999997</v>
      </c>
      <c r="E4618">
        <v>40.869999999999997</v>
      </c>
    </row>
    <row r="4619" spans="1:5">
      <c r="A4619" s="339">
        <v>91952</v>
      </c>
      <c r="B4619" s="340" t="s">
        <v>1443</v>
      </c>
      <c r="C4619" s="339" t="s">
        <v>63</v>
      </c>
      <c r="D4619" s="341">
        <v>20.7</v>
      </c>
      <c r="E4619">
        <v>25.91</v>
      </c>
    </row>
    <row r="4620" spans="1:5">
      <c r="A4620" s="339">
        <v>92035</v>
      </c>
      <c r="B4620" s="340" t="s">
        <v>9488</v>
      </c>
      <c r="C4620" s="339" t="s">
        <v>63</v>
      </c>
      <c r="D4620" s="341">
        <v>80.5</v>
      </c>
      <c r="E4620">
        <v>99.57</v>
      </c>
    </row>
    <row r="4621" spans="1:5">
      <c r="A4621" s="339">
        <v>92034</v>
      </c>
      <c r="B4621" s="340" t="s">
        <v>9489</v>
      </c>
      <c r="C4621" s="339" t="s">
        <v>63</v>
      </c>
      <c r="D4621" s="341">
        <v>68.290000000000006</v>
      </c>
      <c r="E4621">
        <v>84.61</v>
      </c>
    </row>
    <row r="4622" spans="1:5">
      <c r="A4622" s="339">
        <v>92027</v>
      </c>
      <c r="B4622" s="340" t="s">
        <v>9490</v>
      </c>
      <c r="C4622" s="339" t="s">
        <v>63</v>
      </c>
      <c r="D4622" s="341">
        <v>73.459999999999994</v>
      </c>
      <c r="E4622">
        <v>90.55</v>
      </c>
    </row>
    <row r="4623" spans="1:5">
      <c r="A4623" s="339">
        <v>92026</v>
      </c>
      <c r="B4623" s="340" t="s">
        <v>9491</v>
      </c>
      <c r="C4623" s="339" t="s">
        <v>63</v>
      </c>
      <c r="D4623" s="341">
        <v>61.25</v>
      </c>
      <c r="E4623">
        <v>75.59</v>
      </c>
    </row>
    <row r="4624" spans="1:5">
      <c r="A4624" s="339">
        <v>91965</v>
      </c>
      <c r="B4624" s="340" t="s">
        <v>9492</v>
      </c>
      <c r="C4624" s="339" t="s">
        <v>63</v>
      </c>
      <c r="D4624" s="341">
        <v>74.88</v>
      </c>
      <c r="E4624">
        <v>91.77</v>
      </c>
    </row>
    <row r="4625" spans="1:5">
      <c r="A4625" s="339">
        <v>91964</v>
      </c>
      <c r="B4625" s="340" t="s">
        <v>9493</v>
      </c>
      <c r="C4625" s="339" t="s">
        <v>63</v>
      </c>
      <c r="D4625" s="341">
        <v>62.67</v>
      </c>
      <c r="E4625">
        <v>76.81</v>
      </c>
    </row>
    <row r="4626" spans="1:5">
      <c r="A4626" s="339">
        <v>91973</v>
      </c>
      <c r="B4626" s="340" t="s">
        <v>9494</v>
      </c>
      <c r="C4626" s="339" t="s">
        <v>63</v>
      </c>
      <c r="D4626" s="341">
        <v>105.95</v>
      </c>
      <c r="E4626">
        <v>128.46</v>
      </c>
    </row>
    <row r="4627" spans="1:5">
      <c r="A4627" s="339">
        <v>91972</v>
      </c>
      <c r="B4627" s="340" t="s">
        <v>9495</v>
      </c>
      <c r="C4627" s="339" t="s">
        <v>63</v>
      </c>
      <c r="D4627" s="341">
        <v>87.61</v>
      </c>
      <c r="E4627">
        <v>107.45</v>
      </c>
    </row>
    <row r="4628" spans="1:5">
      <c r="A4628" s="339">
        <v>91959</v>
      </c>
      <c r="B4628" s="340" t="s">
        <v>602</v>
      </c>
      <c r="C4628" s="339" t="s">
        <v>63</v>
      </c>
      <c r="D4628" s="341">
        <v>50.4</v>
      </c>
      <c r="E4628">
        <v>61.85</v>
      </c>
    </row>
    <row r="4629" spans="1:5">
      <c r="A4629" s="339">
        <v>91958</v>
      </c>
      <c r="B4629" s="340" t="s">
        <v>1446</v>
      </c>
      <c r="C4629" s="339" t="s">
        <v>63</v>
      </c>
      <c r="D4629" s="341">
        <v>38.19</v>
      </c>
      <c r="E4629">
        <v>46.89</v>
      </c>
    </row>
    <row r="4630" spans="1:5">
      <c r="A4630" s="339">
        <v>91971</v>
      </c>
      <c r="B4630" s="340" t="s">
        <v>9496</v>
      </c>
      <c r="C4630" s="339" t="s">
        <v>63</v>
      </c>
      <c r="D4630" s="341">
        <v>98.86</v>
      </c>
      <c r="E4630">
        <v>119.36</v>
      </c>
    </row>
    <row r="4631" spans="1:5">
      <c r="A4631" s="339">
        <v>91970</v>
      </c>
      <c r="B4631" s="340" t="s">
        <v>9497</v>
      </c>
      <c r="C4631" s="339" t="s">
        <v>63</v>
      </c>
      <c r="D4631" s="341">
        <v>80.52</v>
      </c>
      <c r="E4631">
        <v>98.35</v>
      </c>
    </row>
    <row r="4632" spans="1:5">
      <c r="A4632" s="339">
        <v>91967</v>
      </c>
      <c r="B4632" s="340" t="s">
        <v>608</v>
      </c>
      <c r="C4632" s="339" t="s">
        <v>63</v>
      </c>
      <c r="D4632" s="341">
        <v>67.89</v>
      </c>
      <c r="E4632">
        <v>82.83</v>
      </c>
    </row>
    <row r="4633" spans="1:5">
      <c r="A4633" s="339">
        <v>91966</v>
      </c>
      <c r="B4633" s="340" t="s">
        <v>1448</v>
      </c>
      <c r="C4633" s="339" t="s">
        <v>63</v>
      </c>
      <c r="D4633" s="341">
        <v>55.68</v>
      </c>
      <c r="E4633">
        <v>67.87</v>
      </c>
    </row>
    <row r="4634" spans="1:5">
      <c r="A4634" s="339">
        <v>91975</v>
      </c>
      <c r="B4634" s="340" t="s">
        <v>9498</v>
      </c>
      <c r="C4634" s="339" t="s">
        <v>63</v>
      </c>
      <c r="D4634" s="341">
        <v>91.81</v>
      </c>
      <c r="E4634">
        <v>110.34</v>
      </c>
    </row>
    <row r="4635" spans="1:5">
      <c r="A4635" s="339">
        <v>91974</v>
      </c>
      <c r="B4635" s="340" t="s">
        <v>9499</v>
      </c>
      <c r="C4635" s="339" t="s">
        <v>63</v>
      </c>
      <c r="D4635" s="341">
        <v>73.47</v>
      </c>
      <c r="E4635">
        <v>89.33</v>
      </c>
    </row>
    <row r="4636" spans="1:5">
      <c r="A4636" s="339">
        <v>91977</v>
      </c>
      <c r="B4636" s="340" t="s">
        <v>9500</v>
      </c>
      <c r="C4636" s="339" t="s">
        <v>63</v>
      </c>
      <c r="D4636" s="341">
        <v>126.84</v>
      </c>
      <c r="E4636">
        <v>152.38</v>
      </c>
    </row>
    <row r="4637" spans="1:5">
      <c r="A4637" s="339">
        <v>91976</v>
      </c>
      <c r="B4637" s="340" t="s">
        <v>9501</v>
      </c>
      <c r="C4637" s="339" t="s">
        <v>63</v>
      </c>
      <c r="D4637" s="341">
        <v>108.5</v>
      </c>
      <c r="E4637">
        <v>131.37</v>
      </c>
    </row>
    <row r="4638" spans="1:5">
      <c r="A4638" s="339">
        <v>91874</v>
      </c>
      <c r="B4638" s="340" t="s">
        <v>9502</v>
      </c>
      <c r="C4638" s="339" t="s">
        <v>63</v>
      </c>
      <c r="D4638" s="341">
        <v>7.43</v>
      </c>
      <c r="E4638">
        <v>10.3</v>
      </c>
    </row>
    <row r="4639" spans="1:5">
      <c r="A4639" s="339">
        <v>91878</v>
      </c>
      <c r="B4639" s="340" t="s">
        <v>9503</v>
      </c>
      <c r="C4639" s="339" t="s">
        <v>63</v>
      </c>
      <c r="D4639" s="341">
        <v>5.92</v>
      </c>
      <c r="E4639">
        <v>7.99</v>
      </c>
    </row>
    <row r="4640" spans="1:5">
      <c r="A4640" s="339">
        <v>91882</v>
      </c>
      <c r="B4640" s="340" t="s">
        <v>9504</v>
      </c>
      <c r="C4640" s="339" t="s">
        <v>63</v>
      </c>
      <c r="D4640" s="341">
        <v>10.55</v>
      </c>
      <c r="E4640">
        <v>15.09</v>
      </c>
    </row>
    <row r="4641" spans="1:5">
      <c r="A4641" s="339">
        <v>91875</v>
      </c>
      <c r="B4641" s="340" t="s">
        <v>9505</v>
      </c>
      <c r="C4641" s="339" t="s">
        <v>63</v>
      </c>
      <c r="D4641" s="341">
        <v>8.81</v>
      </c>
      <c r="E4641">
        <v>11.91</v>
      </c>
    </row>
    <row r="4642" spans="1:5">
      <c r="A4642" s="339">
        <v>91879</v>
      </c>
      <c r="B4642" s="340" t="s">
        <v>9506</v>
      </c>
      <c r="C4642" s="339" t="s">
        <v>63</v>
      </c>
      <c r="D4642" s="341">
        <v>7.3</v>
      </c>
      <c r="E4642">
        <v>9.6</v>
      </c>
    </row>
    <row r="4643" spans="1:5">
      <c r="A4643" s="339">
        <v>91884</v>
      </c>
      <c r="B4643" s="340" t="s">
        <v>9507</v>
      </c>
      <c r="C4643" s="339" t="s">
        <v>63</v>
      </c>
      <c r="D4643" s="341">
        <v>11.93</v>
      </c>
      <c r="E4643">
        <v>16.690000000000001</v>
      </c>
    </row>
    <row r="4644" spans="1:5">
      <c r="A4644" s="339">
        <v>91876</v>
      </c>
      <c r="B4644" s="340" t="s">
        <v>9508</v>
      </c>
      <c r="C4644" s="339" t="s">
        <v>63</v>
      </c>
      <c r="D4644" s="341">
        <v>10.67</v>
      </c>
      <c r="E4644">
        <v>14.14</v>
      </c>
    </row>
    <row r="4645" spans="1:5">
      <c r="A4645" s="339">
        <v>91880</v>
      </c>
      <c r="B4645" s="340" t="s">
        <v>9509</v>
      </c>
      <c r="C4645" s="339" t="s">
        <v>63</v>
      </c>
      <c r="D4645" s="341">
        <v>9.17</v>
      </c>
      <c r="E4645">
        <v>11.83</v>
      </c>
    </row>
    <row r="4646" spans="1:5">
      <c r="A4646" s="339">
        <v>91885</v>
      </c>
      <c r="B4646" s="340" t="s">
        <v>9510</v>
      </c>
      <c r="C4646" s="339" t="s">
        <v>63</v>
      </c>
      <c r="D4646" s="341">
        <v>13.75</v>
      </c>
      <c r="E4646">
        <v>18.850000000000001</v>
      </c>
    </row>
    <row r="4647" spans="1:5">
      <c r="A4647" s="339">
        <v>91877</v>
      </c>
      <c r="B4647" s="340" t="s">
        <v>9511</v>
      </c>
      <c r="C4647" s="339" t="s">
        <v>63</v>
      </c>
      <c r="D4647" s="341">
        <v>13.34</v>
      </c>
      <c r="E4647">
        <v>17</v>
      </c>
    </row>
    <row r="4648" spans="1:5">
      <c r="A4648" s="339">
        <v>91881</v>
      </c>
      <c r="B4648" s="340" t="s">
        <v>9512</v>
      </c>
      <c r="C4648" s="339" t="s">
        <v>63</v>
      </c>
      <c r="D4648" s="341">
        <v>11.83</v>
      </c>
      <c r="E4648">
        <v>14.69</v>
      </c>
    </row>
    <row r="4649" spans="1:5">
      <c r="A4649" s="339">
        <v>91886</v>
      </c>
      <c r="B4649" s="340" t="s">
        <v>9513</v>
      </c>
      <c r="C4649" s="339" t="s">
        <v>63</v>
      </c>
      <c r="D4649" s="341">
        <v>16.36</v>
      </c>
      <c r="E4649">
        <v>21.62</v>
      </c>
    </row>
    <row r="4650" spans="1:5">
      <c r="A4650" s="339">
        <v>91945</v>
      </c>
      <c r="B4650" s="340" t="s">
        <v>9514</v>
      </c>
      <c r="C4650" s="339" t="s">
        <v>63</v>
      </c>
      <c r="D4650" s="341">
        <v>15.28</v>
      </c>
      <c r="E4650">
        <v>19.670000000000002</v>
      </c>
    </row>
    <row r="4651" spans="1:5">
      <c r="A4651" s="339">
        <v>91947</v>
      </c>
      <c r="B4651" s="340" t="s">
        <v>9515</v>
      </c>
      <c r="C4651" s="339" t="s">
        <v>63</v>
      </c>
      <c r="D4651" s="341">
        <v>10.29</v>
      </c>
      <c r="E4651">
        <v>12.02</v>
      </c>
    </row>
    <row r="4652" spans="1:5">
      <c r="A4652" s="339">
        <v>91946</v>
      </c>
      <c r="B4652" s="340" t="s">
        <v>1444</v>
      </c>
      <c r="C4652" s="339" t="s">
        <v>63</v>
      </c>
      <c r="D4652" s="341">
        <v>12.21</v>
      </c>
      <c r="E4652">
        <v>14.96</v>
      </c>
    </row>
    <row r="4653" spans="1:5">
      <c r="A4653" s="339">
        <v>91949</v>
      </c>
      <c r="B4653" s="340" t="s">
        <v>9516</v>
      </c>
      <c r="C4653" s="339" t="s">
        <v>63</v>
      </c>
      <c r="D4653" s="341">
        <v>22.09</v>
      </c>
      <c r="E4653">
        <v>26.75</v>
      </c>
    </row>
    <row r="4654" spans="1:5">
      <c r="A4654" s="339">
        <v>91951</v>
      </c>
      <c r="B4654" s="340" t="s">
        <v>9517</v>
      </c>
      <c r="C4654" s="339" t="s">
        <v>63</v>
      </c>
      <c r="D4654" s="341">
        <v>16.11</v>
      </c>
      <c r="E4654">
        <v>17.600000000000001</v>
      </c>
    </row>
    <row r="4655" spans="1:5">
      <c r="A4655" s="339">
        <v>91950</v>
      </c>
      <c r="B4655" s="340" t="s">
        <v>9518</v>
      </c>
      <c r="C4655" s="339" t="s">
        <v>63</v>
      </c>
      <c r="D4655" s="341">
        <v>18.34</v>
      </c>
      <c r="E4655">
        <v>21.01</v>
      </c>
    </row>
    <row r="4656" spans="1:5">
      <c r="A4656" s="339">
        <v>91992</v>
      </c>
      <c r="B4656" s="340" t="s">
        <v>9519</v>
      </c>
      <c r="C4656" s="339" t="s">
        <v>63</v>
      </c>
      <c r="D4656" s="341">
        <v>48.63</v>
      </c>
      <c r="E4656">
        <v>64.12</v>
      </c>
    </row>
    <row r="4657" spans="1:5">
      <c r="A4657" s="339">
        <v>91990</v>
      </c>
      <c r="B4657" s="340" t="s">
        <v>9520</v>
      </c>
      <c r="C4657" s="339" t="s">
        <v>63</v>
      </c>
      <c r="D4657" s="341">
        <v>36.42</v>
      </c>
      <c r="E4657">
        <v>49.16</v>
      </c>
    </row>
    <row r="4658" spans="1:5">
      <c r="A4658" s="339">
        <v>91993</v>
      </c>
      <c r="B4658" s="340" t="s">
        <v>9521</v>
      </c>
      <c r="C4658" s="339" t="s">
        <v>63</v>
      </c>
      <c r="D4658" s="341">
        <v>51.37</v>
      </c>
      <c r="E4658">
        <v>66.48</v>
      </c>
    </row>
    <row r="4659" spans="1:5">
      <c r="A4659" s="339">
        <v>91991</v>
      </c>
      <c r="B4659" s="340" t="s">
        <v>9522</v>
      </c>
      <c r="C4659" s="339" t="s">
        <v>63</v>
      </c>
      <c r="D4659" s="341">
        <v>39.159999999999997</v>
      </c>
      <c r="E4659">
        <v>51.52</v>
      </c>
    </row>
    <row r="4660" spans="1:5">
      <c r="A4660" s="339">
        <v>92000</v>
      </c>
      <c r="B4660" s="340" t="s">
        <v>614</v>
      </c>
      <c r="C4660" s="339" t="s">
        <v>63</v>
      </c>
      <c r="D4660" s="341">
        <v>34.64</v>
      </c>
      <c r="E4660">
        <v>42.69</v>
      </c>
    </row>
    <row r="4661" spans="1:5">
      <c r="A4661" s="339">
        <v>91998</v>
      </c>
      <c r="B4661" s="340" t="s">
        <v>1450</v>
      </c>
      <c r="C4661" s="339" t="s">
        <v>63</v>
      </c>
      <c r="D4661" s="341">
        <v>22.43</v>
      </c>
      <c r="E4661">
        <v>27.73</v>
      </c>
    </row>
    <row r="4662" spans="1:5">
      <c r="A4662" s="339">
        <v>92001</v>
      </c>
      <c r="B4662" s="340" t="s">
        <v>9523</v>
      </c>
      <c r="C4662" s="339" t="s">
        <v>63</v>
      </c>
      <c r="D4662" s="341">
        <v>37.380000000000003</v>
      </c>
      <c r="E4662">
        <v>45.05</v>
      </c>
    </row>
    <row r="4663" spans="1:5">
      <c r="A4663" s="339">
        <v>91999</v>
      </c>
      <c r="B4663" s="340" t="s">
        <v>9524</v>
      </c>
      <c r="C4663" s="339" t="s">
        <v>63</v>
      </c>
      <c r="D4663" s="341">
        <v>25.17</v>
      </c>
      <c r="E4663">
        <v>30.09</v>
      </c>
    </row>
    <row r="4664" spans="1:5">
      <c r="A4664" s="339">
        <v>92008</v>
      </c>
      <c r="B4664" s="340" t="s">
        <v>620</v>
      </c>
      <c r="C4664" s="339" t="s">
        <v>63</v>
      </c>
      <c r="D4664" s="341">
        <v>53.79</v>
      </c>
      <c r="E4664">
        <v>65.42</v>
      </c>
    </row>
    <row r="4665" spans="1:5">
      <c r="A4665" s="339">
        <v>92006</v>
      </c>
      <c r="B4665" s="340" t="s">
        <v>1452</v>
      </c>
      <c r="C4665" s="339" t="s">
        <v>63</v>
      </c>
      <c r="D4665" s="341">
        <v>41.58</v>
      </c>
      <c r="E4665">
        <v>50.46</v>
      </c>
    </row>
    <row r="4666" spans="1:5">
      <c r="A4666" s="339">
        <v>92009</v>
      </c>
      <c r="B4666" s="340" t="s">
        <v>9525</v>
      </c>
      <c r="C4666" s="339" t="s">
        <v>63</v>
      </c>
      <c r="D4666" s="341">
        <v>59.27</v>
      </c>
      <c r="E4666">
        <v>70.14</v>
      </c>
    </row>
    <row r="4667" spans="1:5">
      <c r="A4667" s="339">
        <v>92007</v>
      </c>
      <c r="B4667" s="340" t="s">
        <v>9526</v>
      </c>
      <c r="C4667" s="339" t="s">
        <v>63</v>
      </c>
      <c r="D4667" s="341">
        <v>47.06</v>
      </c>
      <c r="E4667">
        <v>55.18</v>
      </c>
    </row>
    <row r="4668" spans="1:5">
      <c r="A4668" s="339">
        <v>92016</v>
      </c>
      <c r="B4668" s="340" t="s">
        <v>9527</v>
      </c>
      <c r="C4668" s="339" t="s">
        <v>63</v>
      </c>
      <c r="D4668" s="341">
        <v>72.94</v>
      </c>
      <c r="E4668">
        <v>88.15</v>
      </c>
    </row>
    <row r="4669" spans="1:5">
      <c r="A4669" s="339">
        <v>92014</v>
      </c>
      <c r="B4669" s="340" t="s">
        <v>9528</v>
      </c>
      <c r="C4669" s="339" t="s">
        <v>63</v>
      </c>
      <c r="D4669" s="341">
        <v>60.73</v>
      </c>
      <c r="E4669">
        <v>73.19</v>
      </c>
    </row>
    <row r="4670" spans="1:5">
      <c r="A4670" s="339">
        <v>92017</v>
      </c>
      <c r="B4670" s="340" t="s">
        <v>9529</v>
      </c>
      <c r="C4670" s="339" t="s">
        <v>63</v>
      </c>
      <c r="D4670" s="341">
        <v>81.16</v>
      </c>
      <c r="E4670">
        <v>95.23</v>
      </c>
    </row>
    <row r="4671" spans="1:5">
      <c r="A4671" s="339">
        <v>92015</v>
      </c>
      <c r="B4671" s="340" t="s">
        <v>9530</v>
      </c>
      <c r="C4671" s="339" t="s">
        <v>63</v>
      </c>
      <c r="D4671" s="341">
        <v>68.95</v>
      </c>
      <c r="E4671">
        <v>80.27</v>
      </c>
    </row>
    <row r="4672" spans="1:5">
      <c r="A4672" s="339">
        <v>92019</v>
      </c>
      <c r="B4672" s="340" t="s">
        <v>9531</v>
      </c>
      <c r="C4672" s="339" t="s">
        <v>63</v>
      </c>
      <c r="D4672" s="341">
        <v>98.8</v>
      </c>
      <c r="E4672">
        <v>117.8</v>
      </c>
    </row>
    <row r="4673" spans="1:5">
      <c r="A4673" s="339">
        <v>92018</v>
      </c>
      <c r="B4673" s="340" t="s">
        <v>9532</v>
      </c>
      <c r="C4673" s="339" t="s">
        <v>63</v>
      </c>
      <c r="D4673" s="341">
        <v>80.459999999999994</v>
      </c>
      <c r="E4673">
        <v>96.79</v>
      </c>
    </row>
    <row r="4674" spans="1:5">
      <c r="A4674" s="339">
        <v>92021</v>
      </c>
      <c r="B4674" s="340" t="s">
        <v>9533</v>
      </c>
      <c r="C4674" s="339" t="s">
        <v>63</v>
      </c>
      <c r="D4674" s="341">
        <v>137.37</v>
      </c>
      <c r="E4674">
        <v>163.66</v>
      </c>
    </row>
    <row r="4675" spans="1:5">
      <c r="A4675" s="339">
        <v>92020</v>
      </c>
      <c r="B4675" s="340" t="s">
        <v>9534</v>
      </c>
      <c r="C4675" s="339" t="s">
        <v>63</v>
      </c>
      <c r="D4675" s="341">
        <v>119.03</v>
      </c>
      <c r="E4675">
        <v>142.65</v>
      </c>
    </row>
    <row r="4676" spans="1:5">
      <c r="A4676" s="339">
        <v>91996</v>
      </c>
      <c r="B4676" s="340" t="s">
        <v>611</v>
      </c>
      <c r="C4676" s="339" t="s">
        <v>63</v>
      </c>
      <c r="D4676" s="341">
        <v>38.54</v>
      </c>
      <c r="E4676">
        <v>48.67</v>
      </c>
    </row>
    <row r="4677" spans="1:5">
      <c r="A4677" s="339">
        <v>91994</v>
      </c>
      <c r="B4677" s="340" t="s">
        <v>1449</v>
      </c>
      <c r="C4677" s="339" t="s">
        <v>63</v>
      </c>
      <c r="D4677" s="341">
        <v>26.33</v>
      </c>
      <c r="E4677">
        <v>33.71</v>
      </c>
    </row>
    <row r="4678" spans="1:5">
      <c r="A4678" s="339">
        <v>91997</v>
      </c>
      <c r="B4678" s="340" t="s">
        <v>9535</v>
      </c>
      <c r="C4678" s="339" t="s">
        <v>63</v>
      </c>
      <c r="D4678" s="341">
        <v>41.28</v>
      </c>
      <c r="E4678">
        <v>51.03</v>
      </c>
    </row>
    <row r="4679" spans="1:5">
      <c r="A4679" s="339">
        <v>91995</v>
      </c>
      <c r="B4679" s="340" t="s">
        <v>9536</v>
      </c>
      <c r="C4679" s="339" t="s">
        <v>63</v>
      </c>
      <c r="D4679" s="341">
        <v>29.07</v>
      </c>
      <c r="E4679">
        <v>36.07</v>
      </c>
    </row>
    <row r="4680" spans="1:5">
      <c r="A4680" s="339">
        <v>92004</v>
      </c>
      <c r="B4680" s="340" t="s">
        <v>617</v>
      </c>
      <c r="C4680" s="339" t="s">
        <v>63</v>
      </c>
      <c r="D4680" s="341">
        <v>61.65</v>
      </c>
      <c r="E4680">
        <v>77.45</v>
      </c>
    </row>
    <row r="4681" spans="1:5">
      <c r="A4681" s="339">
        <v>92002</v>
      </c>
      <c r="B4681" s="340" t="s">
        <v>1451</v>
      </c>
      <c r="C4681" s="339" t="s">
        <v>63</v>
      </c>
      <c r="D4681" s="341">
        <v>49.44</v>
      </c>
      <c r="E4681">
        <v>62.49</v>
      </c>
    </row>
    <row r="4682" spans="1:5">
      <c r="A4682" s="339">
        <v>92005</v>
      </c>
      <c r="B4682" s="340" t="s">
        <v>9537</v>
      </c>
      <c r="C4682" s="339" t="s">
        <v>63</v>
      </c>
      <c r="D4682" s="341">
        <v>67.13</v>
      </c>
      <c r="E4682">
        <v>82.17</v>
      </c>
    </row>
    <row r="4683" spans="1:5">
      <c r="A4683" s="339">
        <v>92003</v>
      </c>
      <c r="B4683" s="340" t="s">
        <v>9538</v>
      </c>
      <c r="C4683" s="339" t="s">
        <v>63</v>
      </c>
      <c r="D4683" s="341">
        <v>54.92</v>
      </c>
      <c r="E4683">
        <v>67.209999999999994</v>
      </c>
    </row>
    <row r="4684" spans="1:5">
      <c r="A4684" s="339">
        <v>92012</v>
      </c>
      <c r="B4684" s="340" t="s">
        <v>9539</v>
      </c>
      <c r="C4684" s="339" t="s">
        <v>63</v>
      </c>
      <c r="D4684" s="341">
        <v>84.7</v>
      </c>
      <c r="E4684">
        <v>106.15</v>
      </c>
    </row>
    <row r="4685" spans="1:5">
      <c r="A4685" s="339">
        <v>92010</v>
      </c>
      <c r="B4685" s="340" t="s">
        <v>9540</v>
      </c>
      <c r="C4685" s="339" t="s">
        <v>63</v>
      </c>
      <c r="D4685" s="341">
        <v>72.489999999999995</v>
      </c>
      <c r="E4685">
        <v>91.19</v>
      </c>
    </row>
    <row r="4686" spans="1:5">
      <c r="A4686" s="339">
        <v>92013</v>
      </c>
      <c r="B4686" s="340" t="s">
        <v>9541</v>
      </c>
      <c r="C4686" s="339" t="s">
        <v>63</v>
      </c>
      <c r="D4686" s="341">
        <v>92.92</v>
      </c>
      <c r="E4686">
        <v>113.23</v>
      </c>
    </row>
    <row r="4687" spans="1:5">
      <c r="A4687" s="339">
        <v>92011</v>
      </c>
      <c r="B4687" s="340" t="s">
        <v>9542</v>
      </c>
      <c r="C4687" s="339" t="s">
        <v>63</v>
      </c>
      <c r="D4687" s="341">
        <v>80.709999999999994</v>
      </c>
      <c r="E4687">
        <v>98.27</v>
      </c>
    </row>
    <row r="4688" spans="1:5">
      <c r="A4688" s="339">
        <v>95777</v>
      </c>
      <c r="B4688" s="340" t="s">
        <v>9543</v>
      </c>
      <c r="C4688" s="339" t="s">
        <v>63</v>
      </c>
      <c r="D4688" s="341">
        <v>23.53</v>
      </c>
      <c r="E4688">
        <v>31.8</v>
      </c>
    </row>
    <row r="4689" spans="1:5">
      <c r="A4689" s="339">
        <v>95780</v>
      </c>
      <c r="B4689" s="340" t="s">
        <v>9544</v>
      </c>
      <c r="C4689" s="339" t="s">
        <v>63</v>
      </c>
      <c r="D4689" s="341">
        <v>27.24</v>
      </c>
      <c r="E4689">
        <v>36.35</v>
      </c>
    </row>
    <row r="4690" spans="1:5">
      <c r="A4690" s="339">
        <v>95783</v>
      </c>
      <c r="B4690" s="340" t="s">
        <v>9545</v>
      </c>
      <c r="C4690" s="339" t="s">
        <v>63</v>
      </c>
      <c r="D4690" s="341">
        <v>0</v>
      </c>
      <c r="E4690">
        <v>0</v>
      </c>
    </row>
    <row r="4691" spans="1:5">
      <c r="A4691" s="339">
        <v>95778</v>
      </c>
      <c r="B4691" s="340" t="s">
        <v>9546</v>
      </c>
      <c r="C4691" s="339" t="s">
        <v>63</v>
      </c>
      <c r="D4691" s="341">
        <v>27.21</v>
      </c>
      <c r="E4691">
        <v>37.29</v>
      </c>
    </row>
    <row r="4692" spans="1:5">
      <c r="A4692" s="339">
        <v>95781</v>
      </c>
      <c r="B4692" s="340" t="s">
        <v>9547</v>
      </c>
      <c r="C4692" s="339" t="s">
        <v>63</v>
      </c>
      <c r="D4692" s="341">
        <v>30.88</v>
      </c>
      <c r="E4692">
        <v>41.82</v>
      </c>
    </row>
    <row r="4693" spans="1:5">
      <c r="A4693" s="339">
        <v>95784</v>
      </c>
      <c r="B4693" s="340" t="s">
        <v>9548</v>
      </c>
      <c r="C4693" s="339" t="s">
        <v>63</v>
      </c>
      <c r="D4693" s="341">
        <v>0</v>
      </c>
      <c r="E4693">
        <v>0</v>
      </c>
    </row>
    <row r="4694" spans="1:5">
      <c r="A4694" s="339">
        <v>95782</v>
      </c>
      <c r="B4694" s="340" t="s">
        <v>9549</v>
      </c>
      <c r="C4694" s="339" t="s">
        <v>63</v>
      </c>
      <c r="D4694" s="341">
        <v>29.3</v>
      </c>
      <c r="E4694">
        <v>38.83</v>
      </c>
    </row>
    <row r="4695" spans="1:5">
      <c r="A4695" s="339">
        <v>95779</v>
      </c>
      <c r="B4695" s="340" t="s">
        <v>9550</v>
      </c>
      <c r="C4695" s="339" t="s">
        <v>63</v>
      </c>
      <c r="D4695" s="341">
        <v>21.73</v>
      </c>
      <c r="E4695">
        <v>29.63</v>
      </c>
    </row>
    <row r="4696" spans="1:5">
      <c r="A4696" s="339">
        <v>95785</v>
      </c>
      <c r="B4696" s="340" t="s">
        <v>9551</v>
      </c>
      <c r="C4696" s="339" t="s">
        <v>63</v>
      </c>
      <c r="D4696" s="341">
        <v>33.659999999999997</v>
      </c>
      <c r="E4696">
        <v>44.16</v>
      </c>
    </row>
    <row r="4697" spans="1:5">
      <c r="A4697" s="339">
        <v>95792</v>
      </c>
      <c r="B4697" s="340" t="s">
        <v>9552</v>
      </c>
      <c r="C4697" s="339" t="s">
        <v>63</v>
      </c>
      <c r="D4697" s="341">
        <v>0</v>
      </c>
      <c r="E4697">
        <v>0</v>
      </c>
    </row>
    <row r="4698" spans="1:5">
      <c r="A4698" s="339">
        <v>95793</v>
      </c>
      <c r="B4698" s="340" t="s">
        <v>9553</v>
      </c>
      <c r="C4698" s="339" t="s">
        <v>63</v>
      </c>
      <c r="D4698" s="341">
        <v>0</v>
      </c>
      <c r="E4698">
        <v>0</v>
      </c>
    </row>
    <row r="4699" spans="1:5">
      <c r="A4699" s="339">
        <v>95794</v>
      </c>
      <c r="B4699" s="340" t="s">
        <v>9554</v>
      </c>
      <c r="C4699" s="339" t="s">
        <v>63</v>
      </c>
      <c r="D4699" s="341">
        <v>0</v>
      </c>
      <c r="E4699">
        <v>0</v>
      </c>
    </row>
    <row r="4700" spans="1:5">
      <c r="A4700" s="339">
        <v>95786</v>
      </c>
      <c r="B4700" s="340" t="s">
        <v>9555</v>
      </c>
      <c r="C4700" s="339" t="s">
        <v>63</v>
      </c>
      <c r="D4700" s="341">
        <v>0</v>
      </c>
      <c r="E4700">
        <v>0</v>
      </c>
    </row>
    <row r="4701" spans="1:5">
      <c r="A4701" s="339">
        <v>95788</v>
      </c>
      <c r="B4701" s="340" t="s">
        <v>9556</v>
      </c>
      <c r="C4701" s="339" t="s">
        <v>63</v>
      </c>
      <c r="D4701" s="341">
        <v>0</v>
      </c>
      <c r="E4701">
        <v>0</v>
      </c>
    </row>
    <row r="4702" spans="1:5">
      <c r="A4702" s="339">
        <v>95790</v>
      </c>
      <c r="B4702" s="340" t="s">
        <v>9557</v>
      </c>
      <c r="C4702" s="339" t="s">
        <v>63</v>
      </c>
      <c r="D4702" s="341">
        <v>0</v>
      </c>
      <c r="E4702">
        <v>0</v>
      </c>
    </row>
    <row r="4703" spans="1:5">
      <c r="A4703" s="339">
        <v>95787</v>
      </c>
      <c r="B4703" s="340" t="s">
        <v>9558</v>
      </c>
      <c r="C4703" s="339" t="s">
        <v>63</v>
      </c>
      <c r="D4703" s="341">
        <v>27.93</v>
      </c>
      <c r="E4703">
        <v>39.19</v>
      </c>
    </row>
    <row r="4704" spans="1:5">
      <c r="A4704" s="339">
        <v>95789</v>
      </c>
      <c r="B4704" s="340" t="s">
        <v>9559</v>
      </c>
      <c r="C4704" s="339" t="s">
        <v>63</v>
      </c>
      <c r="D4704" s="341">
        <v>34.83</v>
      </c>
      <c r="E4704">
        <v>47.68</v>
      </c>
    </row>
    <row r="4705" spans="1:5">
      <c r="A4705" s="339">
        <v>95791</v>
      </c>
      <c r="B4705" s="340" t="s">
        <v>9560</v>
      </c>
      <c r="C4705" s="339" t="s">
        <v>63</v>
      </c>
      <c r="D4705" s="341">
        <v>45.2</v>
      </c>
      <c r="E4705">
        <v>60.4</v>
      </c>
    </row>
    <row r="4706" spans="1:5">
      <c r="A4706" s="339">
        <v>95795</v>
      </c>
      <c r="B4706" s="340" t="s">
        <v>9561</v>
      </c>
      <c r="C4706" s="339" t="s">
        <v>63</v>
      </c>
      <c r="D4706" s="341">
        <v>32.58</v>
      </c>
      <c r="E4706">
        <v>45.85</v>
      </c>
    </row>
    <row r="4707" spans="1:5">
      <c r="A4707" s="339">
        <v>95796</v>
      </c>
      <c r="B4707" s="340" t="s">
        <v>9562</v>
      </c>
      <c r="C4707" s="339" t="s">
        <v>63</v>
      </c>
      <c r="D4707" s="341">
        <v>41.12</v>
      </c>
      <c r="E4707">
        <v>56.37</v>
      </c>
    </row>
    <row r="4708" spans="1:5">
      <c r="A4708" s="339">
        <v>95797</v>
      </c>
      <c r="B4708" s="340" t="s">
        <v>9563</v>
      </c>
      <c r="C4708" s="339" t="s">
        <v>63</v>
      </c>
      <c r="D4708" s="341">
        <v>52.15</v>
      </c>
      <c r="E4708">
        <v>69.95</v>
      </c>
    </row>
    <row r="4709" spans="1:5">
      <c r="A4709" s="339">
        <v>95798</v>
      </c>
      <c r="B4709" s="340" t="s">
        <v>9564</v>
      </c>
      <c r="C4709" s="339" t="s">
        <v>63</v>
      </c>
      <c r="D4709" s="341">
        <v>0</v>
      </c>
      <c r="E4709">
        <v>0</v>
      </c>
    </row>
    <row r="4710" spans="1:5">
      <c r="A4710" s="339">
        <v>95799</v>
      </c>
      <c r="B4710" s="340" t="s">
        <v>9565</v>
      </c>
      <c r="C4710" s="339" t="s">
        <v>63</v>
      </c>
      <c r="D4710" s="341">
        <v>0</v>
      </c>
      <c r="E4710">
        <v>0</v>
      </c>
    </row>
    <row r="4711" spans="1:5">
      <c r="A4711" s="339">
        <v>95800</v>
      </c>
      <c r="B4711" s="340" t="s">
        <v>9566</v>
      </c>
      <c r="C4711" s="339" t="s">
        <v>63</v>
      </c>
      <c r="D4711" s="341">
        <v>0</v>
      </c>
      <c r="E4711">
        <v>0</v>
      </c>
    </row>
    <row r="4712" spans="1:5">
      <c r="A4712" s="339">
        <v>95801</v>
      </c>
      <c r="B4712" s="340" t="s">
        <v>9567</v>
      </c>
      <c r="C4712" s="339" t="s">
        <v>63</v>
      </c>
      <c r="D4712" s="341">
        <v>39.68</v>
      </c>
      <c r="E4712">
        <v>55.45</v>
      </c>
    </row>
    <row r="4713" spans="1:5">
      <c r="A4713" s="339">
        <v>95802</v>
      </c>
      <c r="B4713" s="340" t="s">
        <v>9568</v>
      </c>
      <c r="C4713" s="339" t="s">
        <v>63</v>
      </c>
      <c r="D4713" s="341">
        <v>43.29</v>
      </c>
      <c r="E4713">
        <v>60.08</v>
      </c>
    </row>
    <row r="4714" spans="1:5">
      <c r="A4714" s="339">
        <v>95803</v>
      </c>
      <c r="B4714" s="340" t="s">
        <v>9569</v>
      </c>
      <c r="C4714" s="339" t="s">
        <v>63</v>
      </c>
      <c r="D4714" s="341">
        <v>57.22</v>
      </c>
      <c r="E4714">
        <v>77.23</v>
      </c>
    </row>
    <row r="4715" spans="1:5">
      <c r="A4715" s="339">
        <v>95804</v>
      </c>
      <c r="B4715" s="340" t="s">
        <v>9570</v>
      </c>
      <c r="C4715" s="339" t="s">
        <v>63</v>
      </c>
      <c r="D4715" s="341">
        <v>23.38</v>
      </c>
      <c r="E4715">
        <v>22.49</v>
      </c>
    </row>
    <row r="4716" spans="1:5">
      <c r="A4716" s="339">
        <v>95805</v>
      </c>
      <c r="B4716" s="340" t="s">
        <v>9571</v>
      </c>
      <c r="C4716" s="339" t="s">
        <v>63</v>
      </c>
      <c r="D4716" s="341">
        <v>23.53</v>
      </c>
      <c r="E4716">
        <v>22.72</v>
      </c>
    </row>
    <row r="4717" spans="1:5">
      <c r="A4717" s="339">
        <v>95806</v>
      </c>
      <c r="B4717" s="340" t="s">
        <v>9572</v>
      </c>
      <c r="C4717" s="339" t="s">
        <v>63</v>
      </c>
      <c r="D4717" s="341">
        <v>24.38</v>
      </c>
      <c r="E4717">
        <v>23.43</v>
      </c>
    </row>
    <row r="4718" spans="1:5">
      <c r="A4718" s="339">
        <v>104401</v>
      </c>
      <c r="B4718" s="340" t="s">
        <v>9573</v>
      </c>
      <c r="C4718" s="339" t="s">
        <v>63</v>
      </c>
      <c r="D4718" s="341">
        <v>26.15</v>
      </c>
      <c r="E4718">
        <v>25.47</v>
      </c>
    </row>
    <row r="4719" spans="1:5">
      <c r="A4719" s="339">
        <v>104402</v>
      </c>
      <c r="B4719" s="340" t="s">
        <v>9574</v>
      </c>
      <c r="C4719" s="339" t="s">
        <v>63</v>
      </c>
      <c r="D4719" s="341">
        <v>24.73</v>
      </c>
      <c r="E4719">
        <v>24.9</v>
      </c>
    </row>
    <row r="4720" spans="1:5">
      <c r="A4720" s="339">
        <v>104403</v>
      </c>
      <c r="B4720" s="340" t="s">
        <v>9575</v>
      </c>
      <c r="C4720" s="339" t="s">
        <v>63</v>
      </c>
      <c r="D4720" s="341">
        <v>28.69</v>
      </c>
      <c r="E4720">
        <v>27.67</v>
      </c>
    </row>
    <row r="4721" spans="1:5">
      <c r="A4721" s="339">
        <v>104395</v>
      </c>
      <c r="B4721" s="340" t="s">
        <v>9576</v>
      </c>
      <c r="C4721" s="339" t="s">
        <v>63</v>
      </c>
      <c r="D4721" s="341">
        <v>22.73</v>
      </c>
      <c r="E4721">
        <v>22.1</v>
      </c>
    </row>
    <row r="4722" spans="1:5">
      <c r="A4722" s="339">
        <v>104396</v>
      </c>
      <c r="B4722" s="340" t="s">
        <v>9577</v>
      </c>
      <c r="C4722" s="339" t="s">
        <v>63</v>
      </c>
      <c r="D4722" s="341">
        <v>21.8</v>
      </c>
      <c r="E4722">
        <v>21.68</v>
      </c>
    </row>
    <row r="4723" spans="1:5">
      <c r="A4723" s="339">
        <v>104397</v>
      </c>
      <c r="B4723" s="340" t="s">
        <v>9578</v>
      </c>
      <c r="C4723" s="339" t="s">
        <v>63</v>
      </c>
      <c r="D4723" s="341">
        <v>25.21</v>
      </c>
      <c r="E4723">
        <v>23.93</v>
      </c>
    </row>
    <row r="4724" spans="1:5">
      <c r="A4724" s="339">
        <v>95810</v>
      </c>
      <c r="B4724" s="340" t="s">
        <v>9579</v>
      </c>
      <c r="C4724" s="339" t="s">
        <v>63</v>
      </c>
      <c r="D4724" s="341">
        <v>19.649999999999999</v>
      </c>
      <c r="E4724">
        <v>15.71</v>
      </c>
    </row>
    <row r="4725" spans="1:5">
      <c r="A4725" s="339">
        <v>95811</v>
      </c>
      <c r="B4725" s="340" t="s">
        <v>9580</v>
      </c>
      <c r="C4725" s="339" t="s">
        <v>63</v>
      </c>
      <c r="D4725" s="341">
        <v>20.09</v>
      </c>
      <c r="E4725">
        <v>16.41</v>
      </c>
    </row>
    <row r="4726" spans="1:5">
      <c r="A4726" s="339">
        <v>95812</v>
      </c>
      <c r="B4726" s="340" t="s">
        <v>9581</v>
      </c>
      <c r="C4726" s="339" t="s">
        <v>63</v>
      </c>
      <c r="D4726" s="341">
        <v>23.27</v>
      </c>
      <c r="E4726">
        <v>18.91</v>
      </c>
    </row>
    <row r="4727" spans="1:5">
      <c r="A4727" s="339">
        <v>95807</v>
      </c>
      <c r="B4727" s="340" t="s">
        <v>9582</v>
      </c>
      <c r="C4727" s="339" t="s">
        <v>63</v>
      </c>
      <c r="D4727" s="341">
        <v>27.53</v>
      </c>
      <c r="E4727">
        <v>27.6</v>
      </c>
    </row>
    <row r="4728" spans="1:5">
      <c r="A4728" s="339">
        <v>95808</v>
      </c>
      <c r="B4728" s="340" t="s">
        <v>9583</v>
      </c>
      <c r="C4728" s="339" t="s">
        <v>63</v>
      </c>
      <c r="D4728" s="341">
        <v>27.97</v>
      </c>
      <c r="E4728">
        <v>28.3</v>
      </c>
    </row>
    <row r="4729" spans="1:5">
      <c r="A4729" s="339">
        <v>95809</v>
      </c>
      <c r="B4729" s="340" t="s">
        <v>9584</v>
      </c>
      <c r="C4729" s="339" t="s">
        <v>63</v>
      </c>
      <c r="D4729" s="341">
        <v>31.15</v>
      </c>
      <c r="E4729">
        <v>30.79</v>
      </c>
    </row>
    <row r="4730" spans="1:5">
      <c r="A4730" s="339">
        <v>104398</v>
      </c>
      <c r="B4730" s="340" t="s">
        <v>9585</v>
      </c>
      <c r="C4730" s="339" t="s">
        <v>63</v>
      </c>
      <c r="D4730" s="341">
        <v>27.51</v>
      </c>
      <c r="E4730">
        <v>27.59</v>
      </c>
    </row>
    <row r="4731" spans="1:5">
      <c r="A4731" s="339">
        <v>104399</v>
      </c>
      <c r="B4731" s="340" t="s">
        <v>9586</v>
      </c>
      <c r="C4731" s="339" t="s">
        <v>63</v>
      </c>
      <c r="D4731" s="341">
        <v>26.23</v>
      </c>
      <c r="E4731">
        <v>27.25</v>
      </c>
    </row>
    <row r="4732" spans="1:5">
      <c r="A4732" s="339">
        <v>104400</v>
      </c>
      <c r="B4732" s="340" t="s">
        <v>9587</v>
      </c>
      <c r="C4732" s="339" t="s">
        <v>63</v>
      </c>
      <c r="D4732" s="341">
        <v>30.4</v>
      </c>
      <c r="E4732">
        <v>30.34</v>
      </c>
    </row>
    <row r="4733" spans="1:5">
      <c r="A4733" s="339">
        <v>104404</v>
      </c>
      <c r="B4733" s="340" t="s">
        <v>9588</v>
      </c>
      <c r="C4733" s="339" t="s">
        <v>63</v>
      </c>
      <c r="D4733" s="341">
        <v>30.54</v>
      </c>
      <c r="E4733">
        <v>31.28</v>
      </c>
    </row>
    <row r="4734" spans="1:5">
      <c r="A4734" s="339">
        <v>104405</v>
      </c>
      <c r="B4734" s="340" t="s">
        <v>9589</v>
      </c>
      <c r="C4734" s="339" t="s">
        <v>63</v>
      </c>
      <c r="D4734" s="341">
        <v>37.4</v>
      </c>
      <c r="E4734">
        <v>36.19</v>
      </c>
    </row>
    <row r="4735" spans="1:5">
      <c r="A4735" s="339">
        <v>95813</v>
      </c>
      <c r="B4735" s="340" t="s">
        <v>9590</v>
      </c>
      <c r="C4735" s="339" t="s">
        <v>63</v>
      </c>
      <c r="D4735" s="341">
        <v>22.62</v>
      </c>
      <c r="E4735">
        <v>18.8</v>
      </c>
    </row>
    <row r="4736" spans="1:5">
      <c r="A4736" s="339">
        <v>95814</v>
      </c>
      <c r="B4736" s="340" t="s">
        <v>9591</v>
      </c>
      <c r="C4736" s="339" t="s">
        <v>63</v>
      </c>
      <c r="D4736" s="341">
        <v>23.21</v>
      </c>
      <c r="E4736">
        <v>19.72</v>
      </c>
    </row>
    <row r="4737" spans="1:5">
      <c r="A4737" s="339">
        <v>95815</v>
      </c>
      <c r="B4737" s="340" t="s">
        <v>9592</v>
      </c>
      <c r="C4737" s="339" t="s">
        <v>63</v>
      </c>
      <c r="D4737" s="341">
        <v>29.52</v>
      </c>
      <c r="E4737">
        <v>24.31</v>
      </c>
    </row>
    <row r="4738" spans="1:5">
      <c r="A4738" s="339">
        <v>95816</v>
      </c>
      <c r="B4738" s="340" t="s">
        <v>9593</v>
      </c>
      <c r="C4738" s="339" t="s">
        <v>63</v>
      </c>
      <c r="D4738" s="341">
        <v>33.81</v>
      </c>
      <c r="E4738">
        <v>33.99</v>
      </c>
    </row>
    <row r="4739" spans="1:5">
      <c r="A4739" s="339">
        <v>95817</v>
      </c>
      <c r="B4739" s="340" t="s">
        <v>9594</v>
      </c>
      <c r="C4739" s="339" t="s">
        <v>63</v>
      </c>
      <c r="D4739" s="341">
        <v>33.92</v>
      </c>
      <c r="E4739">
        <v>34.76</v>
      </c>
    </row>
    <row r="4740" spans="1:5">
      <c r="A4740" s="339">
        <v>95818</v>
      </c>
      <c r="B4740" s="340" t="s">
        <v>9595</v>
      </c>
      <c r="C4740" s="339" t="s">
        <v>63</v>
      </c>
      <c r="D4740" s="341">
        <v>42.35</v>
      </c>
      <c r="E4740">
        <v>40.81</v>
      </c>
    </row>
    <row r="4741" spans="1:5">
      <c r="A4741" s="339">
        <v>106668</v>
      </c>
      <c r="B4741" s="340" t="s">
        <v>9596</v>
      </c>
      <c r="C4741" s="339" t="s">
        <v>63</v>
      </c>
      <c r="D4741" s="341">
        <v>0</v>
      </c>
      <c r="E4741">
        <v>0</v>
      </c>
    </row>
    <row r="4742" spans="1:5">
      <c r="A4742" s="339">
        <v>106667</v>
      </c>
      <c r="B4742" s="340" t="s">
        <v>9597</v>
      </c>
      <c r="C4742" s="339" t="s">
        <v>63</v>
      </c>
      <c r="D4742" s="341">
        <v>0</v>
      </c>
      <c r="E4742">
        <v>0</v>
      </c>
    </row>
    <row r="4743" spans="1:5">
      <c r="A4743" s="339">
        <v>106666</v>
      </c>
      <c r="B4743" s="340" t="s">
        <v>9598</v>
      </c>
      <c r="C4743" s="339" t="s">
        <v>63</v>
      </c>
      <c r="D4743" s="341">
        <v>0</v>
      </c>
      <c r="E4743">
        <v>0</v>
      </c>
    </row>
    <row r="4744" spans="1:5">
      <c r="A4744" s="339">
        <v>104391</v>
      </c>
      <c r="B4744" s="340" t="s">
        <v>9599</v>
      </c>
      <c r="C4744" s="339" t="s">
        <v>63</v>
      </c>
      <c r="D4744" s="341">
        <v>18.28</v>
      </c>
      <c r="E4744">
        <v>22.99</v>
      </c>
    </row>
    <row r="4745" spans="1:5">
      <c r="A4745" s="339">
        <v>104392</v>
      </c>
      <c r="B4745" s="340" t="s">
        <v>9600</v>
      </c>
      <c r="C4745" s="339" t="s">
        <v>63</v>
      </c>
      <c r="D4745" s="341">
        <v>22.82</v>
      </c>
      <c r="E4745">
        <v>27.69</v>
      </c>
    </row>
    <row r="4746" spans="1:5">
      <c r="A4746" s="339">
        <v>104393</v>
      </c>
      <c r="B4746" s="340" t="s">
        <v>9601</v>
      </c>
      <c r="C4746" s="339" t="s">
        <v>63</v>
      </c>
      <c r="D4746" s="341">
        <v>37.200000000000003</v>
      </c>
      <c r="E4746">
        <v>42.07</v>
      </c>
    </row>
    <row r="4747" spans="1:5">
      <c r="A4747" s="339">
        <v>104394</v>
      </c>
      <c r="B4747" s="340" t="s">
        <v>9602</v>
      </c>
      <c r="C4747" s="339" t="s">
        <v>63</v>
      </c>
      <c r="D4747" s="341">
        <v>50.52</v>
      </c>
      <c r="E4747">
        <v>55.5</v>
      </c>
    </row>
    <row r="4748" spans="1:5">
      <c r="A4748" s="339">
        <v>95761</v>
      </c>
      <c r="B4748" s="340" t="s">
        <v>9603</v>
      </c>
      <c r="C4748" s="339" t="s">
        <v>63</v>
      </c>
      <c r="D4748" s="341">
        <v>16.97</v>
      </c>
      <c r="E4748">
        <v>21.71</v>
      </c>
    </row>
    <row r="4749" spans="1:5">
      <c r="A4749" s="339">
        <v>95763</v>
      </c>
      <c r="B4749" s="340" t="s">
        <v>9604</v>
      </c>
      <c r="C4749" s="339" t="s">
        <v>63</v>
      </c>
      <c r="D4749" s="341">
        <v>19.45</v>
      </c>
      <c r="E4749">
        <v>24.39</v>
      </c>
    </row>
    <row r="4750" spans="1:5">
      <c r="A4750" s="339">
        <v>95765</v>
      </c>
      <c r="B4750" s="340" t="s">
        <v>9605</v>
      </c>
      <c r="C4750" s="339" t="s">
        <v>63</v>
      </c>
      <c r="D4750" s="341">
        <v>0</v>
      </c>
      <c r="E4750">
        <v>0</v>
      </c>
    </row>
    <row r="4751" spans="1:5">
      <c r="A4751" s="339">
        <v>95767</v>
      </c>
      <c r="B4751" s="340" t="s">
        <v>9606</v>
      </c>
      <c r="C4751" s="339" t="s">
        <v>63</v>
      </c>
      <c r="D4751" s="341">
        <v>38.4</v>
      </c>
      <c r="E4751">
        <v>43.67</v>
      </c>
    </row>
    <row r="4752" spans="1:5">
      <c r="A4752" s="339">
        <v>95762</v>
      </c>
      <c r="B4752" s="340" t="s">
        <v>9607</v>
      </c>
      <c r="C4752" s="339" t="s">
        <v>63</v>
      </c>
      <c r="D4752" s="341">
        <v>17.03</v>
      </c>
      <c r="E4752">
        <v>21.77</v>
      </c>
    </row>
    <row r="4753" spans="1:5">
      <c r="A4753" s="339">
        <v>95764</v>
      </c>
      <c r="B4753" s="340" t="s">
        <v>9608</v>
      </c>
      <c r="C4753" s="339" t="s">
        <v>63</v>
      </c>
      <c r="D4753" s="341">
        <v>19.75</v>
      </c>
      <c r="E4753">
        <v>24.69</v>
      </c>
    </row>
    <row r="4754" spans="1:5">
      <c r="A4754" s="339">
        <v>95766</v>
      </c>
      <c r="B4754" s="340" t="s">
        <v>9609</v>
      </c>
      <c r="C4754" s="339" t="s">
        <v>63</v>
      </c>
      <c r="D4754" s="341">
        <v>31.78</v>
      </c>
      <c r="E4754">
        <v>36.770000000000003</v>
      </c>
    </row>
    <row r="4755" spans="1:5">
      <c r="A4755" s="339">
        <v>95768</v>
      </c>
      <c r="B4755" s="340" t="s">
        <v>9610</v>
      </c>
      <c r="C4755" s="339" t="s">
        <v>63</v>
      </c>
      <c r="D4755" s="341">
        <v>38.979999999999997</v>
      </c>
      <c r="E4755">
        <v>44.24</v>
      </c>
    </row>
    <row r="4756" spans="1:5">
      <c r="A4756" s="339">
        <v>95739</v>
      </c>
      <c r="B4756" s="340" t="s">
        <v>9611</v>
      </c>
      <c r="C4756" s="339" t="s">
        <v>63</v>
      </c>
      <c r="D4756" s="341">
        <v>0</v>
      </c>
      <c r="E4756">
        <v>0</v>
      </c>
    </row>
    <row r="4757" spans="1:5">
      <c r="A4757" s="339">
        <v>95740</v>
      </c>
      <c r="B4757" s="340" t="s">
        <v>9612</v>
      </c>
      <c r="C4757" s="339" t="s">
        <v>63</v>
      </c>
      <c r="D4757" s="341">
        <v>0</v>
      </c>
      <c r="E4757">
        <v>0</v>
      </c>
    </row>
    <row r="4758" spans="1:5">
      <c r="A4758" s="339">
        <v>95741</v>
      </c>
      <c r="B4758" s="340" t="s">
        <v>9613</v>
      </c>
      <c r="C4758" s="339" t="s">
        <v>63</v>
      </c>
      <c r="D4758" s="341">
        <v>0</v>
      </c>
      <c r="E4758">
        <v>0</v>
      </c>
    </row>
    <row r="4759" spans="1:5">
      <c r="A4759" s="339">
        <v>106671</v>
      </c>
      <c r="B4759" s="340" t="s">
        <v>9614</v>
      </c>
      <c r="C4759" s="339" t="s">
        <v>202</v>
      </c>
      <c r="D4759" s="341">
        <v>23.36</v>
      </c>
      <c r="E4759">
        <v>23.87</v>
      </c>
    </row>
    <row r="4760" spans="1:5">
      <c r="A4760" s="339">
        <v>106670</v>
      </c>
      <c r="B4760" s="340" t="s">
        <v>9615</v>
      </c>
      <c r="C4760" s="339" t="s">
        <v>202</v>
      </c>
      <c r="D4760" s="341">
        <v>15.87</v>
      </c>
      <c r="E4760">
        <v>16.41</v>
      </c>
    </row>
    <row r="4761" spans="1:5">
      <c r="A4761" s="339">
        <v>106669</v>
      </c>
      <c r="B4761" s="340" t="s">
        <v>9616</v>
      </c>
      <c r="C4761" s="339" t="s">
        <v>202</v>
      </c>
      <c r="D4761" s="341">
        <v>12.32</v>
      </c>
      <c r="E4761">
        <v>12.87</v>
      </c>
    </row>
    <row r="4762" spans="1:5">
      <c r="A4762" s="339">
        <v>95726</v>
      </c>
      <c r="B4762" s="340" t="s">
        <v>9617</v>
      </c>
      <c r="C4762" s="339" t="s">
        <v>202</v>
      </c>
      <c r="D4762" s="341">
        <v>18.04</v>
      </c>
      <c r="E4762">
        <v>20.04</v>
      </c>
    </row>
    <row r="4763" spans="1:5">
      <c r="A4763" s="339">
        <v>95727</v>
      </c>
      <c r="B4763" s="340" t="s">
        <v>9618</v>
      </c>
      <c r="C4763" s="339" t="s">
        <v>202</v>
      </c>
      <c r="D4763" s="341">
        <v>19.2</v>
      </c>
      <c r="E4763">
        <v>21.21</v>
      </c>
    </row>
    <row r="4764" spans="1:5">
      <c r="A4764" s="339">
        <v>95728</v>
      </c>
      <c r="B4764" s="340" t="s">
        <v>9619</v>
      </c>
      <c r="C4764" s="339" t="s">
        <v>202</v>
      </c>
      <c r="D4764" s="341">
        <v>21.83</v>
      </c>
      <c r="E4764">
        <v>23.55</v>
      </c>
    </row>
    <row r="4765" spans="1:5">
      <c r="A4765" s="339">
        <v>104409</v>
      </c>
      <c r="B4765" s="340" t="s">
        <v>9620</v>
      </c>
      <c r="C4765" s="339" t="s">
        <v>202</v>
      </c>
      <c r="D4765" s="341">
        <v>0</v>
      </c>
      <c r="E4765">
        <v>0</v>
      </c>
    </row>
    <row r="4766" spans="1:5">
      <c r="A4766" s="339">
        <v>104408</v>
      </c>
      <c r="B4766" s="340" t="s">
        <v>9621</v>
      </c>
      <c r="C4766" s="339" t="s">
        <v>202</v>
      </c>
      <c r="D4766" s="341">
        <v>0</v>
      </c>
      <c r="E4766">
        <v>0</v>
      </c>
    </row>
    <row r="4767" spans="1:5">
      <c r="A4767" s="339">
        <v>104407</v>
      </c>
      <c r="B4767" s="340" t="s">
        <v>9622</v>
      </c>
      <c r="C4767" s="339" t="s">
        <v>202</v>
      </c>
      <c r="D4767" s="341">
        <v>0</v>
      </c>
      <c r="E4767">
        <v>0</v>
      </c>
    </row>
    <row r="4768" spans="1:5">
      <c r="A4768" s="339">
        <v>104406</v>
      </c>
      <c r="B4768" s="340" t="s">
        <v>9623</v>
      </c>
      <c r="C4768" s="339" t="s">
        <v>202</v>
      </c>
      <c r="D4768" s="341">
        <v>0</v>
      </c>
      <c r="E4768">
        <v>0</v>
      </c>
    </row>
    <row r="4769" spans="1:5">
      <c r="A4769" s="339">
        <v>104452</v>
      </c>
      <c r="B4769" s="340" t="s">
        <v>9624</v>
      </c>
      <c r="C4769" s="339" t="s">
        <v>63</v>
      </c>
      <c r="D4769" s="341">
        <v>7.61</v>
      </c>
      <c r="E4769">
        <v>10.85</v>
      </c>
    </row>
    <row r="4770" spans="1:5">
      <c r="A4770" s="339">
        <v>104448</v>
      </c>
      <c r="B4770" s="340" t="s">
        <v>9625</v>
      </c>
      <c r="C4770" s="339" t="s">
        <v>63</v>
      </c>
      <c r="D4770" s="341">
        <v>8.19</v>
      </c>
      <c r="E4770">
        <v>11.6</v>
      </c>
    </row>
    <row r="4771" spans="1:5">
      <c r="A4771" s="339">
        <v>104449</v>
      </c>
      <c r="B4771" s="340" t="s">
        <v>9626</v>
      </c>
      <c r="C4771" s="339" t="s">
        <v>63</v>
      </c>
      <c r="D4771" s="341">
        <v>10.210000000000001</v>
      </c>
      <c r="E4771">
        <v>13.81</v>
      </c>
    </row>
    <row r="4772" spans="1:5">
      <c r="A4772" s="339">
        <v>104450</v>
      </c>
      <c r="B4772" s="340" t="s">
        <v>9627</v>
      </c>
      <c r="C4772" s="339" t="s">
        <v>63</v>
      </c>
      <c r="D4772" s="341">
        <v>12.33</v>
      </c>
      <c r="E4772">
        <v>16.16</v>
      </c>
    </row>
    <row r="4773" spans="1:5">
      <c r="A4773" s="339">
        <v>104445</v>
      </c>
      <c r="B4773" s="340" t="s">
        <v>9628</v>
      </c>
      <c r="C4773" s="339" t="s">
        <v>63</v>
      </c>
      <c r="D4773" s="341">
        <v>0</v>
      </c>
      <c r="E4773">
        <v>0</v>
      </c>
    </row>
    <row r="4774" spans="1:5">
      <c r="A4774" s="339">
        <v>104446</v>
      </c>
      <c r="B4774" s="340" t="s">
        <v>9629</v>
      </c>
      <c r="C4774" s="339" t="s">
        <v>63</v>
      </c>
      <c r="D4774" s="341">
        <v>0</v>
      </c>
      <c r="E4774">
        <v>0</v>
      </c>
    </row>
    <row r="4775" spans="1:5">
      <c r="A4775" s="339">
        <v>104447</v>
      </c>
      <c r="B4775" s="340" t="s">
        <v>9630</v>
      </c>
      <c r="C4775" s="339" t="s">
        <v>63</v>
      </c>
      <c r="D4775" s="341">
        <v>0</v>
      </c>
      <c r="E4775">
        <v>0</v>
      </c>
    </row>
    <row r="4776" spans="1:5">
      <c r="A4776" s="339">
        <v>101884</v>
      </c>
      <c r="B4776" s="340" t="s">
        <v>9631</v>
      </c>
      <c r="C4776" s="339" t="s">
        <v>202</v>
      </c>
      <c r="D4776" s="341">
        <v>13.22</v>
      </c>
      <c r="E4776">
        <v>12.41</v>
      </c>
    </row>
    <row r="4777" spans="1:5">
      <c r="A4777" s="339">
        <v>101886</v>
      </c>
      <c r="B4777" s="340" t="s">
        <v>9632</v>
      </c>
      <c r="C4777" s="339" t="s">
        <v>202</v>
      </c>
      <c r="D4777" s="341">
        <v>18.940000000000001</v>
      </c>
      <c r="E4777">
        <v>17.829999999999998</v>
      </c>
    </row>
    <row r="4778" spans="1:5">
      <c r="A4778" s="339">
        <v>101888</v>
      </c>
      <c r="B4778" s="340" t="s">
        <v>9633</v>
      </c>
      <c r="C4778" s="339" t="s">
        <v>202</v>
      </c>
      <c r="D4778" s="341">
        <v>30.13</v>
      </c>
      <c r="E4778">
        <v>28.67</v>
      </c>
    </row>
    <row r="4779" spans="1:5">
      <c r="A4779" s="339">
        <v>101938</v>
      </c>
      <c r="B4779" s="340" t="s">
        <v>9634</v>
      </c>
      <c r="C4779" s="339" t="s">
        <v>63</v>
      </c>
      <c r="D4779" s="341">
        <v>160.63</v>
      </c>
      <c r="E4779">
        <v>170.63</v>
      </c>
    </row>
    <row r="4780" spans="1:5">
      <c r="A4780" s="339">
        <v>101904</v>
      </c>
      <c r="B4780" s="340" t="s">
        <v>9635</v>
      </c>
      <c r="C4780" s="339" t="s">
        <v>63</v>
      </c>
      <c r="D4780" s="341">
        <v>1382.64</v>
      </c>
      <c r="E4780">
        <v>1401.6</v>
      </c>
    </row>
    <row r="4781" spans="1:5">
      <c r="A4781" s="339">
        <v>101901</v>
      </c>
      <c r="B4781" s="340" t="s">
        <v>9636</v>
      </c>
      <c r="C4781" s="339" t="s">
        <v>63</v>
      </c>
      <c r="D4781" s="341">
        <v>144.94</v>
      </c>
      <c r="E4781">
        <v>147.47999999999999</v>
      </c>
    </row>
    <row r="4782" spans="1:5">
      <c r="A4782" s="339">
        <v>101902</v>
      </c>
      <c r="B4782" s="340" t="s">
        <v>9637</v>
      </c>
      <c r="C4782" s="339" t="s">
        <v>63</v>
      </c>
      <c r="D4782" s="341">
        <v>178.53</v>
      </c>
      <c r="E4782">
        <v>181.87</v>
      </c>
    </row>
    <row r="4783" spans="1:5">
      <c r="A4783" s="339">
        <v>101903</v>
      </c>
      <c r="B4783" s="340" t="s">
        <v>9638</v>
      </c>
      <c r="C4783" s="339" t="s">
        <v>63</v>
      </c>
      <c r="D4783" s="341">
        <v>370.61</v>
      </c>
      <c r="E4783">
        <v>377.22</v>
      </c>
    </row>
    <row r="4784" spans="1:5">
      <c r="A4784" s="339">
        <v>97414</v>
      </c>
      <c r="B4784" s="340" t="s">
        <v>9639</v>
      </c>
      <c r="C4784" s="339" t="s">
        <v>63</v>
      </c>
      <c r="D4784" s="341">
        <v>0</v>
      </c>
      <c r="E4784">
        <v>0</v>
      </c>
    </row>
    <row r="4785" spans="1:5">
      <c r="A4785" s="339">
        <v>97415</v>
      </c>
      <c r="B4785" s="340" t="s">
        <v>9640</v>
      </c>
      <c r="C4785" s="339" t="s">
        <v>63</v>
      </c>
      <c r="D4785" s="341">
        <v>0</v>
      </c>
      <c r="E4785">
        <v>0</v>
      </c>
    </row>
    <row r="4786" spans="1:5">
      <c r="A4786" s="339">
        <v>97416</v>
      </c>
      <c r="B4786" s="340" t="s">
        <v>9641</v>
      </c>
      <c r="C4786" s="339" t="s">
        <v>63</v>
      </c>
      <c r="D4786" s="341">
        <v>0</v>
      </c>
      <c r="E4786">
        <v>0</v>
      </c>
    </row>
    <row r="4787" spans="1:5">
      <c r="A4787" s="339">
        <v>97417</v>
      </c>
      <c r="B4787" s="340" t="s">
        <v>9642</v>
      </c>
      <c r="C4787" s="339" t="s">
        <v>63</v>
      </c>
      <c r="D4787" s="341">
        <v>0</v>
      </c>
      <c r="E4787">
        <v>0</v>
      </c>
    </row>
    <row r="4788" spans="1:5">
      <c r="A4788" s="339">
        <v>97418</v>
      </c>
      <c r="B4788" s="340" t="s">
        <v>9643</v>
      </c>
      <c r="C4788" s="339" t="s">
        <v>63</v>
      </c>
      <c r="D4788" s="341">
        <v>0</v>
      </c>
      <c r="E4788">
        <v>0</v>
      </c>
    </row>
    <row r="4789" spans="1:5">
      <c r="A4789" s="339">
        <v>97409</v>
      </c>
      <c r="B4789" s="340" t="s">
        <v>9644</v>
      </c>
      <c r="C4789" s="339" t="s">
        <v>63</v>
      </c>
      <c r="D4789" s="341">
        <v>0</v>
      </c>
      <c r="E4789">
        <v>0</v>
      </c>
    </row>
    <row r="4790" spans="1:5">
      <c r="A4790" s="339">
        <v>97410</v>
      </c>
      <c r="B4790" s="340" t="s">
        <v>9645</v>
      </c>
      <c r="C4790" s="339" t="s">
        <v>63</v>
      </c>
      <c r="D4790" s="341">
        <v>0</v>
      </c>
      <c r="E4790">
        <v>0</v>
      </c>
    </row>
    <row r="4791" spans="1:5">
      <c r="A4791" s="339">
        <v>97411</v>
      </c>
      <c r="B4791" s="340" t="s">
        <v>9646</v>
      </c>
      <c r="C4791" s="339" t="s">
        <v>63</v>
      </c>
      <c r="D4791" s="341">
        <v>0</v>
      </c>
      <c r="E4791">
        <v>0</v>
      </c>
    </row>
    <row r="4792" spans="1:5">
      <c r="A4792" s="339">
        <v>97412</v>
      </c>
      <c r="B4792" s="340" t="s">
        <v>9647</v>
      </c>
      <c r="C4792" s="339" t="s">
        <v>63</v>
      </c>
      <c r="D4792" s="341">
        <v>0</v>
      </c>
      <c r="E4792">
        <v>0</v>
      </c>
    </row>
    <row r="4793" spans="1:5">
      <c r="A4793" s="339">
        <v>97413</v>
      </c>
      <c r="B4793" s="340" t="s">
        <v>9648</v>
      </c>
      <c r="C4793" s="339" t="s">
        <v>63</v>
      </c>
      <c r="D4793" s="341">
        <v>0</v>
      </c>
      <c r="E4793">
        <v>0</v>
      </c>
    </row>
    <row r="4794" spans="1:5">
      <c r="A4794" s="339">
        <v>101900</v>
      </c>
      <c r="B4794" s="340" t="s">
        <v>9649</v>
      </c>
      <c r="C4794" s="339" t="s">
        <v>63</v>
      </c>
      <c r="D4794" s="341">
        <v>4567.3900000000003</v>
      </c>
      <c r="E4794">
        <v>4012.87</v>
      </c>
    </row>
    <row r="4795" spans="1:5">
      <c r="A4795" s="339">
        <v>106030</v>
      </c>
      <c r="B4795" s="340" t="s">
        <v>9650</v>
      </c>
      <c r="C4795" s="339" t="s">
        <v>63</v>
      </c>
      <c r="D4795" s="341">
        <v>174.47</v>
      </c>
      <c r="E4795">
        <v>163.88</v>
      </c>
    </row>
    <row r="4796" spans="1:5">
      <c r="A4796" s="339">
        <v>93660</v>
      </c>
      <c r="B4796" s="340" t="s">
        <v>9651</v>
      </c>
      <c r="C4796" s="339" t="s">
        <v>63</v>
      </c>
      <c r="D4796" s="341">
        <v>57.81</v>
      </c>
      <c r="E4796">
        <v>52.74</v>
      </c>
    </row>
    <row r="4797" spans="1:5">
      <c r="A4797" s="339">
        <v>93661</v>
      </c>
      <c r="B4797" s="340" t="s">
        <v>9652</v>
      </c>
      <c r="C4797" s="339" t="s">
        <v>63</v>
      </c>
      <c r="D4797" s="341">
        <v>57.81</v>
      </c>
      <c r="E4797">
        <v>52.74</v>
      </c>
    </row>
    <row r="4798" spans="1:5">
      <c r="A4798" s="339">
        <v>93662</v>
      </c>
      <c r="B4798" s="340" t="s">
        <v>9653</v>
      </c>
      <c r="C4798" s="339" t="s">
        <v>63</v>
      </c>
      <c r="D4798" s="341">
        <v>59.72</v>
      </c>
      <c r="E4798">
        <v>55.18</v>
      </c>
    </row>
    <row r="4799" spans="1:5">
      <c r="A4799" s="339">
        <v>93663</v>
      </c>
      <c r="B4799" s="340" t="s">
        <v>9654</v>
      </c>
      <c r="C4799" s="339" t="s">
        <v>63</v>
      </c>
      <c r="D4799" s="341">
        <v>61.5</v>
      </c>
      <c r="E4799">
        <v>57.91</v>
      </c>
    </row>
    <row r="4800" spans="1:5">
      <c r="A4800" s="339">
        <v>93664</v>
      </c>
      <c r="B4800" s="340" t="s">
        <v>9655</v>
      </c>
      <c r="C4800" s="339" t="s">
        <v>63</v>
      </c>
      <c r="D4800" s="341">
        <v>64.489999999999995</v>
      </c>
      <c r="E4800">
        <v>62.09</v>
      </c>
    </row>
    <row r="4801" spans="1:5">
      <c r="A4801" s="339">
        <v>93665</v>
      </c>
      <c r="B4801" s="340" t="s">
        <v>9656</v>
      </c>
      <c r="C4801" s="339" t="s">
        <v>63</v>
      </c>
      <c r="D4801" s="341">
        <v>68.17</v>
      </c>
      <c r="E4801">
        <v>68.08</v>
      </c>
    </row>
    <row r="4802" spans="1:5">
      <c r="A4802" s="339">
        <v>93666</v>
      </c>
      <c r="B4802" s="340" t="s">
        <v>9657</v>
      </c>
      <c r="C4802" s="339" t="s">
        <v>63</v>
      </c>
      <c r="D4802" s="341">
        <v>74.069999999999993</v>
      </c>
      <c r="E4802">
        <v>76.61</v>
      </c>
    </row>
    <row r="4803" spans="1:5">
      <c r="A4803" s="339">
        <v>93674</v>
      </c>
      <c r="B4803" s="340" t="s">
        <v>9658</v>
      </c>
      <c r="C4803" s="339" t="s">
        <v>63</v>
      </c>
      <c r="D4803" s="341">
        <v>148.82</v>
      </c>
      <c r="E4803">
        <v>133.81</v>
      </c>
    </row>
    <row r="4804" spans="1:5">
      <c r="A4804" s="339">
        <v>93675</v>
      </c>
      <c r="B4804" s="340" t="s">
        <v>9659</v>
      </c>
      <c r="C4804" s="339" t="s">
        <v>63</v>
      </c>
      <c r="D4804" s="341">
        <v>158.75</v>
      </c>
      <c r="E4804">
        <v>146.82</v>
      </c>
    </row>
    <row r="4805" spans="1:5">
      <c r="A4805" s="339">
        <v>101892</v>
      </c>
      <c r="B4805" s="340" t="s">
        <v>9660</v>
      </c>
      <c r="C4805" s="339" t="s">
        <v>63</v>
      </c>
      <c r="D4805" s="341">
        <v>72.69</v>
      </c>
      <c r="E4805">
        <v>67.63</v>
      </c>
    </row>
    <row r="4806" spans="1:5">
      <c r="A4806" s="339">
        <v>93653</v>
      </c>
      <c r="B4806" s="340" t="s">
        <v>9661</v>
      </c>
      <c r="C4806" s="339" t="s">
        <v>63</v>
      </c>
      <c r="D4806" s="341">
        <v>12.04</v>
      </c>
      <c r="E4806">
        <v>11.71</v>
      </c>
    </row>
    <row r="4807" spans="1:5">
      <c r="A4807" s="339">
        <v>93654</v>
      </c>
      <c r="B4807" s="340" t="s">
        <v>9662</v>
      </c>
      <c r="C4807" s="339" t="s">
        <v>63</v>
      </c>
      <c r="D4807" s="341">
        <v>12.04</v>
      </c>
      <c r="E4807">
        <v>11.71</v>
      </c>
    </row>
    <row r="4808" spans="1:5">
      <c r="A4808" s="339">
        <v>93655</v>
      </c>
      <c r="B4808" s="340" t="s">
        <v>9663</v>
      </c>
      <c r="C4808" s="339" t="s">
        <v>63</v>
      </c>
      <c r="D4808" s="341">
        <v>13</v>
      </c>
      <c r="E4808">
        <v>12.93</v>
      </c>
    </row>
    <row r="4809" spans="1:5">
      <c r="A4809" s="339">
        <v>93656</v>
      </c>
      <c r="B4809" s="340" t="s">
        <v>9664</v>
      </c>
      <c r="C4809" s="339" t="s">
        <v>63</v>
      </c>
      <c r="D4809" s="341">
        <v>13.89</v>
      </c>
      <c r="E4809">
        <v>14.3</v>
      </c>
    </row>
    <row r="4810" spans="1:5">
      <c r="A4810" s="339">
        <v>93657</v>
      </c>
      <c r="B4810" s="340" t="s">
        <v>9665</v>
      </c>
      <c r="C4810" s="339" t="s">
        <v>63</v>
      </c>
      <c r="D4810" s="341">
        <v>15.43</v>
      </c>
      <c r="E4810">
        <v>16.46</v>
      </c>
    </row>
    <row r="4811" spans="1:5">
      <c r="A4811" s="339">
        <v>93658</v>
      </c>
      <c r="B4811" s="340" t="s">
        <v>9666</v>
      </c>
      <c r="C4811" s="339" t="s">
        <v>63</v>
      </c>
      <c r="D4811" s="341">
        <v>21.97</v>
      </c>
      <c r="E4811">
        <v>23.51</v>
      </c>
    </row>
    <row r="4812" spans="1:5">
      <c r="A4812" s="339">
        <v>93659</v>
      </c>
      <c r="B4812" s="340" t="s">
        <v>9667</v>
      </c>
      <c r="C4812" s="339" t="s">
        <v>63</v>
      </c>
      <c r="D4812" s="341">
        <v>24.93</v>
      </c>
      <c r="E4812">
        <v>27.78</v>
      </c>
    </row>
    <row r="4813" spans="1:5">
      <c r="A4813" s="339">
        <v>101890</v>
      </c>
      <c r="B4813" s="340" t="s">
        <v>9668</v>
      </c>
      <c r="C4813" s="339" t="s">
        <v>63</v>
      </c>
      <c r="D4813" s="341">
        <v>15.67</v>
      </c>
      <c r="E4813">
        <v>15.25</v>
      </c>
    </row>
    <row r="4814" spans="1:5">
      <c r="A4814" s="339">
        <v>101891</v>
      </c>
      <c r="B4814" s="340" t="s">
        <v>9669</v>
      </c>
      <c r="C4814" s="339" t="s">
        <v>63</v>
      </c>
      <c r="D4814" s="341">
        <v>28.2</v>
      </c>
      <c r="E4814">
        <v>28.93</v>
      </c>
    </row>
    <row r="4815" spans="1:5">
      <c r="A4815" s="339">
        <v>101895</v>
      </c>
      <c r="B4815" s="340" t="s">
        <v>9670</v>
      </c>
      <c r="C4815" s="339" t="s">
        <v>63</v>
      </c>
      <c r="D4815" s="341">
        <v>428.81</v>
      </c>
      <c r="E4815">
        <v>415.1</v>
      </c>
    </row>
    <row r="4816" spans="1:5">
      <c r="A4816" s="339">
        <v>101896</v>
      </c>
      <c r="B4816" s="340" t="s">
        <v>9671</v>
      </c>
      <c r="C4816" s="339" t="s">
        <v>63</v>
      </c>
      <c r="D4816" s="341">
        <v>643.94000000000005</v>
      </c>
      <c r="E4816">
        <v>602.27</v>
      </c>
    </row>
    <row r="4817" spans="1:5">
      <c r="A4817" s="339">
        <v>101897</v>
      </c>
      <c r="B4817" s="340" t="s">
        <v>9672</v>
      </c>
      <c r="C4817" s="339" t="s">
        <v>63</v>
      </c>
      <c r="D4817" s="341">
        <v>1027.58</v>
      </c>
      <c r="E4817">
        <v>935.95</v>
      </c>
    </row>
    <row r="4818" spans="1:5">
      <c r="A4818" s="339">
        <v>101898</v>
      </c>
      <c r="B4818" s="340" t="s">
        <v>9673</v>
      </c>
      <c r="C4818" s="339" t="s">
        <v>63</v>
      </c>
      <c r="D4818" s="341">
        <v>1372.32</v>
      </c>
      <c r="E4818">
        <v>1235.6099999999999</v>
      </c>
    </row>
    <row r="4819" spans="1:5">
      <c r="A4819" s="339">
        <v>101899</v>
      </c>
      <c r="B4819" s="340" t="s">
        <v>9674</v>
      </c>
      <c r="C4819" s="339" t="s">
        <v>63</v>
      </c>
      <c r="D4819" s="341">
        <v>2192.31</v>
      </c>
      <c r="E4819">
        <v>1948.38</v>
      </c>
    </row>
    <row r="4820" spans="1:5">
      <c r="A4820" s="339">
        <v>93676</v>
      </c>
      <c r="B4820" s="340" t="s">
        <v>9675</v>
      </c>
      <c r="C4820" s="339" t="s">
        <v>63</v>
      </c>
      <c r="D4820" s="341">
        <v>177.94</v>
      </c>
      <c r="E4820">
        <v>163.55000000000001</v>
      </c>
    </row>
    <row r="4821" spans="1:5">
      <c r="A4821" s="339">
        <v>97711</v>
      </c>
      <c r="B4821" s="340" t="s">
        <v>9676</v>
      </c>
      <c r="C4821" s="339" t="s">
        <v>63</v>
      </c>
      <c r="D4821" s="341">
        <v>192.98</v>
      </c>
      <c r="E4821">
        <v>185.4</v>
      </c>
    </row>
    <row r="4822" spans="1:5">
      <c r="A4822" s="339">
        <v>106020</v>
      </c>
      <c r="B4822" s="340" t="s">
        <v>9677</v>
      </c>
      <c r="C4822" s="339" t="s">
        <v>63</v>
      </c>
      <c r="D4822" s="341">
        <v>110.41</v>
      </c>
      <c r="E4822">
        <v>114.31</v>
      </c>
    </row>
    <row r="4823" spans="1:5">
      <c r="A4823" s="339">
        <v>106031</v>
      </c>
      <c r="B4823" s="340" t="s">
        <v>9678</v>
      </c>
      <c r="C4823" s="339" t="s">
        <v>63</v>
      </c>
      <c r="D4823" s="341">
        <v>0</v>
      </c>
      <c r="E4823">
        <v>0</v>
      </c>
    </row>
    <row r="4824" spans="1:5">
      <c r="A4824" s="339">
        <v>93667</v>
      </c>
      <c r="B4824" s="340" t="s">
        <v>9679</v>
      </c>
      <c r="C4824" s="339" t="s">
        <v>63</v>
      </c>
      <c r="D4824" s="341">
        <v>72.5</v>
      </c>
      <c r="E4824">
        <v>66.739999999999995</v>
      </c>
    </row>
    <row r="4825" spans="1:5">
      <c r="A4825" s="339">
        <v>93668</v>
      </c>
      <c r="B4825" s="340" t="s">
        <v>9680</v>
      </c>
      <c r="C4825" s="339" t="s">
        <v>63</v>
      </c>
      <c r="D4825" s="341">
        <v>72.5</v>
      </c>
      <c r="E4825">
        <v>66.739999999999995</v>
      </c>
    </row>
    <row r="4826" spans="1:5">
      <c r="A4826" s="339">
        <v>93669</v>
      </c>
      <c r="B4826" s="340" t="s">
        <v>9681</v>
      </c>
      <c r="C4826" s="339" t="s">
        <v>63</v>
      </c>
      <c r="D4826" s="341">
        <v>75.36</v>
      </c>
      <c r="E4826">
        <v>70.400000000000006</v>
      </c>
    </row>
    <row r="4827" spans="1:5">
      <c r="A4827" s="339">
        <v>93670</v>
      </c>
      <c r="B4827" s="340" t="s">
        <v>9682</v>
      </c>
      <c r="C4827" s="339" t="s">
        <v>63</v>
      </c>
      <c r="D4827" s="341">
        <v>78.040000000000006</v>
      </c>
      <c r="E4827">
        <v>74.489999999999995</v>
      </c>
    </row>
    <row r="4828" spans="1:5">
      <c r="A4828" s="339">
        <v>93671</v>
      </c>
      <c r="B4828" s="340" t="s">
        <v>9683</v>
      </c>
      <c r="C4828" s="339" t="s">
        <v>63</v>
      </c>
      <c r="D4828" s="341">
        <v>82.5</v>
      </c>
      <c r="E4828">
        <v>80.760000000000005</v>
      </c>
    </row>
    <row r="4829" spans="1:5">
      <c r="A4829" s="339">
        <v>93672</v>
      </c>
      <c r="B4829" s="340" t="s">
        <v>9684</v>
      </c>
      <c r="C4829" s="339" t="s">
        <v>63</v>
      </c>
      <c r="D4829" s="341">
        <v>89.22</v>
      </c>
      <c r="E4829">
        <v>90.79</v>
      </c>
    </row>
    <row r="4830" spans="1:5">
      <c r="A4830" s="339">
        <v>93673</v>
      </c>
      <c r="B4830" s="340" t="s">
        <v>9685</v>
      </c>
      <c r="C4830" s="339" t="s">
        <v>63</v>
      </c>
      <c r="D4830" s="341">
        <v>98.08</v>
      </c>
      <c r="E4830">
        <v>103.59</v>
      </c>
    </row>
    <row r="4831" spans="1:5">
      <c r="A4831" s="339">
        <v>101893</v>
      </c>
      <c r="B4831" s="340" t="s">
        <v>9686</v>
      </c>
      <c r="C4831" s="339" t="s">
        <v>63</v>
      </c>
      <c r="D4831" s="341">
        <v>93.14</v>
      </c>
      <c r="E4831">
        <v>87.62</v>
      </c>
    </row>
    <row r="4832" spans="1:5">
      <c r="A4832" s="339">
        <v>101894</v>
      </c>
      <c r="B4832" s="340" t="s">
        <v>9687</v>
      </c>
      <c r="C4832" s="339" t="s">
        <v>63</v>
      </c>
      <c r="D4832" s="341">
        <v>158.26</v>
      </c>
      <c r="E4832">
        <v>162.75</v>
      </c>
    </row>
    <row r="4833" spans="1:5">
      <c r="A4833" s="339">
        <v>106027</v>
      </c>
      <c r="B4833" s="340" t="s">
        <v>9688</v>
      </c>
      <c r="C4833" s="339" t="s">
        <v>63</v>
      </c>
      <c r="D4833" s="341">
        <v>76.319999999999993</v>
      </c>
      <c r="E4833">
        <v>70.930000000000007</v>
      </c>
    </row>
    <row r="4834" spans="1:5">
      <c r="A4834" s="339">
        <v>106028</v>
      </c>
      <c r="B4834" s="340" t="s">
        <v>9689</v>
      </c>
      <c r="C4834" s="339" t="s">
        <v>63</v>
      </c>
      <c r="D4834" s="341">
        <v>0</v>
      </c>
      <c r="E4834">
        <v>0</v>
      </c>
    </row>
    <row r="4835" spans="1:5">
      <c r="A4835" s="339">
        <v>106029</v>
      </c>
      <c r="B4835" s="340" t="s">
        <v>9690</v>
      </c>
      <c r="C4835" s="339" t="s">
        <v>63</v>
      </c>
      <c r="D4835" s="341">
        <v>0</v>
      </c>
      <c r="E4835">
        <v>0</v>
      </c>
    </row>
    <row r="4836" spans="1:5">
      <c r="A4836" s="339">
        <v>97421</v>
      </c>
      <c r="B4836" s="340" t="s">
        <v>9691</v>
      </c>
      <c r="C4836" s="339" t="s">
        <v>63</v>
      </c>
      <c r="D4836" s="341">
        <v>0</v>
      </c>
      <c r="E4836">
        <v>0</v>
      </c>
    </row>
    <row r="4837" spans="1:5">
      <c r="A4837" s="339">
        <v>97373</v>
      </c>
      <c r="B4837" s="340" t="s">
        <v>9692</v>
      </c>
      <c r="C4837" s="339" t="s">
        <v>202</v>
      </c>
      <c r="D4837" s="341">
        <v>0</v>
      </c>
      <c r="E4837">
        <v>0</v>
      </c>
    </row>
    <row r="4838" spans="1:5">
      <c r="A4838" s="339">
        <v>97374</v>
      </c>
      <c r="B4838" s="340" t="s">
        <v>9693</v>
      </c>
      <c r="C4838" s="339" t="s">
        <v>202</v>
      </c>
      <c r="D4838" s="341">
        <v>0</v>
      </c>
      <c r="E4838">
        <v>0</v>
      </c>
    </row>
    <row r="4839" spans="1:5">
      <c r="A4839" s="339">
        <v>97375</v>
      </c>
      <c r="B4839" s="340" t="s">
        <v>9694</v>
      </c>
      <c r="C4839" s="339" t="s">
        <v>202</v>
      </c>
      <c r="D4839" s="341">
        <v>0</v>
      </c>
      <c r="E4839">
        <v>0</v>
      </c>
    </row>
    <row r="4840" spans="1:5">
      <c r="A4840" s="339">
        <v>97376</v>
      </c>
      <c r="B4840" s="340" t="s">
        <v>9695</v>
      </c>
      <c r="C4840" s="339" t="s">
        <v>202</v>
      </c>
      <c r="D4840" s="341">
        <v>0</v>
      </c>
      <c r="E4840">
        <v>0</v>
      </c>
    </row>
    <row r="4841" spans="1:5">
      <c r="A4841" s="339">
        <v>97377</v>
      </c>
      <c r="B4841" s="340" t="s">
        <v>9696</v>
      </c>
      <c r="C4841" s="339" t="s">
        <v>202</v>
      </c>
      <c r="D4841" s="341">
        <v>0</v>
      </c>
      <c r="E4841">
        <v>0</v>
      </c>
    </row>
    <row r="4842" spans="1:5">
      <c r="A4842" s="339">
        <v>97368</v>
      </c>
      <c r="B4842" s="340" t="s">
        <v>9697</v>
      </c>
      <c r="C4842" s="339" t="s">
        <v>202</v>
      </c>
      <c r="D4842" s="341">
        <v>0</v>
      </c>
      <c r="E4842">
        <v>0</v>
      </c>
    </row>
    <row r="4843" spans="1:5">
      <c r="A4843" s="339">
        <v>97369</v>
      </c>
      <c r="B4843" s="340" t="s">
        <v>9698</v>
      </c>
      <c r="C4843" s="339" t="s">
        <v>202</v>
      </c>
      <c r="D4843" s="341">
        <v>0</v>
      </c>
      <c r="E4843">
        <v>0</v>
      </c>
    </row>
    <row r="4844" spans="1:5">
      <c r="A4844" s="339">
        <v>97370</v>
      </c>
      <c r="B4844" s="340" t="s">
        <v>9699</v>
      </c>
      <c r="C4844" s="339" t="s">
        <v>202</v>
      </c>
      <c r="D4844" s="341">
        <v>0</v>
      </c>
      <c r="E4844">
        <v>0</v>
      </c>
    </row>
    <row r="4845" spans="1:5">
      <c r="A4845" s="339">
        <v>97371</v>
      </c>
      <c r="B4845" s="340" t="s">
        <v>9700</v>
      </c>
      <c r="C4845" s="339" t="s">
        <v>202</v>
      </c>
      <c r="D4845" s="341">
        <v>0</v>
      </c>
      <c r="E4845">
        <v>0</v>
      </c>
    </row>
    <row r="4846" spans="1:5">
      <c r="A4846" s="339">
        <v>97372</v>
      </c>
      <c r="B4846" s="340" t="s">
        <v>9701</v>
      </c>
      <c r="C4846" s="339" t="s">
        <v>202</v>
      </c>
      <c r="D4846" s="341">
        <v>0</v>
      </c>
      <c r="E4846">
        <v>0</v>
      </c>
    </row>
    <row r="4847" spans="1:5">
      <c r="A4847" s="339">
        <v>101875</v>
      </c>
      <c r="B4847" s="340" t="s">
        <v>9702</v>
      </c>
      <c r="C4847" s="339" t="s">
        <v>63</v>
      </c>
      <c r="D4847" s="341">
        <v>422.63</v>
      </c>
      <c r="E4847">
        <v>426.47</v>
      </c>
    </row>
    <row r="4848" spans="1:5">
      <c r="A4848" s="339">
        <v>101883</v>
      </c>
      <c r="B4848" s="340" t="s">
        <v>9703</v>
      </c>
      <c r="C4848" s="339" t="s">
        <v>63</v>
      </c>
      <c r="D4848" s="341">
        <v>569.85</v>
      </c>
      <c r="E4848">
        <v>565.08000000000004</v>
      </c>
    </row>
    <row r="4849" spans="1:5">
      <c r="A4849" s="339">
        <v>101879</v>
      </c>
      <c r="B4849" s="340" t="s">
        <v>9704</v>
      </c>
      <c r="C4849" s="339" t="s">
        <v>63</v>
      </c>
      <c r="D4849" s="341">
        <v>594.97</v>
      </c>
      <c r="E4849">
        <v>587.69000000000005</v>
      </c>
    </row>
    <row r="4850" spans="1:5">
      <c r="A4850" s="339">
        <v>106021</v>
      </c>
      <c r="B4850" s="340" t="s">
        <v>9705</v>
      </c>
      <c r="C4850" s="339" t="s">
        <v>63</v>
      </c>
      <c r="D4850" s="341">
        <v>0</v>
      </c>
      <c r="E4850">
        <v>0</v>
      </c>
    </row>
    <row r="4851" spans="1:5">
      <c r="A4851" s="339">
        <v>101880</v>
      </c>
      <c r="B4851" s="340" t="s">
        <v>9706</v>
      </c>
      <c r="C4851" s="339" t="s">
        <v>63</v>
      </c>
      <c r="D4851" s="341">
        <v>691.78</v>
      </c>
      <c r="E4851">
        <v>686.93</v>
      </c>
    </row>
    <row r="4852" spans="1:5">
      <c r="A4852" s="339">
        <v>101882</v>
      </c>
      <c r="B4852" s="340" t="s">
        <v>9707</v>
      </c>
      <c r="C4852" s="339" t="s">
        <v>63</v>
      </c>
      <c r="D4852" s="341">
        <v>1324.62</v>
      </c>
      <c r="E4852">
        <v>1254.3599999999999</v>
      </c>
    </row>
    <row r="4853" spans="1:5">
      <c r="A4853" s="339">
        <v>106022</v>
      </c>
      <c r="B4853" s="340" t="s">
        <v>9708</v>
      </c>
      <c r="C4853" s="339" t="s">
        <v>63</v>
      </c>
      <c r="D4853" s="341">
        <v>0</v>
      </c>
      <c r="E4853">
        <v>0</v>
      </c>
    </row>
    <row r="4854" spans="1:5">
      <c r="A4854" s="339">
        <v>101881</v>
      </c>
      <c r="B4854" s="340" t="s">
        <v>9709</v>
      </c>
      <c r="C4854" s="339" t="s">
        <v>63</v>
      </c>
      <c r="D4854" s="341">
        <v>958.49</v>
      </c>
      <c r="E4854">
        <v>926.65</v>
      </c>
    </row>
    <row r="4855" spans="1:5">
      <c r="A4855" s="339">
        <v>106023</v>
      </c>
      <c r="B4855" s="340" t="s">
        <v>9710</v>
      </c>
      <c r="C4855" s="339" t="s">
        <v>63</v>
      </c>
      <c r="D4855" s="341">
        <v>0</v>
      </c>
      <c r="E4855">
        <v>0</v>
      </c>
    </row>
    <row r="4856" spans="1:5">
      <c r="A4856" s="339">
        <v>101878</v>
      </c>
      <c r="B4856" s="340" t="s">
        <v>9711</v>
      </c>
      <c r="C4856" s="339" t="s">
        <v>63</v>
      </c>
      <c r="D4856" s="341">
        <v>453.61</v>
      </c>
      <c r="E4856">
        <v>417.15</v>
      </c>
    </row>
    <row r="4857" spans="1:5">
      <c r="A4857" s="339">
        <v>106024</v>
      </c>
      <c r="B4857" s="340" t="s">
        <v>9712</v>
      </c>
      <c r="C4857" s="339" t="s">
        <v>63</v>
      </c>
      <c r="D4857" s="341">
        <v>0</v>
      </c>
      <c r="E4857">
        <v>0</v>
      </c>
    </row>
    <row r="4858" spans="1:5">
      <c r="A4858" s="339">
        <v>106025</v>
      </c>
      <c r="B4858" s="340" t="s">
        <v>9713</v>
      </c>
      <c r="C4858" s="339" t="s">
        <v>63</v>
      </c>
      <c r="D4858" s="341">
        <v>0</v>
      </c>
      <c r="E4858">
        <v>0</v>
      </c>
    </row>
    <row r="4859" spans="1:5">
      <c r="A4859" s="339">
        <v>106026</v>
      </c>
      <c r="B4859" s="340" t="s">
        <v>9714</v>
      </c>
      <c r="C4859" s="339" t="s">
        <v>63</v>
      </c>
      <c r="D4859" s="341">
        <v>0</v>
      </c>
      <c r="E4859">
        <v>0</v>
      </c>
    </row>
    <row r="4860" spans="1:5">
      <c r="A4860" s="339">
        <v>101877</v>
      </c>
      <c r="B4860" s="340" t="s">
        <v>9715</v>
      </c>
      <c r="C4860" s="339" t="s">
        <v>63</v>
      </c>
      <c r="D4860" s="341">
        <v>85.14</v>
      </c>
      <c r="E4860">
        <v>95.34</v>
      </c>
    </row>
    <row r="4861" spans="1:5">
      <c r="A4861" s="339">
        <v>101876</v>
      </c>
      <c r="B4861" s="340" t="s">
        <v>9716</v>
      </c>
      <c r="C4861" s="339" t="s">
        <v>63</v>
      </c>
      <c r="D4861" s="341">
        <v>118.76</v>
      </c>
      <c r="E4861">
        <v>127.07</v>
      </c>
    </row>
    <row r="4862" spans="1:5">
      <c r="A4862" s="339">
        <v>101873</v>
      </c>
      <c r="B4862" s="340" t="s">
        <v>9717</v>
      </c>
      <c r="C4862" s="339" t="s">
        <v>63</v>
      </c>
      <c r="D4862" s="341">
        <v>0</v>
      </c>
      <c r="E4862">
        <v>0</v>
      </c>
    </row>
    <row r="4863" spans="1:5">
      <c r="A4863" s="339">
        <v>101874</v>
      </c>
      <c r="B4863" s="340" t="s">
        <v>9718</v>
      </c>
      <c r="C4863" s="339" t="s">
        <v>63</v>
      </c>
      <c r="D4863" s="341">
        <v>0</v>
      </c>
      <c r="E4863">
        <v>0</v>
      </c>
    </row>
    <row r="4864" spans="1:5">
      <c r="A4864" s="339">
        <v>101871</v>
      </c>
      <c r="B4864" s="340" t="s">
        <v>9719</v>
      </c>
      <c r="C4864" s="339" t="s">
        <v>63</v>
      </c>
      <c r="D4864" s="341">
        <v>0</v>
      </c>
      <c r="E4864">
        <v>0</v>
      </c>
    </row>
    <row r="4865" spans="1:5">
      <c r="A4865" s="339">
        <v>101872</v>
      </c>
      <c r="B4865" s="340" t="s">
        <v>9720</v>
      </c>
      <c r="C4865" s="339" t="s">
        <v>63</v>
      </c>
      <c r="D4865" s="341">
        <v>0</v>
      </c>
      <c r="E4865">
        <v>0</v>
      </c>
    </row>
    <row r="4866" spans="1:5">
      <c r="A4866" s="339">
        <v>97360</v>
      </c>
      <c r="B4866" s="340" t="s">
        <v>9721</v>
      </c>
      <c r="C4866" s="339" t="s">
        <v>63</v>
      </c>
      <c r="D4866" s="341">
        <v>7868.63</v>
      </c>
      <c r="E4866">
        <v>6419.79</v>
      </c>
    </row>
    <row r="4867" spans="1:5">
      <c r="A4867" s="339">
        <v>97361</v>
      </c>
      <c r="B4867" s="340" t="s">
        <v>9722</v>
      </c>
      <c r="C4867" s="339" t="s">
        <v>63</v>
      </c>
      <c r="D4867" s="341">
        <v>10491.51</v>
      </c>
      <c r="E4867">
        <v>8559.73</v>
      </c>
    </row>
    <row r="4868" spans="1:5">
      <c r="A4868" s="339">
        <v>97359</v>
      </c>
      <c r="B4868" s="340" t="s">
        <v>9723</v>
      </c>
      <c r="C4868" s="339" t="s">
        <v>63</v>
      </c>
      <c r="D4868" s="341">
        <v>4077</v>
      </c>
      <c r="E4868">
        <v>3356.2</v>
      </c>
    </row>
    <row r="4869" spans="1:5">
      <c r="A4869" s="339">
        <v>101946</v>
      </c>
      <c r="B4869" s="340" t="s">
        <v>9724</v>
      </c>
      <c r="C4869" s="339" t="s">
        <v>63</v>
      </c>
      <c r="D4869" s="341">
        <v>122.9</v>
      </c>
      <c r="E4869">
        <v>116.99</v>
      </c>
    </row>
    <row r="4870" spans="1:5">
      <c r="A4870" s="339">
        <v>97362</v>
      </c>
      <c r="B4870" s="340" t="s">
        <v>9725</v>
      </c>
      <c r="C4870" s="339" t="s">
        <v>63</v>
      </c>
      <c r="D4870" s="341">
        <v>1705.38</v>
      </c>
      <c r="E4870">
        <v>1555.59</v>
      </c>
    </row>
    <row r="4871" spans="1:5">
      <c r="A4871" s="339">
        <v>101553</v>
      </c>
      <c r="B4871" s="340" t="s">
        <v>9726</v>
      </c>
      <c r="C4871" s="339" t="s">
        <v>63</v>
      </c>
      <c r="D4871" s="341">
        <v>14.21</v>
      </c>
      <c r="E4871">
        <v>16.97</v>
      </c>
    </row>
    <row r="4872" spans="1:5">
      <c r="A4872" s="339">
        <v>101554</v>
      </c>
      <c r="B4872" s="340" t="s">
        <v>9727</v>
      </c>
      <c r="C4872" s="339" t="s">
        <v>63</v>
      </c>
      <c r="D4872" s="341">
        <v>10.41</v>
      </c>
      <c r="E4872">
        <v>13.17</v>
      </c>
    </row>
    <row r="4873" spans="1:5">
      <c r="A4873" s="339">
        <v>101555</v>
      </c>
      <c r="B4873" s="340" t="s">
        <v>9728</v>
      </c>
      <c r="C4873" s="339" t="s">
        <v>63</v>
      </c>
      <c r="D4873" s="341">
        <v>6.95</v>
      </c>
      <c r="E4873">
        <v>9.7100000000000009</v>
      </c>
    </row>
    <row r="4874" spans="1:5">
      <c r="A4874" s="339">
        <v>101556</v>
      </c>
      <c r="B4874" s="340" t="s">
        <v>9729</v>
      </c>
      <c r="C4874" s="339" t="s">
        <v>63</v>
      </c>
      <c r="D4874" s="341">
        <v>6.4</v>
      </c>
      <c r="E4874">
        <v>9.16</v>
      </c>
    </row>
    <row r="4875" spans="1:5">
      <c r="A4875" s="339">
        <v>101537</v>
      </c>
      <c r="B4875" s="340" t="s">
        <v>9730</v>
      </c>
      <c r="C4875" s="339" t="s">
        <v>63</v>
      </c>
      <c r="D4875" s="341">
        <v>105.7</v>
      </c>
      <c r="E4875">
        <v>109.85</v>
      </c>
    </row>
    <row r="4876" spans="1:5">
      <c r="A4876" s="339">
        <v>101538</v>
      </c>
      <c r="B4876" s="340" t="s">
        <v>9731</v>
      </c>
      <c r="C4876" s="339" t="s">
        <v>63</v>
      </c>
      <c r="D4876" s="341">
        <v>41.33</v>
      </c>
      <c r="E4876">
        <v>47.37</v>
      </c>
    </row>
    <row r="4877" spans="1:5">
      <c r="A4877" s="339">
        <v>101542</v>
      </c>
      <c r="B4877" s="340" t="s">
        <v>9732</v>
      </c>
      <c r="C4877" s="339" t="s">
        <v>63</v>
      </c>
      <c r="D4877" s="341">
        <v>31.66</v>
      </c>
      <c r="E4877">
        <v>36.619999999999997</v>
      </c>
    </row>
    <row r="4878" spans="1:5">
      <c r="A4878" s="339">
        <v>101539</v>
      </c>
      <c r="B4878" s="340" t="s">
        <v>9733</v>
      </c>
      <c r="C4878" s="339" t="s">
        <v>63</v>
      </c>
      <c r="D4878" s="341">
        <v>69.290000000000006</v>
      </c>
      <c r="E4878">
        <v>81.37</v>
      </c>
    </row>
    <row r="4879" spans="1:5">
      <c r="A4879" s="339">
        <v>101543</v>
      </c>
      <c r="B4879" s="340" t="s">
        <v>9734</v>
      </c>
      <c r="C4879" s="339" t="s">
        <v>63</v>
      </c>
      <c r="D4879" s="341">
        <v>56.86</v>
      </c>
      <c r="E4879">
        <v>66.760000000000005</v>
      </c>
    </row>
    <row r="4880" spans="1:5">
      <c r="A4880" s="339">
        <v>101540</v>
      </c>
      <c r="B4880" s="340" t="s">
        <v>9735</v>
      </c>
      <c r="C4880" s="339" t="s">
        <v>63</v>
      </c>
      <c r="D4880" s="341">
        <v>115.85</v>
      </c>
      <c r="E4880">
        <v>133.94999999999999</v>
      </c>
    </row>
    <row r="4881" spans="1:5">
      <c r="A4881" s="339">
        <v>101544</v>
      </c>
      <c r="B4881" s="340" t="s">
        <v>9736</v>
      </c>
      <c r="C4881" s="339" t="s">
        <v>63</v>
      </c>
      <c r="D4881" s="341">
        <v>90.46</v>
      </c>
      <c r="E4881">
        <v>105.31</v>
      </c>
    </row>
    <row r="4882" spans="1:5">
      <c r="A4882" s="339">
        <v>101541</v>
      </c>
      <c r="B4882" s="340" t="s">
        <v>9737</v>
      </c>
      <c r="C4882" s="339" t="s">
        <v>63</v>
      </c>
      <c r="D4882" s="341">
        <v>151.33000000000001</v>
      </c>
      <c r="E4882">
        <v>175.48</v>
      </c>
    </row>
    <row r="4883" spans="1:5">
      <c r="A4883" s="339">
        <v>101545</v>
      </c>
      <c r="B4883" s="340" t="s">
        <v>9738</v>
      </c>
      <c r="C4883" s="339" t="s">
        <v>63</v>
      </c>
      <c r="D4883" s="341">
        <v>130.37</v>
      </c>
      <c r="E4883">
        <v>150.16999999999999</v>
      </c>
    </row>
    <row r="4884" spans="1:5">
      <c r="A4884" s="339">
        <v>106502</v>
      </c>
      <c r="B4884" s="340" t="s">
        <v>9739</v>
      </c>
      <c r="C4884" s="339" t="s">
        <v>202</v>
      </c>
      <c r="D4884" s="341">
        <v>13.81</v>
      </c>
      <c r="E4884">
        <v>13</v>
      </c>
    </row>
    <row r="4885" spans="1:5">
      <c r="A4885" s="339">
        <v>106503</v>
      </c>
      <c r="B4885" s="340" t="s">
        <v>9740</v>
      </c>
      <c r="C4885" s="339" t="s">
        <v>202</v>
      </c>
      <c r="D4885" s="341">
        <v>8.69</v>
      </c>
      <c r="E4885">
        <v>8.1999999999999993</v>
      </c>
    </row>
    <row r="4886" spans="1:5">
      <c r="A4886" s="339">
        <v>106504</v>
      </c>
      <c r="B4886" s="340" t="s">
        <v>9741</v>
      </c>
      <c r="C4886" s="339" t="s">
        <v>202</v>
      </c>
      <c r="D4886" s="341">
        <v>17.399999999999999</v>
      </c>
      <c r="E4886">
        <v>16.399999999999999</v>
      </c>
    </row>
    <row r="4887" spans="1:5">
      <c r="A4887" s="339">
        <v>106505</v>
      </c>
      <c r="B4887" s="340" t="s">
        <v>9742</v>
      </c>
      <c r="C4887" s="339" t="s">
        <v>202</v>
      </c>
      <c r="D4887" s="341">
        <v>5.61</v>
      </c>
      <c r="E4887">
        <v>5.33</v>
      </c>
    </row>
    <row r="4888" spans="1:5">
      <c r="A4888" s="339">
        <v>106526</v>
      </c>
      <c r="B4888" s="340" t="s">
        <v>9743</v>
      </c>
      <c r="C4888" s="339" t="s">
        <v>202</v>
      </c>
      <c r="D4888" s="341">
        <v>0</v>
      </c>
      <c r="E4888">
        <v>0</v>
      </c>
    </row>
    <row r="4889" spans="1:5">
      <c r="A4889" s="339">
        <v>106506</v>
      </c>
      <c r="B4889" s="340" t="s">
        <v>9744</v>
      </c>
      <c r="C4889" s="339" t="s">
        <v>202</v>
      </c>
      <c r="D4889" s="341">
        <v>10.54</v>
      </c>
      <c r="E4889">
        <v>10.029999999999999</v>
      </c>
    </row>
    <row r="4890" spans="1:5">
      <c r="A4890" s="339">
        <v>106507</v>
      </c>
      <c r="B4890" s="340" t="s">
        <v>9745</v>
      </c>
      <c r="C4890" s="339" t="s">
        <v>202</v>
      </c>
      <c r="D4890" s="341">
        <v>6.74</v>
      </c>
      <c r="E4890">
        <v>6.44</v>
      </c>
    </row>
    <row r="4891" spans="1:5">
      <c r="A4891" s="339">
        <v>106508</v>
      </c>
      <c r="B4891" s="340" t="s">
        <v>9746</v>
      </c>
      <c r="C4891" s="339" t="s">
        <v>202</v>
      </c>
      <c r="D4891" s="341">
        <v>13.3</v>
      </c>
      <c r="E4891">
        <v>12.67</v>
      </c>
    </row>
    <row r="4892" spans="1:5">
      <c r="A4892" s="339">
        <v>106509</v>
      </c>
      <c r="B4892" s="340" t="s">
        <v>9747</v>
      </c>
      <c r="C4892" s="339" t="s">
        <v>202</v>
      </c>
      <c r="D4892" s="341">
        <v>4.33</v>
      </c>
      <c r="E4892">
        <v>4.2</v>
      </c>
    </row>
    <row r="4893" spans="1:5">
      <c r="A4893" s="339">
        <v>106527</v>
      </c>
      <c r="B4893" s="340" t="s">
        <v>9748</v>
      </c>
      <c r="C4893" s="339" t="s">
        <v>202</v>
      </c>
      <c r="D4893" s="341">
        <v>0</v>
      </c>
      <c r="E4893">
        <v>0</v>
      </c>
    </row>
    <row r="4894" spans="1:5">
      <c r="A4894" s="339">
        <v>106499</v>
      </c>
      <c r="B4894" s="340" t="s">
        <v>9749</v>
      </c>
      <c r="C4894" s="339" t="s">
        <v>202</v>
      </c>
      <c r="D4894" s="341">
        <v>0</v>
      </c>
      <c r="E4894">
        <v>0</v>
      </c>
    </row>
    <row r="4895" spans="1:5">
      <c r="A4895" s="339">
        <v>106500</v>
      </c>
      <c r="B4895" s="340" t="s">
        <v>9750</v>
      </c>
      <c r="C4895" s="339" t="s">
        <v>202</v>
      </c>
      <c r="D4895" s="341">
        <v>0</v>
      </c>
      <c r="E4895">
        <v>0</v>
      </c>
    </row>
    <row r="4896" spans="1:5">
      <c r="A4896" s="339">
        <v>106501</v>
      </c>
      <c r="B4896" s="340" t="s">
        <v>9751</v>
      </c>
      <c r="C4896" s="339" t="s">
        <v>202</v>
      </c>
      <c r="D4896" s="341">
        <v>0</v>
      </c>
      <c r="E4896">
        <v>0</v>
      </c>
    </row>
    <row r="4897" spans="1:5">
      <c r="A4897" s="339">
        <v>101560</v>
      </c>
      <c r="B4897" s="340" t="s">
        <v>9752</v>
      </c>
      <c r="C4897" s="339" t="s">
        <v>202</v>
      </c>
      <c r="D4897" s="341">
        <v>12.61</v>
      </c>
      <c r="E4897">
        <v>11.77</v>
      </c>
    </row>
    <row r="4898" spans="1:5">
      <c r="A4898" s="339">
        <v>101568</v>
      </c>
      <c r="B4898" s="340" t="s">
        <v>9753</v>
      </c>
      <c r="C4898" s="339" t="s">
        <v>202</v>
      </c>
      <c r="D4898" s="341">
        <v>153.69</v>
      </c>
      <c r="E4898">
        <v>143.05000000000001</v>
      </c>
    </row>
    <row r="4899" spans="1:5">
      <c r="A4899" s="339">
        <v>101561</v>
      </c>
      <c r="B4899" s="340" t="s">
        <v>9754</v>
      </c>
      <c r="C4899" s="339" t="s">
        <v>202</v>
      </c>
      <c r="D4899" s="341">
        <v>20.03</v>
      </c>
      <c r="E4899">
        <v>18.68</v>
      </c>
    </row>
    <row r="4900" spans="1:5">
      <c r="A4900" s="339">
        <v>101562</v>
      </c>
      <c r="B4900" s="340" t="s">
        <v>9755</v>
      </c>
      <c r="C4900" s="339" t="s">
        <v>202</v>
      </c>
      <c r="D4900" s="341">
        <v>31.02</v>
      </c>
      <c r="E4900">
        <v>28.9</v>
      </c>
    </row>
    <row r="4901" spans="1:5">
      <c r="A4901" s="339">
        <v>101563</v>
      </c>
      <c r="B4901" s="340" t="s">
        <v>9756</v>
      </c>
      <c r="C4901" s="339" t="s">
        <v>202</v>
      </c>
      <c r="D4901" s="341">
        <v>43.8</v>
      </c>
      <c r="E4901">
        <v>40.81</v>
      </c>
    </row>
    <row r="4902" spans="1:5">
      <c r="A4902" s="339">
        <v>101564</v>
      </c>
      <c r="B4902" s="340" t="s">
        <v>9757</v>
      </c>
      <c r="C4902" s="339" t="s">
        <v>202</v>
      </c>
      <c r="D4902" s="341">
        <v>64.739999999999995</v>
      </c>
      <c r="E4902">
        <v>60.29</v>
      </c>
    </row>
    <row r="4903" spans="1:5">
      <c r="A4903" s="339">
        <v>101565</v>
      </c>
      <c r="B4903" s="340" t="s">
        <v>9758</v>
      </c>
      <c r="C4903" s="339" t="s">
        <v>202</v>
      </c>
      <c r="D4903" s="341">
        <v>90.54</v>
      </c>
      <c r="E4903">
        <v>84.3</v>
      </c>
    </row>
    <row r="4904" spans="1:5">
      <c r="A4904" s="339">
        <v>101567</v>
      </c>
      <c r="B4904" s="340" t="s">
        <v>9759</v>
      </c>
      <c r="C4904" s="339" t="s">
        <v>202</v>
      </c>
      <c r="D4904" s="341">
        <v>117.54</v>
      </c>
      <c r="E4904">
        <v>109.42</v>
      </c>
    </row>
    <row r="4905" spans="1:5">
      <c r="A4905" s="339">
        <v>106524</v>
      </c>
      <c r="B4905" s="340" t="s">
        <v>9760</v>
      </c>
      <c r="C4905" s="339" t="s">
        <v>202</v>
      </c>
      <c r="D4905" s="341">
        <v>0</v>
      </c>
      <c r="E4905">
        <v>0</v>
      </c>
    </row>
    <row r="4906" spans="1:5">
      <c r="A4906" s="339">
        <v>106525</v>
      </c>
      <c r="B4906" s="340" t="s">
        <v>9761</v>
      </c>
      <c r="C4906" s="339" t="s">
        <v>63</v>
      </c>
      <c r="D4906" s="341">
        <v>0</v>
      </c>
      <c r="E4906">
        <v>0</v>
      </c>
    </row>
    <row r="4907" spans="1:5">
      <c r="A4907" s="339">
        <v>101551</v>
      </c>
      <c r="B4907" s="340" t="s">
        <v>9762</v>
      </c>
      <c r="C4907" s="339" t="s">
        <v>63</v>
      </c>
      <c r="D4907" s="341">
        <v>0</v>
      </c>
      <c r="E4907">
        <v>0</v>
      </c>
    </row>
    <row r="4908" spans="1:5">
      <c r="A4908" s="339">
        <v>101552</v>
      </c>
      <c r="B4908" s="340" t="s">
        <v>9763</v>
      </c>
      <c r="C4908" s="339" t="s">
        <v>63</v>
      </c>
      <c r="D4908" s="341">
        <v>0</v>
      </c>
      <c r="E4908">
        <v>0</v>
      </c>
    </row>
    <row r="4909" spans="1:5">
      <c r="A4909" s="339">
        <v>101550</v>
      </c>
      <c r="B4909" s="340" t="s">
        <v>9764</v>
      </c>
      <c r="C4909" s="339" t="s">
        <v>63</v>
      </c>
      <c r="D4909" s="341">
        <v>0</v>
      </c>
      <c r="E4909">
        <v>0</v>
      </c>
    </row>
    <row r="4910" spans="1:5">
      <c r="A4910" s="339">
        <v>101501</v>
      </c>
      <c r="B4910" s="340" t="s">
        <v>9765</v>
      </c>
      <c r="C4910" s="339" t="s">
        <v>63</v>
      </c>
      <c r="D4910" s="341">
        <v>1956.99</v>
      </c>
      <c r="E4910">
        <v>2059.33</v>
      </c>
    </row>
    <row r="4911" spans="1:5">
      <c r="A4911" s="339">
        <v>101502</v>
      </c>
      <c r="B4911" s="340" t="s">
        <v>9766</v>
      </c>
      <c r="C4911" s="339" t="s">
        <v>63</v>
      </c>
      <c r="D4911" s="341">
        <v>2137.64</v>
      </c>
      <c r="E4911">
        <v>2247.14</v>
      </c>
    </row>
    <row r="4912" spans="1:5">
      <c r="A4912" s="339">
        <v>101503</v>
      </c>
      <c r="B4912" s="340" t="s">
        <v>9767</v>
      </c>
      <c r="C4912" s="339" t="s">
        <v>63</v>
      </c>
      <c r="D4912" s="341">
        <v>2196.92</v>
      </c>
      <c r="E4912">
        <v>2274.62</v>
      </c>
    </row>
    <row r="4913" spans="1:5">
      <c r="A4913" s="339">
        <v>101504</v>
      </c>
      <c r="B4913" s="340" t="s">
        <v>9768</v>
      </c>
      <c r="C4913" s="339" t="s">
        <v>63</v>
      </c>
      <c r="D4913" s="341">
        <v>2447.5300000000002</v>
      </c>
      <c r="E4913">
        <v>2514.2399999999998</v>
      </c>
    </row>
    <row r="4914" spans="1:5">
      <c r="A4914" s="339">
        <v>101497</v>
      </c>
      <c r="B4914" s="340" t="s">
        <v>9769</v>
      </c>
      <c r="C4914" s="339" t="s">
        <v>63</v>
      </c>
      <c r="D4914" s="341">
        <v>1961.13</v>
      </c>
      <c r="E4914">
        <v>2075.4899999999998</v>
      </c>
    </row>
    <row r="4915" spans="1:5">
      <c r="A4915" s="339">
        <v>101498</v>
      </c>
      <c r="B4915" s="340" t="s">
        <v>9770</v>
      </c>
      <c r="C4915" s="339" t="s">
        <v>63</v>
      </c>
      <c r="D4915" s="341">
        <v>2141.7800000000002</v>
      </c>
      <c r="E4915">
        <v>2263.3000000000002</v>
      </c>
    </row>
    <row r="4916" spans="1:5">
      <c r="A4916" s="339">
        <v>101499</v>
      </c>
      <c r="B4916" s="340" t="s">
        <v>9771</v>
      </c>
      <c r="C4916" s="339" t="s">
        <v>63</v>
      </c>
      <c r="D4916" s="341">
        <v>2201.06</v>
      </c>
      <c r="E4916">
        <v>2290.7800000000002</v>
      </c>
    </row>
    <row r="4917" spans="1:5">
      <c r="A4917" s="339">
        <v>101500</v>
      </c>
      <c r="B4917" s="340" t="s">
        <v>9772</v>
      </c>
      <c r="C4917" s="339" t="s">
        <v>63</v>
      </c>
      <c r="D4917" s="341">
        <v>2451.67</v>
      </c>
      <c r="E4917">
        <v>2530.4</v>
      </c>
    </row>
    <row r="4918" spans="1:5">
      <c r="A4918" s="339">
        <v>101493</v>
      </c>
      <c r="B4918" s="340" t="s">
        <v>9773</v>
      </c>
      <c r="C4918" s="339" t="s">
        <v>63</v>
      </c>
      <c r="D4918" s="341">
        <v>1661.04</v>
      </c>
      <c r="E4918">
        <v>1784.89</v>
      </c>
    </row>
    <row r="4919" spans="1:5">
      <c r="A4919" s="339">
        <v>101494</v>
      </c>
      <c r="B4919" s="340" t="s">
        <v>9774</v>
      </c>
      <c r="C4919" s="339" t="s">
        <v>63</v>
      </c>
      <c r="D4919" s="341">
        <v>1780.39</v>
      </c>
      <c r="E4919">
        <v>1908.97</v>
      </c>
    </row>
    <row r="4920" spans="1:5">
      <c r="A4920" s="339">
        <v>101495</v>
      </c>
      <c r="B4920" s="340" t="s">
        <v>9775</v>
      </c>
      <c r="C4920" s="339" t="s">
        <v>63</v>
      </c>
      <c r="D4920" s="341">
        <v>1819.55</v>
      </c>
      <c r="E4920">
        <v>1927.12</v>
      </c>
    </row>
    <row r="4921" spans="1:5">
      <c r="A4921" s="339">
        <v>101496</v>
      </c>
      <c r="B4921" s="340" t="s">
        <v>9776</v>
      </c>
      <c r="C4921" s="339" t="s">
        <v>63</v>
      </c>
      <c r="D4921" s="341">
        <v>1996.99</v>
      </c>
      <c r="E4921">
        <v>2097.14</v>
      </c>
    </row>
    <row r="4922" spans="1:5">
      <c r="A4922" s="339">
        <v>101489</v>
      </c>
      <c r="B4922" s="340" t="s">
        <v>9777</v>
      </c>
      <c r="C4922" s="339" t="s">
        <v>63</v>
      </c>
      <c r="D4922" s="341">
        <v>1674.5</v>
      </c>
      <c r="E4922">
        <v>1810.49</v>
      </c>
    </row>
    <row r="4923" spans="1:5">
      <c r="A4923" s="339">
        <v>101490</v>
      </c>
      <c r="B4923" s="340" t="s">
        <v>9778</v>
      </c>
      <c r="C4923" s="339" t="s">
        <v>63</v>
      </c>
      <c r="D4923" s="341">
        <v>1793.85</v>
      </c>
      <c r="E4923">
        <v>1934.57</v>
      </c>
    </row>
    <row r="4924" spans="1:5">
      <c r="A4924" s="339">
        <v>101491</v>
      </c>
      <c r="B4924" s="340" t="s">
        <v>9779</v>
      </c>
      <c r="C4924" s="339" t="s">
        <v>63</v>
      </c>
      <c r="D4924" s="341">
        <v>1833.01</v>
      </c>
      <c r="E4924">
        <v>1952.72</v>
      </c>
    </row>
    <row r="4925" spans="1:5">
      <c r="A4925" s="339">
        <v>101492</v>
      </c>
      <c r="B4925" s="340" t="s">
        <v>9780</v>
      </c>
      <c r="C4925" s="339" t="s">
        <v>63</v>
      </c>
      <c r="D4925" s="341">
        <v>2010.45</v>
      </c>
      <c r="E4925">
        <v>2122.7399999999998</v>
      </c>
    </row>
    <row r="4926" spans="1:5">
      <c r="A4926" s="339">
        <v>101509</v>
      </c>
      <c r="B4926" s="340" t="s">
        <v>9781</v>
      </c>
      <c r="C4926" s="339" t="s">
        <v>63</v>
      </c>
      <c r="D4926" s="341">
        <v>2115.71</v>
      </c>
      <c r="E4926">
        <v>2247.73</v>
      </c>
    </row>
    <row r="4927" spans="1:5">
      <c r="A4927" s="339">
        <v>101510</v>
      </c>
      <c r="B4927" s="340" t="s">
        <v>9782</v>
      </c>
      <c r="C4927" s="339" t="s">
        <v>63</v>
      </c>
      <c r="D4927" s="341">
        <v>2356.58</v>
      </c>
      <c r="E4927">
        <v>2498.15</v>
      </c>
    </row>
    <row r="4928" spans="1:5">
      <c r="A4928" s="339">
        <v>101511</v>
      </c>
      <c r="B4928" s="340" t="s">
        <v>9783</v>
      </c>
      <c r="C4928" s="339" t="s">
        <v>63</v>
      </c>
      <c r="D4928" s="341">
        <v>2435.61</v>
      </c>
      <c r="E4928">
        <v>2534.7800000000002</v>
      </c>
    </row>
    <row r="4929" spans="1:5">
      <c r="A4929" s="339">
        <v>101512</v>
      </c>
      <c r="B4929" s="340" t="s">
        <v>9784</v>
      </c>
      <c r="C4929" s="339" t="s">
        <v>63</v>
      </c>
      <c r="D4929" s="341">
        <v>2758.09</v>
      </c>
      <c r="E4929">
        <v>2842.78</v>
      </c>
    </row>
    <row r="4930" spans="1:5">
      <c r="A4930" s="339">
        <v>101505</v>
      </c>
      <c r="B4930" s="340" t="s">
        <v>9785</v>
      </c>
      <c r="C4930" s="339" t="s">
        <v>63</v>
      </c>
      <c r="D4930" s="341">
        <v>2090.48</v>
      </c>
      <c r="E4930">
        <v>2213.69</v>
      </c>
    </row>
    <row r="4931" spans="1:5">
      <c r="A4931" s="339">
        <v>101506</v>
      </c>
      <c r="B4931" s="340" t="s">
        <v>9786</v>
      </c>
      <c r="C4931" s="339" t="s">
        <v>63</v>
      </c>
      <c r="D4931" s="341">
        <v>2331.35</v>
      </c>
      <c r="E4931">
        <v>2464.11</v>
      </c>
    </row>
    <row r="4932" spans="1:5">
      <c r="A4932" s="339">
        <v>101507</v>
      </c>
      <c r="B4932" s="340" t="s">
        <v>9787</v>
      </c>
      <c r="C4932" s="339" t="s">
        <v>63</v>
      </c>
      <c r="D4932" s="341">
        <v>2410.38</v>
      </c>
      <c r="E4932">
        <v>2500.7399999999998</v>
      </c>
    </row>
    <row r="4933" spans="1:5">
      <c r="A4933" s="339">
        <v>101508</v>
      </c>
      <c r="B4933" s="340" t="s">
        <v>9788</v>
      </c>
      <c r="C4933" s="339" t="s">
        <v>63</v>
      </c>
      <c r="D4933" s="341">
        <v>2732.86</v>
      </c>
      <c r="E4933">
        <v>2808.74</v>
      </c>
    </row>
    <row r="4934" spans="1:5">
      <c r="A4934" s="339">
        <v>101525</v>
      </c>
      <c r="B4934" s="340" t="s">
        <v>9789</v>
      </c>
      <c r="C4934" s="339" t="s">
        <v>63</v>
      </c>
      <c r="D4934" s="341">
        <v>1174.6099999999999</v>
      </c>
      <c r="E4934">
        <v>1188.54</v>
      </c>
    </row>
    <row r="4935" spans="1:5">
      <c r="A4935" s="339">
        <v>101526</v>
      </c>
      <c r="B4935" s="340" t="s">
        <v>9790</v>
      </c>
      <c r="C4935" s="339" t="s">
        <v>63</v>
      </c>
      <c r="D4935" s="341">
        <v>1389.44</v>
      </c>
      <c r="E4935">
        <v>1411.88</v>
      </c>
    </row>
    <row r="4936" spans="1:5">
      <c r="A4936" s="339">
        <v>101527</v>
      </c>
      <c r="B4936" s="340" t="s">
        <v>9791</v>
      </c>
      <c r="C4936" s="339" t="s">
        <v>63</v>
      </c>
      <c r="D4936" s="341">
        <v>1459.93</v>
      </c>
      <c r="E4936">
        <v>1444.55</v>
      </c>
    </row>
    <row r="4937" spans="1:5">
      <c r="A4937" s="339">
        <v>101528</v>
      </c>
      <c r="B4937" s="340" t="s">
        <v>9792</v>
      </c>
      <c r="C4937" s="339" t="s">
        <v>63</v>
      </c>
      <c r="D4937" s="341">
        <v>1716.34</v>
      </c>
      <c r="E4937">
        <v>1688.49</v>
      </c>
    </row>
    <row r="4938" spans="1:5">
      <c r="A4938" s="339">
        <v>101521</v>
      </c>
      <c r="B4938" s="340" t="s">
        <v>9793</v>
      </c>
      <c r="C4938" s="339" t="s">
        <v>63</v>
      </c>
      <c r="D4938" s="341">
        <v>1178.75</v>
      </c>
      <c r="E4938">
        <v>1204.71</v>
      </c>
    </row>
    <row r="4939" spans="1:5">
      <c r="A4939" s="339">
        <v>101522</v>
      </c>
      <c r="B4939" s="340" t="s">
        <v>9794</v>
      </c>
      <c r="C4939" s="339" t="s">
        <v>63</v>
      </c>
      <c r="D4939" s="341">
        <v>1393.58</v>
      </c>
      <c r="E4939">
        <v>1428.05</v>
      </c>
    </row>
    <row r="4940" spans="1:5">
      <c r="A4940" s="339">
        <v>101523</v>
      </c>
      <c r="B4940" s="340" t="s">
        <v>9795</v>
      </c>
      <c r="C4940" s="339" t="s">
        <v>63</v>
      </c>
      <c r="D4940" s="341">
        <v>1464.07</v>
      </c>
      <c r="E4940">
        <v>1460.72</v>
      </c>
    </row>
    <row r="4941" spans="1:5">
      <c r="A4941" s="339">
        <v>101524</v>
      </c>
      <c r="B4941" s="340" t="s">
        <v>9796</v>
      </c>
      <c r="C4941" s="339" t="s">
        <v>63</v>
      </c>
      <c r="D4941" s="341">
        <v>1720.48</v>
      </c>
      <c r="E4941">
        <v>1704.66</v>
      </c>
    </row>
    <row r="4942" spans="1:5">
      <c r="A4942" s="339">
        <v>101517</v>
      </c>
      <c r="B4942" s="340" t="s">
        <v>9797</v>
      </c>
      <c r="C4942" s="339" t="s">
        <v>63</v>
      </c>
      <c r="D4942" s="341">
        <v>860.61</v>
      </c>
      <c r="E4942">
        <v>895.06</v>
      </c>
    </row>
    <row r="4943" spans="1:5">
      <c r="A4943" s="339">
        <v>101518</v>
      </c>
      <c r="B4943" s="340" t="s">
        <v>9798</v>
      </c>
      <c r="C4943" s="339" t="s">
        <v>63</v>
      </c>
      <c r="D4943" s="341">
        <v>1003.83</v>
      </c>
      <c r="E4943">
        <v>1043.96</v>
      </c>
    </row>
    <row r="4944" spans="1:5">
      <c r="A4944" s="339">
        <v>101519</v>
      </c>
      <c r="B4944" s="340" t="s">
        <v>9799</v>
      </c>
      <c r="C4944" s="339" t="s">
        <v>63</v>
      </c>
      <c r="D4944" s="341">
        <v>1050.82</v>
      </c>
      <c r="E4944">
        <v>1065.74</v>
      </c>
    </row>
    <row r="4945" spans="1:5">
      <c r="A4945" s="339">
        <v>101520</v>
      </c>
      <c r="B4945" s="340" t="s">
        <v>9800</v>
      </c>
      <c r="C4945" s="339" t="s">
        <v>63</v>
      </c>
      <c r="D4945" s="341">
        <v>1221.76</v>
      </c>
      <c r="E4945">
        <v>1228.3599999999999</v>
      </c>
    </row>
    <row r="4946" spans="1:5">
      <c r="A4946" s="339">
        <v>101513</v>
      </c>
      <c r="B4946" s="340" t="s">
        <v>9801</v>
      </c>
      <c r="C4946" s="339" t="s">
        <v>63</v>
      </c>
      <c r="D4946" s="341">
        <v>874.08</v>
      </c>
      <c r="E4946">
        <v>920.66</v>
      </c>
    </row>
    <row r="4947" spans="1:5">
      <c r="A4947" s="339">
        <v>101514</v>
      </c>
      <c r="B4947" s="340" t="s">
        <v>9802</v>
      </c>
      <c r="C4947" s="339" t="s">
        <v>63</v>
      </c>
      <c r="D4947" s="341">
        <v>1017.3</v>
      </c>
      <c r="E4947">
        <v>1069.56</v>
      </c>
    </row>
    <row r="4948" spans="1:5">
      <c r="A4948" s="339">
        <v>101515</v>
      </c>
      <c r="B4948" s="340" t="s">
        <v>9803</v>
      </c>
      <c r="C4948" s="339" t="s">
        <v>63</v>
      </c>
      <c r="D4948" s="341">
        <v>1064.29</v>
      </c>
      <c r="E4948">
        <v>1091.3399999999999</v>
      </c>
    </row>
    <row r="4949" spans="1:5">
      <c r="A4949" s="339">
        <v>101516</v>
      </c>
      <c r="B4949" s="340" t="s">
        <v>9804</v>
      </c>
      <c r="C4949" s="339" t="s">
        <v>63</v>
      </c>
      <c r="D4949" s="341">
        <v>1235.23</v>
      </c>
      <c r="E4949">
        <v>1253.96</v>
      </c>
    </row>
    <row r="4950" spans="1:5">
      <c r="A4950" s="339">
        <v>101533</v>
      </c>
      <c r="B4950" s="340" t="s">
        <v>9805</v>
      </c>
      <c r="C4950" s="339" t="s">
        <v>63</v>
      </c>
      <c r="D4950" s="341">
        <v>1353.26</v>
      </c>
      <c r="E4950">
        <v>1397.98</v>
      </c>
    </row>
    <row r="4951" spans="1:5">
      <c r="A4951" s="339">
        <v>101534</v>
      </c>
      <c r="B4951" s="340" t="s">
        <v>9806</v>
      </c>
      <c r="C4951" s="339" t="s">
        <v>63</v>
      </c>
      <c r="D4951" s="341">
        <v>1639.7</v>
      </c>
      <c r="E4951">
        <v>1695.77</v>
      </c>
    </row>
    <row r="4952" spans="1:5">
      <c r="A4952" s="339">
        <v>101535</v>
      </c>
      <c r="B4952" s="340" t="s">
        <v>9807</v>
      </c>
      <c r="C4952" s="339" t="s">
        <v>63</v>
      </c>
      <c r="D4952" s="341">
        <v>1733.68</v>
      </c>
      <c r="E4952">
        <v>1739.33</v>
      </c>
    </row>
    <row r="4953" spans="1:5">
      <c r="A4953" s="339">
        <v>101536</v>
      </c>
      <c r="B4953" s="340" t="s">
        <v>9808</v>
      </c>
      <c r="C4953" s="339" t="s">
        <v>63</v>
      </c>
      <c r="D4953" s="341">
        <v>2075.56</v>
      </c>
      <c r="E4953">
        <v>2064.58</v>
      </c>
    </row>
    <row r="4954" spans="1:5">
      <c r="A4954" s="339">
        <v>101529</v>
      </c>
      <c r="B4954" s="340" t="s">
        <v>9809</v>
      </c>
      <c r="C4954" s="339" t="s">
        <v>63</v>
      </c>
      <c r="D4954" s="341">
        <v>1328.03</v>
      </c>
      <c r="E4954">
        <v>1363.95</v>
      </c>
    </row>
    <row r="4955" spans="1:5">
      <c r="A4955" s="339">
        <v>101530</v>
      </c>
      <c r="B4955" s="340" t="s">
        <v>9810</v>
      </c>
      <c r="C4955" s="339" t="s">
        <v>63</v>
      </c>
      <c r="D4955" s="341">
        <v>1614.47</v>
      </c>
      <c r="E4955">
        <v>1661.74</v>
      </c>
    </row>
    <row r="4956" spans="1:5">
      <c r="A4956" s="339">
        <v>101531</v>
      </c>
      <c r="B4956" s="340" t="s">
        <v>9811</v>
      </c>
      <c r="C4956" s="339" t="s">
        <v>63</v>
      </c>
      <c r="D4956" s="341">
        <v>1708.45</v>
      </c>
      <c r="E4956">
        <v>1705.3</v>
      </c>
    </row>
    <row r="4957" spans="1:5">
      <c r="A4957" s="339">
        <v>101532</v>
      </c>
      <c r="B4957" s="340" t="s">
        <v>9812</v>
      </c>
      <c r="C4957" s="339" t="s">
        <v>63</v>
      </c>
      <c r="D4957" s="341">
        <v>2050.33</v>
      </c>
      <c r="E4957">
        <v>2030.55</v>
      </c>
    </row>
    <row r="4958" spans="1:5">
      <c r="A4958" s="339">
        <v>106510</v>
      </c>
      <c r="B4958" s="340" t="s">
        <v>9813</v>
      </c>
      <c r="C4958" s="339" t="s">
        <v>63</v>
      </c>
      <c r="D4958" s="341">
        <v>0</v>
      </c>
      <c r="E4958">
        <v>0</v>
      </c>
    </row>
    <row r="4959" spans="1:5">
      <c r="A4959" s="339">
        <v>106514</v>
      </c>
      <c r="B4959" s="340" t="s">
        <v>9814</v>
      </c>
      <c r="C4959" s="339" t="s">
        <v>63</v>
      </c>
      <c r="D4959" s="341">
        <v>0</v>
      </c>
      <c r="E4959">
        <v>0</v>
      </c>
    </row>
    <row r="4960" spans="1:5">
      <c r="A4960" s="339">
        <v>106511</v>
      </c>
      <c r="B4960" s="340" t="s">
        <v>9815</v>
      </c>
      <c r="C4960" s="339" t="s">
        <v>63</v>
      </c>
      <c r="D4960" s="341">
        <v>0</v>
      </c>
      <c r="E4960">
        <v>0</v>
      </c>
    </row>
    <row r="4961" spans="1:5">
      <c r="A4961" s="339">
        <v>106515</v>
      </c>
      <c r="B4961" s="340" t="s">
        <v>9816</v>
      </c>
      <c r="C4961" s="339" t="s">
        <v>63</v>
      </c>
      <c r="D4961" s="341">
        <v>0</v>
      </c>
      <c r="E4961">
        <v>0</v>
      </c>
    </row>
    <row r="4962" spans="1:5">
      <c r="A4962" s="339">
        <v>106512</v>
      </c>
      <c r="B4962" s="340" t="s">
        <v>9817</v>
      </c>
      <c r="C4962" s="339" t="s">
        <v>63</v>
      </c>
      <c r="D4962" s="341">
        <v>0</v>
      </c>
      <c r="E4962">
        <v>0</v>
      </c>
    </row>
    <row r="4963" spans="1:5">
      <c r="A4963" s="339">
        <v>106516</v>
      </c>
      <c r="B4963" s="340" t="s">
        <v>9818</v>
      </c>
      <c r="C4963" s="339" t="s">
        <v>63</v>
      </c>
      <c r="D4963" s="341">
        <v>0</v>
      </c>
      <c r="E4963">
        <v>0</v>
      </c>
    </row>
    <row r="4964" spans="1:5">
      <c r="A4964" s="339">
        <v>106513</v>
      </c>
      <c r="B4964" s="340" t="s">
        <v>9819</v>
      </c>
      <c r="C4964" s="339" t="s">
        <v>63</v>
      </c>
      <c r="D4964" s="341">
        <v>0</v>
      </c>
      <c r="E4964">
        <v>0</v>
      </c>
    </row>
    <row r="4965" spans="1:5">
      <c r="A4965" s="339">
        <v>106517</v>
      </c>
      <c r="B4965" s="340" t="s">
        <v>9820</v>
      </c>
      <c r="C4965" s="339" t="s">
        <v>63</v>
      </c>
      <c r="D4965" s="341">
        <v>0</v>
      </c>
      <c r="E4965">
        <v>0</v>
      </c>
    </row>
    <row r="4966" spans="1:5">
      <c r="A4966" s="339">
        <v>106518</v>
      </c>
      <c r="B4966" s="340" t="s">
        <v>9821</v>
      </c>
      <c r="C4966" s="339" t="s">
        <v>63</v>
      </c>
      <c r="D4966" s="341">
        <v>0</v>
      </c>
      <c r="E4966">
        <v>0</v>
      </c>
    </row>
    <row r="4967" spans="1:5">
      <c r="A4967" s="339">
        <v>106519</v>
      </c>
      <c r="B4967" s="340" t="s">
        <v>9822</v>
      </c>
      <c r="C4967" s="339" t="s">
        <v>63</v>
      </c>
      <c r="D4967" s="341">
        <v>0</v>
      </c>
      <c r="E4967">
        <v>0</v>
      </c>
    </row>
    <row r="4968" spans="1:5">
      <c r="A4968" s="339">
        <v>106520</v>
      </c>
      <c r="B4968" s="340" t="s">
        <v>9823</v>
      </c>
      <c r="C4968" s="339" t="s">
        <v>63</v>
      </c>
      <c r="D4968" s="341">
        <v>0</v>
      </c>
      <c r="E4968">
        <v>0</v>
      </c>
    </row>
    <row r="4969" spans="1:5">
      <c r="A4969" s="339">
        <v>106521</v>
      </c>
      <c r="B4969" s="340" t="s">
        <v>9824</v>
      </c>
      <c r="C4969" s="339" t="s">
        <v>63</v>
      </c>
      <c r="D4969" s="341">
        <v>0</v>
      </c>
      <c r="E4969">
        <v>0</v>
      </c>
    </row>
    <row r="4970" spans="1:5">
      <c r="A4970" s="339">
        <v>106522</v>
      </c>
      <c r="B4970" s="340" t="s">
        <v>9825</v>
      </c>
      <c r="C4970" s="339" t="s">
        <v>63</v>
      </c>
      <c r="D4970" s="341">
        <v>0</v>
      </c>
      <c r="E4970">
        <v>0</v>
      </c>
    </row>
    <row r="4971" spans="1:5">
      <c r="A4971" s="339">
        <v>106523</v>
      </c>
      <c r="B4971" s="340" t="s">
        <v>9826</v>
      </c>
      <c r="C4971" s="339" t="s">
        <v>63</v>
      </c>
      <c r="D4971" s="341">
        <v>0</v>
      </c>
      <c r="E4971">
        <v>0</v>
      </c>
    </row>
    <row r="4972" spans="1:5">
      <c r="A4972" s="339">
        <v>101549</v>
      </c>
      <c r="B4972" s="340" t="s">
        <v>9827</v>
      </c>
      <c r="C4972" s="339" t="s">
        <v>63</v>
      </c>
      <c r="D4972" s="341">
        <v>20.260000000000002</v>
      </c>
      <c r="E4972">
        <v>23.15</v>
      </c>
    </row>
    <row r="4973" spans="1:5">
      <c r="A4973" s="339">
        <v>101547</v>
      </c>
      <c r="B4973" s="340" t="s">
        <v>9828</v>
      </c>
      <c r="C4973" s="339" t="s">
        <v>63</v>
      </c>
      <c r="D4973" s="341">
        <v>96.23</v>
      </c>
      <c r="E4973">
        <v>89.71</v>
      </c>
    </row>
    <row r="4974" spans="1:5">
      <c r="A4974" s="339">
        <v>101546</v>
      </c>
      <c r="B4974" s="340" t="s">
        <v>9829</v>
      </c>
      <c r="C4974" s="339" t="s">
        <v>63</v>
      </c>
      <c r="D4974" s="341">
        <v>30.72</v>
      </c>
      <c r="E4974">
        <v>29.48</v>
      </c>
    </row>
    <row r="4975" spans="1:5">
      <c r="A4975" s="339">
        <v>101548</v>
      </c>
      <c r="B4975" s="340" t="s">
        <v>9830</v>
      </c>
      <c r="C4975" s="339" t="s">
        <v>63</v>
      </c>
      <c r="D4975" s="341">
        <v>7.61</v>
      </c>
      <c r="E4975">
        <v>8.23</v>
      </c>
    </row>
    <row r="4976" spans="1:5">
      <c r="A4976" s="339">
        <v>106528</v>
      </c>
      <c r="B4976" s="340" t="s">
        <v>9831</v>
      </c>
      <c r="C4976" s="339" t="s">
        <v>63</v>
      </c>
      <c r="D4976" s="341">
        <v>0</v>
      </c>
      <c r="E4976">
        <v>0</v>
      </c>
    </row>
    <row r="4977" spans="1:5">
      <c r="A4977" s="339">
        <v>94764</v>
      </c>
      <c r="B4977" s="340" t="s">
        <v>9832</v>
      </c>
      <c r="C4977" s="339" t="s">
        <v>63</v>
      </c>
      <c r="D4977" s="341">
        <v>37.28</v>
      </c>
      <c r="E4977">
        <v>40.159999999999997</v>
      </c>
    </row>
    <row r="4978" spans="1:5">
      <c r="A4978" s="339">
        <v>94765</v>
      </c>
      <c r="B4978" s="340" t="s">
        <v>9833</v>
      </c>
      <c r="C4978" s="339" t="s">
        <v>63</v>
      </c>
      <c r="D4978" s="341">
        <v>41.13</v>
      </c>
      <c r="E4978">
        <v>44</v>
      </c>
    </row>
    <row r="4979" spans="1:5">
      <c r="A4979" s="339">
        <v>94766</v>
      </c>
      <c r="B4979" s="340" t="s">
        <v>9834</v>
      </c>
      <c r="C4979" s="339" t="s">
        <v>63</v>
      </c>
      <c r="D4979" s="341">
        <v>46.04</v>
      </c>
      <c r="E4979">
        <v>48.9</v>
      </c>
    </row>
    <row r="4980" spans="1:5">
      <c r="A4980" s="339">
        <v>94767</v>
      </c>
      <c r="B4980" s="340" t="s">
        <v>9835</v>
      </c>
      <c r="C4980" s="339" t="s">
        <v>63</v>
      </c>
      <c r="D4980" s="341">
        <v>68.510000000000005</v>
      </c>
      <c r="E4980">
        <v>71.38</v>
      </c>
    </row>
    <row r="4981" spans="1:5">
      <c r="A4981" s="339">
        <v>94768</v>
      </c>
      <c r="B4981" s="340" t="s">
        <v>9836</v>
      </c>
      <c r="C4981" s="339" t="s">
        <v>63</v>
      </c>
      <c r="D4981" s="341">
        <v>77.66</v>
      </c>
      <c r="E4981">
        <v>80.569999999999993</v>
      </c>
    </row>
    <row r="4982" spans="1:5">
      <c r="A4982" s="339">
        <v>94769</v>
      </c>
      <c r="B4982" s="340" t="s">
        <v>9837</v>
      </c>
      <c r="C4982" s="339" t="s">
        <v>63</v>
      </c>
      <c r="D4982" s="341">
        <v>103.86</v>
      </c>
      <c r="E4982">
        <v>106.8</v>
      </c>
    </row>
    <row r="4983" spans="1:5">
      <c r="A4983" s="339">
        <v>94783</v>
      </c>
      <c r="B4983" s="340" t="s">
        <v>9838</v>
      </c>
      <c r="C4983" s="339" t="s">
        <v>63</v>
      </c>
      <c r="D4983" s="341">
        <v>18.09</v>
      </c>
      <c r="E4983">
        <v>22.95</v>
      </c>
    </row>
    <row r="4984" spans="1:5">
      <c r="A4984" s="339">
        <v>94703</v>
      </c>
      <c r="B4984" s="340" t="s">
        <v>9839</v>
      </c>
      <c r="C4984" s="339" t="s">
        <v>63</v>
      </c>
      <c r="D4984" s="341">
        <v>19.34</v>
      </c>
      <c r="E4984">
        <v>24.43</v>
      </c>
    </row>
    <row r="4985" spans="1:5">
      <c r="A4985" s="339">
        <v>94704</v>
      </c>
      <c r="B4985" s="340" t="s">
        <v>9840</v>
      </c>
      <c r="C4985" s="339" t="s">
        <v>63</v>
      </c>
      <c r="D4985" s="341">
        <v>25.85</v>
      </c>
      <c r="E4985">
        <v>32</v>
      </c>
    </row>
    <row r="4986" spans="1:5">
      <c r="A4986" s="339">
        <v>94705</v>
      </c>
      <c r="B4986" s="340" t="s">
        <v>9841</v>
      </c>
      <c r="C4986" s="339" t="s">
        <v>63</v>
      </c>
      <c r="D4986" s="341">
        <v>35.33</v>
      </c>
      <c r="E4986">
        <v>43.06</v>
      </c>
    </row>
    <row r="4987" spans="1:5">
      <c r="A4987" s="339">
        <v>94706</v>
      </c>
      <c r="B4987" s="340" t="s">
        <v>9842</v>
      </c>
      <c r="C4987" s="339" t="s">
        <v>63</v>
      </c>
      <c r="D4987" s="341">
        <v>34.58</v>
      </c>
      <c r="E4987">
        <v>42.14</v>
      </c>
    </row>
    <row r="4988" spans="1:5">
      <c r="A4988" s="339">
        <v>94707</v>
      </c>
      <c r="B4988" s="340" t="s">
        <v>9843</v>
      </c>
      <c r="C4988" s="339" t="s">
        <v>63</v>
      </c>
      <c r="D4988" s="341">
        <v>54.59</v>
      </c>
      <c r="E4988">
        <v>65.400000000000006</v>
      </c>
    </row>
    <row r="4989" spans="1:5">
      <c r="A4989" s="339">
        <v>94715</v>
      </c>
      <c r="B4989" s="340" t="s">
        <v>9844</v>
      </c>
      <c r="C4989" s="339" t="s">
        <v>63</v>
      </c>
      <c r="D4989" s="341">
        <v>282.60000000000002</v>
      </c>
      <c r="E4989">
        <v>332.78</v>
      </c>
    </row>
    <row r="4990" spans="1:5">
      <c r="A4990" s="339">
        <v>94713</v>
      </c>
      <c r="B4990" s="340" t="s">
        <v>9845</v>
      </c>
      <c r="C4990" s="339" t="s">
        <v>63</v>
      </c>
      <c r="D4990" s="341">
        <v>226.38</v>
      </c>
      <c r="E4990">
        <v>267.33999999999997</v>
      </c>
    </row>
    <row r="4991" spans="1:5">
      <c r="A4991" s="339">
        <v>94714</v>
      </c>
      <c r="B4991" s="340" t="s">
        <v>9846</v>
      </c>
      <c r="C4991" s="339" t="s">
        <v>63</v>
      </c>
      <c r="D4991" s="341">
        <v>317.73</v>
      </c>
      <c r="E4991">
        <v>373.82</v>
      </c>
    </row>
    <row r="4992" spans="1:5">
      <c r="A4992" s="339">
        <v>94670</v>
      </c>
      <c r="B4992" s="340" t="s">
        <v>9847</v>
      </c>
      <c r="C4992" s="339" t="s">
        <v>63</v>
      </c>
      <c r="D4992" s="341">
        <v>66.52</v>
      </c>
      <c r="E4992">
        <v>81.760000000000005</v>
      </c>
    </row>
    <row r="4993" spans="1:5">
      <c r="A4993" s="339">
        <v>94656</v>
      </c>
      <c r="B4993" s="340" t="s">
        <v>9848</v>
      </c>
      <c r="C4993" s="339" t="s">
        <v>63</v>
      </c>
      <c r="D4993" s="341">
        <v>3.42</v>
      </c>
      <c r="E4993">
        <v>4.4000000000000004</v>
      </c>
    </row>
    <row r="4994" spans="1:5">
      <c r="A4994" s="339">
        <v>94658</v>
      </c>
      <c r="B4994" s="340" t="s">
        <v>9849</v>
      </c>
      <c r="C4994" s="339" t="s">
        <v>63</v>
      </c>
      <c r="D4994" s="341">
        <v>5.13</v>
      </c>
      <c r="E4994">
        <v>6.47</v>
      </c>
    </row>
    <row r="4995" spans="1:5">
      <c r="A4995" s="339">
        <v>94660</v>
      </c>
      <c r="B4995" s="340" t="s">
        <v>9850</v>
      </c>
      <c r="C4995" s="339" t="s">
        <v>63</v>
      </c>
      <c r="D4995" s="341">
        <v>8.08</v>
      </c>
      <c r="E4995">
        <v>10.130000000000001</v>
      </c>
    </row>
    <row r="4996" spans="1:5">
      <c r="A4996" s="339">
        <v>94662</v>
      </c>
      <c r="B4996" s="340" t="s">
        <v>9851</v>
      </c>
      <c r="C4996" s="339" t="s">
        <v>63</v>
      </c>
      <c r="D4996" s="341">
        <v>10.65</v>
      </c>
      <c r="E4996">
        <v>13.38</v>
      </c>
    </row>
    <row r="4997" spans="1:5">
      <c r="A4997" s="339">
        <v>94664</v>
      </c>
      <c r="B4997" s="340" t="s">
        <v>9852</v>
      </c>
      <c r="C4997" s="339" t="s">
        <v>63</v>
      </c>
      <c r="D4997" s="341">
        <v>19.399999999999999</v>
      </c>
      <c r="E4997">
        <v>23.9</v>
      </c>
    </row>
    <row r="4998" spans="1:5">
      <c r="A4998" s="339">
        <v>94666</v>
      </c>
      <c r="B4998" s="340" t="s">
        <v>9853</v>
      </c>
      <c r="C4998" s="339" t="s">
        <v>63</v>
      </c>
      <c r="D4998" s="341">
        <v>31.52</v>
      </c>
      <c r="E4998">
        <v>38.65</v>
      </c>
    </row>
    <row r="4999" spans="1:5">
      <c r="A4999" s="339">
        <v>94668</v>
      </c>
      <c r="B4999" s="340" t="s">
        <v>9854</v>
      </c>
      <c r="C4999" s="339" t="s">
        <v>63</v>
      </c>
      <c r="D4999" s="341">
        <v>41.88</v>
      </c>
      <c r="E4999">
        <v>51.21</v>
      </c>
    </row>
    <row r="5000" spans="1:5">
      <c r="A5000" s="339">
        <v>105215</v>
      </c>
      <c r="B5000" s="340" t="s">
        <v>9855</v>
      </c>
      <c r="C5000" s="339" t="s">
        <v>63</v>
      </c>
      <c r="D5000" s="341">
        <v>9.58</v>
      </c>
      <c r="E5000">
        <v>9.98</v>
      </c>
    </row>
    <row r="5001" spans="1:5">
      <c r="A5001" s="339">
        <v>105216</v>
      </c>
      <c r="B5001" s="340" t="s">
        <v>9856</v>
      </c>
      <c r="C5001" s="339" t="s">
        <v>63</v>
      </c>
      <c r="D5001" s="341">
        <v>35.94</v>
      </c>
      <c r="E5001">
        <v>36.46</v>
      </c>
    </row>
    <row r="5002" spans="1:5">
      <c r="A5002" s="339">
        <v>105217</v>
      </c>
      <c r="B5002" s="340" t="s">
        <v>9857</v>
      </c>
      <c r="C5002" s="339" t="s">
        <v>63</v>
      </c>
      <c r="D5002" s="341">
        <v>40.479999999999997</v>
      </c>
      <c r="E5002">
        <v>41.08</v>
      </c>
    </row>
    <row r="5003" spans="1:5">
      <c r="A5003" s="339">
        <v>105214</v>
      </c>
      <c r="B5003" s="340" t="s">
        <v>9858</v>
      </c>
      <c r="C5003" s="339" t="s">
        <v>63</v>
      </c>
      <c r="D5003" s="341">
        <v>42.3</v>
      </c>
      <c r="E5003">
        <v>43.21</v>
      </c>
    </row>
    <row r="5004" spans="1:5">
      <c r="A5004" s="339">
        <v>105218</v>
      </c>
      <c r="B5004" s="340" t="s">
        <v>9859</v>
      </c>
      <c r="C5004" s="339" t="s">
        <v>63</v>
      </c>
      <c r="D5004" s="341">
        <v>70.2</v>
      </c>
      <c r="E5004">
        <v>71.2</v>
      </c>
    </row>
    <row r="5005" spans="1:5">
      <c r="A5005" s="339">
        <v>105213</v>
      </c>
      <c r="B5005" s="340" t="s">
        <v>9860</v>
      </c>
      <c r="C5005" s="339" t="s">
        <v>63</v>
      </c>
      <c r="D5005" s="341">
        <v>192.5</v>
      </c>
      <c r="E5005">
        <v>202.35</v>
      </c>
    </row>
    <row r="5006" spans="1:5">
      <c r="A5006" s="339">
        <v>105233</v>
      </c>
      <c r="B5006" s="340" t="s">
        <v>9861</v>
      </c>
      <c r="C5006" s="339" t="s">
        <v>63</v>
      </c>
      <c r="D5006" s="341">
        <v>7.77</v>
      </c>
      <c r="E5006">
        <v>9.39</v>
      </c>
    </row>
    <row r="5007" spans="1:5">
      <c r="A5007" s="339">
        <v>105234</v>
      </c>
      <c r="B5007" s="340" t="s">
        <v>9862</v>
      </c>
      <c r="C5007" s="339" t="s">
        <v>63</v>
      </c>
      <c r="D5007" s="341">
        <v>9.5</v>
      </c>
      <c r="E5007">
        <v>11.45</v>
      </c>
    </row>
    <row r="5008" spans="1:5">
      <c r="A5008" s="339">
        <v>105228</v>
      </c>
      <c r="B5008" s="340" t="s">
        <v>9863</v>
      </c>
      <c r="C5008" s="339" t="s">
        <v>63</v>
      </c>
      <c r="D5008" s="341">
        <v>11.45</v>
      </c>
      <c r="E5008">
        <v>13.75</v>
      </c>
    </row>
    <row r="5009" spans="1:5">
      <c r="A5009" s="339">
        <v>105138</v>
      </c>
      <c r="B5009" s="340" t="s">
        <v>9864</v>
      </c>
      <c r="C5009" s="339" t="s">
        <v>63</v>
      </c>
      <c r="D5009" s="341">
        <v>16.64</v>
      </c>
      <c r="E5009">
        <v>19.87</v>
      </c>
    </row>
    <row r="5010" spans="1:5">
      <c r="A5010" s="339">
        <v>105139</v>
      </c>
      <c r="B5010" s="340" t="s">
        <v>9865</v>
      </c>
      <c r="C5010" s="339" t="s">
        <v>63</v>
      </c>
      <c r="D5010" s="341">
        <v>19.559999999999999</v>
      </c>
      <c r="E5010">
        <v>23.29</v>
      </c>
    </row>
    <row r="5011" spans="1:5">
      <c r="A5011" s="339">
        <v>105140</v>
      </c>
      <c r="B5011" s="340" t="s">
        <v>9866</v>
      </c>
      <c r="C5011" s="339" t="s">
        <v>63</v>
      </c>
      <c r="D5011" s="341">
        <v>25.13</v>
      </c>
      <c r="E5011">
        <v>29.92</v>
      </c>
    </row>
    <row r="5012" spans="1:5">
      <c r="A5012" s="339">
        <v>105141</v>
      </c>
      <c r="B5012" s="340" t="s">
        <v>9867</v>
      </c>
      <c r="C5012" s="339" t="s">
        <v>63</v>
      </c>
      <c r="D5012" s="341">
        <v>29.92</v>
      </c>
      <c r="E5012">
        <v>35.65</v>
      </c>
    </row>
    <row r="5013" spans="1:5">
      <c r="A5013" s="339">
        <v>105172</v>
      </c>
      <c r="B5013" s="340" t="s">
        <v>9868</v>
      </c>
      <c r="C5013" s="339" t="s">
        <v>63</v>
      </c>
      <c r="D5013" s="341">
        <v>88.02</v>
      </c>
      <c r="E5013">
        <v>96.92</v>
      </c>
    </row>
    <row r="5014" spans="1:5">
      <c r="A5014" s="339">
        <v>105169</v>
      </c>
      <c r="B5014" s="340" t="s">
        <v>9869</v>
      </c>
      <c r="C5014" s="339" t="s">
        <v>63</v>
      </c>
      <c r="D5014" s="341">
        <v>87.83</v>
      </c>
      <c r="E5014">
        <v>97.37</v>
      </c>
    </row>
    <row r="5015" spans="1:5">
      <c r="A5015" s="339">
        <v>105230</v>
      </c>
      <c r="B5015" s="340" t="s">
        <v>9870</v>
      </c>
      <c r="C5015" s="339" t="s">
        <v>63</v>
      </c>
      <c r="D5015" s="341">
        <v>8.1199999999999992</v>
      </c>
      <c r="E5015">
        <v>9.7799999999999994</v>
      </c>
    </row>
    <row r="5016" spans="1:5">
      <c r="A5016" s="339">
        <v>105231</v>
      </c>
      <c r="B5016" s="340" t="s">
        <v>9871</v>
      </c>
      <c r="C5016" s="339" t="s">
        <v>63</v>
      </c>
      <c r="D5016" s="341">
        <v>9.58</v>
      </c>
      <c r="E5016">
        <v>11.44</v>
      </c>
    </row>
    <row r="5017" spans="1:5">
      <c r="A5017" s="339">
        <v>105232</v>
      </c>
      <c r="B5017" s="340" t="s">
        <v>9872</v>
      </c>
      <c r="C5017" s="339" t="s">
        <v>63</v>
      </c>
      <c r="D5017" s="341">
        <v>18.88</v>
      </c>
      <c r="E5017">
        <v>20.95</v>
      </c>
    </row>
    <row r="5018" spans="1:5">
      <c r="A5018" s="339">
        <v>105229</v>
      </c>
      <c r="B5018" s="340" t="s">
        <v>9873</v>
      </c>
      <c r="C5018" s="339" t="s">
        <v>63</v>
      </c>
      <c r="D5018" s="341">
        <v>30.32</v>
      </c>
      <c r="E5018">
        <v>32.700000000000003</v>
      </c>
    </row>
    <row r="5019" spans="1:5">
      <c r="A5019" s="339">
        <v>105146</v>
      </c>
      <c r="B5019" s="340" t="s">
        <v>9874</v>
      </c>
      <c r="C5019" s="339" t="s">
        <v>63</v>
      </c>
      <c r="D5019" s="341">
        <v>24.24</v>
      </c>
      <c r="E5019">
        <v>26.76</v>
      </c>
    </row>
    <row r="5020" spans="1:5">
      <c r="A5020" s="339">
        <v>94613</v>
      </c>
      <c r="B5020" s="340" t="s">
        <v>9875</v>
      </c>
      <c r="C5020" s="339" t="s">
        <v>63</v>
      </c>
      <c r="D5020" s="341">
        <v>0</v>
      </c>
      <c r="E5020">
        <v>0</v>
      </c>
    </row>
    <row r="5021" spans="1:5">
      <c r="A5021" s="339">
        <v>94607</v>
      </c>
      <c r="B5021" s="340" t="s">
        <v>9876</v>
      </c>
      <c r="C5021" s="339" t="s">
        <v>63</v>
      </c>
      <c r="D5021" s="341">
        <v>0</v>
      </c>
      <c r="E5021">
        <v>0</v>
      </c>
    </row>
    <row r="5022" spans="1:5">
      <c r="A5022" s="339">
        <v>94609</v>
      </c>
      <c r="B5022" s="340" t="s">
        <v>9877</v>
      </c>
      <c r="C5022" s="339" t="s">
        <v>63</v>
      </c>
      <c r="D5022" s="341">
        <v>0</v>
      </c>
      <c r="E5022">
        <v>0</v>
      </c>
    </row>
    <row r="5023" spans="1:5">
      <c r="A5023" s="339">
        <v>94611</v>
      </c>
      <c r="B5023" s="340" t="s">
        <v>9878</v>
      </c>
      <c r="C5023" s="339" t="s">
        <v>63</v>
      </c>
      <c r="D5023" s="341">
        <v>0</v>
      </c>
      <c r="E5023">
        <v>0</v>
      </c>
    </row>
    <row r="5024" spans="1:5">
      <c r="A5024" s="339">
        <v>96738</v>
      </c>
      <c r="B5024" s="340" t="s">
        <v>9879</v>
      </c>
      <c r="C5024" s="339" t="s">
        <v>63</v>
      </c>
      <c r="D5024" s="341">
        <v>25.47</v>
      </c>
      <c r="E5024">
        <v>27.21</v>
      </c>
    </row>
    <row r="5025" spans="1:5">
      <c r="A5025" s="339">
        <v>96740</v>
      </c>
      <c r="B5025" s="340" t="s">
        <v>9880</v>
      </c>
      <c r="C5025" s="339" t="s">
        <v>63</v>
      </c>
      <c r="D5025" s="341">
        <v>35.43</v>
      </c>
      <c r="E5025">
        <v>37.450000000000003</v>
      </c>
    </row>
    <row r="5026" spans="1:5">
      <c r="A5026" s="339">
        <v>94738</v>
      </c>
      <c r="B5026" s="340" t="s">
        <v>9881</v>
      </c>
      <c r="C5026" s="339" t="s">
        <v>63</v>
      </c>
      <c r="D5026" s="341">
        <v>1674.36</v>
      </c>
      <c r="E5026">
        <v>1682.03</v>
      </c>
    </row>
    <row r="5027" spans="1:5">
      <c r="A5027" s="339">
        <v>94724</v>
      </c>
      <c r="B5027" s="340" t="s">
        <v>9882</v>
      </c>
      <c r="C5027" s="339" t="s">
        <v>63</v>
      </c>
      <c r="D5027" s="341">
        <v>26.46</v>
      </c>
      <c r="E5027">
        <v>27.06</v>
      </c>
    </row>
    <row r="5028" spans="1:5">
      <c r="A5028" s="339">
        <v>94726</v>
      </c>
      <c r="B5028" s="340" t="s">
        <v>9883</v>
      </c>
      <c r="C5028" s="339" t="s">
        <v>63</v>
      </c>
      <c r="D5028" s="341">
        <v>34.11</v>
      </c>
      <c r="E5028">
        <v>34.840000000000003</v>
      </c>
    </row>
    <row r="5029" spans="1:5">
      <c r="A5029" s="339">
        <v>94728</v>
      </c>
      <c r="B5029" s="340" t="s">
        <v>9884</v>
      </c>
      <c r="C5029" s="339" t="s">
        <v>63</v>
      </c>
      <c r="D5029" s="341">
        <v>53.23</v>
      </c>
      <c r="E5029">
        <v>54.19</v>
      </c>
    </row>
    <row r="5030" spans="1:5">
      <c r="A5030" s="339">
        <v>94730</v>
      </c>
      <c r="B5030" s="340" t="s">
        <v>9885</v>
      </c>
      <c r="C5030" s="339" t="s">
        <v>63</v>
      </c>
      <c r="D5030" s="341">
        <v>65.260000000000005</v>
      </c>
      <c r="E5030">
        <v>66.53</v>
      </c>
    </row>
    <row r="5031" spans="1:5">
      <c r="A5031" s="339">
        <v>94732</v>
      </c>
      <c r="B5031" s="340" t="s">
        <v>9886</v>
      </c>
      <c r="C5031" s="339" t="s">
        <v>63</v>
      </c>
      <c r="D5031" s="341">
        <v>104.66</v>
      </c>
      <c r="E5031">
        <v>106.62</v>
      </c>
    </row>
    <row r="5032" spans="1:5">
      <c r="A5032" s="339">
        <v>94734</v>
      </c>
      <c r="B5032" s="340" t="s">
        <v>9887</v>
      </c>
      <c r="C5032" s="339" t="s">
        <v>63</v>
      </c>
      <c r="D5032" s="341">
        <v>382.14</v>
      </c>
      <c r="E5032">
        <v>385.66</v>
      </c>
    </row>
    <row r="5033" spans="1:5">
      <c r="A5033" s="339">
        <v>94736</v>
      </c>
      <c r="B5033" s="340" t="s">
        <v>9888</v>
      </c>
      <c r="C5033" s="339" t="s">
        <v>63</v>
      </c>
      <c r="D5033" s="341">
        <v>555.65</v>
      </c>
      <c r="E5033">
        <v>560.52</v>
      </c>
    </row>
    <row r="5034" spans="1:5">
      <c r="A5034" s="339">
        <v>94483</v>
      </c>
      <c r="B5034" s="340" t="s">
        <v>784</v>
      </c>
      <c r="C5034" s="339" t="s">
        <v>63</v>
      </c>
      <c r="D5034" s="341">
        <v>1366.84</v>
      </c>
      <c r="E5034">
        <v>1550.64</v>
      </c>
    </row>
    <row r="5035" spans="1:5">
      <c r="A5035" s="339">
        <v>94482</v>
      </c>
      <c r="B5035" s="340" t="s">
        <v>9889</v>
      </c>
      <c r="C5035" s="339" t="s">
        <v>63</v>
      </c>
      <c r="D5035" s="341">
        <v>1641.35</v>
      </c>
      <c r="E5035">
        <v>1827.82</v>
      </c>
    </row>
    <row r="5036" spans="1:5">
      <c r="A5036" s="339">
        <v>94481</v>
      </c>
      <c r="B5036" s="340" t="s">
        <v>9890</v>
      </c>
      <c r="C5036" s="339" t="s">
        <v>63</v>
      </c>
      <c r="D5036" s="341">
        <v>2109.15</v>
      </c>
      <c r="E5036">
        <v>2297.34</v>
      </c>
    </row>
    <row r="5037" spans="1:5">
      <c r="A5037" s="339">
        <v>94480</v>
      </c>
      <c r="B5037" s="340" t="s">
        <v>9891</v>
      </c>
      <c r="C5037" s="339" t="s">
        <v>63</v>
      </c>
      <c r="D5037" s="341">
        <v>3017.54</v>
      </c>
      <c r="E5037">
        <v>3190.42</v>
      </c>
    </row>
    <row r="5038" spans="1:5">
      <c r="A5038" s="339">
        <v>94472</v>
      </c>
      <c r="B5038" s="340" t="s">
        <v>9892</v>
      </c>
      <c r="C5038" s="339" t="s">
        <v>63</v>
      </c>
      <c r="D5038" s="341">
        <v>78.44</v>
      </c>
      <c r="E5038">
        <v>89.63</v>
      </c>
    </row>
    <row r="5039" spans="1:5">
      <c r="A5039" s="339">
        <v>94474</v>
      </c>
      <c r="B5039" s="340" t="s">
        <v>9893</v>
      </c>
      <c r="C5039" s="339" t="s">
        <v>63</v>
      </c>
      <c r="D5039" s="341">
        <v>133.31</v>
      </c>
      <c r="E5039">
        <v>146.37</v>
      </c>
    </row>
    <row r="5040" spans="1:5">
      <c r="A5040" s="339">
        <v>94476</v>
      </c>
      <c r="B5040" s="340" t="s">
        <v>9894</v>
      </c>
      <c r="C5040" s="339" t="s">
        <v>63</v>
      </c>
      <c r="D5040" s="341">
        <v>186.95</v>
      </c>
      <c r="E5040">
        <v>202.36</v>
      </c>
    </row>
    <row r="5041" spans="1:5">
      <c r="A5041" s="339">
        <v>94471</v>
      </c>
      <c r="B5041" s="340" t="s">
        <v>9895</v>
      </c>
      <c r="C5041" s="339" t="s">
        <v>63</v>
      </c>
      <c r="D5041" s="341">
        <v>76.06</v>
      </c>
      <c r="E5041">
        <v>87.25</v>
      </c>
    </row>
    <row r="5042" spans="1:5">
      <c r="A5042" s="339">
        <v>94473</v>
      </c>
      <c r="B5042" s="340" t="s">
        <v>9896</v>
      </c>
      <c r="C5042" s="339" t="s">
        <v>63</v>
      </c>
      <c r="D5042" s="341">
        <v>122.82</v>
      </c>
      <c r="E5042">
        <v>135.88</v>
      </c>
    </row>
    <row r="5043" spans="1:5">
      <c r="A5043" s="339">
        <v>94475</v>
      </c>
      <c r="B5043" s="340" t="s">
        <v>775</v>
      </c>
      <c r="C5043" s="339" t="s">
        <v>63</v>
      </c>
      <c r="D5043" s="341">
        <v>166.75</v>
      </c>
      <c r="E5043">
        <v>182.16</v>
      </c>
    </row>
    <row r="5044" spans="1:5">
      <c r="A5044" s="339">
        <v>105194</v>
      </c>
      <c r="B5044" s="340" t="s">
        <v>9897</v>
      </c>
      <c r="C5044" s="339" t="s">
        <v>63</v>
      </c>
      <c r="D5044" s="341">
        <v>84.98</v>
      </c>
      <c r="E5044">
        <v>96.17</v>
      </c>
    </row>
    <row r="5045" spans="1:5">
      <c r="A5045" s="339">
        <v>105195</v>
      </c>
      <c r="B5045" s="340" t="s">
        <v>9898</v>
      </c>
      <c r="C5045" s="339" t="s">
        <v>63</v>
      </c>
      <c r="D5045" s="341">
        <v>220.99</v>
      </c>
      <c r="E5045">
        <v>236.4</v>
      </c>
    </row>
    <row r="5046" spans="1:5">
      <c r="A5046" s="339">
        <v>105178</v>
      </c>
      <c r="B5046" s="340" t="s">
        <v>9899</v>
      </c>
      <c r="C5046" s="339" t="s">
        <v>63</v>
      </c>
      <c r="D5046" s="341">
        <v>138.44999999999999</v>
      </c>
      <c r="E5046">
        <v>150.58000000000001</v>
      </c>
    </row>
    <row r="5047" spans="1:5">
      <c r="A5047" s="339">
        <v>94620</v>
      </c>
      <c r="B5047" s="340" t="s">
        <v>9900</v>
      </c>
      <c r="C5047" s="339" t="s">
        <v>63</v>
      </c>
      <c r="D5047" s="341">
        <v>893.11</v>
      </c>
      <c r="E5047">
        <v>910.16</v>
      </c>
    </row>
    <row r="5048" spans="1:5">
      <c r="A5048" s="339">
        <v>94614</v>
      </c>
      <c r="B5048" s="340" t="s">
        <v>9901</v>
      </c>
      <c r="C5048" s="339" t="s">
        <v>63</v>
      </c>
      <c r="D5048" s="341">
        <v>140.61000000000001</v>
      </c>
      <c r="E5048">
        <v>155.06</v>
      </c>
    </row>
    <row r="5049" spans="1:5">
      <c r="A5049" s="339">
        <v>94616</v>
      </c>
      <c r="B5049" s="340" t="s">
        <v>9902</v>
      </c>
      <c r="C5049" s="339" t="s">
        <v>63</v>
      </c>
      <c r="D5049" s="341">
        <v>397.26</v>
      </c>
      <c r="E5049">
        <v>412.32</v>
      </c>
    </row>
    <row r="5050" spans="1:5">
      <c r="A5050" s="339">
        <v>94618</v>
      </c>
      <c r="B5050" s="340" t="s">
        <v>9903</v>
      </c>
      <c r="C5050" s="339" t="s">
        <v>63</v>
      </c>
      <c r="D5050" s="341">
        <v>385.99</v>
      </c>
      <c r="E5050">
        <v>401.74</v>
      </c>
    </row>
    <row r="5051" spans="1:5">
      <c r="A5051" s="339">
        <v>105193</v>
      </c>
      <c r="B5051" s="340" t="s">
        <v>9904</v>
      </c>
      <c r="C5051" s="339" t="s">
        <v>63</v>
      </c>
      <c r="D5051" s="341">
        <v>151.61000000000001</v>
      </c>
      <c r="E5051">
        <v>164.67</v>
      </c>
    </row>
    <row r="5052" spans="1:5">
      <c r="A5052" s="339">
        <v>105197</v>
      </c>
      <c r="B5052" s="340" t="s">
        <v>9905</v>
      </c>
      <c r="C5052" s="339" t="s">
        <v>63</v>
      </c>
      <c r="D5052" s="341">
        <v>162.54</v>
      </c>
      <c r="E5052">
        <v>173.73</v>
      </c>
    </row>
    <row r="5053" spans="1:5">
      <c r="A5053" s="339">
        <v>105196</v>
      </c>
      <c r="B5053" s="340" t="s">
        <v>9906</v>
      </c>
      <c r="C5053" s="339" t="s">
        <v>63</v>
      </c>
      <c r="D5053" s="341">
        <v>236.81</v>
      </c>
      <c r="E5053">
        <v>249.87</v>
      </c>
    </row>
    <row r="5054" spans="1:5">
      <c r="A5054" s="339">
        <v>105198</v>
      </c>
      <c r="B5054" s="340" t="s">
        <v>9907</v>
      </c>
      <c r="C5054" s="339" t="s">
        <v>63</v>
      </c>
      <c r="D5054" s="341">
        <v>336.67</v>
      </c>
      <c r="E5054">
        <v>352.08</v>
      </c>
    </row>
    <row r="5055" spans="1:5">
      <c r="A5055" s="339">
        <v>105200</v>
      </c>
      <c r="B5055" s="340" t="s">
        <v>9908</v>
      </c>
      <c r="C5055" s="339" t="s">
        <v>63</v>
      </c>
      <c r="D5055" s="341">
        <v>127.64</v>
      </c>
      <c r="E5055">
        <v>138.83000000000001</v>
      </c>
    </row>
    <row r="5056" spans="1:5">
      <c r="A5056" s="339">
        <v>105199</v>
      </c>
      <c r="B5056" s="340" t="s">
        <v>9909</v>
      </c>
      <c r="C5056" s="339" t="s">
        <v>63</v>
      </c>
      <c r="D5056" s="341">
        <v>214.93</v>
      </c>
      <c r="E5056">
        <v>227.99</v>
      </c>
    </row>
    <row r="5057" spans="1:5">
      <c r="A5057" s="339">
        <v>105201</v>
      </c>
      <c r="B5057" s="340" t="s">
        <v>9910</v>
      </c>
      <c r="C5057" s="339" t="s">
        <v>63</v>
      </c>
      <c r="D5057" s="341">
        <v>294.73</v>
      </c>
      <c r="E5057">
        <v>310.14</v>
      </c>
    </row>
    <row r="5058" spans="1:5">
      <c r="A5058" s="339">
        <v>94755</v>
      </c>
      <c r="B5058" s="340" t="s">
        <v>9911</v>
      </c>
      <c r="C5058" s="339" t="s">
        <v>63</v>
      </c>
      <c r="D5058" s="341">
        <v>0</v>
      </c>
      <c r="E5058">
        <v>0</v>
      </c>
    </row>
    <row r="5059" spans="1:5">
      <c r="A5059" s="339">
        <v>94741</v>
      </c>
      <c r="B5059" s="340" t="s">
        <v>9912</v>
      </c>
      <c r="C5059" s="339" t="s">
        <v>63</v>
      </c>
      <c r="D5059" s="341">
        <v>12.99</v>
      </c>
      <c r="E5059">
        <v>13.78</v>
      </c>
    </row>
    <row r="5060" spans="1:5">
      <c r="A5060" s="339">
        <v>94743</v>
      </c>
      <c r="B5060" s="340" t="s">
        <v>9913</v>
      </c>
      <c r="C5060" s="339" t="s">
        <v>63</v>
      </c>
      <c r="D5060" s="341">
        <v>21.24</v>
      </c>
      <c r="E5060">
        <v>22.18</v>
      </c>
    </row>
    <row r="5061" spans="1:5">
      <c r="A5061" s="339">
        <v>94745</v>
      </c>
      <c r="B5061" s="340" t="s">
        <v>9914</v>
      </c>
      <c r="C5061" s="339" t="s">
        <v>63</v>
      </c>
      <c r="D5061" s="341">
        <v>0</v>
      </c>
      <c r="E5061">
        <v>0</v>
      </c>
    </row>
    <row r="5062" spans="1:5">
      <c r="A5062" s="339">
        <v>94747</v>
      </c>
      <c r="B5062" s="340" t="s">
        <v>9915</v>
      </c>
      <c r="C5062" s="339" t="s">
        <v>63</v>
      </c>
      <c r="D5062" s="341">
        <v>0</v>
      </c>
      <c r="E5062">
        <v>0</v>
      </c>
    </row>
    <row r="5063" spans="1:5">
      <c r="A5063" s="339">
        <v>94749</v>
      </c>
      <c r="B5063" s="340" t="s">
        <v>9916</v>
      </c>
      <c r="C5063" s="339" t="s">
        <v>63</v>
      </c>
      <c r="D5063" s="341">
        <v>0</v>
      </c>
      <c r="E5063">
        <v>0</v>
      </c>
    </row>
    <row r="5064" spans="1:5">
      <c r="A5064" s="339">
        <v>94751</v>
      </c>
      <c r="B5064" s="340" t="s">
        <v>9917</v>
      </c>
      <c r="C5064" s="339" t="s">
        <v>63</v>
      </c>
      <c r="D5064" s="341">
        <v>0</v>
      </c>
      <c r="E5064">
        <v>0</v>
      </c>
    </row>
    <row r="5065" spans="1:5">
      <c r="A5065" s="339">
        <v>94753</v>
      </c>
      <c r="B5065" s="340" t="s">
        <v>9918</v>
      </c>
      <c r="C5065" s="339" t="s">
        <v>63</v>
      </c>
      <c r="D5065" s="341">
        <v>0</v>
      </c>
      <c r="E5065">
        <v>0</v>
      </c>
    </row>
    <row r="5066" spans="1:5">
      <c r="A5066" s="339">
        <v>105209</v>
      </c>
      <c r="B5066" s="340" t="s">
        <v>9919</v>
      </c>
      <c r="C5066" s="339" t="s">
        <v>63</v>
      </c>
      <c r="D5066" s="341">
        <v>157.32</v>
      </c>
      <c r="E5066">
        <v>168.51</v>
      </c>
    </row>
    <row r="5067" spans="1:5">
      <c r="A5067" s="339">
        <v>105208</v>
      </c>
      <c r="B5067" s="340" t="s">
        <v>9920</v>
      </c>
      <c r="C5067" s="339" t="s">
        <v>63</v>
      </c>
      <c r="D5067" s="341">
        <v>326</v>
      </c>
      <c r="E5067">
        <v>339.06</v>
      </c>
    </row>
    <row r="5068" spans="1:5">
      <c r="A5068" s="339">
        <v>105210</v>
      </c>
      <c r="B5068" s="340" t="s">
        <v>9921</v>
      </c>
      <c r="C5068" s="339" t="s">
        <v>63</v>
      </c>
      <c r="D5068" s="341">
        <v>421.14</v>
      </c>
      <c r="E5068">
        <v>436.55</v>
      </c>
    </row>
    <row r="5069" spans="1:5">
      <c r="A5069" s="339">
        <v>105203</v>
      </c>
      <c r="B5069" s="340" t="s">
        <v>9922</v>
      </c>
      <c r="C5069" s="339" t="s">
        <v>63</v>
      </c>
      <c r="D5069" s="341">
        <v>161.82</v>
      </c>
      <c r="E5069">
        <v>173.01</v>
      </c>
    </row>
    <row r="5070" spans="1:5">
      <c r="A5070" s="339">
        <v>105202</v>
      </c>
      <c r="B5070" s="340" t="s">
        <v>9923</v>
      </c>
      <c r="C5070" s="339" t="s">
        <v>63</v>
      </c>
      <c r="D5070" s="341">
        <v>267.25</v>
      </c>
      <c r="E5070">
        <v>280.31</v>
      </c>
    </row>
    <row r="5071" spans="1:5">
      <c r="A5071" s="339">
        <v>105204</v>
      </c>
      <c r="B5071" s="340" t="s">
        <v>9924</v>
      </c>
      <c r="C5071" s="339" t="s">
        <v>63</v>
      </c>
      <c r="D5071" s="341">
        <v>355.96</v>
      </c>
      <c r="E5071">
        <v>371.37</v>
      </c>
    </row>
    <row r="5072" spans="1:5">
      <c r="A5072" s="339">
        <v>105206</v>
      </c>
      <c r="B5072" s="340" t="s">
        <v>9925</v>
      </c>
      <c r="C5072" s="339" t="s">
        <v>63</v>
      </c>
      <c r="D5072" s="341">
        <v>154.07</v>
      </c>
      <c r="E5072">
        <v>165.26</v>
      </c>
    </row>
    <row r="5073" spans="1:5">
      <c r="A5073" s="339">
        <v>105205</v>
      </c>
      <c r="B5073" s="340" t="s">
        <v>9926</v>
      </c>
      <c r="C5073" s="339" t="s">
        <v>63</v>
      </c>
      <c r="D5073" s="341">
        <v>246.61</v>
      </c>
      <c r="E5073">
        <v>259.67</v>
      </c>
    </row>
    <row r="5074" spans="1:5">
      <c r="A5074" s="339">
        <v>105207</v>
      </c>
      <c r="B5074" s="340" t="s">
        <v>9927</v>
      </c>
      <c r="C5074" s="339" t="s">
        <v>63</v>
      </c>
      <c r="D5074" s="341">
        <v>345.64</v>
      </c>
      <c r="E5074">
        <v>361.05</v>
      </c>
    </row>
    <row r="5075" spans="1:5">
      <c r="A5075" s="339">
        <v>94687</v>
      </c>
      <c r="B5075" s="340" t="s">
        <v>9928</v>
      </c>
      <c r="C5075" s="339" t="s">
        <v>63</v>
      </c>
      <c r="D5075" s="341">
        <v>218.39</v>
      </c>
      <c r="E5075">
        <v>260.26</v>
      </c>
    </row>
    <row r="5076" spans="1:5">
      <c r="A5076" s="339">
        <v>94673</v>
      </c>
      <c r="B5076" s="340" t="s">
        <v>9929</v>
      </c>
      <c r="C5076" s="339" t="s">
        <v>63</v>
      </c>
      <c r="D5076" s="341">
        <v>6.95</v>
      </c>
      <c r="E5076">
        <v>8.6199999999999992</v>
      </c>
    </row>
    <row r="5077" spans="1:5">
      <c r="A5077" s="339">
        <v>94675</v>
      </c>
      <c r="B5077" s="340" t="s">
        <v>9930</v>
      </c>
      <c r="C5077" s="339" t="s">
        <v>63</v>
      </c>
      <c r="D5077" s="341">
        <v>11.63</v>
      </c>
      <c r="E5077">
        <v>14.24</v>
      </c>
    </row>
    <row r="5078" spans="1:5">
      <c r="A5078" s="339">
        <v>94677</v>
      </c>
      <c r="B5078" s="340" t="s">
        <v>9931</v>
      </c>
      <c r="C5078" s="339" t="s">
        <v>63</v>
      </c>
      <c r="D5078" s="341">
        <v>18.8</v>
      </c>
      <c r="E5078">
        <v>22.84</v>
      </c>
    </row>
    <row r="5079" spans="1:5">
      <c r="A5079" s="339">
        <v>94679</v>
      </c>
      <c r="B5079" s="340" t="s">
        <v>9932</v>
      </c>
      <c r="C5079" s="339" t="s">
        <v>63</v>
      </c>
      <c r="D5079" s="341">
        <v>22.78</v>
      </c>
      <c r="E5079">
        <v>27.77</v>
      </c>
    </row>
    <row r="5080" spans="1:5">
      <c r="A5080" s="339">
        <v>94681</v>
      </c>
      <c r="B5080" s="340" t="s">
        <v>9933</v>
      </c>
      <c r="C5080" s="339" t="s">
        <v>63</v>
      </c>
      <c r="D5080" s="341">
        <v>46.86</v>
      </c>
      <c r="E5080">
        <v>56.31</v>
      </c>
    </row>
    <row r="5081" spans="1:5">
      <c r="A5081" s="339">
        <v>94683</v>
      </c>
      <c r="B5081" s="340" t="s">
        <v>9934</v>
      </c>
      <c r="C5081" s="339" t="s">
        <v>63</v>
      </c>
      <c r="D5081" s="341">
        <v>71.22</v>
      </c>
      <c r="E5081">
        <v>85.47</v>
      </c>
    </row>
    <row r="5082" spans="1:5">
      <c r="A5082" s="339">
        <v>94685</v>
      </c>
      <c r="B5082" s="340" t="s">
        <v>9935</v>
      </c>
      <c r="C5082" s="339" t="s">
        <v>63</v>
      </c>
      <c r="D5082" s="341">
        <v>90.68</v>
      </c>
      <c r="E5082">
        <v>108.8</v>
      </c>
    </row>
    <row r="5083" spans="1:5">
      <c r="A5083" s="339">
        <v>94621</v>
      </c>
      <c r="B5083" s="340" t="s">
        <v>9936</v>
      </c>
      <c r="C5083" s="339" t="s">
        <v>63</v>
      </c>
      <c r="D5083" s="341">
        <v>0</v>
      </c>
      <c r="E5083">
        <v>0</v>
      </c>
    </row>
    <row r="5084" spans="1:5">
      <c r="A5084" s="339">
        <v>94615</v>
      </c>
      <c r="B5084" s="340" t="s">
        <v>9937</v>
      </c>
      <c r="C5084" s="339" t="s">
        <v>63</v>
      </c>
      <c r="D5084" s="341">
        <v>159.88999999999999</v>
      </c>
      <c r="E5084">
        <v>174.34</v>
      </c>
    </row>
    <row r="5085" spans="1:5">
      <c r="A5085" s="339">
        <v>94617</v>
      </c>
      <c r="B5085" s="340" t="s">
        <v>9938</v>
      </c>
      <c r="C5085" s="339" t="s">
        <v>63</v>
      </c>
      <c r="D5085" s="341">
        <v>330.22</v>
      </c>
      <c r="E5085">
        <v>345.28</v>
      </c>
    </row>
    <row r="5086" spans="1:5">
      <c r="A5086" s="339">
        <v>94619</v>
      </c>
      <c r="B5086" s="340" t="s">
        <v>9939</v>
      </c>
      <c r="C5086" s="339" t="s">
        <v>63</v>
      </c>
      <c r="D5086" s="341">
        <v>0</v>
      </c>
      <c r="E5086">
        <v>0</v>
      </c>
    </row>
    <row r="5087" spans="1:5">
      <c r="A5087" s="339">
        <v>105147</v>
      </c>
      <c r="B5087" s="340" t="s">
        <v>9940</v>
      </c>
      <c r="C5087" s="339" t="s">
        <v>63</v>
      </c>
      <c r="D5087" s="341">
        <v>16.63</v>
      </c>
      <c r="E5087">
        <v>18.989999999999998</v>
      </c>
    </row>
    <row r="5088" spans="1:5">
      <c r="A5088" s="339">
        <v>105148</v>
      </c>
      <c r="B5088" s="340" t="s">
        <v>9941</v>
      </c>
      <c r="C5088" s="339" t="s">
        <v>63</v>
      </c>
      <c r="D5088" s="341">
        <v>24.13</v>
      </c>
      <c r="E5088">
        <v>26.74</v>
      </c>
    </row>
    <row r="5089" spans="1:5">
      <c r="A5089" s="339">
        <v>105154</v>
      </c>
      <c r="B5089" s="340" t="s">
        <v>9942</v>
      </c>
      <c r="C5089" s="339" t="s">
        <v>63</v>
      </c>
      <c r="D5089" s="341">
        <v>6.43</v>
      </c>
      <c r="E5089">
        <v>8.01</v>
      </c>
    </row>
    <row r="5090" spans="1:5">
      <c r="A5090" s="339">
        <v>105155</v>
      </c>
      <c r="B5090" s="340" t="s">
        <v>9943</v>
      </c>
      <c r="C5090" s="339" t="s">
        <v>63</v>
      </c>
      <c r="D5090" s="341">
        <v>9.68</v>
      </c>
      <c r="E5090">
        <v>11.96</v>
      </c>
    </row>
    <row r="5091" spans="1:5">
      <c r="A5091" s="339">
        <v>105156</v>
      </c>
      <c r="B5091" s="340" t="s">
        <v>9944</v>
      </c>
      <c r="C5091" s="339" t="s">
        <v>63</v>
      </c>
      <c r="D5091" s="341">
        <v>12.31</v>
      </c>
      <c r="E5091">
        <v>15.27</v>
      </c>
    </row>
    <row r="5092" spans="1:5">
      <c r="A5092" s="339">
        <v>105157</v>
      </c>
      <c r="B5092" s="340" t="s">
        <v>9945</v>
      </c>
      <c r="C5092" s="339" t="s">
        <v>63</v>
      </c>
      <c r="D5092" s="341">
        <v>19.079999999999998</v>
      </c>
      <c r="E5092">
        <v>23.45</v>
      </c>
    </row>
    <row r="5093" spans="1:5">
      <c r="A5093" s="339">
        <v>105158</v>
      </c>
      <c r="B5093" s="340" t="s">
        <v>9946</v>
      </c>
      <c r="C5093" s="339" t="s">
        <v>63</v>
      </c>
      <c r="D5093" s="341">
        <v>28.07</v>
      </c>
      <c r="E5093">
        <v>34.39</v>
      </c>
    </row>
    <row r="5094" spans="1:5">
      <c r="A5094" s="339">
        <v>105159</v>
      </c>
      <c r="B5094" s="340" t="s">
        <v>9947</v>
      </c>
      <c r="C5094" s="339" t="s">
        <v>63</v>
      </c>
      <c r="D5094" s="341">
        <v>50.2</v>
      </c>
      <c r="E5094">
        <v>60.95</v>
      </c>
    </row>
    <row r="5095" spans="1:5">
      <c r="A5095" s="339">
        <v>105160</v>
      </c>
      <c r="B5095" s="340" t="s">
        <v>9948</v>
      </c>
      <c r="C5095" s="339" t="s">
        <v>63</v>
      </c>
      <c r="D5095" s="341">
        <v>61.91</v>
      </c>
      <c r="E5095">
        <v>75.239999999999995</v>
      </c>
    </row>
    <row r="5096" spans="1:5">
      <c r="A5096" s="339">
        <v>94634</v>
      </c>
      <c r="B5096" s="340" t="s">
        <v>9949</v>
      </c>
      <c r="C5096" s="339" t="s">
        <v>63</v>
      </c>
      <c r="D5096" s="341">
        <v>0</v>
      </c>
      <c r="E5096">
        <v>0</v>
      </c>
    </row>
    <row r="5097" spans="1:5">
      <c r="A5097" s="339">
        <v>94631</v>
      </c>
      <c r="B5097" s="340" t="s">
        <v>9950</v>
      </c>
      <c r="C5097" s="339" t="s">
        <v>63</v>
      </c>
      <c r="D5097" s="341">
        <v>0</v>
      </c>
      <c r="E5097">
        <v>0</v>
      </c>
    </row>
    <row r="5098" spans="1:5">
      <c r="A5098" s="339">
        <v>94632</v>
      </c>
      <c r="B5098" s="340" t="s">
        <v>9951</v>
      </c>
      <c r="C5098" s="339" t="s">
        <v>63</v>
      </c>
      <c r="D5098" s="341">
        <v>0</v>
      </c>
      <c r="E5098">
        <v>0</v>
      </c>
    </row>
    <row r="5099" spans="1:5">
      <c r="A5099" s="339">
        <v>94633</v>
      </c>
      <c r="B5099" s="340" t="s">
        <v>9952</v>
      </c>
      <c r="C5099" s="339" t="s">
        <v>63</v>
      </c>
      <c r="D5099" s="341">
        <v>0</v>
      </c>
      <c r="E5099">
        <v>0</v>
      </c>
    </row>
    <row r="5100" spans="1:5">
      <c r="A5100" s="339">
        <v>94672</v>
      </c>
      <c r="B5100" s="340" t="s">
        <v>9953</v>
      </c>
      <c r="C5100" s="339" t="s">
        <v>63</v>
      </c>
      <c r="D5100" s="341">
        <v>5.89</v>
      </c>
      <c r="E5100">
        <v>7.57</v>
      </c>
    </row>
    <row r="5101" spans="1:5">
      <c r="A5101" s="339">
        <v>94754</v>
      </c>
      <c r="B5101" s="340" t="s">
        <v>9954</v>
      </c>
      <c r="C5101" s="339" t="s">
        <v>63</v>
      </c>
      <c r="D5101" s="341">
        <v>290.74</v>
      </c>
      <c r="E5101">
        <v>301.31</v>
      </c>
    </row>
    <row r="5102" spans="1:5">
      <c r="A5102" s="339">
        <v>94740</v>
      </c>
      <c r="B5102" s="340" t="s">
        <v>9955</v>
      </c>
      <c r="C5102" s="339" t="s">
        <v>63</v>
      </c>
      <c r="D5102" s="341">
        <v>9.99</v>
      </c>
      <c r="E5102">
        <v>10.78</v>
      </c>
    </row>
    <row r="5103" spans="1:5">
      <c r="A5103" s="339">
        <v>94742</v>
      </c>
      <c r="B5103" s="340" t="s">
        <v>9956</v>
      </c>
      <c r="C5103" s="339" t="s">
        <v>63</v>
      </c>
      <c r="D5103" s="341">
        <v>16.72</v>
      </c>
      <c r="E5103">
        <v>17.66</v>
      </c>
    </row>
    <row r="5104" spans="1:5">
      <c r="A5104" s="339">
        <v>94744</v>
      </c>
      <c r="B5104" s="340" t="s">
        <v>9957</v>
      </c>
      <c r="C5104" s="339" t="s">
        <v>63</v>
      </c>
      <c r="D5104" s="341">
        <v>26.44</v>
      </c>
      <c r="E5104">
        <v>27.71</v>
      </c>
    </row>
    <row r="5105" spans="1:5">
      <c r="A5105" s="339">
        <v>94746</v>
      </c>
      <c r="B5105" s="340" t="s">
        <v>9958</v>
      </c>
      <c r="C5105" s="339" t="s">
        <v>63</v>
      </c>
      <c r="D5105" s="341">
        <v>37.979999999999997</v>
      </c>
      <c r="E5105">
        <v>39.659999999999997</v>
      </c>
    </row>
    <row r="5106" spans="1:5">
      <c r="A5106" s="339">
        <v>94748</v>
      </c>
      <c r="B5106" s="340" t="s">
        <v>9959</v>
      </c>
      <c r="C5106" s="339" t="s">
        <v>63</v>
      </c>
      <c r="D5106" s="341">
        <v>83.63</v>
      </c>
      <c r="E5106">
        <v>86.28</v>
      </c>
    </row>
    <row r="5107" spans="1:5">
      <c r="A5107" s="339">
        <v>94750</v>
      </c>
      <c r="B5107" s="340" t="s">
        <v>9960</v>
      </c>
      <c r="C5107" s="339" t="s">
        <v>63</v>
      </c>
      <c r="D5107" s="341">
        <v>169.03</v>
      </c>
      <c r="E5107">
        <v>173.96</v>
      </c>
    </row>
    <row r="5108" spans="1:5">
      <c r="A5108" s="339">
        <v>94752</v>
      </c>
      <c r="B5108" s="340" t="s">
        <v>9961</v>
      </c>
      <c r="C5108" s="339" t="s">
        <v>63</v>
      </c>
      <c r="D5108" s="341">
        <v>203.06</v>
      </c>
      <c r="E5108">
        <v>209.8</v>
      </c>
    </row>
    <row r="5109" spans="1:5">
      <c r="A5109" s="339">
        <v>96755</v>
      </c>
      <c r="B5109" s="340" t="s">
        <v>9962</v>
      </c>
      <c r="C5109" s="339" t="s">
        <v>63</v>
      </c>
      <c r="D5109" s="341">
        <v>371.28</v>
      </c>
      <c r="E5109">
        <v>385.72</v>
      </c>
    </row>
    <row r="5110" spans="1:5">
      <c r="A5110" s="339">
        <v>96747</v>
      </c>
      <c r="B5110" s="340" t="s">
        <v>9963</v>
      </c>
      <c r="C5110" s="339" t="s">
        <v>63</v>
      </c>
      <c r="D5110" s="341">
        <v>7.21</v>
      </c>
      <c r="E5110">
        <v>9.57</v>
      </c>
    </row>
    <row r="5111" spans="1:5">
      <c r="A5111" s="339">
        <v>96748</v>
      </c>
      <c r="B5111" s="340" t="s">
        <v>9964</v>
      </c>
      <c r="C5111" s="339" t="s">
        <v>63</v>
      </c>
      <c r="D5111" s="341">
        <v>8.43</v>
      </c>
      <c r="E5111">
        <v>11.04</v>
      </c>
    </row>
    <row r="5112" spans="1:5">
      <c r="A5112" s="339">
        <v>96749</v>
      </c>
      <c r="B5112" s="340" t="s">
        <v>9965</v>
      </c>
      <c r="C5112" s="339" t="s">
        <v>63</v>
      </c>
      <c r="D5112" s="341">
        <v>10.82</v>
      </c>
      <c r="E5112">
        <v>13.83</v>
      </c>
    </row>
    <row r="5113" spans="1:5">
      <c r="A5113" s="339">
        <v>96750</v>
      </c>
      <c r="B5113" s="340" t="s">
        <v>9966</v>
      </c>
      <c r="C5113" s="339" t="s">
        <v>63</v>
      </c>
      <c r="D5113" s="341">
        <v>17.54</v>
      </c>
      <c r="E5113">
        <v>21.14</v>
      </c>
    </row>
    <row r="5114" spans="1:5">
      <c r="A5114" s="339">
        <v>96751</v>
      </c>
      <c r="B5114" s="340" t="s">
        <v>9967</v>
      </c>
      <c r="C5114" s="339" t="s">
        <v>63</v>
      </c>
      <c r="D5114" s="341">
        <v>25.97</v>
      </c>
      <c r="E5114">
        <v>30.5</v>
      </c>
    </row>
    <row r="5115" spans="1:5">
      <c r="A5115" s="339">
        <v>96752</v>
      </c>
      <c r="B5115" s="340" t="s">
        <v>9968</v>
      </c>
      <c r="C5115" s="339" t="s">
        <v>63</v>
      </c>
      <c r="D5115" s="341">
        <v>39.32</v>
      </c>
      <c r="E5115">
        <v>45.38</v>
      </c>
    </row>
    <row r="5116" spans="1:5">
      <c r="A5116" s="339">
        <v>96753</v>
      </c>
      <c r="B5116" s="340" t="s">
        <v>9969</v>
      </c>
      <c r="C5116" s="339" t="s">
        <v>63</v>
      </c>
      <c r="D5116" s="341">
        <v>93.06</v>
      </c>
      <c r="E5116">
        <v>100.81</v>
      </c>
    </row>
    <row r="5117" spans="1:5">
      <c r="A5117" s="339">
        <v>96754</v>
      </c>
      <c r="B5117" s="340" t="s">
        <v>9970</v>
      </c>
      <c r="C5117" s="339" t="s">
        <v>63</v>
      </c>
      <c r="D5117" s="341">
        <v>119.23</v>
      </c>
      <c r="E5117">
        <v>129.56</v>
      </c>
    </row>
    <row r="5118" spans="1:5">
      <c r="A5118" s="339">
        <v>94686</v>
      </c>
      <c r="B5118" s="340" t="s">
        <v>9971</v>
      </c>
      <c r="C5118" s="339" t="s">
        <v>63</v>
      </c>
      <c r="D5118" s="341">
        <v>241.21</v>
      </c>
      <c r="E5118">
        <v>286.88</v>
      </c>
    </row>
    <row r="5119" spans="1:5">
      <c r="A5119" s="339">
        <v>94674</v>
      </c>
      <c r="B5119" s="340" t="s">
        <v>9972</v>
      </c>
      <c r="C5119" s="339" t="s">
        <v>63</v>
      </c>
      <c r="D5119" s="341">
        <v>7.67</v>
      </c>
      <c r="E5119">
        <v>9.6199999999999992</v>
      </c>
    </row>
    <row r="5120" spans="1:5">
      <c r="A5120" s="339">
        <v>94676</v>
      </c>
      <c r="B5120" s="340" t="s">
        <v>9973</v>
      </c>
      <c r="C5120" s="339" t="s">
        <v>63</v>
      </c>
      <c r="D5120" s="341">
        <v>12.79</v>
      </c>
      <c r="E5120">
        <v>15.82</v>
      </c>
    </row>
    <row r="5121" spans="1:5">
      <c r="A5121" s="339">
        <v>94678</v>
      </c>
      <c r="B5121" s="340" t="s">
        <v>9974</v>
      </c>
      <c r="C5121" s="339" t="s">
        <v>63</v>
      </c>
      <c r="D5121" s="341">
        <v>14.87</v>
      </c>
      <c r="E5121">
        <v>18.54</v>
      </c>
    </row>
    <row r="5122" spans="1:5">
      <c r="A5122" s="339">
        <v>94680</v>
      </c>
      <c r="B5122" s="340" t="s">
        <v>9975</v>
      </c>
      <c r="C5122" s="339" t="s">
        <v>63</v>
      </c>
      <c r="D5122" s="341">
        <v>41.81</v>
      </c>
      <c r="E5122">
        <v>50.41</v>
      </c>
    </row>
    <row r="5123" spans="1:5">
      <c r="A5123" s="339">
        <v>94682</v>
      </c>
      <c r="B5123" s="340" t="s">
        <v>9976</v>
      </c>
      <c r="C5123" s="339" t="s">
        <v>63</v>
      </c>
      <c r="D5123" s="341">
        <v>103.66</v>
      </c>
      <c r="E5123">
        <v>123.32</v>
      </c>
    </row>
    <row r="5124" spans="1:5">
      <c r="A5124" s="339">
        <v>94684</v>
      </c>
      <c r="B5124" s="340" t="s">
        <v>9977</v>
      </c>
      <c r="C5124" s="339" t="s">
        <v>63</v>
      </c>
      <c r="D5124" s="341">
        <v>125.06</v>
      </c>
      <c r="E5124">
        <v>148.91999999999999</v>
      </c>
    </row>
    <row r="5125" spans="1:5">
      <c r="A5125" s="339">
        <v>105219</v>
      </c>
      <c r="B5125" s="340" t="s">
        <v>9978</v>
      </c>
      <c r="C5125" s="339" t="s">
        <v>63</v>
      </c>
      <c r="D5125" s="341">
        <v>11.66</v>
      </c>
      <c r="E5125">
        <v>12.45</v>
      </c>
    </row>
    <row r="5126" spans="1:5">
      <c r="A5126" s="339">
        <v>105220</v>
      </c>
      <c r="B5126" s="340" t="s">
        <v>9979</v>
      </c>
      <c r="C5126" s="339" t="s">
        <v>63</v>
      </c>
      <c r="D5126" s="341">
        <v>16.03</v>
      </c>
      <c r="E5126">
        <v>16.97</v>
      </c>
    </row>
    <row r="5127" spans="1:5">
      <c r="A5127" s="339">
        <v>105221</v>
      </c>
      <c r="B5127" s="340" t="s">
        <v>9980</v>
      </c>
      <c r="C5127" s="339" t="s">
        <v>63</v>
      </c>
      <c r="D5127" s="341">
        <v>24.73</v>
      </c>
      <c r="E5127">
        <v>26</v>
      </c>
    </row>
    <row r="5128" spans="1:5">
      <c r="A5128" s="339">
        <v>105166</v>
      </c>
      <c r="B5128" s="340" t="s">
        <v>9981</v>
      </c>
      <c r="C5128" s="339" t="s">
        <v>63</v>
      </c>
      <c r="D5128" s="341">
        <v>37.56</v>
      </c>
      <c r="E5128">
        <v>39.24</v>
      </c>
    </row>
    <row r="5129" spans="1:5">
      <c r="A5129" s="339">
        <v>105222</v>
      </c>
      <c r="B5129" s="340" t="s">
        <v>9982</v>
      </c>
      <c r="C5129" s="339" t="s">
        <v>63</v>
      </c>
      <c r="D5129" s="341">
        <v>71.17</v>
      </c>
      <c r="E5129">
        <v>73.819999999999993</v>
      </c>
    </row>
    <row r="5130" spans="1:5">
      <c r="A5130" s="339">
        <v>105223</v>
      </c>
      <c r="B5130" s="340" t="s">
        <v>9983</v>
      </c>
      <c r="C5130" s="339" t="s">
        <v>63</v>
      </c>
      <c r="D5130" s="341">
        <v>163.38999999999999</v>
      </c>
      <c r="E5130">
        <v>168.32</v>
      </c>
    </row>
    <row r="5131" spans="1:5">
      <c r="A5131" s="339">
        <v>105224</v>
      </c>
      <c r="B5131" s="340" t="s">
        <v>9984</v>
      </c>
      <c r="C5131" s="339" t="s">
        <v>63</v>
      </c>
      <c r="D5131" s="341">
        <v>238.13</v>
      </c>
      <c r="E5131">
        <v>244.87</v>
      </c>
    </row>
    <row r="5132" spans="1:5">
      <c r="A5132" s="339">
        <v>105149</v>
      </c>
      <c r="B5132" s="340" t="s">
        <v>9985</v>
      </c>
      <c r="C5132" s="339" t="s">
        <v>63</v>
      </c>
      <c r="D5132" s="341">
        <v>7.48</v>
      </c>
      <c r="E5132">
        <v>9.84</v>
      </c>
    </row>
    <row r="5133" spans="1:5">
      <c r="A5133" s="339">
        <v>105150</v>
      </c>
      <c r="B5133" s="340" t="s">
        <v>9986</v>
      </c>
      <c r="C5133" s="339" t="s">
        <v>63</v>
      </c>
      <c r="D5133" s="341">
        <v>8.8699999999999992</v>
      </c>
      <c r="E5133">
        <v>11.48</v>
      </c>
    </row>
    <row r="5134" spans="1:5">
      <c r="A5134" s="339">
        <v>105151</v>
      </c>
      <c r="B5134" s="340" t="s">
        <v>9987</v>
      </c>
      <c r="C5134" s="339" t="s">
        <v>63</v>
      </c>
      <c r="D5134" s="341">
        <v>23.59</v>
      </c>
      <c r="E5134">
        <v>27.19</v>
      </c>
    </row>
    <row r="5135" spans="1:5">
      <c r="A5135" s="339">
        <v>105152</v>
      </c>
      <c r="B5135" s="340" t="s">
        <v>9988</v>
      </c>
      <c r="C5135" s="339" t="s">
        <v>63</v>
      </c>
      <c r="D5135" s="341">
        <v>35.549999999999997</v>
      </c>
      <c r="E5135">
        <v>40.08</v>
      </c>
    </row>
    <row r="5136" spans="1:5">
      <c r="A5136" s="339">
        <v>105153</v>
      </c>
      <c r="B5136" s="340" t="s">
        <v>9989</v>
      </c>
      <c r="C5136" s="339" t="s">
        <v>63</v>
      </c>
      <c r="D5136" s="341">
        <v>56.41</v>
      </c>
      <c r="E5136">
        <v>62.47</v>
      </c>
    </row>
    <row r="5137" spans="1:5">
      <c r="A5137" s="339">
        <v>105161</v>
      </c>
      <c r="B5137" s="340" t="s">
        <v>9990</v>
      </c>
      <c r="C5137" s="339" t="s">
        <v>63</v>
      </c>
      <c r="D5137" s="341">
        <v>103.49</v>
      </c>
      <c r="E5137">
        <v>111.24</v>
      </c>
    </row>
    <row r="5138" spans="1:5">
      <c r="A5138" s="339">
        <v>105162</v>
      </c>
      <c r="B5138" s="340" t="s">
        <v>9991</v>
      </c>
      <c r="C5138" s="339" t="s">
        <v>63</v>
      </c>
      <c r="D5138" s="341">
        <v>178.32</v>
      </c>
      <c r="E5138">
        <v>188.65</v>
      </c>
    </row>
    <row r="5139" spans="1:5">
      <c r="A5139" s="339">
        <v>105163</v>
      </c>
      <c r="B5139" s="340" t="s">
        <v>9992</v>
      </c>
      <c r="C5139" s="339" t="s">
        <v>63</v>
      </c>
      <c r="D5139" s="341">
        <v>14.54</v>
      </c>
      <c r="E5139">
        <v>17.55</v>
      </c>
    </row>
    <row r="5140" spans="1:5">
      <c r="A5140" s="339">
        <v>105170</v>
      </c>
      <c r="B5140" s="340" t="s">
        <v>9993</v>
      </c>
      <c r="C5140" s="339" t="s">
        <v>63</v>
      </c>
      <c r="D5140" s="341">
        <v>5.49</v>
      </c>
      <c r="E5140">
        <v>6.92</v>
      </c>
    </row>
    <row r="5141" spans="1:5">
      <c r="A5141" s="339">
        <v>105179</v>
      </c>
      <c r="B5141" s="340" t="s">
        <v>9994</v>
      </c>
      <c r="C5141" s="339" t="s">
        <v>63</v>
      </c>
      <c r="D5141" s="341">
        <v>9.36</v>
      </c>
      <c r="E5141">
        <v>11.59</v>
      </c>
    </row>
    <row r="5142" spans="1:5">
      <c r="A5142" s="339">
        <v>105180</v>
      </c>
      <c r="B5142" s="340" t="s">
        <v>9995</v>
      </c>
      <c r="C5142" s="339" t="s">
        <v>63</v>
      </c>
      <c r="D5142" s="341">
        <v>12.84</v>
      </c>
      <c r="E5142">
        <v>15.89</v>
      </c>
    </row>
    <row r="5143" spans="1:5">
      <c r="A5143" s="339">
        <v>105181</v>
      </c>
      <c r="B5143" s="340" t="s">
        <v>9996</v>
      </c>
      <c r="C5143" s="339" t="s">
        <v>63</v>
      </c>
      <c r="D5143" s="341">
        <v>17.32</v>
      </c>
      <c r="E5143">
        <v>21.4</v>
      </c>
    </row>
    <row r="5144" spans="1:5">
      <c r="A5144" s="339">
        <v>105182</v>
      </c>
      <c r="B5144" s="340" t="s">
        <v>9997</v>
      </c>
      <c r="C5144" s="339" t="s">
        <v>63</v>
      </c>
      <c r="D5144" s="341">
        <v>40.090000000000003</v>
      </c>
      <c r="E5144">
        <v>48.41</v>
      </c>
    </row>
    <row r="5145" spans="1:5">
      <c r="A5145" s="339">
        <v>105183</v>
      </c>
      <c r="B5145" s="340" t="s">
        <v>9998</v>
      </c>
      <c r="C5145" s="339" t="s">
        <v>63</v>
      </c>
      <c r="D5145" s="341">
        <v>83.86</v>
      </c>
      <c r="E5145">
        <v>100.22</v>
      </c>
    </row>
    <row r="5146" spans="1:5">
      <c r="A5146" s="339">
        <v>105184</v>
      </c>
      <c r="B5146" s="340" t="s">
        <v>9999</v>
      </c>
      <c r="C5146" s="339" t="s">
        <v>63</v>
      </c>
      <c r="D5146" s="341">
        <v>103.86</v>
      </c>
      <c r="E5146">
        <v>124.18</v>
      </c>
    </row>
    <row r="5147" spans="1:5">
      <c r="A5147" s="339">
        <v>94612</v>
      </c>
      <c r="B5147" s="340" t="s">
        <v>10000</v>
      </c>
      <c r="C5147" s="339" t="s">
        <v>63</v>
      </c>
      <c r="D5147" s="341">
        <v>433.34</v>
      </c>
      <c r="E5147">
        <v>444.71</v>
      </c>
    </row>
    <row r="5148" spans="1:5">
      <c r="A5148" s="339">
        <v>105142</v>
      </c>
      <c r="B5148" s="340" t="s">
        <v>10001</v>
      </c>
      <c r="C5148" s="339" t="s">
        <v>63</v>
      </c>
      <c r="D5148" s="341">
        <v>6.61</v>
      </c>
      <c r="E5148">
        <v>7.97</v>
      </c>
    </row>
    <row r="5149" spans="1:5">
      <c r="A5149" s="339">
        <v>105143</v>
      </c>
      <c r="B5149" s="340" t="s">
        <v>10002</v>
      </c>
      <c r="C5149" s="339" t="s">
        <v>63</v>
      </c>
      <c r="D5149" s="341">
        <v>9.8800000000000008</v>
      </c>
      <c r="E5149">
        <v>11.88</v>
      </c>
    </row>
    <row r="5150" spans="1:5">
      <c r="A5150" s="339">
        <v>105144</v>
      </c>
      <c r="B5150" s="340" t="s">
        <v>10003</v>
      </c>
      <c r="C5150" s="339" t="s">
        <v>63</v>
      </c>
      <c r="D5150" s="341">
        <v>20.93</v>
      </c>
      <c r="E5150">
        <v>25.02</v>
      </c>
    </row>
    <row r="5151" spans="1:5">
      <c r="A5151" s="339">
        <v>105173</v>
      </c>
      <c r="B5151" s="340" t="s">
        <v>10004</v>
      </c>
      <c r="C5151" s="339" t="s">
        <v>63</v>
      </c>
      <c r="D5151" s="341">
        <v>88.94</v>
      </c>
      <c r="E5151">
        <v>97.07</v>
      </c>
    </row>
    <row r="5152" spans="1:5">
      <c r="A5152" s="339">
        <v>105175</v>
      </c>
      <c r="B5152" s="340" t="s">
        <v>10005</v>
      </c>
      <c r="C5152" s="339" t="s">
        <v>63</v>
      </c>
      <c r="D5152" s="341">
        <v>128</v>
      </c>
      <c r="E5152">
        <v>136.9</v>
      </c>
    </row>
    <row r="5153" spans="1:5">
      <c r="A5153" s="339">
        <v>105174</v>
      </c>
      <c r="B5153" s="340" t="s">
        <v>10006</v>
      </c>
      <c r="C5153" s="339" t="s">
        <v>63</v>
      </c>
      <c r="D5153" s="341">
        <v>129.38999999999999</v>
      </c>
      <c r="E5153">
        <v>138.93</v>
      </c>
    </row>
    <row r="5154" spans="1:5">
      <c r="A5154" s="339">
        <v>105145</v>
      </c>
      <c r="B5154" s="340" t="s">
        <v>10007</v>
      </c>
      <c r="C5154" s="339" t="s">
        <v>63</v>
      </c>
      <c r="D5154" s="341">
        <v>11.44</v>
      </c>
      <c r="E5154">
        <v>13.72</v>
      </c>
    </row>
    <row r="5155" spans="1:5">
      <c r="A5155" s="339">
        <v>94606</v>
      </c>
      <c r="B5155" s="340" t="s">
        <v>10008</v>
      </c>
      <c r="C5155" s="339" t="s">
        <v>63</v>
      </c>
      <c r="D5155" s="341">
        <v>82.26</v>
      </c>
      <c r="E5155">
        <v>91.9</v>
      </c>
    </row>
    <row r="5156" spans="1:5">
      <c r="A5156" s="339">
        <v>94608</v>
      </c>
      <c r="B5156" s="340" t="s">
        <v>10009</v>
      </c>
      <c r="C5156" s="339" t="s">
        <v>63</v>
      </c>
      <c r="D5156" s="341">
        <v>207.88</v>
      </c>
      <c r="E5156">
        <v>217.94</v>
      </c>
    </row>
    <row r="5157" spans="1:5">
      <c r="A5157" s="339">
        <v>94610</v>
      </c>
      <c r="B5157" s="340" t="s">
        <v>10010</v>
      </c>
      <c r="C5157" s="339" t="s">
        <v>63</v>
      </c>
      <c r="D5157" s="341">
        <v>304.60000000000002</v>
      </c>
      <c r="E5157">
        <v>315.11</v>
      </c>
    </row>
    <row r="5158" spans="1:5">
      <c r="A5158" s="339">
        <v>94657</v>
      </c>
      <c r="B5158" s="340" t="s">
        <v>10011</v>
      </c>
      <c r="C5158" s="339" t="s">
        <v>63</v>
      </c>
      <c r="D5158" s="341">
        <v>3.86</v>
      </c>
      <c r="E5158">
        <v>4.7300000000000004</v>
      </c>
    </row>
    <row r="5159" spans="1:5">
      <c r="A5159" s="339">
        <v>94659</v>
      </c>
      <c r="B5159" s="340" t="s">
        <v>10012</v>
      </c>
      <c r="C5159" s="339" t="s">
        <v>63</v>
      </c>
      <c r="D5159" s="341">
        <v>6.01</v>
      </c>
      <c r="E5159">
        <v>7.28</v>
      </c>
    </row>
    <row r="5160" spans="1:5">
      <c r="A5160" s="339">
        <v>94739</v>
      </c>
      <c r="B5160" s="340" t="s">
        <v>10013</v>
      </c>
      <c r="C5160" s="339" t="s">
        <v>63</v>
      </c>
      <c r="D5160" s="341">
        <v>237.79</v>
      </c>
      <c r="E5160">
        <v>243.62</v>
      </c>
    </row>
    <row r="5161" spans="1:5">
      <c r="A5161" s="339">
        <v>94725</v>
      </c>
      <c r="B5161" s="340" t="s">
        <v>10014</v>
      </c>
      <c r="C5161" s="339" t="s">
        <v>63</v>
      </c>
      <c r="D5161" s="341">
        <v>7.12</v>
      </c>
      <c r="E5161">
        <v>7.5</v>
      </c>
    </row>
    <row r="5162" spans="1:5">
      <c r="A5162" s="339">
        <v>94727</v>
      </c>
      <c r="B5162" s="340" t="s">
        <v>10015</v>
      </c>
      <c r="C5162" s="339" t="s">
        <v>63</v>
      </c>
      <c r="D5162" s="341">
        <v>11.6</v>
      </c>
      <c r="E5162">
        <v>12.04</v>
      </c>
    </row>
    <row r="5163" spans="1:5">
      <c r="A5163" s="339">
        <v>94729</v>
      </c>
      <c r="B5163" s="340" t="s">
        <v>10016</v>
      </c>
      <c r="C5163" s="339" t="s">
        <v>63</v>
      </c>
      <c r="D5163" s="341">
        <v>20.079999999999998</v>
      </c>
      <c r="E5163">
        <v>20.68</v>
      </c>
    </row>
    <row r="5164" spans="1:5">
      <c r="A5164" s="339">
        <v>94731</v>
      </c>
      <c r="B5164" s="340" t="s">
        <v>10017</v>
      </c>
      <c r="C5164" s="339" t="s">
        <v>63</v>
      </c>
      <c r="D5164" s="341">
        <v>26.62</v>
      </c>
      <c r="E5164">
        <v>27.44</v>
      </c>
    </row>
    <row r="5165" spans="1:5">
      <c r="A5165" s="339">
        <v>94733</v>
      </c>
      <c r="B5165" s="340" t="s">
        <v>10018</v>
      </c>
      <c r="C5165" s="339" t="s">
        <v>63</v>
      </c>
      <c r="D5165" s="341">
        <v>46.68</v>
      </c>
      <c r="E5165">
        <v>48.08</v>
      </c>
    </row>
    <row r="5166" spans="1:5">
      <c r="A5166" s="339">
        <v>94863</v>
      </c>
      <c r="B5166" s="340" t="s">
        <v>10019</v>
      </c>
      <c r="C5166" s="339" t="s">
        <v>63</v>
      </c>
      <c r="D5166" s="341">
        <v>162.36000000000001</v>
      </c>
      <c r="E5166">
        <v>165.22</v>
      </c>
    </row>
    <row r="5167" spans="1:5">
      <c r="A5167" s="339">
        <v>94737</v>
      </c>
      <c r="B5167" s="340" t="s">
        <v>10020</v>
      </c>
      <c r="C5167" s="339" t="s">
        <v>63</v>
      </c>
      <c r="D5167" s="341">
        <v>193.53</v>
      </c>
      <c r="E5167">
        <v>197.3</v>
      </c>
    </row>
    <row r="5168" spans="1:5">
      <c r="A5168" s="339">
        <v>94465</v>
      </c>
      <c r="B5168" s="340" t="s">
        <v>10021</v>
      </c>
      <c r="C5168" s="339" t="s">
        <v>63</v>
      </c>
      <c r="D5168" s="341">
        <v>52.82</v>
      </c>
      <c r="E5168">
        <v>60.32</v>
      </c>
    </row>
    <row r="5169" spans="1:5">
      <c r="A5169" s="339">
        <v>94467</v>
      </c>
      <c r="B5169" s="340" t="s">
        <v>10022</v>
      </c>
      <c r="C5169" s="339" t="s">
        <v>63</v>
      </c>
      <c r="D5169" s="341">
        <v>85.8</v>
      </c>
      <c r="E5169">
        <v>94.56</v>
      </c>
    </row>
    <row r="5170" spans="1:5">
      <c r="A5170" s="339">
        <v>94469</v>
      </c>
      <c r="B5170" s="340" t="s">
        <v>10023</v>
      </c>
      <c r="C5170" s="339" t="s">
        <v>63</v>
      </c>
      <c r="D5170" s="341">
        <v>123.2</v>
      </c>
      <c r="E5170">
        <v>133.52000000000001</v>
      </c>
    </row>
    <row r="5171" spans="1:5">
      <c r="A5171" s="339">
        <v>96746</v>
      </c>
      <c r="B5171" s="340" t="s">
        <v>10024</v>
      </c>
      <c r="C5171" s="339" t="s">
        <v>63</v>
      </c>
      <c r="D5171" s="341">
        <v>120.36</v>
      </c>
      <c r="E5171">
        <v>130</v>
      </c>
    </row>
    <row r="5172" spans="1:5">
      <c r="A5172" s="339">
        <v>96736</v>
      </c>
      <c r="B5172" s="340" t="s">
        <v>10025</v>
      </c>
      <c r="C5172" s="339" t="s">
        <v>63</v>
      </c>
      <c r="D5172" s="341">
        <v>6.05</v>
      </c>
      <c r="E5172">
        <v>7.64</v>
      </c>
    </row>
    <row r="5173" spans="1:5">
      <c r="A5173" s="339">
        <v>96737</v>
      </c>
      <c r="B5173" s="340" t="s">
        <v>10026</v>
      </c>
      <c r="C5173" s="339" t="s">
        <v>63</v>
      </c>
      <c r="D5173" s="341">
        <v>6.15</v>
      </c>
      <c r="E5173">
        <v>7.89</v>
      </c>
    </row>
    <row r="5174" spans="1:5">
      <c r="A5174" s="339">
        <v>96739</v>
      </c>
      <c r="B5174" s="340" t="s">
        <v>10027</v>
      </c>
      <c r="C5174" s="339" t="s">
        <v>63</v>
      </c>
      <c r="D5174" s="341">
        <v>8.67</v>
      </c>
      <c r="E5174">
        <v>10.69</v>
      </c>
    </row>
    <row r="5175" spans="1:5">
      <c r="A5175" s="339">
        <v>96741</v>
      </c>
      <c r="B5175" s="340" t="s">
        <v>10028</v>
      </c>
      <c r="C5175" s="339" t="s">
        <v>63</v>
      </c>
      <c r="D5175" s="341">
        <v>17.600000000000001</v>
      </c>
      <c r="E5175">
        <v>20</v>
      </c>
    </row>
    <row r="5176" spans="1:5">
      <c r="A5176" s="339">
        <v>96742</v>
      </c>
      <c r="B5176" s="340" t="s">
        <v>10029</v>
      </c>
      <c r="C5176" s="339" t="s">
        <v>63</v>
      </c>
      <c r="D5176" s="341">
        <v>21.58</v>
      </c>
      <c r="E5176">
        <v>24.61</v>
      </c>
    </row>
    <row r="5177" spans="1:5">
      <c r="A5177" s="339">
        <v>96743</v>
      </c>
      <c r="B5177" s="340" t="s">
        <v>10030</v>
      </c>
      <c r="C5177" s="339" t="s">
        <v>63</v>
      </c>
      <c r="D5177" s="341">
        <v>34.01</v>
      </c>
      <c r="E5177">
        <v>38.049999999999997</v>
      </c>
    </row>
    <row r="5178" spans="1:5">
      <c r="A5178" s="339">
        <v>96744</v>
      </c>
      <c r="B5178" s="340" t="s">
        <v>10031</v>
      </c>
      <c r="C5178" s="339" t="s">
        <v>63</v>
      </c>
      <c r="D5178" s="341">
        <v>58.18</v>
      </c>
      <c r="E5178">
        <v>63.34</v>
      </c>
    </row>
    <row r="5179" spans="1:5">
      <c r="A5179" s="339">
        <v>96745</v>
      </c>
      <c r="B5179" s="340" t="s">
        <v>10032</v>
      </c>
      <c r="C5179" s="339" t="s">
        <v>63</v>
      </c>
      <c r="D5179" s="341">
        <v>91.77</v>
      </c>
      <c r="E5179">
        <v>98.65</v>
      </c>
    </row>
    <row r="5180" spans="1:5">
      <c r="A5180" s="339">
        <v>94671</v>
      </c>
      <c r="B5180" s="340" t="s">
        <v>10033</v>
      </c>
      <c r="C5180" s="339" t="s">
        <v>63</v>
      </c>
      <c r="D5180" s="341">
        <v>101.8</v>
      </c>
      <c r="E5180">
        <v>121.4</v>
      </c>
    </row>
    <row r="5181" spans="1:5">
      <c r="A5181" s="339">
        <v>94661</v>
      </c>
      <c r="B5181" s="340" t="s">
        <v>10034</v>
      </c>
      <c r="C5181" s="339" t="s">
        <v>63</v>
      </c>
      <c r="D5181" s="341">
        <v>9.49</v>
      </c>
      <c r="E5181">
        <v>11.48</v>
      </c>
    </row>
    <row r="5182" spans="1:5">
      <c r="A5182" s="339">
        <v>94663</v>
      </c>
      <c r="B5182" s="340" t="s">
        <v>10035</v>
      </c>
      <c r="C5182" s="339" t="s">
        <v>63</v>
      </c>
      <c r="D5182" s="341">
        <v>11.91</v>
      </c>
      <c r="E5182">
        <v>14.39</v>
      </c>
    </row>
    <row r="5183" spans="1:5">
      <c r="A5183" s="339">
        <v>94665</v>
      </c>
      <c r="B5183" s="340" t="s">
        <v>10036</v>
      </c>
      <c r="C5183" s="339" t="s">
        <v>63</v>
      </c>
      <c r="D5183" s="341">
        <v>23.35</v>
      </c>
      <c r="E5183">
        <v>27.91</v>
      </c>
    </row>
    <row r="5184" spans="1:5">
      <c r="A5184" s="339">
        <v>94667</v>
      </c>
      <c r="B5184" s="340" t="s">
        <v>10037</v>
      </c>
      <c r="C5184" s="339" t="s">
        <v>63</v>
      </c>
      <c r="D5184" s="341">
        <v>34.35</v>
      </c>
      <c r="E5184">
        <v>41.05</v>
      </c>
    </row>
    <row r="5185" spans="1:5">
      <c r="A5185" s="339">
        <v>94669</v>
      </c>
      <c r="B5185" s="340" t="s">
        <v>10038</v>
      </c>
      <c r="C5185" s="339" t="s">
        <v>63</v>
      </c>
      <c r="D5185" s="341">
        <v>62.07</v>
      </c>
      <c r="E5185">
        <v>73.650000000000006</v>
      </c>
    </row>
    <row r="5186" spans="1:5">
      <c r="A5186" s="339">
        <v>105177</v>
      </c>
      <c r="B5186" s="340" t="s">
        <v>10039</v>
      </c>
      <c r="C5186" s="339" t="s">
        <v>63</v>
      </c>
      <c r="D5186" s="341">
        <v>144.63</v>
      </c>
      <c r="E5186">
        <v>153.53</v>
      </c>
    </row>
    <row r="5187" spans="1:5">
      <c r="A5187" s="339">
        <v>105176</v>
      </c>
      <c r="B5187" s="340" t="s">
        <v>10040</v>
      </c>
      <c r="C5187" s="339" t="s">
        <v>63</v>
      </c>
      <c r="D5187" s="341">
        <v>162.59</v>
      </c>
      <c r="E5187">
        <v>172.13</v>
      </c>
    </row>
    <row r="5188" spans="1:5">
      <c r="A5188" s="339">
        <v>94466</v>
      </c>
      <c r="B5188" s="340" t="s">
        <v>10041</v>
      </c>
      <c r="C5188" s="339" t="s">
        <v>63</v>
      </c>
      <c r="D5188" s="341">
        <v>52.85</v>
      </c>
      <c r="E5188">
        <v>60.35</v>
      </c>
    </row>
    <row r="5189" spans="1:5">
      <c r="A5189" s="339">
        <v>94468</v>
      </c>
      <c r="B5189" s="340" t="s">
        <v>772</v>
      </c>
      <c r="C5189" s="339" t="s">
        <v>63</v>
      </c>
      <c r="D5189" s="341">
        <v>75.09</v>
      </c>
      <c r="E5189">
        <v>83.85</v>
      </c>
    </row>
    <row r="5190" spans="1:5">
      <c r="A5190" s="339">
        <v>94470</v>
      </c>
      <c r="B5190" s="340" t="s">
        <v>769</v>
      </c>
      <c r="C5190" s="339" t="s">
        <v>63</v>
      </c>
      <c r="D5190" s="341">
        <v>113.67</v>
      </c>
      <c r="E5190">
        <v>123.99</v>
      </c>
    </row>
    <row r="5191" spans="1:5">
      <c r="A5191" s="339">
        <v>105225</v>
      </c>
      <c r="B5191" s="340" t="s">
        <v>10042</v>
      </c>
      <c r="C5191" s="339" t="s">
        <v>63</v>
      </c>
      <c r="D5191" s="341">
        <v>17.38</v>
      </c>
      <c r="E5191">
        <v>18.47</v>
      </c>
    </row>
    <row r="5192" spans="1:5">
      <c r="A5192" s="339">
        <v>105226</v>
      </c>
      <c r="B5192" s="340" t="s">
        <v>10043</v>
      </c>
      <c r="C5192" s="339" t="s">
        <v>63</v>
      </c>
      <c r="D5192" s="341">
        <v>40.799999999999997</v>
      </c>
      <c r="E5192">
        <v>42.21</v>
      </c>
    </row>
    <row r="5193" spans="1:5">
      <c r="A5193" s="339">
        <v>105227</v>
      </c>
      <c r="B5193" s="340" t="s">
        <v>10044</v>
      </c>
      <c r="C5193" s="339" t="s">
        <v>63</v>
      </c>
      <c r="D5193" s="341">
        <v>58.43</v>
      </c>
      <c r="E5193">
        <v>60.32</v>
      </c>
    </row>
    <row r="5194" spans="1:5">
      <c r="A5194" s="339">
        <v>105212</v>
      </c>
      <c r="B5194" s="340" t="s">
        <v>10045</v>
      </c>
      <c r="C5194" s="339" t="s">
        <v>63</v>
      </c>
      <c r="D5194" s="341">
        <v>244.51</v>
      </c>
      <c r="E5194">
        <v>263.2</v>
      </c>
    </row>
    <row r="5195" spans="1:5">
      <c r="A5195" s="339">
        <v>105211</v>
      </c>
      <c r="B5195" s="340" t="s">
        <v>10046</v>
      </c>
      <c r="C5195" s="339" t="s">
        <v>63</v>
      </c>
      <c r="D5195" s="341">
        <v>246.35</v>
      </c>
      <c r="E5195">
        <v>265.88</v>
      </c>
    </row>
    <row r="5196" spans="1:5">
      <c r="A5196" s="339">
        <v>105189</v>
      </c>
      <c r="B5196" s="340" t="s">
        <v>10047</v>
      </c>
      <c r="C5196" s="339" t="s">
        <v>63</v>
      </c>
      <c r="D5196" s="341">
        <v>21.04</v>
      </c>
      <c r="E5196">
        <v>25.72</v>
      </c>
    </row>
    <row r="5197" spans="1:5">
      <c r="A5197" s="339">
        <v>105190</v>
      </c>
      <c r="B5197" s="340" t="s">
        <v>10048</v>
      </c>
      <c r="C5197" s="339" t="s">
        <v>63</v>
      </c>
      <c r="D5197" s="341">
        <v>26.16</v>
      </c>
      <c r="E5197">
        <v>31.76</v>
      </c>
    </row>
    <row r="5198" spans="1:5">
      <c r="A5198" s="339">
        <v>94625</v>
      </c>
      <c r="B5198" s="340" t="s">
        <v>10049</v>
      </c>
      <c r="C5198" s="339" t="s">
        <v>63</v>
      </c>
      <c r="D5198" s="341">
        <v>1556.49</v>
      </c>
      <c r="E5198">
        <v>1579.21</v>
      </c>
    </row>
    <row r="5199" spans="1:5">
      <c r="A5199" s="339">
        <v>94622</v>
      </c>
      <c r="B5199" s="340" t="s">
        <v>10050</v>
      </c>
      <c r="C5199" s="339" t="s">
        <v>63</v>
      </c>
      <c r="D5199" s="341">
        <v>205.35</v>
      </c>
      <c r="E5199">
        <v>224.61</v>
      </c>
    </row>
    <row r="5200" spans="1:5">
      <c r="A5200" s="339">
        <v>94623</v>
      </c>
      <c r="B5200" s="340" t="s">
        <v>10051</v>
      </c>
      <c r="C5200" s="339" t="s">
        <v>63</v>
      </c>
      <c r="D5200" s="341">
        <v>491.82</v>
      </c>
      <c r="E5200">
        <v>511.91</v>
      </c>
    </row>
    <row r="5201" spans="1:5">
      <c r="A5201" s="339">
        <v>94624</v>
      </c>
      <c r="B5201" s="340" t="s">
        <v>10052</v>
      </c>
      <c r="C5201" s="339" t="s">
        <v>63</v>
      </c>
      <c r="D5201" s="341">
        <v>741.9</v>
      </c>
      <c r="E5201">
        <v>762.9</v>
      </c>
    </row>
    <row r="5202" spans="1:5">
      <c r="A5202" s="339">
        <v>94763</v>
      </c>
      <c r="B5202" s="340" t="s">
        <v>10053</v>
      </c>
      <c r="C5202" s="339" t="s">
        <v>63</v>
      </c>
      <c r="D5202" s="341">
        <v>362.32</v>
      </c>
      <c r="E5202">
        <v>375.8</v>
      </c>
    </row>
    <row r="5203" spans="1:5">
      <c r="A5203" s="339">
        <v>94756</v>
      </c>
      <c r="B5203" s="340" t="s">
        <v>10054</v>
      </c>
      <c r="C5203" s="339" t="s">
        <v>63</v>
      </c>
      <c r="D5203" s="341">
        <v>12.89</v>
      </c>
      <c r="E5203">
        <v>13.85</v>
      </c>
    </row>
    <row r="5204" spans="1:5">
      <c r="A5204" s="339">
        <v>94757</v>
      </c>
      <c r="B5204" s="340" t="s">
        <v>10055</v>
      </c>
      <c r="C5204" s="339" t="s">
        <v>63</v>
      </c>
      <c r="D5204" s="341">
        <v>20.36</v>
      </c>
      <c r="E5204">
        <v>21.51</v>
      </c>
    </row>
    <row r="5205" spans="1:5">
      <c r="A5205" s="339">
        <v>94758</v>
      </c>
      <c r="B5205" s="340" t="s">
        <v>10056</v>
      </c>
      <c r="C5205" s="339" t="s">
        <v>63</v>
      </c>
      <c r="D5205" s="341">
        <v>51.88</v>
      </c>
      <c r="E5205">
        <v>53.43</v>
      </c>
    </row>
    <row r="5206" spans="1:5">
      <c r="A5206" s="339">
        <v>94759</v>
      </c>
      <c r="B5206" s="340" t="s">
        <v>10057</v>
      </c>
      <c r="C5206" s="339" t="s">
        <v>63</v>
      </c>
      <c r="D5206" s="341">
        <v>66.02</v>
      </c>
      <c r="E5206">
        <v>68.11</v>
      </c>
    </row>
    <row r="5207" spans="1:5">
      <c r="A5207" s="339">
        <v>94760</v>
      </c>
      <c r="B5207" s="340" t="s">
        <v>10058</v>
      </c>
      <c r="C5207" s="339" t="s">
        <v>63</v>
      </c>
      <c r="D5207" s="341">
        <v>105.16</v>
      </c>
      <c r="E5207">
        <v>108.52</v>
      </c>
    </row>
    <row r="5208" spans="1:5">
      <c r="A5208" s="339">
        <v>94761</v>
      </c>
      <c r="B5208" s="340" t="s">
        <v>10059</v>
      </c>
      <c r="C5208" s="339" t="s">
        <v>63</v>
      </c>
      <c r="D5208" s="341">
        <v>227.48</v>
      </c>
      <c r="E5208">
        <v>233.84</v>
      </c>
    </row>
    <row r="5209" spans="1:5">
      <c r="A5209" s="339">
        <v>94762</v>
      </c>
      <c r="B5209" s="340" t="s">
        <v>10060</v>
      </c>
      <c r="C5209" s="339" t="s">
        <v>63</v>
      </c>
      <c r="D5209" s="341">
        <v>275.88</v>
      </c>
      <c r="E5209">
        <v>284.5</v>
      </c>
    </row>
    <row r="5210" spans="1:5">
      <c r="A5210" s="339">
        <v>94462</v>
      </c>
      <c r="B5210" s="340" t="s">
        <v>10061</v>
      </c>
      <c r="C5210" s="339" t="s">
        <v>202</v>
      </c>
      <c r="D5210" s="341">
        <v>95.82</v>
      </c>
      <c r="E5210">
        <v>104.73</v>
      </c>
    </row>
    <row r="5211" spans="1:5">
      <c r="A5211" s="339">
        <v>94463</v>
      </c>
      <c r="B5211" s="340" t="s">
        <v>763</v>
      </c>
      <c r="C5211" s="339" t="s">
        <v>202</v>
      </c>
      <c r="D5211" s="341">
        <v>117.54</v>
      </c>
      <c r="E5211">
        <v>127.96</v>
      </c>
    </row>
    <row r="5212" spans="1:5">
      <c r="A5212" s="339">
        <v>94464</v>
      </c>
      <c r="B5212" s="340" t="s">
        <v>766</v>
      </c>
      <c r="C5212" s="339" t="s">
        <v>202</v>
      </c>
      <c r="D5212" s="341">
        <v>154.52000000000001</v>
      </c>
      <c r="E5212">
        <v>166.82</v>
      </c>
    </row>
    <row r="5213" spans="1:5">
      <c r="A5213" s="339">
        <v>94605</v>
      </c>
      <c r="B5213" s="340" t="s">
        <v>10062</v>
      </c>
      <c r="C5213" s="339" t="s">
        <v>202</v>
      </c>
      <c r="D5213" s="341">
        <v>660.41</v>
      </c>
      <c r="E5213">
        <v>674.13</v>
      </c>
    </row>
    <row r="5214" spans="1:5">
      <c r="A5214" s="339">
        <v>94602</v>
      </c>
      <c r="B5214" s="340" t="s">
        <v>10063</v>
      </c>
      <c r="C5214" s="339" t="s">
        <v>202</v>
      </c>
      <c r="D5214" s="341">
        <v>232.61</v>
      </c>
      <c r="E5214">
        <v>244.24</v>
      </c>
    </row>
    <row r="5215" spans="1:5">
      <c r="A5215" s="339">
        <v>94603</v>
      </c>
      <c r="B5215" s="340" t="s">
        <v>10064</v>
      </c>
      <c r="C5215" s="339" t="s">
        <v>202</v>
      </c>
      <c r="D5215" s="341">
        <v>318.66000000000003</v>
      </c>
      <c r="E5215">
        <v>330.79</v>
      </c>
    </row>
    <row r="5216" spans="1:5">
      <c r="A5216" s="339">
        <v>94604</v>
      </c>
      <c r="B5216" s="340" t="s">
        <v>10065</v>
      </c>
      <c r="C5216" s="339" t="s">
        <v>202</v>
      </c>
      <c r="D5216" s="341">
        <v>455.04</v>
      </c>
      <c r="E5216">
        <v>467.72</v>
      </c>
    </row>
    <row r="5217" spans="1:5">
      <c r="A5217" s="339">
        <v>94723</v>
      </c>
      <c r="B5217" s="340" t="s">
        <v>10066</v>
      </c>
      <c r="C5217" s="339" t="s">
        <v>202</v>
      </c>
      <c r="D5217" s="341">
        <v>465.68</v>
      </c>
      <c r="E5217">
        <v>477.11</v>
      </c>
    </row>
    <row r="5218" spans="1:5">
      <c r="A5218" s="339">
        <v>94716</v>
      </c>
      <c r="B5218" s="340" t="s">
        <v>10067</v>
      </c>
      <c r="C5218" s="339" t="s">
        <v>202</v>
      </c>
      <c r="D5218" s="341">
        <v>22.79</v>
      </c>
      <c r="E5218">
        <v>23.76</v>
      </c>
    </row>
    <row r="5219" spans="1:5">
      <c r="A5219" s="339">
        <v>94717</v>
      </c>
      <c r="B5219" s="340" t="s">
        <v>10068</v>
      </c>
      <c r="C5219" s="339" t="s">
        <v>202</v>
      </c>
      <c r="D5219" s="341">
        <v>38.29</v>
      </c>
      <c r="E5219">
        <v>39.520000000000003</v>
      </c>
    </row>
    <row r="5220" spans="1:5">
      <c r="A5220" s="339">
        <v>94718</v>
      </c>
      <c r="B5220" s="340" t="s">
        <v>10069</v>
      </c>
      <c r="C5220" s="339" t="s">
        <v>202</v>
      </c>
      <c r="D5220" s="341">
        <v>50.01</v>
      </c>
      <c r="E5220">
        <v>51.6</v>
      </c>
    </row>
    <row r="5221" spans="1:5">
      <c r="A5221" s="339">
        <v>94719</v>
      </c>
      <c r="B5221" s="340" t="s">
        <v>10070</v>
      </c>
      <c r="C5221" s="339" t="s">
        <v>202</v>
      </c>
      <c r="D5221" s="341">
        <v>66.77</v>
      </c>
      <c r="E5221">
        <v>68.81</v>
      </c>
    </row>
    <row r="5222" spans="1:5">
      <c r="A5222" s="339">
        <v>94720</v>
      </c>
      <c r="B5222" s="340" t="s">
        <v>10071</v>
      </c>
      <c r="C5222" s="339" t="s">
        <v>202</v>
      </c>
      <c r="D5222" s="341">
        <v>97.76</v>
      </c>
      <c r="E5222">
        <v>100.77</v>
      </c>
    </row>
    <row r="5223" spans="1:5">
      <c r="A5223" s="339">
        <v>94721</v>
      </c>
      <c r="B5223" s="340" t="s">
        <v>10072</v>
      </c>
      <c r="C5223" s="339" t="s">
        <v>202</v>
      </c>
      <c r="D5223" s="341">
        <v>158.43</v>
      </c>
      <c r="E5223">
        <v>163.44999999999999</v>
      </c>
    </row>
    <row r="5224" spans="1:5">
      <c r="A5224" s="339">
        <v>94722</v>
      </c>
      <c r="B5224" s="340" t="s">
        <v>10073</v>
      </c>
      <c r="C5224" s="339" t="s">
        <v>202</v>
      </c>
      <c r="D5224" s="341">
        <v>247.19</v>
      </c>
      <c r="E5224">
        <v>254.37</v>
      </c>
    </row>
    <row r="5225" spans="1:5">
      <c r="A5225" s="339">
        <v>96726</v>
      </c>
      <c r="B5225" s="340" t="s">
        <v>10074</v>
      </c>
      <c r="C5225" s="339" t="s">
        <v>202</v>
      </c>
      <c r="D5225" s="341">
        <v>179.37</v>
      </c>
      <c r="E5225">
        <v>191.02</v>
      </c>
    </row>
    <row r="5226" spans="1:5">
      <c r="A5226" s="339">
        <v>96735</v>
      </c>
      <c r="B5226" s="340" t="s">
        <v>10075</v>
      </c>
      <c r="C5226" s="339" t="s">
        <v>202</v>
      </c>
      <c r="D5226" s="341">
        <v>342.53</v>
      </c>
      <c r="E5226">
        <v>356.83</v>
      </c>
    </row>
    <row r="5227" spans="1:5">
      <c r="A5227" s="339">
        <v>96718</v>
      </c>
      <c r="B5227" s="340" t="s">
        <v>10076</v>
      </c>
      <c r="C5227" s="339" t="s">
        <v>202</v>
      </c>
      <c r="D5227" s="341">
        <v>15.71</v>
      </c>
      <c r="E5227">
        <v>17.61</v>
      </c>
    </row>
    <row r="5228" spans="1:5">
      <c r="A5228" s="339">
        <v>96727</v>
      </c>
      <c r="B5228" s="340" t="s">
        <v>10077</v>
      </c>
      <c r="C5228" s="339" t="s">
        <v>202</v>
      </c>
      <c r="D5228" s="341">
        <v>17.8</v>
      </c>
      <c r="E5228">
        <v>20.149999999999999</v>
      </c>
    </row>
    <row r="5229" spans="1:5">
      <c r="A5229" s="339">
        <v>96719</v>
      </c>
      <c r="B5229" s="340" t="s">
        <v>10078</v>
      </c>
      <c r="C5229" s="339" t="s">
        <v>202</v>
      </c>
      <c r="D5229" s="341">
        <v>20.25</v>
      </c>
      <c r="E5229">
        <v>22.36</v>
      </c>
    </row>
    <row r="5230" spans="1:5">
      <c r="A5230" s="339">
        <v>96728</v>
      </c>
      <c r="B5230" s="340" t="s">
        <v>10079</v>
      </c>
      <c r="C5230" s="339" t="s">
        <v>202</v>
      </c>
      <c r="D5230" s="341">
        <v>23.2</v>
      </c>
      <c r="E5230">
        <v>25.76</v>
      </c>
    </row>
    <row r="5231" spans="1:5">
      <c r="A5231" s="339">
        <v>96720</v>
      </c>
      <c r="B5231" s="340" t="s">
        <v>10080</v>
      </c>
      <c r="C5231" s="339" t="s">
        <v>202</v>
      </c>
      <c r="D5231" s="341">
        <v>18.14</v>
      </c>
      <c r="E5231">
        <v>20.56</v>
      </c>
    </row>
    <row r="5232" spans="1:5">
      <c r="A5232" s="339">
        <v>96729</v>
      </c>
      <c r="B5232" s="340" t="s">
        <v>10081</v>
      </c>
      <c r="C5232" s="339" t="s">
        <v>202</v>
      </c>
      <c r="D5232" s="341">
        <v>30.05</v>
      </c>
      <c r="E5232">
        <v>33.03</v>
      </c>
    </row>
    <row r="5233" spans="1:5">
      <c r="A5233" s="339">
        <v>96721</v>
      </c>
      <c r="B5233" s="340" t="s">
        <v>10082</v>
      </c>
      <c r="C5233" s="339" t="s">
        <v>202</v>
      </c>
      <c r="D5233" s="341">
        <v>23.69</v>
      </c>
      <c r="E5233">
        <v>26.59</v>
      </c>
    </row>
    <row r="5234" spans="1:5">
      <c r="A5234" s="339">
        <v>96730</v>
      </c>
      <c r="B5234" s="340" t="s">
        <v>10083</v>
      </c>
      <c r="C5234" s="339" t="s">
        <v>202</v>
      </c>
      <c r="D5234" s="341">
        <v>41.79</v>
      </c>
      <c r="E5234">
        <v>45.37</v>
      </c>
    </row>
    <row r="5235" spans="1:5">
      <c r="A5235" s="339">
        <v>96722</v>
      </c>
      <c r="B5235" s="340" t="s">
        <v>10084</v>
      </c>
      <c r="C5235" s="339" t="s">
        <v>202</v>
      </c>
      <c r="D5235" s="341">
        <v>36.700000000000003</v>
      </c>
      <c r="E5235">
        <v>40.36</v>
      </c>
    </row>
    <row r="5236" spans="1:5">
      <c r="A5236" s="339">
        <v>96731</v>
      </c>
      <c r="B5236" s="340" t="s">
        <v>10085</v>
      </c>
      <c r="C5236" s="339" t="s">
        <v>202</v>
      </c>
      <c r="D5236" s="341">
        <v>63.57</v>
      </c>
      <c r="E5236">
        <v>68.069999999999993</v>
      </c>
    </row>
    <row r="5237" spans="1:5">
      <c r="A5237" s="339">
        <v>96723</v>
      </c>
      <c r="B5237" s="340" t="s">
        <v>10086</v>
      </c>
      <c r="C5237" s="339" t="s">
        <v>202</v>
      </c>
      <c r="D5237" s="341">
        <v>57.29</v>
      </c>
      <c r="E5237">
        <v>62.18</v>
      </c>
    </row>
    <row r="5238" spans="1:5">
      <c r="A5238" s="339">
        <v>96732</v>
      </c>
      <c r="B5238" s="340" t="s">
        <v>10087</v>
      </c>
      <c r="C5238" s="339" t="s">
        <v>202</v>
      </c>
      <c r="D5238" s="341">
        <v>107.78</v>
      </c>
      <c r="E5238">
        <v>113.77</v>
      </c>
    </row>
    <row r="5239" spans="1:5">
      <c r="A5239" s="339">
        <v>96724</v>
      </c>
      <c r="B5239" s="340" t="s">
        <v>10088</v>
      </c>
      <c r="C5239" s="339" t="s">
        <v>202</v>
      </c>
      <c r="D5239" s="341">
        <v>73.55</v>
      </c>
      <c r="E5239">
        <v>79.8</v>
      </c>
    </row>
    <row r="5240" spans="1:5">
      <c r="A5240" s="339">
        <v>96733</v>
      </c>
      <c r="B5240" s="340" t="s">
        <v>10089</v>
      </c>
      <c r="C5240" s="339" t="s">
        <v>202</v>
      </c>
      <c r="D5240" s="341">
        <v>147.04</v>
      </c>
      <c r="E5240">
        <v>154.72</v>
      </c>
    </row>
    <row r="5241" spans="1:5">
      <c r="A5241" s="339">
        <v>96725</v>
      </c>
      <c r="B5241" s="340" t="s">
        <v>10090</v>
      </c>
      <c r="C5241" s="339" t="s">
        <v>202</v>
      </c>
      <c r="D5241" s="341">
        <v>121.18</v>
      </c>
      <c r="E5241">
        <v>129.49</v>
      </c>
    </row>
    <row r="5242" spans="1:5">
      <c r="A5242" s="339">
        <v>96734</v>
      </c>
      <c r="B5242" s="340" t="s">
        <v>10091</v>
      </c>
      <c r="C5242" s="339" t="s">
        <v>202</v>
      </c>
      <c r="D5242" s="341">
        <v>246.33</v>
      </c>
      <c r="E5242">
        <v>256.54000000000002</v>
      </c>
    </row>
    <row r="5243" spans="1:5">
      <c r="A5243" s="339">
        <v>94655</v>
      </c>
      <c r="B5243" s="340" t="s">
        <v>10092</v>
      </c>
      <c r="C5243" s="339" t="s">
        <v>202</v>
      </c>
      <c r="D5243" s="341">
        <v>117.18</v>
      </c>
      <c r="E5243">
        <v>143.6</v>
      </c>
    </row>
    <row r="5244" spans="1:5">
      <c r="A5244" s="339">
        <v>94648</v>
      </c>
      <c r="B5244" s="340" t="s">
        <v>10093</v>
      </c>
      <c r="C5244" s="339" t="s">
        <v>202</v>
      </c>
      <c r="D5244" s="341">
        <v>6.6</v>
      </c>
      <c r="E5244">
        <v>8.4</v>
      </c>
    </row>
    <row r="5245" spans="1:5">
      <c r="A5245" s="339">
        <v>94649</v>
      </c>
      <c r="B5245" s="340" t="s">
        <v>10094</v>
      </c>
      <c r="C5245" s="339" t="s">
        <v>202</v>
      </c>
      <c r="D5245" s="341">
        <v>12.26</v>
      </c>
      <c r="E5245">
        <v>15.22</v>
      </c>
    </row>
    <row r="5246" spans="1:5">
      <c r="A5246" s="339">
        <v>94650</v>
      </c>
      <c r="B5246" s="340" t="s">
        <v>10095</v>
      </c>
      <c r="C5246" s="339" t="s">
        <v>202</v>
      </c>
      <c r="D5246" s="341">
        <v>18.559999999999999</v>
      </c>
      <c r="E5246">
        <v>22.88</v>
      </c>
    </row>
    <row r="5247" spans="1:5">
      <c r="A5247" s="339">
        <v>94651</v>
      </c>
      <c r="B5247" s="340" t="s">
        <v>10096</v>
      </c>
      <c r="C5247" s="339" t="s">
        <v>202</v>
      </c>
      <c r="D5247" s="341">
        <v>21.55</v>
      </c>
      <c r="E5247">
        <v>26.87</v>
      </c>
    </row>
    <row r="5248" spans="1:5">
      <c r="A5248" s="339">
        <v>94652</v>
      </c>
      <c r="B5248" s="340" t="s">
        <v>10097</v>
      </c>
      <c r="C5248" s="339" t="s">
        <v>202</v>
      </c>
      <c r="D5248" s="341">
        <v>33.79</v>
      </c>
      <c r="E5248">
        <v>41.74</v>
      </c>
    </row>
    <row r="5249" spans="1:5">
      <c r="A5249" s="339">
        <v>94653</v>
      </c>
      <c r="B5249" s="340" t="s">
        <v>10098</v>
      </c>
      <c r="C5249" s="339" t="s">
        <v>202</v>
      </c>
      <c r="D5249" s="341">
        <v>54.58</v>
      </c>
      <c r="E5249">
        <v>67.08</v>
      </c>
    </row>
    <row r="5250" spans="1:5">
      <c r="A5250" s="339">
        <v>94654</v>
      </c>
      <c r="B5250" s="340" t="s">
        <v>10099</v>
      </c>
      <c r="C5250" s="339" t="s">
        <v>202</v>
      </c>
      <c r="D5250" s="341">
        <v>74.41</v>
      </c>
      <c r="E5250">
        <v>91.08</v>
      </c>
    </row>
    <row r="5251" spans="1:5">
      <c r="A5251" s="339">
        <v>94689</v>
      </c>
      <c r="B5251" s="340" t="s">
        <v>10100</v>
      </c>
      <c r="C5251" s="339" t="s">
        <v>63</v>
      </c>
      <c r="D5251" s="341">
        <v>9.2100000000000009</v>
      </c>
      <c r="E5251">
        <v>11.52</v>
      </c>
    </row>
    <row r="5252" spans="1:5">
      <c r="A5252" s="339">
        <v>94702</v>
      </c>
      <c r="B5252" s="340" t="s">
        <v>10101</v>
      </c>
      <c r="C5252" s="339" t="s">
        <v>63</v>
      </c>
      <c r="D5252" s="341">
        <v>180.96</v>
      </c>
      <c r="E5252">
        <v>216.3</v>
      </c>
    </row>
    <row r="5253" spans="1:5">
      <c r="A5253" s="339">
        <v>94691</v>
      </c>
      <c r="B5253" s="340" t="s">
        <v>10102</v>
      </c>
      <c r="C5253" s="339" t="s">
        <v>63</v>
      </c>
      <c r="D5253" s="341">
        <v>13.22</v>
      </c>
      <c r="E5253">
        <v>16.18</v>
      </c>
    </row>
    <row r="5254" spans="1:5">
      <c r="A5254" s="339">
        <v>94693</v>
      </c>
      <c r="B5254" s="340" t="s">
        <v>10103</v>
      </c>
      <c r="C5254" s="339" t="s">
        <v>63</v>
      </c>
      <c r="D5254" s="341">
        <v>17.32</v>
      </c>
      <c r="E5254">
        <v>21.23</v>
      </c>
    </row>
    <row r="5255" spans="1:5">
      <c r="A5255" s="339">
        <v>94695</v>
      </c>
      <c r="B5255" s="340" t="s">
        <v>10104</v>
      </c>
      <c r="C5255" s="339" t="s">
        <v>63</v>
      </c>
      <c r="D5255" s="341">
        <v>30.17</v>
      </c>
      <c r="E5255">
        <v>36.53</v>
      </c>
    </row>
    <row r="5256" spans="1:5">
      <c r="A5256" s="339">
        <v>94698</v>
      </c>
      <c r="B5256" s="340" t="s">
        <v>10105</v>
      </c>
      <c r="C5256" s="339" t="s">
        <v>63</v>
      </c>
      <c r="D5256" s="341">
        <v>64.69</v>
      </c>
      <c r="E5256">
        <v>77.87</v>
      </c>
    </row>
    <row r="5257" spans="1:5">
      <c r="A5257" s="339">
        <v>94700</v>
      </c>
      <c r="B5257" s="340" t="s">
        <v>10106</v>
      </c>
      <c r="C5257" s="339" t="s">
        <v>63</v>
      </c>
      <c r="D5257" s="341">
        <v>125.73</v>
      </c>
      <c r="E5257">
        <v>149.72999999999999</v>
      </c>
    </row>
    <row r="5258" spans="1:5">
      <c r="A5258" s="339">
        <v>94477</v>
      </c>
      <c r="B5258" s="340" t="s">
        <v>10107</v>
      </c>
      <c r="C5258" s="339" t="s">
        <v>63</v>
      </c>
      <c r="D5258" s="341">
        <v>101.33</v>
      </c>
      <c r="E5258">
        <v>116.24</v>
      </c>
    </row>
    <row r="5259" spans="1:5">
      <c r="A5259" s="339">
        <v>94478</v>
      </c>
      <c r="B5259" s="340" t="s">
        <v>778</v>
      </c>
      <c r="C5259" s="339" t="s">
        <v>63</v>
      </c>
      <c r="D5259" s="341">
        <v>168.99</v>
      </c>
      <c r="E5259">
        <v>186.43</v>
      </c>
    </row>
    <row r="5260" spans="1:5">
      <c r="A5260" s="339">
        <v>94479</v>
      </c>
      <c r="B5260" s="340" t="s">
        <v>781</v>
      </c>
      <c r="C5260" s="339" t="s">
        <v>63</v>
      </c>
      <c r="D5260" s="341">
        <v>220.32</v>
      </c>
      <c r="E5260">
        <v>240.9</v>
      </c>
    </row>
    <row r="5261" spans="1:5">
      <c r="A5261" s="339">
        <v>96764</v>
      </c>
      <c r="B5261" s="340" t="s">
        <v>10108</v>
      </c>
      <c r="C5261" s="339" t="s">
        <v>63</v>
      </c>
      <c r="D5261" s="341">
        <v>335.59</v>
      </c>
      <c r="E5261">
        <v>354.86</v>
      </c>
    </row>
    <row r="5262" spans="1:5">
      <c r="A5262" s="339">
        <v>105164</v>
      </c>
      <c r="B5262" s="340" t="s">
        <v>10109</v>
      </c>
      <c r="C5262" s="339" t="s">
        <v>63</v>
      </c>
      <c r="D5262" s="341">
        <v>10.84</v>
      </c>
      <c r="E5262">
        <v>14.01</v>
      </c>
    </row>
    <row r="5263" spans="1:5">
      <c r="A5263" s="339">
        <v>105165</v>
      </c>
      <c r="B5263" s="340" t="s">
        <v>10110</v>
      </c>
      <c r="C5263" s="339" t="s">
        <v>63</v>
      </c>
      <c r="D5263" s="341">
        <v>10.93</v>
      </c>
      <c r="E5263">
        <v>14.41</v>
      </c>
    </row>
    <row r="5264" spans="1:5">
      <c r="A5264" s="339">
        <v>96758</v>
      </c>
      <c r="B5264" s="340" t="s">
        <v>10111</v>
      </c>
      <c r="C5264" s="339" t="s">
        <v>63</v>
      </c>
      <c r="D5264" s="341">
        <v>17.32</v>
      </c>
      <c r="E5264">
        <v>21.34</v>
      </c>
    </row>
    <row r="5265" spans="1:5">
      <c r="A5265" s="339">
        <v>96759</v>
      </c>
      <c r="B5265" s="340" t="s">
        <v>10112</v>
      </c>
      <c r="C5265" s="339" t="s">
        <v>63</v>
      </c>
      <c r="D5265" s="341">
        <v>26.18</v>
      </c>
      <c r="E5265">
        <v>31</v>
      </c>
    </row>
    <row r="5266" spans="1:5">
      <c r="A5266" s="339">
        <v>96760</v>
      </c>
      <c r="B5266" s="340" t="s">
        <v>10113</v>
      </c>
      <c r="C5266" s="339" t="s">
        <v>63</v>
      </c>
      <c r="D5266" s="341">
        <v>43.52</v>
      </c>
      <c r="E5266">
        <v>49.57</v>
      </c>
    </row>
    <row r="5267" spans="1:5">
      <c r="A5267" s="339">
        <v>96761</v>
      </c>
      <c r="B5267" s="340" t="s">
        <v>10114</v>
      </c>
      <c r="C5267" s="339" t="s">
        <v>63</v>
      </c>
      <c r="D5267" s="341">
        <v>65.319999999999993</v>
      </c>
      <c r="E5267">
        <v>73.41</v>
      </c>
    </row>
    <row r="5268" spans="1:5">
      <c r="A5268" s="339">
        <v>96762</v>
      </c>
      <c r="B5268" s="340" t="s">
        <v>10115</v>
      </c>
      <c r="C5268" s="339" t="s">
        <v>63</v>
      </c>
      <c r="D5268" s="341">
        <v>125.26</v>
      </c>
      <c r="E5268">
        <v>135.6</v>
      </c>
    </row>
    <row r="5269" spans="1:5">
      <c r="A5269" s="339">
        <v>96763</v>
      </c>
      <c r="B5269" s="340" t="s">
        <v>10116</v>
      </c>
      <c r="C5269" s="339" t="s">
        <v>63</v>
      </c>
      <c r="D5269" s="341">
        <v>167.81</v>
      </c>
      <c r="E5269">
        <v>181.57</v>
      </c>
    </row>
    <row r="5270" spans="1:5">
      <c r="A5270" s="339">
        <v>94701</v>
      </c>
      <c r="B5270" s="340" t="s">
        <v>10117</v>
      </c>
      <c r="C5270" s="339" t="s">
        <v>63</v>
      </c>
      <c r="D5270" s="341">
        <v>217.07</v>
      </c>
      <c r="E5270">
        <v>260.06</v>
      </c>
    </row>
    <row r="5271" spans="1:5">
      <c r="A5271" s="339">
        <v>94688</v>
      </c>
      <c r="B5271" s="340" t="s">
        <v>10118</v>
      </c>
      <c r="C5271" s="339" t="s">
        <v>63</v>
      </c>
      <c r="D5271" s="341">
        <v>6.73</v>
      </c>
      <c r="E5271">
        <v>8.49</v>
      </c>
    </row>
    <row r="5272" spans="1:5">
      <c r="A5272" s="339">
        <v>94690</v>
      </c>
      <c r="B5272" s="340" t="s">
        <v>10119</v>
      </c>
      <c r="C5272" s="339" t="s">
        <v>63</v>
      </c>
      <c r="D5272" s="341">
        <v>11.05</v>
      </c>
      <c r="E5272">
        <v>13.68</v>
      </c>
    </row>
    <row r="5273" spans="1:5">
      <c r="A5273" s="339">
        <v>94692</v>
      </c>
      <c r="B5273" s="340" t="s">
        <v>10120</v>
      </c>
      <c r="C5273" s="339" t="s">
        <v>63</v>
      </c>
      <c r="D5273" s="341">
        <v>18.72</v>
      </c>
      <c r="E5273">
        <v>22.94</v>
      </c>
    </row>
    <row r="5274" spans="1:5">
      <c r="A5274" s="339">
        <v>94694</v>
      </c>
      <c r="B5274" s="340" t="s">
        <v>10121</v>
      </c>
      <c r="C5274" s="339" t="s">
        <v>63</v>
      </c>
      <c r="D5274" s="341">
        <v>23.24</v>
      </c>
      <c r="E5274">
        <v>28.57</v>
      </c>
    </row>
    <row r="5275" spans="1:5">
      <c r="A5275" s="339">
        <v>94696</v>
      </c>
      <c r="B5275" s="340" t="s">
        <v>10122</v>
      </c>
      <c r="C5275" s="339" t="s">
        <v>63</v>
      </c>
      <c r="D5275" s="341">
        <v>48.91</v>
      </c>
      <c r="E5275">
        <v>59.03</v>
      </c>
    </row>
    <row r="5276" spans="1:5">
      <c r="A5276" s="339">
        <v>94697</v>
      </c>
      <c r="B5276" s="340" t="s">
        <v>10123</v>
      </c>
      <c r="C5276" s="339" t="s">
        <v>63</v>
      </c>
      <c r="D5276" s="341">
        <v>83.8</v>
      </c>
      <c r="E5276">
        <v>100.62</v>
      </c>
    </row>
    <row r="5277" spans="1:5">
      <c r="A5277" s="339">
        <v>94699</v>
      </c>
      <c r="B5277" s="340" t="s">
        <v>10124</v>
      </c>
      <c r="C5277" s="339" t="s">
        <v>63</v>
      </c>
      <c r="D5277" s="341">
        <v>111.02</v>
      </c>
      <c r="E5277">
        <v>133.11000000000001</v>
      </c>
    </row>
    <row r="5278" spans="1:5">
      <c r="A5278" s="339">
        <v>105167</v>
      </c>
      <c r="B5278" s="340" t="s">
        <v>10125</v>
      </c>
      <c r="C5278" s="339" t="s">
        <v>63</v>
      </c>
      <c r="D5278" s="341">
        <v>228.96</v>
      </c>
      <c r="E5278">
        <v>260.81</v>
      </c>
    </row>
    <row r="5279" spans="1:5">
      <c r="A5279" s="339">
        <v>105168</v>
      </c>
      <c r="B5279" s="340" t="s">
        <v>10126</v>
      </c>
      <c r="C5279" s="339" t="s">
        <v>63</v>
      </c>
      <c r="D5279" s="341">
        <v>0</v>
      </c>
      <c r="E5279">
        <v>0</v>
      </c>
    </row>
    <row r="5280" spans="1:5">
      <c r="A5280" s="339">
        <v>105171</v>
      </c>
      <c r="B5280" s="340" t="s">
        <v>10127</v>
      </c>
      <c r="C5280" s="339" t="s">
        <v>63</v>
      </c>
      <c r="D5280" s="341">
        <v>0</v>
      </c>
      <c r="E5280">
        <v>0</v>
      </c>
    </row>
    <row r="5281" spans="1:5">
      <c r="A5281" s="339">
        <v>105191</v>
      </c>
      <c r="B5281" s="340" t="s">
        <v>10128</v>
      </c>
      <c r="C5281" s="339" t="s">
        <v>63</v>
      </c>
      <c r="D5281" s="341">
        <v>0</v>
      </c>
      <c r="E5281">
        <v>0</v>
      </c>
    </row>
    <row r="5282" spans="1:5">
      <c r="A5282" s="339">
        <v>105192</v>
      </c>
      <c r="B5282" s="340" t="s">
        <v>10129</v>
      </c>
      <c r="C5282" s="339" t="s">
        <v>63</v>
      </c>
      <c r="D5282" s="341">
        <v>0</v>
      </c>
      <c r="E5282">
        <v>0</v>
      </c>
    </row>
    <row r="5283" spans="1:5">
      <c r="A5283" s="339">
        <v>96809</v>
      </c>
      <c r="B5283" s="340" t="s">
        <v>10130</v>
      </c>
      <c r="C5283" s="339" t="s">
        <v>63</v>
      </c>
      <c r="D5283" s="341">
        <v>18.55</v>
      </c>
      <c r="E5283">
        <v>22.67</v>
      </c>
    </row>
    <row r="5284" spans="1:5">
      <c r="A5284" s="339">
        <v>96812</v>
      </c>
      <c r="B5284" s="340" t="s">
        <v>10131</v>
      </c>
      <c r="C5284" s="339" t="s">
        <v>63</v>
      </c>
      <c r="D5284" s="341">
        <v>19.32</v>
      </c>
      <c r="E5284">
        <v>23.72</v>
      </c>
    </row>
    <row r="5285" spans="1:5">
      <c r="A5285" s="339">
        <v>96813</v>
      </c>
      <c r="B5285" s="340" t="s">
        <v>10132</v>
      </c>
      <c r="C5285" s="339" t="s">
        <v>63</v>
      </c>
      <c r="D5285" s="341">
        <v>22.06</v>
      </c>
      <c r="E5285">
        <v>26.93</v>
      </c>
    </row>
    <row r="5286" spans="1:5">
      <c r="A5286" s="339">
        <v>96817</v>
      </c>
      <c r="B5286" s="340" t="s">
        <v>10133</v>
      </c>
      <c r="C5286" s="339" t="s">
        <v>63</v>
      </c>
      <c r="D5286" s="341">
        <v>33.57</v>
      </c>
      <c r="E5286">
        <v>39.409999999999997</v>
      </c>
    </row>
    <row r="5287" spans="1:5">
      <c r="A5287" s="339">
        <v>96816</v>
      </c>
      <c r="B5287" s="340" t="s">
        <v>10134</v>
      </c>
      <c r="C5287" s="339" t="s">
        <v>63</v>
      </c>
      <c r="D5287" s="341">
        <v>24.97</v>
      </c>
      <c r="E5287">
        <v>30.21</v>
      </c>
    </row>
    <row r="5288" spans="1:5">
      <c r="A5288" s="339">
        <v>96821</v>
      </c>
      <c r="B5288" s="340" t="s">
        <v>10135</v>
      </c>
      <c r="C5288" s="339" t="s">
        <v>63</v>
      </c>
      <c r="D5288" s="341">
        <v>37.4</v>
      </c>
      <c r="E5288">
        <v>43.73</v>
      </c>
    </row>
    <row r="5289" spans="1:5">
      <c r="A5289" s="339">
        <v>96824</v>
      </c>
      <c r="B5289" s="340" t="s">
        <v>10136</v>
      </c>
      <c r="C5289" s="339" t="s">
        <v>63</v>
      </c>
      <c r="D5289" s="341">
        <v>17.440000000000001</v>
      </c>
      <c r="E5289">
        <v>21.09</v>
      </c>
    </row>
    <row r="5290" spans="1:5">
      <c r="A5290" s="339">
        <v>96827</v>
      </c>
      <c r="B5290" s="340" t="s">
        <v>10137</v>
      </c>
      <c r="C5290" s="339" t="s">
        <v>63</v>
      </c>
      <c r="D5290" s="341">
        <v>19.03</v>
      </c>
      <c r="E5290">
        <v>22.88</v>
      </c>
    </row>
    <row r="5291" spans="1:5">
      <c r="A5291" s="339">
        <v>96828</v>
      </c>
      <c r="B5291" s="340" t="s">
        <v>10138</v>
      </c>
      <c r="C5291" s="339" t="s">
        <v>63</v>
      </c>
      <c r="D5291" s="341">
        <v>23.55</v>
      </c>
      <c r="E5291">
        <v>27.88</v>
      </c>
    </row>
    <row r="5292" spans="1:5">
      <c r="A5292" s="339">
        <v>96832</v>
      </c>
      <c r="B5292" s="340" t="s">
        <v>10139</v>
      </c>
      <c r="C5292" s="339" t="s">
        <v>63</v>
      </c>
      <c r="D5292" s="341">
        <v>29.81</v>
      </c>
      <c r="E5292">
        <v>34.39</v>
      </c>
    </row>
    <row r="5293" spans="1:5">
      <c r="A5293" s="339">
        <v>104525</v>
      </c>
      <c r="B5293" s="340" t="s">
        <v>10140</v>
      </c>
      <c r="C5293" s="339" t="s">
        <v>63</v>
      </c>
      <c r="D5293" s="341">
        <v>0</v>
      </c>
      <c r="E5293">
        <v>0</v>
      </c>
    </row>
    <row r="5294" spans="1:5">
      <c r="A5294" s="339">
        <v>104563</v>
      </c>
      <c r="B5294" s="340" t="s">
        <v>10141</v>
      </c>
      <c r="C5294" s="339" t="s">
        <v>63</v>
      </c>
      <c r="D5294" s="341">
        <v>0</v>
      </c>
      <c r="E5294">
        <v>0</v>
      </c>
    </row>
    <row r="5295" spans="1:5">
      <c r="A5295" s="339">
        <v>104531</v>
      </c>
      <c r="B5295" s="340" t="s">
        <v>10142</v>
      </c>
      <c r="C5295" s="339" t="s">
        <v>63</v>
      </c>
      <c r="D5295" s="341">
        <v>0</v>
      </c>
      <c r="E5295">
        <v>0</v>
      </c>
    </row>
    <row r="5296" spans="1:5">
      <c r="A5296" s="339">
        <v>104527</v>
      </c>
      <c r="B5296" s="340" t="s">
        <v>10143</v>
      </c>
      <c r="C5296" s="339" t="s">
        <v>63</v>
      </c>
      <c r="D5296" s="341">
        <v>0</v>
      </c>
      <c r="E5296">
        <v>0</v>
      </c>
    </row>
    <row r="5297" spans="1:5">
      <c r="A5297" s="339">
        <v>104529</v>
      </c>
      <c r="B5297" s="340" t="s">
        <v>10144</v>
      </c>
      <c r="C5297" s="339" t="s">
        <v>63</v>
      </c>
      <c r="D5297" s="341">
        <v>0</v>
      </c>
      <c r="E5297">
        <v>0</v>
      </c>
    </row>
    <row r="5298" spans="1:5">
      <c r="A5298" s="339">
        <v>104564</v>
      </c>
      <c r="B5298" s="340" t="s">
        <v>10145</v>
      </c>
      <c r="C5298" s="339" t="s">
        <v>63</v>
      </c>
      <c r="D5298" s="341">
        <v>0</v>
      </c>
      <c r="E5298">
        <v>0</v>
      </c>
    </row>
    <row r="5299" spans="1:5">
      <c r="A5299" s="339">
        <v>104533</v>
      </c>
      <c r="B5299" s="340" t="s">
        <v>10146</v>
      </c>
      <c r="C5299" s="339" t="s">
        <v>63</v>
      </c>
      <c r="D5299" s="341">
        <v>0</v>
      </c>
      <c r="E5299">
        <v>0</v>
      </c>
    </row>
    <row r="5300" spans="1:5">
      <c r="A5300" s="339">
        <v>104535</v>
      </c>
      <c r="B5300" s="340" t="s">
        <v>10147</v>
      </c>
      <c r="C5300" s="339" t="s">
        <v>63</v>
      </c>
      <c r="D5300" s="341">
        <v>0</v>
      </c>
      <c r="E5300">
        <v>0</v>
      </c>
    </row>
    <row r="5301" spans="1:5">
      <c r="A5301" s="339">
        <v>96810</v>
      </c>
      <c r="B5301" s="340" t="s">
        <v>10148</v>
      </c>
      <c r="C5301" s="339" t="s">
        <v>63</v>
      </c>
      <c r="D5301" s="341">
        <v>20.12</v>
      </c>
      <c r="E5301">
        <v>24.71</v>
      </c>
    </row>
    <row r="5302" spans="1:5">
      <c r="A5302" s="339">
        <v>104524</v>
      </c>
      <c r="B5302" s="340" t="s">
        <v>10149</v>
      </c>
      <c r="C5302" s="339" t="s">
        <v>63</v>
      </c>
      <c r="D5302" s="341">
        <v>0</v>
      </c>
      <c r="E5302">
        <v>0</v>
      </c>
    </row>
    <row r="5303" spans="1:5">
      <c r="A5303" s="339">
        <v>104530</v>
      </c>
      <c r="B5303" s="340" t="s">
        <v>10150</v>
      </c>
      <c r="C5303" s="339" t="s">
        <v>63</v>
      </c>
      <c r="D5303" s="341">
        <v>0</v>
      </c>
      <c r="E5303">
        <v>0</v>
      </c>
    </row>
    <row r="5304" spans="1:5">
      <c r="A5304" s="339">
        <v>104526</v>
      </c>
      <c r="B5304" s="340" t="s">
        <v>10151</v>
      </c>
      <c r="C5304" s="339" t="s">
        <v>63</v>
      </c>
      <c r="D5304" s="341">
        <v>0</v>
      </c>
      <c r="E5304">
        <v>0</v>
      </c>
    </row>
    <row r="5305" spans="1:5">
      <c r="A5305" s="339">
        <v>104528</v>
      </c>
      <c r="B5305" s="340" t="s">
        <v>10152</v>
      </c>
      <c r="C5305" s="339" t="s">
        <v>63</v>
      </c>
      <c r="D5305" s="341">
        <v>0</v>
      </c>
      <c r="E5305">
        <v>0</v>
      </c>
    </row>
    <row r="5306" spans="1:5">
      <c r="A5306" s="339">
        <v>104532</v>
      </c>
      <c r="B5306" s="340" t="s">
        <v>10153</v>
      </c>
      <c r="C5306" s="339" t="s">
        <v>63</v>
      </c>
      <c r="D5306" s="341">
        <v>0</v>
      </c>
      <c r="E5306">
        <v>0</v>
      </c>
    </row>
    <row r="5307" spans="1:5">
      <c r="A5307" s="339">
        <v>104534</v>
      </c>
      <c r="B5307" s="340" t="s">
        <v>10154</v>
      </c>
      <c r="C5307" s="339" t="s">
        <v>63</v>
      </c>
      <c r="D5307" s="341">
        <v>0</v>
      </c>
      <c r="E5307">
        <v>0</v>
      </c>
    </row>
    <row r="5308" spans="1:5">
      <c r="A5308" s="339">
        <v>96873</v>
      </c>
      <c r="B5308" s="340" t="s">
        <v>10155</v>
      </c>
      <c r="C5308" s="339" t="s">
        <v>63</v>
      </c>
      <c r="D5308" s="341">
        <v>63.61</v>
      </c>
      <c r="E5308">
        <v>73.25</v>
      </c>
    </row>
    <row r="5309" spans="1:5">
      <c r="A5309" s="339">
        <v>96872</v>
      </c>
      <c r="B5309" s="340" t="s">
        <v>10156</v>
      </c>
      <c r="C5309" s="339" t="s">
        <v>63</v>
      </c>
      <c r="D5309" s="341">
        <v>47.47</v>
      </c>
      <c r="E5309">
        <v>56.04</v>
      </c>
    </row>
    <row r="5310" spans="1:5">
      <c r="A5310" s="339">
        <v>96876</v>
      </c>
      <c r="B5310" s="340" t="s">
        <v>10157</v>
      </c>
      <c r="C5310" s="339" t="s">
        <v>63</v>
      </c>
      <c r="D5310" s="341">
        <v>180.08</v>
      </c>
      <c r="E5310">
        <v>190.28</v>
      </c>
    </row>
    <row r="5311" spans="1:5">
      <c r="A5311" s="339">
        <v>96878</v>
      </c>
      <c r="B5311" s="340" t="s">
        <v>10158</v>
      </c>
      <c r="C5311" s="339" t="s">
        <v>63</v>
      </c>
      <c r="D5311" s="341">
        <v>202.29</v>
      </c>
      <c r="E5311">
        <v>213.39</v>
      </c>
    </row>
    <row r="5312" spans="1:5">
      <c r="A5312" s="339">
        <v>96875</v>
      </c>
      <c r="B5312" s="340" t="s">
        <v>10159</v>
      </c>
      <c r="C5312" s="339" t="s">
        <v>63</v>
      </c>
      <c r="D5312" s="341">
        <v>76.290000000000006</v>
      </c>
      <c r="E5312">
        <v>87.47</v>
      </c>
    </row>
    <row r="5313" spans="1:5">
      <c r="A5313" s="339">
        <v>96874</v>
      </c>
      <c r="B5313" s="340" t="s">
        <v>10160</v>
      </c>
      <c r="C5313" s="339" t="s">
        <v>63</v>
      </c>
      <c r="D5313" s="341">
        <v>57.79</v>
      </c>
      <c r="E5313">
        <v>67.89</v>
      </c>
    </row>
    <row r="5314" spans="1:5">
      <c r="A5314" s="339">
        <v>96879</v>
      </c>
      <c r="B5314" s="340" t="s">
        <v>10161</v>
      </c>
      <c r="C5314" s="339" t="s">
        <v>63</v>
      </c>
      <c r="D5314" s="341">
        <v>195.89</v>
      </c>
      <c r="E5314">
        <v>207.17</v>
      </c>
    </row>
    <row r="5315" spans="1:5">
      <c r="A5315" s="339">
        <v>96881</v>
      </c>
      <c r="B5315" s="340" t="s">
        <v>10162</v>
      </c>
      <c r="C5315" s="339" t="s">
        <v>63</v>
      </c>
      <c r="D5315" s="341">
        <v>232.57</v>
      </c>
      <c r="E5315">
        <v>245.19</v>
      </c>
    </row>
    <row r="5316" spans="1:5">
      <c r="A5316" s="339">
        <v>96837</v>
      </c>
      <c r="B5316" s="340" t="s">
        <v>10163</v>
      </c>
      <c r="C5316" s="339" t="s">
        <v>63</v>
      </c>
      <c r="D5316" s="341">
        <v>20.67</v>
      </c>
      <c r="E5316">
        <v>25.28</v>
      </c>
    </row>
    <row r="5317" spans="1:5">
      <c r="A5317" s="339">
        <v>96840</v>
      </c>
      <c r="B5317" s="340" t="s">
        <v>10164</v>
      </c>
      <c r="C5317" s="339" t="s">
        <v>63</v>
      </c>
      <c r="D5317" s="341">
        <v>24.97</v>
      </c>
      <c r="E5317">
        <v>30.44</v>
      </c>
    </row>
    <row r="5318" spans="1:5">
      <c r="A5318" s="339">
        <v>96845</v>
      </c>
      <c r="B5318" s="340" t="s">
        <v>10165</v>
      </c>
      <c r="C5318" s="339" t="s">
        <v>63</v>
      </c>
      <c r="D5318" s="341">
        <v>39.75</v>
      </c>
      <c r="E5318">
        <v>46.28</v>
      </c>
    </row>
    <row r="5319" spans="1:5">
      <c r="A5319" s="339">
        <v>96848</v>
      </c>
      <c r="B5319" s="340" t="s">
        <v>10166</v>
      </c>
      <c r="C5319" s="339" t="s">
        <v>63</v>
      </c>
      <c r="D5319" s="341">
        <v>52.88</v>
      </c>
      <c r="E5319">
        <v>60.92</v>
      </c>
    </row>
    <row r="5320" spans="1:5">
      <c r="A5320" s="339">
        <v>96849</v>
      </c>
      <c r="B5320" s="340" t="s">
        <v>10167</v>
      </c>
      <c r="C5320" s="339" t="s">
        <v>63</v>
      </c>
      <c r="D5320" s="341">
        <v>16.57</v>
      </c>
      <c r="E5320">
        <v>19.79</v>
      </c>
    </row>
    <row r="5321" spans="1:5">
      <c r="A5321" s="339">
        <v>96852</v>
      </c>
      <c r="B5321" s="340" t="s">
        <v>10168</v>
      </c>
      <c r="C5321" s="339" t="s">
        <v>63</v>
      </c>
      <c r="D5321" s="341">
        <v>21.15</v>
      </c>
      <c r="E5321">
        <v>24.96</v>
      </c>
    </row>
    <row r="5322" spans="1:5">
      <c r="A5322" s="339">
        <v>96855</v>
      </c>
      <c r="B5322" s="340" t="s">
        <v>10169</v>
      </c>
      <c r="C5322" s="339" t="s">
        <v>63</v>
      </c>
      <c r="D5322" s="341">
        <v>33.479999999999997</v>
      </c>
      <c r="E5322">
        <v>38.049999999999997</v>
      </c>
    </row>
    <row r="5323" spans="1:5">
      <c r="A5323" s="339">
        <v>96838</v>
      </c>
      <c r="B5323" s="340" t="s">
        <v>10170</v>
      </c>
      <c r="C5323" s="339" t="s">
        <v>63</v>
      </c>
      <c r="D5323" s="341">
        <v>24.74</v>
      </c>
      <c r="E5323">
        <v>30.92</v>
      </c>
    </row>
    <row r="5324" spans="1:5">
      <c r="A5324" s="339">
        <v>96841</v>
      </c>
      <c r="B5324" s="340" t="s">
        <v>10171</v>
      </c>
      <c r="C5324" s="339" t="s">
        <v>63</v>
      </c>
      <c r="D5324" s="341">
        <v>27.53</v>
      </c>
      <c r="E5324">
        <v>34.14</v>
      </c>
    </row>
    <row r="5325" spans="1:5">
      <c r="A5325" s="339">
        <v>96842</v>
      </c>
      <c r="B5325" s="340" t="s">
        <v>10172</v>
      </c>
      <c r="C5325" s="339" t="s">
        <v>63</v>
      </c>
      <c r="D5325" s="341">
        <v>31.59</v>
      </c>
      <c r="E5325">
        <v>38.909999999999997</v>
      </c>
    </row>
    <row r="5326" spans="1:5">
      <c r="A5326" s="339">
        <v>96846</v>
      </c>
      <c r="B5326" s="340" t="s">
        <v>10173</v>
      </c>
      <c r="C5326" s="339" t="s">
        <v>63</v>
      </c>
      <c r="D5326" s="341">
        <v>36.97</v>
      </c>
      <c r="E5326">
        <v>44.82</v>
      </c>
    </row>
    <row r="5327" spans="1:5">
      <c r="A5327" s="339">
        <v>96850</v>
      </c>
      <c r="B5327" s="340" t="s">
        <v>10174</v>
      </c>
      <c r="C5327" s="339" t="s">
        <v>63</v>
      </c>
      <c r="D5327" s="341">
        <v>23.14</v>
      </c>
      <c r="E5327">
        <v>28.62</v>
      </c>
    </row>
    <row r="5328" spans="1:5">
      <c r="A5328" s="339">
        <v>96853</v>
      </c>
      <c r="B5328" s="340" t="s">
        <v>10175</v>
      </c>
      <c r="C5328" s="339" t="s">
        <v>63</v>
      </c>
      <c r="D5328" s="341">
        <v>24.89</v>
      </c>
      <c r="E5328">
        <v>30.68</v>
      </c>
    </row>
    <row r="5329" spans="1:5">
      <c r="A5329" s="339">
        <v>96854</v>
      </c>
      <c r="B5329" s="340" t="s">
        <v>10176</v>
      </c>
      <c r="C5329" s="339" t="s">
        <v>63</v>
      </c>
      <c r="D5329" s="341">
        <v>30.8</v>
      </c>
      <c r="E5329">
        <v>37.29</v>
      </c>
    </row>
    <row r="5330" spans="1:5">
      <c r="A5330" s="339">
        <v>104571</v>
      </c>
      <c r="B5330" s="340" t="s">
        <v>10177</v>
      </c>
      <c r="C5330" s="339" t="s">
        <v>63</v>
      </c>
      <c r="D5330" s="341">
        <v>0</v>
      </c>
      <c r="E5330">
        <v>0</v>
      </c>
    </row>
    <row r="5331" spans="1:5">
      <c r="A5331" s="339">
        <v>96856</v>
      </c>
      <c r="B5331" s="340" t="s">
        <v>10178</v>
      </c>
      <c r="C5331" s="339" t="s">
        <v>63</v>
      </c>
      <c r="D5331" s="341">
        <v>35.58</v>
      </c>
      <c r="E5331">
        <v>41.73</v>
      </c>
    </row>
    <row r="5332" spans="1:5">
      <c r="A5332" s="339">
        <v>104566</v>
      </c>
      <c r="B5332" s="340" t="s">
        <v>10179</v>
      </c>
      <c r="C5332" s="339" t="s">
        <v>63</v>
      </c>
      <c r="D5332" s="341">
        <v>0</v>
      </c>
      <c r="E5332">
        <v>0</v>
      </c>
    </row>
    <row r="5333" spans="1:5">
      <c r="A5333" s="339">
        <v>104536</v>
      </c>
      <c r="B5333" s="340" t="s">
        <v>10180</v>
      </c>
      <c r="C5333" s="339" t="s">
        <v>63</v>
      </c>
      <c r="D5333" s="341">
        <v>0</v>
      </c>
      <c r="E5333">
        <v>0</v>
      </c>
    </row>
    <row r="5334" spans="1:5">
      <c r="A5334" s="339">
        <v>104537</v>
      </c>
      <c r="B5334" s="340" t="s">
        <v>10181</v>
      </c>
      <c r="C5334" s="339" t="s">
        <v>63</v>
      </c>
      <c r="D5334" s="341">
        <v>0</v>
      </c>
      <c r="E5334">
        <v>0</v>
      </c>
    </row>
    <row r="5335" spans="1:5">
      <c r="A5335" s="339">
        <v>104572</v>
      </c>
      <c r="B5335" s="340" t="s">
        <v>10182</v>
      </c>
      <c r="C5335" s="339" t="s">
        <v>63</v>
      </c>
      <c r="D5335" s="341">
        <v>0</v>
      </c>
      <c r="E5335">
        <v>0</v>
      </c>
    </row>
    <row r="5336" spans="1:5">
      <c r="A5336" s="339">
        <v>104568</v>
      </c>
      <c r="B5336" s="340" t="s">
        <v>10183</v>
      </c>
      <c r="C5336" s="339" t="s">
        <v>63</v>
      </c>
      <c r="D5336" s="341">
        <v>0</v>
      </c>
      <c r="E5336">
        <v>0</v>
      </c>
    </row>
    <row r="5337" spans="1:5">
      <c r="A5337" s="339">
        <v>104538</v>
      </c>
      <c r="B5337" s="340" t="s">
        <v>10184</v>
      </c>
      <c r="C5337" s="339" t="s">
        <v>63</v>
      </c>
      <c r="D5337" s="341">
        <v>0</v>
      </c>
      <c r="E5337">
        <v>0</v>
      </c>
    </row>
    <row r="5338" spans="1:5">
      <c r="A5338" s="339">
        <v>104570</v>
      </c>
      <c r="B5338" s="340" t="s">
        <v>10185</v>
      </c>
      <c r="C5338" s="339" t="s">
        <v>63</v>
      </c>
      <c r="D5338" s="341">
        <v>0</v>
      </c>
      <c r="E5338">
        <v>0</v>
      </c>
    </row>
    <row r="5339" spans="1:5">
      <c r="A5339" s="339">
        <v>104565</v>
      </c>
      <c r="B5339" s="340" t="s">
        <v>10186</v>
      </c>
      <c r="C5339" s="339" t="s">
        <v>63</v>
      </c>
      <c r="D5339" s="341">
        <v>0</v>
      </c>
      <c r="E5339">
        <v>0</v>
      </c>
    </row>
    <row r="5340" spans="1:5">
      <c r="A5340" s="339">
        <v>104567</v>
      </c>
      <c r="B5340" s="340" t="s">
        <v>10187</v>
      </c>
      <c r="C5340" s="339" t="s">
        <v>63</v>
      </c>
      <c r="D5340" s="341">
        <v>0</v>
      </c>
      <c r="E5340">
        <v>0</v>
      </c>
    </row>
    <row r="5341" spans="1:5">
      <c r="A5341" s="339">
        <v>104569</v>
      </c>
      <c r="B5341" s="340" t="s">
        <v>10188</v>
      </c>
      <c r="C5341" s="339" t="s">
        <v>63</v>
      </c>
      <c r="D5341" s="341">
        <v>0</v>
      </c>
      <c r="E5341">
        <v>0</v>
      </c>
    </row>
    <row r="5342" spans="1:5">
      <c r="A5342" s="339">
        <v>96843</v>
      </c>
      <c r="B5342" s="340" t="s">
        <v>10189</v>
      </c>
      <c r="C5342" s="339" t="s">
        <v>63</v>
      </c>
      <c r="D5342" s="341">
        <v>28.73</v>
      </c>
      <c r="E5342">
        <v>35.340000000000003</v>
      </c>
    </row>
    <row r="5343" spans="1:5">
      <c r="A5343" s="339">
        <v>96847</v>
      </c>
      <c r="B5343" s="340" t="s">
        <v>10190</v>
      </c>
      <c r="C5343" s="339" t="s">
        <v>63</v>
      </c>
      <c r="D5343" s="341">
        <v>36.44</v>
      </c>
      <c r="E5343">
        <v>44.29</v>
      </c>
    </row>
    <row r="5344" spans="1:5">
      <c r="A5344" s="339">
        <v>96844</v>
      </c>
      <c r="B5344" s="340" t="s">
        <v>10191</v>
      </c>
      <c r="C5344" s="339" t="s">
        <v>63</v>
      </c>
      <c r="D5344" s="341">
        <v>33.14</v>
      </c>
      <c r="E5344">
        <v>40.46</v>
      </c>
    </row>
    <row r="5345" spans="1:5">
      <c r="A5345" s="339">
        <v>96839</v>
      </c>
      <c r="B5345" s="340" t="s">
        <v>10192</v>
      </c>
      <c r="C5345" s="339" t="s">
        <v>63</v>
      </c>
      <c r="D5345" s="341">
        <v>25.63</v>
      </c>
      <c r="E5345">
        <v>31.81</v>
      </c>
    </row>
    <row r="5346" spans="1:5">
      <c r="A5346" s="339">
        <v>104574</v>
      </c>
      <c r="B5346" s="340" t="s">
        <v>10193</v>
      </c>
      <c r="C5346" s="339" t="s">
        <v>63</v>
      </c>
      <c r="D5346" s="341">
        <v>0</v>
      </c>
      <c r="E5346">
        <v>0</v>
      </c>
    </row>
    <row r="5347" spans="1:5">
      <c r="A5347" s="339">
        <v>104575</v>
      </c>
      <c r="B5347" s="340" t="s">
        <v>10194</v>
      </c>
      <c r="C5347" s="339" t="s">
        <v>63</v>
      </c>
      <c r="D5347" s="341">
        <v>0</v>
      </c>
      <c r="E5347">
        <v>0</v>
      </c>
    </row>
    <row r="5348" spans="1:5">
      <c r="A5348" s="339">
        <v>104573</v>
      </c>
      <c r="B5348" s="340" t="s">
        <v>10195</v>
      </c>
      <c r="C5348" s="339" t="s">
        <v>63</v>
      </c>
      <c r="D5348" s="341">
        <v>0</v>
      </c>
      <c r="E5348">
        <v>0</v>
      </c>
    </row>
    <row r="5349" spans="1:5">
      <c r="A5349" s="339">
        <v>96805</v>
      </c>
      <c r="B5349" s="340" t="s">
        <v>10196</v>
      </c>
      <c r="C5349" s="339" t="s">
        <v>63</v>
      </c>
      <c r="D5349" s="341">
        <v>220.8</v>
      </c>
      <c r="E5349">
        <v>233.21</v>
      </c>
    </row>
    <row r="5350" spans="1:5">
      <c r="A5350" s="339">
        <v>96802</v>
      </c>
      <c r="B5350" s="340" t="s">
        <v>10197</v>
      </c>
      <c r="C5350" s="339" t="s">
        <v>63</v>
      </c>
      <c r="D5350" s="341">
        <v>430.4</v>
      </c>
      <c r="E5350">
        <v>439.66</v>
      </c>
    </row>
    <row r="5351" spans="1:5">
      <c r="A5351" s="339">
        <v>96806</v>
      </c>
      <c r="B5351" s="340" t="s">
        <v>10198</v>
      </c>
      <c r="C5351" s="339" t="s">
        <v>63</v>
      </c>
      <c r="D5351" s="341">
        <v>83.67</v>
      </c>
      <c r="E5351">
        <v>94.48</v>
      </c>
    </row>
    <row r="5352" spans="1:5">
      <c r="A5352" s="339">
        <v>96803</v>
      </c>
      <c r="B5352" s="340" t="s">
        <v>10199</v>
      </c>
      <c r="C5352" s="339" t="s">
        <v>63</v>
      </c>
      <c r="D5352" s="341">
        <v>77.09</v>
      </c>
      <c r="E5352">
        <v>84.76</v>
      </c>
    </row>
    <row r="5353" spans="1:5">
      <c r="A5353" s="339">
        <v>96807</v>
      </c>
      <c r="B5353" s="340" t="s">
        <v>10200</v>
      </c>
      <c r="C5353" s="339" t="s">
        <v>63</v>
      </c>
      <c r="D5353" s="341">
        <v>133.5</v>
      </c>
      <c r="E5353">
        <v>154.78</v>
      </c>
    </row>
    <row r="5354" spans="1:5">
      <c r="A5354" s="339">
        <v>96804</v>
      </c>
      <c r="B5354" s="340" t="s">
        <v>10201</v>
      </c>
      <c r="C5354" s="339" t="s">
        <v>63</v>
      </c>
      <c r="D5354" s="341">
        <v>122.87</v>
      </c>
      <c r="E5354">
        <v>141.02000000000001</v>
      </c>
    </row>
    <row r="5355" spans="1:5">
      <c r="A5355" s="339">
        <v>96829</v>
      </c>
      <c r="B5355" s="340" t="s">
        <v>10202</v>
      </c>
      <c r="C5355" s="339" t="s">
        <v>63</v>
      </c>
      <c r="D5355" s="341">
        <v>18.5</v>
      </c>
      <c r="E5355">
        <v>20.85</v>
      </c>
    </row>
    <row r="5356" spans="1:5">
      <c r="A5356" s="339">
        <v>96833</v>
      </c>
      <c r="B5356" s="340" t="s">
        <v>10203</v>
      </c>
      <c r="C5356" s="339" t="s">
        <v>63</v>
      </c>
      <c r="D5356" s="341">
        <v>23.67</v>
      </c>
      <c r="E5356">
        <v>26.27</v>
      </c>
    </row>
    <row r="5357" spans="1:5">
      <c r="A5357" s="339">
        <v>96836</v>
      </c>
      <c r="B5357" s="340" t="s">
        <v>10204</v>
      </c>
      <c r="C5357" s="339" t="s">
        <v>63</v>
      </c>
      <c r="D5357" s="341">
        <v>33.950000000000003</v>
      </c>
      <c r="E5357">
        <v>37.340000000000003</v>
      </c>
    </row>
    <row r="5358" spans="1:5">
      <c r="A5358" s="339">
        <v>104576</v>
      </c>
      <c r="B5358" s="340" t="s">
        <v>10205</v>
      </c>
      <c r="C5358" s="339" t="s">
        <v>63</v>
      </c>
      <c r="D5358" s="341">
        <v>15.9</v>
      </c>
      <c r="E5358">
        <v>19.260000000000002</v>
      </c>
    </row>
    <row r="5359" spans="1:5">
      <c r="A5359" s="339">
        <v>104577</v>
      </c>
      <c r="B5359" s="340" t="s">
        <v>10206</v>
      </c>
      <c r="C5359" s="339" t="s">
        <v>63</v>
      </c>
      <c r="D5359" s="341">
        <v>21.55</v>
      </c>
      <c r="E5359">
        <v>25.26</v>
      </c>
    </row>
    <row r="5360" spans="1:5">
      <c r="A5360" s="339">
        <v>104578</v>
      </c>
      <c r="B5360" s="340" t="s">
        <v>10207</v>
      </c>
      <c r="C5360" s="339" t="s">
        <v>63</v>
      </c>
      <c r="D5360" s="341">
        <v>23.09</v>
      </c>
      <c r="E5360">
        <v>27.09</v>
      </c>
    </row>
    <row r="5361" spans="1:5">
      <c r="A5361" s="339">
        <v>104580</v>
      </c>
      <c r="B5361" s="340" t="s">
        <v>10208</v>
      </c>
      <c r="C5361" s="339" t="s">
        <v>63</v>
      </c>
      <c r="D5361" s="341">
        <v>20.170000000000002</v>
      </c>
      <c r="E5361">
        <v>23.31</v>
      </c>
    </row>
    <row r="5362" spans="1:5">
      <c r="A5362" s="339">
        <v>104579</v>
      </c>
      <c r="B5362" s="340" t="s">
        <v>10209</v>
      </c>
      <c r="C5362" s="339" t="s">
        <v>63</v>
      </c>
      <c r="D5362" s="341">
        <v>30.41</v>
      </c>
      <c r="E5362">
        <v>35.26</v>
      </c>
    </row>
    <row r="5363" spans="1:5">
      <c r="A5363" s="339">
        <v>96823</v>
      </c>
      <c r="B5363" s="340" t="s">
        <v>10210</v>
      </c>
      <c r="C5363" s="339" t="s">
        <v>63</v>
      </c>
      <c r="D5363" s="341">
        <v>11.22</v>
      </c>
      <c r="E5363">
        <v>13.38</v>
      </c>
    </row>
    <row r="5364" spans="1:5">
      <c r="A5364" s="339">
        <v>96826</v>
      </c>
      <c r="B5364" s="340" t="s">
        <v>10211</v>
      </c>
      <c r="C5364" s="339" t="s">
        <v>63</v>
      </c>
      <c r="D5364" s="341">
        <v>13.01</v>
      </c>
      <c r="E5364">
        <v>15.54</v>
      </c>
    </row>
    <row r="5365" spans="1:5">
      <c r="A5365" s="339">
        <v>96830</v>
      </c>
      <c r="B5365" s="340" t="s">
        <v>10212</v>
      </c>
      <c r="C5365" s="339" t="s">
        <v>63</v>
      </c>
      <c r="D5365" s="341">
        <v>20.7</v>
      </c>
      <c r="E5365">
        <v>23.74</v>
      </c>
    </row>
    <row r="5366" spans="1:5">
      <c r="A5366" s="339">
        <v>96834</v>
      </c>
      <c r="B5366" s="340" t="s">
        <v>10213</v>
      </c>
      <c r="C5366" s="339" t="s">
        <v>63</v>
      </c>
      <c r="D5366" s="341">
        <v>28.13</v>
      </c>
      <c r="E5366">
        <v>31.88</v>
      </c>
    </row>
    <row r="5367" spans="1:5">
      <c r="A5367" s="339">
        <v>104581</v>
      </c>
      <c r="B5367" s="340" t="s">
        <v>10214</v>
      </c>
      <c r="C5367" s="339" t="s">
        <v>63</v>
      </c>
      <c r="D5367" s="341">
        <v>14.52</v>
      </c>
      <c r="E5367">
        <v>17.59</v>
      </c>
    </row>
    <row r="5368" spans="1:5">
      <c r="A5368" s="339">
        <v>104582</v>
      </c>
      <c r="B5368" s="340" t="s">
        <v>10215</v>
      </c>
      <c r="C5368" s="339" t="s">
        <v>63</v>
      </c>
      <c r="D5368" s="341">
        <v>18.579999999999998</v>
      </c>
      <c r="E5368">
        <v>22.23</v>
      </c>
    </row>
    <row r="5369" spans="1:5">
      <c r="A5369" s="339">
        <v>104583</v>
      </c>
      <c r="B5369" s="340" t="s">
        <v>10216</v>
      </c>
      <c r="C5369" s="339" t="s">
        <v>63</v>
      </c>
      <c r="D5369" s="341">
        <v>30.15</v>
      </c>
      <c r="E5369">
        <v>34.5</v>
      </c>
    </row>
    <row r="5370" spans="1:5">
      <c r="A5370" s="339">
        <v>104584</v>
      </c>
      <c r="B5370" s="340" t="s">
        <v>10217</v>
      </c>
      <c r="C5370" s="339" t="s">
        <v>63</v>
      </c>
      <c r="D5370" s="341">
        <v>36.130000000000003</v>
      </c>
      <c r="E5370">
        <v>41.48</v>
      </c>
    </row>
    <row r="5371" spans="1:5">
      <c r="A5371" s="339">
        <v>104585</v>
      </c>
      <c r="B5371" s="340" t="s">
        <v>10218</v>
      </c>
      <c r="C5371" s="339" t="s">
        <v>63</v>
      </c>
      <c r="D5371" s="341">
        <v>0</v>
      </c>
      <c r="E5371">
        <v>0</v>
      </c>
    </row>
    <row r="5372" spans="1:5">
      <c r="A5372" s="339">
        <v>104587</v>
      </c>
      <c r="B5372" s="340" t="s">
        <v>10219</v>
      </c>
      <c r="C5372" s="339" t="s">
        <v>63</v>
      </c>
      <c r="D5372" s="341">
        <v>0</v>
      </c>
      <c r="E5372">
        <v>0</v>
      </c>
    </row>
    <row r="5373" spans="1:5">
      <c r="A5373" s="339">
        <v>104586</v>
      </c>
      <c r="B5373" s="340" t="s">
        <v>10220</v>
      </c>
      <c r="C5373" s="339" t="s">
        <v>63</v>
      </c>
      <c r="D5373" s="341">
        <v>0</v>
      </c>
      <c r="E5373">
        <v>0</v>
      </c>
    </row>
    <row r="5374" spans="1:5">
      <c r="A5374" s="339">
        <v>96798</v>
      </c>
      <c r="B5374" s="340" t="s">
        <v>10221</v>
      </c>
      <c r="C5374" s="339" t="s">
        <v>202</v>
      </c>
      <c r="D5374" s="341">
        <v>8.35</v>
      </c>
      <c r="E5374">
        <v>9.76</v>
      </c>
    </row>
    <row r="5375" spans="1:5">
      <c r="A5375" s="339">
        <v>96799</v>
      </c>
      <c r="B5375" s="340" t="s">
        <v>10222</v>
      </c>
      <c r="C5375" s="339" t="s">
        <v>202</v>
      </c>
      <c r="D5375" s="341">
        <v>10.71</v>
      </c>
      <c r="E5375">
        <v>12.48</v>
      </c>
    </row>
    <row r="5376" spans="1:5">
      <c r="A5376" s="339">
        <v>96800</v>
      </c>
      <c r="B5376" s="340" t="s">
        <v>10223</v>
      </c>
      <c r="C5376" s="339" t="s">
        <v>202</v>
      </c>
      <c r="D5376" s="341">
        <v>14.64</v>
      </c>
      <c r="E5376">
        <v>16.87</v>
      </c>
    </row>
    <row r="5377" spans="1:5">
      <c r="A5377" s="339">
        <v>96801</v>
      </c>
      <c r="B5377" s="340" t="s">
        <v>10224</v>
      </c>
      <c r="C5377" s="339" t="s">
        <v>202</v>
      </c>
      <c r="D5377" s="341">
        <v>22.31</v>
      </c>
      <c r="E5377">
        <v>25.18</v>
      </c>
    </row>
    <row r="5378" spans="1:5">
      <c r="A5378" s="339">
        <v>104539</v>
      </c>
      <c r="B5378" s="340" t="s">
        <v>10225</v>
      </c>
      <c r="C5378" s="339" t="s">
        <v>63</v>
      </c>
      <c r="D5378" s="341">
        <v>0</v>
      </c>
      <c r="E5378">
        <v>0</v>
      </c>
    </row>
    <row r="5379" spans="1:5">
      <c r="A5379" s="339">
        <v>104541</v>
      </c>
      <c r="B5379" s="340" t="s">
        <v>10226</v>
      </c>
      <c r="C5379" s="339" t="s">
        <v>63</v>
      </c>
      <c r="D5379" s="341">
        <v>0</v>
      </c>
      <c r="E5379">
        <v>0</v>
      </c>
    </row>
    <row r="5380" spans="1:5">
      <c r="A5380" s="339">
        <v>104540</v>
      </c>
      <c r="B5380" s="340" t="s">
        <v>10227</v>
      </c>
      <c r="C5380" s="339" t="s">
        <v>63</v>
      </c>
      <c r="D5380" s="341">
        <v>0</v>
      </c>
      <c r="E5380">
        <v>0</v>
      </c>
    </row>
    <row r="5381" spans="1:5">
      <c r="A5381" s="339">
        <v>104543</v>
      </c>
      <c r="B5381" s="340" t="s">
        <v>10228</v>
      </c>
      <c r="C5381" s="339" t="s">
        <v>63</v>
      </c>
      <c r="D5381" s="341">
        <v>0</v>
      </c>
      <c r="E5381">
        <v>0</v>
      </c>
    </row>
    <row r="5382" spans="1:5">
      <c r="A5382" s="339">
        <v>104544</v>
      </c>
      <c r="B5382" s="340" t="s">
        <v>10229</v>
      </c>
      <c r="C5382" s="339" t="s">
        <v>63</v>
      </c>
      <c r="D5382" s="341">
        <v>0</v>
      </c>
      <c r="E5382">
        <v>0</v>
      </c>
    </row>
    <row r="5383" spans="1:5">
      <c r="A5383" s="339">
        <v>104545</v>
      </c>
      <c r="B5383" s="340" t="s">
        <v>10230</v>
      </c>
      <c r="C5383" s="339" t="s">
        <v>63</v>
      </c>
      <c r="D5383" s="341">
        <v>0</v>
      </c>
      <c r="E5383">
        <v>0</v>
      </c>
    </row>
    <row r="5384" spans="1:5">
      <c r="A5384" s="339">
        <v>104542</v>
      </c>
      <c r="B5384" s="340" t="s">
        <v>10231</v>
      </c>
      <c r="C5384" s="339" t="s">
        <v>63</v>
      </c>
      <c r="D5384" s="341">
        <v>0</v>
      </c>
      <c r="E5384">
        <v>0</v>
      </c>
    </row>
    <row r="5385" spans="1:5">
      <c r="A5385" s="339">
        <v>104592</v>
      </c>
      <c r="B5385" s="340" t="s">
        <v>10232</v>
      </c>
      <c r="C5385" s="339" t="s">
        <v>63</v>
      </c>
      <c r="D5385" s="341">
        <v>0</v>
      </c>
      <c r="E5385">
        <v>0</v>
      </c>
    </row>
    <row r="5386" spans="1:5">
      <c r="A5386" s="339">
        <v>104548</v>
      </c>
      <c r="B5386" s="340" t="s">
        <v>10233</v>
      </c>
      <c r="C5386" s="339" t="s">
        <v>63</v>
      </c>
      <c r="D5386" s="341">
        <v>0</v>
      </c>
      <c r="E5386">
        <v>0</v>
      </c>
    </row>
    <row r="5387" spans="1:5">
      <c r="A5387" s="339">
        <v>104546</v>
      </c>
      <c r="B5387" s="340" t="s">
        <v>10234</v>
      </c>
      <c r="C5387" s="339" t="s">
        <v>63</v>
      </c>
      <c r="D5387" s="341">
        <v>0</v>
      </c>
      <c r="E5387">
        <v>0</v>
      </c>
    </row>
    <row r="5388" spans="1:5">
      <c r="A5388" s="339">
        <v>104549</v>
      </c>
      <c r="B5388" s="340" t="s">
        <v>10235</v>
      </c>
      <c r="C5388" s="339" t="s">
        <v>63</v>
      </c>
      <c r="D5388" s="341">
        <v>0</v>
      </c>
      <c r="E5388">
        <v>0</v>
      </c>
    </row>
    <row r="5389" spans="1:5">
      <c r="A5389" s="339">
        <v>104550</v>
      </c>
      <c r="B5389" s="340" t="s">
        <v>10236</v>
      </c>
      <c r="C5389" s="339" t="s">
        <v>63</v>
      </c>
      <c r="D5389" s="341">
        <v>0</v>
      </c>
      <c r="E5389">
        <v>0</v>
      </c>
    </row>
    <row r="5390" spans="1:5">
      <c r="A5390" s="339">
        <v>104552</v>
      </c>
      <c r="B5390" s="340" t="s">
        <v>10237</v>
      </c>
      <c r="C5390" s="339" t="s">
        <v>63</v>
      </c>
      <c r="D5390" s="341">
        <v>0</v>
      </c>
      <c r="E5390">
        <v>0</v>
      </c>
    </row>
    <row r="5391" spans="1:5">
      <c r="A5391" s="339">
        <v>104551</v>
      </c>
      <c r="B5391" s="340" t="s">
        <v>10238</v>
      </c>
      <c r="C5391" s="339" t="s">
        <v>63</v>
      </c>
      <c r="D5391" s="341">
        <v>0</v>
      </c>
      <c r="E5391">
        <v>0</v>
      </c>
    </row>
    <row r="5392" spans="1:5">
      <c r="A5392" s="339">
        <v>104553</v>
      </c>
      <c r="B5392" s="340" t="s">
        <v>10239</v>
      </c>
      <c r="C5392" s="339" t="s">
        <v>63</v>
      </c>
      <c r="D5392" s="341">
        <v>0</v>
      </c>
      <c r="E5392">
        <v>0</v>
      </c>
    </row>
    <row r="5393" spans="1:5">
      <c r="A5393" s="339">
        <v>104554</v>
      </c>
      <c r="B5393" s="340" t="s">
        <v>10240</v>
      </c>
      <c r="C5393" s="339" t="s">
        <v>63</v>
      </c>
      <c r="D5393" s="341">
        <v>0</v>
      </c>
      <c r="E5393">
        <v>0</v>
      </c>
    </row>
    <row r="5394" spans="1:5">
      <c r="A5394" s="339">
        <v>104555</v>
      </c>
      <c r="B5394" s="340" t="s">
        <v>10241</v>
      </c>
      <c r="C5394" s="339" t="s">
        <v>63</v>
      </c>
      <c r="D5394" s="341">
        <v>0</v>
      </c>
      <c r="E5394">
        <v>0</v>
      </c>
    </row>
    <row r="5395" spans="1:5">
      <c r="A5395" s="339">
        <v>104556</v>
      </c>
      <c r="B5395" s="340" t="s">
        <v>10242</v>
      </c>
      <c r="C5395" s="339" t="s">
        <v>63</v>
      </c>
      <c r="D5395" s="341">
        <v>0</v>
      </c>
      <c r="E5395">
        <v>0</v>
      </c>
    </row>
    <row r="5396" spans="1:5">
      <c r="A5396" s="339">
        <v>104558</v>
      </c>
      <c r="B5396" s="340" t="s">
        <v>10243</v>
      </c>
      <c r="C5396" s="339" t="s">
        <v>63</v>
      </c>
      <c r="D5396" s="341">
        <v>0</v>
      </c>
      <c r="E5396">
        <v>0</v>
      </c>
    </row>
    <row r="5397" spans="1:5">
      <c r="A5397" s="339">
        <v>104559</v>
      </c>
      <c r="B5397" s="340" t="s">
        <v>10244</v>
      </c>
      <c r="C5397" s="339" t="s">
        <v>63</v>
      </c>
      <c r="D5397" s="341">
        <v>0</v>
      </c>
      <c r="E5397">
        <v>0</v>
      </c>
    </row>
    <row r="5398" spans="1:5">
      <c r="A5398" s="339">
        <v>104560</v>
      </c>
      <c r="B5398" s="340" t="s">
        <v>10245</v>
      </c>
      <c r="C5398" s="339" t="s">
        <v>63</v>
      </c>
      <c r="D5398" s="341">
        <v>0</v>
      </c>
      <c r="E5398">
        <v>0</v>
      </c>
    </row>
    <row r="5399" spans="1:5">
      <c r="A5399" s="339">
        <v>104557</v>
      </c>
      <c r="B5399" s="340" t="s">
        <v>10246</v>
      </c>
      <c r="C5399" s="339" t="s">
        <v>63</v>
      </c>
      <c r="D5399" s="341">
        <v>0</v>
      </c>
      <c r="E5399">
        <v>0</v>
      </c>
    </row>
    <row r="5400" spans="1:5">
      <c r="A5400" s="339">
        <v>104561</v>
      </c>
      <c r="B5400" s="340" t="s">
        <v>10247</v>
      </c>
      <c r="C5400" s="339" t="s">
        <v>63</v>
      </c>
      <c r="D5400" s="341">
        <v>0</v>
      </c>
      <c r="E5400">
        <v>0</v>
      </c>
    </row>
    <row r="5401" spans="1:5">
      <c r="A5401" s="339">
        <v>104562</v>
      </c>
      <c r="B5401" s="340" t="s">
        <v>10248</v>
      </c>
      <c r="C5401" s="339" t="s">
        <v>63</v>
      </c>
      <c r="D5401" s="341">
        <v>0</v>
      </c>
      <c r="E5401">
        <v>0</v>
      </c>
    </row>
    <row r="5402" spans="1:5">
      <c r="A5402" s="339">
        <v>96860</v>
      </c>
      <c r="B5402" s="340" t="s">
        <v>10249</v>
      </c>
      <c r="C5402" s="339" t="s">
        <v>63</v>
      </c>
      <c r="D5402" s="341">
        <v>29.65</v>
      </c>
      <c r="E5402">
        <v>35.799999999999997</v>
      </c>
    </row>
    <row r="5403" spans="1:5">
      <c r="A5403" s="339">
        <v>96862</v>
      </c>
      <c r="B5403" s="340" t="s">
        <v>10250</v>
      </c>
      <c r="C5403" s="339" t="s">
        <v>63</v>
      </c>
      <c r="D5403" s="341">
        <v>36.51</v>
      </c>
      <c r="E5403">
        <v>43.8</v>
      </c>
    </row>
    <row r="5404" spans="1:5">
      <c r="A5404" s="339">
        <v>96864</v>
      </c>
      <c r="B5404" s="340" t="s">
        <v>10251</v>
      </c>
      <c r="C5404" s="339" t="s">
        <v>63</v>
      </c>
      <c r="D5404" s="341">
        <v>51.91</v>
      </c>
      <c r="E5404">
        <v>60.62</v>
      </c>
    </row>
    <row r="5405" spans="1:5">
      <c r="A5405" s="339">
        <v>96866</v>
      </c>
      <c r="B5405" s="340" t="s">
        <v>10252</v>
      </c>
      <c r="C5405" s="339" t="s">
        <v>63</v>
      </c>
      <c r="D5405" s="341">
        <v>67.66</v>
      </c>
      <c r="E5405">
        <v>78.37</v>
      </c>
    </row>
    <row r="5406" spans="1:5">
      <c r="A5406" s="339">
        <v>96868</v>
      </c>
      <c r="B5406" s="340" t="s">
        <v>10253</v>
      </c>
      <c r="C5406" s="339" t="s">
        <v>63</v>
      </c>
      <c r="D5406" s="341">
        <v>19.309999999999999</v>
      </c>
      <c r="E5406">
        <v>23.61</v>
      </c>
    </row>
    <row r="5407" spans="1:5">
      <c r="A5407" s="339">
        <v>96869</v>
      </c>
      <c r="B5407" s="340" t="s">
        <v>10254</v>
      </c>
      <c r="C5407" s="339" t="s">
        <v>63</v>
      </c>
      <c r="D5407" s="341">
        <v>29.9</v>
      </c>
      <c r="E5407">
        <v>34.979999999999997</v>
      </c>
    </row>
    <row r="5408" spans="1:5">
      <c r="A5408" s="339">
        <v>96870</v>
      </c>
      <c r="B5408" s="340" t="s">
        <v>10255</v>
      </c>
      <c r="C5408" s="339" t="s">
        <v>63</v>
      </c>
      <c r="D5408" s="341">
        <v>45.23</v>
      </c>
      <c r="E5408">
        <v>51.31</v>
      </c>
    </row>
    <row r="5409" spans="1:5">
      <c r="A5409" s="339">
        <v>96871</v>
      </c>
      <c r="B5409" s="340" t="s">
        <v>10256</v>
      </c>
      <c r="C5409" s="339" t="s">
        <v>63</v>
      </c>
      <c r="D5409" s="341">
        <v>51.59</v>
      </c>
      <c r="E5409">
        <v>59.07</v>
      </c>
    </row>
    <row r="5410" spans="1:5">
      <c r="A5410" s="339">
        <v>96861</v>
      </c>
      <c r="B5410" s="340" t="s">
        <v>10257</v>
      </c>
      <c r="C5410" s="339" t="s">
        <v>63</v>
      </c>
      <c r="D5410" s="341">
        <v>37.520000000000003</v>
      </c>
      <c r="E5410">
        <v>45.06</v>
      </c>
    </row>
    <row r="5411" spans="1:5">
      <c r="A5411" s="339">
        <v>96863</v>
      </c>
      <c r="B5411" s="340" t="s">
        <v>10258</v>
      </c>
      <c r="C5411" s="339" t="s">
        <v>63</v>
      </c>
      <c r="D5411" s="341">
        <v>38.340000000000003</v>
      </c>
      <c r="E5411">
        <v>46.63</v>
      </c>
    </row>
    <row r="5412" spans="1:5">
      <c r="A5412" s="339">
        <v>96865</v>
      </c>
      <c r="B5412" s="340" t="s">
        <v>10259</v>
      </c>
      <c r="C5412" s="339" t="s">
        <v>63</v>
      </c>
      <c r="D5412" s="341">
        <v>45.22</v>
      </c>
      <c r="E5412">
        <v>55.1</v>
      </c>
    </row>
    <row r="5413" spans="1:5">
      <c r="A5413" s="339">
        <v>96814</v>
      </c>
      <c r="B5413" s="340" t="s">
        <v>10260</v>
      </c>
      <c r="C5413" s="339" t="s">
        <v>63</v>
      </c>
      <c r="D5413" s="341">
        <v>15.9</v>
      </c>
      <c r="E5413">
        <v>19.260000000000002</v>
      </c>
    </row>
    <row r="5414" spans="1:5">
      <c r="A5414" s="339">
        <v>96818</v>
      </c>
      <c r="B5414" s="340" t="s">
        <v>10261</v>
      </c>
      <c r="C5414" s="339" t="s">
        <v>63</v>
      </c>
      <c r="D5414" s="341">
        <v>21.55</v>
      </c>
      <c r="E5414">
        <v>25.26</v>
      </c>
    </row>
    <row r="5415" spans="1:5">
      <c r="A5415" s="339">
        <v>96819</v>
      </c>
      <c r="B5415" s="340" t="s">
        <v>10262</v>
      </c>
      <c r="C5415" s="339" t="s">
        <v>63</v>
      </c>
      <c r="D5415" s="341">
        <v>23.09</v>
      </c>
      <c r="E5415">
        <v>27.09</v>
      </c>
    </row>
    <row r="5416" spans="1:5">
      <c r="A5416" s="339">
        <v>96822</v>
      </c>
      <c r="B5416" s="340" t="s">
        <v>10263</v>
      </c>
      <c r="C5416" s="339" t="s">
        <v>63</v>
      </c>
      <c r="D5416" s="341">
        <v>30.41</v>
      </c>
      <c r="E5416">
        <v>35.26</v>
      </c>
    </row>
    <row r="5417" spans="1:5">
      <c r="A5417" s="339">
        <v>96808</v>
      </c>
      <c r="B5417" s="340" t="s">
        <v>10264</v>
      </c>
      <c r="C5417" s="339" t="s">
        <v>63</v>
      </c>
      <c r="D5417" s="341">
        <v>16.73</v>
      </c>
      <c r="E5417">
        <v>20.85</v>
      </c>
    </row>
    <row r="5418" spans="1:5">
      <c r="A5418" s="339">
        <v>96811</v>
      </c>
      <c r="B5418" s="340" t="s">
        <v>10265</v>
      </c>
      <c r="C5418" s="339" t="s">
        <v>63</v>
      </c>
      <c r="D5418" s="341">
        <v>21.21</v>
      </c>
      <c r="E5418">
        <v>26.08</v>
      </c>
    </row>
    <row r="5419" spans="1:5">
      <c r="A5419" s="339">
        <v>96815</v>
      </c>
      <c r="B5419" s="340" t="s">
        <v>10266</v>
      </c>
      <c r="C5419" s="339" t="s">
        <v>63</v>
      </c>
      <c r="D5419" s="341">
        <v>33.29</v>
      </c>
      <c r="E5419">
        <v>39.130000000000003</v>
      </c>
    </row>
    <row r="5420" spans="1:5">
      <c r="A5420" s="339">
        <v>96820</v>
      </c>
      <c r="B5420" s="340" t="s">
        <v>10267</v>
      </c>
      <c r="C5420" s="339" t="s">
        <v>63</v>
      </c>
      <c r="D5420" s="341">
        <v>40</v>
      </c>
      <c r="E5420">
        <v>47.16</v>
      </c>
    </row>
    <row r="5421" spans="1:5">
      <c r="A5421" s="339">
        <v>96702</v>
      </c>
      <c r="B5421" s="340" t="s">
        <v>10268</v>
      </c>
      <c r="C5421" s="339" t="s">
        <v>63</v>
      </c>
      <c r="D5421" s="341">
        <v>12.02</v>
      </c>
      <c r="E5421">
        <v>15.04</v>
      </c>
    </row>
    <row r="5422" spans="1:5">
      <c r="A5422" s="339">
        <v>96662</v>
      </c>
      <c r="B5422" s="340" t="s">
        <v>10269</v>
      </c>
      <c r="C5422" s="339" t="s">
        <v>63</v>
      </c>
      <c r="D5422" s="341">
        <v>9.84</v>
      </c>
      <c r="E5422">
        <v>11.83</v>
      </c>
    </row>
    <row r="5423" spans="1:5">
      <c r="A5423" s="339">
        <v>96704</v>
      </c>
      <c r="B5423" s="340" t="s">
        <v>10270</v>
      </c>
      <c r="C5423" s="339" t="s">
        <v>63</v>
      </c>
      <c r="D5423" s="341">
        <v>21.65</v>
      </c>
      <c r="E5423">
        <v>25</v>
      </c>
    </row>
    <row r="5424" spans="1:5">
      <c r="A5424" s="339">
        <v>96664</v>
      </c>
      <c r="B5424" s="340" t="s">
        <v>10271</v>
      </c>
      <c r="C5424" s="339" t="s">
        <v>63</v>
      </c>
      <c r="D5424" s="341">
        <v>18.84</v>
      </c>
      <c r="E5424">
        <v>20.89</v>
      </c>
    </row>
    <row r="5425" spans="1:5">
      <c r="A5425" s="339">
        <v>104191</v>
      </c>
      <c r="B5425" s="340" t="s">
        <v>10272</v>
      </c>
      <c r="C5425" s="339" t="s">
        <v>63</v>
      </c>
      <c r="D5425" s="341">
        <v>10.78</v>
      </c>
      <c r="E5425">
        <v>13.67</v>
      </c>
    </row>
    <row r="5426" spans="1:5">
      <c r="A5426" s="339">
        <v>96700</v>
      </c>
      <c r="B5426" s="340" t="s">
        <v>10273</v>
      </c>
      <c r="C5426" s="339" t="s">
        <v>63</v>
      </c>
      <c r="D5426" s="341">
        <v>17.97</v>
      </c>
      <c r="E5426">
        <v>20.69</v>
      </c>
    </row>
    <row r="5427" spans="1:5">
      <c r="A5427" s="339">
        <v>96658</v>
      </c>
      <c r="B5427" s="340" t="s">
        <v>10274</v>
      </c>
      <c r="C5427" s="339" t="s">
        <v>63</v>
      </c>
      <c r="D5427" s="341">
        <v>16.32</v>
      </c>
      <c r="E5427">
        <v>18.25</v>
      </c>
    </row>
    <row r="5428" spans="1:5">
      <c r="A5428" s="339">
        <v>96641</v>
      </c>
      <c r="B5428" s="340" t="s">
        <v>10275</v>
      </c>
      <c r="C5428" s="339" t="s">
        <v>63</v>
      </c>
      <c r="D5428" s="341">
        <v>18.36</v>
      </c>
      <c r="E5428">
        <v>21.25</v>
      </c>
    </row>
    <row r="5429" spans="1:5">
      <c r="A5429" s="339">
        <v>96661</v>
      </c>
      <c r="B5429" s="340" t="s">
        <v>10276</v>
      </c>
      <c r="C5429" s="339" t="s">
        <v>63</v>
      </c>
      <c r="D5429" s="341">
        <v>35.01</v>
      </c>
      <c r="E5429">
        <v>37</v>
      </c>
    </row>
    <row r="5430" spans="1:5">
      <c r="A5430" s="339">
        <v>96699</v>
      </c>
      <c r="B5430" s="340" t="s">
        <v>10277</v>
      </c>
      <c r="C5430" s="339" t="s">
        <v>63</v>
      </c>
      <c r="D5430" s="341">
        <v>27.54</v>
      </c>
      <c r="E5430">
        <v>30.26</v>
      </c>
    </row>
    <row r="5431" spans="1:5">
      <c r="A5431" s="339">
        <v>96657</v>
      </c>
      <c r="B5431" s="340" t="s">
        <v>10278</v>
      </c>
      <c r="C5431" s="339" t="s">
        <v>63</v>
      </c>
      <c r="D5431" s="341">
        <v>25.89</v>
      </c>
      <c r="E5431">
        <v>27.82</v>
      </c>
    </row>
    <row r="5432" spans="1:5">
      <c r="A5432" s="339">
        <v>96640</v>
      </c>
      <c r="B5432" s="340" t="s">
        <v>10279</v>
      </c>
      <c r="C5432" s="339" t="s">
        <v>63</v>
      </c>
      <c r="D5432" s="341">
        <v>27.93</v>
      </c>
      <c r="E5432">
        <v>30.82</v>
      </c>
    </row>
    <row r="5433" spans="1:5">
      <c r="A5433" s="339">
        <v>96660</v>
      </c>
      <c r="B5433" s="340" t="s">
        <v>10280</v>
      </c>
      <c r="C5433" s="339" t="s">
        <v>63</v>
      </c>
      <c r="D5433" s="341">
        <v>35.35</v>
      </c>
      <c r="E5433">
        <v>37.340000000000003</v>
      </c>
    </row>
    <row r="5434" spans="1:5">
      <c r="A5434" s="339">
        <v>104196</v>
      </c>
      <c r="B5434" s="340" t="s">
        <v>10281</v>
      </c>
      <c r="C5434" s="339" t="s">
        <v>63</v>
      </c>
      <c r="D5434" s="341">
        <v>17.05</v>
      </c>
      <c r="E5434">
        <v>19.61</v>
      </c>
    </row>
    <row r="5435" spans="1:5">
      <c r="A5435" s="339">
        <v>104197</v>
      </c>
      <c r="B5435" s="340" t="s">
        <v>10282</v>
      </c>
      <c r="C5435" s="339" t="s">
        <v>63</v>
      </c>
      <c r="D5435" s="341">
        <v>31.69</v>
      </c>
      <c r="E5435">
        <v>37.799999999999997</v>
      </c>
    </row>
    <row r="5436" spans="1:5">
      <c r="A5436" s="339">
        <v>104198</v>
      </c>
      <c r="B5436" s="340" t="s">
        <v>10283</v>
      </c>
      <c r="C5436" s="339" t="s">
        <v>63</v>
      </c>
      <c r="D5436" s="341">
        <v>7.9</v>
      </c>
      <c r="E5436">
        <v>10.46</v>
      </c>
    </row>
    <row r="5437" spans="1:5">
      <c r="A5437" s="339">
        <v>96685</v>
      </c>
      <c r="B5437" s="340" t="s">
        <v>10284</v>
      </c>
      <c r="C5437" s="339" t="s">
        <v>63</v>
      </c>
      <c r="D5437" s="341">
        <v>12.03</v>
      </c>
      <c r="E5437">
        <v>16.100000000000001</v>
      </c>
    </row>
    <row r="5438" spans="1:5">
      <c r="A5438" s="339">
        <v>96651</v>
      </c>
      <c r="B5438" s="340" t="s">
        <v>10285</v>
      </c>
      <c r="C5438" s="339" t="s">
        <v>63</v>
      </c>
      <c r="D5438" s="341">
        <v>9.5500000000000007</v>
      </c>
      <c r="E5438">
        <v>12.46</v>
      </c>
    </row>
    <row r="5439" spans="1:5">
      <c r="A5439" s="339">
        <v>96638</v>
      </c>
      <c r="B5439" s="340" t="s">
        <v>10286</v>
      </c>
      <c r="C5439" s="339" t="s">
        <v>63</v>
      </c>
      <c r="D5439" s="341">
        <v>16.43</v>
      </c>
      <c r="E5439">
        <v>22.54</v>
      </c>
    </row>
    <row r="5440" spans="1:5">
      <c r="A5440" s="339">
        <v>96687</v>
      </c>
      <c r="B5440" s="340" t="s">
        <v>10287</v>
      </c>
      <c r="C5440" s="339" t="s">
        <v>63</v>
      </c>
      <c r="D5440" s="341">
        <v>18.72</v>
      </c>
      <c r="E5440">
        <v>23.7</v>
      </c>
    </row>
    <row r="5441" spans="1:5">
      <c r="A5441" s="339">
        <v>96653</v>
      </c>
      <c r="B5441" s="340" t="s">
        <v>10288</v>
      </c>
      <c r="C5441" s="339" t="s">
        <v>63</v>
      </c>
      <c r="D5441" s="341">
        <v>14.65</v>
      </c>
      <c r="E5441">
        <v>17.71</v>
      </c>
    </row>
    <row r="5442" spans="1:5">
      <c r="A5442" s="339">
        <v>96689</v>
      </c>
      <c r="B5442" s="340" t="s">
        <v>10289</v>
      </c>
      <c r="C5442" s="339" t="s">
        <v>63</v>
      </c>
      <c r="D5442" s="341">
        <v>28.68</v>
      </c>
      <c r="E5442">
        <v>34.659999999999997</v>
      </c>
    </row>
    <row r="5443" spans="1:5">
      <c r="A5443" s="339">
        <v>96655</v>
      </c>
      <c r="B5443" s="340" t="s">
        <v>10290</v>
      </c>
      <c r="C5443" s="339" t="s">
        <v>63</v>
      </c>
      <c r="D5443" s="341">
        <v>22.79</v>
      </c>
      <c r="E5443">
        <v>26.03</v>
      </c>
    </row>
    <row r="5444" spans="1:5">
      <c r="A5444" s="339">
        <v>96691</v>
      </c>
      <c r="B5444" s="340" t="s">
        <v>10291</v>
      </c>
      <c r="C5444" s="339" t="s">
        <v>63</v>
      </c>
      <c r="D5444" s="341">
        <v>41.39</v>
      </c>
      <c r="E5444">
        <v>48.64</v>
      </c>
    </row>
    <row r="5445" spans="1:5">
      <c r="A5445" s="339">
        <v>96693</v>
      </c>
      <c r="B5445" s="340" t="s">
        <v>10292</v>
      </c>
      <c r="C5445" s="339" t="s">
        <v>63</v>
      </c>
      <c r="D5445" s="341">
        <v>62.54</v>
      </c>
      <c r="E5445">
        <v>71.47</v>
      </c>
    </row>
    <row r="5446" spans="1:5">
      <c r="A5446" s="339">
        <v>96695</v>
      </c>
      <c r="B5446" s="340" t="s">
        <v>10293</v>
      </c>
      <c r="C5446" s="339" t="s">
        <v>63</v>
      </c>
      <c r="D5446" s="341">
        <v>109.25</v>
      </c>
      <c r="E5446">
        <v>119.69</v>
      </c>
    </row>
    <row r="5447" spans="1:5">
      <c r="A5447" s="339">
        <v>104193</v>
      </c>
      <c r="B5447" s="340" t="s">
        <v>10294</v>
      </c>
      <c r="C5447" s="339" t="s">
        <v>63</v>
      </c>
      <c r="D5447" s="341">
        <v>182.71</v>
      </c>
      <c r="E5447">
        <v>195.05</v>
      </c>
    </row>
    <row r="5448" spans="1:5">
      <c r="A5448" s="339">
        <v>96697</v>
      </c>
      <c r="B5448" s="340" t="s">
        <v>10295</v>
      </c>
      <c r="C5448" s="339" t="s">
        <v>63</v>
      </c>
      <c r="D5448" s="341">
        <v>372.23</v>
      </c>
      <c r="E5448">
        <v>387.14</v>
      </c>
    </row>
    <row r="5449" spans="1:5">
      <c r="A5449" s="339">
        <v>104199</v>
      </c>
      <c r="B5449" s="340" t="s">
        <v>10296</v>
      </c>
      <c r="C5449" s="339" t="s">
        <v>63</v>
      </c>
      <c r="D5449" s="341">
        <v>7.63</v>
      </c>
      <c r="E5449">
        <v>10.19</v>
      </c>
    </row>
    <row r="5450" spans="1:5">
      <c r="A5450" s="339">
        <v>96684</v>
      </c>
      <c r="B5450" s="340" t="s">
        <v>10297</v>
      </c>
      <c r="C5450" s="339" t="s">
        <v>63</v>
      </c>
      <c r="D5450" s="341">
        <v>11.59</v>
      </c>
      <c r="E5450">
        <v>15.66</v>
      </c>
    </row>
    <row r="5451" spans="1:5">
      <c r="A5451" s="339">
        <v>96650</v>
      </c>
      <c r="B5451" s="340" t="s">
        <v>10298</v>
      </c>
      <c r="C5451" s="339" t="s">
        <v>63</v>
      </c>
      <c r="D5451" s="341">
        <v>9.11</v>
      </c>
      <c r="E5451">
        <v>12.02</v>
      </c>
    </row>
    <row r="5452" spans="1:5">
      <c r="A5452" s="339">
        <v>96637</v>
      </c>
      <c r="B5452" s="340" t="s">
        <v>10299</v>
      </c>
      <c r="C5452" s="339" t="s">
        <v>63</v>
      </c>
      <c r="D5452" s="341">
        <v>15.99</v>
      </c>
      <c r="E5452">
        <v>22.1</v>
      </c>
    </row>
    <row r="5453" spans="1:5">
      <c r="A5453" s="339">
        <v>96686</v>
      </c>
      <c r="B5453" s="340" t="s">
        <v>10300</v>
      </c>
      <c r="C5453" s="339" t="s">
        <v>63</v>
      </c>
      <c r="D5453" s="341">
        <v>15</v>
      </c>
      <c r="E5453">
        <v>19.98</v>
      </c>
    </row>
    <row r="5454" spans="1:5">
      <c r="A5454" s="339">
        <v>96652</v>
      </c>
      <c r="B5454" s="340" t="s">
        <v>10301</v>
      </c>
      <c r="C5454" s="339" t="s">
        <v>63</v>
      </c>
      <c r="D5454" s="341">
        <v>10.93</v>
      </c>
      <c r="E5454">
        <v>13.99</v>
      </c>
    </row>
    <row r="5455" spans="1:5">
      <c r="A5455" s="339">
        <v>96688</v>
      </c>
      <c r="B5455" s="340" t="s">
        <v>10302</v>
      </c>
      <c r="C5455" s="339" t="s">
        <v>63</v>
      </c>
      <c r="D5455" s="341">
        <v>22.63</v>
      </c>
      <c r="E5455">
        <v>28.61</v>
      </c>
    </row>
    <row r="5456" spans="1:5">
      <c r="A5456" s="339">
        <v>96654</v>
      </c>
      <c r="B5456" s="340" t="s">
        <v>10303</v>
      </c>
      <c r="C5456" s="339" t="s">
        <v>63</v>
      </c>
      <c r="D5456" s="341">
        <v>16.739999999999998</v>
      </c>
      <c r="E5456">
        <v>19.98</v>
      </c>
    </row>
    <row r="5457" spans="1:5">
      <c r="A5457" s="339">
        <v>96690</v>
      </c>
      <c r="B5457" s="340" t="s">
        <v>10304</v>
      </c>
      <c r="C5457" s="339" t="s">
        <v>63</v>
      </c>
      <c r="D5457" s="341">
        <v>31.81</v>
      </c>
      <c r="E5457">
        <v>39.06</v>
      </c>
    </row>
    <row r="5458" spans="1:5">
      <c r="A5458" s="339">
        <v>96692</v>
      </c>
      <c r="B5458" s="340" t="s">
        <v>10305</v>
      </c>
      <c r="C5458" s="339" t="s">
        <v>63</v>
      </c>
      <c r="D5458" s="341">
        <v>45.45</v>
      </c>
      <c r="E5458">
        <v>54.38</v>
      </c>
    </row>
    <row r="5459" spans="1:5">
      <c r="A5459" s="339">
        <v>96694</v>
      </c>
      <c r="B5459" s="340" t="s">
        <v>10306</v>
      </c>
      <c r="C5459" s="339" t="s">
        <v>63</v>
      </c>
      <c r="D5459" s="341">
        <v>98.82</v>
      </c>
      <c r="E5459">
        <v>109.26</v>
      </c>
    </row>
    <row r="5460" spans="1:5">
      <c r="A5460" s="339">
        <v>96696</v>
      </c>
      <c r="B5460" s="340" t="s">
        <v>10307</v>
      </c>
      <c r="C5460" s="339" t="s">
        <v>63</v>
      </c>
      <c r="D5460" s="341">
        <v>123.62</v>
      </c>
      <c r="E5460">
        <v>135.96</v>
      </c>
    </row>
    <row r="5461" spans="1:5">
      <c r="A5461" s="339">
        <v>96709</v>
      </c>
      <c r="B5461" s="340" t="s">
        <v>10308</v>
      </c>
      <c r="C5461" s="339" t="s">
        <v>63</v>
      </c>
      <c r="D5461" s="341">
        <v>121</v>
      </c>
      <c r="E5461">
        <v>130.93</v>
      </c>
    </row>
    <row r="5462" spans="1:5">
      <c r="A5462" s="339">
        <v>104200</v>
      </c>
      <c r="B5462" s="340" t="s">
        <v>10309</v>
      </c>
      <c r="C5462" s="339" t="s">
        <v>63</v>
      </c>
      <c r="D5462" s="341">
        <v>6.33</v>
      </c>
      <c r="E5462">
        <v>8.06</v>
      </c>
    </row>
    <row r="5463" spans="1:5">
      <c r="A5463" s="339">
        <v>96698</v>
      </c>
      <c r="B5463" s="340" t="s">
        <v>10310</v>
      </c>
      <c r="C5463" s="339" t="s">
        <v>63</v>
      </c>
      <c r="D5463" s="341">
        <v>8.26</v>
      </c>
      <c r="E5463">
        <v>10.98</v>
      </c>
    </row>
    <row r="5464" spans="1:5">
      <c r="A5464" s="339">
        <v>96656</v>
      </c>
      <c r="B5464" s="340" t="s">
        <v>10311</v>
      </c>
      <c r="C5464" s="339" t="s">
        <v>63</v>
      </c>
      <c r="D5464" s="341">
        <v>6.61</v>
      </c>
      <c r="E5464">
        <v>8.5399999999999991</v>
      </c>
    </row>
    <row r="5465" spans="1:5">
      <c r="A5465" s="339">
        <v>96639</v>
      </c>
      <c r="B5465" s="340" t="s">
        <v>10312</v>
      </c>
      <c r="C5465" s="339" t="s">
        <v>63</v>
      </c>
      <c r="D5465" s="341">
        <v>11.2</v>
      </c>
      <c r="E5465">
        <v>15.27</v>
      </c>
    </row>
    <row r="5466" spans="1:5">
      <c r="A5466" s="339">
        <v>96701</v>
      </c>
      <c r="B5466" s="340" t="s">
        <v>10313</v>
      </c>
      <c r="C5466" s="339" t="s">
        <v>63</v>
      </c>
      <c r="D5466" s="341">
        <v>11.47</v>
      </c>
      <c r="E5466">
        <v>14.79</v>
      </c>
    </row>
    <row r="5467" spans="1:5">
      <c r="A5467" s="339">
        <v>96659</v>
      </c>
      <c r="B5467" s="340" t="s">
        <v>10314</v>
      </c>
      <c r="C5467" s="339" t="s">
        <v>63</v>
      </c>
      <c r="D5467" s="341">
        <v>8.75</v>
      </c>
      <c r="E5467">
        <v>10.79</v>
      </c>
    </row>
    <row r="5468" spans="1:5">
      <c r="A5468" s="339">
        <v>96703</v>
      </c>
      <c r="B5468" s="340" t="s">
        <v>10315</v>
      </c>
      <c r="C5468" s="339" t="s">
        <v>63</v>
      </c>
      <c r="D5468" s="341">
        <v>21</v>
      </c>
      <c r="E5468">
        <v>24.99</v>
      </c>
    </row>
    <row r="5469" spans="1:5">
      <c r="A5469" s="339">
        <v>96663</v>
      </c>
      <c r="B5469" s="340" t="s">
        <v>10316</v>
      </c>
      <c r="C5469" s="339" t="s">
        <v>63</v>
      </c>
      <c r="D5469" s="341">
        <v>17.07</v>
      </c>
      <c r="E5469">
        <v>19.239999999999998</v>
      </c>
    </row>
    <row r="5470" spans="1:5">
      <c r="A5470" s="339">
        <v>96705</v>
      </c>
      <c r="B5470" s="340" t="s">
        <v>10317</v>
      </c>
      <c r="C5470" s="339" t="s">
        <v>63</v>
      </c>
      <c r="D5470" s="341">
        <v>25.48</v>
      </c>
      <c r="E5470">
        <v>30.32</v>
      </c>
    </row>
    <row r="5471" spans="1:5">
      <c r="A5471" s="339">
        <v>96706</v>
      </c>
      <c r="B5471" s="340" t="s">
        <v>10318</v>
      </c>
      <c r="C5471" s="339" t="s">
        <v>63</v>
      </c>
      <c r="D5471" s="341">
        <v>38.11</v>
      </c>
      <c r="E5471">
        <v>44.05</v>
      </c>
    </row>
    <row r="5472" spans="1:5">
      <c r="A5472" s="339">
        <v>96707</v>
      </c>
      <c r="B5472" s="340" t="s">
        <v>10319</v>
      </c>
      <c r="C5472" s="339" t="s">
        <v>63</v>
      </c>
      <c r="D5472" s="341">
        <v>62.02</v>
      </c>
      <c r="E5472">
        <v>68.97</v>
      </c>
    </row>
    <row r="5473" spans="1:5">
      <c r="A5473" s="339">
        <v>96708</v>
      </c>
      <c r="B5473" s="340" t="s">
        <v>10320</v>
      </c>
      <c r="C5473" s="339" t="s">
        <v>63</v>
      </c>
      <c r="D5473" s="341">
        <v>94.68</v>
      </c>
      <c r="E5473">
        <v>102.92</v>
      </c>
    </row>
    <row r="5474" spans="1:5">
      <c r="A5474" s="339">
        <v>96675</v>
      </c>
      <c r="B5474" s="340" t="s">
        <v>10321</v>
      </c>
      <c r="C5474" s="339" t="s">
        <v>202</v>
      </c>
      <c r="D5474" s="341">
        <v>172.1</v>
      </c>
      <c r="E5474">
        <v>180.38</v>
      </c>
    </row>
    <row r="5475" spans="1:5">
      <c r="A5475" s="339">
        <v>96683</v>
      </c>
      <c r="B5475" s="340" t="s">
        <v>10322</v>
      </c>
      <c r="C5475" s="339" t="s">
        <v>202</v>
      </c>
      <c r="D5475" s="341">
        <v>336.01</v>
      </c>
      <c r="E5475">
        <v>347.31</v>
      </c>
    </row>
    <row r="5476" spans="1:5">
      <c r="A5476" s="339">
        <v>104194</v>
      </c>
      <c r="B5476" s="340" t="s">
        <v>10323</v>
      </c>
      <c r="C5476" s="339" t="s">
        <v>202</v>
      </c>
      <c r="D5476" s="341">
        <v>23.03</v>
      </c>
      <c r="E5476">
        <v>28.35</v>
      </c>
    </row>
    <row r="5477" spans="1:5">
      <c r="A5477" s="339">
        <v>104195</v>
      </c>
      <c r="B5477" s="340" t="s">
        <v>10324</v>
      </c>
      <c r="C5477" s="339" t="s">
        <v>202</v>
      </c>
      <c r="D5477" s="341">
        <v>24.52</v>
      </c>
      <c r="E5477">
        <v>29.97</v>
      </c>
    </row>
    <row r="5478" spans="1:5">
      <c r="A5478" s="339">
        <v>96668</v>
      </c>
      <c r="B5478" s="340" t="s">
        <v>10325</v>
      </c>
      <c r="C5478" s="339" t="s">
        <v>202</v>
      </c>
      <c r="D5478" s="341">
        <v>19.440000000000001</v>
      </c>
      <c r="E5478">
        <v>21.17</v>
      </c>
    </row>
    <row r="5479" spans="1:5">
      <c r="A5479" s="339">
        <v>96644</v>
      </c>
      <c r="B5479" s="340" t="s">
        <v>10326</v>
      </c>
      <c r="C5479" s="339" t="s">
        <v>202</v>
      </c>
      <c r="D5479" s="341">
        <v>24.38</v>
      </c>
      <c r="E5479">
        <v>28.41</v>
      </c>
    </row>
    <row r="5480" spans="1:5">
      <c r="A5480" s="339">
        <v>96635</v>
      </c>
      <c r="B5480" s="340" t="s">
        <v>10327</v>
      </c>
      <c r="C5480" s="339" t="s">
        <v>202</v>
      </c>
      <c r="D5480" s="341">
        <v>42.95</v>
      </c>
      <c r="E5480">
        <v>55.59</v>
      </c>
    </row>
    <row r="5481" spans="1:5">
      <c r="A5481" s="339">
        <v>96636</v>
      </c>
      <c r="B5481" s="340" t="s">
        <v>10328</v>
      </c>
      <c r="C5481" s="339" t="s">
        <v>202</v>
      </c>
      <c r="D5481" s="341">
        <v>45.65</v>
      </c>
      <c r="E5481">
        <v>58.67</v>
      </c>
    </row>
    <row r="5482" spans="1:5">
      <c r="A5482" s="339">
        <v>96676</v>
      </c>
      <c r="B5482" s="340" t="s">
        <v>10329</v>
      </c>
      <c r="C5482" s="339" t="s">
        <v>202</v>
      </c>
      <c r="D5482" s="341">
        <v>24.29</v>
      </c>
      <c r="E5482">
        <v>27.37</v>
      </c>
    </row>
    <row r="5483" spans="1:5">
      <c r="A5483" s="339">
        <v>96647</v>
      </c>
      <c r="B5483" s="340" t="s">
        <v>10330</v>
      </c>
      <c r="C5483" s="339" t="s">
        <v>202</v>
      </c>
      <c r="D5483" s="341">
        <v>26.56</v>
      </c>
      <c r="E5483">
        <v>30.69</v>
      </c>
    </row>
    <row r="5484" spans="1:5">
      <c r="A5484" s="339">
        <v>96669</v>
      </c>
      <c r="B5484" s="340" t="s">
        <v>10331</v>
      </c>
      <c r="C5484" s="339" t="s">
        <v>202</v>
      </c>
      <c r="D5484" s="341">
        <v>18.84</v>
      </c>
      <c r="E5484">
        <v>21.6</v>
      </c>
    </row>
    <row r="5485" spans="1:5">
      <c r="A5485" s="339">
        <v>96645</v>
      </c>
      <c r="B5485" s="340" t="s">
        <v>10332</v>
      </c>
      <c r="C5485" s="339" t="s">
        <v>202</v>
      </c>
      <c r="D5485" s="341">
        <v>21.47</v>
      </c>
      <c r="E5485">
        <v>25.45</v>
      </c>
    </row>
    <row r="5486" spans="1:5">
      <c r="A5486" s="339">
        <v>96677</v>
      </c>
      <c r="B5486" s="340" t="s">
        <v>10333</v>
      </c>
      <c r="C5486" s="339" t="s">
        <v>202</v>
      </c>
      <c r="D5486" s="341">
        <v>31.72</v>
      </c>
      <c r="E5486">
        <v>35.479999999999997</v>
      </c>
    </row>
    <row r="5487" spans="1:5">
      <c r="A5487" s="339">
        <v>96648</v>
      </c>
      <c r="B5487" s="340" t="s">
        <v>10334</v>
      </c>
      <c r="C5487" s="339" t="s">
        <v>202</v>
      </c>
      <c r="D5487" s="341">
        <v>32.99</v>
      </c>
      <c r="E5487">
        <v>37.340000000000003</v>
      </c>
    </row>
    <row r="5488" spans="1:5">
      <c r="A5488" s="339">
        <v>96670</v>
      </c>
      <c r="B5488" s="340" t="s">
        <v>10335</v>
      </c>
      <c r="C5488" s="339" t="s">
        <v>202</v>
      </c>
      <c r="D5488" s="341">
        <v>24.58</v>
      </c>
      <c r="E5488">
        <v>27.91</v>
      </c>
    </row>
    <row r="5489" spans="1:5">
      <c r="A5489" s="339">
        <v>96646</v>
      </c>
      <c r="B5489" s="340" t="s">
        <v>10336</v>
      </c>
      <c r="C5489" s="339" t="s">
        <v>202</v>
      </c>
      <c r="D5489" s="341">
        <v>26.48</v>
      </c>
      <c r="E5489">
        <v>30.69</v>
      </c>
    </row>
    <row r="5490" spans="1:5">
      <c r="A5490" s="339">
        <v>96678</v>
      </c>
      <c r="B5490" s="340" t="s">
        <v>10337</v>
      </c>
      <c r="C5490" s="339" t="s">
        <v>202</v>
      </c>
      <c r="D5490" s="341">
        <v>43.88</v>
      </c>
      <c r="E5490">
        <v>48.4</v>
      </c>
    </row>
    <row r="5491" spans="1:5">
      <c r="A5491" s="339">
        <v>96649</v>
      </c>
      <c r="B5491" s="340" t="s">
        <v>10338</v>
      </c>
      <c r="C5491" s="339" t="s">
        <v>202</v>
      </c>
      <c r="D5491" s="341">
        <v>44.01</v>
      </c>
      <c r="E5491">
        <v>48.6</v>
      </c>
    </row>
    <row r="5492" spans="1:5">
      <c r="A5492" s="339">
        <v>96671</v>
      </c>
      <c r="B5492" s="340" t="s">
        <v>10339</v>
      </c>
      <c r="C5492" s="339" t="s">
        <v>202</v>
      </c>
      <c r="D5492" s="341">
        <v>37.49</v>
      </c>
      <c r="E5492">
        <v>41.52</v>
      </c>
    </row>
    <row r="5493" spans="1:5">
      <c r="A5493" s="339">
        <v>96679</v>
      </c>
      <c r="B5493" s="340" t="s">
        <v>10340</v>
      </c>
      <c r="C5493" s="339" t="s">
        <v>202</v>
      </c>
      <c r="D5493" s="341">
        <v>65.75</v>
      </c>
      <c r="E5493">
        <v>71.239999999999995</v>
      </c>
    </row>
    <row r="5494" spans="1:5">
      <c r="A5494" s="339">
        <v>96672</v>
      </c>
      <c r="B5494" s="340" t="s">
        <v>10341</v>
      </c>
      <c r="C5494" s="339" t="s">
        <v>202</v>
      </c>
      <c r="D5494" s="341">
        <v>57.45</v>
      </c>
      <c r="E5494">
        <v>62.41</v>
      </c>
    </row>
    <row r="5495" spans="1:5">
      <c r="A5495" s="339">
        <v>96680</v>
      </c>
      <c r="B5495" s="340" t="s">
        <v>10342</v>
      </c>
      <c r="C5495" s="339" t="s">
        <v>202</v>
      </c>
      <c r="D5495" s="341">
        <v>109.4</v>
      </c>
      <c r="E5495">
        <v>116.17</v>
      </c>
    </row>
    <row r="5496" spans="1:5">
      <c r="A5496" s="339">
        <v>96673</v>
      </c>
      <c r="B5496" s="340" t="s">
        <v>10343</v>
      </c>
      <c r="C5496" s="339" t="s">
        <v>202</v>
      </c>
      <c r="D5496" s="341">
        <v>72.56</v>
      </c>
      <c r="E5496">
        <v>78.36</v>
      </c>
    </row>
    <row r="5497" spans="1:5">
      <c r="A5497" s="339">
        <v>96681</v>
      </c>
      <c r="B5497" s="340" t="s">
        <v>10344</v>
      </c>
      <c r="C5497" s="339" t="s">
        <v>202</v>
      </c>
      <c r="D5497" s="341">
        <v>147.52000000000001</v>
      </c>
      <c r="E5497">
        <v>155.44</v>
      </c>
    </row>
    <row r="5498" spans="1:5">
      <c r="A5498" s="339">
        <v>96674</v>
      </c>
      <c r="B5498" s="340" t="s">
        <v>10345</v>
      </c>
      <c r="C5498" s="339" t="s">
        <v>202</v>
      </c>
      <c r="D5498" s="341">
        <v>118.04</v>
      </c>
      <c r="E5498">
        <v>124.89</v>
      </c>
    </row>
    <row r="5499" spans="1:5">
      <c r="A5499" s="339">
        <v>96682</v>
      </c>
      <c r="B5499" s="340" t="s">
        <v>10346</v>
      </c>
      <c r="C5499" s="339" t="s">
        <v>202</v>
      </c>
      <c r="D5499" s="341">
        <v>244.47</v>
      </c>
      <c r="E5499">
        <v>253.83</v>
      </c>
    </row>
    <row r="5500" spans="1:5">
      <c r="A5500" s="339">
        <v>96643</v>
      </c>
      <c r="B5500" s="340" t="s">
        <v>10347</v>
      </c>
      <c r="C5500" s="339" t="s">
        <v>63</v>
      </c>
      <c r="D5500" s="341">
        <v>48.76</v>
      </c>
      <c r="E5500">
        <v>54.56</v>
      </c>
    </row>
    <row r="5501" spans="1:5">
      <c r="A5501" s="339">
        <v>104201</v>
      </c>
      <c r="B5501" s="340" t="s">
        <v>10348</v>
      </c>
      <c r="C5501" s="339" t="s">
        <v>63</v>
      </c>
      <c r="D5501" s="341">
        <v>20.97</v>
      </c>
      <c r="E5501">
        <v>24.4</v>
      </c>
    </row>
    <row r="5502" spans="1:5">
      <c r="A5502" s="339">
        <v>104192</v>
      </c>
      <c r="B5502" s="340" t="s">
        <v>10349</v>
      </c>
      <c r="C5502" s="339" t="s">
        <v>63</v>
      </c>
      <c r="D5502" s="341">
        <v>30.67</v>
      </c>
      <c r="E5502">
        <v>36.47</v>
      </c>
    </row>
    <row r="5503" spans="1:5">
      <c r="A5503" s="339">
        <v>104202</v>
      </c>
      <c r="B5503" s="340" t="s">
        <v>10350</v>
      </c>
      <c r="C5503" s="339" t="s">
        <v>63</v>
      </c>
      <c r="D5503" s="341">
        <v>11.41</v>
      </c>
      <c r="E5503">
        <v>14.84</v>
      </c>
    </row>
    <row r="5504" spans="1:5">
      <c r="A5504" s="339">
        <v>96717</v>
      </c>
      <c r="B5504" s="340" t="s">
        <v>10351</v>
      </c>
      <c r="C5504" s="339" t="s">
        <v>63</v>
      </c>
      <c r="D5504" s="341">
        <v>336.86</v>
      </c>
      <c r="E5504">
        <v>356.72</v>
      </c>
    </row>
    <row r="5505" spans="1:5">
      <c r="A5505" s="339">
        <v>96710</v>
      </c>
      <c r="B5505" s="340" t="s">
        <v>10352</v>
      </c>
      <c r="C5505" s="339" t="s">
        <v>63</v>
      </c>
      <c r="D5505" s="341">
        <v>15.15</v>
      </c>
      <c r="E5505">
        <v>20.57</v>
      </c>
    </row>
    <row r="5506" spans="1:5">
      <c r="A5506" s="339">
        <v>96665</v>
      </c>
      <c r="B5506" s="340" t="s">
        <v>10353</v>
      </c>
      <c r="C5506" s="339" t="s">
        <v>63</v>
      </c>
      <c r="D5506" s="341">
        <v>11.83</v>
      </c>
      <c r="E5506">
        <v>15.72</v>
      </c>
    </row>
    <row r="5507" spans="1:5">
      <c r="A5507" s="339">
        <v>96642</v>
      </c>
      <c r="B5507" s="340" t="s">
        <v>10354</v>
      </c>
      <c r="C5507" s="339" t="s">
        <v>63</v>
      </c>
      <c r="D5507" s="341">
        <v>21.02</v>
      </c>
      <c r="E5507">
        <v>29.17</v>
      </c>
    </row>
    <row r="5508" spans="1:5">
      <c r="A5508" s="339">
        <v>96711</v>
      </c>
      <c r="B5508" s="340" t="s">
        <v>10355</v>
      </c>
      <c r="C5508" s="339" t="s">
        <v>63</v>
      </c>
      <c r="D5508" s="341">
        <v>22.9</v>
      </c>
      <c r="E5508">
        <v>29.53</v>
      </c>
    </row>
    <row r="5509" spans="1:5">
      <c r="A5509" s="339">
        <v>96666</v>
      </c>
      <c r="B5509" s="340" t="s">
        <v>10356</v>
      </c>
      <c r="C5509" s="339" t="s">
        <v>63</v>
      </c>
      <c r="D5509" s="341">
        <v>17.47</v>
      </c>
      <c r="E5509">
        <v>21.55</v>
      </c>
    </row>
    <row r="5510" spans="1:5">
      <c r="A5510" s="339">
        <v>96712</v>
      </c>
      <c r="B5510" s="340" t="s">
        <v>10357</v>
      </c>
      <c r="C5510" s="339" t="s">
        <v>63</v>
      </c>
      <c r="D5510" s="341">
        <v>32.97</v>
      </c>
      <c r="E5510">
        <v>40.96</v>
      </c>
    </row>
    <row r="5511" spans="1:5">
      <c r="A5511" s="339">
        <v>96667</v>
      </c>
      <c r="B5511" s="340" t="s">
        <v>10358</v>
      </c>
      <c r="C5511" s="339" t="s">
        <v>63</v>
      </c>
      <c r="D5511" s="341">
        <v>25.12</v>
      </c>
      <c r="E5511">
        <v>29.44</v>
      </c>
    </row>
    <row r="5512" spans="1:5">
      <c r="A5512" s="339">
        <v>96713</v>
      </c>
      <c r="B5512" s="340" t="s">
        <v>10359</v>
      </c>
      <c r="C5512" s="339" t="s">
        <v>63</v>
      </c>
      <c r="D5512" s="341">
        <v>51.31</v>
      </c>
      <c r="E5512">
        <v>60.99</v>
      </c>
    </row>
    <row r="5513" spans="1:5">
      <c r="A5513" s="339">
        <v>96714</v>
      </c>
      <c r="B5513" s="340" t="s">
        <v>10360</v>
      </c>
      <c r="C5513" s="339" t="s">
        <v>63</v>
      </c>
      <c r="D5513" s="341">
        <v>73.52</v>
      </c>
      <c r="E5513">
        <v>85.4</v>
      </c>
    </row>
    <row r="5514" spans="1:5">
      <c r="A5514" s="339">
        <v>96715</v>
      </c>
      <c r="B5514" s="340" t="s">
        <v>10361</v>
      </c>
      <c r="C5514" s="339" t="s">
        <v>63</v>
      </c>
      <c r="D5514" s="341">
        <v>132.94999999999999</v>
      </c>
      <c r="E5514">
        <v>146.86000000000001</v>
      </c>
    </row>
    <row r="5515" spans="1:5">
      <c r="A5515" s="339">
        <v>96716</v>
      </c>
      <c r="B5515" s="340" t="s">
        <v>10362</v>
      </c>
      <c r="C5515" s="339" t="s">
        <v>63</v>
      </c>
      <c r="D5515" s="341">
        <v>173.64</v>
      </c>
      <c r="E5515">
        <v>190.12</v>
      </c>
    </row>
    <row r="5516" spans="1:5">
      <c r="A5516" s="339">
        <v>104328</v>
      </c>
      <c r="B5516" s="340" t="s">
        <v>10363</v>
      </c>
      <c r="C5516" s="339" t="s">
        <v>63</v>
      </c>
      <c r="D5516" s="341">
        <v>83.07</v>
      </c>
      <c r="E5516">
        <v>83.34</v>
      </c>
    </row>
    <row r="5517" spans="1:5">
      <c r="A5517" s="339">
        <v>104329</v>
      </c>
      <c r="B5517" s="340" t="s">
        <v>516</v>
      </c>
      <c r="C5517" s="339" t="s">
        <v>63</v>
      </c>
      <c r="D5517" s="341">
        <v>94.63</v>
      </c>
      <c r="E5517">
        <v>93.08</v>
      </c>
    </row>
    <row r="5518" spans="1:5">
      <c r="A5518" s="339">
        <v>89707</v>
      </c>
      <c r="B5518" s="340" t="s">
        <v>10364</v>
      </c>
      <c r="C5518" s="339" t="s">
        <v>63</v>
      </c>
      <c r="D5518" s="341">
        <v>55.65</v>
      </c>
      <c r="E5518">
        <v>59.47</v>
      </c>
    </row>
    <row r="5519" spans="1:5">
      <c r="A5519" s="339">
        <v>89708</v>
      </c>
      <c r="B5519" s="340" t="s">
        <v>10365</v>
      </c>
      <c r="C5519" s="339" t="s">
        <v>63</v>
      </c>
      <c r="D5519" s="341">
        <v>123.22</v>
      </c>
      <c r="E5519">
        <v>118.94</v>
      </c>
    </row>
    <row r="5520" spans="1:5">
      <c r="A5520" s="339">
        <v>104330</v>
      </c>
      <c r="B5520" s="340" t="s">
        <v>10366</v>
      </c>
      <c r="C5520" s="339" t="s">
        <v>63</v>
      </c>
      <c r="D5520" s="341">
        <v>0</v>
      </c>
      <c r="E5520">
        <v>0</v>
      </c>
    </row>
    <row r="5521" spans="1:5">
      <c r="A5521" s="339">
        <v>104326</v>
      </c>
      <c r="B5521" s="340" t="s">
        <v>10367</v>
      </c>
      <c r="C5521" s="339" t="s">
        <v>63</v>
      </c>
      <c r="D5521" s="341">
        <v>23.12</v>
      </c>
      <c r="E5521">
        <v>24.69</v>
      </c>
    </row>
    <row r="5522" spans="1:5">
      <c r="A5522" s="339">
        <v>89710</v>
      </c>
      <c r="B5522" s="340" t="s">
        <v>10368</v>
      </c>
      <c r="C5522" s="339" t="s">
        <v>63</v>
      </c>
      <c r="D5522" s="341">
        <v>21.12</v>
      </c>
      <c r="E5522">
        <v>23</v>
      </c>
    </row>
    <row r="5523" spans="1:5">
      <c r="A5523" s="339">
        <v>104327</v>
      </c>
      <c r="B5523" s="340" t="s">
        <v>10369</v>
      </c>
      <c r="C5523" s="339" t="s">
        <v>63</v>
      </c>
      <c r="D5523" s="341">
        <v>21.94</v>
      </c>
      <c r="E5523">
        <v>23.69</v>
      </c>
    </row>
    <row r="5524" spans="1:5">
      <c r="A5524" s="339">
        <v>89709</v>
      </c>
      <c r="B5524" s="340" t="s">
        <v>519</v>
      </c>
      <c r="C5524" s="339" t="s">
        <v>63</v>
      </c>
      <c r="D5524" s="341">
        <v>24.36</v>
      </c>
      <c r="E5524">
        <v>25.73</v>
      </c>
    </row>
    <row r="5525" spans="1:5">
      <c r="A5525" s="339">
        <v>104341</v>
      </c>
      <c r="B5525" s="340" t="s">
        <v>458</v>
      </c>
      <c r="C5525" s="339" t="s">
        <v>63</v>
      </c>
      <c r="D5525" s="341">
        <v>10.76</v>
      </c>
      <c r="E5525">
        <v>13.06</v>
      </c>
    </row>
    <row r="5526" spans="1:5">
      <c r="A5526" s="339">
        <v>104357</v>
      </c>
      <c r="B5526" s="340" t="s">
        <v>10370</v>
      </c>
      <c r="C5526" s="339" t="s">
        <v>63</v>
      </c>
      <c r="D5526" s="341">
        <v>17.850000000000001</v>
      </c>
      <c r="E5526">
        <v>22.34</v>
      </c>
    </row>
    <row r="5527" spans="1:5">
      <c r="A5527" s="339">
        <v>89811</v>
      </c>
      <c r="B5527" s="340" t="s">
        <v>10371</v>
      </c>
      <c r="C5527" s="339" t="s">
        <v>63</v>
      </c>
      <c r="D5527" s="341">
        <v>40.479999999999997</v>
      </c>
      <c r="E5527">
        <v>51.86</v>
      </c>
    </row>
    <row r="5528" spans="1:5">
      <c r="A5528" s="339">
        <v>89748</v>
      </c>
      <c r="B5528" s="340" t="s">
        <v>428</v>
      </c>
      <c r="C5528" s="339" t="s">
        <v>63</v>
      </c>
      <c r="D5528" s="341">
        <v>39.26</v>
      </c>
      <c r="E5528">
        <v>50.05</v>
      </c>
    </row>
    <row r="5529" spans="1:5">
      <c r="A5529" s="339">
        <v>89852</v>
      </c>
      <c r="B5529" s="340" t="s">
        <v>10372</v>
      </c>
      <c r="C5529" s="339" t="s">
        <v>63</v>
      </c>
      <c r="D5529" s="341">
        <v>43.5</v>
      </c>
      <c r="E5529">
        <v>56.3</v>
      </c>
    </row>
    <row r="5530" spans="1:5">
      <c r="A5530" s="339">
        <v>89728</v>
      </c>
      <c r="B5530" s="340" t="s">
        <v>425</v>
      </c>
      <c r="C5530" s="339" t="s">
        <v>63</v>
      </c>
      <c r="D5530" s="341">
        <v>12.19</v>
      </c>
      <c r="E5530">
        <v>16.97</v>
      </c>
    </row>
    <row r="5531" spans="1:5">
      <c r="A5531" s="339">
        <v>89803</v>
      </c>
      <c r="B5531" s="340" t="s">
        <v>10373</v>
      </c>
      <c r="C5531" s="339" t="s">
        <v>63</v>
      </c>
      <c r="D5531" s="341">
        <v>16.68</v>
      </c>
      <c r="E5531">
        <v>20.399999999999999</v>
      </c>
    </row>
    <row r="5532" spans="1:5">
      <c r="A5532" s="339">
        <v>89733</v>
      </c>
      <c r="B5532" s="340" t="s">
        <v>416</v>
      </c>
      <c r="C5532" s="339" t="s">
        <v>63</v>
      </c>
      <c r="D5532" s="341">
        <v>21.87</v>
      </c>
      <c r="E5532">
        <v>28.03</v>
      </c>
    </row>
    <row r="5533" spans="1:5">
      <c r="A5533" s="339">
        <v>89807</v>
      </c>
      <c r="B5533" s="340" t="s">
        <v>10374</v>
      </c>
      <c r="C5533" s="339" t="s">
        <v>63</v>
      </c>
      <c r="D5533" s="341">
        <v>33.9</v>
      </c>
      <c r="E5533">
        <v>44.06</v>
      </c>
    </row>
    <row r="5534" spans="1:5">
      <c r="A5534" s="339">
        <v>89742</v>
      </c>
      <c r="B5534" s="340" t="s">
        <v>10375</v>
      </c>
      <c r="C5534" s="339" t="s">
        <v>63</v>
      </c>
      <c r="D5534" s="341">
        <v>35.880000000000003</v>
      </c>
      <c r="E5534">
        <v>46.96</v>
      </c>
    </row>
    <row r="5535" spans="1:5">
      <c r="A5535" s="339">
        <v>89812</v>
      </c>
      <c r="B5535" s="340" t="s">
        <v>431</v>
      </c>
      <c r="C5535" s="339" t="s">
        <v>63</v>
      </c>
      <c r="D5535" s="341">
        <v>67.86</v>
      </c>
      <c r="E5535">
        <v>93.68</v>
      </c>
    </row>
    <row r="5536" spans="1:5">
      <c r="A5536" s="339">
        <v>89750</v>
      </c>
      <c r="B5536" s="340" t="s">
        <v>10376</v>
      </c>
      <c r="C5536" s="339" t="s">
        <v>63</v>
      </c>
      <c r="D5536" s="341">
        <v>66.64</v>
      </c>
      <c r="E5536">
        <v>91.87</v>
      </c>
    </row>
    <row r="5537" spans="1:5">
      <c r="A5537" s="339">
        <v>89853</v>
      </c>
      <c r="B5537" s="340" t="s">
        <v>10377</v>
      </c>
      <c r="C5537" s="339" t="s">
        <v>63</v>
      </c>
      <c r="D5537" s="341">
        <v>70.88</v>
      </c>
      <c r="E5537">
        <v>98.12</v>
      </c>
    </row>
    <row r="5538" spans="1:5">
      <c r="A5538" s="339">
        <v>89730</v>
      </c>
      <c r="B5538" s="340" t="s">
        <v>10378</v>
      </c>
      <c r="C5538" s="339" t="s">
        <v>63</v>
      </c>
      <c r="D5538" s="341">
        <v>13.68</v>
      </c>
      <c r="E5538">
        <v>19.23</v>
      </c>
    </row>
    <row r="5539" spans="1:5">
      <c r="A5539" s="339">
        <v>89804</v>
      </c>
      <c r="B5539" s="340" t="s">
        <v>10379</v>
      </c>
      <c r="C5539" s="339" t="s">
        <v>63</v>
      </c>
      <c r="D5539" s="341">
        <v>18.39</v>
      </c>
      <c r="E5539">
        <v>23.01</v>
      </c>
    </row>
    <row r="5540" spans="1:5">
      <c r="A5540" s="339">
        <v>89735</v>
      </c>
      <c r="B5540" s="340" t="s">
        <v>10380</v>
      </c>
      <c r="C5540" s="339" t="s">
        <v>63</v>
      </c>
      <c r="D5540" s="341">
        <v>23.58</v>
      </c>
      <c r="E5540">
        <v>30.64</v>
      </c>
    </row>
    <row r="5541" spans="1:5">
      <c r="A5541" s="339">
        <v>89808</v>
      </c>
      <c r="B5541" s="340" t="s">
        <v>10381</v>
      </c>
      <c r="C5541" s="339" t="s">
        <v>63</v>
      </c>
      <c r="D5541" s="341">
        <v>49.99</v>
      </c>
      <c r="E5541">
        <v>68.62</v>
      </c>
    </row>
    <row r="5542" spans="1:5">
      <c r="A5542" s="339">
        <v>89743</v>
      </c>
      <c r="B5542" s="340" t="s">
        <v>10382</v>
      </c>
      <c r="C5542" s="339" t="s">
        <v>63</v>
      </c>
      <c r="D5542" s="341">
        <v>51.97</v>
      </c>
      <c r="E5542">
        <v>71.52</v>
      </c>
    </row>
    <row r="5543" spans="1:5">
      <c r="A5543" s="339">
        <v>89810</v>
      </c>
      <c r="B5543" s="340" t="s">
        <v>419</v>
      </c>
      <c r="C5543" s="339" t="s">
        <v>63</v>
      </c>
      <c r="D5543" s="341">
        <v>29.38</v>
      </c>
      <c r="E5543">
        <v>34.909999999999997</v>
      </c>
    </row>
    <row r="5544" spans="1:5">
      <c r="A5544" s="339">
        <v>89746</v>
      </c>
      <c r="B5544" s="340" t="s">
        <v>464</v>
      </c>
      <c r="C5544" s="339" t="s">
        <v>63</v>
      </c>
      <c r="D5544" s="341">
        <v>28.16</v>
      </c>
      <c r="E5544">
        <v>33.1</v>
      </c>
    </row>
    <row r="5545" spans="1:5">
      <c r="A5545" s="339">
        <v>89851</v>
      </c>
      <c r="B5545" s="340" t="s">
        <v>10383</v>
      </c>
      <c r="C5545" s="339" t="s">
        <v>63</v>
      </c>
      <c r="D5545" s="341">
        <v>32.4</v>
      </c>
      <c r="E5545">
        <v>39.35</v>
      </c>
    </row>
    <row r="5546" spans="1:5">
      <c r="A5546" s="339">
        <v>89855</v>
      </c>
      <c r="B5546" s="340" t="s">
        <v>10384</v>
      </c>
      <c r="C5546" s="339" t="s">
        <v>63</v>
      </c>
      <c r="D5546" s="341">
        <v>102.33</v>
      </c>
      <c r="E5546">
        <v>127.12</v>
      </c>
    </row>
    <row r="5547" spans="1:5">
      <c r="A5547" s="339">
        <v>89726</v>
      </c>
      <c r="B5547" s="340" t="s">
        <v>443</v>
      </c>
      <c r="C5547" s="339" t="s">
        <v>63</v>
      </c>
      <c r="D5547" s="341">
        <v>10.09</v>
      </c>
      <c r="E5547">
        <v>13.76</v>
      </c>
    </row>
    <row r="5548" spans="1:5">
      <c r="A5548" s="339">
        <v>89802</v>
      </c>
      <c r="B5548" s="340" t="s">
        <v>422</v>
      </c>
      <c r="C5548" s="339" t="s">
        <v>63</v>
      </c>
      <c r="D5548" s="341">
        <v>10.64</v>
      </c>
      <c r="E5548">
        <v>11.18</v>
      </c>
    </row>
    <row r="5549" spans="1:5">
      <c r="A5549" s="339">
        <v>89732</v>
      </c>
      <c r="B5549" s="340" t="s">
        <v>10385</v>
      </c>
      <c r="C5549" s="339" t="s">
        <v>63</v>
      </c>
      <c r="D5549" s="341">
        <v>15.83</v>
      </c>
      <c r="E5549">
        <v>18.809999999999999</v>
      </c>
    </row>
    <row r="5550" spans="1:5">
      <c r="A5550" s="339">
        <v>89806</v>
      </c>
      <c r="B5550" s="340" t="s">
        <v>10386</v>
      </c>
      <c r="C5550" s="339" t="s">
        <v>63</v>
      </c>
      <c r="D5550" s="341">
        <v>21.33</v>
      </c>
      <c r="E5550">
        <v>24.85</v>
      </c>
    </row>
    <row r="5551" spans="1:5">
      <c r="A5551" s="339">
        <v>89739</v>
      </c>
      <c r="B5551" s="340" t="s">
        <v>10387</v>
      </c>
      <c r="C5551" s="339" t="s">
        <v>63</v>
      </c>
      <c r="D5551" s="341">
        <v>23.31</v>
      </c>
      <c r="E5551">
        <v>27.75</v>
      </c>
    </row>
    <row r="5552" spans="1:5">
      <c r="A5552" s="339">
        <v>89809</v>
      </c>
      <c r="B5552" s="340" t="s">
        <v>10388</v>
      </c>
      <c r="C5552" s="339" t="s">
        <v>63</v>
      </c>
      <c r="D5552" s="341">
        <v>28.72</v>
      </c>
      <c r="E5552">
        <v>33.909999999999997</v>
      </c>
    </row>
    <row r="5553" spans="1:5">
      <c r="A5553" s="339">
        <v>89744</v>
      </c>
      <c r="B5553" s="340" t="s">
        <v>440</v>
      </c>
      <c r="C5553" s="339" t="s">
        <v>63</v>
      </c>
      <c r="D5553" s="341">
        <v>27.5</v>
      </c>
      <c r="E5553">
        <v>32.1</v>
      </c>
    </row>
    <row r="5554" spans="1:5">
      <c r="A5554" s="339">
        <v>89850</v>
      </c>
      <c r="B5554" s="340" t="s">
        <v>10389</v>
      </c>
      <c r="C5554" s="339" t="s">
        <v>63</v>
      </c>
      <c r="D5554" s="341">
        <v>31.74</v>
      </c>
      <c r="E5554">
        <v>38.35</v>
      </c>
    </row>
    <row r="5555" spans="1:5">
      <c r="A5555" s="339">
        <v>89854</v>
      </c>
      <c r="B5555" s="340" t="s">
        <v>10390</v>
      </c>
      <c r="C5555" s="339" t="s">
        <v>63</v>
      </c>
      <c r="D5555" s="341">
        <v>98.26</v>
      </c>
      <c r="E5555">
        <v>120.9</v>
      </c>
    </row>
    <row r="5556" spans="1:5">
      <c r="A5556" s="339">
        <v>89724</v>
      </c>
      <c r="B5556" s="340" t="s">
        <v>434</v>
      </c>
      <c r="C5556" s="339" t="s">
        <v>63</v>
      </c>
      <c r="D5556" s="341">
        <v>9.91</v>
      </c>
      <c r="E5556">
        <v>13.48</v>
      </c>
    </row>
    <row r="5557" spans="1:5">
      <c r="A5557" s="339">
        <v>89801</v>
      </c>
      <c r="B5557" s="340" t="s">
        <v>467</v>
      </c>
      <c r="C5557" s="339" t="s">
        <v>63</v>
      </c>
      <c r="D5557" s="341">
        <v>10.07</v>
      </c>
      <c r="E5557">
        <v>10.31</v>
      </c>
    </row>
    <row r="5558" spans="1:5">
      <c r="A5558" s="339">
        <v>89731</v>
      </c>
      <c r="B5558" s="340" t="s">
        <v>437</v>
      </c>
      <c r="C5558" s="339" t="s">
        <v>63</v>
      </c>
      <c r="D5558" s="341">
        <v>15.26</v>
      </c>
      <c r="E5558">
        <v>17.940000000000001</v>
      </c>
    </row>
    <row r="5559" spans="1:5">
      <c r="A5559" s="339">
        <v>89805</v>
      </c>
      <c r="B5559" s="340" t="s">
        <v>10391</v>
      </c>
      <c r="C5559" s="339" t="s">
        <v>63</v>
      </c>
      <c r="D5559" s="341">
        <v>20.56</v>
      </c>
      <c r="E5559">
        <v>23.69</v>
      </c>
    </row>
    <row r="5560" spans="1:5">
      <c r="A5560" s="339">
        <v>89737</v>
      </c>
      <c r="B5560" s="340" t="s">
        <v>10392</v>
      </c>
      <c r="C5560" s="339" t="s">
        <v>63</v>
      </c>
      <c r="D5560" s="341">
        <v>22.54</v>
      </c>
      <c r="E5560">
        <v>26.59</v>
      </c>
    </row>
    <row r="5561" spans="1:5">
      <c r="A5561" s="339">
        <v>104355</v>
      </c>
      <c r="B5561" s="340" t="s">
        <v>10393</v>
      </c>
      <c r="C5561" s="339" t="s">
        <v>63</v>
      </c>
      <c r="D5561" s="341">
        <v>45.61</v>
      </c>
      <c r="E5561">
        <v>55.91</v>
      </c>
    </row>
    <row r="5562" spans="1:5">
      <c r="A5562" s="339">
        <v>104347</v>
      </c>
      <c r="B5562" s="340" t="s">
        <v>10394</v>
      </c>
      <c r="C5562" s="339" t="s">
        <v>63</v>
      </c>
      <c r="D5562" s="341">
        <v>45.39</v>
      </c>
      <c r="E5562">
        <v>55.6</v>
      </c>
    </row>
    <row r="5563" spans="1:5">
      <c r="A5563" s="339">
        <v>104353</v>
      </c>
      <c r="B5563" s="340" t="s">
        <v>10395</v>
      </c>
      <c r="C5563" s="339" t="s">
        <v>63</v>
      </c>
      <c r="D5563" s="341">
        <v>39.71</v>
      </c>
      <c r="E5563">
        <v>48.21</v>
      </c>
    </row>
    <row r="5564" spans="1:5">
      <c r="A5564" s="339">
        <v>104345</v>
      </c>
      <c r="B5564" s="340" t="s">
        <v>404</v>
      </c>
      <c r="C5564" s="339" t="s">
        <v>63</v>
      </c>
      <c r="D5564" s="341">
        <v>40.909999999999997</v>
      </c>
      <c r="E5564">
        <v>49.99</v>
      </c>
    </row>
    <row r="5565" spans="1:5">
      <c r="A5565" s="339">
        <v>104350</v>
      </c>
      <c r="B5565" s="340" t="s">
        <v>10396</v>
      </c>
      <c r="C5565" s="339" t="s">
        <v>63</v>
      </c>
      <c r="D5565" s="341">
        <v>28.85</v>
      </c>
      <c r="E5565">
        <v>33.840000000000003</v>
      </c>
    </row>
    <row r="5566" spans="1:5">
      <c r="A5566" s="339">
        <v>104343</v>
      </c>
      <c r="B5566" s="340" t="s">
        <v>10397</v>
      </c>
      <c r="C5566" s="339" t="s">
        <v>63</v>
      </c>
      <c r="D5566" s="341">
        <v>32.909999999999997</v>
      </c>
      <c r="E5566">
        <v>39.82</v>
      </c>
    </row>
    <row r="5567" spans="1:5">
      <c r="A5567" s="339">
        <v>89834</v>
      </c>
      <c r="B5567" s="340" t="s">
        <v>10398</v>
      </c>
      <c r="C5567" s="339" t="s">
        <v>63</v>
      </c>
      <c r="D5567" s="341">
        <v>50.35</v>
      </c>
      <c r="E5567">
        <v>62.03</v>
      </c>
    </row>
    <row r="5568" spans="1:5">
      <c r="A5568" s="339">
        <v>89797</v>
      </c>
      <c r="B5568" s="340" t="s">
        <v>413</v>
      </c>
      <c r="C5568" s="339" t="s">
        <v>63</v>
      </c>
      <c r="D5568" s="341">
        <v>48.7</v>
      </c>
      <c r="E5568">
        <v>59.62</v>
      </c>
    </row>
    <row r="5569" spans="1:5">
      <c r="A5569" s="339">
        <v>89861</v>
      </c>
      <c r="B5569" s="340" t="s">
        <v>10399</v>
      </c>
      <c r="C5569" s="339" t="s">
        <v>63</v>
      </c>
      <c r="D5569" s="341">
        <v>54.35</v>
      </c>
      <c r="E5569">
        <v>67.94</v>
      </c>
    </row>
    <row r="5570" spans="1:5">
      <c r="A5570" s="339">
        <v>89783</v>
      </c>
      <c r="B5570" s="340" t="s">
        <v>410</v>
      </c>
      <c r="C5570" s="339" t="s">
        <v>63</v>
      </c>
      <c r="D5570" s="341">
        <v>14.3</v>
      </c>
      <c r="E5570">
        <v>19.420000000000002</v>
      </c>
    </row>
    <row r="5571" spans="1:5">
      <c r="A5571" s="339">
        <v>89827</v>
      </c>
      <c r="B5571" s="340" t="s">
        <v>470</v>
      </c>
      <c r="C5571" s="339" t="s">
        <v>63</v>
      </c>
      <c r="D5571" s="341">
        <v>18.98</v>
      </c>
      <c r="E5571">
        <v>21.37</v>
      </c>
    </row>
    <row r="5572" spans="1:5">
      <c r="A5572" s="339">
        <v>89785</v>
      </c>
      <c r="B5572" s="340" t="s">
        <v>407</v>
      </c>
      <c r="C5572" s="339" t="s">
        <v>63</v>
      </c>
      <c r="D5572" s="341">
        <v>25.89</v>
      </c>
      <c r="E5572">
        <v>31.53</v>
      </c>
    </row>
    <row r="5573" spans="1:5">
      <c r="A5573" s="339">
        <v>89830</v>
      </c>
      <c r="B5573" s="340" t="s">
        <v>10400</v>
      </c>
      <c r="C5573" s="339" t="s">
        <v>63</v>
      </c>
      <c r="D5573" s="341">
        <v>36.25</v>
      </c>
      <c r="E5573">
        <v>43.84</v>
      </c>
    </row>
    <row r="5574" spans="1:5">
      <c r="A5574" s="339">
        <v>89795</v>
      </c>
      <c r="B5574" s="340" t="s">
        <v>10401</v>
      </c>
      <c r="C5574" s="339" t="s">
        <v>63</v>
      </c>
      <c r="D5574" s="341">
        <v>38.89</v>
      </c>
      <c r="E5574">
        <v>47.72</v>
      </c>
    </row>
    <row r="5575" spans="1:5">
      <c r="A5575" s="339">
        <v>89823</v>
      </c>
      <c r="B5575" s="340" t="s">
        <v>10402</v>
      </c>
      <c r="C5575" s="339" t="s">
        <v>63</v>
      </c>
      <c r="D5575" s="341">
        <v>33.06</v>
      </c>
      <c r="E5575">
        <v>40.72</v>
      </c>
    </row>
    <row r="5576" spans="1:5">
      <c r="A5576" s="339">
        <v>89779</v>
      </c>
      <c r="B5576" s="340" t="s">
        <v>10403</v>
      </c>
      <c r="C5576" s="339" t="s">
        <v>63</v>
      </c>
      <c r="D5576" s="341">
        <v>32.229999999999997</v>
      </c>
      <c r="E5576">
        <v>39.51</v>
      </c>
    </row>
    <row r="5577" spans="1:5">
      <c r="A5577" s="339">
        <v>89857</v>
      </c>
      <c r="B5577" s="340" t="s">
        <v>10404</v>
      </c>
      <c r="C5577" s="339" t="s">
        <v>63</v>
      </c>
      <c r="D5577" s="341">
        <v>35.06</v>
      </c>
      <c r="E5577">
        <v>43.67</v>
      </c>
    </row>
    <row r="5578" spans="1:5">
      <c r="A5578" s="339">
        <v>89814</v>
      </c>
      <c r="B5578" s="340" t="s">
        <v>10405</v>
      </c>
      <c r="C5578" s="339" t="s">
        <v>63</v>
      </c>
      <c r="D5578" s="341">
        <v>15.92</v>
      </c>
      <c r="E5578">
        <v>19.260000000000002</v>
      </c>
    </row>
    <row r="5579" spans="1:5">
      <c r="A5579" s="339">
        <v>89754</v>
      </c>
      <c r="B5579" s="340" t="s">
        <v>10406</v>
      </c>
      <c r="C5579" s="339" t="s">
        <v>63</v>
      </c>
      <c r="D5579" s="341">
        <v>19.38</v>
      </c>
      <c r="E5579">
        <v>24.35</v>
      </c>
    </row>
    <row r="5580" spans="1:5">
      <c r="A5580" s="339">
        <v>89819</v>
      </c>
      <c r="B5580" s="340" t="s">
        <v>10407</v>
      </c>
      <c r="C5580" s="339" t="s">
        <v>63</v>
      </c>
      <c r="D5580" s="341">
        <v>22.8</v>
      </c>
      <c r="E5580">
        <v>27.23</v>
      </c>
    </row>
    <row r="5581" spans="1:5">
      <c r="A5581" s="339">
        <v>89776</v>
      </c>
      <c r="B5581" s="340" t="s">
        <v>10408</v>
      </c>
      <c r="C5581" s="339" t="s">
        <v>63</v>
      </c>
      <c r="D5581" s="341">
        <v>24.12</v>
      </c>
      <c r="E5581">
        <v>29.17</v>
      </c>
    </row>
    <row r="5582" spans="1:5">
      <c r="A5582" s="339">
        <v>89821</v>
      </c>
      <c r="B5582" s="340" t="s">
        <v>10409</v>
      </c>
      <c r="C5582" s="339" t="s">
        <v>63</v>
      </c>
      <c r="D5582" s="341">
        <v>17.34</v>
      </c>
      <c r="E5582">
        <v>22.72</v>
      </c>
    </row>
    <row r="5583" spans="1:5">
      <c r="A5583" s="339">
        <v>89778</v>
      </c>
      <c r="B5583" s="340" t="s">
        <v>10410</v>
      </c>
      <c r="C5583" s="339" t="s">
        <v>63</v>
      </c>
      <c r="D5583" s="341">
        <v>16.510000000000002</v>
      </c>
      <c r="E5583">
        <v>21.51</v>
      </c>
    </row>
    <row r="5584" spans="1:5">
      <c r="A5584" s="339">
        <v>89856</v>
      </c>
      <c r="B5584" s="340" t="s">
        <v>10411</v>
      </c>
      <c r="C5584" s="339" t="s">
        <v>63</v>
      </c>
      <c r="D5584" s="341">
        <v>19.34</v>
      </c>
      <c r="E5584">
        <v>25.67</v>
      </c>
    </row>
    <row r="5585" spans="1:5">
      <c r="A5585" s="339">
        <v>89752</v>
      </c>
      <c r="B5585" s="340" t="s">
        <v>10412</v>
      </c>
      <c r="C5585" s="339" t="s">
        <v>63</v>
      </c>
      <c r="D5585" s="341">
        <v>7.38</v>
      </c>
      <c r="E5585">
        <v>9.75</v>
      </c>
    </row>
    <row r="5586" spans="1:5">
      <c r="A5586" s="339">
        <v>89813</v>
      </c>
      <c r="B5586" s="340" t="s">
        <v>10413</v>
      </c>
      <c r="C5586" s="339" t="s">
        <v>63</v>
      </c>
      <c r="D5586" s="341">
        <v>5.12</v>
      </c>
      <c r="E5586">
        <v>6.82</v>
      </c>
    </row>
    <row r="5587" spans="1:5">
      <c r="A5587" s="339">
        <v>89753</v>
      </c>
      <c r="B5587" s="340" t="s">
        <v>10414</v>
      </c>
      <c r="C5587" s="339" t="s">
        <v>63</v>
      </c>
      <c r="D5587" s="341">
        <v>8.64</v>
      </c>
      <c r="E5587">
        <v>11.99</v>
      </c>
    </row>
    <row r="5588" spans="1:5">
      <c r="A5588" s="339">
        <v>89817</v>
      </c>
      <c r="B5588" s="340" t="s">
        <v>10415</v>
      </c>
      <c r="C5588" s="339" t="s">
        <v>63</v>
      </c>
      <c r="D5588" s="341">
        <v>12.76</v>
      </c>
      <c r="E5588">
        <v>17.03</v>
      </c>
    </row>
    <row r="5589" spans="1:5">
      <c r="A5589" s="339">
        <v>89774</v>
      </c>
      <c r="B5589" s="340" t="s">
        <v>10416</v>
      </c>
      <c r="C5589" s="339" t="s">
        <v>63</v>
      </c>
      <c r="D5589" s="341">
        <v>14.11</v>
      </c>
      <c r="E5589">
        <v>19</v>
      </c>
    </row>
    <row r="5590" spans="1:5">
      <c r="A5590" s="339">
        <v>95693</v>
      </c>
      <c r="B5590" s="340" t="s">
        <v>10417</v>
      </c>
      <c r="C5590" s="339" t="s">
        <v>63</v>
      </c>
      <c r="D5590" s="341">
        <v>43.9</v>
      </c>
      <c r="E5590">
        <v>62.18</v>
      </c>
    </row>
    <row r="5591" spans="1:5">
      <c r="A5591" s="339">
        <v>89833</v>
      </c>
      <c r="B5591" s="340" t="s">
        <v>10418</v>
      </c>
      <c r="C5591" s="339" t="s">
        <v>63</v>
      </c>
      <c r="D5591" s="341">
        <v>44.06</v>
      </c>
      <c r="E5591">
        <v>52.44</v>
      </c>
    </row>
    <row r="5592" spans="1:5">
      <c r="A5592" s="339">
        <v>89796</v>
      </c>
      <c r="B5592" s="340" t="s">
        <v>461</v>
      </c>
      <c r="C5592" s="339" t="s">
        <v>63</v>
      </c>
      <c r="D5592" s="341">
        <v>42.41</v>
      </c>
      <c r="E5592">
        <v>50.03</v>
      </c>
    </row>
    <row r="5593" spans="1:5">
      <c r="A5593" s="339">
        <v>89860</v>
      </c>
      <c r="B5593" s="340" t="s">
        <v>10419</v>
      </c>
      <c r="C5593" s="339" t="s">
        <v>63</v>
      </c>
      <c r="D5593" s="341">
        <v>48.06</v>
      </c>
      <c r="E5593">
        <v>58.35</v>
      </c>
    </row>
    <row r="5594" spans="1:5">
      <c r="A5594" s="339">
        <v>89782</v>
      </c>
      <c r="B5594" s="340" t="s">
        <v>10420</v>
      </c>
      <c r="C5594" s="339" t="s">
        <v>63</v>
      </c>
      <c r="D5594" s="341">
        <v>14.22</v>
      </c>
      <c r="E5594">
        <v>19.3</v>
      </c>
    </row>
    <row r="5595" spans="1:5">
      <c r="A5595" s="339">
        <v>89825</v>
      </c>
      <c r="B5595" s="340" t="s">
        <v>10421</v>
      </c>
      <c r="C5595" s="339" t="s">
        <v>63</v>
      </c>
      <c r="D5595" s="341">
        <v>17.14</v>
      </c>
      <c r="E5595">
        <v>18.559999999999999</v>
      </c>
    </row>
    <row r="5596" spans="1:5">
      <c r="A5596" s="339">
        <v>89784</v>
      </c>
      <c r="B5596" s="340" t="s">
        <v>10422</v>
      </c>
      <c r="C5596" s="339" t="s">
        <v>63</v>
      </c>
      <c r="D5596" s="341">
        <v>24.05</v>
      </c>
      <c r="E5596">
        <v>28.72</v>
      </c>
    </row>
    <row r="5597" spans="1:5">
      <c r="A5597" s="339">
        <v>89829</v>
      </c>
      <c r="B5597" s="340" t="s">
        <v>10423</v>
      </c>
      <c r="C5597" s="339" t="s">
        <v>63</v>
      </c>
      <c r="D5597" s="341">
        <v>34.630000000000003</v>
      </c>
      <c r="E5597">
        <v>41.36</v>
      </c>
    </row>
    <row r="5598" spans="1:5">
      <c r="A5598" s="339">
        <v>89786</v>
      </c>
      <c r="B5598" s="340" t="s">
        <v>10424</v>
      </c>
      <c r="C5598" s="339" t="s">
        <v>63</v>
      </c>
      <c r="D5598" s="341">
        <v>37.270000000000003</v>
      </c>
      <c r="E5598">
        <v>45.24</v>
      </c>
    </row>
    <row r="5599" spans="1:5">
      <c r="A5599" s="339">
        <v>104352</v>
      </c>
      <c r="B5599" s="340" t="s">
        <v>10425</v>
      </c>
      <c r="C5599" s="339" t="s">
        <v>63</v>
      </c>
      <c r="D5599" s="341">
        <v>38.090000000000003</v>
      </c>
      <c r="E5599">
        <v>45.74</v>
      </c>
    </row>
    <row r="5600" spans="1:5">
      <c r="A5600" s="339">
        <v>104344</v>
      </c>
      <c r="B5600" s="340" t="s">
        <v>10426</v>
      </c>
      <c r="C5600" s="339" t="s">
        <v>63</v>
      </c>
      <c r="D5600" s="341">
        <v>39.29</v>
      </c>
      <c r="E5600">
        <v>47.52</v>
      </c>
    </row>
    <row r="5601" spans="1:5">
      <c r="A5601" s="339">
        <v>104354</v>
      </c>
      <c r="B5601" s="340" t="s">
        <v>10427</v>
      </c>
      <c r="C5601" s="339" t="s">
        <v>63</v>
      </c>
      <c r="D5601" s="341">
        <v>43.52</v>
      </c>
      <c r="E5601">
        <v>52.72</v>
      </c>
    </row>
    <row r="5602" spans="1:5">
      <c r="A5602" s="339">
        <v>104346</v>
      </c>
      <c r="B5602" s="340" t="s">
        <v>10428</v>
      </c>
      <c r="C5602" s="339" t="s">
        <v>63</v>
      </c>
      <c r="D5602" s="341">
        <v>43.3</v>
      </c>
      <c r="E5602">
        <v>52.41</v>
      </c>
    </row>
    <row r="5603" spans="1:5">
      <c r="A5603" s="339">
        <v>104356</v>
      </c>
      <c r="B5603" s="340" t="s">
        <v>481</v>
      </c>
      <c r="C5603" s="339" t="s">
        <v>63</v>
      </c>
      <c r="D5603" s="341">
        <v>25.75</v>
      </c>
      <c r="E5603">
        <v>35.770000000000003</v>
      </c>
    </row>
    <row r="5604" spans="1:5">
      <c r="A5604" s="339">
        <v>104348</v>
      </c>
      <c r="B5604" s="340" t="s">
        <v>10429</v>
      </c>
      <c r="C5604" s="339" t="s">
        <v>63</v>
      </c>
      <c r="D5604" s="341">
        <v>9.1</v>
      </c>
      <c r="E5604">
        <v>12.94</v>
      </c>
    </row>
    <row r="5605" spans="1:5">
      <c r="A5605" s="339">
        <v>104351</v>
      </c>
      <c r="B5605" s="340" t="s">
        <v>10430</v>
      </c>
      <c r="C5605" s="339" t="s">
        <v>63</v>
      </c>
      <c r="D5605" s="341">
        <v>19.16</v>
      </c>
      <c r="E5605">
        <v>26.9</v>
      </c>
    </row>
    <row r="5606" spans="1:5">
      <c r="A5606" s="339">
        <v>89800</v>
      </c>
      <c r="B5606" s="340" t="s">
        <v>478</v>
      </c>
      <c r="C5606" s="339" t="s">
        <v>202</v>
      </c>
      <c r="D5606" s="341">
        <v>25.48</v>
      </c>
      <c r="E5606">
        <v>38.18</v>
      </c>
    </row>
    <row r="5607" spans="1:5">
      <c r="A5607" s="339">
        <v>89714</v>
      </c>
      <c r="B5607" s="340" t="s">
        <v>455</v>
      </c>
      <c r="C5607" s="339" t="s">
        <v>202</v>
      </c>
      <c r="D5607" s="341">
        <v>34.57</v>
      </c>
      <c r="E5607">
        <v>51.53</v>
      </c>
    </row>
    <row r="5608" spans="1:5">
      <c r="A5608" s="339">
        <v>89848</v>
      </c>
      <c r="B5608" s="340" t="s">
        <v>10431</v>
      </c>
      <c r="C5608" s="339" t="s">
        <v>202</v>
      </c>
      <c r="D5608" s="341">
        <v>24.31</v>
      </c>
      <c r="E5608">
        <v>36.450000000000003</v>
      </c>
    </row>
    <row r="5609" spans="1:5">
      <c r="A5609" s="339">
        <v>89849</v>
      </c>
      <c r="B5609" s="340" t="s">
        <v>10432</v>
      </c>
      <c r="C5609" s="339" t="s">
        <v>202</v>
      </c>
      <c r="D5609" s="341">
        <v>47.77</v>
      </c>
      <c r="E5609">
        <v>72.069999999999993</v>
      </c>
    </row>
    <row r="5610" spans="1:5">
      <c r="A5610" s="339">
        <v>89711</v>
      </c>
      <c r="B5610" s="340" t="s">
        <v>446</v>
      </c>
      <c r="C5610" s="339" t="s">
        <v>202</v>
      </c>
      <c r="D5610" s="341">
        <v>20.05</v>
      </c>
      <c r="E5610">
        <v>29.78</v>
      </c>
    </row>
    <row r="5611" spans="1:5">
      <c r="A5611" s="339">
        <v>89798</v>
      </c>
      <c r="B5611" s="340" t="s">
        <v>475</v>
      </c>
      <c r="C5611" s="339" t="s">
        <v>202</v>
      </c>
      <c r="D5611" s="341">
        <v>10.99</v>
      </c>
      <c r="E5611">
        <v>16.66</v>
      </c>
    </row>
    <row r="5612" spans="1:5">
      <c r="A5612" s="339">
        <v>89712</v>
      </c>
      <c r="B5612" s="340" t="s">
        <v>449</v>
      </c>
      <c r="C5612" s="339" t="s">
        <v>202</v>
      </c>
      <c r="D5612" s="341">
        <v>24.82</v>
      </c>
      <c r="E5612">
        <v>37.01</v>
      </c>
    </row>
    <row r="5613" spans="1:5">
      <c r="A5613" s="339">
        <v>89799</v>
      </c>
      <c r="B5613" s="340" t="s">
        <v>10433</v>
      </c>
      <c r="C5613" s="339" t="s">
        <v>202</v>
      </c>
      <c r="D5613" s="341">
        <v>19.27</v>
      </c>
      <c r="E5613">
        <v>29.02</v>
      </c>
    </row>
    <row r="5614" spans="1:5">
      <c r="A5614" s="339">
        <v>89713</v>
      </c>
      <c r="B5614" s="340" t="s">
        <v>452</v>
      </c>
      <c r="C5614" s="339" t="s">
        <v>202</v>
      </c>
      <c r="D5614" s="341">
        <v>30.75</v>
      </c>
      <c r="E5614">
        <v>45.89</v>
      </c>
    </row>
    <row r="5615" spans="1:5">
      <c r="A5615" s="339">
        <v>89376</v>
      </c>
      <c r="B5615" s="340" t="s">
        <v>10434</v>
      </c>
      <c r="C5615" s="339" t="s">
        <v>63</v>
      </c>
      <c r="D5615" s="341">
        <v>5.68</v>
      </c>
      <c r="E5615">
        <v>7.59</v>
      </c>
    </row>
    <row r="5616" spans="1:5">
      <c r="A5616" s="339">
        <v>89429</v>
      </c>
      <c r="B5616" s="340" t="s">
        <v>10435</v>
      </c>
      <c r="C5616" s="339" t="s">
        <v>63</v>
      </c>
      <c r="D5616" s="341">
        <v>6.1</v>
      </c>
      <c r="E5616">
        <v>8.1</v>
      </c>
    </row>
    <row r="5617" spans="1:5">
      <c r="A5617" s="339">
        <v>89383</v>
      </c>
      <c r="B5617" s="340" t="s">
        <v>10436</v>
      </c>
      <c r="C5617" s="339" t="s">
        <v>63</v>
      </c>
      <c r="D5617" s="341">
        <v>6.61</v>
      </c>
      <c r="E5617">
        <v>8.85</v>
      </c>
    </row>
    <row r="5618" spans="1:5">
      <c r="A5618" s="339">
        <v>89553</v>
      </c>
      <c r="B5618" s="340" t="s">
        <v>10437</v>
      </c>
      <c r="C5618" s="339" t="s">
        <v>63</v>
      </c>
      <c r="D5618" s="341">
        <v>5.73</v>
      </c>
      <c r="E5618">
        <v>7.06</v>
      </c>
    </row>
    <row r="5619" spans="1:5">
      <c r="A5619" s="339">
        <v>89436</v>
      </c>
      <c r="B5619" s="340" t="s">
        <v>10438</v>
      </c>
      <c r="C5619" s="339" t="s">
        <v>63</v>
      </c>
      <c r="D5619" s="341">
        <v>8.1199999999999992</v>
      </c>
      <c r="E5619">
        <v>10.57</v>
      </c>
    </row>
    <row r="5620" spans="1:5">
      <c r="A5620" s="339">
        <v>89391</v>
      </c>
      <c r="B5620" s="340" t="s">
        <v>10439</v>
      </c>
      <c r="C5620" s="339" t="s">
        <v>63</v>
      </c>
      <c r="D5620" s="341">
        <v>8.7200000000000006</v>
      </c>
      <c r="E5620">
        <v>11.43</v>
      </c>
    </row>
    <row r="5621" spans="1:5">
      <c r="A5621" s="339">
        <v>103994</v>
      </c>
      <c r="B5621" s="340" t="s">
        <v>10440</v>
      </c>
      <c r="C5621" s="339" t="s">
        <v>63</v>
      </c>
      <c r="D5621" s="341">
        <v>13.9</v>
      </c>
      <c r="E5621">
        <v>17.38</v>
      </c>
    </row>
    <row r="5622" spans="1:5">
      <c r="A5622" s="339">
        <v>89570</v>
      </c>
      <c r="B5622" s="340" t="s">
        <v>10441</v>
      </c>
      <c r="C5622" s="339" t="s">
        <v>63</v>
      </c>
      <c r="D5622" s="341">
        <v>11.17</v>
      </c>
      <c r="E5622">
        <v>13.49</v>
      </c>
    </row>
    <row r="5623" spans="1:5">
      <c r="A5623" s="339">
        <v>103992</v>
      </c>
      <c r="B5623" s="340" t="s">
        <v>10442</v>
      </c>
      <c r="C5623" s="339" t="s">
        <v>63</v>
      </c>
      <c r="D5623" s="341">
        <v>11.35</v>
      </c>
      <c r="E5623">
        <v>14.51</v>
      </c>
    </row>
    <row r="5624" spans="1:5">
      <c r="A5624" s="339">
        <v>89572</v>
      </c>
      <c r="B5624" s="340" t="s">
        <v>10443</v>
      </c>
      <c r="C5624" s="339" t="s">
        <v>63</v>
      </c>
      <c r="D5624" s="341">
        <v>8.58</v>
      </c>
      <c r="E5624">
        <v>10.44</v>
      </c>
    </row>
    <row r="5625" spans="1:5">
      <c r="A5625" s="339">
        <v>104001</v>
      </c>
      <c r="B5625" s="340" t="s">
        <v>10444</v>
      </c>
      <c r="C5625" s="339" t="s">
        <v>63</v>
      </c>
      <c r="D5625" s="341">
        <v>13.62</v>
      </c>
      <c r="E5625">
        <v>17.170000000000002</v>
      </c>
    </row>
    <row r="5626" spans="1:5">
      <c r="A5626" s="339">
        <v>89596</v>
      </c>
      <c r="B5626" s="340" t="s">
        <v>10445</v>
      </c>
      <c r="C5626" s="339" t="s">
        <v>63</v>
      </c>
      <c r="D5626" s="341">
        <v>10.31</v>
      </c>
      <c r="E5626">
        <v>12.45</v>
      </c>
    </row>
    <row r="5627" spans="1:5">
      <c r="A5627" s="339">
        <v>104002</v>
      </c>
      <c r="B5627" s="340" t="s">
        <v>10446</v>
      </c>
      <c r="C5627" s="339" t="s">
        <v>63</v>
      </c>
      <c r="D5627" s="341">
        <v>17.100000000000001</v>
      </c>
      <c r="E5627">
        <v>21.26</v>
      </c>
    </row>
    <row r="5628" spans="1:5">
      <c r="A5628" s="339">
        <v>89595</v>
      </c>
      <c r="B5628" s="340" t="s">
        <v>10447</v>
      </c>
      <c r="C5628" s="339" t="s">
        <v>63</v>
      </c>
      <c r="D5628" s="341">
        <v>14.08</v>
      </c>
      <c r="E5628">
        <v>16.82</v>
      </c>
    </row>
    <row r="5629" spans="1:5">
      <c r="A5629" s="339">
        <v>89610</v>
      </c>
      <c r="B5629" s="340" t="s">
        <v>10448</v>
      </c>
      <c r="C5629" s="339" t="s">
        <v>63</v>
      </c>
      <c r="D5629" s="341">
        <v>19.04</v>
      </c>
      <c r="E5629">
        <v>22.54</v>
      </c>
    </row>
    <row r="5630" spans="1:5">
      <c r="A5630" s="339">
        <v>89613</v>
      </c>
      <c r="B5630" s="340" t="s">
        <v>10449</v>
      </c>
      <c r="C5630" s="339" t="s">
        <v>63</v>
      </c>
      <c r="D5630" s="341">
        <v>29.58</v>
      </c>
      <c r="E5630">
        <v>34.67</v>
      </c>
    </row>
    <row r="5631" spans="1:5">
      <c r="A5631" s="339">
        <v>89616</v>
      </c>
      <c r="B5631" s="340" t="s">
        <v>10450</v>
      </c>
      <c r="C5631" s="339" t="s">
        <v>63</v>
      </c>
      <c r="D5631" s="341">
        <v>39.479999999999997</v>
      </c>
      <c r="E5631">
        <v>45.95</v>
      </c>
    </row>
    <row r="5632" spans="1:5">
      <c r="A5632" s="339">
        <v>103952</v>
      </c>
      <c r="B5632" s="340" t="s">
        <v>10451</v>
      </c>
      <c r="C5632" s="339" t="s">
        <v>63</v>
      </c>
      <c r="D5632" s="341">
        <v>5.81</v>
      </c>
      <c r="E5632">
        <v>7.76</v>
      </c>
    </row>
    <row r="5633" spans="1:5">
      <c r="A5633" s="339">
        <v>103947</v>
      </c>
      <c r="B5633" s="340" t="s">
        <v>10452</v>
      </c>
      <c r="C5633" s="339" t="s">
        <v>63</v>
      </c>
      <c r="D5633" s="341">
        <v>6.32</v>
      </c>
      <c r="E5633">
        <v>8.51</v>
      </c>
    </row>
    <row r="5634" spans="1:5">
      <c r="A5634" s="339">
        <v>103957</v>
      </c>
      <c r="B5634" s="340" t="s">
        <v>10453</v>
      </c>
      <c r="C5634" s="339" t="s">
        <v>63</v>
      </c>
      <c r="D5634" s="341">
        <v>4.91</v>
      </c>
      <c r="E5634">
        <v>6.1</v>
      </c>
    </row>
    <row r="5635" spans="1:5">
      <c r="A5635" s="339">
        <v>103953</v>
      </c>
      <c r="B5635" s="340" t="s">
        <v>10454</v>
      </c>
      <c r="C5635" s="339" t="s">
        <v>63</v>
      </c>
      <c r="D5635" s="341">
        <v>7.3</v>
      </c>
      <c r="E5635">
        <v>9.61</v>
      </c>
    </row>
    <row r="5636" spans="1:5">
      <c r="A5636" s="339">
        <v>103948</v>
      </c>
      <c r="B5636" s="340" t="s">
        <v>327</v>
      </c>
      <c r="C5636" s="339" t="s">
        <v>63</v>
      </c>
      <c r="D5636" s="341">
        <v>7.9</v>
      </c>
      <c r="E5636">
        <v>10.47</v>
      </c>
    </row>
    <row r="5637" spans="1:5">
      <c r="A5637" s="339">
        <v>103958</v>
      </c>
      <c r="B5637" s="340" t="s">
        <v>10455</v>
      </c>
      <c r="C5637" s="339" t="s">
        <v>63</v>
      </c>
      <c r="D5637" s="341">
        <v>9.91</v>
      </c>
      <c r="E5637">
        <v>11.98</v>
      </c>
    </row>
    <row r="5638" spans="1:5">
      <c r="A5638" s="339">
        <v>104009</v>
      </c>
      <c r="B5638" s="340" t="s">
        <v>10456</v>
      </c>
      <c r="C5638" s="339" t="s">
        <v>63</v>
      </c>
      <c r="D5638" s="341">
        <v>13.14</v>
      </c>
      <c r="E5638">
        <v>16.71</v>
      </c>
    </row>
    <row r="5639" spans="1:5">
      <c r="A5639" s="339">
        <v>103959</v>
      </c>
      <c r="B5639" s="340" t="s">
        <v>10457</v>
      </c>
      <c r="C5639" s="339" t="s">
        <v>63</v>
      </c>
      <c r="D5639" s="341">
        <v>14.77</v>
      </c>
      <c r="E5639">
        <v>17.55</v>
      </c>
    </row>
    <row r="5640" spans="1:5">
      <c r="A5640" s="339">
        <v>103962</v>
      </c>
      <c r="B5640" s="340" t="s">
        <v>10458</v>
      </c>
      <c r="C5640" s="339" t="s">
        <v>63</v>
      </c>
      <c r="D5640" s="341">
        <v>6.33</v>
      </c>
      <c r="E5640">
        <v>7.75</v>
      </c>
    </row>
    <row r="5641" spans="1:5">
      <c r="A5641" s="339">
        <v>103954</v>
      </c>
      <c r="B5641" s="340" t="s">
        <v>10459</v>
      </c>
      <c r="C5641" s="339" t="s">
        <v>63</v>
      </c>
      <c r="D5641" s="341">
        <v>8.64</v>
      </c>
      <c r="E5641">
        <v>11.13</v>
      </c>
    </row>
    <row r="5642" spans="1:5">
      <c r="A5642" s="339">
        <v>103949</v>
      </c>
      <c r="B5642" s="340" t="s">
        <v>10460</v>
      </c>
      <c r="C5642" s="339" t="s">
        <v>63</v>
      </c>
      <c r="D5642" s="341">
        <v>9.1999999999999993</v>
      </c>
      <c r="E5642">
        <v>11.96</v>
      </c>
    </row>
    <row r="5643" spans="1:5">
      <c r="A5643" s="339">
        <v>103964</v>
      </c>
      <c r="B5643" s="340" t="s">
        <v>10461</v>
      </c>
      <c r="C5643" s="339" t="s">
        <v>63</v>
      </c>
      <c r="D5643" s="341">
        <v>8.0399999999999991</v>
      </c>
      <c r="E5643">
        <v>9.7899999999999991</v>
      </c>
    </row>
    <row r="5644" spans="1:5">
      <c r="A5644" s="339">
        <v>104014</v>
      </c>
      <c r="B5644" s="340" t="s">
        <v>10462</v>
      </c>
      <c r="C5644" s="339" t="s">
        <v>63</v>
      </c>
      <c r="D5644" s="341">
        <v>10.65</v>
      </c>
      <c r="E5644">
        <v>13.6</v>
      </c>
    </row>
    <row r="5645" spans="1:5">
      <c r="A5645" s="339">
        <v>103966</v>
      </c>
      <c r="B5645" s="340" t="s">
        <v>10463</v>
      </c>
      <c r="C5645" s="339" t="s">
        <v>63</v>
      </c>
      <c r="D5645" s="341">
        <v>9.5</v>
      </c>
      <c r="E5645">
        <v>11.46</v>
      </c>
    </row>
    <row r="5646" spans="1:5">
      <c r="A5646" s="339">
        <v>103999</v>
      </c>
      <c r="B5646" s="340" t="s">
        <v>10464</v>
      </c>
      <c r="C5646" s="339" t="s">
        <v>63</v>
      </c>
      <c r="D5646" s="341">
        <v>12.36</v>
      </c>
      <c r="E5646">
        <v>15.64</v>
      </c>
    </row>
    <row r="5647" spans="1:5">
      <c r="A5647" s="339">
        <v>103967</v>
      </c>
      <c r="B5647" s="340" t="s">
        <v>10465</v>
      </c>
      <c r="C5647" s="339" t="s">
        <v>63</v>
      </c>
      <c r="D5647" s="341">
        <v>11.42</v>
      </c>
      <c r="E5647">
        <v>13.72</v>
      </c>
    </row>
    <row r="5648" spans="1:5">
      <c r="A5648" s="339">
        <v>104003</v>
      </c>
      <c r="B5648" s="340" t="s">
        <v>10466</v>
      </c>
      <c r="C5648" s="339" t="s">
        <v>63</v>
      </c>
      <c r="D5648" s="341">
        <v>14.44</v>
      </c>
      <c r="E5648">
        <v>18.16</v>
      </c>
    </row>
    <row r="5649" spans="1:5">
      <c r="A5649" s="339">
        <v>103968</v>
      </c>
      <c r="B5649" s="340" t="s">
        <v>10467</v>
      </c>
      <c r="C5649" s="339" t="s">
        <v>63</v>
      </c>
      <c r="D5649" s="341">
        <v>16.23</v>
      </c>
      <c r="E5649">
        <v>19.239999999999998</v>
      </c>
    </row>
    <row r="5650" spans="1:5">
      <c r="A5650" s="339">
        <v>103969</v>
      </c>
      <c r="B5650" s="340" t="s">
        <v>10468</v>
      </c>
      <c r="C5650" s="339" t="s">
        <v>63</v>
      </c>
      <c r="D5650" s="341">
        <v>19.11</v>
      </c>
      <c r="E5650">
        <v>22.64</v>
      </c>
    </row>
    <row r="5651" spans="1:5">
      <c r="A5651" s="339">
        <v>103971</v>
      </c>
      <c r="B5651" s="340" t="s">
        <v>10469</v>
      </c>
      <c r="C5651" s="339" t="s">
        <v>63</v>
      </c>
      <c r="D5651" s="341">
        <v>24.28</v>
      </c>
      <c r="E5651">
        <v>28.65</v>
      </c>
    </row>
    <row r="5652" spans="1:5">
      <c r="A5652" s="339">
        <v>103972</v>
      </c>
      <c r="B5652" s="340" t="s">
        <v>10470</v>
      </c>
      <c r="C5652" s="339" t="s">
        <v>63</v>
      </c>
      <c r="D5652" s="341">
        <v>28.14</v>
      </c>
      <c r="E5652">
        <v>33.03</v>
      </c>
    </row>
    <row r="5653" spans="1:5">
      <c r="A5653" s="339">
        <v>103993</v>
      </c>
      <c r="B5653" s="340" t="s">
        <v>324</v>
      </c>
      <c r="C5653" s="339" t="s">
        <v>63</v>
      </c>
      <c r="D5653" s="341">
        <v>9.7799999999999994</v>
      </c>
      <c r="E5653">
        <v>12.67</v>
      </c>
    </row>
    <row r="5654" spans="1:5">
      <c r="A5654" s="339">
        <v>89407</v>
      </c>
      <c r="B5654" s="340" t="s">
        <v>10471</v>
      </c>
      <c r="C5654" s="339" t="s">
        <v>63</v>
      </c>
      <c r="D5654" s="341">
        <v>8.86</v>
      </c>
      <c r="E5654">
        <v>11.87</v>
      </c>
    </row>
    <row r="5655" spans="1:5">
      <c r="A5655" s="339">
        <v>89361</v>
      </c>
      <c r="B5655" s="340" t="s">
        <v>333</v>
      </c>
      <c r="C5655" s="339" t="s">
        <v>63</v>
      </c>
      <c r="D5655" s="341">
        <v>9.56</v>
      </c>
      <c r="E5655">
        <v>12.89</v>
      </c>
    </row>
    <row r="5656" spans="1:5">
      <c r="A5656" s="339">
        <v>89490</v>
      </c>
      <c r="B5656" s="340" t="s">
        <v>10472</v>
      </c>
      <c r="C5656" s="339" t="s">
        <v>63</v>
      </c>
      <c r="D5656" s="341">
        <v>7.09</v>
      </c>
      <c r="E5656">
        <v>8.9700000000000006</v>
      </c>
    </row>
    <row r="5657" spans="1:5">
      <c r="A5657" s="339">
        <v>89411</v>
      </c>
      <c r="B5657" s="340" t="s">
        <v>10473</v>
      </c>
      <c r="C5657" s="339" t="s">
        <v>63</v>
      </c>
      <c r="D5657" s="341">
        <v>10.4</v>
      </c>
      <c r="E5657">
        <v>13.83</v>
      </c>
    </row>
    <row r="5658" spans="1:5">
      <c r="A5658" s="339">
        <v>89365</v>
      </c>
      <c r="B5658" s="340" t="s">
        <v>10474</v>
      </c>
      <c r="C5658" s="339" t="s">
        <v>63</v>
      </c>
      <c r="D5658" s="341">
        <v>11.2</v>
      </c>
      <c r="E5658">
        <v>15.03</v>
      </c>
    </row>
    <row r="5659" spans="1:5">
      <c r="A5659" s="339">
        <v>89496</v>
      </c>
      <c r="B5659" s="340" t="s">
        <v>10475</v>
      </c>
      <c r="C5659" s="339" t="s">
        <v>63</v>
      </c>
      <c r="D5659" s="341">
        <v>10.24</v>
      </c>
      <c r="E5659">
        <v>12.77</v>
      </c>
    </row>
    <row r="5660" spans="1:5">
      <c r="A5660" s="339">
        <v>89416</v>
      </c>
      <c r="B5660" s="340" t="s">
        <v>10476</v>
      </c>
      <c r="C5660" s="339" t="s">
        <v>63</v>
      </c>
      <c r="D5660" s="341">
        <v>14.09</v>
      </c>
      <c r="E5660">
        <v>18.43</v>
      </c>
    </row>
    <row r="5661" spans="1:5">
      <c r="A5661" s="339">
        <v>89370</v>
      </c>
      <c r="B5661" s="340" t="s">
        <v>10477</v>
      </c>
      <c r="C5661" s="339" t="s">
        <v>63</v>
      </c>
      <c r="D5661" s="341">
        <v>15.06</v>
      </c>
      <c r="E5661">
        <v>19.84</v>
      </c>
    </row>
    <row r="5662" spans="1:5">
      <c r="A5662" s="339">
        <v>89500</v>
      </c>
      <c r="B5662" s="340" t="s">
        <v>10478</v>
      </c>
      <c r="C5662" s="339" t="s">
        <v>63</v>
      </c>
      <c r="D5662" s="341">
        <v>12.52</v>
      </c>
      <c r="E5662">
        <v>15.59</v>
      </c>
    </row>
    <row r="5663" spans="1:5">
      <c r="A5663" s="339">
        <v>103983</v>
      </c>
      <c r="B5663" s="340" t="s">
        <v>10479</v>
      </c>
      <c r="C5663" s="339" t="s">
        <v>63</v>
      </c>
      <c r="D5663" s="341">
        <v>16.940000000000001</v>
      </c>
      <c r="E5663">
        <v>22.09</v>
      </c>
    </row>
    <row r="5664" spans="1:5">
      <c r="A5664" s="339">
        <v>89504</v>
      </c>
      <c r="B5664" s="340" t="s">
        <v>10480</v>
      </c>
      <c r="C5664" s="339" t="s">
        <v>63</v>
      </c>
      <c r="D5664" s="341">
        <v>18.43</v>
      </c>
      <c r="E5664">
        <v>22.5</v>
      </c>
    </row>
    <row r="5665" spans="1:5">
      <c r="A5665" s="339">
        <v>103987</v>
      </c>
      <c r="B5665" s="340" t="s">
        <v>10481</v>
      </c>
      <c r="C5665" s="339" t="s">
        <v>63</v>
      </c>
      <c r="D5665" s="341">
        <v>23.61</v>
      </c>
      <c r="E5665">
        <v>30.11</v>
      </c>
    </row>
    <row r="5666" spans="1:5">
      <c r="A5666" s="339">
        <v>89510</v>
      </c>
      <c r="B5666" s="340" t="s">
        <v>10482</v>
      </c>
      <c r="C5666" s="339" t="s">
        <v>63</v>
      </c>
      <c r="D5666" s="341">
        <v>26.17</v>
      </c>
      <c r="E5666">
        <v>31.61</v>
      </c>
    </row>
    <row r="5667" spans="1:5">
      <c r="A5667" s="339">
        <v>89519</v>
      </c>
      <c r="B5667" s="340" t="s">
        <v>10483</v>
      </c>
      <c r="C5667" s="339" t="s">
        <v>63</v>
      </c>
      <c r="D5667" s="341">
        <v>45.54</v>
      </c>
      <c r="E5667">
        <v>54.1</v>
      </c>
    </row>
    <row r="5668" spans="1:5">
      <c r="A5668" s="339">
        <v>89527</v>
      </c>
      <c r="B5668" s="340" t="s">
        <v>10484</v>
      </c>
      <c r="C5668" s="339" t="s">
        <v>63</v>
      </c>
      <c r="D5668" s="341">
        <v>54.86</v>
      </c>
      <c r="E5668">
        <v>64.849999999999994</v>
      </c>
    </row>
    <row r="5669" spans="1:5">
      <c r="A5669" s="339">
        <v>89406</v>
      </c>
      <c r="B5669" s="340" t="s">
        <v>10485</v>
      </c>
      <c r="C5669" s="339" t="s">
        <v>63</v>
      </c>
      <c r="D5669" s="341">
        <v>8.7799999999999994</v>
      </c>
      <c r="E5669">
        <v>11.78</v>
      </c>
    </row>
    <row r="5670" spans="1:5">
      <c r="A5670" s="339">
        <v>89360</v>
      </c>
      <c r="B5670" s="340" t="s">
        <v>330</v>
      </c>
      <c r="C5670" s="339" t="s">
        <v>63</v>
      </c>
      <c r="D5670" s="341">
        <v>9.48</v>
      </c>
      <c r="E5670">
        <v>12.8</v>
      </c>
    </row>
    <row r="5671" spans="1:5">
      <c r="A5671" s="339">
        <v>89489</v>
      </c>
      <c r="B5671" s="340" t="s">
        <v>10486</v>
      </c>
      <c r="C5671" s="339" t="s">
        <v>63</v>
      </c>
      <c r="D5671" s="341">
        <v>7.61</v>
      </c>
      <c r="E5671">
        <v>9.58</v>
      </c>
    </row>
    <row r="5672" spans="1:5">
      <c r="A5672" s="339">
        <v>89410</v>
      </c>
      <c r="B5672" s="340" t="s">
        <v>10487</v>
      </c>
      <c r="C5672" s="339" t="s">
        <v>63</v>
      </c>
      <c r="D5672" s="341">
        <v>10.92</v>
      </c>
      <c r="E5672">
        <v>14.44</v>
      </c>
    </row>
    <row r="5673" spans="1:5">
      <c r="A5673" s="339">
        <v>89364</v>
      </c>
      <c r="B5673" s="340" t="s">
        <v>336</v>
      </c>
      <c r="C5673" s="339" t="s">
        <v>63</v>
      </c>
      <c r="D5673" s="341">
        <v>11.72</v>
      </c>
      <c r="E5673">
        <v>15.64</v>
      </c>
    </row>
    <row r="5674" spans="1:5">
      <c r="A5674" s="339">
        <v>89494</v>
      </c>
      <c r="B5674" s="340" t="s">
        <v>10488</v>
      </c>
      <c r="C5674" s="339" t="s">
        <v>63</v>
      </c>
      <c r="D5674" s="341">
        <v>12.19</v>
      </c>
      <c r="E5674">
        <v>15.05</v>
      </c>
    </row>
    <row r="5675" spans="1:5">
      <c r="A5675" s="339">
        <v>89415</v>
      </c>
      <c r="B5675" s="340" t="s">
        <v>10489</v>
      </c>
      <c r="C5675" s="339" t="s">
        <v>63</v>
      </c>
      <c r="D5675" s="341">
        <v>16.04</v>
      </c>
      <c r="E5675">
        <v>20.71</v>
      </c>
    </row>
    <row r="5676" spans="1:5">
      <c r="A5676" s="339">
        <v>89369</v>
      </c>
      <c r="B5676" s="340" t="s">
        <v>339</v>
      </c>
      <c r="C5676" s="339" t="s">
        <v>63</v>
      </c>
      <c r="D5676" s="341">
        <v>17.010000000000002</v>
      </c>
      <c r="E5676">
        <v>22.12</v>
      </c>
    </row>
    <row r="5677" spans="1:5">
      <c r="A5677" s="339">
        <v>89499</v>
      </c>
      <c r="B5677" s="340" t="s">
        <v>10490</v>
      </c>
      <c r="C5677" s="339" t="s">
        <v>63</v>
      </c>
      <c r="D5677" s="341">
        <v>19.010000000000002</v>
      </c>
      <c r="E5677">
        <v>23.16</v>
      </c>
    </row>
    <row r="5678" spans="1:5">
      <c r="A5678" s="339">
        <v>103982</v>
      </c>
      <c r="B5678" s="340" t="s">
        <v>342</v>
      </c>
      <c r="C5678" s="339" t="s">
        <v>63</v>
      </c>
      <c r="D5678" s="341">
        <v>23.43</v>
      </c>
      <c r="E5678">
        <v>29.66</v>
      </c>
    </row>
    <row r="5679" spans="1:5">
      <c r="A5679" s="339">
        <v>89503</v>
      </c>
      <c r="B5679" s="340" t="s">
        <v>10491</v>
      </c>
      <c r="C5679" s="339" t="s">
        <v>63</v>
      </c>
      <c r="D5679" s="341">
        <v>22.13</v>
      </c>
      <c r="E5679">
        <v>26.82</v>
      </c>
    </row>
    <row r="5680" spans="1:5">
      <c r="A5680" s="339">
        <v>103986</v>
      </c>
      <c r="B5680" s="340" t="s">
        <v>10492</v>
      </c>
      <c r="C5680" s="339" t="s">
        <v>63</v>
      </c>
      <c r="D5680" s="341">
        <v>27.31</v>
      </c>
      <c r="E5680">
        <v>34.43</v>
      </c>
    </row>
    <row r="5681" spans="1:5">
      <c r="A5681" s="339">
        <v>89507</v>
      </c>
      <c r="B5681" s="340" t="s">
        <v>10493</v>
      </c>
      <c r="C5681" s="339" t="s">
        <v>63</v>
      </c>
      <c r="D5681" s="341">
        <v>44.96</v>
      </c>
      <c r="E5681">
        <v>53.53</v>
      </c>
    </row>
    <row r="5682" spans="1:5">
      <c r="A5682" s="339">
        <v>89517</v>
      </c>
      <c r="B5682" s="340" t="s">
        <v>10494</v>
      </c>
      <c r="C5682" s="339" t="s">
        <v>63</v>
      </c>
      <c r="D5682" s="341">
        <v>66.56</v>
      </c>
      <c r="E5682">
        <v>78.62</v>
      </c>
    </row>
    <row r="5683" spans="1:5">
      <c r="A5683" s="339">
        <v>89525</v>
      </c>
      <c r="B5683" s="340" t="s">
        <v>10495</v>
      </c>
      <c r="C5683" s="339" t="s">
        <v>63</v>
      </c>
      <c r="D5683" s="341">
        <v>83.63</v>
      </c>
      <c r="E5683">
        <v>98.41</v>
      </c>
    </row>
    <row r="5684" spans="1:5">
      <c r="A5684" s="339">
        <v>89423</v>
      </c>
      <c r="B5684" s="340" t="s">
        <v>10496</v>
      </c>
      <c r="C5684" s="339" t="s">
        <v>63</v>
      </c>
      <c r="D5684" s="341">
        <v>9.59</v>
      </c>
      <c r="E5684">
        <v>12.13</v>
      </c>
    </row>
    <row r="5685" spans="1:5">
      <c r="A5685" s="339">
        <v>89377</v>
      </c>
      <c r="B5685" s="340" t="s">
        <v>10497</v>
      </c>
      <c r="C5685" s="339" t="s">
        <v>63</v>
      </c>
      <c r="D5685" s="341">
        <v>10.07</v>
      </c>
      <c r="E5685">
        <v>12.81</v>
      </c>
    </row>
    <row r="5686" spans="1:5">
      <c r="A5686" s="339">
        <v>89540</v>
      </c>
      <c r="B5686" s="340" t="s">
        <v>10498</v>
      </c>
      <c r="C5686" s="339" t="s">
        <v>63</v>
      </c>
      <c r="D5686" s="341">
        <v>10.07</v>
      </c>
      <c r="E5686">
        <v>12.09</v>
      </c>
    </row>
    <row r="5687" spans="1:5">
      <c r="A5687" s="339">
        <v>89430</v>
      </c>
      <c r="B5687" s="340" t="s">
        <v>10499</v>
      </c>
      <c r="C5687" s="339" t="s">
        <v>63</v>
      </c>
      <c r="D5687" s="341">
        <v>12.28</v>
      </c>
      <c r="E5687">
        <v>15.34</v>
      </c>
    </row>
    <row r="5688" spans="1:5">
      <c r="A5688" s="339">
        <v>89384</v>
      </c>
      <c r="B5688" s="340" t="s">
        <v>10500</v>
      </c>
      <c r="C5688" s="339" t="s">
        <v>63</v>
      </c>
      <c r="D5688" s="341">
        <v>12.82</v>
      </c>
      <c r="E5688">
        <v>16.149999999999999</v>
      </c>
    </row>
    <row r="5689" spans="1:5">
      <c r="A5689" s="339">
        <v>89555</v>
      </c>
      <c r="B5689" s="340" t="s">
        <v>10501</v>
      </c>
      <c r="C5689" s="339" t="s">
        <v>63</v>
      </c>
      <c r="D5689" s="341">
        <v>20.64</v>
      </c>
      <c r="E5689">
        <v>24.48</v>
      </c>
    </row>
    <row r="5690" spans="1:5">
      <c r="A5690" s="339">
        <v>89437</v>
      </c>
      <c r="B5690" s="340" t="s">
        <v>10502</v>
      </c>
      <c r="C5690" s="339" t="s">
        <v>63</v>
      </c>
      <c r="D5690" s="341">
        <v>23.21</v>
      </c>
      <c r="E5690">
        <v>28.24</v>
      </c>
    </row>
    <row r="5691" spans="1:5">
      <c r="A5691" s="339">
        <v>89392</v>
      </c>
      <c r="B5691" s="340" t="s">
        <v>10503</v>
      </c>
      <c r="C5691" s="339" t="s">
        <v>63</v>
      </c>
      <c r="D5691" s="341">
        <v>23.86</v>
      </c>
      <c r="E5691">
        <v>29.19</v>
      </c>
    </row>
    <row r="5692" spans="1:5">
      <c r="A5692" s="339">
        <v>89405</v>
      </c>
      <c r="B5692" s="340" t="s">
        <v>10504</v>
      </c>
      <c r="C5692" s="339" t="s">
        <v>63</v>
      </c>
      <c r="D5692" s="341">
        <v>7.82</v>
      </c>
      <c r="E5692">
        <v>10.66</v>
      </c>
    </row>
    <row r="5693" spans="1:5">
      <c r="A5693" s="339">
        <v>89359</v>
      </c>
      <c r="B5693" s="340" t="s">
        <v>369</v>
      </c>
      <c r="C5693" s="339" t="s">
        <v>63</v>
      </c>
      <c r="D5693" s="341">
        <v>8.52</v>
      </c>
      <c r="E5693">
        <v>11.68</v>
      </c>
    </row>
    <row r="5694" spans="1:5">
      <c r="A5694" s="339">
        <v>89485</v>
      </c>
      <c r="B5694" s="340" t="s">
        <v>10505</v>
      </c>
      <c r="C5694" s="339" t="s">
        <v>63</v>
      </c>
      <c r="D5694" s="341">
        <v>6.15</v>
      </c>
      <c r="E5694">
        <v>7.88</v>
      </c>
    </row>
    <row r="5695" spans="1:5">
      <c r="A5695" s="339">
        <v>89409</v>
      </c>
      <c r="B5695" s="340" t="s">
        <v>10506</v>
      </c>
      <c r="C5695" s="339" t="s">
        <v>63</v>
      </c>
      <c r="D5695" s="341">
        <v>9.4600000000000009</v>
      </c>
      <c r="E5695">
        <v>12.74</v>
      </c>
    </row>
    <row r="5696" spans="1:5">
      <c r="A5696" s="339">
        <v>89363</v>
      </c>
      <c r="B5696" s="340" t="s">
        <v>10507</v>
      </c>
      <c r="C5696" s="339" t="s">
        <v>63</v>
      </c>
      <c r="D5696" s="341">
        <v>10.26</v>
      </c>
      <c r="E5696">
        <v>13.94</v>
      </c>
    </row>
    <row r="5697" spans="1:5">
      <c r="A5697" s="339">
        <v>89493</v>
      </c>
      <c r="B5697" s="340" t="s">
        <v>10508</v>
      </c>
      <c r="C5697" s="339" t="s">
        <v>63</v>
      </c>
      <c r="D5697" s="341">
        <v>9.92</v>
      </c>
      <c r="E5697">
        <v>12.4</v>
      </c>
    </row>
    <row r="5698" spans="1:5">
      <c r="A5698" s="339">
        <v>89414</v>
      </c>
      <c r="B5698" s="340" t="s">
        <v>10509</v>
      </c>
      <c r="C5698" s="339" t="s">
        <v>63</v>
      </c>
      <c r="D5698" s="341">
        <v>13.77</v>
      </c>
      <c r="E5698">
        <v>18.059999999999999</v>
      </c>
    </row>
    <row r="5699" spans="1:5">
      <c r="A5699" s="339">
        <v>89368</v>
      </c>
      <c r="B5699" s="340" t="s">
        <v>10510</v>
      </c>
      <c r="C5699" s="339" t="s">
        <v>63</v>
      </c>
      <c r="D5699" s="341">
        <v>14.74</v>
      </c>
      <c r="E5699">
        <v>19.47</v>
      </c>
    </row>
    <row r="5700" spans="1:5">
      <c r="A5700" s="339">
        <v>89498</v>
      </c>
      <c r="B5700" s="340" t="s">
        <v>372</v>
      </c>
      <c r="C5700" s="339" t="s">
        <v>63</v>
      </c>
      <c r="D5700" s="341">
        <v>13.05</v>
      </c>
      <c r="E5700">
        <v>16.21</v>
      </c>
    </row>
    <row r="5701" spans="1:5">
      <c r="A5701" s="339">
        <v>103981</v>
      </c>
      <c r="B5701" s="340" t="s">
        <v>10511</v>
      </c>
      <c r="C5701" s="339" t="s">
        <v>63</v>
      </c>
      <c r="D5701" s="341">
        <v>17.47</v>
      </c>
      <c r="E5701">
        <v>22.71</v>
      </c>
    </row>
    <row r="5702" spans="1:5">
      <c r="A5702" s="339">
        <v>89502</v>
      </c>
      <c r="B5702" s="340" t="s">
        <v>10512</v>
      </c>
      <c r="C5702" s="339" t="s">
        <v>63</v>
      </c>
      <c r="D5702" s="341">
        <v>16.670000000000002</v>
      </c>
      <c r="E5702">
        <v>20.45</v>
      </c>
    </row>
    <row r="5703" spans="1:5">
      <c r="A5703" s="339">
        <v>103985</v>
      </c>
      <c r="B5703" s="340" t="s">
        <v>10513</v>
      </c>
      <c r="C5703" s="339" t="s">
        <v>63</v>
      </c>
      <c r="D5703" s="341">
        <v>21.85</v>
      </c>
      <c r="E5703">
        <v>28.06</v>
      </c>
    </row>
    <row r="5704" spans="1:5">
      <c r="A5704" s="339">
        <v>89506</v>
      </c>
      <c r="B5704" s="340" t="s">
        <v>10514</v>
      </c>
      <c r="C5704" s="339" t="s">
        <v>63</v>
      </c>
      <c r="D5704" s="341">
        <v>38.19</v>
      </c>
      <c r="E5704">
        <v>45.63</v>
      </c>
    </row>
    <row r="5705" spans="1:5">
      <c r="A5705" s="339">
        <v>89515</v>
      </c>
      <c r="B5705" s="340" t="s">
        <v>10515</v>
      </c>
      <c r="C5705" s="339" t="s">
        <v>63</v>
      </c>
      <c r="D5705" s="341">
        <v>79.2</v>
      </c>
      <c r="E5705">
        <v>93.37</v>
      </c>
    </row>
    <row r="5706" spans="1:5">
      <c r="A5706" s="339">
        <v>89523</v>
      </c>
      <c r="B5706" s="340" t="s">
        <v>10516</v>
      </c>
      <c r="C5706" s="339" t="s">
        <v>63</v>
      </c>
      <c r="D5706" s="341">
        <v>96.81</v>
      </c>
      <c r="E5706">
        <v>113.79</v>
      </c>
    </row>
    <row r="5707" spans="1:5">
      <c r="A5707" s="339">
        <v>90373</v>
      </c>
      <c r="B5707" s="340" t="s">
        <v>1995</v>
      </c>
      <c r="C5707" s="339" t="s">
        <v>63</v>
      </c>
      <c r="D5707" s="341">
        <v>12.84</v>
      </c>
      <c r="E5707">
        <v>16.68</v>
      </c>
    </row>
    <row r="5708" spans="1:5">
      <c r="A5708" s="339">
        <v>89366</v>
      </c>
      <c r="B5708" s="340" t="s">
        <v>1994</v>
      </c>
      <c r="C5708" s="339" t="s">
        <v>63</v>
      </c>
      <c r="D5708" s="341">
        <v>16.02</v>
      </c>
      <c r="E5708">
        <v>20.55</v>
      </c>
    </row>
    <row r="5709" spans="1:5">
      <c r="A5709" s="339">
        <v>89404</v>
      </c>
      <c r="B5709" s="340" t="s">
        <v>10517</v>
      </c>
      <c r="C5709" s="339" t="s">
        <v>63</v>
      </c>
      <c r="D5709" s="341">
        <v>7.29</v>
      </c>
      <c r="E5709">
        <v>10.039999999999999</v>
      </c>
    </row>
    <row r="5710" spans="1:5">
      <c r="A5710" s="339">
        <v>89358</v>
      </c>
      <c r="B5710" s="340" t="s">
        <v>348</v>
      </c>
      <c r="C5710" s="339" t="s">
        <v>63</v>
      </c>
      <c r="D5710" s="341">
        <v>7.99</v>
      </c>
      <c r="E5710">
        <v>11.06</v>
      </c>
    </row>
    <row r="5711" spans="1:5">
      <c r="A5711" s="339">
        <v>89481</v>
      </c>
      <c r="B5711" s="340" t="s">
        <v>10518</v>
      </c>
      <c r="C5711" s="339" t="s">
        <v>63</v>
      </c>
      <c r="D5711" s="341">
        <v>5.39</v>
      </c>
      <c r="E5711">
        <v>6.99</v>
      </c>
    </row>
    <row r="5712" spans="1:5">
      <c r="A5712" s="339">
        <v>89408</v>
      </c>
      <c r="B5712" s="340" t="s">
        <v>10519</v>
      </c>
      <c r="C5712" s="339" t="s">
        <v>63</v>
      </c>
      <c r="D5712" s="341">
        <v>8.6999999999999993</v>
      </c>
      <c r="E5712">
        <v>11.85</v>
      </c>
    </row>
    <row r="5713" spans="1:5">
      <c r="A5713" s="339">
        <v>89362</v>
      </c>
      <c r="B5713" s="340" t="s">
        <v>351</v>
      </c>
      <c r="C5713" s="339" t="s">
        <v>63</v>
      </c>
      <c r="D5713" s="341">
        <v>9.5</v>
      </c>
      <c r="E5713">
        <v>13.05</v>
      </c>
    </row>
    <row r="5714" spans="1:5">
      <c r="A5714" s="339">
        <v>89412</v>
      </c>
      <c r="B5714" s="340" t="s">
        <v>10520</v>
      </c>
      <c r="C5714" s="339" t="s">
        <v>63</v>
      </c>
      <c r="D5714" s="341">
        <v>9.7200000000000006</v>
      </c>
      <c r="E5714">
        <v>12.97</v>
      </c>
    </row>
    <row r="5715" spans="1:5">
      <c r="A5715" s="339">
        <v>89492</v>
      </c>
      <c r="B5715" s="340" t="s">
        <v>10521</v>
      </c>
      <c r="C5715" s="339" t="s">
        <v>63</v>
      </c>
      <c r="D5715" s="341">
        <v>8.23</v>
      </c>
      <c r="E5715">
        <v>10.43</v>
      </c>
    </row>
    <row r="5716" spans="1:5">
      <c r="A5716" s="339">
        <v>89413</v>
      </c>
      <c r="B5716" s="340" t="s">
        <v>10522</v>
      </c>
      <c r="C5716" s="339" t="s">
        <v>63</v>
      </c>
      <c r="D5716" s="341">
        <v>12.08</v>
      </c>
      <c r="E5716">
        <v>16.09</v>
      </c>
    </row>
    <row r="5717" spans="1:5">
      <c r="A5717" s="339">
        <v>89367</v>
      </c>
      <c r="B5717" s="340" t="s">
        <v>354</v>
      </c>
      <c r="C5717" s="339" t="s">
        <v>63</v>
      </c>
      <c r="D5717" s="341">
        <v>13.05</v>
      </c>
      <c r="E5717">
        <v>17.5</v>
      </c>
    </row>
    <row r="5718" spans="1:5">
      <c r="A5718" s="339">
        <v>89497</v>
      </c>
      <c r="B5718" s="340" t="s">
        <v>10523</v>
      </c>
      <c r="C5718" s="339" t="s">
        <v>63</v>
      </c>
      <c r="D5718" s="341">
        <v>13</v>
      </c>
      <c r="E5718">
        <v>16.14</v>
      </c>
    </row>
    <row r="5719" spans="1:5">
      <c r="A5719" s="339">
        <v>103980</v>
      </c>
      <c r="B5719" s="340" t="s">
        <v>357</v>
      </c>
      <c r="C5719" s="339" t="s">
        <v>63</v>
      </c>
      <c r="D5719" s="341">
        <v>17.420000000000002</v>
      </c>
      <c r="E5719">
        <v>22.64</v>
      </c>
    </row>
    <row r="5720" spans="1:5">
      <c r="A5720" s="339">
        <v>89501</v>
      </c>
      <c r="B5720" s="340" t="s">
        <v>10524</v>
      </c>
      <c r="C5720" s="339" t="s">
        <v>63</v>
      </c>
      <c r="D5720" s="341">
        <v>14.22</v>
      </c>
      <c r="E5720">
        <v>17.59</v>
      </c>
    </row>
    <row r="5721" spans="1:5">
      <c r="A5721" s="339">
        <v>103984</v>
      </c>
      <c r="B5721" s="340" t="s">
        <v>10525</v>
      </c>
      <c r="C5721" s="339" t="s">
        <v>63</v>
      </c>
      <c r="D5721" s="341">
        <v>19.399999999999999</v>
      </c>
      <c r="E5721">
        <v>25.2</v>
      </c>
    </row>
    <row r="5722" spans="1:5">
      <c r="A5722" s="339">
        <v>89505</v>
      </c>
      <c r="B5722" s="340" t="s">
        <v>10526</v>
      </c>
      <c r="C5722" s="339" t="s">
        <v>63</v>
      </c>
      <c r="D5722" s="341">
        <v>39.909999999999997</v>
      </c>
      <c r="E5722">
        <v>47.63</v>
      </c>
    </row>
    <row r="5723" spans="1:5">
      <c r="A5723" s="339">
        <v>89513</v>
      </c>
      <c r="B5723" s="340" t="s">
        <v>10527</v>
      </c>
      <c r="C5723" s="339" t="s">
        <v>63</v>
      </c>
      <c r="D5723" s="341">
        <v>99</v>
      </c>
      <c r="E5723">
        <v>116.47</v>
      </c>
    </row>
    <row r="5724" spans="1:5">
      <c r="A5724" s="339">
        <v>89521</v>
      </c>
      <c r="B5724" s="340" t="s">
        <v>10528</v>
      </c>
      <c r="C5724" s="339" t="s">
        <v>63</v>
      </c>
      <c r="D5724" s="341">
        <v>118.01</v>
      </c>
      <c r="E5724">
        <v>138.53</v>
      </c>
    </row>
    <row r="5725" spans="1:5">
      <c r="A5725" s="339">
        <v>103955</v>
      </c>
      <c r="B5725" s="340" t="s">
        <v>10529</v>
      </c>
      <c r="C5725" s="339" t="s">
        <v>63</v>
      </c>
      <c r="D5725" s="341">
        <v>10.029999999999999</v>
      </c>
      <c r="E5725">
        <v>13.33</v>
      </c>
    </row>
    <row r="5726" spans="1:5">
      <c r="A5726" s="339">
        <v>103950</v>
      </c>
      <c r="B5726" s="340" t="s">
        <v>363</v>
      </c>
      <c r="C5726" s="339" t="s">
        <v>63</v>
      </c>
      <c r="D5726" s="341">
        <v>10.79</v>
      </c>
      <c r="E5726">
        <v>14.44</v>
      </c>
    </row>
    <row r="5727" spans="1:5">
      <c r="A5727" s="339">
        <v>103974</v>
      </c>
      <c r="B5727" s="340" t="s">
        <v>10530</v>
      </c>
      <c r="C5727" s="339" t="s">
        <v>63</v>
      </c>
      <c r="D5727" s="341">
        <v>10.35</v>
      </c>
      <c r="E5727">
        <v>12.83</v>
      </c>
    </row>
    <row r="5728" spans="1:5">
      <c r="A5728" s="339">
        <v>103956</v>
      </c>
      <c r="B5728" s="340" t="s">
        <v>10531</v>
      </c>
      <c r="C5728" s="339" t="s">
        <v>63</v>
      </c>
      <c r="D5728" s="341">
        <v>13.93</v>
      </c>
      <c r="E5728">
        <v>18.100000000000001</v>
      </c>
    </row>
    <row r="5729" spans="1:5">
      <c r="A5729" s="339">
        <v>103951</v>
      </c>
      <c r="B5729" s="340" t="s">
        <v>360</v>
      </c>
      <c r="C5729" s="339" t="s">
        <v>63</v>
      </c>
      <c r="D5729" s="341">
        <v>14.82</v>
      </c>
      <c r="E5729">
        <v>19.399999999999999</v>
      </c>
    </row>
    <row r="5730" spans="1:5">
      <c r="A5730" s="339">
        <v>89374</v>
      </c>
      <c r="B5730" s="340" t="s">
        <v>10532</v>
      </c>
      <c r="C5730" s="339" t="s">
        <v>63</v>
      </c>
      <c r="D5730" s="341">
        <v>9.9499999999999993</v>
      </c>
      <c r="E5730">
        <v>12.58</v>
      </c>
    </row>
    <row r="5731" spans="1:5">
      <c r="A5731" s="339">
        <v>89427</v>
      </c>
      <c r="B5731" s="340" t="s">
        <v>10533</v>
      </c>
      <c r="C5731" s="339" t="s">
        <v>63</v>
      </c>
      <c r="D5731" s="341">
        <v>11.68</v>
      </c>
      <c r="E5731">
        <v>14.61</v>
      </c>
    </row>
    <row r="5732" spans="1:5">
      <c r="A5732" s="339">
        <v>89381</v>
      </c>
      <c r="B5732" s="340" t="s">
        <v>10534</v>
      </c>
      <c r="C5732" s="339" t="s">
        <v>63</v>
      </c>
      <c r="D5732" s="341">
        <v>12.19</v>
      </c>
      <c r="E5732">
        <v>15.36</v>
      </c>
    </row>
    <row r="5733" spans="1:5">
      <c r="A5733" s="339">
        <v>95237</v>
      </c>
      <c r="B5733" s="340" t="s">
        <v>10535</v>
      </c>
      <c r="C5733" s="339" t="s">
        <v>63</v>
      </c>
      <c r="D5733" s="341">
        <v>23.43</v>
      </c>
      <c r="E5733">
        <v>28.43</v>
      </c>
    </row>
    <row r="5734" spans="1:5">
      <c r="A5734" s="339">
        <v>89979</v>
      </c>
      <c r="B5734" s="340" t="s">
        <v>10536</v>
      </c>
      <c r="C5734" s="339" t="s">
        <v>63</v>
      </c>
      <c r="D5734" s="341">
        <v>24.03</v>
      </c>
      <c r="E5734">
        <v>29.29</v>
      </c>
    </row>
    <row r="5735" spans="1:5">
      <c r="A5735" s="339">
        <v>103991</v>
      </c>
      <c r="B5735" s="340" t="s">
        <v>10537</v>
      </c>
      <c r="C5735" s="339" t="s">
        <v>63</v>
      </c>
      <c r="D5735" s="341">
        <v>17.850000000000001</v>
      </c>
      <c r="E5735">
        <v>22.09</v>
      </c>
    </row>
    <row r="5736" spans="1:5">
      <c r="A5736" s="339">
        <v>89564</v>
      </c>
      <c r="B5736" s="340" t="s">
        <v>10538</v>
      </c>
      <c r="C5736" s="339" t="s">
        <v>63</v>
      </c>
      <c r="D5736" s="341">
        <v>15.08</v>
      </c>
      <c r="E5736">
        <v>18.02</v>
      </c>
    </row>
    <row r="5737" spans="1:5">
      <c r="A5737" s="339">
        <v>104000</v>
      </c>
      <c r="B5737" s="340" t="s">
        <v>10539</v>
      </c>
      <c r="C5737" s="339" t="s">
        <v>63</v>
      </c>
      <c r="D5737" s="341">
        <v>27.19</v>
      </c>
      <c r="E5737">
        <v>33</v>
      </c>
    </row>
    <row r="5738" spans="1:5">
      <c r="A5738" s="339">
        <v>89593</v>
      </c>
      <c r="B5738" s="340" t="s">
        <v>10540</v>
      </c>
      <c r="C5738" s="339" t="s">
        <v>63</v>
      </c>
      <c r="D5738" s="341">
        <v>23.88</v>
      </c>
      <c r="E5738">
        <v>28.28</v>
      </c>
    </row>
    <row r="5739" spans="1:5">
      <c r="A5739" s="339">
        <v>89418</v>
      </c>
      <c r="B5739" s="340" t="s">
        <v>10541</v>
      </c>
      <c r="C5739" s="339" t="s">
        <v>63</v>
      </c>
      <c r="D5739" s="341">
        <v>15.16</v>
      </c>
      <c r="E5739">
        <v>18.64</v>
      </c>
    </row>
    <row r="5740" spans="1:5">
      <c r="A5740" s="339">
        <v>89372</v>
      </c>
      <c r="B5740" s="340" t="s">
        <v>297</v>
      </c>
      <c r="C5740" s="339" t="s">
        <v>63</v>
      </c>
      <c r="D5740" s="341">
        <v>15.64</v>
      </c>
      <c r="E5740">
        <v>19.32</v>
      </c>
    </row>
    <row r="5741" spans="1:5">
      <c r="A5741" s="339">
        <v>89530</v>
      </c>
      <c r="B5741" s="340" t="s">
        <v>10542</v>
      </c>
      <c r="C5741" s="339" t="s">
        <v>63</v>
      </c>
      <c r="D5741" s="341">
        <v>15.63</v>
      </c>
      <c r="E5741">
        <v>18.57</v>
      </c>
    </row>
    <row r="5742" spans="1:5">
      <c r="A5742" s="339">
        <v>89425</v>
      </c>
      <c r="B5742" s="340" t="s">
        <v>10543</v>
      </c>
      <c r="C5742" s="339" t="s">
        <v>63</v>
      </c>
      <c r="D5742" s="341">
        <v>17.84</v>
      </c>
      <c r="E5742">
        <v>21.82</v>
      </c>
    </row>
    <row r="5743" spans="1:5">
      <c r="A5743" s="339">
        <v>89379</v>
      </c>
      <c r="B5743" s="340" t="s">
        <v>300</v>
      </c>
      <c r="C5743" s="339" t="s">
        <v>63</v>
      </c>
      <c r="D5743" s="341">
        <v>18.38</v>
      </c>
      <c r="E5743">
        <v>22.63</v>
      </c>
    </row>
    <row r="5744" spans="1:5">
      <c r="A5744" s="339">
        <v>89542</v>
      </c>
      <c r="B5744" s="340" t="s">
        <v>10544</v>
      </c>
      <c r="C5744" s="339" t="s">
        <v>63</v>
      </c>
      <c r="D5744" s="341">
        <v>25.95</v>
      </c>
      <c r="E5744">
        <v>30.68</v>
      </c>
    </row>
    <row r="5745" spans="1:5">
      <c r="A5745" s="339">
        <v>89432</v>
      </c>
      <c r="B5745" s="340" t="s">
        <v>10545</v>
      </c>
      <c r="C5745" s="339" t="s">
        <v>63</v>
      </c>
      <c r="D5745" s="341">
        <v>28.52</v>
      </c>
      <c r="E5745">
        <v>34.44</v>
      </c>
    </row>
    <row r="5746" spans="1:5">
      <c r="A5746" s="339">
        <v>89387</v>
      </c>
      <c r="B5746" s="340" t="s">
        <v>1991</v>
      </c>
      <c r="C5746" s="339" t="s">
        <v>63</v>
      </c>
      <c r="D5746" s="341">
        <v>29.17</v>
      </c>
      <c r="E5746">
        <v>35.39</v>
      </c>
    </row>
    <row r="5747" spans="1:5">
      <c r="A5747" s="339">
        <v>89560</v>
      </c>
      <c r="B5747" s="340" t="s">
        <v>10546</v>
      </c>
      <c r="C5747" s="339" t="s">
        <v>63</v>
      </c>
      <c r="D5747" s="341">
        <v>33.26</v>
      </c>
      <c r="E5747">
        <v>39.25</v>
      </c>
    </row>
    <row r="5748" spans="1:5">
      <c r="A5748" s="339">
        <v>104159</v>
      </c>
      <c r="B5748" s="340" t="s">
        <v>10547</v>
      </c>
      <c r="C5748" s="339" t="s">
        <v>63</v>
      </c>
      <c r="D5748" s="341">
        <v>36.24</v>
      </c>
      <c r="E5748">
        <v>43.63</v>
      </c>
    </row>
    <row r="5749" spans="1:5">
      <c r="A5749" s="339">
        <v>89577</v>
      </c>
      <c r="B5749" s="340" t="s">
        <v>10548</v>
      </c>
      <c r="C5749" s="339" t="s">
        <v>63</v>
      </c>
      <c r="D5749" s="341">
        <v>35.25</v>
      </c>
      <c r="E5749">
        <v>41.48</v>
      </c>
    </row>
    <row r="5750" spans="1:5">
      <c r="A5750" s="339">
        <v>103996</v>
      </c>
      <c r="B5750" s="340" t="s">
        <v>10549</v>
      </c>
      <c r="C5750" s="339" t="s">
        <v>63</v>
      </c>
      <c r="D5750" s="341">
        <v>38.75</v>
      </c>
      <c r="E5750">
        <v>46.59</v>
      </c>
    </row>
    <row r="5751" spans="1:5">
      <c r="A5751" s="339">
        <v>89598</v>
      </c>
      <c r="B5751" s="340" t="s">
        <v>10550</v>
      </c>
      <c r="C5751" s="339" t="s">
        <v>63</v>
      </c>
      <c r="D5751" s="341">
        <v>47.51</v>
      </c>
      <c r="E5751">
        <v>55.72</v>
      </c>
    </row>
    <row r="5752" spans="1:5">
      <c r="A5752" s="339">
        <v>89419</v>
      </c>
      <c r="B5752" s="340" t="s">
        <v>10551</v>
      </c>
      <c r="C5752" s="339" t="s">
        <v>63</v>
      </c>
      <c r="D5752" s="341">
        <v>6.61</v>
      </c>
      <c r="E5752">
        <v>8.69</v>
      </c>
    </row>
    <row r="5753" spans="1:5">
      <c r="A5753" s="339">
        <v>89373</v>
      </c>
      <c r="B5753" s="340" t="s">
        <v>10552</v>
      </c>
      <c r="C5753" s="339" t="s">
        <v>63</v>
      </c>
      <c r="D5753" s="341">
        <v>7.12</v>
      </c>
      <c r="E5753">
        <v>9.44</v>
      </c>
    </row>
    <row r="5754" spans="1:5">
      <c r="A5754" s="339">
        <v>89532</v>
      </c>
      <c r="B5754" s="340" t="s">
        <v>10553</v>
      </c>
      <c r="C5754" s="339" t="s">
        <v>63</v>
      </c>
      <c r="D5754" s="341">
        <v>7.02</v>
      </c>
      <c r="E5754">
        <v>8.57</v>
      </c>
    </row>
    <row r="5755" spans="1:5">
      <c r="A5755" s="339">
        <v>89426</v>
      </c>
      <c r="B5755" s="340" t="s">
        <v>10554</v>
      </c>
      <c r="C5755" s="339" t="s">
        <v>63</v>
      </c>
      <c r="D5755" s="341">
        <v>9.41</v>
      </c>
      <c r="E5755">
        <v>12.08</v>
      </c>
    </row>
    <row r="5756" spans="1:5">
      <c r="A5756" s="339">
        <v>89380</v>
      </c>
      <c r="B5756" s="340" t="s">
        <v>309</v>
      </c>
      <c r="C5756" s="339" t="s">
        <v>63</v>
      </c>
      <c r="D5756" s="341">
        <v>10.01</v>
      </c>
      <c r="E5756">
        <v>12.94</v>
      </c>
    </row>
    <row r="5757" spans="1:5">
      <c r="A5757" s="339">
        <v>89562</v>
      </c>
      <c r="B5757" s="340" t="s">
        <v>10555</v>
      </c>
      <c r="C5757" s="339" t="s">
        <v>63</v>
      </c>
      <c r="D5757" s="341">
        <v>10.14</v>
      </c>
      <c r="E5757">
        <v>12.26</v>
      </c>
    </row>
    <row r="5758" spans="1:5">
      <c r="A5758" s="339">
        <v>89433</v>
      </c>
      <c r="B5758" s="340" t="s">
        <v>10556</v>
      </c>
      <c r="C5758" s="339" t="s">
        <v>63</v>
      </c>
      <c r="D5758" s="341">
        <v>12.91</v>
      </c>
      <c r="E5758">
        <v>16.329999999999998</v>
      </c>
    </row>
    <row r="5759" spans="1:5">
      <c r="A5759" s="339">
        <v>89579</v>
      </c>
      <c r="B5759" s="340" t="s">
        <v>10557</v>
      </c>
      <c r="C5759" s="339" t="s">
        <v>63</v>
      </c>
      <c r="D5759" s="341">
        <v>11.44</v>
      </c>
      <c r="E5759">
        <v>13.73</v>
      </c>
    </row>
    <row r="5760" spans="1:5">
      <c r="A5760" s="339">
        <v>103998</v>
      </c>
      <c r="B5760" s="340" t="s">
        <v>10558</v>
      </c>
      <c r="C5760" s="339" t="s">
        <v>63</v>
      </c>
      <c r="D5760" s="341">
        <v>14.3</v>
      </c>
      <c r="E5760">
        <v>17.91</v>
      </c>
    </row>
    <row r="5761" spans="1:5">
      <c r="A5761" s="339">
        <v>89605</v>
      </c>
      <c r="B5761" s="340" t="s">
        <v>10559</v>
      </c>
      <c r="C5761" s="339" t="s">
        <v>63</v>
      </c>
      <c r="D5761" s="341">
        <v>20.079999999999998</v>
      </c>
      <c r="E5761">
        <v>23.75</v>
      </c>
    </row>
    <row r="5762" spans="1:5">
      <c r="A5762" s="339">
        <v>89981</v>
      </c>
      <c r="B5762" s="340" t="s">
        <v>10560</v>
      </c>
      <c r="C5762" s="339" t="s">
        <v>63</v>
      </c>
      <c r="D5762" s="341">
        <v>21.04</v>
      </c>
      <c r="E5762">
        <v>24.92</v>
      </c>
    </row>
    <row r="5763" spans="1:5">
      <c r="A5763" s="339">
        <v>89385</v>
      </c>
      <c r="B5763" s="340" t="s">
        <v>10561</v>
      </c>
      <c r="C5763" s="339" t="s">
        <v>63</v>
      </c>
      <c r="D5763" s="341">
        <v>7.23</v>
      </c>
      <c r="E5763">
        <v>9.57</v>
      </c>
    </row>
    <row r="5764" spans="1:5">
      <c r="A5764" s="339">
        <v>89551</v>
      </c>
      <c r="B5764" s="340" t="s">
        <v>10562</v>
      </c>
      <c r="C5764" s="339" t="s">
        <v>63</v>
      </c>
      <c r="D5764" s="341">
        <v>8.39</v>
      </c>
      <c r="E5764">
        <v>10.17</v>
      </c>
    </row>
    <row r="5765" spans="1:5">
      <c r="A5765" s="339">
        <v>89434</v>
      </c>
      <c r="B5765" s="340" t="s">
        <v>10563</v>
      </c>
      <c r="C5765" s="339" t="s">
        <v>63</v>
      </c>
      <c r="D5765" s="341">
        <v>10.78</v>
      </c>
      <c r="E5765">
        <v>13.68</v>
      </c>
    </row>
    <row r="5766" spans="1:5">
      <c r="A5766" s="339">
        <v>89389</v>
      </c>
      <c r="B5766" s="340" t="s">
        <v>10564</v>
      </c>
      <c r="C5766" s="339" t="s">
        <v>63</v>
      </c>
      <c r="D5766" s="341">
        <v>11.38</v>
      </c>
      <c r="E5766">
        <v>14.54</v>
      </c>
    </row>
    <row r="5767" spans="1:5">
      <c r="A5767" s="339">
        <v>89417</v>
      </c>
      <c r="B5767" s="340" t="s">
        <v>10565</v>
      </c>
      <c r="C5767" s="339" t="s">
        <v>63</v>
      </c>
      <c r="D5767" s="341">
        <v>5.51</v>
      </c>
      <c r="E5767">
        <v>7.37</v>
      </c>
    </row>
    <row r="5768" spans="1:5">
      <c r="A5768" s="339">
        <v>89371</v>
      </c>
      <c r="B5768" s="340" t="s">
        <v>10566</v>
      </c>
      <c r="C5768" s="339" t="s">
        <v>63</v>
      </c>
      <c r="D5768" s="341">
        <v>5.99</v>
      </c>
      <c r="E5768">
        <v>8.0500000000000007</v>
      </c>
    </row>
    <row r="5769" spans="1:5">
      <c r="A5769" s="339">
        <v>89528</v>
      </c>
      <c r="B5769" s="340" t="s">
        <v>10567</v>
      </c>
      <c r="C5769" s="339" t="s">
        <v>63</v>
      </c>
      <c r="D5769" s="341">
        <v>4.3099999999999996</v>
      </c>
      <c r="E5769">
        <v>5.37</v>
      </c>
    </row>
    <row r="5770" spans="1:5">
      <c r="A5770" s="339">
        <v>89424</v>
      </c>
      <c r="B5770" s="340" t="s">
        <v>10568</v>
      </c>
      <c r="C5770" s="339" t="s">
        <v>63</v>
      </c>
      <c r="D5770" s="341">
        <v>6.52</v>
      </c>
      <c r="E5770">
        <v>8.6199999999999992</v>
      </c>
    </row>
    <row r="5771" spans="1:5">
      <c r="A5771" s="339">
        <v>89378</v>
      </c>
      <c r="B5771" s="340" t="s">
        <v>294</v>
      </c>
      <c r="C5771" s="339" t="s">
        <v>63</v>
      </c>
      <c r="D5771" s="341">
        <v>7.06</v>
      </c>
      <c r="E5771">
        <v>9.43</v>
      </c>
    </row>
    <row r="5772" spans="1:5">
      <c r="A5772" s="339">
        <v>89541</v>
      </c>
      <c r="B5772" s="340" t="s">
        <v>10569</v>
      </c>
      <c r="C5772" s="339" t="s">
        <v>63</v>
      </c>
      <c r="D5772" s="341">
        <v>6.39</v>
      </c>
      <c r="E5772">
        <v>7.86</v>
      </c>
    </row>
    <row r="5773" spans="1:5">
      <c r="A5773" s="339">
        <v>89431</v>
      </c>
      <c r="B5773" s="340" t="s">
        <v>10570</v>
      </c>
      <c r="C5773" s="339" t="s">
        <v>63</v>
      </c>
      <c r="D5773" s="341">
        <v>8.9600000000000009</v>
      </c>
      <c r="E5773">
        <v>11.62</v>
      </c>
    </row>
    <row r="5774" spans="1:5">
      <c r="A5774" s="339">
        <v>89386</v>
      </c>
      <c r="B5774" s="340" t="s">
        <v>10571</v>
      </c>
      <c r="C5774" s="339" t="s">
        <v>63</v>
      </c>
      <c r="D5774" s="341">
        <v>9.61</v>
      </c>
      <c r="E5774">
        <v>12.57</v>
      </c>
    </row>
    <row r="5775" spans="1:5">
      <c r="A5775" s="339">
        <v>89558</v>
      </c>
      <c r="B5775" s="340" t="s">
        <v>306</v>
      </c>
      <c r="C5775" s="339" t="s">
        <v>63</v>
      </c>
      <c r="D5775" s="341">
        <v>9.6199999999999992</v>
      </c>
      <c r="E5775">
        <v>11.67</v>
      </c>
    </row>
    <row r="5776" spans="1:5">
      <c r="A5776" s="339">
        <v>103988</v>
      </c>
      <c r="B5776" s="340" t="s">
        <v>10572</v>
      </c>
      <c r="C5776" s="339" t="s">
        <v>63</v>
      </c>
      <c r="D5776" s="341">
        <v>12.6</v>
      </c>
      <c r="E5776">
        <v>16.05</v>
      </c>
    </row>
    <row r="5777" spans="1:5">
      <c r="A5777" s="339">
        <v>89575</v>
      </c>
      <c r="B5777" s="340" t="s">
        <v>10573</v>
      </c>
      <c r="C5777" s="339" t="s">
        <v>63</v>
      </c>
      <c r="D5777" s="341">
        <v>11.47</v>
      </c>
      <c r="E5777">
        <v>13.75</v>
      </c>
    </row>
    <row r="5778" spans="1:5">
      <c r="A5778" s="339">
        <v>103995</v>
      </c>
      <c r="B5778" s="340" t="s">
        <v>10574</v>
      </c>
      <c r="C5778" s="339" t="s">
        <v>63</v>
      </c>
      <c r="D5778" s="341">
        <v>14.97</v>
      </c>
      <c r="E5778">
        <v>18.86</v>
      </c>
    </row>
    <row r="5779" spans="1:5">
      <c r="A5779" s="339">
        <v>89597</v>
      </c>
      <c r="B5779" s="340" t="s">
        <v>10575</v>
      </c>
      <c r="C5779" s="339" t="s">
        <v>63</v>
      </c>
      <c r="D5779" s="341">
        <v>22.07</v>
      </c>
      <c r="E5779">
        <v>26.04</v>
      </c>
    </row>
    <row r="5780" spans="1:5">
      <c r="A5780" s="339">
        <v>89611</v>
      </c>
      <c r="B5780" s="340" t="s">
        <v>10576</v>
      </c>
      <c r="C5780" s="339" t="s">
        <v>63</v>
      </c>
      <c r="D5780" s="341">
        <v>31.21</v>
      </c>
      <c r="E5780">
        <v>36.43</v>
      </c>
    </row>
    <row r="5781" spans="1:5">
      <c r="A5781" s="339">
        <v>89614</v>
      </c>
      <c r="B5781" s="340" t="s">
        <v>10577</v>
      </c>
      <c r="C5781" s="339" t="s">
        <v>63</v>
      </c>
      <c r="D5781" s="341">
        <v>57.34</v>
      </c>
      <c r="E5781">
        <v>66.69</v>
      </c>
    </row>
    <row r="5782" spans="1:5">
      <c r="A5782" s="339">
        <v>103975</v>
      </c>
      <c r="B5782" s="340" t="s">
        <v>10578</v>
      </c>
      <c r="C5782" s="339" t="s">
        <v>63</v>
      </c>
      <c r="D5782" s="341">
        <v>17.45</v>
      </c>
      <c r="E5782">
        <v>21.31</v>
      </c>
    </row>
    <row r="5783" spans="1:5">
      <c r="A5783" s="339">
        <v>104007</v>
      </c>
      <c r="B5783" s="340" t="s">
        <v>10579</v>
      </c>
      <c r="C5783" s="339" t="s">
        <v>63</v>
      </c>
      <c r="D5783" s="341">
        <v>21.66</v>
      </c>
      <c r="E5783">
        <v>27.5</v>
      </c>
    </row>
    <row r="5784" spans="1:5">
      <c r="A5784" s="339">
        <v>103976</v>
      </c>
      <c r="B5784" s="340" t="s">
        <v>10580</v>
      </c>
      <c r="C5784" s="339" t="s">
        <v>63</v>
      </c>
      <c r="D5784" s="341">
        <v>25.05</v>
      </c>
      <c r="E5784">
        <v>30.34</v>
      </c>
    </row>
    <row r="5785" spans="1:5">
      <c r="A5785" s="339">
        <v>104008</v>
      </c>
      <c r="B5785" s="340" t="s">
        <v>10581</v>
      </c>
      <c r="C5785" s="339" t="s">
        <v>63</v>
      </c>
      <c r="D5785" s="341">
        <v>31.06</v>
      </c>
      <c r="E5785">
        <v>39.159999999999997</v>
      </c>
    </row>
    <row r="5786" spans="1:5">
      <c r="A5786" s="339">
        <v>89630</v>
      </c>
      <c r="B5786" s="340" t="s">
        <v>10582</v>
      </c>
      <c r="C5786" s="339" t="s">
        <v>63</v>
      </c>
      <c r="D5786" s="341">
        <v>58.88</v>
      </c>
      <c r="E5786">
        <v>69.790000000000006</v>
      </c>
    </row>
    <row r="5787" spans="1:5">
      <c r="A5787" s="339">
        <v>89632</v>
      </c>
      <c r="B5787" s="340" t="s">
        <v>10583</v>
      </c>
      <c r="C5787" s="339" t="s">
        <v>63</v>
      </c>
      <c r="D5787" s="341">
        <v>117.12</v>
      </c>
      <c r="E5787">
        <v>137.59</v>
      </c>
    </row>
    <row r="5788" spans="1:5">
      <c r="A5788" s="339">
        <v>89438</v>
      </c>
      <c r="B5788" s="340" t="s">
        <v>10584</v>
      </c>
      <c r="C5788" s="339" t="s">
        <v>63</v>
      </c>
      <c r="D5788" s="341">
        <v>10.14</v>
      </c>
      <c r="E5788">
        <v>13.83</v>
      </c>
    </row>
    <row r="5789" spans="1:5">
      <c r="A5789" s="339">
        <v>89393</v>
      </c>
      <c r="B5789" s="340" t="s">
        <v>378</v>
      </c>
      <c r="C5789" s="339" t="s">
        <v>63</v>
      </c>
      <c r="D5789" s="341">
        <v>11.08</v>
      </c>
      <c r="E5789">
        <v>15.2</v>
      </c>
    </row>
    <row r="5790" spans="1:5">
      <c r="A5790" s="339">
        <v>89617</v>
      </c>
      <c r="B5790" s="340" t="s">
        <v>10585</v>
      </c>
      <c r="C5790" s="339" t="s">
        <v>63</v>
      </c>
      <c r="D5790" s="341">
        <v>7.62</v>
      </c>
      <c r="E5790">
        <v>9.7899999999999991</v>
      </c>
    </row>
    <row r="5791" spans="1:5">
      <c r="A5791" s="339">
        <v>89440</v>
      </c>
      <c r="B5791" s="340" t="s">
        <v>375</v>
      </c>
      <c r="C5791" s="339" t="s">
        <v>63</v>
      </c>
      <c r="D5791" s="341">
        <v>12.03</v>
      </c>
      <c r="E5791">
        <v>16.260000000000002</v>
      </c>
    </row>
    <row r="5792" spans="1:5">
      <c r="A5792" s="339">
        <v>89395</v>
      </c>
      <c r="B5792" s="340" t="s">
        <v>10586</v>
      </c>
      <c r="C5792" s="339" t="s">
        <v>63</v>
      </c>
      <c r="D5792" s="341">
        <v>13.12</v>
      </c>
      <c r="E5792">
        <v>17.86</v>
      </c>
    </row>
    <row r="5793" spans="1:5">
      <c r="A5793" s="339">
        <v>89620</v>
      </c>
      <c r="B5793" s="340" t="s">
        <v>10587</v>
      </c>
      <c r="C5793" s="339" t="s">
        <v>63</v>
      </c>
      <c r="D5793" s="341">
        <v>11.82</v>
      </c>
      <c r="E5793">
        <v>14.81</v>
      </c>
    </row>
    <row r="5794" spans="1:5">
      <c r="A5794" s="339">
        <v>89443</v>
      </c>
      <c r="B5794" s="340" t="s">
        <v>10588</v>
      </c>
      <c r="C5794" s="339" t="s">
        <v>63</v>
      </c>
      <c r="D5794" s="341">
        <v>16.93</v>
      </c>
      <c r="E5794">
        <v>22.31</v>
      </c>
    </row>
    <row r="5795" spans="1:5">
      <c r="A5795" s="339">
        <v>89398</v>
      </c>
      <c r="B5795" s="340" t="s">
        <v>381</v>
      </c>
      <c r="C5795" s="339" t="s">
        <v>63</v>
      </c>
      <c r="D5795" s="341">
        <v>18.22</v>
      </c>
      <c r="E5795">
        <v>24.21</v>
      </c>
    </row>
    <row r="5796" spans="1:5">
      <c r="A5796" s="339">
        <v>89623</v>
      </c>
      <c r="B5796" s="340" t="s">
        <v>384</v>
      </c>
      <c r="C5796" s="339" t="s">
        <v>63</v>
      </c>
      <c r="D5796" s="341">
        <v>19.04</v>
      </c>
      <c r="E5796">
        <v>23.4</v>
      </c>
    </row>
    <row r="5797" spans="1:5">
      <c r="A5797" s="339">
        <v>104011</v>
      </c>
      <c r="B5797" s="340" t="s">
        <v>10589</v>
      </c>
      <c r="C5797" s="339" t="s">
        <v>63</v>
      </c>
      <c r="D5797" s="341">
        <v>24.92</v>
      </c>
      <c r="E5797">
        <v>32.04</v>
      </c>
    </row>
    <row r="5798" spans="1:5">
      <c r="A5798" s="339">
        <v>89625</v>
      </c>
      <c r="B5798" s="340" t="s">
        <v>10590</v>
      </c>
      <c r="C5798" s="339" t="s">
        <v>63</v>
      </c>
      <c r="D5798" s="341">
        <v>22.38</v>
      </c>
      <c r="E5798">
        <v>27.31</v>
      </c>
    </row>
    <row r="5799" spans="1:5">
      <c r="A5799" s="339">
        <v>104004</v>
      </c>
      <c r="B5799" s="340" t="s">
        <v>10591</v>
      </c>
      <c r="C5799" s="339" t="s">
        <v>63</v>
      </c>
      <c r="D5799" s="341">
        <v>29.31</v>
      </c>
      <c r="E5799">
        <v>37.479999999999997</v>
      </c>
    </row>
    <row r="5800" spans="1:5">
      <c r="A5800" s="339">
        <v>89628</v>
      </c>
      <c r="B5800" s="340" t="s">
        <v>10592</v>
      </c>
      <c r="C5800" s="339" t="s">
        <v>63</v>
      </c>
      <c r="D5800" s="341">
        <v>46.35</v>
      </c>
      <c r="E5800">
        <v>55.26</v>
      </c>
    </row>
    <row r="5801" spans="1:5">
      <c r="A5801" s="339">
        <v>89629</v>
      </c>
      <c r="B5801" s="340" t="s">
        <v>10593</v>
      </c>
      <c r="C5801" s="339" t="s">
        <v>63</v>
      </c>
      <c r="D5801" s="341">
        <v>77.58</v>
      </c>
      <c r="E5801">
        <v>91.46</v>
      </c>
    </row>
    <row r="5802" spans="1:5">
      <c r="A5802" s="339">
        <v>89631</v>
      </c>
      <c r="B5802" s="340" t="s">
        <v>10594</v>
      </c>
      <c r="C5802" s="339" t="s">
        <v>63</v>
      </c>
      <c r="D5802" s="341">
        <v>101.62</v>
      </c>
      <c r="E5802">
        <v>119.29</v>
      </c>
    </row>
    <row r="5803" spans="1:5">
      <c r="A5803" s="339">
        <v>89401</v>
      </c>
      <c r="B5803" s="340" t="s">
        <v>390</v>
      </c>
      <c r="C5803" s="339" t="s">
        <v>202</v>
      </c>
      <c r="D5803" s="341">
        <v>10.67</v>
      </c>
      <c r="E5803">
        <v>14.54</v>
      </c>
    </row>
    <row r="5804" spans="1:5">
      <c r="A5804" s="339">
        <v>89355</v>
      </c>
      <c r="B5804" s="340" t="s">
        <v>10595</v>
      </c>
      <c r="C5804" s="339" t="s">
        <v>202</v>
      </c>
      <c r="D5804" s="341">
        <v>20.32</v>
      </c>
      <c r="E5804">
        <v>28.72</v>
      </c>
    </row>
    <row r="5805" spans="1:5">
      <c r="A5805" s="339">
        <v>89446</v>
      </c>
      <c r="B5805" s="340" t="s">
        <v>10596</v>
      </c>
      <c r="C5805" s="339" t="s">
        <v>202</v>
      </c>
      <c r="D5805" s="341">
        <v>5.24</v>
      </c>
      <c r="E5805">
        <v>6.42</v>
      </c>
    </row>
    <row r="5806" spans="1:5">
      <c r="A5806" s="339">
        <v>89402</v>
      </c>
      <c r="B5806" s="340" t="s">
        <v>393</v>
      </c>
      <c r="C5806" s="339" t="s">
        <v>202</v>
      </c>
      <c r="D5806" s="341">
        <v>12.27</v>
      </c>
      <c r="E5806">
        <v>16.73</v>
      </c>
    </row>
    <row r="5807" spans="1:5">
      <c r="A5807" s="339">
        <v>89356</v>
      </c>
      <c r="B5807" s="340" t="s">
        <v>10597</v>
      </c>
      <c r="C5807" s="339" t="s">
        <v>202</v>
      </c>
      <c r="D5807" s="341">
        <v>23.45</v>
      </c>
      <c r="E5807">
        <v>33.15</v>
      </c>
    </row>
    <row r="5808" spans="1:5">
      <c r="A5808" s="339">
        <v>89447</v>
      </c>
      <c r="B5808" s="340" t="s">
        <v>10598</v>
      </c>
      <c r="C5808" s="339" t="s">
        <v>202</v>
      </c>
      <c r="D5808" s="341">
        <v>10.41</v>
      </c>
      <c r="E5808">
        <v>12.5</v>
      </c>
    </row>
    <row r="5809" spans="1:5">
      <c r="A5809" s="339">
        <v>89403</v>
      </c>
      <c r="B5809" s="340" t="s">
        <v>396</v>
      </c>
      <c r="C5809" s="339" t="s">
        <v>202</v>
      </c>
      <c r="D5809" s="341">
        <v>18.760000000000002</v>
      </c>
      <c r="E5809">
        <v>24.77</v>
      </c>
    </row>
    <row r="5810" spans="1:5">
      <c r="A5810" s="339">
        <v>89357</v>
      </c>
      <c r="B5810" s="340" t="s">
        <v>10599</v>
      </c>
      <c r="C5810" s="339" t="s">
        <v>202</v>
      </c>
      <c r="D5810" s="341">
        <v>32.090000000000003</v>
      </c>
      <c r="E5810">
        <v>44.35</v>
      </c>
    </row>
    <row r="5811" spans="1:5">
      <c r="A5811" s="339">
        <v>89448</v>
      </c>
      <c r="B5811" s="340" t="s">
        <v>399</v>
      </c>
      <c r="C5811" s="339" t="s">
        <v>202</v>
      </c>
      <c r="D5811" s="341">
        <v>15.92</v>
      </c>
      <c r="E5811">
        <v>19</v>
      </c>
    </row>
    <row r="5812" spans="1:5">
      <c r="A5812" s="339">
        <v>103978</v>
      </c>
      <c r="B5812" s="340" t="s">
        <v>10600</v>
      </c>
      <c r="C5812" s="339" t="s">
        <v>202</v>
      </c>
      <c r="D5812" s="341">
        <v>25.76</v>
      </c>
      <c r="E5812">
        <v>33.450000000000003</v>
      </c>
    </row>
    <row r="5813" spans="1:5">
      <c r="A5813" s="339">
        <v>89449</v>
      </c>
      <c r="B5813" s="340" t="s">
        <v>10601</v>
      </c>
      <c r="C5813" s="339" t="s">
        <v>202</v>
      </c>
      <c r="D5813" s="341">
        <v>17.61</v>
      </c>
      <c r="E5813">
        <v>21.07</v>
      </c>
    </row>
    <row r="5814" spans="1:5">
      <c r="A5814" s="339">
        <v>103979</v>
      </c>
      <c r="B5814" s="340" t="s">
        <v>10602</v>
      </c>
      <c r="C5814" s="339" t="s">
        <v>202</v>
      </c>
      <c r="D5814" s="341">
        <v>29.34</v>
      </c>
      <c r="E5814">
        <v>38.32</v>
      </c>
    </row>
    <row r="5815" spans="1:5">
      <c r="A5815" s="339">
        <v>89450</v>
      </c>
      <c r="B5815" s="340" t="s">
        <v>10603</v>
      </c>
      <c r="C5815" s="339" t="s">
        <v>202</v>
      </c>
      <c r="D5815" s="341">
        <v>28.19</v>
      </c>
      <c r="E5815">
        <v>33.49</v>
      </c>
    </row>
    <row r="5816" spans="1:5">
      <c r="A5816" s="339">
        <v>89451</v>
      </c>
      <c r="B5816" s="340" t="s">
        <v>10604</v>
      </c>
      <c r="C5816" s="339" t="s">
        <v>202</v>
      </c>
      <c r="D5816" s="341">
        <v>45.85</v>
      </c>
      <c r="E5816">
        <v>54.25</v>
      </c>
    </row>
    <row r="5817" spans="1:5">
      <c r="A5817" s="339">
        <v>89452</v>
      </c>
      <c r="B5817" s="340" t="s">
        <v>10605</v>
      </c>
      <c r="C5817" s="339" t="s">
        <v>202</v>
      </c>
      <c r="D5817" s="341">
        <v>63.13</v>
      </c>
      <c r="E5817">
        <v>74.489999999999995</v>
      </c>
    </row>
    <row r="5818" spans="1:5">
      <c r="A5818" s="339">
        <v>89394</v>
      </c>
      <c r="B5818" s="340" t="s">
        <v>10606</v>
      </c>
      <c r="C5818" s="339" t="s">
        <v>63</v>
      </c>
      <c r="D5818" s="341">
        <v>18.34</v>
      </c>
      <c r="E5818">
        <v>23.46</v>
      </c>
    </row>
    <row r="5819" spans="1:5">
      <c r="A5819" s="339">
        <v>89396</v>
      </c>
      <c r="B5819" s="340" t="s">
        <v>10607</v>
      </c>
      <c r="C5819" s="339" t="s">
        <v>63</v>
      </c>
      <c r="D5819" s="341">
        <v>20.12</v>
      </c>
      <c r="E5819">
        <v>25.67</v>
      </c>
    </row>
    <row r="5820" spans="1:5">
      <c r="A5820" s="339">
        <v>90374</v>
      </c>
      <c r="B5820" s="340" t="s">
        <v>10608</v>
      </c>
      <c r="C5820" s="339" t="s">
        <v>63</v>
      </c>
      <c r="D5820" s="341">
        <v>21.8</v>
      </c>
      <c r="E5820">
        <v>27.85</v>
      </c>
    </row>
    <row r="5821" spans="1:5">
      <c r="A5821" s="339">
        <v>89444</v>
      </c>
      <c r="B5821" s="340" t="s">
        <v>10609</v>
      </c>
      <c r="C5821" s="339" t="s">
        <v>63</v>
      </c>
      <c r="D5821" s="341">
        <v>23.75</v>
      </c>
      <c r="E5821">
        <v>29.99</v>
      </c>
    </row>
    <row r="5822" spans="1:5">
      <c r="A5822" s="339">
        <v>89399</v>
      </c>
      <c r="B5822" s="340" t="s">
        <v>10610</v>
      </c>
      <c r="C5822" s="339" t="s">
        <v>63</v>
      </c>
      <c r="D5822" s="341">
        <v>24.38</v>
      </c>
      <c r="E5822">
        <v>30.92</v>
      </c>
    </row>
    <row r="5823" spans="1:5">
      <c r="A5823" s="339">
        <v>89442</v>
      </c>
      <c r="B5823" s="340" t="s">
        <v>10611</v>
      </c>
      <c r="C5823" s="339" t="s">
        <v>63</v>
      </c>
      <c r="D5823" s="341">
        <v>13.74</v>
      </c>
      <c r="E5823">
        <v>18.149999999999999</v>
      </c>
    </row>
    <row r="5824" spans="1:5">
      <c r="A5824" s="339">
        <v>89397</v>
      </c>
      <c r="B5824" s="340" t="s">
        <v>10612</v>
      </c>
      <c r="C5824" s="339" t="s">
        <v>63</v>
      </c>
      <c r="D5824" s="341">
        <v>14.75</v>
      </c>
      <c r="E5824">
        <v>19.63</v>
      </c>
    </row>
    <row r="5825" spans="1:5">
      <c r="A5825" s="339">
        <v>89622</v>
      </c>
      <c r="B5825" s="340" t="s">
        <v>10613</v>
      </c>
      <c r="C5825" s="339" t="s">
        <v>63</v>
      </c>
      <c r="D5825" s="341">
        <v>13.84</v>
      </c>
      <c r="E5825">
        <v>17.100000000000001</v>
      </c>
    </row>
    <row r="5826" spans="1:5">
      <c r="A5826" s="339">
        <v>89445</v>
      </c>
      <c r="B5826" s="340" t="s">
        <v>10614</v>
      </c>
      <c r="C5826" s="339" t="s">
        <v>63</v>
      </c>
      <c r="D5826" s="341">
        <v>18.62</v>
      </c>
      <c r="E5826">
        <v>24.1</v>
      </c>
    </row>
    <row r="5827" spans="1:5">
      <c r="A5827" s="339">
        <v>89400</v>
      </c>
      <c r="B5827" s="340" t="s">
        <v>10615</v>
      </c>
      <c r="C5827" s="339" t="s">
        <v>63</v>
      </c>
      <c r="D5827" s="341">
        <v>19.8</v>
      </c>
      <c r="E5827">
        <v>25.84</v>
      </c>
    </row>
    <row r="5828" spans="1:5">
      <c r="A5828" s="339">
        <v>89624</v>
      </c>
      <c r="B5828" s="340" t="s">
        <v>10616</v>
      </c>
      <c r="C5828" s="339" t="s">
        <v>63</v>
      </c>
      <c r="D5828" s="341">
        <v>17.57</v>
      </c>
      <c r="E5828">
        <v>21.62</v>
      </c>
    </row>
    <row r="5829" spans="1:5">
      <c r="A5829" s="339">
        <v>104012</v>
      </c>
      <c r="B5829" s="340" t="s">
        <v>10617</v>
      </c>
      <c r="C5829" s="339" t="s">
        <v>63</v>
      </c>
      <c r="D5829" s="341">
        <v>23.08</v>
      </c>
      <c r="E5829">
        <v>29.68</v>
      </c>
    </row>
    <row r="5830" spans="1:5">
      <c r="A5830" s="339">
        <v>89627</v>
      </c>
      <c r="B5830" s="340" t="s">
        <v>10618</v>
      </c>
      <c r="C5830" s="339" t="s">
        <v>63</v>
      </c>
      <c r="D5830" s="341">
        <v>19.68</v>
      </c>
      <c r="E5830">
        <v>24.01</v>
      </c>
    </row>
    <row r="5831" spans="1:5">
      <c r="A5831" s="339">
        <v>104006</v>
      </c>
      <c r="B5831" s="340" t="s">
        <v>10619</v>
      </c>
      <c r="C5831" s="339" t="s">
        <v>63</v>
      </c>
      <c r="D5831" s="341">
        <v>24.74</v>
      </c>
      <c r="E5831">
        <v>31.41</v>
      </c>
    </row>
    <row r="5832" spans="1:5">
      <c r="A5832" s="339">
        <v>89626</v>
      </c>
      <c r="B5832" s="340" t="s">
        <v>10620</v>
      </c>
      <c r="C5832" s="339" t="s">
        <v>63</v>
      </c>
      <c r="D5832" s="341">
        <v>29.21</v>
      </c>
      <c r="E5832">
        <v>35.299999999999997</v>
      </c>
    </row>
    <row r="5833" spans="1:5">
      <c r="A5833" s="339">
        <v>104005</v>
      </c>
      <c r="B5833" s="340" t="s">
        <v>10621</v>
      </c>
      <c r="C5833" s="339" t="s">
        <v>63</v>
      </c>
      <c r="D5833" s="341">
        <v>35.619999999999997</v>
      </c>
      <c r="E5833">
        <v>44.7</v>
      </c>
    </row>
    <row r="5834" spans="1:5">
      <c r="A5834" s="339">
        <v>89439</v>
      </c>
      <c r="B5834" s="340" t="s">
        <v>1996</v>
      </c>
      <c r="C5834" s="339" t="s">
        <v>63</v>
      </c>
      <c r="D5834" s="341">
        <v>11.59</v>
      </c>
      <c r="E5834">
        <v>15.52</v>
      </c>
    </row>
    <row r="5835" spans="1:5">
      <c r="A5835" s="339">
        <v>89421</v>
      </c>
      <c r="B5835" s="340" t="s">
        <v>10622</v>
      </c>
      <c r="C5835" s="339" t="s">
        <v>63</v>
      </c>
      <c r="D5835" s="341">
        <v>11.26</v>
      </c>
      <c r="E5835">
        <v>14.08</v>
      </c>
    </row>
    <row r="5836" spans="1:5">
      <c r="A5836" s="339">
        <v>89375</v>
      </c>
      <c r="B5836" s="340" t="s">
        <v>10623</v>
      </c>
      <c r="C5836" s="339" t="s">
        <v>63</v>
      </c>
      <c r="D5836" s="341">
        <v>11.74</v>
      </c>
      <c r="E5836">
        <v>14.76</v>
      </c>
    </row>
    <row r="5837" spans="1:5">
      <c r="A5837" s="339">
        <v>89536</v>
      </c>
      <c r="B5837" s="340" t="s">
        <v>10624</v>
      </c>
      <c r="C5837" s="339" t="s">
        <v>63</v>
      </c>
      <c r="D5837" s="341">
        <v>11.36</v>
      </c>
      <c r="E5837">
        <v>13.59</v>
      </c>
    </row>
    <row r="5838" spans="1:5">
      <c r="A5838" s="339">
        <v>89428</v>
      </c>
      <c r="B5838" s="340" t="s">
        <v>10625</v>
      </c>
      <c r="C5838" s="339" t="s">
        <v>63</v>
      </c>
      <c r="D5838" s="341">
        <v>13.57</v>
      </c>
      <c r="E5838">
        <v>16.84</v>
      </c>
    </row>
    <row r="5839" spans="1:5">
      <c r="A5839" s="339">
        <v>89382</v>
      </c>
      <c r="B5839" s="340" t="s">
        <v>10626</v>
      </c>
      <c r="C5839" s="339" t="s">
        <v>63</v>
      </c>
      <c r="D5839" s="341">
        <v>14.11</v>
      </c>
      <c r="E5839">
        <v>17.649999999999999</v>
      </c>
    </row>
    <row r="5840" spans="1:5">
      <c r="A5840" s="339">
        <v>89552</v>
      </c>
      <c r="B5840" s="340" t="s">
        <v>10627</v>
      </c>
      <c r="C5840" s="339" t="s">
        <v>63</v>
      </c>
      <c r="D5840" s="341">
        <v>17.649999999999999</v>
      </c>
      <c r="E5840">
        <v>20.99</v>
      </c>
    </row>
    <row r="5841" spans="1:5">
      <c r="A5841" s="339">
        <v>89435</v>
      </c>
      <c r="B5841" s="340" t="s">
        <v>10628</v>
      </c>
      <c r="C5841" s="339" t="s">
        <v>63</v>
      </c>
      <c r="D5841" s="341">
        <v>20.22</v>
      </c>
      <c r="E5841">
        <v>24.75</v>
      </c>
    </row>
    <row r="5842" spans="1:5">
      <c r="A5842" s="339">
        <v>89390</v>
      </c>
      <c r="B5842" s="340" t="s">
        <v>10629</v>
      </c>
      <c r="C5842" s="339" t="s">
        <v>63</v>
      </c>
      <c r="D5842" s="341">
        <v>20.87</v>
      </c>
      <c r="E5842">
        <v>25.7</v>
      </c>
    </row>
    <row r="5843" spans="1:5">
      <c r="A5843" s="339">
        <v>89568</v>
      </c>
      <c r="B5843" s="340" t="s">
        <v>10630</v>
      </c>
      <c r="C5843" s="339" t="s">
        <v>63</v>
      </c>
      <c r="D5843" s="341">
        <v>30.86</v>
      </c>
      <c r="E5843">
        <v>36.450000000000003</v>
      </c>
    </row>
    <row r="5844" spans="1:5">
      <c r="A5844" s="339">
        <v>103990</v>
      </c>
      <c r="B5844" s="340" t="s">
        <v>10631</v>
      </c>
      <c r="C5844" s="339" t="s">
        <v>63</v>
      </c>
      <c r="D5844" s="341">
        <v>33.840000000000003</v>
      </c>
      <c r="E5844">
        <v>40.83</v>
      </c>
    </row>
    <row r="5845" spans="1:5">
      <c r="A5845" s="339">
        <v>89594</v>
      </c>
      <c r="B5845" s="340" t="s">
        <v>10632</v>
      </c>
      <c r="C5845" s="339" t="s">
        <v>63</v>
      </c>
      <c r="D5845" s="341">
        <v>34.340000000000003</v>
      </c>
      <c r="E5845">
        <v>40.42</v>
      </c>
    </row>
    <row r="5846" spans="1:5">
      <c r="A5846" s="339">
        <v>103997</v>
      </c>
      <c r="B5846" s="340" t="s">
        <v>10633</v>
      </c>
      <c r="C5846" s="339" t="s">
        <v>63</v>
      </c>
      <c r="D5846" s="341">
        <v>37.840000000000003</v>
      </c>
      <c r="E5846">
        <v>45.53</v>
      </c>
    </row>
    <row r="5847" spans="1:5">
      <c r="A5847" s="339">
        <v>89609</v>
      </c>
      <c r="B5847" s="340" t="s">
        <v>10634</v>
      </c>
      <c r="C5847" s="339" t="s">
        <v>63</v>
      </c>
      <c r="D5847" s="341">
        <v>79.58</v>
      </c>
      <c r="E5847">
        <v>93.13</v>
      </c>
    </row>
    <row r="5848" spans="1:5">
      <c r="A5848" s="339">
        <v>89612</v>
      </c>
      <c r="B5848" s="340" t="s">
        <v>10635</v>
      </c>
      <c r="C5848" s="339" t="s">
        <v>63</v>
      </c>
      <c r="D5848" s="341">
        <v>155.87</v>
      </c>
      <c r="E5848">
        <v>181.86</v>
      </c>
    </row>
    <row r="5849" spans="1:5">
      <c r="A5849" s="339">
        <v>89615</v>
      </c>
      <c r="B5849" s="340" t="s">
        <v>10636</v>
      </c>
      <c r="C5849" s="339" t="s">
        <v>63</v>
      </c>
      <c r="D5849" s="341">
        <v>184.1</v>
      </c>
      <c r="E5849">
        <v>214.58</v>
      </c>
    </row>
    <row r="5850" spans="1:5">
      <c r="A5850" s="339">
        <v>89747</v>
      </c>
      <c r="B5850" s="340" t="s">
        <v>10637</v>
      </c>
      <c r="C5850" s="339" t="s">
        <v>63</v>
      </c>
      <c r="D5850" s="341">
        <v>30.9</v>
      </c>
      <c r="E5850">
        <v>32.43</v>
      </c>
    </row>
    <row r="5851" spans="1:5">
      <c r="A5851" s="339">
        <v>89656</v>
      </c>
      <c r="B5851" s="340" t="s">
        <v>10638</v>
      </c>
      <c r="C5851" s="339" t="s">
        <v>63</v>
      </c>
      <c r="D5851" s="341">
        <v>23.42</v>
      </c>
      <c r="E5851">
        <v>24.86</v>
      </c>
    </row>
    <row r="5852" spans="1:5">
      <c r="A5852" s="339">
        <v>89663</v>
      </c>
      <c r="B5852" s="340" t="s">
        <v>10639</v>
      </c>
      <c r="C5852" s="339" t="s">
        <v>63</v>
      </c>
      <c r="D5852" s="341">
        <v>31.39</v>
      </c>
      <c r="E5852">
        <v>33.15</v>
      </c>
    </row>
    <row r="5853" spans="1:5">
      <c r="A5853" s="339">
        <v>89759</v>
      </c>
      <c r="B5853" s="340" t="s">
        <v>10640</v>
      </c>
      <c r="C5853" s="339" t="s">
        <v>63</v>
      </c>
      <c r="D5853" s="341">
        <v>12.18</v>
      </c>
      <c r="E5853">
        <v>13.8</v>
      </c>
    </row>
    <row r="5854" spans="1:5">
      <c r="A5854" s="339">
        <v>89832</v>
      </c>
      <c r="B5854" s="340" t="s">
        <v>10641</v>
      </c>
      <c r="C5854" s="339" t="s">
        <v>63</v>
      </c>
      <c r="D5854" s="341">
        <v>43.23</v>
      </c>
      <c r="E5854">
        <v>45.13</v>
      </c>
    </row>
    <row r="5855" spans="1:5">
      <c r="A5855" s="339">
        <v>89666</v>
      </c>
      <c r="B5855" s="340" t="s">
        <v>10642</v>
      </c>
      <c r="C5855" s="339" t="s">
        <v>63</v>
      </c>
      <c r="D5855" s="341">
        <v>7.8</v>
      </c>
      <c r="E5855">
        <v>9.4</v>
      </c>
    </row>
    <row r="5856" spans="1:5">
      <c r="A5856" s="339">
        <v>89678</v>
      </c>
      <c r="B5856" s="340" t="s">
        <v>10643</v>
      </c>
      <c r="C5856" s="339" t="s">
        <v>63</v>
      </c>
      <c r="D5856" s="341">
        <v>12.72</v>
      </c>
      <c r="E5856">
        <v>14.6</v>
      </c>
    </row>
    <row r="5857" spans="1:5">
      <c r="A5857" s="339">
        <v>89764</v>
      </c>
      <c r="B5857" s="340" t="s">
        <v>10644</v>
      </c>
      <c r="C5857" s="339" t="s">
        <v>63</v>
      </c>
      <c r="D5857" s="341">
        <v>38.81</v>
      </c>
      <c r="E5857">
        <v>40.68</v>
      </c>
    </row>
    <row r="5858" spans="1:5">
      <c r="A5858" s="339">
        <v>89689</v>
      </c>
      <c r="B5858" s="340" t="s">
        <v>10645</v>
      </c>
      <c r="C5858" s="339" t="s">
        <v>63</v>
      </c>
      <c r="D5858" s="341">
        <v>39.44</v>
      </c>
      <c r="E5858">
        <v>41.61</v>
      </c>
    </row>
    <row r="5859" spans="1:5">
      <c r="A5859" s="339">
        <v>89655</v>
      </c>
      <c r="B5859" s="340" t="s">
        <v>10646</v>
      </c>
      <c r="C5859" s="339" t="s">
        <v>63</v>
      </c>
      <c r="D5859" s="341">
        <v>25.13</v>
      </c>
      <c r="E5859">
        <v>26.57</v>
      </c>
    </row>
    <row r="5860" spans="1:5">
      <c r="A5860" s="339">
        <v>89662</v>
      </c>
      <c r="B5860" s="340" t="s">
        <v>10647</v>
      </c>
      <c r="C5860" s="339" t="s">
        <v>63</v>
      </c>
      <c r="D5860" s="341">
        <v>32.520000000000003</v>
      </c>
      <c r="E5860">
        <v>34.119999999999997</v>
      </c>
    </row>
    <row r="5861" spans="1:5">
      <c r="A5861" s="339">
        <v>89758</v>
      </c>
      <c r="B5861" s="340" t="s">
        <v>10648</v>
      </c>
      <c r="C5861" s="339" t="s">
        <v>63</v>
      </c>
      <c r="D5861" s="341">
        <v>38.520000000000003</v>
      </c>
      <c r="E5861">
        <v>40.17</v>
      </c>
    </row>
    <row r="5862" spans="1:5">
      <c r="A5862" s="339">
        <v>89676</v>
      </c>
      <c r="B5862" s="340" t="s">
        <v>10649</v>
      </c>
      <c r="C5862" s="339" t="s">
        <v>63</v>
      </c>
      <c r="D5862" s="341">
        <v>38.590000000000003</v>
      </c>
      <c r="E5862">
        <v>40.58</v>
      </c>
    </row>
    <row r="5863" spans="1:5">
      <c r="A5863" s="339">
        <v>89818</v>
      </c>
      <c r="B5863" s="340" t="s">
        <v>10650</v>
      </c>
      <c r="C5863" s="339" t="s">
        <v>63</v>
      </c>
      <c r="D5863" s="341">
        <v>55.74</v>
      </c>
      <c r="E5863">
        <v>56.42</v>
      </c>
    </row>
    <row r="5864" spans="1:5">
      <c r="A5864" s="339">
        <v>89763</v>
      </c>
      <c r="B5864" s="340" t="s">
        <v>10651</v>
      </c>
      <c r="C5864" s="339" t="s">
        <v>63</v>
      </c>
      <c r="D5864" s="341">
        <v>58.32</v>
      </c>
      <c r="E5864">
        <v>60.24</v>
      </c>
    </row>
    <row r="5865" spans="1:5">
      <c r="A5865" s="339">
        <v>89686</v>
      </c>
      <c r="B5865" s="340" t="s">
        <v>10652</v>
      </c>
      <c r="C5865" s="339" t="s">
        <v>63</v>
      </c>
      <c r="D5865" s="341">
        <v>58.98</v>
      </c>
      <c r="E5865">
        <v>61.21</v>
      </c>
    </row>
    <row r="5866" spans="1:5">
      <c r="A5866" s="339">
        <v>104029</v>
      </c>
      <c r="B5866" s="340" t="s">
        <v>10653</v>
      </c>
      <c r="C5866" s="339" t="s">
        <v>63</v>
      </c>
      <c r="D5866" s="341">
        <v>70.180000000000007</v>
      </c>
      <c r="E5866">
        <v>72.31</v>
      </c>
    </row>
    <row r="5867" spans="1:5">
      <c r="A5867" s="339">
        <v>89831</v>
      </c>
      <c r="B5867" s="340" t="s">
        <v>10654</v>
      </c>
      <c r="C5867" s="339" t="s">
        <v>63</v>
      </c>
      <c r="D5867" s="341">
        <v>67.34</v>
      </c>
      <c r="E5867">
        <v>68.150000000000006</v>
      </c>
    </row>
    <row r="5868" spans="1:5">
      <c r="A5868" s="339">
        <v>89668</v>
      </c>
      <c r="B5868" s="340" t="s">
        <v>10655</v>
      </c>
      <c r="C5868" s="339" t="s">
        <v>63</v>
      </c>
      <c r="D5868" s="341">
        <v>30.64</v>
      </c>
      <c r="E5868">
        <v>32.340000000000003</v>
      </c>
    </row>
    <row r="5869" spans="1:5">
      <c r="A5869" s="339">
        <v>89639</v>
      </c>
      <c r="B5869" s="340" t="s">
        <v>10656</v>
      </c>
      <c r="C5869" s="339" t="s">
        <v>63</v>
      </c>
      <c r="D5869" s="341">
        <v>12.74</v>
      </c>
      <c r="E5869">
        <v>15.06</v>
      </c>
    </row>
    <row r="5870" spans="1:5">
      <c r="A5870" s="339">
        <v>89721</v>
      </c>
      <c r="B5870" s="340" t="s">
        <v>10657</v>
      </c>
      <c r="C5870" s="339" t="s">
        <v>63</v>
      </c>
      <c r="D5870" s="341">
        <v>16.649999999999999</v>
      </c>
      <c r="E5870">
        <v>19.16</v>
      </c>
    </row>
    <row r="5871" spans="1:5">
      <c r="A5871" s="339">
        <v>89643</v>
      </c>
      <c r="B5871" s="340" t="s">
        <v>10658</v>
      </c>
      <c r="C5871" s="339" t="s">
        <v>63</v>
      </c>
      <c r="D5871" s="341">
        <v>17.39</v>
      </c>
      <c r="E5871">
        <v>20.25</v>
      </c>
    </row>
    <row r="5872" spans="1:5">
      <c r="A5872" s="339">
        <v>89727</v>
      </c>
      <c r="B5872" s="340" t="s">
        <v>10659</v>
      </c>
      <c r="C5872" s="339" t="s">
        <v>63</v>
      </c>
      <c r="D5872" s="341">
        <v>25.37</v>
      </c>
      <c r="E5872">
        <v>28.25</v>
      </c>
    </row>
    <row r="5873" spans="1:5">
      <c r="A5873" s="339">
        <v>89648</v>
      </c>
      <c r="B5873" s="340" t="s">
        <v>10660</v>
      </c>
      <c r="C5873" s="339" t="s">
        <v>63</v>
      </c>
      <c r="D5873" s="341">
        <v>26.24</v>
      </c>
      <c r="E5873">
        <v>29.54</v>
      </c>
    </row>
    <row r="5874" spans="1:5">
      <c r="A5874" s="339">
        <v>89749</v>
      </c>
      <c r="B5874" s="340" t="s">
        <v>10661</v>
      </c>
      <c r="C5874" s="339" t="s">
        <v>63</v>
      </c>
      <c r="D5874" s="341">
        <v>17.5</v>
      </c>
      <c r="E5874">
        <v>19.03</v>
      </c>
    </row>
    <row r="5875" spans="1:5">
      <c r="A5875" s="339">
        <v>89657</v>
      </c>
      <c r="B5875" s="340" t="s">
        <v>10662</v>
      </c>
      <c r="C5875" s="339" t="s">
        <v>63</v>
      </c>
      <c r="D5875" s="341">
        <v>14.55</v>
      </c>
      <c r="E5875">
        <v>15.99</v>
      </c>
    </row>
    <row r="5876" spans="1:5">
      <c r="A5876" s="339">
        <v>89664</v>
      </c>
      <c r="B5876" s="340" t="s">
        <v>10663</v>
      </c>
      <c r="C5876" s="339" t="s">
        <v>63</v>
      </c>
      <c r="D5876" s="341">
        <v>17.989999999999998</v>
      </c>
      <c r="E5876">
        <v>19.75</v>
      </c>
    </row>
    <row r="5877" spans="1:5">
      <c r="A5877" s="339">
        <v>89638</v>
      </c>
      <c r="B5877" s="340" t="s">
        <v>10664</v>
      </c>
      <c r="C5877" s="339" t="s">
        <v>63</v>
      </c>
      <c r="D5877" s="341">
        <v>12.07</v>
      </c>
      <c r="E5877">
        <v>14.39</v>
      </c>
    </row>
    <row r="5878" spans="1:5">
      <c r="A5878" s="339">
        <v>89720</v>
      </c>
      <c r="B5878" s="340" t="s">
        <v>10665</v>
      </c>
      <c r="C5878" s="339" t="s">
        <v>63</v>
      </c>
      <c r="D5878" s="341">
        <v>15.32</v>
      </c>
      <c r="E5878">
        <v>17.829999999999998</v>
      </c>
    </row>
    <row r="5879" spans="1:5">
      <c r="A5879" s="339">
        <v>89642</v>
      </c>
      <c r="B5879" s="340" t="s">
        <v>10666</v>
      </c>
      <c r="C5879" s="339" t="s">
        <v>63</v>
      </c>
      <c r="D5879" s="341">
        <v>16.059999999999999</v>
      </c>
      <c r="E5879">
        <v>18.920000000000002</v>
      </c>
    </row>
    <row r="5880" spans="1:5">
      <c r="A5880" s="339">
        <v>89725</v>
      </c>
      <c r="B5880" s="340" t="s">
        <v>10667</v>
      </c>
      <c r="C5880" s="339" t="s">
        <v>63</v>
      </c>
      <c r="D5880" s="341">
        <v>20.16</v>
      </c>
      <c r="E5880">
        <v>23.04</v>
      </c>
    </row>
    <row r="5881" spans="1:5">
      <c r="A5881" s="339">
        <v>89647</v>
      </c>
      <c r="B5881" s="340" t="s">
        <v>10668</v>
      </c>
      <c r="C5881" s="339" t="s">
        <v>63</v>
      </c>
      <c r="D5881" s="341">
        <v>21.03</v>
      </c>
      <c r="E5881">
        <v>24.33</v>
      </c>
    </row>
    <row r="5882" spans="1:5">
      <c r="A5882" s="339">
        <v>89780</v>
      </c>
      <c r="B5882" s="340" t="s">
        <v>10669</v>
      </c>
      <c r="C5882" s="339" t="s">
        <v>63</v>
      </c>
      <c r="D5882" s="341">
        <v>25.17</v>
      </c>
      <c r="E5882">
        <v>26.65</v>
      </c>
    </row>
    <row r="5883" spans="1:5">
      <c r="A5883" s="339">
        <v>89734</v>
      </c>
      <c r="B5883" s="340" t="s">
        <v>10670</v>
      </c>
      <c r="C5883" s="339" t="s">
        <v>63</v>
      </c>
      <c r="D5883" s="341">
        <v>29.2</v>
      </c>
      <c r="E5883">
        <v>32.56</v>
      </c>
    </row>
    <row r="5884" spans="1:5">
      <c r="A5884" s="339">
        <v>89650</v>
      </c>
      <c r="B5884" s="340" t="s">
        <v>10671</v>
      </c>
      <c r="C5884" s="339" t="s">
        <v>63</v>
      </c>
      <c r="D5884" s="341">
        <v>30.22</v>
      </c>
      <c r="E5884">
        <v>34.07</v>
      </c>
    </row>
    <row r="5885" spans="1:5">
      <c r="A5885" s="339">
        <v>89787</v>
      </c>
      <c r="B5885" s="340" t="s">
        <v>10672</v>
      </c>
      <c r="C5885" s="339" t="s">
        <v>63</v>
      </c>
      <c r="D5885" s="341">
        <v>37.65</v>
      </c>
      <c r="E5885">
        <v>39.36</v>
      </c>
    </row>
    <row r="5886" spans="1:5">
      <c r="A5886" s="339">
        <v>104024</v>
      </c>
      <c r="B5886" s="340" t="s">
        <v>10673</v>
      </c>
      <c r="C5886" s="339" t="s">
        <v>63</v>
      </c>
      <c r="D5886" s="341">
        <v>42.16</v>
      </c>
      <c r="E5886">
        <v>45.99</v>
      </c>
    </row>
    <row r="5887" spans="1:5">
      <c r="A5887" s="339">
        <v>89789</v>
      </c>
      <c r="B5887" s="340" t="s">
        <v>10674</v>
      </c>
      <c r="C5887" s="339" t="s">
        <v>63</v>
      </c>
      <c r="D5887" s="341">
        <v>70.08</v>
      </c>
      <c r="E5887">
        <v>72.2</v>
      </c>
    </row>
    <row r="5888" spans="1:5">
      <c r="A5888" s="339">
        <v>89791</v>
      </c>
      <c r="B5888" s="340" t="s">
        <v>10675</v>
      </c>
      <c r="C5888" s="339" t="s">
        <v>63</v>
      </c>
      <c r="D5888" s="341">
        <v>159.16999999999999</v>
      </c>
      <c r="E5888">
        <v>162.1</v>
      </c>
    </row>
    <row r="5889" spans="1:5">
      <c r="A5889" s="339">
        <v>89793</v>
      </c>
      <c r="B5889" s="340" t="s">
        <v>10676</v>
      </c>
      <c r="C5889" s="339" t="s">
        <v>63</v>
      </c>
      <c r="D5889" s="341">
        <v>230.02</v>
      </c>
      <c r="E5889">
        <v>232.94</v>
      </c>
    </row>
    <row r="5890" spans="1:5">
      <c r="A5890" s="339">
        <v>89637</v>
      </c>
      <c r="B5890" s="340" t="s">
        <v>10677</v>
      </c>
      <c r="C5890" s="339" t="s">
        <v>63</v>
      </c>
      <c r="D5890" s="341">
        <v>11.12</v>
      </c>
      <c r="E5890">
        <v>13.44</v>
      </c>
    </row>
    <row r="5891" spans="1:5">
      <c r="A5891" s="339">
        <v>89719</v>
      </c>
      <c r="B5891" s="340" t="s">
        <v>10678</v>
      </c>
      <c r="C5891" s="339" t="s">
        <v>63</v>
      </c>
      <c r="D5891" s="341">
        <v>13.65</v>
      </c>
      <c r="E5891">
        <v>16.16</v>
      </c>
    </row>
    <row r="5892" spans="1:5">
      <c r="A5892" s="339">
        <v>89641</v>
      </c>
      <c r="B5892" s="340" t="s">
        <v>10679</v>
      </c>
      <c r="C5892" s="339" t="s">
        <v>63</v>
      </c>
      <c r="D5892" s="341">
        <v>14.39</v>
      </c>
      <c r="E5892">
        <v>17.25</v>
      </c>
    </row>
    <row r="5893" spans="1:5">
      <c r="A5893" s="339">
        <v>89723</v>
      </c>
      <c r="B5893" s="340" t="s">
        <v>10680</v>
      </c>
      <c r="C5893" s="339" t="s">
        <v>63</v>
      </c>
      <c r="D5893" s="341">
        <v>20.85</v>
      </c>
      <c r="E5893">
        <v>23.73</v>
      </c>
    </row>
    <row r="5894" spans="1:5">
      <c r="A5894" s="339">
        <v>89646</v>
      </c>
      <c r="B5894" s="340" t="s">
        <v>10681</v>
      </c>
      <c r="C5894" s="339" t="s">
        <v>63</v>
      </c>
      <c r="D5894" s="341">
        <v>21.72</v>
      </c>
      <c r="E5894">
        <v>25.02</v>
      </c>
    </row>
    <row r="5895" spans="1:5">
      <c r="A5895" s="339">
        <v>89777</v>
      </c>
      <c r="B5895" s="340" t="s">
        <v>10682</v>
      </c>
      <c r="C5895" s="339" t="s">
        <v>63</v>
      </c>
      <c r="D5895" s="341">
        <v>26.88</v>
      </c>
      <c r="E5895">
        <v>28.36</v>
      </c>
    </row>
    <row r="5896" spans="1:5">
      <c r="A5896" s="339">
        <v>89729</v>
      </c>
      <c r="B5896" s="340" t="s">
        <v>10683</v>
      </c>
      <c r="C5896" s="339" t="s">
        <v>63</v>
      </c>
      <c r="D5896" s="341">
        <v>30.91</v>
      </c>
      <c r="E5896">
        <v>34.270000000000003</v>
      </c>
    </row>
    <row r="5897" spans="1:5">
      <c r="A5897" s="339">
        <v>89649</v>
      </c>
      <c r="B5897" s="340" t="s">
        <v>10684</v>
      </c>
      <c r="C5897" s="339" t="s">
        <v>63</v>
      </c>
      <c r="D5897" s="341">
        <v>31.93</v>
      </c>
      <c r="E5897">
        <v>35.78</v>
      </c>
    </row>
    <row r="5898" spans="1:5">
      <c r="A5898" s="339">
        <v>89781</v>
      </c>
      <c r="B5898" s="340" t="s">
        <v>10685</v>
      </c>
      <c r="C5898" s="339" t="s">
        <v>63</v>
      </c>
      <c r="D5898" s="341">
        <v>38.07</v>
      </c>
      <c r="E5898">
        <v>39.78</v>
      </c>
    </row>
    <row r="5899" spans="1:5">
      <c r="A5899" s="339">
        <v>104023</v>
      </c>
      <c r="B5899" s="340" t="s">
        <v>10686</v>
      </c>
      <c r="C5899" s="339" t="s">
        <v>63</v>
      </c>
      <c r="D5899" s="341">
        <v>42.58</v>
      </c>
      <c r="E5899">
        <v>46.41</v>
      </c>
    </row>
    <row r="5900" spans="1:5">
      <c r="A5900" s="339">
        <v>89788</v>
      </c>
      <c r="B5900" s="340" t="s">
        <v>10687</v>
      </c>
      <c r="C5900" s="339" t="s">
        <v>63</v>
      </c>
      <c r="D5900" s="341">
        <v>82.54</v>
      </c>
      <c r="E5900">
        <v>84.66</v>
      </c>
    </row>
    <row r="5901" spans="1:5">
      <c r="A5901" s="339">
        <v>89790</v>
      </c>
      <c r="B5901" s="340" t="s">
        <v>10688</v>
      </c>
      <c r="C5901" s="339" t="s">
        <v>63</v>
      </c>
      <c r="D5901" s="341">
        <v>164.81</v>
      </c>
      <c r="E5901">
        <v>167.74</v>
      </c>
    </row>
    <row r="5902" spans="1:5">
      <c r="A5902" s="339">
        <v>89792</v>
      </c>
      <c r="B5902" s="340" t="s">
        <v>10689</v>
      </c>
      <c r="C5902" s="339" t="s">
        <v>63</v>
      </c>
      <c r="D5902" s="341">
        <v>194.95</v>
      </c>
      <c r="E5902">
        <v>197.87</v>
      </c>
    </row>
    <row r="5903" spans="1:5">
      <c r="A5903" s="339">
        <v>89640</v>
      </c>
      <c r="B5903" s="340" t="s">
        <v>10690</v>
      </c>
      <c r="C5903" s="339" t="s">
        <v>63</v>
      </c>
      <c r="D5903" s="341">
        <v>19.96</v>
      </c>
      <c r="E5903">
        <v>22.28</v>
      </c>
    </row>
    <row r="5904" spans="1:5">
      <c r="A5904" s="339">
        <v>89644</v>
      </c>
      <c r="B5904" s="340" t="s">
        <v>10691</v>
      </c>
      <c r="C5904" s="339" t="s">
        <v>63</v>
      </c>
      <c r="D5904" s="341">
        <v>24.38</v>
      </c>
      <c r="E5904">
        <v>26.95</v>
      </c>
    </row>
    <row r="5905" spans="1:5">
      <c r="A5905" s="339">
        <v>89645</v>
      </c>
      <c r="B5905" s="340" t="s">
        <v>10692</v>
      </c>
      <c r="C5905" s="339" t="s">
        <v>63</v>
      </c>
      <c r="D5905" s="341">
        <v>34.020000000000003</v>
      </c>
      <c r="E5905">
        <v>36.770000000000003</v>
      </c>
    </row>
    <row r="5906" spans="1:5">
      <c r="A5906" s="339">
        <v>89652</v>
      </c>
      <c r="B5906" s="340" t="s">
        <v>10693</v>
      </c>
      <c r="C5906" s="339" t="s">
        <v>63</v>
      </c>
      <c r="D5906" s="341">
        <v>12.85</v>
      </c>
      <c r="E5906">
        <v>14.29</v>
      </c>
    </row>
    <row r="5907" spans="1:5">
      <c r="A5907" s="339">
        <v>89738</v>
      </c>
      <c r="B5907" s="340" t="s">
        <v>10694</v>
      </c>
      <c r="C5907" s="339" t="s">
        <v>63</v>
      </c>
      <c r="D5907" s="341">
        <v>17.57</v>
      </c>
      <c r="E5907">
        <v>19.100000000000001</v>
      </c>
    </row>
    <row r="5908" spans="1:5">
      <c r="A5908" s="339">
        <v>89659</v>
      </c>
      <c r="B5908" s="340" t="s">
        <v>10695</v>
      </c>
      <c r="C5908" s="339" t="s">
        <v>63</v>
      </c>
      <c r="D5908" s="341">
        <v>18.059999999999999</v>
      </c>
      <c r="E5908">
        <v>19.82</v>
      </c>
    </row>
    <row r="5909" spans="1:5">
      <c r="A5909" s="339">
        <v>89756</v>
      </c>
      <c r="B5909" s="340" t="s">
        <v>10696</v>
      </c>
      <c r="C5909" s="339" t="s">
        <v>63</v>
      </c>
      <c r="D5909" s="341">
        <v>24.31</v>
      </c>
      <c r="E5909">
        <v>26.05</v>
      </c>
    </row>
    <row r="5910" spans="1:5">
      <c r="A5910" s="339">
        <v>89672</v>
      </c>
      <c r="B5910" s="340" t="s">
        <v>10697</v>
      </c>
      <c r="C5910" s="339" t="s">
        <v>63</v>
      </c>
      <c r="D5910" s="341">
        <v>24.9</v>
      </c>
      <c r="E5910">
        <v>26.91</v>
      </c>
    </row>
    <row r="5911" spans="1:5">
      <c r="A5911" s="339">
        <v>89815</v>
      </c>
      <c r="B5911" s="340" t="s">
        <v>10698</v>
      </c>
      <c r="C5911" s="339" t="s">
        <v>63</v>
      </c>
      <c r="D5911" s="341">
        <v>29.79</v>
      </c>
      <c r="E5911">
        <v>30.54</v>
      </c>
    </row>
    <row r="5912" spans="1:5">
      <c r="A5912" s="339">
        <v>89761</v>
      </c>
      <c r="B5912" s="340" t="s">
        <v>10699</v>
      </c>
      <c r="C5912" s="339" t="s">
        <v>63</v>
      </c>
      <c r="D5912" s="341">
        <v>32.44</v>
      </c>
      <c r="E5912">
        <v>34.450000000000003</v>
      </c>
    </row>
    <row r="5913" spans="1:5">
      <c r="A5913" s="339">
        <v>89682</v>
      </c>
      <c r="B5913" s="340" t="s">
        <v>10700</v>
      </c>
      <c r="C5913" s="339" t="s">
        <v>63</v>
      </c>
      <c r="D5913" s="341">
        <v>33.130000000000003</v>
      </c>
      <c r="E5913">
        <v>35.450000000000003</v>
      </c>
    </row>
    <row r="5914" spans="1:5">
      <c r="A5914" s="339">
        <v>89824</v>
      </c>
      <c r="B5914" s="340" t="s">
        <v>10701</v>
      </c>
      <c r="C5914" s="339" t="s">
        <v>63</v>
      </c>
      <c r="D5914" s="341">
        <v>40.479999999999997</v>
      </c>
      <c r="E5914">
        <v>41.34</v>
      </c>
    </row>
    <row r="5915" spans="1:5">
      <c r="A5915" s="339">
        <v>104026</v>
      </c>
      <c r="B5915" s="340" t="s">
        <v>10702</v>
      </c>
      <c r="C5915" s="339" t="s">
        <v>63</v>
      </c>
      <c r="D5915" s="341">
        <v>43.5</v>
      </c>
      <c r="E5915">
        <v>45.76</v>
      </c>
    </row>
    <row r="5916" spans="1:5">
      <c r="A5916" s="339">
        <v>89740</v>
      </c>
      <c r="B5916" s="340" t="s">
        <v>10703</v>
      </c>
      <c r="C5916" s="339" t="s">
        <v>63</v>
      </c>
      <c r="D5916" s="341">
        <v>9.7100000000000009</v>
      </c>
      <c r="E5916">
        <v>11.33</v>
      </c>
    </row>
    <row r="5917" spans="1:5">
      <c r="A5917" s="339">
        <v>89836</v>
      </c>
      <c r="B5917" s="340" t="s">
        <v>10704</v>
      </c>
      <c r="C5917" s="339" t="s">
        <v>63</v>
      </c>
      <c r="D5917" s="341">
        <v>207.74</v>
      </c>
      <c r="E5917">
        <v>208.73</v>
      </c>
    </row>
    <row r="5918" spans="1:5">
      <c r="A5918" s="339">
        <v>89653</v>
      </c>
      <c r="B5918" s="340" t="s">
        <v>10705</v>
      </c>
      <c r="C5918" s="339" t="s">
        <v>63</v>
      </c>
      <c r="D5918" s="341">
        <v>18.23</v>
      </c>
      <c r="E5918">
        <v>19.670000000000002</v>
      </c>
    </row>
    <row r="5919" spans="1:5">
      <c r="A5919" s="339">
        <v>89660</v>
      </c>
      <c r="B5919" s="340" t="s">
        <v>10706</v>
      </c>
      <c r="C5919" s="339" t="s">
        <v>63</v>
      </c>
      <c r="D5919" s="341">
        <v>10.23</v>
      </c>
      <c r="E5919">
        <v>12.09</v>
      </c>
    </row>
    <row r="5920" spans="1:5">
      <c r="A5920" s="339">
        <v>104028</v>
      </c>
      <c r="B5920" s="340" t="s">
        <v>10707</v>
      </c>
      <c r="C5920" s="339" t="s">
        <v>63</v>
      </c>
      <c r="D5920" s="341">
        <v>134.94999999999999</v>
      </c>
      <c r="E5920">
        <v>137.08000000000001</v>
      </c>
    </row>
    <row r="5921" spans="1:5">
      <c r="A5921" s="339">
        <v>89826</v>
      </c>
      <c r="B5921" s="340" t="s">
        <v>10708</v>
      </c>
      <c r="C5921" s="339" t="s">
        <v>63</v>
      </c>
      <c r="D5921" s="341">
        <v>132.11000000000001</v>
      </c>
      <c r="E5921">
        <v>132.91999999999999</v>
      </c>
    </row>
    <row r="5922" spans="1:5">
      <c r="A5922" s="339">
        <v>89651</v>
      </c>
      <c r="B5922" s="340" t="s">
        <v>10709</v>
      </c>
      <c r="C5922" s="339" t="s">
        <v>63</v>
      </c>
      <c r="D5922" s="341">
        <v>7.55</v>
      </c>
      <c r="E5922">
        <v>8.99</v>
      </c>
    </row>
    <row r="5923" spans="1:5">
      <c r="A5923" s="339">
        <v>89736</v>
      </c>
      <c r="B5923" s="340" t="s">
        <v>10710</v>
      </c>
      <c r="C5923" s="339" t="s">
        <v>63</v>
      </c>
      <c r="D5923" s="341">
        <v>9.57</v>
      </c>
      <c r="E5923">
        <v>11.1</v>
      </c>
    </row>
    <row r="5924" spans="1:5">
      <c r="A5924" s="339">
        <v>89658</v>
      </c>
      <c r="B5924" s="340" t="s">
        <v>10711</v>
      </c>
      <c r="C5924" s="339" t="s">
        <v>63</v>
      </c>
      <c r="D5924" s="341">
        <v>10.06</v>
      </c>
      <c r="E5924">
        <v>11.82</v>
      </c>
    </row>
    <row r="5925" spans="1:5">
      <c r="A5925" s="339">
        <v>89755</v>
      </c>
      <c r="B5925" s="340" t="s">
        <v>10712</v>
      </c>
      <c r="C5925" s="339" t="s">
        <v>63</v>
      </c>
      <c r="D5925" s="341">
        <v>14.35</v>
      </c>
      <c r="E5925">
        <v>16.09</v>
      </c>
    </row>
    <row r="5926" spans="1:5">
      <c r="A5926" s="339">
        <v>89670</v>
      </c>
      <c r="B5926" s="340" t="s">
        <v>10713</v>
      </c>
      <c r="C5926" s="339" t="s">
        <v>63</v>
      </c>
      <c r="D5926" s="341">
        <v>14.94</v>
      </c>
      <c r="E5926">
        <v>16.95</v>
      </c>
    </row>
    <row r="5927" spans="1:5">
      <c r="A5927" s="339">
        <v>89794</v>
      </c>
      <c r="B5927" s="340" t="s">
        <v>10714</v>
      </c>
      <c r="C5927" s="339" t="s">
        <v>63</v>
      </c>
      <c r="D5927" s="341">
        <v>20.399999999999999</v>
      </c>
      <c r="E5927">
        <v>21.15</v>
      </c>
    </row>
    <row r="5928" spans="1:5">
      <c r="A5928" s="339">
        <v>89760</v>
      </c>
      <c r="B5928" s="340" t="s">
        <v>10715</v>
      </c>
      <c r="C5928" s="339" t="s">
        <v>63</v>
      </c>
      <c r="D5928" s="341">
        <v>23.05</v>
      </c>
      <c r="E5928">
        <v>25.06</v>
      </c>
    </row>
    <row r="5929" spans="1:5">
      <c r="A5929" s="339">
        <v>89680</v>
      </c>
      <c r="B5929" s="340" t="s">
        <v>10716</v>
      </c>
      <c r="C5929" s="339" t="s">
        <v>63</v>
      </c>
      <c r="D5929" s="341">
        <v>23.74</v>
      </c>
      <c r="E5929">
        <v>26.06</v>
      </c>
    </row>
    <row r="5930" spans="1:5">
      <c r="A5930" s="339">
        <v>89822</v>
      </c>
      <c r="B5930" s="340" t="s">
        <v>10717</v>
      </c>
      <c r="C5930" s="339" t="s">
        <v>63</v>
      </c>
      <c r="D5930" s="341">
        <v>26.67</v>
      </c>
      <c r="E5930">
        <v>27.53</v>
      </c>
    </row>
    <row r="5931" spans="1:5">
      <c r="A5931" s="339">
        <v>104025</v>
      </c>
      <c r="B5931" s="340" t="s">
        <v>10718</v>
      </c>
      <c r="C5931" s="339" t="s">
        <v>63</v>
      </c>
      <c r="D5931" s="341">
        <v>29.69</v>
      </c>
      <c r="E5931">
        <v>31.95</v>
      </c>
    </row>
    <row r="5932" spans="1:5">
      <c r="A5932" s="339">
        <v>89835</v>
      </c>
      <c r="B5932" s="340" t="s">
        <v>10719</v>
      </c>
      <c r="C5932" s="339" t="s">
        <v>63</v>
      </c>
      <c r="D5932" s="341">
        <v>45.93</v>
      </c>
      <c r="E5932">
        <v>46.97</v>
      </c>
    </row>
    <row r="5933" spans="1:5">
      <c r="A5933" s="339">
        <v>89838</v>
      </c>
      <c r="B5933" s="340" t="s">
        <v>10720</v>
      </c>
      <c r="C5933" s="339" t="s">
        <v>63</v>
      </c>
      <c r="D5933" s="341">
        <v>159.55000000000001</v>
      </c>
      <c r="E5933">
        <v>161.07</v>
      </c>
    </row>
    <row r="5934" spans="1:5">
      <c r="A5934" s="339">
        <v>89840</v>
      </c>
      <c r="B5934" s="340" t="s">
        <v>10721</v>
      </c>
      <c r="C5934" s="339" t="s">
        <v>63</v>
      </c>
      <c r="D5934" s="341">
        <v>188.14</v>
      </c>
      <c r="E5934">
        <v>189.37</v>
      </c>
    </row>
    <row r="5935" spans="1:5">
      <c r="A5935" s="339">
        <v>104015</v>
      </c>
      <c r="B5935" s="340" t="s">
        <v>10722</v>
      </c>
      <c r="C5935" s="339" t="s">
        <v>63</v>
      </c>
      <c r="D5935" s="341">
        <v>17.29</v>
      </c>
      <c r="E5935">
        <v>20.68</v>
      </c>
    </row>
    <row r="5936" spans="1:5">
      <c r="A5936" s="339">
        <v>104018</v>
      </c>
      <c r="B5936" s="340" t="s">
        <v>10723</v>
      </c>
      <c r="C5936" s="339" t="s">
        <v>63</v>
      </c>
      <c r="D5936" s="341">
        <v>22.19</v>
      </c>
      <c r="E5936">
        <v>25.7</v>
      </c>
    </row>
    <row r="5937" spans="1:5">
      <c r="A5937" s="339">
        <v>104016</v>
      </c>
      <c r="B5937" s="340" t="s">
        <v>10724</v>
      </c>
      <c r="C5937" s="339" t="s">
        <v>63</v>
      </c>
      <c r="D5937" s="341">
        <v>23.27</v>
      </c>
      <c r="E5937">
        <v>27.28</v>
      </c>
    </row>
    <row r="5938" spans="1:5">
      <c r="A5938" s="339">
        <v>104019</v>
      </c>
      <c r="B5938" s="340" t="s">
        <v>10725</v>
      </c>
      <c r="C5938" s="339" t="s">
        <v>63</v>
      </c>
      <c r="D5938" s="341">
        <v>46.08</v>
      </c>
      <c r="E5938">
        <v>50.14</v>
      </c>
    </row>
    <row r="5939" spans="1:5">
      <c r="A5939" s="339">
        <v>104017</v>
      </c>
      <c r="B5939" s="340" t="s">
        <v>10726</v>
      </c>
      <c r="C5939" s="339" t="s">
        <v>63</v>
      </c>
      <c r="D5939" s="341">
        <v>47.33</v>
      </c>
      <c r="E5939">
        <v>51.98</v>
      </c>
    </row>
    <row r="5940" spans="1:5">
      <c r="A5940" s="339">
        <v>104020</v>
      </c>
      <c r="B5940" s="340" t="s">
        <v>10727</v>
      </c>
      <c r="C5940" s="339" t="s">
        <v>63</v>
      </c>
      <c r="D5940" s="341">
        <v>58.29</v>
      </c>
      <c r="E5940">
        <v>60.28</v>
      </c>
    </row>
    <row r="5941" spans="1:5">
      <c r="A5941" s="339">
        <v>104030</v>
      </c>
      <c r="B5941" s="340" t="s">
        <v>10728</v>
      </c>
      <c r="C5941" s="339" t="s">
        <v>63</v>
      </c>
      <c r="D5941" s="341">
        <v>63.96</v>
      </c>
      <c r="E5941">
        <v>68.62</v>
      </c>
    </row>
    <row r="5942" spans="1:5">
      <c r="A5942" s="339">
        <v>89694</v>
      </c>
      <c r="B5942" s="340" t="s">
        <v>10729</v>
      </c>
      <c r="C5942" s="339" t="s">
        <v>63</v>
      </c>
      <c r="D5942" s="341">
        <v>21.16</v>
      </c>
      <c r="E5942">
        <v>24.19</v>
      </c>
    </row>
    <row r="5943" spans="1:5">
      <c r="A5943" s="339">
        <v>89700</v>
      </c>
      <c r="B5943" s="340" t="s">
        <v>10730</v>
      </c>
      <c r="C5943" s="339" t="s">
        <v>63</v>
      </c>
      <c r="D5943" s="341">
        <v>24.22</v>
      </c>
      <c r="E5943">
        <v>27.61</v>
      </c>
    </row>
    <row r="5944" spans="1:5">
      <c r="A5944" s="339">
        <v>89703</v>
      </c>
      <c r="B5944" s="340" t="s">
        <v>10731</v>
      </c>
      <c r="C5944" s="339" t="s">
        <v>63</v>
      </c>
      <c r="D5944" s="341">
        <v>50.09</v>
      </c>
      <c r="E5944">
        <v>53.69</v>
      </c>
    </row>
    <row r="5945" spans="1:5">
      <c r="A5945" s="339">
        <v>89691</v>
      </c>
      <c r="B5945" s="340" t="s">
        <v>10732</v>
      </c>
      <c r="C5945" s="339" t="s">
        <v>63</v>
      </c>
      <c r="D5945" s="341">
        <v>14.36</v>
      </c>
      <c r="E5945">
        <v>17.39</v>
      </c>
    </row>
    <row r="5946" spans="1:5">
      <c r="A5946" s="339">
        <v>89765</v>
      </c>
      <c r="B5946" s="340" t="s">
        <v>10733</v>
      </c>
      <c r="C5946" s="339" t="s">
        <v>63</v>
      </c>
      <c r="D5946" s="341">
        <v>17.77</v>
      </c>
      <c r="E5946">
        <v>21.04</v>
      </c>
    </row>
    <row r="5947" spans="1:5">
      <c r="A5947" s="339">
        <v>89697</v>
      </c>
      <c r="B5947" s="340" t="s">
        <v>10734</v>
      </c>
      <c r="C5947" s="339" t="s">
        <v>63</v>
      </c>
      <c r="D5947" s="341">
        <v>18.760000000000002</v>
      </c>
      <c r="E5947">
        <v>22.5</v>
      </c>
    </row>
    <row r="5948" spans="1:5">
      <c r="A5948" s="339">
        <v>89844</v>
      </c>
      <c r="B5948" s="340" t="s">
        <v>10735</v>
      </c>
      <c r="C5948" s="339" t="s">
        <v>63</v>
      </c>
      <c r="D5948" s="341">
        <v>66.14</v>
      </c>
      <c r="E5948">
        <v>68.27</v>
      </c>
    </row>
    <row r="5949" spans="1:5">
      <c r="A5949" s="339">
        <v>104022</v>
      </c>
      <c r="B5949" s="340" t="s">
        <v>10736</v>
      </c>
      <c r="C5949" s="339" t="s">
        <v>63</v>
      </c>
      <c r="D5949" s="341">
        <v>72.150000000000006</v>
      </c>
      <c r="E5949">
        <v>77.12</v>
      </c>
    </row>
    <row r="5950" spans="1:5">
      <c r="A5950" s="339">
        <v>89633</v>
      </c>
      <c r="B5950" s="340" t="s">
        <v>10737</v>
      </c>
      <c r="C5950" s="339" t="s">
        <v>202</v>
      </c>
      <c r="D5950" s="341">
        <v>26.75</v>
      </c>
      <c r="E5950">
        <v>33.25</v>
      </c>
    </row>
    <row r="5951" spans="1:5">
      <c r="A5951" s="339">
        <v>89716</v>
      </c>
      <c r="B5951" s="340" t="s">
        <v>10738</v>
      </c>
      <c r="C5951" s="339" t="s">
        <v>202</v>
      </c>
      <c r="D5951" s="341">
        <v>27.99</v>
      </c>
      <c r="E5951">
        <v>31.43</v>
      </c>
    </row>
    <row r="5952" spans="1:5">
      <c r="A5952" s="339">
        <v>89634</v>
      </c>
      <c r="B5952" s="340" t="s">
        <v>10739</v>
      </c>
      <c r="C5952" s="339" t="s">
        <v>202</v>
      </c>
      <c r="D5952" s="341">
        <v>38.159999999999997</v>
      </c>
      <c r="E5952">
        <v>46.38</v>
      </c>
    </row>
    <row r="5953" spans="1:5">
      <c r="A5953" s="339">
        <v>89717</v>
      </c>
      <c r="B5953" s="340" t="s">
        <v>10740</v>
      </c>
      <c r="C5953" s="339" t="s">
        <v>202</v>
      </c>
      <c r="D5953" s="341">
        <v>44.27</v>
      </c>
      <c r="E5953">
        <v>48.31</v>
      </c>
    </row>
    <row r="5954" spans="1:5">
      <c r="A5954" s="339">
        <v>89635</v>
      </c>
      <c r="B5954" s="340" t="s">
        <v>10741</v>
      </c>
      <c r="C5954" s="339" t="s">
        <v>202</v>
      </c>
      <c r="D5954" s="341">
        <v>56.26</v>
      </c>
      <c r="E5954">
        <v>65.959999999999994</v>
      </c>
    </row>
    <row r="5955" spans="1:5">
      <c r="A5955" s="339">
        <v>89770</v>
      </c>
      <c r="B5955" s="340" t="s">
        <v>10742</v>
      </c>
      <c r="C5955" s="339" t="s">
        <v>202</v>
      </c>
      <c r="D5955" s="341">
        <v>47.86</v>
      </c>
      <c r="E5955">
        <v>48.45</v>
      </c>
    </row>
    <row r="5956" spans="1:5">
      <c r="A5956" s="339">
        <v>89718</v>
      </c>
      <c r="B5956" s="340" t="s">
        <v>10743</v>
      </c>
      <c r="C5956" s="339" t="s">
        <v>202</v>
      </c>
      <c r="D5956" s="341">
        <v>56.75</v>
      </c>
      <c r="E5956">
        <v>61.51</v>
      </c>
    </row>
    <row r="5957" spans="1:5">
      <c r="A5957" s="339">
        <v>89636</v>
      </c>
      <c r="B5957" s="340" t="s">
        <v>10744</v>
      </c>
      <c r="C5957" s="339" t="s">
        <v>202</v>
      </c>
      <c r="D5957" s="341">
        <v>70.86</v>
      </c>
      <c r="E5957">
        <v>82.27</v>
      </c>
    </row>
    <row r="5958" spans="1:5">
      <c r="A5958" s="339">
        <v>89771</v>
      </c>
      <c r="B5958" s="340" t="s">
        <v>10745</v>
      </c>
      <c r="C5958" s="339" t="s">
        <v>202</v>
      </c>
      <c r="D5958" s="341">
        <v>63.9</v>
      </c>
      <c r="E5958">
        <v>64.599999999999994</v>
      </c>
    </row>
    <row r="5959" spans="1:5">
      <c r="A5959" s="339">
        <v>104021</v>
      </c>
      <c r="B5959" s="340" t="s">
        <v>10746</v>
      </c>
      <c r="C5959" s="339" t="s">
        <v>202</v>
      </c>
      <c r="D5959" s="341">
        <v>74.069999999999993</v>
      </c>
      <c r="E5959">
        <v>79.56</v>
      </c>
    </row>
    <row r="5960" spans="1:5">
      <c r="A5960" s="339">
        <v>89772</v>
      </c>
      <c r="B5960" s="340" t="s">
        <v>10747</v>
      </c>
      <c r="C5960" s="339" t="s">
        <v>202</v>
      </c>
      <c r="D5960" s="341">
        <v>93.2</v>
      </c>
      <c r="E5960">
        <v>94.06</v>
      </c>
    </row>
    <row r="5961" spans="1:5">
      <c r="A5961" s="339">
        <v>89773</v>
      </c>
      <c r="B5961" s="340" t="s">
        <v>10748</v>
      </c>
      <c r="C5961" s="339" t="s">
        <v>202</v>
      </c>
      <c r="D5961" s="341">
        <v>150.18</v>
      </c>
      <c r="E5961">
        <v>151.32</v>
      </c>
    </row>
    <row r="5962" spans="1:5">
      <c r="A5962" s="339">
        <v>89775</v>
      </c>
      <c r="B5962" s="340" t="s">
        <v>10749</v>
      </c>
      <c r="C5962" s="339" t="s">
        <v>202</v>
      </c>
      <c r="D5962" s="341">
        <v>234.82</v>
      </c>
      <c r="E5962">
        <v>236.18</v>
      </c>
    </row>
    <row r="5963" spans="1:5">
      <c r="A5963" s="339">
        <v>89767</v>
      </c>
      <c r="B5963" s="340" t="s">
        <v>10750</v>
      </c>
      <c r="C5963" s="339" t="s">
        <v>63</v>
      </c>
      <c r="D5963" s="341">
        <v>22.23</v>
      </c>
      <c r="E5963">
        <v>25.5</v>
      </c>
    </row>
    <row r="5964" spans="1:5">
      <c r="A5964" s="339">
        <v>89695</v>
      </c>
      <c r="B5964" s="340" t="s">
        <v>10751</v>
      </c>
      <c r="C5964" s="339" t="s">
        <v>63</v>
      </c>
      <c r="D5964" s="341">
        <v>18.02</v>
      </c>
      <c r="E5964">
        <v>21.05</v>
      </c>
    </row>
    <row r="5965" spans="1:5">
      <c r="A5965" s="339">
        <v>89702</v>
      </c>
      <c r="B5965" s="340" t="s">
        <v>10752</v>
      </c>
      <c r="C5965" s="339" t="s">
        <v>63</v>
      </c>
      <c r="D5965" s="341">
        <v>23.22</v>
      </c>
      <c r="E5965">
        <v>26.96</v>
      </c>
    </row>
    <row r="5966" spans="1:5">
      <c r="A5966" s="339">
        <v>89768</v>
      </c>
      <c r="B5966" s="340" t="s">
        <v>10753</v>
      </c>
      <c r="C5966" s="339" t="s">
        <v>63</v>
      </c>
      <c r="D5966" s="341">
        <v>25.86</v>
      </c>
      <c r="E5966">
        <v>29.62</v>
      </c>
    </row>
    <row r="5967" spans="1:5">
      <c r="A5967" s="339">
        <v>89842</v>
      </c>
      <c r="B5967" s="340" t="s">
        <v>10754</v>
      </c>
      <c r="C5967" s="339" t="s">
        <v>63</v>
      </c>
      <c r="D5967" s="341">
        <v>52.51</v>
      </c>
      <c r="E5967">
        <v>54.36</v>
      </c>
    </row>
    <row r="5968" spans="1:5">
      <c r="A5968" s="339">
        <v>89845</v>
      </c>
      <c r="B5968" s="340" t="s">
        <v>10755</v>
      </c>
      <c r="C5968" s="339" t="s">
        <v>63</v>
      </c>
      <c r="D5968" s="341">
        <v>103.72</v>
      </c>
      <c r="E5968">
        <v>106.39</v>
      </c>
    </row>
    <row r="5969" spans="1:5">
      <c r="A5969" s="339">
        <v>89846</v>
      </c>
      <c r="B5969" s="340" t="s">
        <v>10756</v>
      </c>
      <c r="C5969" s="339" t="s">
        <v>63</v>
      </c>
      <c r="D5969" s="341">
        <v>221.85</v>
      </c>
      <c r="E5969">
        <v>225.54</v>
      </c>
    </row>
    <row r="5970" spans="1:5">
      <c r="A5970" s="339">
        <v>89847</v>
      </c>
      <c r="B5970" s="340" t="s">
        <v>10757</v>
      </c>
      <c r="C5970" s="339" t="s">
        <v>63</v>
      </c>
      <c r="D5970" s="341">
        <v>265.05</v>
      </c>
      <c r="E5970">
        <v>268.58</v>
      </c>
    </row>
    <row r="5971" spans="1:5">
      <c r="A5971" s="339">
        <v>89705</v>
      </c>
      <c r="B5971" s="340" t="s">
        <v>10758</v>
      </c>
      <c r="C5971" s="339" t="s">
        <v>63</v>
      </c>
      <c r="D5971" s="341">
        <v>27.02</v>
      </c>
      <c r="E5971">
        <v>31.31</v>
      </c>
    </row>
    <row r="5972" spans="1:5">
      <c r="A5972" s="339">
        <v>89769</v>
      </c>
      <c r="B5972" s="340" t="s">
        <v>10759</v>
      </c>
      <c r="C5972" s="339" t="s">
        <v>63</v>
      </c>
      <c r="D5972" s="341">
        <v>57.84</v>
      </c>
      <c r="E5972">
        <v>62.19</v>
      </c>
    </row>
    <row r="5973" spans="1:5">
      <c r="A5973" s="339">
        <v>89706</v>
      </c>
      <c r="B5973" s="340" t="s">
        <v>10760</v>
      </c>
      <c r="C5973" s="339" t="s">
        <v>63</v>
      </c>
      <c r="D5973" s="341">
        <v>59.2</v>
      </c>
      <c r="E5973">
        <v>64.19</v>
      </c>
    </row>
    <row r="5974" spans="1:5">
      <c r="A5974" s="339">
        <v>89741</v>
      </c>
      <c r="B5974" s="340" t="s">
        <v>10761</v>
      </c>
      <c r="C5974" s="339" t="s">
        <v>63</v>
      </c>
      <c r="D5974" s="341">
        <v>24.15</v>
      </c>
      <c r="E5974">
        <v>25.68</v>
      </c>
    </row>
    <row r="5975" spans="1:5">
      <c r="A5975" s="339">
        <v>89757</v>
      </c>
      <c r="B5975" s="340" t="s">
        <v>10762</v>
      </c>
      <c r="C5975" s="339" t="s">
        <v>63</v>
      </c>
      <c r="D5975" s="341">
        <v>31.51</v>
      </c>
      <c r="E5975">
        <v>33.25</v>
      </c>
    </row>
    <row r="5976" spans="1:5">
      <c r="A5976" s="339">
        <v>104027</v>
      </c>
      <c r="B5976" s="340" t="s">
        <v>10763</v>
      </c>
      <c r="C5976" s="339" t="s">
        <v>63</v>
      </c>
      <c r="D5976" s="341">
        <v>66.02</v>
      </c>
      <c r="E5976">
        <v>68.28</v>
      </c>
    </row>
    <row r="5977" spans="1:5">
      <c r="A5977" s="339">
        <v>89837</v>
      </c>
      <c r="B5977" s="340" t="s">
        <v>10764</v>
      </c>
      <c r="C5977" s="339" t="s">
        <v>63</v>
      </c>
      <c r="D5977" s="341">
        <v>139.31</v>
      </c>
      <c r="E5977">
        <v>140.35</v>
      </c>
    </row>
    <row r="5978" spans="1:5">
      <c r="A5978" s="339">
        <v>89839</v>
      </c>
      <c r="B5978" s="340" t="s">
        <v>10765</v>
      </c>
      <c r="C5978" s="339" t="s">
        <v>63</v>
      </c>
      <c r="D5978" s="341">
        <v>180.93</v>
      </c>
      <c r="E5978">
        <v>182.45</v>
      </c>
    </row>
    <row r="5979" spans="1:5">
      <c r="A5979" s="339">
        <v>89841</v>
      </c>
      <c r="B5979" s="340" t="s">
        <v>10766</v>
      </c>
      <c r="C5979" s="339" t="s">
        <v>63</v>
      </c>
      <c r="D5979" s="341">
        <v>274.86</v>
      </c>
      <c r="E5979">
        <v>276.08999999999997</v>
      </c>
    </row>
    <row r="5980" spans="1:5">
      <c r="A5980" s="339">
        <v>89654</v>
      </c>
      <c r="B5980" s="340" t="s">
        <v>10767</v>
      </c>
      <c r="C5980" s="339" t="s">
        <v>63</v>
      </c>
      <c r="D5980" s="341">
        <v>21.1</v>
      </c>
      <c r="E5980">
        <v>22.54</v>
      </c>
    </row>
    <row r="5981" spans="1:5">
      <c r="A5981" s="339">
        <v>89661</v>
      </c>
      <c r="B5981" s="340" t="s">
        <v>10768</v>
      </c>
      <c r="C5981" s="339" t="s">
        <v>63</v>
      </c>
      <c r="D5981" s="341">
        <v>24.64</v>
      </c>
      <c r="E5981">
        <v>26.4</v>
      </c>
    </row>
    <row r="5982" spans="1:5">
      <c r="A5982" s="339">
        <v>89674</v>
      </c>
      <c r="B5982" s="340" t="s">
        <v>10769</v>
      </c>
      <c r="C5982" s="339" t="s">
        <v>63</v>
      </c>
      <c r="D5982" s="341">
        <v>32.1</v>
      </c>
      <c r="E5982">
        <v>34.11</v>
      </c>
    </row>
    <row r="5983" spans="1:5">
      <c r="A5983" s="339">
        <v>89816</v>
      </c>
      <c r="B5983" s="340" t="s">
        <v>10770</v>
      </c>
      <c r="C5983" s="339" t="s">
        <v>63</v>
      </c>
      <c r="D5983" s="341">
        <v>43.25</v>
      </c>
      <c r="E5983">
        <v>44</v>
      </c>
    </row>
    <row r="5984" spans="1:5">
      <c r="A5984" s="339">
        <v>89762</v>
      </c>
      <c r="B5984" s="340" t="s">
        <v>10771</v>
      </c>
      <c r="C5984" s="339" t="s">
        <v>63</v>
      </c>
      <c r="D5984" s="341">
        <v>45.9</v>
      </c>
      <c r="E5984">
        <v>47.91</v>
      </c>
    </row>
    <row r="5985" spans="1:5">
      <c r="A5985" s="339">
        <v>89684</v>
      </c>
      <c r="B5985" s="340" t="s">
        <v>10772</v>
      </c>
      <c r="C5985" s="339" t="s">
        <v>63</v>
      </c>
      <c r="D5985" s="341">
        <v>46.59</v>
      </c>
      <c r="E5985">
        <v>48.91</v>
      </c>
    </row>
    <row r="5986" spans="1:5">
      <c r="A5986" s="339">
        <v>89828</v>
      </c>
      <c r="B5986" s="340" t="s">
        <v>10773</v>
      </c>
      <c r="C5986" s="339" t="s">
        <v>63</v>
      </c>
      <c r="D5986" s="341">
        <v>63</v>
      </c>
      <c r="E5986">
        <v>63.86</v>
      </c>
    </row>
    <row r="5987" spans="1:5">
      <c r="A5987" s="339">
        <v>89546</v>
      </c>
      <c r="B5987" s="340" t="s">
        <v>10774</v>
      </c>
      <c r="C5987" s="339" t="s">
        <v>63</v>
      </c>
      <c r="D5987" s="341">
        <v>10.61</v>
      </c>
      <c r="E5987">
        <v>12.34</v>
      </c>
    </row>
    <row r="5988" spans="1:5">
      <c r="A5988" s="339">
        <v>89482</v>
      </c>
      <c r="B5988" s="340" t="s">
        <v>10775</v>
      </c>
      <c r="C5988" s="339" t="s">
        <v>63</v>
      </c>
      <c r="D5988" s="341">
        <v>46.57</v>
      </c>
      <c r="E5988">
        <v>46.11</v>
      </c>
    </row>
    <row r="5989" spans="1:5">
      <c r="A5989" s="339">
        <v>89491</v>
      </c>
      <c r="B5989" s="340" t="s">
        <v>10776</v>
      </c>
      <c r="C5989" s="339" t="s">
        <v>63</v>
      </c>
      <c r="D5989" s="341">
        <v>120.66</v>
      </c>
      <c r="E5989">
        <v>111.62</v>
      </c>
    </row>
    <row r="5990" spans="1:5">
      <c r="A5990" s="339">
        <v>104178</v>
      </c>
      <c r="B5990" s="340" t="s">
        <v>10777</v>
      </c>
      <c r="C5990" s="339" t="s">
        <v>63</v>
      </c>
      <c r="D5990" s="341">
        <v>19.670000000000002</v>
      </c>
      <c r="E5990">
        <v>24.58</v>
      </c>
    </row>
    <row r="5991" spans="1:5">
      <c r="A5991" s="339">
        <v>104179</v>
      </c>
      <c r="B5991" s="340" t="s">
        <v>10778</v>
      </c>
      <c r="C5991" s="339" t="s">
        <v>63</v>
      </c>
      <c r="D5991" s="341">
        <v>71.56</v>
      </c>
      <c r="E5991">
        <v>93.53</v>
      </c>
    </row>
    <row r="5992" spans="1:5">
      <c r="A5992" s="339">
        <v>89587</v>
      </c>
      <c r="B5992" s="340" t="s">
        <v>10779</v>
      </c>
      <c r="C5992" s="339" t="s">
        <v>63</v>
      </c>
      <c r="D5992" s="341">
        <v>45.83</v>
      </c>
      <c r="E5992">
        <v>58.65</v>
      </c>
    </row>
    <row r="5993" spans="1:5">
      <c r="A5993" s="339">
        <v>89535</v>
      </c>
      <c r="B5993" s="340" t="s">
        <v>10780</v>
      </c>
      <c r="C5993" s="339" t="s">
        <v>63</v>
      </c>
      <c r="D5993" s="341">
        <v>38.619999999999997</v>
      </c>
      <c r="E5993">
        <v>48.05</v>
      </c>
    </row>
    <row r="5994" spans="1:5">
      <c r="A5994" s="339">
        <v>89592</v>
      </c>
      <c r="B5994" s="340" t="s">
        <v>10781</v>
      </c>
      <c r="C5994" s="339" t="s">
        <v>63</v>
      </c>
      <c r="D5994" s="341">
        <v>140.63999999999999</v>
      </c>
      <c r="E5994">
        <v>181.26</v>
      </c>
    </row>
    <row r="5995" spans="1:5">
      <c r="A5995" s="339">
        <v>104169</v>
      </c>
      <c r="B5995" s="340" t="s">
        <v>10782</v>
      </c>
      <c r="C5995" s="339" t="s">
        <v>63</v>
      </c>
      <c r="D5995" s="341">
        <v>130.08000000000001</v>
      </c>
      <c r="E5995">
        <v>165.71</v>
      </c>
    </row>
    <row r="5996" spans="1:5">
      <c r="A5996" s="339">
        <v>89583</v>
      </c>
      <c r="B5996" s="340" t="s">
        <v>10783</v>
      </c>
      <c r="C5996" s="339" t="s">
        <v>63</v>
      </c>
      <c r="D5996" s="341">
        <v>38.229999999999997</v>
      </c>
      <c r="E5996">
        <v>50.02</v>
      </c>
    </row>
    <row r="5997" spans="1:5">
      <c r="A5997" s="339">
        <v>89526</v>
      </c>
      <c r="B5997" s="340" t="s">
        <v>10784</v>
      </c>
      <c r="C5997" s="339" t="s">
        <v>63</v>
      </c>
      <c r="D5997" s="341">
        <v>34.25</v>
      </c>
      <c r="E5997">
        <v>44.17</v>
      </c>
    </row>
    <row r="5998" spans="1:5">
      <c r="A5998" s="339">
        <v>95695</v>
      </c>
      <c r="B5998" s="340" t="s">
        <v>10785</v>
      </c>
      <c r="C5998" s="339" t="s">
        <v>63</v>
      </c>
      <c r="D5998" s="341">
        <v>54.16</v>
      </c>
      <c r="E5998">
        <v>71.36</v>
      </c>
    </row>
    <row r="5999" spans="1:5">
      <c r="A5999" s="339">
        <v>95694</v>
      </c>
      <c r="B5999" s="340" t="s">
        <v>10786</v>
      </c>
      <c r="C5999" s="339" t="s">
        <v>63</v>
      </c>
      <c r="D5999" s="341">
        <v>46.95</v>
      </c>
      <c r="E5999">
        <v>60.76</v>
      </c>
    </row>
    <row r="6000" spans="1:5">
      <c r="A6000" s="339">
        <v>89585</v>
      </c>
      <c r="B6000" s="340" t="s">
        <v>10787</v>
      </c>
      <c r="C6000" s="339" t="s">
        <v>63</v>
      </c>
      <c r="D6000" s="341">
        <v>42.39</v>
      </c>
      <c r="E6000">
        <v>53.39</v>
      </c>
    </row>
    <row r="6001" spans="1:5">
      <c r="A6001" s="339">
        <v>89531</v>
      </c>
      <c r="B6001" s="340" t="s">
        <v>10788</v>
      </c>
      <c r="C6001" s="339" t="s">
        <v>63</v>
      </c>
      <c r="D6001" s="341">
        <v>35.18</v>
      </c>
      <c r="E6001">
        <v>42.79</v>
      </c>
    </row>
    <row r="6002" spans="1:5">
      <c r="A6002" s="339">
        <v>89591</v>
      </c>
      <c r="B6002" s="340" t="s">
        <v>10789</v>
      </c>
      <c r="C6002" s="339" t="s">
        <v>63</v>
      </c>
      <c r="D6002" s="341">
        <v>119.06</v>
      </c>
      <c r="E6002">
        <v>148.30000000000001</v>
      </c>
    </row>
    <row r="6003" spans="1:5">
      <c r="A6003" s="339">
        <v>104168</v>
      </c>
      <c r="B6003" s="340" t="s">
        <v>10790</v>
      </c>
      <c r="C6003" s="339" t="s">
        <v>63</v>
      </c>
      <c r="D6003" s="341">
        <v>108.5</v>
      </c>
      <c r="E6003">
        <v>132.75</v>
      </c>
    </row>
    <row r="6004" spans="1:5">
      <c r="A6004" s="339">
        <v>89516</v>
      </c>
      <c r="B6004" s="340" t="s">
        <v>10791</v>
      </c>
      <c r="C6004" s="339" t="s">
        <v>63</v>
      </c>
      <c r="D6004" s="341">
        <v>7.46</v>
      </c>
      <c r="E6004">
        <v>9.9600000000000009</v>
      </c>
    </row>
    <row r="6005" spans="1:5">
      <c r="A6005" s="339">
        <v>89520</v>
      </c>
      <c r="B6005" s="340" t="s">
        <v>10792</v>
      </c>
      <c r="C6005" s="339" t="s">
        <v>63</v>
      </c>
      <c r="D6005" s="341">
        <v>15.67</v>
      </c>
      <c r="E6005">
        <v>17.510000000000002</v>
      </c>
    </row>
    <row r="6006" spans="1:5">
      <c r="A6006" s="339">
        <v>89582</v>
      </c>
      <c r="B6006" s="340" t="s">
        <v>10793</v>
      </c>
      <c r="C6006" s="339" t="s">
        <v>63</v>
      </c>
      <c r="D6006" s="341">
        <v>31.64</v>
      </c>
      <c r="E6006">
        <v>39.950000000000003</v>
      </c>
    </row>
    <row r="6007" spans="1:5">
      <c r="A6007" s="339">
        <v>89524</v>
      </c>
      <c r="B6007" s="340" t="s">
        <v>10794</v>
      </c>
      <c r="C6007" s="339" t="s">
        <v>63</v>
      </c>
      <c r="D6007" s="341">
        <v>27.66</v>
      </c>
      <c r="E6007">
        <v>34.1</v>
      </c>
    </row>
    <row r="6008" spans="1:5">
      <c r="A6008" s="339">
        <v>89584</v>
      </c>
      <c r="B6008" s="340" t="s">
        <v>10795</v>
      </c>
      <c r="C6008" s="339" t="s">
        <v>63</v>
      </c>
      <c r="D6008" s="341">
        <v>41.58</v>
      </c>
      <c r="E6008">
        <v>52.16</v>
      </c>
    </row>
    <row r="6009" spans="1:5">
      <c r="A6009" s="339">
        <v>89529</v>
      </c>
      <c r="B6009" s="340" t="s">
        <v>10796</v>
      </c>
      <c r="C6009" s="339" t="s">
        <v>63</v>
      </c>
      <c r="D6009" s="341">
        <v>34.369999999999997</v>
      </c>
      <c r="E6009">
        <v>41.56</v>
      </c>
    </row>
    <row r="6010" spans="1:5">
      <c r="A6010" s="339">
        <v>89590</v>
      </c>
      <c r="B6010" s="340" t="s">
        <v>10797</v>
      </c>
      <c r="C6010" s="339" t="s">
        <v>63</v>
      </c>
      <c r="D6010" s="341">
        <v>121.52</v>
      </c>
      <c r="E6010">
        <v>152.05000000000001</v>
      </c>
    </row>
    <row r="6011" spans="1:5">
      <c r="A6011" s="339">
        <v>104167</v>
      </c>
      <c r="B6011" s="340" t="s">
        <v>10798</v>
      </c>
      <c r="C6011" s="339" t="s">
        <v>63</v>
      </c>
      <c r="D6011" s="341">
        <v>110.96</v>
      </c>
      <c r="E6011">
        <v>136.5</v>
      </c>
    </row>
    <row r="6012" spans="1:5">
      <c r="A6012" s="339">
        <v>89514</v>
      </c>
      <c r="B6012" s="340" t="s">
        <v>10799</v>
      </c>
      <c r="C6012" s="339" t="s">
        <v>63</v>
      </c>
      <c r="D6012" s="341">
        <v>7.4</v>
      </c>
      <c r="E6012">
        <v>9.86</v>
      </c>
    </row>
    <row r="6013" spans="1:5">
      <c r="A6013" s="339">
        <v>89518</v>
      </c>
      <c r="B6013" s="340" t="s">
        <v>10800</v>
      </c>
      <c r="C6013" s="339" t="s">
        <v>63</v>
      </c>
      <c r="D6013" s="341">
        <v>15.11</v>
      </c>
      <c r="E6013">
        <v>16.649999999999999</v>
      </c>
    </row>
    <row r="6014" spans="1:5">
      <c r="A6014" s="339">
        <v>89581</v>
      </c>
      <c r="B6014" s="340" t="s">
        <v>10801</v>
      </c>
      <c r="C6014" s="339" t="s">
        <v>63</v>
      </c>
      <c r="D6014" s="341">
        <v>31.28</v>
      </c>
      <c r="E6014">
        <v>39.409999999999997</v>
      </c>
    </row>
    <row r="6015" spans="1:5">
      <c r="A6015" s="339">
        <v>89522</v>
      </c>
      <c r="B6015" s="340" t="s">
        <v>10802</v>
      </c>
      <c r="C6015" s="339" t="s">
        <v>63</v>
      </c>
      <c r="D6015" s="341">
        <v>27.3</v>
      </c>
      <c r="E6015">
        <v>33.56</v>
      </c>
    </row>
    <row r="6016" spans="1:5">
      <c r="A6016" s="339">
        <v>89574</v>
      </c>
      <c r="B6016" s="340" t="s">
        <v>10803</v>
      </c>
      <c r="C6016" s="339" t="s">
        <v>63</v>
      </c>
      <c r="D6016" s="341">
        <v>130.18</v>
      </c>
      <c r="E6016">
        <v>176.92</v>
      </c>
    </row>
    <row r="6017" spans="1:5">
      <c r="A6017" s="339">
        <v>89690</v>
      </c>
      <c r="B6017" s="340" t="s">
        <v>10804</v>
      </c>
      <c r="C6017" s="339" t="s">
        <v>63</v>
      </c>
      <c r="D6017" s="341">
        <v>79.739999999999995</v>
      </c>
      <c r="E6017">
        <v>104.88</v>
      </c>
    </row>
    <row r="6018" spans="1:5">
      <c r="A6018" s="339">
        <v>89567</v>
      </c>
      <c r="B6018" s="340" t="s">
        <v>10805</v>
      </c>
      <c r="C6018" s="339" t="s">
        <v>63</v>
      </c>
      <c r="D6018" s="341">
        <v>70.13</v>
      </c>
      <c r="E6018">
        <v>90.74</v>
      </c>
    </row>
    <row r="6019" spans="1:5">
      <c r="A6019" s="339">
        <v>89692</v>
      </c>
      <c r="B6019" s="340" t="s">
        <v>10806</v>
      </c>
      <c r="C6019" s="339" t="s">
        <v>63</v>
      </c>
      <c r="D6019" s="341">
        <v>87.71</v>
      </c>
      <c r="E6019">
        <v>118.53</v>
      </c>
    </row>
    <row r="6020" spans="1:5">
      <c r="A6020" s="339">
        <v>89569</v>
      </c>
      <c r="B6020" s="340" t="s">
        <v>10807</v>
      </c>
      <c r="C6020" s="339" t="s">
        <v>63</v>
      </c>
      <c r="D6020" s="341">
        <v>79.540000000000006</v>
      </c>
      <c r="E6020">
        <v>106.5</v>
      </c>
    </row>
    <row r="6021" spans="1:5">
      <c r="A6021" s="339">
        <v>89699</v>
      </c>
      <c r="B6021" s="340" t="s">
        <v>10808</v>
      </c>
      <c r="C6021" s="339" t="s">
        <v>63</v>
      </c>
      <c r="D6021" s="341">
        <v>175.7</v>
      </c>
      <c r="E6021">
        <v>229.28</v>
      </c>
    </row>
    <row r="6022" spans="1:5">
      <c r="A6022" s="339">
        <v>104174</v>
      </c>
      <c r="B6022" s="340" t="s">
        <v>10809</v>
      </c>
      <c r="C6022" s="339" t="s">
        <v>63</v>
      </c>
      <c r="D6022" s="341">
        <v>164.57</v>
      </c>
      <c r="E6022">
        <v>212.92</v>
      </c>
    </row>
    <row r="6023" spans="1:5">
      <c r="A6023" s="339">
        <v>89698</v>
      </c>
      <c r="B6023" s="340" t="s">
        <v>10810</v>
      </c>
      <c r="C6023" s="339" t="s">
        <v>63</v>
      </c>
      <c r="D6023" s="341">
        <v>230.95</v>
      </c>
      <c r="E6023">
        <v>302.61</v>
      </c>
    </row>
    <row r="6024" spans="1:5">
      <c r="A6024" s="339">
        <v>104176</v>
      </c>
      <c r="B6024" s="340" t="s">
        <v>10811</v>
      </c>
      <c r="C6024" s="339" t="s">
        <v>63</v>
      </c>
      <c r="D6024" s="341">
        <v>216.86</v>
      </c>
      <c r="E6024">
        <v>281.88</v>
      </c>
    </row>
    <row r="6025" spans="1:5">
      <c r="A6025" s="339">
        <v>89561</v>
      </c>
      <c r="B6025" s="340" t="s">
        <v>10812</v>
      </c>
      <c r="C6025" s="339" t="s">
        <v>63</v>
      </c>
      <c r="D6025" s="341">
        <v>12.79</v>
      </c>
      <c r="E6025">
        <v>17.420000000000002</v>
      </c>
    </row>
    <row r="6026" spans="1:5">
      <c r="A6026" s="339">
        <v>89563</v>
      </c>
      <c r="B6026" s="340" t="s">
        <v>10813</v>
      </c>
      <c r="C6026" s="339" t="s">
        <v>63</v>
      </c>
      <c r="D6026" s="341">
        <v>31.59</v>
      </c>
      <c r="E6026">
        <v>38.619999999999997</v>
      </c>
    </row>
    <row r="6027" spans="1:5">
      <c r="A6027" s="339">
        <v>89685</v>
      </c>
      <c r="B6027" s="340" t="s">
        <v>10814</v>
      </c>
      <c r="C6027" s="339" t="s">
        <v>63</v>
      </c>
      <c r="D6027" s="341">
        <v>54.62</v>
      </c>
      <c r="E6027">
        <v>70.959999999999994</v>
      </c>
    </row>
    <row r="6028" spans="1:5">
      <c r="A6028" s="339">
        <v>89565</v>
      </c>
      <c r="B6028" s="340" t="s">
        <v>10815</v>
      </c>
      <c r="C6028" s="339" t="s">
        <v>63</v>
      </c>
      <c r="D6028" s="341">
        <v>49.31</v>
      </c>
      <c r="E6028">
        <v>63.15</v>
      </c>
    </row>
    <row r="6029" spans="1:5">
      <c r="A6029" s="339">
        <v>89671</v>
      </c>
      <c r="B6029" s="340" t="s">
        <v>10816</v>
      </c>
      <c r="C6029" s="339" t="s">
        <v>63</v>
      </c>
      <c r="D6029" s="341">
        <v>41.03</v>
      </c>
      <c r="E6029">
        <v>51.57</v>
      </c>
    </row>
    <row r="6030" spans="1:5">
      <c r="A6030" s="339">
        <v>89556</v>
      </c>
      <c r="B6030" s="340" t="s">
        <v>10817</v>
      </c>
      <c r="C6030" s="339" t="s">
        <v>63</v>
      </c>
      <c r="D6030" s="341">
        <v>36.22</v>
      </c>
      <c r="E6030">
        <v>44.49</v>
      </c>
    </row>
    <row r="6031" spans="1:5">
      <c r="A6031" s="339">
        <v>89679</v>
      </c>
      <c r="B6031" s="340" t="s">
        <v>10818</v>
      </c>
      <c r="C6031" s="339" t="s">
        <v>63</v>
      </c>
      <c r="D6031" s="341">
        <v>111.91</v>
      </c>
      <c r="E6031">
        <v>137.82</v>
      </c>
    </row>
    <row r="6032" spans="1:5">
      <c r="A6032" s="339">
        <v>104171</v>
      </c>
      <c r="B6032" s="340" t="s">
        <v>10819</v>
      </c>
      <c r="C6032" s="339" t="s">
        <v>63</v>
      </c>
      <c r="D6032" s="341">
        <v>80.010000000000005</v>
      </c>
      <c r="E6032">
        <v>111.12</v>
      </c>
    </row>
    <row r="6033" spans="1:5">
      <c r="A6033" s="339">
        <v>89600</v>
      </c>
      <c r="B6033" s="340" t="s">
        <v>10820</v>
      </c>
      <c r="C6033" s="339" t="s">
        <v>63</v>
      </c>
      <c r="D6033" s="341">
        <v>24.42</v>
      </c>
      <c r="E6033">
        <v>29.09</v>
      </c>
    </row>
    <row r="6034" spans="1:5">
      <c r="A6034" s="339">
        <v>89548</v>
      </c>
      <c r="B6034" s="340" t="s">
        <v>10821</v>
      </c>
      <c r="C6034" s="339" t="s">
        <v>63</v>
      </c>
      <c r="D6034" s="341">
        <v>21.77</v>
      </c>
      <c r="E6034">
        <v>25.18</v>
      </c>
    </row>
    <row r="6035" spans="1:5">
      <c r="A6035" s="339">
        <v>89669</v>
      </c>
      <c r="B6035" s="340" t="s">
        <v>10822</v>
      </c>
      <c r="C6035" s="339" t="s">
        <v>63</v>
      </c>
      <c r="D6035" s="341">
        <v>31.15</v>
      </c>
      <c r="E6035">
        <v>38.39</v>
      </c>
    </row>
    <row r="6036" spans="1:5">
      <c r="A6036" s="339">
        <v>89554</v>
      </c>
      <c r="B6036" s="340" t="s">
        <v>10823</v>
      </c>
      <c r="C6036" s="339" t="s">
        <v>63</v>
      </c>
      <c r="D6036" s="341">
        <v>26.31</v>
      </c>
      <c r="E6036">
        <v>31.27</v>
      </c>
    </row>
    <row r="6037" spans="1:5">
      <c r="A6037" s="339">
        <v>89677</v>
      </c>
      <c r="B6037" s="340" t="s">
        <v>10824</v>
      </c>
      <c r="C6037" s="339" t="s">
        <v>63</v>
      </c>
      <c r="D6037" s="341">
        <v>71.510000000000005</v>
      </c>
      <c r="E6037">
        <v>88</v>
      </c>
    </row>
    <row r="6038" spans="1:5">
      <c r="A6038" s="339">
        <v>104170</v>
      </c>
      <c r="B6038" s="340" t="s">
        <v>10825</v>
      </c>
      <c r="C6038" s="339" t="s">
        <v>63</v>
      </c>
      <c r="D6038" s="341">
        <v>64.3</v>
      </c>
      <c r="E6038">
        <v>77.430000000000007</v>
      </c>
    </row>
    <row r="6039" spans="1:5">
      <c r="A6039" s="339">
        <v>89544</v>
      </c>
      <c r="B6039" s="340" t="s">
        <v>10826</v>
      </c>
      <c r="C6039" s="339" t="s">
        <v>63</v>
      </c>
      <c r="D6039" s="341">
        <v>7.37</v>
      </c>
      <c r="E6039">
        <v>9.8699999999999992</v>
      </c>
    </row>
    <row r="6040" spans="1:5">
      <c r="A6040" s="339">
        <v>89545</v>
      </c>
      <c r="B6040" s="340" t="s">
        <v>10827</v>
      </c>
      <c r="C6040" s="339" t="s">
        <v>63</v>
      </c>
      <c r="D6040" s="341">
        <v>15.07</v>
      </c>
      <c r="E6040">
        <v>18.829999999999998</v>
      </c>
    </row>
    <row r="6041" spans="1:5">
      <c r="A6041" s="339">
        <v>89599</v>
      </c>
      <c r="B6041" s="340" t="s">
        <v>10828</v>
      </c>
      <c r="C6041" s="339" t="s">
        <v>63</v>
      </c>
      <c r="D6041" s="341">
        <v>23.08</v>
      </c>
      <c r="E6041">
        <v>28.75</v>
      </c>
    </row>
    <row r="6042" spans="1:5">
      <c r="A6042" s="339">
        <v>89547</v>
      </c>
      <c r="B6042" s="340" t="s">
        <v>10829</v>
      </c>
      <c r="C6042" s="339" t="s">
        <v>63</v>
      </c>
      <c r="D6042" s="341">
        <v>20.420000000000002</v>
      </c>
      <c r="E6042">
        <v>24.83</v>
      </c>
    </row>
    <row r="6043" spans="1:5">
      <c r="A6043" s="339">
        <v>89495</v>
      </c>
      <c r="B6043" s="340" t="s">
        <v>10830</v>
      </c>
      <c r="C6043" s="339" t="s">
        <v>63</v>
      </c>
      <c r="D6043" s="341">
        <v>21.64</v>
      </c>
      <c r="E6043">
        <v>21.77</v>
      </c>
    </row>
    <row r="6044" spans="1:5">
      <c r="A6044" s="339">
        <v>89673</v>
      </c>
      <c r="B6044" s="340" t="s">
        <v>10831</v>
      </c>
      <c r="C6044" s="339" t="s">
        <v>63</v>
      </c>
      <c r="D6044" s="341">
        <v>32.950000000000003</v>
      </c>
      <c r="E6044">
        <v>40.67</v>
      </c>
    </row>
    <row r="6045" spans="1:5">
      <c r="A6045" s="339">
        <v>89557</v>
      </c>
      <c r="B6045" s="340" t="s">
        <v>10832</v>
      </c>
      <c r="C6045" s="339" t="s">
        <v>63</v>
      </c>
      <c r="D6045" s="341">
        <v>29.21</v>
      </c>
      <c r="E6045">
        <v>35.18</v>
      </c>
    </row>
    <row r="6046" spans="1:5">
      <c r="A6046" s="339">
        <v>89681</v>
      </c>
      <c r="B6046" s="340" t="s">
        <v>10833</v>
      </c>
      <c r="C6046" s="339" t="s">
        <v>63</v>
      </c>
      <c r="D6046" s="341">
        <v>80.84</v>
      </c>
      <c r="E6046">
        <v>101.36</v>
      </c>
    </row>
    <row r="6047" spans="1:5">
      <c r="A6047" s="339">
        <v>104173</v>
      </c>
      <c r="B6047" s="340" t="s">
        <v>10834</v>
      </c>
      <c r="C6047" s="339" t="s">
        <v>63</v>
      </c>
      <c r="D6047" s="341">
        <v>76.03</v>
      </c>
      <c r="E6047">
        <v>94.27</v>
      </c>
    </row>
    <row r="6048" spans="1:5">
      <c r="A6048" s="339">
        <v>89549</v>
      </c>
      <c r="B6048" s="340" t="s">
        <v>10835</v>
      </c>
      <c r="C6048" s="339" t="s">
        <v>63</v>
      </c>
      <c r="D6048" s="341">
        <v>18.28</v>
      </c>
      <c r="E6048">
        <v>20.7</v>
      </c>
    </row>
    <row r="6049" spans="1:5">
      <c r="A6049" s="339">
        <v>89578</v>
      </c>
      <c r="B6049" s="340" t="s">
        <v>10836</v>
      </c>
      <c r="C6049" s="339" t="s">
        <v>202</v>
      </c>
      <c r="D6049" s="341">
        <v>26.6</v>
      </c>
      <c r="E6049">
        <v>40.39</v>
      </c>
    </row>
    <row r="6050" spans="1:5">
      <c r="A6050" s="339">
        <v>89512</v>
      </c>
      <c r="B6050" s="340" t="s">
        <v>10837</v>
      </c>
      <c r="C6050" s="339" t="s">
        <v>202</v>
      </c>
      <c r="D6050" s="341">
        <v>42.89</v>
      </c>
      <c r="E6050">
        <v>64.39</v>
      </c>
    </row>
    <row r="6051" spans="1:5">
      <c r="A6051" s="339">
        <v>89580</v>
      </c>
      <c r="B6051" s="340" t="s">
        <v>10838</v>
      </c>
      <c r="C6051" s="339" t="s">
        <v>202</v>
      </c>
      <c r="D6051" s="341">
        <v>54.73</v>
      </c>
      <c r="E6051">
        <v>83.19</v>
      </c>
    </row>
    <row r="6052" spans="1:5">
      <c r="A6052" s="339">
        <v>104166</v>
      </c>
      <c r="B6052" s="340" t="s">
        <v>10839</v>
      </c>
      <c r="C6052" s="339" t="s">
        <v>202</v>
      </c>
      <c r="D6052" s="341">
        <v>60.73</v>
      </c>
      <c r="E6052">
        <v>92.05</v>
      </c>
    </row>
    <row r="6053" spans="1:5">
      <c r="A6053" s="339">
        <v>89508</v>
      </c>
      <c r="B6053" s="340" t="s">
        <v>10840</v>
      </c>
      <c r="C6053" s="339" t="s">
        <v>202</v>
      </c>
      <c r="D6053" s="341">
        <v>14.8</v>
      </c>
      <c r="E6053">
        <v>22.17</v>
      </c>
    </row>
    <row r="6054" spans="1:5">
      <c r="A6054" s="339">
        <v>89509</v>
      </c>
      <c r="B6054" s="340" t="s">
        <v>10841</v>
      </c>
      <c r="C6054" s="339" t="s">
        <v>202</v>
      </c>
      <c r="D6054" s="341">
        <v>19.89</v>
      </c>
      <c r="E6054">
        <v>29.84</v>
      </c>
    </row>
    <row r="6055" spans="1:5">
      <c r="A6055" s="339">
        <v>89576</v>
      </c>
      <c r="B6055" s="340" t="s">
        <v>10842</v>
      </c>
      <c r="C6055" s="339" t="s">
        <v>202</v>
      </c>
      <c r="D6055" s="341">
        <v>21.29</v>
      </c>
      <c r="E6055">
        <v>32.380000000000003</v>
      </c>
    </row>
    <row r="6056" spans="1:5">
      <c r="A6056" s="339">
        <v>89511</v>
      </c>
      <c r="B6056" s="340" t="s">
        <v>10843</v>
      </c>
      <c r="C6056" s="339" t="s">
        <v>202</v>
      </c>
      <c r="D6056" s="341">
        <v>33.56</v>
      </c>
      <c r="E6056">
        <v>50.43</v>
      </c>
    </row>
    <row r="6057" spans="1:5">
      <c r="A6057" s="339">
        <v>89675</v>
      </c>
      <c r="B6057" s="340" t="s">
        <v>10844</v>
      </c>
      <c r="C6057" s="339" t="s">
        <v>63</v>
      </c>
      <c r="D6057" s="341">
        <v>61.43</v>
      </c>
      <c r="E6057">
        <v>82.72</v>
      </c>
    </row>
    <row r="6058" spans="1:5">
      <c r="A6058" s="339">
        <v>89559</v>
      </c>
      <c r="B6058" s="340" t="s">
        <v>10845</v>
      </c>
      <c r="C6058" s="339" t="s">
        <v>63</v>
      </c>
      <c r="D6058" s="341">
        <v>56.62</v>
      </c>
      <c r="E6058">
        <v>75.64</v>
      </c>
    </row>
    <row r="6059" spans="1:5">
      <c r="A6059" s="339">
        <v>104172</v>
      </c>
      <c r="B6059" s="340" t="s">
        <v>10846</v>
      </c>
      <c r="C6059" s="339" t="s">
        <v>63</v>
      </c>
      <c r="D6059" s="341">
        <v>225.92</v>
      </c>
      <c r="E6059">
        <v>312.3</v>
      </c>
    </row>
    <row r="6060" spans="1:5">
      <c r="A6060" s="339">
        <v>89683</v>
      </c>
      <c r="B6060" s="340" t="s">
        <v>10847</v>
      </c>
      <c r="C6060" s="339" t="s">
        <v>63</v>
      </c>
      <c r="D6060" s="341">
        <v>232.96</v>
      </c>
      <c r="E6060">
        <v>322.67</v>
      </c>
    </row>
    <row r="6061" spans="1:5">
      <c r="A6061" s="339">
        <v>89667</v>
      </c>
      <c r="B6061" s="340" t="s">
        <v>10848</v>
      </c>
      <c r="C6061" s="339" t="s">
        <v>63</v>
      </c>
      <c r="D6061" s="341">
        <v>38.22</v>
      </c>
      <c r="E6061">
        <v>50.17</v>
      </c>
    </row>
    <row r="6062" spans="1:5">
      <c r="A6062" s="339">
        <v>89550</v>
      </c>
      <c r="B6062" s="340" t="s">
        <v>10849</v>
      </c>
      <c r="C6062" s="339" t="s">
        <v>63</v>
      </c>
      <c r="D6062" s="341">
        <v>35.57</v>
      </c>
      <c r="E6062">
        <v>46.26</v>
      </c>
    </row>
    <row r="6063" spans="1:5">
      <c r="A6063" s="339">
        <v>89693</v>
      </c>
      <c r="B6063" s="340" t="s">
        <v>10850</v>
      </c>
      <c r="C6063" s="339" t="s">
        <v>63</v>
      </c>
      <c r="D6063" s="341">
        <v>71.59</v>
      </c>
      <c r="E6063">
        <v>92.44</v>
      </c>
    </row>
    <row r="6064" spans="1:5">
      <c r="A6064" s="339">
        <v>89571</v>
      </c>
      <c r="B6064" s="340" t="s">
        <v>10851</v>
      </c>
      <c r="C6064" s="339" t="s">
        <v>63</v>
      </c>
      <c r="D6064" s="341">
        <v>61.98</v>
      </c>
      <c r="E6064">
        <v>78.3</v>
      </c>
    </row>
    <row r="6065" spans="1:5">
      <c r="A6065" s="339">
        <v>89696</v>
      </c>
      <c r="B6065" s="340" t="s">
        <v>10852</v>
      </c>
      <c r="C6065" s="339" t="s">
        <v>63</v>
      </c>
      <c r="D6065" s="341">
        <v>74.52</v>
      </c>
      <c r="E6065">
        <v>98.39</v>
      </c>
    </row>
    <row r="6066" spans="1:5">
      <c r="A6066" s="339">
        <v>89573</v>
      </c>
      <c r="B6066" s="340" t="s">
        <v>10853</v>
      </c>
      <c r="C6066" s="339" t="s">
        <v>63</v>
      </c>
      <c r="D6066" s="341">
        <v>66.349999999999994</v>
      </c>
      <c r="E6066">
        <v>86.36</v>
      </c>
    </row>
    <row r="6067" spans="1:5">
      <c r="A6067" s="339">
        <v>89704</v>
      </c>
      <c r="B6067" s="340" t="s">
        <v>10854</v>
      </c>
      <c r="C6067" s="339" t="s">
        <v>63</v>
      </c>
      <c r="D6067" s="341">
        <v>138.81</v>
      </c>
      <c r="E6067">
        <v>172.95</v>
      </c>
    </row>
    <row r="6068" spans="1:5">
      <c r="A6068" s="339">
        <v>104175</v>
      </c>
      <c r="B6068" s="340" t="s">
        <v>10855</v>
      </c>
      <c r="C6068" s="339" t="s">
        <v>63</v>
      </c>
      <c r="D6068" s="341">
        <v>127.68</v>
      </c>
      <c r="E6068">
        <v>156.59</v>
      </c>
    </row>
    <row r="6069" spans="1:5">
      <c r="A6069" s="339">
        <v>89701</v>
      </c>
      <c r="B6069" s="340" t="s">
        <v>10856</v>
      </c>
      <c r="C6069" s="339" t="s">
        <v>63</v>
      </c>
      <c r="D6069" s="341">
        <v>178.62</v>
      </c>
      <c r="E6069">
        <v>222.71</v>
      </c>
    </row>
    <row r="6070" spans="1:5">
      <c r="A6070" s="339">
        <v>104177</v>
      </c>
      <c r="B6070" s="340" t="s">
        <v>10857</v>
      </c>
      <c r="C6070" s="339" t="s">
        <v>63</v>
      </c>
      <c r="D6070" s="341">
        <v>164.53</v>
      </c>
      <c r="E6070">
        <v>201.98</v>
      </c>
    </row>
    <row r="6071" spans="1:5">
      <c r="A6071" s="339">
        <v>89566</v>
      </c>
      <c r="B6071" s="340" t="s">
        <v>10858</v>
      </c>
      <c r="C6071" s="339" t="s">
        <v>63</v>
      </c>
      <c r="D6071" s="341">
        <v>42.84</v>
      </c>
      <c r="E6071">
        <v>53.27</v>
      </c>
    </row>
    <row r="6072" spans="1:5">
      <c r="A6072" s="339">
        <v>89687</v>
      </c>
      <c r="B6072" s="340" t="s">
        <v>10859</v>
      </c>
      <c r="C6072" s="339" t="s">
        <v>63</v>
      </c>
      <c r="D6072" s="341">
        <v>48.15</v>
      </c>
      <c r="E6072">
        <v>61.08</v>
      </c>
    </row>
    <row r="6073" spans="1:5">
      <c r="A6073" s="339">
        <v>102450</v>
      </c>
      <c r="B6073" s="340" t="s">
        <v>10860</v>
      </c>
      <c r="C6073" s="339" t="s">
        <v>5029</v>
      </c>
      <c r="D6073" s="341">
        <v>0</v>
      </c>
      <c r="E6073">
        <v>0</v>
      </c>
    </row>
    <row r="6074" spans="1:5">
      <c r="A6074" s="339">
        <v>102250</v>
      </c>
      <c r="B6074" s="340" t="s">
        <v>10861</v>
      </c>
      <c r="C6074" s="339" t="s">
        <v>5029</v>
      </c>
      <c r="D6074" s="341">
        <v>0</v>
      </c>
      <c r="E6074">
        <v>0</v>
      </c>
    </row>
    <row r="6075" spans="1:5">
      <c r="A6075" s="339">
        <v>102240</v>
      </c>
      <c r="B6075" s="340" t="s">
        <v>10862</v>
      </c>
      <c r="C6075" s="339" t="s">
        <v>5029</v>
      </c>
      <c r="D6075" s="341">
        <v>0</v>
      </c>
      <c r="E6075">
        <v>0</v>
      </c>
    </row>
    <row r="6076" spans="1:5">
      <c r="A6076" s="339">
        <v>102449</v>
      </c>
      <c r="B6076" s="340" t="s">
        <v>10863</v>
      </c>
      <c r="C6076" s="339" t="s">
        <v>5029</v>
      </c>
      <c r="D6076" s="341">
        <v>0</v>
      </c>
      <c r="E6076">
        <v>0</v>
      </c>
    </row>
    <row r="6077" spans="1:5">
      <c r="A6077" s="339">
        <v>102249</v>
      </c>
      <c r="B6077" s="340" t="s">
        <v>10864</v>
      </c>
      <c r="C6077" s="339" t="s">
        <v>5029</v>
      </c>
      <c r="D6077" s="341">
        <v>0</v>
      </c>
      <c r="E6077">
        <v>0</v>
      </c>
    </row>
    <row r="6078" spans="1:5">
      <c r="A6078" s="339">
        <v>102238</v>
      </c>
      <c r="B6078" s="340" t="s">
        <v>10865</v>
      </c>
      <c r="C6078" s="339" t="s">
        <v>5029</v>
      </c>
      <c r="D6078" s="341">
        <v>0</v>
      </c>
      <c r="E6078">
        <v>0</v>
      </c>
    </row>
    <row r="6079" spans="1:5">
      <c r="A6079" s="339">
        <v>102448</v>
      </c>
      <c r="B6079" s="340" t="s">
        <v>10866</v>
      </c>
      <c r="C6079" s="339" t="s">
        <v>5029</v>
      </c>
      <c r="D6079" s="341">
        <v>0</v>
      </c>
      <c r="E6079">
        <v>0</v>
      </c>
    </row>
    <row r="6080" spans="1:5">
      <c r="A6080" s="339">
        <v>102248</v>
      </c>
      <c r="B6080" s="340" t="s">
        <v>10867</v>
      </c>
      <c r="C6080" s="339" t="s">
        <v>5029</v>
      </c>
      <c r="D6080" s="341">
        <v>0</v>
      </c>
      <c r="E6080">
        <v>0</v>
      </c>
    </row>
    <row r="6081" spans="1:5">
      <c r="A6081" s="339">
        <v>102253</v>
      </c>
      <c r="B6081" s="340" t="s">
        <v>10868</v>
      </c>
      <c r="C6081" s="339" t="s">
        <v>5029</v>
      </c>
      <c r="D6081" s="341">
        <v>1223.29</v>
      </c>
      <c r="E6081">
        <v>975.89</v>
      </c>
    </row>
    <row r="6082" spans="1:5">
      <c r="A6082" s="339">
        <v>102254</v>
      </c>
      <c r="B6082" s="340" t="s">
        <v>10869</v>
      </c>
      <c r="C6082" s="339" t="s">
        <v>5029</v>
      </c>
      <c r="D6082" s="341">
        <v>1025.6099999999999</v>
      </c>
      <c r="E6082">
        <v>1049.4000000000001</v>
      </c>
    </row>
    <row r="6083" spans="1:5">
      <c r="A6083" s="339">
        <v>102257</v>
      </c>
      <c r="B6083" s="340" t="s">
        <v>10870</v>
      </c>
      <c r="C6083" s="339" t="s">
        <v>5029</v>
      </c>
      <c r="D6083" s="341">
        <v>394.4</v>
      </c>
      <c r="E6083">
        <v>416.62</v>
      </c>
    </row>
    <row r="6084" spans="1:5">
      <c r="A6084" s="339">
        <v>102239</v>
      </c>
      <c r="B6084" s="340" t="s">
        <v>10871</v>
      </c>
      <c r="C6084" s="339" t="s">
        <v>5029</v>
      </c>
      <c r="D6084" s="341">
        <v>0</v>
      </c>
      <c r="E6084">
        <v>0</v>
      </c>
    </row>
    <row r="6085" spans="1:5">
      <c r="A6085" s="339">
        <v>102236</v>
      </c>
      <c r="B6085" s="340" t="s">
        <v>10872</v>
      </c>
      <c r="C6085" s="339" t="s">
        <v>5029</v>
      </c>
      <c r="D6085" s="341">
        <v>0</v>
      </c>
      <c r="E6085">
        <v>0</v>
      </c>
    </row>
    <row r="6086" spans="1:5">
      <c r="A6086" s="339">
        <v>102235</v>
      </c>
      <c r="B6086" s="340" t="s">
        <v>10873</v>
      </c>
      <c r="C6086" s="339" t="s">
        <v>5029</v>
      </c>
      <c r="D6086" s="341">
        <v>643.22</v>
      </c>
      <c r="E6086">
        <v>533.07000000000005</v>
      </c>
    </row>
    <row r="6087" spans="1:5">
      <c r="A6087" s="339">
        <v>106164</v>
      </c>
      <c r="B6087" s="340" t="s">
        <v>10874</v>
      </c>
      <c r="C6087" s="339" t="s">
        <v>5029</v>
      </c>
      <c r="D6087" s="341">
        <v>0</v>
      </c>
      <c r="E6087">
        <v>0</v>
      </c>
    </row>
    <row r="6088" spans="1:5">
      <c r="A6088" s="339">
        <v>102260</v>
      </c>
      <c r="B6088" s="340" t="s">
        <v>10875</v>
      </c>
      <c r="C6088" s="339" t="s">
        <v>5029</v>
      </c>
      <c r="D6088" s="341">
        <v>0</v>
      </c>
      <c r="E6088">
        <v>0</v>
      </c>
    </row>
    <row r="6089" spans="1:5">
      <c r="A6089" s="339">
        <v>102259</v>
      </c>
      <c r="B6089" s="340" t="s">
        <v>10876</v>
      </c>
      <c r="C6089" s="339" t="s">
        <v>5029</v>
      </c>
      <c r="D6089" s="341">
        <v>0</v>
      </c>
      <c r="E6089">
        <v>0</v>
      </c>
    </row>
    <row r="6090" spans="1:5">
      <c r="A6090" s="339">
        <v>102262</v>
      </c>
      <c r="B6090" s="340" t="s">
        <v>10877</v>
      </c>
      <c r="C6090" s="339" t="s">
        <v>63</v>
      </c>
      <c r="D6090" s="341">
        <v>0</v>
      </c>
      <c r="E6090">
        <v>0</v>
      </c>
    </row>
    <row r="6091" spans="1:5">
      <c r="A6091" s="339">
        <v>102242</v>
      </c>
      <c r="B6091" s="340" t="s">
        <v>10878</v>
      </c>
      <c r="C6091" s="339" t="s">
        <v>5029</v>
      </c>
      <c r="D6091" s="341">
        <v>0</v>
      </c>
      <c r="E6091">
        <v>0</v>
      </c>
    </row>
    <row r="6092" spans="1:5">
      <c r="A6092" s="339">
        <v>106165</v>
      </c>
      <c r="B6092" s="340" t="s">
        <v>10879</v>
      </c>
      <c r="C6092" s="339" t="s">
        <v>63</v>
      </c>
      <c r="D6092" s="341">
        <v>0</v>
      </c>
      <c r="E6092">
        <v>0</v>
      </c>
    </row>
    <row r="6093" spans="1:5">
      <c r="A6093" s="339">
        <v>102246</v>
      </c>
      <c r="B6093" s="340" t="s">
        <v>10880</v>
      </c>
      <c r="C6093" s="339" t="s">
        <v>5029</v>
      </c>
      <c r="D6093" s="341">
        <v>0</v>
      </c>
      <c r="E6093">
        <v>0</v>
      </c>
    </row>
    <row r="6094" spans="1:5">
      <c r="A6094" s="339">
        <v>102252</v>
      </c>
      <c r="B6094" s="340" t="s">
        <v>10881</v>
      </c>
      <c r="C6094" s="339" t="s">
        <v>5029</v>
      </c>
      <c r="D6094" s="341">
        <v>0</v>
      </c>
      <c r="E6094">
        <v>0</v>
      </c>
    </row>
    <row r="6095" spans="1:5">
      <c r="A6095" s="339">
        <v>101912</v>
      </c>
      <c r="B6095" s="340" t="s">
        <v>10882</v>
      </c>
      <c r="C6095" s="339" t="s">
        <v>63</v>
      </c>
      <c r="D6095" s="341">
        <v>2210.15</v>
      </c>
      <c r="E6095">
        <v>1968.98</v>
      </c>
    </row>
    <row r="6096" spans="1:5">
      <c r="A6096" s="339">
        <v>96765</v>
      </c>
      <c r="B6096" s="340" t="s">
        <v>10883</v>
      </c>
      <c r="C6096" s="339" t="s">
        <v>63</v>
      </c>
      <c r="D6096" s="341">
        <v>2358.56</v>
      </c>
      <c r="E6096">
        <v>2063.94</v>
      </c>
    </row>
    <row r="6097" spans="1:5">
      <c r="A6097" s="339">
        <v>97430</v>
      </c>
      <c r="B6097" s="340" t="s">
        <v>10884</v>
      </c>
      <c r="C6097" s="339" t="s">
        <v>63</v>
      </c>
      <c r="D6097" s="341">
        <v>42.37</v>
      </c>
      <c r="E6097">
        <v>51.45</v>
      </c>
    </row>
    <row r="6098" spans="1:5">
      <c r="A6098" s="339">
        <v>97431</v>
      </c>
      <c r="B6098" s="340" t="s">
        <v>10885</v>
      </c>
      <c r="C6098" s="339" t="s">
        <v>63</v>
      </c>
      <c r="D6098" s="341">
        <v>45</v>
      </c>
      <c r="E6098">
        <v>54.4</v>
      </c>
    </row>
    <row r="6099" spans="1:5">
      <c r="A6099" s="339">
        <v>97432</v>
      </c>
      <c r="B6099" s="340" t="s">
        <v>10886</v>
      </c>
      <c r="C6099" s="339" t="s">
        <v>63</v>
      </c>
      <c r="D6099" s="341">
        <v>48.74</v>
      </c>
      <c r="E6099">
        <v>58.45</v>
      </c>
    </row>
    <row r="6100" spans="1:5">
      <c r="A6100" s="339">
        <v>101913</v>
      </c>
      <c r="B6100" s="340" t="s">
        <v>10887</v>
      </c>
      <c r="C6100" s="339" t="s">
        <v>63</v>
      </c>
      <c r="D6100" s="341">
        <v>575.14</v>
      </c>
      <c r="E6100">
        <v>524.35</v>
      </c>
    </row>
    <row r="6101" spans="1:5">
      <c r="A6101" s="339">
        <v>101914</v>
      </c>
      <c r="B6101" s="340" t="s">
        <v>10888</v>
      </c>
      <c r="C6101" s="339" t="s">
        <v>63</v>
      </c>
      <c r="D6101" s="341">
        <v>708.66</v>
      </c>
      <c r="E6101">
        <v>637.16999999999996</v>
      </c>
    </row>
    <row r="6102" spans="1:5">
      <c r="A6102" s="339">
        <v>101915</v>
      </c>
      <c r="B6102" s="340" t="s">
        <v>10889</v>
      </c>
      <c r="C6102" s="339" t="s">
        <v>63</v>
      </c>
      <c r="D6102" s="341">
        <v>606.63</v>
      </c>
      <c r="E6102">
        <v>398.26</v>
      </c>
    </row>
    <row r="6103" spans="1:5">
      <c r="A6103" s="339">
        <v>97433</v>
      </c>
      <c r="B6103" s="340" t="s">
        <v>10890</v>
      </c>
      <c r="C6103" s="339" t="s">
        <v>63</v>
      </c>
      <c r="D6103" s="341">
        <v>95.27</v>
      </c>
      <c r="E6103">
        <v>108.89</v>
      </c>
    </row>
    <row r="6104" spans="1:5">
      <c r="A6104" s="339">
        <v>97435</v>
      </c>
      <c r="B6104" s="340" t="s">
        <v>10891</v>
      </c>
      <c r="C6104" s="339" t="s">
        <v>63</v>
      </c>
      <c r="D6104" s="341">
        <v>107.91</v>
      </c>
      <c r="E6104">
        <v>122</v>
      </c>
    </row>
    <row r="6105" spans="1:5">
      <c r="A6105" s="339">
        <v>97437</v>
      </c>
      <c r="B6105" s="340" t="s">
        <v>10892</v>
      </c>
      <c r="C6105" s="339" t="s">
        <v>63</v>
      </c>
      <c r="D6105" s="341">
        <v>120.43</v>
      </c>
      <c r="E6105">
        <v>134.97999999999999</v>
      </c>
    </row>
    <row r="6106" spans="1:5">
      <c r="A6106" s="339">
        <v>97546</v>
      </c>
      <c r="B6106" s="340" t="s">
        <v>10893</v>
      </c>
      <c r="C6106" s="339" t="s">
        <v>63</v>
      </c>
      <c r="D6106" s="341">
        <v>33.619999999999997</v>
      </c>
      <c r="E6106">
        <v>39.64</v>
      </c>
    </row>
    <row r="6107" spans="1:5">
      <c r="A6107" s="339">
        <v>97548</v>
      </c>
      <c r="B6107" s="340" t="s">
        <v>10894</v>
      </c>
      <c r="C6107" s="339" t="s">
        <v>63</v>
      </c>
      <c r="D6107" s="341">
        <v>49.7</v>
      </c>
      <c r="E6107">
        <v>59.93</v>
      </c>
    </row>
    <row r="6108" spans="1:5">
      <c r="A6108" s="339">
        <v>97550</v>
      </c>
      <c r="B6108" s="340" t="s">
        <v>10895</v>
      </c>
      <c r="C6108" s="339" t="s">
        <v>63</v>
      </c>
      <c r="D6108" s="341">
        <v>82.06</v>
      </c>
      <c r="E6108">
        <v>101.79</v>
      </c>
    </row>
    <row r="6109" spans="1:5">
      <c r="A6109" s="339">
        <v>97479</v>
      </c>
      <c r="B6109" s="340" t="s">
        <v>10896</v>
      </c>
      <c r="C6109" s="339" t="s">
        <v>63</v>
      </c>
      <c r="D6109" s="341">
        <v>55.66</v>
      </c>
      <c r="E6109">
        <v>63.45</v>
      </c>
    </row>
    <row r="6110" spans="1:5">
      <c r="A6110" s="339">
        <v>97517</v>
      </c>
      <c r="B6110" s="340" t="s">
        <v>10897</v>
      </c>
      <c r="C6110" s="339" t="s">
        <v>63</v>
      </c>
      <c r="D6110" s="341">
        <v>52.41</v>
      </c>
      <c r="E6110">
        <v>58.74</v>
      </c>
    </row>
    <row r="6111" spans="1:5">
      <c r="A6111" s="339">
        <v>97481</v>
      </c>
      <c r="B6111" s="340" t="s">
        <v>10898</v>
      </c>
      <c r="C6111" s="339" t="s">
        <v>63</v>
      </c>
      <c r="D6111" s="341">
        <v>80.760000000000005</v>
      </c>
      <c r="E6111">
        <v>90.67</v>
      </c>
    </row>
    <row r="6112" spans="1:5">
      <c r="A6112" s="339">
        <v>97519</v>
      </c>
      <c r="B6112" s="340" t="s">
        <v>10899</v>
      </c>
      <c r="C6112" s="339" t="s">
        <v>63</v>
      </c>
      <c r="D6112" s="341">
        <v>75.03</v>
      </c>
      <c r="E6112">
        <v>82.34</v>
      </c>
    </row>
    <row r="6113" spans="1:5">
      <c r="A6113" s="339">
        <v>97483</v>
      </c>
      <c r="B6113" s="340" t="s">
        <v>10900</v>
      </c>
      <c r="C6113" s="339" t="s">
        <v>63</v>
      </c>
      <c r="D6113" s="341">
        <v>113.3</v>
      </c>
      <c r="E6113">
        <v>125.55</v>
      </c>
    </row>
    <row r="6114" spans="1:5">
      <c r="A6114" s="339">
        <v>97521</v>
      </c>
      <c r="B6114" s="340" t="s">
        <v>10901</v>
      </c>
      <c r="C6114" s="339" t="s">
        <v>63</v>
      </c>
      <c r="D6114" s="341">
        <v>104.73</v>
      </c>
      <c r="E6114">
        <v>113.1</v>
      </c>
    </row>
    <row r="6115" spans="1:5">
      <c r="A6115" s="339">
        <v>97452</v>
      </c>
      <c r="B6115" s="340" t="s">
        <v>10902</v>
      </c>
      <c r="C6115" s="339" t="s">
        <v>63</v>
      </c>
      <c r="D6115" s="341">
        <v>182.53</v>
      </c>
      <c r="E6115">
        <v>209.6</v>
      </c>
    </row>
    <row r="6116" spans="1:5">
      <c r="A6116" s="339">
        <v>97485</v>
      </c>
      <c r="B6116" s="340" t="s">
        <v>10903</v>
      </c>
      <c r="C6116" s="339" t="s">
        <v>63</v>
      </c>
      <c r="D6116" s="341">
        <v>156.47999999999999</v>
      </c>
      <c r="E6116">
        <v>171.77</v>
      </c>
    </row>
    <row r="6117" spans="1:5">
      <c r="A6117" s="339">
        <v>97523</v>
      </c>
      <c r="B6117" s="340" t="s">
        <v>10904</v>
      </c>
      <c r="C6117" s="339" t="s">
        <v>63</v>
      </c>
      <c r="D6117" s="341">
        <v>144.37</v>
      </c>
      <c r="E6117">
        <v>154.19</v>
      </c>
    </row>
    <row r="6118" spans="1:5">
      <c r="A6118" s="339">
        <v>97454</v>
      </c>
      <c r="B6118" s="340" t="s">
        <v>10905</v>
      </c>
      <c r="C6118" s="339" t="s">
        <v>63</v>
      </c>
      <c r="D6118" s="341">
        <v>308.58</v>
      </c>
      <c r="E6118">
        <v>337.11</v>
      </c>
    </row>
    <row r="6119" spans="1:5">
      <c r="A6119" s="339">
        <v>97487</v>
      </c>
      <c r="B6119" s="340" t="s">
        <v>10906</v>
      </c>
      <c r="C6119" s="339" t="s">
        <v>63</v>
      </c>
      <c r="D6119" s="341">
        <v>290.17</v>
      </c>
      <c r="E6119">
        <v>310.36</v>
      </c>
    </row>
    <row r="6120" spans="1:5">
      <c r="A6120" s="339">
        <v>97525</v>
      </c>
      <c r="B6120" s="340" t="s">
        <v>10907</v>
      </c>
      <c r="C6120" s="339" t="s">
        <v>63</v>
      </c>
      <c r="D6120" s="341">
        <v>272.75</v>
      </c>
      <c r="E6120">
        <v>285.06</v>
      </c>
    </row>
    <row r="6121" spans="1:5">
      <c r="A6121" s="339">
        <v>97456</v>
      </c>
      <c r="B6121" s="340" t="s">
        <v>10908</v>
      </c>
      <c r="C6121" s="339" t="s">
        <v>63</v>
      </c>
      <c r="D6121" s="341">
        <v>706.25</v>
      </c>
      <c r="E6121">
        <v>736.07</v>
      </c>
    </row>
    <row r="6122" spans="1:5">
      <c r="A6122" s="339">
        <v>97489</v>
      </c>
      <c r="B6122" s="340" t="s">
        <v>10909</v>
      </c>
      <c r="C6122" s="339" t="s">
        <v>63</v>
      </c>
      <c r="D6122" s="341">
        <v>695.48</v>
      </c>
      <c r="E6122">
        <v>720.42</v>
      </c>
    </row>
    <row r="6123" spans="1:5">
      <c r="A6123" s="339">
        <v>97527</v>
      </c>
      <c r="B6123" s="340" t="s">
        <v>10910</v>
      </c>
      <c r="C6123" s="339" t="s">
        <v>63</v>
      </c>
      <c r="D6123" s="341">
        <v>672.74</v>
      </c>
      <c r="E6123">
        <v>687.41</v>
      </c>
    </row>
    <row r="6124" spans="1:5">
      <c r="A6124" s="339">
        <v>97434</v>
      </c>
      <c r="B6124" s="340" t="s">
        <v>10911</v>
      </c>
      <c r="C6124" s="339" t="s">
        <v>63</v>
      </c>
      <c r="D6124" s="341">
        <v>97.01</v>
      </c>
      <c r="E6124">
        <v>110.63</v>
      </c>
    </row>
    <row r="6125" spans="1:5">
      <c r="A6125" s="339">
        <v>97436</v>
      </c>
      <c r="B6125" s="340" t="s">
        <v>10912</v>
      </c>
      <c r="C6125" s="339" t="s">
        <v>63</v>
      </c>
      <c r="D6125" s="341">
        <v>111.25</v>
      </c>
      <c r="E6125">
        <v>125.34</v>
      </c>
    </row>
    <row r="6126" spans="1:5">
      <c r="A6126" s="339">
        <v>97438</v>
      </c>
      <c r="B6126" s="340" t="s">
        <v>10913</v>
      </c>
      <c r="C6126" s="339" t="s">
        <v>63</v>
      </c>
      <c r="D6126" s="341">
        <v>124.01</v>
      </c>
      <c r="E6126">
        <v>138.56</v>
      </c>
    </row>
    <row r="6127" spans="1:5">
      <c r="A6127" s="339">
        <v>97547</v>
      </c>
      <c r="B6127" s="340" t="s">
        <v>10914</v>
      </c>
      <c r="C6127" s="339" t="s">
        <v>63</v>
      </c>
      <c r="D6127" s="341">
        <v>33.619999999999997</v>
      </c>
      <c r="E6127">
        <v>39.64</v>
      </c>
    </row>
    <row r="6128" spans="1:5">
      <c r="A6128" s="339">
        <v>97549</v>
      </c>
      <c r="B6128" s="340" t="s">
        <v>10915</v>
      </c>
      <c r="C6128" s="339" t="s">
        <v>63</v>
      </c>
      <c r="D6128" s="341">
        <v>49.7</v>
      </c>
      <c r="E6128">
        <v>59.93</v>
      </c>
    </row>
    <row r="6129" spans="1:5">
      <c r="A6129" s="339">
        <v>97551</v>
      </c>
      <c r="B6129" s="340" t="s">
        <v>10916</v>
      </c>
      <c r="C6129" s="339" t="s">
        <v>63</v>
      </c>
      <c r="D6129" s="341">
        <v>82.06</v>
      </c>
      <c r="E6129">
        <v>101.79</v>
      </c>
    </row>
    <row r="6130" spans="1:5">
      <c r="A6130" s="339">
        <v>97480</v>
      </c>
      <c r="B6130" s="340" t="s">
        <v>10917</v>
      </c>
      <c r="C6130" s="339" t="s">
        <v>63</v>
      </c>
      <c r="D6130" s="341">
        <v>55.66</v>
      </c>
      <c r="E6130">
        <v>63.45</v>
      </c>
    </row>
    <row r="6131" spans="1:5">
      <c r="A6131" s="339">
        <v>97518</v>
      </c>
      <c r="B6131" s="340" t="s">
        <v>10918</v>
      </c>
      <c r="C6131" s="339" t="s">
        <v>63</v>
      </c>
      <c r="D6131" s="341">
        <v>52.41</v>
      </c>
      <c r="E6131">
        <v>58.74</v>
      </c>
    </row>
    <row r="6132" spans="1:5">
      <c r="A6132" s="339">
        <v>97482</v>
      </c>
      <c r="B6132" s="340" t="s">
        <v>10919</v>
      </c>
      <c r="C6132" s="339" t="s">
        <v>63</v>
      </c>
      <c r="D6132" s="341">
        <v>80.760000000000005</v>
      </c>
      <c r="E6132">
        <v>90.67</v>
      </c>
    </row>
    <row r="6133" spans="1:5">
      <c r="A6133" s="339">
        <v>97520</v>
      </c>
      <c r="B6133" s="340" t="s">
        <v>10920</v>
      </c>
      <c r="C6133" s="339" t="s">
        <v>63</v>
      </c>
      <c r="D6133" s="341">
        <v>75.03</v>
      </c>
      <c r="E6133">
        <v>82.34</v>
      </c>
    </row>
    <row r="6134" spans="1:5">
      <c r="A6134" s="339">
        <v>97484</v>
      </c>
      <c r="B6134" s="340" t="s">
        <v>10921</v>
      </c>
      <c r="C6134" s="339" t="s">
        <v>63</v>
      </c>
      <c r="D6134" s="341">
        <v>113.3</v>
      </c>
      <c r="E6134">
        <v>125.55</v>
      </c>
    </row>
    <row r="6135" spans="1:5">
      <c r="A6135" s="339">
        <v>97522</v>
      </c>
      <c r="B6135" s="340" t="s">
        <v>10922</v>
      </c>
      <c r="C6135" s="339" t="s">
        <v>63</v>
      </c>
      <c r="D6135" s="341">
        <v>104.73</v>
      </c>
      <c r="E6135">
        <v>113.1</v>
      </c>
    </row>
    <row r="6136" spans="1:5">
      <c r="A6136" s="339">
        <v>97453</v>
      </c>
      <c r="B6136" s="340" t="s">
        <v>10923</v>
      </c>
      <c r="C6136" s="339" t="s">
        <v>63</v>
      </c>
      <c r="D6136" s="341">
        <v>194.04</v>
      </c>
      <c r="E6136">
        <v>221.11</v>
      </c>
    </row>
    <row r="6137" spans="1:5">
      <c r="A6137" s="339">
        <v>97486</v>
      </c>
      <c r="B6137" s="340" t="s">
        <v>10924</v>
      </c>
      <c r="C6137" s="339" t="s">
        <v>63</v>
      </c>
      <c r="D6137" s="341">
        <v>167.99</v>
      </c>
      <c r="E6137">
        <v>183.28</v>
      </c>
    </row>
    <row r="6138" spans="1:5">
      <c r="A6138" s="339">
        <v>97524</v>
      </c>
      <c r="B6138" s="340" t="s">
        <v>10925</v>
      </c>
      <c r="C6138" s="339" t="s">
        <v>63</v>
      </c>
      <c r="D6138" s="341">
        <v>155.88</v>
      </c>
      <c r="E6138">
        <v>165.7</v>
      </c>
    </row>
    <row r="6139" spans="1:5">
      <c r="A6139" s="339">
        <v>97455</v>
      </c>
      <c r="B6139" s="340" t="s">
        <v>10926</v>
      </c>
      <c r="C6139" s="339" t="s">
        <v>63</v>
      </c>
      <c r="D6139" s="341">
        <v>326.99</v>
      </c>
      <c r="E6139">
        <v>355.52</v>
      </c>
    </row>
    <row r="6140" spans="1:5">
      <c r="A6140" s="339">
        <v>97488</v>
      </c>
      <c r="B6140" s="340" t="s">
        <v>10927</v>
      </c>
      <c r="C6140" s="339" t="s">
        <v>63</v>
      </c>
      <c r="D6140" s="341">
        <v>308.58</v>
      </c>
      <c r="E6140">
        <v>328.77</v>
      </c>
    </row>
    <row r="6141" spans="1:5">
      <c r="A6141" s="339">
        <v>97526</v>
      </c>
      <c r="B6141" s="340" t="s">
        <v>10928</v>
      </c>
      <c r="C6141" s="339" t="s">
        <v>63</v>
      </c>
      <c r="D6141" s="341">
        <v>291.16000000000003</v>
      </c>
      <c r="E6141">
        <v>303.47000000000003</v>
      </c>
    </row>
    <row r="6142" spans="1:5">
      <c r="A6142" s="339">
        <v>97457</v>
      </c>
      <c r="B6142" s="340" t="s">
        <v>10929</v>
      </c>
      <c r="C6142" s="339" t="s">
        <v>63</v>
      </c>
      <c r="D6142" s="341">
        <v>623.66999999999996</v>
      </c>
      <c r="E6142">
        <v>653.49</v>
      </c>
    </row>
    <row r="6143" spans="1:5">
      <c r="A6143" s="339">
        <v>97490</v>
      </c>
      <c r="B6143" s="340" t="s">
        <v>10930</v>
      </c>
      <c r="C6143" s="339" t="s">
        <v>63</v>
      </c>
      <c r="D6143" s="341">
        <v>612.9</v>
      </c>
      <c r="E6143">
        <v>637.84</v>
      </c>
    </row>
    <row r="6144" spans="1:5">
      <c r="A6144" s="339">
        <v>97528</v>
      </c>
      <c r="B6144" s="340" t="s">
        <v>10931</v>
      </c>
      <c r="C6144" s="339" t="s">
        <v>63</v>
      </c>
      <c r="D6144" s="341">
        <v>590.16</v>
      </c>
      <c r="E6144">
        <v>604.83000000000004</v>
      </c>
    </row>
    <row r="6145" spans="1:5">
      <c r="A6145" s="339">
        <v>101906</v>
      </c>
      <c r="B6145" s="340" t="s">
        <v>10932</v>
      </c>
      <c r="C6145" s="339" t="s">
        <v>63</v>
      </c>
      <c r="D6145" s="341">
        <v>1338.63</v>
      </c>
      <c r="E6145">
        <v>669.77</v>
      </c>
    </row>
    <row r="6146" spans="1:5">
      <c r="A6146" s="339">
        <v>101907</v>
      </c>
      <c r="B6146" s="340" t="s">
        <v>10933</v>
      </c>
      <c r="C6146" s="339" t="s">
        <v>63</v>
      </c>
      <c r="D6146" s="341">
        <v>1448.25</v>
      </c>
      <c r="E6146">
        <v>722.85</v>
      </c>
    </row>
    <row r="6147" spans="1:5">
      <c r="A6147" s="339">
        <v>101911</v>
      </c>
      <c r="B6147" s="340" t="s">
        <v>10934</v>
      </c>
      <c r="C6147" s="339" t="s">
        <v>63</v>
      </c>
      <c r="D6147" s="341">
        <v>680.94</v>
      </c>
      <c r="E6147">
        <v>351.31</v>
      </c>
    </row>
    <row r="6148" spans="1:5">
      <c r="A6148" s="339">
        <v>101908</v>
      </c>
      <c r="B6148" s="340" t="s">
        <v>10935</v>
      </c>
      <c r="C6148" s="339" t="s">
        <v>63</v>
      </c>
      <c r="D6148" s="341">
        <v>425.17</v>
      </c>
      <c r="E6148">
        <v>227.46</v>
      </c>
    </row>
    <row r="6149" spans="1:5">
      <c r="A6149" s="339">
        <v>101909</v>
      </c>
      <c r="B6149" s="340" t="s">
        <v>10936</v>
      </c>
      <c r="C6149" s="339" t="s">
        <v>63</v>
      </c>
      <c r="D6149" s="341">
        <v>498.25</v>
      </c>
      <c r="E6149">
        <v>262.85000000000002</v>
      </c>
    </row>
    <row r="6150" spans="1:5">
      <c r="A6150" s="339">
        <v>101910</v>
      </c>
      <c r="B6150" s="340" t="s">
        <v>10937</v>
      </c>
      <c r="C6150" s="339" t="s">
        <v>63</v>
      </c>
      <c r="D6150" s="341">
        <v>589.59</v>
      </c>
      <c r="E6150">
        <v>307.08</v>
      </c>
    </row>
    <row r="6151" spans="1:5">
      <c r="A6151" s="339">
        <v>101905</v>
      </c>
      <c r="B6151" s="340" t="s">
        <v>10938</v>
      </c>
      <c r="C6151" s="339" t="s">
        <v>63</v>
      </c>
      <c r="D6151" s="341">
        <v>438.87</v>
      </c>
      <c r="E6151">
        <v>234.1</v>
      </c>
    </row>
    <row r="6152" spans="1:5">
      <c r="A6152" s="339">
        <v>92698</v>
      </c>
      <c r="B6152" s="340" t="s">
        <v>10939</v>
      </c>
      <c r="C6152" s="339" t="s">
        <v>63</v>
      </c>
      <c r="D6152" s="341">
        <v>21.03</v>
      </c>
      <c r="E6152">
        <v>26.84</v>
      </c>
    </row>
    <row r="6153" spans="1:5">
      <c r="A6153" s="339">
        <v>92700</v>
      </c>
      <c r="B6153" s="340" t="s">
        <v>10940</v>
      </c>
      <c r="C6153" s="339" t="s">
        <v>63</v>
      </c>
      <c r="D6153" s="341">
        <v>34.11</v>
      </c>
      <c r="E6153">
        <v>44.04</v>
      </c>
    </row>
    <row r="6154" spans="1:5">
      <c r="A6154" s="339">
        <v>92702</v>
      </c>
      <c r="B6154" s="340" t="s">
        <v>10941</v>
      </c>
      <c r="C6154" s="339" t="s">
        <v>63</v>
      </c>
      <c r="D6154" s="341">
        <v>53.23</v>
      </c>
      <c r="E6154">
        <v>69.36</v>
      </c>
    </row>
    <row r="6155" spans="1:5">
      <c r="A6155" s="339">
        <v>92669</v>
      </c>
      <c r="B6155" s="340" t="s">
        <v>10942</v>
      </c>
      <c r="C6155" s="339" t="s">
        <v>63</v>
      </c>
      <c r="D6155" s="341">
        <v>40.229999999999997</v>
      </c>
      <c r="E6155">
        <v>50.24</v>
      </c>
    </row>
    <row r="6156" spans="1:5">
      <c r="A6156" s="339">
        <v>92671</v>
      </c>
      <c r="B6156" s="340" t="s">
        <v>10943</v>
      </c>
      <c r="C6156" s="339" t="s">
        <v>63</v>
      </c>
      <c r="D6156" s="341">
        <v>54.17</v>
      </c>
      <c r="E6156">
        <v>65.209999999999994</v>
      </c>
    </row>
    <row r="6157" spans="1:5">
      <c r="A6157" s="339">
        <v>92673</v>
      </c>
      <c r="B6157" s="340" t="s">
        <v>10944</v>
      </c>
      <c r="C6157" s="339" t="s">
        <v>63</v>
      </c>
      <c r="D6157" s="341">
        <v>63.52</v>
      </c>
      <c r="E6157">
        <v>75.7</v>
      </c>
    </row>
    <row r="6158" spans="1:5">
      <c r="A6158" s="339">
        <v>92675</v>
      </c>
      <c r="B6158" s="340" t="s">
        <v>10945</v>
      </c>
      <c r="C6158" s="339" t="s">
        <v>63</v>
      </c>
      <c r="D6158" s="341">
        <v>83.66</v>
      </c>
      <c r="E6158">
        <v>97.28</v>
      </c>
    </row>
    <row r="6159" spans="1:5">
      <c r="A6159" s="339">
        <v>92677</v>
      </c>
      <c r="B6159" s="340" t="s">
        <v>10946</v>
      </c>
      <c r="C6159" s="339" t="s">
        <v>63</v>
      </c>
      <c r="D6159" s="341">
        <v>139.1</v>
      </c>
      <c r="E6159">
        <v>154.9</v>
      </c>
    </row>
    <row r="6160" spans="1:5">
      <c r="A6160" s="339">
        <v>92635</v>
      </c>
      <c r="B6160" s="340" t="s">
        <v>10947</v>
      </c>
      <c r="C6160" s="339" t="s">
        <v>63</v>
      </c>
      <c r="D6160" s="341">
        <v>216.19</v>
      </c>
      <c r="E6160">
        <v>245.38</v>
      </c>
    </row>
    <row r="6161" spans="1:5">
      <c r="A6161" s="339">
        <v>92679</v>
      </c>
      <c r="B6161" s="340" t="s">
        <v>10948</v>
      </c>
      <c r="C6161" s="339" t="s">
        <v>63</v>
      </c>
      <c r="D6161" s="341">
        <v>192.34</v>
      </c>
      <c r="E6161">
        <v>210.29</v>
      </c>
    </row>
    <row r="6162" spans="1:5">
      <c r="A6162" s="339">
        <v>92381</v>
      </c>
      <c r="B6162" s="340" t="s">
        <v>10949</v>
      </c>
      <c r="C6162" s="339" t="s">
        <v>63</v>
      </c>
      <c r="D6162" s="341">
        <v>51.72</v>
      </c>
      <c r="E6162">
        <v>67.16</v>
      </c>
    </row>
    <row r="6163" spans="1:5">
      <c r="A6163" s="339">
        <v>92383</v>
      </c>
      <c r="B6163" s="340" t="s">
        <v>10950</v>
      </c>
      <c r="C6163" s="339" t="s">
        <v>63</v>
      </c>
      <c r="D6163" s="341">
        <v>67.239999999999995</v>
      </c>
      <c r="E6163">
        <v>84.44</v>
      </c>
    </row>
    <row r="6164" spans="1:5">
      <c r="A6164" s="339">
        <v>92385</v>
      </c>
      <c r="B6164" s="340" t="s">
        <v>10951</v>
      </c>
      <c r="C6164" s="339" t="s">
        <v>63</v>
      </c>
      <c r="D6164" s="341">
        <v>78.39</v>
      </c>
      <c r="E6164">
        <v>97.56</v>
      </c>
    </row>
    <row r="6165" spans="1:5">
      <c r="A6165" s="339">
        <v>92350</v>
      </c>
      <c r="B6165" s="340" t="s">
        <v>10952</v>
      </c>
      <c r="C6165" s="339" t="s">
        <v>63</v>
      </c>
      <c r="D6165" s="341">
        <v>105.46</v>
      </c>
      <c r="E6165">
        <v>129.38</v>
      </c>
    </row>
    <row r="6166" spans="1:5">
      <c r="A6166" s="339">
        <v>92387</v>
      </c>
      <c r="B6166" s="340" t="s">
        <v>10953</v>
      </c>
      <c r="C6166" s="339" t="s">
        <v>63</v>
      </c>
      <c r="D6166" s="341">
        <v>100.77</v>
      </c>
      <c r="E6166">
        <v>122.45</v>
      </c>
    </row>
    <row r="6167" spans="1:5">
      <c r="A6167" s="339">
        <v>92352</v>
      </c>
      <c r="B6167" s="340" t="s">
        <v>10954</v>
      </c>
      <c r="C6167" s="339" t="s">
        <v>63</v>
      </c>
      <c r="D6167" s="341">
        <v>159.66999999999999</v>
      </c>
      <c r="E6167">
        <v>185.16</v>
      </c>
    </row>
    <row r="6168" spans="1:5">
      <c r="A6168" s="339">
        <v>92389</v>
      </c>
      <c r="B6168" s="340" t="s">
        <v>10955</v>
      </c>
      <c r="C6168" s="339" t="s">
        <v>63</v>
      </c>
      <c r="D6168" s="341">
        <v>159.58000000000001</v>
      </c>
      <c r="E6168">
        <v>185.03</v>
      </c>
    </row>
    <row r="6169" spans="1:5">
      <c r="A6169" s="339">
        <v>92354</v>
      </c>
      <c r="B6169" s="340" t="s">
        <v>10956</v>
      </c>
      <c r="C6169" s="339" t="s">
        <v>63</v>
      </c>
      <c r="D6169" s="341">
        <v>211.67</v>
      </c>
      <c r="E6169">
        <v>238.72</v>
      </c>
    </row>
    <row r="6170" spans="1:5">
      <c r="A6170" s="339">
        <v>92699</v>
      </c>
      <c r="B6170" s="340" t="s">
        <v>10957</v>
      </c>
      <c r="C6170" s="339" t="s">
        <v>63</v>
      </c>
      <c r="D6170" s="341">
        <v>19.64</v>
      </c>
      <c r="E6170">
        <v>25.45</v>
      </c>
    </row>
    <row r="6171" spans="1:5">
      <c r="A6171" s="339">
        <v>92701</v>
      </c>
      <c r="B6171" s="340" t="s">
        <v>10958</v>
      </c>
      <c r="C6171" s="339" t="s">
        <v>63</v>
      </c>
      <c r="D6171" s="341">
        <v>32.03</v>
      </c>
      <c r="E6171">
        <v>41.96</v>
      </c>
    </row>
    <row r="6172" spans="1:5">
      <c r="A6172" s="339">
        <v>92703</v>
      </c>
      <c r="B6172" s="340" t="s">
        <v>10959</v>
      </c>
      <c r="C6172" s="339" t="s">
        <v>63</v>
      </c>
      <c r="D6172" s="341">
        <v>50.68</v>
      </c>
      <c r="E6172">
        <v>66.81</v>
      </c>
    </row>
    <row r="6173" spans="1:5">
      <c r="A6173" s="339">
        <v>92670</v>
      </c>
      <c r="B6173" s="340" t="s">
        <v>10960</v>
      </c>
      <c r="C6173" s="339" t="s">
        <v>63</v>
      </c>
      <c r="D6173" s="341">
        <v>37.68</v>
      </c>
      <c r="E6173">
        <v>47.69</v>
      </c>
    </row>
    <row r="6174" spans="1:5">
      <c r="A6174" s="339">
        <v>92672</v>
      </c>
      <c r="B6174" s="340" t="s">
        <v>10961</v>
      </c>
      <c r="C6174" s="339" t="s">
        <v>63</v>
      </c>
      <c r="D6174" s="341">
        <v>49.08</v>
      </c>
      <c r="E6174">
        <v>60.12</v>
      </c>
    </row>
    <row r="6175" spans="1:5">
      <c r="A6175" s="339">
        <v>92674</v>
      </c>
      <c r="B6175" s="340" t="s">
        <v>10962</v>
      </c>
      <c r="C6175" s="339" t="s">
        <v>63</v>
      </c>
      <c r="D6175" s="341">
        <v>60.02</v>
      </c>
      <c r="E6175">
        <v>72.2</v>
      </c>
    </row>
    <row r="6176" spans="1:5">
      <c r="A6176" s="339">
        <v>92676</v>
      </c>
      <c r="B6176" s="340" t="s">
        <v>10963</v>
      </c>
      <c r="C6176" s="339" t="s">
        <v>63</v>
      </c>
      <c r="D6176" s="341">
        <v>81.28</v>
      </c>
      <c r="E6176">
        <v>94.9</v>
      </c>
    </row>
    <row r="6177" spans="1:5">
      <c r="A6177" s="339">
        <v>92678</v>
      </c>
      <c r="B6177" s="340" t="s">
        <v>10964</v>
      </c>
      <c r="C6177" s="339" t="s">
        <v>63</v>
      </c>
      <c r="D6177" s="341">
        <v>128.61000000000001</v>
      </c>
      <c r="E6177">
        <v>144.41</v>
      </c>
    </row>
    <row r="6178" spans="1:5">
      <c r="A6178" s="339">
        <v>92636</v>
      </c>
      <c r="B6178" s="340" t="s">
        <v>10965</v>
      </c>
      <c r="C6178" s="339" t="s">
        <v>63</v>
      </c>
      <c r="D6178" s="341">
        <v>195.99</v>
      </c>
      <c r="E6178">
        <v>225.18</v>
      </c>
    </row>
    <row r="6179" spans="1:5">
      <c r="A6179" s="339">
        <v>92680</v>
      </c>
      <c r="B6179" s="340" t="s">
        <v>10966</v>
      </c>
      <c r="C6179" s="339" t="s">
        <v>63</v>
      </c>
      <c r="D6179" s="341">
        <v>172.14</v>
      </c>
      <c r="E6179">
        <v>190.09</v>
      </c>
    </row>
    <row r="6180" spans="1:5">
      <c r="A6180" s="339">
        <v>92382</v>
      </c>
      <c r="B6180" s="340" t="s">
        <v>10967</v>
      </c>
      <c r="C6180" s="339" t="s">
        <v>63</v>
      </c>
      <c r="D6180" s="341">
        <v>49.17</v>
      </c>
      <c r="E6180">
        <v>64.61</v>
      </c>
    </row>
    <row r="6181" spans="1:5">
      <c r="A6181" s="339">
        <v>92384</v>
      </c>
      <c r="B6181" s="340" t="s">
        <v>10968</v>
      </c>
      <c r="C6181" s="339" t="s">
        <v>63</v>
      </c>
      <c r="D6181" s="341">
        <v>62.15</v>
      </c>
      <c r="E6181">
        <v>79.349999999999994</v>
      </c>
    </row>
    <row r="6182" spans="1:5">
      <c r="A6182" s="339">
        <v>92386</v>
      </c>
      <c r="B6182" s="340" t="s">
        <v>10969</v>
      </c>
      <c r="C6182" s="339" t="s">
        <v>63</v>
      </c>
      <c r="D6182" s="341">
        <v>74.89</v>
      </c>
      <c r="E6182">
        <v>94.06</v>
      </c>
    </row>
    <row r="6183" spans="1:5">
      <c r="A6183" s="339">
        <v>92351</v>
      </c>
      <c r="B6183" s="340" t="s">
        <v>10970</v>
      </c>
      <c r="C6183" s="339" t="s">
        <v>63</v>
      </c>
      <c r="D6183" s="341">
        <v>103.08</v>
      </c>
      <c r="E6183">
        <v>127</v>
      </c>
    </row>
    <row r="6184" spans="1:5">
      <c r="A6184" s="339">
        <v>92388</v>
      </c>
      <c r="B6184" s="340" t="s">
        <v>10971</v>
      </c>
      <c r="C6184" s="339" t="s">
        <v>63</v>
      </c>
      <c r="D6184" s="341">
        <v>98.39</v>
      </c>
      <c r="E6184">
        <v>120.07</v>
      </c>
    </row>
    <row r="6185" spans="1:5">
      <c r="A6185" s="339">
        <v>92353</v>
      </c>
      <c r="B6185" s="340" t="s">
        <v>10972</v>
      </c>
      <c r="C6185" s="339" t="s">
        <v>63</v>
      </c>
      <c r="D6185" s="341">
        <v>149.18</v>
      </c>
      <c r="E6185">
        <v>174.67</v>
      </c>
    </row>
    <row r="6186" spans="1:5">
      <c r="A6186" s="339">
        <v>92390</v>
      </c>
      <c r="B6186" s="340" t="s">
        <v>10973</v>
      </c>
      <c r="C6186" s="339" t="s">
        <v>63</v>
      </c>
      <c r="D6186" s="341">
        <v>149.09</v>
      </c>
      <c r="E6186">
        <v>174.54</v>
      </c>
    </row>
    <row r="6187" spans="1:5">
      <c r="A6187" s="339">
        <v>92355</v>
      </c>
      <c r="B6187" s="340" t="s">
        <v>10974</v>
      </c>
      <c r="C6187" s="339" t="s">
        <v>63</v>
      </c>
      <c r="D6187" s="341">
        <v>191.47</v>
      </c>
      <c r="E6187">
        <v>218.52</v>
      </c>
    </row>
    <row r="6188" spans="1:5">
      <c r="A6188" s="339">
        <v>101925</v>
      </c>
      <c r="B6188" s="340" t="s">
        <v>10975</v>
      </c>
      <c r="C6188" s="339" t="s">
        <v>63</v>
      </c>
      <c r="D6188" s="341">
        <v>316.48</v>
      </c>
      <c r="E6188">
        <v>345.64</v>
      </c>
    </row>
    <row r="6189" spans="1:5">
      <c r="A6189" s="339">
        <v>101934</v>
      </c>
      <c r="B6189" s="340" t="s">
        <v>10976</v>
      </c>
      <c r="C6189" s="339" t="s">
        <v>63</v>
      </c>
      <c r="D6189" s="341">
        <v>327.16000000000003</v>
      </c>
      <c r="E6189">
        <v>361.35</v>
      </c>
    </row>
    <row r="6190" spans="1:5">
      <c r="A6190" s="339">
        <v>97541</v>
      </c>
      <c r="B6190" s="340" t="s">
        <v>10977</v>
      </c>
      <c r="C6190" s="339" t="s">
        <v>63</v>
      </c>
      <c r="D6190" s="341">
        <v>24.15</v>
      </c>
      <c r="E6190">
        <v>29.67</v>
      </c>
    </row>
    <row r="6191" spans="1:5">
      <c r="A6191" s="339">
        <v>97462</v>
      </c>
      <c r="B6191" s="340" t="s">
        <v>10978</v>
      </c>
      <c r="C6191" s="339" t="s">
        <v>63</v>
      </c>
      <c r="D6191" s="341">
        <v>27.36</v>
      </c>
      <c r="E6191">
        <v>32.18</v>
      </c>
    </row>
    <row r="6192" spans="1:5">
      <c r="A6192" s="339">
        <v>97544</v>
      </c>
      <c r="B6192" s="340" t="s">
        <v>10979</v>
      </c>
      <c r="C6192" s="339" t="s">
        <v>63</v>
      </c>
      <c r="D6192" s="341">
        <v>39.090000000000003</v>
      </c>
      <c r="E6192">
        <v>49.22</v>
      </c>
    </row>
    <row r="6193" spans="1:5">
      <c r="A6193" s="339">
        <v>97500</v>
      </c>
      <c r="B6193" s="340" t="s">
        <v>10980</v>
      </c>
      <c r="C6193" s="339" t="s">
        <v>63</v>
      </c>
      <c r="D6193" s="341">
        <v>25.78</v>
      </c>
      <c r="E6193">
        <v>29.89</v>
      </c>
    </row>
    <row r="6194" spans="1:5">
      <c r="A6194" s="339">
        <v>97465</v>
      </c>
      <c r="B6194" s="340" t="s">
        <v>10981</v>
      </c>
      <c r="C6194" s="339" t="s">
        <v>63</v>
      </c>
      <c r="D6194" s="341">
        <v>58</v>
      </c>
      <c r="E6194">
        <v>64.09</v>
      </c>
    </row>
    <row r="6195" spans="1:5">
      <c r="A6195" s="339">
        <v>97503</v>
      </c>
      <c r="B6195" s="340" t="s">
        <v>10982</v>
      </c>
      <c r="C6195" s="339" t="s">
        <v>63</v>
      </c>
      <c r="D6195" s="341">
        <v>55.01</v>
      </c>
      <c r="E6195">
        <v>59.74</v>
      </c>
    </row>
    <row r="6196" spans="1:5">
      <c r="A6196" s="339">
        <v>97468</v>
      </c>
      <c r="B6196" s="340" t="s">
        <v>10983</v>
      </c>
      <c r="C6196" s="339" t="s">
        <v>63</v>
      </c>
      <c r="D6196" s="341">
        <v>73.849999999999994</v>
      </c>
      <c r="E6196">
        <v>81.47</v>
      </c>
    </row>
    <row r="6197" spans="1:5">
      <c r="A6197" s="339">
        <v>97506</v>
      </c>
      <c r="B6197" s="340" t="s">
        <v>10984</v>
      </c>
      <c r="C6197" s="339" t="s">
        <v>63</v>
      </c>
      <c r="D6197" s="341">
        <v>69.08</v>
      </c>
      <c r="E6197">
        <v>74.56</v>
      </c>
    </row>
    <row r="6198" spans="1:5">
      <c r="A6198" s="339">
        <v>97444</v>
      </c>
      <c r="B6198" s="340" t="s">
        <v>10985</v>
      </c>
      <c r="C6198" s="339" t="s">
        <v>63</v>
      </c>
      <c r="D6198" s="341">
        <v>130.22999999999999</v>
      </c>
      <c r="E6198">
        <v>148.32</v>
      </c>
    </row>
    <row r="6199" spans="1:5">
      <c r="A6199" s="339">
        <v>97471</v>
      </c>
      <c r="B6199" s="340" t="s">
        <v>10986</v>
      </c>
      <c r="C6199" s="339" t="s">
        <v>63</v>
      </c>
      <c r="D6199" s="341">
        <v>111.16</v>
      </c>
      <c r="E6199">
        <v>120.63</v>
      </c>
    </row>
    <row r="6200" spans="1:5">
      <c r="A6200" s="339">
        <v>97509</v>
      </c>
      <c r="B6200" s="340" t="s">
        <v>10987</v>
      </c>
      <c r="C6200" s="339" t="s">
        <v>63</v>
      </c>
      <c r="D6200" s="341">
        <v>104.26</v>
      </c>
      <c r="E6200">
        <v>110.62</v>
      </c>
    </row>
    <row r="6201" spans="1:5">
      <c r="A6201" s="339">
        <v>97447</v>
      </c>
      <c r="B6201" s="340" t="s">
        <v>10988</v>
      </c>
      <c r="C6201" s="339" t="s">
        <v>63</v>
      </c>
      <c r="D6201" s="341">
        <v>224.04</v>
      </c>
      <c r="E6201">
        <v>243.06</v>
      </c>
    </row>
    <row r="6202" spans="1:5">
      <c r="A6202" s="339">
        <v>97475</v>
      </c>
      <c r="B6202" s="340" t="s">
        <v>10989</v>
      </c>
      <c r="C6202" s="339" t="s">
        <v>63</v>
      </c>
      <c r="D6202" s="341">
        <v>209.23</v>
      </c>
      <c r="E6202">
        <v>221.54</v>
      </c>
    </row>
    <row r="6203" spans="1:5">
      <c r="A6203" s="339">
        <v>97512</v>
      </c>
      <c r="B6203" s="340" t="s">
        <v>10990</v>
      </c>
      <c r="C6203" s="339" t="s">
        <v>63</v>
      </c>
      <c r="D6203" s="341">
        <v>199.38</v>
      </c>
      <c r="E6203">
        <v>207.24</v>
      </c>
    </row>
    <row r="6204" spans="1:5">
      <c r="A6204" s="339">
        <v>97450</v>
      </c>
      <c r="B6204" s="340" t="s">
        <v>10991</v>
      </c>
      <c r="C6204" s="339" t="s">
        <v>63</v>
      </c>
      <c r="D6204" s="341">
        <v>290.48</v>
      </c>
      <c r="E6204">
        <v>310.61</v>
      </c>
    </row>
    <row r="6205" spans="1:5">
      <c r="A6205" s="339">
        <v>97478</v>
      </c>
      <c r="B6205" s="340" t="s">
        <v>10992</v>
      </c>
      <c r="C6205" s="339" t="s">
        <v>63</v>
      </c>
      <c r="D6205" s="341">
        <v>280.74</v>
      </c>
      <c r="E6205">
        <v>296.49</v>
      </c>
    </row>
    <row r="6206" spans="1:5">
      <c r="A6206" s="339">
        <v>97515</v>
      </c>
      <c r="B6206" s="340" t="s">
        <v>10993</v>
      </c>
      <c r="C6206" s="339" t="s">
        <v>63</v>
      </c>
      <c r="D6206" s="341">
        <v>267.36</v>
      </c>
      <c r="E6206">
        <v>277.04000000000002</v>
      </c>
    </row>
    <row r="6207" spans="1:5">
      <c r="A6207" s="339">
        <v>92928</v>
      </c>
      <c r="B6207" s="340" t="s">
        <v>10994</v>
      </c>
      <c r="C6207" s="339" t="s">
        <v>63</v>
      </c>
      <c r="D6207" s="341">
        <v>51.42</v>
      </c>
      <c r="E6207">
        <v>63.58</v>
      </c>
    </row>
    <row r="6208" spans="1:5">
      <c r="A6208" s="339">
        <v>92943</v>
      </c>
      <c r="B6208" s="340" t="s">
        <v>10995</v>
      </c>
      <c r="C6208" s="339" t="s">
        <v>63</v>
      </c>
      <c r="D6208" s="341">
        <v>42.11</v>
      </c>
      <c r="E6208">
        <v>49.88</v>
      </c>
    </row>
    <row r="6209" spans="1:5">
      <c r="A6209" s="339">
        <v>92929</v>
      </c>
      <c r="B6209" s="340" t="s">
        <v>10996</v>
      </c>
      <c r="C6209" s="339" t="s">
        <v>63</v>
      </c>
      <c r="D6209" s="341">
        <v>50.16</v>
      </c>
      <c r="E6209">
        <v>61.72</v>
      </c>
    </row>
    <row r="6210" spans="1:5">
      <c r="A6210" s="339">
        <v>92944</v>
      </c>
      <c r="B6210" s="340" t="s">
        <v>10997</v>
      </c>
      <c r="C6210" s="339" t="s">
        <v>63</v>
      </c>
      <c r="D6210" s="341">
        <v>41.36</v>
      </c>
      <c r="E6210">
        <v>48.79</v>
      </c>
    </row>
    <row r="6211" spans="1:5">
      <c r="A6211" s="339">
        <v>92930</v>
      </c>
      <c r="B6211" s="340" t="s">
        <v>10998</v>
      </c>
      <c r="C6211" s="339" t="s">
        <v>63</v>
      </c>
      <c r="D6211" s="341">
        <v>49.24</v>
      </c>
      <c r="E6211">
        <v>60.38</v>
      </c>
    </row>
    <row r="6212" spans="1:5">
      <c r="A6212" s="339">
        <v>92945</v>
      </c>
      <c r="B6212" s="340" t="s">
        <v>10999</v>
      </c>
      <c r="C6212" s="339" t="s">
        <v>63</v>
      </c>
      <c r="D6212" s="341">
        <v>40.83</v>
      </c>
      <c r="E6212">
        <v>48.01</v>
      </c>
    </row>
    <row r="6213" spans="1:5">
      <c r="A6213" s="339">
        <v>92925</v>
      </c>
      <c r="B6213" s="340" t="s">
        <v>11000</v>
      </c>
      <c r="C6213" s="339" t="s">
        <v>63</v>
      </c>
      <c r="D6213" s="341">
        <v>44.29</v>
      </c>
      <c r="E6213">
        <v>55.18</v>
      </c>
    </row>
    <row r="6214" spans="1:5">
      <c r="A6214" s="339">
        <v>92940</v>
      </c>
      <c r="B6214" s="340" t="s">
        <v>11001</v>
      </c>
      <c r="C6214" s="339" t="s">
        <v>63</v>
      </c>
      <c r="D6214" s="341">
        <v>36.11</v>
      </c>
      <c r="E6214">
        <v>43.14</v>
      </c>
    </row>
    <row r="6215" spans="1:5">
      <c r="A6215" s="339">
        <v>92926</v>
      </c>
      <c r="B6215" s="340" t="s">
        <v>11002</v>
      </c>
      <c r="C6215" s="339" t="s">
        <v>63</v>
      </c>
      <c r="D6215" s="341">
        <v>42.47</v>
      </c>
      <c r="E6215">
        <v>52.52</v>
      </c>
    </row>
    <row r="6216" spans="1:5">
      <c r="A6216" s="339">
        <v>92941</v>
      </c>
      <c r="B6216" s="340" t="s">
        <v>11003</v>
      </c>
      <c r="C6216" s="339" t="s">
        <v>63</v>
      </c>
      <c r="D6216" s="341">
        <v>35.03</v>
      </c>
      <c r="E6216">
        <v>41.58</v>
      </c>
    </row>
    <row r="6217" spans="1:5">
      <c r="A6217" s="339">
        <v>92927</v>
      </c>
      <c r="B6217" s="340" t="s">
        <v>11004</v>
      </c>
      <c r="C6217" s="339" t="s">
        <v>63</v>
      </c>
      <c r="D6217" s="341">
        <v>43.36</v>
      </c>
      <c r="E6217">
        <v>53.84</v>
      </c>
    </row>
    <row r="6218" spans="1:5">
      <c r="A6218" s="339">
        <v>92942</v>
      </c>
      <c r="B6218" s="340" t="s">
        <v>11005</v>
      </c>
      <c r="C6218" s="339" t="s">
        <v>63</v>
      </c>
      <c r="D6218" s="341">
        <v>35.549999999999997</v>
      </c>
      <c r="E6218">
        <v>42.34</v>
      </c>
    </row>
    <row r="6219" spans="1:5">
      <c r="A6219" s="339">
        <v>92918</v>
      </c>
      <c r="B6219" s="340" t="s">
        <v>11006</v>
      </c>
      <c r="C6219" s="339" t="s">
        <v>63</v>
      </c>
      <c r="D6219" s="341">
        <v>34.04</v>
      </c>
      <c r="E6219">
        <v>43.52</v>
      </c>
    </row>
    <row r="6220" spans="1:5">
      <c r="A6220" s="339">
        <v>92938</v>
      </c>
      <c r="B6220" s="340" t="s">
        <v>11007</v>
      </c>
      <c r="C6220" s="339" t="s">
        <v>63</v>
      </c>
      <c r="D6220" s="341">
        <v>27.13</v>
      </c>
      <c r="E6220">
        <v>33.340000000000003</v>
      </c>
    </row>
    <row r="6221" spans="1:5">
      <c r="A6221" s="339">
        <v>92920</v>
      </c>
      <c r="B6221" s="340" t="s">
        <v>11008</v>
      </c>
      <c r="C6221" s="339" t="s">
        <v>63</v>
      </c>
      <c r="D6221" s="341">
        <v>35.229999999999997</v>
      </c>
      <c r="E6221">
        <v>45.11</v>
      </c>
    </row>
    <row r="6222" spans="1:5">
      <c r="A6222" s="339">
        <v>92939</v>
      </c>
      <c r="B6222" s="340" t="s">
        <v>11009</v>
      </c>
      <c r="C6222" s="339" t="s">
        <v>63</v>
      </c>
      <c r="D6222" s="341">
        <v>27.93</v>
      </c>
      <c r="E6222">
        <v>34.380000000000003</v>
      </c>
    </row>
    <row r="6223" spans="1:5">
      <c r="A6223" s="339">
        <v>92910</v>
      </c>
      <c r="B6223" s="340" t="s">
        <v>11010</v>
      </c>
      <c r="C6223" s="339" t="s">
        <v>63</v>
      </c>
      <c r="D6223" s="341">
        <v>105.94</v>
      </c>
      <c r="E6223">
        <v>122.08</v>
      </c>
    </row>
    <row r="6224" spans="1:5">
      <c r="A6224" s="339">
        <v>92934</v>
      </c>
      <c r="B6224" s="340" t="s">
        <v>11011</v>
      </c>
      <c r="C6224" s="339" t="s">
        <v>63</v>
      </c>
      <c r="D6224" s="341">
        <v>103.31</v>
      </c>
      <c r="E6224">
        <v>118.23</v>
      </c>
    </row>
    <row r="6225" spans="1:5">
      <c r="A6225" s="339">
        <v>92949</v>
      </c>
      <c r="B6225" s="340" t="s">
        <v>11012</v>
      </c>
      <c r="C6225" s="339" t="s">
        <v>63</v>
      </c>
      <c r="D6225" s="341">
        <v>91.53</v>
      </c>
      <c r="E6225">
        <v>100.9</v>
      </c>
    </row>
    <row r="6226" spans="1:5">
      <c r="A6226" s="339">
        <v>92911</v>
      </c>
      <c r="B6226" s="340" t="s">
        <v>11013</v>
      </c>
      <c r="C6226" s="339" t="s">
        <v>63</v>
      </c>
      <c r="D6226" s="341">
        <v>106.73</v>
      </c>
      <c r="E6226">
        <v>123.24</v>
      </c>
    </row>
    <row r="6227" spans="1:5">
      <c r="A6227" s="339">
        <v>92935</v>
      </c>
      <c r="B6227" s="340" t="s">
        <v>11014</v>
      </c>
      <c r="C6227" s="339" t="s">
        <v>63</v>
      </c>
      <c r="D6227" s="341">
        <v>105.13</v>
      </c>
      <c r="E6227">
        <v>120.89</v>
      </c>
    </row>
    <row r="6228" spans="1:5">
      <c r="A6228" s="339">
        <v>92950</v>
      </c>
      <c r="B6228" s="340" t="s">
        <v>11015</v>
      </c>
      <c r="C6228" s="339" t="s">
        <v>63</v>
      </c>
      <c r="D6228" s="341">
        <v>92.61</v>
      </c>
      <c r="E6228">
        <v>102.45</v>
      </c>
    </row>
    <row r="6229" spans="1:5">
      <c r="A6229" s="339">
        <v>92907</v>
      </c>
      <c r="B6229" s="340" t="s">
        <v>11016</v>
      </c>
      <c r="C6229" s="339" t="s">
        <v>63</v>
      </c>
      <c r="D6229" s="341">
        <v>74.12</v>
      </c>
      <c r="E6229">
        <v>89.72</v>
      </c>
    </row>
    <row r="6230" spans="1:5">
      <c r="A6230" s="339">
        <v>92931</v>
      </c>
      <c r="B6230" s="340" t="s">
        <v>11017</v>
      </c>
      <c r="C6230" s="339" t="s">
        <v>63</v>
      </c>
      <c r="D6230" s="341">
        <v>69.959999999999994</v>
      </c>
      <c r="E6230">
        <v>83.6</v>
      </c>
    </row>
    <row r="6231" spans="1:5">
      <c r="A6231" s="339">
        <v>92946</v>
      </c>
      <c r="B6231" s="340" t="s">
        <v>11018</v>
      </c>
      <c r="C6231" s="339" t="s">
        <v>63</v>
      </c>
      <c r="D6231" s="341">
        <v>59.29</v>
      </c>
      <c r="E6231">
        <v>67.92</v>
      </c>
    </row>
    <row r="6232" spans="1:5">
      <c r="A6232" s="339">
        <v>92908</v>
      </c>
      <c r="B6232" s="340" t="s">
        <v>11019</v>
      </c>
      <c r="C6232" s="339" t="s">
        <v>63</v>
      </c>
      <c r="D6232" s="341">
        <v>73.5</v>
      </c>
      <c r="E6232">
        <v>88.83</v>
      </c>
    </row>
    <row r="6233" spans="1:5">
      <c r="A6233" s="339">
        <v>92932</v>
      </c>
      <c r="B6233" s="340" t="s">
        <v>11020</v>
      </c>
      <c r="C6233" s="339" t="s">
        <v>63</v>
      </c>
      <c r="D6233" s="341">
        <v>68.52</v>
      </c>
      <c r="E6233">
        <v>81.5</v>
      </c>
    </row>
    <row r="6234" spans="1:5">
      <c r="A6234" s="339">
        <v>92947</v>
      </c>
      <c r="B6234" s="340" t="s">
        <v>11021</v>
      </c>
      <c r="C6234" s="339" t="s">
        <v>63</v>
      </c>
      <c r="D6234" s="341">
        <v>58.46</v>
      </c>
      <c r="E6234">
        <v>66.709999999999994</v>
      </c>
    </row>
    <row r="6235" spans="1:5">
      <c r="A6235" s="339">
        <v>92909</v>
      </c>
      <c r="B6235" s="340" t="s">
        <v>11022</v>
      </c>
      <c r="C6235" s="339" t="s">
        <v>63</v>
      </c>
      <c r="D6235" s="341">
        <v>72.930000000000007</v>
      </c>
      <c r="E6235">
        <v>88.02</v>
      </c>
    </row>
    <row r="6236" spans="1:5">
      <c r="A6236" s="339">
        <v>92933</v>
      </c>
      <c r="B6236" s="340" t="s">
        <v>11023</v>
      </c>
      <c r="C6236" s="339" t="s">
        <v>63</v>
      </c>
      <c r="D6236" s="341">
        <v>67.239999999999995</v>
      </c>
      <c r="E6236">
        <v>79.64</v>
      </c>
    </row>
    <row r="6237" spans="1:5">
      <c r="A6237" s="339">
        <v>92948</v>
      </c>
      <c r="B6237" s="340" t="s">
        <v>11024</v>
      </c>
      <c r="C6237" s="339" t="s">
        <v>63</v>
      </c>
      <c r="D6237" s="341">
        <v>57.71</v>
      </c>
      <c r="E6237">
        <v>65.61</v>
      </c>
    </row>
    <row r="6238" spans="1:5">
      <c r="A6238" s="339">
        <v>92912</v>
      </c>
      <c r="B6238" s="340" t="s">
        <v>11025</v>
      </c>
      <c r="C6238" s="339" t="s">
        <v>63</v>
      </c>
      <c r="D6238" s="341">
        <v>144.44</v>
      </c>
      <c r="E6238">
        <v>161.11000000000001</v>
      </c>
    </row>
    <row r="6239" spans="1:5">
      <c r="A6239" s="339">
        <v>92913</v>
      </c>
      <c r="B6239" s="340" t="s">
        <v>11026</v>
      </c>
      <c r="C6239" s="339" t="s">
        <v>63</v>
      </c>
      <c r="D6239" s="341">
        <v>146.41</v>
      </c>
      <c r="E6239">
        <v>163.98</v>
      </c>
    </row>
    <row r="6240" spans="1:5">
      <c r="A6240" s="339">
        <v>92936</v>
      </c>
      <c r="B6240" s="340" t="s">
        <v>11027</v>
      </c>
      <c r="C6240" s="339" t="s">
        <v>63</v>
      </c>
      <c r="D6240" s="341">
        <v>147.88999999999999</v>
      </c>
      <c r="E6240">
        <v>166.15</v>
      </c>
    </row>
    <row r="6241" spans="1:5">
      <c r="A6241" s="339">
        <v>92951</v>
      </c>
      <c r="B6241" s="340" t="s">
        <v>11028</v>
      </c>
      <c r="C6241" s="339" t="s">
        <v>63</v>
      </c>
      <c r="D6241" s="341">
        <v>133.11000000000001</v>
      </c>
      <c r="E6241">
        <v>144.41</v>
      </c>
    </row>
    <row r="6242" spans="1:5">
      <c r="A6242" s="339">
        <v>92914</v>
      </c>
      <c r="B6242" s="340" t="s">
        <v>11029</v>
      </c>
      <c r="C6242" s="339" t="s">
        <v>63</v>
      </c>
      <c r="D6242" s="341">
        <v>145.24</v>
      </c>
      <c r="E6242">
        <v>162.27000000000001</v>
      </c>
    </row>
    <row r="6243" spans="1:5">
      <c r="A6243" s="339">
        <v>92937</v>
      </c>
      <c r="B6243" s="340" t="s">
        <v>11030</v>
      </c>
      <c r="C6243" s="339" t="s">
        <v>63</v>
      </c>
      <c r="D6243" s="341">
        <v>145.18</v>
      </c>
      <c r="E6243">
        <v>162.18</v>
      </c>
    </row>
    <row r="6244" spans="1:5">
      <c r="A6244" s="339">
        <v>92952</v>
      </c>
      <c r="B6244" s="340" t="s">
        <v>11031</v>
      </c>
      <c r="C6244" s="339" t="s">
        <v>63</v>
      </c>
      <c r="D6244" s="341">
        <v>131.52000000000001</v>
      </c>
      <c r="E6244">
        <v>142.09</v>
      </c>
    </row>
    <row r="6245" spans="1:5">
      <c r="A6245" s="339">
        <v>92953</v>
      </c>
      <c r="B6245" s="340" t="s">
        <v>11032</v>
      </c>
      <c r="C6245" s="339" t="s">
        <v>63</v>
      </c>
      <c r="D6245" s="341">
        <v>21.26</v>
      </c>
      <c r="E6245">
        <v>26.52</v>
      </c>
    </row>
    <row r="6246" spans="1:5">
      <c r="A6246" s="339">
        <v>101921</v>
      </c>
      <c r="B6246" s="340" t="s">
        <v>11033</v>
      </c>
      <c r="C6246" s="339" t="s">
        <v>63</v>
      </c>
      <c r="D6246" s="341">
        <v>226.96</v>
      </c>
      <c r="E6246">
        <v>245.24</v>
      </c>
    </row>
    <row r="6247" spans="1:5">
      <c r="A6247" s="339">
        <v>101930</v>
      </c>
      <c r="B6247" s="340" t="s">
        <v>11034</v>
      </c>
      <c r="C6247" s="339" t="s">
        <v>63</v>
      </c>
      <c r="D6247" s="341">
        <v>230.48</v>
      </c>
      <c r="E6247">
        <v>250.42</v>
      </c>
    </row>
    <row r="6248" spans="1:5">
      <c r="A6248" s="339">
        <v>101922</v>
      </c>
      <c r="B6248" s="340" t="s">
        <v>11035</v>
      </c>
      <c r="C6248" s="339" t="s">
        <v>63</v>
      </c>
      <c r="D6248" s="341">
        <v>225.78</v>
      </c>
      <c r="E6248">
        <v>243.53</v>
      </c>
    </row>
    <row r="6249" spans="1:5">
      <c r="A6249" s="339">
        <v>101931</v>
      </c>
      <c r="B6249" s="340" t="s">
        <v>11036</v>
      </c>
      <c r="C6249" s="339" t="s">
        <v>63</v>
      </c>
      <c r="D6249" s="341">
        <v>227.78</v>
      </c>
      <c r="E6249">
        <v>246.46</v>
      </c>
    </row>
    <row r="6250" spans="1:5">
      <c r="A6250" s="339">
        <v>101923</v>
      </c>
      <c r="B6250" s="340" t="s">
        <v>11037</v>
      </c>
      <c r="C6250" s="339" t="s">
        <v>63</v>
      </c>
      <c r="D6250" s="341">
        <v>228.13</v>
      </c>
      <c r="E6250">
        <v>246.92</v>
      </c>
    </row>
    <row r="6251" spans="1:5">
      <c r="A6251" s="339">
        <v>101932</v>
      </c>
      <c r="B6251" s="340" t="s">
        <v>11038</v>
      </c>
      <c r="C6251" s="339" t="s">
        <v>63</v>
      </c>
      <c r="D6251" s="341">
        <v>233.19</v>
      </c>
      <c r="E6251">
        <v>254.38</v>
      </c>
    </row>
    <row r="6252" spans="1:5">
      <c r="A6252" s="339">
        <v>97537</v>
      </c>
      <c r="B6252" s="340" t="s">
        <v>11039</v>
      </c>
      <c r="C6252" s="339" t="s">
        <v>63</v>
      </c>
      <c r="D6252" s="341">
        <v>24.11</v>
      </c>
      <c r="E6252">
        <v>28.2</v>
      </c>
    </row>
    <row r="6253" spans="1:5">
      <c r="A6253" s="339">
        <v>97540</v>
      </c>
      <c r="B6253" s="340" t="s">
        <v>11040</v>
      </c>
      <c r="C6253" s="339" t="s">
        <v>63</v>
      </c>
      <c r="D6253" s="341">
        <v>32.130000000000003</v>
      </c>
      <c r="E6253">
        <v>39.06</v>
      </c>
    </row>
    <row r="6254" spans="1:5">
      <c r="A6254" s="339">
        <v>97543</v>
      </c>
      <c r="B6254" s="340" t="s">
        <v>11041</v>
      </c>
      <c r="C6254" s="339" t="s">
        <v>63</v>
      </c>
      <c r="D6254" s="341">
        <v>51.97</v>
      </c>
      <c r="E6254">
        <v>65.28</v>
      </c>
    </row>
    <row r="6255" spans="1:5">
      <c r="A6255" s="339">
        <v>97461</v>
      </c>
      <c r="B6255" s="340" t="s">
        <v>11042</v>
      </c>
      <c r="C6255" s="339" t="s">
        <v>63</v>
      </c>
      <c r="D6255" s="341">
        <v>34.36</v>
      </c>
      <c r="E6255">
        <v>39.71</v>
      </c>
    </row>
    <row r="6256" spans="1:5">
      <c r="A6256" s="339">
        <v>97499</v>
      </c>
      <c r="B6256" s="340" t="s">
        <v>11043</v>
      </c>
      <c r="C6256" s="339" t="s">
        <v>63</v>
      </c>
      <c r="D6256" s="341">
        <v>32.200000000000003</v>
      </c>
      <c r="E6256">
        <v>36.58</v>
      </c>
    </row>
    <row r="6257" spans="1:5">
      <c r="A6257" s="339">
        <v>97464</v>
      </c>
      <c r="B6257" s="340" t="s">
        <v>11044</v>
      </c>
      <c r="C6257" s="339" t="s">
        <v>63</v>
      </c>
      <c r="D6257" s="341">
        <v>49.54</v>
      </c>
      <c r="E6257">
        <v>56.37</v>
      </c>
    </row>
    <row r="6258" spans="1:5">
      <c r="A6258" s="339">
        <v>97502</v>
      </c>
      <c r="B6258" s="340" t="s">
        <v>11045</v>
      </c>
      <c r="C6258" s="339" t="s">
        <v>63</v>
      </c>
      <c r="D6258" s="341">
        <v>45.73</v>
      </c>
      <c r="E6258">
        <v>50.82</v>
      </c>
    </row>
    <row r="6259" spans="1:5">
      <c r="A6259" s="339">
        <v>97467</v>
      </c>
      <c r="B6259" s="340" t="s">
        <v>11046</v>
      </c>
      <c r="C6259" s="339" t="s">
        <v>63</v>
      </c>
      <c r="D6259" s="341">
        <v>62.79</v>
      </c>
      <c r="E6259">
        <v>71.209999999999994</v>
      </c>
    </row>
    <row r="6260" spans="1:5">
      <c r="A6260" s="339">
        <v>97505</v>
      </c>
      <c r="B6260" s="340" t="s">
        <v>11047</v>
      </c>
      <c r="C6260" s="339" t="s">
        <v>63</v>
      </c>
      <c r="D6260" s="341">
        <v>57.08</v>
      </c>
      <c r="E6260">
        <v>62.91</v>
      </c>
    </row>
    <row r="6261" spans="1:5">
      <c r="A6261" s="339">
        <v>97443</v>
      </c>
      <c r="B6261" s="340" t="s">
        <v>11048</v>
      </c>
      <c r="C6261" s="339" t="s">
        <v>63</v>
      </c>
      <c r="D6261" s="341">
        <v>110.51</v>
      </c>
      <c r="E6261">
        <v>128.91</v>
      </c>
    </row>
    <row r="6262" spans="1:5">
      <c r="A6262" s="339">
        <v>97470</v>
      </c>
      <c r="B6262" s="340" t="s">
        <v>11049</v>
      </c>
      <c r="C6262" s="339" t="s">
        <v>63</v>
      </c>
      <c r="D6262" s="341">
        <v>93.14</v>
      </c>
      <c r="E6262">
        <v>103.69</v>
      </c>
    </row>
    <row r="6263" spans="1:5">
      <c r="A6263" s="339">
        <v>97508</v>
      </c>
      <c r="B6263" s="340" t="s">
        <v>11050</v>
      </c>
      <c r="C6263" s="339" t="s">
        <v>63</v>
      </c>
      <c r="D6263" s="341">
        <v>85.07</v>
      </c>
      <c r="E6263">
        <v>91.97</v>
      </c>
    </row>
    <row r="6264" spans="1:5">
      <c r="A6264" s="339">
        <v>97446</v>
      </c>
      <c r="B6264" s="340" t="s">
        <v>11051</v>
      </c>
      <c r="C6264" s="339" t="s">
        <v>63</v>
      </c>
      <c r="D6264" s="341">
        <v>184.14</v>
      </c>
      <c r="E6264">
        <v>203.75</v>
      </c>
    </row>
    <row r="6265" spans="1:5">
      <c r="A6265" s="339">
        <v>97474</v>
      </c>
      <c r="B6265" s="340" t="s">
        <v>11052</v>
      </c>
      <c r="C6265" s="339" t="s">
        <v>63</v>
      </c>
      <c r="D6265" s="341">
        <v>171.87</v>
      </c>
      <c r="E6265">
        <v>185.92</v>
      </c>
    </row>
    <row r="6266" spans="1:5">
      <c r="A6266" s="339">
        <v>97511</v>
      </c>
      <c r="B6266" s="340" t="s">
        <v>11053</v>
      </c>
      <c r="C6266" s="339" t="s">
        <v>63</v>
      </c>
      <c r="D6266" s="341">
        <v>160.25</v>
      </c>
      <c r="E6266">
        <v>169.06</v>
      </c>
    </row>
    <row r="6267" spans="1:5">
      <c r="A6267" s="339">
        <v>97449</v>
      </c>
      <c r="B6267" s="340" t="s">
        <v>11054</v>
      </c>
      <c r="C6267" s="339" t="s">
        <v>63</v>
      </c>
      <c r="D6267" s="341">
        <v>236.33</v>
      </c>
      <c r="E6267">
        <v>257</v>
      </c>
    </row>
    <row r="6268" spans="1:5">
      <c r="A6268" s="339">
        <v>97477</v>
      </c>
      <c r="B6268" s="340" t="s">
        <v>11055</v>
      </c>
      <c r="C6268" s="339" t="s">
        <v>63</v>
      </c>
      <c r="D6268" s="341">
        <v>229.14</v>
      </c>
      <c r="E6268">
        <v>246.57</v>
      </c>
    </row>
    <row r="6269" spans="1:5">
      <c r="A6269" s="339">
        <v>97514</v>
      </c>
      <c r="B6269" s="340" t="s">
        <v>11056</v>
      </c>
      <c r="C6269" s="339" t="s">
        <v>63</v>
      </c>
      <c r="D6269" s="341">
        <v>213.97</v>
      </c>
      <c r="E6269">
        <v>224.55</v>
      </c>
    </row>
    <row r="6270" spans="1:5">
      <c r="A6270" s="339">
        <v>101920</v>
      </c>
      <c r="B6270" s="340" t="s">
        <v>11057</v>
      </c>
      <c r="C6270" s="339" t="s">
        <v>63</v>
      </c>
      <c r="D6270" s="341">
        <v>200.98</v>
      </c>
      <c r="E6270">
        <v>220.47</v>
      </c>
    </row>
    <row r="6271" spans="1:5">
      <c r="A6271" s="339">
        <v>101929</v>
      </c>
      <c r="B6271" s="340" t="s">
        <v>11058</v>
      </c>
      <c r="C6271" s="339" t="s">
        <v>63</v>
      </c>
      <c r="D6271" s="341">
        <v>208.09</v>
      </c>
      <c r="E6271">
        <v>230.94</v>
      </c>
    </row>
    <row r="6272" spans="1:5">
      <c r="A6272" s="339">
        <v>92693</v>
      </c>
      <c r="B6272" s="340" t="s">
        <v>11059</v>
      </c>
      <c r="C6272" s="339" t="s">
        <v>63</v>
      </c>
      <c r="D6272" s="341">
        <v>14.65</v>
      </c>
      <c r="E6272">
        <v>18.53</v>
      </c>
    </row>
    <row r="6273" spans="1:5">
      <c r="A6273" s="339">
        <v>92695</v>
      </c>
      <c r="B6273" s="340" t="s">
        <v>11060</v>
      </c>
      <c r="C6273" s="339" t="s">
        <v>63</v>
      </c>
      <c r="D6273" s="341">
        <v>22.82</v>
      </c>
      <c r="E6273">
        <v>29.45</v>
      </c>
    </row>
    <row r="6274" spans="1:5">
      <c r="A6274" s="339">
        <v>92697</v>
      </c>
      <c r="B6274" s="340" t="s">
        <v>11061</v>
      </c>
      <c r="C6274" s="339" t="s">
        <v>63</v>
      </c>
      <c r="D6274" s="341">
        <v>37.020000000000003</v>
      </c>
      <c r="E6274">
        <v>47.8</v>
      </c>
    </row>
    <row r="6275" spans="1:5">
      <c r="A6275" s="339">
        <v>92658</v>
      </c>
      <c r="B6275" s="340" t="s">
        <v>11062</v>
      </c>
      <c r="C6275" s="339" t="s">
        <v>63</v>
      </c>
      <c r="D6275" s="341">
        <v>28.36</v>
      </c>
      <c r="E6275">
        <v>35.06</v>
      </c>
    </row>
    <row r="6276" spans="1:5">
      <c r="A6276" s="339">
        <v>92660</v>
      </c>
      <c r="B6276" s="340" t="s">
        <v>11063</v>
      </c>
      <c r="C6276" s="339" t="s">
        <v>63</v>
      </c>
      <c r="D6276" s="341">
        <v>35.42</v>
      </c>
      <c r="E6276">
        <v>42.79</v>
      </c>
    </row>
    <row r="6277" spans="1:5">
      <c r="A6277" s="339">
        <v>92662</v>
      </c>
      <c r="B6277" s="340" t="s">
        <v>11064</v>
      </c>
      <c r="C6277" s="339" t="s">
        <v>63</v>
      </c>
      <c r="D6277" s="341">
        <v>41.47</v>
      </c>
      <c r="E6277">
        <v>49.61</v>
      </c>
    </row>
    <row r="6278" spans="1:5">
      <c r="A6278" s="339">
        <v>92664</v>
      </c>
      <c r="B6278" s="340" t="s">
        <v>11065</v>
      </c>
      <c r="C6278" s="339" t="s">
        <v>63</v>
      </c>
      <c r="D6278" s="341">
        <v>56.31</v>
      </c>
      <c r="E6278">
        <v>65.430000000000007</v>
      </c>
    </row>
    <row r="6279" spans="1:5">
      <c r="A6279" s="339">
        <v>92666</v>
      </c>
      <c r="B6279" s="340" t="s">
        <v>11066</v>
      </c>
      <c r="C6279" s="339" t="s">
        <v>63</v>
      </c>
      <c r="D6279" s="341">
        <v>89.66</v>
      </c>
      <c r="E6279">
        <v>100.24</v>
      </c>
    </row>
    <row r="6280" spans="1:5">
      <c r="A6280" s="339">
        <v>92668</v>
      </c>
      <c r="B6280" s="340" t="s">
        <v>11067</v>
      </c>
      <c r="C6280" s="339" t="s">
        <v>63</v>
      </c>
      <c r="D6280" s="341">
        <v>126.79</v>
      </c>
      <c r="E6280">
        <v>138.81</v>
      </c>
    </row>
    <row r="6281" spans="1:5">
      <c r="A6281" s="339">
        <v>92370</v>
      </c>
      <c r="B6281" s="340" t="s">
        <v>11068</v>
      </c>
      <c r="C6281" s="339" t="s">
        <v>63</v>
      </c>
      <c r="D6281" s="341">
        <v>36.020000000000003</v>
      </c>
      <c r="E6281">
        <v>46.33</v>
      </c>
    </row>
    <row r="6282" spans="1:5">
      <c r="A6282" s="339">
        <v>92372</v>
      </c>
      <c r="B6282" s="340" t="s">
        <v>11069</v>
      </c>
      <c r="C6282" s="339" t="s">
        <v>63</v>
      </c>
      <c r="D6282" s="341">
        <v>44.12</v>
      </c>
      <c r="E6282">
        <v>55.62</v>
      </c>
    </row>
    <row r="6283" spans="1:5">
      <c r="A6283" s="339">
        <v>92374</v>
      </c>
      <c r="B6283" s="340" t="s">
        <v>11070</v>
      </c>
      <c r="C6283" s="339" t="s">
        <v>63</v>
      </c>
      <c r="D6283" s="341">
        <v>51.38</v>
      </c>
      <c r="E6283">
        <v>64.19</v>
      </c>
    </row>
    <row r="6284" spans="1:5">
      <c r="A6284" s="339">
        <v>92345</v>
      </c>
      <c r="B6284" s="340" t="s">
        <v>11071</v>
      </c>
      <c r="C6284" s="339" t="s">
        <v>63</v>
      </c>
      <c r="D6284" s="341">
        <v>70.849999999999994</v>
      </c>
      <c r="E6284">
        <v>86.82</v>
      </c>
    </row>
    <row r="6285" spans="1:5">
      <c r="A6285" s="339">
        <v>92376</v>
      </c>
      <c r="B6285" s="340" t="s">
        <v>11072</v>
      </c>
      <c r="C6285" s="339" t="s">
        <v>63</v>
      </c>
      <c r="D6285" s="341">
        <v>67.72</v>
      </c>
      <c r="E6285">
        <v>82.21</v>
      </c>
    </row>
    <row r="6286" spans="1:5">
      <c r="A6286" s="339">
        <v>92347</v>
      </c>
      <c r="B6286" s="340" t="s">
        <v>11073</v>
      </c>
      <c r="C6286" s="339" t="s">
        <v>63</v>
      </c>
      <c r="D6286" s="341">
        <v>103.38</v>
      </c>
      <c r="E6286">
        <v>120.42</v>
      </c>
    </row>
    <row r="6287" spans="1:5">
      <c r="A6287" s="339">
        <v>92378</v>
      </c>
      <c r="B6287" s="340" t="s">
        <v>11074</v>
      </c>
      <c r="C6287" s="339" t="s">
        <v>63</v>
      </c>
      <c r="D6287" s="341">
        <v>103.32</v>
      </c>
      <c r="E6287">
        <v>120.33</v>
      </c>
    </row>
    <row r="6288" spans="1:5">
      <c r="A6288" s="339">
        <v>92349</v>
      </c>
      <c r="B6288" s="340" t="s">
        <v>11075</v>
      </c>
      <c r="C6288" s="339" t="s">
        <v>63</v>
      </c>
      <c r="D6288" s="341">
        <v>139.68</v>
      </c>
      <c r="E6288">
        <v>157.76</v>
      </c>
    </row>
    <row r="6289" spans="1:5">
      <c r="A6289" s="339">
        <v>92380</v>
      </c>
      <c r="B6289" s="340" t="s">
        <v>11076</v>
      </c>
      <c r="C6289" s="339" t="s">
        <v>63</v>
      </c>
      <c r="D6289" s="341">
        <v>142.69999999999999</v>
      </c>
      <c r="E6289">
        <v>162.19999999999999</v>
      </c>
    </row>
    <row r="6290" spans="1:5">
      <c r="A6290" s="339">
        <v>101917</v>
      </c>
      <c r="B6290" s="340" t="s">
        <v>11077</v>
      </c>
      <c r="C6290" s="339" t="s">
        <v>63</v>
      </c>
      <c r="D6290" s="341">
        <v>181.78</v>
      </c>
      <c r="E6290">
        <v>200.43</v>
      </c>
    </row>
    <row r="6291" spans="1:5">
      <c r="A6291" s="339">
        <v>101924</v>
      </c>
      <c r="B6291" s="340" t="s">
        <v>11078</v>
      </c>
      <c r="C6291" s="339" t="s">
        <v>63</v>
      </c>
      <c r="D6291" s="341">
        <v>188.95</v>
      </c>
      <c r="E6291">
        <v>208.44</v>
      </c>
    </row>
    <row r="6292" spans="1:5">
      <c r="A6292" s="339">
        <v>101933</v>
      </c>
      <c r="B6292" s="340" t="s">
        <v>11079</v>
      </c>
      <c r="C6292" s="339" t="s">
        <v>63</v>
      </c>
      <c r="D6292" s="341">
        <v>196.06</v>
      </c>
      <c r="E6292">
        <v>218.91</v>
      </c>
    </row>
    <row r="6293" spans="1:5">
      <c r="A6293" s="339">
        <v>92692</v>
      </c>
      <c r="B6293" s="340" t="s">
        <v>11080</v>
      </c>
      <c r="C6293" s="339" t="s">
        <v>63</v>
      </c>
      <c r="D6293" s="341">
        <v>14.23</v>
      </c>
      <c r="E6293">
        <v>18.11</v>
      </c>
    </row>
    <row r="6294" spans="1:5">
      <c r="A6294" s="339">
        <v>92694</v>
      </c>
      <c r="B6294" s="340" t="s">
        <v>11081</v>
      </c>
      <c r="C6294" s="339" t="s">
        <v>63</v>
      </c>
      <c r="D6294" s="341">
        <v>22.39</v>
      </c>
      <c r="E6294">
        <v>29.02</v>
      </c>
    </row>
    <row r="6295" spans="1:5">
      <c r="A6295" s="339">
        <v>92696</v>
      </c>
      <c r="B6295" s="340" t="s">
        <v>11082</v>
      </c>
      <c r="C6295" s="339" t="s">
        <v>63</v>
      </c>
      <c r="D6295" s="341">
        <v>35.1</v>
      </c>
      <c r="E6295">
        <v>45.88</v>
      </c>
    </row>
    <row r="6296" spans="1:5">
      <c r="A6296" s="339">
        <v>92657</v>
      </c>
      <c r="B6296" s="340" t="s">
        <v>11083</v>
      </c>
      <c r="C6296" s="339" t="s">
        <v>63</v>
      </c>
      <c r="D6296" s="341">
        <v>26.44</v>
      </c>
      <c r="E6296">
        <v>33.14</v>
      </c>
    </row>
    <row r="6297" spans="1:5">
      <c r="A6297" s="339">
        <v>92659</v>
      </c>
      <c r="B6297" s="340" t="s">
        <v>11084</v>
      </c>
      <c r="C6297" s="339" t="s">
        <v>63</v>
      </c>
      <c r="D6297" s="341">
        <v>33.630000000000003</v>
      </c>
      <c r="E6297">
        <v>41</v>
      </c>
    </row>
    <row r="6298" spans="1:5">
      <c r="A6298" s="339">
        <v>92661</v>
      </c>
      <c r="B6298" s="340" t="s">
        <v>11085</v>
      </c>
      <c r="C6298" s="339" t="s">
        <v>63</v>
      </c>
      <c r="D6298" s="341">
        <v>41.12</v>
      </c>
      <c r="E6298">
        <v>49.26</v>
      </c>
    </row>
    <row r="6299" spans="1:5">
      <c r="A6299" s="339">
        <v>92663</v>
      </c>
      <c r="B6299" s="340" t="s">
        <v>11086</v>
      </c>
      <c r="C6299" s="339" t="s">
        <v>63</v>
      </c>
      <c r="D6299" s="341">
        <v>56.34</v>
      </c>
      <c r="E6299">
        <v>65.459999999999994</v>
      </c>
    </row>
    <row r="6300" spans="1:5">
      <c r="A6300" s="339">
        <v>92665</v>
      </c>
      <c r="B6300" s="340" t="s">
        <v>11087</v>
      </c>
      <c r="C6300" s="339" t="s">
        <v>63</v>
      </c>
      <c r="D6300" s="341">
        <v>78.95</v>
      </c>
      <c r="E6300">
        <v>89.53</v>
      </c>
    </row>
    <row r="6301" spans="1:5">
      <c r="A6301" s="339">
        <v>92667</v>
      </c>
      <c r="B6301" s="340" t="s">
        <v>11088</v>
      </c>
      <c r="C6301" s="339" t="s">
        <v>63</v>
      </c>
      <c r="D6301" s="341">
        <v>117.26</v>
      </c>
      <c r="E6301">
        <v>129.28</v>
      </c>
    </row>
    <row r="6302" spans="1:5">
      <c r="A6302" s="339">
        <v>92369</v>
      </c>
      <c r="B6302" s="340" t="s">
        <v>11089</v>
      </c>
      <c r="C6302" s="339" t="s">
        <v>63</v>
      </c>
      <c r="D6302" s="341">
        <v>34.1</v>
      </c>
      <c r="E6302">
        <v>44.41</v>
      </c>
    </row>
    <row r="6303" spans="1:5">
      <c r="A6303" s="339">
        <v>92371</v>
      </c>
      <c r="B6303" s="340" t="s">
        <v>11090</v>
      </c>
      <c r="C6303" s="339" t="s">
        <v>63</v>
      </c>
      <c r="D6303" s="341">
        <v>42.33</v>
      </c>
      <c r="E6303">
        <v>53.83</v>
      </c>
    </row>
    <row r="6304" spans="1:5">
      <c r="A6304" s="339">
        <v>92373</v>
      </c>
      <c r="B6304" s="340" t="s">
        <v>11091</v>
      </c>
      <c r="C6304" s="339" t="s">
        <v>63</v>
      </c>
      <c r="D6304" s="341">
        <v>51.03</v>
      </c>
      <c r="E6304">
        <v>63.84</v>
      </c>
    </row>
    <row r="6305" spans="1:5">
      <c r="A6305" s="339">
        <v>92344</v>
      </c>
      <c r="B6305" s="340" t="s">
        <v>11092</v>
      </c>
      <c r="C6305" s="339" t="s">
        <v>63</v>
      </c>
      <c r="D6305" s="341">
        <v>70.88</v>
      </c>
      <c r="E6305">
        <v>86.85</v>
      </c>
    </row>
    <row r="6306" spans="1:5">
      <c r="A6306" s="339">
        <v>92375</v>
      </c>
      <c r="B6306" s="340" t="s">
        <v>11093</v>
      </c>
      <c r="C6306" s="339" t="s">
        <v>63</v>
      </c>
      <c r="D6306" s="341">
        <v>67.75</v>
      </c>
      <c r="E6306">
        <v>82.24</v>
      </c>
    </row>
    <row r="6307" spans="1:5">
      <c r="A6307" s="339">
        <v>92346</v>
      </c>
      <c r="B6307" s="340" t="s">
        <v>11094</v>
      </c>
      <c r="C6307" s="339" t="s">
        <v>63</v>
      </c>
      <c r="D6307" s="341">
        <v>92.67</v>
      </c>
      <c r="E6307">
        <v>109.71</v>
      </c>
    </row>
    <row r="6308" spans="1:5">
      <c r="A6308" s="339">
        <v>92377</v>
      </c>
      <c r="B6308" s="340" t="s">
        <v>11095</v>
      </c>
      <c r="C6308" s="339" t="s">
        <v>63</v>
      </c>
      <c r="D6308" s="341">
        <v>92.61</v>
      </c>
      <c r="E6308">
        <v>109.62</v>
      </c>
    </row>
    <row r="6309" spans="1:5">
      <c r="A6309" s="339">
        <v>92348</v>
      </c>
      <c r="B6309" s="340" t="s">
        <v>11096</v>
      </c>
      <c r="C6309" s="339" t="s">
        <v>63</v>
      </c>
      <c r="D6309" s="341">
        <v>130.15</v>
      </c>
      <c r="E6309">
        <v>148.22999999999999</v>
      </c>
    </row>
    <row r="6310" spans="1:5">
      <c r="A6310" s="339">
        <v>92379</v>
      </c>
      <c r="B6310" s="340" t="s">
        <v>11097</v>
      </c>
      <c r="C6310" s="339" t="s">
        <v>63</v>
      </c>
      <c r="D6310" s="341">
        <v>133.16999999999999</v>
      </c>
      <c r="E6310">
        <v>152.66999999999999</v>
      </c>
    </row>
    <row r="6311" spans="1:5">
      <c r="A6311" s="339">
        <v>106677</v>
      </c>
      <c r="B6311" s="340" t="s">
        <v>11098</v>
      </c>
      <c r="C6311" s="339" t="s">
        <v>63</v>
      </c>
      <c r="D6311" s="341">
        <v>1043.99</v>
      </c>
      <c r="E6311">
        <v>1097.3800000000001</v>
      </c>
    </row>
    <row r="6312" spans="1:5">
      <c r="A6312" s="339">
        <v>95696</v>
      </c>
      <c r="B6312" s="340" t="s">
        <v>11099</v>
      </c>
      <c r="C6312" s="339" t="s">
        <v>63</v>
      </c>
      <c r="D6312" s="341">
        <v>47.99</v>
      </c>
      <c r="E6312">
        <v>49.56</v>
      </c>
    </row>
    <row r="6313" spans="1:5">
      <c r="A6313" s="339">
        <v>92335</v>
      </c>
      <c r="B6313" s="340" t="s">
        <v>11100</v>
      </c>
      <c r="C6313" s="339" t="s">
        <v>202</v>
      </c>
      <c r="D6313" s="341">
        <v>90.95</v>
      </c>
      <c r="E6313">
        <v>97.69</v>
      </c>
    </row>
    <row r="6314" spans="1:5">
      <c r="A6314" s="339">
        <v>92336</v>
      </c>
      <c r="B6314" s="340" t="s">
        <v>11101</v>
      </c>
      <c r="C6314" s="339" t="s">
        <v>202</v>
      </c>
      <c r="D6314" s="341">
        <v>109.92</v>
      </c>
      <c r="E6314">
        <v>116.89</v>
      </c>
    </row>
    <row r="6315" spans="1:5">
      <c r="A6315" s="339">
        <v>92337</v>
      </c>
      <c r="B6315" s="340" t="s">
        <v>11102</v>
      </c>
      <c r="C6315" s="339" t="s">
        <v>202</v>
      </c>
      <c r="D6315" s="341">
        <v>143.30000000000001</v>
      </c>
      <c r="E6315">
        <v>150.5</v>
      </c>
    </row>
    <row r="6316" spans="1:5">
      <c r="A6316" s="339">
        <v>92687</v>
      </c>
      <c r="B6316" s="340" t="s">
        <v>11103</v>
      </c>
      <c r="C6316" s="339" t="s">
        <v>202</v>
      </c>
      <c r="D6316" s="341">
        <v>27.48</v>
      </c>
      <c r="E6316">
        <v>31.32</v>
      </c>
    </row>
    <row r="6317" spans="1:5">
      <c r="A6317" s="339">
        <v>92688</v>
      </c>
      <c r="B6317" s="340" t="s">
        <v>11104</v>
      </c>
      <c r="C6317" s="339" t="s">
        <v>202</v>
      </c>
      <c r="D6317" s="341">
        <v>38.43</v>
      </c>
      <c r="E6317">
        <v>45.02</v>
      </c>
    </row>
    <row r="6318" spans="1:5">
      <c r="A6318" s="339">
        <v>97536</v>
      </c>
      <c r="B6318" s="340" t="s">
        <v>11105</v>
      </c>
      <c r="C6318" s="339" t="s">
        <v>202</v>
      </c>
      <c r="D6318" s="341">
        <v>59.03</v>
      </c>
      <c r="E6318">
        <v>69.75</v>
      </c>
    </row>
    <row r="6319" spans="1:5">
      <c r="A6319" s="339">
        <v>97535</v>
      </c>
      <c r="B6319" s="340" t="s">
        <v>11106</v>
      </c>
      <c r="C6319" s="339" t="s">
        <v>202</v>
      </c>
      <c r="D6319" s="341">
        <v>48.46</v>
      </c>
      <c r="E6319">
        <v>54.21</v>
      </c>
    </row>
    <row r="6320" spans="1:5">
      <c r="A6320" s="339">
        <v>92652</v>
      </c>
      <c r="B6320" s="340" t="s">
        <v>11107</v>
      </c>
      <c r="C6320" s="339" t="s">
        <v>202</v>
      </c>
      <c r="D6320" s="341">
        <v>59.16</v>
      </c>
      <c r="E6320">
        <v>65.489999999999995</v>
      </c>
    </row>
    <row r="6321" spans="1:5">
      <c r="A6321" s="339">
        <v>92653</v>
      </c>
      <c r="B6321" s="340" t="s">
        <v>11108</v>
      </c>
      <c r="C6321" s="339" t="s">
        <v>202</v>
      </c>
      <c r="D6321" s="341">
        <v>67.95</v>
      </c>
      <c r="E6321">
        <v>74.930000000000007</v>
      </c>
    </row>
    <row r="6322" spans="1:5">
      <c r="A6322" s="339">
        <v>92654</v>
      </c>
      <c r="B6322" s="340" t="s">
        <v>11109</v>
      </c>
      <c r="C6322" s="339" t="s">
        <v>202</v>
      </c>
      <c r="D6322" s="341">
        <v>93.2</v>
      </c>
      <c r="E6322">
        <v>100.99</v>
      </c>
    </row>
    <row r="6323" spans="1:5">
      <c r="A6323" s="339">
        <v>92655</v>
      </c>
      <c r="B6323" s="340" t="s">
        <v>11110</v>
      </c>
      <c r="C6323" s="339" t="s">
        <v>202</v>
      </c>
      <c r="D6323" s="341">
        <v>114.29</v>
      </c>
      <c r="E6323">
        <v>123.33</v>
      </c>
    </row>
    <row r="6324" spans="1:5">
      <c r="A6324" s="339">
        <v>92656</v>
      </c>
      <c r="B6324" s="340" t="s">
        <v>11111</v>
      </c>
      <c r="C6324" s="339" t="s">
        <v>202</v>
      </c>
      <c r="D6324" s="341">
        <v>149.82</v>
      </c>
      <c r="E6324">
        <v>160.08000000000001</v>
      </c>
    </row>
    <row r="6325" spans="1:5">
      <c r="A6325" s="339">
        <v>101918</v>
      </c>
      <c r="B6325" s="340" t="s">
        <v>11112</v>
      </c>
      <c r="C6325" s="339" t="s">
        <v>202</v>
      </c>
      <c r="D6325" s="341">
        <v>206.71</v>
      </c>
      <c r="E6325">
        <v>221.03</v>
      </c>
    </row>
    <row r="6326" spans="1:5">
      <c r="A6326" s="339">
        <v>101927</v>
      </c>
      <c r="B6326" s="340" t="s">
        <v>11113</v>
      </c>
      <c r="C6326" s="339" t="s">
        <v>202</v>
      </c>
      <c r="D6326" s="341">
        <v>193.9</v>
      </c>
      <c r="E6326">
        <v>202.17</v>
      </c>
    </row>
    <row r="6327" spans="1:5">
      <c r="A6327" s="339">
        <v>97498</v>
      </c>
      <c r="B6327" s="340" t="s">
        <v>11114</v>
      </c>
      <c r="C6327" s="339" t="s">
        <v>202</v>
      </c>
      <c r="D6327" s="341">
        <v>44.22</v>
      </c>
      <c r="E6327">
        <v>47.96</v>
      </c>
    </row>
    <row r="6328" spans="1:5">
      <c r="A6328" s="339">
        <v>92364</v>
      </c>
      <c r="B6328" s="340" t="s">
        <v>11115</v>
      </c>
      <c r="C6328" s="339" t="s">
        <v>202</v>
      </c>
      <c r="D6328" s="341">
        <v>54.6</v>
      </c>
      <c r="E6328">
        <v>58.76</v>
      </c>
    </row>
    <row r="6329" spans="1:5">
      <c r="A6329" s="339">
        <v>92365</v>
      </c>
      <c r="B6329" s="340" t="s">
        <v>11116</v>
      </c>
      <c r="C6329" s="339" t="s">
        <v>202</v>
      </c>
      <c r="D6329" s="341">
        <v>63.01</v>
      </c>
      <c r="E6329">
        <v>67.66</v>
      </c>
    </row>
    <row r="6330" spans="1:5">
      <c r="A6330" s="339">
        <v>92341</v>
      </c>
      <c r="B6330" s="340" t="s">
        <v>11117</v>
      </c>
      <c r="C6330" s="339" t="s">
        <v>202</v>
      </c>
      <c r="D6330" s="341">
        <v>101.6</v>
      </c>
      <c r="E6330">
        <v>113.35</v>
      </c>
    </row>
    <row r="6331" spans="1:5">
      <c r="A6331" s="339">
        <v>92366</v>
      </c>
      <c r="B6331" s="340" t="s">
        <v>11118</v>
      </c>
      <c r="C6331" s="339" t="s">
        <v>202</v>
      </c>
      <c r="D6331" s="341">
        <v>87.79</v>
      </c>
      <c r="E6331">
        <v>93.05</v>
      </c>
    </row>
    <row r="6332" spans="1:5">
      <c r="A6332" s="339">
        <v>92342</v>
      </c>
      <c r="B6332" s="340" t="s">
        <v>11119</v>
      </c>
      <c r="C6332" s="339" t="s">
        <v>202</v>
      </c>
      <c r="D6332" s="341">
        <v>121.71</v>
      </c>
      <c r="E6332">
        <v>134.22999999999999</v>
      </c>
    </row>
    <row r="6333" spans="1:5">
      <c r="A6333" s="339">
        <v>92367</v>
      </c>
      <c r="B6333" s="340" t="s">
        <v>11120</v>
      </c>
      <c r="C6333" s="339" t="s">
        <v>202</v>
      </c>
      <c r="D6333" s="341">
        <v>108.2</v>
      </c>
      <c r="E6333">
        <v>114.37</v>
      </c>
    </row>
    <row r="6334" spans="1:5">
      <c r="A6334" s="339">
        <v>92343</v>
      </c>
      <c r="B6334" s="340" t="s">
        <v>11121</v>
      </c>
      <c r="C6334" s="339" t="s">
        <v>202</v>
      </c>
      <c r="D6334" s="341">
        <v>156.24</v>
      </c>
      <c r="E6334">
        <v>169.53</v>
      </c>
    </row>
    <row r="6335" spans="1:5">
      <c r="A6335" s="339">
        <v>92368</v>
      </c>
      <c r="B6335" s="340" t="s">
        <v>11122</v>
      </c>
      <c r="C6335" s="339" t="s">
        <v>202</v>
      </c>
      <c r="D6335" s="341">
        <v>143.02000000000001</v>
      </c>
      <c r="E6335">
        <v>150.1</v>
      </c>
    </row>
    <row r="6336" spans="1:5">
      <c r="A6336" s="339">
        <v>92689</v>
      </c>
      <c r="B6336" s="340" t="s">
        <v>11123</v>
      </c>
      <c r="C6336" s="339" t="s">
        <v>202</v>
      </c>
      <c r="D6336" s="341">
        <v>50.71</v>
      </c>
      <c r="E6336">
        <v>54.55</v>
      </c>
    </row>
    <row r="6337" spans="1:5">
      <c r="A6337" s="339">
        <v>92690</v>
      </c>
      <c r="B6337" s="340" t="s">
        <v>11124</v>
      </c>
      <c r="C6337" s="339" t="s">
        <v>202</v>
      </c>
      <c r="D6337" s="341">
        <v>72.16</v>
      </c>
      <c r="E6337">
        <v>78.760000000000005</v>
      </c>
    </row>
    <row r="6338" spans="1:5">
      <c r="A6338" s="339">
        <v>92691</v>
      </c>
      <c r="B6338" s="340" t="s">
        <v>11125</v>
      </c>
      <c r="C6338" s="339" t="s">
        <v>202</v>
      </c>
      <c r="D6338" s="341">
        <v>93.17</v>
      </c>
      <c r="E6338">
        <v>105.99</v>
      </c>
    </row>
    <row r="6339" spans="1:5">
      <c r="A6339" s="339">
        <v>92359</v>
      </c>
      <c r="B6339" s="340" t="s">
        <v>11126</v>
      </c>
      <c r="C6339" s="339" t="s">
        <v>202</v>
      </c>
      <c r="D6339" s="341">
        <v>68.72</v>
      </c>
      <c r="E6339">
        <v>70.489999999999995</v>
      </c>
    </row>
    <row r="6340" spans="1:5">
      <c r="A6340" s="339">
        <v>92645</v>
      </c>
      <c r="B6340" s="340" t="s">
        <v>11127</v>
      </c>
      <c r="C6340" s="339" t="s">
        <v>202</v>
      </c>
      <c r="D6340" s="341">
        <v>72.23</v>
      </c>
      <c r="E6340">
        <v>75.59</v>
      </c>
    </row>
    <row r="6341" spans="1:5">
      <c r="A6341" s="339">
        <v>92360</v>
      </c>
      <c r="B6341" s="340" t="s">
        <v>11128</v>
      </c>
      <c r="C6341" s="339" t="s">
        <v>202</v>
      </c>
      <c r="D6341" s="341">
        <v>91.81</v>
      </c>
      <c r="E6341">
        <v>94.05</v>
      </c>
    </row>
    <row r="6342" spans="1:5">
      <c r="A6342" s="339">
        <v>92646</v>
      </c>
      <c r="B6342" s="340" t="s">
        <v>11129</v>
      </c>
      <c r="C6342" s="339" t="s">
        <v>202</v>
      </c>
      <c r="D6342" s="341">
        <v>95.31</v>
      </c>
      <c r="E6342">
        <v>99.16</v>
      </c>
    </row>
    <row r="6343" spans="1:5">
      <c r="A6343" s="339">
        <v>95697</v>
      </c>
      <c r="B6343" s="340" t="s">
        <v>11130</v>
      </c>
      <c r="C6343" s="339" t="s">
        <v>202</v>
      </c>
      <c r="D6343" s="341">
        <v>100.79</v>
      </c>
      <c r="E6343">
        <v>103.58</v>
      </c>
    </row>
    <row r="6344" spans="1:5">
      <c r="A6344" s="339">
        <v>92648</v>
      </c>
      <c r="B6344" s="340" t="s">
        <v>11131</v>
      </c>
      <c r="C6344" s="339" t="s">
        <v>202</v>
      </c>
      <c r="D6344" s="341">
        <v>104.31</v>
      </c>
      <c r="E6344">
        <v>108.69</v>
      </c>
    </row>
    <row r="6345" spans="1:5">
      <c r="A6345" s="339">
        <v>92338</v>
      </c>
      <c r="B6345" s="340" t="s">
        <v>11132</v>
      </c>
      <c r="C6345" s="339" t="s">
        <v>202</v>
      </c>
      <c r="D6345" s="341">
        <v>144.54</v>
      </c>
      <c r="E6345">
        <v>157.38999999999999</v>
      </c>
    </row>
    <row r="6346" spans="1:5">
      <c r="A6346" s="339">
        <v>92361</v>
      </c>
      <c r="B6346" s="340" t="s">
        <v>11133</v>
      </c>
      <c r="C6346" s="339" t="s">
        <v>202</v>
      </c>
      <c r="D6346" s="341">
        <v>123.79</v>
      </c>
      <c r="E6346">
        <v>127.26</v>
      </c>
    </row>
    <row r="6347" spans="1:5">
      <c r="A6347" s="339">
        <v>92649</v>
      </c>
      <c r="B6347" s="340" t="s">
        <v>11134</v>
      </c>
      <c r="C6347" s="339" t="s">
        <v>202</v>
      </c>
      <c r="D6347" s="341">
        <v>127.3</v>
      </c>
      <c r="E6347">
        <v>132.35</v>
      </c>
    </row>
    <row r="6348" spans="1:5">
      <c r="A6348" s="339">
        <v>92339</v>
      </c>
      <c r="B6348" s="340" t="s">
        <v>11135</v>
      </c>
      <c r="C6348" s="339" t="s">
        <v>202</v>
      </c>
      <c r="D6348" s="341">
        <v>217.33</v>
      </c>
      <c r="E6348">
        <v>230.53</v>
      </c>
    </row>
    <row r="6349" spans="1:5">
      <c r="A6349" s="339">
        <v>92362</v>
      </c>
      <c r="B6349" s="340" t="s">
        <v>11136</v>
      </c>
      <c r="C6349" s="339" t="s">
        <v>202</v>
      </c>
      <c r="D6349" s="341">
        <v>198.04</v>
      </c>
      <c r="E6349">
        <v>202.53</v>
      </c>
    </row>
    <row r="6350" spans="1:5">
      <c r="A6350" s="339">
        <v>92650</v>
      </c>
      <c r="B6350" s="340" t="s">
        <v>11137</v>
      </c>
      <c r="C6350" s="339" t="s">
        <v>202</v>
      </c>
      <c r="D6350" s="341">
        <v>201.57</v>
      </c>
      <c r="E6350">
        <v>207.63</v>
      </c>
    </row>
    <row r="6351" spans="1:5">
      <c r="A6351" s="339">
        <v>106674</v>
      </c>
      <c r="B6351" s="340" t="s">
        <v>11138</v>
      </c>
      <c r="C6351" s="339" t="s">
        <v>202</v>
      </c>
      <c r="D6351" s="341">
        <v>266.86</v>
      </c>
      <c r="E6351">
        <v>280.39999999999998</v>
      </c>
    </row>
    <row r="6352" spans="1:5">
      <c r="A6352" s="339">
        <v>106675</v>
      </c>
      <c r="B6352" s="340" t="s">
        <v>11139</v>
      </c>
      <c r="C6352" s="339" t="s">
        <v>202</v>
      </c>
      <c r="D6352" s="341">
        <v>249.03</v>
      </c>
      <c r="E6352">
        <v>254.52</v>
      </c>
    </row>
    <row r="6353" spans="1:5">
      <c r="A6353" s="339">
        <v>106676</v>
      </c>
      <c r="B6353" s="340" t="s">
        <v>11140</v>
      </c>
      <c r="C6353" s="339" t="s">
        <v>202</v>
      </c>
      <c r="D6353" s="341">
        <v>252.55</v>
      </c>
      <c r="E6353">
        <v>259.63</v>
      </c>
    </row>
    <row r="6354" spans="1:5">
      <c r="A6354" s="339">
        <v>97439</v>
      </c>
      <c r="B6354" s="340" t="s">
        <v>11141</v>
      </c>
      <c r="C6354" s="339" t="s">
        <v>63</v>
      </c>
      <c r="D6354" s="341">
        <v>143.71</v>
      </c>
      <c r="E6354">
        <v>161.88</v>
      </c>
    </row>
    <row r="6355" spans="1:5">
      <c r="A6355" s="339">
        <v>97440</v>
      </c>
      <c r="B6355" s="340" t="s">
        <v>11142</v>
      </c>
      <c r="C6355" s="339" t="s">
        <v>63</v>
      </c>
      <c r="D6355" s="341">
        <v>167.42</v>
      </c>
      <c r="E6355">
        <v>186.22</v>
      </c>
    </row>
    <row r="6356" spans="1:5">
      <c r="A6356" s="339">
        <v>97442</v>
      </c>
      <c r="B6356" s="340" t="s">
        <v>11143</v>
      </c>
      <c r="C6356" s="339" t="s">
        <v>63</v>
      </c>
      <c r="D6356" s="341">
        <v>181.38</v>
      </c>
      <c r="E6356">
        <v>200.77</v>
      </c>
    </row>
    <row r="6357" spans="1:5">
      <c r="A6357" s="339">
        <v>97552</v>
      </c>
      <c r="B6357" s="340" t="s">
        <v>11144</v>
      </c>
      <c r="C6357" s="339" t="s">
        <v>63</v>
      </c>
      <c r="D6357" s="341">
        <v>49.11</v>
      </c>
      <c r="E6357">
        <v>57.17</v>
      </c>
    </row>
    <row r="6358" spans="1:5">
      <c r="A6358" s="339">
        <v>97553</v>
      </c>
      <c r="B6358" s="340" t="s">
        <v>11145</v>
      </c>
      <c r="C6358" s="339" t="s">
        <v>63</v>
      </c>
      <c r="D6358" s="341">
        <v>70.5</v>
      </c>
      <c r="E6358">
        <v>84.2</v>
      </c>
    </row>
    <row r="6359" spans="1:5">
      <c r="A6359" s="339">
        <v>97554</v>
      </c>
      <c r="B6359" s="340" t="s">
        <v>11146</v>
      </c>
      <c r="C6359" s="339" t="s">
        <v>63</v>
      </c>
      <c r="D6359" s="341">
        <v>121.66</v>
      </c>
      <c r="E6359">
        <v>148.05000000000001</v>
      </c>
    </row>
    <row r="6360" spans="1:5">
      <c r="A6360" s="339">
        <v>97491</v>
      </c>
      <c r="B6360" s="340" t="s">
        <v>11147</v>
      </c>
      <c r="C6360" s="339" t="s">
        <v>63</v>
      </c>
      <c r="D6360" s="341">
        <v>86.46</v>
      </c>
      <c r="E6360">
        <v>96.92</v>
      </c>
    </row>
    <row r="6361" spans="1:5">
      <c r="A6361" s="339">
        <v>97529</v>
      </c>
      <c r="B6361" s="340" t="s">
        <v>11148</v>
      </c>
      <c r="C6361" s="339" t="s">
        <v>63</v>
      </c>
      <c r="D6361" s="341">
        <v>82.13</v>
      </c>
      <c r="E6361">
        <v>90.64</v>
      </c>
    </row>
    <row r="6362" spans="1:5">
      <c r="A6362" s="339">
        <v>97492</v>
      </c>
      <c r="B6362" s="340" t="s">
        <v>11149</v>
      </c>
      <c r="C6362" s="339" t="s">
        <v>63</v>
      </c>
      <c r="D6362" s="341">
        <v>126.85</v>
      </c>
      <c r="E6362">
        <v>140.18</v>
      </c>
    </row>
    <row r="6363" spans="1:5">
      <c r="A6363" s="339">
        <v>97530</v>
      </c>
      <c r="B6363" s="340" t="s">
        <v>11150</v>
      </c>
      <c r="C6363" s="339" t="s">
        <v>63</v>
      </c>
      <c r="D6363" s="341">
        <v>119.22</v>
      </c>
      <c r="E6363">
        <v>129.08000000000001</v>
      </c>
    </row>
    <row r="6364" spans="1:5">
      <c r="A6364" s="339">
        <v>97493</v>
      </c>
      <c r="B6364" s="340" t="s">
        <v>11151</v>
      </c>
      <c r="C6364" s="339" t="s">
        <v>63</v>
      </c>
      <c r="D6364" s="341">
        <v>163.5</v>
      </c>
      <c r="E6364">
        <v>179.96</v>
      </c>
    </row>
    <row r="6365" spans="1:5">
      <c r="A6365" s="339">
        <v>97531</v>
      </c>
      <c r="B6365" s="340" t="s">
        <v>11152</v>
      </c>
      <c r="C6365" s="339" t="s">
        <v>63</v>
      </c>
      <c r="D6365" s="341">
        <v>152.08000000000001</v>
      </c>
      <c r="E6365">
        <v>163.37</v>
      </c>
    </row>
    <row r="6366" spans="1:5">
      <c r="A6366" s="339">
        <v>97458</v>
      </c>
      <c r="B6366" s="340" t="s">
        <v>11153</v>
      </c>
      <c r="C6366" s="339" t="s">
        <v>63</v>
      </c>
      <c r="D6366" s="341">
        <v>289.49</v>
      </c>
      <c r="E6366">
        <v>325.76</v>
      </c>
    </row>
    <row r="6367" spans="1:5">
      <c r="A6367" s="339">
        <v>97494</v>
      </c>
      <c r="B6367" s="340" t="s">
        <v>11154</v>
      </c>
      <c r="C6367" s="339" t="s">
        <v>63</v>
      </c>
      <c r="D6367" s="341">
        <v>254.75</v>
      </c>
      <c r="E6367">
        <v>275.32</v>
      </c>
    </row>
    <row r="6368" spans="1:5">
      <c r="A6368" s="339">
        <v>97532</v>
      </c>
      <c r="B6368" s="340" t="s">
        <v>11155</v>
      </c>
      <c r="C6368" s="339" t="s">
        <v>63</v>
      </c>
      <c r="D6368" s="341">
        <v>238.6</v>
      </c>
      <c r="E6368">
        <v>251.88</v>
      </c>
    </row>
    <row r="6369" spans="1:5">
      <c r="A6369" s="339">
        <v>97459</v>
      </c>
      <c r="B6369" s="340" t="s">
        <v>11156</v>
      </c>
      <c r="C6369" s="339" t="s">
        <v>63</v>
      </c>
      <c r="D6369" s="341">
        <v>493.97</v>
      </c>
      <c r="E6369">
        <v>532.29999999999995</v>
      </c>
    </row>
    <row r="6370" spans="1:5">
      <c r="A6370" s="339">
        <v>97495</v>
      </c>
      <c r="B6370" s="340" t="s">
        <v>11157</v>
      </c>
      <c r="C6370" s="339" t="s">
        <v>63</v>
      </c>
      <c r="D6370" s="341">
        <v>469.43</v>
      </c>
      <c r="E6370">
        <v>496.64</v>
      </c>
    </row>
    <row r="6371" spans="1:5">
      <c r="A6371" s="339">
        <v>97533</v>
      </c>
      <c r="B6371" s="340" t="s">
        <v>11158</v>
      </c>
      <c r="C6371" s="339" t="s">
        <v>63</v>
      </c>
      <c r="D6371" s="341">
        <v>446.18</v>
      </c>
      <c r="E6371">
        <v>462.91</v>
      </c>
    </row>
    <row r="6372" spans="1:5">
      <c r="A6372" s="339">
        <v>97460</v>
      </c>
      <c r="B6372" s="340" t="s">
        <v>11159</v>
      </c>
      <c r="C6372" s="339" t="s">
        <v>63</v>
      </c>
      <c r="D6372" s="341">
        <v>759.37</v>
      </c>
      <c r="E6372">
        <v>799.52</v>
      </c>
    </row>
    <row r="6373" spans="1:5">
      <c r="A6373" s="339">
        <v>97496</v>
      </c>
      <c r="B6373" s="340" t="s">
        <v>11160</v>
      </c>
      <c r="C6373" s="339" t="s">
        <v>63</v>
      </c>
      <c r="D6373" s="341">
        <v>745</v>
      </c>
      <c r="E6373">
        <v>778.67</v>
      </c>
    </row>
    <row r="6374" spans="1:5">
      <c r="A6374" s="339">
        <v>97534</v>
      </c>
      <c r="B6374" s="340" t="s">
        <v>11161</v>
      </c>
      <c r="C6374" s="339" t="s">
        <v>63</v>
      </c>
      <c r="D6374" s="341">
        <v>714.68</v>
      </c>
      <c r="E6374">
        <v>734.63</v>
      </c>
    </row>
    <row r="6375" spans="1:5">
      <c r="A6375" s="339">
        <v>101926</v>
      </c>
      <c r="B6375" s="340" t="s">
        <v>11162</v>
      </c>
      <c r="C6375" s="339" t="s">
        <v>63</v>
      </c>
      <c r="D6375" s="341">
        <v>407.85</v>
      </c>
      <c r="E6375">
        <v>446.77</v>
      </c>
    </row>
    <row r="6376" spans="1:5">
      <c r="A6376" s="339">
        <v>101935</v>
      </c>
      <c r="B6376" s="340" t="s">
        <v>11163</v>
      </c>
      <c r="C6376" s="339" t="s">
        <v>63</v>
      </c>
      <c r="D6376" s="341">
        <v>422.07</v>
      </c>
      <c r="E6376">
        <v>467.71</v>
      </c>
    </row>
    <row r="6377" spans="1:5">
      <c r="A6377" s="339">
        <v>92704</v>
      </c>
      <c r="B6377" s="340" t="s">
        <v>11164</v>
      </c>
      <c r="C6377" s="339" t="s">
        <v>63</v>
      </c>
      <c r="D6377" s="341">
        <v>26.42</v>
      </c>
      <c r="E6377">
        <v>34.159999999999997</v>
      </c>
    </row>
    <row r="6378" spans="1:5">
      <c r="A6378" s="339">
        <v>92705</v>
      </c>
      <c r="B6378" s="340" t="s">
        <v>11165</v>
      </c>
      <c r="C6378" s="339" t="s">
        <v>63</v>
      </c>
      <c r="D6378" s="341">
        <v>42.33</v>
      </c>
      <c r="E6378">
        <v>55.57</v>
      </c>
    </row>
    <row r="6379" spans="1:5">
      <c r="A6379" s="339">
        <v>92706</v>
      </c>
      <c r="B6379" s="340" t="s">
        <v>11166</v>
      </c>
      <c r="C6379" s="339" t="s">
        <v>63</v>
      </c>
      <c r="D6379" s="341">
        <v>68.489999999999995</v>
      </c>
      <c r="E6379">
        <v>90.02</v>
      </c>
    </row>
    <row r="6380" spans="1:5">
      <c r="A6380" s="339">
        <v>92637</v>
      </c>
      <c r="B6380" s="340" t="s">
        <v>11167</v>
      </c>
      <c r="C6380" s="339" t="s">
        <v>63</v>
      </c>
      <c r="D6380" s="341">
        <v>108.27</v>
      </c>
      <c r="E6380">
        <v>128.86000000000001</v>
      </c>
    </row>
    <row r="6381" spans="1:5">
      <c r="A6381" s="339">
        <v>92681</v>
      </c>
      <c r="B6381" s="340" t="s">
        <v>11168</v>
      </c>
      <c r="C6381" s="339" t="s">
        <v>63</v>
      </c>
      <c r="D6381" s="341">
        <v>51.16</v>
      </c>
      <c r="E6381">
        <v>64.53</v>
      </c>
    </row>
    <row r="6382" spans="1:5">
      <c r="A6382" s="339">
        <v>92638</v>
      </c>
      <c r="B6382" s="340" t="s">
        <v>11169</v>
      </c>
      <c r="C6382" s="339" t="s">
        <v>63</v>
      </c>
      <c r="D6382" s="341">
        <v>147.78</v>
      </c>
      <c r="E6382">
        <v>170.71</v>
      </c>
    </row>
    <row r="6383" spans="1:5">
      <c r="A6383" s="339">
        <v>92682</v>
      </c>
      <c r="B6383" s="340" t="s">
        <v>11170</v>
      </c>
      <c r="C6383" s="339" t="s">
        <v>63</v>
      </c>
      <c r="D6383" s="341">
        <v>66.06</v>
      </c>
      <c r="E6383">
        <v>80.77</v>
      </c>
    </row>
    <row r="6384" spans="1:5">
      <c r="A6384" s="339">
        <v>92639</v>
      </c>
      <c r="B6384" s="340" t="s">
        <v>11171</v>
      </c>
      <c r="C6384" s="339" t="s">
        <v>63</v>
      </c>
      <c r="D6384" s="341">
        <v>183.42</v>
      </c>
      <c r="E6384">
        <v>209.02</v>
      </c>
    </row>
    <row r="6385" spans="1:5">
      <c r="A6385" s="339">
        <v>92683</v>
      </c>
      <c r="B6385" s="340" t="s">
        <v>11172</v>
      </c>
      <c r="C6385" s="339" t="s">
        <v>63</v>
      </c>
      <c r="D6385" s="341">
        <v>78.569999999999993</v>
      </c>
      <c r="E6385">
        <v>94.83</v>
      </c>
    </row>
    <row r="6386" spans="1:5">
      <c r="A6386" s="339">
        <v>92640</v>
      </c>
      <c r="B6386" s="340" t="s">
        <v>11173</v>
      </c>
      <c r="C6386" s="339" t="s">
        <v>63</v>
      </c>
      <c r="D6386" s="341">
        <v>131.09</v>
      </c>
      <c r="E6386">
        <v>160.02000000000001</v>
      </c>
    </row>
    <row r="6387" spans="1:5">
      <c r="A6387" s="339">
        <v>92684</v>
      </c>
      <c r="B6387" s="340" t="s">
        <v>11174</v>
      </c>
      <c r="C6387" s="339" t="s">
        <v>63</v>
      </c>
      <c r="D6387" s="341">
        <v>108.27</v>
      </c>
      <c r="E6387">
        <v>126.45</v>
      </c>
    </row>
    <row r="6388" spans="1:5">
      <c r="A6388" s="339">
        <v>92642</v>
      </c>
      <c r="B6388" s="340" t="s">
        <v>11175</v>
      </c>
      <c r="C6388" s="339" t="s">
        <v>63</v>
      </c>
      <c r="D6388" s="341">
        <v>204.02</v>
      </c>
      <c r="E6388">
        <v>237.97</v>
      </c>
    </row>
    <row r="6389" spans="1:5">
      <c r="A6389" s="339">
        <v>92685</v>
      </c>
      <c r="B6389" s="340" t="s">
        <v>11176</v>
      </c>
      <c r="C6389" s="339" t="s">
        <v>63</v>
      </c>
      <c r="D6389" s="341">
        <v>176.71</v>
      </c>
      <c r="E6389">
        <v>197.79</v>
      </c>
    </row>
    <row r="6390" spans="1:5">
      <c r="A6390" s="339">
        <v>92644</v>
      </c>
      <c r="B6390" s="340" t="s">
        <v>11177</v>
      </c>
      <c r="C6390" s="339" t="s">
        <v>63</v>
      </c>
      <c r="D6390" s="341">
        <v>259.31</v>
      </c>
      <c r="E6390">
        <v>298.26</v>
      </c>
    </row>
    <row r="6391" spans="1:5">
      <c r="A6391" s="339">
        <v>92686</v>
      </c>
      <c r="B6391" s="340" t="s">
        <v>11178</v>
      </c>
      <c r="C6391" s="339" t="s">
        <v>63</v>
      </c>
      <c r="D6391" s="341">
        <v>227.5</v>
      </c>
      <c r="E6391">
        <v>251.47</v>
      </c>
    </row>
    <row r="6392" spans="1:5">
      <c r="A6392" s="339">
        <v>92356</v>
      </c>
      <c r="B6392" s="340" t="s">
        <v>11179</v>
      </c>
      <c r="C6392" s="339" t="s">
        <v>63</v>
      </c>
      <c r="D6392" s="341">
        <v>137.36000000000001</v>
      </c>
      <c r="E6392">
        <v>169.24</v>
      </c>
    </row>
    <row r="6393" spans="1:5">
      <c r="A6393" s="339">
        <v>92357</v>
      </c>
      <c r="B6393" s="340" t="s">
        <v>11180</v>
      </c>
      <c r="C6393" s="339" t="s">
        <v>63</v>
      </c>
      <c r="D6393" s="341">
        <v>204.14</v>
      </c>
      <c r="E6393">
        <v>238.14</v>
      </c>
    </row>
    <row r="6394" spans="1:5">
      <c r="A6394" s="339">
        <v>92358</v>
      </c>
      <c r="B6394" s="340" t="s">
        <v>11181</v>
      </c>
      <c r="C6394" s="339" t="s">
        <v>63</v>
      </c>
      <c r="D6394" s="341">
        <v>253.28</v>
      </c>
      <c r="E6394">
        <v>289.38</v>
      </c>
    </row>
    <row r="6395" spans="1:5">
      <c r="A6395" s="339">
        <v>101919</v>
      </c>
      <c r="B6395" s="340" t="s">
        <v>11182</v>
      </c>
      <c r="C6395" s="339" t="s">
        <v>63</v>
      </c>
      <c r="D6395" s="341">
        <v>424.12</v>
      </c>
      <c r="E6395">
        <v>443.61</v>
      </c>
    </row>
    <row r="6396" spans="1:5">
      <c r="A6396" s="339">
        <v>101928</v>
      </c>
      <c r="B6396" s="340" t="s">
        <v>11183</v>
      </c>
      <c r="C6396" s="339" t="s">
        <v>63</v>
      </c>
      <c r="D6396" s="341">
        <v>431.23</v>
      </c>
      <c r="E6396">
        <v>454.08</v>
      </c>
    </row>
    <row r="6397" spans="1:5">
      <c r="A6397" s="339">
        <v>92904</v>
      </c>
      <c r="B6397" s="340" t="s">
        <v>11184</v>
      </c>
      <c r="C6397" s="339" t="s">
        <v>63</v>
      </c>
      <c r="D6397" s="341">
        <v>33.65</v>
      </c>
      <c r="E6397">
        <v>37.53</v>
      </c>
    </row>
    <row r="6398" spans="1:5">
      <c r="A6398" s="339">
        <v>92905</v>
      </c>
      <c r="B6398" s="340" t="s">
        <v>11185</v>
      </c>
      <c r="C6398" s="339" t="s">
        <v>63</v>
      </c>
      <c r="D6398" s="341">
        <v>47.75</v>
      </c>
      <c r="E6398">
        <v>54.38</v>
      </c>
    </row>
    <row r="6399" spans="1:5">
      <c r="A6399" s="339">
        <v>92906</v>
      </c>
      <c r="B6399" s="340" t="s">
        <v>11186</v>
      </c>
      <c r="C6399" s="339" t="s">
        <v>63</v>
      </c>
      <c r="D6399" s="341">
        <v>57.72</v>
      </c>
      <c r="E6399">
        <v>68.5</v>
      </c>
    </row>
    <row r="6400" spans="1:5">
      <c r="A6400" s="339">
        <v>92898</v>
      </c>
      <c r="B6400" s="340" t="s">
        <v>11187</v>
      </c>
      <c r="C6400" s="339" t="s">
        <v>63</v>
      </c>
      <c r="D6400" s="341">
        <v>49.06</v>
      </c>
      <c r="E6400">
        <v>55.76</v>
      </c>
    </row>
    <row r="6401" spans="1:5">
      <c r="A6401" s="339">
        <v>92899</v>
      </c>
      <c r="B6401" s="340" t="s">
        <v>11188</v>
      </c>
      <c r="C6401" s="339" t="s">
        <v>63</v>
      </c>
      <c r="D6401" s="341">
        <v>73.900000000000006</v>
      </c>
      <c r="E6401">
        <v>81.27</v>
      </c>
    </row>
    <row r="6402" spans="1:5">
      <c r="A6402" s="339">
        <v>92900</v>
      </c>
      <c r="B6402" s="340" t="s">
        <v>11189</v>
      </c>
      <c r="C6402" s="339" t="s">
        <v>63</v>
      </c>
      <c r="D6402" s="341">
        <v>89.76</v>
      </c>
      <c r="E6402">
        <v>97.9</v>
      </c>
    </row>
    <row r="6403" spans="1:5">
      <c r="A6403" s="339">
        <v>92901</v>
      </c>
      <c r="B6403" s="340" t="s">
        <v>11190</v>
      </c>
      <c r="C6403" s="339" t="s">
        <v>63</v>
      </c>
      <c r="D6403" s="341">
        <v>125.87</v>
      </c>
      <c r="E6403">
        <v>134.99</v>
      </c>
    </row>
    <row r="6404" spans="1:5">
      <c r="A6404" s="339">
        <v>92902</v>
      </c>
      <c r="B6404" s="340" t="s">
        <v>11191</v>
      </c>
      <c r="C6404" s="339" t="s">
        <v>63</v>
      </c>
      <c r="D6404" s="341">
        <v>198.53</v>
      </c>
      <c r="E6404">
        <v>209.11</v>
      </c>
    </row>
    <row r="6405" spans="1:5">
      <c r="A6405" s="339">
        <v>92903</v>
      </c>
      <c r="B6405" s="340" t="s">
        <v>11192</v>
      </c>
      <c r="C6405" s="339" t="s">
        <v>63</v>
      </c>
      <c r="D6405" s="341">
        <v>298.17</v>
      </c>
      <c r="E6405">
        <v>310.19</v>
      </c>
    </row>
    <row r="6406" spans="1:5">
      <c r="A6406" s="339">
        <v>92892</v>
      </c>
      <c r="B6406" s="340" t="s">
        <v>11193</v>
      </c>
      <c r="C6406" s="339" t="s">
        <v>63</v>
      </c>
      <c r="D6406" s="341">
        <v>56.72</v>
      </c>
      <c r="E6406">
        <v>67.03</v>
      </c>
    </row>
    <row r="6407" spans="1:5">
      <c r="A6407" s="339">
        <v>92893</v>
      </c>
      <c r="B6407" s="340" t="s">
        <v>11194</v>
      </c>
      <c r="C6407" s="339" t="s">
        <v>63</v>
      </c>
      <c r="D6407" s="341">
        <v>82.6</v>
      </c>
      <c r="E6407">
        <v>94.1</v>
      </c>
    </row>
    <row r="6408" spans="1:5">
      <c r="A6408" s="339">
        <v>92894</v>
      </c>
      <c r="B6408" s="340" t="s">
        <v>11195</v>
      </c>
      <c r="C6408" s="339" t="s">
        <v>63</v>
      </c>
      <c r="D6408" s="341">
        <v>99.67</v>
      </c>
      <c r="E6408">
        <v>112.48</v>
      </c>
    </row>
    <row r="6409" spans="1:5">
      <c r="A6409" s="339">
        <v>92889</v>
      </c>
      <c r="B6409" s="340" t="s">
        <v>11196</v>
      </c>
      <c r="C6409" s="339" t="s">
        <v>63</v>
      </c>
      <c r="D6409" s="341">
        <v>140.41</v>
      </c>
      <c r="E6409">
        <v>156.38</v>
      </c>
    </row>
    <row r="6410" spans="1:5">
      <c r="A6410" s="339">
        <v>92895</v>
      </c>
      <c r="B6410" s="340" t="s">
        <v>11197</v>
      </c>
      <c r="C6410" s="339" t="s">
        <v>63</v>
      </c>
      <c r="D6410" s="341">
        <v>137.28</v>
      </c>
      <c r="E6410">
        <v>151.77000000000001</v>
      </c>
    </row>
    <row r="6411" spans="1:5">
      <c r="A6411" s="339">
        <v>92890</v>
      </c>
      <c r="B6411" s="340" t="s">
        <v>11198</v>
      </c>
      <c r="C6411" s="339" t="s">
        <v>63</v>
      </c>
      <c r="D6411" s="341">
        <v>212.25</v>
      </c>
      <c r="E6411">
        <v>229.29</v>
      </c>
    </row>
    <row r="6412" spans="1:5">
      <c r="A6412" s="339">
        <v>92896</v>
      </c>
      <c r="B6412" s="340" t="s">
        <v>11199</v>
      </c>
      <c r="C6412" s="339" t="s">
        <v>63</v>
      </c>
      <c r="D6412" s="341">
        <v>212.19</v>
      </c>
      <c r="E6412">
        <v>229.2</v>
      </c>
    </row>
    <row r="6413" spans="1:5">
      <c r="A6413" s="339">
        <v>92891</v>
      </c>
      <c r="B6413" s="340" t="s">
        <v>11200</v>
      </c>
      <c r="C6413" s="339" t="s">
        <v>63</v>
      </c>
      <c r="D6413" s="341">
        <v>311.06</v>
      </c>
      <c r="E6413">
        <v>329.14</v>
      </c>
    </row>
    <row r="6414" spans="1:5">
      <c r="A6414" s="339">
        <v>92897</v>
      </c>
      <c r="B6414" s="340" t="s">
        <v>11201</v>
      </c>
      <c r="C6414" s="339" t="s">
        <v>63</v>
      </c>
      <c r="D6414" s="341">
        <v>314.08</v>
      </c>
      <c r="E6414">
        <v>333.58</v>
      </c>
    </row>
    <row r="6415" spans="1:5">
      <c r="A6415" s="339">
        <v>100822</v>
      </c>
      <c r="B6415" s="340" t="s">
        <v>11202</v>
      </c>
      <c r="C6415" s="339" t="s">
        <v>63</v>
      </c>
      <c r="D6415" s="341">
        <v>0</v>
      </c>
      <c r="E6415">
        <v>0</v>
      </c>
    </row>
    <row r="6416" spans="1:5">
      <c r="A6416" s="339">
        <v>100823</v>
      </c>
      <c r="B6416" s="340" t="s">
        <v>11203</v>
      </c>
      <c r="C6416" s="339" t="s">
        <v>63</v>
      </c>
      <c r="D6416" s="341">
        <v>0</v>
      </c>
      <c r="E6416">
        <v>0</v>
      </c>
    </row>
    <row r="6417" spans="1:5">
      <c r="A6417" s="339">
        <v>100824</v>
      </c>
      <c r="B6417" s="340" t="s">
        <v>11204</v>
      </c>
      <c r="C6417" s="339" t="s">
        <v>63</v>
      </c>
      <c r="D6417" s="341">
        <v>0</v>
      </c>
      <c r="E6417">
        <v>0</v>
      </c>
    </row>
    <row r="6418" spans="1:5">
      <c r="A6418" s="339">
        <v>100825</v>
      </c>
      <c r="B6418" s="340" t="s">
        <v>11205</v>
      </c>
      <c r="C6418" s="339" t="s">
        <v>63</v>
      </c>
      <c r="D6418" s="341">
        <v>0</v>
      </c>
      <c r="E6418">
        <v>0</v>
      </c>
    </row>
    <row r="6419" spans="1:5">
      <c r="A6419" s="339">
        <v>100818</v>
      </c>
      <c r="B6419" s="340" t="s">
        <v>11206</v>
      </c>
      <c r="C6419" s="339" t="s">
        <v>63</v>
      </c>
      <c r="D6419" s="341">
        <v>0</v>
      </c>
      <c r="E6419">
        <v>0</v>
      </c>
    </row>
    <row r="6420" spans="1:5">
      <c r="A6420" s="339">
        <v>100819</v>
      </c>
      <c r="B6420" s="340" t="s">
        <v>11207</v>
      </c>
      <c r="C6420" s="339" t="s">
        <v>63</v>
      </c>
      <c r="D6420" s="341">
        <v>0</v>
      </c>
      <c r="E6420">
        <v>0</v>
      </c>
    </row>
    <row r="6421" spans="1:5">
      <c r="A6421" s="339">
        <v>100820</v>
      </c>
      <c r="B6421" s="340" t="s">
        <v>11208</v>
      </c>
      <c r="C6421" s="339" t="s">
        <v>63</v>
      </c>
      <c r="D6421" s="341">
        <v>0</v>
      </c>
      <c r="E6421">
        <v>0</v>
      </c>
    </row>
    <row r="6422" spans="1:5">
      <c r="A6422" s="339">
        <v>100821</v>
      </c>
      <c r="B6422" s="340" t="s">
        <v>11209</v>
      </c>
      <c r="C6422" s="339" t="s">
        <v>63</v>
      </c>
      <c r="D6422" s="341">
        <v>0</v>
      </c>
      <c r="E6422">
        <v>0</v>
      </c>
    </row>
    <row r="6423" spans="1:5">
      <c r="A6423" s="339">
        <v>100846</v>
      </c>
      <c r="B6423" s="340" t="s">
        <v>11210</v>
      </c>
      <c r="C6423" s="339" t="s">
        <v>63</v>
      </c>
      <c r="D6423" s="341">
        <v>0</v>
      </c>
      <c r="E6423">
        <v>0</v>
      </c>
    </row>
    <row r="6424" spans="1:5">
      <c r="A6424" s="339">
        <v>100834</v>
      </c>
      <c r="B6424" s="340" t="s">
        <v>11211</v>
      </c>
      <c r="C6424" s="339" t="s">
        <v>63</v>
      </c>
      <c r="D6424" s="341">
        <v>0</v>
      </c>
      <c r="E6424">
        <v>0</v>
      </c>
    </row>
    <row r="6425" spans="1:5">
      <c r="A6425" s="339">
        <v>100835</v>
      </c>
      <c r="B6425" s="340" t="s">
        <v>11212</v>
      </c>
      <c r="C6425" s="339" t="s">
        <v>63</v>
      </c>
      <c r="D6425" s="341">
        <v>0</v>
      </c>
      <c r="E6425">
        <v>0</v>
      </c>
    </row>
    <row r="6426" spans="1:5">
      <c r="A6426" s="339">
        <v>100836</v>
      </c>
      <c r="B6426" s="340" t="s">
        <v>11213</v>
      </c>
      <c r="C6426" s="339" t="s">
        <v>63</v>
      </c>
      <c r="D6426" s="341">
        <v>0</v>
      </c>
      <c r="E6426">
        <v>0</v>
      </c>
    </row>
    <row r="6427" spans="1:5">
      <c r="A6427" s="339">
        <v>100837</v>
      </c>
      <c r="B6427" s="340" t="s">
        <v>11214</v>
      </c>
      <c r="C6427" s="339" t="s">
        <v>63</v>
      </c>
      <c r="D6427" s="341">
        <v>0</v>
      </c>
      <c r="E6427">
        <v>0</v>
      </c>
    </row>
    <row r="6428" spans="1:5">
      <c r="A6428" s="339">
        <v>100826</v>
      </c>
      <c r="B6428" s="340" t="s">
        <v>11215</v>
      </c>
      <c r="C6428" s="339" t="s">
        <v>63</v>
      </c>
      <c r="D6428" s="341">
        <v>0</v>
      </c>
      <c r="E6428">
        <v>0</v>
      </c>
    </row>
    <row r="6429" spans="1:5">
      <c r="A6429" s="339">
        <v>100827</v>
      </c>
      <c r="B6429" s="340" t="s">
        <v>11216</v>
      </c>
      <c r="C6429" s="339" t="s">
        <v>63</v>
      </c>
      <c r="D6429" s="341">
        <v>0</v>
      </c>
      <c r="E6429">
        <v>0</v>
      </c>
    </row>
    <row r="6430" spans="1:5">
      <c r="A6430" s="339">
        <v>100828</v>
      </c>
      <c r="B6430" s="340" t="s">
        <v>11217</v>
      </c>
      <c r="C6430" s="339" t="s">
        <v>63</v>
      </c>
      <c r="D6430" s="341">
        <v>0</v>
      </c>
      <c r="E6430">
        <v>0</v>
      </c>
    </row>
    <row r="6431" spans="1:5">
      <c r="A6431" s="339">
        <v>100829</v>
      </c>
      <c r="B6431" s="340" t="s">
        <v>11218</v>
      </c>
      <c r="C6431" s="339" t="s">
        <v>63</v>
      </c>
      <c r="D6431" s="341">
        <v>0</v>
      </c>
      <c r="E6431">
        <v>0</v>
      </c>
    </row>
    <row r="6432" spans="1:5">
      <c r="A6432" s="339">
        <v>100830</v>
      </c>
      <c r="B6432" s="340" t="s">
        <v>11219</v>
      </c>
      <c r="C6432" s="339" t="s">
        <v>63</v>
      </c>
      <c r="D6432" s="341">
        <v>0</v>
      </c>
      <c r="E6432">
        <v>0</v>
      </c>
    </row>
    <row r="6433" spans="1:5">
      <c r="A6433" s="339">
        <v>100831</v>
      </c>
      <c r="B6433" s="340" t="s">
        <v>11220</v>
      </c>
      <c r="C6433" s="339" t="s">
        <v>63</v>
      </c>
      <c r="D6433" s="341">
        <v>0</v>
      </c>
      <c r="E6433">
        <v>0</v>
      </c>
    </row>
    <row r="6434" spans="1:5">
      <c r="A6434" s="339">
        <v>100832</v>
      </c>
      <c r="B6434" s="340" t="s">
        <v>11221</v>
      </c>
      <c r="C6434" s="339" t="s">
        <v>63</v>
      </c>
      <c r="D6434" s="341">
        <v>0</v>
      </c>
      <c r="E6434">
        <v>0</v>
      </c>
    </row>
    <row r="6435" spans="1:5">
      <c r="A6435" s="339">
        <v>100833</v>
      </c>
      <c r="B6435" s="340" t="s">
        <v>11222</v>
      </c>
      <c r="C6435" s="339" t="s">
        <v>63</v>
      </c>
      <c r="D6435" s="341">
        <v>0</v>
      </c>
      <c r="E6435">
        <v>0</v>
      </c>
    </row>
    <row r="6436" spans="1:5">
      <c r="A6436" s="339">
        <v>100790</v>
      </c>
      <c r="B6436" s="340" t="s">
        <v>11223</v>
      </c>
      <c r="C6436" s="339" t="s">
        <v>63</v>
      </c>
      <c r="D6436" s="341">
        <v>0</v>
      </c>
      <c r="E6436">
        <v>0</v>
      </c>
    </row>
    <row r="6437" spans="1:5">
      <c r="A6437" s="339">
        <v>100789</v>
      </c>
      <c r="B6437" s="340" t="s">
        <v>11224</v>
      </c>
      <c r="C6437" s="339" t="s">
        <v>63</v>
      </c>
      <c r="D6437" s="341">
        <v>0</v>
      </c>
      <c r="E6437">
        <v>0</v>
      </c>
    </row>
    <row r="6438" spans="1:5">
      <c r="A6438" s="339">
        <v>100788</v>
      </c>
      <c r="B6438" s="340" t="s">
        <v>11225</v>
      </c>
      <c r="C6438" s="339" t="s">
        <v>63</v>
      </c>
      <c r="D6438" s="341">
        <v>736</v>
      </c>
      <c r="E6438">
        <v>767.35</v>
      </c>
    </row>
    <row r="6439" spans="1:5">
      <c r="A6439" s="339">
        <v>100811</v>
      </c>
      <c r="B6439" s="340" t="s">
        <v>11226</v>
      </c>
      <c r="C6439" s="339" t="s">
        <v>63</v>
      </c>
      <c r="D6439" s="341">
        <v>0</v>
      </c>
      <c r="E6439">
        <v>0</v>
      </c>
    </row>
    <row r="6440" spans="1:5">
      <c r="A6440" s="339">
        <v>100812</v>
      </c>
      <c r="B6440" s="340" t="s">
        <v>11227</v>
      </c>
      <c r="C6440" s="339" t="s">
        <v>63</v>
      </c>
      <c r="D6440" s="341">
        <v>0</v>
      </c>
      <c r="E6440">
        <v>0</v>
      </c>
    </row>
    <row r="6441" spans="1:5">
      <c r="A6441" s="339">
        <v>100813</v>
      </c>
      <c r="B6441" s="340" t="s">
        <v>11228</v>
      </c>
      <c r="C6441" s="339" t="s">
        <v>63</v>
      </c>
      <c r="D6441" s="341">
        <v>0</v>
      </c>
      <c r="E6441">
        <v>0</v>
      </c>
    </row>
    <row r="6442" spans="1:5">
      <c r="A6442" s="339">
        <v>100814</v>
      </c>
      <c r="B6442" s="340" t="s">
        <v>11229</v>
      </c>
      <c r="C6442" s="339" t="s">
        <v>63</v>
      </c>
      <c r="D6442" s="341">
        <v>0</v>
      </c>
      <c r="E6442">
        <v>0</v>
      </c>
    </row>
    <row r="6443" spans="1:5">
      <c r="A6443" s="339">
        <v>100815</v>
      </c>
      <c r="B6443" s="340" t="s">
        <v>11230</v>
      </c>
      <c r="C6443" s="339" t="s">
        <v>63</v>
      </c>
      <c r="D6443" s="341">
        <v>0</v>
      </c>
      <c r="E6443">
        <v>0</v>
      </c>
    </row>
    <row r="6444" spans="1:5">
      <c r="A6444" s="339">
        <v>100816</v>
      </c>
      <c r="B6444" s="340" t="s">
        <v>11231</v>
      </c>
      <c r="C6444" s="339" t="s">
        <v>63</v>
      </c>
      <c r="D6444" s="341">
        <v>0</v>
      </c>
      <c r="E6444">
        <v>0</v>
      </c>
    </row>
    <row r="6445" spans="1:5">
      <c r="A6445" s="339">
        <v>100817</v>
      </c>
      <c r="B6445" s="340" t="s">
        <v>11232</v>
      </c>
      <c r="C6445" s="339" t="s">
        <v>63</v>
      </c>
      <c r="D6445" s="341">
        <v>0</v>
      </c>
      <c r="E6445">
        <v>0</v>
      </c>
    </row>
    <row r="6446" spans="1:5">
      <c r="A6446" s="339">
        <v>100795</v>
      </c>
      <c r="B6446" s="340" t="s">
        <v>11233</v>
      </c>
      <c r="C6446" s="339" t="s">
        <v>202</v>
      </c>
      <c r="D6446" s="341">
        <v>0</v>
      </c>
      <c r="E6446">
        <v>0</v>
      </c>
    </row>
    <row r="6447" spans="1:5">
      <c r="A6447" s="339">
        <v>100842</v>
      </c>
      <c r="B6447" s="340" t="s">
        <v>11234</v>
      </c>
      <c r="C6447" s="339" t="s">
        <v>202</v>
      </c>
      <c r="D6447" s="341">
        <v>0</v>
      </c>
      <c r="E6447">
        <v>0</v>
      </c>
    </row>
    <row r="6448" spans="1:5">
      <c r="A6448" s="339">
        <v>100796</v>
      </c>
      <c r="B6448" s="340" t="s">
        <v>11235</v>
      </c>
      <c r="C6448" s="339" t="s">
        <v>202</v>
      </c>
      <c r="D6448" s="341">
        <v>0</v>
      </c>
      <c r="E6448">
        <v>0</v>
      </c>
    </row>
    <row r="6449" spans="1:5">
      <c r="A6449" s="339">
        <v>100843</v>
      </c>
      <c r="B6449" s="340" t="s">
        <v>11236</v>
      </c>
      <c r="C6449" s="339" t="s">
        <v>202</v>
      </c>
      <c r="D6449" s="341">
        <v>0</v>
      </c>
      <c r="E6449">
        <v>0</v>
      </c>
    </row>
    <row r="6450" spans="1:5">
      <c r="A6450" s="339">
        <v>100844</v>
      </c>
      <c r="B6450" s="340" t="s">
        <v>11237</v>
      </c>
      <c r="C6450" s="339" t="s">
        <v>202</v>
      </c>
      <c r="D6450" s="341">
        <v>0</v>
      </c>
      <c r="E6450">
        <v>0</v>
      </c>
    </row>
    <row r="6451" spans="1:5">
      <c r="A6451" s="339">
        <v>100797</v>
      </c>
      <c r="B6451" s="340" t="s">
        <v>11238</v>
      </c>
      <c r="C6451" s="339" t="s">
        <v>202</v>
      </c>
      <c r="D6451" s="341">
        <v>0</v>
      </c>
      <c r="E6451">
        <v>0</v>
      </c>
    </row>
    <row r="6452" spans="1:5">
      <c r="A6452" s="339">
        <v>100798</v>
      </c>
      <c r="B6452" s="340" t="s">
        <v>11239</v>
      </c>
      <c r="C6452" s="339" t="s">
        <v>202</v>
      </c>
      <c r="D6452" s="341">
        <v>0</v>
      </c>
      <c r="E6452">
        <v>0</v>
      </c>
    </row>
    <row r="6453" spans="1:5">
      <c r="A6453" s="339">
        <v>100845</v>
      </c>
      <c r="B6453" s="340" t="s">
        <v>11240</v>
      </c>
      <c r="C6453" s="339" t="s">
        <v>202</v>
      </c>
      <c r="D6453" s="341">
        <v>0</v>
      </c>
      <c r="E6453">
        <v>0</v>
      </c>
    </row>
    <row r="6454" spans="1:5">
      <c r="A6454" s="339">
        <v>100799</v>
      </c>
      <c r="B6454" s="340" t="s">
        <v>11241</v>
      </c>
      <c r="C6454" s="339" t="s">
        <v>202</v>
      </c>
      <c r="D6454" s="341">
        <v>18.43</v>
      </c>
      <c r="E6454">
        <v>22.43</v>
      </c>
    </row>
    <row r="6455" spans="1:5">
      <c r="A6455" s="339">
        <v>100807</v>
      </c>
      <c r="B6455" s="340" t="s">
        <v>11242</v>
      </c>
      <c r="C6455" s="339" t="s">
        <v>202</v>
      </c>
      <c r="D6455" s="341">
        <v>24.16</v>
      </c>
      <c r="E6455">
        <v>30.94</v>
      </c>
    </row>
    <row r="6456" spans="1:5">
      <c r="A6456" s="339">
        <v>100800</v>
      </c>
      <c r="B6456" s="340" t="s">
        <v>11243</v>
      </c>
      <c r="C6456" s="339" t="s">
        <v>202</v>
      </c>
      <c r="D6456" s="341">
        <v>26.41</v>
      </c>
      <c r="E6456">
        <v>31.11</v>
      </c>
    </row>
    <row r="6457" spans="1:5">
      <c r="A6457" s="339">
        <v>100808</v>
      </c>
      <c r="B6457" s="340" t="s">
        <v>11244</v>
      </c>
      <c r="C6457" s="339" t="s">
        <v>202</v>
      </c>
      <c r="D6457" s="341">
        <v>33.19</v>
      </c>
      <c r="E6457">
        <v>41.2</v>
      </c>
    </row>
    <row r="6458" spans="1:5">
      <c r="A6458" s="339">
        <v>100801</v>
      </c>
      <c r="B6458" s="340" t="s">
        <v>11245</v>
      </c>
      <c r="C6458" s="339" t="s">
        <v>202</v>
      </c>
      <c r="D6458" s="341">
        <v>34.659999999999997</v>
      </c>
      <c r="E6458">
        <v>40.24</v>
      </c>
    </row>
    <row r="6459" spans="1:5">
      <c r="A6459" s="339">
        <v>100809</v>
      </c>
      <c r="B6459" s="340" t="s">
        <v>11246</v>
      </c>
      <c r="C6459" s="339" t="s">
        <v>202</v>
      </c>
      <c r="D6459" s="341">
        <v>42.78</v>
      </c>
      <c r="E6459">
        <v>52.31</v>
      </c>
    </row>
    <row r="6460" spans="1:5">
      <c r="A6460" s="339">
        <v>100802</v>
      </c>
      <c r="B6460" s="340" t="s">
        <v>11247</v>
      </c>
      <c r="C6460" s="339" t="s">
        <v>202</v>
      </c>
      <c r="D6460" s="341">
        <v>46.32</v>
      </c>
      <c r="E6460">
        <v>53.13</v>
      </c>
    </row>
    <row r="6461" spans="1:5">
      <c r="A6461" s="339">
        <v>100810</v>
      </c>
      <c r="B6461" s="340" t="s">
        <v>11248</v>
      </c>
      <c r="C6461" s="339" t="s">
        <v>202</v>
      </c>
      <c r="D6461" s="341">
        <v>56.31</v>
      </c>
      <c r="E6461">
        <v>67.98</v>
      </c>
    </row>
    <row r="6462" spans="1:5">
      <c r="A6462" s="339">
        <v>100791</v>
      </c>
      <c r="B6462" s="340" t="s">
        <v>11249</v>
      </c>
      <c r="C6462" s="339" t="s">
        <v>202</v>
      </c>
      <c r="D6462" s="341">
        <v>17.940000000000001</v>
      </c>
      <c r="E6462">
        <v>21.71</v>
      </c>
    </row>
    <row r="6463" spans="1:5">
      <c r="A6463" s="339">
        <v>100803</v>
      </c>
      <c r="B6463" s="340" t="s">
        <v>11250</v>
      </c>
      <c r="C6463" s="339" t="s">
        <v>202</v>
      </c>
      <c r="D6463" s="341">
        <v>16.940000000000001</v>
      </c>
      <c r="E6463">
        <v>20.21</v>
      </c>
    </row>
    <row r="6464" spans="1:5">
      <c r="A6464" s="339">
        <v>100792</v>
      </c>
      <c r="B6464" s="340" t="s">
        <v>11251</v>
      </c>
      <c r="C6464" s="339" t="s">
        <v>202</v>
      </c>
      <c r="D6464" s="341">
        <v>25.92</v>
      </c>
      <c r="E6464">
        <v>30.38</v>
      </c>
    </row>
    <row r="6465" spans="1:5">
      <c r="A6465" s="339">
        <v>100804</v>
      </c>
      <c r="B6465" s="340" t="s">
        <v>11252</v>
      </c>
      <c r="C6465" s="339" t="s">
        <v>202</v>
      </c>
      <c r="D6465" s="341">
        <v>24.72</v>
      </c>
      <c r="E6465">
        <v>28.61</v>
      </c>
    </row>
    <row r="6466" spans="1:5">
      <c r="A6466" s="339">
        <v>100793</v>
      </c>
      <c r="B6466" s="340" t="s">
        <v>11253</v>
      </c>
      <c r="C6466" s="339" t="s">
        <v>202</v>
      </c>
      <c r="D6466" s="341">
        <v>34.17</v>
      </c>
      <c r="E6466">
        <v>39.51</v>
      </c>
    </row>
    <row r="6467" spans="1:5">
      <c r="A6467" s="339">
        <v>100805</v>
      </c>
      <c r="B6467" s="340" t="s">
        <v>11254</v>
      </c>
      <c r="C6467" s="339" t="s">
        <v>202</v>
      </c>
      <c r="D6467" s="341">
        <v>32.74</v>
      </c>
      <c r="E6467">
        <v>37.39</v>
      </c>
    </row>
    <row r="6468" spans="1:5">
      <c r="A6468" s="339">
        <v>100794</v>
      </c>
      <c r="B6468" s="340" t="s">
        <v>11255</v>
      </c>
      <c r="C6468" s="339" t="s">
        <v>202</v>
      </c>
      <c r="D6468" s="341">
        <v>45.83</v>
      </c>
      <c r="E6468">
        <v>52.4</v>
      </c>
    </row>
    <row r="6469" spans="1:5">
      <c r="A6469" s="339">
        <v>100806</v>
      </c>
      <c r="B6469" s="340" t="s">
        <v>11256</v>
      </c>
      <c r="C6469" s="339" t="s">
        <v>202</v>
      </c>
      <c r="D6469" s="341">
        <v>44.08</v>
      </c>
      <c r="E6469">
        <v>49.79</v>
      </c>
    </row>
    <row r="6470" spans="1:5">
      <c r="A6470" s="339">
        <v>100838</v>
      </c>
      <c r="B6470" s="340" t="s">
        <v>11257</v>
      </c>
      <c r="C6470" s="339" t="s">
        <v>63</v>
      </c>
      <c r="D6470" s="341">
        <v>0</v>
      </c>
      <c r="E6470">
        <v>0</v>
      </c>
    </row>
    <row r="6471" spans="1:5">
      <c r="A6471" s="339">
        <v>100839</v>
      </c>
      <c r="B6471" s="340" t="s">
        <v>11258</v>
      </c>
      <c r="C6471" s="339" t="s">
        <v>63</v>
      </c>
      <c r="D6471" s="341">
        <v>0</v>
      </c>
      <c r="E6471">
        <v>0</v>
      </c>
    </row>
    <row r="6472" spans="1:5">
      <c r="A6472" s="339">
        <v>100840</v>
      </c>
      <c r="B6472" s="340" t="s">
        <v>11259</v>
      </c>
      <c r="C6472" s="339" t="s">
        <v>63</v>
      </c>
      <c r="D6472" s="341">
        <v>0</v>
      </c>
      <c r="E6472">
        <v>0</v>
      </c>
    </row>
    <row r="6473" spans="1:5">
      <c r="A6473" s="339">
        <v>100841</v>
      </c>
      <c r="B6473" s="340" t="s">
        <v>11260</v>
      </c>
      <c r="C6473" s="339" t="s">
        <v>63</v>
      </c>
      <c r="D6473" s="341">
        <v>0</v>
      </c>
      <c r="E6473">
        <v>0</v>
      </c>
    </row>
    <row r="6474" spans="1:5">
      <c r="A6474" s="339">
        <v>103283</v>
      </c>
      <c r="B6474" s="340" t="s">
        <v>11261</v>
      </c>
      <c r="C6474" s="339" t="s">
        <v>63</v>
      </c>
      <c r="D6474" s="341">
        <v>0</v>
      </c>
      <c r="E6474">
        <v>0</v>
      </c>
    </row>
    <row r="6475" spans="1:5">
      <c r="A6475" s="339">
        <v>103284</v>
      </c>
      <c r="B6475" s="340" t="s">
        <v>11262</v>
      </c>
      <c r="C6475" s="339" t="s">
        <v>63</v>
      </c>
      <c r="D6475" s="341">
        <v>0</v>
      </c>
      <c r="E6475">
        <v>0</v>
      </c>
    </row>
    <row r="6476" spans="1:5">
      <c r="A6476" s="339">
        <v>103282</v>
      </c>
      <c r="B6476" s="340" t="s">
        <v>11263</v>
      </c>
      <c r="C6476" s="339" t="s">
        <v>63</v>
      </c>
      <c r="D6476" s="341">
        <v>0</v>
      </c>
      <c r="E6476">
        <v>0</v>
      </c>
    </row>
    <row r="6477" spans="1:5">
      <c r="A6477" s="339">
        <v>103279</v>
      </c>
      <c r="B6477" s="340" t="s">
        <v>11264</v>
      </c>
      <c r="C6477" s="339" t="s">
        <v>63</v>
      </c>
      <c r="D6477" s="341">
        <v>0</v>
      </c>
      <c r="E6477">
        <v>0</v>
      </c>
    </row>
    <row r="6478" spans="1:5">
      <c r="A6478" s="339">
        <v>103280</v>
      </c>
      <c r="B6478" s="340" t="s">
        <v>11265</v>
      </c>
      <c r="C6478" s="339" t="s">
        <v>63</v>
      </c>
      <c r="D6478" s="341">
        <v>0</v>
      </c>
      <c r="E6478">
        <v>0</v>
      </c>
    </row>
    <row r="6479" spans="1:5">
      <c r="A6479" s="339">
        <v>103281</v>
      </c>
      <c r="B6479" s="340" t="s">
        <v>11266</v>
      </c>
      <c r="C6479" s="339" t="s">
        <v>63</v>
      </c>
      <c r="D6479" s="341">
        <v>0</v>
      </c>
      <c r="E6479">
        <v>0</v>
      </c>
    </row>
    <row r="6480" spans="1:5">
      <c r="A6480" s="339">
        <v>103247</v>
      </c>
      <c r="B6480" s="340" t="s">
        <v>11267</v>
      </c>
      <c r="C6480" s="339" t="s">
        <v>63</v>
      </c>
      <c r="D6480" s="341">
        <v>2760.05</v>
      </c>
      <c r="E6480">
        <v>2667.4</v>
      </c>
    </row>
    <row r="6481" spans="1:5">
      <c r="A6481" s="339">
        <v>103250</v>
      </c>
      <c r="B6481" s="340" t="s">
        <v>11268</v>
      </c>
      <c r="C6481" s="339" t="s">
        <v>63</v>
      </c>
      <c r="D6481" s="341">
        <v>4018.91</v>
      </c>
      <c r="E6481">
        <v>3856.8</v>
      </c>
    </row>
    <row r="6482" spans="1:5">
      <c r="A6482" s="339">
        <v>103253</v>
      </c>
      <c r="B6482" s="340" t="s">
        <v>11269</v>
      </c>
      <c r="C6482" s="339" t="s">
        <v>63</v>
      </c>
      <c r="D6482" s="341">
        <v>5487.35</v>
      </c>
      <c r="E6482">
        <v>5240.54</v>
      </c>
    </row>
    <row r="6483" spans="1:5">
      <c r="A6483" s="339">
        <v>103244</v>
      </c>
      <c r="B6483" s="340" t="s">
        <v>11270</v>
      </c>
      <c r="C6483" s="339" t="s">
        <v>63</v>
      </c>
      <c r="D6483" s="341">
        <v>2484.2600000000002</v>
      </c>
      <c r="E6483">
        <v>2408.21</v>
      </c>
    </row>
    <row r="6484" spans="1:5">
      <c r="A6484" s="339">
        <v>103256</v>
      </c>
      <c r="B6484" s="340" t="s">
        <v>11271</v>
      </c>
      <c r="C6484" s="339" t="s">
        <v>63</v>
      </c>
      <c r="D6484" s="341">
        <v>10204.61</v>
      </c>
      <c r="E6484">
        <v>9713</v>
      </c>
    </row>
    <row r="6485" spans="1:5">
      <c r="A6485" s="339">
        <v>103258</v>
      </c>
      <c r="B6485" s="340" t="s">
        <v>11272</v>
      </c>
      <c r="C6485" s="339" t="s">
        <v>63</v>
      </c>
      <c r="D6485" s="341">
        <v>11411.98</v>
      </c>
      <c r="E6485">
        <v>10851.12</v>
      </c>
    </row>
    <row r="6486" spans="1:5">
      <c r="A6486" s="339">
        <v>103260</v>
      </c>
      <c r="B6486" s="340" t="s">
        <v>11273</v>
      </c>
      <c r="C6486" s="339" t="s">
        <v>63</v>
      </c>
      <c r="D6486" s="341">
        <v>6299.99</v>
      </c>
      <c r="E6486">
        <v>6046.74</v>
      </c>
    </row>
    <row r="6487" spans="1:5">
      <c r="A6487" s="339">
        <v>103261</v>
      </c>
      <c r="B6487" s="340" t="s">
        <v>11274</v>
      </c>
      <c r="C6487" s="339" t="s">
        <v>63</v>
      </c>
      <c r="D6487" s="341">
        <v>12875.45</v>
      </c>
      <c r="E6487">
        <v>12239.41</v>
      </c>
    </row>
    <row r="6488" spans="1:5">
      <c r="A6488" s="339">
        <v>103263</v>
      </c>
      <c r="B6488" s="340" t="s">
        <v>11275</v>
      </c>
      <c r="C6488" s="339" t="s">
        <v>63</v>
      </c>
      <c r="D6488" s="341">
        <v>17881.75</v>
      </c>
      <c r="E6488">
        <v>16987.419999999998</v>
      </c>
    </row>
    <row r="6489" spans="1:5">
      <c r="A6489" s="339">
        <v>103265</v>
      </c>
      <c r="B6489" s="340" t="s">
        <v>11276</v>
      </c>
      <c r="C6489" s="339" t="s">
        <v>63</v>
      </c>
      <c r="D6489" s="341">
        <v>21568.67</v>
      </c>
      <c r="E6489">
        <v>20452.48</v>
      </c>
    </row>
    <row r="6490" spans="1:5">
      <c r="A6490" s="339">
        <v>103268</v>
      </c>
      <c r="B6490" s="340" t="s">
        <v>11277</v>
      </c>
      <c r="C6490" s="339" t="s">
        <v>63</v>
      </c>
      <c r="D6490" s="341">
        <v>7559.01</v>
      </c>
      <c r="E6490">
        <v>7230.49</v>
      </c>
    </row>
    <row r="6491" spans="1:5">
      <c r="A6491" s="339">
        <v>103270</v>
      </c>
      <c r="B6491" s="340" t="s">
        <v>11278</v>
      </c>
      <c r="C6491" s="339" t="s">
        <v>63</v>
      </c>
      <c r="D6491" s="341">
        <v>8125.78</v>
      </c>
      <c r="E6491">
        <v>7768.37</v>
      </c>
    </row>
    <row r="6492" spans="1:5">
      <c r="A6492" s="339">
        <v>103272</v>
      </c>
      <c r="B6492" s="340" t="s">
        <v>11279</v>
      </c>
      <c r="C6492" s="339" t="s">
        <v>63</v>
      </c>
      <c r="D6492" s="341">
        <v>11903.12</v>
      </c>
      <c r="E6492">
        <v>11339.08</v>
      </c>
    </row>
    <row r="6493" spans="1:5">
      <c r="A6493" s="339">
        <v>103274</v>
      </c>
      <c r="B6493" s="340" t="s">
        <v>11280</v>
      </c>
      <c r="C6493" s="339" t="s">
        <v>63</v>
      </c>
      <c r="D6493" s="341">
        <v>14020.35</v>
      </c>
      <c r="E6493">
        <v>13373.32</v>
      </c>
    </row>
    <row r="6494" spans="1:5">
      <c r="A6494" s="339">
        <v>103276</v>
      </c>
      <c r="B6494" s="340" t="s">
        <v>11281</v>
      </c>
      <c r="C6494" s="339" t="s">
        <v>63</v>
      </c>
      <c r="D6494" s="341">
        <v>14638.92</v>
      </c>
      <c r="E6494">
        <v>13954.67</v>
      </c>
    </row>
    <row r="6495" spans="1:5">
      <c r="A6495" s="339">
        <v>103267</v>
      </c>
      <c r="B6495" s="340" t="s">
        <v>11282</v>
      </c>
      <c r="C6495" s="339" t="s">
        <v>63</v>
      </c>
      <c r="D6495" s="341">
        <v>6362.24</v>
      </c>
      <c r="E6495">
        <v>6105.74</v>
      </c>
    </row>
    <row r="6496" spans="1:5">
      <c r="A6496" s="339">
        <v>103269</v>
      </c>
      <c r="B6496" s="340" t="s">
        <v>11283</v>
      </c>
      <c r="C6496" s="339" t="s">
        <v>63</v>
      </c>
      <c r="D6496" s="341">
        <v>7826.81</v>
      </c>
      <c r="E6496">
        <v>7487.39</v>
      </c>
    </row>
    <row r="6497" spans="1:5">
      <c r="A6497" s="339">
        <v>103271</v>
      </c>
      <c r="B6497" s="340" t="s">
        <v>11284</v>
      </c>
      <c r="C6497" s="339" t="s">
        <v>63</v>
      </c>
      <c r="D6497" s="341">
        <v>11522.92</v>
      </c>
      <c r="E6497">
        <v>10981.77</v>
      </c>
    </row>
    <row r="6498" spans="1:5">
      <c r="A6498" s="339">
        <v>103273</v>
      </c>
      <c r="B6498" s="340" t="s">
        <v>11285</v>
      </c>
      <c r="C6498" s="339" t="s">
        <v>63</v>
      </c>
      <c r="D6498" s="341">
        <v>12232.25</v>
      </c>
      <c r="E6498">
        <v>11692.82</v>
      </c>
    </row>
    <row r="6499" spans="1:5">
      <c r="A6499" s="339">
        <v>103275</v>
      </c>
      <c r="B6499" s="340" t="s">
        <v>11286</v>
      </c>
      <c r="C6499" s="339" t="s">
        <v>63</v>
      </c>
      <c r="D6499" s="341">
        <v>13947.35</v>
      </c>
      <c r="E6499">
        <v>13304.71</v>
      </c>
    </row>
    <row r="6500" spans="1:5">
      <c r="A6500" s="339">
        <v>103248</v>
      </c>
      <c r="B6500" s="340" t="s">
        <v>11287</v>
      </c>
      <c r="C6500" s="339" t="s">
        <v>63</v>
      </c>
      <c r="D6500" s="341">
        <v>2250.75</v>
      </c>
      <c r="E6500">
        <v>2188.75</v>
      </c>
    </row>
    <row r="6501" spans="1:5">
      <c r="A6501" s="339">
        <v>103249</v>
      </c>
      <c r="B6501" s="340" t="s">
        <v>11288</v>
      </c>
      <c r="C6501" s="339" t="s">
        <v>63</v>
      </c>
      <c r="D6501" s="341">
        <v>2419.98</v>
      </c>
      <c r="E6501">
        <v>2347.8000000000002</v>
      </c>
    </row>
    <row r="6502" spans="1:5">
      <c r="A6502" s="339">
        <v>103251</v>
      </c>
      <c r="B6502" s="340" t="s">
        <v>11289</v>
      </c>
      <c r="C6502" s="339" t="s">
        <v>63</v>
      </c>
      <c r="D6502" s="341">
        <v>3168.3</v>
      </c>
      <c r="E6502">
        <v>3057.38</v>
      </c>
    </row>
    <row r="6503" spans="1:5">
      <c r="A6503" s="339">
        <v>103252</v>
      </c>
      <c r="B6503" s="340" t="s">
        <v>11290</v>
      </c>
      <c r="C6503" s="339" t="s">
        <v>63</v>
      </c>
      <c r="D6503" s="341">
        <v>3511.33</v>
      </c>
      <c r="E6503">
        <v>3379.76</v>
      </c>
    </row>
    <row r="6504" spans="1:5">
      <c r="A6504" s="339">
        <v>103254</v>
      </c>
      <c r="B6504" s="340" t="s">
        <v>11291</v>
      </c>
      <c r="C6504" s="339" t="s">
        <v>63</v>
      </c>
      <c r="D6504" s="341">
        <v>4096.71</v>
      </c>
      <c r="E6504">
        <v>3933.58</v>
      </c>
    </row>
    <row r="6505" spans="1:5">
      <c r="A6505" s="339">
        <v>103255</v>
      </c>
      <c r="B6505" s="340" t="s">
        <v>11292</v>
      </c>
      <c r="C6505" s="339" t="s">
        <v>63</v>
      </c>
      <c r="D6505" s="341">
        <v>4587.3599999999997</v>
      </c>
      <c r="E6505">
        <v>4394.71</v>
      </c>
    </row>
    <row r="6506" spans="1:5">
      <c r="A6506" s="339">
        <v>103245</v>
      </c>
      <c r="B6506" s="340" t="s">
        <v>11293</v>
      </c>
      <c r="C6506" s="339" t="s">
        <v>63</v>
      </c>
      <c r="D6506" s="341">
        <v>1954.02</v>
      </c>
      <c r="E6506">
        <v>1909.88</v>
      </c>
    </row>
    <row r="6507" spans="1:5">
      <c r="A6507" s="339">
        <v>103246</v>
      </c>
      <c r="B6507" s="340" t="s">
        <v>11294</v>
      </c>
      <c r="C6507" s="339" t="s">
        <v>63</v>
      </c>
      <c r="D6507" s="341">
        <v>2133.34</v>
      </c>
      <c r="E6507">
        <v>2078.41</v>
      </c>
    </row>
    <row r="6508" spans="1:5">
      <c r="A6508" s="339">
        <v>103257</v>
      </c>
      <c r="B6508" s="340" t="s">
        <v>11295</v>
      </c>
      <c r="C6508" s="339" t="s">
        <v>63</v>
      </c>
      <c r="D6508" s="341">
        <v>5812.92</v>
      </c>
      <c r="E6508">
        <v>5588.29</v>
      </c>
    </row>
    <row r="6509" spans="1:5">
      <c r="A6509" s="339">
        <v>103259</v>
      </c>
      <c r="B6509" s="340" t="s">
        <v>11296</v>
      </c>
      <c r="C6509" s="339" t="s">
        <v>63</v>
      </c>
      <c r="D6509" s="341">
        <v>6131.96</v>
      </c>
      <c r="E6509">
        <v>5888.83</v>
      </c>
    </row>
    <row r="6510" spans="1:5">
      <c r="A6510" s="339">
        <v>103262</v>
      </c>
      <c r="B6510" s="340" t="s">
        <v>11297</v>
      </c>
      <c r="C6510" s="339" t="s">
        <v>63</v>
      </c>
      <c r="D6510" s="341">
        <v>8064.64</v>
      </c>
      <c r="E6510">
        <v>7718.09</v>
      </c>
    </row>
    <row r="6511" spans="1:5">
      <c r="A6511" s="339">
        <v>103264</v>
      </c>
      <c r="B6511" s="340" t="s">
        <v>11298</v>
      </c>
      <c r="C6511" s="339" t="s">
        <v>63</v>
      </c>
      <c r="D6511" s="341">
        <v>10005.06</v>
      </c>
      <c r="E6511">
        <v>9584.7199999999993</v>
      </c>
    </row>
    <row r="6512" spans="1:5">
      <c r="A6512" s="339">
        <v>103266</v>
      </c>
      <c r="B6512" s="340" t="s">
        <v>11299</v>
      </c>
      <c r="C6512" s="339" t="s">
        <v>63</v>
      </c>
      <c r="D6512" s="341">
        <v>11179.99</v>
      </c>
      <c r="E6512">
        <v>10688.94</v>
      </c>
    </row>
    <row r="6513" spans="1:5">
      <c r="A6513" s="339">
        <v>103277</v>
      </c>
      <c r="B6513" s="340" t="s">
        <v>11300</v>
      </c>
      <c r="C6513" s="339" t="s">
        <v>63</v>
      </c>
      <c r="D6513" s="341">
        <v>27056.89</v>
      </c>
      <c r="E6513">
        <v>25675.89</v>
      </c>
    </row>
    <row r="6514" spans="1:5">
      <c r="A6514" s="339">
        <v>103278</v>
      </c>
      <c r="B6514" s="340" t="s">
        <v>11301</v>
      </c>
      <c r="C6514" s="339" t="s">
        <v>63</v>
      </c>
      <c r="D6514" s="341">
        <v>34653.019999999997</v>
      </c>
      <c r="E6514">
        <v>32821.730000000003</v>
      </c>
    </row>
    <row r="6515" spans="1:5">
      <c r="A6515" s="339">
        <v>103285</v>
      </c>
      <c r="B6515" s="340" t="s">
        <v>11302</v>
      </c>
      <c r="C6515" s="339" t="s">
        <v>63</v>
      </c>
      <c r="D6515" s="341">
        <v>0</v>
      </c>
      <c r="E6515">
        <v>0</v>
      </c>
    </row>
    <row r="6516" spans="1:5">
      <c r="A6516" s="339">
        <v>103286</v>
      </c>
      <c r="B6516" s="340" t="s">
        <v>11303</v>
      </c>
      <c r="C6516" s="339" t="s">
        <v>63</v>
      </c>
      <c r="D6516" s="341">
        <v>0</v>
      </c>
      <c r="E6516">
        <v>0</v>
      </c>
    </row>
    <row r="6517" spans="1:5">
      <c r="A6517" s="339">
        <v>103287</v>
      </c>
      <c r="B6517" s="340" t="s">
        <v>11304</v>
      </c>
      <c r="C6517" s="339" t="s">
        <v>63</v>
      </c>
      <c r="D6517" s="341">
        <v>0</v>
      </c>
      <c r="E6517">
        <v>0</v>
      </c>
    </row>
    <row r="6518" spans="1:5">
      <c r="A6518" s="339">
        <v>103288</v>
      </c>
      <c r="B6518" s="340" t="s">
        <v>11305</v>
      </c>
      <c r="C6518" s="339" t="s">
        <v>63</v>
      </c>
      <c r="D6518" s="341">
        <v>15.69</v>
      </c>
      <c r="E6518">
        <v>21.21</v>
      </c>
    </row>
    <row r="6519" spans="1:5">
      <c r="A6519" s="339">
        <v>103291</v>
      </c>
      <c r="B6519" s="340" t="s">
        <v>11306</v>
      </c>
      <c r="C6519" s="339" t="s">
        <v>202</v>
      </c>
      <c r="D6519" s="341">
        <v>75.17</v>
      </c>
      <c r="E6519">
        <v>64.239999999999995</v>
      </c>
    </row>
    <row r="6520" spans="1:5">
      <c r="A6520" s="339">
        <v>103289</v>
      </c>
      <c r="B6520" s="340" t="s">
        <v>11307</v>
      </c>
      <c r="C6520" s="339" t="s">
        <v>202</v>
      </c>
      <c r="D6520" s="341">
        <v>36.15</v>
      </c>
      <c r="E6520">
        <v>33.270000000000003</v>
      </c>
    </row>
    <row r="6521" spans="1:5">
      <c r="A6521" s="339">
        <v>103290</v>
      </c>
      <c r="B6521" s="340" t="s">
        <v>11308</v>
      </c>
      <c r="C6521" s="339" t="s">
        <v>202</v>
      </c>
      <c r="D6521" s="341">
        <v>61</v>
      </c>
      <c r="E6521">
        <v>51.02</v>
      </c>
    </row>
    <row r="6522" spans="1:5">
      <c r="A6522" s="339">
        <v>103292</v>
      </c>
      <c r="B6522" s="340" t="s">
        <v>11309</v>
      </c>
      <c r="C6522" s="339" t="s">
        <v>202</v>
      </c>
      <c r="D6522" s="341">
        <v>90.99</v>
      </c>
      <c r="E6522">
        <v>77.72</v>
      </c>
    </row>
    <row r="6523" spans="1:5">
      <c r="A6523" s="339">
        <v>106044</v>
      </c>
      <c r="B6523" s="340" t="s">
        <v>11310</v>
      </c>
      <c r="C6523" s="339" t="s">
        <v>63</v>
      </c>
      <c r="D6523" s="341">
        <v>54.51</v>
      </c>
      <c r="E6523">
        <v>75.459999999999994</v>
      </c>
    </row>
    <row r="6524" spans="1:5">
      <c r="A6524" s="339">
        <v>106045</v>
      </c>
      <c r="B6524" s="340" t="s">
        <v>11311</v>
      </c>
      <c r="C6524" s="339" t="s">
        <v>63</v>
      </c>
      <c r="D6524" s="341">
        <v>128.68</v>
      </c>
      <c r="E6524">
        <v>154.88999999999999</v>
      </c>
    </row>
    <row r="6525" spans="1:5">
      <c r="A6525" s="339">
        <v>106042</v>
      </c>
      <c r="B6525" s="340" t="s">
        <v>11312</v>
      </c>
      <c r="C6525" s="339" t="s">
        <v>63</v>
      </c>
      <c r="D6525" s="341">
        <v>56.4</v>
      </c>
      <c r="E6525">
        <v>77.349999999999994</v>
      </c>
    </row>
    <row r="6526" spans="1:5">
      <c r="A6526" s="339">
        <v>106043</v>
      </c>
      <c r="B6526" s="340" t="s">
        <v>11313</v>
      </c>
      <c r="C6526" s="339" t="s">
        <v>63</v>
      </c>
      <c r="D6526" s="341">
        <v>111.27</v>
      </c>
      <c r="E6526">
        <v>137.47999999999999</v>
      </c>
    </row>
    <row r="6527" spans="1:5">
      <c r="A6527" s="339">
        <v>106046</v>
      </c>
      <c r="B6527" s="340" t="s">
        <v>11314</v>
      </c>
      <c r="C6527" s="339" t="s">
        <v>63</v>
      </c>
      <c r="D6527" s="341">
        <v>35.97</v>
      </c>
      <c r="E6527">
        <v>49.95</v>
      </c>
    </row>
    <row r="6528" spans="1:5">
      <c r="A6528" s="339">
        <v>106047</v>
      </c>
      <c r="B6528" s="340" t="s">
        <v>11315</v>
      </c>
      <c r="C6528" s="339" t="s">
        <v>63</v>
      </c>
      <c r="D6528" s="341">
        <v>66.34</v>
      </c>
      <c r="E6528">
        <v>83.83</v>
      </c>
    </row>
    <row r="6529" spans="1:5">
      <c r="A6529" s="339">
        <v>106038</v>
      </c>
      <c r="B6529" s="340" t="s">
        <v>11316</v>
      </c>
      <c r="C6529" s="339" t="s">
        <v>63</v>
      </c>
      <c r="D6529" s="341">
        <v>47.17</v>
      </c>
      <c r="E6529">
        <v>75.11</v>
      </c>
    </row>
    <row r="6530" spans="1:5">
      <c r="A6530" s="339">
        <v>106039</v>
      </c>
      <c r="B6530" s="340" t="s">
        <v>11317</v>
      </c>
      <c r="C6530" s="339" t="s">
        <v>63</v>
      </c>
      <c r="D6530" s="341">
        <v>63.45</v>
      </c>
      <c r="E6530">
        <v>98.4</v>
      </c>
    </row>
    <row r="6531" spans="1:5">
      <c r="A6531" s="339">
        <v>106040</v>
      </c>
      <c r="B6531" s="340" t="s">
        <v>11318</v>
      </c>
      <c r="C6531" s="339" t="s">
        <v>63</v>
      </c>
      <c r="D6531" s="341">
        <v>73.39</v>
      </c>
      <c r="E6531">
        <v>101.33</v>
      </c>
    </row>
    <row r="6532" spans="1:5">
      <c r="A6532" s="339">
        <v>106041</v>
      </c>
      <c r="B6532" s="340" t="s">
        <v>11319</v>
      </c>
      <c r="C6532" s="339" t="s">
        <v>63</v>
      </c>
      <c r="D6532" s="341">
        <v>140.68</v>
      </c>
      <c r="E6532">
        <v>175.63</v>
      </c>
    </row>
    <row r="6533" spans="1:5">
      <c r="A6533" s="339">
        <v>97329</v>
      </c>
      <c r="B6533" s="340" t="s">
        <v>11320</v>
      </c>
      <c r="C6533" s="339" t="s">
        <v>202</v>
      </c>
      <c r="D6533" s="341">
        <v>70.849999999999994</v>
      </c>
      <c r="E6533">
        <v>59.28</v>
      </c>
    </row>
    <row r="6534" spans="1:5">
      <c r="A6534" s="339">
        <v>97327</v>
      </c>
      <c r="B6534" s="340" t="s">
        <v>11321</v>
      </c>
      <c r="C6534" s="339" t="s">
        <v>202</v>
      </c>
      <c r="D6534" s="341">
        <v>31.83</v>
      </c>
      <c r="E6534">
        <v>28.31</v>
      </c>
    </row>
    <row r="6535" spans="1:5">
      <c r="A6535" s="339">
        <v>106034</v>
      </c>
      <c r="B6535" s="340" t="s">
        <v>11322</v>
      </c>
      <c r="C6535" s="339" t="s">
        <v>202</v>
      </c>
      <c r="D6535" s="341">
        <v>187.57</v>
      </c>
      <c r="E6535">
        <v>123.6</v>
      </c>
    </row>
    <row r="6536" spans="1:5">
      <c r="A6536" s="339">
        <v>97328</v>
      </c>
      <c r="B6536" s="340" t="s">
        <v>11323</v>
      </c>
      <c r="C6536" s="339" t="s">
        <v>202</v>
      </c>
      <c r="D6536" s="341">
        <v>56.68</v>
      </c>
      <c r="E6536">
        <v>46.06</v>
      </c>
    </row>
    <row r="6537" spans="1:5">
      <c r="A6537" s="339">
        <v>97330</v>
      </c>
      <c r="B6537" s="340" t="s">
        <v>11324</v>
      </c>
      <c r="C6537" s="339" t="s">
        <v>202</v>
      </c>
      <c r="D6537" s="341">
        <v>86.67</v>
      </c>
      <c r="E6537">
        <v>72.760000000000005</v>
      </c>
    </row>
    <row r="6538" spans="1:5">
      <c r="A6538" s="339">
        <v>106035</v>
      </c>
      <c r="B6538" s="340" t="s">
        <v>11325</v>
      </c>
      <c r="C6538" s="339" t="s">
        <v>202</v>
      </c>
      <c r="D6538" s="341">
        <v>0</v>
      </c>
      <c r="E6538">
        <v>0</v>
      </c>
    </row>
    <row r="6539" spans="1:5">
      <c r="A6539" s="339">
        <v>106036</v>
      </c>
      <c r="B6539" s="340" t="s">
        <v>11326</v>
      </c>
      <c r="C6539" s="339" t="s">
        <v>202</v>
      </c>
      <c r="D6539" s="341">
        <v>0</v>
      </c>
      <c r="E6539">
        <v>0</v>
      </c>
    </row>
    <row r="6540" spans="1:5">
      <c r="A6540" s="339">
        <v>106037</v>
      </c>
      <c r="B6540" s="340" t="s">
        <v>11327</v>
      </c>
      <c r="C6540" s="339" t="s">
        <v>202</v>
      </c>
      <c r="D6540" s="341">
        <v>0</v>
      </c>
      <c r="E6540">
        <v>0</v>
      </c>
    </row>
    <row r="6541" spans="1:5">
      <c r="A6541" s="339">
        <v>93085</v>
      </c>
      <c r="B6541" s="340" t="s">
        <v>11328</v>
      </c>
      <c r="C6541" s="339" t="s">
        <v>63</v>
      </c>
      <c r="D6541" s="341">
        <v>15.68</v>
      </c>
      <c r="E6541">
        <v>19.489999999999998</v>
      </c>
    </row>
    <row r="6542" spans="1:5">
      <c r="A6542" s="339">
        <v>103892</v>
      </c>
      <c r="B6542" s="340" t="s">
        <v>11329</v>
      </c>
      <c r="C6542" s="339" t="s">
        <v>63</v>
      </c>
      <c r="D6542" s="341">
        <v>16.72</v>
      </c>
      <c r="E6542">
        <v>20.95</v>
      </c>
    </row>
    <row r="6543" spans="1:5">
      <c r="A6543" s="339">
        <v>103823</v>
      </c>
      <c r="B6543" s="340" t="s">
        <v>11330</v>
      </c>
      <c r="C6543" s="339" t="s">
        <v>63</v>
      </c>
      <c r="D6543" s="341">
        <v>18.73</v>
      </c>
      <c r="E6543">
        <v>23.96</v>
      </c>
    </row>
    <row r="6544" spans="1:5">
      <c r="A6544" s="339">
        <v>103856</v>
      </c>
      <c r="B6544" s="340" t="s">
        <v>11331</v>
      </c>
      <c r="C6544" s="339" t="s">
        <v>63</v>
      </c>
      <c r="D6544" s="341">
        <v>16.690000000000001</v>
      </c>
      <c r="E6544">
        <v>20.92</v>
      </c>
    </row>
    <row r="6545" spans="1:5">
      <c r="A6545" s="339">
        <v>93108</v>
      </c>
      <c r="B6545" s="340" t="s">
        <v>11332</v>
      </c>
      <c r="C6545" s="339" t="s">
        <v>63</v>
      </c>
      <c r="D6545" s="341">
        <v>14.12</v>
      </c>
      <c r="E6545">
        <v>17.21</v>
      </c>
    </row>
    <row r="6546" spans="1:5">
      <c r="A6546" s="339">
        <v>93091</v>
      </c>
      <c r="B6546" s="340" t="s">
        <v>11333</v>
      </c>
      <c r="C6546" s="339" t="s">
        <v>63</v>
      </c>
      <c r="D6546" s="341">
        <v>17.48</v>
      </c>
      <c r="E6546">
        <v>20.36</v>
      </c>
    </row>
    <row r="6547" spans="1:5">
      <c r="A6547" s="339">
        <v>103900</v>
      </c>
      <c r="B6547" s="340" t="s">
        <v>11334</v>
      </c>
      <c r="C6547" s="339" t="s">
        <v>63</v>
      </c>
      <c r="D6547" s="341">
        <v>21.7</v>
      </c>
      <c r="E6547">
        <v>26.59</v>
      </c>
    </row>
    <row r="6548" spans="1:5">
      <c r="A6548" s="339">
        <v>103831</v>
      </c>
      <c r="B6548" s="340" t="s">
        <v>11335</v>
      </c>
      <c r="C6548" s="339" t="s">
        <v>63</v>
      </c>
      <c r="D6548" s="341">
        <v>27.96</v>
      </c>
      <c r="E6548">
        <v>35.729999999999997</v>
      </c>
    </row>
    <row r="6549" spans="1:5">
      <c r="A6549" s="339">
        <v>103864</v>
      </c>
      <c r="B6549" s="340" t="s">
        <v>11336</v>
      </c>
      <c r="C6549" s="339" t="s">
        <v>63</v>
      </c>
      <c r="D6549" s="341">
        <v>22.86</v>
      </c>
      <c r="E6549">
        <v>28.23</v>
      </c>
    </row>
    <row r="6550" spans="1:5">
      <c r="A6550" s="339">
        <v>93133</v>
      </c>
      <c r="B6550" s="340" t="s">
        <v>11337</v>
      </c>
      <c r="C6550" s="339" t="s">
        <v>63</v>
      </c>
      <c r="D6550" s="341">
        <v>20.38</v>
      </c>
      <c r="E6550">
        <v>24.63</v>
      </c>
    </row>
    <row r="6551" spans="1:5">
      <c r="A6551" s="339">
        <v>93057</v>
      </c>
      <c r="B6551" s="340" t="s">
        <v>11338</v>
      </c>
      <c r="C6551" s="339" t="s">
        <v>63</v>
      </c>
      <c r="D6551" s="341">
        <v>14.77</v>
      </c>
      <c r="E6551">
        <v>16.37</v>
      </c>
    </row>
    <row r="6552" spans="1:5">
      <c r="A6552" s="339">
        <v>93062</v>
      </c>
      <c r="B6552" s="340" t="s">
        <v>11339</v>
      </c>
      <c r="C6552" s="339" t="s">
        <v>63</v>
      </c>
      <c r="D6552" s="341">
        <v>28.52</v>
      </c>
      <c r="E6552">
        <v>30.58</v>
      </c>
    </row>
    <row r="6553" spans="1:5">
      <c r="A6553" s="339">
        <v>93065</v>
      </c>
      <c r="B6553" s="340" t="s">
        <v>11340</v>
      </c>
      <c r="C6553" s="339" t="s">
        <v>63</v>
      </c>
      <c r="D6553" s="341">
        <v>46.7</v>
      </c>
      <c r="E6553">
        <v>49.23</v>
      </c>
    </row>
    <row r="6554" spans="1:5">
      <c r="A6554" s="339">
        <v>93068</v>
      </c>
      <c r="B6554" s="340" t="s">
        <v>11341</v>
      </c>
      <c r="C6554" s="339" t="s">
        <v>63</v>
      </c>
      <c r="D6554" s="341">
        <v>65.790000000000006</v>
      </c>
      <c r="E6554">
        <v>68.98</v>
      </c>
    </row>
    <row r="6555" spans="1:5">
      <c r="A6555" s="339">
        <v>93071</v>
      </c>
      <c r="B6555" s="340" t="s">
        <v>11342</v>
      </c>
      <c r="C6555" s="339" t="s">
        <v>63</v>
      </c>
      <c r="D6555" s="341">
        <v>180.12</v>
      </c>
      <c r="E6555">
        <v>184.12</v>
      </c>
    </row>
    <row r="6556" spans="1:5">
      <c r="A6556" s="339">
        <v>93081</v>
      </c>
      <c r="B6556" s="340" t="s">
        <v>11343</v>
      </c>
      <c r="C6556" s="339" t="s">
        <v>63</v>
      </c>
      <c r="D6556" s="341">
        <v>19.600000000000001</v>
      </c>
      <c r="E6556">
        <v>21.63</v>
      </c>
    </row>
    <row r="6557" spans="1:5">
      <c r="A6557" s="339">
        <v>103887</v>
      </c>
      <c r="B6557" s="340" t="s">
        <v>11344</v>
      </c>
      <c r="C6557" s="339" t="s">
        <v>63</v>
      </c>
      <c r="D6557" s="341">
        <v>21.2</v>
      </c>
      <c r="E6557">
        <v>23.99</v>
      </c>
    </row>
    <row r="6558" spans="1:5">
      <c r="A6558" s="339">
        <v>103818</v>
      </c>
      <c r="B6558" s="340" t="s">
        <v>11345</v>
      </c>
      <c r="C6558" s="339" t="s">
        <v>63</v>
      </c>
      <c r="D6558" s="341">
        <v>21.19</v>
      </c>
      <c r="E6558">
        <v>23.96</v>
      </c>
    </row>
    <row r="6559" spans="1:5">
      <c r="A6559" s="339">
        <v>103851</v>
      </c>
      <c r="B6559" s="340" t="s">
        <v>11346</v>
      </c>
      <c r="C6559" s="339" t="s">
        <v>63</v>
      </c>
      <c r="D6559" s="341">
        <v>20.96</v>
      </c>
      <c r="E6559">
        <v>23.62</v>
      </c>
    </row>
    <row r="6560" spans="1:5">
      <c r="A6560" s="339">
        <v>93104</v>
      </c>
      <c r="B6560" s="340" t="s">
        <v>11347</v>
      </c>
      <c r="C6560" s="339" t="s">
        <v>63</v>
      </c>
      <c r="D6560" s="341">
        <v>19.7</v>
      </c>
      <c r="E6560">
        <v>21.77</v>
      </c>
    </row>
    <row r="6561" spans="1:5">
      <c r="A6561" s="339">
        <v>98602</v>
      </c>
      <c r="B6561" s="340" t="s">
        <v>11348</v>
      </c>
      <c r="C6561" s="339" t="s">
        <v>63</v>
      </c>
      <c r="D6561" s="341">
        <v>19.12</v>
      </c>
      <c r="E6561">
        <v>20.68</v>
      </c>
    </row>
    <row r="6562" spans="1:5">
      <c r="A6562" s="339">
        <v>93087</v>
      </c>
      <c r="B6562" s="340" t="s">
        <v>11349</v>
      </c>
      <c r="C6562" s="339" t="s">
        <v>63</v>
      </c>
      <c r="D6562" s="341">
        <v>20.53</v>
      </c>
      <c r="E6562">
        <v>22.75</v>
      </c>
    </row>
    <row r="6563" spans="1:5">
      <c r="A6563" s="339">
        <v>103893</v>
      </c>
      <c r="B6563" s="340" t="s">
        <v>11350</v>
      </c>
      <c r="C6563" s="339" t="s">
        <v>63</v>
      </c>
      <c r="D6563" s="341">
        <v>22.49</v>
      </c>
      <c r="E6563">
        <v>25.63</v>
      </c>
    </row>
    <row r="6564" spans="1:5">
      <c r="A6564" s="339">
        <v>103824</v>
      </c>
      <c r="B6564" s="340" t="s">
        <v>11351</v>
      </c>
      <c r="C6564" s="339" t="s">
        <v>63</v>
      </c>
      <c r="D6564" s="341">
        <v>24.67</v>
      </c>
      <c r="E6564">
        <v>28.83</v>
      </c>
    </row>
    <row r="6565" spans="1:5">
      <c r="A6565" s="339">
        <v>103857</v>
      </c>
      <c r="B6565" s="340" t="s">
        <v>11352</v>
      </c>
      <c r="C6565" s="339" t="s">
        <v>63</v>
      </c>
      <c r="D6565" s="341">
        <v>22.79</v>
      </c>
      <c r="E6565">
        <v>26.05</v>
      </c>
    </row>
    <row r="6566" spans="1:5">
      <c r="A6566" s="339">
        <v>93110</v>
      </c>
      <c r="B6566" s="340" t="s">
        <v>11353</v>
      </c>
      <c r="C6566" s="339" t="s">
        <v>63</v>
      </c>
      <c r="D6566" s="341">
        <v>21.58</v>
      </c>
      <c r="E6566">
        <v>24.29</v>
      </c>
    </row>
    <row r="6567" spans="1:5">
      <c r="A6567" s="339">
        <v>93054</v>
      </c>
      <c r="B6567" s="340" t="s">
        <v>11354</v>
      </c>
      <c r="C6567" s="339" t="s">
        <v>63</v>
      </c>
      <c r="D6567" s="341">
        <v>23.72</v>
      </c>
      <c r="E6567">
        <v>25.72</v>
      </c>
    </row>
    <row r="6568" spans="1:5">
      <c r="A6568" s="339">
        <v>93088</v>
      </c>
      <c r="B6568" s="340" t="s">
        <v>11355</v>
      </c>
      <c r="C6568" s="339" t="s">
        <v>63</v>
      </c>
      <c r="D6568" s="341">
        <v>25.46</v>
      </c>
      <c r="E6568">
        <v>28.11</v>
      </c>
    </row>
    <row r="6569" spans="1:5">
      <c r="A6569" s="339">
        <v>103894</v>
      </c>
      <c r="B6569" s="340" t="s">
        <v>11356</v>
      </c>
      <c r="C6569" s="339" t="s">
        <v>63</v>
      </c>
      <c r="D6569" s="341">
        <v>27.09</v>
      </c>
      <c r="E6569">
        <v>30.68</v>
      </c>
    </row>
    <row r="6570" spans="1:5">
      <c r="A6570" s="339">
        <v>103825</v>
      </c>
      <c r="B6570" s="340" t="s">
        <v>11357</v>
      </c>
      <c r="C6570" s="339" t="s">
        <v>63</v>
      </c>
      <c r="D6570" s="341">
        <v>29.27</v>
      </c>
      <c r="E6570">
        <v>33.869999999999997</v>
      </c>
    </row>
    <row r="6571" spans="1:5">
      <c r="A6571" s="339">
        <v>103858</v>
      </c>
      <c r="B6571" s="340" t="s">
        <v>11358</v>
      </c>
      <c r="C6571" s="339" t="s">
        <v>63</v>
      </c>
      <c r="D6571" s="341">
        <v>27.38</v>
      </c>
      <c r="E6571">
        <v>31.09</v>
      </c>
    </row>
    <row r="6572" spans="1:5">
      <c r="A6572" s="339">
        <v>93111</v>
      </c>
      <c r="B6572" s="340" t="s">
        <v>11359</v>
      </c>
      <c r="C6572" s="339" t="s">
        <v>63</v>
      </c>
      <c r="D6572" s="341">
        <v>26.17</v>
      </c>
      <c r="E6572">
        <v>29.32</v>
      </c>
    </row>
    <row r="6573" spans="1:5">
      <c r="A6573" s="339">
        <v>93059</v>
      </c>
      <c r="B6573" s="340" t="s">
        <v>11360</v>
      </c>
      <c r="C6573" s="339" t="s">
        <v>63</v>
      </c>
      <c r="D6573" s="341">
        <v>31.06</v>
      </c>
      <c r="E6573">
        <v>32.82</v>
      </c>
    </row>
    <row r="6574" spans="1:5">
      <c r="A6574" s="339">
        <v>93093</v>
      </c>
      <c r="B6574" s="340" t="s">
        <v>11361</v>
      </c>
      <c r="C6574" s="339" t="s">
        <v>63</v>
      </c>
      <c r="D6574" s="341">
        <v>32.369999999999997</v>
      </c>
      <c r="E6574">
        <v>34.729999999999997</v>
      </c>
    </row>
    <row r="6575" spans="1:5">
      <c r="A6575" s="339">
        <v>103899</v>
      </c>
      <c r="B6575" s="340" t="s">
        <v>11362</v>
      </c>
      <c r="C6575" s="339" t="s">
        <v>63</v>
      </c>
      <c r="D6575" s="341">
        <v>34.64</v>
      </c>
      <c r="E6575">
        <v>38.06</v>
      </c>
    </row>
    <row r="6576" spans="1:5">
      <c r="A6576" s="339">
        <v>103830</v>
      </c>
      <c r="B6576" s="340" t="s">
        <v>11363</v>
      </c>
      <c r="C6576" s="339" t="s">
        <v>63</v>
      </c>
      <c r="D6576" s="341">
        <v>38.44</v>
      </c>
      <c r="E6576">
        <v>43.77</v>
      </c>
    </row>
    <row r="6577" spans="1:5">
      <c r="A6577" s="339">
        <v>103863</v>
      </c>
      <c r="B6577" s="340" t="s">
        <v>11364</v>
      </c>
      <c r="C6577" s="339" t="s">
        <v>63</v>
      </c>
      <c r="D6577" s="341">
        <v>35.380000000000003</v>
      </c>
      <c r="E6577">
        <v>39.15</v>
      </c>
    </row>
    <row r="6578" spans="1:5">
      <c r="A6578" s="339">
        <v>93114</v>
      </c>
      <c r="B6578" s="340" t="s">
        <v>11365</v>
      </c>
      <c r="C6578" s="339" t="s">
        <v>63</v>
      </c>
      <c r="D6578" s="341">
        <v>34.229999999999997</v>
      </c>
      <c r="E6578">
        <v>37.47</v>
      </c>
    </row>
    <row r="6579" spans="1:5">
      <c r="A6579" s="339">
        <v>93075</v>
      </c>
      <c r="B6579" s="340" t="s">
        <v>11366</v>
      </c>
      <c r="C6579" s="339" t="s">
        <v>63</v>
      </c>
      <c r="D6579" s="341">
        <v>20.75</v>
      </c>
      <c r="E6579">
        <v>23.37</v>
      </c>
    </row>
    <row r="6580" spans="1:5">
      <c r="A6580" s="339">
        <v>103876</v>
      </c>
      <c r="B6580" s="340" t="s">
        <v>11367</v>
      </c>
      <c r="C6580" s="339" t="s">
        <v>63</v>
      </c>
      <c r="D6580" s="341">
        <v>23.15</v>
      </c>
      <c r="E6580">
        <v>26.9</v>
      </c>
    </row>
    <row r="6581" spans="1:5">
      <c r="A6581" s="339">
        <v>103807</v>
      </c>
      <c r="B6581" s="340" t="s">
        <v>11368</v>
      </c>
      <c r="C6581" s="339" t="s">
        <v>63</v>
      </c>
      <c r="D6581" s="341">
        <v>23.13</v>
      </c>
      <c r="E6581">
        <v>26.84</v>
      </c>
    </row>
    <row r="6582" spans="1:5">
      <c r="A6582" s="339">
        <v>103840</v>
      </c>
      <c r="B6582" s="340" t="s">
        <v>11369</v>
      </c>
      <c r="C6582" s="339" t="s">
        <v>63</v>
      </c>
      <c r="D6582" s="341">
        <v>22.75</v>
      </c>
      <c r="E6582">
        <v>26.32</v>
      </c>
    </row>
    <row r="6583" spans="1:5">
      <c r="A6583" s="339">
        <v>93098</v>
      </c>
      <c r="B6583" s="340" t="s">
        <v>11370</v>
      </c>
      <c r="C6583" s="339" t="s">
        <v>63</v>
      </c>
      <c r="D6583" s="341">
        <v>20.89</v>
      </c>
      <c r="E6583">
        <v>23.57</v>
      </c>
    </row>
    <row r="6584" spans="1:5">
      <c r="A6584" s="339">
        <v>93120</v>
      </c>
      <c r="B6584" s="340" t="s">
        <v>11371</v>
      </c>
      <c r="C6584" s="339" t="s">
        <v>63</v>
      </c>
      <c r="D6584" s="341">
        <v>27.33</v>
      </c>
      <c r="E6584">
        <v>29.23</v>
      </c>
    </row>
    <row r="6585" spans="1:5">
      <c r="A6585" s="339">
        <v>93077</v>
      </c>
      <c r="B6585" s="340" t="s">
        <v>11372</v>
      </c>
      <c r="C6585" s="339" t="s">
        <v>63</v>
      </c>
      <c r="D6585" s="341">
        <v>29.44</v>
      </c>
      <c r="E6585">
        <v>32.32</v>
      </c>
    </row>
    <row r="6586" spans="1:5">
      <c r="A6586" s="339">
        <v>103879</v>
      </c>
      <c r="B6586" s="340" t="s">
        <v>11373</v>
      </c>
      <c r="C6586" s="339" t="s">
        <v>63</v>
      </c>
      <c r="D6586" s="341">
        <v>32.380000000000003</v>
      </c>
      <c r="E6586">
        <v>36.65</v>
      </c>
    </row>
    <row r="6587" spans="1:5">
      <c r="A6587" s="339">
        <v>103810</v>
      </c>
      <c r="B6587" s="340" t="s">
        <v>11374</v>
      </c>
      <c r="C6587" s="339" t="s">
        <v>63</v>
      </c>
      <c r="D6587" s="341">
        <v>35.61</v>
      </c>
      <c r="E6587">
        <v>41.39</v>
      </c>
    </row>
    <row r="6588" spans="1:5">
      <c r="A6588" s="339">
        <v>103843</v>
      </c>
      <c r="B6588" s="340" t="s">
        <v>11375</v>
      </c>
      <c r="C6588" s="339" t="s">
        <v>63</v>
      </c>
      <c r="D6588" s="341">
        <v>32.79</v>
      </c>
      <c r="E6588">
        <v>37.25</v>
      </c>
    </row>
    <row r="6589" spans="1:5">
      <c r="A6589" s="339">
        <v>93100</v>
      </c>
      <c r="B6589" s="340" t="s">
        <v>11376</v>
      </c>
      <c r="C6589" s="339" t="s">
        <v>63</v>
      </c>
      <c r="D6589" s="341">
        <v>30.98</v>
      </c>
      <c r="E6589">
        <v>34.619999999999997</v>
      </c>
    </row>
    <row r="6590" spans="1:5">
      <c r="A6590" s="339">
        <v>93121</v>
      </c>
      <c r="B6590" s="340" t="s">
        <v>11377</v>
      </c>
      <c r="C6590" s="339" t="s">
        <v>63</v>
      </c>
      <c r="D6590" s="341">
        <v>31.03</v>
      </c>
      <c r="E6590">
        <v>33.380000000000003</v>
      </c>
    </row>
    <row r="6591" spans="1:5">
      <c r="A6591" s="339">
        <v>93078</v>
      </c>
      <c r="B6591" s="340" t="s">
        <v>11378</v>
      </c>
      <c r="C6591" s="339" t="s">
        <v>63</v>
      </c>
      <c r="D6591" s="341">
        <v>33.130000000000003</v>
      </c>
      <c r="E6591">
        <v>36.47</v>
      </c>
    </row>
    <row r="6592" spans="1:5">
      <c r="A6592" s="339">
        <v>103880</v>
      </c>
      <c r="B6592" s="340" t="s">
        <v>11379</v>
      </c>
      <c r="C6592" s="339" t="s">
        <v>63</v>
      </c>
      <c r="D6592" s="341">
        <v>36.06</v>
      </c>
      <c r="E6592">
        <v>40.79</v>
      </c>
    </row>
    <row r="6593" spans="1:5">
      <c r="A6593" s="339">
        <v>103811</v>
      </c>
      <c r="B6593" s="340" t="s">
        <v>11380</v>
      </c>
      <c r="C6593" s="339" t="s">
        <v>63</v>
      </c>
      <c r="D6593" s="341">
        <v>39.31</v>
      </c>
      <c r="E6593">
        <v>45.55</v>
      </c>
    </row>
    <row r="6594" spans="1:5">
      <c r="A6594" s="339">
        <v>103844</v>
      </c>
      <c r="B6594" s="340" t="s">
        <v>11381</v>
      </c>
      <c r="C6594" s="339" t="s">
        <v>63</v>
      </c>
      <c r="D6594" s="341">
        <v>36.49</v>
      </c>
      <c r="E6594">
        <v>41.39</v>
      </c>
    </row>
    <row r="6595" spans="1:5">
      <c r="A6595" s="339">
        <v>93101</v>
      </c>
      <c r="B6595" s="340" t="s">
        <v>11382</v>
      </c>
      <c r="C6595" s="339" t="s">
        <v>63</v>
      </c>
      <c r="D6595" s="341">
        <v>34.69</v>
      </c>
      <c r="E6595">
        <v>38.76</v>
      </c>
    </row>
    <row r="6596" spans="1:5">
      <c r="A6596" s="339">
        <v>92311</v>
      </c>
      <c r="B6596" s="340" t="s">
        <v>11383</v>
      </c>
      <c r="C6596" s="339" t="s">
        <v>63</v>
      </c>
      <c r="D6596" s="341">
        <v>13.51</v>
      </c>
      <c r="E6596">
        <v>16.739999999999998</v>
      </c>
    </row>
    <row r="6597" spans="1:5">
      <c r="A6597" s="339">
        <v>103874</v>
      </c>
      <c r="B6597" s="340" t="s">
        <v>11384</v>
      </c>
      <c r="C6597" s="339" t="s">
        <v>63</v>
      </c>
      <c r="D6597" s="341">
        <v>18.75</v>
      </c>
      <c r="E6597">
        <v>24.54</v>
      </c>
    </row>
    <row r="6598" spans="1:5">
      <c r="A6598" s="339">
        <v>103805</v>
      </c>
      <c r="B6598" s="340" t="s">
        <v>11385</v>
      </c>
      <c r="C6598" s="339" t="s">
        <v>63</v>
      </c>
      <c r="D6598" s="341">
        <v>18.68</v>
      </c>
      <c r="E6598">
        <v>24.44</v>
      </c>
    </row>
    <row r="6599" spans="1:5">
      <c r="A6599" s="339">
        <v>103838</v>
      </c>
      <c r="B6599" s="340" t="s">
        <v>11386</v>
      </c>
      <c r="C6599" s="339" t="s">
        <v>63</v>
      </c>
      <c r="D6599" s="341">
        <v>17.97</v>
      </c>
      <c r="E6599">
        <v>23.38</v>
      </c>
    </row>
    <row r="6600" spans="1:5">
      <c r="A6600" s="339">
        <v>92326</v>
      </c>
      <c r="B6600" s="340" t="s">
        <v>11387</v>
      </c>
      <c r="C6600" s="339" t="s">
        <v>63</v>
      </c>
      <c r="D6600" s="341">
        <v>14.2</v>
      </c>
      <c r="E6600">
        <v>17.87</v>
      </c>
    </row>
    <row r="6601" spans="1:5">
      <c r="A6601" s="339">
        <v>92287</v>
      </c>
      <c r="B6601" s="340" t="s">
        <v>11388</v>
      </c>
      <c r="C6601" s="339" t="s">
        <v>63</v>
      </c>
      <c r="D6601" s="341">
        <v>18.46</v>
      </c>
      <c r="E6601">
        <v>20.58</v>
      </c>
    </row>
    <row r="6602" spans="1:5">
      <c r="A6602" s="339">
        <v>92312</v>
      </c>
      <c r="B6602" s="340" t="s">
        <v>11389</v>
      </c>
      <c r="C6602" s="339" t="s">
        <v>63</v>
      </c>
      <c r="D6602" s="341">
        <v>22.67</v>
      </c>
      <c r="E6602">
        <v>26.76</v>
      </c>
    </row>
    <row r="6603" spans="1:5">
      <c r="A6603" s="339">
        <v>103877</v>
      </c>
      <c r="B6603" s="340" t="s">
        <v>11390</v>
      </c>
      <c r="C6603" s="339" t="s">
        <v>63</v>
      </c>
      <c r="D6603" s="341">
        <v>28.55</v>
      </c>
      <c r="E6603">
        <v>35.4</v>
      </c>
    </row>
    <row r="6604" spans="1:5">
      <c r="A6604" s="339">
        <v>103808</v>
      </c>
      <c r="B6604" s="340" t="s">
        <v>11391</v>
      </c>
      <c r="C6604" s="339" t="s">
        <v>63</v>
      </c>
      <c r="D6604" s="341">
        <v>35.03</v>
      </c>
      <c r="E6604">
        <v>44.9</v>
      </c>
    </row>
    <row r="6605" spans="1:5">
      <c r="A6605" s="339">
        <v>103841</v>
      </c>
      <c r="B6605" s="340" t="s">
        <v>11392</v>
      </c>
      <c r="C6605" s="339" t="s">
        <v>63</v>
      </c>
      <c r="D6605" s="341">
        <v>29.37</v>
      </c>
      <c r="E6605">
        <v>36.6</v>
      </c>
    </row>
    <row r="6606" spans="1:5">
      <c r="A6606" s="339">
        <v>92327</v>
      </c>
      <c r="B6606" s="340" t="s">
        <v>11393</v>
      </c>
      <c r="C6606" s="339" t="s">
        <v>63</v>
      </c>
      <c r="D6606" s="341">
        <v>25.79</v>
      </c>
      <c r="E6606">
        <v>31.34</v>
      </c>
    </row>
    <row r="6607" spans="1:5">
      <c r="A6607" s="339">
        <v>92288</v>
      </c>
      <c r="B6607" s="340" t="s">
        <v>11394</v>
      </c>
      <c r="C6607" s="339" t="s">
        <v>63</v>
      </c>
      <c r="D6607" s="341">
        <v>29.23</v>
      </c>
      <c r="E6607">
        <v>31.94</v>
      </c>
    </row>
    <row r="6608" spans="1:5">
      <c r="A6608" s="339">
        <v>92313</v>
      </c>
      <c r="B6608" s="340" t="s">
        <v>11395</v>
      </c>
      <c r="C6608" s="339" t="s">
        <v>63</v>
      </c>
      <c r="D6608" s="341">
        <v>33.11</v>
      </c>
      <c r="E6608">
        <v>37.659999999999997</v>
      </c>
    </row>
    <row r="6609" spans="1:5">
      <c r="A6609" s="339">
        <v>103881</v>
      </c>
      <c r="B6609" s="340" t="s">
        <v>11396</v>
      </c>
      <c r="C6609" s="339" t="s">
        <v>63</v>
      </c>
      <c r="D6609" s="341">
        <v>39.92</v>
      </c>
      <c r="E6609">
        <v>47.66</v>
      </c>
    </row>
    <row r="6610" spans="1:5">
      <c r="A6610" s="339">
        <v>103812</v>
      </c>
      <c r="B6610" s="340" t="s">
        <v>11397</v>
      </c>
      <c r="C6610" s="339" t="s">
        <v>63</v>
      </c>
      <c r="D6610" s="341">
        <v>52</v>
      </c>
      <c r="E6610">
        <v>65.39</v>
      </c>
    </row>
    <row r="6611" spans="1:5">
      <c r="A6611" s="339">
        <v>103845</v>
      </c>
      <c r="B6611" s="340" t="s">
        <v>11398</v>
      </c>
      <c r="C6611" s="339" t="s">
        <v>63</v>
      </c>
      <c r="D6611" s="341">
        <v>42.11</v>
      </c>
      <c r="E6611">
        <v>50.87</v>
      </c>
    </row>
    <row r="6612" spans="1:5">
      <c r="A6612" s="339">
        <v>92328</v>
      </c>
      <c r="B6612" s="340" t="s">
        <v>11399</v>
      </c>
      <c r="C6612" s="339" t="s">
        <v>63</v>
      </c>
      <c r="D6612" s="341">
        <v>38.68</v>
      </c>
      <c r="E6612">
        <v>45.81</v>
      </c>
    </row>
    <row r="6613" spans="1:5">
      <c r="A6613" s="339">
        <v>92289</v>
      </c>
      <c r="B6613" s="340" t="s">
        <v>11400</v>
      </c>
      <c r="C6613" s="339" t="s">
        <v>63</v>
      </c>
      <c r="D6613" s="341">
        <v>51.97</v>
      </c>
      <c r="E6613">
        <v>55.41</v>
      </c>
    </row>
    <row r="6614" spans="1:5">
      <c r="A6614" s="339">
        <v>92290</v>
      </c>
      <c r="B6614" s="340" t="s">
        <v>11401</v>
      </c>
      <c r="C6614" s="339" t="s">
        <v>63</v>
      </c>
      <c r="D6614" s="341">
        <v>78.88</v>
      </c>
      <c r="E6614">
        <v>83.03</v>
      </c>
    </row>
    <row r="6615" spans="1:5">
      <c r="A6615" s="339">
        <v>92291</v>
      </c>
      <c r="B6615" s="340" t="s">
        <v>11402</v>
      </c>
      <c r="C6615" s="339" t="s">
        <v>63</v>
      </c>
      <c r="D6615" s="341">
        <v>122.39</v>
      </c>
      <c r="E6615">
        <v>127.76</v>
      </c>
    </row>
    <row r="6616" spans="1:5">
      <c r="A6616" s="339">
        <v>92292</v>
      </c>
      <c r="B6616" s="340" t="s">
        <v>11403</v>
      </c>
      <c r="C6616" s="339" t="s">
        <v>63</v>
      </c>
      <c r="D6616" s="341">
        <v>380.62</v>
      </c>
      <c r="E6616">
        <v>387.23</v>
      </c>
    </row>
    <row r="6617" spans="1:5">
      <c r="A6617" s="339">
        <v>93082</v>
      </c>
      <c r="B6617" s="340" t="s">
        <v>11404</v>
      </c>
      <c r="C6617" s="339" t="s">
        <v>63</v>
      </c>
      <c r="D6617" s="341">
        <v>25.41</v>
      </c>
      <c r="E6617">
        <v>27.77</v>
      </c>
    </row>
    <row r="6618" spans="1:5">
      <c r="A6618" s="339">
        <v>103885</v>
      </c>
      <c r="B6618" s="340" t="s">
        <v>11405</v>
      </c>
      <c r="C6618" s="339" t="s">
        <v>63</v>
      </c>
      <c r="D6618" s="341">
        <v>28.61</v>
      </c>
      <c r="E6618">
        <v>32.49</v>
      </c>
    </row>
    <row r="6619" spans="1:5">
      <c r="A6619" s="339">
        <v>103816</v>
      </c>
      <c r="B6619" s="340" t="s">
        <v>11406</v>
      </c>
      <c r="C6619" s="339" t="s">
        <v>63</v>
      </c>
      <c r="D6619" s="341">
        <v>28.59</v>
      </c>
      <c r="E6619">
        <v>32.43</v>
      </c>
    </row>
    <row r="6620" spans="1:5">
      <c r="A6620" s="339">
        <v>103849</v>
      </c>
      <c r="B6620" s="340" t="s">
        <v>11407</v>
      </c>
      <c r="C6620" s="339" t="s">
        <v>63</v>
      </c>
      <c r="D6620" s="341">
        <v>28.1</v>
      </c>
      <c r="E6620">
        <v>31.73</v>
      </c>
    </row>
    <row r="6621" spans="1:5">
      <c r="A6621" s="339">
        <v>93105</v>
      </c>
      <c r="B6621" s="340" t="s">
        <v>11408</v>
      </c>
      <c r="C6621" s="339" t="s">
        <v>63</v>
      </c>
      <c r="D6621" s="341">
        <v>25.59</v>
      </c>
      <c r="E6621">
        <v>28.04</v>
      </c>
    </row>
    <row r="6622" spans="1:5">
      <c r="A6622" s="339">
        <v>93055</v>
      </c>
      <c r="B6622" s="340" t="s">
        <v>11409</v>
      </c>
      <c r="C6622" s="339" t="s">
        <v>63</v>
      </c>
      <c r="D6622" s="341">
        <v>47.8</v>
      </c>
      <c r="E6622">
        <v>49.22</v>
      </c>
    </row>
    <row r="6623" spans="1:5">
      <c r="A6623" s="339">
        <v>93089</v>
      </c>
      <c r="B6623" s="340" t="s">
        <v>11410</v>
      </c>
      <c r="C6623" s="339" t="s">
        <v>63</v>
      </c>
      <c r="D6623" s="341">
        <v>50.62</v>
      </c>
      <c r="E6623">
        <v>53.35</v>
      </c>
    </row>
    <row r="6624" spans="1:5">
      <c r="A6624" s="339">
        <v>103891</v>
      </c>
      <c r="B6624" s="340" t="s">
        <v>11411</v>
      </c>
      <c r="C6624" s="339" t="s">
        <v>63</v>
      </c>
      <c r="D6624" s="341">
        <v>54.54</v>
      </c>
      <c r="E6624">
        <v>59.12</v>
      </c>
    </row>
    <row r="6625" spans="1:5">
      <c r="A6625" s="339">
        <v>103822</v>
      </c>
      <c r="B6625" s="340" t="s">
        <v>11412</v>
      </c>
      <c r="C6625" s="339" t="s">
        <v>63</v>
      </c>
      <c r="D6625" s="341">
        <v>58.91</v>
      </c>
      <c r="E6625">
        <v>65.510000000000005</v>
      </c>
    </row>
    <row r="6626" spans="1:5">
      <c r="A6626" s="339">
        <v>103855</v>
      </c>
      <c r="B6626" s="340" t="s">
        <v>11413</v>
      </c>
      <c r="C6626" s="339" t="s">
        <v>63</v>
      </c>
      <c r="D6626" s="341">
        <v>55.12</v>
      </c>
      <c r="E6626">
        <v>59.95</v>
      </c>
    </row>
    <row r="6627" spans="1:5">
      <c r="A6627" s="339">
        <v>93112</v>
      </c>
      <c r="B6627" s="340" t="s">
        <v>11414</v>
      </c>
      <c r="C6627" s="339" t="s">
        <v>63</v>
      </c>
      <c r="D6627" s="341">
        <v>52.71</v>
      </c>
      <c r="E6627">
        <v>56.42</v>
      </c>
    </row>
    <row r="6628" spans="1:5">
      <c r="A6628" s="339">
        <v>93060</v>
      </c>
      <c r="B6628" s="340" t="s">
        <v>11415</v>
      </c>
      <c r="C6628" s="339" t="s">
        <v>63</v>
      </c>
      <c r="D6628" s="341">
        <v>83.87</v>
      </c>
      <c r="E6628">
        <v>85.69</v>
      </c>
    </row>
    <row r="6629" spans="1:5">
      <c r="A6629" s="339">
        <v>93094</v>
      </c>
      <c r="B6629" s="340" t="s">
        <v>11416</v>
      </c>
      <c r="C6629" s="339" t="s">
        <v>63</v>
      </c>
      <c r="D6629" s="341">
        <v>86.46</v>
      </c>
      <c r="E6629">
        <v>89.52</v>
      </c>
    </row>
    <row r="6630" spans="1:5">
      <c r="A6630" s="339">
        <v>103897</v>
      </c>
      <c r="B6630" s="340" t="s">
        <v>11417</v>
      </c>
      <c r="C6630" s="339" t="s">
        <v>63</v>
      </c>
      <c r="D6630" s="341">
        <v>91</v>
      </c>
      <c r="E6630">
        <v>96.18</v>
      </c>
    </row>
    <row r="6631" spans="1:5">
      <c r="A6631" s="339">
        <v>103828</v>
      </c>
      <c r="B6631" s="340" t="s">
        <v>11418</v>
      </c>
      <c r="C6631" s="339" t="s">
        <v>63</v>
      </c>
      <c r="D6631" s="341">
        <v>98.62</v>
      </c>
      <c r="E6631">
        <v>107.56</v>
      </c>
    </row>
    <row r="6632" spans="1:5">
      <c r="A6632" s="339">
        <v>103861</v>
      </c>
      <c r="B6632" s="340" t="s">
        <v>11419</v>
      </c>
      <c r="C6632" s="339" t="s">
        <v>63</v>
      </c>
      <c r="D6632" s="341">
        <v>92.51</v>
      </c>
      <c r="E6632">
        <v>98.37</v>
      </c>
    </row>
    <row r="6633" spans="1:5">
      <c r="A6633" s="339">
        <v>93115</v>
      </c>
      <c r="B6633" s="340" t="s">
        <v>11420</v>
      </c>
      <c r="C6633" s="339" t="s">
        <v>63</v>
      </c>
      <c r="D6633" s="341">
        <v>90.2</v>
      </c>
      <c r="E6633">
        <v>94.97</v>
      </c>
    </row>
    <row r="6634" spans="1:5">
      <c r="A6634" s="339">
        <v>93074</v>
      </c>
      <c r="B6634" s="340" t="s">
        <v>11421</v>
      </c>
      <c r="C6634" s="339" t="s">
        <v>63</v>
      </c>
      <c r="D6634" s="341">
        <v>13.9</v>
      </c>
      <c r="E6634">
        <v>17.45</v>
      </c>
    </row>
    <row r="6635" spans="1:5">
      <c r="A6635" s="339">
        <v>103875</v>
      </c>
      <c r="B6635" s="340" t="s">
        <v>11422</v>
      </c>
      <c r="C6635" s="339" t="s">
        <v>63</v>
      </c>
      <c r="D6635" s="341">
        <v>18.71</v>
      </c>
      <c r="E6635">
        <v>24.5</v>
      </c>
    </row>
    <row r="6636" spans="1:5">
      <c r="A6636" s="339">
        <v>103806</v>
      </c>
      <c r="B6636" s="340" t="s">
        <v>11423</v>
      </c>
      <c r="C6636" s="339" t="s">
        <v>63</v>
      </c>
      <c r="D6636" s="341">
        <v>18.64</v>
      </c>
      <c r="E6636">
        <v>24.4</v>
      </c>
    </row>
    <row r="6637" spans="1:5">
      <c r="A6637" s="339">
        <v>103839</v>
      </c>
      <c r="B6637" s="340" t="s">
        <v>11424</v>
      </c>
      <c r="C6637" s="339" t="s">
        <v>63</v>
      </c>
      <c r="D6637" s="341">
        <v>17.93</v>
      </c>
      <c r="E6637">
        <v>23.34</v>
      </c>
    </row>
    <row r="6638" spans="1:5">
      <c r="A6638" s="339">
        <v>93097</v>
      </c>
      <c r="B6638" s="340" t="s">
        <v>11425</v>
      </c>
      <c r="C6638" s="339" t="s">
        <v>63</v>
      </c>
      <c r="D6638" s="341">
        <v>14.17</v>
      </c>
      <c r="E6638">
        <v>17.850000000000001</v>
      </c>
    </row>
    <row r="6639" spans="1:5">
      <c r="A6639" s="339">
        <v>93119</v>
      </c>
      <c r="B6639" s="340" t="s">
        <v>11426</v>
      </c>
      <c r="C6639" s="339" t="s">
        <v>63</v>
      </c>
      <c r="D6639" s="341">
        <v>18.149999999999999</v>
      </c>
      <c r="E6639">
        <v>20.27</v>
      </c>
    </row>
    <row r="6640" spans="1:5">
      <c r="A6640" s="339">
        <v>93076</v>
      </c>
      <c r="B6640" s="340" t="s">
        <v>11427</v>
      </c>
      <c r="C6640" s="339" t="s">
        <v>63</v>
      </c>
      <c r="D6640" s="341">
        <v>22.36</v>
      </c>
      <c r="E6640">
        <v>26.45</v>
      </c>
    </row>
    <row r="6641" spans="1:5">
      <c r="A6641" s="339">
        <v>103878</v>
      </c>
      <c r="B6641" s="340" t="s">
        <v>11428</v>
      </c>
      <c r="C6641" s="339" t="s">
        <v>63</v>
      </c>
      <c r="D6641" s="341">
        <v>28.24</v>
      </c>
      <c r="E6641">
        <v>35.090000000000003</v>
      </c>
    </row>
    <row r="6642" spans="1:5">
      <c r="A6642" s="339">
        <v>103809</v>
      </c>
      <c r="B6642" s="340" t="s">
        <v>11429</v>
      </c>
      <c r="C6642" s="339" t="s">
        <v>63</v>
      </c>
      <c r="D6642" s="341">
        <v>34.72</v>
      </c>
      <c r="E6642">
        <v>44.59</v>
      </c>
    </row>
    <row r="6643" spans="1:5">
      <c r="A6643" s="339">
        <v>103842</v>
      </c>
      <c r="B6643" s="340" t="s">
        <v>11430</v>
      </c>
      <c r="C6643" s="339" t="s">
        <v>63</v>
      </c>
      <c r="D6643" s="341">
        <v>29.06</v>
      </c>
      <c r="E6643">
        <v>36.29</v>
      </c>
    </row>
    <row r="6644" spans="1:5">
      <c r="A6644" s="339">
        <v>93099</v>
      </c>
      <c r="B6644" s="340" t="s">
        <v>11431</v>
      </c>
      <c r="C6644" s="339" t="s">
        <v>63</v>
      </c>
      <c r="D6644" s="341">
        <v>25.48</v>
      </c>
      <c r="E6644">
        <v>31.03</v>
      </c>
    </row>
    <row r="6645" spans="1:5">
      <c r="A6645" s="339">
        <v>93122</v>
      </c>
      <c r="B6645" s="340" t="s">
        <v>11432</v>
      </c>
      <c r="C6645" s="339" t="s">
        <v>63</v>
      </c>
      <c r="D6645" s="341">
        <v>27.34</v>
      </c>
      <c r="E6645">
        <v>30.05</v>
      </c>
    </row>
    <row r="6646" spans="1:5">
      <c r="A6646" s="339">
        <v>93079</v>
      </c>
      <c r="B6646" s="340" t="s">
        <v>11433</v>
      </c>
      <c r="C6646" s="339" t="s">
        <v>63</v>
      </c>
      <c r="D6646" s="341">
        <v>31.22</v>
      </c>
      <c r="E6646">
        <v>35.770000000000003</v>
      </c>
    </row>
    <row r="6647" spans="1:5">
      <c r="A6647" s="339">
        <v>103882</v>
      </c>
      <c r="B6647" s="340" t="s">
        <v>11434</v>
      </c>
      <c r="C6647" s="339" t="s">
        <v>63</v>
      </c>
      <c r="D6647" s="341">
        <v>38.03</v>
      </c>
      <c r="E6647">
        <v>45.77</v>
      </c>
    </row>
    <row r="6648" spans="1:5">
      <c r="A6648" s="339">
        <v>103813</v>
      </c>
      <c r="B6648" s="340" t="s">
        <v>11435</v>
      </c>
      <c r="C6648" s="339" t="s">
        <v>63</v>
      </c>
      <c r="D6648" s="341">
        <v>50.11</v>
      </c>
      <c r="E6648">
        <v>63.5</v>
      </c>
    </row>
    <row r="6649" spans="1:5">
      <c r="A6649" s="339">
        <v>103846</v>
      </c>
      <c r="B6649" s="340" t="s">
        <v>11436</v>
      </c>
      <c r="C6649" s="339" t="s">
        <v>63</v>
      </c>
      <c r="D6649" s="341">
        <v>40.22</v>
      </c>
      <c r="E6649">
        <v>48.98</v>
      </c>
    </row>
    <row r="6650" spans="1:5">
      <c r="A6650" s="339">
        <v>93102</v>
      </c>
      <c r="B6650" s="340" t="s">
        <v>11437</v>
      </c>
      <c r="C6650" s="339" t="s">
        <v>63</v>
      </c>
      <c r="D6650" s="341">
        <v>36.79</v>
      </c>
      <c r="E6650">
        <v>43.92</v>
      </c>
    </row>
    <row r="6651" spans="1:5">
      <c r="A6651" s="339">
        <v>93123</v>
      </c>
      <c r="B6651" s="340" t="s">
        <v>11438</v>
      </c>
      <c r="C6651" s="339" t="s">
        <v>63</v>
      </c>
      <c r="D6651" s="341">
        <v>61.24</v>
      </c>
      <c r="E6651">
        <v>64.680000000000007</v>
      </c>
    </row>
    <row r="6652" spans="1:5">
      <c r="A6652" s="339">
        <v>93124</v>
      </c>
      <c r="B6652" s="340" t="s">
        <v>11439</v>
      </c>
      <c r="C6652" s="339" t="s">
        <v>63</v>
      </c>
      <c r="D6652" s="341">
        <v>96.29</v>
      </c>
      <c r="E6652">
        <v>100.44</v>
      </c>
    </row>
    <row r="6653" spans="1:5">
      <c r="A6653" s="339">
        <v>93125</v>
      </c>
      <c r="B6653" s="340" t="s">
        <v>11440</v>
      </c>
      <c r="C6653" s="339" t="s">
        <v>63</v>
      </c>
      <c r="D6653" s="341">
        <v>141.66999999999999</v>
      </c>
      <c r="E6653">
        <v>147.04</v>
      </c>
    </row>
    <row r="6654" spans="1:5">
      <c r="A6654" s="339">
        <v>93126</v>
      </c>
      <c r="B6654" s="340" t="s">
        <v>11441</v>
      </c>
      <c r="C6654" s="339" t="s">
        <v>63</v>
      </c>
      <c r="D6654" s="341">
        <v>313.58</v>
      </c>
      <c r="E6654">
        <v>320.19</v>
      </c>
    </row>
    <row r="6655" spans="1:5">
      <c r="A6655" s="339">
        <v>93063</v>
      </c>
      <c r="B6655" s="340" t="s">
        <v>11442</v>
      </c>
      <c r="C6655" s="339" t="s">
        <v>63</v>
      </c>
      <c r="D6655" s="341">
        <v>699.09</v>
      </c>
      <c r="E6655">
        <v>701.4</v>
      </c>
    </row>
    <row r="6656" spans="1:5">
      <c r="A6656" s="339">
        <v>93066</v>
      </c>
      <c r="B6656" s="340" t="s">
        <v>11443</v>
      </c>
      <c r="C6656" s="339" t="s">
        <v>63</v>
      </c>
      <c r="D6656" s="341">
        <v>877.33</v>
      </c>
      <c r="E6656">
        <v>880.11</v>
      </c>
    </row>
    <row r="6657" spans="1:5">
      <c r="A6657" s="339">
        <v>93069</v>
      </c>
      <c r="B6657" s="340" t="s">
        <v>11444</v>
      </c>
      <c r="C6657" s="339" t="s">
        <v>63</v>
      </c>
      <c r="D6657" s="341">
        <v>1216.17</v>
      </c>
      <c r="E6657">
        <v>1219.76</v>
      </c>
    </row>
    <row r="6658" spans="1:5">
      <c r="A6658" s="339">
        <v>93072</v>
      </c>
      <c r="B6658" s="340" t="s">
        <v>11445</v>
      </c>
      <c r="C6658" s="339" t="s">
        <v>63</v>
      </c>
      <c r="D6658" s="341">
        <v>1605.04</v>
      </c>
      <c r="E6658">
        <v>1609.46</v>
      </c>
    </row>
    <row r="6659" spans="1:5">
      <c r="A6659" s="339">
        <v>93083</v>
      </c>
      <c r="B6659" s="340" t="s">
        <v>11446</v>
      </c>
      <c r="C6659" s="339" t="s">
        <v>63</v>
      </c>
      <c r="D6659" s="341">
        <v>480.13</v>
      </c>
      <c r="E6659">
        <v>482.49</v>
      </c>
    </row>
    <row r="6660" spans="1:5">
      <c r="A6660" s="339">
        <v>103886</v>
      </c>
      <c r="B6660" s="340" t="s">
        <v>11447</v>
      </c>
      <c r="C6660" s="339" t="s">
        <v>63</v>
      </c>
      <c r="D6660" s="341">
        <v>483.33</v>
      </c>
      <c r="E6660">
        <v>487.21</v>
      </c>
    </row>
    <row r="6661" spans="1:5">
      <c r="A6661" s="339">
        <v>103817</v>
      </c>
      <c r="B6661" s="340" t="s">
        <v>11448</v>
      </c>
      <c r="C6661" s="339" t="s">
        <v>63</v>
      </c>
      <c r="D6661" s="341">
        <v>483.31</v>
      </c>
      <c r="E6661">
        <v>487.15</v>
      </c>
    </row>
    <row r="6662" spans="1:5">
      <c r="A6662" s="339">
        <v>103850</v>
      </c>
      <c r="B6662" s="340" t="s">
        <v>11449</v>
      </c>
      <c r="C6662" s="339" t="s">
        <v>63</v>
      </c>
      <c r="D6662" s="341">
        <v>482.82</v>
      </c>
      <c r="E6662">
        <v>486.45</v>
      </c>
    </row>
    <row r="6663" spans="1:5">
      <c r="A6663" s="339">
        <v>93106</v>
      </c>
      <c r="B6663" s="340" t="s">
        <v>11450</v>
      </c>
      <c r="C6663" s="339" t="s">
        <v>63</v>
      </c>
      <c r="D6663" s="341">
        <v>480.31</v>
      </c>
      <c r="E6663">
        <v>482.76</v>
      </c>
    </row>
    <row r="6664" spans="1:5">
      <c r="A6664" s="339">
        <v>93052</v>
      </c>
      <c r="B6664" s="340" t="s">
        <v>11451</v>
      </c>
      <c r="C6664" s="339" t="s">
        <v>63</v>
      </c>
      <c r="D6664" s="341">
        <v>554.58000000000004</v>
      </c>
      <c r="E6664">
        <v>556</v>
      </c>
    </row>
    <row r="6665" spans="1:5">
      <c r="A6665" s="339">
        <v>93086</v>
      </c>
      <c r="B6665" s="340" t="s">
        <v>11452</v>
      </c>
      <c r="C6665" s="339" t="s">
        <v>63</v>
      </c>
      <c r="D6665" s="341">
        <v>557.4</v>
      </c>
      <c r="E6665">
        <v>560.13</v>
      </c>
    </row>
    <row r="6666" spans="1:5">
      <c r="A6666" s="339">
        <v>103890</v>
      </c>
      <c r="B6666" s="340" t="s">
        <v>11453</v>
      </c>
      <c r="C6666" s="339" t="s">
        <v>63</v>
      </c>
      <c r="D6666" s="341">
        <v>561.32000000000005</v>
      </c>
      <c r="E6666">
        <v>565.9</v>
      </c>
    </row>
    <row r="6667" spans="1:5">
      <c r="A6667" s="339">
        <v>103821</v>
      </c>
      <c r="B6667" s="340" t="s">
        <v>11454</v>
      </c>
      <c r="C6667" s="339" t="s">
        <v>63</v>
      </c>
      <c r="D6667" s="341">
        <v>565.69000000000005</v>
      </c>
      <c r="E6667">
        <v>572.29</v>
      </c>
    </row>
    <row r="6668" spans="1:5">
      <c r="A6668" s="339">
        <v>103854</v>
      </c>
      <c r="B6668" s="340" t="s">
        <v>11455</v>
      </c>
      <c r="C6668" s="339" t="s">
        <v>63</v>
      </c>
      <c r="D6668" s="341">
        <v>561.9</v>
      </c>
      <c r="E6668">
        <v>566.73</v>
      </c>
    </row>
    <row r="6669" spans="1:5">
      <c r="A6669" s="339">
        <v>93109</v>
      </c>
      <c r="B6669" s="340" t="s">
        <v>11456</v>
      </c>
      <c r="C6669" s="339" t="s">
        <v>63</v>
      </c>
      <c r="D6669" s="341">
        <v>559.49</v>
      </c>
      <c r="E6669">
        <v>563.20000000000005</v>
      </c>
    </row>
    <row r="6670" spans="1:5">
      <c r="A6670" s="339">
        <v>93058</v>
      </c>
      <c r="B6670" s="340" t="s">
        <v>11457</v>
      </c>
      <c r="C6670" s="339" t="s">
        <v>63</v>
      </c>
      <c r="D6670" s="341">
        <v>610.1</v>
      </c>
      <c r="E6670">
        <v>611.91999999999996</v>
      </c>
    </row>
    <row r="6671" spans="1:5">
      <c r="A6671" s="339">
        <v>93092</v>
      </c>
      <c r="B6671" s="340" t="s">
        <v>11458</v>
      </c>
      <c r="C6671" s="339" t="s">
        <v>63</v>
      </c>
      <c r="D6671" s="341">
        <v>612.69000000000005</v>
      </c>
      <c r="E6671">
        <v>615.75</v>
      </c>
    </row>
    <row r="6672" spans="1:5">
      <c r="A6672" s="339">
        <v>103898</v>
      </c>
      <c r="B6672" s="340" t="s">
        <v>11459</v>
      </c>
      <c r="C6672" s="339" t="s">
        <v>63</v>
      </c>
      <c r="D6672" s="341">
        <v>617.23</v>
      </c>
      <c r="E6672">
        <v>622.41</v>
      </c>
    </row>
    <row r="6673" spans="1:5">
      <c r="A6673" s="339">
        <v>103829</v>
      </c>
      <c r="B6673" s="340" t="s">
        <v>11460</v>
      </c>
      <c r="C6673" s="339" t="s">
        <v>63</v>
      </c>
      <c r="D6673" s="341">
        <v>624.85</v>
      </c>
      <c r="E6673">
        <v>633.79</v>
      </c>
    </row>
    <row r="6674" spans="1:5">
      <c r="A6674" s="339">
        <v>103862</v>
      </c>
      <c r="B6674" s="340" t="s">
        <v>11461</v>
      </c>
      <c r="C6674" s="339" t="s">
        <v>63</v>
      </c>
      <c r="D6674" s="341">
        <v>618.74</v>
      </c>
      <c r="E6674">
        <v>624.6</v>
      </c>
    </row>
    <row r="6675" spans="1:5">
      <c r="A6675" s="339">
        <v>93116</v>
      </c>
      <c r="B6675" s="340" t="s">
        <v>11462</v>
      </c>
      <c r="C6675" s="339" t="s">
        <v>63</v>
      </c>
      <c r="D6675" s="341">
        <v>616.42999999999995</v>
      </c>
      <c r="E6675">
        <v>621.20000000000005</v>
      </c>
    </row>
    <row r="6676" spans="1:5">
      <c r="A6676" s="339">
        <v>92314</v>
      </c>
      <c r="B6676" s="340" t="s">
        <v>11463</v>
      </c>
      <c r="C6676" s="339" t="s">
        <v>63</v>
      </c>
      <c r="D6676" s="341">
        <v>9.02</v>
      </c>
      <c r="E6676">
        <v>11.38</v>
      </c>
    </row>
    <row r="6677" spans="1:5">
      <c r="A6677" s="339">
        <v>103883</v>
      </c>
      <c r="B6677" s="340" t="s">
        <v>11464</v>
      </c>
      <c r="C6677" s="339" t="s">
        <v>63</v>
      </c>
      <c r="D6677" s="341">
        <v>12.22</v>
      </c>
      <c r="E6677">
        <v>16.100000000000001</v>
      </c>
    </row>
    <row r="6678" spans="1:5">
      <c r="A6678" s="339">
        <v>103814</v>
      </c>
      <c r="B6678" s="340" t="s">
        <v>11465</v>
      </c>
      <c r="C6678" s="339" t="s">
        <v>63</v>
      </c>
      <c r="D6678" s="341">
        <v>12.2</v>
      </c>
      <c r="E6678">
        <v>16.04</v>
      </c>
    </row>
    <row r="6679" spans="1:5">
      <c r="A6679" s="339">
        <v>103847</v>
      </c>
      <c r="B6679" s="340" t="s">
        <v>11466</v>
      </c>
      <c r="C6679" s="339" t="s">
        <v>63</v>
      </c>
      <c r="D6679" s="341">
        <v>11.71</v>
      </c>
      <c r="E6679">
        <v>15.34</v>
      </c>
    </row>
    <row r="6680" spans="1:5">
      <c r="A6680" s="339">
        <v>92329</v>
      </c>
      <c r="B6680" s="340" t="s">
        <v>11467</v>
      </c>
      <c r="C6680" s="339" t="s">
        <v>63</v>
      </c>
      <c r="D6680" s="341">
        <v>9.1999999999999993</v>
      </c>
      <c r="E6680">
        <v>11.65</v>
      </c>
    </row>
    <row r="6681" spans="1:5">
      <c r="A6681" s="339">
        <v>92293</v>
      </c>
      <c r="B6681" s="340" t="s">
        <v>11468</v>
      </c>
      <c r="C6681" s="339" t="s">
        <v>63</v>
      </c>
      <c r="D6681" s="341">
        <v>10.45</v>
      </c>
      <c r="E6681">
        <v>11.87</v>
      </c>
    </row>
    <row r="6682" spans="1:5">
      <c r="A6682" s="339">
        <v>92315</v>
      </c>
      <c r="B6682" s="340" t="s">
        <v>11469</v>
      </c>
      <c r="C6682" s="339" t="s">
        <v>63</v>
      </c>
      <c r="D6682" s="341">
        <v>13.27</v>
      </c>
      <c r="E6682">
        <v>16</v>
      </c>
    </row>
    <row r="6683" spans="1:5">
      <c r="A6683" s="339">
        <v>103888</v>
      </c>
      <c r="B6683" s="340" t="s">
        <v>11470</v>
      </c>
      <c r="C6683" s="339" t="s">
        <v>63</v>
      </c>
      <c r="D6683" s="341">
        <v>17.190000000000001</v>
      </c>
      <c r="E6683">
        <v>21.77</v>
      </c>
    </row>
    <row r="6684" spans="1:5">
      <c r="A6684" s="339">
        <v>103819</v>
      </c>
      <c r="B6684" s="340" t="s">
        <v>11471</v>
      </c>
      <c r="C6684" s="339" t="s">
        <v>63</v>
      </c>
      <c r="D6684" s="341">
        <v>21.56</v>
      </c>
      <c r="E6684">
        <v>28.16</v>
      </c>
    </row>
    <row r="6685" spans="1:5">
      <c r="A6685" s="339">
        <v>103852</v>
      </c>
      <c r="B6685" s="340" t="s">
        <v>11472</v>
      </c>
      <c r="C6685" s="339" t="s">
        <v>63</v>
      </c>
      <c r="D6685" s="341">
        <v>17.77</v>
      </c>
      <c r="E6685">
        <v>22.6</v>
      </c>
    </row>
    <row r="6686" spans="1:5">
      <c r="A6686" s="339">
        <v>92330</v>
      </c>
      <c r="B6686" s="340" t="s">
        <v>11473</v>
      </c>
      <c r="C6686" s="339" t="s">
        <v>63</v>
      </c>
      <c r="D6686" s="341">
        <v>15.36</v>
      </c>
      <c r="E6686">
        <v>19.07</v>
      </c>
    </row>
    <row r="6687" spans="1:5">
      <c r="A6687" s="339">
        <v>92294</v>
      </c>
      <c r="B6687" s="340" t="s">
        <v>11474</v>
      </c>
      <c r="C6687" s="339" t="s">
        <v>63</v>
      </c>
      <c r="D6687" s="341">
        <v>17.78</v>
      </c>
      <c r="E6687">
        <v>19.600000000000001</v>
      </c>
    </row>
    <row r="6688" spans="1:5">
      <c r="A6688" s="339">
        <v>92316</v>
      </c>
      <c r="B6688" s="340" t="s">
        <v>11475</v>
      </c>
      <c r="C6688" s="339" t="s">
        <v>63</v>
      </c>
      <c r="D6688" s="341">
        <v>20.37</v>
      </c>
      <c r="E6688">
        <v>23.43</v>
      </c>
    </row>
    <row r="6689" spans="1:5">
      <c r="A6689" s="339">
        <v>103895</v>
      </c>
      <c r="B6689" s="340" t="s">
        <v>11476</v>
      </c>
      <c r="C6689" s="339" t="s">
        <v>63</v>
      </c>
      <c r="D6689" s="341">
        <v>24.91</v>
      </c>
      <c r="E6689">
        <v>30.09</v>
      </c>
    </row>
    <row r="6690" spans="1:5">
      <c r="A6690" s="339">
        <v>103826</v>
      </c>
      <c r="B6690" s="340" t="s">
        <v>11477</v>
      </c>
      <c r="C6690" s="339" t="s">
        <v>63</v>
      </c>
      <c r="D6690" s="341">
        <v>32.53</v>
      </c>
      <c r="E6690">
        <v>41.47</v>
      </c>
    </row>
    <row r="6691" spans="1:5">
      <c r="A6691" s="339">
        <v>103859</v>
      </c>
      <c r="B6691" s="340" t="s">
        <v>11478</v>
      </c>
      <c r="C6691" s="339" t="s">
        <v>63</v>
      </c>
      <c r="D6691" s="341">
        <v>26.42</v>
      </c>
      <c r="E6691">
        <v>32.28</v>
      </c>
    </row>
    <row r="6692" spans="1:5">
      <c r="A6692" s="339">
        <v>92331</v>
      </c>
      <c r="B6692" s="340" t="s">
        <v>11479</v>
      </c>
      <c r="C6692" s="339" t="s">
        <v>63</v>
      </c>
      <c r="D6692" s="341">
        <v>24.11</v>
      </c>
      <c r="E6692">
        <v>28.88</v>
      </c>
    </row>
    <row r="6693" spans="1:5">
      <c r="A6693" s="339">
        <v>92295</v>
      </c>
      <c r="B6693" s="340" t="s">
        <v>11480</v>
      </c>
      <c r="C6693" s="339" t="s">
        <v>63</v>
      </c>
      <c r="D6693" s="341">
        <v>33.68</v>
      </c>
      <c r="E6693">
        <v>35.99</v>
      </c>
    </row>
    <row r="6694" spans="1:5">
      <c r="A6694" s="339">
        <v>92296</v>
      </c>
      <c r="B6694" s="340" t="s">
        <v>11481</v>
      </c>
      <c r="C6694" s="339" t="s">
        <v>63</v>
      </c>
      <c r="D6694" s="341">
        <v>44.66</v>
      </c>
      <c r="E6694">
        <v>47.44</v>
      </c>
    </row>
    <row r="6695" spans="1:5">
      <c r="A6695" s="339">
        <v>92297</v>
      </c>
      <c r="B6695" s="340" t="s">
        <v>11482</v>
      </c>
      <c r="C6695" s="339" t="s">
        <v>63</v>
      </c>
      <c r="D6695" s="341">
        <v>69.430000000000007</v>
      </c>
      <c r="E6695">
        <v>73.02</v>
      </c>
    </row>
    <row r="6696" spans="1:5">
      <c r="A6696" s="339">
        <v>92298</v>
      </c>
      <c r="B6696" s="340" t="s">
        <v>11483</v>
      </c>
      <c r="C6696" s="339" t="s">
        <v>63</v>
      </c>
      <c r="D6696" s="341">
        <v>195.91</v>
      </c>
      <c r="E6696">
        <v>200.33</v>
      </c>
    </row>
    <row r="6697" spans="1:5">
      <c r="A6697" s="339">
        <v>93080</v>
      </c>
      <c r="B6697" s="340" t="s">
        <v>11484</v>
      </c>
      <c r="C6697" s="339" t="s">
        <v>63</v>
      </c>
      <c r="D6697" s="341">
        <v>9.0500000000000007</v>
      </c>
      <c r="E6697">
        <v>11.41</v>
      </c>
    </row>
    <row r="6698" spans="1:5">
      <c r="A6698" s="339">
        <v>103884</v>
      </c>
      <c r="B6698" s="340" t="s">
        <v>11485</v>
      </c>
      <c r="C6698" s="339" t="s">
        <v>63</v>
      </c>
      <c r="D6698" s="341">
        <v>12.25</v>
      </c>
      <c r="E6698">
        <v>16.13</v>
      </c>
    </row>
    <row r="6699" spans="1:5">
      <c r="A6699" s="339">
        <v>103815</v>
      </c>
      <c r="B6699" s="340" t="s">
        <v>11486</v>
      </c>
      <c r="C6699" s="339" t="s">
        <v>63</v>
      </c>
      <c r="D6699" s="341">
        <v>12.23</v>
      </c>
      <c r="E6699">
        <v>16.07</v>
      </c>
    </row>
    <row r="6700" spans="1:5">
      <c r="A6700" s="339">
        <v>103848</v>
      </c>
      <c r="B6700" s="340" t="s">
        <v>11487</v>
      </c>
      <c r="C6700" s="339" t="s">
        <v>63</v>
      </c>
      <c r="D6700" s="341">
        <v>11.74</v>
      </c>
      <c r="E6700">
        <v>15.37</v>
      </c>
    </row>
    <row r="6701" spans="1:5">
      <c r="A6701" s="339">
        <v>93103</v>
      </c>
      <c r="B6701" s="340" t="s">
        <v>11488</v>
      </c>
      <c r="C6701" s="339" t="s">
        <v>63</v>
      </c>
      <c r="D6701" s="341">
        <v>9.23</v>
      </c>
      <c r="E6701">
        <v>11.68</v>
      </c>
    </row>
    <row r="6702" spans="1:5">
      <c r="A6702" s="339">
        <v>93050</v>
      </c>
      <c r="B6702" s="340" t="s">
        <v>11489</v>
      </c>
      <c r="C6702" s="339" t="s">
        <v>63</v>
      </c>
      <c r="D6702" s="341">
        <v>11.86</v>
      </c>
      <c r="E6702">
        <v>13.28</v>
      </c>
    </row>
    <row r="6703" spans="1:5">
      <c r="A6703" s="339">
        <v>93084</v>
      </c>
      <c r="B6703" s="340" t="s">
        <v>11490</v>
      </c>
      <c r="C6703" s="339" t="s">
        <v>63</v>
      </c>
      <c r="D6703" s="341">
        <v>14.68</v>
      </c>
      <c r="E6703">
        <v>17.41</v>
      </c>
    </row>
    <row r="6704" spans="1:5">
      <c r="A6704" s="339">
        <v>103889</v>
      </c>
      <c r="B6704" s="340" t="s">
        <v>11491</v>
      </c>
      <c r="C6704" s="339" t="s">
        <v>63</v>
      </c>
      <c r="D6704" s="341">
        <v>18.600000000000001</v>
      </c>
      <c r="E6704">
        <v>23.18</v>
      </c>
    </row>
    <row r="6705" spans="1:5">
      <c r="A6705" s="339">
        <v>103820</v>
      </c>
      <c r="B6705" s="340" t="s">
        <v>11492</v>
      </c>
      <c r="C6705" s="339" t="s">
        <v>63</v>
      </c>
      <c r="D6705" s="341">
        <v>22.97</v>
      </c>
      <c r="E6705">
        <v>29.57</v>
      </c>
    </row>
    <row r="6706" spans="1:5">
      <c r="A6706" s="339">
        <v>103853</v>
      </c>
      <c r="B6706" s="340" t="s">
        <v>11493</v>
      </c>
      <c r="C6706" s="339" t="s">
        <v>63</v>
      </c>
      <c r="D6706" s="341">
        <v>19.18</v>
      </c>
      <c r="E6706">
        <v>24.01</v>
      </c>
    </row>
    <row r="6707" spans="1:5">
      <c r="A6707" s="339">
        <v>93107</v>
      </c>
      <c r="B6707" s="340" t="s">
        <v>11494</v>
      </c>
      <c r="C6707" s="339" t="s">
        <v>63</v>
      </c>
      <c r="D6707" s="341">
        <v>16.77</v>
      </c>
      <c r="E6707">
        <v>20.48</v>
      </c>
    </row>
    <row r="6708" spans="1:5">
      <c r="A6708" s="339">
        <v>93056</v>
      </c>
      <c r="B6708" s="340" t="s">
        <v>11495</v>
      </c>
      <c r="C6708" s="339" t="s">
        <v>63</v>
      </c>
      <c r="D6708" s="341">
        <v>17.78</v>
      </c>
      <c r="E6708">
        <v>19.600000000000001</v>
      </c>
    </row>
    <row r="6709" spans="1:5">
      <c r="A6709" s="339">
        <v>93090</v>
      </c>
      <c r="B6709" s="340" t="s">
        <v>11496</v>
      </c>
      <c r="C6709" s="339" t="s">
        <v>63</v>
      </c>
      <c r="D6709" s="341">
        <v>20.37</v>
      </c>
      <c r="E6709">
        <v>23.43</v>
      </c>
    </row>
    <row r="6710" spans="1:5">
      <c r="A6710" s="339">
        <v>103896</v>
      </c>
      <c r="B6710" s="340" t="s">
        <v>11497</v>
      </c>
      <c r="C6710" s="339" t="s">
        <v>63</v>
      </c>
      <c r="D6710" s="341">
        <v>24.91</v>
      </c>
      <c r="E6710">
        <v>30.09</v>
      </c>
    </row>
    <row r="6711" spans="1:5">
      <c r="A6711" s="339">
        <v>103827</v>
      </c>
      <c r="B6711" s="340" t="s">
        <v>11498</v>
      </c>
      <c r="C6711" s="339" t="s">
        <v>63</v>
      </c>
      <c r="D6711" s="341">
        <v>32.53</v>
      </c>
      <c r="E6711">
        <v>41.47</v>
      </c>
    </row>
    <row r="6712" spans="1:5">
      <c r="A6712" s="339">
        <v>103860</v>
      </c>
      <c r="B6712" s="340" t="s">
        <v>11499</v>
      </c>
      <c r="C6712" s="339" t="s">
        <v>63</v>
      </c>
      <c r="D6712" s="341">
        <v>26.42</v>
      </c>
      <c r="E6712">
        <v>32.28</v>
      </c>
    </row>
    <row r="6713" spans="1:5">
      <c r="A6713" s="339">
        <v>93113</v>
      </c>
      <c r="B6713" s="340" t="s">
        <v>11500</v>
      </c>
      <c r="C6713" s="339" t="s">
        <v>63</v>
      </c>
      <c r="D6713" s="341">
        <v>24.11</v>
      </c>
      <c r="E6713">
        <v>28.88</v>
      </c>
    </row>
    <row r="6714" spans="1:5">
      <c r="A6714" s="339">
        <v>93061</v>
      </c>
      <c r="B6714" s="340" t="s">
        <v>11501</v>
      </c>
      <c r="C6714" s="339" t="s">
        <v>63</v>
      </c>
      <c r="D6714" s="341">
        <v>33.82</v>
      </c>
      <c r="E6714">
        <v>36.130000000000003</v>
      </c>
    </row>
    <row r="6715" spans="1:5">
      <c r="A6715" s="339">
        <v>93064</v>
      </c>
      <c r="B6715" s="340" t="s">
        <v>11502</v>
      </c>
      <c r="C6715" s="339" t="s">
        <v>63</v>
      </c>
      <c r="D6715" s="341">
        <v>51.99</v>
      </c>
      <c r="E6715">
        <v>54.77</v>
      </c>
    </row>
    <row r="6716" spans="1:5">
      <c r="A6716" s="339">
        <v>93067</v>
      </c>
      <c r="B6716" s="340" t="s">
        <v>11503</v>
      </c>
      <c r="C6716" s="339" t="s">
        <v>63</v>
      </c>
      <c r="D6716" s="341">
        <v>77.400000000000006</v>
      </c>
      <c r="E6716">
        <v>80.989999999999995</v>
      </c>
    </row>
    <row r="6717" spans="1:5">
      <c r="A6717" s="339">
        <v>93070</v>
      </c>
      <c r="B6717" s="340" t="s">
        <v>11504</v>
      </c>
      <c r="C6717" s="339" t="s">
        <v>63</v>
      </c>
      <c r="D6717" s="341">
        <v>195.91</v>
      </c>
      <c r="E6717">
        <v>200.33</v>
      </c>
    </row>
    <row r="6718" spans="1:5">
      <c r="A6718" s="339">
        <v>93117</v>
      </c>
      <c r="B6718" s="340" t="s">
        <v>11505</v>
      </c>
      <c r="C6718" s="339" t="s">
        <v>63</v>
      </c>
      <c r="D6718" s="341">
        <v>61.63</v>
      </c>
      <c r="E6718">
        <v>64.97</v>
      </c>
    </row>
    <row r="6719" spans="1:5">
      <c r="A6719" s="339">
        <v>93118</v>
      </c>
      <c r="B6719" s="340" t="s">
        <v>11506</v>
      </c>
      <c r="C6719" s="339" t="s">
        <v>63</v>
      </c>
      <c r="D6719" s="341">
        <v>90.84</v>
      </c>
      <c r="E6719">
        <v>95.91</v>
      </c>
    </row>
    <row r="6720" spans="1:5">
      <c r="A6720" s="339">
        <v>92317</v>
      </c>
      <c r="B6720" s="340" t="s">
        <v>11507</v>
      </c>
      <c r="C6720" s="339" t="s">
        <v>63</v>
      </c>
      <c r="D6720" s="341">
        <v>18.940000000000001</v>
      </c>
      <c r="E6720">
        <v>23.66</v>
      </c>
    </row>
    <row r="6721" spans="1:5">
      <c r="A6721" s="339">
        <v>92332</v>
      </c>
      <c r="B6721" s="340" t="s">
        <v>11508</v>
      </c>
      <c r="C6721" s="339" t="s">
        <v>63</v>
      </c>
      <c r="D6721" s="341">
        <v>19.29</v>
      </c>
      <c r="E6721">
        <v>24.18</v>
      </c>
    </row>
    <row r="6722" spans="1:5">
      <c r="A6722" s="339">
        <v>92299</v>
      </c>
      <c r="B6722" s="340" t="s">
        <v>11509</v>
      </c>
      <c r="C6722" s="339" t="s">
        <v>63</v>
      </c>
      <c r="D6722" s="341">
        <v>24.29</v>
      </c>
      <c r="E6722">
        <v>27.12</v>
      </c>
    </row>
    <row r="6723" spans="1:5">
      <c r="A6723" s="339">
        <v>92318</v>
      </c>
      <c r="B6723" s="340" t="s">
        <v>11510</v>
      </c>
      <c r="C6723" s="339" t="s">
        <v>63</v>
      </c>
      <c r="D6723" s="341">
        <v>29.91</v>
      </c>
      <c r="E6723">
        <v>35.36</v>
      </c>
    </row>
    <row r="6724" spans="1:5">
      <c r="A6724" s="339">
        <v>103833</v>
      </c>
      <c r="B6724" s="340" t="s">
        <v>11511</v>
      </c>
      <c r="C6724" s="339" t="s">
        <v>63</v>
      </c>
      <c r="D6724" s="341">
        <v>46.43</v>
      </c>
      <c r="E6724">
        <v>59.59</v>
      </c>
    </row>
    <row r="6725" spans="1:5">
      <c r="A6725" s="339">
        <v>92333</v>
      </c>
      <c r="B6725" s="340" t="s">
        <v>11512</v>
      </c>
      <c r="C6725" s="339" t="s">
        <v>63</v>
      </c>
      <c r="D6725" s="341">
        <v>34.08</v>
      </c>
      <c r="E6725">
        <v>41.47</v>
      </c>
    </row>
    <row r="6726" spans="1:5">
      <c r="A6726" s="339">
        <v>92300</v>
      </c>
      <c r="B6726" s="340" t="s">
        <v>11513</v>
      </c>
      <c r="C6726" s="339" t="s">
        <v>63</v>
      </c>
      <c r="D6726" s="341">
        <v>37.119999999999997</v>
      </c>
      <c r="E6726">
        <v>40.75</v>
      </c>
    </row>
    <row r="6727" spans="1:5">
      <c r="A6727" s="339">
        <v>92319</v>
      </c>
      <c r="B6727" s="340" t="s">
        <v>11514</v>
      </c>
      <c r="C6727" s="339" t="s">
        <v>63</v>
      </c>
      <c r="D6727" s="341">
        <v>42.31</v>
      </c>
      <c r="E6727">
        <v>48.37</v>
      </c>
    </row>
    <row r="6728" spans="1:5">
      <c r="A6728" s="339">
        <v>92334</v>
      </c>
      <c r="B6728" s="340" t="s">
        <v>11515</v>
      </c>
      <c r="C6728" s="339" t="s">
        <v>63</v>
      </c>
      <c r="D6728" s="341">
        <v>49.73</v>
      </c>
      <c r="E6728">
        <v>59.26</v>
      </c>
    </row>
    <row r="6729" spans="1:5">
      <c r="A6729" s="339">
        <v>92301</v>
      </c>
      <c r="B6729" s="340" t="s">
        <v>11516</v>
      </c>
      <c r="C6729" s="339" t="s">
        <v>63</v>
      </c>
      <c r="D6729" s="341">
        <v>73.849999999999994</v>
      </c>
      <c r="E6729">
        <v>78.430000000000007</v>
      </c>
    </row>
    <row r="6730" spans="1:5">
      <c r="A6730" s="339">
        <v>92302</v>
      </c>
      <c r="B6730" s="340" t="s">
        <v>11517</v>
      </c>
      <c r="C6730" s="339" t="s">
        <v>63</v>
      </c>
      <c r="D6730" s="341">
        <v>97.65</v>
      </c>
      <c r="E6730">
        <v>103.19</v>
      </c>
    </row>
    <row r="6731" spans="1:5">
      <c r="A6731" s="339">
        <v>92303</v>
      </c>
      <c r="B6731" s="340" t="s">
        <v>11518</v>
      </c>
      <c r="C6731" s="339" t="s">
        <v>63</v>
      </c>
      <c r="D6731" s="341">
        <v>179.68</v>
      </c>
      <c r="E6731">
        <v>186.85</v>
      </c>
    </row>
    <row r="6732" spans="1:5">
      <c r="A6732" s="339">
        <v>92304</v>
      </c>
      <c r="B6732" s="340" t="s">
        <v>11519</v>
      </c>
      <c r="C6732" s="339" t="s">
        <v>63</v>
      </c>
      <c r="D6732" s="341">
        <v>467.9</v>
      </c>
      <c r="E6732">
        <v>476.71</v>
      </c>
    </row>
    <row r="6733" spans="1:5">
      <c r="A6733" s="339">
        <v>103835</v>
      </c>
      <c r="B6733" s="340" t="s">
        <v>11520</v>
      </c>
      <c r="C6733" s="339" t="s">
        <v>202</v>
      </c>
      <c r="D6733" s="341">
        <v>66.37</v>
      </c>
      <c r="E6733">
        <v>73.22</v>
      </c>
    </row>
    <row r="6734" spans="1:5">
      <c r="A6734" s="339">
        <v>92308</v>
      </c>
      <c r="B6734" s="340" t="s">
        <v>11521</v>
      </c>
      <c r="C6734" s="339" t="s">
        <v>202</v>
      </c>
      <c r="D6734" s="341">
        <v>67.87</v>
      </c>
      <c r="E6734">
        <v>59.43</v>
      </c>
    </row>
    <row r="6735" spans="1:5">
      <c r="A6735" s="339">
        <v>103871</v>
      </c>
      <c r="B6735" s="340" t="s">
        <v>11522</v>
      </c>
      <c r="C6735" s="339" t="s">
        <v>202</v>
      </c>
      <c r="D6735" s="341">
        <v>77.2</v>
      </c>
      <c r="E6735">
        <v>73.150000000000006</v>
      </c>
    </row>
    <row r="6736" spans="1:5">
      <c r="A6736" s="339">
        <v>92323</v>
      </c>
      <c r="B6736" s="340" t="s">
        <v>11523</v>
      </c>
      <c r="C6736" s="339" t="s">
        <v>202</v>
      </c>
      <c r="D6736" s="341">
        <v>76.680000000000007</v>
      </c>
      <c r="E6736">
        <v>72.39</v>
      </c>
    </row>
    <row r="6737" spans="1:5">
      <c r="A6737" s="339">
        <v>92305</v>
      </c>
      <c r="B6737" s="340" t="s">
        <v>11524</v>
      </c>
      <c r="C6737" s="339" t="s">
        <v>202</v>
      </c>
      <c r="D6737" s="341">
        <v>40.26</v>
      </c>
      <c r="E6737">
        <v>43.46</v>
      </c>
    </row>
    <row r="6738" spans="1:5">
      <c r="A6738" s="339">
        <v>103868</v>
      </c>
      <c r="B6738" s="340" t="s">
        <v>11525</v>
      </c>
      <c r="C6738" s="339" t="s">
        <v>202</v>
      </c>
      <c r="D6738" s="341">
        <v>52.47</v>
      </c>
      <c r="E6738">
        <v>61.44</v>
      </c>
    </row>
    <row r="6739" spans="1:5">
      <c r="A6739" s="339">
        <v>103802</v>
      </c>
      <c r="B6739" s="340" t="s">
        <v>11526</v>
      </c>
      <c r="C6739" s="339" t="s">
        <v>202</v>
      </c>
      <c r="D6739" s="341">
        <v>42.47</v>
      </c>
      <c r="E6739">
        <v>46.73</v>
      </c>
    </row>
    <row r="6740" spans="1:5">
      <c r="A6740" s="339">
        <v>92320</v>
      </c>
      <c r="B6740" s="340" t="s">
        <v>11527</v>
      </c>
      <c r="C6740" s="339" t="s">
        <v>202</v>
      </c>
      <c r="D6740" s="341">
        <v>51.84</v>
      </c>
      <c r="E6740">
        <v>60.51</v>
      </c>
    </row>
    <row r="6741" spans="1:5">
      <c r="A6741" s="339">
        <v>97335</v>
      </c>
      <c r="B6741" s="340" t="s">
        <v>11528</v>
      </c>
      <c r="C6741" s="339" t="s">
        <v>202</v>
      </c>
      <c r="D6741" s="341">
        <v>86.05</v>
      </c>
      <c r="E6741">
        <v>87.08</v>
      </c>
    </row>
    <row r="6742" spans="1:5">
      <c r="A6742" s="339">
        <v>103836</v>
      </c>
      <c r="B6742" s="340" t="s">
        <v>11529</v>
      </c>
      <c r="C6742" s="339" t="s">
        <v>202</v>
      </c>
      <c r="D6742" s="341">
        <v>103.23</v>
      </c>
      <c r="E6742">
        <v>112.37</v>
      </c>
    </row>
    <row r="6743" spans="1:5">
      <c r="A6743" s="339">
        <v>92281</v>
      </c>
      <c r="B6743" s="340" t="s">
        <v>11530</v>
      </c>
      <c r="C6743" s="339" t="s">
        <v>202</v>
      </c>
      <c r="D6743" s="341">
        <v>178.17</v>
      </c>
      <c r="E6743">
        <v>113.29</v>
      </c>
    </row>
    <row r="6744" spans="1:5">
      <c r="A6744" s="339">
        <v>92309</v>
      </c>
      <c r="B6744" s="340" t="s">
        <v>11531</v>
      </c>
      <c r="C6744" s="339" t="s">
        <v>202</v>
      </c>
      <c r="D6744" s="341">
        <v>186.63</v>
      </c>
      <c r="E6744">
        <v>125.73</v>
      </c>
    </row>
    <row r="6745" spans="1:5">
      <c r="A6745" s="339">
        <v>103872</v>
      </c>
      <c r="B6745" s="340" t="s">
        <v>11532</v>
      </c>
      <c r="C6745" s="339" t="s">
        <v>202</v>
      </c>
      <c r="D6745" s="341">
        <v>198.35</v>
      </c>
      <c r="E6745">
        <v>142.97</v>
      </c>
    </row>
    <row r="6746" spans="1:5">
      <c r="A6746" s="339">
        <v>92324</v>
      </c>
      <c r="B6746" s="340" t="s">
        <v>11533</v>
      </c>
      <c r="C6746" s="339" t="s">
        <v>202</v>
      </c>
      <c r="D6746" s="341">
        <v>203.82</v>
      </c>
      <c r="E6746">
        <v>151.01</v>
      </c>
    </row>
    <row r="6747" spans="1:5">
      <c r="A6747" s="339">
        <v>92275</v>
      </c>
      <c r="B6747" s="340" t="s">
        <v>11534</v>
      </c>
      <c r="C6747" s="339" t="s">
        <v>202</v>
      </c>
      <c r="D6747" s="341">
        <v>59.77</v>
      </c>
      <c r="E6747">
        <v>60.8</v>
      </c>
    </row>
    <row r="6748" spans="1:5">
      <c r="A6748" s="339">
        <v>92306</v>
      </c>
      <c r="B6748" s="340" t="s">
        <v>11535</v>
      </c>
      <c r="C6748" s="339" t="s">
        <v>202</v>
      </c>
      <c r="D6748" s="341">
        <v>65.41</v>
      </c>
      <c r="E6748">
        <v>69.099999999999994</v>
      </c>
    </row>
    <row r="6749" spans="1:5">
      <c r="A6749" s="339">
        <v>103869</v>
      </c>
      <c r="B6749" s="340" t="s">
        <v>11536</v>
      </c>
      <c r="C6749" s="339" t="s">
        <v>202</v>
      </c>
      <c r="D6749" s="341">
        <v>80.03</v>
      </c>
      <c r="E6749">
        <v>90.62</v>
      </c>
    </row>
    <row r="6750" spans="1:5">
      <c r="A6750" s="339">
        <v>103803</v>
      </c>
      <c r="B6750" s="340" t="s">
        <v>11537</v>
      </c>
      <c r="C6750" s="339" t="s">
        <v>202</v>
      </c>
      <c r="D6750" s="341">
        <v>73.03</v>
      </c>
      <c r="E6750">
        <v>80.31</v>
      </c>
    </row>
    <row r="6751" spans="1:5">
      <c r="A6751" s="339">
        <v>92321</v>
      </c>
      <c r="B6751" s="340" t="s">
        <v>11538</v>
      </c>
      <c r="C6751" s="339" t="s">
        <v>202</v>
      </c>
      <c r="D6751" s="341">
        <v>85.38</v>
      </c>
      <c r="E6751">
        <v>98.48</v>
      </c>
    </row>
    <row r="6752" spans="1:5">
      <c r="A6752" s="339">
        <v>97336</v>
      </c>
      <c r="B6752" s="340" t="s">
        <v>11539</v>
      </c>
      <c r="C6752" s="339" t="s">
        <v>202</v>
      </c>
      <c r="D6752" s="341">
        <v>109.51</v>
      </c>
      <c r="E6752">
        <v>110.84</v>
      </c>
    </row>
    <row r="6753" spans="1:5">
      <c r="A6753" s="339">
        <v>103837</v>
      </c>
      <c r="B6753" s="340" t="s">
        <v>11540</v>
      </c>
      <c r="C6753" s="339" t="s">
        <v>202</v>
      </c>
      <c r="D6753" s="341">
        <v>130.21</v>
      </c>
      <c r="E6753">
        <v>141.30000000000001</v>
      </c>
    </row>
    <row r="6754" spans="1:5">
      <c r="A6754" s="339">
        <v>92282</v>
      </c>
      <c r="B6754" s="340" t="s">
        <v>11541</v>
      </c>
      <c r="C6754" s="339" t="s">
        <v>202</v>
      </c>
      <c r="D6754" s="341">
        <v>199.17</v>
      </c>
      <c r="E6754">
        <v>131.83000000000001</v>
      </c>
    </row>
    <row r="6755" spans="1:5">
      <c r="A6755" s="339">
        <v>92310</v>
      </c>
      <c r="B6755" s="340" t="s">
        <v>11542</v>
      </c>
      <c r="C6755" s="339" t="s">
        <v>202</v>
      </c>
      <c r="D6755" s="341">
        <v>207.87</v>
      </c>
      <c r="E6755">
        <v>144.63999999999999</v>
      </c>
    </row>
    <row r="6756" spans="1:5">
      <c r="A6756" s="339">
        <v>103873</v>
      </c>
      <c r="B6756" s="340" t="s">
        <v>11543</v>
      </c>
      <c r="C6756" s="339" t="s">
        <v>202</v>
      </c>
      <c r="D6756" s="341">
        <v>221.65</v>
      </c>
      <c r="E6756">
        <v>164.91</v>
      </c>
    </row>
    <row r="6757" spans="1:5">
      <c r="A6757" s="339">
        <v>92325</v>
      </c>
      <c r="B6757" s="340" t="s">
        <v>11544</v>
      </c>
      <c r="C6757" s="339" t="s">
        <v>202</v>
      </c>
      <c r="D6757" s="341">
        <v>232.23</v>
      </c>
      <c r="E6757">
        <v>180.48</v>
      </c>
    </row>
    <row r="6758" spans="1:5">
      <c r="A6758" s="339">
        <v>92276</v>
      </c>
      <c r="B6758" s="340" t="s">
        <v>11545</v>
      </c>
      <c r="C6758" s="339" t="s">
        <v>202</v>
      </c>
      <c r="D6758" s="341">
        <v>75.91</v>
      </c>
      <c r="E6758">
        <v>77.239999999999995</v>
      </c>
    </row>
    <row r="6759" spans="1:5">
      <c r="A6759" s="339">
        <v>92307</v>
      </c>
      <c r="B6759" s="340" t="s">
        <v>11546</v>
      </c>
      <c r="C6759" s="339" t="s">
        <v>202</v>
      </c>
      <c r="D6759" s="341">
        <v>81.8</v>
      </c>
      <c r="E6759">
        <v>85.91</v>
      </c>
    </row>
    <row r="6760" spans="1:5">
      <c r="A6760" s="339">
        <v>103870</v>
      </c>
      <c r="B6760" s="340" t="s">
        <v>11547</v>
      </c>
      <c r="C6760" s="339" t="s">
        <v>202</v>
      </c>
      <c r="D6760" s="341">
        <v>98.48</v>
      </c>
      <c r="E6760">
        <v>110.45</v>
      </c>
    </row>
    <row r="6761" spans="1:5">
      <c r="A6761" s="339">
        <v>103804</v>
      </c>
      <c r="B6761" s="340" t="s">
        <v>11548</v>
      </c>
      <c r="C6761" s="339" t="s">
        <v>202</v>
      </c>
      <c r="D6761" s="341">
        <v>88.53</v>
      </c>
      <c r="E6761">
        <v>95.81</v>
      </c>
    </row>
    <row r="6762" spans="1:5">
      <c r="A6762" s="339">
        <v>92322</v>
      </c>
      <c r="B6762" s="340" t="s">
        <v>11549</v>
      </c>
      <c r="C6762" s="339" t="s">
        <v>202</v>
      </c>
      <c r="D6762" s="341">
        <v>108.95</v>
      </c>
      <c r="E6762">
        <v>125.86</v>
      </c>
    </row>
    <row r="6763" spans="1:5">
      <c r="A6763" s="339">
        <v>97337</v>
      </c>
      <c r="B6763" s="340" t="s">
        <v>11550</v>
      </c>
      <c r="C6763" s="339" t="s">
        <v>202</v>
      </c>
      <c r="D6763" s="341">
        <v>164.7</v>
      </c>
      <c r="E6763">
        <v>166.38</v>
      </c>
    </row>
    <row r="6764" spans="1:5">
      <c r="A6764" s="339">
        <v>92283</v>
      </c>
      <c r="B6764" s="340" t="s">
        <v>11551</v>
      </c>
      <c r="C6764" s="339" t="s">
        <v>202</v>
      </c>
      <c r="D6764" s="341">
        <v>265.60000000000002</v>
      </c>
      <c r="E6764">
        <v>180.14</v>
      </c>
    </row>
    <row r="6765" spans="1:5">
      <c r="A6765" s="339">
        <v>92277</v>
      </c>
      <c r="B6765" s="340" t="s">
        <v>11552</v>
      </c>
      <c r="C6765" s="339" t="s">
        <v>202</v>
      </c>
      <c r="D6765" s="341">
        <v>109.7</v>
      </c>
      <c r="E6765">
        <v>111.38</v>
      </c>
    </row>
    <row r="6766" spans="1:5">
      <c r="A6766" s="339">
        <v>97338</v>
      </c>
      <c r="B6766" s="340" t="s">
        <v>11553</v>
      </c>
      <c r="C6766" s="339" t="s">
        <v>202</v>
      </c>
      <c r="D6766" s="341">
        <v>198.17</v>
      </c>
      <c r="E6766">
        <v>200.2</v>
      </c>
    </row>
    <row r="6767" spans="1:5">
      <c r="A6767" s="339">
        <v>92284</v>
      </c>
      <c r="B6767" s="340" t="s">
        <v>11554</v>
      </c>
      <c r="C6767" s="339" t="s">
        <v>202</v>
      </c>
      <c r="D6767" s="341">
        <v>325.41000000000003</v>
      </c>
      <c r="E6767">
        <v>227.92</v>
      </c>
    </row>
    <row r="6768" spans="1:5">
      <c r="A6768" s="339">
        <v>92278</v>
      </c>
      <c r="B6768" s="340" t="s">
        <v>11555</v>
      </c>
      <c r="C6768" s="339" t="s">
        <v>202</v>
      </c>
      <c r="D6768" s="341">
        <v>147.63</v>
      </c>
      <c r="E6768">
        <v>149.66</v>
      </c>
    </row>
    <row r="6769" spans="1:5">
      <c r="A6769" s="339">
        <v>97339</v>
      </c>
      <c r="B6769" s="340" t="s">
        <v>11556</v>
      </c>
      <c r="C6769" s="339" t="s">
        <v>202</v>
      </c>
      <c r="D6769" s="341">
        <v>281.43</v>
      </c>
      <c r="E6769">
        <v>284.07</v>
      </c>
    </row>
    <row r="6770" spans="1:5">
      <c r="A6770" s="339">
        <v>92285</v>
      </c>
      <c r="B6770" s="340" t="s">
        <v>11557</v>
      </c>
      <c r="C6770" s="339" t="s">
        <v>202</v>
      </c>
      <c r="D6770" s="341">
        <v>425.99</v>
      </c>
      <c r="E6770">
        <v>309.43</v>
      </c>
    </row>
    <row r="6771" spans="1:5">
      <c r="A6771" s="339">
        <v>92279</v>
      </c>
      <c r="B6771" s="340" t="s">
        <v>11558</v>
      </c>
      <c r="C6771" s="339" t="s">
        <v>202</v>
      </c>
      <c r="D6771" s="341">
        <v>213.43</v>
      </c>
      <c r="E6771">
        <v>216.07</v>
      </c>
    </row>
    <row r="6772" spans="1:5">
      <c r="A6772" s="339">
        <v>97340</v>
      </c>
      <c r="B6772" s="340" t="s">
        <v>11559</v>
      </c>
      <c r="C6772" s="339" t="s">
        <v>202</v>
      </c>
      <c r="D6772" s="341">
        <v>363.7</v>
      </c>
      <c r="E6772">
        <v>366.94</v>
      </c>
    </row>
    <row r="6773" spans="1:5">
      <c r="A6773" s="339">
        <v>92286</v>
      </c>
      <c r="B6773" s="340" t="s">
        <v>11560</v>
      </c>
      <c r="C6773" s="339" t="s">
        <v>202</v>
      </c>
      <c r="D6773" s="341">
        <v>515.22</v>
      </c>
      <c r="E6773">
        <v>397.56</v>
      </c>
    </row>
    <row r="6774" spans="1:5">
      <c r="A6774" s="339">
        <v>92280</v>
      </c>
      <c r="B6774" s="340" t="s">
        <v>11561</v>
      </c>
      <c r="C6774" s="339" t="s">
        <v>202</v>
      </c>
      <c r="D6774" s="341">
        <v>299.67</v>
      </c>
      <c r="E6774">
        <v>302.91000000000003</v>
      </c>
    </row>
    <row r="6775" spans="1:5">
      <c r="A6775" s="339">
        <v>103901</v>
      </c>
      <c r="B6775" s="340" t="s">
        <v>11562</v>
      </c>
      <c r="C6775" s="339" t="s">
        <v>63</v>
      </c>
      <c r="D6775" s="341">
        <v>25.34</v>
      </c>
      <c r="E6775">
        <v>33.08</v>
      </c>
    </row>
    <row r="6776" spans="1:5">
      <c r="A6776" s="339">
        <v>103832</v>
      </c>
      <c r="B6776" s="340" t="s">
        <v>11563</v>
      </c>
      <c r="C6776" s="339" t="s">
        <v>63</v>
      </c>
      <c r="D6776" s="341">
        <v>25.27</v>
      </c>
      <c r="E6776">
        <v>32.94</v>
      </c>
    </row>
    <row r="6777" spans="1:5">
      <c r="A6777" s="339">
        <v>103865</v>
      </c>
      <c r="B6777" s="340" t="s">
        <v>11564</v>
      </c>
      <c r="C6777" s="339" t="s">
        <v>63</v>
      </c>
      <c r="D6777" s="341">
        <v>24.29</v>
      </c>
      <c r="E6777">
        <v>31.52</v>
      </c>
    </row>
    <row r="6778" spans="1:5">
      <c r="A6778" s="339">
        <v>103902</v>
      </c>
      <c r="B6778" s="340" t="s">
        <v>11565</v>
      </c>
      <c r="C6778" s="339" t="s">
        <v>63</v>
      </c>
      <c r="D6778" s="341">
        <v>37.75</v>
      </c>
      <c r="E6778">
        <v>46.88</v>
      </c>
    </row>
    <row r="6779" spans="1:5">
      <c r="A6779" s="339">
        <v>103866</v>
      </c>
      <c r="B6779" s="340" t="s">
        <v>11566</v>
      </c>
      <c r="C6779" s="339" t="s">
        <v>63</v>
      </c>
      <c r="D6779" s="341">
        <v>38.86</v>
      </c>
      <c r="E6779">
        <v>48.5</v>
      </c>
    </row>
    <row r="6780" spans="1:5">
      <c r="A6780" s="339">
        <v>103903</v>
      </c>
      <c r="B6780" s="340" t="s">
        <v>11567</v>
      </c>
      <c r="C6780" s="339" t="s">
        <v>63</v>
      </c>
      <c r="D6780" s="341">
        <v>51.38</v>
      </c>
      <c r="E6780">
        <v>61.72</v>
      </c>
    </row>
    <row r="6781" spans="1:5">
      <c r="A6781" s="339">
        <v>103834</v>
      </c>
      <c r="B6781" s="340" t="s">
        <v>11568</v>
      </c>
      <c r="C6781" s="339" t="s">
        <v>63</v>
      </c>
      <c r="D6781" s="341">
        <v>67.55</v>
      </c>
      <c r="E6781">
        <v>85.41</v>
      </c>
    </row>
    <row r="6782" spans="1:5">
      <c r="A6782" s="339">
        <v>103867</v>
      </c>
      <c r="B6782" s="340" t="s">
        <v>11569</v>
      </c>
      <c r="C6782" s="339" t="s">
        <v>63</v>
      </c>
      <c r="D6782" s="341">
        <v>54.34</v>
      </c>
      <c r="E6782">
        <v>66.03</v>
      </c>
    </row>
    <row r="6783" spans="1:5">
      <c r="A6783" s="339">
        <v>105113</v>
      </c>
      <c r="B6783" s="340" t="s">
        <v>11570</v>
      </c>
      <c r="C6783" s="339" t="s">
        <v>63</v>
      </c>
      <c r="D6783" s="341">
        <v>8521.27</v>
      </c>
      <c r="E6783">
        <v>8198.99</v>
      </c>
    </row>
    <row r="6784" spans="1:5">
      <c r="A6784" s="339">
        <v>98461</v>
      </c>
      <c r="B6784" s="340" t="s">
        <v>11571</v>
      </c>
      <c r="C6784" s="339" t="s">
        <v>63</v>
      </c>
      <c r="D6784" s="341">
        <v>6455.94</v>
      </c>
      <c r="E6784">
        <v>6212.93</v>
      </c>
    </row>
    <row r="6785" spans="1:5">
      <c r="A6785" s="339">
        <v>98462</v>
      </c>
      <c r="B6785" s="340" t="s">
        <v>11572</v>
      </c>
      <c r="C6785" s="339" t="s">
        <v>63</v>
      </c>
      <c r="D6785" s="341">
        <v>10966.29</v>
      </c>
      <c r="E6785">
        <v>10573.68</v>
      </c>
    </row>
    <row r="6786" spans="1:5">
      <c r="A6786" s="339">
        <v>105130</v>
      </c>
      <c r="B6786" s="340" t="s">
        <v>11573</v>
      </c>
      <c r="C6786" s="339" t="s">
        <v>202</v>
      </c>
      <c r="D6786" s="341">
        <v>30.47</v>
      </c>
      <c r="E6786">
        <v>33.72</v>
      </c>
    </row>
    <row r="6787" spans="1:5">
      <c r="A6787" s="339">
        <v>105114</v>
      </c>
      <c r="B6787" s="340" t="s">
        <v>11574</v>
      </c>
      <c r="C6787" s="339" t="s">
        <v>5115</v>
      </c>
      <c r="D6787" s="341">
        <v>2124.13</v>
      </c>
      <c r="E6787">
        <v>2016.54</v>
      </c>
    </row>
    <row r="6788" spans="1:5">
      <c r="A6788" s="339">
        <v>105129</v>
      </c>
      <c r="B6788" s="340" t="s">
        <v>11575</v>
      </c>
      <c r="C6788" s="339" t="s">
        <v>63</v>
      </c>
      <c r="D6788" s="341">
        <v>0</v>
      </c>
      <c r="E6788">
        <v>0</v>
      </c>
    </row>
    <row r="6789" spans="1:5">
      <c r="A6789" s="339">
        <v>105127</v>
      </c>
      <c r="B6789" s="340" t="s">
        <v>11576</v>
      </c>
      <c r="C6789" s="339" t="s">
        <v>202</v>
      </c>
      <c r="D6789" s="341">
        <v>33.42</v>
      </c>
      <c r="E6789">
        <v>28.79</v>
      </c>
    </row>
    <row r="6790" spans="1:5">
      <c r="A6790" s="339">
        <v>105128</v>
      </c>
      <c r="B6790" s="340" t="s">
        <v>11577</v>
      </c>
      <c r="C6790" s="339" t="s">
        <v>202</v>
      </c>
      <c r="D6790" s="341">
        <v>106.89</v>
      </c>
      <c r="E6790">
        <v>98.43</v>
      </c>
    </row>
    <row r="6791" spans="1:5">
      <c r="A6791" s="339">
        <v>105126</v>
      </c>
      <c r="B6791" s="340" t="s">
        <v>11578</v>
      </c>
      <c r="C6791" s="339" t="s">
        <v>202</v>
      </c>
      <c r="D6791" s="341">
        <v>36.96</v>
      </c>
      <c r="E6791">
        <v>32.39</v>
      </c>
    </row>
    <row r="6792" spans="1:5">
      <c r="A6792" s="339">
        <v>105116</v>
      </c>
      <c r="B6792" s="340" t="s">
        <v>11579</v>
      </c>
      <c r="C6792" s="339" t="s">
        <v>63</v>
      </c>
      <c r="D6792" s="341">
        <v>11.4</v>
      </c>
      <c r="E6792">
        <v>15.4</v>
      </c>
    </row>
    <row r="6793" spans="1:5">
      <c r="A6793" s="339">
        <v>105115</v>
      </c>
      <c r="B6793" s="340" t="s">
        <v>11580</v>
      </c>
      <c r="C6793" s="339" t="s">
        <v>63</v>
      </c>
      <c r="D6793" s="341">
        <v>127.61</v>
      </c>
      <c r="E6793">
        <v>155.07</v>
      </c>
    </row>
    <row r="6794" spans="1:5">
      <c r="A6794" s="339">
        <v>98453</v>
      </c>
      <c r="B6794" s="340" t="s">
        <v>11581</v>
      </c>
      <c r="C6794" s="339" t="s">
        <v>5029</v>
      </c>
      <c r="D6794" s="341">
        <v>174.72</v>
      </c>
      <c r="E6794">
        <v>160.05000000000001</v>
      </c>
    </row>
    <row r="6795" spans="1:5">
      <c r="A6795" s="339">
        <v>98454</v>
      </c>
      <c r="B6795" s="340" t="s">
        <v>11582</v>
      </c>
      <c r="C6795" s="339" t="s">
        <v>5029</v>
      </c>
      <c r="D6795" s="341">
        <v>214</v>
      </c>
      <c r="E6795">
        <v>206.51</v>
      </c>
    </row>
    <row r="6796" spans="1:5">
      <c r="A6796" s="339">
        <v>98449</v>
      </c>
      <c r="B6796" s="340" t="s">
        <v>11583</v>
      </c>
      <c r="C6796" s="339" t="s">
        <v>5029</v>
      </c>
      <c r="D6796" s="341">
        <v>153.21</v>
      </c>
      <c r="E6796">
        <v>135.66999999999999</v>
      </c>
    </row>
    <row r="6797" spans="1:5">
      <c r="A6797" s="339">
        <v>98455</v>
      </c>
      <c r="B6797" s="340" t="s">
        <v>11584</v>
      </c>
      <c r="C6797" s="339" t="s">
        <v>5029</v>
      </c>
      <c r="D6797" s="341">
        <v>146.54</v>
      </c>
      <c r="E6797">
        <v>125.02</v>
      </c>
    </row>
    <row r="6798" spans="1:5">
      <c r="A6798" s="339">
        <v>98456</v>
      </c>
      <c r="B6798" s="340" t="s">
        <v>11585</v>
      </c>
      <c r="C6798" s="339" t="s">
        <v>5029</v>
      </c>
      <c r="D6798" s="341">
        <v>180.11</v>
      </c>
      <c r="E6798">
        <v>164.02</v>
      </c>
    </row>
    <row r="6799" spans="1:5">
      <c r="A6799" s="339">
        <v>98451</v>
      </c>
      <c r="B6799" s="340" t="s">
        <v>11586</v>
      </c>
      <c r="C6799" s="339" t="s">
        <v>5029</v>
      </c>
      <c r="D6799" s="341">
        <v>129.38999999999999</v>
      </c>
      <c r="E6799">
        <v>106</v>
      </c>
    </row>
    <row r="6800" spans="1:5">
      <c r="A6800" s="339">
        <v>98445</v>
      </c>
      <c r="B6800" s="340" t="s">
        <v>11587</v>
      </c>
      <c r="C6800" s="339" t="s">
        <v>5029</v>
      </c>
      <c r="D6800" s="341">
        <v>124.33</v>
      </c>
      <c r="E6800">
        <v>120.12</v>
      </c>
    </row>
    <row r="6801" spans="1:5">
      <c r="A6801" s="339">
        <v>98446</v>
      </c>
      <c r="B6801" s="340" t="s">
        <v>11588</v>
      </c>
      <c r="C6801" s="339" t="s">
        <v>5029</v>
      </c>
      <c r="D6801" s="341">
        <v>156.19</v>
      </c>
      <c r="E6801">
        <v>156.72999999999999</v>
      </c>
    </row>
    <row r="6802" spans="1:5">
      <c r="A6802" s="339">
        <v>98441</v>
      </c>
      <c r="B6802" s="340" t="s">
        <v>11589</v>
      </c>
      <c r="C6802" s="339" t="s">
        <v>5029</v>
      </c>
      <c r="D6802" s="341">
        <v>106.68</v>
      </c>
      <c r="E6802">
        <v>100.87</v>
      </c>
    </row>
    <row r="6803" spans="1:5">
      <c r="A6803" s="339">
        <v>98447</v>
      </c>
      <c r="B6803" s="340" t="s">
        <v>11590</v>
      </c>
      <c r="C6803" s="339" t="s">
        <v>5029</v>
      </c>
      <c r="D6803" s="341">
        <v>99.63</v>
      </c>
      <c r="E6803">
        <v>89.84</v>
      </c>
    </row>
    <row r="6804" spans="1:5">
      <c r="A6804" s="339">
        <v>98448</v>
      </c>
      <c r="B6804" s="340" t="s">
        <v>11591</v>
      </c>
      <c r="C6804" s="339" t="s">
        <v>5029</v>
      </c>
      <c r="D6804" s="341">
        <v>125.38</v>
      </c>
      <c r="E6804">
        <v>118.49</v>
      </c>
    </row>
    <row r="6805" spans="1:5">
      <c r="A6805" s="339">
        <v>98443</v>
      </c>
      <c r="B6805" s="340" t="s">
        <v>11592</v>
      </c>
      <c r="C6805" s="339" t="s">
        <v>5029</v>
      </c>
      <c r="D6805" s="341">
        <v>85.57</v>
      </c>
      <c r="E6805">
        <v>74.849999999999994</v>
      </c>
    </row>
    <row r="6806" spans="1:5">
      <c r="A6806" s="339">
        <v>105122</v>
      </c>
      <c r="B6806" s="340" t="s">
        <v>11593</v>
      </c>
      <c r="C6806" s="339" t="s">
        <v>5029</v>
      </c>
      <c r="D6806" s="341">
        <v>0</v>
      </c>
      <c r="E6806">
        <v>0</v>
      </c>
    </row>
    <row r="6807" spans="1:5">
      <c r="A6807" s="339">
        <v>105125</v>
      </c>
      <c r="B6807" s="340" t="s">
        <v>11594</v>
      </c>
      <c r="C6807" s="339" t="s">
        <v>5029</v>
      </c>
      <c r="D6807" s="341">
        <v>0</v>
      </c>
      <c r="E6807">
        <v>0</v>
      </c>
    </row>
    <row r="6808" spans="1:5">
      <c r="A6808" s="339">
        <v>105133</v>
      </c>
      <c r="B6808" s="340" t="s">
        <v>11595</v>
      </c>
      <c r="C6808" s="339" t="s">
        <v>5029</v>
      </c>
      <c r="D6808" s="341">
        <v>0</v>
      </c>
      <c r="E6808">
        <v>0</v>
      </c>
    </row>
    <row r="6809" spans="1:5">
      <c r="A6809" s="339">
        <v>105123</v>
      </c>
      <c r="B6809" s="340" t="s">
        <v>11596</v>
      </c>
      <c r="C6809" s="339" t="s">
        <v>5029</v>
      </c>
      <c r="D6809" s="341">
        <v>0</v>
      </c>
      <c r="E6809">
        <v>0</v>
      </c>
    </row>
    <row r="6810" spans="1:5">
      <c r="A6810" s="339">
        <v>105124</v>
      </c>
      <c r="B6810" s="340" t="s">
        <v>11597</v>
      </c>
      <c r="C6810" s="339" t="s">
        <v>5029</v>
      </c>
      <c r="D6810" s="341">
        <v>0</v>
      </c>
      <c r="E6810">
        <v>0</v>
      </c>
    </row>
    <row r="6811" spans="1:5">
      <c r="A6811" s="339">
        <v>105134</v>
      </c>
      <c r="B6811" s="340" t="s">
        <v>11598</v>
      </c>
      <c r="C6811" s="339" t="s">
        <v>5029</v>
      </c>
      <c r="D6811" s="341">
        <v>0</v>
      </c>
      <c r="E6811">
        <v>0</v>
      </c>
    </row>
    <row r="6812" spans="1:5">
      <c r="A6812" s="339">
        <v>105117</v>
      </c>
      <c r="B6812" s="340" t="s">
        <v>11599</v>
      </c>
      <c r="C6812" s="339" t="s">
        <v>5029</v>
      </c>
      <c r="D6812" s="341">
        <v>0</v>
      </c>
      <c r="E6812">
        <v>0</v>
      </c>
    </row>
    <row r="6813" spans="1:5">
      <c r="A6813" s="339">
        <v>105119</v>
      </c>
      <c r="B6813" s="340" t="s">
        <v>11600</v>
      </c>
      <c r="C6813" s="339" t="s">
        <v>5029</v>
      </c>
      <c r="D6813" s="341">
        <v>0</v>
      </c>
      <c r="E6813">
        <v>0</v>
      </c>
    </row>
    <row r="6814" spans="1:5">
      <c r="A6814" s="339">
        <v>105131</v>
      </c>
      <c r="B6814" s="340" t="s">
        <v>11601</v>
      </c>
      <c r="C6814" s="339" t="s">
        <v>5029</v>
      </c>
      <c r="D6814" s="341">
        <v>0</v>
      </c>
      <c r="E6814">
        <v>0</v>
      </c>
    </row>
    <row r="6815" spans="1:5">
      <c r="A6815" s="339">
        <v>105120</v>
      </c>
      <c r="B6815" s="340" t="s">
        <v>11602</v>
      </c>
      <c r="C6815" s="339" t="s">
        <v>5029</v>
      </c>
      <c r="D6815" s="341">
        <v>0</v>
      </c>
      <c r="E6815">
        <v>0</v>
      </c>
    </row>
    <row r="6816" spans="1:5">
      <c r="A6816" s="339">
        <v>105121</v>
      </c>
      <c r="B6816" s="340" t="s">
        <v>11603</v>
      </c>
      <c r="C6816" s="339" t="s">
        <v>5029</v>
      </c>
      <c r="D6816" s="341">
        <v>0</v>
      </c>
      <c r="E6816">
        <v>0</v>
      </c>
    </row>
    <row r="6817" spans="1:5">
      <c r="A6817" s="339">
        <v>105132</v>
      </c>
      <c r="B6817" s="340" t="s">
        <v>11604</v>
      </c>
      <c r="C6817" s="339" t="s">
        <v>5029</v>
      </c>
      <c r="D6817" s="341">
        <v>0</v>
      </c>
      <c r="E6817">
        <v>0</v>
      </c>
    </row>
    <row r="6818" spans="1:5">
      <c r="A6818" s="339">
        <v>98460</v>
      </c>
      <c r="B6818" s="340" t="s">
        <v>11605</v>
      </c>
      <c r="C6818" s="339" t="s">
        <v>5029</v>
      </c>
      <c r="D6818" s="341">
        <v>78.150000000000006</v>
      </c>
      <c r="E6818">
        <v>74.349999999999994</v>
      </c>
    </row>
    <row r="6819" spans="1:5">
      <c r="A6819" s="339">
        <v>98457</v>
      </c>
      <c r="B6819" s="340" t="s">
        <v>11606</v>
      </c>
      <c r="C6819" s="339" t="s">
        <v>5029</v>
      </c>
      <c r="D6819" s="341">
        <v>0</v>
      </c>
      <c r="E6819">
        <v>0</v>
      </c>
    </row>
    <row r="6820" spans="1:5">
      <c r="A6820" s="339">
        <v>98458</v>
      </c>
      <c r="B6820" s="340" t="s">
        <v>11607</v>
      </c>
      <c r="C6820" s="339" t="s">
        <v>5029</v>
      </c>
      <c r="D6820" s="341">
        <v>107.84</v>
      </c>
      <c r="E6820">
        <v>100.23</v>
      </c>
    </row>
    <row r="6821" spans="1:5">
      <c r="A6821" s="339">
        <v>98459</v>
      </c>
      <c r="B6821" s="340" t="s">
        <v>11608</v>
      </c>
      <c r="C6821" s="339" t="s">
        <v>5029</v>
      </c>
      <c r="D6821" s="341">
        <v>89.01</v>
      </c>
      <c r="E6821">
        <v>99.7</v>
      </c>
    </row>
    <row r="6822" spans="1:5">
      <c r="A6822" s="339">
        <v>105118</v>
      </c>
      <c r="B6822" s="340" t="s">
        <v>11609</v>
      </c>
      <c r="C6822" s="339" t="s">
        <v>5029</v>
      </c>
      <c r="D6822" s="341">
        <v>0</v>
      </c>
      <c r="E6822">
        <v>0</v>
      </c>
    </row>
    <row r="6823" spans="1:5">
      <c r="A6823" s="339">
        <v>106056</v>
      </c>
      <c r="B6823" s="340" t="s">
        <v>11610</v>
      </c>
      <c r="C6823" s="339" t="s">
        <v>5029</v>
      </c>
      <c r="D6823" s="341">
        <v>191.55</v>
      </c>
      <c r="E6823">
        <v>184</v>
      </c>
    </row>
    <row r="6824" spans="1:5">
      <c r="A6824" s="339">
        <v>106057</v>
      </c>
      <c r="B6824" s="340" t="s">
        <v>11611</v>
      </c>
      <c r="C6824" s="339" t="s">
        <v>5029</v>
      </c>
      <c r="D6824" s="341">
        <v>202.9</v>
      </c>
      <c r="E6824">
        <v>190.7</v>
      </c>
    </row>
    <row r="6825" spans="1:5">
      <c r="A6825" s="339">
        <v>104690</v>
      </c>
      <c r="B6825" s="340" t="s">
        <v>11612</v>
      </c>
      <c r="C6825" s="339" t="s">
        <v>5029</v>
      </c>
      <c r="D6825" s="341">
        <v>211.96</v>
      </c>
      <c r="E6825">
        <v>193.16</v>
      </c>
    </row>
    <row r="6826" spans="1:5">
      <c r="A6826" s="339">
        <v>101958</v>
      </c>
      <c r="B6826" s="340" t="s">
        <v>11613</v>
      </c>
      <c r="C6826" s="339" t="s">
        <v>5029</v>
      </c>
      <c r="D6826" s="341">
        <v>257.08999999999997</v>
      </c>
      <c r="E6826">
        <v>229.4</v>
      </c>
    </row>
    <row r="6827" spans="1:5">
      <c r="A6827" s="339">
        <v>106065</v>
      </c>
      <c r="B6827" s="340" t="s">
        <v>11614</v>
      </c>
      <c r="C6827" s="339" t="s">
        <v>5029</v>
      </c>
      <c r="D6827" s="341">
        <v>279.33999999999997</v>
      </c>
      <c r="E6827">
        <v>245.89</v>
      </c>
    </row>
    <row r="6828" spans="1:5">
      <c r="A6828" s="339">
        <v>101959</v>
      </c>
      <c r="B6828" s="340" t="s">
        <v>11615</v>
      </c>
      <c r="C6828" s="339" t="s">
        <v>5029</v>
      </c>
      <c r="D6828" s="341">
        <v>175.36</v>
      </c>
      <c r="E6828">
        <v>168.26</v>
      </c>
    </row>
    <row r="6829" spans="1:5">
      <c r="A6829" s="339">
        <v>101960</v>
      </c>
      <c r="B6829" s="340" t="s">
        <v>11616</v>
      </c>
      <c r="C6829" s="339" t="s">
        <v>5029</v>
      </c>
      <c r="D6829" s="341">
        <v>192.48</v>
      </c>
      <c r="E6829">
        <v>181.63</v>
      </c>
    </row>
    <row r="6830" spans="1:5">
      <c r="A6830" s="339">
        <v>106058</v>
      </c>
      <c r="B6830" s="340" t="s">
        <v>11617</v>
      </c>
      <c r="C6830" s="339" t="s">
        <v>5029</v>
      </c>
      <c r="D6830" s="341">
        <v>205.7</v>
      </c>
      <c r="E6830">
        <v>189.73</v>
      </c>
    </row>
    <row r="6831" spans="1:5">
      <c r="A6831" s="339">
        <v>101962</v>
      </c>
      <c r="B6831" s="340" t="s">
        <v>11618</v>
      </c>
      <c r="C6831" s="339" t="s">
        <v>5029</v>
      </c>
      <c r="D6831" s="341">
        <v>240.1</v>
      </c>
      <c r="E6831">
        <v>216.12</v>
      </c>
    </row>
    <row r="6832" spans="1:5">
      <c r="A6832" s="339">
        <v>106066</v>
      </c>
      <c r="B6832" s="340" t="s">
        <v>11619</v>
      </c>
      <c r="C6832" s="339" t="s">
        <v>5029</v>
      </c>
      <c r="D6832" s="341">
        <v>262.35000000000002</v>
      </c>
      <c r="E6832">
        <v>234.39</v>
      </c>
    </row>
    <row r="6833" spans="1:5">
      <c r="A6833" s="339">
        <v>106048</v>
      </c>
      <c r="B6833" s="340" t="s">
        <v>11620</v>
      </c>
      <c r="C6833" s="339" t="s">
        <v>5029</v>
      </c>
      <c r="D6833" s="341">
        <v>167.55</v>
      </c>
      <c r="E6833">
        <v>151.16999999999999</v>
      </c>
    </row>
    <row r="6834" spans="1:5">
      <c r="A6834" s="339">
        <v>106049</v>
      </c>
      <c r="B6834" s="340" t="s">
        <v>11621</v>
      </c>
      <c r="C6834" s="339" t="s">
        <v>5029</v>
      </c>
      <c r="D6834" s="341">
        <v>178.9</v>
      </c>
      <c r="E6834">
        <v>157.87</v>
      </c>
    </row>
    <row r="6835" spans="1:5">
      <c r="A6835" s="339">
        <v>106050</v>
      </c>
      <c r="B6835" s="340" t="s">
        <v>11622</v>
      </c>
      <c r="C6835" s="339" t="s">
        <v>5029</v>
      </c>
      <c r="D6835" s="341">
        <v>193.9</v>
      </c>
      <c r="E6835">
        <v>168.45</v>
      </c>
    </row>
    <row r="6836" spans="1:5">
      <c r="A6836" s="339">
        <v>106051</v>
      </c>
      <c r="B6836" s="340" t="s">
        <v>11623</v>
      </c>
      <c r="C6836" s="339" t="s">
        <v>5029</v>
      </c>
      <c r="D6836" s="341">
        <v>239.03</v>
      </c>
      <c r="E6836">
        <v>204.69</v>
      </c>
    </row>
    <row r="6837" spans="1:5">
      <c r="A6837" s="339">
        <v>106063</v>
      </c>
      <c r="B6837" s="340" t="s">
        <v>11624</v>
      </c>
      <c r="C6837" s="339" t="s">
        <v>5029</v>
      </c>
      <c r="D6837" s="341">
        <v>261.27999999999997</v>
      </c>
      <c r="E6837">
        <v>221.18</v>
      </c>
    </row>
    <row r="6838" spans="1:5">
      <c r="A6838" s="339">
        <v>106052</v>
      </c>
      <c r="B6838" s="340" t="s">
        <v>11625</v>
      </c>
      <c r="C6838" s="339" t="s">
        <v>5029</v>
      </c>
      <c r="D6838" s="341">
        <v>149.6</v>
      </c>
      <c r="E6838">
        <v>133.03</v>
      </c>
    </row>
    <row r="6839" spans="1:5">
      <c r="A6839" s="339">
        <v>106053</v>
      </c>
      <c r="B6839" s="340" t="s">
        <v>11626</v>
      </c>
      <c r="C6839" s="339" t="s">
        <v>5029</v>
      </c>
      <c r="D6839" s="341">
        <v>166.72</v>
      </c>
      <c r="E6839">
        <v>146.4</v>
      </c>
    </row>
    <row r="6840" spans="1:5">
      <c r="A6840" s="339">
        <v>106054</v>
      </c>
      <c r="B6840" s="340" t="s">
        <v>11627</v>
      </c>
      <c r="C6840" s="339" t="s">
        <v>5029</v>
      </c>
      <c r="D6840" s="341">
        <v>185.52</v>
      </c>
      <c r="E6840">
        <v>162.11000000000001</v>
      </c>
    </row>
    <row r="6841" spans="1:5">
      <c r="A6841" s="339">
        <v>106055</v>
      </c>
      <c r="B6841" s="340" t="s">
        <v>11628</v>
      </c>
      <c r="C6841" s="339" t="s">
        <v>5029</v>
      </c>
      <c r="D6841" s="341">
        <v>219.92</v>
      </c>
      <c r="E6841">
        <v>188.5</v>
      </c>
    </row>
    <row r="6842" spans="1:5">
      <c r="A6842" s="339">
        <v>106064</v>
      </c>
      <c r="B6842" s="340" t="s">
        <v>11629</v>
      </c>
      <c r="C6842" s="339" t="s">
        <v>5029</v>
      </c>
      <c r="D6842" s="341">
        <v>242.17</v>
      </c>
      <c r="E6842">
        <v>206.77</v>
      </c>
    </row>
    <row r="6843" spans="1:5">
      <c r="A6843" s="339">
        <v>106067</v>
      </c>
      <c r="B6843" s="340" t="s">
        <v>11630</v>
      </c>
      <c r="C6843" s="339" t="s">
        <v>5029</v>
      </c>
      <c r="D6843" s="341">
        <v>295.83999999999997</v>
      </c>
      <c r="E6843">
        <v>282.25</v>
      </c>
    </row>
    <row r="6844" spans="1:5">
      <c r="A6844" s="339">
        <v>106070</v>
      </c>
      <c r="B6844" s="340" t="s">
        <v>11631</v>
      </c>
      <c r="C6844" s="339" t="s">
        <v>5029</v>
      </c>
      <c r="D6844" s="341">
        <v>343.6</v>
      </c>
      <c r="E6844">
        <v>311.25</v>
      </c>
    </row>
    <row r="6845" spans="1:5">
      <c r="A6845" s="339">
        <v>106071</v>
      </c>
      <c r="B6845" s="340" t="s">
        <v>11632</v>
      </c>
      <c r="C6845" s="339" t="s">
        <v>5029</v>
      </c>
      <c r="D6845" s="341">
        <v>408.91</v>
      </c>
      <c r="E6845">
        <v>358.84</v>
      </c>
    </row>
    <row r="6846" spans="1:5">
      <c r="A6846" s="339">
        <v>106072</v>
      </c>
      <c r="B6846" s="340" t="s">
        <v>11633</v>
      </c>
      <c r="C6846" s="339" t="s">
        <v>5029</v>
      </c>
      <c r="D6846" s="341">
        <v>457.9</v>
      </c>
      <c r="E6846">
        <v>385.21</v>
      </c>
    </row>
    <row r="6847" spans="1:5">
      <c r="A6847" s="339">
        <v>106073</v>
      </c>
      <c r="B6847" s="340" t="s">
        <v>11634</v>
      </c>
      <c r="C6847" s="339" t="s">
        <v>5029</v>
      </c>
      <c r="D6847" s="341">
        <v>560.07000000000005</v>
      </c>
      <c r="E6847">
        <v>465.23</v>
      </c>
    </row>
    <row r="6848" spans="1:5">
      <c r="A6848" s="339">
        <v>106068</v>
      </c>
      <c r="B6848" s="340" t="s">
        <v>11635</v>
      </c>
      <c r="C6848" s="339" t="s">
        <v>5029</v>
      </c>
      <c r="D6848" s="341">
        <v>288.72000000000003</v>
      </c>
      <c r="E6848">
        <v>285.93</v>
      </c>
    </row>
    <row r="6849" spans="1:5">
      <c r="A6849" s="339">
        <v>106069</v>
      </c>
      <c r="B6849" s="340" t="s">
        <v>11636</v>
      </c>
      <c r="C6849" s="339" t="s">
        <v>5029</v>
      </c>
      <c r="D6849" s="341">
        <v>323.79000000000002</v>
      </c>
      <c r="E6849">
        <v>312.81</v>
      </c>
    </row>
    <row r="6850" spans="1:5">
      <c r="A6850" s="339">
        <v>106074</v>
      </c>
      <c r="B6850" s="340" t="s">
        <v>11637</v>
      </c>
      <c r="C6850" s="339" t="s">
        <v>5029</v>
      </c>
      <c r="D6850" s="341">
        <v>354.05</v>
      </c>
      <c r="E6850">
        <v>335.49</v>
      </c>
    </row>
    <row r="6851" spans="1:5">
      <c r="A6851" s="339">
        <v>106075</v>
      </c>
      <c r="B6851" s="340" t="s">
        <v>11638</v>
      </c>
      <c r="C6851" s="339" t="s">
        <v>5029</v>
      </c>
      <c r="D6851" s="341">
        <v>394.78</v>
      </c>
      <c r="E6851">
        <v>368.21</v>
      </c>
    </row>
    <row r="6852" spans="1:5">
      <c r="A6852" s="339">
        <v>106076</v>
      </c>
      <c r="B6852" s="340" t="s">
        <v>11639</v>
      </c>
      <c r="C6852" s="339" t="s">
        <v>5029</v>
      </c>
      <c r="D6852" s="341">
        <v>463.52</v>
      </c>
      <c r="E6852">
        <v>427.65</v>
      </c>
    </row>
    <row r="6853" spans="1:5">
      <c r="A6853" s="339">
        <v>101964</v>
      </c>
      <c r="B6853" s="340" t="s">
        <v>11640</v>
      </c>
      <c r="C6853" s="339" t="s">
        <v>5029</v>
      </c>
      <c r="D6853" s="341">
        <v>185.88</v>
      </c>
      <c r="E6853">
        <v>186.3</v>
      </c>
    </row>
    <row r="6854" spans="1:5">
      <c r="A6854" s="339">
        <v>106059</v>
      </c>
      <c r="B6854" s="340" t="s">
        <v>11641</v>
      </c>
      <c r="C6854" s="339" t="s">
        <v>5029</v>
      </c>
      <c r="D6854" s="341">
        <v>199.24</v>
      </c>
      <c r="E6854">
        <v>199.3</v>
      </c>
    </row>
    <row r="6855" spans="1:5">
      <c r="A6855" s="339">
        <v>101963</v>
      </c>
      <c r="B6855" s="340" t="s">
        <v>11642</v>
      </c>
      <c r="C6855" s="339" t="s">
        <v>5029</v>
      </c>
      <c r="D6855" s="341">
        <v>205.12</v>
      </c>
      <c r="E6855">
        <v>205.38</v>
      </c>
    </row>
    <row r="6856" spans="1:5">
      <c r="A6856" s="339">
        <v>101947</v>
      </c>
      <c r="B6856" s="340" t="s">
        <v>11643</v>
      </c>
      <c r="C6856" s="339" t="s">
        <v>5029</v>
      </c>
      <c r="D6856" s="341">
        <v>210.1</v>
      </c>
      <c r="E6856">
        <v>210</v>
      </c>
    </row>
    <row r="6857" spans="1:5">
      <c r="A6857" s="339">
        <v>101948</v>
      </c>
      <c r="B6857" s="340" t="s">
        <v>11644</v>
      </c>
      <c r="C6857" s="339" t="s">
        <v>5029</v>
      </c>
      <c r="D6857" s="341">
        <v>227.84</v>
      </c>
      <c r="E6857">
        <v>221.15</v>
      </c>
    </row>
    <row r="6858" spans="1:5">
      <c r="A6858" s="339">
        <v>101949</v>
      </c>
      <c r="B6858" s="340" t="s">
        <v>11645</v>
      </c>
      <c r="C6858" s="339" t="s">
        <v>5029</v>
      </c>
      <c r="D6858" s="341">
        <v>242.46</v>
      </c>
      <c r="E6858">
        <v>229.74</v>
      </c>
    </row>
    <row r="6859" spans="1:5">
      <c r="A6859" s="339">
        <v>101950</v>
      </c>
      <c r="B6859" s="340" t="s">
        <v>11646</v>
      </c>
      <c r="C6859" s="339" t="s">
        <v>5029</v>
      </c>
      <c r="D6859" s="341">
        <v>284.77999999999997</v>
      </c>
      <c r="E6859">
        <v>261.3</v>
      </c>
    </row>
    <row r="6860" spans="1:5">
      <c r="A6860" s="339">
        <v>106061</v>
      </c>
      <c r="B6860" s="340" t="s">
        <v>11647</v>
      </c>
      <c r="C6860" s="339" t="s">
        <v>5029</v>
      </c>
      <c r="D6860" s="341">
        <v>323.35000000000002</v>
      </c>
      <c r="E6860">
        <v>294.68</v>
      </c>
    </row>
    <row r="6861" spans="1:5">
      <c r="A6861" s="339">
        <v>101951</v>
      </c>
      <c r="B6861" s="340" t="s">
        <v>11648</v>
      </c>
      <c r="C6861" s="339" t="s">
        <v>5029</v>
      </c>
      <c r="D6861" s="341">
        <v>209.28</v>
      </c>
      <c r="E6861">
        <v>209.25</v>
      </c>
    </row>
    <row r="6862" spans="1:5">
      <c r="A6862" s="339">
        <v>101952</v>
      </c>
      <c r="B6862" s="340" t="s">
        <v>11649</v>
      </c>
      <c r="C6862" s="339" t="s">
        <v>5029</v>
      </c>
      <c r="D6862" s="341">
        <v>231.26</v>
      </c>
      <c r="E6862">
        <v>224.41</v>
      </c>
    </row>
    <row r="6863" spans="1:5">
      <c r="A6863" s="339">
        <v>101953</v>
      </c>
      <c r="B6863" s="340" t="s">
        <v>11650</v>
      </c>
      <c r="C6863" s="339" t="s">
        <v>5029</v>
      </c>
      <c r="D6863" s="341">
        <v>250.42</v>
      </c>
      <c r="E6863">
        <v>238.53</v>
      </c>
    </row>
    <row r="6864" spans="1:5">
      <c r="A6864" s="339">
        <v>101954</v>
      </c>
      <c r="B6864" s="340" t="s">
        <v>11651</v>
      </c>
      <c r="C6864" s="339" t="s">
        <v>5029</v>
      </c>
      <c r="D6864" s="341">
        <v>291.10000000000002</v>
      </c>
      <c r="E6864">
        <v>268.97000000000003</v>
      </c>
    </row>
    <row r="6865" spans="1:5">
      <c r="A6865" s="339">
        <v>106062</v>
      </c>
      <c r="B6865" s="340" t="s">
        <v>11652</v>
      </c>
      <c r="C6865" s="339" t="s">
        <v>5029</v>
      </c>
      <c r="D6865" s="341">
        <v>314.36</v>
      </c>
      <c r="E6865">
        <v>291.55</v>
      </c>
    </row>
    <row r="6866" spans="1:5">
      <c r="A6866" s="339">
        <v>100323</v>
      </c>
      <c r="B6866" s="340" t="s">
        <v>11653</v>
      </c>
      <c r="C6866" s="339" t="s">
        <v>5115</v>
      </c>
      <c r="D6866" s="341">
        <v>235.91</v>
      </c>
      <c r="E6866">
        <v>177.88</v>
      </c>
    </row>
    <row r="6867" spans="1:5">
      <c r="A6867" s="339">
        <v>100324</v>
      </c>
      <c r="B6867" s="340" t="s">
        <v>11654</v>
      </c>
      <c r="C6867" s="339" t="s">
        <v>5115</v>
      </c>
      <c r="D6867" s="341">
        <v>413.47</v>
      </c>
      <c r="E6867">
        <v>169.52</v>
      </c>
    </row>
    <row r="6868" spans="1:5">
      <c r="A6868" s="339">
        <v>96624</v>
      </c>
      <c r="B6868" s="340" t="s">
        <v>11655</v>
      </c>
      <c r="C6868" s="339" t="s">
        <v>5115</v>
      </c>
      <c r="D6868" s="341">
        <v>414.41</v>
      </c>
      <c r="E6868">
        <v>169.77</v>
      </c>
    </row>
    <row r="6869" spans="1:5">
      <c r="A6869" s="339">
        <v>100322</v>
      </c>
      <c r="B6869" s="340" t="s">
        <v>11656</v>
      </c>
      <c r="C6869" s="339" t="s">
        <v>5115</v>
      </c>
      <c r="D6869" s="341">
        <v>392.87</v>
      </c>
      <c r="E6869">
        <v>164.15</v>
      </c>
    </row>
    <row r="6870" spans="1:5">
      <c r="A6870" s="339">
        <v>96623</v>
      </c>
      <c r="B6870" s="340" t="s">
        <v>11657</v>
      </c>
      <c r="C6870" s="339" t="s">
        <v>5115</v>
      </c>
      <c r="D6870" s="341">
        <v>428.84</v>
      </c>
      <c r="E6870">
        <v>189.09</v>
      </c>
    </row>
    <row r="6871" spans="1:5">
      <c r="A6871" s="339">
        <v>96622</v>
      </c>
      <c r="B6871" s="340" t="s">
        <v>11658</v>
      </c>
      <c r="C6871" s="339" t="s">
        <v>5115</v>
      </c>
      <c r="D6871" s="341">
        <v>484.22</v>
      </c>
      <c r="E6871">
        <v>201.73</v>
      </c>
    </row>
    <row r="6872" spans="1:5">
      <c r="A6872" s="339">
        <v>96621</v>
      </c>
      <c r="B6872" s="340" t="s">
        <v>11659</v>
      </c>
      <c r="C6872" s="339" t="s">
        <v>5115</v>
      </c>
      <c r="D6872" s="341">
        <v>498.64</v>
      </c>
      <c r="E6872">
        <v>221.05</v>
      </c>
    </row>
    <row r="6873" spans="1:5">
      <c r="A6873" s="339">
        <v>96617</v>
      </c>
      <c r="B6873" s="340" t="s">
        <v>11660</v>
      </c>
      <c r="C6873" s="339" t="s">
        <v>5029</v>
      </c>
      <c r="D6873" s="341">
        <v>27.16</v>
      </c>
      <c r="E6873">
        <v>20.89</v>
      </c>
    </row>
    <row r="6874" spans="1:5">
      <c r="A6874" s="339">
        <v>96619</v>
      </c>
      <c r="B6874" s="340" t="s">
        <v>88</v>
      </c>
      <c r="C6874" s="339" t="s">
        <v>5029</v>
      </c>
      <c r="D6874" s="341">
        <v>54.62</v>
      </c>
      <c r="E6874">
        <v>41.69</v>
      </c>
    </row>
    <row r="6875" spans="1:5">
      <c r="A6875" s="339">
        <v>96616</v>
      </c>
      <c r="B6875" s="340" t="s">
        <v>11661</v>
      </c>
      <c r="C6875" s="339" t="s">
        <v>5115</v>
      </c>
      <c r="D6875" s="341">
        <v>1092.52</v>
      </c>
      <c r="E6875">
        <v>833.85</v>
      </c>
    </row>
    <row r="6876" spans="1:5">
      <c r="A6876" s="339">
        <v>95240</v>
      </c>
      <c r="B6876" s="340" t="s">
        <v>11662</v>
      </c>
      <c r="C6876" s="339" t="s">
        <v>5029</v>
      </c>
      <c r="D6876" s="341">
        <v>26.38</v>
      </c>
      <c r="E6876">
        <v>19.86</v>
      </c>
    </row>
    <row r="6877" spans="1:5">
      <c r="A6877" s="339">
        <v>95241</v>
      </c>
      <c r="B6877" s="340" t="s">
        <v>11663</v>
      </c>
      <c r="C6877" s="339" t="s">
        <v>5029</v>
      </c>
      <c r="D6877" s="341">
        <v>51.61</v>
      </c>
      <c r="E6877">
        <v>37.68</v>
      </c>
    </row>
    <row r="6878" spans="1:5">
      <c r="A6878" s="339">
        <v>96620</v>
      </c>
      <c r="B6878" s="340" t="s">
        <v>11664</v>
      </c>
      <c r="C6878" s="339" t="s">
        <v>5115</v>
      </c>
      <c r="D6878" s="341">
        <v>1032.58</v>
      </c>
      <c r="E6878">
        <v>753.78</v>
      </c>
    </row>
    <row r="6879" spans="1:5">
      <c r="A6879" s="339">
        <v>104043</v>
      </c>
      <c r="B6879" s="340" t="s">
        <v>11665</v>
      </c>
      <c r="C6879" s="339" t="s">
        <v>63</v>
      </c>
      <c r="D6879" s="341">
        <v>7.77</v>
      </c>
      <c r="E6879">
        <v>10.37</v>
      </c>
    </row>
    <row r="6880" spans="1:5">
      <c r="A6880" s="339">
        <v>104044</v>
      </c>
      <c r="B6880" s="340" t="s">
        <v>11666</v>
      </c>
      <c r="C6880" s="339" t="s">
        <v>63</v>
      </c>
      <c r="D6880" s="341">
        <v>8.07</v>
      </c>
      <c r="E6880">
        <v>11.16</v>
      </c>
    </row>
    <row r="6881" spans="1:5">
      <c r="A6881" s="339">
        <v>104045</v>
      </c>
      <c r="B6881" s="340" t="s">
        <v>11667</v>
      </c>
      <c r="C6881" s="339" t="s">
        <v>63</v>
      </c>
      <c r="D6881" s="341">
        <v>13.46</v>
      </c>
      <c r="E6881">
        <v>17</v>
      </c>
    </row>
    <row r="6882" spans="1:5">
      <c r="A6882" s="339">
        <v>104049</v>
      </c>
      <c r="B6882" s="340" t="s">
        <v>11668</v>
      </c>
      <c r="C6882" s="339" t="s">
        <v>63</v>
      </c>
      <c r="D6882" s="341">
        <v>4.46</v>
      </c>
      <c r="E6882">
        <v>7.54</v>
      </c>
    </row>
    <row r="6883" spans="1:5">
      <c r="A6883" s="339">
        <v>104050</v>
      </c>
      <c r="B6883" s="340" t="s">
        <v>11669</v>
      </c>
      <c r="C6883" s="339" t="s">
        <v>63</v>
      </c>
      <c r="D6883" s="341">
        <v>6.87</v>
      </c>
      <c r="E6883">
        <v>11.15</v>
      </c>
    </row>
    <row r="6884" spans="1:5">
      <c r="A6884" s="339">
        <v>104084</v>
      </c>
      <c r="B6884" s="340" t="s">
        <v>11670</v>
      </c>
      <c r="C6884" s="339" t="s">
        <v>63</v>
      </c>
      <c r="D6884" s="341">
        <v>69.25</v>
      </c>
      <c r="E6884">
        <v>93.61</v>
      </c>
    </row>
    <row r="6885" spans="1:5">
      <c r="A6885" s="339">
        <v>104037</v>
      </c>
      <c r="B6885" s="340" t="s">
        <v>11671</v>
      </c>
      <c r="C6885" s="339" t="s">
        <v>63</v>
      </c>
      <c r="D6885" s="341">
        <v>0</v>
      </c>
      <c r="E6885">
        <v>0</v>
      </c>
    </row>
    <row r="6886" spans="1:5">
      <c r="A6886" s="339">
        <v>104035</v>
      </c>
      <c r="B6886" s="340" t="s">
        <v>11672</v>
      </c>
      <c r="C6886" s="339" t="s">
        <v>63</v>
      </c>
      <c r="D6886" s="341">
        <v>34.01</v>
      </c>
      <c r="E6886">
        <v>47.32</v>
      </c>
    </row>
    <row r="6887" spans="1:5">
      <c r="A6887" s="339">
        <v>104036</v>
      </c>
      <c r="B6887" s="340" t="s">
        <v>11673</v>
      </c>
      <c r="C6887" s="339" t="s">
        <v>63</v>
      </c>
      <c r="D6887" s="341">
        <v>35.06</v>
      </c>
      <c r="E6887">
        <v>48.85</v>
      </c>
    </row>
    <row r="6888" spans="1:5">
      <c r="A6888" s="339">
        <v>104034</v>
      </c>
      <c r="B6888" s="340" t="s">
        <v>11674</v>
      </c>
      <c r="C6888" s="339" t="s">
        <v>63</v>
      </c>
      <c r="D6888" s="341">
        <v>26.15</v>
      </c>
      <c r="E6888">
        <v>37.11</v>
      </c>
    </row>
    <row r="6889" spans="1:5">
      <c r="A6889" s="339">
        <v>104031</v>
      </c>
      <c r="B6889" s="340" t="s">
        <v>291</v>
      </c>
      <c r="C6889" s="339" t="s">
        <v>63</v>
      </c>
      <c r="D6889" s="341">
        <v>16.75</v>
      </c>
      <c r="E6889">
        <v>25.16</v>
      </c>
    </row>
    <row r="6890" spans="1:5">
      <c r="A6890" s="339">
        <v>104032</v>
      </c>
      <c r="B6890" s="340" t="s">
        <v>11675</v>
      </c>
      <c r="C6890" s="339" t="s">
        <v>63</v>
      </c>
      <c r="D6890" s="341">
        <v>21.66</v>
      </c>
      <c r="E6890">
        <v>31.36</v>
      </c>
    </row>
    <row r="6891" spans="1:5">
      <c r="A6891" s="339">
        <v>104033</v>
      </c>
      <c r="B6891" s="340" t="s">
        <v>11676</v>
      </c>
      <c r="C6891" s="339" t="s">
        <v>63</v>
      </c>
      <c r="D6891" s="341">
        <v>19.5</v>
      </c>
      <c r="E6891">
        <v>28.73</v>
      </c>
    </row>
    <row r="6892" spans="1:5">
      <c r="A6892" s="339">
        <v>104038</v>
      </c>
      <c r="B6892" s="340" t="s">
        <v>11677</v>
      </c>
      <c r="C6892" s="339" t="s">
        <v>63</v>
      </c>
      <c r="D6892" s="341">
        <v>0</v>
      </c>
      <c r="E6892">
        <v>0</v>
      </c>
    </row>
    <row r="6893" spans="1:5">
      <c r="A6893" s="339">
        <v>104051</v>
      </c>
      <c r="B6893" s="340" t="s">
        <v>11678</v>
      </c>
      <c r="C6893" s="339" t="s">
        <v>63</v>
      </c>
      <c r="D6893" s="341">
        <v>6.85</v>
      </c>
      <c r="E6893">
        <v>9.31</v>
      </c>
    </row>
    <row r="6894" spans="1:5">
      <c r="A6894" s="339">
        <v>104052</v>
      </c>
      <c r="B6894" s="340" t="s">
        <v>11679</v>
      </c>
      <c r="C6894" s="339" t="s">
        <v>63</v>
      </c>
      <c r="D6894" s="341">
        <v>9.64</v>
      </c>
      <c r="E6894">
        <v>13.01</v>
      </c>
    </row>
    <row r="6895" spans="1:5">
      <c r="A6895" s="339">
        <v>104046</v>
      </c>
      <c r="B6895" s="340" t="s">
        <v>11680</v>
      </c>
      <c r="C6895" s="339" t="s">
        <v>63</v>
      </c>
      <c r="D6895" s="341">
        <v>7.35</v>
      </c>
      <c r="E6895">
        <v>9.9499999999999993</v>
      </c>
    </row>
    <row r="6896" spans="1:5">
      <c r="A6896" s="339">
        <v>104047</v>
      </c>
      <c r="B6896" s="340" t="s">
        <v>11681</v>
      </c>
      <c r="C6896" s="339" t="s">
        <v>63</v>
      </c>
      <c r="D6896" s="341">
        <v>8.49</v>
      </c>
      <c r="E6896">
        <v>11.58</v>
      </c>
    </row>
    <row r="6897" spans="1:5">
      <c r="A6897" s="339">
        <v>104048</v>
      </c>
      <c r="B6897" s="340" t="s">
        <v>11682</v>
      </c>
      <c r="C6897" s="339" t="s">
        <v>63</v>
      </c>
      <c r="D6897" s="341">
        <v>13.08</v>
      </c>
      <c r="E6897">
        <v>16.62</v>
      </c>
    </row>
    <row r="6898" spans="1:5">
      <c r="A6898" s="339">
        <v>104063</v>
      </c>
      <c r="B6898" s="340" t="s">
        <v>11683</v>
      </c>
      <c r="C6898" s="339" t="s">
        <v>63</v>
      </c>
      <c r="D6898" s="341">
        <v>54.92</v>
      </c>
      <c r="E6898">
        <v>80.709999999999994</v>
      </c>
    </row>
    <row r="6899" spans="1:5">
      <c r="A6899" s="339">
        <v>104065</v>
      </c>
      <c r="B6899" s="340" t="s">
        <v>11684</v>
      </c>
      <c r="C6899" s="339" t="s">
        <v>63</v>
      </c>
      <c r="D6899" s="341">
        <v>120.91</v>
      </c>
      <c r="E6899">
        <v>172.66</v>
      </c>
    </row>
    <row r="6900" spans="1:5">
      <c r="A6900" s="339">
        <v>104062</v>
      </c>
      <c r="B6900" s="340" t="s">
        <v>11685</v>
      </c>
      <c r="C6900" s="339" t="s">
        <v>63</v>
      </c>
      <c r="D6900" s="341">
        <v>57.68</v>
      </c>
      <c r="E6900">
        <v>84.93</v>
      </c>
    </row>
    <row r="6901" spans="1:5">
      <c r="A6901" s="339">
        <v>104064</v>
      </c>
      <c r="B6901" s="340" t="s">
        <v>11686</v>
      </c>
      <c r="C6901" s="339" t="s">
        <v>63</v>
      </c>
      <c r="D6901" s="341">
        <v>141.66999999999999</v>
      </c>
      <c r="E6901">
        <v>204.36</v>
      </c>
    </row>
    <row r="6902" spans="1:5">
      <c r="A6902" s="339">
        <v>104059</v>
      </c>
      <c r="B6902" s="340" t="s">
        <v>11687</v>
      </c>
      <c r="C6902" s="339" t="s">
        <v>63</v>
      </c>
      <c r="D6902" s="341">
        <v>8.9</v>
      </c>
      <c r="E6902">
        <v>13.43</v>
      </c>
    </row>
    <row r="6903" spans="1:5">
      <c r="A6903" s="339">
        <v>104058</v>
      </c>
      <c r="B6903" s="340" t="s">
        <v>11688</v>
      </c>
      <c r="C6903" s="339" t="s">
        <v>63</v>
      </c>
      <c r="D6903" s="341">
        <v>6.36</v>
      </c>
      <c r="E6903">
        <v>9.48</v>
      </c>
    </row>
    <row r="6904" spans="1:5">
      <c r="A6904" s="339">
        <v>104082</v>
      </c>
      <c r="B6904" s="340" t="s">
        <v>11689</v>
      </c>
      <c r="C6904" s="339" t="s">
        <v>63</v>
      </c>
      <c r="D6904" s="341">
        <v>24.83</v>
      </c>
      <c r="E6904">
        <v>34.4</v>
      </c>
    </row>
    <row r="6905" spans="1:5">
      <c r="A6905" s="339">
        <v>104083</v>
      </c>
      <c r="B6905" s="340" t="s">
        <v>11690</v>
      </c>
      <c r="C6905" s="339" t="s">
        <v>63</v>
      </c>
      <c r="D6905" s="341">
        <v>61.43</v>
      </c>
      <c r="E6905">
        <v>81.650000000000006</v>
      </c>
    </row>
    <row r="6906" spans="1:5">
      <c r="A6906" s="339">
        <v>104057</v>
      </c>
      <c r="B6906" s="340" t="s">
        <v>11691</v>
      </c>
      <c r="C6906" s="339" t="s">
        <v>63</v>
      </c>
      <c r="D6906" s="341">
        <v>0</v>
      </c>
      <c r="E6906">
        <v>0</v>
      </c>
    </row>
    <row r="6907" spans="1:5">
      <c r="A6907" s="339">
        <v>104056</v>
      </c>
      <c r="B6907" s="340" t="s">
        <v>11692</v>
      </c>
      <c r="C6907" s="339" t="s">
        <v>63</v>
      </c>
      <c r="D6907" s="341">
        <v>22.43</v>
      </c>
      <c r="E6907">
        <v>25.08</v>
      </c>
    </row>
    <row r="6908" spans="1:5">
      <c r="A6908" s="339">
        <v>104055</v>
      </c>
      <c r="B6908" s="340" t="s">
        <v>11693</v>
      </c>
      <c r="C6908" s="339" t="s">
        <v>63</v>
      </c>
      <c r="D6908" s="341">
        <v>14.66</v>
      </c>
      <c r="E6908">
        <v>17.059999999999999</v>
      </c>
    </row>
    <row r="6909" spans="1:5">
      <c r="A6909" s="339">
        <v>104076</v>
      </c>
      <c r="B6909" s="340" t="s">
        <v>11694</v>
      </c>
      <c r="C6909" s="339" t="s">
        <v>63</v>
      </c>
      <c r="D6909" s="341">
        <v>35</v>
      </c>
      <c r="E6909">
        <v>55.98</v>
      </c>
    </row>
    <row r="6910" spans="1:5">
      <c r="A6910" s="339">
        <v>104060</v>
      </c>
      <c r="B6910" s="340" t="s">
        <v>11695</v>
      </c>
      <c r="C6910" s="339" t="s">
        <v>202</v>
      </c>
      <c r="D6910" s="341">
        <v>8.15</v>
      </c>
      <c r="E6910">
        <v>10.39</v>
      </c>
    </row>
    <row r="6911" spans="1:5">
      <c r="A6911" s="339">
        <v>104061</v>
      </c>
      <c r="B6911" s="340" t="s">
        <v>11696</v>
      </c>
      <c r="C6911" s="339" t="s">
        <v>202</v>
      </c>
      <c r="D6911" s="341">
        <v>14.93</v>
      </c>
      <c r="E6911">
        <v>18.32</v>
      </c>
    </row>
    <row r="6912" spans="1:5">
      <c r="A6912" s="339">
        <v>104085</v>
      </c>
      <c r="B6912" s="340" t="s">
        <v>11697</v>
      </c>
      <c r="C6912" s="339" t="s">
        <v>202</v>
      </c>
      <c r="D6912" s="341">
        <v>41.49</v>
      </c>
      <c r="E6912">
        <v>65.47</v>
      </c>
    </row>
    <row r="6913" spans="1:5">
      <c r="A6913" s="339">
        <v>104086</v>
      </c>
      <c r="B6913" s="340" t="s">
        <v>11698</v>
      </c>
      <c r="C6913" s="339" t="s">
        <v>202</v>
      </c>
      <c r="D6913" s="341">
        <v>74.459999999999994</v>
      </c>
      <c r="E6913">
        <v>115.9</v>
      </c>
    </row>
    <row r="6914" spans="1:5">
      <c r="A6914" s="339">
        <v>104073</v>
      </c>
      <c r="B6914" s="340" t="s">
        <v>11699</v>
      </c>
      <c r="C6914" s="339" t="s">
        <v>63</v>
      </c>
      <c r="D6914" s="341">
        <v>0</v>
      </c>
      <c r="E6914">
        <v>0</v>
      </c>
    </row>
    <row r="6915" spans="1:5">
      <c r="A6915" s="339">
        <v>104074</v>
      </c>
      <c r="B6915" s="340" t="s">
        <v>11700</v>
      </c>
      <c r="C6915" s="339" t="s">
        <v>63</v>
      </c>
      <c r="D6915" s="341">
        <v>0</v>
      </c>
      <c r="E6915">
        <v>0</v>
      </c>
    </row>
    <row r="6916" spans="1:5">
      <c r="A6916" s="339">
        <v>104075</v>
      </c>
      <c r="B6916" s="340" t="s">
        <v>11701</v>
      </c>
      <c r="C6916" s="339" t="s">
        <v>63</v>
      </c>
      <c r="D6916" s="341">
        <v>0</v>
      </c>
      <c r="E6916">
        <v>0</v>
      </c>
    </row>
    <row r="6917" spans="1:5">
      <c r="A6917" s="339">
        <v>104039</v>
      </c>
      <c r="B6917" s="340" t="s">
        <v>11702</v>
      </c>
      <c r="C6917" s="339" t="s">
        <v>63</v>
      </c>
      <c r="D6917" s="341">
        <v>73.38</v>
      </c>
      <c r="E6917">
        <v>86.55</v>
      </c>
    </row>
    <row r="6918" spans="1:5">
      <c r="A6918" s="339">
        <v>104040</v>
      </c>
      <c r="B6918" s="340" t="s">
        <v>11703</v>
      </c>
      <c r="C6918" s="339" t="s">
        <v>63</v>
      </c>
      <c r="D6918" s="341">
        <v>0</v>
      </c>
      <c r="E6918">
        <v>0</v>
      </c>
    </row>
    <row r="6919" spans="1:5">
      <c r="A6919" s="339">
        <v>104041</v>
      </c>
      <c r="B6919" s="340" t="s">
        <v>11704</v>
      </c>
      <c r="C6919" s="339" t="s">
        <v>63</v>
      </c>
      <c r="D6919" s="341">
        <v>0</v>
      </c>
      <c r="E6919">
        <v>0</v>
      </c>
    </row>
    <row r="6920" spans="1:5">
      <c r="A6920" s="339">
        <v>104042</v>
      </c>
      <c r="B6920" s="340" t="s">
        <v>11705</v>
      </c>
      <c r="C6920" s="339" t="s">
        <v>63</v>
      </c>
      <c r="D6920" s="341">
        <v>0</v>
      </c>
      <c r="E6920">
        <v>0</v>
      </c>
    </row>
    <row r="6921" spans="1:5">
      <c r="A6921" s="339">
        <v>104072</v>
      </c>
      <c r="B6921" s="340" t="s">
        <v>11706</v>
      </c>
      <c r="C6921" s="339" t="s">
        <v>63</v>
      </c>
      <c r="D6921" s="341">
        <v>238.03</v>
      </c>
      <c r="E6921">
        <v>307.61</v>
      </c>
    </row>
    <row r="6922" spans="1:5">
      <c r="A6922" s="339">
        <v>104053</v>
      </c>
      <c r="B6922" s="340" t="s">
        <v>11707</v>
      </c>
      <c r="C6922" s="339" t="s">
        <v>63</v>
      </c>
      <c r="D6922" s="341">
        <v>8.2200000000000006</v>
      </c>
      <c r="E6922">
        <v>10.68</v>
      </c>
    </row>
    <row r="6923" spans="1:5">
      <c r="A6923" s="339">
        <v>104054</v>
      </c>
      <c r="B6923" s="340" t="s">
        <v>11708</v>
      </c>
      <c r="C6923" s="339" t="s">
        <v>63</v>
      </c>
      <c r="D6923" s="341">
        <v>17.23</v>
      </c>
      <c r="E6923">
        <v>20.6</v>
      </c>
    </row>
    <row r="6924" spans="1:5">
      <c r="A6924" s="339">
        <v>99818</v>
      </c>
      <c r="B6924" s="340" t="s">
        <v>11709</v>
      </c>
      <c r="C6924" s="339" t="s">
        <v>63</v>
      </c>
      <c r="D6924" s="341">
        <v>5.17</v>
      </c>
      <c r="E6924">
        <v>6.92</v>
      </c>
    </row>
    <row r="6925" spans="1:5">
      <c r="A6925" s="339">
        <v>99819</v>
      </c>
      <c r="B6925" s="340" t="s">
        <v>11710</v>
      </c>
      <c r="C6925" s="339" t="s">
        <v>5029</v>
      </c>
      <c r="D6925" s="341">
        <v>16.36</v>
      </c>
      <c r="E6925">
        <v>23.87</v>
      </c>
    </row>
    <row r="6926" spans="1:5">
      <c r="A6926" s="339">
        <v>99817</v>
      </c>
      <c r="B6926" s="340" t="s">
        <v>11711</v>
      </c>
      <c r="C6926" s="339" t="s">
        <v>63</v>
      </c>
      <c r="D6926" s="341">
        <v>5.92</v>
      </c>
      <c r="E6926">
        <v>8</v>
      </c>
    </row>
    <row r="6927" spans="1:5">
      <c r="A6927" s="339">
        <v>99815</v>
      </c>
      <c r="B6927" s="340" t="s">
        <v>11712</v>
      </c>
      <c r="C6927" s="339" t="s">
        <v>63</v>
      </c>
      <c r="D6927" s="341">
        <v>8.33</v>
      </c>
      <c r="E6927">
        <v>11.54</v>
      </c>
    </row>
    <row r="6928" spans="1:5">
      <c r="A6928" s="339">
        <v>99811</v>
      </c>
      <c r="B6928" s="340" t="s">
        <v>11713</v>
      </c>
      <c r="C6928" s="339" t="s">
        <v>5029</v>
      </c>
      <c r="D6928" s="341">
        <v>0.61</v>
      </c>
      <c r="E6928">
        <v>0.89</v>
      </c>
    </row>
    <row r="6929" spans="1:5">
      <c r="A6929" s="339">
        <v>99826</v>
      </c>
      <c r="B6929" s="340" t="s">
        <v>11714</v>
      </c>
      <c r="C6929" s="339" t="s">
        <v>5029</v>
      </c>
      <c r="D6929" s="341">
        <v>1.5</v>
      </c>
      <c r="E6929">
        <v>2.19</v>
      </c>
    </row>
    <row r="6930" spans="1:5">
      <c r="A6930" s="339">
        <v>106170</v>
      </c>
      <c r="B6930" s="340" t="s">
        <v>11715</v>
      </c>
      <c r="C6930" s="339" t="s">
        <v>5029</v>
      </c>
      <c r="D6930" s="341">
        <v>6.16</v>
      </c>
      <c r="E6930">
        <v>9</v>
      </c>
    </row>
    <row r="6931" spans="1:5">
      <c r="A6931" s="339">
        <v>99821</v>
      </c>
      <c r="B6931" s="340" t="s">
        <v>11716</v>
      </c>
      <c r="C6931" s="339" t="s">
        <v>5029</v>
      </c>
      <c r="D6931" s="341">
        <v>4.4400000000000004</v>
      </c>
      <c r="E6931">
        <v>6.3</v>
      </c>
    </row>
    <row r="6932" spans="1:5">
      <c r="A6932" s="339">
        <v>99820</v>
      </c>
      <c r="B6932" s="340" t="s">
        <v>11717</v>
      </c>
      <c r="C6932" s="339" t="s">
        <v>5029</v>
      </c>
      <c r="D6932" s="341">
        <v>2.4300000000000002</v>
      </c>
      <c r="E6932">
        <v>3.35</v>
      </c>
    </row>
    <row r="6933" spans="1:5">
      <c r="A6933" s="339">
        <v>99805</v>
      </c>
      <c r="B6933" s="340" t="s">
        <v>11718</v>
      </c>
      <c r="C6933" s="339" t="s">
        <v>5029</v>
      </c>
      <c r="D6933" s="341">
        <v>10.23</v>
      </c>
      <c r="E6933">
        <v>14.59</v>
      </c>
    </row>
    <row r="6934" spans="1:5">
      <c r="A6934" s="339">
        <v>99803</v>
      </c>
      <c r="B6934" s="340" t="s">
        <v>11719</v>
      </c>
      <c r="C6934" s="339" t="s">
        <v>5029</v>
      </c>
      <c r="D6934" s="341">
        <v>3.71</v>
      </c>
      <c r="E6934">
        <v>5.25</v>
      </c>
    </row>
    <row r="6935" spans="1:5">
      <c r="A6935" s="339">
        <v>99802</v>
      </c>
      <c r="B6935" s="340" t="s">
        <v>11720</v>
      </c>
      <c r="C6935" s="339" t="s">
        <v>5029</v>
      </c>
      <c r="D6935" s="341">
        <v>0.49</v>
      </c>
      <c r="E6935">
        <v>0.72</v>
      </c>
    </row>
    <row r="6936" spans="1:5">
      <c r="A6936" s="339">
        <v>99810</v>
      </c>
      <c r="B6936" s="340" t="s">
        <v>11721</v>
      </c>
      <c r="C6936" s="339" t="s">
        <v>5029</v>
      </c>
      <c r="D6936" s="341">
        <v>6.03</v>
      </c>
      <c r="E6936">
        <v>8.6199999999999992</v>
      </c>
    </row>
    <row r="6937" spans="1:5">
      <c r="A6937" s="339">
        <v>99809</v>
      </c>
      <c r="B6937" s="340" t="s">
        <v>11722</v>
      </c>
      <c r="C6937" s="339" t="s">
        <v>5029</v>
      </c>
      <c r="D6937" s="341">
        <v>6.35</v>
      </c>
      <c r="E6937">
        <v>9.11</v>
      </c>
    </row>
    <row r="6938" spans="1:5">
      <c r="A6938" s="339">
        <v>99801</v>
      </c>
      <c r="B6938" s="340" t="s">
        <v>11723</v>
      </c>
      <c r="C6938" s="339" t="s">
        <v>5029</v>
      </c>
      <c r="D6938" s="341">
        <v>0</v>
      </c>
      <c r="E6938">
        <v>0</v>
      </c>
    </row>
    <row r="6939" spans="1:5">
      <c r="A6939" s="339">
        <v>106166</v>
      </c>
      <c r="B6939" s="340" t="s">
        <v>11724</v>
      </c>
      <c r="C6939" s="339" t="s">
        <v>5029</v>
      </c>
      <c r="D6939" s="341">
        <v>1.25</v>
      </c>
      <c r="E6939">
        <v>1.82</v>
      </c>
    </row>
    <row r="6940" spans="1:5">
      <c r="A6940" s="339">
        <v>99822</v>
      </c>
      <c r="B6940" s="340" t="s">
        <v>11725</v>
      </c>
      <c r="C6940" s="339" t="s">
        <v>5029</v>
      </c>
      <c r="D6940" s="341">
        <v>0.98</v>
      </c>
      <c r="E6940">
        <v>1.43</v>
      </c>
    </row>
    <row r="6941" spans="1:5">
      <c r="A6941" s="339">
        <v>99825</v>
      </c>
      <c r="B6941" s="340" t="s">
        <v>11726</v>
      </c>
      <c r="C6941" s="339" t="s">
        <v>5029</v>
      </c>
      <c r="D6941" s="341">
        <v>4.26</v>
      </c>
      <c r="E6941">
        <v>6.04</v>
      </c>
    </row>
    <row r="6942" spans="1:5">
      <c r="A6942" s="339">
        <v>99824</v>
      </c>
      <c r="B6942" s="340" t="s">
        <v>11727</v>
      </c>
      <c r="C6942" s="339" t="s">
        <v>5029</v>
      </c>
      <c r="D6942" s="341">
        <v>2.54</v>
      </c>
      <c r="E6942">
        <v>3.51</v>
      </c>
    </row>
    <row r="6943" spans="1:5">
      <c r="A6943" s="339">
        <v>99823</v>
      </c>
      <c r="B6943" s="340" t="s">
        <v>11728</v>
      </c>
      <c r="C6943" s="339" t="s">
        <v>5029</v>
      </c>
      <c r="D6943" s="341">
        <v>2.2400000000000002</v>
      </c>
      <c r="E6943">
        <v>3.08</v>
      </c>
    </row>
    <row r="6944" spans="1:5">
      <c r="A6944" s="339">
        <v>99806</v>
      </c>
      <c r="B6944" s="340" t="s">
        <v>11729</v>
      </c>
      <c r="C6944" s="339" t="s">
        <v>5029</v>
      </c>
      <c r="D6944" s="341">
        <v>2.68</v>
      </c>
      <c r="E6944">
        <v>3.74</v>
      </c>
    </row>
    <row r="6945" spans="1:5">
      <c r="A6945" s="339">
        <v>99813</v>
      </c>
      <c r="B6945" s="340" t="s">
        <v>11730</v>
      </c>
      <c r="C6945" s="339" t="s">
        <v>5029</v>
      </c>
      <c r="D6945" s="341">
        <v>2.83</v>
      </c>
      <c r="E6945">
        <v>3.94</v>
      </c>
    </row>
    <row r="6946" spans="1:5">
      <c r="A6946" s="339">
        <v>106169</v>
      </c>
      <c r="B6946" s="340" t="s">
        <v>11731</v>
      </c>
      <c r="C6946" s="339" t="s">
        <v>63</v>
      </c>
      <c r="D6946" s="341">
        <v>3.3</v>
      </c>
      <c r="E6946">
        <v>4.7</v>
      </c>
    </row>
    <row r="6947" spans="1:5">
      <c r="A6947" s="339">
        <v>106167</v>
      </c>
      <c r="B6947" s="340" t="s">
        <v>11732</v>
      </c>
      <c r="C6947" s="339" t="s">
        <v>5029</v>
      </c>
      <c r="D6947" s="341">
        <v>7.0000000000000007E-2</v>
      </c>
      <c r="E6947">
        <v>0.09</v>
      </c>
    </row>
    <row r="6948" spans="1:5">
      <c r="A6948" s="339">
        <v>106168</v>
      </c>
      <c r="B6948" s="340" t="s">
        <v>11733</v>
      </c>
      <c r="C6948" s="339" t="s">
        <v>5029</v>
      </c>
      <c r="D6948" s="341">
        <v>0.57999999999999996</v>
      </c>
      <c r="E6948">
        <v>0.82</v>
      </c>
    </row>
    <row r="6949" spans="1:5">
      <c r="A6949" s="339">
        <v>99814</v>
      </c>
      <c r="B6949" s="340" t="s">
        <v>11734</v>
      </c>
      <c r="C6949" s="339" t="s">
        <v>5029</v>
      </c>
      <c r="D6949" s="341">
        <v>1.5</v>
      </c>
      <c r="E6949">
        <v>2.16</v>
      </c>
    </row>
    <row r="6950" spans="1:5">
      <c r="A6950" s="339">
        <v>99816</v>
      </c>
      <c r="B6950" s="340" t="s">
        <v>11735</v>
      </c>
      <c r="C6950" s="339" t="s">
        <v>63</v>
      </c>
      <c r="D6950" s="341">
        <v>8.02</v>
      </c>
      <c r="E6950">
        <v>11.08</v>
      </c>
    </row>
    <row r="6951" spans="1:5">
      <c r="A6951" s="339">
        <v>106171</v>
      </c>
      <c r="B6951" s="340" t="s">
        <v>11736</v>
      </c>
      <c r="C6951" s="339" t="s">
        <v>5029</v>
      </c>
      <c r="D6951" s="341">
        <v>1.51</v>
      </c>
      <c r="E6951">
        <v>2.2000000000000002</v>
      </c>
    </row>
    <row r="6952" spans="1:5">
      <c r="A6952" s="339">
        <v>88238</v>
      </c>
      <c r="B6952" s="340" t="s">
        <v>951</v>
      </c>
      <c r="C6952" s="339" t="s">
        <v>884</v>
      </c>
      <c r="D6952" s="341">
        <v>23.39</v>
      </c>
      <c r="E6952">
        <v>33.49</v>
      </c>
    </row>
    <row r="6953" spans="1:5">
      <c r="A6953" s="339">
        <v>101374</v>
      </c>
      <c r="B6953" s="340" t="s">
        <v>951</v>
      </c>
      <c r="C6953" s="339" t="s">
        <v>948</v>
      </c>
      <c r="D6953" s="341">
        <v>3996.49</v>
      </c>
      <c r="E6953">
        <v>5737.1</v>
      </c>
    </row>
    <row r="6954" spans="1:5">
      <c r="A6954" s="339">
        <v>88239</v>
      </c>
      <c r="B6954" s="340" t="s">
        <v>919</v>
      </c>
      <c r="C6954" s="339" t="s">
        <v>884</v>
      </c>
      <c r="D6954" s="341">
        <v>23.07</v>
      </c>
      <c r="E6954">
        <v>33.11</v>
      </c>
    </row>
    <row r="6955" spans="1:5">
      <c r="A6955" s="339">
        <v>101375</v>
      </c>
      <c r="B6955" s="340" t="s">
        <v>11737</v>
      </c>
      <c r="C6955" s="339" t="s">
        <v>948</v>
      </c>
      <c r="D6955" s="341">
        <v>4015.47</v>
      </c>
      <c r="E6955">
        <v>5739.05</v>
      </c>
    </row>
    <row r="6956" spans="1:5">
      <c r="A6956" s="339">
        <v>88240</v>
      </c>
      <c r="B6956" s="340" t="s">
        <v>987</v>
      </c>
      <c r="C6956" s="339" t="s">
        <v>884</v>
      </c>
      <c r="D6956" s="341">
        <v>22.12</v>
      </c>
      <c r="E6956">
        <v>32.229999999999997</v>
      </c>
    </row>
    <row r="6957" spans="1:5">
      <c r="A6957" s="339">
        <v>101376</v>
      </c>
      <c r="B6957" s="340" t="s">
        <v>11738</v>
      </c>
      <c r="C6957" s="339" t="s">
        <v>948</v>
      </c>
      <c r="D6957" s="341">
        <v>3785.31</v>
      </c>
      <c r="E6957">
        <v>5528.64</v>
      </c>
    </row>
    <row r="6958" spans="1:5">
      <c r="A6958" s="339">
        <v>88241</v>
      </c>
      <c r="B6958" s="340" t="s">
        <v>11739</v>
      </c>
      <c r="C6958" s="339" t="s">
        <v>884</v>
      </c>
      <c r="D6958" s="341">
        <v>22.28</v>
      </c>
      <c r="E6958">
        <v>31.03</v>
      </c>
    </row>
    <row r="6959" spans="1:5">
      <c r="A6959" s="339">
        <v>101377</v>
      </c>
      <c r="B6959" s="340" t="s">
        <v>11739</v>
      </c>
      <c r="C6959" s="339" t="s">
        <v>948</v>
      </c>
      <c r="D6959" s="341">
        <v>3804.08</v>
      </c>
      <c r="E6959">
        <v>5310.57</v>
      </c>
    </row>
    <row r="6960" spans="1:5">
      <c r="A6960" s="339">
        <v>88242</v>
      </c>
      <c r="B6960" s="340" t="s">
        <v>11740</v>
      </c>
      <c r="C6960" s="339" t="s">
        <v>884</v>
      </c>
      <c r="D6960" s="341">
        <v>23.45</v>
      </c>
      <c r="E6960">
        <v>33.57</v>
      </c>
    </row>
    <row r="6961" spans="1:5">
      <c r="A6961" s="339">
        <v>100301</v>
      </c>
      <c r="B6961" s="340" t="s">
        <v>11741</v>
      </c>
      <c r="C6961" s="339" t="s">
        <v>884</v>
      </c>
      <c r="D6961" s="341">
        <v>25.18</v>
      </c>
      <c r="E6961">
        <v>35.32</v>
      </c>
    </row>
    <row r="6962" spans="1:5">
      <c r="A6962" s="339">
        <v>101378</v>
      </c>
      <c r="B6962" s="340" t="s">
        <v>11741</v>
      </c>
      <c r="C6962" s="339" t="s">
        <v>948</v>
      </c>
      <c r="D6962" s="341">
        <v>4283.5</v>
      </c>
      <c r="E6962">
        <v>6027.45</v>
      </c>
    </row>
    <row r="6963" spans="1:5">
      <c r="A6963" s="339">
        <v>101379</v>
      </c>
      <c r="B6963" s="340" t="s">
        <v>11742</v>
      </c>
      <c r="C6963" s="339" t="s">
        <v>948</v>
      </c>
      <c r="D6963" s="341">
        <v>3996.49</v>
      </c>
      <c r="E6963">
        <v>5737.1</v>
      </c>
    </row>
    <row r="6964" spans="1:5">
      <c r="A6964" s="339">
        <v>88243</v>
      </c>
      <c r="B6964" s="340" t="s">
        <v>969</v>
      </c>
      <c r="C6964" s="339" t="s">
        <v>884</v>
      </c>
      <c r="D6964" s="341">
        <v>22.32</v>
      </c>
      <c r="E6964">
        <v>32.46</v>
      </c>
    </row>
    <row r="6965" spans="1:5">
      <c r="A6965" s="339">
        <v>101380</v>
      </c>
      <c r="B6965" s="340" t="s">
        <v>969</v>
      </c>
      <c r="C6965" s="339" t="s">
        <v>948</v>
      </c>
      <c r="D6965" s="341">
        <v>3809.64</v>
      </c>
      <c r="E6965">
        <v>5559.65</v>
      </c>
    </row>
    <row r="6966" spans="1:5">
      <c r="A6966" s="339">
        <v>90766</v>
      </c>
      <c r="B6966" s="340" t="s">
        <v>11743</v>
      </c>
      <c r="C6966" s="339" t="s">
        <v>884</v>
      </c>
      <c r="D6966" s="341">
        <v>24.99</v>
      </c>
      <c r="E6966">
        <v>45.59</v>
      </c>
    </row>
    <row r="6967" spans="1:5">
      <c r="A6967" s="339">
        <v>93563</v>
      </c>
      <c r="B6967" s="340" t="s">
        <v>11743</v>
      </c>
      <c r="C6967" s="339" t="s">
        <v>948</v>
      </c>
      <c r="D6967" s="341">
        <v>4303.09</v>
      </c>
      <c r="E6967">
        <v>7880.98</v>
      </c>
    </row>
    <row r="6968" spans="1:5">
      <c r="A6968" s="339">
        <v>90767</v>
      </c>
      <c r="B6968" s="340" t="s">
        <v>11744</v>
      </c>
      <c r="C6968" s="339" t="s">
        <v>884</v>
      </c>
      <c r="D6968" s="341">
        <v>21.93</v>
      </c>
      <c r="E6968">
        <v>47.6</v>
      </c>
    </row>
    <row r="6969" spans="1:5">
      <c r="A6969" s="339">
        <v>93564</v>
      </c>
      <c r="B6969" s="340" t="s">
        <v>11744</v>
      </c>
      <c r="C6969" s="339" t="s">
        <v>948</v>
      </c>
      <c r="D6969" s="341">
        <v>3726.64</v>
      </c>
      <c r="E6969">
        <v>8122.08</v>
      </c>
    </row>
    <row r="6970" spans="1:5">
      <c r="A6970" s="339">
        <v>88245</v>
      </c>
      <c r="B6970" s="340" t="s">
        <v>952</v>
      </c>
      <c r="C6970" s="339" t="s">
        <v>884</v>
      </c>
      <c r="D6970" s="341">
        <v>27.36</v>
      </c>
      <c r="E6970">
        <v>35.619999999999997</v>
      </c>
    </row>
    <row r="6971" spans="1:5">
      <c r="A6971" s="339">
        <v>101381</v>
      </c>
      <c r="B6971" s="340" t="s">
        <v>952</v>
      </c>
      <c r="C6971" s="339" t="s">
        <v>948</v>
      </c>
      <c r="D6971" s="341">
        <v>4678.67</v>
      </c>
      <c r="E6971">
        <v>6103.15</v>
      </c>
    </row>
    <row r="6972" spans="1:5">
      <c r="A6972" s="339">
        <v>90768</v>
      </c>
      <c r="B6972" s="340" t="s">
        <v>11745</v>
      </c>
      <c r="C6972" s="339" t="s">
        <v>884</v>
      </c>
      <c r="D6972" s="341">
        <v>136.44</v>
      </c>
      <c r="E6972">
        <v>138.47999999999999</v>
      </c>
    </row>
    <row r="6973" spans="1:5">
      <c r="A6973" s="339">
        <v>90769</v>
      </c>
      <c r="B6973" s="340" t="s">
        <v>11746</v>
      </c>
      <c r="C6973" s="339" t="s">
        <v>884</v>
      </c>
      <c r="D6973" s="341">
        <v>144.36000000000001</v>
      </c>
      <c r="E6973">
        <v>145.72</v>
      </c>
    </row>
    <row r="6974" spans="1:5">
      <c r="A6974" s="339">
        <v>90770</v>
      </c>
      <c r="B6974" s="340" t="s">
        <v>11747</v>
      </c>
      <c r="C6974" s="339" t="s">
        <v>884</v>
      </c>
      <c r="D6974" s="341">
        <v>151.16</v>
      </c>
      <c r="E6974">
        <v>155.31</v>
      </c>
    </row>
    <row r="6975" spans="1:5">
      <c r="A6975" s="339">
        <v>93569</v>
      </c>
      <c r="B6975" s="340" t="s">
        <v>1777</v>
      </c>
      <c r="C6975" s="339" t="s">
        <v>948</v>
      </c>
      <c r="D6975" s="341">
        <v>23509.86</v>
      </c>
      <c r="E6975">
        <v>24005.77</v>
      </c>
    </row>
    <row r="6976" spans="1:5">
      <c r="A6976" s="339">
        <v>93570</v>
      </c>
      <c r="B6976" s="340" t="s">
        <v>11748</v>
      </c>
      <c r="C6976" s="339" t="s">
        <v>948</v>
      </c>
      <c r="D6976" s="341">
        <v>24876.07</v>
      </c>
      <c r="E6976">
        <v>25263.29</v>
      </c>
    </row>
    <row r="6977" spans="1:5">
      <c r="A6977" s="339">
        <v>93571</v>
      </c>
      <c r="B6977" s="340" t="s">
        <v>11749</v>
      </c>
      <c r="C6977" s="339" t="s">
        <v>948</v>
      </c>
      <c r="D6977" s="341">
        <v>26046.39</v>
      </c>
      <c r="E6977">
        <v>26928.58</v>
      </c>
    </row>
    <row r="6978" spans="1:5">
      <c r="A6978" s="339">
        <v>101382</v>
      </c>
      <c r="B6978" s="340" t="s">
        <v>11750</v>
      </c>
      <c r="C6978" s="339" t="s">
        <v>948</v>
      </c>
      <c r="D6978" s="341">
        <v>2647.54</v>
      </c>
      <c r="E6978">
        <v>5493.09</v>
      </c>
    </row>
    <row r="6979" spans="1:5">
      <c r="A6979" s="339">
        <v>88246</v>
      </c>
      <c r="B6979" s="340" t="s">
        <v>1188</v>
      </c>
      <c r="C6979" s="339" t="s">
        <v>884</v>
      </c>
      <c r="D6979" s="341">
        <v>15.53</v>
      </c>
      <c r="E6979">
        <v>32.11</v>
      </c>
    </row>
    <row r="6980" spans="1:5">
      <c r="A6980" s="339">
        <v>100303</v>
      </c>
      <c r="B6980" s="340" t="s">
        <v>11751</v>
      </c>
      <c r="C6980" s="339" t="s">
        <v>884</v>
      </c>
      <c r="D6980" s="341">
        <v>20.53</v>
      </c>
      <c r="E6980">
        <v>30.99</v>
      </c>
    </row>
    <row r="6981" spans="1:5">
      <c r="A6981" s="339">
        <v>101383</v>
      </c>
      <c r="B6981" s="340" t="s">
        <v>11751</v>
      </c>
      <c r="C6981" s="339" t="s">
        <v>948</v>
      </c>
      <c r="D6981" s="341">
        <v>3499.95</v>
      </c>
      <c r="E6981">
        <v>5291.52</v>
      </c>
    </row>
    <row r="6982" spans="1:5">
      <c r="A6982" s="339">
        <v>88247</v>
      </c>
      <c r="B6982" s="340" t="s">
        <v>1423</v>
      </c>
      <c r="C6982" s="339" t="s">
        <v>884</v>
      </c>
      <c r="D6982" s="341">
        <v>23.98</v>
      </c>
      <c r="E6982">
        <v>34.119999999999997</v>
      </c>
    </row>
    <row r="6983" spans="1:5">
      <c r="A6983" s="339">
        <v>88248</v>
      </c>
      <c r="B6983" s="340" t="s">
        <v>1163</v>
      </c>
      <c r="C6983" s="339" t="s">
        <v>884</v>
      </c>
      <c r="D6983" s="341">
        <v>23.01</v>
      </c>
      <c r="E6983">
        <v>33.1</v>
      </c>
    </row>
    <row r="6984" spans="1:5">
      <c r="A6984" s="339">
        <v>101384</v>
      </c>
      <c r="B6984" s="340" t="s">
        <v>1163</v>
      </c>
      <c r="C6984" s="339" t="s">
        <v>948</v>
      </c>
      <c r="D6984" s="341">
        <v>3912.39</v>
      </c>
      <c r="E6984">
        <v>5646.27</v>
      </c>
    </row>
    <row r="6985" spans="1:5">
      <c r="A6985" s="339">
        <v>90772</v>
      </c>
      <c r="B6985" s="340" t="s">
        <v>11752</v>
      </c>
      <c r="C6985" s="339" t="s">
        <v>884</v>
      </c>
      <c r="D6985" s="341">
        <v>18.649999999999999</v>
      </c>
      <c r="E6985">
        <v>40.229999999999997</v>
      </c>
    </row>
    <row r="6986" spans="1:5">
      <c r="A6986" s="339">
        <v>93566</v>
      </c>
      <c r="B6986" s="340" t="s">
        <v>11752</v>
      </c>
      <c r="C6986" s="339" t="s">
        <v>948</v>
      </c>
      <c r="D6986" s="341">
        <v>3206.88</v>
      </c>
      <c r="E6986">
        <v>6948.04</v>
      </c>
    </row>
    <row r="6987" spans="1:5">
      <c r="A6987" s="339">
        <v>101385</v>
      </c>
      <c r="B6987" s="340" t="s">
        <v>11753</v>
      </c>
      <c r="C6987" s="339" t="s">
        <v>948</v>
      </c>
      <c r="D6987" s="341">
        <v>5309.49</v>
      </c>
      <c r="E6987">
        <v>8473.7900000000009</v>
      </c>
    </row>
    <row r="6988" spans="1:5">
      <c r="A6988" s="339">
        <v>88249</v>
      </c>
      <c r="B6988" s="340" t="s">
        <v>11754</v>
      </c>
      <c r="C6988" s="339" t="s">
        <v>884</v>
      </c>
      <c r="D6988" s="341">
        <v>30.88</v>
      </c>
      <c r="E6988">
        <v>49.11</v>
      </c>
    </row>
    <row r="6989" spans="1:5">
      <c r="A6989" s="339">
        <v>88250</v>
      </c>
      <c r="B6989" s="340" t="s">
        <v>11755</v>
      </c>
      <c r="C6989" s="339" t="s">
        <v>884</v>
      </c>
      <c r="D6989" s="341">
        <v>22.12</v>
      </c>
      <c r="E6989">
        <v>32.229999999999997</v>
      </c>
    </row>
    <row r="6990" spans="1:5">
      <c r="A6990" s="339">
        <v>101386</v>
      </c>
      <c r="B6990" s="340" t="s">
        <v>11755</v>
      </c>
      <c r="C6990" s="339" t="s">
        <v>948</v>
      </c>
      <c r="D6990" s="341">
        <v>3785.31</v>
      </c>
      <c r="E6990">
        <v>5528.64</v>
      </c>
    </row>
    <row r="6991" spans="1:5">
      <c r="A6991" s="339">
        <v>101387</v>
      </c>
      <c r="B6991" s="340" t="s">
        <v>11756</v>
      </c>
      <c r="C6991" s="339" t="s">
        <v>948</v>
      </c>
      <c r="D6991" s="341">
        <v>3996.49</v>
      </c>
      <c r="E6991">
        <v>5737.1</v>
      </c>
    </row>
    <row r="6992" spans="1:5">
      <c r="A6992" s="339">
        <v>88251</v>
      </c>
      <c r="B6992" s="340" t="s">
        <v>1086</v>
      </c>
      <c r="C6992" s="339" t="s">
        <v>884</v>
      </c>
      <c r="D6992" s="341">
        <v>23.39</v>
      </c>
      <c r="E6992">
        <v>33.49</v>
      </c>
    </row>
    <row r="6993" spans="1:5">
      <c r="A6993" s="339">
        <v>88252</v>
      </c>
      <c r="B6993" s="340" t="s">
        <v>1698</v>
      </c>
      <c r="C6993" s="339" t="s">
        <v>884</v>
      </c>
      <c r="D6993" s="341">
        <v>21.16</v>
      </c>
      <c r="E6993">
        <v>30.94</v>
      </c>
    </row>
    <row r="6994" spans="1:5">
      <c r="A6994" s="339">
        <v>101388</v>
      </c>
      <c r="B6994" s="340" t="s">
        <v>1698</v>
      </c>
      <c r="C6994" s="339" t="s">
        <v>948</v>
      </c>
      <c r="D6994" s="341">
        <v>3610.47</v>
      </c>
      <c r="E6994">
        <v>5293.4</v>
      </c>
    </row>
    <row r="6995" spans="1:5">
      <c r="A6995" s="339">
        <v>88253</v>
      </c>
      <c r="B6995" s="340" t="s">
        <v>11757</v>
      </c>
      <c r="C6995" s="339" t="s">
        <v>884</v>
      </c>
      <c r="D6995" s="341">
        <v>15.07</v>
      </c>
      <c r="E6995">
        <v>44.38</v>
      </c>
    </row>
    <row r="6996" spans="1:5">
      <c r="A6996" s="339">
        <v>101389</v>
      </c>
      <c r="B6996" s="340" t="s">
        <v>11757</v>
      </c>
      <c r="C6996" s="339" t="s">
        <v>948</v>
      </c>
      <c r="D6996" s="341">
        <v>2580.84</v>
      </c>
      <c r="E6996">
        <v>7649.26</v>
      </c>
    </row>
    <row r="6997" spans="1:5">
      <c r="A6997" s="339">
        <v>101390</v>
      </c>
      <c r="B6997" s="340" t="s">
        <v>11758</v>
      </c>
      <c r="C6997" s="339" t="s">
        <v>948</v>
      </c>
      <c r="D6997" s="341">
        <v>5586.37</v>
      </c>
      <c r="E6997">
        <v>8189.31</v>
      </c>
    </row>
    <row r="6998" spans="1:5">
      <c r="A6998" s="339">
        <v>88255</v>
      </c>
      <c r="B6998" s="340" t="s">
        <v>11759</v>
      </c>
      <c r="C6998" s="339" t="s">
        <v>884</v>
      </c>
      <c r="D6998" s="341">
        <v>32.5</v>
      </c>
      <c r="E6998">
        <v>47.48</v>
      </c>
    </row>
    <row r="6999" spans="1:5">
      <c r="A6999" s="339">
        <v>88256</v>
      </c>
      <c r="B6999" s="340" t="s">
        <v>11760</v>
      </c>
      <c r="C6999" s="339" t="s">
        <v>884</v>
      </c>
      <c r="D6999" s="341">
        <v>31.7</v>
      </c>
      <c r="E6999">
        <v>35.700000000000003</v>
      </c>
    </row>
    <row r="7000" spans="1:5">
      <c r="A7000" s="339">
        <v>101391</v>
      </c>
      <c r="B7000" s="340" t="s">
        <v>11760</v>
      </c>
      <c r="C7000" s="339" t="s">
        <v>948</v>
      </c>
      <c r="D7000" s="341">
        <v>5410.3</v>
      </c>
      <c r="E7000">
        <v>6103.15</v>
      </c>
    </row>
    <row r="7001" spans="1:5">
      <c r="A7001" s="339">
        <v>88257</v>
      </c>
      <c r="B7001" s="340" t="s">
        <v>11761</v>
      </c>
      <c r="C7001" s="339" t="s">
        <v>884</v>
      </c>
      <c r="D7001" s="341">
        <v>20.51</v>
      </c>
      <c r="E7001">
        <v>40.65</v>
      </c>
    </row>
    <row r="7002" spans="1:5">
      <c r="A7002" s="339">
        <v>101392</v>
      </c>
      <c r="B7002" s="340" t="s">
        <v>11762</v>
      </c>
      <c r="C7002" s="339" t="s">
        <v>948</v>
      </c>
      <c r="D7002" s="341">
        <v>3488.96</v>
      </c>
      <c r="E7002">
        <v>6951.08</v>
      </c>
    </row>
    <row r="7003" spans="1:5">
      <c r="A7003" s="339">
        <v>88260</v>
      </c>
      <c r="B7003" s="340" t="s">
        <v>1740</v>
      </c>
      <c r="C7003" s="339" t="s">
        <v>884</v>
      </c>
      <c r="D7003" s="341">
        <v>25.21</v>
      </c>
      <c r="E7003">
        <v>35.6</v>
      </c>
    </row>
    <row r="7004" spans="1:5">
      <c r="A7004" s="339">
        <v>101394</v>
      </c>
      <c r="B7004" s="340" t="s">
        <v>1740</v>
      </c>
      <c r="C7004" s="339" t="s">
        <v>948</v>
      </c>
      <c r="D7004" s="341">
        <v>4311.8999999999996</v>
      </c>
      <c r="E7004">
        <v>6103.12</v>
      </c>
    </row>
    <row r="7005" spans="1:5">
      <c r="A7005" s="339">
        <v>101395</v>
      </c>
      <c r="B7005" s="340" t="s">
        <v>11763</v>
      </c>
      <c r="C7005" s="339" t="s">
        <v>948</v>
      </c>
      <c r="D7005" s="341">
        <v>3932.7</v>
      </c>
      <c r="E7005">
        <v>5660.15</v>
      </c>
    </row>
    <row r="7006" spans="1:5">
      <c r="A7006" s="339">
        <v>88261</v>
      </c>
      <c r="B7006" s="340" t="s">
        <v>11764</v>
      </c>
      <c r="C7006" s="339" t="s">
        <v>884</v>
      </c>
      <c r="D7006" s="341">
        <v>25.73</v>
      </c>
      <c r="E7006">
        <v>35.24</v>
      </c>
    </row>
    <row r="7007" spans="1:5">
      <c r="A7007" s="339">
        <v>101396</v>
      </c>
      <c r="B7007" s="340" t="s">
        <v>11764</v>
      </c>
      <c r="C7007" s="339" t="s">
        <v>948</v>
      </c>
      <c r="D7007" s="341">
        <v>4387.83</v>
      </c>
      <c r="E7007">
        <v>6026.2</v>
      </c>
    </row>
    <row r="7008" spans="1:5">
      <c r="A7008" s="339">
        <v>88262</v>
      </c>
      <c r="B7008" s="340" t="s">
        <v>882</v>
      </c>
      <c r="C7008" s="339" t="s">
        <v>884</v>
      </c>
      <c r="D7008" s="341">
        <v>26.98</v>
      </c>
      <c r="E7008">
        <v>35.159999999999997</v>
      </c>
    </row>
    <row r="7009" spans="1:5">
      <c r="A7009" s="339">
        <v>101397</v>
      </c>
      <c r="B7009" s="340" t="s">
        <v>882</v>
      </c>
      <c r="C7009" s="339" t="s">
        <v>948</v>
      </c>
      <c r="D7009" s="341">
        <v>4614.88</v>
      </c>
      <c r="E7009">
        <v>6026.2</v>
      </c>
    </row>
    <row r="7010" spans="1:5">
      <c r="A7010" s="339">
        <v>101398</v>
      </c>
      <c r="B7010" s="340" t="s">
        <v>11765</v>
      </c>
      <c r="C7010" s="339" t="s">
        <v>948</v>
      </c>
      <c r="D7010" s="341">
        <v>4984.01</v>
      </c>
      <c r="E7010">
        <v>8135.88</v>
      </c>
    </row>
    <row r="7011" spans="1:5">
      <c r="A7011" s="339">
        <v>88263</v>
      </c>
      <c r="B7011" s="340" t="s">
        <v>11766</v>
      </c>
      <c r="C7011" s="339" t="s">
        <v>884</v>
      </c>
      <c r="D7011" s="341">
        <v>29.1</v>
      </c>
      <c r="E7011">
        <v>47.3</v>
      </c>
    </row>
    <row r="7012" spans="1:5">
      <c r="A7012" s="339">
        <v>95308</v>
      </c>
      <c r="B7012" s="340" t="s">
        <v>11767</v>
      </c>
      <c r="C7012" s="339" t="s">
        <v>884</v>
      </c>
      <c r="D7012" s="341">
        <v>0.21</v>
      </c>
      <c r="E7012">
        <v>0.27</v>
      </c>
    </row>
    <row r="7013" spans="1:5">
      <c r="A7013" s="339">
        <v>101286</v>
      </c>
      <c r="B7013" s="340" t="s">
        <v>11768</v>
      </c>
      <c r="C7013" s="339" t="s">
        <v>948</v>
      </c>
      <c r="D7013" s="341">
        <v>27.88</v>
      </c>
      <c r="E7013">
        <v>36.450000000000003</v>
      </c>
    </row>
    <row r="7014" spans="1:5">
      <c r="A7014" s="339">
        <v>95309</v>
      </c>
      <c r="B7014" s="340" t="s">
        <v>11769</v>
      </c>
      <c r="C7014" s="339" t="s">
        <v>884</v>
      </c>
      <c r="D7014" s="341">
        <v>0.27</v>
      </c>
      <c r="E7014">
        <v>0.35</v>
      </c>
    </row>
    <row r="7015" spans="1:5">
      <c r="A7015" s="339">
        <v>101287</v>
      </c>
      <c r="B7015" s="340" t="s">
        <v>11770</v>
      </c>
      <c r="C7015" s="339" t="s">
        <v>948</v>
      </c>
      <c r="D7015" s="341">
        <v>90.19</v>
      </c>
      <c r="E7015">
        <v>117.9</v>
      </c>
    </row>
    <row r="7016" spans="1:5">
      <c r="A7016" s="339">
        <v>95310</v>
      </c>
      <c r="B7016" s="340" t="s">
        <v>11771</v>
      </c>
      <c r="C7016" s="339" t="s">
        <v>884</v>
      </c>
      <c r="D7016" s="341">
        <v>0.21</v>
      </c>
      <c r="E7016">
        <v>0.27</v>
      </c>
    </row>
    <row r="7017" spans="1:5">
      <c r="A7017" s="339">
        <v>101288</v>
      </c>
      <c r="B7017" s="340" t="s">
        <v>11772</v>
      </c>
      <c r="C7017" s="339" t="s">
        <v>948</v>
      </c>
      <c r="D7017" s="341">
        <v>27.88</v>
      </c>
      <c r="E7017">
        <v>36.450000000000003</v>
      </c>
    </row>
    <row r="7018" spans="1:5">
      <c r="A7018" s="339">
        <v>95311</v>
      </c>
      <c r="B7018" s="340" t="s">
        <v>11773</v>
      </c>
      <c r="C7018" s="339" t="s">
        <v>884</v>
      </c>
      <c r="D7018" s="341">
        <v>0.2</v>
      </c>
      <c r="E7018">
        <v>0.24</v>
      </c>
    </row>
    <row r="7019" spans="1:5">
      <c r="A7019" s="339">
        <v>101289</v>
      </c>
      <c r="B7019" s="340" t="s">
        <v>11774</v>
      </c>
      <c r="C7019" s="339" t="s">
        <v>948</v>
      </c>
      <c r="D7019" s="341">
        <v>26.21</v>
      </c>
      <c r="E7019">
        <v>32.74</v>
      </c>
    </row>
    <row r="7020" spans="1:5">
      <c r="A7020" s="339">
        <v>95312</v>
      </c>
      <c r="B7020" s="340" t="s">
        <v>11775</v>
      </c>
      <c r="C7020" s="339" t="s">
        <v>884</v>
      </c>
      <c r="D7020" s="341">
        <v>0.27</v>
      </c>
      <c r="E7020">
        <v>0.35</v>
      </c>
    </row>
    <row r="7021" spans="1:5">
      <c r="A7021" s="339">
        <v>100291</v>
      </c>
      <c r="B7021" s="340" t="s">
        <v>11776</v>
      </c>
      <c r="C7021" s="339" t="s">
        <v>884</v>
      </c>
      <c r="D7021" s="341">
        <v>0.27</v>
      </c>
      <c r="E7021">
        <v>0.35</v>
      </c>
    </row>
    <row r="7022" spans="1:5">
      <c r="A7022" s="339">
        <v>101290</v>
      </c>
      <c r="B7022" s="340" t="s">
        <v>11777</v>
      </c>
      <c r="C7022" s="339" t="s">
        <v>948</v>
      </c>
      <c r="D7022" s="341">
        <v>35.68</v>
      </c>
      <c r="E7022">
        <v>46.64</v>
      </c>
    </row>
    <row r="7023" spans="1:5">
      <c r="A7023" s="339">
        <v>101291</v>
      </c>
      <c r="B7023" s="340" t="s">
        <v>11778</v>
      </c>
      <c r="C7023" s="339" t="s">
        <v>948</v>
      </c>
      <c r="D7023" s="341">
        <v>27.88</v>
      </c>
      <c r="E7023">
        <v>36.450000000000003</v>
      </c>
    </row>
    <row r="7024" spans="1:5">
      <c r="A7024" s="339">
        <v>95313</v>
      </c>
      <c r="B7024" s="340" t="s">
        <v>11779</v>
      </c>
      <c r="C7024" s="339" t="s">
        <v>884</v>
      </c>
      <c r="D7024" s="341">
        <v>0.2</v>
      </c>
      <c r="E7024">
        <v>0.26</v>
      </c>
    </row>
    <row r="7025" spans="1:5">
      <c r="A7025" s="339">
        <v>101292</v>
      </c>
      <c r="B7025" s="340" t="s">
        <v>11780</v>
      </c>
      <c r="C7025" s="339" t="s">
        <v>948</v>
      </c>
      <c r="D7025" s="341">
        <v>26.21</v>
      </c>
      <c r="E7025">
        <v>35.03</v>
      </c>
    </row>
    <row r="7026" spans="1:5">
      <c r="A7026" s="339">
        <v>95392</v>
      </c>
      <c r="B7026" s="340" t="s">
        <v>11781</v>
      </c>
      <c r="C7026" s="339" t="s">
        <v>884</v>
      </c>
      <c r="D7026" s="341">
        <v>0.1</v>
      </c>
      <c r="E7026">
        <v>0.19</v>
      </c>
    </row>
    <row r="7027" spans="1:5">
      <c r="A7027" s="339">
        <v>95413</v>
      </c>
      <c r="B7027" s="340" t="s">
        <v>11782</v>
      </c>
      <c r="C7027" s="339" t="s">
        <v>948</v>
      </c>
      <c r="D7027" s="341">
        <v>14.38</v>
      </c>
      <c r="E7027">
        <v>25.16</v>
      </c>
    </row>
    <row r="7028" spans="1:5">
      <c r="A7028" s="339">
        <v>95393</v>
      </c>
      <c r="B7028" s="340" t="s">
        <v>11783</v>
      </c>
      <c r="C7028" s="339" t="s">
        <v>884</v>
      </c>
      <c r="D7028" s="341">
        <v>0.38</v>
      </c>
      <c r="E7028">
        <v>0.82</v>
      </c>
    </row>
    <row r="7029" spans="1:5">
      <c r="A7029" s="339">
        <v>95414</v>
      </c>
      <c r="B7029" s="340" t="s">
        <v>11784</v>
      </c>
      <c r="C7029" s="339" t="s">
        <v>948</v>
      </c>
      <c r="D7029" s="341">
        <v>50.78</v>
      </c>
      <c r="E7029">
        <v>108.79</v>
      </c>
    </row>
    <row r="7030" spans="1:5">
      <c r="A7030" s="339">
        <v>95314</v>
      </c>
      <c r="B7030" s="340" t="s">
        <v>11785</v>
      </c>
      <c r="C7030" s="339" t="s">
        <v>884</v>
      </c>
      <c r="D7030" s="341">
        <v>0.25</v>
      </c>
      <c r="E7030">
        <v>0.3</v>
      </c>
    </row>
    <row r="7031" spans="1:5">
      <c r="A7031" s="339">
        <v>101293</v>
      </c>
      <c r="B7031" s="340" t="s">
        <v>11786</v>
      </c>
      <c r="C7031" s="339" t="s">
        <v>948</v>
      </c>
      <c r="D7031" s="341">
        <v>33.81</v>
      </c>
      <c r="E7031">
        <v>39.630000000000003</v>
      </c>
    </row>
    <row r="7032" spans="1:5">
      <c r="A7032" s="339">
        <v>95394</v>
      </c>
      <c r="B7032" s="340" t="s">
        <v>11787</v>
      </c>
      <c r="C7032" s="339" t="s">
        <v>884</v>
      </c>
      <c r="D7032" s="341">
        <v>1.0900000000000001</v>
      </c>
      <c r="E7032">
        <v>1.08</v>
      </c>
    </row>
    <row r="7033" spans="1:5">
      <c r="A7033" s="339">
        <v>95395</v>
      </c>
      <c r="B7033" s="340" t="s">
        <v>11788</v>
      </c>
      <c r="C7033" s="339" t="s">
        <v>884</v>
      </c>
      <c r="D7033" s="341">
        <v>1.1599999999999999</v>
      </c>
      <c r="E7033">
        <v>1.1399999999999999</v>
      </c>
    </row>
    <row r="7034" spans="1:5">
      <c r="A7034" s="339">
        <v>95396</v>
      </c>
      <c r="B7034" s="340" t="s">
        <v>11789</v>
      </c>
      <c r="C7034" s="339" t="s">
        <v>884</v>
      </c>
      <c r="D7034" s="341">
        <v>1.22</v>
      </c>
      <c r="E7034">
        <v>1.22</v>
      </c>
    </row>
    <row r="7035" spans="1:5">
      <c r="A7035" s="339">
        <v>95419</v>
      </c>
      <c r="B7035" s="340" t="s">
        <v>11790</v>
      </c>
      <c r="C7035" s="339" t="s">
        <v>948</v>
      </c>
      <c r="D7035" s="341">
        <v>143.97</v>
      </c>
      <c r="E7035">
        <v>143.04</v>
      </c>
    </row>
    <row r="7036" spans="1:5">
      <c r="A7036" s="339">
        <v>95420</v>
      </c>
      <c r="B7036" s="340" t="s">
        <v>11791</v>
      </c>
      <c r="C7036" s="339" t="s">
        <v>948</v>
      </c>
      <c r="D7036" s="341">
        <v>152.52000000000001</v>
      </c>
      <c r="E7036">
        <v>150.91</v>
      </c>
    </row>
    <row r="7037" spans="1:5">
      <c r="A7037" s="339">
        <v>95421</v>
      </c>
      <c r="B7037" s="340" t="s">
        <v>11792</v>
      </c>
      <c r="C7037" s="339" t="s">
        <v>948</v>
      </c>
      <c r="D7037" s="341">
        <v>159.85</v>
      </c>
      <c r="E7037">
        <v>161.33000000000001</v>
      </c>
    </row>
    <row r="7038" spans="1:5">
      <c r="A7038" s="339">
        <v>101294</v>
      </c>
      <c r="B7038" s="340" t="s">
        <v>11793</v>
      </c>
      <c r="C7038" s="339" t="s">
        <v>948</v>
      </c>
      <c r="D7038" s="341">
        <v>23.02</v>
      </c>
      <c r="E7038">
        <v>46.24</v>
      </c>
    </row>
    <row r="7039" spans="1:5">
      <c r="A7039" s="339">
        <v>95315</v>
      </c>
      <c r="B7039" s="340" t="s">
        <v>11794</v>
      </c>
      <c r="C7039" s="339" t="s">
        <v>884</v>
      </c>
      <c r="D7039" s="341">
        <v>0.17</v>
      </c>
      <c r="E7039">
        <v>0.35</v>
      </c>
    </row>
    <row r="7040" spans="1:5">
      <c r="A7040" s="339">
        <v>100293</v>
      </c>
      <c r="B7040" s="340" t="s">
        <v>11795</v>
      </c>
      <c r="C7040" s="339" t="s">
        <v>884</v>
      </c>
      <c r="D7040" s="341">
        <v>0.22</v>
      </c>
      <c r="E7040">
        <v>0.31</v>
      </c>
    </row>
    <row r="7041" spans="1:5">
      <c r="A7041" s="339">
        <v>101295</v>
      </c>
      <c r="B7041" s="340" t="s">
        <v>11796</v>
      </c>
      <c r="C7041" s="339" t="s">
        <v>948</v>
      </c>
      <c r="D7041" s="341">
        <v>30.16</v>
      </c>
      <c r="E7041">
        <v>41.68</v>
      </c>
    </row>
    <row r="7042" spans="1:5">
      <c r="A7042" s="339">
        <v>95316</v>
      </c>
      <c r="B7042" s="340" t="s">
        <v>11797</v>
      </c>
      <c r="C7042" s="339" t="s">
        <v>884</v>
      </c>
      <c r="D7042" s="341">
        <v>0.68</v>
      </c>
      <c r="E7042">
        <v>0.89</v>
      </c>
    </row>
    <row r="7043" spans="1:5">
      <c r="A7043" s="339">
        <v>95317</v>
      </c>
      <c r="B7043" s="340" t="s">
        <v>11798</v>
      </c>
      <c r="C7043" s="339" t="s">
        <v>884</v>
      </c>
      <c r="D7043" s="341">
        <v>0.33</v>
      </c>
      <c r="E7043">
        <v>0.43</v>
      </c>
    </row>
    <row r="7044" spans="1:5">
      <c r="A7044" s="339">
        <v>101296</v>
      </c>
      <c r="B7044" s="340" t="s">
        <v>11799</v>
      </c>
      <c r="C7044" s="339" t="s">
        <v>948</v>
      </c>
      <c r="D7044" s="341">
        <v>43.44</v>
      </c>
      <c r="E7044">
        <v>56.79</v>
      </c>
    </row>
    <row r="7045" spans="1:5">
      <c r="A7045" s="339">
        <v>95398</v>
      </c>
      <c r="B7045" s="340" t="s">
        <v>11800</v>
      </c>
      <c r="C7045" s="339" t="s">
        <v>884</v>
      </c>
      <c r="D7045" s="341">
        <v>7.0000000000000007E-2</v>
      </c>
      <c r="E7045">
        <v>0.16</v>
      </c>
    </row>
    <row r="7046" spans="1:5">
      <c r="A7046" s="339">
        <v>95416</v>
      </c>
      <c r="B7046" s="340" t="s">
        <v>11801</v>
      </c>
      <c r="C7046" s="339" t="s">
        <v>948</v>
      </c>
      <c r="D7046" s="341">
        <v>10.18</v>
      </c>
      <c r="E7046">
        <v>21.59</v>
      </c>
    </row>
    <row r="7047" spans="1:5">
      <c r="A7047" s="339">
        <v>101297</v>
      </c>
      <c r="B7047" s="340" t="s">
        <v>11802</v>
      </c>
      <c r="C7047" s="339" t="s">
        <v>948</v>
      </c>
      <c r="D7047" s="341">
        <v>29.81</v>
      </c>
      <c r="E7047">
        <v>44.84</v>
      </c>
    </row>
    <row r="7048" spans="1:5">
      <c r="A7048" s="339">
        <v>95318</v>
      </c>
      <c r="B7048" s="340" t="s">
        <v>11803</v>
      </c>
      <c r="C7048" s="339" t="s">
        <v>884</v>
      </c>
      <c r="D7048" s="341">
        <v>0.22</v>
      </c>
      <c r="E7048">
        <v>0.33</v>
      </c>
    </row>
    <row r="7049" spans="1:5">
      <c r="A7049" s="339">
        <v>101298</v>
      </c>
      <c r="B7049" s="340" t="s">
        <v>11804</v>
      </c>
      <c r="C7049" s="339" t="s">
        <v>948</v>
      </c>
      <c r="D7049" s="341">
        <v>27.88</v>
      </c>
      <c r="E7049">
        <v>36.450000000000003</v>
      </c>
    </row>
    <row r="7050" spans="1:5">
      <c r="A7050" s="339">
        <v>95319</v>
      </c>
      <c r="B7050" s="340" t="s">
        <v>11805</v>
      </c>
      <c r="C7050" s="339" t="s">
        <v>884</v>
      </c>
      <c r="D7050" s="341">
        <v>0.21</v>
      </c>
      <c r="E7050">
        <v>0.27</v>
      </c>
    </row>
    <row r="7051" spans="1:5">
      <c r="A7051" s="339">
        <v>101299</v>
      </c>
      <c r="B7051" s="340" t="s">
        <v>11806</v>
      </c>
      <c r="C7051" s="339" t="s">
        <v>948</v>
      </c>
      <c r="D7051" s="341">
        <v>35.68</v>
      </c>
      <c r="E7051">
        <v>46.64</v>
      </c>
    </row>
    <row r="7052" spans="1:5">
      <c r="A7052" s="339">
        <v>95320</v>
      </c>
      <c r="B7052" s="340" t="s">
        <v>11807</v>
      </c>
      <c r="C7052" s="339" t="s">
        <v>884</v>
      </c>
      <c r="D7052" s="341">
        <v>0.21</v>
      </c>
      <c r="E7052">
        <v>0.27</v>
      </c>
    </row>
    <row r="7053" spans="1:5">
      <c r="A7053" s="339">
        <v>95321</v>
      </c>
      <c r="B7053" s="340" t="s">
        <v>11808</v>
      </c>
      <c r="C7053" s="339" t="s">
        <v>884</v>
      </c>
      <c r="D7053" s="341">
        <v>0.18</v>
      </c>
      <c r="E7053">
        <v>0.24</v>
      </c>
    </row>
    <row r="7054" spans="1:5">
      <c r="A7054" s="339">
        <v>101300</v>
      </c>
      <c r="B7054" s="340" t="s">
        <v>11809</v>
      </c>
      <c r="C7054" s="339" t="s">
        <v>948</v>
      </c>
      <c r="D7054" s="341">
        <v>24.48</v>
      </c>
      <c r="E7054">
        <v>32.72</v>
      </c>
    </row>
    <row r="7055" spans="1:5">
      <c r="A7055" s="339">
        <v>95322</v>
      </c>
      <c r="B7055" s="340" t="s">
        <v>11810</v>
      </c>
      <c r="C7055" s="339" t="s">
        <v>884</v>
      </c>
      <c r="D7055" s="341">
        <v>0.09</v>
      </c>
      <c r="E7055">
        <v>0.3</v>
      </c>
    </row>
    <row r="7056" spans="1:5">
      <c r="A7056" s="339">
        <v>101301</v>
      </c>
      <c r="B7056" s="340" t="s">
        <v>11811</v>
      </c>
      <c r="C7056" s="339" t="s">
        <v>948</v>
      </c>
      <c r="D7056" s="341">
        <v>12.72</v>
      </c>
      <c r="E7056">
        <v>39.65</v>
      </c>
    </row>
    <row r="7057" spans="1:5">
      <c r="A7057" s="339">
        <v>95323</v>
      </c>
      <c r="B7057" s="340" t="s">
        <v>11812</v>
      </c>
      <c r="C7057" s="339" t="s">
        <v>884</v>
      </c>
      <c r="D7057" s="341">
        <v>0.23</v>
      </c>
      <c r="E7057">
        <v>0.32</v>
      </c>
    </row>
    <row r="7058" spans="1:5">
      <c r="A7058" s="339">
        <v>101302</v>
      </c>
      <c r="B7058" s="340" t="s">
        <v>11813</v>
      </c>
      <c r="C7058" s="339" t="s">
        <v>948</v>
      </c>
      <c r="D7058" s="341">
        <v>31.37</v>
      </c>
      <c r="E7058">
        <v>42.92</v>
      </c>
    </row>
    <row r="7059" spans="1:5">
      <c r="A7059" s="339">
        <v>95324</v>
      </c>
      <c r="B7059" s="340" t="s">
        <v>11814</v>
      </c>
      <c r="C7059" s="339" t="s">
        <v>884</v>
      </c>
      <c r="D7059" s="341">
        <v>0.39</v>
      </c>
      <c r="E7059">
        <v>0.38</v>
      </c>
    </row>
    <row r="7060" spans="1:5">
      <c r="A7060" s="339">
        <v>101304</v>
      </c>
      <c r="B7060" s="340" t="s">
        <v>11815</v>
      </c>
      <c r="C7060" s="339" t="s">
        <v>948</v>
      </c>
      <c r="D7060" s="341">
        <v>51.4</v>
      </c>
      <c r="E7060">
        <v>50.71</v>
      </c>
    </row>
    <row r="7061" spans="1:5">
      <c r="A7061" s="339">
        <v>95325</v>
      </c>
      <c r="B7061" s="340" t="s">
        <v>11816</v>
      </c>
      <c r="C7061" s="339" t="s">
        <v>884</v>
      </c>
      <c r="D7061" s="341">
        <v>0.3</v>
      </c>
      <c r="E7061">
        <v>0.56999999999999995</v>
      </c>
    </row>
    <row r="7062" spans="1:5">
      <c r="A7062" s="339">
        <v>101305</v>
      </c>
      <c r="B7062" s="340" t="s">
        <v>11817</v>
      </c>
      <c r="C7062" s="339" t="s">
        <v>948</v>
      </c>
      <c r="D7062" s="341">
        <v>39.43</v>
      </c>
      <c r="E7062">
        <v>76.05</v>
      </c>
    </row>
    <row r="7063" spans="1:5">
      <c r="A7063" s="339">
        <v>95328</v>
      </c>
      <c r="B7063" s="340" t="s">
        <v>11818</v>
      </c>
      <c r="C7063" s="339" t="s">
        <v>884</v>
      </c>
      <c r="D7063" s="341">
        <v>0.23</v>
      </c>
      <c r="E7063">
        <v>0.3</v>
      </c>
    </row>
    <row r="7064" spans="1:5">
      <c r="A7064" s="339">
        <v>101307</v>
      </c>
      <c r="B7064" s="340" t="s">
        <v>11819</v>
      </c>
      <c r="C7064" s="339" t="s">
        <v>948</v>
      </c>
      <c r="D7064" s="341">
        <v>30.62</v>
      </c>
      <c r="E7064">
        <v>39.630000000000003</v>
      </c>
    </row>
    <row r="7065" spans="1:5">
      <c r="A7065" s="339">
        <v>101309</v>
      </c>
      <c r="B7065" s="340" t="s">
        <v>11820</v>
      </c>
      <c r="C7065" s="339" t="s">
        <v>948</v>
      </c>
      <c r="D7065" s="341">
        <v>35.68</v>
      </c>
      <c r="E7065">
        <v>46.64</v>
      </c>
    </row>
    <row r="7066" spans="1:5">
      <c r="A7066" s="339">
        <v>95329</v>
      </c>
      <c r="B7066" s="340" t="s">
        <v>11821</v>
      </c>
      <c r="C7066" s="339" t="s">
        <v>884</v>
      </c>
      <c r="D7066" s="341">
        <v>0.31</v>
      </c>
      <c r="E7066">
        <v>0.38</v>
      </c>
    </row>
    <row r="7067" spans="1:5">
      <c r="A7067" s="339">
        <v>101310</v>
      </c>
      <c r="B7067" s="340" t="s">
        <v>11822</v>
      </c>
      <c r="C7067" s="339" t="s">
        <v>948</v>
      </c>
      <c r="D7067" s="341">
        <v>40.74</v>
      </c>
      <c r="E7067">
        <v>50.71</v>
      </c>
    </row>
    <row r="7068" spans="1:5">
      <c r="A7068" s="339">
        <v>101311</v>
      </c>
      <c r="B7068" s="340" t="s">
        <v>11823</v>
      </c>
      <c r="C7068" s="339" t="s">
        <v>948</v>
      </c>
      <c r="D7068" s="341">
        <v>33.81</v>
      </c>
      <c r="E7068">
        <v>39.630000000000003</v>
      </c>
    </row>
    <row r="7069" spans="1:5">
      <c r="A7069" s="339">
        <v>95330</v>
      </c>
      <c r="B7069" s="340" t="s">
        <v>11824</v>
      </c>
      <c r="C7069" s="339" t="s">
        <v>884</v>
      </c>
      <c r="D7069" s="341">
        <v>0.25</v>
      </c>
      <c r="E7069">
        <v>0.3</v>
      </c>
    </row>
    <row r="7070" spans="1:5">
      <c r="A7070" s="339">
        <v>101312</v>
      </c>
      <c r="B7070" s="340" t="s">
        <v>11825</v>
      </c>
      <c r="C7070" s="339" t="s">
        <v>948</v>
      </c>
      <c r="D7070" s="341">
        <v>38.299999999999997</v>
      </c>
      <c r="E7070">
        <v>59.1</v>
      </c>
    </row>
    <row r="7071" spans="1:5">
      <c r="A7071" s="339">
        <v>95331</v>
      </c>
      <c r="B7071" s="340" t="s">
        <v>11826</v>
      </c>
      <c r="C7071" s="339" t="s">
        <v>884</v>
      </c>
      <c r="D7071" s="341">
        <v>0.28999999999999998</v>
      </c>
      <c r="E7071">
        <v>0.44</v>
      </c>
    </row>
    <row r="7072" spans="1:5">
      <c r="A7072" s="339">
        <v>95400</v>
      </c>
      <c r="B7072" s="340" t="s">
        <v>11827</v>
      </c>
      <c r="C7072" s="339" t="s">
        <v>884</v>
      </c>
      <c r="D7072" s="341">
        <v>0.09</v>
      </c>
      <c r="E7072">
        <v>0.32</v>
      </c>
    </row>
    <row r="7073" spans="1:5">
      <c r="A7073" s="339">
        <v>95411</v>
      </c>
      <c r="B7073" s="340" t="s">
        <v>11828</v>
      </c>
      <c r="C7073" s="339" t="s">
        <v>948</v>
      </c>
      <c r="D7073" s="341">
        <v>11.83</v>
      </c>
      <c r="E7073">
        <v>43.38</v>
      </c>
    </row>
    <row r="7074" spans="1:5">
      <c r="A7074" s="339">
        <v>95332</v>
      </c>
      <c r="B7074" s="340" t="s">
        <v>11829</v>
      </c>
      <c r="C7074" s="339" t="s">
        <v>884</v>
      </c>
      <c r="D7074" s="341">
        <v>0.83</v>
      </c>
      <c r="E7074">
        <v>1.3</v>
      </c>
    </row>
    <row r="7075" spans="1:5">
      <c r="A7075" s="339">
        <v>101313</v>
      </c>
      <c r="B7075" s="340" t="s">
        <v>11830</v>
      </c>
      <c r="C7075" s="339" t="s">
        <v>948</v>
      </c>
      <c r="D7075" s="341">
        <v>109.37</v>
      </c>
      <c r="E7075">
        <v>172.02</v>
      </c>
    </row>
    <row r="7076" spans="1:5">
      <c r="A7076" s="339">
        <v>95334</v>
      </c>
      <c r="B7076" s="340" t="s">
        <v>11831</v>
      </c>
      <c r="C7076" s="339" t="s">
        <v>884</v>
      </c>
      <c r="D7076" s="341">
        <v>0.79</v>
      </c>
      <c r="E7076">
        <v>1.26</v>
      </c>
    </row>
    <row r="7077" spans="1:5">
      <c r="A7077" s="339">
        <v>101315</v>
      </c>
      <c r="B7077" s="340" t="s">
        <v>11832</v>
      </c>
      <c r="C7077" s="339" t="s">
        <v>948</v>
      </c>
      <c r="D7077" s="341">
        <v>103.94</v>
      </c>
      <c r="E7077">
        <v>167.42</v>
      </c>
    </row>
    <row r="7078" spans="1:5">
      <c r="A7078" s="339">
        <v>95335</v>
      </c>
      <c r="B7078" s="340" t="s">
        <v>11833</v>
      </c>
      <c r="C7078" s="339" t="s">
        <v>884</v>
      </c>
      <c r="D7078" s="341">
        <v>0.4</v>
      </c>
      <c r="E7078">
        <v>0.56000000000000005</v>
      </c>
    </row>
    <row r="7079" spans="1:5">
      <c r="A7079" s="339">
        <v>101316</v>
      </c>
      <c r="B7079" s="340" t="s">
        <v>11834</v>
      </c>
      <c r="C7079" s="339" t="s">
        <v>948</v>
      </c>
      <c r="D7079" s="341">
        <v>52.68</v>
      </c>
      <c r="E7079">
        <v>73.98</v>
      </c>
    </row>
    <row r="7080" spans="1:5">
      <c r="A7080" s="339">
        <v>95401</v>
      </c>
      <c r="B7080" s="340" t="s">
        <v>11835</v>
      </c>
      <c r="C7080" s="339" t="s">
        <v>884</v>
      </c>
      <c r="D7080" s="341">
        <v>0.55000000000000004</v>
      </c>
      <c r="E7080">
        <v>0.97</v>
      </c>
    </row>
    <row r="7081" spans="1:5">
      <c r="A7081" s="339">
        <v>95422</v>
      </c>
      <c r="B7081" s="340" t="s">
        <v>11836</v>
      </c>
      <c r="C7081" s="339" t="s">
        <v>948</v>
      </c>
      <c r="D7081" s="341">
        <v>72.11</v>
      </c>
      <c r="E7081">
        <v>128.69999999999999</v>
      </c>
    </row>
    <row r="7082" spans="1:5">
      <c r="A7082" s="339">
        <v>95402</v>
      </c>
      <c r="B7082" s="340" t="s">
        <v>11837</v>
      </c>
      <c r="C7082" s="339" t="s">
        <v>884</v>
      </c>
      <c r="D7082" s="341">
        <v>1.98</v>
      </c>
      <c r="E7082">
        <v>1.98</v>
      </c>
    </row>
    <row r="7083" spans="1:5">
      <c r="A7083" s="339">
        <v>95415</v>
      </c>
      <c r="B7083" s="340" t="s">
        <v>11838</v>
      </c>
      <c r="C7083" s="339" t="s">
        <v>948</v>
      </c>
      <c r="D7083" s="341">
        <v>260.56</v>
      </c>
      <c r="E7083">
        <v>262.27</v>
      </c>
    </row>
    <row r="7084" spans="1:5">
      <c r="A7084" s="339">
        <v>95403</v>
      </c>
      <c r="B7084" s="340" t="s">
        <v>11839</v>
      </c>
      <c r="C7084" s="339" t="s">
        <v>884</v>
      </c>
      <c r="D7084" s="341">
        <v>2.08</v>
      </c>
      <c r="E7084">
        <v>2.02</v>
      </c>
    </row>
    <row r="7085" spans="1:5">
      <c r="A7085" s="339">
        <v>95417</v>
      </c>
      <c r="B7085" s="340" t="s">
        <v>11840</v>
      </c>
      <c r="C7085" s="339" t="s">
        <v>948</v>
      </c>
      <c r="D7085" s="341">
        <v>273.51</v>
      </c>
      <c r="E7085">
        <v>266.8</v>
      </c>
    </row>
    <row r="7086" spans="1:5">
      <c r="A7086" s="339">
        <v>95404</v>
      </c>
      <c r="B7086" s="340" t="s">
        <v>11841</v>
      </c>
      <c r="C7086" s="339" t="s">
        <v>884</v>
      </c>
      <c r="D7086" s="341">
        <v>2.4900000000000002</v>
      </c>
      <c r="E7086">
        <v>2.83</v>
      </c>
    </row>
    <row r="7087" spans="1:5">
      <c r="A7087" s="339">
        <v>95418</v>
      </c>
      <c r="B7087" s="340" t="s">
        <v>11842</v>
      </c>
      <c r="C7087" s="339" t="s">
        <v>948</v>
      </c>
      <c r="D7087" s="341">
        <v>326.54000000000002</v>
      </c>
      <c r="E7087">
        <v>373.74</v>
      </c>
    </row>
    <row r="7088" spans="1:5">
      <c r="A7088" s="339">
        <v>95337</v>
      </c>
      <c r="B7088" s="340" t="s">
        <v>11843</v>
      </c>
      <c r="C7088" s="339" t="s">
        <v>884</v>
      </c>
      <c r="D7088" s="341">
        <v>0.25</v>
      </c>
      <c r="E7088">
        <v>0.3</v>
      </c>
    </row>
    <row r="7089" spans="1:5">
      <c r="A7089" s="339">
        <v>101322</v>
      </c>
      <c r="B7089" s="340" t="s">
        <v>11844</v>
      </c>
      <c r="C7089" s="339" t="s">
        <v>948</v>
      </c>
      <c r="D7089" s="341">
        <v>32.92</v>
      </c>
      <c r="E7089">
        <v>39.630000000000003</v>
      </c>
    </row>
    <row r="7090" spans="1:5">
      <c r="A7090" s="339">
        <v>95338</v>
      </c>
      <c r="B7090" s="340" t="s">
        <v>11845</v>
      </c>
      <c r="C7090" s="339" t="s">
        <v>884</v>
      </c>
      <c r="D7090" s="341">
        <v>0.47</v>
      </c>
      <c r="E7090">
        <v>0.55000000000000004</v>
      </c>
    </row>
    <row r="7091" spans="1:5">
      <c r="A7091" s="339">
        <v>101323</v>
      </c>
      <c r="B7091" s="340" t="s">
        <v>11846</v>
      </c>
      <c r="C7091" s="339" t="s">
        <v>948</v>
      </c>
      <c r="D7091" s="341">
        <v>62.91</v>
      </c>
      <c r="E7091">
        <v>72.83</v>
      </c>
    </row>
    <row r="7092" spans="1:5">
      <c r="A7092" s="339">
        <v>102918</v>
      </c>
      <c r="B7092" s="340" t="s">
        <v>11847</v>
      </c>
      <c r="C7092" s="339" t="s">
        <v>884</v>
      </c>
      <c r="D7092" s="341">
        <v>0</v>
      </c>
      <c r="E7092">
        <v>0</v>
      </c>
    </row>
    <row r="7093" spans="1:5">
      <c r="A7093" s="339">
        <v>101325</v>
      </c>
      <c r="B7093" s="340" t="s">
        <v>11848</v>
      </c>
      <c r="C7093" s="339" t="s">
        <v>948</v>
      </c>
      <c r="D7093" s="341">
        <v>39.880000000000003</v>
      </c>
      <c r="E7093">
        <v>66</v>
      </c>
    </row>
    <row r="7094" spans="1:5">
      <c r="A7094" s="339">
        <v>95390</v>
      </c>
      <c r="B7094" s="340" t="s">
        <v>11849</v>
      </c>
      <c r="C7094" s="339" t="s">
        <v>884</v>
      </c>
      <c r="D7094" s="341">
        <v>0.08</v>
      </c>
      <c r="E7094">
        <v>0.11</v>
      </c>
    </row>
    <row r="7095" spans="1:5">
      <c r="A7095" s="339">
        <v>101326</v>
      </c>
      <c r="B7095" s="340" t="s">
        <v>11850</v>
      </c>
      <c r="C7095" s="339" t="s">
        <v>948</v>
      </c>
      <c r="D7095" s="341">
        <v>11.22</v>
      </c>
      <c r="E7095">
        <v>15.46</v>
      </c>
    </row>
    <row r="7096" spans="1:5">
      <c r="A7096" s="339">
        <v>95340</v>
      </c>
      <c r="B7096" s="340" t="s">
        <v>11851</v>
      </c>
      <c r="C7096" s="339" t="s">
        <v>884</v>
      </c>
      <c r="D7096" s="341">
        <v>0.3</v>
      </c>
      <c r="E7096">
        <v>0.38</v>
      </c>
    </row>
    <row r="7097" spans="1:5">
      <c r="A7097" s="339">
        <v>101330</v>
      </c>
      <c r="B7097" s="340" t="s">
        <v>11852</v>
      </c>
      <c r="C7097" s="339" t="s">
        <v>948</v>
      </c>
      <c r="D7097" s="341">
        <v>40.090000000000003</v>
      </c>
      <c r="E7097">
        <v>50.71</v>
      </c>
    </row>
    <row r="7098" spans="1:5">
      <c r="A7098" s="339">
        <v>101331</v>
      </c>
      <c r="B7098" s="340" t="s">
        <v>11853</v>
      </c>
      <c r="C7098" s="339" t="s">
        <v>948</v>
      </c>
      <c r="D7098" s="341">
        <v>45.98</v>
      </c>
      <c r="E7098">
        <v>52.55</v>
      </c>
    </row>
    <row r="7099" spans="1:5">
      <c r="A7099" s="339">
        <v>95341</v>
      </c>
      <c r="B7099" s="340" t="s">
        <v>11854</v>
      </c>
      <c r="C7099" s="339" t="s">
        <v>884</v>
      </c>
      <c r="D7099" s="341">
        <v>0.35</v>
      </c>
      <c r="E7099">
        <v>0.39</v>
      </c>
    </row>
    <row r="7100" spans="1:5">
      <c r="A7100" s="339">
        <v>95339</v>
      </c>
      <c r="B7100" s="340" t="s">
        <v>11855</v>
      </c>
      <c r="C7100" s="339" t="s">
        <v>884</v>
      </c>
      <c r="D7100" s="341">
        <v>0.39</v>
      </c>
      <c r="E7100">
        <v>0.53</v>
      </c>
    </row>
    <row r="7101" spans="1:5">
      <c r="A7101" s="339">
        <v>101329</v>
      </c>
      <c r="B7101" s="340" t="s">
        <v>11856</v>
      </c>
      <c r="C7101" s="339" t="s">
        <v>948</v>
      </c>
      <c r="D7101" s="341">
        <v>51.35</v>
      </c>
      <c r="E7101">
        <v>70.28</v>
      </c>
    </row>
    <row r="7102" spans="1:5">
      <c r="A7102" s="339">
        <v>95342</v>
      </c>
      <c r="B7102" s="340" t="s">
        <v>11857</v>
      </c>
      <c r="C7102" s="339" t="s">
        <v>884</v>
      </c>
      <c r="D7102" s="341">
        <v>0.22</v>
      </c>
      <c r="E7102">
        <v>0.34</v>
      </c>
    </row>
    <row r="7103" spans="1:5">
      <c r="A7103" s="339">
        <v>101333</v>
      </c>
      <c r="B7103" s="340" t="s">
        <v>11858</v>
      </c>
      <c r="C7103" s="339" t="s">
        <v>948</v>
      </c>
      <c r="D7103" s="341">
        <v>30.11</v>
      </c>
      <c r="E7103">
        <v>45.72</v>
      </c>
    </row>
    <row r="7104" spans="1:5">
      <c r="A7104" s="339">
        <v>100298</v>
      </c>
      <c r="B7104" s="340" t="s">
        <v>11859</v>
      </c>
      <c r="C7104" s="339" t="s">
        <v>884</v>
      </c>
      <c r="D7104" s="341">
        <v>0.54</v>
      </c>
      <c r="E7104">
        <v>0.96</v>
      </c>
    </row>
    <row r="7105" spans="1:5">
      <c r="A7105" s="339">
        <v>101334</v>
      </c>
      <c r="B7105" s="340" t="s">
        <v>11860</v>
      </c>
      <c r="C7105" s="339" t="s">
        <v>948</v>
      </c>
      <c r="D7105" s="341">
        <v>71.27</v>
      </c>
      <c r="E7105">
        <v>127.56</v>
      </c>
    </row>
    <row r="7106" spans="1:5">
      <c r="A7106" s="339">
        <v>95405</v>
      </c>
      <c r="B7106" s="340" t="s">
        <v>11861</v>
      </c>
      <c r="C7106" s="339" t="s">
        <v>884</v>
      </c>
      <c r="D7106" s="341">
        <v>0.86</v>
      </c>
      <c r="E7106">
        <v>1.59</v>
      </c>
    </row>
    <row r="7107" spans="1:5">
      <c r="A7107" s="339">
        <v>95423</v>
      </c>
      <c r="B7107" s="340" t="s">
        <v>11862</v>
      </c>
      <c r="C7107" s="339" t="s">
        <v>948</v>
      </c>
      <c r="D7107" s="341">
        <v>113.6</v>
      </c>
      <c r="E7107">
        <v>209.94</v>
      </c>
    </row>
    <row r="7108" spans="1:5">
      <c r="A7108" s="339">
        <v>100295</v>
      </c>
      <c r="B7108" s="340" t="s">
        <v>11863</v>
      </c>
      <c r="C7108" s="339" t="s">
        <v>884</v>
      </c>
      <c r="D7108" s="341">
        <v>0.57999999999999996</v>
      </c>
      <c r="E7108">
        <v>1.06</v>
      </c>
    </row>
    <row r="7109" spans="1:5">
      <c r="A7109" s="339">
        <v>101303</v>
      </c>
      <c r="B7109" s="340" t="s">
        <v>11864</v>
      </c>
      <c r="C7109" s="339" t="s">
        <v>948</v>
      </c>
      <c r="D7109" s="341">
        <v>76.61</v>
      </c>
      <c r="E7109">
        <v>140.56</v>
      </c>
    </row>
    <row r="7110" spans="1:5">
      <c r="A7110" s="339">
        <v>95344</v>
      </c>
      <c r="B7110" s="340" t="s">
        <v>11865</v>
      </c>
      <c r="C7110" s="339" t="s">
        <v>884</v>
      </c>
      <c r="D7110" s="341">
        <v>0.23</v>
      </c>
      <c r="E7110">
        <v>0.3</v>
      </c>
    </row>
    <row r="7111" spans="1:5">
      <c r="A7111" s="339">
        <v>101308</v>
      </c>
      <c r="B7111" s="340" t="s">
        <v>11866</v>
      </c>
      <c r="C7111" s="339" t="s">
        <v>948</v>
      </c>
      <c r="D7111" s="341">
        <v>30.63</v>
      </c>
      <c r="E7111">
        <v>40.33</v>
      </c>
    </row>
    <row r="7112" spans="1:5">
      <c r="A7112" s="339">
        <v>105536</v>
      </c>
      <c r="B7112" s="340" t="s">
        <v>11867</v>
      </c>
      <c r="C7112" s="339" t="s">
        <v>884</v>
      </c>
      <c r="D7112" s="341">
        <v>0</v>
      </c>
      <c r="E7112">
        <v>0</v>
      </c>
    </row>
    <row r="7113" spans="1:5">
      <c r="A7113" s="339">
        <v>101320</v>
      </c>
      <c r="B7113" s="340" t="s">
        <v>11868</v>
      </c>
      <c r="C7113" s="339" t="s">
        <v>948</v>
      </c>
      <c r="D7113" s="341">
        <v>19.440000000000001</v>
      </c>
      <c r="E7113">
        <v>34.81</v>
      </c>
    </row>
    <row r="7114" spans="1:5">
      <c r="A7114" s="339">
        <v>95343</v>
      </c>
      <c r="B7114" s="340" t="s">
        <v>11869</v>
      </c>
      <c r="C7114" s="339" t="s">
        <v>884</v>
      </c>
      <c r="D7114" s="341">
        <v>0.3</v>
      </c>
      <c r="E7114">
        <v>0.5</v>
      </c>
    </row>
    <row r="7115" spans="1:5">
      <c r="A7115" s="339">
        <v>95345</v>
      </c>
      <c r="B7115" s="340" t="s">
        <v>11870</v>
      </c>
      <c r="C7115" s="339" t="s">
        <v>884</v>
      </c>
      <c r="D7115" s="341">
        <v>0.55000000000000004</v>
      </c>
      <c r="E7115">
        <v>0.97</v>
      </c>
    </row>
    <row r="7116" spans="1:5">
      <c r="A7116" s="339">
        <v>95346</v>
      </c>
      <c r="B7116" s="340" t="s">
        <v>11871</v>
      </c>
      <c r="C7116" s="339" t="s">
        <v>884</v>
      </c>
      <c r="D7116" s="341">
        <v>0.11</v>
      </c>
      <c r="E7116">
        <v>0.15</v>
      </c>
    </row>
    <row r="7117" spans="1:5">
      <c r="A7117" s="339">
        <v>101324</v>
      </c>
      <c r="B7117" s="340" t="s">
        <v>11872</v>
      </c>
      <c r="C7117" s="339" t="s">
        <v>948</v>
      </c>
      <c r="D7117" s="341">
        <v>15.48</v>
      </c>
      <c r="E7117">
        <v>20.440000000000001</v>
      </c>
    </row>
    <row r="7118" spans="1:5">
      <c r="A7118" s="339">
        <v>101328</v>
      </c>
      <c r="B7118" s="340" t="s">
        <v>11873</v>
      </c>
      <c r="C7118" s="339" t="s">
        <v>948</v>
      </c>
      <c r="D7118" s="341">
        <v>18.53</v>
      </c>
      <c r="E7118">
        <v>24.47</v>
      </c>
    </row>
    <row r="7119" spans="1:5">
      <c r="A7119" s="339">
        <v>95347</v>
      </c>
      <c r="B7119" s="340" t="s">
        <v>11874</v>
      </c>
      <c r="C7119" s="339" t="s">
        <v>884</v>
      </c>
      <c r="D7119" s="341">
        <v>0.11</v>
      </c>
      <c r="E7119">
        <v>0.14000000000000001</v>
      </c>
    </row>
    <row r="7120" spans="1:5">
      <c r="A7120" s="339">
        <v>95408</v>
      </c>
      <c r="B7120" s="340" t="s">
        <v>11875</v>
      </c>
      <c r="C7120" s="339" t="s">
        <v>948</v>
      </c>
      <c r="D7120" s="341">
        <v>14.9</v>
      </c>
      <c r="E7120">
        <v>19.670000000000002</v>
      </c>
    </row>
    <row r="7121" spans="1:5">
      <c r="A7121" s="339">
        <v>95348</v>
      </c>
      <c r="B7121" s="340" t="s">
        <v>11876</v>
      </c>
      <c r="C7121" s="339" t="s">
        <v>884</v>
      </c>
      <c r="D7121" s="341">
        <v>0.14000000000000001</v>
      </c>
      <c r="E7121">
        <v>0.18</v>
      </c>
    </row>
    <row r="7122" spans="1:5">
      <c r="A7122" s="339">
        <v>101332</v>
      </c>
      <c r="B7122" s="340" t="s">
        <v>11877</v>
      </c>
      <c r="C7122" s="339" t="s">
        <v>948</v>
      </c>
      <c r="D7122" s="341">
        <v>12.1</v>
      </c>
      <c r="E7122">
        <v>16.38</v>
      </c>
    </row>
    <row r="7123" spans="1:5">
      <c r="A7123" s="339">
        <v>95349</v>
      </c>
      <c r="B7123" s="340" t="s">
        <v>11878</v>
      </c>
      <c r="C7123" s="339" t="s">
        <v>884</v>
      </c>
      <c r="D7123" s="341">
        <v>0.09</v>
      </c>
      <c r="E7123">
        <v>0.12</v>
      </c>
    </row>
    <row r="7124" spans="1:5">
      <c r="A7124" s="339">
        <v>101336</v>
      </c>
      <c r="B7124" s="340" t="s">
        <v>11879</v>
      </c>
      <c r="C7124" s="339" t="s">
        <v>948</v>
      </c>
      <c r="D7124" s="341">
        <v>53.79</v>
      </c>
      <c r="E7124">
        <v>71.02</v>
      </c>
    </row>
    <row r="7125" spans="1:5">
      <c r="A7125" s="339">
        <v>95351</v>
      </c>
      <c r="B7125" s="340" t="s">
        <v>11880</v>
      </c>
      <c r="C7125" s="339" t="s">
        <v>884</v>
      </c>
      <c r="D7125" s="341">
        <v>0.41</v>
      </c>
      <c r="E7125">
        <v>0.53</v>
      </c>
    </row>
    <row r="7126" spans="1:5">
      <c r="A7126" s="339">
        <v>95352</v>
      </c>
      <c r="B7126" s="340" t="s">
        <v>11881</v>
      </c>
      <c r="C7126" s="339" t="s">
        <v>884</v>
      </c>
      <c r="D7126" s="341">
        <v>0.15</v>
      </c>
      <c r="E7126">
        <v>0.19</v>
      </c>
    </row>
    <row r="7127" spans="1:5">
      <c r="A7127" s="339">
        <v>101337</v>
      </c>
      <c r="B7127" s="340" t="s">
        <v>11882</v>
      </c>
      <c r="C7127" s="339" t="s">
        <v>948</v>
      </c>
      <c r="D7127" s="341">
        <v>20.079999999999998</v>
      </c>
      <c r="E7127">
        <v>26.25</v>
      </c>
    </row>
    <row r="7128" spans="1:5">
      <c r="A7128" s="339">
        <v>101338</v>
      </c>
      <c r="B7128" s="340" t="s">
        <v>11883</v>
      </c>
      <c r="C7128" s="339" t="s">
        <v>948</v>
      </c>
      <c r="D7128" s="341">
        <v>23.64</v>
      </c>
      <c r="E7128">
        <v>34.07</v>
      </c>
    </row>
    <row r="7129" spans="1:5">
      <c r="A7129" s="339">
        <v>95354</v>
      </c>
      <c r="B7129" s="340" t="s">
        <v>11884</v>
      </c>
      <c r="C7129" s="339" t="s">
        <v>884</v>
      </c>
      <c r="D7129" s="341">
        <v>0.18</v>
      </c>
      <c r="E7129">
        <v>0.23</v>
      </c>
    </row>
    <row r="7130" spans="1:5">
      <c r="A7130" s="339">
        <v>101339</v>
      </c>
      <c r="B7130" s="340" t="s">
        <v>11885</v>
      </c>
      <c r="C7130" s="339" t="s">
        <v>948</v>
      </c>
      <c r="D7130" s="341">
        <v>23.69</v>
      </c>
      <c r="E7130">
        <v>31.36</v>
      </c>
    </row>
    <row r="7131" spans="1:5">
      <c r="A7131" s="339">
        <v>101340</v>
      </c>
      <c r="B7131" s="340" t="s">
        <v>11886</v>
      </c>
      <c r="C7131" s="339" t="s">
        <v>948</v>
      </c>
      <c r="D7131" s="341">
        <v>17.53</v>
      </c>
      <c r="E7131">
        <v>28.44</v>
      </c>
    </row>
    <row r="7132" spans="1:5">
      <c r="A7132" s="339">
        <v>95389</v>
      </c>
      <c r="B7132" s="340" t="s">
        <v>11887</v>
      </c>
      <c r="C7132" s="339" t="s">
        <v>884</v>
      </c>
      <c r="D7132" s="341">
        <v>0.13</v>
      </c>
      <c r="E7132">
        <v>0.21</v>
      </c>
    </row>
    <row r="7133" spans="1:5">
      <c r="A7133" s="339">
        <v>101341</v>
      </c>
      <c r="B7133" s="340" t="s">
        <v>11888</v>
      </c>
      <c r="C7133" s="339" t="s">
        <v>948</v>
      </c>
      <c r="D7133" s="341">
        <v>17.600000000000001</v>
      </c>
      <c r="E7133">
        <v>26.63</v>
      </c>
    </row>
    <row r="7134" spans="1:5">
      <c r="A7134" s="339">
        <v>95355</v>
      </c>
      <c r="B7134" s="340" t="s">
        <v>11889</v>
      </c>
      <c r="C7134" s="339" t="s">
        <v>884</v>
      </c>
      <c r="D7134" s="341">
        <v>0.13</v>
      </c>
      <c r="E7134">
        <v>0.2</v>
      </c>
    </row>
    <row r="7135" spans="1:5">
      <c r="A7135" s="339">
        <v>95356</v>
      </c>
      <c r="B7135" s="340" t="s">
        <v>11890</v>
      </c>
      <c r="C7135" s="339" t="s">
        <v>884</v>
      </c>
      <c r="D7135" s="341">
        <v>0.18</v>
      </c>
      <c r="E7135">
        <v>0.23</v>
      </c>
    </row>
    <row r="7136" spans="1:5">
      <c r="A7136" s="339">
        <v>101342</v>
      </c>
      <c r="B7136" s="340" t="s">
        <v>11891</v>
      </c>
      <c r="C7136" s="339" t="s">
        <v>948</v>
      </c>
      <c r="D7136" s="341">
        <v>23.69</v>
      </c>
      <c r="E7136">
        <v>31.36</v>
      </c>
    </row>
    <row r="7137" spans="1:5">
      <c r="A7137" s="339">
        <v>95357</v>
      </c>
      <c r="B7137" s="340" t="s">
        <v>11892</v>
      </c>
      <c r="C7137" s="339" t="s">
        <v>884</v>
      </c>
      <c r="D7137" s="341">
        <v>0.27</v>
      </c>
      <c r="E7137">
        <v>0.44</v>
      </c>
    </row>
    <row r="7138" spans="1:5">
      <c r="A7138" s="339">
        <v>101343</v>
      </c>
      <c r="B7138" s="340" t="s">
        <v>11893</v>
      </c>
      <c r="C7138" s="339" t="s">
        <v>948</v>
      </c>
      <c r="D7138" s="341">
        <v>35.6</v>
      </c>
      <c r="E7138">
        <v>58.08</v>
      </c>
    </row>
    <row r="7139" spans="1:5">
      <c r="A7139" s="339">
        <v>95358</v>
      </c>
      <c r="B7139" s="340" t="s">
        <v>11894</v>
      </c>
      <c r="C7139" s="339" t="s">
        <v>884</v>
      </c>
      <c r="D7139" s="341">
        <v>0.28000000000000003</v>
      </c>
      <c r="E7139">
        <v>0.43</v>
      </c>
    </row>
    <row r="7140" spans="1:5">
      <c r="A7140" s="339">
        <v>101344</v>
      </c>
      <c r="B7140" s="340" t="s">
        <v>11895</v>
      </c>
      <c r="C7140" s="339" t="s">
        <v>948</v>
      </c>
      <c r="D7140" s="341">
        <v>38.01</v>
      </c>
      <c r="E7140">
        <v>57.22</v>
      </c>
    </row>
    <row r="7141" spans="1:5">
      <c r="A7141" s="339">
        <v>95359</v>
      </c>
      <c r="B7141" s="340" t="s">
        <v>11896</v>
      </c>
      <c r="C7141" s="339" t="s">
        <v>884</v>
      </c>
      <c r="D7141" s="341">
        <v>0.38</v>
      </c>
      <c r="E7141">
        <v>0.44</v>
      </c>
    </row>
    <row r="7142" spans="1:5">
      <c r="A7142" s="339">
        <v>101345</v>
      </c>
      <c r="B7142" s="340" t="s">
        <v>11897</v>
      </c>
      <c r="C7142" s="339" t="s">
        <v>948</v>
      </c>
      <c r="D7142" s="341">
        <v>49.82</v>
      </c>
      <c r="E7142">
        <v>59.19</v>
      </c>
    </row>
    <row r="7143" spans="1:5">
      <c r="A7143" s="339">
        <v>101346</v>
      </c>
      <c r="B7143" s="340" t="s">
        <v>11898</v>
      </c>
      <c r="C7143" s="339" t="s">
        <v>948</v>
      </c>
      <c r="D7143" s="341">
        <v>25.96</v>
      </c>
      <c r="E7143">
        <v>32.32</v>
      </c>
    </row>
    <row r="7144" spans="1:5">
      <c r="A7144" s="339">
        <v>101347</v>
      </c>
      <c r="B7144" s="340" t="s">
        <v>11899</v>
      </c>
      <c r="C7144" s="339" t="s">
        <v>948</v>
      </c>
      <c r="D7144" s="341">
        <v>48.67</v>
      </c>
      <c r="E7144">
        <v>46.72</v>
      </c>
    </row>
    <row r="7145" spans="1:5">
      <c r="A7145" s="339">
        <v>95361</v>
      </c>
      <c r="B7145" s="340" t="s">
        <v>11900</v>
      </c>
      <c r="C7145" s="339" t="s">
        <v>884</v>
      </c>
      <c r="D7145" s="341">
        <v>0.13</v>
      </c>
      <c r="E7145">
        <v>0.22</v>
      </c>
    </row>
    <row r="7146" spans="1:5">
      <c r="A7146" s="339">
        <v>101348</v>
      </c>
      <c r="B7146" s="340" t="s">
        <v>11901</v>
      </c>
      <c r="C7146" s="339" t="s">
        <v>948</v>
      </c>
      <c r="D7146" s="341">
        <v>18.239999999999998</v>
      </c>
      <c r="E7146">
        <v>29.05</v>
      </c>
    </row>
    <row r="7147" spans="1:5">
      <c r="A7147" s="339">
        <v>101349</v>
      </c>
      <c r="B7147" s="340" t="s">
        <v>11902</v>
      </c>
      <c r="C7147" s="339" t="s">
        <v>948</v>
      </c>
      <c r="D7147" s="341">
        <v>32.75</v>
      </c>
      <c r="E7147">
        <v>43.35</v>
      </c>
    </row>
    <row r="7148" spans="1:5">
      <c r="A7148" s="339">
        <v>95362</v>
      </c>
      <c r="B7148" s="340" t="s">
        <v>11903</v>
      </c>
      <c r="C7148" s="339" t="s">
        <v>884</v>
      </c>
      <c r="D7148" s="341">
        <v>0.24</v>
      </c>
      <c r="E7148">
        <v>0.32</v>
      </c>
    </row>
    <row r="7149" spans="1:5">
      <c r="A7149" s="339">
        <v>95363</v>
      </c>
      <c r="B7149" s="340" t="s">
        <v>11904</v>
      </c>
      <c r="C7149" s="339" t="s">
        <v>884</v>
      </c>
      <c r="D7149" s="341">
        <v>0.24</v>
      </c>
      <c r="E7149">
        <v>0.32</v>
      </c>
    </row>
    <row r="7150" spans="1:5">
      <c r="A7150" s="339">
        <v>101350</v>
      </c>
      <c r="B7150" s="340" t="s">
        <v>11905</v>
      </c>
      <c r="C7150" s="339" t="s">
        <v>948</v>
      </c>
      <c r="D7150" s="341">
        <v>32.75</v>
      </c>
      <c r="E7150">
        <v>43.35</v>
      </c>
    </row>
    <row r="7151" spans="1:5">
      <c r="A7151" s="339">
        <v>95360</v>
      </c>
      <c r="B7151" s="340" t="s">
        <v>11906</v>
      </c>
      <c r="C7151" s="339" t="s">
        <v>884</v>
      </c>
      <c r="D7151" s="341">
        <v>0.37</v>
      </c>
      <c r="E7151">
        <v>0.35</v>
      </c>
    </row>
    <row r="7152" spans="1:5">
      <c r="A7152" s="339">
        <v>101351</v>
      </c>
      <c r="B7152" s="340" t="s">
        <v>11907</v>
      </c>
      <c r="C7152" s="339" t="s">
        <v>948</v>
      </c>
      <c r="D7152" s="341">
        <v>23.69</v>
      </c>
      <c r="E7152">
        <v>31.36</v>
      </c>
    </row>
    <row r="7153" spans="1:5">
      <c r="A7153" s="339">
        <v>95365</v>
      </c>
      <c r="B7153" s="340" t="s">
        <v>11908</v>
      </c>
      <c r="C7153" s="339" t="s">
        <v>884</v>
      </c>
      <c r="D7153" s="341">
        <v>0.18</v>
      </c>
      <c r="E7153">
        <v>0.23</v>
      </c>
    </row>
    <row r="7154" spans="1:5">
      <c r="A7154" s="339">
        <v>101352</v>
      </c>
      <c r="B7154" s="340" t="s">
        <v>11909</v>
      </c>
      <c r="C7154" s="339" t="s">
        <v>948</v>
      </c>
      <c r="D7154" s="341">
        <v>23.69</v>
      </c>
      <c r="E7154">
        <v>31.36</v>
      </c>
    </row>
    <row r="7155" spans="1:5">
      <c r="A7155" s="339">
        <v>95364</v>
      </c>
      <c r="B7155" s="340" t="s">
        <v>11910</v>
      </c>
      <c r="C7155" s="339" t="s">
        <v>884</v>
      </c>
      <c r="D7155" s="341">
        <v>0.18</v>
      </c>
      <c r="E7155">
        <v>0.23</v>
      </c>
    </row>
    <row r="7156" spans="1:5">
      <c r="A7156" s="339">
        <v>95366</v>
      </c>
      <c r="B7156" s="340" t="s">
        <v>11911</v>
      </c>
      <c r="C7156" s="339" t="s">
        <v>884</v>
      </c>
      <c r="D7156" s="341">
        <v>0.2</v>
      </c>
      <c r="E7156">
        <v>0.24</v>
      </c>
    </row>
    <row r="7157" spans="1:5">
      <c r="A7157" s="339">
        <v>101353</v>
      </c>
      <c r="B7157" s="340" t="s">
        <v>11912</v>
      </c>
      <c r="C7157" s="339" t="s">
        <v>948</v>
      </c>
      <c r="D7157" s="341">
        <v>26.95</v>
      </c>
      <c r="E7157">
        <v>31.92</v>
      </c>
    </row>
    <row r="7158" spans="1:5">
      <c r="A7158" s="339">
        <v>95367</v>
      </c>
      <c r="B7158" s="340" t="s">
        <v>11913</v>
      </c>
      <c r="C7158" s="339" t="s">
        <v>884</v>
      </c>
      <c r="D7158" s="341">
        <v>0.24</v>
      </c>
      <c r="E7158">
        <v>0.32</v>
      </c>
    </row>
    <row r="7159" spans="1:5">
      <c r="A7159" s="339">
        <v>101355</v>
      </c>
      <c r="B7159" s="340" t="s">
        <v>11914</v>
      </c>
      <c r="C7159" s="339" t="s">
        <v>948</v>
      </c>
      <c r="D7159" s="341">
        <v>32.75</v>
      </c>
      <c r="E7159">
        <v>43.35</v>
      </c>
    </row>
    <row r="7160" spans="1:5">
      <c r="A7160" s="339">
        <v>95368</v>
      </c>
      <c r="B7160" s="340" t="s">
        <v>11915</v>
      </c>
      <c r="C7160" s="339" t="s">
        <v>884</v>
      </c>
      <c r="D7160" s="341">
        <v>0.19</v>
      </c>
      <c r="E7160">
        <v>0.24</v>
      </c>
    </row>
    <row r="7161" spans="1:5">
      <c r="A7161" s="339">
        <v>95369</v>
      </c>
      <c r="B7161" s="340" t="s">
        <v>11916</v>
      </c>
      <c r="C7161" s="339" t="s">
        <v>884</v>
      </c>
      <c r="D7161" s="341">
        <v>0.18</v>
      </c>
      <c r="E7161">
        <v>0.25</v>
      </c>
    </row>
    <row r="7162" spans="1:5">
      <c r="A7162" s="339">
        <v>95370</v>
      </c>
      <c r="B7162" s="340" t="s">
        <v>11917</v>
      </c>
      <c r="C7162" s="339" t="s">
        <v>884</v>
      </c>
      <c r="D7162" s="341">
        <v>0.35</v>
      </c>
      <c r="E7162">
        <v>0.38</v>
      </c>
    </row>
    <row r="7163" spans="1:5">
      <c r="A7163" s="339">
        <v>101356</v>
      </c>
      <c r="B7163" s="340" t="s">
        <v>11918</v>
      </c>
      <c r="C7163" s="339" t="s">
        <v>948</v>
      </c>
      <c r="D7163" s="341">
        <v>46.91</v>
      </c>
      <c r="E7163">
        <v>50.71</v>
      </c>
    </row>
    <row r="7164" spans="1:5">
      <c r="A7164" s="339">
        <v>95371</v>
      </c>
      <c r="B7164" s="340" t="s">
        <v>11919</v>
      </c>
      <c r="C7164" s="339" t="s">
        <v>884</v>
      </c>
      <c r="D7164" s="341">
        <v>0.47</v>
      </c>
      <c r="E7164">
        <v>0.55000000000000004</v>
      </c>
    </row>
    <row r="7165" spans="1:5">
      <c r="A7165" s="339">
        <v>101357</v>
      </c>
      <c r="B7165" s="340" t="s">
        <v>11920</v>
      </c>
      <c r="C7165" s="339" t="s">
        <v>948</v>
      </c>
      <c r="D7165" s="341">
        <v>62.13</v>
      </c>
      <c r="E7165">
        <v>72.83</v>
      </c>
    </row>
    <row r="7166" spans="1:5">
      <c r="A7166" s="339">
        <v>95372</v>
      </c>
      <c r="B7166" s="340" t="s">
        <v>11921</v>
      </c>
      <c r="C7166" s="339" t="s">
        <v>884</v>
      </c>
      <c r="D7166" s="341">
        <v>0.33</v>
      </c>
      <c r="E7166">
        <v>0.38</v>
      </c>
    </row>
    <row r="7167" spans="1:5">
      <c r="A7167" s="339">
        <v>101358</v>
      </c>
      <c r="B7167" s="340" t="s">
        <v>11922</v>
      </c>
      <c r="C7167" s="339" t="s">
        <v>948</v>
      </c>
      <c r="D7167" s="341">
        <v>43.26</v>
      </c>
      <c r="E7167">
        <v>50.71</v>
      </c>
    </row>
    <row r="7168" spans="1:5">
      <c r="A7168" s="339">
        <v>95373</v>
      </c>
      <c r="B7168" s="340" t="s">
        <v>11923</v>
      </c>
      <c r="C7168" s="339" t="s">
        <v>884</v>
      </c>
      <c r="D7168" s="341">
        <v>0.32</v>
      </c>
      <c r="E7168">
        <v>0.35</v>
      </c>
    </row>
    <row r="7169" spans="1:5">
      <c r="A7169" s="339">
        <v>101359</v>
      </c>
      <c r="B7169" s="340" t="s">
        <v>11924</v>
      </c>
      <c r="C7169" s="339" t="s">
        <v>948</v>
      </c>
      <c r="D7169" s="341">
        <v>42.01</v>
      </c>
      <c r="E7169">
        <v>46.76</v>
      </c>
    </row>
    <row r="7170" spans="1:5">
      <c r="A7170" s="339">
        <v>101360</v>
      </c>
      <c r="B7170" s="340" t="s">
        <v>11925</v>
      </c>
      <c r="C7170" s="339" t="s">
        <v>948</v>
      </c>
      <c r="D7170" s="341">
        <v>43.26</v>
      </c>
      <c r="E7170">
        <v>50.71</v>
      </c>
    </row>
    <row r="7171" spans="1:5">
      <c r="A7171" s="339">
        <v>95374</v>
      </c>
      <c r="B7171" s="340" t="s">
        <v>11926</v>
      </c>
      <c r="C7171" s="339" t="s">
        <v>884</v>
      </c>
      <c r="D7171" s="341">
        <v>0.33</v>
      </c>
      <c r="E7171">
        <v>0.38</v>
      </c>
    </row>
    <row r="7172" spans="1:5">
      <c r="A7172" s="339">
        <v>95375</v>
      </c>
      <c r="B7172" s="340" t="s">
        <v>11927</v>
      </c>
      <c r="C7172" s="339" t="s">
        <v>884</v>
      </c>
      <c r="D7172" s="341">
        <v>0.37</v>
      </c>
      <c r="E7172">
        <v>0.56000000000000005</v>
      </c>
    </row>
    <row r="7173" spans="1:5">
      <c r="A7173" s="339">
        <v>101361</v>
      </c>
      <c r="B7173" s="340" t="s">
        <v>11928</v>
      </c>
      <c r="C7173" s="339" t="s">
        <v>948</v>
      </c>
      <c r="D7173" s="341">
        <v>48.76</v>
      </c>
      <c r="E7173">
        <v>74.12</v>
      </c>
    </row>
    <row r="7174" spans="1:5">
      <c r="A7174" s="339">
        <v>95376</v>
      </c>
      <c r="B7174" s="340" t="s">
        <v>11929</v>
      </c>
      <c r="C7174" s="339" t="s">
        <v>884</v>
      </c>
      <c r="D7174" s="341">
        <v>0.1</v>
      </c>
      <c r="E7174">
        <v>0.13</v>
      </c>
    </row>
    <row r="7175" spans="1:5">
      <c r="A7175" s="339">
        <v>95377</v>
      </c>
      <c r="B7175" s="340" t="s">
        <v>11930</v>
      </c>
      <c r="C7175" s="339" t="s">
        <v>884</v>
      </c>
      <c r="D7175" s="341">
        <v>0.25</v>
      </c>
      <c r="E7175">
        <v>0.3</v>
      </c>
    </row>
    <row r="7176" spans="1:5">
      <c r="A7176" s="339">
        <v>101363</v>
      </c>
      <c r="B7176" s="340" t="s">
        <v>11931</v>
      </c>
      <c r="C7176" s="339" t="s">
        <v>948</v>
      </c>
      <c r="D7176" s="341">
        <v>33.81</v>
      </c>
      <c r="E7176">
        <v>40.69</v>
      </c>
    </row>
    <row r="7177" spans="1:5">
      <c r="A7177" s="339">
        <v>95378</v>
      </c>
      <c r="B7177" s="340" t="s">
        <v>11932</v>
      </c>
      <c r="C7177" s="339" t="s">
        <v>884</v>
      </c>
      <c r="D7177" s="341">
        <v>0.34</v>
      </c>
      <c r="E7177">
        <v>0.45</v>
      </c>
    </row>
    <row r="7178" spans="1:5">
      <c r="A7178" s="339">
        <v>101364</v>
      </c>
      <c r="B7178" s="340" t="s">
        <v>11933</v>
      </c>
      <c r="C7178" s="339" t="s">
        <v>948</v>
      </c>
      <c r="D7178" s="341">
        <v>44.99</v>
      </c>
      <c r="E7178">
        <v>60.14</v>
      </c>
    </row>
    <row r="7179" spans="1:5">
      <c r="A7179" s="339">
        <v>95379</v>
      </c>
      <c r="B7179" s="340" t="s">
        <v>11934</v>
      </c>
      <c r="C7179" s="339" t="s">
        <v>884</v>
      </c>
      <c r="D7179" s="341">
        <v>0.25</v>
      </c>
      <c r="E7179">
        <v>0.34</v>
      </c>
    </row>
    <row r="7180" spans="1:5">
      <c r="A7180" s="339">
        <v>101365</v>
      </c>
      <c r="B7180" s="340" t="s">
        <v>11935</v>
      </c>
      <c r="C7180" s="339" t="s">
        <v>948</v>
      </c>
      <c r="D7180" s="341">
        <v>33.81</v>
      </c>
      <c r="E7180">
        <v>45.81</v>
      </c>
    </row>
    <row r="7181" spans="1:5">
      <c r="A7181" s="339">
        <v>95380</v>
      </c>
      <c r="B7181" s="340" t="s">
        <v>11936</v>
      </c>
      <c r="C7181" s="339" t="s">
        <v>884</v>
      </c>
      <c r="D7181" s="341">
        <v>0.3</v>
      </c>
      <c r="E7181">
        <v>0.37</v>
      </c>
    </row>
    <row r="7182" spans="1:5">
      <c r="A7182" s="339">
        <v>101366</v>
      </c>
      <c r="B7182" s="340" t="s">
        <v>11937</v>
      </c>
      <c r="C7182" s="339" t="s">
        <v>948</v>
      </c>
      <c r="D7182" s="341">
        <v>39.729999999999997</v>
      </c>
      <c r="E7182">
        <v>49.37</v>
      </c>
    </row>
    <row r="7183" spans="1:5">
      <c r="A7183" s="339">
        <v>100535</v>
      </c>
      <c r="B7183" s="340" t="s">
        <v>11938</v>
      </c>
      <c r="C7183" s="339" t="s">
        <v>884</v>
      </c>
      <c r="D7183" s="341">
        <v>0.36</v>
      </c>
      <c r="E7183">
        <v>1.1399999999999999</v>
      </c>
    </row>
    <row r="7184" spans="1:5">
      <c r="A7184" s="339">
        <v>100536</v>
      </c>
      <c r="B7184" s="340" t="s">
        <v>11939</v>
      </c>
      <c r="C7184" s="339" t="s">
        <v>948</v>
      </c>
      <c r="D7184" s="341">
        <v>48.31</v>
      </c>
      <c r="E7184">
        <v>150.6</v>
      </c>
    </row>
    <row r="7185" spans="1:5">
      <c r="A7185" s="339">
        <v>101368</v>
      </c>
      <c r="B7185" s="340" t="s">
        <v>11940</v>
      </c>
      <c r="C7185" s="339" t="s">
        <v>948</v>
      </c>
      <c r="D7185" s="341">
        <v>33.26</v>
      </c>
      <c r="E7185">
        <v>65.77</v>
      </c>
    </row>
    <row r="7186" spans="1:5">
      <c r="A7186" s="339">
        <v>101369</v>
      </c>
      <c r="B7186" s="340" t="s">
        <v>11941</v>
      </c>
      <c r="C7186" s="339" t="s">
        <v>948</v>
      </c>
      <c r="D7186" s="341">
        <v>51.32</v>
      </c>
      <c r="E7186">
        <v>51.05</v>
      </c>
    </row>
    <row r="7187" spans="1:5">
      <c r="A7187" s="339">
        <v>95385</v>
      </c>
      <c r="B7187" s="340" t="s">
        <v>11942</v>
      </c>
      <c r="C7187" s="339" t="s">
        <v>884</v>
      </c>
      <c r="D7187" s="341">
        <v>0.25</v>
      </c>
      <c r="E7187">
        <v>0.3</v>
      </c>
    </row>
    <row r="7188" spans="1:5">
      <c r="A7188" s="339">
        <v>101370</v>
      </c>
      <c r="B7188" s="340" t="s">
        <v>11943</v>
      </c>
      <c r="C7188" s="339" t="s">
        <v>948</v>
      </c>
      <c r="D7188" s="341">
        <v>33.409999999999997</v>
      </c>
      <c r="E7188">
        <v>39.630000000000003</v>
      </c>
    </row>
    <row r="7189" spans="1:5">
      <c r="A7189" s="339">
        <v>95406</v>
      </c>
      <c r="B7189" s="340" t="s">
        <v>11944</v>
      </c>
      <c r="C7189" s="339" t="s">
        <v>884</v>
      </c>
      <c r="D7189" s="341">
        <v>0.21</v>
      </c>
      <c r="E7189">
        <v>0.66</v>
      </c>
    </row>
    <row r="7190" spans="1:5">
      <c r="A7190" s="339">
        <v>95424</v>
      </c>
      <c r="B7190" s="340" t="s">
        <v>11945</v>
      </c>
      <c r="C7190" s="339" t="s">
        <v>948</v>
      </c>
      <c r="D7190" s="341">
        <v>28.26</v>
      </c>
      <c r="E7190">
        <v>88.12</v>
      </c>
    </row>
    <row r="7191" spans="1:5">
      <c r="A7191" s="339">
        <v>95386</v>
      </c>
      <c r="B7191" s="340" t="s">
        <v>11946</v>
      </c>
      <c r="C7191" s="339" t="s">
        <v>884</v>
      </c>
      <c r="D7191" s="341">
        <v>0.37</v>
      </c>
      <c r="E7191">
        <v>0.35</v>
      </c>
    </row>
    <row r="7192" spans="1:5">
      <c r="A7192" s="339">
        <v>95383</v>
      </c>
      <c r="B7192" s="340" t="s">
        <v>11947</v>
      </c>
      <c r="C7192" s="339" t="s">
        <v>884</v>
      </c>
      <c r="D7192" s="341">
        <v>0.25</v>
      </c>
      <c r="E7192">
        <v>0.49</v>
      </c>
    </row>
    <row r="7193" spans="1:5">
      <c r="A7193" s="339">
        <v>95384</v>
      </c>
      <c r="B7193" s="340" t="s">
        <v>11948</v>
      </c>
      <c r="C7193" s="339" t="s">
        <v>884</v>
      </c>
      <c r="D7193" s="341">
        <v>0.39</v>
      </c>
      <c r="E7193">
        <v>0.38</v>
      </c>
    </row>
    <row r="7194" spans="1:5">
      <c r="A7194" s="339">
        <v>100299</v>
      </c>
      <c r="B7194" s="340" t="s">
        <v>11949</v>
      </c>
      <c r="C7194" s="339" t="s">
        <v>884</v>
      </c>
      <c r="D7194" s="341">
        <v>0.56000000000000005</v>
      </c>
      <c r="E7194">
        <v>1.31</v>
      </c>
    </row>
    <row r="7195" spans="1:5">
      <c r="A7195" s="339">
        <v>100315</v>
      </c>
      <c r="B7195" s="340" t="s">
        <v>11950</v>
      </c>
      <c r="C7195" s="339" t="s">
        <v>948</v>
      </c>
      <c r="D7195" s="341">
        <v>74.14</v>
      </c>
      <c r="E7195">
        <v>173.6</v>
      </c>
    </row>
    <row r="7196" spans="1:5">
      <c r="A7196" s="339">
        <v>95387</v>
      </c>
      <c r="B7196" s="340" t="s">
        <v>11951</v>
      </c>
      <c r="C7196" s="339" t="s">
        <v>884</v>
      </c>
      <c r="D7196" s="341">
        <v>0.28999999999999998</v>
      </c>
      <c r="E7196">
        <v>0.31</v>
      </c>
    </row>
    <row r="7197" spans="1:5">
      <c r="A7197" s="339">
        <v>101371</v>
      </c>
      <c r="B7197" s="340" t="s">
        <v>11952</v>
      </c>
      <c r="C7197" s="339" t="s">
        <v>948</v>
      </c>
      <c r="D7197" s="341">
        <v>38.200000000000003</v>
      </c>
      <c r="E7197">
        <v>41.69</v>
      </c>
    </row>
    <row r="7198" spans="1:5">
      <c r="A7198" s="339">
        <v>100288</v>
      </c>
      <c r="B7198" s="340" t="s">
        <v>11953</v>
      </c>
      <c r="C7198" s="339" t="s">
        <v>884</v>
      </c>
      <c r="D7198" s="341">
        <v>0.08</v>
      </c>
      <c r="E7198">
        <v>0.12</v>
      </c>
    </row>
    <row r="7199" spans="1:5">
      <c r="A7199" s="339">
        <v>101372</v>
      </c>
      <c r="B7199" s="340" t="s">
        <v>11954</v>
      </c>
      <c r="C7199" s="339" t="s">
        <v>948</v>
      </c>
      <c r="D7199" s="341">
        <v>10.89</v>
      </c>
      <c r="E7199">
        <v>16.14</v>
      </c>
    </row>
    <row r="7200" spans="1:5">
      <c r="A7200" s="339">
        <v>90775</v>
      </c>
      <c r="B7200" s="340" t="s">
        <v>11955</v>
      </c>
      <c r="C7200" s="339" t="s">
        <v>884</v>
      </c>
      <c r="D7200" s="341">
        <v>21.14</v>
      </c>
      <c r="E7200">
        <v>72.89</v>
      </c>
    </row>
    <row r="7201" spans="1:5">
      <c r="A7201" s="339">
        <v>93561</v>
      </c>
      <c r="B7201" s="340" t="s">
        <v>11955</v>
      </c>
      <c r="C7201" s="339" t="s">
        <v>948</v>
      </c>
      <c r="D7201" s="341">
        <v>3638.27</v>
      </c>
      <c r="E7201">
        <v>12640.75</v>
      </c>
    </row>
    <row r="7202" spans="1:5">
      <c r="A7202" s="339">
        <v>88264</v>
      </c>
      <c r="B7202" s="340" t="s">
        <v>1424</v>
      </c>
      <c r="C7202" s="339" t="s">
        <v>884</v>
      </c>
      <c r="D7202" s="341">
        <v>28.06</v>
      </c>
      <c r="E7202">
        <v>45.53</v>
      </c>
    </row>
    <row r="7203" spans="1:5">
      <c r="A7203" s="339">
        <v>101399</v>
      </c>
      <c r="B7203" s="340" t="s">
        <v>1424</v>
      </c>
      <c r="C7203" s="339" t="s">
        <v>948</v>
      </c>
      <c r="D7203" s="341">
        <v>4697.6499999999996</v>
      </c>
      <c r="E7203">
        <v>7664.21</v>
      </c>
    </row>
    <row r="7204" spans="1:5">
      <c r="A7204" s="339">
        <v>88266</v>
      </c>
      <c r="B7204" s="340" t="s">
        <v>11956</v>
      </c>
      <c r="C7204" s="339" t="s">
        <v>884</v>
      </c>
      <c r="D7204" s="341">
        <v>31.34</v>
      </c>
      <c r="E7204">
        <v>51.66</v>
      </c>
    </row>
    <row r="7205" spans="1:5">
      <c r="A7205" s="339">
        <v>101401</v>
      </c>
      <c r="B7205" s="340" t="s">
        <v>11956</v>
      </c>
      <c r="C7205" s="339" t="s">
        <v>948</v>
      </c>
      <c r="D7205" s="341">
        <v>5277.47</v>
      </c>
      <c r="E7205">
        <v>8745.66</v>
      </c>
    </row>
    <row r="7206" spans="1:5">
      <c r="A7206" s="339">
        <v>88267</v>
      </c>
      <c r="B7206" s="340" t="s">
        <v>1162</v>
      </c>
      <c r="C7206" s="339" t="s">
        <v>884</v>
      </c>
      <c r="D7206" s="341">
        <v>27.01</v>
      </c>
      <c r="E7206">
        <v>40.49</v>
      </c>
    </row>
    <row r="7207" spans="1:5">
      <c r="A7207" s="339">
        <v>101402</v>
      </c>
      <c r="B7207" s="340" t="s">
        <v>1162</v>
      </c>
      <c r="C7207" s="339" t="s">
        <v>948</v>
      </c>
      <c r="D7207" s="341">
        <v>4594.57</v>
      </c>
      <c r="E7207">
        <v>6916.15</v>
      </c>
    </row>
    <row r="7208" spans="1:5">
      <c r="A7208" s="339">
        <v>90776</v>
      </c>
      <c r="B7208" s="340" t="s">
        <v>11957</v>
      </c>
      <c r="C7208" s="339" t="s">
        <v>884</v>
      </c>
      <c r="D7208" s="341">
        <v>30.5</v>
      </c>
      <c r="E7208">
        <v>55.46</v>
      </c>
    </row>
    <row r="7209" spans="1:5">
      <c r="A7209" s="339">
        <v>93572</v>
      </c>
      <c r="B7209" s="340" t="s">
        <v>1778</v>
      </c>
      <c r="C7209" s="339" t="s">
        <v>948</v>
      </c>
      <c r="D7209" s="341">
        <v>5176.0200000000004</v>
      </c>
      <c r="E7209">
        <v>9468.2099999999991</v>
      </c>
    </row>
    <row r="7210" spans="1:5">
      <c r="A7210" s="339">
        <v>90777</v>
      </c>
      <c r="B7210" s="340" t="s">
        <v>1775</v>
      </c>
      <c r="C7210" s="339" t="s">
        <v>884</v>
      </c>
      <c r="D7210" s="341">
        <v>139.82</v>
      </c>
      <c r="E7210">
        <v>143.6</v>
      </c>
    </row>
    <row r="7211" spans="1:5">
      <c r="A7211" s="339">
        <v>93565</v>
      </c>
      <c r="B7211" s="340" t="s">
        <v>1775</v>
      </c>
      <c r="C7211" s="339" t="s">
        <v>948</v>
      </c>
      <c r="D7211" s="341">
        <v>23942.93</v>
      </c>
      <c r="E7211">
        <v>24741.89</v>
      </c>
    </row>
    <row r="7212" spans="1:5">
      <c r="A7212" s="339">
        <v>90778</v>
      </c>
      <c r="B7212" s="340" t="s">
        <v>11958</v>
      </c>
      <c r="C7212" s="339" t="s">
        <v>884</v>
      </c>
      <c r="D7212" s="341">
        <v>146.61000000000001</v>
      </c>
      <c r="E7212">
        <v>145.96</v>
      </c>
    </row>
    <row r="7213" spans="1:5">
      <c r="A7213" s="339">
        <v>93567</v>
      </c>
      <c r="B7213" s="340" t="s">
        <v>11958</v>
      </c>
      <c r="C7213" s="339" t="s">
        <v>948</v>
      </c>
      <c r="D7213" s="341">
        <v>25108.080000000002</v>
      </c>
      <c r="E7213">
        <v>25149.06</v>
      </c>
    </row>
    <row r="7214" spans="1:5">
      <c r="A7214" s="339">
        <v>90779</v>
      </c>
      <c r="B7214" s="340" t="s">
        <v>1776</v>
      </c>
      <c r="C7214" s="339" t="s">
        <v>884</v>
      </c>
      <c r="D7214" s="341">
        <v>174.46</v>
      </c>
      <c r="E7214">
        <v>201.66</v>
      </c>
    </row>
    <row r="7215" spans="1:5">
      <c r="A7215" s="339">
        <v>93568</v>
      </c>
      <c r="B7215" s="340" t="s">
        <v>1776</v>
      </c>
      <c r="C7215" s="339" t="s">
        <v>948</v>
      </c>
      <c r="D7215" s="341">
        <v>29876.94</v>
      </c>
      <c r="E7215">
        <v>34765.53</v>
      </c>
    </row>
    <row r="7216" spans="1:5">
      <c r="A7216" s="339">
        <v>88269</v>
      </c>
      <c r="B7216" s="340" t="s">
        <v>11959</v>
      </c>
      <c r="C7216" s="339" t="s">
        <v>884</v>
      </c>
      <c r="D7216" s="341">
        <v>26.76</v>
      </c>
      <c r="E7216">
        <v>35.619999999999997</v>
      </c>
    </row>
    <row r="7217" spans="1:5">
      <c r="A7217" s="339">
        <v>101407</v>
      </c>
      <c r="B7217" s="340" t="s">
        <v>11959</v>
      </c>
      <c r="C7217" s="339" t="s">
        <v>948</v>
      </c>
      <c r="D7217" s="341">
        <v>4577.07</v>
      </c>
      <c r="E7217">
        <v>6103.15</v>
      </c>
    </row>
    <row r="7218" spans="1:5">
      <c r="A7218" s="339">
        <v>88270</v>
      </c>
      <c r="B7218" s="340" t="s">
        <v>970</v>
      </c>
      <c r="C7218" s="339" t="s">
        <v>884</v>
      </c>
      <c r="D7218" s="341">
        <v>27.84</v>
      </c>
      <c r="E7218">
        <v>35.869999999999997</v>
      </c>
    </row>
    <row r="7219" spans="1:5">
      <c r="A7219" s="339">
        <v>101408</v>
      </c>
      <c r="B7219" s="340" t="s">
        <v>970</v>
      </c>
      <c r="C7219" s="339" t="s">
        <v>948</v>
      </c>
      <c r="D7219" s="341">
        <v>4727.05</v>
      </c>
      <c r="E7219">
        <v>6103.15</v>
      </c>
    </row>
    <row r="7220" spans="1:5">
      <c r="A7220" s="339">
        <v>102919</v>
      </c>
      <c r="B7220" s="340" t="s">
        <v>11960</v>
      </c>
      <c r="C7220" s="339" t="s">
        <v>884</v>
      </c>
      <c r="D7220" s="341">
        <v>0</v>
      </c>
      <c r="E7220">
        <v>0</v>
      </c>
    </row>
    <row r="7221" spans="1:5">
      <c r="A7221" s="339">
        <v>101409</v>
      </c>
      <c r="B7221" s="340" t="s">
        <v>11961</v>
      </c>
      <c r="C7221" s="339" t="s">
        <v>948</v>
      </c>
      <c r="D7221" s="341">
        <v>4162.8900000000003</v>
      </c>
      <c r="E7221">
        <v>7269.49</v>
      </c>
    </row>
    <row r="7222" spans="1:5">
      <c r="A7222" s="339">
        <v>88441</v>
      </c>
      <c r="B7222" s="340" t="s">
        <v>1750</v>
      </c>
      <c r="C7222" s="339" t="s">
        <v>884</v>
      </c>
      <c r="D7222" s="341">
        <v>21.66</v>
      </c>
      <c r="E7222">
        <v>32.44</v>
      </c>
    </row>
    <row r="7223" spans="1:5">
      <c r="A7223" s="339">
        <v>101410</v>
      </c>
      <c r="B7223" s="340" t="s">
        <v>1750</v>
      </c>
      <c r="C7223" s="339" t="s">
        <v>948</v>
      </c>
      <c r="D7223" s="341">
        <v>3717.68</v>
      </c>
      <c r="E7223">
        <v>5579.91</v>
      </c>
    </row>
    <row r="7224" spans="1:5">
      <c r="A7224" s="339">
        <v>88272</v>
      </c>
      <c r="B7224" s="340" t="s">
        <v>11962</v>
      </c>
      <c r="C7224" s="339" t="s">
        <v>884</v>
      </c>
      <c r="D7224" s="341">
        <v>28.46</v>
      </c>
      <c r="E7224">
        <v>40.72</v>
      </c>
    </row>
    <row r="7225" spans="1:5">
      <c r="A7225" s="339">
        <v>88273</v>
      </c>
      <c r="B7225" s="340" t="s">
        <v>11963</v>
      </c>
      <c r="C7225" s="339" t="s">
        <v>884</v>
      </c>
      <c r="D7225" s="341">
        <v>25.38</v>
      </c>
      <c r="E7225">
        <v>35.24</v>
      </c>
    </row>
    <row r="7226" spans="1:5">
      <c r="A7226" s="339">
        <v>101413</v>
      </c>
      <c r="B7226" s="340" t="s">
        <v>11963</v>
      </c>
      <c r="C7226" s="339" t="s">
        <v>948</v>
      </c>
      <c r="D7226" s="341">
        <v>4330.01</v>
      </c>
      <c r="E7226">
        <v>6026.2</v>
      </c>
    </row>
    <row r="7227" spans="1:5">
      <c r="A7227" s="339">
        <v>101414</v>
      </c>
      <c r="B7227" s="340" t="s">
        <v>11964</v>
      </c>
      <c r="C7227" s="339" t="s">
        <v>948</v>
      </c>
      <c r="D7227" s="341">
        <v>4923.21</v>
      </c>
      <c r="E7227">
        <v>6268.46</v>
      </c>
    </row>
    <row r="7228" spans="1:5">
      <c r="A7228" s="339">
        <v>88274</v>
      </c>
      <c r="B7228" s="340" t="s">
        <v>1075</v>
      </c>
      <c r="C7228" s="339" t="s">
        <v>884</v>
      </c>
      <c r="D7228" s="341">
        <v>28.86</v>
      </c>
      <c r="E7228">
        <v>36.64</v>
      </c>
    </row>
    <row r="7229" spans="1:5">
      <c r="A7229" s="339">
        <v>101412</v>
      </c>
      <c r="B7229" s="340" t="s">
        <v>11965</v>
      </c>
      <c r="C7229" s="339" t="s">
        <v>948</v>
      </c>
      <c r="D7229" s="341">
        <v>4836.5</v>
      </c>
      <c r="E7229">
        <v>6945.15</v>
      </c>
    </row>
    <row r="7230" spans="1:5">
      <c r="A7230" s="339">
        <v>101415</v>
      </c>
      <c r="B7230" s="340" t="s">
        <v>11966</v>
      </c>
      <c r="C7230" s="339" t="s">
        <v>948</v>
      </c>
      <c r="D7230" s="341">
        <v>5387.43</v>
      </c>
      <c r="E7230">
        <v>8638.23</v>
      </c>
    </row>
    <row r="7231" spans="1:5">
      <c r="A7231" s="339">
        <v>100308</v>
      </c>
      <c r="B7231" s="340" t="s">
        <v>11967</v>
      </c>
      <c r="C7231" s="339" t="s">
        <v>884</v>
      </c>
      <c r="D7231" s="341">
        <v>25.08</v>
      </c>
      <c r="E7231">
        <v>45.22</v>
      </c>
    </row>
    <row r="7232" spans="1:5">
      <c r="A7232" s="339">
        <v>101416</v>
      </c>
      <c r="B7232" s="340" t="s">
        <v>11967</v>
      </c>
      <c r="C7232" s="339" t="s">
        <v>948</v>
      </c>
      <c r="D7232" s="341">
        <v>4230.1000000000004</v>
      </c>
      <c r="E7232">
        <v>7671.55</v>
      </c>
    </row>
    <row r="7233" spans="1:5">
      <c r="A7233" s="339">
        <v>88275</v>
      </c>
      <c r="B7233" s="340" t="s">
        <v>11968</v>
      </c>
      <c r="C7233" s="339" t="s">
        <v>884</v>
      </c>
      <c r="D7233" s="341">
        <v>31.34</v>
      </c>
      <c r="E7233">
        <v>50.06</v>
      </c>
    </row>
    <row r="7234" spans="1:5">
      <c r="A7234" s="339">
        <v>90780</v>
      </c>
      <c r="B7234" s="340" t="s">
        <v>11969</v>
      </c>
      <c r="C7234" s="339" t="s">
        <v>884</v>
      </c>
      <c r="D7234" s="341">
        <v>45.74</v>
      </c>
      <c r="E7234">
        <v>85.1</v>
      </c>
    </row>
    <row r="7235" spans="1:5">
      <c r="A7235" s="339">
        <v>94295</v>
      </c>
      <c r="B7235" s="340" t="s">
        <v>11969</v>
      </c>
      <c r="C7235" s="339" t="s">
        <v>948</v>
      </c>
      <c r="D7235" s="341">
        <v>7774.01</v>
      </c>
      <c r="E7235">
        <v>14555.49</v>
      </c>
    </row>
    <row r="7236" spans="1:5">
      <c r="A7236" s="339">
        <v>88277</v>
      </c>
      <c r="B7236" s="340" t="s">
        <v>11970</v>
      </c>
      <c r="C7236" s="339" t="s">
        <v>884</v>
      </c>
      <c r="D7236" s="341">
        <v>24.38</v>
      </c>
      <c r="E7236">
        <v>42.41</v>
      </c>
    </row>
    <row r="7237" spans="1:5">
      <c r="A7237" s="339">
        <v>100307</v>
      </c>
      <c r="B7237" s="340" t="s">
        <v>11971</v>
      </c>
      <c r="C7237" s="339" t="s">
        <v>884</v>
      </c>
      <c r="D7237" s="341">
        <v>24.37</v>
      </c>
      <c r="E7237">
        <v>44.86</v>
      </c>
    </row>
    <row r="7238" spans="1:5">
      <c r="A7238" s="339">
        <v>101417</v>
      </c>
      <c r="B7238" s="340" t="s">
        <v>11971</v>
      </c>
      <c r="C7238" s="339" t="s">
        <v>948</v>
      </c>
      <c r="D7238" s="341">
        <v>4101.9399999999996</v>
      </c>
      <c r="E7238">
        <v>7590.47</v>
      </c>
    </row>
    <row r="7239" spans="1:5">
      <c r="A7239" s="339">
        <v>88278</v>
      </c>
      <c r="B7239" s="340" t="s">
        <v>11972</v>
      </c>
      <c r="C7239" s="339" t="s">
        <v>884</v>
      </c>
      <c r="D7239" s="341">
        <v>23.96</v>
      </c>
      <c r="E7239">
        <v>34.81</v>
      </c>
    </row>
    <row r="7240" spans="1:5">
      <c r="A7240" s="339">
        <v>101418</v>
      </c>
      <c r="B7240" s="340" t="s">
        <v>11972</v>
      </c>
      <c r="C7240" s="339" t="s">
        <v>948</v>
      </c>
      <c r="D7240" s="341">
        <v>4101.6899999999996</v>
      </c>
      <c r="E7240">
        <v>5975.34</v>
      </c>
    </row>
    <row r="7241" spans="1:5">
      <c r="A7241" s="339">
        <v>105535</v>
      </c>
      <c r="B7241" s="340" t="s">
        <v>11973</v>
      </c>
      <c r="C7241" s="339" t="s">
        <v>884</v>
      </c>
      <c r="D7241" s="341">
        <v>0</v>
      </c>
      <c r="E7241">
        <v>0</v>
      </c>
    </row>
    <row r="7242" spans="1:5">
      <c r="A7242" s="339">
        <v>101419</v>
      </c>
      <c r="B7242" s="340" t="s">
        <v>11974</v>
      </c>
      <c r="C7242" s="339" t="s">
        <v>948</v>
      </c>
      <c r="D7242" s="341">
        <v>3913.4</v>
      </c>
      <c r="E7242">
        <v>7106.13</v>
      </c>
    </row>
    <row r="7243" spans="1:5">
      <c r="A7243" s="339">
        <v>88279</v>
      </c>
      <c r="B7243" s="340" t="s">
        <v>11975</v>
      </c>
      <c r="C7243" s="339" t="s">
        <v>884</v>
      </c>
      <c r="D7243" s="341">
        <v>23.26</v>
      </c>
      <c r="E7243">
        <v>42</v>
      </c>
    </row>
    <row r="7244" spans="1:5">
      <c r="A7244" s="339">
        <v>88281</v>
      </c>
      <c r="B7244" s="340" t="s">
        <v>11976</v>
      </c>
      <c r="C7244" s="339" t="s">
        <v>884</v>
      </c>
      <c r="D7244" s="341">
        <v>26.81</v>
      </c>
      <c r="E7244">
        <v>38.64</v>
      </c>
    </row>
    <row r="7245" spans="1:5">
      <c r="A7245" s="339">
        <v>93558</v>
      </c>
      <c r="B7245" s="340" t="s">
        <v>11977</v>
      </c>
      <c r="C7245" s="339" t="s">
        <v>948</v>
      </c>
      <c r="D7245" s="341">
        <v>4467.49</v>
      </c>
      <c r="E7245">
        <v>6470.88</v>
      </c>
    </row>
    <row r="7246" spans="1:5">
      <c r="A7246" s="339">
        <v>101420</v>
      </c>
      <c r="B7246" s="340" t="s">
        <v>11978</v>
      </c>
      <c r="C7246" s="339" t="s">
        <v>948</v>
      </c>
      <c r="D7246" s="341">
        <v>4620.03</v>
      </c>
      <c r="E7246">
        <v>6672.26</v>
      </c>
    </row>
    <row r="7247" spans="1:5">
      <c r="A7247" s="339">
        <v>101421</v>
      </c>
      <c r="B7247" s="340" t="s">
        <v>11979</v>
      </c>
      <c r="C7247" s="339" t="s">
        <v>948</v>
      </c>
      <c r="D7247" s="341">
        <v>5416.18</v>
      </c>
      <c r="E7247">
        <v>7723.34</v>
      </c>
    </row>
    <row r="7248" spans="1:5">
      <c r="A7248" s="339">
        <v>88282</v>
      </c>
      <c r="B7248" s="340" t="s">
        <v>11980</v>
      </c>
      <c r="C7248" s="339" t="s">
        <v>884</v>
      </c>
      <c r="D7248" s="341">
        <v>25.95</v>
      </c>
      <c r="E7248">
        <v>37.49</v>
      </c>
    </row>
    <row r="7249" spans="1:5">
      <c r="A7249" s="339">
        <v>88283</v>
      </c>
      <c r="B7249" s="340" t="s">
        <v>11981</v>
      </c>
      <c r="C7249" s="339" t="s">
        <v>884</v>
      </c>
      <c r="D7249" s="341">
        <v>31.43</v>
      </c>
      <c r="E7249">
        <v>44.67</v>
      </c>
    </row>
    <row r="7250" spans="1:5">
      <c r="A7250" s="339">
        <v>101422</v>
      </c>
      <c r="B7250" s="340" t="s">
        <v>11982</v>
      </c>
      <c r="C7250" s="339" t="s">
        <v>948</v>
      </c>
      <c r="D7250" s="341">
        <v>3738.3</v>
      </c>
      <c r="E7250">
        <v>5612.91</v>
      </c>
    </row>
    <row r="7251" spans="1:5">
      <c r="A7251" s="339">
        <v>88284</v>
      </c>
      <c r="B7251" s="340" t="s">
        <v>11983</v>
      </c>
      <c r="C7251" s="339" t="s">
        <v>884</v>
      </c>
      <c r="D7251" s="341">
        <v>21.74</v>
      </c>
      <c r="E7251">
        <v>32.57</v>
      </c>
    </row>
    <row r="7252" spans="1:5">
      <c r="A7252" s="339">
        <v>101424</v>
      </c>
      <c r="B7252" s="340" t="s">
        <v>11984</v>
      </c>
      <c r="C7252" s="339" t="s">
        <v>948</v>
      </c>
      <c r="D7252" s="341">
        <v>4939.74</v>
      </c>
      <c r="E7252">
        <v>7094.36</v>
      </c>
    </row>
    <row r="7253" spans="1:5">
      <c r="A7253" s="339">
        <v>88286</v>
      </c>
      <c r="B7253" s="340" t="s">
        <v>11985</v>
      </c>
      <c r="C7253" s="339" t="s">
        <v>884</v>
      </c>
      <c r="D7253" s="341">
        <v>28.96</v>
      </c>
      <c r="E7253">
        <v>41.43</v>
      </c>
    </row>
    <row r="7254" spans="1:5">
      <c r="A7254" s="339">
        <v>88288</v>
      </c>
      <c r="B7254" s="340" t="s">
        <v>11986</v>
      </c>
      <c r="C7254" s="339" t="s">
        <v>884</v>
      </c>
      <c r="D7254" s="341">
        <v>21.89</v>
      </c>
      <c r="E7254">
        <v>32.04</v>
      </c>
    </row>
    <row r="7255" spans="1:5">
      <c r="A7255" s="339">
        <v>101425</v>
      </c>
      <c r="B7255" s="340" t="s">
        <v>11986</v>
      </c>
      <c r="C7255" s="339" t="s">
        <v>948</v>
      </c>
      <c r="D7255" s="341">
        <v>3757.4</v>
      </c>
      <c r="E7255">
        <v>5508.65</v>
      </c>
    </row>
    <row r="7256" spans="1:5">
      <c r="A7256" s="339">
        <v>101426</v>
      </c>
      <c r="B7256" s="340" t="s">
        <v>11987</v>
      </c>
      <c r="C7256" s="339" t="s">
        <v>948</v>
      </c>
      <c r="D7256" s="341">
        <v>4354.2299999999996</v>
      </c>
      <c r="E7256">
        <v>6776.94</v>
      </c>
    </row>
    <row r="7257" spans="1:5">
      <c r="A7257" s="339">
        <v>88291</v>
      </c>
      <c r="B7257" s="340" t="s">
        <v>11988</v>
      </c>
      <c r="C7257" s="339" t="s">
        <v>884</v>
      </c>
      <c r="D7257" s="341">
        <v>25.4</v>
      </c>
      <c r="E7257">
        <v>36.85</v>
      </c>
    </row>
    <row r="7258" spans="1:5">
      <c r="A7258" s="339">
        <v>101427</v>
      </c>
      <c r="B7258" s="340" t="s">
        <v>11988</v>
      </c>
      <c r="C7258" s="339" t="s">
        <v>948</v>
      </c>
      <c r="D7258" s="341">
        <v>4362.03</v>
      </c>
      <c r="E7258">
        <v>6344.96</v>
      </c>
    </row>
    <row r="7259" spans="1:5">
      <c r="A7259" s="339">
        <v>101428</v>
      </c>
      <c r="B7259" s="340" t="s">
        <v>11989</v>
      </c>
      <c r="C7259" s="339" t="s">
        <v>948</v>
      </c>
      <c r="D7259" s="341">
        <v>3377.37</v>
      </c>
      <c r="E7259">
        <v>5877.76</v>
      </c>
    </row>
    <row r="7260" spans="1:5">
      <c r="A7260" s="339">
        <v>88377</v>
      </c>
      <c r="B7260" s="340" t="s">
        <v>11990</v>
      </c>
      <c r="C7260" s="339" t="s">
        <v>884</v>
      </c>
      <c r="D7260" s="341">
        <v>19.690000000000001</v>
      </c>
      <c r="E7260">
        <v>34.17</v>
      </c>
    </row>
    <row r="7261" spans="1:5">
      <c r="A7261" s="339">
        <v>101429</v>
      </c>
      <c r="B7261" s="340" t="s">
        <v>11991</v>
      </c>
      <c r="C7261" s="339" t="s">
        <v>948</v>
      </c>
      <c r="D7261" s="341">
        <v>3388.37</v>
      </c>
      <c r="E7261">
        <v>5588.66</v>
      </c>
    </row>
    <row r="7262" spans="1:5">
      <c r="A7262" s="339">
        <v>88292</v>
      </c>
      <c r="B7262" s="340" t="s">
        <v>11992</v>
      </c>
      <c r="C7262" s="339" t="s">
        <v>884</v>
      </c>
      <c r="D7262" s="341">
        <v>19.760000000000002</v>
      </c>
      <c r="E7262">
        <v>32.5</v>
      </c>
    </row>
    <row r="7263" spans="1:5">
      <c r="A7263" s="339">
        <v>88293</v>
      </c>
      <c r="B7263" s="340" t="s">
        <v>11993</v>
      </c>
      <c r="C7263" s="339" t="s">
        <v>884</v>
      </c>
      <c r="D7263" s="341">
        <v>25.4</v>
      </c>
      <c r="E7263">
        <v>36.85</v>
      </c>
    </row>
    <row r="7264" spans="1:5">
      <c r="A7264" s="339">
        <v>101430</v>
      </c>
      <c r="B7264" s="340" t="s">
        <v>11994</v>
      </c>
      <c r="C7264" s="339" t="s">
        <v>948</v>
      </c>
      <c r="D7264" s="341">
        <v>4362.03</v>
      </c>
      <c r="E7264">
        <v>6344.96</v>
      </c>
    </row>
    <row r="7265" spans="1:5">
      <c r="A7265" s="339">
        <v>88294</v>
      </c>
      <c r="B7265" s="340" t="s">
        <v>11995</v>
      </c>
      <c r="C7265" s="339" t="s">
        <v>884</v>
      </c>
      <c r="D7265" s="341">
        <v>27.3</v>
      </c>
      <c r="E7265">
        <v>46.63</v>
      </c>
    </row>
    <row r="7266" spans="1:5">
      <c r="A7266" s="339">
        <v>101431</v>
      </c>
      <c r="B7266" s="340" t="s">
        <v>11995</v>
      </c>
      <c r="C7266" s="339" t="s">
        <v>948</v>
      </c>
      <c r="D7266" s="341">
        <v>4673.26</v>
      </c>
      <c r="E7266">
        <v>8018.69</v>
      </c>
    </row>
    <row r="7267" spans="1:5">
      <c r="A7267" s="339">
        <v>88295</v>
      </c>
      <c r="B7267" s="340" t="s">
        <v>11996</v>
      </c>
      <c r="C7267" s="339" t="s">
        <v>884</v>
      </c>
      <c r="D7267" s="341">
        <v>21.45</v>
      </c>
      <c r="E7267">
        <v>34.94</v>
      </c>
    </row>
    <row r="7268" spans="1:5">
      <c r="A7268" s="339">
        <v>101432</v>
      </c>
      <c r="B7268" s="340" t="s">
        <v>11997</v>
      </c>
      <c r="C7268" s="339" t="s">
        <v>948</v>
      </c>
      <c r="D7268" s="341">
        <v>3659.28</v>
      </c>
      <c r="E7268">
        <v>5975.34</v>
      </c>
    </row>
    <row r="7269" spans="1:5">
      <c r="A7269" s="339">
        <v>88296</v>
      </c>
      <c r="B7269" s="340" t="s">
        <v>11998</v>
      </c>
      <c r="C7269" s="339" t="s">
        <v>884</v>
      </c>
      <c r="D7269" s="341">
        <v>27.08</v>
      </c>
      <c r="E7269">
        <v>35.86</v>
      </c>
    </row>
    <row r="7270" spans="1:5">
      <c r="A7270" s="339">
        <v>101433</v>
      </c>
      <c r="B7270" s="340" t="s">
        <v>11998</v>
      </c>
      <c r="C7270" s="339" t="s">
        <v>948</v>
      </c>
      <c r="D7270" s="341">
        <v>4617.79</v>
      </c>
      <c r="E7270">
        <v>6134.93</v>
      </c>
    </row>
    <row r="7271" spans="1:5">
      <c r="A7271" s="339">
        <v>101434</v>
      </c>
      <c r="B7271" s="340" t="s">
        <v>11999</v>
      </c>
      <c r="C7271" s="339" t="s">
        <v>948</v>
      </c>
      <c r="D7271" s="341">
        <v>3564.88</v>
      </c>
      <c r="E7271">
        <v>5053.6000000000004</v>
      </c>
    </row>
    <row r="7272" spans="1:5">
      <c r="A7272" s="339">
        <v>88298</v>
      </c>
      <c r="B7272" s="340" t="s">
        <v>12000</v>
      </c>
      <c r="C7272" s="339" t="s">
        <v>884</v>
      </c>
      <c r="D7272" s="341">
        <v>20.36</v>
      </c>
      <c r="E7272">
        <v>34.729999999999997</v>
      </c>
    </row>
    <row r="7273" spans="1:5">
      <c r="A7273" s="339">
        <v>101436</v>
      </c>
      <c r="B7273" s="340" t="s">
        <v>12000</v>
      </c>
      <c r="C7273" s="339" t="s">
        <v>948</v>
      </c>
      <c r="D7273" s="341">
        <v>3491.21</v>
      </c>
      <c r="E7273">
        <v>5975.34</v>
      </c>
    </row>
    <row r="7274" spans="1:5">
      <c r="A7274" s="339">
        <v>101437</v>
      </c>
      <c r="B7274" s="340" t="s">
        <v>12001</v>
      </c>
      <c r="C7274" s="339" t="s">
        <v>948</v>
      </c>
      <c r="D7274" s="341">
        <v>5808.99</v>
      </c>
      <c r="E7274">
        <v>8259.65</v>
      </c>
    </row>
    <row r="7275" spans="1:5">
      <c r="A7275" s="339">
        <v>88299</v>
      </c>
      <c r="B7275" s="340" t="s">
        <v>12002</v>
      </c>
      <c r="C7275" s="339" t="s">
        <v>884</v>
      </c>
      <c r="D7275" s="341">
        <v>33.79</v>
      </c>
      <c r="E7275">
        <v>47.86</v>
      </c>
    </row>
    <row r="7276" spans="1:5">
      <c r="A7276" s="339">
        <v>88300</v>
      </c>
      <c r="B7276" s="340" t="s">
        <v>12003</v>
      </c>
      <c r="C7276" s="339" t="s">
        <v>884</v>
      </c>
      <c r="D7276" s="341">
        <v>33.79</v>
      </c>
      <c r="E7276">
        <v>47.86</v>
      </c>
    </row>
    <row r="7277" spans="1:5">
      <c r="A7277" s="339">
        <v>101438</v>
      </c>
      <c r="B7277" s="340" t="s">
        <v>12003</v>
      </c>
      <c r="C7277" s="339" t="s">
        <v>948</v>
      </c>
      <c r="D7277" s="341">
        <v>5808.99</v>
      </c>
      <c r="E7277">
        <v>8259.65</v>
      </c>
    </row>
    <row r="7278" spans="1:5">
      <c r="A7278" s="339">
        <v>88297</v>
      </c>
      <c r="B7278" s="340" t="s">
        <v>12004</v>
      </c>
      <c r="C7278" s="339" t="s">
        <v>884</v>
      </c>
      <c r="D7278" s="341">
        <v>36.049999999999997</v>
      </c>
      <c r="E7278">
        <v>39.06</v>
      </c>
    </row>
    <row r="7279" spans="1:5">
      <c r="A7279" s="339">
        <v>101435</v>
      </c>
      <c r="B7279" s="340" t="s">
        <v>12005</v>
      </c>
      <c r="C7279" s="339" t="s">
        <v>948</v>
      </c>
      <c r="D7279" s="341">
        <v>6177.36</v>
      </c>
      <c r="E7279">
        <v>6710.57</v>
      </c>
    </row>
    <row r="7280" spans="1:5">
      <c r="A7280" s="339">
        <v>101440</v>
      </c>
      <c r="B7280" s="340" t="s">
        <v>12006</v>
      </c>
      <c r="C7280" s="339" t="s">
        <v>948</v>
      </c>
      <c r="D7280" s="341">
        <v>4362.03</v>
      </c>
      <c r="E7280">
        <v>6344.96</v>
      </c>
    </row>
    <row r="7281" spans="1:5">
      <c r="A7281" s="339">
        <v>88302</v>
      </c>
      <c r="B7281" s="340" t="s">
        <v>12007</v>
      </c>
      <c r="C7281" s="339" t="s">
        <v>884</v>
      </c>
      <c r="D7281" s="341">
        <v>25.4</v>
      </c>
      <c r="E7281">
        <v>36.85</v>
      </c>
    </row>
    <row r="7282" spans="1:5">
      <c r="A7282" s="339">
        <v>88301</v>
      </c>
      <c r="B7282" s="340" t="s">
        <v>12008</v>
      </c>
      <c r="C7282" s="339" t="s">
        <v>884</v>
      </c>
      <c r="D7282" s="341">
        <v>25.4</v>
      </c>
      <c r="E7282">
        <v>36.85</v>
      </c>
    </row>
    <row r="7283" spans="1:5">
      <c r="A7283" s="339">
        <v>101439</v>
      </c>
      <c r="B7283" s="340" t="s">
        <v>12008</v>
      </c>
      <c r="C7283" s="339" t="s">
        <v>948</v>
      </c>
      <c r="D7283" s="341">
        <v>4362.03</v>
      </c>
      <c r="E7283">
        <v>6344.96</v>
      </c>
    </row>
    <row r="7284" spans="1:5">
      <c r="A7284" s="339">
        <v>88303</v>
      </c>
      <c r="B7284" s="340" t="s">
        <v>12009</v>
      </c>
      <c r="C7284" s="339" t="s">
        <v>884</v>
      </c>
      <c r="D7284" s="341">
        <v>28.41</v>
      </c>
      <c r="E7284">
        <v>37.380000000000003</v>
      </c>
    </row>
    <row r="7285" spans="1:5">
      <c r="A7285" s="339">
        <v>101441</v>
      </c>
      <c r="B7285" s="340" t="s">
        <v>12009</v>
      </c>
      <c r="C7285" s="339" t="s">
        <v>948</v>
      </c>
      <c r="D7285" s="341">
        <v>4881.8</v>
      </c>
      <c r="E7285">
        <v>6433.96</v>
      </c>
    </row>
    <row r="7286" spans="1:5">
      <c r="A7286" s="339">
        <v>88304</v>
      </c>
      <c r="B7286" s="340" t="s">
        <v>12010</v>
      </c>
      <c r="C7286" s="339" t="s">
        <v>884</v>
      </c>
      <c r="D7286" s="341">
        <v>33.79</v>
      </c>
      <c r="E7286">
        <v>47.86</v>
      </c>
    </row>
    <row r="7287" spans="1:5">
      <c r="A7287" s="339">
        <v>101443</v>
      </c>
      <c r="B7287" s="340" t="s">
        <v>12010</v>
      </c>
      <c r="C7287" s="339" t="s">
        <v>948</v>
      </c>
      <c r="D7287" s="341">
        <v>5808.99</v>
      </c>
      <c r="E7287">
        <v>8259.65</v>
      </c>
    </row>
    <row r="7288" spans="1:5">
      <c r="A7288" s="339">
        <v>88306</v>
      </c>
      <c r="B7288" s="340" t="s">
        <v>12011</v>
      </c>
      <c r="C7288" s="339" t="s">
        <v>884</v>
      </c>
      <c r="D7288" s="341">
        <v>20.83</v>
      </c>
      <c r="E7288">
        <v>29.49</v>
      </c>
    </row>
    <row r="7289" spans="1:5">
      <c r="A7289" s="339">
        <v>88307</v>
      </c>
      <c r="B7289" s="340" t="s">
        <v>12012</v>
      </c>
      <c r="C7289" s="339" t="s">
        <v>884</v>
      </c>
      <c r="D7289" s="341">
        <v>25.36</v>
      </c>
      <c r="E7289">
        <v>39.340000000000003</v>
      </c>
    </row>
    <row r="7290" spans="1:5">
      <c r="A7290" s="339">
        <v>88308</v>
      </c>
      <c r="B7290" s="340" t="s">
        <v>12013</v>
      </c>
      <c r="C7290" s="339" t="s">
        <v>884</v>
      </c>
      <c r="D7290" s="341">
        <v>29.34</v>
      </c>
      <c r="E7290">
        <v>35.700000000000003</v>
      </c>
    </row>
    <row r="7291" spans="1:5">
      <c r="A7291" s="339">
        <v>101444</v>
      </c>
      <c r="B7291" s="340" t="s">
        <v>12013</v>
      </c>
      <c r="C7291" s="339" t="s">
        <v>948</v>
      </c>
      <c r="D7291" s="341">
        <v>5006.88</v>
      </c>
      <c r="E7291">
        <v>6103.15</v>
      </c>
    </row>
    <row r="7292" spans="1:5">
      <c r="A7292" s="339">
        <v>88309</v>
      </c>
      <c r="B7292" s="340" t="s">
        <v>913</v>
      </c>
      <c r="C7292" s="339" t="s">
        <v>884</v>
      </c>
      <c r="D7292" s="341">
        <v>27.58</v>
      </c>
      <c r="E7292">
        <v>35.869999999999997</v>
      </c>
    </row>
    <row r="7293" spans="1:5">
      <c r="A7293" s="339">
        <v>101445</v>
      </c>
      <c r="B7293" s="340" t="s">
        <v>913</v>
      </c>
      <c r="C7293" s="339" t="s">
        <v>948</v>
      </c>
      <c r="D7293" s="341">
        <v>4678.67</v>
      </c>
      <c r="E7293">
        <v>6103.15</v>
      </c>
    </row>
    <row r="7294" spans="1:5">
      <c r="A7294" s="339">
        <v>88310</v>
      </c>
      <c r="B7294" s="340" t="s">
        <v>1703</v>
      </c>
      <c r="C7294" s="339" t="s">
        <v>884</v>
      </c>
      <c r="D7294" s="341">
        <v>29.17</v>
      </c>
      <c r="E7294">
        <v>37.450000000000003</v>
      </c>
    </row>
    <row r="7295" spans="1:5">
      <c r="A7295" s="339">
        <v>101446</v>
      </c>
      <c r="B7295" s="340" t="s">
        <v>1703</v>
      </c>
      <c r="C7295" s="339" t="s">
        <v>948</v>
      </c>
      <c r="D7295" s="341">
        <v>4965.68</v>
      </c>
      <c r="E7295">
        <v>6393.5</v>
      </c>
    </row>
    <row r="7296" spans="1:5">
      <c r="A7296" s="339">
        <v>88311</v>
      </c>
      <c r="B7296" s="340" t="s">
        <v>12014</v>
      </c>
      <c r="C7296" s="339" t="s">
        <v>884</v>
      </c>
      <c r="D7296" s="341">
        <v>28.5</v>
      </c>
      <c r="E7296">
        <v>35.380000000000003</v>
      </c>
    </row>
    <row r="7297" spans="1:5">
      <c r="A7297" s="339">
        <v>101447</v>
      </c>
      <c r="B7297" s="340" t="s">
        <v>12014</v>
      </c>
      <c r="C7297" s="339" t="s">
        <v>948</v>
      </c>
      <c r="D7297" s="341">
        <v>4853.1000000000004</v>
      </c>
      <c r="E7297">
        <v>6038.71</v>
      </c>
    </row>
    <row r="7298" spans="1:5">
      <c r="A7298" s="339">
        <v>88312</v>
      </c>
      <c r="B7298" s="340" t="s">
        <v>12015</v>
      </c>
      <c r="C7298" s="339" t="s">
        <v>884</v>
      </c>
      <c r="D7298" s="341">
        <v>29.17</v>
      </c>
      <c r="E7298">
        <v>37.450000000000003</v>
      </c>
    </row>
    <row r="7299" spans="1:5">
      <c r="A7299" s="339">
        <v>101448</v>
      </c>
      <c r="B7299" s="340" t="s">
        <v>12015</v>
      </c>
      <c r="C7299" s="339" t="s">
        <v>948</v>
      </c>
      <c r="D7299" s="341">
        <v>4965.68</v>
      </c>
      <c r="E7299">
        <v>6393.5</v>
      </c>
    </row>
    <row r="7300" spans="1:5">
      <c r="A7300" s="339">
        <v>101449</v>
      </c>
      <c r="B7300" s="340" t="s">
        <v>12016</v>
      </c>
      <c r="C7300" s="339" t="s">
        <v>948</v>
      </c>
      <c r="D7300" s="341">
        <v>3629.89</v>
      </c>
      <c r="E7300">
        <v>5975.34</v>
      </c>
    </row>
    <row r="7301" spans="1:5">
      <c r="A7301" s="339">
        <v>88313</v>
      </c>
      <c r="B7301" s="340" t="s">
        <v>12017</v>
      </c>
      <c r="C7301" s="339" t="s">
        <v>884</v>
      </c>
      <c r="D7301" s="341">
        <v>21.39</v>
      </c>
      <c r="E7301">
        <v>35.07</v>
      </c>
    </row>
    <row r="7302" spans="1:5">
      <c r="A7302" s="339">
        <v>88314</v>
      </c>
      <c r="B7302" s="340" t="s">
        <v>12018</v>
      </c>
      <c r="C7302" s="339" t="s">
        <v>884</v>
      </c>
      <c r="D7302" s="341">
        <v>23.81</v>
      </c>
      <c r="E7302">
        <v>34.17</v>
      </c>
    </row>
    <row r="7303" spans="1:5">
      <c r="A7303" s="339">
        <v>88315</v>
      </c>
      <c r="B7303" s="340" t="s">
        <v>1085</v>
      </c>
      <c r="C7303" s="339" t="s">
        <v>884</v>
      </c>
      <c r="D7303" s="341">
        <v>27.36</v>
      </c>
      <c r="E7303">
        <v>36.31</v>
      </c>
    </row>
    <row r="7304" spans="1:5">
      <c r="A7304" s="339">
        <v>101451</v>
      </c>
      <c r="B7304" s="340" t="s">
        <v>1085</v>
      </c>
      <c r="C7304" s="339" t="s">
        <v>948</v>
      </c>
      <c r="D7304" s="341">
        <v>4678.67</v>
      </c>
      <c r="E7304">
        <v>6225.94</v>
      </c>
    </row>
    <row r="7305" spans="1:5">
      <c r="A7305" s="339">
        <v>88316</v>
      </c>
      <c r="B7305" s="340" t="s">
        <v>885</v>
      </c>
      <c r="C7305" s="339" t="s">
        <v>884</v>
      </c>
      <c r="D7305" s="341">
        <v>21.32</v>
      </c>
      <c r="E7305">
        <v>31.15</v>
      </c>
    </row>
    <row r="7306" spans="1:5">
      <c r="A7306" s="339">
        <v>101452</v>
      </c>
      <c r="B7306" s="340" t="s">
        <v>12019</v>
      </c>
      <c r="C7306" s="339" t="s">
        <v>948</v>
      </c>
      <c r="D7306" s="341">
        <v>3610.47</v>
      </c>
      <c r="E7306">
        <v>5293.4</v>
      </c>
    </row>
    <row r="7307" spans="1:5">
      <c r="A7307" s="339">
        <v>88318</v>
      </c>
      <c r="B7307" s="340" t="s">
        <v>12020</v>
      </c>
      <c r="C7307" s="339" t="s">
        <v>884</v>
      </c>
      <c r="D7307" s="341">
        <v>32.869999999999997</v>
      </c>
      <c r="E7307">
        <v>43.36</v>
      </c>
    </row>
    <row r="7308" spans="1:5">
      <c r="A7308" s="339">
        <v>88317</v>
      </c>
      <c r="B7308" s="340" t="s">
        <v>986</v>
      </c>
      <c r="C7308" s="339" t="s">
        <v>884</v>
      </c>
      <c r="D7308" s="341">
        <v>28.9</v>
      </c>
      <c r="E7308">
        <v>41.01</v>
      </c>
    </row>
    <row r="7309" spans="1:5">
      <c r="A7309" s="339">
        <v>101453</v>
      </c>
      <c r="B7309" s="340" t="s">
        <v>986</v>
      </c>
      <c r="C7309" s="339" t="s">
        <v>948</v>
      </c>
      <c r="D7309" s="341">
        <v>4934.41</v>
      </c>
      <c r="E7309">
        <v>7026.94</v>
      </c>
    </row>
    <row r="7310" spans="1:5">
      <c r="A7310" s="339">
        <v>101454</v>
      </c>
      <c r="B7310" s="340" t="s">
        <v>12021</v>
      </c>
      <c r="C7310" s="339" t="s">
        <v>948</v>
      </c>
      <c r="D7310" s="341">
        <v>5615.82</v>
      </c>
      <c r="E7310">
        <v>7436.44</v>
      </c>
    </row>
    <row r="7311" spans="1:5">
      <c r="A7311" s="339">
        <v>100533</v>
      </c>
      <c r="B7311" s="340" t="s">
        <v>12022</v>
      </c>
      <c r="C7311" s="339" t="s">
        <v>884</v>
      </c>
      <c r="D7311" s="341">
        <v>24.16</v>
      </c>
      <c r="E7311">
        <v>72.55</v>
      </c>
    </row>
    <row r="7312" spans="1:5">
      <c r="A7312" s="339">
        <v>100534</v>
      </c>
      <c r="B7312" s="340" t="s">
        <v>12022</v>
      </c>
      <c r="C7312" s="339" t="s">
        <v>948</v>
      </c>
      <c r="D7312" s="341">
        <v>4114.83</v>
      </c>
      <c r="E7312">
        <v>12432.12</v>
      </c>
    </row>
    <row r="7313" spans="1:5">
      <c r="A7313" s="339">
        <v>88323</v>
      </c>
      <c r="B7313" s="340" t="s">
        <v>12023</v>
      </c>
      <c r="C7313" s="339" t="s">
        <v>884</v>
      </c>
      <c r="D7313" s="341">
        <v>26.7</v>
      </c>
      <c r="E7313">
        <v>35.159999999999997</v>
      </c>
    </row>
    <row r="7314" spans="1:5">
      <c r="A7314" s="339">
        <v>101458</v>
      </c>
      <c r="B7314" s="340" t="s">
        <v>12024</v>
      </c>
      <c r="C7314" s="339" t="s">
        <v>948</v>
      </c>
      <c r="D7314" s="341">
        <v>4568.62</v>
      </c>
      <c r="E7314">
        <v>6026.2</v>
      </c>
    </row>
    <row r="7315" spans="1:5">
      <c r="A7315" s="339">
        <v>90781</v>
      </c>
      <c r="B7315" s="340" t="s">
        <v>12025</v>
      </c>
      <c r="C7315" s="339" t="s">
        <v>884</v>
      </c>
      <c r="D7315" s="341">
        <v>29.48</v>
      </c>
      <c r="E7315">
        <v>88.95</v>
      </c>
    </row>
    <row r="7316" spans="1:5">
      <c r="A7316" s="339">
        <v>94296</v>
      </c>
      <c r="B7316" s="340" t="s">
        <v>12025</v>
      </c>
      <c r="C7316" s="339" t="s">
        <v>948</v>
      </c>
      <c r="D7316" s="341">
        <v>5064.38</v>
      </c>
      <c r="E7316">
        <v>15391.28</v>
      </c>
    </row>
    <row r="7317" spans="1:5">
      <c r="A7317" s="339">
        <v>88324</v>
      </c>
      <c r="B7317" s="340" t="s">
        <v>12026</v>
      </c>
      <c r="C7317" s="339" t="s">
        <v>884</v>
      </c>
      <c r="D7317" s="341">
        <v>36.049999999999997</v>
      </c>
      <c r="E7317">
        <v>39.06</v>
      </c>
    </row>
    <row r="7318" spans="1:5">
      <c r="A7318" s="339">
        <v>88321</v>
      </c>
      <c r="B7318" s="340" t="s">
        <v>12027</v>
      </c>
      <c r="C7318" s="339" t="s">
        <v>884</v>
      </c>
      <c r="D7318" s="341">
        <v>34.090000000000003</v>
      </c>
      <c r="E7318">
        <v>68.36</v>
      </c>
    </row>
    <row r="7319" spans="1:5">
      <c r="A7319" s="339">
        <v>101456</v>
      </c>
      <c r="B7319" s="340" t="s">
        <v>12028</v>
      </c>
      <c r="C7319" s="339" t="s">
        <v>948</v>
      </c>
      <c r="D7319" s="341">
        <v>5861.18</v>
      </c>
      <c r="E7319">
        <v>11817.36</v>
      </c>
    </row>
    <row r="7320" spans="1:5">
      <c r="A7320" s="339">
        <v>100309</v>
      </c>
      <c r="B7320" s="340" t="s">
        <v>12029</v>
      </c>
      <c r="C7320" s="339" t="s">
        <v>884</v>
      </c>
      <c r="D7320" s="341">
        <v>35.33</v>
      </c>
      <c r="E7320">
        <v>82.38</v>
      </c>
    </row>
    <row r="7321" spans="1:5">
      <c r="A7321" s="339">
        <v>100321</v>
      </c>
      <c r="B7321" s="340" t="s">
        <v>12029</v>
      </c>
      <c r="C7321" s="339" t="s">
        <v>948</v>
      </c>
      <c r="D7321" s="341">
        <v>6023.13</v>
      </c>
      <c r="E7321">
        <v>14131.01</v>
      </c>
    </row>
    <row r="7322" spans="1:5">
      <c r="A7322" s="339">
        <v>88322</v>
      </c>
      <c r="B7322" s="340" t="s">
        <v>12030</v>
      </c>
      <c r="C7322" s="339" t="s">
        <v>884</v>
      </c>
      <c r="D7322" s="341">
        <v>37.81</v>
      </c>
      <c r="E7322">
        <v>41.95</v>
      </c>
    </row>
    <row r="7323" spans="1:5">
      <c r="A7323" s="339">
        <v>101457</v>
      </c>
      <c r="B7323" s="340" t="s">
        <v>12030</v>
      </c>
      <c r="C7323" s="339" t="s">
        <v>948</v>
      </c>
      <c r="D7323" s="341">
        <v>6482.65</v>
      </c>
      <c r="E7323">
        <v>7209.15</v>
      </c>
    </row>
    <row r="7324" spans="1:5">
      <c r="A7324" s="339">
        <v>88325</v>
      </c>
      <c r="B7324" s="340" t="s">
        <v>1577</v>
      </c>
      <c r="C7324" s="339" t="s">
        <v>884</v>
      </c>
      <c r="D7324" s="341">
        <v>24.78</v>
      </c>
      <c r="E7324">
        <v>30.99</v>
      </c>
    </row>
    <row r="7325" spans="1:5">
      <c r="A7325" s="339">
        <v>101459</v>
      </c>
      <c r="B7325" s="340" t="s">
        <v>1577</v>
      </c>
      <c r="C7325" s="339" t="s">
        <v>948</v>
      </c>
      <c r="D7325" s="341">
        <v>4223.76</v>
      </c>
      <c r="E7325">
        <v>5291.84</v>
      </c>
    </row>
    <row r="7326" spans="1:5">
      <c r="A7326" s="339">
        <v>100289</v>
      </c>
      <c r="B7326" s="340" t="s">
        <v>1779</v>
      </c>
      <c r="C7326" s="339" t="s">
        <v>884</v>
      </c>
      <c r="D7326" s="341">
        <v>21.21</v>
      </c>
      <c r="E7326">
        <v>33.369999999999997</v>
      </c>
    </row>
    <row r="7327" spans="1:5">
      <c r="A7327" s="339">
        <v>101460</v>
      </c>
      <c r="B7327" s="340" t="s">
        <v>1779</v>
      </c>
      <c r="C7327" s="339" t="s">
        <v>948</v>
      </c>
      <c r="D7327" s="341">
        <v>3638.75</v>
      </c>
      <c r="E7327">
        <v>5742.83</v>
      </c>
    </row>
    <row r="7328" spans="1:5">
      <c r="A7328" s="339">
        <v>105011</v>
      </c>
      <c r="B7328" s="340" t="s">
        <v>12031</v>
      </c>
      <c r="C7328" s="339" t="s">
        <v>202</v>
      </c>
      <c r="D7328" s="341">
        <v>0.53</v>
      </c>
      <c r="E7328">
        <v>0.7</v>
      </c>
    </row>
    <row r="7329" spans="1:5">
      <c r="A7329" s="339">
        <v>99061</v>
      </c>
      <c r="B7329" s="340" t="s">
        <v>12032</v>
      </c>
      <c r="C7329" s="339" t="s">
        <v>63</v>
      </c>
      <c r="D7329" s="341">
        <v>109.09</v>
      </c>
      <c r="E7329">
        <v>150.02000000000001</v>
      </c>
    </row>
    <row r="7330" spans="1:5">
      <c r="A7330" s="339">
        <v>99060</v>
      </c>
      <c r="B7330" s="340" t="s">
        <v>12033</v>
      </c>
      <c r="C7330" s="339" t="s">
        <v>63</v>
      </c>
      <c r="D7330" s="341">
        <v>174.84</v>
      </c>
      <c r="E7330">
        <v>242.97</v>
      </c>
    </row>
    <row r="7331" spans="1:5">
      <c r="A7331" s="339">
        <v>105008</v>
      </c>
      <c r="B7331" s="340" t="s">
        <v>12034</v>
      </c>
      <c r="C7331" s="339" t="s">
        <v>63</v>
      </c>
      <c r="D7331" s="341">
        <v>0</v>
      </c>
      <c r="E7331">
        <v>0</v>
      </c>
    </row>
    <row r="7332" spans="1:5">
      <c r="A7332" s="339">
        <v>105009</v>
      </c>
      <c r="B7332" s="340" t="s">
        <v>12035</v>
      </c>
      <c r="C7332" s="339" t="s">
        <v>202</v>
      </c>
      <c r="D7332" s="341">
        <v>74</v>
      </c>
      <c r="E7332">
        <v>98.78</v>
      </c>
    </row>
    <row r="7333" spans="1:5">
      <c r="A7333" s="339">
        <v>99059</v>
      </c>
      <c r="B7333" s="340" t="s">
        <v>12036</v>
      </c>
      <c r="C7333" s="339" t="s">
        <v>202</v>
      </c>
      <c r="D7333" s="341">
        <v>60.6</v>
      </c>
      <c r="E7333">
        <v>80.06</v>
      </c>
    </row>
    <row r="7334" spans="1:5">
      <c r="A7334" s="339">
        <v>105137</v>
      </c>
      <c r="B7334" s="340" t="s">
        <v>12037</v>
      </c>
      <c r="C7334" s="339" t="s">
        <v>202</v>
      </c>
      <c r="D7334" s="341">
        <v>0</v>
      </c>
      <c r="E7334">
        <v>0</v>
      </c>
    </row>
    <row r="7335" spans="1:5">
      <c r="A7335" s="339">
        <v>105136</v>
      </c>
      <c r="B7335" s="340" t="s">
        <v>12038</v>
      </c>
      <c r="C7335" s="339" t="s">
        <v>63</v>
      </c>
      <c r="D7335" s="341">
        <v>0</v>
      </c>
      <c r="E7335">
        <v>0</v>
      </c>
    </row>
    <row r="7336" spans="1:5">
      <c r="A7336" s="339">
        <v>105007</v>
      </c>
      <c r="B7336" s="340" t="s">
        <v>12039</v>
      </c>
      <c r="C7336" s="339" t="s">
        <v>63</v>
      </c>
      <c r="D7336" s="341">
        <v>37.1</v>
      </c>
      <c r="E7336">
        <v>50.42</v>
      </c>
    </row>
    <row r="7337" spans="1:5">
      <c r="A7337" s="339">
        <v>99063</v>
      </c>
      <c r="B7337" s="340" t="s">
        <v>12040</v>
      </c>
      <c r="C7337" s="339" t="s">
        <v>202</v>
      </c>
      <c r="D7337" s="341">
        <v>8.8800000000000008</v>
      </c>
      <c r="E7337">
        <v>11.9</v>
      </c>
    </row>
    <row r="7338" spans="1:5">
      <c r="A7338" s="339">
        <v>105010</v>
      </c>
      <c r="B7338" s="340" t="s">
        <v>12041</v>
      </c>
      <c r="C7338" s="339" t="s">
        <v>63</v>
      </c>
      <c r="D7338" s="341">
        <v>0</v>
      </c>
      <c r="E7338">
        <v>0</v>
      </c>
    </row>
    <row r="7339" spans="1:5">
      <c r="A7339" s="339">
        <v>99062</v>
      </c>
      <c r="B7339" s="340" t="s">
        <v>12042</v>
      </c>
      <c r="C7339" s="339" t="s">
        <v>63</v>
      </c>
      <c r="D7339" s="341">
        <v>2.0099999999999998</v>
      </c>
      <c r="E7339">
        <v>2.71</v>
      </c>
    </row>
    <row r="7340" spans="1:5">
      <c r="A7340" s="339">
        <v>100857</v>
      </c>
      <c r="B7340" s="340" t="s">
        <v>22726</v>
      </c>
      <c r="C7340" s="339" t="s">
        <v>63</v>
      </c>
      <c r="D7340" s="341">
        <v>1014.94</v>
      </c>
      <c r="E7340">
        <v>449.47</v>
      </c>
    </row>
    <row r="7341" spans="1:5">
      <c r="A7341" s="339">
        <v>86905</v>
      </c>
      <c r="B7341" s="340" t="s">
        <v>22727</v>
      </c>
      <c r="C7341" s="339" t="s">
        <v>63</v>
      </c>
      <c r="D7341" s="341">
        <v>776.17</v>
      </c>
      <c r="E7341">
        <v>351.41</v>
      </c>
    </row>
    <row r="7342" spans="1:5">
      <c r="A7342" s="339">
        <v>86908</v>
      </c>
      <c r="B7342" s="340" t="s">
        <v>22728</v>
      </c>
      <c r="C7342" s="339" t="s">
        <v>63</v>
      </c>
      <c r="D7342" s="341">
        <v>938.23</v>
      </c>
      <c r="E7342">
        <v>411.86</v>
      </c>
    </row>
    <row r="7343" spans="1:5">
      <c r="A7343" s="339">
        <v>100849</v>
      </c>
      <c r="B7343" s="340" t="s">
        <v>22729</v>
      </c>
      <c r="C7343" s="339" t="s">
        <v>63</v>
      </c>
      <c r="D7343" s="341">
        <v>39</v>
      </c>
      <c r="E7343">
        <v>46.16</v>
      </c>
    </row>
    <row r="7344" spans="1:5">
      <c r="A7344" s="339">
        <v>100851</v>
      </c>
      <c r="B7344" s="340" t="s">
        <v>22730</v>
      </c>
      <c r="C7344" s="339" t="s">
        <v>63</v>
      </c>
      <c r="D7344" s="341">
        <v>78.48</v>
      </c>
      <c r="E7344">
        <v>91.51</v>
      </c>
    </row>
    <row r="7345" spans="1:5">
      <c r="A7345" s="339">
        <v>100850</v>
      </c>
      <c r="B7345" s="340" t="s">
        <v>22731</v>
      </c>
      <c r="C7345" s="339" t="s">
        <v>63</v>
      </c>
      <c r="D7345" s="341">
        <v>0</v>
      </c>
      <c r="E7345">
        <v>0</v>
      </c>
    </row>
    <row r="7346" spans="1:5">
      <c r="A7346" s="339">
        <v>86888</v>
      </c>
      <c r="B7346" s="340" t="s">
        <v>22732</v>
      </c>
      <c r="C7346" s="339" t="s">
        <v>63</v>
      </c>
      <c r="D7346" s="341">
        <v>449.84</v>
      </c>
      <c r="E7346">
        <v>530.20000000000005</v>
      </c>
    </row>
    <row r="7347" spans="1:5">
      <c r="A7347" s="339">
        <v>86932</v>
      </c>
      <c r="B7347" s="340" t="s">
        <v>22733</v>
      </c>
      <c r="C7347" s="339" t="s">
        <v>63</v>
      </c>
      <c r="D7347" s="341">
        <v>514.23</v>
      </c>
      <c r="E7347">
        <v>580.79999999999995</v>
      </c>
    </row>
    <row r="7348" spans="1:5">
      <c r="A7348" s="339">
        <v>86931</v>
      </c>
      <c r="B7348" s="340" t="s">
        <v>22734</v>
      </c>
      <c r="C7348" s="339" t="s">
        <v>63</v>
      </c>
      <c r="D7348" s="341">
        <v>463.33</v>
      </c>
      <c r="E7348">
        <v>545.78</v>
      </c>
    </row>
    <row r="7349" spans="1:5">
      <c r="A7349" s="339">
        <v>106771</v>
      </c>
      <c r="B7349" s="340" t="s">
        <v>22735</v>
      </c>
      <c r="C7349" s="339" t="s">
        <v>63</v>
      </c>
      <c r="D7349" s="341">
        <v>0</v>
      </c>
      <c r="E7349">
        <v>0</v>
      </c>
    </row>
    <row r="7350" spans="1:5">
      <c r="A7350" s="339">
        <v>100878</v>
      </c>
      <c r="B7350" s="340" t="s">
        <v>22736</v>
      </c>
      <c r="C7350" s="339" t="s">
        <v>63</v>
      </c>
      <c r="D7350" s="341">
        <v>597.76</v>
      </c>
      <c r="E7350">
        <v>720.22</v>
      </c>
    </row>
    <row r="7351" spans="1:5">
      <c r="A7351" s="339">
        <v>95471</v>
      </c>
      <c r="B7351" s="340" t="s">
        <v>22737</v>
      </c>
      <c r="C7351" s="339" t="s">
        <v>63</v>
      </c>
      <c r="D7351" s="341">
        <v>713.72</v>
      </c>
      <c r="E7351">
        <v>864.19</v>
      </c>
    </row>
    <row r="7352" spans="1:5">
      <c r="A7352" s="339">
        <v>95469</v>
      </c>
      <c r="B7352" s="340" t="s">
        <v>22738</v>
      </c>
      <c r="C7352" s="339" t="s">
        <v>63</v>
      </c>
      <c r="D7352" s="341">
        <v>302.51</v>
      </c>
      <c r="E7352">
        <v>342.22</v>
      </c>
    </row>
    <row r="7353" spans="1:5">
      <c r="A7353" s="339">
        <v>100848</v>
      </c>
      <c r="B7353" s="340" t="s">
        <v>22739</v>
      </c>
      <c r="C7353" s="339" t="s">
        <v>63</v>
      </c>
      <c r="D7353" s="341">
        <v>521.34</v>
      </c>
      <c r="E7353">
        <v>616.87</v>
      </c>
    </row>
    <row r="7354" spans="1:5">
      <c r="A7354" s="339">
        <v>86895</v>
      </c>
      <c r="B7354" s="340" t="s">
        <v>22740</v>
      </c>
      <c r="C7354" s="339" t="s">
        <v>63</v>
      </c>
      <c r="D7354" s="341">
        <v>446.08</v>
      </c>
      <c r="E7354">
        <v>369.73</v>
      </c>
    </row>
    <row r="7355" spans="1:5">
      <c r="A7355" s="339">
        <v>86889</v>
      </c>
      <c r="B7355" s="340" t="s">
        <v>22741</v>
      </c>
      <c r="C7355" s="339" t="s">
        <v>63</v>
      </c>
      <c r="D7355" s="341">
        <v>1053.73</v>
      </c>
      <c r="E7355">
        <v>837.85</v>
      </c>
    </row>
    <row r="7356" spans="1:5">
      <c r="A7356" s="339">
        <v>106780</v>
      </c>
      <c r="B7356" s="340" t="s">
        <v>22742</v>
      </c>
      <c r="C7356" s="339" t="s">
        <v>63</v>
      </c>
      <c r="D7356" s="341">
        <v>1393.92</v>
      </c>
      <c r="E7356">
        <v>1103.01</v>
      </c>
    </row>
    <row r="7357" spans="1:5">
      <c r="A7357" s="339">
        <v>106781</v>
      </c>
      <c r="B7357" s="340" t="s">
        <v>22743</v>
      </c>
      <c r="C7357" s="339" t="s">
        <v>63</v>
      </c>
      <c r="D7357" s="341">
        <v>2067.9</v>
      </c>
      <c r="E7357">
        <v>1628</v>
      </c>
    </row>
    <row r="7358" spans="1:5">
      <c r="A7358" s="339">
        <v>86899</v>
      </c>
      <c r="B7358" s="340" t="s">
        <v>22744</v>
      </c>
      <c r="C7358" s="339" t="s">
        <v>63</v>
      </c>
      <c r="D7358" s="341">
        <v>347.25</v>
      </c>
      <c r="E7358">
        <v>358.81</v>
      </c>
    </row>
    <row r="7359" spans="1:5">
      <c r="A7359" s="339">
        <v>86893</v>
      </c>
      <c r="B7359" s="340" t="s">
        <v>22745</v>
      </c>
      <c r="C7359" s="339" t="s">
        <v>63</v>
      </c>
      <c r="D7359" s="341">
        <v>790.28</v>
      </c>
      <c r="E7359">
        <v>808.73</v>
      </c>
    </row>
    <row r="7360" spans="1:5">
      <c r="A7360" s="339">
        <v>86934</v>
      </c>
      <c r="B7360" s="340" t="s">
        <v>22746</v>
      </c>
      <c r="C7360" s="339" t="s">
        <v>63</v>
      </c>
      <c r="D7360" s="341">
        <v>544.54999999999995</v>
      </c>
      <c r="E7360">
        <v>536.21</v>
      </c>
    </row>
    <row r="7361" spans="1:5">
      <c r="A7361" s="339">
        <v>86933</v>
      </c>
      <c r="B7361" s="340" t="s">
        <v>22747</v>
      </c>
      <c r="C7361" s="339" t="s">
        <v>63</v>
      </c>
      <c r="D7361" s="341">
        <v>556.48</v>
      </c>
      <c r="E7361">
        <v>548.57000000000005</v>
      </c>
    </row>
    <row r="7362" spans="1:5">
      <c r="A7362" s="339">
        <v>86894</v>
      </c>
      <c r="B7362" s="340" t="s">
        <v>22748</v>
      </c>
      <c r="C7362" s="339" t="s">
        <v>63</v>
      </c>
      <c r="D7362" s="341">
        <v>333.89</v>
      </c>
      <c r="E7362">
        <v>415.49</v>
      </c>
    </row>
    <row r="7363" spans="1:5">
      <c r="A7363" s="339">
        <v>93441</v>
      </c>
      <c r="B7363" s="340" t="s">
        <v>22749</v>
      </c>
      <c r="C7363" s="339" t="s">
        <v>63</v>
      </c>
      <c r="D7363" s="341">
        <v>1770.2</v>
      </c>
      <c r="E7363">
        <v>1402.56</v>
      </c>
    </row>
    <row r="7364" spans="1:5">
      <c r="A7364" s="339">
        <v>93396</v>
      </c>
      <c r="B7364" s="340" t="s">
        <v>22750</v>
      </c>
      <c r="C7364" s="339" t="s">
        <v>63</v>
      </c>
      <c r="D7364" s="341">
        <v>1044.6300000000001</v>
      </c>
      <c r="E7364">
        <v>906.59</v>
      </c>
    </row>
    <row r="7365" spans="1:5">
      <c r="A7365" s="339">
        <v>93442</v>
      </c>
      <c r="B7365" s="340" t="s">
        <v>22751</v>
      </c>
      <c r="C7365" s="339" t="s">
        <v>63</v>
      </c>
      <c r="D7365" s="341">
        <v>1848.77</v>
      </c>
      <c r="E7365">
        <v>1610.23</v>
      </c>
    </row>
    <row r="7366" spans="1:5">
      <c r="A7366" s="339">
        <v>86947</v>
      </c>
      <c r="B7366" s="340" t="s">
        <v>22752</v>
      </c>
      <c r="C7366" s="339" t="s">
        <v>63</v>
      </c>
      <c r="D7366" s="341">
        <v>1985.28</v>
      </c>
      <c r="E7366">
        <v>1497.86</v>
      </c>
    </row>
    <row r="7367" spans="1:5">
      <c r="A7367" s="339">
        <v>100875</v>
      </c>
      <c r="B7367" s="340" t="s">
        <v>22753</v>
      </c>
      <c r="C7367" s="339" t="s">
        <v>63</v>
      </c>
      <c r="D7367" s="341">
        <v>1383.56</v>
      </c>
      <c r="E7367">
        <v>1062.32</v>
      </c>
    </row>
    <row r="7368" spans="1:5">
      <c r="A7368" s="339">
        <v>100863</v>
      </c>
      <c r="B7368" s="340" t="s">
        <v>22754</v>
      </c>
      <c r="C7368" s="339" t="s">
        <v>63</v>
      </c>
      <c r="D7368" s="341">
        <v>770.83</v>
      </c>
      <c r="E7368">
        <v>606.30999999999995</v>
      </c>
    </row>
    <row r="7369" spans="1:5">
      <c r="A7369" s="339">
        <v>100864</v>
      </c>
      <c r="B7369" s="340" t="s">
        <v>22755</v>
      </c>
      <c r="C7369" s="339" t="s">
        <v>63</v>
      </c>
      <c r="D7369" s="341">
        <v>846.17</v>
      </c>
      <c r="E7369">
        <v>662.77</v>
      </c>
    </row>
    <row r="7370" spans="1:5">
      <c r="A7370" s="339">
        <v>100865</v>
      </c>
      <c r="B7370" s="340" t="s">
        <v>22756</v>
      </c>
      <c r="C7370" s="339" t="s">
        <v>63</v>
      </c>
      <c r="D7370" s="341">
        <v>749.36</v>
      </c>
      <c r="E7370">
        <v>574.32000000000005</v>
      </c>
    </row>
    <row r="7371" spans="1:5">
      <c r="A7371" s="339">
        <v>100870</v>
      </c>
      <c r="B7371" s="340" t="s">
        <v>22757</v>
      </c>
      <c r="C7371" s="339" t="s">
        <v>63</v>
      </c>
      <c r="D7371" s="341">
        <v>347</v>
      </c>
      <c r="E7371">
        <v>322.55</v>
      </c>
    </row>
    <row r="7372" spans="1:5">
      <c r="A7372" s="339">
        <v>100871</v>
      </c>
      <c r="B7372" s="340" t="s">
        <v>22758</v>
      </c>
      <c r="C7372" s="339" t="s">
        <v>63</v>
      </c>
      <c r="D7372" s="341">
        <v>372.42</v>
      </c>
      <c r="E7372">
        <v>347.97</v>
      </c>
    </row>
    <row r="7373" spans="1:5">
      <c r="A7373" s="339">
        <v>100872</v>
      </c>
      <c r="B7373" s="340" t="s">
        <v>22759</v>
      </c>
      <c r="C7373" s="339" t="s">
        <v>63</v>
      </c>
      <c r="D7373" s="341">
        <v>388.64</v>
      </c>
      <c r="E7373">
        <v>364.19</v>
      </c>
    </row>
    <row r="7374" spans="1:5">
      <c r="A7374" s="339">
        <v>100873</v>
      </c>
      <c r="B7374" s="340" t="s">
        <v>22760</v>
      </c>
      <c r="C7374" s="339" t="s">
        <v>63</v>
      </c>
      <c r="D7374" s="341">
        <v>398.77</v>
      </c>
      <c r="E7374">
        <v>374.32</v>
      </c>
    </row>
    <row r="7375" spans="1:5">
      <c r="A7375" s="339">
        <v>106770</v>
      </c>
      <c r="B7375" s="340" t="s">
        <v>22761</v>
      </c>
      <c r="C7375" s="339" t="s">
        <v>63</v>
      </c>
      <c r="D7375" s="341">
        <v>0</v>
      </c>
      <c r="E7375">
        <v>0</v>
      </c>
    </row>
    <row r="7376" spans="1:5">
      <c r="A7376" s="339">
        <v>100866</v>
      </c>
      <c r="B7376" s="340" t="s">
        <v>22762</v>
      </c>
      <c r="C7376" s="339" t="s">
        <v>63</v>
      </c>
      <c r="D7376" s="341">
        <v>398.37</v>
      </c>
      <c r="E7376">
        <v>317.63</v>
      </c>
    </row>
    <row r="7377" spans="1:5">
      <c r="A7377" s="339">
        <v>100867</v>
      </c>
      <c r="B7377" s="340" t="s">
        <v>22763</v>
      </c>
      <c r="C7377" s="339" t="s">
        <v>63</v>
      </c>
      <c r="D7377" s="341">
        <v>423.21</v>
      </c>
      <c r="E7377">
        <v>336.25</v>
      </c>
    </row>
    <row r="7378" spans="1:5">
      <c r="A7378" s="339">
        <v>100868</v>
      </c>
      <c r="B7378" s="340" t="s">
        <v>22764</v>
      </c>
      <c r="C7378" s="339" t="s">
        <v>63</v>
      </c>
      <c r="D7378" s="341">
        <v>439.74</v>
      </c>
      <c r="E7378">
        <v>348.64</v>
      </c>
    </row>
    <row r="7379" spans="1:5">
      <c r="A7379" s="339">
        <v>100869</v>
      </c>
      <c r="B7379" s="340" t="s">
        <v>22765</v>
      </c>
      <c r="C7379" s="339" t="s">
        <v>63</v>
      </c>
      <c r="D7379" s="341">
        <v>452.42</v>
      </c>
      <c r="E7379">
        <v>358.14</v>
      </c>
    </row>
    <row r="7380" spans="1:5">
      <c r="A7380" s="339">
        <v>106764</v>
      </c>
      <c r="B7380" s="340" t="s">
        <v>22766</v>
      </c>
      <c r="C7380" s="339" t="s">
        <v>63</v>
      </c>
      <c r="D7380" s="341">
        <v>53.96</v>
      </c>
      <c r="E7380">
        <v>50.96</v>
      </c>
    </row>
    <row r="7381" spans="1:5">
      <c r="A7381" s="339">
        <v>100860</v>
      </c>
      <c r="B7381" s="340" t="s">
        <v>22767</v>
      </c>
      <c r="C7381" s="339" t="s">
        <v>63</v>
      </c>
      <c r="D7381" s="341">
        <v>131.65</v>
      </c>
      <c r="E7381">
        <v>172.54</v>
      </c>
    </row>
    <row r="7382" spans="1:5">
      <c r="A7382" s="339">
        <v>86936</v>
      </c>
      <c r="B7382" s="340" t="s">
        <v>22768</v>
      </c>
      <c r="C7382" s="339" t="s">
        <v>63</v>
      </c>
      <c r="D7382" s="341">
        <v>579.12</v>
      </c>
      <c r="E7382">
        <v>455.65</v>
      </c>
    </row>
    <row r="7383" spans="1:5">
      <c r="A7383" s="339">
        <v>86935</v>
      </c>
      <c r="B7383" s="340" t="s">
        <v>22769</v>
      </c>
      <c r="C7383" s="339" t="s">
        <v>63</v>
      </c>
      <c r="D7383" s="341">
        <v>346.87</v>
      </c>
      <c r="E7383">
        <v>284.18</v>
      </c>
    </row>
    <row r="7384" spans="1:5">
      <c r="A7384" s="339">
        <v>86938</v>
      </c>
      <c r="B7384" s="340" t="s">
        <v>22770</v>
      </c>
      <c r="C7384" s="339" t="s">
        <v>63</v>
      </c>
      <c r="D7384" s="341">
        <v>457.39</v>
      </c>
      <c r="E7384">
        <v>411.11</v>
      </c>
    </row>
    <row r="7385" spans="1:5">
      <c r="A7385" s="339">
        <v>86937</v>
      </c>
      <c r="B7385" s="340" t="s">
        <v>22771</v>
      </c>
      <c r="C7385" s="339" t="s">
        <v>63</v>
      </c>
      <c r="D7385" s="341">
        <v>225.14</v>
      </c>
      <c r="E7385">
        <v>239.64</v>
      </c>
    </row>
    <row r="7386" spans="1:5">
      <c r="A7386" s="339">
        <v>86901</v>
      </c>
      <c r="B7386" s="340" t="s">
        <v>22772</v>
      </c>
      <c r="C7386" s="339" t="s">
        <v>63</v>
      </c>
      <c r="D7386" s="341">
        <v>131.29</v>
      </c>
      <c r="E7386">
        <v>162.41</v>
      </c>
    </row>
    <row r="7387" spans="1:5">
      <c r="A7387" s="339">
        <v>106773</v>
      </c>
      <c r="B7387" s="340" t="s">
        <v>22773</v>
      </c>
      <c r="C7387" s="339" t="s">
        <v>63</v>
      </c>
      <c r="D7387" s="341">
        <v>0</v>
      </c>
      <c r="E7387">
        <v>0</v>
      </c>
    </row>
    <row r="7388" spans="1:5">
      <c r="A7388" s="339">
        <v>86900</v>
      </c>
      <c r="B7388" s="340" t="s">
        <v>22774</v>
      </c>
      <c r="C7388" s="339" t="s">
        <v>63</v>
      </c>
      <c r="D7388" s="341">
        <v>246.68</v>
      </c>
      <c r="E7388">
        <v>202.37</v>
      </c>
    </row>
    <row r="7389" spans="1:5">
      <c r="A7389" s="339">
        <v>100852</v>
      </c>
      <c r="B7389" s="340" t="s">
        <v>22775</v>
      </c>
      <c r="C7389" s="339" t="s">
        <v>63</v>
      </c>
      <c r="D7389" s="341">
        <v>270.27</v>
      </c>
      <c r="E7389">
        <v>221.08</v>
      </c>
    </row>
    <row r="7390" spans="1:5">
      <c r="A7390" s="339">
        <v>106769</v>
      </c>
      <c r="B7390" s="340" t="s">
        <v>22776</v>
      </c>
      <c r="C7390" s="339" t="s">
        <v>63</v>
      </c>
      <c r="D7390" s="341">
        <v>0</v>
      </c>
      <c r="E7390">
        <v>0</v>
      </c>
    </row>
    <row r="7391" spans="1:5">
      <c r="A7391" s="339">
        <v>106768</v>
      </c>
      <c r="B7391" s="340" t="s">
        <v>22777</v>
      </c>
      <c r="C7391" s="339" t="s">
        <v>63</v>
      </c>
      <c r="D7391" s="341">
        <v>0</v>
      </c>
      <c r="E7391">
        <v>0</v>
      </c>
    </row>
    <row r="7392" spans="1:5">
      <c r="A7392" s="339">
        <v>106766</v>
      </c>
      <c r="B7392" s="340" t="s">
        <v>22778</v>
      </c>
      <c r="C7392" s="339" t="s">
        <v>63</v>
      </c>
      <c r="D7392" s="341">
        <v>82.46</v>
      </c>
      <c r="E7392">
        <v>89.71</v>
      </c>
    </row>
    <row r="7393" spans="1:5">
      <c r="A7393" s="339">
        <v>106765</v>
      </c>
      <c r="B7393" s="340" t="s">
        <v>22779</v>
      </c>
      <c r="C7393" s="339" t="s">
        <v>63</v>
      </c>
      <c r="D7393" s="341">
        <v>82.46</v>
      </c>
      <c r="E7393">
        <v>89.71</v>
      </c>
    </row>
    <row r="7394" spans="1:5">
      <c r="A7394" s="339">
        <v>106774</v>
      </c>
      <c r="B7394" s="340" t="s">
        <v>22780</v>
      </c>
      <c r="C7394" s="339" t="s">
        <v>63</v>
      </c>
      <c r="D7394" s="341">
        <v>0</v>
      </c>
      <c r="E7394">
        <v>0</v>
      </c>
    </row>
    <row r="7395" spans="1:5">
      <c r="A7395" s="339">
        <v>86886</v>
      </c>
      <c r="B7395" s="340" t="s">
        <v>22781</v>
      </c>
      <c r="C7395" s="339" t="s">
        <v>63</v>
      </c>
      <c r="D7395" s="341">
        <v>59.29</v>
      </c>
      <c r="E7395">
        <v>46.91</v>
      </c>
    </row>
    <row r="7396" spans="1:5">
      <c r="A7396" s="339">
        <v>86887</v>
      </c>
      <c r="B7396" s="340" t="s">
        <v>22782</v>
      </c>
      <c r="C7396" s="339" t="s">
        <v>63</v>
      </c>
      <c r="D7396" s="341">
        <v>64.39</v>
      </c>
      <c r="E7396">
        <v>50.6</v>
      </c>
    </row>
    <row r="7397" spans="1:5">
      <c r="A7397" s="339">
        <v>86884</v>
      </c>
      <c r="B7397" s="340" t="s">
        <v>22783</v>
      </c>
      <c r="C7397" s="339" t="s">
        <v>63</v>
      </c>
      <c r="D7397" s="341">
        <v>11.81</v>
      </c>
      <c r="E7397">
        <v>14</v>
      </c>
    </row>
    <row r="7398" spans="1:5">
      <c r="A7398" s="339">
        <v>86885</v>
      </c>
      <c r="B7398" s="340" t="s">
        <v>22784</v>
      </c>
      <c r="C7398" s="339" t="s">
        <v>63</v>
      </c>
      <c r="D7398" s="341">
        <v>13.49</v>
      </c>
      <c r="E7398">
        <v>15.58</v>
      </c>
    </row>
    <row r="7399" spans="1:5">
      <c r="A7399" s="339">
        <v>95546</v>
      </c>
      <c r="B7399" s="340" t="s">
        <v>22785</v>
      </c>
      <c r="C7399" s="339" t="s">
        <v>63</v>
      </c>
      <c r="D7399" s="341">
        <v>237.54</v>
      </c>
      <c r="E7399">
        <v>239.62</v>
      </c>
    </row>
    <row r="7400" spans="1:5">
      <c r="A7400" s="339">
        <v>106775</v>
      </c>
      <c r="B7400" s="340" t="s">
        <v>22786</v>
      </c>
      <c r="C7400" s="339" t="s">
        <v>63</v>
      </c>
      <c r="D7400" s="341">
        <v>0</v>
      </c>
      <c r="E7400">
        <v>0</v>
      </c>
    </row>
    <row r="7401" spans="1:5">
      <c r="A7401" s="339">
        <v>86902</v>
      </c>
      <c r="B7401" s="340" t="s">
        <v>22787</v>
      </c>
      <c r="C7401" s="339" t="s">
        <v>63</v>
      </c>
      <c r="D7401" s="341">
        <v>309.39</v>
      </c>
      <c r="E7401">
        <v>315.63</v>
      </c>
    </row>
    <row r="7402" spans="1:5">
      <c r="A7402" s="339">
        <v>86939</v>
      </c>
      <c r="B7402" s="340" t="s">
        <v>22788</v>
      </c>
      <c r="C7402" s="339" t="s">
        <v>63</v>
      </c>
      <c r="D7402" s="341">
        <v>487.79</v>
      </c>
      <c r="E7402">
        <v>420.39</v>
      </c>
    </row>
    <row r="7403" spans="1:5">
      <c r="A7403" s="339">
        <v>86903</v>
      </c>
      <c r="B7403" s="340" t="s">
        <v>22789</v>
      </c>
      <c r="C7403" s="339" t="s">
        <v>63</v>
      </c>
      <c r="D7403" s="341">
        <v>358.59</v>
      </c>
      <c r="E7403">
        <v>384.65</v>
      </c>
    </row>
    <row r="7404" spans="1:5">
      <c r="A7404" s="339">
        <v>86940</v>
      </c>
      <c r="B7404" s="340" t="s">
        <v>22790</v>
      </c>
      <c r="C7404" s="339" t="s">
        <v>63</v>
      </c>
      <c r="D7404" s="341">
        <v>1589.64</v>
      </c>
      <c r="E7404">
        <v>1085.96</v>
      </c>
    </row>
    <row r="7405" spans="1:5">
      <c r="A7405" s="339">
        <v>86941</v>
      </c>
      <c r="B7405" s="340" t="s">
        <v>22791</v>
      </c>
      <c r="C7405" s="339" t="s">
        <v>63</v>
      </c>
      <c r="D7405" s="341">
        <v>1025.4100000000001</v>
      </c>
      <c r="E7405">
        <v>806.07</v>
      </c>
    </row>
    <row r="7406" spans="1:5">
      <c r="A7406" s="339">
        <v>86904</v>
      </c>
      <c r="B7406" s="340" t="s">
        <v>22792</v>
      </c>
      <c r="C7406" s="339" t="s">
        <v>63</v>
      </c>
      <c r="D7406" s="341">
        <v>144.19999999999999</v>
      </c>
      <c r="E7406">
        <v>158.38</v>
      </c>
    </row>
    <row r="7407" spans="1:5">
      <c r="A7407" s="339">
        <v>86943</v>
      </c>
      <c r="B7407" s="340" t="s">
        <v>22793</v>
      </c>
      <c r="C7407" s="339" t="s">
        <v>63</v>
      </c>
      <c r="D7407" s="341">
        <v>322.60000000000002</v>
      </c>
      <c r="E7407">
        <v>263.14</v>
      </c>
    </row>
    <row r="7408" spans="1:5">
      <c r="A7408" s="339">
        <v>86942</v>
      </c>
      <c r="B7408" s="340" t="s">
        <v>22794</v>
      </c>
      <c r="C7408" s="339" t="s">
        <v>63</v>
      </c>
      <c r="D7408" s="341">
        <v>334.53</v>
      </c>
      <c r="E7408">
        <v>275.5</v>
      </c>
    </row>
    <row r="7409" spans="1:5">
      <c r="A7409" s="339">
        <v>100856</v>
      </c>
      <c r="B7409" s="340" t="s">
        <v>22795</v>
      </c>
      <c r="C7409" s="339" t="s">
        <v>63</v>
      </c>
      <c r="D7409" s="341">
        <v>71.77</v>
      </c>
      <c r="E7409">
        <v>34.83</v>
      </c>
    </row>
    <row r="7410" spans="1:5">
      <c r="A7410" s="339">
        <v>106776</v>
      </c>
      <c r="B7410" s="340" t="s">
        <v>22796</v>
      </c>
      <c r="C7410" s="339" t="s">
        <v>63</v>
      </c>
      <c r="D7410" s="341">
        <v>877.16</v>
      </c>
      <c r="E7410">
        <v>698.29</v>
      </c>
    </row>
    <row r="7411" spans="1:5">
      <c r="A7411" s="339">
        <v>100858</v>
      </c>
      <c r="B7411" s="340" t="s">
        <v>22797</v>
      </c>
      <c r="C7411" s="339" t="s">
        <v>63</v>
      </c>
      <c r="D7411" s="341">
        <v>729.53</v>
      </c>
      <c r="E7411">
        <v>813.28</v>
      </c>
    </row>
    <row r="7412" spans="1:5">
      <c r="A7412" s="339">
        <v>100859</v>
      </c>
      <c r="B7412" s="340" t="s">
        <v>22798</v>
      </c>
      <c r="C7412" s="339" t="s">
        <v>63</v>
      </c>
      <c r="D7412" s="341">
        <v>896.77</v>
      </c>
      <c r="E7412">
        <v>1118.02</v>
      </c>
    </row>
    <row r="7413" spans="1:5">
      <c r="A7413" s="339">
        <v>95544</v>
      </c>
      <c r="B7413" s="340" t="s">
        <v>22799</v>
      </c>
      <c r="C7413" s="339" t="s">
        <v>63</v>
      </c>
      <c r="D7413" s="341">
        <v>74.75</v>
      </c>
      <c r="E7413">
        <v>66.900000000000006</v>
      </c>
    </row>
    <row r="7414" spans="1:5">
      <c r="A7414" s="339">
        <v>106772</v>
      </c>
      <c r="B7414" s="340" t="s">
        <v>22800</v>
      </c>
      <c r="C7414" s="339" t="s">
        <v>63</v>
      </c>
      <c r="D7414" s="341">
        <v>374.12</v>
      </c>
      <c r="E7414">
        <v>334.19</v>
      </c>
    </row>
    <row r="7415" spans="1:5">
      <c r="A7415" s="339">
        <v>95543</v>
      </c>
      <c r="B7415" s="340" t="s">
        <v>22801</v>
      </c>
      <c r="C7415" s="339" t="s">
        <v>63</v>
      </c>
      <c r="D7415" s="341">
        <v>99.66</v>
      </c>
      <c r="E7415">
        <v>95.57</v>
      </c>
    </row>
    <row r="7416" spans="1:5">
      <c r="A7416" s="339">
        <v>95542</v>
      </c>
      <c r="B7416" s="340" t="s">
        <v>22802</v>
      </c>
      <c r="C7416" s="339" t="s">
        <v>63</v>
      </c>
      <c r="D7416" s="341">
        <v>60.22</v>
      </c>
      <c r="E7416">
        <v>55.76</v>
      </c>
    </row>
    <row r="7417" spans="1:5">
      <c r="A7417" s="339">
        <v>106767</v>
      </c>
      <c r="B7417" s="340" t="s">
        <v>22803</v>
      </c>
      <c r="C7417" s="339" t="s">
        <v>63</v>
      </c>
      <c r="D7417" s="341">
        <v>0</v>
      </c>
      <c r="E7417">
        <v>0</v>
      </c>
    </row>
    <row r="7418" spans="1:5">
      <c r="A7418" s="339">
        <v>100874</v>
      </c>
      <c r="B7418" s="340" t="s">
        <v>22804</v>
      </c>
      <c r="C7418" s="339" t="s">
        <v>63</v>
      </c>
      <c r="D7418" s="341">
        <v>398.37</v>
      </c>
      <c r="E7418">
        <v>317.63</v>
      </c>
    </row>
    <row r="7419" spans="1:5">
      <c r="A7419" s="339">
        <v>95545</v>
      </c>
      <c r="B7419" s="340" t="s">
        <v>22805</v>
      </c>
      <c r="C7419" s="339" t="s">
        <v>63</v>
      </c>
      <c r="D7419" s="341">
        <v>73.2</v>
      </c>
      <c r="E7419">
        <v>65.709999999999994</v>
      </c>
    </row>
    <row r="7420" spans="1:5">
      <c r="A7420" s="339">
        <v>95547</v>
      </c>
      <c r="B7420" s="340" t="s">
        <v>22806</v>
      </c>
      <c r="C7420" s="339" t="s">
        <v>63</v>
      </c>
      <c r="D7420" s="341">
        <v>73.37</v>
      </c>
      <c r="E7420">
        <v>77.47</v>
      </c>
    </row>
    <row r="7421" spans="1:5">
      <c r="A7421" s="339">
        <v>86883</v>
      </c>
      <c r="B7421" s="340" t="s">
        <v>22807</v>
      </c>
      <c r="C7421" s="339" t="s">
        <v>63</v>
      </c>
      <c r="D7421" s="341">
        <v>13.59</v>
      </c>
      <c r="E7421">
        <v>14.39</v>
      </c>
    </row>
    <row r="7422" spans="1:5">
      <c r="A7422" s="339">
        <v>86881</v>
      </c>
      <c r="B7422" s="340" t="s">
        <v>22808</v>
      </c>
      <c r="C7422" s="339" t="s">
        <v>63</v>
      </c>
      <c r="D7422" s="341">
        <v>245.84</v>
      </c>
      <c r="E7422">
        <v>185.86</v>
      </c>
    </row>
    <row r="7423" spans="1:5">
      <c r="A7423" s="339">
        <v>86882</v>
      </c>
      <c r="B7423" s="340" t="s">
        <v>22809</v>
      </c>
      <c r="C7423" s="339" t="s">
        <v>63</v>
      </c>
      <c r="D7423" s="341">
        <v>25.52</v>
      </c>
      <c r="E7423">
        <v>26.75</v>
      </c>
    </row>
    <row r="7424" spans="1:5">
      <c r="A7424" s="339">
        <v>100861</v>
      </c>
      <c r="B7424" s="340" t="s">
        <v>22810</v>
      </c>
      <c r="C7424" s="339" t="s">
        <v>63</v>
      </c>
      <c r="D7424" s="341">
        <v>38.53</v>
      </c>
      <c r="E7424">
        <v>47.34</v>
      </c>
    </row>
    <row r="7425" spans="1:5">
      <c r="A7425" s="339">
        <v>100862</v>
      </c>
      <c r="B7425" s="340" t="s">
        <v>22811</v>
      </c>
      <c r="C7425" s="339" t="s">
        <v>63</v>
      </c>
      <c r="D7425" s="341">
        <v>41.94</v>
      </c>
      <c r="E7425">
        <v>50.75</v>
      </c>
    </row>
    <row r="7426" spans="1:5">
      <c r="A7426" s="339">
        <v>86872</v>
      </c>
      <c r="B7426" s="340" t="s">
        <v>22812</v>
      </c>
      <c r="C7426" s="339" t="s">
        <v>63</v>
      </c>
      <c r="D7426" s="341">
        <v>676.19</v>
      </c>
      <c r="E7426">
        <v>785.72</v>
      </c>
    </row>
    <row r="7427" spans="1:5">
      <c r="A7427" s="339">
        <v>86919</v>
      </c>
      <c r="B7427" s="340" t="s">
        <v>22813</v>
      </c>
      <c r="C7427" s="339" t="s">
        <v>63</v>
      </c>
      <c r="D7427" s="341">
        <v>957.75</v>
      </c>
      <c r="E7427">
        <v>949.63</v>
      </c>
    </row>
    <row r="7428" spans="1:5">
      <c r="A7428" s="339">
        <v>86920</v>
      </c>
      <c r="B7428" s="340" t="s">
        <v>22814</v>
      </c>
      <c r="C7428" s="339" t="s">
        <v>63</v>
      </c>
      <c r="D7428" s="341">
        <v>802.76</v>
      </c>
      <c r="E7428">
        <v>861.9</v>
      </c>
    </row>
    <row r="7429" spans="1:5">
      <c r="A7429" s="339">
        <v>86921</v>
      </c>
      <c r="B7429" s="340" t="s">
        <v>22815</v>
      </c>
      <c r="C7429" s="339" t="s">
        <v>63</v>
      </c>
      <c r="D7429" s="341">
        <v>726.02</v>
      </c>
      <c r="E7429">
        <v>839.38</v>
      </c>
    </row>
    <row r="7430" spans="1:5">
      <c r="A7430" s="339">
        <v>86874</v>
      </c>
      <c r="B7430" s="340" t="s">
        <v>22816</v>
      </c>
      <c r="C7430" s="339" t="s">
        <v>63</v>
      </c>
      <c r="D7430" s="341">
        <v>467.12</v>
      </c>
      <c r="E7430">
        <v>540.9</v>
      </c>
    </row>
    <row r="7431" spans="1:5">
      <c r="A7431" s="339">
        <v>86922</v>
      </c>
      <c r="B7431" s="340" t="s">
        <v>22817</v>
      </c>
      <c r="C7431" s="339" t="s">
        <v>63</v>
      </c>
      <c r="D7431" s="341">
        <v>980.93</v>
      </c>
      <c r="E7431">
        <v>876.28</v>
      </c>
    </row>
    <row r="7432" spans="1:5">
      <c r="A7432" s="339">
        <v>86923</v>
      </c>
      <c r="B7432" s="340" t="s">
        <v>22818</v>
      </c>
      <c r="C7432" s="339" t="s">
        <v>63</v>
      </c>
      <c r="D7432" s="341">
        <v>605.62</v>
      </c>
      <c r="E7432">
        <v>629.44000000000005</v>
      </c>
    </row>
    <row r="7433" spans="1:5">
      <c r="A7433" s="339">
        <v>86924</v>
      </c>
      <c r="B7433" s="340" t="s">
        <v>22819</v>
      </c>
      <c r="C7433" s="339" t="s">
        <v>63</v>
      </c>
      <c r="D7433" s="341">
        <v>528.88</v>
      </c>
      <c r="E7433">
        <v>606.91999999999996</v>
      </c>
    </row>
    <row r="7434" spans="1:5">
      <c r="A7434" s="339">
        <v>86875</v>
      </c>
      <c r="B7434" s="340" t="s">
        <v>22820</v>
      </c>
      <c r="C7434" s="339" t="s">
        <v>63</v>
      </c>
      <c r="D7434" s="341">
        <v>634.04</v>
      </c>
      <c r="E7434">
        <v>730.3</v>
      </c>
    </row>
    <row r="7435" spans="1:5">
      <c r="A7435" s="339">
        <v>86925</v>
      </c>
      <c r="B7435" s="340" t="s">
        <v>22821</v>
      </c>
      <c r="C7435" s="339" t="s">
        <v>63</v>
      </c>
      <c r="D7435" s="341">
        <v>760.61</v>
      </c>
      <c r="E7435">
        <v>806.48</v>
      </c>
    </row>
    <row r="7436" spans="1:5">
      <c r="A7436" s="339">
        <v>86926</v>
      </c>
      <c r="B7436" s="340" t="s">
        <v>22822</v>
      </c>
      <c r="C7436" s="339" t="s">
        <v>63</v>
      </c>
      <c r="D7436" s="341">
        <v>683.87</v>
      </c>
      <c r="E7436">
        <v>783.96</v>
      </c>
    </row>
    <row r="7437" spans="1:5">
      <c r="A7437" s="339">
        <v>86876</v>
      </c>
      <c r="B7437" s="340" t="s">
        <v>22823</v>
      </c>
      <c r="C7437" s="339" t="s">
        <v>63</v>
      </c>
      <c r="D7437" s="341">
        <v>363.15</v>
      </c>
      <c r="E7437">
        <v>412.15</v>
      </c>
    </row>
    <row r="7438" spans="1:5">
      <c r="A7438" s="339">
        <v>86929</v>
      </c>
      <c r="B7438" s="340" t="s">
        <v>22824</v>
      </c>
      <c r="C7438" s="339" t="s">
        <v>63</v>
      </c>
      <c r="D7438" s="341">
        <v>489.72</v>
      </c>
      <c r="E7438">
        <v>488.33</v>
      </c>
    </row>
    <row r="7439" spans="1:5">
      <c r="A7439" s="339">
        <v>86930</v>
      </c>
      <c r="B7439" s="340" t="s">
        <v>22825</v>
      </c>
      <c r="C7439" s="339" t="s">
        <v>63</v>
      </c>
      <c r="D7439" s="341">
        <v>412.98</v>
      </c>
      <c r="E7439">
        <v>465.81</v>
      </c>
    </row>
    <row r="7440" spans="1:5">
      <c r="A7440" s="339">
        <v>86927</v>
      </c>
      <c r="B7440" s="340" t="s">
        <v>22826</v>
      </c>
      <c r="C7440" s="339" t="s">
        <v>63</v>
      </c>
      <c r="D7440" s="341">
        <v>501.65</v>
      </c>
      <c r="E7440">
        <v>500.69</v>
      </c>
    </row>
    <row r="7441" spans="1:5">
      <c r="A7441" s="339">
        <v>86928</v>
      </c>
      <c r="B7441" s="340" t="s">
        <v>22827</v>
      </c>
      <c r="C7441" s="339" t="s">
        <v>63</v>
      </c>
      <c r="D7441" s="341">
        <v>424.91</v>
      </c>
      <c r="E7441">
        <v>478.17</v>
      </c>
    </row>
    <row r="7442" spans="1:5">
      <c r="A7442" s="339">
        <v>106777</v>
      </c>
      <c r="B7442" s="340" t="s">
        <v>22828</v>
      </c>
      <c r="C7442" s="339" t="s">
        <v>63</v>
      </c>
      <c r="D7442" s="341">
        <v>0</v>
      </c>
      <c r="E7442">
        <v>0</v>
      </c>
    </row>
    <row r="7443" spans="1:5">
      <c r="A7443" s="339">
        <v>86914</v>
      </c>
      <c r="B7443" s="340" t="s">
        <v>22829</v>
      </c>
      <c r="C7443" s="339" t="s">
        <v>63</v>
      </c>
      <c r="D7443" s="341">
        <v>187.71</v>
      </c>
      <c r="E7443">
        <v>86.68</v>
      </c>
    </row>
    <row r="7444" spans="1:5">
      <c r="A7444" s="339">
        <v>86913</v>
      </c>
      <c r="B7444" s="340" t="s">
        <v>22830</v>
      </c>
      <c r="C7444" s="339" t="s">
        <v>63</v>
      </c>
      <c r="D7444" s="341">
        <v>102.93</v>
      </c>
      <c r="E7444">
        <v>50.27</v>
      </c>
    </row>
    <row r="7445" spans="1:5">
      <c r="A7445" s="339">
        <v>106778</v>
      </c>
      <c r="B7445" s="340" t="s">
        <v>22831</v>
      </c>
      <c r="C7445" s="339" t="s">
        <v>63</v>
      </c>
      <c r="D7445" s="341">
        <v>0</v>
      </c>
      <c r="E7445">
        <v>0</v>
      </c>
    </row>
    <row r="7446" spans="1:5">
      <c r="A7446" s="339">
        <v>106779</v>
      </c>
      <c r="B7446" s="340" t="s">
        <v>22832</v>
      </c>
      <c r="C7446" s="339" t="s">
        <v>63</v>
      </c>
      <c r="D7446" s="341">
        <v>290.16000000000003</v>
      </c>
      <c r="E7446">
        <v>128.06</v>
      </c>
    </row>
    <row r="7447" spans="1:5">
      <c r="A7447" s="339">
        <v>100854</v>
      </c>
      <c r="B7447" s="340" t="s">
        <v>22833</v>
      </c>
      <c r="C7447" s="339" t="s">
        <v>63</v>
      </c>
      <c r="D7447" s="341">
        <v>3469.81</v>
      </c>
      <c r="E7447">
        <v>1508.2</v>
      </c>
    </row>
    <row r="7448" spans="1:5">
      <c r="A7448" s="339">
        <v>100853</v>
      </c>
      <c r="B7448" s="340" t="s">
        <v>22834</v>
      </c>
      <c r="C7448" s="339" t="s">
        <v>63</v>
      </c>
      <c r="D7448" s="341">
        <v>657.84</v>
      </c>
      <c r="E7448">
        <v>300.69</v>
      </c>
    </row>
    <row r="7449" spans="1:5">
      <c r="A7449" s="339">
        <v>86915</v>
      </c>
      <c r="B7449" s="340" t="s">
        <v>22835</v>
      </c>
      <c r="C7449" s="339" t="s">
        <v>63</v>
      </c>
      <c r="D7449" s="341">
        <v>276.33</v>
      </c>
      <c r="E7449">
        <v>122.12</v>
      </c>
    </row>
    <row r="7450" spans="1:5">
      <c r="A7450" s="339">
        <v>86906</v>
      </c>
      <c r="B7450" s="340" t="s">
        <v>22836</v>
      </c>
      <c r="C7450" s="339" t="s">
        <v>63</v>
      </c>
      <c r="D7450" s="341">
        <v>142.94999999999999</v>
      </c>
      <c r="E7450">
        <v>64.849999999999994</v>
      </c>
    </row>
    <row r="7451" spans="1:5">
      <c r="A7451" s="339">
        <v>86911</v>
      </c>
      <c r="B7451" s="340" t="s">
        <v>22837</v>
      </c>
      <c r="C7451" s="339" t="s">
        <v>63</v>
      </c>
      <c r="D7451" s="341">
        <v>167.66</v>
      </c>
      <c r="E7451">
        <v>76.64</v>
      </c>
    </row>
    <row r="7452" spans="1:5">
      <c r="A7452" s="339">
        <v>86909</v>
      </c>
      <c r="B7452" s="340" t="s">
        <v>22838</v>
      </c>
      <c r="C7452" s="339" t="s">
        <v>63</v>
      </c>
      <c r="D7452" s="341">
        <v>248.91</v>
      </c>
      <c r="E7452">
        <v>113.48</v>
      </c>
    </row>
    <row r="7453" spans="1:5">
      <c r="A7453" s="339">
        <v>86910</v>
      </c>
      <c r="B7453" s="340" t="s">
        <v>22839</v>
      </c>
      <c r="C7453" s="339" t="s">
        <v>63</v>
      </c>
      <c r="D7453" s="341">
        <v>246.35</v>
      </c>
      <c r="E7453">
        <v>110.43</v>
      </c>
    </row>
    <row r="7454" spans="1:5">
      <c r="A7454" s="339">
        <v>86916</v>
      </c>
      <c r="B7454" s="340" t="s">
        <v>22840</v>
      </c>
      <c r="C7454" s="339" t="s">
        <v>63</v>
      </c>
      <c r="D7454" s="341">
        <v>26.19</v>
      </c>
      <c r="E7454">
        <v>27.75</v>
      </c>
    </row>
    <row r="7455" spans="1:5">
      <c r="A7455" s="339">
        <v>86877</v>
      </c>
      <c r="B7455" s="340" t="s">
        <v>22841</v>
      </c>
      <c r="C7455" s="339" t="s">
        <v>63</v>
      </c>
      <c r="D7455" s="341">
        <v>80.260000000000005</v>
      </c>
      <c r="E7455">
        <v>62.84</v>
      </c>
    </row>
    <row r="7456" spans="1:5">
      <c r="A7456" s="339">
        <v>86878</v>
      </c>
      <c r="B7456" s="340" t="s">
        <v>22842</v>
      </c>
      <c r="C7456" s="339" t="s">
        <v>63</v>
      </c>
      <c r="D7456" s="341">
        <v>86.6</v>
      </c>
      <c r="E7456">
        <v>67.42</v>
      </c>
    </row>
    <row r="7457" spans="1:5">
      <c r="A7457" s="339">
        <v>86879</v>
      </c>
      <c r="B7457" s="340" t="s">
        <v>22843</v>
      </c>
      <c r="C7457" s="339" t="s">
        <v>63</v>
      </c>
      <c r="D7457" s="341">
        <v>10.050000000000001</v>
      </c>
      <c r="E7457">
        <v>11.52</v>
      </c>
    </row>
    <row r="7458" spans="1:5">
      <c r="A7458" s="339">
        <v>86880</v>
      </c>
      <c r="B7458" s="340" t="s">
        <v>22844</v>
      </c>
      <c r="C7458" s="339" t="s">
        <v>63</v>
      </c>
      <c r="D7458" s="341">
        <v>29.41</v>
      </c>
      <c r="E7458">
        <v>29.69</v>
      </c>
    </row>
    <row r="7459" spans="1:5">
      <c r="A7459" s="339">
        <v>101663</v>
      </c>
      <c r="B7459" s="340" t="s">
        <v>12046</v>
      </c>
      <c r="C7459" s="339" t="s">
        <v>63</v>
      </c>
      <c r="D7459" s="341">
        <v>26.98</v>
      </c>
      <c r="E7459">
        <v>32.4</v>
      </c>
    </row>
    <row r="7460" spans="1:5">
      <c r="A7460" s="339">
        <v>101664</v>
      </c>
      <c r="B7460" s="340" t="s">
        <v>12047</v>
      </c>
      <c r="C7460" s="339" t="s">
        <v>63</v>
      </c>
      <c r="D7460" s="341">
        <v>28.5</v>
      </c>
      <c r="E7460">
        <v>33.42</v>
      </c>
    </row>
    <row r="7461" spans="1:5">
      <c r="A7461" s="339">
        <v>101665</v>
      </c>
      <c r="B7461" s="340" t="s">
        <v>12048</v>
      </c>
      <c r="C7461" s="339" t="s">
        <v>63</v>
      </c>
      <c r="D7461" s="341">
        <v>35</v>
      </c>
      <c r="E7461">
        <v>37.79</v>
      </c>
    </row>
    <row r="7462" spans="1:5">
      <c r="A7462" s="339">
        <v>101634</v>
      </c>
      <c r="B7462" s="340" t="s">
        <v>12049</v>
      </c>
      <c r="C7462" s="339" t="s">
        <v>63</v>
      </c>
      <c r="D7462" s="341">
        <v>0</v>
      </c>
      <c r="E7462">
        <v>0</v>
      </c>
    </row>
    <row r="7463" spans="1:5">
      <c r="A7463" s="339">
        <v>101635</v>
      </c>
      <c r="B7463" s="340" t="s">
        <v>12050</v>
      </c>
      <c r="C7463" s="339" t="s">
        <v>63</v>
      </c>
      <c r="D7463" s="341">
        <v>0</v>
      </c>
      <c r="E7463">
        <v>0</v>
      </c>
    </row>
    <row r="7464" spans="1:5">
      <c r="A7464" s="339">
        <v>101636</v>
      </c>
      <c r="B7464" s="340" t="s">
        <v>12051</v>
      </c>
      <c r="C7464" s="339" t="s">
        <v>63</v>
      </c>
      <c r="D7464" s="341">
        <v>140.9</v>
      </c>
      <c r="E7464">
        <v>162.80000000000001</v>
      </c>
    </row>
    <row r="7465" spans="1:5">
      <c r="A7465" s="339">
        <v>101637</v>
      </c>
      <c r="B7465" s="340" t="s">
        <v>12052</v>
      </c>
      <c r="C7465" s="339" t="s">
        <v>63</v>
      </c>
      <c r="D7465" s="341">
        <v>134.32</v>
      </c>
      <c r="E7465">
        <v>156.68</v>
      </c>
    </row>
    <row r="7466" spans="1:5">
      <c r="A7466" s="339">
        <v>101638</v>
      </c>
      <c r="B7466" s="340" t="s">
        <v>12053</v>
      </c>
      <c r="C7466" s="339" t="s">
        <v>63</v>
      </c>
      <c r="D7466" s="341">
        <v>0</v>
      </c>
      <c r="E7466">
        <v>0</v>
      </c>
    </row>
    <row r="7467" spans="1:5">
      <c r="A7467" s="339">
        <v>101639</v>
      </c>
      <c r="B7467" s="340" t="s">
        <v>12054</v>
      </c>
      <c r="C7467" s="339" t="s">
        <v>63</v>
      </c>
      <c r="D7467" s="341">
        <v>0</v>
      </c>
      <c r="E7467">
        <v>0</v>
      </c>
    </row>
    <row r="7468" spans="1:5">
      <c r="A7468" s="339">
        <v>105919</v>
      </c>
      <c r="B7468" s="340" t="s">
        <v>12055</v>
      </c>
      <c r="C7468" s="339" t="s">
        <v>63</v>
      </c>
      <c r="D7468" s="341">
        <v>0</v>
      </c>
      <c r="E7468">
        <v>0</v>
      </c>
    </row>
    <row r="7469" spans="1:5">
      <c r="A7469" s="339">
        <v>101658</v>
      </c>
      <c r="B7469" s="340" t="s">
        <v>12056</v>
      </c>
      <c r="C7469" s="339" t="s">
        <v>63</v>
      </c>
      <c r="D7469" s="341">
        <v>587.66999999999996</v>
      </c>
      <c r="E7469">
        <v>451.38</v>
      </c>
    </row>
    <row r="7470" spans="1:5">
      <c r="A7470" s="339">
        <v>101659</v>
      </c>
      <c r="B7470" s="340" t="s">
        <v>12057</v>
      </c>
      <c r="C7470" s="339" t="s">
        <v>63</v>
      </c>
      <c r="D7470" s="341">
        <v>670.8</v>
      </c>
      <c r="E7470">
        <v>510.4</v>
      </c>
    </row>
    <row r="7471" spans="1:5">
      <c r="A7471" s="339">
        <v>101660</v>
      </c>
      <c r="B7471" s="340" t="s">
        <v>12058</v>
      </c>
      <c r="C7471" s="339" t="s">
        <v>63</v>
      </c>
      <c r="D7471" s="341">
        <v>1063.23</v>
      </c>
      <c r="E7471">
        <v>789.02</v>
      </c>
    </row>
    <row r="7472" spans="1:5">
      <c r="A7472" s="339">
        <v>101654</v>
      </c>
      <c r="B7472" s="340" t="s">
        <v>12059</v>
      </c>
      <c r="C7472" s="339" t="s">
        <v>63</v>
      </c>
      <c r="D7472" s="341">
        <v>227.79</v>
      </c>
      <c r="E7472">
        <v>195.86</v>
      </c>
    </row>
    <row r="7473" spans="1:5">
      <c r="A7473" s="339">
        <v>101655</v>
      </c>
      <c r="B7473" s="340" t="s">
        <v>12060</v>
      </c>
      <c r="C7473" s="339" t="s">
        <v>63</v>
      </c>
      <c r="D7473" s="341">
        <v>358.49</v>
      </c>
      <c r="E7473">
        <v>288.66000000000003</v>
      </c>
    </row>
    <row r="7474" spans="1:5">
      <c r="A7474" s="339">
        <v>101656</v>
      </c>
      <c r="B7474" s="340" t="s">
        <v>12061</v>
      </c>
      <c r="C7474" s="339" t="s">
        <v>63</v>
      </c>
      <c r="D7474" s="341">
        <v>389.01</v>
      </c>
      <c r="E7474">
        <v>310.33</v>
      </c>
    </row>
    <row r="7475" spans="1:5">
      <c r="A7475" s="339">
        <v>101657</v>
      </c>
      <c r="B7475" s="340" t="s">
        <v>12062</v>
      </c>
      <c r="C7475" s="339" t="s">
        <v>63</v>
      </c>
      <c r="D7475" s="341">
        <v>454.01</v>
      </c>
      <c r="E7475">
        <v>356.48</v>
      </c>
    </row>
    <row r="7476" spans="1:5">
      <c r="A7476" s="339">
        <v>105923</v>
      </c>
      <c r="B7476" s="340" t="s">
        <v>12063</v>
      </c>
      <c r="C7476" s="339" t="s">
        <v>63</v>
      </c>
      <c r="D7476" s="341">
        <v>0</v>
      </c>
      <c r="E7476">
        <v>0</v>
      </c>
    </row>
    <row r="7477" spans="1:5">
      <c r="A7477" s="339">
        <v>105921</v>
      </c>
      <c r="B7477" s="340" t="s">
        <v>12064</v>
      </c>
      <c r="C7477" s="339" t="s">
        <v>63</v>
      </c>
      <c r="D7477" s="341">
        <v>0</v>
      </c>
      <c r="E7477">
        <v>0</v>
      </c>
    </row>
    <row r="7478" spans="1:5">
      <c r="A7478" s="339">
        <v>105920</v>
      </c>
      <c r="B7478" s="340" t="s">
        <v>12065</v>
      </c>
      <c r="C7478" s="339" t="s">
        <v>63</v>
      </c>
      <c r="D7478" s="341">
        <v>0</v>
      </c>
      <c r="E7478">
        <v>0</v>
      </c>
    </row>
    <row r="7479" spans="1:5">
      <c r="A7479" s="339">
        <v>105922</v>
      </c>
      <c r="B7479" s="340" t="s">
        <v>12066</v>
      </c>
      <c r="C7479" s="339" t="s">
        <v>63</v>
      </c>
      <c r="D7479" s="341">
        <v>0</v>
      </c>
      <c r="E7479">
        <v>0</v>
      </c>
    </row>
    <row r="7480" spans="1:5">
      <c r="A7480" s="339">
        <v>101632</v>
      </c>
      <c r="B7480" s="340" t="s">
        <v>12067</v>
      </c>
      <c r="C7480" s="339" t="s">
        <v>63</v>
      </c>
      <c r="D7480" s="341">
        <v>30.17</v>
      </c>
      <c r="E7480">
        <v>30.58</v>
      </c>
    </row>
    <row r="7481" spans="1:5">
      <c r="A7481" s="339">
        <v>101661</v>
      </c>
      <c r="B7481" s="340" t="s">
        <v>12068</v>
      </c>
      <c r="C7481" s="339" t="s">
        <v>63</v>
      </c>
      <c r="D7481" s="341">
        <v>125.8</v>
      </c>
      <c r="E7481">
        <v>166.66</v>
      </c>
    </row>
    <row r="7482" spans="1:5">
      <c r="A7482" s="339">
        <v>105924</v>
      </c>
      <c r="B7482" s="340" t="s">
        <v>12069</v>
      </c>
      <c r="C7482" s="339" t="s">
        <v>63</v>
      </c>
      <c r="D7482" s="341">
        <v>12.17</v>
      </c>
      <c r="E7482">
        <v>18.52</v>
      </c>
    </row>
    <row r="7483" spans="1:5">
      <c r="A7483" s="339">
        <v>101651</v>
      </c>
      <c r="B7483" s="340" t="s">
        <v>12070</v>
      </c>
      <c r="C7483" s="339" t="s">
        <v>63</v>
      </c>
      <c r="D7483" s="341">
        <v>65</v>
      </c>
      <c r="E7483">
        <v>73.59</v>
      </c>
    </row>
    <row r="7484" spans="1:5">
      <c r="A7484" s="339">
        <v>101630</v>
      </c>
      <c r="B7484" s="340" t="s">
        <v>12071</v>
      </c>
      <c r="C7484" s="339" t="s">
        <v>63</v>
      </c>
      <c r="D7484" s="341">
        <v>74.91</v>
      </c>
      <c r="E7484">
        <v>88.77</v>
      </c>
    </row>
    <row r="7485" spans="1:5">
      <c r="A7485" s="339">
        <v>101633</v>
      </c>
      <c r="B7485" s="340" t="s">
        <v>12072</v>
      </c>
      <c r="C7485" s="339" t="s">
        <v>63</v>
      </c>
      <c r="D7485" s="341">
        <v>92.86</v>
      </c>
      <c r="E7485">
        <v>100.64</v>
      </c>
    </row>
    <row r="7486" spans="1:5">
      <c r="A7486" s="339">
        <v>104219</v>
      </c>
      <c r="B7486" s="340" t="s">
        <v>12073</v>
      </c>
      <c r="C7486" s="339" t="s">
        <v>5029</v>
      </c>
      <c r="D7486" s="341">
        <v>102.6</v>
      </c>
      <c r="E7486">
        <v>96.25</v>
      </c>
    </row>
    <row r="7487" spans="1:5">
      <c r="A7487" s="339">
        <v>104223</v>
      </c>
      <c r="B7487" s="340" t="s">
        <v>12074</v>
      </c>
      <c r="C7487" s="339" t="s">
        <v>5029</v>
      </c>
      <c r="D7487" s="341">
        <v>135.21</v>
      </c>
      <c r="E7487">
        <v>126.08</v>
      </c>
    </row>
    <row r="7488" spans="1:5">
      <c r="A7488" s="339">
        <v>104227</v>
      </c>
      <c r="B7488" s="340" t="s">
        <v>12075</v>
      </c>
      <c r="C7488" s="339" t="s">
        <v>5029</v>
      </c>
      <c r="D7488" s="341">
        <v>160.34</v>
      </c>
      <c r="E7488">
        <v>145.66999999999999</v>
      </c>
    </row>
    <row r="7489" spans="1:5">
      <c r="A7489" s="339">
        <v>104231</v>
      </c>
      <c r="B7489" s="340" t="s">
        <v>12076</v>
      </c>
      <c r="C7489" s="339" t="s">
        <v>5029</v>
      </c>
      <c r="D7489" s="341">
        <v>176.69</v>
      </c>
      <c r="E7489">
        <v>160.72999999999999</v>
      </c>
    </row>
    <row r="7490" spans="1:5">
      <c r="A7490" s="339">
        <v>104235</v>
      </c>
      <c r="B7490" s="340" t="s">
        <v>12077</v>
      </c>
      <c r="C7490" s="339" t="s">
        <v>5029</v>
      </c>
      <c r="D7490" s="341">
        <v>87.31</v>
      </c>
      <c r="E7490">
        <v>78.09</v>
      </c>
    </row>
    <row r="7491" spans="1:5">
      <c r="A7491" s="339">
        <v>104239</v>
      </c>
      <c r="B7491" s="340" t="s">
        <v>12078</v>
      </c>
      <c r="C7491" s="339" t="s">
        <v>5029</v>
      </c>
      <c r="D7491" s="341">
        <v>118.33</v>
      </c>
      <c r="E7491">
        <v>106.72</v>
      </c>
    </row>
    <row r="7492" spans="1:5">
      <c r="A7492" s="339">
        <v>104243</v>
      </c>
      <c r="B7492" s="340" t="s">
        <v>12079</v>
      </c>
      <c r="C7492" s="339" t="s">
        <v>5029</v>
      </c>
      <c r="D7492" s="341">
        <v>141.81</v>
      </c>
      <c r="E7492">
        <v>125.02</v>
      </c>
    </row>
    <row r="7493" spans="1:5">
      <c r="A7493" s="339">
        <v>104247</v>
      </c>
      <c r="B7493" s="340" t="s">
        <v>12080</v>
      </c>
      <c r="C7493" s="339" t="s">
        <v>5029</v>
      </c>
      <c r="D7493" s="341">
        <v>152.97</v>
      </c>
      <c r="E7493">
        <v>133.37</v>
      </c>
    </row>
    <row r="7494" spans="1:5">
      <c r="A7494" s="339">
        <v>87795</v>
      </c>
      <c r="B7494" s="340" t="s">
        <v>12081</v>
      </c>
      <c r="C7494" s="339" t="s">
        <v>5029</v>
      </c>
      <c r="D7494" s="341">
        <v>89.41</v>
      </c>
      <c r="E7494">
        <v>80.97</v>
      </c>
    </row>
    <row r="7495" spans="1:5">
      <c r="A7495" s="339">
        <v>87800</v>
      </c>
      <c r="B7495" s="340" t="s">
        <v>12082</v>
      </c>
      <c r="C7495" s="339" t="s">
        <v>5029</v>
      </c>
      <c r="D7495" s="341">
        <v>121.36</v>
      </c>
      <c r="E7495">
        <v>110.87</v>
      </c>
    </row>
    <row r="7496" spans="1:5">
      <c r="A7496" s="339">
        <v>87804</v>
      </c>
      <c r="B7496" s="340" t="s">
        <v>12083</v>
      </c>
      <c r="C7496" s="339" t="s">
        <v>5029</v>
      </c>
      <c r="D7496" s="341">
        <v>144.84</v>
      </c>
      <c r="E7496">
        <v>129.16999999999999</v>
      </c>
    </row>
    <row r="7497" spans="1:5">
      <c r="A7497" s="339">
        <v>87808</v>
      </c>
      <c r="B7497" s="340" t="s">
        <v>12084</v>
      </c>
      <c r="C7497" s="339" t="s">
        <v>5029</v>
      </c>
      <c r="D7497" s="341">
        <v>155.9</v>
      </c>
      <c r="E7497">
        <v>137.38999999999999</v>
      </c>
    </row>
    <row r="7498" spans="1:5">
      <c r="A7498" s="339">
        <v>87778</v>
      </c>
      <c r="B7498" s="340" t="s">
        <v>12085</v>
      </c>
      <c r="C7498" s="339" t="s">
        <v>5029</v>
      </c>
      <c r="D7498" s="341">
        <v>106.02</v>
      </c>
      <c r="E7498">
        <v>100.94</v>
      </c>
    </row>
    <row r="7499" spans="1:5">
      <c r="A7499" s="339">
        <v>87783</v>
      </c>
      <c r="B7499" s="340" t="s">
        <v>12086</v>
      </c>
      <c r="C7499" s="339" t="s">
        <v>5029</v>
      </c>
      <c r="D7499" s="341">
        <v>139.66</v>
      </c>
      <c r="E7499">
        <v>132.18</v>
      </c>
    </row>
    <row r="7500" spans="1:5">
      <c r="A7500" s="339">
        <v>87787</v>
      </c>
      <c r="B7500" s="340" t="s">
        <v>12087</v>
      </c>
      <c r="C7500" s="339" t="s">
        <v>5029</v>
      </c>
      <c r="D7500" s="341">
        <v>164.79</v>
      </c>
      <c r="E7500">
        <v>151.77000000000001</v>
      </c>
    </row>
    <row r="7501" spans="1:5">
      <c r="A7501" s="339">
        <v>87791</v>
      </c>
      <c r="B7501" s="340" t="s">
        <v>12088</v>
      </c>
      <c r="C7501" s="339" t="s">
        <v>5029</v>
      </c>
      <c r="D7501" s="341">
        <v>181.59</v>
      </c>
      <c r="E7501">
        <v>167.44</v>
      </c>
    </row>
    <row r="7502" spans="1:5">
      <c r="A7502" s="339">
        <v>87832</v>
      </c>
      <c r="B7502" s="340" t="s">
        <v>12089</v>
      </c>
      <c r="C7502" s="339" t="s">
        <v>5029</v>
      </c>
      <c r="D7502" s="341">
        <v>166.34</v>
      </c>
      <c r="E7502">
        <v>161.22</v>
      </c>
    </row>
    <row r="7503" spans="1:5">
      <c r="A7503" s="339">
        <v>87812</v>
      </c>
      <c r="B7503" s="340" t="s">
        <v>12090</v>
      </c>
      <c r="C7503" s="339" t="s">
        <v>5029</v>
      </c>
      <c r="D7503" s="341">
        <v>122.82</v>
      </c>
      <c r="E7503">
        <v>127.67</v>
      </c>
    </row>
    <row r="7504" spans="1:5">
      <c r="A7504" s="339">
        <v>87816</v>
      </c>
      <c r="B7504" s="340" t="s">
        <v>12091</v>
      </c>
      <c r="C7504" s="339" t="s">
        <v>5029</v>
      </c>
      <c r="D7504" s="341">
        <v>154.82</v>
      </c>
      <c r="E7504">
        <v>157.63999999999999</v>
      </c>
    </row>
    <row r="7505" spans="1:5">
      <c r="A7505" s="339">
        <v>87820</v>
      </c>
      <c r="B7505" s="340" t="s">
        <v>12092</v>
      </c>
      <c r="C7505" s="339" t="s">
        <v>5029</v>
      </c>
      <c r="D7505" s="341">
        <v>178.3</v>
      </c>
      <c r="E7505">
        <v>175.94</v>
      </c>
    </row>
    <row r="7506" spans="1:5">
      <c r="A7506" s="339">
        <v>87824</v>
      </c>
      <c r="B7506" s="340" t="s">
        <v>12093</v>
      </c>
      <c r="C7506" s="339" t="s">
        <v>5029</v>
      </c>
      <c r="D7506" s="341">
        <v>204.62</v>
      </c>
      <c r="E7506">
        <v>205.06</v>
      </c>
    </row>
    <row r="7507" spans="1:5">
      <c r="A7507" s="339">
        <v>87828</v>
      </c>
      <c r="B7507" s="340" t="s">
        <v>12094</v>
      </c>
      <c r="C7507" s="339" t="s">
        <v>5029</v>
      </c>
      <c r="D7507" s="341">
        <v>130.44999999999999</v>
      </c>
      <c r="E7507">
        <v>128.96</v>
      </c>
    </row>
    <row r="7508" spans="1:5">
      <c r="A7508" s="339">
        <v>104251</v>
      </c>
      <c r="B7508" s="340" t="s">
        <v>12095</v>
      </c>
      <c r="C7508" s="339" t="s">
        <v>5029</v>
      </c>
      <c r="D7508" s="341">
        <v>116.67</v>
      </c>
      <c r="E7508">
        <v>119.22</v>
      </c>
    </row>
    <row r="7509" spans="1:5">
      <c r="A7509" s="339">
        <v>104255</v>
      </c>
      <c r="B7509" s="340" t="s">
        <v>12096</v>
      </c>
      <c r="C7509" s="339" t="s">
        <v>5029</v>
      </c>
      <c r="D7509" s="341">
        <v>147.68</v>
      </c>
      <c r="E7509">
        <v>147.86000000000001</v>
      </c>
    </row>
    <row r="7510" spans="1:5">
      <c r="A7510" s="339">
        <v>104259</v>
      </c>
      <c r="B7510" s="340" t="s">
        <v>12097</v>
      </c>
      <c r="C7510" s="339" t="s">
        <v>5029</v>
      </c>
      <c r="D7510" s="341">
        <v>171.16</v>
      </c>
      <c r="E7510">
        <v>166.16</v>
      </c>
    </row>
    <row r="7511" spans="1:5">
      <c r="A7511" s="339">
        <v>104263</v>
      </c>
      <c r="B7511" s="340" t="s">
        <v>12098</v>
      </c>
      <c r="C7511" s="339" t="s">
        <v>5029</v>
      </c>
      <c r="D7511" s="341">
        <v>195.81</v>
      </c>
      <c r="E7511">
        <v>193</v>
      </c>
    </row>
    <row r="7512" spans="1:5">
      <c r="A7512" s="339">
        <v>87794</v>
      </c>
      <c r="B7512" s="340" t="s">
        <v>12099</v>
      </c>
      <c r="C7512" s="339" t="s">
        <v>5029</v>
      </c>
      <c r="D7512" s="341">
        <v>47.31</v>
      </c>
      <c r="E7512">
        <v>51.94</v>
      </c>
    </row>
    <row r="7513" spans="1:5">
      <c r="A7513" s="339">
        <v>87799</v>
      </c>
      <c r="B7513" s="340" t="s">
        <v>12100</v>
      </c>
      <c r="C7513" s="339" t="s">
        <v>5029</v>
      </c>
      <c r="D7513" s="341">
        <v>65.14</v>
      </c>
      <c r="E7513">
        <v>72.290000000000006</v>
      </c>
    </row>
    <row r="7514" spans="1:5">
      <c r="A7514" s="339">
        <v>87803</v>
      </c>
      <c r="B7514" s="340" t="s">
        <v>12101</v>
      </c>
      <c r="C7514" s="339" t="s">
        <v>5029</v>
      </c>
      <c r="D7514" s="341">
        <v>73.64</v>
      </c>
      <c r="E7514">
        <v>79.83</v>
      </c>
    </row>
    <row r="7515" spans="1:5">
      <c r="A7515" s="339">
        <v>87807</v>
      </c>
      <c r="B7515" s="340" t="s">
        <v>12102</v>
      </c>
      <c r="C7515" s="339" t="s">
        <v>5029</v>
      </c>
      <c r="D7515" s="341">
        <v>80.58</v>
      </c>
      <c r="E7515">
        <v>87.29</v>
      </c>
    </row>
    <row r="7516" spans="1:5">
      <c r="A7516" s="339">
        <v>104218</v>
      </c>
      <c r="B7516" s="340" t="s">
        <v>12103</v>
      </c>
      <c r="C7516" s="339" t="s">
        <v>5029</v>
      </c>
      <c r="D7516" s="341">
        <v>58.18</v>
      </c>
      <c r="E7516">
        <v>66.09</v>
      </c>
    </row>
    <row r="7517" spans="1:5">
      <c r="A7517" s="339">
        <v>87777</v>
      </c>
      <c r="B7517" s="340" t="s">
        <v>12104</v>
      </c>
      <c r="C7517" s="339" t="s">
        <v>5029</v>
      </c>
      <c r="D7517" s="341">
        <v>61.99</v>
      </c>
      <c r="E7517">
        <v>71.319999999999993</v>
      </c>
    </row>
    <row r="7518" spans="1:5">
      <c r="A7518" s="339">
        <v>104222</v>
      </c>
      <c r="B7518" s="340" t="s">
        <v>12105</v>
      </c>
      <c r="C7518" s="339" t="s">
        <v>5029</v>
      </c>
      <c r="D7518" s="341">
        <v>75.48</v>
      </c>
      <c r="E7518">
        <v>85.42</v>
      </c>
    </row>
    <row r="7519" spans="1:5">
      <c r="A7519" s="339">
        <v>87781</v>
      </c>
      <c r="B7519" s="340" t="s">
        <v>12106</v>
      </c>
      <c r="C7519" s="339" t="s">
        <v>5029</v>
      </c>
      <c r="D7519" s="341">
        <v>80.37</v>
      </c>
      <c r="E7519">
        <v>92.12</v>
      </c>
    </row>
    <row r="7520" spans="1:5">
      <c r="A7520" s="339">
        <v>104226</v>
      </c>
      <c r="B7520" s="340" t="s">
        <v>12107</v>
      </c>
      <c r="C7520" s="339" t="s">
        <v>5029</v>
      </c>
      <c r="D7520" s="341">
        <v>84.57</v>
      </c>
      <c r="E7520">
        <v>93.49</v>
      </c>
    </row>
    <row r="7521" spans="1:5">
      <c r="A7521" s="339">
        <v>87786</v>
      </c>
      <c r="B7521" s="340" t="s">
        <v>12108</v>
      </c>
      <c r="C7521" s="339" t="s">
        <v>5029</v>
      </c>
      <c r="D7521" s="341">
        <v>89.46</v>
      </c>
      <c r="E7521">
        <v>100.19</v>
      </c>
    </row>
    <row r="7522" spans="1:5">
      <c r="A7522" s="339">
        <v>104230</v>
      </c>
      <c r="B7522" s="340" t="s">
        <v>12109</v>
      </c>
      <c r="C7522" s="339" t="s">
        <v>5029</v>
      </c>
      <c r="D7522" s="341">
        <v>98.47</v>
      </c>
      <c r="E7522">
        <v>110.36</v>
      </c>
    </row>
    <row r="7523" spans="1:5">
      <c r="A7523" s="339">
        <v>104234</v>
      </c>
      <c r="B7523" s="340" t="s">
        <v>12110</v>
      </c>
      <c r="C7523" s="339" t="s">
        <v>5029</v>
      </c>
      <c r="D7523" s="341">
        <v>45.06</v>
      </c>
      <c r="E7523">
        <v>48.85</v>
      </c>
    </row>
    <row r="7524" spans="1:5">
      <c r="A7524" s="339">
        <v>104238</v>
      </c>
      <c r="B7524" s="340" t="s">
        <v>12111</v>
      </c>
      <c r="C7524" s="339" t="s">
        <v>5029</v>
      </c>
      <c r="D7524" s="341">
        <v>61.82</v>
      </c>
      <c r="E7524">
        <v>67.73</v>
      </c>
    </row>
    <row r="7525" spans="1:5">
      <c r="A7525" s="339">
        <v>104242</v>
      </c>
      <c r="B7525" s="340" t="s">
        <v>12112</v>
      </c>
      <c r="C7525" s="339" t="s">
        <v>5029</v>
      </c>
      <c r="D7525" s="341">
        <v>70.319999999999993</v>
      </c>
      <c r="E7525">
        <v>75.27</v>
      </c>
    </row>
    <row r="7526" spans="1:5">
      <c r="A7526" s="339">
        <v>104246</v>
      </c>
      <c r="B7526" s="340" t="s">
        <v>12113</v>
      </c>
      <c r="C7526" s="339" t="s">
        <v>5029</v>
      </c>
      <c r="D7526" s="341">
        <v>76.91</v>
      </c>
      <c r="E7526">
        <v>82.26</v>
      </c>
    </row>
    <row r="7527" spans="1:5">
      <c r="A7527" s="339">
        <v>104250</v>
      </c>
      <c r="B7527" s="340" t="s">
        <v>12114</v>
      </c>
      <c r="C7527" s="339" t="s">
        <v>5029</v>
      </c>
      <c r="D7527" s="341">
        <v>77.5</v>
      </c>
      <c r="E7527">
        <v>94.2</v>
      </c>
    </row>
    <row r="7528" spans="1:5">
      <c r="A7528" s="339">
        <v>87811</v>
      </c>
      <c r="B7528" s="340" t="s">
        <v>12115</v>
      </c>
      <c r="C7528" s="339" t="s">
        <v>5029</v>
      </c>
      <c r="D7528" s="341">
        <v>84.34</v>
      </c>
      <c r="E7528">
        <v>103.58</v>
      </c>
    </row>
    <row r="7529" spans="1:5">
      <c r="A7529" s="339">
        <v>104254</v>
      </c>
      <c r="B7529" s="340" t="s">
        <v>12116</v>
      </c>
      <c r="C7529" s="339" t="s">
        <v>5029</v>
      </c>
      <c r="D7529" s="341">
        <v>94.25</v>
      </c>
      <c r="E7529">
        <v>113.08</v>
      </c>
    </row>
    <row r="7530" spans="1:5">
      <c r="A7530" s="339">
        <v>87815</v>
      </c>
      <c r="B7530" s="340" t="s">
        <v>12117</v>
      </c>
      <c r="C7530" s="339" t="s">
        <v>5029</v>
      </c>
      <c r="D7530" s="341">
        <v>102.17</v>
      </c>
      <c r="E7530">
        <v>123.93</v>
      </c>
    </row>
    <row r="7531" spans="1:5">
      <c r="A7531" s="339">
        <v>104258</v>
      </c>
      <c r="B7531" s="340" t="s">
        <v>12118</v>
      </c>
      <c r="C7531" s="339" t="s">
        <v>5029</v>
      </c>
      <c r="D7531" s="341">
        <v>102.75</v>
      </c>
      <c r="E7531">
        <v>120.62</v>
      </c>
    </row>
    <row r="7532" spans="1:5">
      <c r="A7532" s="339">
        <v>87819</v>
      </c>
      <c r="B7532" s="340" t="s">
        <v>12119</v>
      </c>
      <c r="C7532" s="339" t="s">
        <v>5029</v>
      </c>
      <c r="D7532" s="341">
        <v>110.67</v>
      </c>
      <c r="E7532">
        <v>131.47</v>
      </c>
    </row>
    <row r="7533" spans="1:5">
      <c r="A7533" s="339">
        <v>104262</v>
      </c>
      <c r="B7533" s="340" t="s">
        <v>12120</v>
      </c>
      <c r="C7533" s="339" t="s">
        <v>5029</v>
      </c>
      <c r="D7533" s="341">
        <v>130.38</v>
      </c>
      <c r="E7533">
        <v>156.44</v>
      </c>
    </row>
    <row r="7534" spans="1:5">
      <c r="A7534" s="339">
        <v>87823</v>
      </c>
      <c r="B7534" s="340" t="s">
        <v>12121</v>
      </c>
      <c r="C7534" s="339" t="s">
        <v>5029</v>
      </c>
      <c r="D7534" s="341">
        <v>141.18</v>
      </c>
      <c r="E7534">
        <v>171.25</v>
      </c>
    </row>
    <row r="7535" spans="1:5">
      <c r="A7535" s="339">
        <v>87827</v>
      </c>
      <c r="B7535" s="340" t="s">
        <v>12122</v>
      </c>
      <c r="C7535" s="339" t="s">
        <v>5029</v>
      </c>
      <c r="D7535" s="341">
        <v>81.19</v>
      </c>
      <c r="E7535">
        <v>96.57</v>
      </c>
    </row>
    <row r="7536" spans="1:5">
      <c r="A7536" s="339">
        <v>87831</v>
      </c>
      <c r="B7536" s="340" t="s">
        <v>12123</v>
      </c>
      <c r="C7536" s="339" t="s">
        <v>5029</v>
      </c>
      <c r="D7536" s="341">
        <v>99.53</v>
      </c>
      <c r="E7536">
        <v>116.71</v>
      </c>
    </row>
    <row r="7537" spans="1:5">
      <c r="A7537" s="339">
        <v>104220</v>
      </c>
      <c r="B7537" s="340" t="s">
        <v>12124</v>
      </c>
      <c r="C7537" s="339" t="s">
        <v>5029</v>
      </c>
      <c r="D7537" s="341">
        <v>58.03</v>
      </c>
      <c r="E7537">
        <v>63.58</v>
      </c>
    </row>
    <row r="7538" spans="1:5">
      <c r="A7538" s="339">
        <v>104203</v>
      </c>
      <c r="B7538" s="340" t="s">
        <v>12125</v>
      </c>
      <c r="C7538" s="339" t="s">
        <v>5029</v>
      </c>
      <c r="D7538" s="341">
        <v>62.08</v>
      </c>
      <c r="E7538">
        <v>68.900000000000006</v>
      </c>
    </row>
    <row r="7539" spans="1:5">
      <c r="A7539" s="339">
        <v>104224</v>
      </c>
      <c r="B7539" s="340" t="s">
        <v>12126</v>
      </c>
      <c r="C7539" s="339" t="s">
        <v>5029</v>
      </c>
      <c r="D7539" s="341">
        <v>75.260000000000005</v>
      </c>
      <c r="E7539">
        <v>82.11</v>
      </c>
    </row>
    <row r="7540" spans="1:5">
      <c r="A7540" s="339">
        <v>104204</v>
      </c>
      <c r="B7540" s="340" t="s">
        <v>12127</v>
      </c>
      <c r="C7540" s="339" t="s">
        <v>5029</v>
      </c>
      <c r="D7540" s="341">
        <v>80.52</v>
      </c>
      <c r="E7540">
        <v>89.02</v>
      </c>
    </row>
    <row r="7541" spans="1:5">
      <c r="A7541" s="339">
        <v>104228</v>
      </c>
      <c r="B7541" s="340" t="s">
        <v>12128</v>
      </c>
      <c r="C7541" s="339" t="s">
        <v>5029</v>
      </c>
      <c r="D7541" s="341">
        <v>83.64</v>
      </c>
      <c r="E7541">
        <v>89.01</v>
      </c>
    </row>
    <row r="7542" spans="1:5">
      <c r="A7542" s="339">
        <v>104205</v>
      </c>
      <c r="B7542" s="340" t="s">
        <v>12129</v>
      </c>
      <c r="C7542" s="339" t="s">
        <v>5029</v>
      </c>
      <c r="D7542" s="341">
        <v>88.91</v>
      </c>
      <c r="E7542">
        <v>95.93</v>
      </c>
    </row>
    <row r="7543" spans="1:5">
      <c r="A7543" s="339">
        <v>104232</v>
      </c>
      <c r="B7543" s="340" t="s">
        <v>12130</v>
      </c>
      <c r="C7543" s="339" t="s">
        <v>5029</v>
      </c>
      <c r="D7543" s="341">
        <v>92.42</v>
      </c>
      <c r="E7543">
        <v>98.52</v>
      </c>
    </row>
    <row r="7544" spans="1:5">
      <c r="A7544" s="339">
        <v>104206</v>
      </c>
      <c r="B7544" s="340" t="s">
        <v>12131</v>
      </c>
      <c r="C7544" s="339" t="s">
        <v>5029</v>
      </c>
      <c r="D7544" s="341">
        <v>98.21</v>
      </c>
      <c r="E7544">
        <v>106.12</v>
      </c>
    </row>
    <row r="7545" spans="1:5">
      <c r="A7545" s="339">
        <v>104236</v>
      </c>
      <c r="B7545" s="340" t="s">
        <v>12132</v>
      </c>
      <c r="C7545" s="339" t="s">
        <v>5029</v>
      </c>
      <c r="D7545" s="341">
        <v>44.21</v>
      </c>
      <c r="E7545">
        <v>46.12</v>
      </c>
    </row>
    <row r="7546" spans="1:5">
      <c r="A7546" s="339">
        <v>104207</v>
      </c>
      <c r="B7546" s="340" t="s">
        <v>12133</v>
      </c>
      <c r="C7546" s="339" t="s">
        <v>5029</v>
      </c>
      <c r="D7546" s="341">
        <v>46.7</v>
      </c>
      <c r="E7546">
        <v>49.39</v>
      </c>
    </row>
    <row r="7547" spans="1:5">
      <c r="A7547" s="339">
        <v>104240</v>
      </c>
      <c r="B7547" s="340" t="s">
        <v>12134</v>
      </c>
      <c r="C7547" s="339" t="s">
        <v>5029</v>
      </c>
      <c r="D7547" s="341">
        <v>61</v>
      </c>
      <c r="E7547">
        <v>64.33</v>
      </c>
    </row>
    <row r="7548" spans="1:5">
      <c r="A7548" s="339">
        <v>104208</v>
      </c>
      <c r="B7548" s="340" t="s">
        <v>12135</v>
      </c>
      <c r="C7548" s="339" t="s">
        <v>5029</v>
      </c>
      <c r="D7548" s="341">
        <v>64.59</v>
      </c>
      <c r="E7548">
        <v>69.040000000000006</v>
      </c>
    </row>
    <row r="7549" spans="1:5">
      <c r="A7549" s="339">
        <v>104244</v>
      </c>
      <c r="B7549" s="340" t="s">
        <v>12136</v>
      </c>
      <c r="C7549" s="339" t="s">
        <v>5029</v>
      </c>
      <c r="D7549" s="341">
        <v>68.88</v>
      </c>
      <c r="E7549">
        <v>70.83</v>
      </c>
    </row>
    <row r="7550" spans="1:5">
      <c r="A7550" s="339">
        <v>104209</v>
      </c>
      <c r="B7550" s="340" t="s">
        <v>12137</v>
      </c>
      <c r="C7550" s="339" t="s">
        <v>5029</v>
      </c>
      <c r="D7550" s="341">
        <v>72.47</v>
      </c>
      <c r="E7550">
        <v>75.540000000000006</v>
      </c>
    </row>
    <row r="7551" spans="1:5">
      <c r="A7551" s="339">
        <v>104248</v>
      </c>
      <c r="B7551" s="340" t="s">
        <v>12138</v>
      </c>
      <c r="C7551" s="339" t="s">
        <v>5029</v>
      </c>
      <c r="D7551" s="341">
        <v>72.14</v>
      </c>
      <c r="E7551">
        <v>73.180000000000007</v>
      </c>
    </row>
    <row r="7552" spans="1:5">
      <c r="A7552" s="339">
        <v>104210</v>
      </c>
      <c r="B7552" s="340" t="s">
        <v>12139</v>
      </c>
      <c r="C7552" s="339" t="s">
        <v>5029</v>
      </c>
      <c r="D7552" s="341">
        <v>75.599999999999994</v>
      </c>
      <c r="E7552">
        <v>77.73</v>
      </c>
    </row>
    <row r="7553" spans="1:5">
      <c r="A7553" s="339">
        <v>104252</v>
      </c>
      <c r="B7553" s="340" t="s">
        <v>12140</v>
      </c>
      <c r="C7553" s="339" t="s">
        <v>5029</v>
      </c>
      <c r="D7553" s="341">
        <v>79.38</v>
      </c>
      <c r="E7553">
        <v>93.06</v>
      </c>
    </row>
    <row r="7554" spans="1:5">
      <c r="A7554" s="339">
        <v>104211</v>
      </c>
      <c r="B7554" s="340" t="s">
        <v>12141</v>
      </c>
      <c r="C7554" s="339" t="s">
        <v>5029</v>
      </c>
      <c r="D7554" s="341">
        <v>86.66</v>
      </c>
      <c r="E7554">
        <v>102.64</v>
      </c>
    </row>
    <row r="7555" spans="1:5">
      <c r="A7555" s="339">
        <v>104212</v>
      </c>
      <c r="B7555" s="340" t="s">
        <v>12142</v>
      </c>
      <c r="C7555" s="339" t="s">
        <v>5029</v>
      </c>
      <c r="D7555" s="341">
        <v>104.61</v>
      </c>
      <c r="E7555">
        <v>122.37</v>
      </c>
    </row>
    <row r="7556" spans="1:5">
      <c r="A7556" s="339">
        <v>104213</v>
      </c>
      <c r="B7556" s="340" t="s">
        <v>12143</v>
      </c>
      <c r="C7556" s="339" t="s">
        <v>5029</v>
      </c>
      <c r="D7556" s="341">
        <v>112.49</v>
      </c>
      <c r="E7556">
        <v>128.87</v>
      </c>
    </row>
    <row r="7557" spans="1:5">
      <c r="A7557" s="339">
        <v>104214</v>
      </c>
      <c r="B7557" s="340" t="s">
        <v>12144</v>
      </c>
      <c r="C7557" s="339" t="s">
        <v>5029</v>
      </c>
      <c r="D7557" s="341">
        <v>133.68</v>
      </c>
      <c r="E7557">
        <v>154.76</v>
      </c>
    </row>
    <row r="7558" spans="1:5">
      <c r="A7558" s="339">
        <v>104215</v>
      </c>
      <c r="B7558" s="340" t="s">
        <v>12145</v>
      </c>
      <c r="C7558" s="339" t="s">
        <v>5029</v>
      </c>
      <c r="D7558" s="341">
        <v>82.08</v>
      </c>
      <c r="E7558">
        <v>94.19</v>
      </c>
    </row>
    <row r="7559" spans="1:5">
      <c r="A7559" s="339">
        <v>104216</v>
      </c>
      <c r="B7559" s="340" t="s">
        <v>12146</v>
      </c>
      <c r="C7559" s="339" t="s">
        <v>5029</v>
      </c>
      <c r="D7559" s="341">
        <v>100.1</v>
      </c>
      <c r="E7559">
        <v>113.21</v>
      </c>
    </row>
    <row r="7560" spans="1:5">
      <c r="A7560" s="339">
        <v>104217</v>
      </c>
      <c r="B7560" s="340" t="s">
        <v>12147</v>
      </c>
      <c r="C7560" s="339" t="s">
        <v>5029</v>
      </c>
      <c r="D7560" s="341">
        <v>53.99</v>
      </c>
      <c r="E7560">
        <v>60.38</v>
      </c>
    </row>
    <row r="7561" spans="1:5">
      <c r="A7561" s="339">
        <v>104221</v>
      </c>
      <c r="B7561" s="340" t="s">
        <v>12148</v>
      </c>
      <c r="C7561" s="339" t="s">
        <v>5029</v>
      </c>
      <c r="D7561" s="341">
        <v>69.86</v>
      </c>
      <c r="E7561">
        <v>77.77</v>
      </c>
    </row>
    <row r="7562" spans="1:5">
      <c r="A7562" s="339">
        <v>104225</v>
      </c>
      <c r="B7562" s="340" t="s">
        <v>12149</v>
      </c>
      <c r="C7562" s="339" t="s">
        <v>5029</v>
      </c>
      <c r="D7562" s="341">
        <v>77.52</v>
      </c>
      <c r="E7562">
        <v>83.9</v>
      </c>
    </row>
    <row r="7563" spans="1:5">
      <c r="A7563" s="339">
        <v>104229</v>
      </c>
      <c r="B7563" s="340" t="s">
        <v>12150</v>
      </c>
      <c r="C7563" s="339" t="s">
        <v>5029</v>
      </c>
      <c r="D7563" s="341">
        <v>90.7</v>
      </c>
      <c r="E7563">
        <v>99.81</v>
      </c>
    </row>
    <row r="7564" spans="1:5">
      <c r="A7564" s="339">
        <v>104233</v>
      </c>
      <c r="B7564" s="340" t="s">
        <v>12151</v>
      </c>
      <c r="C7564" s="339" t="s">
        <v>5029</v>
      </c>
      <c r="D7564" s="341">
        <v>41.14</v>
      </c>
      <c r="E7564">
        <v>43.53</v>
      </c>
    </row>
    <row r="7565" spans="1:5">
      <c r="A7565" s="339">
        <v>104237</v>
      </c>
      <c r="B7565" s="340" t="s">
        <v>12152</v>
      </c>
      <c r="C7565" s="339" t="s">
        <v>5029</v>
      </c>
      <c r="D7565" s="341">
        <v>56.57</v>
      </c>
      <c r="E7565">
        <v>60.59</v>
      </c>
    </row>
    <row r="7566" spans="1:5">
      <c r="A7566" s="339">
        <v>104241</v>
      </c>
      <c r="B7566" s="340" t="s">
        <v>12153</v>
      </c>
      <c r="C7566" s="339" t="s">
        <v>5029</v>
      </c>
      <c r="D7566" s="341">
        <v>63.73</v>
      </c>
      <c r="E7566">
        <v>66.319999999999993</v>
      </c>
    </row>
    <row r="7567" spans="1:5">
      <c r="A7567" s="339">
        <v>104245</v>
      </c>
      <c r="B7567" s="340" t="s">
        <v>12154</v>
      </c>
      <c r="C7567" s="339" t="s">
        <v>5029</v>
      </c>
      <c r="D7567" s="341">
        <v>69.650000000000006</v>
      </c>
      <c r="E7567">
        <v>72.39</v>
      </c>
    </row>
    <row r="7568" spans="1:5">
      <c r="A7568" s="339">
        <v>104249</v>
      </c>
      <c r="B7568" s="340" t="s">
        <v>12155</v>
      </c>
      <c r="C7568" s="339" t="s">
        <v>5029</v>
      </c>
      <c r="D7568" s="341">
        <v>73.58</v>
      </c>
      <c r="E7568">
        <v>88.88</v>
      </c>
    </row>
    <row r="7569" spans="1:5">
      <c r="A7569" s="339">
        <v>104253</v>
      </c>
      <c r="B7569" s="340" t="s">
        <v>12156</v>
      </c>
      <c r="C7569" s="339" t="s">
        <v>5029</v>
      </c>
      <c r="D7569" s="341">
        <v>89</v>
      </c>
      <c r="E7569">
        <v>105.94</v>
      </c>
    </row>
    <row r="7570" spans="1:5">
      <c r="A7570" s="339">
        <v>104256</v>
      </c>
      <c r="B7570" s="340" t="s">
        <v>12157</v>
      </c>
      <c r="C7570" s="339" t="s">
        <v>5029</v>
      </c>
      <c r="D7570" s="341">
        <v>96.16</v>
      </c>
      <c r="E7570">
        <v>111.28</v>
      </c>
    </row>
    <row r="7571" spans="1:5">
      <c r="A7571" s="339">
        <v>104260</v>
      </c>
      <c r="B7571" s="340" t="s">
        <v>12158</v>
      </c>
      <c r="C7571" s="339" t="s">
        <v>5029</v>
      </c>
      <c r="D7571" s="341">
        <v>104.04</v>
      </c>
      <c r="E7571">
        <v>117.78</v>
      </c>
    </row>
    <row r="7572" spans="1:5">
      <c r="A7572" s="339">
        <v>104264</v>
      </c>
      <c r="B7572" s="340" t="s">
        <v>12159</v>
      </c>
      <c r="C7572" s="339" t="s">
        <v>5029</v>
      </c>
      <c r="D7572" s="341">
        <v>123.26</v>
      </c>
      <c r="E7572">
        <v>141.09</v>
      </c>
    </row>
    <row r="7573" spans="1:5">
      <c r="A7573" s="339">
        <v>87792</v>
      </c>
      <c r="B7573" s="340" t="s">
        <v>238</v>
      </c>
      <c r="C7573" s="339" t="s">
        <v>5029</v>
      </c>
      <c r="D7573" s="341">
        <v>43.39</v>
      </c>
      <c r="E7573">
        <v>46.62</v>
      </c>
    </row>
    <row r="7574" spans="1:5">
      <c r="A7574" s="339">
        <v>87797</v>
      </c>
      <c r="B7574" s="340" t="s">
        <v>12160</v>
      </c>
      <c r="C7574" s="339" t="s">
        <v>5029</v>
      </c>
      <c r="D7574" s="341">
        <v>59.89</v>
      </c>
      <c r="E7574">
        <v>65.150000000000006</v>
      </c>
    </row>
    <row r="7575" spans="1:5">
      <c r="A7575" s="339">
        <v>87801</v>
      </c>
      <c r="B7575" s="340" t="s">
        <v>12161</v>
      </c>
      <c r="C7575" s="339" t="s">
        <v>5029</v>
      </c>
      <c r="D7575" s="341">
        <v>67.05</v>
      </c>
      <c r="E7575">
        <v>70.88</v>
      </c>
    </row>
    <row r="7576" spans="1:5">
      <c r="A7576" s="339">
        <v>87805</v>
      </c>
      <c r="B7576" s="340" t="s">
        <v>12162</v>
      </c>
      <c r="C7576" s="339" t="s">
        <v>5029</v>
      </c>
      <c r="D7576" s="341">
        <v>73.319999999999993</v>
      </c>
      <c r="E7576">
        <v>77.42</v>
      </c>
    </row>
    <row r="7577" spans="1:5">
      <c r="A7577" s="339">
        <v>87775</v>
      </c>
      <c r="B7577" s="340" t="s">
        <v>12163</v>
      </c>
      <c r="C7577" s="339" t="s">
        <v>5029</v>
      </c>
      <c r="D7577" s="341">
        <v>57.8</v>
      </c>
      <c r="E7577">
        <v>65.61</v>
      </c>
    </row>
    <row r="7578" spans="1:5">
      <c r="A7578" s="339">
        <v>87779</v>
      </c>
      <c r="B7578" s="340" t="s">
        <v>12164</v>
      </c>
      <c r="C7578" s="339" t="s">
        <v>5029</v>
      </c>
      <c r="D7578" s="341">
        <v>74.75</v>
      </c>
      <c r="E7578">
        <v>84.47</v>
      </c>
    </row>
    <row r="7579" spans="1:5">
      <c r="A7579" s="339">
        <v>87784</v>
      </c>
      <c r="B7579" s="340" t="s">
        <v>12165</v>
      </c>
      <c r="C7579" s="339" t="s">
        <v>5029</v>
      </c>
      <c r="D7579" s="341">
        <v>82.41</v>
      </c>
      <c r="E7579">
        <v>90.6</v>
      </c>
    </row>
    <row r="7580" spans="1:5">
      <c r="A7580" s="339">
        <v>87788</v>
      </c>
      <c r="B7580" s="340" t="s">
        <v>12166</v>
      </c>
      <c r="C7580" s="339" t="s">
        <v>5029</v>
      </c>
      <c r="D7580" s="341">
        <v>96.77</v>
      </c>
      <c r="E7580">
        <v>108.11</v>
      </c>
    </row>
    <row r="7581" spans="1:5">
      <c r="A7581" s="339">
        <v>87809</v>
      </c>
      <c r="B7581" s="340" t="s">
        <v>12167</v>
      </c>
      <c r="C7581" s="339" t="s">
        <v>5029</v>
      </c>
      <c r="D7581" s="341">
        <v>80.42</v>
      </c>
      <c r="E7581">
        <v>98.26</v>
      </c>
    </row>
    <row r="7582" spans="1:5">
      <c r="A7582" s="339">
        <v>87813</v>
      </c>
      <c r="B7582" s="340" t="s">
        <v>12168</v>
      </c>
      <c r="C7582" s="339" t="s">
        <v>5029</v>
      </c>
      <c r="D7582" s="341">
        <v>96.92</v>
      </c>
      <c r="E7582">
        <v>116.79</v>
      </c>
    </row>
    <row r="7583" spans="1:5">
      <c r="A7583" s="339">
        <v>104257</v>
      </c>
      <c r="B7583" s="340" t="s">
        <v>12169</v>
      </c>
      <c r="C7583" s="339" t="s">
        <v>5029</v>
      </c>
      <c r="D7583" s="341">
        <v>96.16</v>
      </c>
      <c r="E7583">
        <v>111.67</v>
      </c>
    </row>
    <row r="7584" spans="1:5">
      <c r="A7584" s="339">
        <v>87817</v>
      </c>
      <c r="B7584" s="340" t="s">
        <v>12170</v>
      </c>
      <c r="C7584" s="339" t="s">
        <v>5029</v>
      </c>
      <c r="D7584" s="341">
        <v>104.08</v>
      </c>
      <c r="E7584">
        <v>122.52</v>
      </c>
    </row>
    <row r="7585" spans="1:5">
      <c r="A7585" s="339">
        <v>104261</v>
      </c>
      <c r="B7585" s="340" t="s">
        <v>12171</v>
      </c>
      <c r="C7585" s="339" t="s">
        <v>5029</v>
      </c>
      <c r="D7585" s="341">
        <v>123.12</v>
      </c>
      <c r="E7585">
        <v>146.57</v>
      </c>
    </row>
    <row r="7586" spans="1:5">
      <c r="A7586" s="339">
        <v>87821</v>
      </c>
      <c r="B7586" s="340" t="s">
        <v>12172</v>
      </c>
      <c r="C7586" s="339" t="s">
        <v>5029</v>
      </c>
      <c r="D7586" s="341">
        <v>133.91999999999999</v>
      </c>
      <c r="E7586">
        <v>161.38</v>
      </c>
    </row>
    <row r="7587" spans="1:5">
      <c r="A7587" s="339">
        <v>87825</v>
      </c>
      <c r="B7587" s="340" t="s">
        <v>12173</v>
      </c>
      <c r="C7587" s="339" t="s">
        <v>5029</v>
      </c>
      <c r="D7587" s="341">
        <v>76.400000000000006</v>
      </c>
      <c r="E7587">
        <v>90.05</v>
      </c>
    </row>
    <row r="7588" spans="1:5">
      <c r="A7588" s="339">
        <v>87829</v>
      </c>
      <c r="B7588" s="340" t="s">
        <v>12174</v>
      </c>
      <c r="C7588" s="339" t="s">
        <v>5029</v>
      </c>
      <c r="D7588" s="341">
        <v>93.1</v>
      </c>
      <c r="E7588">
        <v>107.97</v>
      </c>
    </row>
    <row r="7589" spans="1:5">
      <c r="A7589" s="339">
        <v>87557</v>
      </c>
      <c r="B7589" s="340" t="s">
        <v>12175</v>
      </c>
      <c r="C7589" s="339" t="s">
        <v>5029</v>
      </c>
      <c r="D7589" s="341">
        <v>54.54</v>
      </c>
      <c r="E7589">
        <v>47.32</v>
      </c>
    </row>
    <row r="7590" spans="1:5">
      <c r="A7590" s="339">
        <v>87539</v>
      </c>
      <c r="B7590" s="340" t="s">
        <v>12176</v>
      </c>
      <c r="C7590" s="339" t="s">
        <v>5029</v>
      </c>
      <c r="D7590" s="341">
        <v>83.21</v>
      </c>
      <c r="E7590">
        <v>71.180000000000007</v>
      </c>
    </row>
    <row r="7591" spans="1:5">
      <c r="A7591" s="339">
        <v>104972</v>
      </c>
      <c r="B7591" s="340" t="s">
        <v>12177</v>
      </c>
      <c r="C7591" s="339" t="s">
        <v>5029</v>
      </c>
      <c r="D7591" s="341">
        <v>37.01</v>
      </c>
      <c r="E7591">
        <v>42.26</v>
      </c>
    </row>
    <row r="7592" spans="1:5">
      <c r="A7592" s="339">
        <v>104954</v>
      </c>
      <c r="B7592" s="340" t="s">
        <v>12178</v>
      </c>
      <c r="C7592" s="339" t="s">
        <v>5029</v>
      </c>
      <c r="D7592" s="341">
        <v>51.9</v>
      </c>
      <c r="E7592">
        <v>58.01</v>
      </c>
    </row>
    <row r="7593" spans="1:5">
      <c r="A7593" s="339">
        <v>104976</v>
      </c>
      <c r="B7593" s="340" t="s">
        <v>12179</v>
      </c>
      <c r="C7593" s="339" t="s">
        <v>5029</v>
      </c>
      <c r="D7593" s="341">
        <v>33.090000000000003</v>
      </c>
      <c r="E7593">
        <v>36.979999999999997</v>
      </c>
    </row>
    <row r="7594" spans="1:5">
      <c r="A7594" s="339">
        <v>104966</v>
      </c>
      <c r="B7594" s="340" t="s">
        <v>12180</v>
      </c>
      <c r="C7594" s="339" t="s">
        <v>5029</v>
      </c>
      <c r="D7594" s="341">
        <v>47.96</v>
      </c>
      <c r="E7594">
        <v>52.73</v>
      </c>
    </row>
    <row r="7595" spans="1:5">
      <c r="A7595" s="339">
        <v>104968</v>
      </c>
      <c r="B7595" s="340" t="s">
        <v>12181</v>
      </c>
      <c r="C7595" s="339" t="s">
        <v>5029</v>
      </c>
      <c r="D7595" s="341">
        <v>43.61</v>
      </c>
      <c r="E7595">
        <v>51.13</v>
      </c>
    </row>
    <row r="7596" spans="1:5">
      <c r="A7596" s="339">
        <v>104962</v>
      </c>
      <c r="B7596" s="340" t="s">
        <v>12182</v>
      </c>
      <c r="C7596" s="339" t="s">
        <v>5029</v>
      </c>
      <c r="D7596" s="341">
        <v>58.48</v>
      </c>
      <c r="E7596">
        <v>66.87</v>
      </c>
    </row>
    <row r="7597" spans="1:5">
      <c r="A7597" s="339">
        <v>87550</v>
      </c>
      <c r="B7597" s="340" t="s">
        <v>12183</v>
      </c>
      <c r="C7597" s="339" t="s">
        <v>5029</v>
      </c>
      <c r="D7597" s="341">
        <v>29.73</v>
      </c>
      <c r="E7597">
        <v>32.46</v>
      </c>
    </row>
    <row r="7598" spans="1:5">
      <c r="A7598" s="339">
        <v>87532</v>
      </c>
      <c r="B7598" s="340" t="s">
        <v>12184</v>
      </c>
      <c r="C7598" s="339" t="s">
        <v>5029</v>
      </c>
      <c r="D7598" s="341">
        <v>42.65</v>
      </c>
      <c r="E7598">
        <v>45.56</v>
      </c>
    </row>
    <row r="7599" spans="1:5">
      <c r="A7599" s="339">
        <v>87554</v>
      </c>
      <c r="B7599" s="340" t="s">
        <v>12185</v>
      </c>
      <c r="C7599" s="339" t="s">
        <v>5029</v>
      </c>
      <c r="D7599" s="341">
        <v>27.19</v>
      </c>
      <c r="E7599">
        <v>29.05</v>
      </c>
    </row>
    <row r="7600" spans="1:5">
      <c r="A7600" s="339">
        <v>87536</v>
      </c>
      <c r="B7600" s="340" t="s">
        <v>12186</v>
      </c>
      <c r="C7600" s="339" t="s">
        <v>5029</v>
      </c>
      <c r="D7600" s="341">
        <v>40.11</v>
      </c>
      <c r="E7600">
        <v>42.16</v>
      </c>
    </row>
    <row r="7601" spans="1:5">
      <c r="A7601" s="339">
        <v>87528</v>
      </c>
      <c r="B7601" s="340" t="s">
        <v>12187</v>
      </c>
      <c r="C7601" s="339" t="s">
        <v>5029</v>
      </c>
      <c r="D7601" s="341">
        <v>46.89</v>
      </c>
      <c r="E7601">
        <v>51.28</v>
      </c>
    </row>
    <row r="7602" spans="1:5">
      <c r="A7602" s="339">
        <v>87546</v>
      </c>
      <c r="B7602" s="340" t="s">
        <v>12188</v>
      </c>
      <c r="C7602" s="339" t="s">
        <v>5029</v>
      </c>
      <c r="D7602" s="341">
        <v>33.99</v>
      </c>
      <c r="E7602">
        <v>38.18</v>
      </c>
    </row>
    <row r="7603" spans="1:5">
      <c r="A7603" s="339">
        <v>104971</v>
      </c>
      <c r="B7603" s="340" t="s">
        <v>12189</v>
      </c>
      <c r="C7603" s="339" t="s">
        <v>5029</v>
      </c>
      <c r="D7603" s="341">
        <v>34.409999999999997</v>
      </c>
      <c r="E7603">
        <v>38.74</v>
      </c>
    </row>
    <row r="7604" spans="1:5">
      <c r="A7604" s="339">
        <v>104965</v>
      </c>
      <c r="B7604" s="340" t="s">
        <v>12190</v>
      </c>
      <c r="C7604" s="339" t="s">
        <v>5029</v>
      </c>
      <c r="D7604" s="341">
        <v>47.84</v>
      </c>
      <c r="E7604">
        <v>52.49</v>
      </c>
    </row>
    <row r="7605" spans="1:5">
      <c r="A7605" s="339">
        <v>104975</v>
      </c>
      <c r="B7605" s="340" t="s">
        <v>12191</v>
      </c>
      <c r="C7605" s="339" t="s">
        <v>5029</v>
      </c>
      <c r="D7605" s="341">
        <v>30.49</v>
      </c>
      <c r="E7605">
        <v>33.46</v>
      </c>
    </row>
    <row r="7606" spans="1:5">
      <c r="A7606" s="339">
        <v>104957</v>
      </c>
      <c r="B7606" s="340" t="s">
        <v>12192</v>
      </c>
      <c r="C7606" s="339" t="s">
        <v>5029</v>
      </c>
      <c r="D7606" s="341">
        <v>43.9</v>
      </c>
      <c r="E7606">
        <v>47.21</v>
      </c>
    </row>
    <row r="7607" spans="1:5">
      <c r="A7607" s="339">
        <v>104967</v>
      </c>
      <c r="B7607" s="340" t="s">
        <v>12193</v>
      </c>
      <c r="C7607" s="339" t="s">
        <v>5029</v>
      </c>
      <c r="D7607" s="341">
        <v>41.01</v>
      </c>
      <c r="E7607">
        <v>47.61</v>
      </c>
    </row>
    <row r="7608" spans="1:5">
      <c r="A7608" s="339">
        <v>104961</v>
      </c>
      <c r="B7608" s="340" t="s">
        <v>12194</v>
      </c>
      <c r="C7608" s="339" t="s">
        <v>5029</v>
      </c>
      <c r="D7608" s="341">
        <v>54.42</v>
      </c>
      <c r="E7608">
        <v>61.35</v>
      </c>
    </row>
    <row r="7609" spans="1:5">
      <c r="A7609" s="339">
        <v>87549</v>
      </c>
      <c r="B7609" s="340" t="s">
        <v>12195</v>
      </c>
      <c r="C7609" s="339" t="s">
        <v>5029</v>
      </c>
      <c r="D7609" s="341">
        <v>27.13</v>
      </c>
      <c r="E7609">
        <v>28.94</v>
      </c>
    </row>
    <row r="7610" spans="1:5">
      <c r="A7610" s="339">
        <v>87531</v>
      </c>
      <c r="B7610" s="340" t="s">
        <v>12196</v>
      </c>
      <c r="C7610" s="339" t="s">
        <v>5029</v>
      </c>
      <c r="D7610" s="341">
        <v>38.590000000000003</v>
      </c>
      <c r="E7610">
        <v>40.04</v>
      </c>
    </row>
    <row r="7611" spans="1:5">
      <c r="A7611" s="339">
        <v>87553</v>
      </c>
      <c r="B7611" s="340" t="s">
        <v>12197</v>
      </c>
      <c r="C7611" s="339" t="s">
        <v>5029</v>
      </c>
      <c r="D7611" s="341">
        <v>24.59</v>
      </c>
      <c r="E7611">
        <v>25.53</v>
      </c>
    </row>
    <row r="7612" spans="1:5">
      <c r="A7612" s="339">
        <v>87535</v>
      </c>
      <c r="B7612" s="340" t="s">
        <v>12198</v>
      </c>
      <c r="C7612" s="339" t="s">
        <v>5029</v>
      </c>
      <c r="D7612" s="341">
        <v>36.049999999999997</v>
      </c>
      <c r="E7612">
        <v>36.64</v>
      </c>
    </row>
    <row r="7613" spans="1:5">
      <c r="A7613" s="339">
        <v>87527</v>
      </c>
      <c r="B7613" s="340" t="s">
        <v>12199</v>
      </c>
      <c r="C7613" s="339" t="s">
        <v>5029</v>
      </c>
      <c r="D7613" s="341">
        <v>42.83</v>
      </c>
      <c r="E7613">
        <v>45.76</v>
      </c>
    </row>
    <row r="7614" spans="1:5">
      <c r="A7614" s="339">
        <v>87545</v>
      </c>
      <c r="B7614" s="340" t="s">
        <v>12200</v>
      </c>
      <c r="C7614" s="339" t="s">
        <v>5029</v>
      </c>
      <c r="D7614" s="341">
        <v>31.39</v>
      </c>
      <c r="E7614">
        <v>34.659999999999997</v>
      </c>
    </row>
    <row r="7615" spans="1:5">
      <c r="A7615" s="339">
        <v>104960</v>
      </c>
      <c r="B7615" s="340" t="s">
        <v>12201</v>
      </c>
      <c r="C7615" s="339" t="s">
        <v>5029</v>
      </c>
      <c r="D7615" s="341">
        <v>53.03</v>
      </c>
      <c r="E7615">
        <v>45.34</v>
      </c>
    </row>
    <row r="7616" spans="1:5">
      <c r="A7616" s="339">
        <v>87561</v>
      </c>
      <c r="B7616" s="340" t="s">
        <v>12202</v>
      </c>
      <c r="C7616" s="339" t="s">
        <v>5029</v>
      </c>
      <c r="D7616" s="341">
        <v>53.99</v>
      </c>
      <c r="E7616">
        <v>46.59</v>
      </c>
    </row>
    <row r="7617" spans="1:5">
      <c r="A7617" s="339">
        <v>104953</v>
      </c>
      <c r="B7617" s="340" t="s">
        <v>12203</v>
      </c>
      <c r="C7617" s="339" t="s">
        <v>5029</v>
      </c>
      <c r="D7617" s="341">
        <v>81.7</v>
      </c>
      <c r="E7617">
        <v>69.19</v>
      </c>
    </row>
    <row r="7618" spans="1:5">
      <c r="A7618" s="339">
        <v>87543</v>
      </c>
      <c r="B7618" s="340" t="s">
        <v>12204</v>
      </c>
      <c r="C7618" s="339" t="s">
        <v>5029</v>
      </c>
      <c r="D7618" s="341">
        <v>30.99</v>
      </c>
      <c r="E7618">
        <v>27.67</v>
      </c>
    </row>
    <row r="7619" spans="1:5">
      <c r="A7619" s="339">
        <v>104959</v>
      </c>
      <c r="B7619" s="340" t="s">
        <v>12205</v>
      </c>
      <c r="C7619" s="339" t="s">
        <v>5029</v>
      </c>
      <c r="D7619" s="341">
        <v>27.83</v>
      </c>
      <c r="E7619">
        <v>29.9</v>
      </c>
    </row>
    <row r="7620" spans="1:5">
      <c r="A7620" s="339">
        <v>104958</v>
      </c>
      <c r="B7620" s="340" t="s">
        <v>12206</v>
      </c>
      <c r="C7620" s="339" t="s">
        <v>5029</v>
      </c>
      <c r="D7620" s="341">
        <v>25.23</v>
      </c>
      <c r="E7620">
        <v>26.38</v>
      </c>
    </row>
    <row r="7621" spans="1:5">
      <c r="A7621" s="339">
        <v>104970</v>
      </c>
      <c r="B7621" s="340" t="s">
        <v>12207</v>
      </c>
      <c r="C7621" s="339" t="s">
        <v>5029</v>
      </c>
      <c r="D7621" s="341">
        <v>38.92</v>
      </c>
      <c r="E7621">
        <v>44.82</v>
      </c>
    </row>
    <row r="7622" spans="1:5">
      <c r="A7622" s="339">
        <v>104964</v>
      </c>
      <c r="B7622" s="340" t="s">
        <v>12208</v>
      </c>
      <c r="C7622" s="339" t="s">
        <v>5029</v>
      </c>
      <c r="D7622" s="341">
        <v>53.8</v>
      </c>
      <c r="E7622">
        <v>60.57</v>
      </c>
    </row>
    <row r="7623" spans="1:5">
      <c r="A7623" s="339">
        <v>104956</v>
      </c>
      <c r="B7623" s="340" t="s">
        <v>12209</v>
      </c>
      <c r="C7623" s="339" t="s">
        <v>5029</v>
      </c>
      <c r="D7623" s="341">
        <v>48.94</v>
      </c>
      <c r="E7623">
        <v>54.05</v>
      </c>
    </row>
    <row r="7624" spans="1:5">
      <c r="A7624" s="339">
        <v>104974</v>
      </c>
      <c r="B7624" s="340" t="s">
        <v>12210</v>
      </c>
      <c r="C7624" s="339" t="s">
        <v>5029</v>
      </c>
      <c r="D7624" s="341">
        <v>34.07</v>
      </c>
      <c r="E7624">
        <v>38.299999999999997</v>
      </c>
    </row>
    <row r="7625" spans="1:5">
      <c r="A7625" s="339">
        <v>87548</v>
      </c>
      <c r="B7625" s="340" t="s">
        <v>12211</v>
      </c>
      <c r="C7625" s="339" t="s">
        <v>5029</v>
      </c>
      <c r="D7625" s="341">
        <v>30.96</v>
      </c>
      <c r="E7625">
        <v>34.11</v>
      </c>
    </row>
    <row r="7626" spans="1:5">
      <c r="A7626" s="339">
        <v>87530</v>
      </c>
      <c r="B7626" s="340" t="s">
        <v>12212</v>
      </c>
      <c r="C7626" s="339" t="s">
        <v>5029</v>
      </c>
      <c r="D7626" s="341">
        <v>43.87</v>
      </c>
      <c r="E7626">
        <v>47.22</v>
      </c>
    </row>
    <row r="7627" spans="1:5">
      <c r="A7627" s="339">
        <v>104952</v>
      </c>
      <c r="B7627" s="340" t="s">
        <v>12213</v>
      </c>
      <c r="C7627" s="339" t="s">
        <v>5029</v>
      </c>
      <c r="D7627" s="341">
        <v>40.75</v>
      </c>
      <c r="E7627">
        <v>43.02</v>
      </c>
    </row>
    <row r="7628" spans="1:5">
      <c r="A7628" s="339">
        <v>104969</v>
      </c>
      <c r="B7628" s="340" t="s">
        <v>12214</v>
      </c>
      <c r="C7628" s="339" t="s">
        <v>5029</v>
      </c>
      <c r="D7628" s="341">
        <v>36.32</v>
      </c>
      <c r="E7628">
        <v>41.3</v>
      </c>
    </row>
    <row r="7629" spans="1:5">
      <c r="A7629" s="339">
        <v>104963</v>
      </c>
      <c r="B7629" s="340" t="s">
        <v>12215</v>
      </c>
      <c r="C7629" s="339" t="s">
        <v>5029</v>
      </c>
      <c r="D7629" s="341">
        <v>49.74</v>
      </c>
      <c r="E7629">
        <v>55.05</v>
      </c>
    </row>
    <row r="7630" spans="1:5">
      <c r="A7630" s="339">
        <v>104955</v>
      </c>
      <c r="B7630" s="340" t="s">
        <v>12216</v>
      </c>
      <c r="C7630" s="339" t="s">
        <v>5029</v>
      </c>
      <c r="D7630" s="341">
        <v>44.88</v>
      </c>
      <c r="E7630">
        <v>48.53</v>
      </c>
    </row>
    <row r="7631" spans="1:5">
      <c r="A7631" s="339">
        <v>104973</v>
      </c>
      <c r="B7631" s="340" t="s">
        <v>12217</v>
      </c>
      <c r="C7631" s="339" t="s">
        <v>5029</v>
      </c>
      <c r="D7631" s="341">
        <v>31.47</v>
      </c>
      <c r="E7631">
        <v>34.78</v>
      </c>
    </row>
    <row r="7632" spans="1:5">
      <c r="A7632" s="339">
        <v>87547</v>
      </c>
      <c r="B7632" s="340" t="s">
        <v>12218</v>
      </c>
      <c r="C7632" s="339" t="s">
        <v>5029</v>
      </c>
      <c r="D7632" s="341">
        <v>28.36</v>
      </c>
      <c r="E7632">
        <v>30.59</v>
      </c>
    </row>
    <row r="7633" spans="1:5">
      <c r="A7633" s="339">
        <v>87529</v>
      </c>
      <c r="B7633" s="340" t="s">
        <v>12219</v>
      </c>
      <c r="C7633" s="339" t="s">
        <v>5029</v>
      </c>
      <c r="D7633" s="341">
        <v>39.81</v>
      </c>
      <c r="E7633">
        <v>41.7</v>
      </c>
    </row>
    <row r="7634" spans="1:5">
      <c r="A7634" s="339">
        <v>104951</v>
      </c>
      <c r="B7634" s="340" t="s">
        <v>12220</v>
      </c>
      <c r="C7634" s="339" t="s">
        <v>5029</v>
      </c>
      <c r="D7634" s="341">
        <v>36.69</v>
      </c>
      <c r="E7634">
        <v>37.5</v>
      </c>
    </row>
    <row r="7635" spans="1:5">
      <c r="A7635" s="339">
        <v>104978</v>
      </c>
      <c r="B7635" s="340" t="s">
        <v>12221</v>
      </c>
      <c r="C7635" s="339" t="s">
        <v>5029</v>
      </c>
      <c r="D7635" s="341">
        <v>38.72</v>
      </c>
      <c r="E7635">
        <v>44.53</v>
      </c>
    </row>
    <row r="7636" spans="1:5">
      <c r="A7636" s="339">
        <v>104977</v>
      </c>
      <c r="B7636" s="340" t="s">
        <v>12222</v>
      </c>
      <c r="C7636" s="339" t="s">
        <v>5029</v>
      </c>
      <c r="D7636" s="341">
        <v>51.97</v>
      </c>
      <c r="E7636">
        <v>58.05</v>
      </c>
    </row>
    <row r="7637" spans="1:5">
      <c r="A7637" s="339">
        <v>90408</v>
      </c>
      <c r="B7637" s="340" t="s">
        <v>12223</v>
      </c>
      <c r="C7637" s="339" t="s">
        <v>5029</v>
      </c>
      <c r="D7637" s="341">
        <v>34.229999999999997</v>
      </c>
      <c r="E7637">
        <v>38.5</v>
      </c>
    </row>
    <row r="7638" spans="1:5">
      <c r="A7638" s="339">
        <v>90406</v>
      </c>
      <c r="B7638" s="340" t="s">
        <v>12224</v>
      </c>
      <c r="C7638" s="339" t="s">
        <v>5029</v>
      </c>
      <c r="D7638" s="341">
        <v>46.51</v>
      </c>
      <c r="E7638">
        <v>50.71</v>
      </c>
    </row>
    <row r="7639" spans="1:5">
      <c r="A7639" s="339">
        <v>106626</v>
      </c>
      <c r="B7639" s="340" t="s">
        <v>12225</v>
      </c>
      <c r="C7639" s="339" t="s">
        <v>63</v>
      </c>
      <c r="D7639" s="341">
        <v>0</v>
      </c>
      <c r="E7639">
        <v>0</v>
      </c>
    </row>
    <row r="7640" spans="1:5">
      <c r="A7640" s="339">
        <v>106627</v>
      </c>
      <c r="B7640" s="340" t="s">
        <v>12226</v>
      </c>
      <c r="C7640" s="339" t="s">
        <v>63</v>
      </c>
      <c r="D7640" s="341">
        <v>0</v>
      </c>
      <c r="E7640">
        <v>0</v>
      </c>
    </row>
    <row r="7641" spans="1:5">
      <c r="A7641" s="339">
        <v>106628</v>
      </c>
      <c r="B7641" s="340" t="s">
        <v>12227</v>
      </c>
      <c r="C7641" s="339" t="s">
        <v>63</v>
      </c>
      <c r="D7641" s="341">
        <v>0</v>
      </c>
      <c r="E7641">
        <v>0</v>
      </c>
    </row>
    <row r="7642" spans="1:5">
      <c r="A7642" s="339">
        <v>106629</v>
      </c>
      <c r="B7642" s="340" t="s">
        <v>12228</v>
      </c>
      <c r="C7642" s="339" t="s">
        <v>63</v>
      </c>
      <c r="D7642" s="341">
        <v>0</v>
      </c>
      <c r="E7642">
        <v>0</v>
      </c>
    </row>
    <row r="7643" spans="1:5">
      <c r="A7643" s="339">
        <v>106631</v>
      </c>
      <c r="B7643" s="340" t="s">
        <v>12229</v>
      </c>
      <c r="C7643" s="339" t="s">
        <v>63</v>
      </c>
      <c r="D7643" s="341">
        <v>0</v>
      </c>
      <c r="E7643">
        <v>0</v>
      </c>
    </row>
    <row r="7644" spans="1:5">
      <c r="A7644" s="339">
        <v>106630</v>
      </c>
      <c r="B7644" s="340" t="s">
        <v>12230</v>
      </c>
      <c r="C7644" s="339" t="s">
        <v>63</v>
      </c>
      <c r="D7644" s="341">
        <v>0</v>
      </c>
      <c r="E7644">
        <v>0</v>
      </c>
    </row>
    <row r="7645" spans="1:5">
      <c r="A7645" s="339">
        <v>106633</v>
      </c>
      <c r="B7645" s="340" t="s">
        <v>12231</v>
      </c>
      <c r="C7645" s="339" t="s">
        <v>63</v>
      </c>
      <c r="D7645" s="341">
        <v>0</v>
      </c>
      <c r="E7645">
        <v>0</v>
      </c>
    </row>
    <row r="7646" spans="1:5">
      <c r="A7646" s="339">
        <v>106632</v>
      </c>
      <c r="B7646" s="340" t="s">
        <v>12232</v>
      </c>
      <c r="C7646" s="339" t="s">
        <v>63</v>
      </c>
      <c r="D7646" s="341">
        <v>0</v>
      </c>
      <c r="E7646">
        <v>0</v>
      </c>
    </row>
    <row r="7647" spans="1:5">
      <c r="A7647" s="339">
        <v>106634</v>
      </c>
      <c r="B7647" s="340" t="s">
        <v>12233</v>
      </c>
      <c r="C7647" s="339" t="s">
        <v>63</v>
      </c>
      <c r="D7647" s="341">
        <v>0</v>
      </c>
      <c r="E7647">
        <v>0</v>
      </c>
    </row>
    <row r="7648" spans="1:5">
      <c r="A7648" s="339">
        <v>106636</v>
      </c>
      <c r="B7648" s="340" t="s">
        <v>12234</v>
      </c>
      <c r="C7648" s="339" t="s">
        <v>63</v>
      </c>
      <c r="D7648" s="341">
        <v>0</v>
      </c>
      <c r="E7648">
        <v>0</v>
      </c>
    </row>
    <row r="7649" spans="1:5">
      <c r="A7649" s="339">
        <v>106635</v>
      </c>
      <c r="B7649" s="340" t="s">
        <v>12235</v>
      </c>
      <c r="C7649" s="339" t="s">
        <v>63</v>
      </c>
      <c r="D7649" s="341">
        <v>0</v>
      </c>
      <c r="E7649">
        <v>0</v>
      </c>
    </row>
    <row r="7650" spans="1:5">
      <c r="A7650" s="339">
        <v>106637</v>
      </c>
      <c r="B7650" s="340" t="s">
        <v>12236</v>
      </c>
      <c r="C7650" s="339" t="s">
        <v>63</v>
      </c>
      <c r="D7650" s="341">
        <v>0</v>
      </c>
      <c r="E7650">
        <v>0</v>
      </c>
    </row>
    <row r="7651" spans="1:5">
      <c r="A7651" s="339">
        <v>106639</v>
      </c>
      <c r="B7651" s="340" t="s">
        <v>12237</v>
      </c>
      <c r="C7651" s="339" t="s">
        <v>63</v>
      </c>
      <c r="D7651" s="341">
        <v>0</v>
      </c>
      <c r="E7651">
        <v>0</v>
      </c>
    </row>
    <row r="7652" spans="1:5">
      <c r="A7652" s="339">
        <v>106638</v>
      </c>
      <c r="B7652" s="340" t="s">
        <v>12238</v>
      </c>
      <c r="C7652" s="339" t="s">
        <v>63</v>
      </c>
      <c r="D7652" s="341">
        <v>0</v>
      </c>
      <c r="E7652">
        <v>0</v>
      </c>
    </row>
    <row r="7653" spans="1:5">
      <c r="A7653" s="339">
        <v>106641</v>
      </c>
      <c r="B7653" s="340" t="s">
        <v>12239</v>
      </c>
      <c r="C7653" s="339" t="s">
        <v>63</v>
      </c>
      <c r="D7653" s="341">
        <v>0</v>
      </c>
      <c r="E7653">
        <v>0</v>
      </c>
    </row>
    <row r="7654" spans="1:5">
      <c r="A7654" s="339">
        <v>106640</v>
      </c>
      <c r="B7654" s="340" t="s">
        <v>12240</v>
      </c>
      <c r="C7654" s="339" t="s">
        <v>63</v>
      </c>
      <c r="D7654" s="341">
        <v>0</v>
      </c>
      <c r="E7654">
        <v>0</v>
      </c>
    </row>
    <row r="7655" spans="1:5">
      <c r="A7655" s="339">
        <v>106644</v>
      </c>
      <c r="B7655" s="340" t="s">
        <v>12241</v>
      </c>
      <c r="C7655" s="339" t="s">
        <v>63</v>
      </c>
      <c r="D7655" s="341">
        <v>0</v>
      </c>
      <c r="E7655">
        <v>0</v>
      </c>
    </row>
    <row r="7656" spans="1:5">
      <c r="A7656" s="339">
        <v>106646</v>
      </c>
      <c r="B7656" s="340" t="s">
        <v>12242</v>
      </c>
      <c r="C7656" s="339" t="s">
        <v>63</v>
      </c>
      <c r="D7656" s="341">
        <v>0</v>
      </c>
      <c r="E7656">
        <v>0</v>
      </c>
    </row>
    <row r="7657" spans="1:5">
      <c r="A7657" s="339">
        <v>106645</v>
      </c>
      <c r="B7657" s="340" t="s">
        <v>12243</v>
      </c>
      <c r="C7657" s="339" t="s">
        <v>63</v>
      </c>
      <c r="D7657" s="341">
        <v>0</v>
      </c>
      <c r="E7657">
        <v>0</v>
      </c>
    </row>
    <row r="7658" spans="1:5">
      <c r="A7658" s="339">
        <v>106643</v>
      </c>
      <c r="B7658" s="340" t="s">
        <v>12244</v>
      </c>
      <c r="C7658" s="339" t="s">
        <v>63</v>
      </c>
      <c r="D7658" s="341">
        <v>0</v>
      </c>
      <c r="E7658">
        <v>0</v>
      </c>
    </row>
    <row r="7659" spans="1:5">
      <c r="A7659" s="339">
        <v>106642</v>
      </c>
      <c r="B7659" s="340" t="s">
        <v>12245</v>
      </c>
      <c r="C7659" s="339" t="s">
        <v>63</v>
      </c>
      <c r="D7659" s="341">
        <v>0</v>
      </c>
      <c r="E7659">
        <v>0</v>
      </c>
    </row>
    <row r="7660" spans="1:5">
      <c r="A7660" s="339">
        <v>106649</v>
      </c>
      <c r="B7660" s="340" t="s">
        <v>12246</v>
      </c>
      <c r="C7660" s="339" t="s">
        <v>63</v>
      </c>
      <c r="D7660" s="341">
        <v>0</v>
      </c>
      <c r="E7660">
        <v>0</v>
      </c>
    </row>
    <row r="7661" spans="1:5">
      <c r="A7661" s="339">
        <v>106648</v>
      </c>
      <c r="B7661" s="340" t="s">
        <v>12247</v>
      </c>
      <c r="C7661" s="339" t="s">
        <v>63</v>
      </c>
      <c r="D7661" s="341">
        <v>0</v>
      </c>
      <c r="E7661">
        <v>0</v>
      </c>
    </row>
    <row r="7662" spans="1:5">
      <c r="A7662" s="339">
        <v>106647</v>
      </c>
      <c r="B7662" s="340" t="s">
        <v>12248</v>
      </c>
      <c r="C7662" s="339" t="s">
        <v>63</v>
      </c>
      <c r="D7662" s="341">
        <v>0</v>
      </c>
      <c r="E7662">
        <v>0</v>
      </c>
    </row>
    <row r="7663" spans="1:5">
      <c r="A7663" s="339">
        <v>106652</v>
      </c>
      <c r="B7663" s="340" t="s">
        <v>12249</v>
      </c>
      <c r="C7663" s="339" t="s">
        <v>63</v>
      </c>
      <c r="D7663" s="341">
        <v>0</v>
      </c>
      <c r="E7663">
        <v>0</v>
      </c>
    </row>
    <row r="7664" spans="1:5">
      <c r="A7664" s="339">
        <v>106653</v>
      </c>
      <c r="B7664" s="340" t="s">
        <v>12250</v>
      </c>
      <c r="C7664" s="339" t="s">
        <v>63</v>
      </c>
      <c r="D7664" s="341">
        <v>0</v>
      </c>
      <c r="E7664">
        <v>0</v>
      </c>
    </row>
    <row r="7665" spans="1:5">
      <c r="A7665" s="339">
        <v>106654</v>
      </c>
      <c r="B7665" s="340" t="s">
        <v>12251</v>
      </c>
      <c r="C7665" s="339" t="s">
        <v>63</v>
      </c>
      <c r="D7665" s="341">
        <v>0</v>
      </c>
      <c r="E7665">
        <v>0</v>
      </c>
    </row>
    <row r="7666" spans="1:5">
      <c r="A7666" s="339">
        <v>106651</v>
      </c>
      <c r="B7666" s="340" t="s">
        <v>12252</v>
      </c>
      <c r="C7666" s="339" t="s">
        <v>63</v>
      </c>
      <c r="D7666" s="341">
        <v>0</v>
      </c>
      <c r="E7666">
        <v>0</v>
      </c>
    </row>
    <row r="7667" spans="1:5">
      <c r="A7667" s="339">
        <v>106650</v>
      </c>
      <c r="B7667" s="340" t="s">
        <v>12253</v>
      </c>
      <c r="C7667" s="339" t="s">
        <v>63</v>
      </c>
      <c r="D7667" s="341">
        <v>0</v>
      </c>
      <c r="E7667">
        <v>0</v>
      </c>
    </row>
    <row r="7668" spans="1:5">
      <c r="A7668" s="339">
        <v>106655</v>
      </c>
      <c r="B7668" s="340" t="s">
        <v>12254</v>
      </c>
      <c r="C7668" s="339" t="s">
        <v>63</v>
      </c>
      <c r="D7668" s="341">
        <v>0</v>
      </c>
      <c r="E7668">
        <v>0</v>
      </c>
    </row>
    <row r="7669" spans="1:5">
      <c r="A7669" s="339">
        <v>106657</v>
      </c>
      <c r="B7669" s="340" t="s">
        <v>12255</v>
      </c>
      <c r="C7669" s="339" t="s">
        <v>63</v>
      </c>
      <c r="D7669" s="341">
        <v>0</v>
      </c>
      <c r="E7669">
        <v>0</v>
      </c>
    </row>
    <row r="7670" spans="1:5">
      <c r="A7670" s="339">
        <v>106656</v>
      </c>
      <c r="B7670" s="340" t="s">
        <v>12256</v>
      </c>
      <c r="C7670" s="339" t="s">
        <v>63</v>
      </c>
      <c r="D7670" s="341">
        <v>0</v>
      </c>
      <c r="E7670">
        <v>0</v>
      </c>
    </row>
    <row r="7671" spans="1:5">
      <c r="A7671" s="339">
        <v>106661</v>
      </c>
      <c r="B7671" s="340" t="s">
        <v>12257</v>
      </c>
      <c r="C7671" s="339" t="s">
        <v>63</v>
      </c>
      <c r="D7671" s="341">
        <v>0</v>
      </c>
      <c r="E7671">
        <v>0</v>
      </c>
    </row>
    <row r="7672" spans="1:5">
      <c r="A7672" s="339">
        <v>106660</v>
      </c>
      <c r="B7672" s="340" t="s">
        <v>12258</v>
      </c>
      <c r="C7672" s="339" t="s">
        <v>63</v>
      </c>
      <c r="D7672" s="341">
        <v>0</v>
      </c>
      <c r="E7672">
        <v>0</v>
      </c>
    </row>
    <row r="7673" spans="1:5">
      <c r="A7673" s="339">
        <v>106659</v>
      </c>
      <c r="B7673" s="340" t="s">
        <v>12259</v>
      </c>
      <c r="C7673" s="339" t="s">
        <v>63</v>
      </c>
      <c r="D7673" s="341">
        <v>0</v>
      </c>
      <c r="E7673">
        <v>0</v>
      </c>
    </row>
    <row r="7674" spans="1:5">
      <c r="A7674" s="339">
        <v>106658</v>
      </c>
      <c r="B7674" s="340" t="s">
        <v>12260</v>
      </c>
      <c r="C7674" s="339" t="s">
        <v>63</v>
      </c>
      <c r="D7674" s="341">
        <v>0</v>
      </c>
      <c r="E7674">
        <v>0</v>
      </c>
    </row>
    <row r="7675" spans="1:5">
      <c r="A7675" s="339">
        <v>106663</v>
      </c>
      <c r="B7675" s="340" t="s">
        <v>12261</v>
      </c>
      <c r="C7675" s="339" t="s">
        <v>63</v>
      </c>
      <c r="D7675" s="341">
        <v>0</v>
      </c>
      <c r="E7675">
        <v>0</v>
      </c>
    </row>
    <row r="7676" spans="1:5">
      <c r="A7676" s="339">
        <v>106662</v>
      </c>
      <c r="B7676" s="340" t="s">
        <v>12262</v>
      </c>
      <c r="C7676" s="339" t="s">
        <v>63</v>
      </c>
      <c r="D7676" s="341">
        <v>0</v>
      </c>
      <c r="E7676">
        <v>0</v>
      </c>
    </row>
    <row r="7677" spans="1:5">
      <c r="A7677" s="339">
        <v>106664</v>
      </c>
      <c r="B7677" s="340" t="s">
        <v>12263</v>
      </c>
      <c r="C7677" s="339" t="s">
        <v>63</v>
      </c>
      <c r="D7677" s="341">
        <v>0</v>
      </c>
      <c r="E7677">
        <v>0</v>
      </c>
    </row>
    <row r="7678" spans="1:5">
      <c r="A7678" s="339">
        <v>106602</v>
      </c>
      <c r="B7678" s="340" t="s">
        <v>12264</v>
      </c>
      <c r="C7678" s="339" t="s">
        <v>12265</v>
      </c>
      <c r="D7678" s="341">
        <v>0</v>
      </c>
      <c r="E7678">
        <v>0</v>
      </c>
    </row>
    <row r="7679" spans="1:5">
      <c r="A7679" s="339">
        <v>106603</v>
      </c>
      <c r="B7679" s="340" t="s">
        <v>12266</v>
      </c>
      <c r="C7679" s="339" t="s">
        <v>12265</v>
      </c>
      <c r="D7679" s="341">
        <v>0</v>
      </c>
      <c r="E7679">
        <v>0</v>
      </c>
    </row>
    <row r="7680" spans="1:5">
      <c r="A7680" s="339">
        <v>106604</v>
      </c>
      <c r="B7680" s="340" t="s">
        <v>12267</v>
      </c>
      <c r="C7680" s="339" t="s">
        <v>12265</v>
      </c>
      <c r="D7680" s="341">
        <v>0</v>
      </c>
      <c r="E7680">
        <v>0</v>
      </c>
    </row>
    <row r="7681" spans="1:5">
      <c r="A7681" s="339">
        <v>106598</v>
      </c>
      <c r="B7681" s="340" t="s">
        <v>12268</v>
      </c>
      <c r="C7681" s="339" t="s">
        <v>12265</v>
      </c>
      <c r="D7681" s="341">
        <v>0</v>
      </c>
      <c r="E7681">
        <v>0</v>
      </c>
    </row>
    <row r="7682" spans="1:5">
      <c r="A7682" s="339">
        <v>106599</v>
      </c>
      <c r="B7682" s="340" t="s">
        <v>12269</v>
      </c>
      <c r="C7682" s="339" t="s">
        <v>12265</v>
      </c>
      <c r="D7682" s="341">
        <v>0</v>
      </c>
      <c r="E7682">
        <v>0</v>
      </c>
    </row>
    <row r="7683" spans="1:5">
      <c r="A7683" s="339">
        <v>106601</v>
      </c>
      <c r="B7683" s="340" t="s">
        <v>12270</v>
      </c>
      <c r="C7683" s="339" t="s">
        <v>12265</v>
      </c>
      <c r="D7683" s="341">
        <v>0</v>
      </c>
      <c r="E7683">
        <v>0</v>
      </c>
    </row>
    <row r="7684" spans="1:5">
      <c r="A7684" s="339">
        <v>106600</v>
      </c>
      <c r="B7684" s="340" t="s">
        <v>12271</v>
      </c>
      <c r="C7684" s="339" t="s">
        <v>12265</v>
      </c>
      <c r="D7684" s="341">
        <v>0</v>
      </c>
      <c r="E7684">
        <v>0</v>
      </c>
    </row>
    <row r="7685" spans="1:5">
      <c r="A7685" s="339">
        <v>106609</v>
      </c>
      <c r="B7685" s="340" t="s">
        <v>12272</v>
      </c>
      <c r="C7685" s="339" t="s">
        <v>12265</v>
      </c>
      <c r="D7685" s="341">
        <v>0</v>
      </c>
      <c r="E7685">
        <v>0</v>
      </c>
    </row>
    <row r="7686" spans="1:5">
      <c r="A7686" s="339">
        <v>106610</v>
      </c>
      <c r="B7686" s="340" t="s">
        <v>12273</v>
      </c>
      <c r="C7686" s="339" t="s">
        <v>12265</v>
      </c>
      <c r="D7686" s="341">
        <v>0</v>
      </c>
      <c r="E7686">
        <v>0</v>
      </c>
    </row>
    <row r="7687" spans="1:5">
      <c r="A7687" s="339">
        <v>106611</v>
      </c>
      <c r="B7687" s="340" t="s">
        <v>12274</v>
      </c>
      <c r="C7687" s="339" t="s">
        <v>12265</v>
      </c>
      <c r="D7687" s="341">
        <v>0</v>
      </c>
      <c r="E7687">
        <v>0</v>
      </c>
    </row>
    <row r="7688" spans="1:5">
      <c r="A7688" s="339">
        <v>106605</v>
      </c>
      <c r="B7688" s="340" t="s">
        <v>12275</v>
      </c>
      <c r="C7688" s="339" t="s">
        <v>12265</v>
      </c>
      <c r="D7688" s="341">
        <v>0</v>
      </c>
      <c r="E7688">
        <v>0</v>
      </c>
    </row>
    <row r="7689" spans="1:5">
      <c r="A7689" s="339">
        <v>106606</v>
      </c>
      <c r="B7689" s="340" t="s">
        <v>12276</v>
      </c>
      <c r="C7689" s="339" t="s">
        <v>12265</v>
      </c>
      <c r="D7689" s="341">
        <v>0</v>
      </c>
      <c r="E7689">
        <v>0</v>
      </c>
    </row>
    <row r="7690" spans="1:5">
      <c r="A7690" s="339">
        <v>106608</v>
      </c>
      <c r="B7690" s="340" t="s">
        <v>12277</v>
      </c>
      <c r="C7690" s="339" t="s">
        <v>12265</v>
      </c>
      <c r="D7690" s="341">
        <v>0</v>
      </c>
      <c r="E7690">
        <v>0</v>
      </c>
    </row>
    <row r="7691" spans="1:5">
      <c r="A7691" s="339">
        <v>106607</v>
      </c>
      <c r="B7691" s="340" t="s">
        <v>12278</v>
      </c>
      <c r="C7691" s="339" t="s">
        <v>12265</v>
      </c>
      <c r="D7691" s="341">
        <v>0</v>
      </c>
      <c r="E7691">
        <v>0</v>
      </c>
    </row>
    <row r="7692" spans="1:5">
      <c r="A7692" s="339">
        <v>106581</v>
      </c>
      <c r="B7692" s="340" t="s">
        <v>12279</v>
      </c>
      <c r="C7692" s="339" t="s">
        <v>12265</v>
      </c>
      <c r="D7692" s="341">
        <v>0</v>
      </c>
      <c r="E7692">
        <v>0</v>
      </c>
    </row>
    <row r="7693" spans="1:5">
      <c r="A7693" s="339">
        <v>106582</v>
      </c>
      <c r="B7693" s="340" t="s">
        <v>12280</v>
      </c>
      <c r="C7693" s="339" t="s">
        <v>12265</v>
      </c>
      <c r="D7693" s="341">
        <v>0</v>
      </c>
      <c r="E7693">
        <v>0</v>
      </c>
    </row>
    <row r="7694" spans="1:5">
      <c r="A7694" s="339">
        <v>106583</v>
      </c>
      <c r="B7694" s="340" t="s">
        <v>12281</v>
      </c>
      <c r="C7694" s="339" t="s">
        <v>12265</v>
      </c>
      <c r="D7694" s="341">
        <v>0</v>
      </c>
      <c r="E7694">
        <v>0</v>
      </c>
    </row>
    <row r="7695" spans="1:5">
      <c r="A7695" s="339">
        <v>106577</v>
      </c>
      <c r="B7695" s="340" t="s">
        <v>12282</v>
      </c>
      <c r="C7695" s="339" t="s">
        <v>12265</v>
      </c>
      <c r="D7695" s="341">
        <v>0</v>
      </c>
      <c r="E7695">
        <v>0</v>
      </c>
    </row>
    <row r="7696" spans="1:5">
      <c r="A7696" s="339">
        <v>106578</v>
      </c>
      <c r="B7696" s="340" t="s">
        <v>12283</v>
      </c>
      <c r="C7696" s="339" t="s">
        <v>12265</v>
      </c>
      <c r="D7696" s="341">
        <v>0</v>
      </c>
      <c r="E7696">
        <v>0</v>
      </c>
    </row>
    <row r="7697" spans="1:5">
      <c r="A7697" s="339">
        <v>106580</v>
      </c>
      <c r="B7697" s="340" t="s">
        <v>12284</v>
      </c>
      <c r="C7697" s="339" t="s">
        <v>12265</v>
      </c>
      <c r="D7697" s="341">
        <v>0</v>
      </c>
      <c r="E7697">
        <v>0</v>
      </c>
    </row>
    <row r="7698" spans="1:5">
      <c r="A7698" s="339">
        <v>106579</v>
      </c>
      <c r="B7698" s="340" t="s">
        <v>12285</v>
      </c>
      <c r="C7698" s="339" t="s">
        <v>12265</v>
      </c>
      <c r="D7698" s="341">
        <v>0</v>
      </c>
      <c r="E7698">
        <v>0</v>
      </c>
    </row>
    <row r="7699" spans="1:5">
      <c r="A7699" s="339">
        <v>106588</v>
      </c>
      <c r="B7699" s="340" t="s">
        <v>12286</v>
      </c>
      <c r="C7699" s="339" t="s">
        <v>12265</v>
      </c>
      <c r="D7699" s="341">
        <v>0</v>
      </c>
      <c r="E7699">
        <v>0</v>
      </c>
    </row>
    <row r="7700" spans="1:5">
      <c r="A7700" s="339">
        <v>106589</v>
      </c>
      <c r="B7700" s="340" t="s">
        <v>12287</v>
      </c>
      <c r="C7700" s="339" t="s">
        <v>12265</v>
      </c>
      <c r="D7700" s="341">
        <v>0</v>
      </c>
      <c r="E7700">
        <v>0</v>
      </c>
    </row>
    <row r="7701" spans="1:5">
      <c r="A7701" s="339">
        <v>106590</v>
      </c>
      <c r="B7701" s="340" t="s">
        <v>12288</v>
      </c>
      <c r="C7701" s="339" t="s">
        <v>12265</v>
      </c>
      <c r="D7701" s="341">
        <v>0</v>
      </c>
      <c r="E7701">
        <v>0</v>
      </c>
    </row>
    <row r="7702" spans="1:5">
      <c r="A7702" s="339">
        <v>106584</v>
      </c>
      <c r="B7702" s="340" t="s">
        <v>12289</v>
      </c>
      <c r="C7702" s="339" t="s">
        <v>12265</v>
      </c>
      <c r="D7702" s="341">
        <v>0</v>
      </c>
      <c r="E7702">
        <v>0</v>
      </c>
    </row>
    <row r="7703" spans="1:5">
      <c r="A7703" s="339">
        <v>106585</v>
      </c>
      <c r="B7703" s="340" t="s">
        <v>12290</v>
      </c>
      <c r="C7703" s="339" t="s">
        <v>12265</v>
      </c>
      <c r="D7703" s="341">
        <v>0</v>
      </c>
      <c r="E7703">
        <v>0</v>
      </c>
    </row>
    <row r="7704" spans="1:5">
      <c r="A7704" s="339">
        <v>106587</v>
      </c>
      <c r="B7704" s="340" t="s">
        <v>12291</v>
      </c>
      <c r="C7704" s="339" t="s">
        <v>12265</v>
      </c>
      <c r="D7704" s="341">
        <v>0</v>
      </c>
      <c r="E7704">
        <v>0</v>
      </c>
    </row>
    <row r="7705" spans="1:5">
      <c r="A7705" s="339">
        <v>106586</v>
      </c>
      <c r="B7705" s="340" t="s">
        <v>12292</v>
      </c>
      <c r="C7705" s="339" t="s">
        <v>12265</v>
      </c>
      <c r="D7705" s="341">
        <v>0</v>
      </c>
      <c r="E7705">
        <v>0</v>
      </c>
    </row>
    <row r="7706" spans="1:5">
      <c r="A7706" s="339">
        <v>106595</v>
      </c>
      <c r="B7706" s="340" t="s">
        <v>12293</v>
      </c>
      <c r="C7706" s="339" t="s">
        <v>12265</v>
      </c>
      <c r="D7706" s="341">
        <v>0</v>
      </c>
      <c r="E7706">
        <v>0</v>
      </c>
    </row>
    <row r="7707" spans="1:5">
      <c r="A7707" s="339">
        <v>106596</v>
      </c>
      <c r="B7707" s="340" t="s">
        <v>12294</v>
      </c>
      <c r="C7707" s="339" t="s">
        <v>12265</v>
      </c>
      <c r="D7707" s="341">
        <v>0</v>
      </c>
      <c r="E7707">
        <v>0</v>
      </c>
    </row>
    <row r="7708" spans="1:5">
      <c r="A7708" s="339">
        <v>106597</v>
      </c>
      <c r="B7708" s="340" t="s">
        <v>12295</v>
      </c>
      <c r="C7708" s="339" t="s">
        <v>12265</v>
      </c>
      <c r="D7708" s="341">
        <v>0</v>
      </c>
      <c r="E7708">
        <v>0</v>
      </c>
    </row>
    <row r="7709" spans="1:5">
      <c r="A7709" s="339">
        <v>106591</v>
      </c>
      <c r="B7709" s="340" t="s">
        <v>12296</v>
      </c>
      <c r="C7709" s="339" t="s">
        <v>12265</v>
      </c>
      <c r="D7709" s="341">
        <v>0</v>
      </c>
      <c r="E7709">
        <v>0</v>
      </c>
    </row>
    <row r="7710" spans="1:5">
      <c r="A7710" s="339">
        <v>106592</v>
      </c>
      <c r="B7710" s="340" t="s">
        <v>12297</v>
      </c>
      <c r="C7710" s="339" t="s">
        <v>12265</v>
      </c>
      <c r="D7710" s="341">
        <v>0</v>
      </c>
      <c r="E7710">
        <v>0</v>
      </c>
    </row>
    <row r="7711" spans="1:5">
      <c r="A7711" s="339">
        <v>106594</v>
      </c>
      <c r="B7711" s="340" t="s">
        <v>12298</v>
      </c>
      <c r="C7711" s="339" t="s">
        <v>12265</v>
      </c>
      <c r="D7711" s="341">
        <v>0</v>
      </c>
      <c r="E7711">
        <v>0</v>
      </c>
    </row>
    <row r="7712" spans="1:5">
      <c r="A7712" s="339">
        <v>106593</v>
      </c>
      <c r="B7712" s="340" t="s">
        <v>12299</v>
      </c>
      <c r="C7712" s="339" t="s">
        <v>12265</v>
      </c>
      <c r="D7712" s="341">
        <v>0</v>
      </c>
      <c r="E7712">
        <v>0</v>
      </c>
    </row>
    <row r="7713" spans="1:5">
      <c r="A7713" s="339">
        <v>106616</v>
      </c>
      <c r="B7713" s="340" t="s">
        <v>12300</v>
      </c>
      <c r="C7713" s="339" t="s">
        <v>12265</v>
      </c>
      <c r="D7713" s="341">
        <v>0</v>
      </c>
      <c r="E7713">
        <v>0</v>
      </c>
    </row>
    <row r="7714" spans="1:5">
      <c r="A7714" s="339">
        <v>106617</v>
      </c>
      <c r="B7714" s="340" t="s">
        <v>12301</v>
      </c>
      <c r="C7714" s="339" t="s">
        <v>12265</v>
      </c>
      <c r="D7714" s="341">
        <v>0</v>
      </c>
      <c r="E7714">
        <v>0</v>
      </c>
    </row>
    <row r="7715" spans="1:5">
      <c r="A7715" s="339">
        <v>106618</v>
      </c>
      <c r="B7715" s="340" t="s">
        <v>12302</v>
      </c>
      <c r="C7715" s="339" t="s">
        <v>12265</v>
      </c>
      <c r="D7715" s="341">
        <v>0</v>
      </c>
      <c r="E7715">
        <v>0</v>
      </c>
    </row>
    <row r="7716" spans="1:5">
      <c r="A7716" s="339">
        <v>106612</v>
      </c>
      <c r="B7716" s="340" t="s">
        <v>12303</v>
      </c>
      <c r="C7716" s="339" t="s">
        <v>12265</v>
      </c>
      <c r="D7716" s="341">
        <v>0</v>
      </c>
      <c r="E7716">
        <v>0</v>
      </c>
    </row>
    <row r="7717" spans="1:5">
      <c r="A7717" s="339">
        <v>106613</v>
      </c>
      <c r="B7717" s="340" t="s">
        <v>12304</v>
      </c>
      <c r="C7717" s="339" t="s">
        <v>12265</v>
      </c>
      <c r="D7717" s="341">
        <v>0</v>
      </c>
      <c r="E7717">
        <v>0</v>
      </c>
    </row>
    <row r="7718" spans="1:5">
      <c r="A7718" s="339">
        <v>106615</v>
      </c>
      <c r="B7718" s="340" t="s">
        <v>12305</v>
      </c>
      <c r="C7718" s="339" t="s">
        <v>12265</v>
      </c>
      <c r="D7718" s="341">
        <v>0</v>
      </c>
      <c r="E7718">
        <v>0</v>
      </c>
    </row>
    <row r="7719" spans="1:5">
      <c r="A7719" s="339">
        <v>106614</v>
      </c>
      <c r="B7719" s="340" t="s">
        <v>12306</v>
      </c>
      <c r="C7719" s="339" t="s">
        <v>12265</v>
      </c>
      <c r="D7719" s="341">
        <v>0</v>
      </c>
      <c r="E7719">
        <v>0</v>
      </c>
    </row>
    <row r="7720" spans="1:5">
      <c r="A7720" s="339">
        <v>106623</v>
      </c>
      <c r="B7720" s="340" t="s">
        <v>12307</v>
      </c>
      <c r="C7720" s="339" t="s">
        <v>12265</v>
      </c>
      <c r="D7720" s="341">
        <v>0</v>
      </c>
      <c r="E7720">
        <v>0</v>
      </c>
    </row>
    <row r="7721" spans="1:5">
      <c r="A7721" s="339">
        <v>106624</v>
      </c>
      <c r="B7721" s="340" t="s">
        <v>12308</v>
      </c>
      <c r="C7721" s="339" t="s">
        <v>12265</v>
      </c>
      <c r="D7721" s="341">
        <v>0</v>
      </c>
      <c r="E7721">
        <v>0</v>
      </c>
    </row>
    <row r="7722" spans="1:5">
      <c r="A7722" s="339">
        <v>106625</v>
      </c>
      <c r="B7722" s="340" t="s">
        <v>12309</v>
      </c>
      <c r="C7722" s="339" t="s">
        <v>12265</v>
      </c>
      <c r="D7722" s="341">
        <v>0</v>
      </c>
      <c r="E7722">
        <v>0</v>
      </c>
    </row>
    <row r="7723" spans="1:5">
      <c r="A7723" s="339">
        <v>106619</v>
      </c>
      <c r="B7723" s="340" t="s">
        <v>12310</v>
      </c>
      <c r="C7723" s="339" t="s">
        <v>12265</v>
      </c>
      <c r="D7723" s="341">
        <v>0</v>
      </c>
      <c r="E7723">
        <v>0</v>
      </c>
    </row>
    <row r="7724" spans="1:5">
      <c r="A7724" s="339">
        <v>106620</v>
      </c>
      <c r="B7724" s="340" t="s">
        <v>12311</v>
      </c>
      <c r="C7724" s="339" t="s">
        <v>12265</v>
      </c>
      <c r="D7724" s="341">
        <v>0</v>
      </c>
      <c r="E7724">
        <v>0</v>
      </c>
    </row>
    <row r="7725" spans="1:5">
      <c r="A7725" s="339">
        <v>106622</v>
      </c>
      <c r="B7725" s="340" t="s">
        <v>12312</v>
      </c>
      <c r="C7725" s="339" t="s">
        <v>12265</v>
      </c>
      <c r="D7725" s="341">
        <v>0</v>
      </c>
      <c r="E7725">
        <v>0</v>
      </c>
    </row>
    <row r="7726" spans="1:5">
      <c r="A7726" s="339">
        <v>106621</v>
      </c>
      <c r="B7726" s="340" t="s">
        <v>12313</v>
      </c>
      <c r="C7726" s="339" t="s">
        <v>12265</v>
      </c>
      <c r="D7726" s="341">
        <v>0</v>
      </c>
      <c r="E7726">
        <v>0</v>
      </c>
    </row>
    <row r="7727" spans="1:5">
      <c r="A7727" s="339">
        <v>103313</v>
      </c>
      <c r="B7727" s="340" t="s">
        <v>12314</v>
      </c>
      <c r="C7727" s="339" t="s">
        <v>63</v>
      </c>
      <c r="D7727" s="341">
        <v>0</v>
      </c>
      <c r="E7727">
        <v>0</v>
      </c>
    </row>
    <row r="7728" spans="1:5">
      <c r="A7728" s="339">
        <v>103309</v>
      </c>
      <c r="B7728" s="340" t="s">
        <v>12315</v>
      </c>
      <c r="C7728" s="339" t="s">
        <v>63</v>
      </c>
      <c r="D7728" s="341">
        <v>0</v>
      </c>
      <c r="E7728">
        <v>0</v>
      </c>
    </row>
    <row r="7729" spans="1:5">
      <c r="A7729" s="339">
        <v>103312</v>
      </c>
      <c r="B7729" s="340" t="s">
        <v>12316</v>
      </c>
      <c r="C7729" s="339" t="s">
        <v>63</v>
      </c>
      <c r="D7729" s="341">
        <v>0</v>
      </c>
      <c r="E7729">
        <v>0</v>
      </c>
    </row>
    <row r="7730" spans="1:5">
      <c r="A7730" s="339">
        <v>103296</v>
      </c>
      <c r="B7730" s="340" t="s">
        <v>12317</v>
      </c>
      <c r="C7730" s="339" t="s">
        <v>63</v>
      </c>
      <c r="D7730" s="341">
        <v>0</v>
      </c>
      <c r="E7730">
        <v>0</v>
      </c>
    </row>
    <row r="7731" spans="1:5">
      <c r="A7731" s="339">
        <v>103300</v>
      </c>
      <c r="B7731" s="340" t="s">
        <v>12318</v>
      </c>
      <c r="C7731" s="339" t="s">
        <v>63</v>
      </c>
      <c r="D7731" s="341">
        <v>0</v>
      </c>
      <c r="E7731">
        <v>0</v>
      </c>
    </row>
    <row r="7732" spans="1:5">
      <c r="A7732" s="339">
        <v>103301</v>
      </c>
      <c r="B7732" s="340" t="s">
        <v>12319</v>
      </c>
      <c r="C7732" s="339" t="s">
        <v>63</v>
      </c>
      <c r="D7732" s="341">
        <v>0</v>
      </c>
      <c r="E7732">
        <v>0</v>
      </c>
    </row>
    <row r="7733" spans="1:5">
      <c r="A7733" s="339">
        <v>103304</v>
      </c>
      <c r="B7733" s="340" t="s">
        <v>12320</v>
      </c>
      <c r="C7733" s="339" t="s">
        <v>63</v>
      </c>
      <c r="D7733" s="341">
        <v>1248.3599999999999</v>
      </c>
      <c r="E7733">
        <v>1262.75</v>
      </c>
    </row>
    <row r="7734" spans="1:5">
      <c r="A7734" s="339">
        <v>103305</v>
      </c>
      <c r="B7734" s="340" t="s">
        <v>12321</v>
      </c>
      <c r="C7734" s="339" t="s">
        <v>63</v>
      </c>
      <c r="D7734" s="341">
        <v>0</v>
      </c>
      <c r="E7734">
        <v>0</v>
      </c>
    </row>
    <row r="7735" spans="1:5">
      <c r="A7735" s="339">
        <v>103294</v>
      </c>
      <c r="B7735" s="340" t="s">
        <v>12322</v>
      </c>
      <c r="C7735" s="339" t="s">
        <v>63</v>
      </c>
      <c r="D7735" s="341">
        <v>0</v>
      </c>
      <c r="E7735">
        <v>0</v>
      </c>
    </row>
    <row r="7736" spans="1:5">
      <c r="A7736" s="339">
        <v>103298</v>
      </c>
      <c r="B7736" s="340" t="s">
        <v>12323</v>
      </c>
      <c r="C7736" s="339" t="s">
        <v>63</v>
      </c>
      <c r="D7736" s="341">
        <v>0</v>
      </c>
      <c r="E7736">
        <v>0</v>
      </c>
    </row>
    <row r="7737" spans="1:5">
      <c r="A7737" s="339">
        <v>103293</v>
      </c>
      <c r="B7737" s="340" t="s">
        <v>12324</v>
      </c>
      <c r="C7737" s="339" t="s">
        <v>63</v>
      </c>
      <c r="D7737" s="341">
        <v>0</v>
      </c>
      <c r="E7737">
        <v>0</v>
      </c>
    </row>
    <row r="7738" spans="1:5">
      <c r="A7738" s="339">
        <v>103297</v>
      </c>
      <c r="B7738" s="340" t="s">
        <v>12325</v>
      </c>
      <c r="C7738" s="339" t="s">
        <v>63</v>
      </c>
      <c r="D7738" s="341">
        <v>0</v>
      </c>
      <c r="E7738">
        <v>0</v>
      </c>
    </row>
    <row r="7739" spans="1:5">
      <c r="A7739" s="339">
        <v>103311</v>
      </c>
      <c r="B7739" s="340" t="s">
        <v>12326</v>
      </c>
      <c r="C7739" s="339" t="s">
        <v>63</v>
      </c>
      <c r="D7739" s="341">
        <v>0</v>
      </c>
      <c r="E7739">
        <v>0</v>
      </c>
    </row>
    <row r="7740" spans="1:5">
      <c r="A7740" s="339">
        <v>103306</v>
      </c>
      <c r="B7740" s="340" t="s">
        <v>12327</v>
      </c>
      <c r="C7740" s="339" t="s">
        <v>63</v>
      </c>
      <c r="D7740" s="341">
        <v>0</v>
      </c>
      <c r="E7740">
        <v>0</v>
      </c>
    </row>
    <row r="7741" spans="1:5">
      <c r="A7741" s="339">
        <v>103308</v>
      </c>
      <c r="B7741" s="340" t="s">
        <v>12328</v>
      </c>
      <c r="C7741" s="339" t="s">
        <v>63</v>
      </c>
      <c r="D7741" s="341">
        <v>0</v>
      </c>
      <c r="E7741">
        <v>0</v>
      </c>
    </row>
    <row r="7742" spans="1:5">
      <c r="A7742" s="339">
        <v>103295</v>
      </c>
      <c r="B7742" s="340" t="s">
        <v>12329</v>
      </c>
      <c r="C7742" s="339" t="s">
        <v>63</v>
      </c>
      <c r="D7742" s="341">
        <v>0</v>
      </c>
      <c r="E7742">
        <v>0</v>
      </c>
    </row>
    <row r="7743" spans="1:5">
      <c r="A7743" s="339">
        <v>103299</v>
      </c>
      <c r="B7743" s="340" t="s">
        <v>12330</v>
      </c>
      <c r="C7743" s="339" t="s">
        <v>63</v>
      </c>
      <c r="D7743" s="341">
        <v>0</v>
      </c>
      <c r="E7743">
        <v>0</v>
      </c>
    </row>
    <row r="7744" spans="1:5">
      <c r="A7744" s="339">
        <v>103302</v>
      </c>
      <c r="B7744" s="340" t="s">
        <v>12331</v>
      </c>
      <c r="C7744" s="339" t="s">
        <v>63</v>
      </c>
      <c r="D7744" s="341">
        <v>0</v>
      </c>
      <c r="E7744">
        <v>0</v>
      </c>
    </row>
    <row r="7745" spans="1:5">
      <c r="A7745" s="339">
        <v>103307</v>
      </c>
      <c r="B7745" s="340" t="s">
        <v>868</v>
      </c>
      <c r="C7745" s="339" t="s">
        <v>63</v>
      </c>
      <c r="D7745" s="341">
        <v>1337.73</v>
      </c>
      <c r="E7745">
        <v>1366.81</v>
      </c>
    </row>
    <row r="7746" spans="1:5">
      <c r="A7746" s="339">
        <v>103310</v>
      </c>
      <c r="B7746" s="340" t="s">
        <v>12332</v>
      </c>
      <c r="C7746" s="339" t="s">
        <v>63</v>
      </c>
      <c r="D7746" s="341">
        <v>1288.3599999999999</v>
      </c>
      <c r="E7746">
        <v>1298.56</v>
      </c>
    </row>
    <row r="7747" spans="1:5">
      <c r="A7747" s="339">
        <v>103303</v>
      </c>
      <c r="B7747" s="340" t="s">
        <v>12333</v>
      </c>
      <c r="C7747" s="339" t="s">
        <v>63</v>
      </c>
      <c r="D7747" s="341">
        <v>0</v>
      </c>
      <c r="E7747">
        <v>0</v>
      </c>
    </row>
    <row r="7748" spans="1:5">
      <c r="A7748" s="339">
        <v>103314</v>
      </c>
      <c r="B7748" s="340" t="s">
        <v>12334</v>
      </c>
      <c r="C7748" s="339" t="s">
        <v>5029</v>
      </c>
      <c r="D7748" s="341">
        <v>201.93</v>
      </c>
      <c r="E7748">
        <v>327.66000000000003</v>
      </c>
    </row>
    <row r="7749" spans="1:5">
      <c r="A7749" s="339">
        <v>103315</v>
      </c>
      <c r="B7749" s="340" t="s">
        <v>12335</v>
      </c>
      <c r="C7749" s="339" t="s">
        <v>5029</v>
      </c>
      <c r="D7749" s="341">
        <v>193.53</v>
      </c>
      <c r="E7749">
        <v>316.44</v>
      </c>
    </row>
    <row r="7750" spans="1:5">
      <c r="A7750" s="339">
        <v>105188</v>
      </c>
      <c r="B7750" s="340" t="s">
        <v>12336</v>
      </c>
      <c r="C7750" s="339" t="s">
        <v>5029</v>
      </c>
      <c r="D7750" s="341">
        <v>193.11</v>
      </c>
      <c r="E7750">
        <v>155.51</v>
      </c>
    </row>
    <row r="7751" spans="1:5">
      <c r="A7751" s="339">
        <v>87841</v>
      </c>
      <c r="B7751" s="340" t="s">
        <v>12337</v>
      </c>
      <c r="C7751" s="339" t="s">
        <v>5029</v>
      </c>
      <c r="D7751" s="341">
        <v>175.28</v>
      </c>
      <c r="E7751">
        <v>141.26</v>
      </c>
    </row>
    <row r="7752" spans="1:5">
      <c r="A7752" s="339">
        <v>87853</v>
      </c>
      <c r="B7752" s="340" t="s">
        <v>12338</v>
      </c>
      <c r="C7752" s="339" t="s">
        <v>5029</v>
      </c>
      <c r="D7752" s="341">
        <v>195.3</v>
      </c>
      <c r="E7752">
        <v>158.22</v>
      </c>
    </row>
    <row r="7753" spans="1:5">
      <c r="A7753" s="339">
        <v>105187</v>
      </c>
      <c r="B7753" s="340" t="s">
        <v>12339</v>
      </c>
      <c r="C7753" s="339" t="s">
        <v>5029</v>
      </c>
      <c r="D7753" s="341">
        <v>264.85000000000002</v>
      </c>
      <c r="E7753">
        <v>211.66</v>
      </c>
    </row>
    <row r="7754" spans="1:5">
      <c r="A7754" s="339">
        <v>87840</v>
      </c>
      <c r="B7754" s="340" t="s">
        <v>12340</v>
      </c>
      <c r="C7754" s="339" t="s">
        <v>5029</v>
      </c>
      <c r="D7754" s="341">
        <v>247.01</v>
      </c>
      <c r="E7754">
        <v>197.41</v>
      </c>
    </row>
    <row r="7755" spans="1:5">
      <c r="A7755" s="339">
        <v>87852</v>
      </c>
      <c r="B7755" s="340" t="s">
        <v>12341</v>
      </c>
      <c r="C7755" s="339" t="s">
        <v>5029</v>
      </c>
      <c r="D7755" s="341">
        <v>267.02999999999997</v>
      </c>
      <c r="E7755">
        <v>214.37</v>
      </c>
    </row>
    <row r="7756" spans="1:5">
      <c r="A7756" s="339">
        <v>105186</v>
      </c>
      <c r="B7756" s="340" t="s">
        <v>12342</v>
      </c>
      <c r="C7756" s="339" t="s">
        <v>5029</v>
      </c>
      <c r="D7756" s="341">
        <v>199.23</v>
      </c>
      <c r="E7756">
        <v>163.6</v>
      </c>
    </row>
    <row r="7757" spans="1:5">
      <c r="A7757" s="339">
        <v>87839</v>
      </c>
      <c r="B7757" s="340" t="s">
        <v>12343</v>
      </c>
      <c r="C7757" s="339" t="s">
        <v>5029</v>
      </c>
      <c r="D7757" s="341">
        <v>181.68</v>
      </c>
      <c r="E7757">
        <v>149.55000000000001</v>
      </c>
    </row>
    <row r="7758" spans="1:5">
      <c r="A7758" s="339">
        <v>87851</v>
      </c>
      <c r="B7758" s="340" t="s">
        <v>12344</v>
      </c>
      <c r="C7758" s="339" t="s">
        <v>5029</v>
      </c>
      <c r="D7758" s="341">
        <v>202.05</v>
      </c>
      <c r="E7758">
        <v>167.24</v>
      </c>
    </row>
    <row r="7759" spans="1:5">
      <c r="A7759" s="339">
        <v>105185</v>
      </c>
      <c r="B7759" s="340" t="s">
        <v>12345</v>
      </c>
      <c r="C7759" s="339" t="s">
        <v>5029</v>
      </c>
      <c r="D7759" s="341">
        <v>271.60000000000002</v>
      </c>
      <c r="E7759">
        <v>220.15</v>
      </c>
    </row>
    <row r="7760" spans="1:5">
      <c r="A7760" s="339">
        <v>87838</v>
      </c>
      <c r="B7760" s="340" t="s">
        <v>12346</v>
      </c>
      <c r="C7760" s="339" t="s">
        <v>5029</v>
      </c>
      <c r="D7760" s="341">
        <v>254.09</v>
      </c>
      <c r="E7760">
        <v>206.17</v>
      </c>
    </row>
    <row r="7761" spans="1:5">
      <c r="A7761" s="339">
        <v>87850</v>
      </c>
      <c r="B7761" s="340" t="s">
        <v>12347</v>
      </c>
      <c r="C7761" s="339" t="s">
        <v>5029</v>
      </c>
      <c r="D7761" s="341">
        <v>274.47000000000003</v>
      </c>
      <c r="E7761">
        <v>223.86</v>
      </c>
    </row>
    <row r="7762" spans="1:5">
      <c r="A7762" s="339">
        <v>105110</v>
      </c>
      <c r="B7762" s="340" t="s">
        <v>12348</v>
      </c>
      <c r="C7762" s="339" t="s">
        <v>202</v>
      </c>
      <c r="D7762" s="341">
        <v>162.18</v>
      </c>
      <c r="E7762">
        <v>261.42</v>
      </c>
    </row>
    <row r="7763" spans="1:5">
      <c r="A7763" s="339">
        <v>105105</v>
      </c>
      <c r="B7763" s="340" t="s">
        <v>12349</v>
      </c>
      <c r="C7763" s="339" t="s">
        <v>202</v>
      </c>
      <c r="D7763" s="341">
        <v>51.92</v>
      </c>
      <c r="E7763">
        <v>85.21</v>
      </c>
    </row>
    <row r="7764" spans="1:5">
      <c r="A7764" s="339">
        <v>105103</v>
      </c>
      <c r="B7764" s="340" t="s">
        <v>12350</v>
      </c>
      <c r="C7764" s="339" t="s">
        <v>202</v>
      </c>
      <c r="D7764" s="341">
        <v>73.94</v>
      </c>
      <c r="E7764">
        <v>121.34</v>
      </c>
    </row>
    <row r="7765" spans="1:5">
      <c r="A7765" s="339">
        <v>105112</v>
      </c>
      <c r="B7765" s="340" t="s">
        <v>12351</v>
      </c>
      <c r="C7765" s="339" t="s">
        <v>202</v>
      </c>
      <c r="D7765" s="341">
        <v>135.41999999999999</v>
      </c>
      <c r="E7765">
        <v>218.3</v>
      </c>
    </row>
    <row r="7766" spans="1:5">
      <c r="A7766" s="339">
        <v>105109</v>
      </c>
      <c r="B7766" s="340" t="s">
        <v>12352</v>
      </c>
      <c r="C7766" s="339" t="s">
        <v>63</v>
      </c>
      <c r="D7766" s="341">
        <v>0</v>
      </c>
      <c r="E7766">
        <v>0</v>
      </c>
    </row>
    <row r="7767" spans="1:5">
      <c r="A7767" s="339">
        <v>105108</v>
      </c>
      <c r="B7767" s="340" t="s">
        <v>12353</v>
      </c>
      <c r="C7767" s="339" t="s">
        <v>63</v>
      </c>
      <c r="D7767" s="341">
        <v>0</v>
      </c>
      <c r="E7767">
        <v>0</v>
      </c>
    </row>
    <row r="7768" spans="1:5">
      <c r="A7768" s="339">
        <v>105104</v>
      </c>
      <c r="B7768" s="340" t="s">
        <v>12354</v>
      </c>
      <c r="C7768" s="339" t="s">
        <v>63</v>
      </c>
      <c r="D7768" s="341">
        <v>4201.99</v>
      </c>
      <c r="E7768">
        <v>5555.99</v>
      </c>
    </row>
    <row r="7769" spans="1:5">
      <c r="A7769" s="339">
        <v>105107</v>
      </c>
      <c r="B7769" s="340" t="s">
        <v>12355</v>
      </c>
      <c r="C7769" s="339" t="s">
        <v>63</v>
      </c>
      <c r="D7769" s="341">
        <v>2485.73</v>
      </c>
      <c r="E7769">
        <v>4078.76</v>
      </c>
    </row>
    <row r="7770" spans="1:5">
      <c r="A7770" s="339">
        <v>105106</v>
      </c>
      <c r="B7770" s="340" t="s">
        <v>12356</v>
      </c>
      <c r="C7770" s="339" t="s">
        <v>63</v>
      </c>
      <c r="D7770" s="341">
        <v>1683.42</v>
      </c>
      <c r="E7770">
        <v>2762.28</v>
      </c>
    </row>
    <row r="7771" spans="1:5">
      <c r="A7771" s="339">
        <v>105111</v>
      </c>
      <c r="B7771" s="340" t="s">
        <v>12357</v>
      </c>
      <c r="C7771" s="339" t="s">
        <v>63</v>
      </c>
      <c r="D7771" s="341">
        <v>16524.86</v>
      </c>
      <c r="E7771">
        <v>19765.13</v>
      </c>
    </row>
    <row r="7772" spans="1:5">
      <c r="A7772" s="339">
        <v>98520</v>
      </c>
      <c r="B7772" s="340" t="s">
        <v>12358</v>
      </c>
      <c r="C7772" s="339" t="s">
        <v>5029</v>
      </c>
      <c r="D7772" s="341">
        <v>6.32</v>
      </c>
      <c r="E7772">
        <v>6.99</v>
      </c>
    </row>
    <row r="7773" spans="1:5">
      <c r="A7773" s="339">
        <v>98521</v>
      </c>
      <c r="B7773" s="340" t="s">
        <v>12359</v>
      </c>
      <c r="C7773" s="339" t="s">
        <v>5029</v>
      </c>
      <c r="D7773" s="341">
        <v>0.39</v>
      </c>
      <c r="E7773">
        <v>0.46</v>
      </c>
    </row>
    <row r="7774" spans="1:5">
      <c r="A7774" s="339">
        <v>105521</v>
      </c>
      <c r="B7774" s="340" t="s">
        <v>12360</v>
      </c>
      <c r="C7774" s="339" t="s">
        <v>5029</v>
      </c>
      <c r="D7774" s="341">
        <v>4.1500000000000004</v>
      </c>
      <c r="E7774">
        <v>4.8099999999999996</v>
      </c>
    </row>
    <row r="7775" spans="1:5">
      <c r="A7775" s="339">
        <v>98509</v>
      </c>
      <c r="B7775" s="340" t="s">
        <v>12361</v>
      </c>
      <c r="C7775" s="339" t="s">
        <v>63</v>
      </c>
      <c r="D7775" s="341">
        <v>90.46</v>
      </c>
      <c r="E7775">
        <v>49.06</v>
      </c>
    </row>
    <row r="7776" spans="1:5">
      <c r="A7776" s="339">
        <v>98507</v>
      </c>
      <c r="B7776" s="340" t="s">
        <v>12362</v>
      </c>
      <c r="C7776" s="339" t="s">
        <v>63</v>
      </c>
      <c r="D7776" s="341">
        <v>0</v>
      </c>
      <c r="E7776">
        <v>0</v>
      </c>
    </row>
    <row r="7777" spans="1:5">
      <c r="A7777" s="339">
        <v>98508</v>
      </c>
      <c r="B7777" s="340" t="s">
        <v>12363</v>
      </c>
      <c r="C7777" s="339" t="s">
        <v>63</v>
      </c>
      <c r="D7777" s="341">
        <v>0</v>
      </c>
      <c r="E7777">
        <v>0</v>
      </c>
    </row>
    <row r="7778" spans="1:5">
      <c r="A7778" s="339">
        <v>98506</v>
      </c>
      <c r="B7778" s="340" t="s">
        <v>12364</v>
      </c>
      <c r="C7778" s="339" t="s">
        <v>63</v>
      </c>
      <c r="D7778" s="341">
        <v>0</v>
      </c>
      <c r="E7778">
        <v>0</v>
      </c>
    </row>
    <row r="7779" spans="1:5">
      <c r="A7779" s="339">
        <v>98505</v>
      </c>
      <c r="B7779" s="340" t="s">
        <v>12365</v>
      </c>
      <c r="C7779" s="339" t="s">
        <v>5029</v>
      </c>
      <c r="D7779" s="341">
        <v>131.49</v>
      </c>
      <c r="E7779">
        <v>75.53</v>
      </c>
    </row>
    <row r="7780" spans="1:5">
      <c r="A7780" s="339">
        <v>98504</v>
      </c>
      <c r="B7780" s="340" t="s">
        <v>12366</v>
      </c>
      <c r="C7780" s="339" t="s">
        <v>5029</v>
      </c>
      <c r="D7780" s="341">
        <v>16.39</v>
      </c>
      <c r="E7780">
        <v>18.05</v>
      </c>
    </row>
    <row r="7781" spans="1:5">
      <c r="A7781" s="339">
        <v>98503</v>
      </c>
      <c r="B7781" s="340" t="s">
        <v>12367</v>
      </c>
      <c r="C7781" s="339" t="s">
        <v>5029</v>
      </c>
      <c r="D7781" s="341">
        <v>25.37</v>
      </c>
      <c r="E7781">
        <v>27.41</v>
      </c>
    </row>
    <row r="7782" spans="1:5">
      <c r="A7782" s="339">
        <v>103946</v>
      </c>
      <c r="B7782" s="340" t="s">
        <v>865</v>
      </c>
      <c r="C7782" s="339" t="s">
        <v>5029</v>
      </c>
      <c r="D7782" s="341">
        <v>21.54</v>
      </c>
      <c r="E7782">
        <v>23.2</v>
      </c>
    </row>
    <row r="7783" spans="1:5">
      <c r="A7783" s="339">
        <v>98517</v>
      </c>
      <c r="B7783" s="340" t="s">
        <v>12368</v>
      </c>
      <c r="C7783" s="339" t="s">
        <v>63</v>
      </c>
      <c r="D7783" s="341">
        <v>0</v>
      </c>
      <c r="E7783">
        <v>0</v>
      </c>
    </row>
    <row r="7784" spans="1:5">
      <c r="A7784" s="339">
        <v>98518</v>
      </c>
      <c r="B7784" s="340" t="s">
        <v>12369</v>
      </c>
      <c r="C7784" s="339" t="s">
        <v>63</v>
      </c>
      <c r="D7784" s="341">
        <v>0</v>
      </c>
      <c r="E7784">
        <v>0</v>
      </c>
    </row>
    <row r="7785" spans="1:5">
      <c r="A7785" s="339">
        <v>98516</v>
      </c>
      <c r="B7785" s="340" t="s">
        <v>12370</v>
      </c>
      <c r="C7785" s="339" t="s">
        <v>63</v>
      </c>
      <c r="D7785" s="341">
        <v>410.23</v>
      </c>
      <c r="E7785">
        <v>363.39</v>
      </c>
    </row>
    <row r="7786" spans="1:5">
      <c r="A7786" s="339">
        <v>98514</v>
      </c>
      <c r="B7786" s="340" t="s">
        <v>12371</v>
      </c>
      <c r="C7786" s="339" t="s">
        <v>63</v>
      </c>
      <c r="D7786" s="341">
        <v>0</v>
      </c>
      <c r="E7786">
        <v>0</v>
      </c>
    </row>
    <row r="7787" spans="1:5">
      <c r="A7787" s="339">
        <v>98515</v>
      </c>
      <c r="B7787" s="340" t="s">
        <v>12372</v>
      </c>
      <c r="C7787" s="339" t="s">
        <v>63</v>
      </c>
      <c r="D7787" s="341">
        <v>0</v>
      </c>
      <c r="E7787">
        <v>0</v>
      </c>
    </row>
    <row r="7788" spans="1:5">
      <c r="A7788" s="339">
        <v>98513</v>
      </c>
      <c r="B7788" s="340" t="s">
        <v>12373</v>
      </c>
      <c r="C7788" s="339" t="s">
        <v>63</v>
      </c>
      <c r="D7788" s="341">
        <v>0</v>
      </c>
      <c r="E7788">
        <v>0</v>
      </c>
    </row>
    <row r="7789" spans="1:5">
      <c r="A7789" s="339">
        <v>98511</v>
      </c>
      <c r="B7789" s="340" t="s">
        <v>12374</v>
      </c>
      <c r="C7789" s="339" t="s">
        <v>63</v>
      </c>
      <c r="D7789" s="341">
        <v>249.43</v>
      </c>
      <c r="E7789">
        <v>160.86000000000001</v>
      </c>
    </row>
    <row r="7790" spans="1:5">
      <c r="A7790" s="339">
        <v>98512</v>
      </c>
      <c r="B7790" s="340" t="s">
        <v>12375</v>
      </c>
      <c r="C7790" s="339" t="s">
        <v>63</v>
      </c>
      <c r="D7790" s="341">
        <v>0</v>
      </c>
      <c r="E7790">
        <v>0</v>
      </c>
    </row>
    <row r="7791" spans="1:5">
      <c r="A7791" s="339">
        <v>98510</v>
      </c>
      <c r="B7791" s="340" t="s">
        <v>12376</v>
      </c>
      <c r="C7791" s="339" t="s">
        <v>63</v>
      </c>
      <c r="D7791" s="341">
        <v>133.46</v>
      </c>
      <c r="E7791">
        <v>95.95</v>
      </c>
    </row>
    <row r="7792" spans="1:5">
      <c r="A7792" s="339">
        <v>98519</v>
      </c>
      <c r="B7792" s="340" t="s">
        <v>12377</v>
      </c>
      <c r="C7792" s="339" t="s">
        <v>5029</v>
      </c>
      <c r="D7792" s="341">
        <v>3.58</v>
      </c>
      <c r="E7792">
        <v>5.26</v>
      </c>
    </row>
    <row r="7793" spans="1:5">
      <c r="A7793" s="339">
        <v>91599</v>
      </c>
      <c r="B7793" s="340" t="s">
        <v>12378</v>
      </c>
      <c r="C7793" s="339" t="s">
        <v>101</v>
      </c>
      <c r="D7793" s="341">
        <v>7.58</v>
      </c>
      <c r="E7793">
        <v>7.65</v>
      </c>
    </row>
    <row r="7794" spans="1:5">
      <c r="A7794" s="339">
        <v>100065</v>
      </c>
      <c r="B7794" s="340" t="s">
        <v>12379</v>
      </c>
      <c r="C7794" s="339" t="s">
        <v>101</v>
      </c>
      <c r="D7794" s="341">
        <v>0</v>
      </c>
      <c r="E7794">
        <v>0</v>
      </c>
    </row>
    <row r="7795" spans="1:5">
      <c r="A7795" s="339">
        <v>100069</v>
      </c>
      <c r="B7795" s="340" t="s">
        <v>12380</v>
      </c>
      <c r="C7795" s="339" t="s">
        <v>101</v>
      </c>
      <c r="D7795" s="341">
        <v>0</v>
      </c>
      <c r="E7795">
        <v>0</v>
      </c>
    </row>
    <row r="7796" spans="1:5">
      <c r="A7796" s="339">
        <v>100063</v>
      </c>
      <c r="B7796" s="340" t="s">
        <v>12381</v>
      </c>
      <c r="C7796" s="339" t="s">
        <v>101</v>
      </c>
      <c r="D7796" s="341">
        <v>0</v>
      </c>
      <c r="E7796">
        <v>0</v>
      </c>
    </row>
    <row r="7797" spans="1:5">
      <c r="A7797" s="339">
        <v>91597</v>
      </c>
      <c r="B7797" s="340" t="s">
        <v>12382</v>
      </c>
      <c r="C7797" s="339" t="s">
        <v>101</v>
      </c>
      <c r="D7797" s="341">
        <v>7.24</v>
      </c>
      <c r="E7797">
        <v>7.28</v>
      </c>
    </row>
    <row r="7798" spans="1:5">
      <c r="A7798" s="339">
        <v>91598</v>
      </c>
      <c r="B7798" s="340" t="s">
        <v>1034</v>
      </c>
      <c r="C7798" s="339" t="s">
        <v>101</v>
      </c>
      <c r="D7798" s="341">
        <v>9.31</v>
      </c>
      <c r="E7798">
        <v>9.36</v>
      </c>
    </row>
    <row r="7799" spans="1:5">
      <c r="A7799" s="339">
        <v>91596</v>
      </c>
      <c r="B7799" s="340" t="s">
        <v>12383</v>
      </c>
      <c r="C7799" s="339" t="s">
        <v>101</v>
      </c>
      <c r="D7799" s="341">
        <v>9.56</v>
      </c>
      <c r="E7799">
        <v>9.6</v>
      </c>
    </row>
    <row r="7800" spans="1:5">
      <c r="A7800" s="339">
        <v>100064</v>
      </c>
      <c r="B7800" s="340" t="s">
        <v>12384</v>
      </c>
      <c r="C7800" s="339" t="s">
        <v>101</v>
      </c>
      <c r="D7800" s="341">
        <v>9.49</v>
      </c>
      <c r="E7800">
        <v>9.52</v>
      </c>
    </row>
    <row r="7801" spans="1:5">
      <c r="A7801" s="339">
        <v>100066</v>
      </c>
      <c r="B7801" s="340" t="s">
        <v>12385</v>
      </c>
      <c r="C7801" s="339" t="s">
        <v>101</v>
      </c>
      <c r="D7801" s="341">
        <v>9.5</v>
      </c>
      <c r="E7801">
        <v>9.51</v>
      </c>
    </row>
    <row r="7802" spans="1:5">
      <c r="A7802" s="339">
        <v>91603</v>
      </c>
      <c r="B7802" s="340" t="s">
        <v>12386</v>
      </c>
      <c r="C7802" s="339" t="s">
        <v>101</v>
      </c>
      <c r="D7802" s="341">
        <v>11.07</v>
      </c>
      <c r="E7802">
        <v>8.48</v>
      </c>
    </row>
    <row r="7803" spans="1:5">
      <c r="A7803" s="339">
        <v>100068</v>
      </c>
      <c r="B7803" s="340" t="s">
        <v>12387</v>
      </c>
      <c r="C7803" s="339" t="s">
        <v>101</v>
      </c>
      <c r="D7803" s="341">
        <v>9.5399999999999991</v>
      </c>
      <c r="E7803">
        <v>7.25</v>
      </c>
    </row>
    <row r="7804" spans="1:5">
      <c r="A7804" s="339">
        <v>100067</v>
      </c>
      <c r="B7804" s="340" t="s">
        <v>12388</v>
      </c>
      <c r="C7804" s="339" t="s">
        <v>101</v>
      </c>
      <c r="D7804" s="341">
        <v>12.77</v>
      </c>
      <c r="E7804">
        <v>11.02</v>
      </c>
    </row>
    <row r="7805" spans="1:5">
      <c r="A7805" s="339">
        <v>91601</v>
      </c>
      <c r="B7805" s="340" t="s">
        <v>12389</v>
      </c>
      <c r="C7805" s="339" t="s">
        <v>101</v>
      </c>
      <c r="D7805" s="341">
        <v>13.21</v>
      </c>
      <c r="E7805">
        <v>10.94</v>
      </c>
    </row>
    <row r="7806" spans="1:5">
      <c r="A7806" s="339">
        <v>91602</v>
      </c>
      <c r="B7806" s="340" t="s">
        <v>12390</v>
      </c>
      <c r="C7806" s="339" t="s">
        <v>101</v>
      </c>
      <c r="D7806" s="341">
        <v>12.36</v>
      </c>
      <c r="E7806">
        <v>9.7899999999999991</v>
      </c>
    </row>
    <row r="7807" spans="1:5">
      <c r="A7807" s="339">
        <v>91593</v>
      </c>
      <c r="B7807" s="340" t="s">
        <v>12391</v>
      </c>
      <c r="C7807" s="339" t="s">
        <v>101</v>
      </c>
      <c r="D7807" s="341">
        <v>9.59</v>
      </c>
      <c r="E7807">
        <v>9.69</v>
      </c>
    </row>
    <row r="7808" spans="1:5">
      <c r="A7808" s="339">
        <v>105814</v>
      </c>
      <c r="B7808" s="340" t="s">
        <v>12392</v>
      </c>
      <c r="C7808" s="339" t="s">
        <v>101</v>
      </c>
      <c r="D7808" s="341">
        <v>9.31</v>
      </c>
      <c r="E7808">
        <v>9.32</v>
      </c>
    </row>
    <row r="7809" spans="1:5">
      <c r="A7809" s="339">
        <v>91594</v>
      </c>
      <c r="B7809" s="340" t="s">
        <v>12393</v>
      </c>
      <c r="C7809" s="339" t="s">
        <v>101</v>
      </c>
      <c r="D7809" s="341">
        <v>9.61</v>
      </c>
      <c r="E7809">
        <v>9.69</v>
      </c>
    </row>
    <row r="7810" spans="1:5">
      <c r="A7810" s="339">
        <v>91595</v>
      </c>
      <c r="B7810" s="340" t="s">
        <v>12394</v>
      </c>
      <c r="C7810" s="339" t="s">
        <v>101</v>
      </c>
      <c r="D7810" s="341">
        <v>9.8800000000000008</v>
      </c>
      <c r="E7810">
        <v>10.029999999999999</v>
      </c>
    </row>
    <row r="7811" spans="1:5">
      <c r="A7811" s="339">
        <v>105815</v>
      </c>
      <c r="B7811" s="340" t="s">
        <v>12395</v>
      </c>
      <c r="C7811" s="339" t="s">
        <v>101</v>
      </c>
      <c r="D7811" s="341">
        <v>0</v>
      </c>
      <c r="E7811">
        <v>0</v>
      </c>
    </row>
    <row r="7812" spans="1:5">
      <c r="A7812" s="339">
        <v>91600</v>
      </c>
      <c r="B7812" s="340" t="s">
        <v>12396</v>
      </c>
      <c r="C7812" s="339" t="s">
        <v>101</v>
      </c>
      <c r="D7812" s="341">
        <v>10.76</v>
      </c>
      <c r="E7812">
        <v>11.15</v>
      </c>
    </row>
    <row r="7813" spans="1:5">
      <c r="A7813" s="339">
        <v>99235</v>
      </c>
      <c r="B7813" s="340" t="s">
        <v>12397</v>
      </c>
      <c r="C7813" s="339" t="s">
        <v>5115</v>
      </c>
      <c r="D7813" s="341">
        <v>1074.31</v>
      </c>
      <c r="E7813">
        <v>592.58000000000004</v>
      </c>
    </row>
    <row r="7814" spans="1:5">
      <c r="A7814" s="339">
        <v>105539</v>
      </c>
      <c r="B7814" s="340" t="s">
        <v>12398</v>
      </c>
      <c r="C7814" s="339" t="s">
        <v>5115</v>
      </c>
      <c r="D7814" s="341">
        <v>0</v>
      </c>
      <c r="E7814">
        <v>0</v>
      </c>
    </row>
    <row r="7815" spans="1:5">
      <c r="A7815" s="339">
        <v>99439</v>
      </c>
      <c r="B7815" s="340" t="s">
        <v>12399</v>
      </c>
      <c r="C7815" s="339" t="s">
        <v>5115</v>
      </c>
      <c r="D7815" s="341">
        <v>1176.83</v>
      </c>
      <c r="E7815">
        <v>657.18</v>
      </c>
    </row>
    <row r="7816" spans="1:5">
      <c r="A7816" s="339">
        <v>105540</v>
      </c>
      <c r="B7816" s="340" t="s">
        <v>12400</v>
      </c>
      <c r="C7816" s="339" t="s">
        <v>5115</v>
      </c>
      <c r="D7816" s="341">
        <v>0</v>
      </c>
      <c r="E7816">
        <v>0</v>
      </c>
    </row>
    <row r="7817" spans="1:5">
      <c r="A7817" s="339">
        <v>103184</v>
      </c>
      <c r="B7817" s="340" t="s">
        <v>12401</v>
      </c>
      <c r="C7817" s="339" t="s">
        <v>5115</v>
      </c>
      <c r="D7817" s="341">
        <v>1094.76</v>
      </c>
      <c r="E7817">
        <v>619.87</v>
      </c>
    </row>
    <row r="7818" spans="1:5">
      <c r="A7818" s="339">
        <v>103183</v>
      </c>
      <c r="B7818" s="340" t="s">
        <v>12402</v>
      </c>
      <c r="C7818" s="339" t="s">
        <v>5115</v>
      </c>
      <c r="D7818" s="341">
        <v>1247.8</v>
      </c>
      <c r="E7818">
        <v>753.22</v>
      </c>
    </row>
    <row r="7819" spans="1:5">
      <c r="A7819" s="339">
        <v>99434</v>
      </c>
      <c r="B7819" s="340" t="s">
        <v>12403</v>
      </c>
      <c r="C7819" s="339" t="s">
        <v>5115</v>
      </c>
      <c r="D7819" s="341">
        <v>1196.1300000000001</v>
      </c>
      <c r="E7819">
        <v>669.58</v>
      </c>
    </row>
    <row r="7820" spans="1:5">
      <c r="A7820" s="339">
        <v>99431</v>
      </c>
      <c r="B7820" s="340" t="s">
        <v>12404</v>
      </c>
      <c r="C7820" s="339" t="s">
        <v>5115</v>
      </c>
      <c r="D7820" s="341">
        <v>1192.55</v>
      </c>
      <c r="E7820">
        <v>664.74</v>
      </c>
    </row>
    <row r="7821" spans="1:5">
      <c r="A7821" s="339">
        <v>99435</v>
      </c>
      <c r="B7821" s="340" t="s">
        <v>12405</v>
      </c>
      <c r="C7821" s="339" t="s">
        <v>5115</v>
      </c>
      <c r="D7821" s="341">
        <v>1169.05</v>
      </c>
      <c r="E7821">
        <v>652.66</v>
      </c>
    </row>
    <row r="7822" spans="1:5">
      <c r="A7822" s="339">
        <v>99432</v>
      </c>
      <c r="B7822" s="340" t="s">
        <v>12406</v>
      </c>
      <c r="C7822" s="339" t="s">
        <v>5115</v>
      </c>
      <c r="D7822" s="341">
        <v>1166.5</v>
      </c>
      <c r="E7822">
        <v>649.19000000000005</v>
      </c>
    </row>
    <row r="7823" spans="1:5">
      <c r="A7823" s="339">
        <v>99438</v>
      </c>
      <c r="B7823" s="340" t="s">
        <v>12407</v>
      </c>
      <c r="C7823" s="339" t="s">
        <v>5115</v>
      </c>
      <c r="D7823" s="341">
        <v>1146.43</v>
      </c>
      <c r="E7823">
        <v>640.96</v>
      </c>
    </row>
    <row r="7824" spans="1:5">
      <c r="A7824" s="339">
        <v>105538</v>
      </c>
      <c r="B7824" s="340" t="s">
        <v>12408</v>
      </c>
      <c r="C7824" s="339" t="s">
        <v>5115</v>
      </c>
      <c r="D7824" s="341">
        <v>0</v>
      </c>
      <c r="E7824">
        <v>0</v>
      </c>
    </row>
    <row r="7825" spans="1:5">
      <c r="A7825" s="339">
        <v>99436</v>
      </c>
      <c r="B7825" s="340" t="s">
        <v>12409</v>
      </c>
      <c r="C7825" s="339" t="s">
        <v>5115</v>
      </c>
      <c r="D7825" s="341">
        <v>1275.82</v>
      </c>
      <c r="E7825">
        <v>737.9</v>
      </c>
    </row>
    <row r="7826" spans="1:5">
      <c r="A7826" s="339">
        <v>99437</v>
      </c>
      <c r="B7826" s="340" t="s">
        <v>12410</v>
      </c>
      <c r="C7826" s="339" t="s">
        <v>5115</v>
      </c>
      <c r="D7826" s="341">
        <v>1139.7</v>
      </c>
      <c r="E7826">
        <v>631.97</v>
      </c>
    </row>
    <row r="7827" spans="1:5">
      <c r="A7827" s="339">
        <v>105537</v>
      </c>
      <c r="B7827" s="340" t="s">
        <v>12411</v>
      </c>
      <c r="C7827" s="339" t="s">
        <v>5115</v>
      </c>
      <c r="D7827" s="341">
        <v>0</v>
      </c>
      <c r="E7827">
        <v>0</v>
      </c>
    </row>
    <row r="7828" spans="1:5">
      <c r="A7828" s="339">
        <v>99433</v>
      </c>
      <c r="B7828" s="340" t="s">
        <v>12412</v>
      </c>
      <c r="C7828" s="339" t="s">
        <v>5115</v>
      </c>
      <c r="D7828" s="341">
        <v>1255.46</v>
      </c>
      <c r="E7828">
        <v>710.33</v>
      </c>
    </row>
    <row r="7829" spans="1:5">
      <c r="A7829" s="339">
        <v>104422</v>
      </c>
      <c r="B7829" s="340" t="s">
        <v>12413</v>
      </c>
      <c r="C7829" s="339" t="s">
        <v>5029</v>
      </c>
      <c r="D7829" s="341">
        <v>11.62</v>
      </c>
      <c r="E7829">
        <v>12.02</v>
      </c>
    </row>
    <row r="7830" spans="1:5">
      <c r="A7830" s="339">
        <v>105824</v>
      </c>
      <c r="B7830" s="340" t="s">
        <v>12414</v>
      </c>
      <c r="C7830" s="339" t="s">
        <v>5029</v>
      </c>
      <c r="D7830" s="341">
        <v>13.65</v>
      </c>
      <c r="E7830">
        <v>14.67</v>
      </c>
    </row>
    <row r="7831" spans="1:5">
      <c r="A7831" s="339">
        <v>105825</v>
      </c>
      <c r="B7831" s="340" t="s">
        <v>12415</v>
      </c>
      <c r="C7831" s="339" t="s">
        <v>5029</v>
      </c>
      <c r="D7831" s="341">
        <v>6.56</v>
      </c>
      <c r="E7831">
        <v>8.23</v>
      </c>
    </row>
    <row r="7832" spans="1:5">
      <c r="A7832" s="339">
        <v>104421</v>
      </c>
      <c r="B7832" s="340" t="s">
        <v>12416</v>
      </c>
      <c r="C7832" s="339" t="s">
        <v>5029</v>
      </c>
      <c r="D7832" s="341">
        <v>16.7</v>
      </c>
      <c r="E7832">
        <v>18.78</v>
      </c>
    </row>
    <row r="7833" spans="1:5">
      <c r="A7833" s="339">
        <v>105822</v>
      </c>
      <c r="B7833" s="340" t="s">
        <v>12417</v>
      </c>
      <c r="C7833" s="339" t="s">
        <v>5029</v>
      </c>
      <c r="D7833" s="341">
        <v>18.73</v>
      </c>
      <c r="E7833">
        <v>21.43</v>
      </c>
    </row>
    <row r="7834" spans="1:5">
      <c r="A7834" s="339">
        <v>105823</v>
      </c>
      <c r="B7834" s="340" t="s">
        <v>12418</v>
      </c>
      <c r="C7834" s="339" t="s">
        <v>5029</v>
      </c>
      <c r="D7834" s="341">
        <v>11.64</v>
      </c>
      <c r="E7834">
        <v>14.99</v>
      </c>
    </row>
    <row r="7835" spans="1:5">
      <c r="A7835" s="339">
        <v>104423</v>
      </c>
      <c r="B7835" s="340" t="s">
        <v>12419</v>
      </c>
      <c r="C7835" s="339" t="s">
        <v>5029</v>
      </c>
      <c r="D7835" s="341">
        <v>15.18</v>
      </c>
      <c r="E7835">
        <v>16.760000000000002</v>
      </c>
    </row>
    <row r="7836" spans="1:5">
      <c r="A7836" s="339">
        <v>105826</v>
      </c>
      <c r="B7836" s="340" t="s">
        <v>12420</v>
      </c>
      <c r="C7836" s="339" t="s">
        <v>5029</v>
      </c>
      <c r="D7836" s="341">
        <v>17.21</v>
      </c>
      <c r="E7836">
        <v>19.41</v>
      </c>
    </row>
    <row r="7837" spans="1:5">
      <c r="A7837" s="339">
        <v>105827</v>
      </c>
      <c r="B7837" s="340" t="s">
        <v>12421</v>
      </c>
      <c r="C7837" s="339" t="s">
        <v>5029</v>
      </c>
      <c r="D7837" s="341">
        <v>10.119999999999999</v>
      </c>
      <c r="E7837">
        <v>12.97</v>
      </c>
    </row>
    <row r="7838" spans="1:5">
      <c r="A7838" s="339">
        <v>104425</v>
      </c>
      <c r="B7838" s="340" t="s">
        <v>12422</v>
      </c>
      <c r="C7838" s="339" t="s">
        <v>5029</v>
      </c>
      <c r="D7838" s="341">
        <v>10.07</v>
      </c>
      <c r="E7838">
        <v>9.9700000000000006</v>
      </c>
    </row>
    <row r="7839" spans="1:5">
      <c r="A7839" s="339">
        <v>105828</v>
      </c>
      <c r="B7839" s="340" t="s">
        <v>12423</v>
      </c>
      <c r="C7839" s="339" t="s">
        <v>5029</v>
      </c>
      <c r="D7839" s="341">
        <v>12.1</v>
      </c>
      <c r="E7839">
        <v>12.62</v>
      </c>
    </row>
    <row r="7840" spans="1:5">
      <c r="A7840" s="339">
        <v>105829</v>
      </c>
      <c r="B7840" s="340" t="s">
        <v>12424</v>
      </c>
      <c r="C7840" s="339" t="s">
        <v>5029</v>
      </c>
      <c r="D7840" s="341">
        <v>5.01</v>
      </c>
      <c r="E7840">
        <v>6.18</v>
      </c>
    </row>
    <row r="7841" spans="1:5">
      <c r="A7841" s="339">
        <v>91525</v>
      </c>
      <c r="B7841" s="340" t="s">
        <v>12425</v>
      </c>
      <c r="C7841" s="339" t="s">
        <v>5029</v>
      </c>
      <c r="D7841" s="341">
        <v>7.99</v>
      </c>
      <c r="E7841">
        <v>8.5399999999999991</v>
      </c>
    </row>
    <row r="7842" spans="1:5">
      <c r="A7842" s="339">
        <v>105818</v>
      </c>
      <c r="B7842" s="340" t="s">
        <v>12426</v>
      </c>
      <c r="C7842" s="339" t="s">
        <v>5029</v>
      </c>
      <c r="D7842" s="341">
        <v>12.35</v>
      </c>
      <c r="E7842">
        <v>12.93</v>
      </c>
    </row>
    <row r="7843" spans="1:5">
      <c r="A7843" s="339">
        <v>105819</v>
      </c>
      <c r="B7843" s="340" t="s">
        <v>12427</v>
      </c>
      <c r="C7843" s="339" t="s">
        <v>5029</v>
      </c>
      <c r="D7843" s="341">
        <v>5.26</v>
      </c>
      <c r="E7843">
        <v>6.54</v>
      </c>
    </row>
    <row r="7844" spans="1:5">
      <c r="A7844" s="339">
        <v>104414</v>
      </c>
      <c r="B7844" s="340" t="s">
        <v>12428</v>
      </c>
      <c r="C7844" s="339" t="s">
        <v>5029</v>
      </c>
      <c r="D7844" s="341">
        <v>7.2</v>
      </c>
      <c r="E7844">
        <v>7.48</v>
      </c>
    </row>
    <row r="7845" spans="1:5">
      <c r="A7845" s="339">
        <v>105816</v>
      </c>
      <c r="B7845" s="340" t="s">
        <v>12429</v>
      </c>
      <c r="C7845" s="339" t="s">
        <v>5029</v>
      </c>
      <c r="D7845" s="341">
        <v>11.56</v>
      </c>
      <c r="E7845">
        <v>11.87</v>
      </c>
    </row>
    <row r="7846" spans="1:5">
      <c r="A7846" s="339">
        <v>105817</v>
      </c>
      <c r="B7846" s="340" t="s">
        <v>12430</v>
      </c>
      <c r="C7846" s="339" t="s">
        <v>5029</v>
      </c>
      <c r="D7846" s="341">
        <v>4.47</v>
      </c>
      <c r="E7846">
        <v>5.48</v>
      </c>
    </row>
    <row r="7847" spans="1:5">
      <c r="A7847" s="339">
        <v>104415</v>
      </c>
      <c r="B7847" s="340" t="s">
        <v>12431</v>
      </c>
      <c r="C7847" s="339" t="s">
        <v>5029</v>
      </c>
      <c r="D7847" s="341">
        <v>12.2</v>
      </c>
      <c r="E7847">
        <v>14.11</v>
      </c>
    </row>
    <row r="7848" spans="1:5">
      <c r="A7848" s="339">
        <v>105820</v>
      </c>
      <c r="B7848" s="340" t="s">
        <v>12432</v>
      </c>
      <c r="C7848" s="339" t="s">
        <v>5029</v>
      </c>
      <c r="D7848" s="341">
        <v>16.559999999999999</v>
      </c>
      <c r="E7848">
        <v>18.5</v>
      </c>
    </row>
    <row r="7849" spans="1:5">
      <c r="A7849" s="339">
        <v>105821</v>
      </c>
      <c r="B7849" s="340" t="s">
        <v>12433</v>
      </c>
      <c r="C7849" s="339" t="s">
        <v>5029</v>
      </c>
      <c r="D7849" s="341">
        <v>9.4700000000000006</v>
      </c>
      <c r="E7849">
        <v>12.11</v>
      </c>
    </row>
    <row r="7850" spans="1:5">
      <c r="A7850" s="339">
        <v>104418</v>
      </c>
      <c r="B7850" s="340" t="s">
        <v>12434</v>
      </c>
      <c r="C7850" s="339" t="s">
        <v>5029</v>
      </c>
      <c r="D7850" s="341">
        <v>2.65</v>
      </c>
      <c r="E7850">
        <v>3.37</v>
      </c>
    </row>
    <row r="7851" spans="1:5">
      <c r="A7851" s="339">
        <v>91515</v>
      </c>
      <c r="B7851" s="340" t="s">
        <v>12435</v>
      </c>
      <c r="C7851" s="339" t="s">
        <v>5029</v>
      </c>
      <c r="D7851" s="341">
        <v>4.78</v>
      </c>
      <c r="E7851">
        <v>6.19</v>
      </c>
    </row>
    <row r="7852" spans="1:5">
      <c r="A7852" s="339">
        <v>104419</v>
      </c>
      <c r="B7852" s="340" t="s">
        <v>12436</v>
      </c>
      <c r="C7852" s="339" t="s">
        <v>5029</v>
      </c>
      <c r="D7852" s="341">
        <v>4.1500000000000004</v>
      </c>
      <c r="E7852">
        <v>5.36</v>
      </c>
    </row>
    <row r="7853" spans="1:5">
      <c r="A7853" s="339">
        <v>91519</v>
      </c>
      <c r="B7853" s="340" t="s">
        <v>12437</v>
      </c>
      <c r="C7853" s="339" t="s">
        <v>5029</v>
      </c>
      <c r="D7853" s="341">
        <v>2.0499999999999998</v>
      </c>
      <c r="E7853">
        <v>2.57</v>
      </c>
    </row>
    <row r="7854" spans="1:5">
      <c r="A7854" s="339">
        <v>91520</v>
      </c>
      <c r="B7854" s="340" t="s">
        <v>12438</v>
      </c>
      <c r="C7854" s="339" t="s">
        <v>5029</v>
      </c>
      <c r="D7854" s="341">
        <v>2.0299999999999998</v>
      </c>
      <c r="E7854">
        <v>2.6</v>
      </c>
    </row>
    <row r="7855" spans="1:5">
      <c r="A7855" s="339">
        <v>104416</v>
      </c>
      <c r="B7855" s="340" t="s">
        <v>12439</v>
      </c>
      <c r="C7855" s="339" t="s">
        <v>5029</v>
      </c>
      <c r="D7855" s="341">
        <v>1.7</v>
      </c>
      <c r="E7855">
        <v>2.15</v>
      </c>
    </row>
    <row r="7856" spans="1:5">
      <c r="A7856" s="339">
        <v>104417</v>
      </c>
      <c r="B7856" s="340" t="s">
        <v>12440</v>
      </c>
      <c r="C7856" s="339" t="s">
        <v>5029</v>
      </c>
      <c r="D7856" s="341">
        <v>3.76</v>
      </c>
      <c r="E7856">
        <v>4.87</v>
      </c>
    </row>
    <row r="7857" spans="1:5">
      <c r="A7857" s="339">
        <v>91522</v>
      </c>
      <c r="B7857" s="340" t="s">
        <v>12441</v>
      </c>
      <c r="C7857" s="339" t="s">
        <v>5029</v>
      </c>
      <c r="D7857" s="341">
        <v>3.38</v>
      </c>
      <c r="E7857">
        <v>4.38</v>
      </c>
    </row>
    <row r="7858" spans="1:5">
      <c r="A7858" s="339">
        <v>104412</v>
      </c>
      <c r="B7858" s="340" t="s">
        <v>12442</v>
      </c>
      <c r="C7858" s="339" t="s">
        <v>5029</v>
      </c>
      <c r="D7858" s="341">
        <v>3.05</v>
      </c>
      <c r="E7858">
        <v>3.93</v>
      </c>
    </row>
    <row r="7859" spans="1:5">
      <c r="A7859" s="339">
        <v>104413</v>
      </c>
      <c r="B7859" s="340" t="s">
        <v>12443</v>
      </c>
      <c r="C7859" s="339" t="s">
        <v>5029</v>
      </c>
      <c r="D7859" s="341">
        <v>5.14</v>
      </c>
      <c r="E7859">
        <v>6.69</v>
      </c>
    </row>
    <row r="7860" spans="1:5">
      <c r="A7860" s="339">
        <v>102569</v>
      </c>
      <c r="B7860" s="340" t="s">
        <v>12444</v>
      </c>
      <c r="C7860" s="339" t="s">
        <v>5029</v>
      </c>
      <c r="D7860" s="341">
        <v>0</v>
      </c>
      <c r="E7860">
        <v>0</v>
      </c>
    </row>
    <row r="7861" spans="1:5">
      <c r="A7861" s="339">
        <v>102574</v>
      </c>
      <c r="B7861" s="340" t="s">
        <v>12445</v>
      </c>
      <c r="C7861" s="339" t="s">
        <v>5029</v>
      </c>
      <c r="D7861" s="341">
        <v>0</v>
      </c>
      <c r="E7861">
        <v>0</v>
      </c>
    </row>
    <row r="7862" spans="1:5">
      <c r="A7862" s="339">
        <v>102573</v>
      </c>
      <c r="B7862" s="340" t="s">
        <v>12446</v>
      </c>
      <c r="C7862" s="339" t="s">
        <v>5029</v>
      </c>
      <c r="D7862" s="341">
        <v>0</v>
      </c>
      <c r="E7862">
        <v>0</v>
      </c>
    </row>
    <row r="7863" spans="1:5">
      <c r="A7863" s="339">
        <v>102577</v>
      </c>
      <c r="B7863" s="340" t="s">
        <v>12447</v>
      </c>
      <c r="C7863" s="339" t="s">
        <v>5029</v>
      </c>
      <c r="D7863" s="341">
        <v>0</v>
      </c>
      <c r="E7863">
        <v>0</v>
      </c>
    </row>
    <row r="7864" spans="1:5">
      <c r="A7864" s="339">
        <v>102576</v>
      </c>
      <c r="B7864" s="340" t="s">
        <v>12448</v>
      </c>
      <c r="C7864" s="339" t="s">
        <v>5029</v>
      </c>
      <c r="D7864" s="341">
        <v>0</v>
      </c>
      <c r="E7864">
        <v>0</v>
      </c>
    </row>
    <row r="7865" spans="1:5">
      <c r="A7865" s="339">
        <v>103083</v>
      </c>
      <c r="B7865" s="340" t="s">
        <v>12449</v>
      </c>
      <c r="C7865" s="339" t="s">
        <v>5029</v>
      </c>
      <c r="D7865" s="341">
        <v>0</v>
      </c>
      <c r="E7865">
        <v>0</v>
      </c>
    </row>
    <row r="7866" spans="1:5">
      <c r="A7866" s="339">
        <v>103081</v>
      </c>
      <c r="B7866" s="340" t="s">
        <v>12450</v>
      </c>
      <c r="C7866" s="339" t="s">
        <v>5029</v>
      </c>
      <c r="D7866" s="341">
        <v>0</v>
      </c>
      <c r="E7866">
        <v>0</v>
      </c>
    </row>
    <row r="7867" spans="1:5">
      <c r="A7867" s="339">
        <v>103082</v>
      </c>
      <c r="B7867" s="340" t="s">
        <v>12451</v>
      </c>
      <c r="C7867" s="339" t="s">
        <v>5029</v>
      </c>
      <c r="D7867" s="341">
        <v>0</v>
      </c>
      <c r="E7867">
        <v>0</v>
      </c>
    </row>
    <row r="7868" spans="1:5">
      <c r="A7868" s="339">
        <v>103086</v>
      </c>
      <c r="B7868" s="340" t="s">
        <v>12452</v>
      </c>
      <c r="C7868" s="339" t="s">
        <v>5029</v>
      </c>
      <c r="D7868" s="341">
        <v>0</v>
      </c>
      <c r="E7868">
        <v>0</v>
      </c>
    </row>
    <row r="7869" spans="1:5">
      <c r="A7869" s="339">
        <v>103085</v>
      </c>
      <c r="B7869" s="340" t="s">
        <v>12453</v>
      </c>
      <c r="C7869" s="339" t="s">
        <v>5029</v>
      </c>
      <c r="D7869" s="341">
        <v>0</v>
      </c>
      <c r="E7869">
        <v>0</v>
      </c>
    </row>
    <row r="7870" spans="1:5">
      <c r="A7870" s="339">
        <v>104726</v>
      </c>
      <c r="B7870" s="340" t="s">
        <v>12454</v>
      </c>
      <c r="C7870" s="339" t="s">
        <v>5029</v>
      </c>
      <c r="D7870" s="341">
        <v>0</v>
      </c>
      <c r="E7870">
        <v>0</v>
      </c>
    </row>
    <row r="7871" spans="1:5">
      <c r="A7871" s="339">
        <v>104725</v>
      </c>
      <c r="B7871" s="340" t="s">
        <v>12455</v>
      </c>
      <c r="C7871" s="339" t="s">
        <v>5029</v>
      </c>
      <c r="D7871" s="341">
        <v>0</v>
      </c>
      <c r="E7871">
        <v>0</v>
      </c>
    </row>
    <row r="7872" spans="1:5">
      <c r="A7872" s="339">
        <v>96374</v>
      </c>
      <c r="B7872" s="340" t="s">
        <v>12456</v>
      </c>
      <c r="C7872" s="339" t="s">
        <v>202</v>
      </c>
      <c r="D7872" s="341">
        <v>22.86</v>
      </c>
      <c r="E7872">
        <v>36.700000000000003</v>
      </c>
    </row>
    <row r="7873" spans="1:5">
      <c r="A7873" s="339">
        <v>96373</v>
      </c>
      <c r="B7873" s="340" t="s">
        <v>201</v>
      </c>
      <c r="C7873" s="339" t="s">
        <v>202</v>
      </c>
      <c r="D7873" s="341">
        <v>13.53</v>
      </c>
      <c r="E7873">
        <v>10.87</v>
      </c>
    </row>
    <row r="7874" spans="1:5">
      <c r="A7874" s="339">
        <v>96368</v>
      </c>
      <c r="B7874" s="340" t="s">
        <v>12457</v>
      </c>
      <c r="C7874" s="339" t="s">
        <v>5029</v>
      </c>
      <c r="D7874" s="341">
        <v>193.04</v>
      </c>
      <c r="E7874">
        <v>173.87</v>
      </c>
    </row>
    <row r="7875" spans="1:5">
      <c r="A7875" s="339">
        <v>96364</v>
      </c>
      <c r="B7875" s="340" t="s">
        <v>12458</v>
      </c>
      <c r="C7875" s="339" t="s">
        <v>5029</v>
      </c>
      <c r="D7875" s="341">
        <v>163.66999999999999</v>
      </c>
      <c r="E7875">
        <v>146.71</v>
      </c>
    </row>
    <row r="7876" spans="1:5">
      <c r="A7876" s="339">
        <v>96369</v>
      </c>
      <c r="B7876" s="340" t="s">
        <v>12459</v>
      </c>
      <c r="C7876" s="339" t="s">
        <v>5029</v>
      </c>
      <c r="D7876" s="341">
        <v>219.26</v>
      </c>
      <c r="E7876">
        <v>195.78</v>
      </c>
    </row>
    <row r="7877" spans="1:5">
      <c r="A7877" s="339">
        <v>104723</v>
      </c>
      <c r="B7877" s="340" t="s">
        <v>12460</v>
      </c>
      <c r="C7877" s="339" t="s">
        <v>5029</v>
      </c>
      <c r="D7877" s="341">
        <v>265.24</v>
      </c>
      <c r="E7877">
        <v>235.17</v>
      </c>
    </row>
    <row r="7878" spans="1:5">
      <c r="A7878" s="339">
        <v>96367</v>
      </c>
      <c r="B7878" s="340" t="s">
        <v>12461</v>
      </c>
      <c r="C7878" s="339" t="s">
        <v>5029</v>
      </c>
      <c r="D7878" s="341">
        <v>174.2</v>
      </c>
      <c r="E7878">
        <v>160.38999999999999</v>
      </c>
    </row>
    <row r="7879" spans="1:5">
      <c r="A7879" s="339">
        <v>104722</v>
      </c>
      <c r="B7879" s="340" t="s">
        <v>12462</v>
      </c>
      <c r="C7879" s="339" t="s">
        <v>5029</v>
      </c>
      <c r="D7879" s="341">
        <v>199.77</v>
      </c>
      <c r="E7879">
        <v>183.74</v>
      </c>
    </row>
    <row r="7880" spans="1:5">
      <c r="A7880" s="339">
        <v>96366</v>
      </c>
      <c r="B7880" s="340" t="s">
        <v>12463</v>
      </c>
      <c r="C7880" s="339" t="s">
        <v>5029</v>
      </c>
      <c r="D7880" s="341">
        <v>159.96</v>
      </c>
      <c r="E7880">
        <v>147.82</v>
      </c>
    </row>
    <row r="7881" spans="1:5">
      <c r="A7881" s="339">
        <v>96361</v>
      </c>
      <c r="B7881" s="340" t="s">
        <v>12464</v>
      </c>
      <c r="C7881" s="339" t="s">
        <v>5029</v>
      </c>
      <c r="D7881" s="341">
        <v>159.44</v>
      </c>
      <c r="E7881">
        <v>139.91</v>
      </c>
    </row>
    <row r="7882" spans="1:5">
      <c r="A7882" s="339">
        <v>104719</v>
      </c>
      <c r="B7882" s="340" t="s">
        <v>12465</v>
      </c>
      <c r="C7882" s="339" t="s">
        <v>5029</v>
      </c>
      <c r="D7882" s="341">
        <v>203.21</v>
      </c>
      <c r="E7882">
        <v>176.05</v>
      </c>
    </row>
    <row r="7883" spans="1:5">
      <c r="A7883" s="339">
        <v>96360</v>
      </c>
      <c r="B7883" s="340" t="s">
        <v>12466</v>
      </c>
      <c r="C7883" s="339" t="s">
        <v>5029</v>
      </c>
      <c r="D7883" s="341">
        <v>134.33000000000001</v>
      </c>
      <c r="E7883">
        <v>119.61</v>
      </c>
    </row>
    <row r="7884" spans="1:5">
      <c r="A7884" s="339">
        <v>96359</v>
      </c>
      <c r="B7884" s="340" t="s">
        <v>195</v>
      </c>
      <c r="C7884" s="339" t="s">
        <v>5029</v>
      </c>
      <c r="D7884" s="341">
        <v>114.39</v>
      </c>
      <c r="E7884">
        <v>104.55</v>
      </c>
    </row>
    <row r="7885" spans="1:5">
      <c r="A7885" s="339">
        <v>104718</v>
      </c>
      <c r="B7885" s="340" t="s">
        <v>12467</v>
      </c>
      <c r="C7885" s="339" t="s">
        <v>5029</v>
      </c>
      <c r="D7885" s="341">
        <v>137.72</v>
      </c>
      <c r="E7885">
        <v>124.63</v>
      </c>
    </row>
    <row r="7886" spans="1:5">
      <c r="A7886" s="339">
        <v>96358</v>
      </c>
      <c r="B7886" s="340" t="s">
        <v>192</v>
      </c>
      <c r="C7886" s="339" t="s">
        <v>5029</v>
      </c>
      <c r="D7886" s="341">
        <v>101.27</v>
      </c>
      <c r="E7886">
        <v>93.6</v>
      </c>
    </row>
    <row r="7887" spans="1:5">
      <c r="A7887" s="339">
        <v>96371</v>
      </c>
      <c r="B7887" s="340" t="s">
        <v>12468</v>
      </c>
      <c r="C7887" s="339" t="s">
        <v>5029</v>
      </c>
      <c r="D7887" s="341">
        <v>80.87</v>
      </c>
      <c r="E7887">
        <v>71.55</v>
      </c>
    </row>
    <row r="7888" spans="1:5">
      <c r="A7888" s="339">
        <v>104724</v>
      </c>
      <c r="B7888" s="340" t="s">
        <v>12469</v>
      </c>
      <c r="C7888" s="339" t="s">
        <v>5029</v>
      </c>
      <c r="D7888" s="341">
        <v>103.08</v>
      </c>
      <c r="E7888">
        <v>90.01</v>
      </c>
    </row>
    <row r="7889" spans="1:5">
      <c r="A7889" s="339">
        <v>96370</v>
      </c>
      <c r="B7889" s="340" t="s">
        <v>12470</v>
      </c>
      <c r="C7889" s="339" t="s">
        <v>5029</v>
      </c>
      <c r="D7889" s="341">
        <v>68.33</v>
      </c>
      <c r="E7889">
        <v>61.45</v>
      </c>
    </row>
    <row r="7890" spans="1:5">
      <c r="A7890" s="339">
        <v>96365</v>
      </c>
      <c r="B7890" s="340" t="s">
        <v>12471</v>
      </c>
      <c r="C7890" s="339" t="s">
        <v>5029</v>
      </c>
      <c r="D7890" s="341">
        <v>189.36</v>
      </c>
      <c r="E7890">
        <v>167.85</v>
      </c>
    </row>
    <row r="7891" spans="1:5">
      <c r="A7891" s="339">
        <v>104721</v>
      </c>
      <c r="B7891" s="340" t="s">
        <v>12472</v>
      </c>
      <c r="C7891" s="339" t="s">
        <v>5029</v>
      </c>
      <c r="D7891" s="341">
        <v>234.22</v>
      </c>
      <c r="E7891">
        <v>205.6</v>
      </c>
    </row>
    <row r="7892" spans="1:5">
      <c r="A7892" s="339">
        <v>96363</v>
      </c>
      <c r="B7892" s="340" t="s">
        <v>12473</v>
      </c>
      <c r="C7892" s="339" t="s">
        <v>5029</v>
      </c>
      <c r="D7892" s="341">
        <v>144.29</v>
      </c>
      <c r="E7892">
        <v>132.46</v>
      </c>
    </row>
    <row r="7893" spans="1:5">
      <c r="A7893" s="339">
        <v>104720</v>
      </c>
      <c r="B7893" s="340" t="s">
        <v>12474</v>
      </c>
      <c r="C7893" s="339" t="s">
        <v>5029</v>
      </c>
      <c r="D7893" s="341">
        <v>168.73</v>
      </c>
      <c r="E7893">
        <v>154.16999999999999</v>
      </c>
    </row>
    <row r="7894" spans="1:5">
      <c r="A7894" s="339">
        <v>96362</v>
      </c>
      <c r="B7894" s="340" t="s">
        <v>12475</v>
      </c>
      <c r="C7894" s="339" t="s">
        <v>5029</v>
      </c>
      <c r="D7894" s="341">
        <v>130.61000000000001</v>
      </c>
      <c r="E7894">
        <v>120.7</v>
      </c>
    </row>
    <row r="7895" spans="1:5">
      <c r="A7895" s="339">
        <v>103191</v>
      </c>
      <c r="B7895" s="340" t="s">
        <v>12476</v>
      </c>
      <c r="C7895" s="339" t="s">
        <v>63</v>
      </c>
      <c r="D7895" s="341">
        <v>2386.48</v>
      </c>
      <c r="E7895">
        <v>2400.66</v>
      </c>
    </row>
    <row r="7896" spans="1:5">
      <c r="A7896" s="339">
        <v>103206</v>
      </c>
      <c r="B7896" s="340" t="s">
        <v>12477</v>
      </c>
      <c r="C7896" s="339" t="s">
        <v>63</v>
      </c>
      <c r="D7896" s="341">
        <v>2395.5</v>
      </c>
      <c r="E7896">
        <v>2424.9299999999998</v>
      </c>
    </row>
    <row r="7897" spans="1:5">
      <c r="A7897" s="339">
        <v>103211</v>
      </c>
      <c r="B7897" s="340" t="s">
        <v>12478</v>
      </c>
      <c r="C7897" s="339" t="s">
        <v>63</v>
      </c>
      <c r="D7897" s="341">
        <v>0</v>
      </c>
      <c r="E7897">
        <v>0</v>
      </c>
    </row>
    <row r="7898" spans="1:5">
      <c r="A7898" s="339">
        <v>103196</v>
      </c>
      <c r="B7898" s="340" t="s">
        <v>12479</v>
      </c>
      <c r="C7898" s="339" t="s">
        <v>63</v>
      </c>
      <c r="D7898" s="341">
        <v>0</v>
      </c>
      <c r="E7898">
        <v>0</v>
      </c>
    </row>
    <row r="7899" spans="1:5">
      <c r="A7899" s="339">
        <v>103212</v>
      </c>
      <c r="B7899" s="340" t="s">
        <v>12480</v>
      </c>
      <c r="C7899" s="339" t="s">
        <v>63</v>
      </c>
      <c r="D7899" s="341">
        <v>0</v>
      </c>
      <c r="E7899">
        <v>0</v>
      </c>
    </row>
    <row r="7900" spans="1:5">
      <c r="A7900" s="339">
        <v>103197</v>
      </c>
      <c r="B7900" s="340" t="s">
        <v>12481</v>
      </c>
      <c r="C7900" s="339" t="s">
        <v>63</v>
      </c>
      <c r="D7900" s="341">
        <v>0</v>
      </c>
      <c r="E7900">
        <v>0</v>
      </c>
    </row>
    <row r="7901" spans="1:5">
      <c r="A7901" s="339">
        <v>103217</v>
      </c>
      <c r="B7901" s="340" t="s">
        <v>12482</v>
      </c>
      <c r="C7901" s="339" t="s">
        <v>63</v>
      </c>
      <c r="D7901" s="341">
        <v>0</v>
      </c>
      <c r="E7901">
        <v>0</v>
      </c>
    </row>
    <row r="7902" spans="1:5">
      <c r="A7902" s="339">
        <v>103202</v>
      </c>
      <c r="B7902" s="340" t="s">
        <v>12483</v>
      </c>
      <c r="C7902" s="339" t="s">
        <v>63</v>
      </c>
      <c r="D7902" s="341">
        <v>0</v>
      </c>
      <c r="E7902">
        <v>0</v>
      </c>
    </row>
    <row r="7903" spans="1:5">
      <c r="A7903" s="339">
        <v>103215</v>
      </c>
      <c r="B7903" s="340" t="s">
        <v>12484</v>
      </c>
      <c r="C7903" s="339" t="s">
        <v>63</v>
      </c>
      <c r="D7903" s="341">
        <v>0</v>
      </c>
      <c r="E7903">
        <v>0</v>
      </c>
    </row>
    <row r="7904" spans="1:5">
      <c r="A7904" s="339">
        <v>103200</v>
      </c>
      <c r="B7904" s="340" t="s">
        <v>12485</v>
      </c>
      <c r="C7904" s="339" t="s">
        <v>63</v>
      </c>
      <c r="D7904" s="341">
        <v>0</v>
      </c>
      <c r="E7904">
        <v>0</v>
      </c>
    </row>
    <row r="7905" spans="1:5">
      <c r="A7905" s="339">
        <v>103216</v>
      </c>
      <c r="B7905" s="340" t="s">
        <v>12486</v>
      </c>
      <c r="C7905" s="339" t="s">
        <v>63</v>
      </c>
      <c r="D7905" s="341">
        <v>0</v>
      </c>
      <c r="E7905">
        <v>0</v>
      </c>
    </row>
    <row r="7906" spans="1:5">
      <c r="A7906" s="339">
        <v>103201</v>
      </c>
      <c r="B7906" s="340" t="s">
        <v>12487</v>
      </c>
      <c r="C7906" s="339" t="s">
        <v>63</v>
      </c>
      <c r="D7906" s="341">
        <v>0</v>
      </c>
      <c r="E7906">
        <v>0</v>
      </c>
    </row>
    <row r="7907" spans="1:5">
      <c r="A7907" s="339">
        <v>103185</v>
      </c>
      <c r="B7907" s="340" t="s">
        <v>12488</v>
      </c>
      <c r="C7907" s="339" t="s">
        <v>63</v>
      </c>
      <c r="D7907" s="341">
        <v>6153.31</v>
      </c>
      <c r="E7907">
        <v>6197.57</v>
      </c>
    </row>
    <row r="7908" spans="1:5">
      <c r="A7908" s="339">
        <v>103218</v>
      </c>
      <c r="B7908" s="340" t="s">
        <v>12489</v>
      </c>
      <c r="C7908" s="339" t="s">
        <v>63</v>
      </c>
      <c r="D7908" s="341">
        <v>0</v>
      </c>
      <c r="E7908">
        <v>0</v>
      </c>
    </row>
    <row r="7909" spans="1:5">
      <c r="A7909" s="339">
        <v>103203</v>
      </c>
      <c r="B7909" s="340" t="s">
        <v>12490</v>
      </c>
      <c r="C7909" s="339" t="s">
        <v>63</v>
      </c>
      <c r="D7909" s="341">
        <v>0</v>
      </c>
      <c r="E7909">
        <v>0</v>
      </c>
    </row>
    <row r="7910" spans="1:5">
      <c r="A7910" s="339">
        <v>103213</v>
      </c>
      <c r="B7910" s="340" t="s">
        <v>12491</v>
      </c>
      <c r="C7910" s="339" t="s">
        <v>63</v>
      </c>
      <c r="D7910" s="341">
        <v>0</v>
      </c>
      <c r="E7910">
        <v>0</v>
      </c>
    </row>
    <row r="7911" spans="1:5">
      <c r="A7911" s="339">
        <v>103198</v>
      </c>
      <c r="B7911" s="340" t="s">
        <v>12492</v>
      </c>
      <c r="C7911" s="339" t="s">
        <v>63</v>
      </c>
      <c r="D7911" s="341">
        <v>0</v>
      </c>
      <c r="E7911">
        <v>0</v>
      </c>
    </row>
    <row r="7912" spans="1:5">
      <c r="A7912" s="339">
        <v>103214</v>
      </c>
      <c r="B7912" s="340" t="s">
        <v>12493</v>
      </c>
      <c r="C7912" s="339" t="s">
        <v>63</v>
      </c>
      <c r="D7912" s="341">
        <v>0</v>
      </c>
      <c r="E7912">
        <v>0</v>
      </c>
    </row>
    <row r="7913" spans="1:5">
      <c r="A7913" s="339">
        <v>103199</v>
      </c>
      <c r="B7913" s="340" t="s">
        <v>12494</v>
      </c>
      <c r="C7913" s="339" t="s">
        <v>63</v>
      </c>
      <c r="D7913" s="341">
        <v>0</v>
      </c>
      <c r="E7913">
        <v>0</v>
      </c>
    </row>
    <row r="7914" spans="1:5">
      <c r="A7914" s="339">
        <v>103219</v>
      </c>
      <c r="B7914" s="340" t="s">
        <v>12495</v>
      </c>
      <c r="C7914" s="339" t="s">
        <v>63</v>
      </c>
      <c r="D7914" s="341">
        <v>0</v>
      </c>
      <c r="E7914">
        <v>0</v>
      </c>
    </row>
    <row r="7915" spans="1:5">
      <c r="A7915" s="339">
        <v>103204</v>
      </c>
      <c r="B7915" s="340" t="s">
        <v>12496</v>
      </c>
      <c r="C7915" s="339" t="s">
        <v>63</v>
      </c>
      <c r="D7915" s="341">
        <v>0</v>
      </c>
      <c r="E7915">
        <v>0</v>
      </c>
    </row>
    <row r="7916" spans="1:5">
      <c r="A7916" s="339">
        <v>103186</v>
      </c>
      <c r="B7916" s="340" t="s">
        <v>12497</v>
      </c>
      <c r="C7916" s="339" t="s">
        <v>63</v>
      </c>
      <c r="D7916" s="341">
        <v>6486.74</v>
      </c>
      <c r="E7916">
        <v>6504.88</v>
      </c>
    </row>
    <row r="7917" spans="1:5">
      <c r="A7917" s="339">
        <v>103210</v>
      </c>
      <c r="B7917" s="340" t="s">
        <v>12498</v>
      </c>
      <c r="C7917" s="339" t="s">
        <v>63</v>
      </c>
      <c r="D7917" s="341">
        <v>2297.6999999999998</v>
      </c>
      <c r="E7917">
        <v>2356.35</v>
      </c>
    </row>
    <row r="7918" spans="1:5">
      <c r="A7918" s="339">
        <v>103195</v>
      </c>
      <c r="B7918" s="340" t="s">
        <v>12499</v>
      </c>
      <c r="C7918" s="339" t="s">
        <v>63</v>
      </c>
      <c r="D7918" s="341">
        <v>2199.81</v>
      </c>
      <c r="E7918">
        <v>2216.48</v>
      </c>
    </row>
    <row r="7919" spans="1:5">
      <c r="A7919" s="339">
        <v>103205</v>
      </c>
      <c r="B7919" s="340" t="s">
        <v>12500</v>
      </c>
      <c r="C7919" s="339" t="s">
        <v>63</v>
      </c>
      <c r="D7919" s="341">
        <v>4098.3599999999997</v>
      </c>
      <c r="E7919">
        <v>4133.3100000000004</v>
      </c>
    </row>
    <row r="7920" spans="1:5">
      <c r="A7920" s="339">
        <v>103190</v>
      </c>
      <c r="B7920" s="340" t="s">
        <v>12501</v>
      </c>
      <c r="C7920" s="339" t="s">
        <v>63</v>
      </c>
      <c r="D7920" s="341">
        <v>4089.33</v>
      </c>
      <c r="E7920">
        <v>4109.04</v>
      </c>
    </row>
    <row r="7921" spans="1:5">
      <c r="A7921" s="339">
        <v>103207</v>
      </c>
      <c r="B7921" s="340" t="s">
        <v>12502</v>
      </c>
      <c r="C7921" s="339" t="s">
        <v>63</v>
      </c>
      <c r="D7921" s="341">
        <v>2549.14</v>
      </c>
      <c r="E7921">
        <v>2578.5700000000002</v>
      </c>
    </row>
    <row r="7922" spans="1:5">
      <c r="A7922" s="339">
        <v>103192</v>
      </c>
      <c r="B7922" s="340" t="s">
        <v>12503</v>
      </c>
      <c r="C7922" s="339" t="s">
        <v>63</v>
      </c>
      <c r="D7922" s="341">
        <v>2540.12</v>
      </c>
      <c r="E7922">
        <v>2554.3000000000002</v>
      </c>
    </row>
    <row r="7923" spans="1:5">
      <c r="A7923" s="339">
        <v>103208</v>
      </c>
      <c r="B7923" s="340" t="s">
        <v>12504</v>
      </c>
      <c r="C7923" s="339" t="s">
        <v>63</v>
      </c>
      <c r="D7923" s="341">
        <v>1967.87</v>
      </c>
      <c r="E7923">
        <v>1997.3</v>
      </c>
    </row>
    <row r="7924" spans="1:5">
      <c r="A7924" s="339">
        <v>103193</v>
      </c>
      <c r="B7924" s="340" t="s">
        <v>12505</v>
      </c>
      <c r="C7924" s="339" t="s">
        <v>63</v>
      </c>
      <c r="D7924" s="341">
        <v>1958.85</v>
      </c>
      <c r="E7924">
        <v>1973.03</v>
      </c>
    </row>
    <row r="7925" spans="1:5">
      <c r="A7925" s="339">
        <v>103187</v>
      </c>
      <c r="B7925" s="340" t="s">
        <v>12506</v>
      </c>
      <c r="C7925" s="339" t="s">
        <v>63</v>
      </c>
      <c r="D7925" s="341">
        <v>4876.87</v>
      </c>
      <c r="E7925">
        <v>4907.1499999999996</v>
      </c>
    </row>
    <row r="7926" spans="1:5">
      <c r="A7926" s="339">
        <v>103188</v>
      </c>
      <c r="B7926" s="340" t="s">
        <v>12507</v>
      </c>
      <c r="C7926" s="339" t="s">
        <v>63</v>
      </c>
      <c r="D7926" s="341">
        <v>5242.84</v>
      </c>
      <c r="E7926">
        <v>5266.13</v>
      </c>
    </row>
    <row r="7927" spans="1:5">
      <c r="A7927" s="339">
        <v>103189</v>
      </c>
      <c r="B7927" s="340" t="s">
        <v>12508</v>
      </c>
      <c r="C7927" s="339" t="s">
        <v>63</v>
      </c>
      <c r="D7927" s="341">
        <v>2627.96</v>
      </c>
      <c r="E7927">
        <v>2644.25</v>
      </c>
    </row>
    <row r="7928" spans="1:5">
      <c r="A7928" s="339">
        <v>103209</v>
      </c>
      <c r="B7928" s="340" t="s">
        <v>12509</v>
      </c>
      <c r="C7928" s="339" t="s">
        <v>63</v>
      </c>
      <c r="D7928" s="341">
        <v>2825.84</v>
      </c>
      <c r="E7928">
        <v>2855.27</v>
      </c>
    </row>
    <row r="7929" spans="1:5">
      <c r="A7929" s="339">
        <v>103194</v>
      </c>
      <c r="B7929" s="340" t="s">
        <v>12510</v>
      </c>
      <c r="C7929" s="339" t="s">
        <v>63</v>
      </c>
      <c r="D7929" s="341">
        <v>2816.82</v>
      </c>
      <c r="E7929">
        <v>2831</v>
      </c>
    </row>
    <row r="7930" spans="1:5">
      <c r="A7930" s="339">
        <v>95001</v>
      </c>
      <c r="B7930" s="340" t="s">
        <v>12511</v>
      </c>
      <c r="C7930" s="339" t="s">
        <v>5029</v>
      </c>
      <c r="D7930" s="341">
        <v>0</v>
      </c>
      <c r="E7930">
        <v>0</v>
      </c>
    </row>
    <row r="7931" spans="1:5">
      <c r="A7931" s="339">
        <v>95000</v>
      </c>
      <c r="B7931" s="340" t="s">
        <v>12512</v>
      </c>
      <c r="C7931" s="339" t="s">
        <v>5029</v>
      </c>
      <c r="D7931" s="341">
        <v>0</v>
      </c>
      <c r="E7931">
        <v>0</v>
      </c>
    </row>
    <row r="7932" spans="1:5">
      <c r="A7932" s="339">
        <v>95005</v>
      </c>
      <c r="B7932" s="340" t="s">
        <v>12513</v>
      </c>
      <c r="C7932" s="339" t="s">
        <v>5029</v>
      </c>
      <c r="D7932" s="341">
        <v>0</v>
      </c>
      <c r="E7932">
        <v>0</v>
      </c>
    </row>
    <row r="7933" spans="1:5">
      <c r="A7933" s="339">
        <v>95004</v>
      </c>
      <c r="B7933" s="340" t="s">
        <v>12514</v>
      </c>
      <c r="C7933" s="339" t="s">
        <v>5029</v>
      </c>
      <c r="D7933" s="341">
        <v>0</v>
      </c>
      <c r="E7933">
        <v>0</v>
      </c>
    </row>
    <row r="7934" spans="1:5">
      <c r="A7934" s="339">
        <v>95003</v>
      </c>
      <c r="B7934" s="340" t="s">
        <v>12515</v>
      </c>
      <c r="C7934" s="339" t="s">
        <v>5029</v>
      </c>
      <c r="D7934" s="341">
        <v>0</v>
      </c>
      <c r="E7934">
        <v>0</v>
      </c>
    </row>
    <row r="7935" spans="1:5">
      <c r="A7935" s="339">
        <v>95002</v>
      </c>
      <c r="B7935" s="340" t="s">
        <v>12516</v>
      </c>
      <c r="C7935" s="339" t="s">
        <v>5029</v>
      </c>
      <c r="D7935" s="341">
        <v>0</v>
      </c>
      <c r="E7935">
        <v>0</v>
      </c>
    </row>
    <row r="7936" spans="1:5">
      <c r="A7936" s="339">
        <v>95007</v>
      </c>
      <c r="B7936" s="340" t="s">
        <v>12517</v>
      </c>
      <c r="C7936" s="339" t="s">
        <v>5029</v>
      </c>
      <c r="D7936" s="341">
        <v>0</v>
      </c>
      <c r="E7936">
        <v>0</v>
      </c>
    </row>
    <row r="7937" spans="1:5">
      <c r="A7937" s="339">
        <v>95006</v>
      </c>
      <c r="B7937" s="340" t="s">
        <v>12518</v>
      </c>
      <c r="C7937" s="339" t="s">
        <v>5029</v>
      </c>
      <c r="D7937" s="341">
        <v>0</v>
      </c>
      <c r="E7937">
        <v>0</v>
      </c>
    </row>
    <row r="7938" spans="1:5">
      <c r="A7938" s="339">
        <v>104313</v>
      </c>
      <c r="B7938" s="340" t="s">
        <v>12519</v>
      </c>
      <c r="C7938" s="339" t="s">
        <v>5029</v>
      </c>
      <c r="D7938" s="341">
        <v>0</v>
      </c>
      <c r="E7938">
        <v>0</v>
      </c>
    </row>
    <row r="7939" spans="1:5">
      <c r="A7939" s="339">
        <v>104312</v>
      </c>
      <c r="B7939" s="340" t="s">
        <v>12520</v>
      </c>
      <c r="C7939" s="339" t="s">
        <v>5029</v>
      </c>
      <c r="D7939" s="341">
        <v>0</v>
      </c>
      <c r="E7939">
        <v>0</v>
      </c>
    </row>
    <row r="7940" spans="1:5">
      <c r="A7940" s="339">
        <v>94992</v>
      </c>
      <c r="B7940" s="340" t="s">
        <v>12521</v>
      </c>
      <c r="C7940" s="339" t="s">
        <v>5029</v>
      </c>
      <c r="D7940" s="341">
        <v>94.62</v>
      </c>
      <c r="E7940">
        <v>77.540000000000006</v>
      </c>
    </row>
    <row r="7941" spans="1:5">
      <c r="A7941" s="339">
        <v>94994</v>
      </c>
      <c r="B7941" s="340" t="s">
        <v>12522</v>
      </c>
      <c r="C7941" s="339" t="s">
        <v>5029</v>
      </c>
      <c r="D7941" s="341">
        <v>116.86</v>
      </c>
      <c r="E7941">
        <v>93.98</v>
      </c>
    </row>
    <row r="7942" spans="1:5">
      <c r="A7942" s="339">
        <v>94990</v>
      </c>
      <c r="B7942" s="340" t="s">
        <v>259</v>
      </c>
      <c r="C7942" s="339" t="s">
        <v>5115</v>
      </c>
      <c r="D7942" s="341">
        <v>1094.19</v>
      </c>
      <c r="E7942">
        <v>791.31</v>
      </c>
    </row>
    <row r="7943" spans="1:5">
      <c r="A7943" s="339">
        <v>94991</v>
      </c>
      <c r="B7943" s="340" t="s">
        <v>12523</v>
      </c>
      <c r="C7943" s="339" t="s">
        <v>5115</v>
      </c>
      <c r="D7943" s="341">
        <v>1125.6500000000001</v>
      </c>
      <c r="E7943">
        <v>685.39</v>
      </c>
    </row>
    <row r="7944" spans="1:5">
      <c r="A7944" s="339">
        <v>104626</v>
      </c>
      <c r="B7944" s="340" t="s">
        <v>12524</v>
      </c>
      <c r="C7944" s="339" t="s">
        <v>5115</v>
      </c>
      <c r="D7944" s="341">
        <v>1154.0999999999999</v>
      </c>
      <c r="E7944">
        <v>700.7</v>
      </c>
    </row>
    <row r="7945" spans="1:5">
      <c r="A7945" s="339">
        <v>94993</v>
      </c>
      <c r="B7945" s="340" t="s">
        <v>12525</v>
      </c>
      <c r="C7945" s="339" t="s">
        <v>5029</v>
      </c>
      <c r="D7945" s="341">
        <v>96.5</v>
      </c>
      <c r="E7945">
        <v>71.180000000000007</v>
      </c>
    </row>
    <row r="7946" spans="1:5">
      <c r="A7946" s="339">
        <v>94995</v>
      </c>
      <c r="B7946" s="340" t="s">
        <v>12526</v>
      </c>
      <c r="C7946" s="339" t="s">
        <v>5029</v>
      </c>
      <c r="D7946" s="341">
        <v>119.37</v>
      </c>
      <c r="E7946">
        <v>85.49</v>
      </c>
    </row>
    <row r="7947" spans="1:5">
      <c r="A7947" s="339">
        <v>101169</v>
      </c>
      <c r="B7947" s="340" t="s">
        <v>12527</v>
      </c>
      <c r="C7947" s="339" t="s">
        <v>5029</v>
      </c>
      <c r="D7947" s="341">
        <v>363.26</v>
      </c>
      <c r="E7947">
        <v>153.34</v>
      </c>
    </row>
    <row r="7948" spans="1:5">
      <c r="A7948" s="339">
        <v>104383</v>
      </c>
      <c r="B7948" s="340" t="s">
        <v>12528</v>
      </c>
      <c r="C7948" s="339" t="s">
        <v>5029</v>
      </c>
      <c r="D7948" s="341">
        <v>0</v>
      </c>
      <c r="E7948">
        <v>0</v>
      </c>
    </row>
    <row r="7949" spans="1:5">
      <c r="A7949" s="339">
        <v>101167</v>
      </c>
      <c r="B7949" s="340" t="s">
        <v>12529</v>
      </c>
      <c r="C7949" s="339" t="s">
        <v>5029</v>
      </c>
      <c r="D7949" s="341">
        <v>348.2</v>
      </c>
      <c r="E7949">
        <v>137.51</v>
      </c>
    </row>
    <row r="7950" spans="1:5">
      <c r="A7950" s="339">
        <v>101172</v>
      </c>
      <c r="B7950" s="340" t="s">
        <v>12530</v>
      </c>
      <c r="C7950" s="339" t="s">
        <v>5029</v>
      </c>
      <c r="D7950" s="341">
        <v>113.11</v>
      </c>
      <c r="E7950">
        <v>73.739999999999995</v>
      </c>
    </row>
    <row r="7951" spans="1:5">
      <c r="A7951" s="339">
        <v>104384</v>
      </c>
      <c r="B7951" s="340" t="s">
        <v>12531</v>
      </c>
      <c r="C7951" s="339" t="s">
        <v>5029</v>
      </c>
      <c r="D7951" s="341">
        <v>0</v>
      </c>
      <c r="E7951">
        <v>0</v>
      </c>
    </row>
    <row r="7952" spans="1:5">
      <c r="A7952" s="339">
        <v>101170</v>
      </c>
      <c r="B7952" s="340" t="s">
        <v>12532</v>
      </c>
      <c r="C7952" s="339" t="s">
        <v>5029</v>
      </c>
      <c r="D7952" s="341">
        <v>86.24</v>
      </c>
      <c r="E7952">
        <v>47.15</v>
      </c>
    </row>
    <row r="7953" spans="1:5">
      <c r="A7953" s="339">
        <v>104438</v>
      </c>
      <c r="B7953" s="340" t="s">
        <v>12533</v>
      </c>
      <c r="C7953" s="339" t="s">
        <v>5029</v>
      </c>
      <c r="D7953" s="341">
        <v>0</v>
      </c>
      <c r="E7953">
        <v>0</v>
      </c>
    </row>
    <row r="7954" spans="1:5">
      <c r="A7954" s="339">
        <v>92402</v>
      </c>
      <c r="B7954" s="340" t="s">
        <v>12534</v>
      </c>
      <c r="C7954" s="339" t="s">
        <v>5029</v>
      </c>
      <c r="D7954" s="341">
        <v>113.25</v>
      </c>
      <c r="E7954">
        <v>105.86</v>
      </c>
    </row>
    <row r="7955" spans="1:5">
      <c r="A7955" s="339">
        <v>104429</v>
      </c>
      <c r="B7955" s="340" t="s">
        <v>12535</v>
      </c>
      <c r="C7955" s="339" t="s">
        <v>5029</v>
      </c>
      <c r="D7955" s="341">
        <v>0</v>
      </c>
      <c r="E7955">
        <v>0</v>
      </c>
    </row>
    <row r="7956" spans="1:5">
      <c r="A7956" s="339">
        <v>104426</v>
      </c>
      <c r="B7956" s="340" t="s">
        <v>12536</v>
      </c>
      <c r="C7956" s="339" t="s">
        <v>5029</v>
      </c>
      <c r="D7956" s="341">
        <v>0</v>
      </c>
      <c r="E7956">
        <v>0</v>
      </c>
    </row>
    <row r="7957" spans="1:5">
      <c r="A7957" s="339">
        <v>104436</v>
      </c>
      <c r="B7957" s="340" t="s">
        <v>12537</v>
      </c>
      <c r="C7957" s="339" t="s">
        <v>5029</v>
      </c>
      <c r="D7957" s="341">
        <v>0</v>
      </c>
      <c r="E7957">
        <v>0</v>
      </c>
    </row>
    <row r="7958" spans="1:5">
      <c r="A7958" s="339">
        <v>104434</v>
      </c>
      <c r="B7958" s="340" t="s">
        <v>12538</v>
      </c>
      <c r="C7958" s="339" t="s">
        <v>5029</v>
      </c>
      <c r="D7958" s="341">
        <v>0</v>
      </c>
      <c r="E7958">
        <v>0</v>
      </c>
    </row>
    <row r="7959" spans="1:5">
      <c r="A7959" s="339">
        <v>104432</v>
      </c>
      <c r="B7959" s="340" t="s">
        <v>12539</v>
      </c>
      <c r="C7959" s="339" t="s">
        <v>5029</v>
      </c>
      <c r="D7959" s="341">
        <v>141.32</v>
      </c>
      <c r="E7959">
        <v>134.06</v>
      </c>
    </row>
    <row r="7960" spans="1:5">
      <c r="A7960" s="339">
        <v>93679</v>
      </c>
      <c r="B7960" s="340" t="s">
        <v>12540</v>
      </c>
      <c r="C7960" s="339" t="s">
        <v>5029</v>
      </c>
      <c r="D7960" s="341">
        <v>137.72999999999999</v>
      </c>
      <c r="E7960">
        <v>129.25</v>
      </c>
    </row>
    <row r="7961" spans="1:5">
      <c r="A7961" s="339">
        <v>92396</v>
      </c>
      <c r="B7961" s="340" t="s">
        <v>12541</v>
      </c>
      <c r="C7961" s="339" t="s">
        <v>5029</v>
      </c>
      <c r="D7961" s="341">
        <v>115.14</v>
      </c>
      <c r="E7961">
        <v>108.81</v>
      </c>
    </row>
    <row r="7962" spans="1:5">
      <c r="A7962" s="339">
        <v>104439</v>
      </c>
      <c r="B7962" s="340" t="s">
        <v>12542</v>
      </c>
      <c r="C7962" s="339" t="s">
        <v>5029</v>
      </c>
      <c r="D7962" s="341">
        <v>0</v>
      </c>
      <c r="E7962">
        <v>0</v>
      </c>
    </row>
    <row r="7963" spans="1:5">
      <c r="A7963" s="339">
        <v>104440</v>
      </c>
      <c r="B7963" s="340" t="s">
        <v>12543</v>
      </c>
      <c r="C7963" s="339" t="s">
        <v>5029</v>
      </c>
      <c r="D7963" s="341">
        <v>0</v>
      </c>
      <c r="E7963">
        <v>0</v>
      </c>
    </row>
    <row r="7964" spans="1:5">
      <c r="A7964" s="339">
        <v>92406</v>
      </c>
      <c r="B7964" s="340" t="s">
        <v>12544</v>
      </c>
      <c r="C7964" s="339" t="s">
        <v>5029</v>
      </c>
      <c r="D7964" s="341">
        <v>201.1</v>
      </c>
      <c r="E7964">
        <v>184.17</v>
      </c>
    </row>
    <row r="7965" spans="1:5">
      <c r="A7965" s="339">
        <v>92403</v>
      </c>
      <c r="B7965" s="340" t="s">
        <v>12545</v>
      </c>
      <c r="C7965" s="339" t="s">
        <v>5029</v>
      </c>
      <c r="D7965" s="341">
        <v>102.09</v>
      </c>
      <c r="E7965">
        <v>91.48</v>
      </c>
    </row>
    <row r="7966" spans="1:5">
      <c r="A7966" s="339">
        <v>92404</v>
      </c>
      <c r="B7966" s="340" t="s">
        <v>12546</v>
      </c>
      <c r="C7966" s="339" t="s">
        <v>5029</v>
      </c>
      <c r="D7966" s="341">
        <v>116.75</v>
      </c>
      <c r="E7966">
        <v>106.27</v>
      </c>
    </row>
    <row r="7967" spans="1:5">
      <c r="A7967" s="339">
        <v>104430</v>
      </c>
      <c r="B7967" s="340" t="s">
        <v>12547</v>
      </c>
      <c r="C7967" s="339" t="s">
        <v>5029</v>
      </c>
      <c r="D7967" s="341">
        <v>0</v>
      </c>
      <c r="E7967">
        <v>0</v>
      </c>
    </row>
    <row r="7968" spans="1:5">
      <c r="A7968" s="339">
        <v>104431</v>
      </c>
      <c r="B7968" s="340" t="s">
        <v>12548</v>
      </c>
      <c r="C7968" s="339" t="s">
        <v>5029</v>
      </c>
      <c r="D7968" s="341">
        <v>0</v>
      </c>
      <c r="E7968">
        <v>0</v>
      </c>
    </row>
    <row r="7969" spans="1:5">
      <c r="A7969" s="339">
        <v>104427</v>
      </c>
      <c r="B7969" s="340" t="s">
        <v>12549</v>
      </c>
      <c r="C7969" s="339" t="s">
        <v>5029</v>
      </c>
      <c r="D7969" s="341">
        <v>0</v>
      </c>
      <c r="E7969">
        <v>0</v>
      </c>
    </row>
    <row r="7970" spans="1:5">
      <c r="A7970" s="339">
        <v>104428</v>
      </c>
      <c r="B7970" s="340" t="s">
        <v>12550</v>
      </c>
      <c r="C7970" s="339" t="s">
        <v>5029</v>
      </c>
      <c r="D7970" s="341">
        <v>0</v>
      </c>
      <c r="E7970">
        <v>0</v>
      </c>
    </row>
    <row r="7971" spans="1:5">
      <c r="A7971" s="339">
        <v>92391</v>
      </c>
      <c r="B7971" s="340" t="s">
        <v>12551</v>
      </c>
      <c r="C7971" s="339" t="s">
        <v>5029</v>
      </c>
      <c r="D7971" s="341">
        <v>111.03</v>
      </c>
      <c r="E7971">
        <v>99.8</v>
      </c>
    </row>
    <row r="7972" spans="1:5">
      <c r="A7972" s="339">
        <v>92392</v>
      </c>
      <c r="B7972" s="340" t="s">
        <v>12552</v>
      </c>
      <c r="C7972" s="339" t="s">
        <v>5029</v>
      </c>
      <c r="D7972" s="341">
        <v>121.38</v>
      </c>
      <c r="E7972">
        <v>109.44</v>
      </c>
    </row>
    <row r="7973" spans="1:5">
      <c r="A7973" s="339">
        <v>104437</v>
      </c>
      <c r="B7973" s="340" t="s">
        <v>12553</v>
      </c>
      <c r="C7973" s="339" t="s">
        <v>5029</v>
      </c>
      <c r="D7973" s="341">
        <v>0</v>
      </c>
      <c r="E7973">
        <v>0</v>
      </c>
    </row>
    <row r="7974" spans="1:5">
      <c r="A7974" s="339">
        <v>104435</v>
      </c>
      <c r="B7974" s="340" t="s">
        <v>12554</v>
      </c>
      <c r="C7974" s="339" t="s">
        <v>5029</v>
      </c>
      <c r="D7974" s="341">
        <v>0</v>
      </c>
      <c r="E7974">
        <v>0</v>
      </c>
    </row>
    <row r="7975" spans="1:5">
      <c r="A7975" s="339">
        <v>104433</v>
      </c>
      <c r="B7975" s="340" t="s">
        <v>12555</v>
      </c>
      <c r="C7975" s="339" t="s">
        <v>5029</v>
      </c>
      <c r="D7975" s="341">
        <v>128.77000000000001</v>
      </c>
      <c r="E7975">
        <v>117.93</v>
      </c>
    </row>
    <row r="7976" spans="1:5">
      <c r="A7976" s="339">
        <v>93680</v>
      </c>
      <c r="B7976" s="340" t="s">
        <v>12556</v>
      </c>
      <c r="C7976" s="339" t="s">
        <v>5029</v>
      </c>
      <c r="D7976" s="341">
        <v>126.47</v>
      </c>
      <c r="E7976">
        <v>114.8</v>
      </c>
    </row>
    <row r="7977" spans="1:5">
      <c r="A7977" s="339">
        <v>93681</v>
      </c>
      <c r="B7977" s="340" t="s">
        <v>12557</v>
      </c>
      <c r="C7977" s="339" t="s">
        <v>5029</v>
      </c>
      <c r="D7977" s="341">
        <v>149.94999999999999</v>
      </c>
      <c r="E7977">
        <v>137.56</v>
      </c>
    </row>
    <row r="7978" spans="1:5">
      <c r="A7978" s="339">
        <v>92397</v>
      </c>
      <c r="B7978" s="340" t="s">
        <v>12558</v>
      </c>
      <c r="C7978" s="339" t="s">
        <v>5029</v>
      </c>
      <c r="D7978" s="341">
        <v>104.45</v>
      </c>
      <c r="E7978">
        <v>94.86</v>
      </c>
    </row>
    <row r="7979" spans="1:5">
      <c r="A7979" s="339">
        <v>92398</v>
      </c>
      <c r="B7979" s="340" t="s">
        <v>859</v>
      </c>
      <c r="C7979" s="339" t="s">
        <v>5029</v>
      </c>
      <c r="D7979" s="341">
        <v>119.13</v>
      </c>
      <c r="E7979">
        <v>109.67</v>
      </c>
    </row>
    <row r="7980" spans="1:5">
      <c r="A7980" s="339">
        <v>92400</v>
      </c>
      <c r="B7980" s="340" t="s">
        <v>12559</v>
      </c>
      <c r="C7980" s="339" t="s">
        <v>5029</v>
      </c>
      <c r="D7980" s="341">
        <v>138.18</v>
      </c>
      <c r="E7980">
        <v>128.46</v>
      </c>
    </row>
    <row r="7981" spans="1:5">
      <c r="A7981" s="339">
        <v>92395</v>
      </c>
      <c r="B7981" s="340" t="s">
        <v>12560</v>
      </c>
      <c r="C7981" s="339" t="s">
        <v>5029</v>
      </c>
      <c r="D7981" s="341">
        <v>172.53</v>
      </c>
      <c r="E7981">
        <v>157.77000000000001</v>
      </c>
    </row>
    <row r="7982" spans="1:5">
      <c r="A7982" s="339">
        <v>92393</v>
      </c>
      <c r="B7982" s="340" t="s">
        <v>12561</v>
      </c>
      <c r="C7982" s="339" t="s">
        <v>5029</v>
      </c>
      <c r="D7982" s="341">
        <v>111.63</v>
      </c>
      <c r="E7982">
        <v>100.01</v>
      </c>
    </row>
    <row r="7983" spans="1:5">
      <c r="A7983" s="339">
        <v>92394</v>
      </c>
      <c r="B7983" s="340" t="s">
        <v>12562</v>
      </c>
      <c r="C7983" s="339" t="s">
        <v>5029</v>
      </c>
      <c r="D7983" s="341">
        <v>132.80000000000001</v>
      </c>
      <c r="E7983">
        <v>120.28</v>
      </c>
    </row>
    <row r="7984" spans="1:5">
      <c r="A7984" s="339">
        <v>97115</v>
      </c>
      <c r="B7984" s="340" t="s">
        <v>12563</v>
      </c>
      <c r="C7984" s="339" t="s">
        <v>101</v>
      </c>
      <c r="D7984" s="341">
        <v>62.03</v>
      </c>
      <c r="E7984">
        <v>74.040000000000006</v>
      </c>
    </row>
    <row r="7985" spans="1:5">
      <c r="A7985" s="339">
        <v>97113</v>
      </c>
      <c r="B7985" s="340" t="s">
        <v>12564</v>
      </c>
      <c r="C7985" s="339" t="s">
        <v>5029</v>
      </c>
      <c r="D7985" s="341">
        <v>2.41</v>
      </c>
      <c r="E7985">
        <v>2.92</v>
      </c>
    </row>
    <row r="7986" spans="1:5">
      <c r="A7986" s="339">
        <v>97120</v>
      </c>
      <c r="B7986" s="340" t="s">
        <v>12565</v>
      </c>
      <c r="C7986" s="339" t="s">
        <v>101</v>
      </c>
      <c r="D7986" s="341">
        <v>10.44</v>
      </c>
      <c r="E7986">
        <v>8.3000000000000007</v>
      </c>
    </row>
    <row r="7987" spans="1:5">
      <c r="A7987" s="339">
        <v>97116</v>
      </c>
      <c r="B7987" s="340" t="s">
        <v>12566</v>
      </c>
      <c r="C7987" s="339" t="s">
        <v>101</v>
      </c>
      <c r="D7987" s="341">
        <v>22.8</v>
      </c>
      <c r="E7987">
        <v>23.11</v>
      </c>
    </row>
    <row r="7988" spans="1:5">
      <c r="A7988" s="339">
        <v>97117</v>
      </c>
      <c r="B7988" s="340" t="s">
        <v>12567</v>
      </c>
      <c r="C7988" s="339" t="s">
        <v>101</v>
      </c>
      <c r="D7988" s="341">
        <v>20.43</v>
      </c>
      <c r="E7988">
        <v>18.940000000000001</v>
      </c>
    </row>
    <row r="7989" spans="1:5">
      <c r="A7989" s="339">
        <v>97118</v>
      </c>
      <c r="B7989" s="340" t="s">
        <v>12568</v>
      </c>
      <c r="C7989" s="339" t="s">
        <v>101</v>
      </c>
      <c r="D7989" s="341">
        <v>17.21</v>
      </c>
      <c r="E7989">
        <v>15.04</v>
      </c>
    </row>
    <row r="7990" spans="1:5">
      <c r="A7990" s="339">
        <v>97119</v>
      </c>
      <c r="B7990" s="340" t="s">
        <v>12569</v>
      </c>
      <c r="C7990" s="339" t="s">
        <v>101</v>
      </c>
      <c r="D7990" s="341">
        <v>15.79</v>
      </c>
      <c r="E7990">
        <v>12.93</v>
      </c>
    </row>
    <row r="7991" spans="1:5">
      <c r="A7991" s="339">
        <v>97114</v>
      </c>
      <c r="B7991" s="340" t="s">
        <v>12570</v>
      </c>
      <c r="C7991" s="339" t="s">
        <v>202</v>
      </c>
      <c r="D7991" s="341">
        <v>0.37</v>
      </c>
      <c r="E7991">
        <v>0.51</v>
      </c>
    </row>
    <row r="7992" spans="1:5">
      <c r="A7992" s="339">
        <v>97111</v>
      </c>
      <c r="B7992" s="340" t="s">
        <v>12571</v>
      </c>
      <c r="C7992" s="339" t="s">
        <v>5029</v>
      </c>
      <c r="D7992" s="341">
        <v>256</v>
      </c>
      <c r="E7992">
        <v>198.03</v>
      </c>
    </row>
    <row r="7993" spans="1:5">
      <c r="A7993" s="339">
        <v>97112</v>
      </c>
      <c r="B7993" s="340" t="s">
        <v>12572</v>
      </c>
      <c r="C7993" s="339" t="s">
        <v>5029</v>
      </c>
      <c r="D7993" s="341">
        <v>273.29000000000002</v>
      </c>
      <c r="E7993">
        <v>205.38</v>
      </c>
    </row>
    <row r="7994" spans="1:5">
      <c r="A7994" s="339">
        <v>103904</v>
      </c>
      <c r="B7994" s="340" t="s">
        <v>12573</v>
      </c>
      <c r="C7994" s="339" t="s">
        <v>5029</v>
      </c>
      <c r="D7994" s="341">
        <v>185.49</v>
      </c>
      <c r="E7994">
        <v>123.73</v>
      </c>
    </row>
    <row r="7995" spans="1:5">
      <c r="A7995" s="339">
        <v>103905</v>
      </c>
      <c r="B7995" s="340" t="s">
        <v>12574</v>
      </c>
      <c r="C7995" s="339" t="s">
        <v>5029</v>
      </c>
      <c r="D7995" s="341">
        <v>196.24</v>
      </c>
      <c r="E7995">
        <v>130.55000000000001</v>
      </c>
    </row>
    <row r="7996" spans="1:5">
      <c r="A7996" s="339">
        <v>103907</v>
      </c>
      <c r="B7996" s="340" t="s">
        <v>12575</v>
      </c>
      <c r="C7996" s="339" t="s">
        <v>5029</v>
      </c>
      <c r="D7996" s="341">
        <v>209.23</v>
      </c>
      <c r="E7996">
        <v>136.62</v>
      </c>
    </row>
    <row r="7997" spans="1:5">
      <c r="A7997" s="339">
        <v>103911</v>
      </c>
      <c r="B7997" s="340" t="s">
        <v>12576</v>
      </c>
      <c r="C7997" s="339" t="s">
        <v>5029</v>
      </c>
      <c r="D7997" s="341">
        <v>305.18</v>
      </c>
      <c r="E7997">
        <v>197.59</v>
      </c>
    </row>
    <row r="7998" spans="1:5">
      <c r="A7998" s="339">
        <v>97104</v>
      </c>
      <c r="B7998" s="340" t="s">
        <v>12577</v>
      </c>
      <c r="C7998" s="339" t="s">
        <v>5029</v>
      </c>
      <c r="D7998" s="341">
        <v>191.66</v>
      </c>
      <c r="E7998">
        <v>127.05</v>
      </c>
    </row>
    <row r="7999" spans="1:5">
      <c r="A7999" s="339">
        <v>103906</v>
      </c>
      <c r="B7999" s="340" t="s">
        <v>12578</v>
      </c>
      <c r="C7999" s="339" t="s">
        <v>5029</v>
      </c>
      <c r="D7999" s="341">
        <v>229.39</v>
      </c>
      <c r="E7999">
        <v>165.81</v>
      </c>
    </row>
    <row r="8000" spans="1:5">
      <c r="A8000" s="339">
        <v>97105</v>
      </c>
      <c r="B8000" s="340" t="s">
        <v>12579</v>
      </c>
      <c r="C8000" s="339" t="s">
        <v>5029</v>
      </c>
      <c r="D8000" s="341">
        <v>218.73</v>
      </c>
      <c r="E8000">
        <v>143.29</v>
      </c>
    </row>
    <row r="8001" spans="1:5">
      <c r="A8001" s="339">
        <v>97106</v>
      </c>
      <c r="B8001" s="340" t="s">
        <v>12580</v>
      </c>
      <c r="C8001" s="339" t="s">
        <v>5029</v>
      </c>
      <c r="D8001" s="341">
        <v>245.17</v>
      </c>
      <c r="E8001">
        <v>158.47</v>
      </c>
    </row>
    <row r="8002" spans="1:5">
      <c r="A8002" s="339">
        <v>97107</v>
      </c>
      <c r="B8002" s="340" t="s">
        <v>12581</v>
      </c>
      <c r="C8002" s="339" t="s">
        <v>5029</v>
      </c>
      <c r="D8002" s="341">
        <v>278.14999999999998</v>
      </c>
      <c r="E8002">
        <v>179.83</v>
      </c>
    </row>
    <row r="8003" spans="1:5">
      <c r="A8003" s="339">
        <v>97108</v>
      </c>
      <c r="B8003" s="340" t="s">
        <v>12582</v>
      </c>
      <c r="C8003" s="339" t="s">
        <v>5029</v>
      </c>
      <c r="D8003" s="341">
        <v>315.47000000000003</v>
      </c>
      <c r="E8003">
        <v>203.12</v>
      </c>
    </row>
    <row r="8004" spans="1:5">
      <c r="A8004" s="339">
        <v>97109</v>
      </c>
      <c r="B8004" s="340" t="s">
        <v>12583</v>
      </c>
      <c r="C8004" s="339" t="s">
        <v>5029</v>
      </c>
      <c r="D8004" s="341">
        <v>348.44</v>
      </c>
      <c r="E8004">
        <v>223.85</v>
      </c>
    </row>
    <row r="8005" spans="1:5">
      <c r="A8005" s="339">
        <v>103913</v>
      </c>
      <c r="B8005" s="340" t="s">
        <v>12584</v>
      </c>
      <c r="C8005" s="339" t="s">
        <v>5029</v>
      </c>
      <c r="D8005" s="341">
        <v>159.57</v>
      </c>
      <c r="E8005">
        <v>114.69</v>
      </c>
    </row>
    <row r="8006" spans="1:5">
      <c r="A8006" s="339">
        <v>103914</v>
      </c>
      <c r="B8006" s="340" t="s">
        <v>12585</v>
      </c>
      <c r="C8006" s="339" t="s">
        <v>5029</v>
      </c>
      <c r="D8006" s="341">
        <v>186.66</v>
      </c>
      <c r="E8006">
        <v>132.88</v>
      </c>
    </row>
    <row r="8007" spans="1:5">
      <c r="A8007" s="339">
        <v>103915</v>
      </c>
      <c r="B8007" s="340" t="s">
        <v>12586</v>
      </c>
      <c r="C8007" s="339" t="s">
        <v>5029</v>
      </c>
      <c r="D8007" s="341">
        <v>202.03</v>
      </c>
      <c r="E8007">
        <v>144.44999999999999</v>
      </c>
    </row>
    <row r="8008" spans="1:5">
      <c r="A8008" s="339">
        <v>103916</v>
      </c>
      <c r="B8008" s="340" t="s">
        <v>12587</v>
      </c>
      <c r="C8008" s="339" t="s">
        <v>5029</v>
      </c>
      <c r="D8008" s="341">
        <v>235.68</v>
      </c>
      <c r="E8008">
        <v>165.26</v>
      </c>
    </row>
    <row r="8009" spans="1:5">
      <c r="A8009" s="339">
        <v>103917</v>
      </c>
      <c r="B8009" s="340" t="s">
        <v>12588</v>
      </c>
      <c r="C8009" s="339" t="s">
        <v>5029</v>
      </c>
      <c r="D8009" s="341">
        <v>267.16000000000003</v>
      </c>
      <c r="E8009">
        <v>189.06</v>
      </c>
    </row>
    <row r="8010" spans="1:5">
      <c r="A8010" s="339">
        <v>103918</v>
      </c>
      <c r="B8010" s="340" t="s">
        <v>12589</v>
      </c>
      <c r="C8010" s="339" t="s">
        <v>5029</v>
      </c>
      <c r="D8010" s="341">
        <v>285.81</v>
      </c>
      <c r="E8010">
        <v>200.26</v>
      </c>
    </row>
    <row r="8011" spans="1:5">
      <c r="A8011" s="339">
        <v>103919</v>
      </c>
      <c r="B8011" s="340" t="s">
        <v>12590</v>
      </c>
      <c r="C8011" s="339" t="s">
        <v>5029</v>
      </c>
      <c r="D8011" s="341">
        <v>0</v>
      </c>
      <c r="E8011">
        <v>0</v>
      </c>
    </row>
    <row r="8012" spans="1:5">
      <c r="A8012" s="339">
        <v>103920</v>
      </c>
      <c r="B8012" s="340" t="s">
        <v>12591</v>
      </c>
      <c r="C8012" s="339" t="s">
        <v>5029</v>
      </c>
      <c r="D8012" s="341">
        <v>0</v>
      </c>
      <c r="E8012">
        <v>0</v>
      </c>
    </row>
    <row r="8013" spans="1:5">
      <c r="A8013" s="339">
        <v>103921</v>
      </c>
      <c r="B8013" s="340" t="s">
        <v>12592</v>
      </c>
      <c r="C8013" s="339" t="s">
        <v>5029</v>
      </c>
      <c r="D8013" s="341">
        <v>0</v>
      </c>
      <c r="E8013">
        <v>0</v>
      </c>
    </row>
    <row r="8014" spans="1:5">
      <c r="A8014" s="339">
        <v>103922</v>
      </c>
      <c r="B8014" s="340" t="s">
        <v>12593</v>
      </c>
      <c r="C8014" s="339" t="s">
        <v>5029</v>
      </c>
      <c r="D8014" s="341">
        <v>0</v>
      </c>
      <c r="E8014">
        <v>0</v>
      </c>
    </row>
    <row r="8015" spans="1:5">
      <c r="A8015" s="339">
        <v>103923</v>
      </c>
      <c r="B8015" s="340" t="s">
        <v>12594</v>
      </c>
      <c r="C8015" s="339" t="s">
        <v>5029</v>
      </c>
      <c r="D8015" s="341">
        <v>0</v>
      </c>
      <c r="E8015">
        <v>0</v>
      </c>
    </row>
    <row r="8016" spans="1:5">
      <c r="A8016" s="339">
        <v>103908</v>
      </c>
      <c r="B8016" s="340" t="s">
        <v>12595</v>
      </c>
      <c r="C8016" s="339" t="s">
        <v>5029</v>
      </c>
      <c r="D8016" s="341">
        <v>236.94</v>
      </c>
      <c r="E8016">
        <v>154.04</v>
      </c>
    </row>
    <row r="8017" spans="1:5">
      <c r="A8017" s="339">
        <v>103909</v>
      </c>
      <c r="B8017" s="340" t="s">
        <v>12596</v>
      </c>
      <c r="C8017" s="339" t="s">
        <v>5029</v>
      </c>
      <c r="D8017" s="341">
        <v>268.88</v>
      </c>
      <c r="E8017">
        <v>174.84</v>
      </c>
    </row>
    <row r="8018" spans="1:5">
      <c r="A8018" s="339">
        <v>103912</v>
      </c>
      <c r="B8018" s="340" t="s">
        <v>12597</v>
      </c>
      <c r="C8018" s="339" t="s">
        <v>5029</v>
      </c>
      <c r="D8018" s="341">
        <v>337.13</v>
      </c>
      <c r="E8018">
        <v>217.77</v>
      </c>
    </row>
    <row r="8019" spans="1:5">
      <c r="A8019" s="339">
        <v>101979</v>
      </c>
      <c r="B8019" s="340" t="s">
        <v>232</v>
      </c>
      <c r="C8019" s="339" t="s">
        <v>202</v>
      </c>
      <c r="D8019" s="341">
        <v>41.8</v>
      </c>
      <c r="E8019">
        <v>40.44</v>
      </c>
    </row>
    <row r="8020" spans="1:5">
      <c r="A8020" s="339">
        <v>101970</v>
      </c>
      <c r="B8020" s="340" t="s">
        <v>12598</v>
      </c>
      <c r="C8020" s="339" t="s">
        <v>202</v>
      </c>
      <c r="D8020" s="341">
        <v>0</v>
      </c>
      <c r="E8020">
        <v>0</v>
      </c>
    </row>
    <row r="8021" spans="1:5">
      <c r="A8021" s="339">
        <v>101972</v>
      </c>
      <c r="B8021" s="340" t="s">
        <v>12599</v>
      </c>
      <c r="C8021" s="339" t="s">
        <v>202</v>
      </c>
      <c r="D8021" s="341">
        <v>0</v>
      </c>
      <c r="E8021">
        <v>0</v>
      </c>
    </row>
    <row r="8022" spans="1:5">
      <c r="A8022" s="339">
        <v>101966</v>
      </c>
      <c r="B8022" s="340" t="s">
        <v>12600</v>
      </c>
      <c r="C8022" s="339" t="s">
        <v>202</v>
      </c>
      <c r="D8022" s="341">
        <v>213.42</v>
      </c>
      <c r="E8022">
        <v>215.21</v>
      </c>
    </row>
    <row r="8023" spans="1:5">
      <c r="A8023" s="339">
        <v>101976</v>
      </c>
      <c r="B8023" s="340" t="s">
        <v>12601</v>
      </c>
      <c r="C8023" s="339" t="s">
        <v>202</v>
      </c>
      <c r="D8023" s="341">
        <v>0</v>
      </c>
      <c r="E8023">
        <v>0</v>
      </c>
    </row>
    <row r="8024" spans="1:5">
      <c r="A8024" s="339">
        <v>101978</v>
      </c>
      <c r="B8024" s="340" t="s">
        <v>12602</v>
      </c>
      <c r="C8024" s="339" t="s">
        <v>202</v>
      </c>
      <c r="D8024" s="341">
        <v>0</v>
      </c>
      <c r="E8024">
        <v>0</v>
      </c>
    </row>
    <row r="8025" spans="1:5">
      <c r="A8025" s="339">
        <v>101967</v>
      </c>
      <c r="B8025" s="340" t="s">
        <v>12603</v>
      </c>
      <c r="C8025" s="339" t="s">
        <v>202</v>
      </c>
      <c r="D8025" s="341">
        <v>0</v>
      </c>
      <c r="E8025">
        <v>0</v>
      </c>
    </row>
    <row r="8026" spans="1:5">
      <c r="A8026" s="339">
        <v>101968</v>
      </c>
      <c r="B8026" s="340" t="s">
        <v>12604</v>
      </c>
      <c r="C8026" s="339" t="s">
        <v>202</v>
      </c>
      <c r="D8026" s="341">
        <v>0</v>
      </c>
      <c r="E8026">
        <v>0</v>
      </c>
    </row>
    <row r="8027" spans="1:5">
      <c r="A8027" s="339">
        <v>101965</v>
      </c>
      <c r="B8027" s="340" t="s">
        <v>12605</v>
      </c>
      <c r="C8027" s="339" t="s">
        <v>202</v>
      </c>
      <c r="D8027" s="341">
        <v>166.71</v>
      </c>
      <c r="E8027">
        <v>172.19</v>
      </c>
    </row>
    <row r="8028" spans="1:5">
      <c r="A8028" s="339">
        <v>104100</v>
      </c>
      <c r="B8028" s="340" t="s">
        <v>12606</v>
      </c>
      <c r="C8028" s="339" t="s">
        <v>5029</v>
      </c>
      <c r="D8028" s="341">
        <v>0</v>
      </c>
      <c r="E8028">
        <v>0</v>
      </c>
    </row>
    <row r="8029" spans="1:5">
      <c r="A8029" s="339">
        <v>104099</v>
      </c>
      <c r="B8029" s="340" t="s">
        <v>12607</v>
      </c>
      <c r="C8029" s="339" t="s">
        <v>5029</v>
      </c>
      <c r="D8029" s="341">
        <v>0</v>
      </c>
      <c r="E8029">
        <v>0</v>
      </c>
    </row>
    <row r="8030" spans="1:5">
      <c r="A8030" s="339">
        <v>104102</v>
      </c>
      <c r="B8030" s="340" t="s">
        <v>12608</v>
      </c>
      <c r="C8030" s="339" t="s">
        <v>5029</v>
      </c>
      <c r="D8030" s="341">
        <v>0</v>
      </c>
      <c r="E8030">
        <v>0</v>
      </c>
    </row>
    <row r="8031" spans="1:5">
      <c r="A8031" s="339">
        <v>104101</v>
      </c>
      <c r="B8031" s="340" t="s">
        <v>12609</v>
      </c>
      <c r="C8031" s="339" t="s">
        <v>5029</v>
      </c>
      <c r="D8031" s="341">
        <v>0</v>
      </c>
      <c r="E8031">
        <v>0</v>
      </c>
    </row>
    <row r="8032" spans="1:5">
      <c r="A8032" s="339">
        <v>104103</v>
      </c>
      <c r="B8032" s="340" t="s">
        <v>12610</v>
      </c>
      <c r="C8032" s="339" t="s">
        <v>5029</v>
      </c>
      <c r="D8032" s="341">
        <v>0</v>
      </c>
      <c r="E8032">
        <v>0</v>
      </c>
    </row>
    <row r="8033" spans="1:5">
      <c r="A8033" s="339">
        <v>92123</v>
      </c>
      <c r="B8033" s="340" t="s">
        <v>12611</v>
      </c>
      <c r="C8033" s="339" t="s">
        <v>5115</v>
      </c>
      <c r="D8033" s="341">
        <v>86.66</v>
      </c>
      <c r="E8033">
        <v>100.73</v>
      </c>
    </row>
    <row r="8034" spans="1:5">
      <c r="A8034" s="339">
        <v>106665</v>
      </c>
      <c r="B8034" s="340" t="s">
        <v>12612</v>
      </c>
      <c r="C8034" s="339" t="s">
        <v>5115</v>
      </c>
      <c r="D8034" s="341">
        <v>0</v>
      </c>
      <c r="E8034">
        <v>0</v>
      </c>
    </row>
    <row r="8035" spans="1:5">
      <c r="A8035" s="339">
        <v>92122</v>
      </c>
      <c r="B8035" s="340" t="s">
        <v>12613</v>
      </c>
      <c r="C8035" s="339" t="s">
        <v>5115</v>
      </c>
      <c r="D8035" s="341">
        <v>76</v>
      </c>
      <c r="E8035">
        <v>101.72</v>
      </c>
    </row>
    <row r="8036" spans="1:5">
      <c r="A8036" s="339">
        <v>103615</v>
      </c>
      <c r="B8036" s="340" t="s">
        <v>12614</v>
      </c>
      <c r="C8036" s="339" t="s">
        <v>202</v>
      </c>
      <c r="D8036" s="341">
        <v>0</v>
      </c>
      <c r="E8036">
        <v>0</v>
      </c>
    </row>
    <row r="8037" spans="1:5">
      <c r="A8037" s="339">
        <v>103637</v>
      </c>
      <c r="B8037" s="340" t="s">
        <v>12615</v>
      </c>
      <c r="C8037" s="339" t="s">
        <v>202</v>
      </c>
      <c r="D8037" s="341">
        <v>0</v>
      </c>
      <c r="E8037">
        <v>0</v>
      </c>
    </row>
    <row r="8038" spans="1:5">
      <c r="A8038" s="339">
        <v>103593</v>
      </c>
      <c r="B8038" s="340" t="s">
        <v>12616</v>
      </c>
      <c r="C8038" s="339" t="s">
        <v>202</v>
      </c>
      <c r="D8038" s="341">
        <v>0</v>
      </c>
      <c r="E8038">
        <v>0</v>
      </c>
    </row>
    <row r="8039" spans="1:5">
      <c r="A8039" s="339">
        <v>103616</v>
      </c>
      <c r="B8039" s="340" t="s">
        <v>12617</v>
      </c>
      <c r="C8039" s="339" t="s">
        <v>202</v>
      </c>
      <c r="D8039" s="341">
        <v>0</v>
      </c>
      <c r="E8039">
        <v>0</v>
      </c>
    </row>
    <row r="8040" spans="1:5">
      <c r="A8040" s="339">
        <v>103638</v>
      </c>
      <c r="B8040" s="340" t="s">
        <v>12618</v>
      </c>
      <c r="C8040" s="339" t="s">
        <v>202</v>
      </c>
      <c r="D8040" s="341">
        <v>0</v>
      </c>
      <c r="E8040">
        <v>0</v>
      </c>
    </row>
    <row r="8041" spans="1:5">
      <c r="A8041" s="339">
        <v>103594</v>
      </c>
      <c r="B8041" s="340" t="s">
        <v>12619</v>
      </c>
      <c r="C8041" s="339" t="s">
        <v>202</v>
      </c>
      <c r="D8041" s="341">
        <v>0</v>
      </c>
      <c r="E8041">
        <v>0</v>
      </c>
    </row>
    <row r="8042" spans="1:5">
      <c r="A8042" s="339">
        <v>103617</v>
      </c>
      <c r="B8042" s="340" t="s">
        <v>12620</v>
      </c>
      <c r="C8042" s="339" t="s">
        <v>202</v>
      </c>
      <c r="D8042" s="341">
        <v>0</v>
      </c>
      <c r="E8042">
        <v>0</v>
      </c>
    </row>
    <row r="8043" spans="1:5">
      <c r="A8043" s="339">
        <v>103639</v>
      </c>
      <c r="B8043" s="340" t="s">
        <v>12621</v>
      </c>
      <c r="C8043" s="339" t="s">
        <v>202</v>
      </c>
      <c r="D8043" s="341">
        <v>0</v>
      </c>
      <c r="E8043">
        <v>0</v>
      </c>
    </row>
    <row r="8044" spans="1:5">
      <c r="A8044" s="339">
        <v>103595</v>
      </c>
      <c r="B8044" s="340" t="s">
        <v>12622</v>
      </c>
      <c r="C8044" s="339" t="s">
        <v>202</v>
      </c>
      <c r="D8044" s="341">
        <v>0</v>
      </c>
      <c r="E8044">
        <v>0</v>
      </c>
    </row>
    <row r="8045" spans="1:5">
      <c r="A8045" s="339">
        <v>103609</v>
      </c>
      <c r="B8045" s="340" t="s">
        <v>12623</v>
      </c>
      <c r="C8045" s="339" t="s">
        <v>202</v>
      </c>
      <c r="D8045" s="341">
        <v>0</v>
      </c>
      <c r="E8045">
        <v>0</v>
      </c>
    </row>
    <row r="8046" spans="1:5">
      <c r="A8046" s="339">
        <v>103631</v>
      </c>
      <c r="B8046" s="340" t="s">
        <v>12624</v>
      </c>
      <c r="C8046" s="339" t="s">
        <v>202</v>
      </c>
      <c r="D8046" s="341">
        <v>0</v>
      </c>
      <c r="E8046">
        <v>0</v>
      </c>
    </row>
    <row r="8047" spans="1:5">
      <c r="A8047" s="339">
        <v>103587</v>
      </c>
      <c r="B8047" s="340" t="s">
        <v>12625</v>
      </c>
      <c r="C8047" s="339" t="s">
        <v>202</v>
      </c>
      <c r="D8047" s="341">
        <v>0</v>
      </c>
      <c r="E8047">
        <v>0</v>
      </c>
    </row>
    <row r="8048" spans="1:5">
      <c r="A8048" s="339">
        <v>103618</v>
      </c>
      <c r="B8048" s="340" t="s">
        <v>12626</v>
      </c>
      <c r="C8048" s="339" t="s">
        <v>202</v>
      </c>
      <c r="D8048" s="341">
        <v>0</v>
      </c>
      <c r="E8048">
        <v>0</v>
      </c>
    </row>
    <row r="8049" spans="1:5">
      <c r="A8049" s="339">
        <v>103640</v>
      </c>
      <c r="B8049" s="340" t="s">
        <v>12627</v>
      </c>
      <c r="C8049" s="339" t="s">
        <v>202</v>
      </c>
      <c r="D8049" s="341">
        <v>0</v>
      </c>
      <c r="E8049">
        <v>0</v>
      </c>
    </row>
    <row r="8050" spans="1:5">
      <c r="A8050" s="339">
        <v>103596</v>
      </c>
      <c r="B8050" s="340" t="s">
        <v>12628</v>
      </c>
      <c r="C8050" s="339" t="s">
        <v>202</v>
      </c>
      <c r="D8050" s="341">
        <v>0</v>
      </c>
      <c r="E8050">
        <v>0</v>
      </c>
    </row>
    <row r="8051" spans="1:5">
      <c r="A8051" s="339">
        <v>103619</v>
      </c>
      <c r="B8051" s="340" t="s">
        <v>12629</v>
      </c>
      <c r="C8051" s="339" t="s">
        <v>202</v>
      </c>
      <c r="D8051" s="341">
        <v>0</v>
      </c>
      <c r="E8051">
        <v>0</v>
      </c>
    </row>
    <row r="8052" spans="1:5">
      <c r="A8052" s="339">
        <v>103641</v>
      </c>
      <c r="B8052" s="340" t="s">
        <v>12630</v>
      </c>
      <c r="C8052" s="339" t="s">
        <v>202</v>
      </c>
      <c r="D8052" s="341">
        <v>0</v>
      </c>
      <c r="E8052">
        <v>0</v>
      </c>
    </row>
    <row r="8053" spans="1:5">
      <c r="A8053" s="339">
        <v>103597</v>
      </c>
      <c r="B8053" s="340" t="s">
        <v>12631</v>
      </c>
      <c r="C8053" s="339" t="s">
        <v>202</v>
      </c>
      <c r="D8053" s="341">
        <v>0</v>
      </c>
      <c r="E8053">
        <v>0</v>
      </c>
    </row>
    <row r="8054" spans="1:5">
      <c r="A8054" s="339">
        <v>103620</v>
      </c>
      <c r="B8054" s="340" t="s">
        <v>12632</v>
      </c>
      <c r="C8054" s="339" t="s">
        <v>202</v>
      </c>
      <c r="D8054" s="341">
        <v>0</v>
      </c>
      <c r="E8054">
        <v>0</v>
      </c>
    </row>
    <row r="8055" spans="1:5">
      <c r="A8055" s="339">
        <v>103642</v>
      </c>
      <c r="B8055" s="340" t="s">
        <v>12633</v>
      </c>
      <c r="C8055" s="339" t="s">
        <v>202</v>
      </c>
      <c r="D8055" s="341">
        <v>0</v>
      </c>
      <c r="E8055">
        <v>0</v>
      </c>
    </row>
    <row r="8056" spans="1:5">
      <c r="A8056" s="339">
        <v>103598</v>
      </c>
      <c r="B8056" s="340" t="s">
        <v>12634</v>
      </c>
      <c r="C8056" s="339" t="s">
        <v>202</v>
      </c>
      <c r="D8056" s="341">
        <v>0</v>
      </c>
      <c r="E8056">
        <v>0</v>
      </c>
    </row>
    <row r="8057" spans="1:5">
      <c r="A8057" s="339">
        <v>103621</v>
      </c>
      <c r="B8057" s="340" t="s">
        <v>12635</v>
      </c>
      <c r="C8057" s="339" t="s">
        <v>202</v>
      </c>
      <c r="D8057" s="341">
        <v>0</v>
      </c>
      <c r="E8057">
        <v>0</v>
      </c>
    </row>
    <row r="8058" spans="1:5">
      <c r="A8058" s="339">
        <v>103643</v>
      </c>
      <c r="B8058" s="340" t="s">
        <v>12636</v>
      </c>
      <c r="C8058" s="339" t="s">
        <v>202</v>
      </c>
      <c r="D8058" s="341">
        <v>0</v>
      </c>
      <c r="E8058">
        <v>0</v>
      </c>
    </row>
    <row r="8059" spans="1:5">
      <c r="A8059" s="339">
        <v>103599</v>
      </c>
      <c r="B8059" s="340" t="s">
        <v>12637</v>
      </c>
      <c r="C8059" s="339" t="s">
        <v>202</v>
      </c>
      <c r="D8059" s="341">
        <v>0</v>
      </c>
      <c r="E8059">
        <v>0</v>
      </c>
    </row>
    <row r="8060" spans="1:5">
      <c r="A8060" s="339">
        <v>103622</v>
      </c>
      <c r="B8060" s="340" t="s">
        <v>12638</v>
      </c>
      <c r="C8060" s="339" t="s">
        <v>202</v>
      </c>
      <c r="D8060" s="341">
        <v>0</v>
      </c>
      <c r="E8060">
        <v>0</v>
      </c>
    </row>
    <row r="8061" spans="1:5">
      <c r="A8061" s="339">
        <v>103644</v>
      </c>
      <c r="B8061" s="340" t="s">
        <v>12639</v>
      </c>
      <c r="C8061" s="339" t="s">
        <v>202</v>
      </c>
      <c r="D8061" s="341">
        <v>0</v>
      </c>
      <c r="E8061">
        <v>0</v>
      </c>
    </row>
    <row r="8062" spans="1:5">
      <c r="A8062" s="339">
        <v>103600</v>
      </c>
      <c r="B8062" s="340" t="s">
        <v>12640</v>
      </c>
      <c r="C8062" s="339" t="s">
        <v>202</v>
      </c>
      <c r="D8062" s="341">
        <v>0</v>
      </c>
      <c r="E8062">
        <v>0</v>
      </c>
    </row>
    <row r="8063" spans="1:5">
      <c r="A8063" s="339">
        <v>103610</v>
      </c>
      <c r="B8063" s="340" t="s">
        <v>12641</v>
      </c>
      <c r="C8063" s="339" t="s">
        <v>202</v>
      </c>
      <c r="D8063" s="341">
        <v>0</v>
      </c>
      <c r="E8063">
        <v>0</v>
      </c>
    </row>
    <row r="8064" spans="1:5">
      <c r="A8064" s="339">
        <v>103632</v>
      </c>
      <c r="B8064" s="340" t="s">
        <v>12642</v>
      </c>
      <c r="C8064" s="339" t="s">
        <v>202</v>
      </c>
      <c r="D8064" s="341">
        <v>0</v>
      </c>
      <c r="E8064">
        <v>0</v>
      </c>
    </row>
    <row r="8065" spans="1:5">
      <c r="A8065" s="339">
        <v>103588</v>
      </c>
      <c r="B8065" s="340" t="s">
        <v>12643</v>
      </c>
      <c r="C8065" s="339" t="s">
        <v>202</v>
      </c>
      <c r="D8065" s="341">
        <v>0</v>
      </c>
      <c r="E8065">
        <v>0</v>
      </c>
    </row>
    <row r="8066" spans="1:5">
      <c r="A8066" s="339">
        <v>103623</v>
      </c>
      <c r="B8066" s="340" t="s">
        <v>12644</v>
      </c>
      <c r="C8066" s="339" t="s">
        <v>202</v>
      </c>
      <c r="D8066" s="341">
        <v>0</v>
      </c>
      <c r="E8066">
        <v>0</v>
      </c>
    </row>
    <row r="8067" spans="1:5">
      <c r="A8067" s="339">
        <v>103645</v>
      </c>
      <c r="B8067" s="340" t="s">
        <v>12645</v>
      </c>
      <c r="C8067" s="339" t="s">
        <v>202</v>
      </c>
      <c r="D8067" s="341">
        <v>0</v>
      </c>
      <c r="E8067">
        <v>0</v>
      </c>
    </row>
    <row r="8068" spans="1:5">
      <c r="A8068" s="339">
        <v>103601</v>
      </c>
      <c r="B8068" s="340" t="s">
        <v>12646</v>
      </c>
      <c r="C8068" s="339" t="s">
        <v>202</v>
      </c>
      <c r="D8068" s="341">
        <v>0</v>
      </c>
      <c r="E8068">
        <v>0</v>
      </c>
    </row>
    <row r="8069" spans="1:5">
      <c r="A8069" s="339">
        <v>103624</v>
      </c>
      <c r="B8069" s="340" t="s">
        <v>12647</v>
      </c>
      <c r="C8069" s="339" t="s">
        <v>202</v>
      </c>
      <c r="D8069" s="341">
        <v>0</v>
      </c>
      <c r="E8069">
        <v>0</v>
      </c>
    </row>
    <row r="8070" spans="1:5">
      <c r="A8070" s="339">
        <v>103646</v>
      </c>
      <c r="B8070" s="340" t="s">
        <v>12648</v>
      </c>
      <c r="C8070" s="339" t="s">
        <v>202</v>
      </c>
      <c r="D8070" s="341">
        <v>0</v>
      </c>
      <c r="E8070">
        <v>0</v>
      </c>
    </row>
    <row r="8071" spans="1:5">
      <c r="A8071" s="339">
        <v>103602</v>
      </c>
      <c r="B8071" s="340" t="s">
        <v>12649</v>
      </c>
      <c r="C8071" s="339" t="s">
        <v>202</v>
      </c>
      <c r="D8071" s="341">
        <v>0</v>
      </c>
      <c r="E8071">
        <v>0</v>
      </c>
    </row>
    <row r="8072" spans="1:5">
      <c r="A8072" s="339">
        <v>103625</v>
      </c>
      <c r="B8072" s="340" t="s">
        <v>12650</v>
      </c>
      <c r="C8072" s="339" t="s">
        <v>202</v>
      </c>
      <c r="D8072" s="341">
        <v>0</v>
      </c>
      <c r="E8072">
        <v>0</v>
      </c>
    </row>
    <row r="8073" spans="1:5">
      <c r="A8073" s="339">
        <v>103647</v>
      </c>
      <c r="B8073" s="340" t="s">
        <v>12651</v>
      </c>
      <c r="C8073" s="339" t="s">
        <v>202</v>
      </c>
      <c r="D8073" s="341">
        <v>0</v>
      </c>
      <c r="E8073">
        <v>0</v>
      </c>
    </row>
    <row r="8074" spans="1:5">
      <c r="A8074" s="339">
        <v>103603</v>
      </c>
      <c r="B8074" s="340" t="s">
        <v>12652</v>
      </c>
      <c r="C8074" s="339" t="s">
        <v>202</v>
      </c>
      <c r="D8074" s="341">
        <v>0</v>
      </c>
      <c r="E8074">
        <v>0</v>
      </c>
    </row>
    <row r="8075" spans="1:5">
      <c r="A8075" s="339">
        <v>103611</v>
      </c>
      <c r="B8075" s="340" t="s">
        <v>12653</v>
      </c>
      <c r="C8075" s="339" t="s">
        <v>202</v>
      </c>
      <c r="D8075" s="341">
        <v>0</v>
      </c>
      <c r="E8075">
        <v>0</v>
      </c>
    </row>
    <row r="8076" spans="1:5">
      <c r="A8076" s="339">
        <v>103633</v>
      </c>
      <c r="B8076" s="340" t="s">
        <v>12654</v>
      </c>
      <c r="C8076" s="339" t="s">
        <v>202</v>
      </c>
      <c r="D8076" s="341">
        <v>0</v>
      </c>
      <c r="E8076">
        <v>0</v>
      </c>
    </row>
    <row r="8077" spans="1:5">
      <c r="A8077" s="339">
        <v>103589</v>
      </c>
      <c r="B8077" s="340" t="s">
        <v>12655</v>
      </c>
      <c r="C8077" s="339" t="s">
        <v>202</v>
      </c>
      <c r="D8077" s="341">
        <v>0</v>
      </c>
      <c r="E8077">
        <v>0</v>
      </c>
    </row>
    <row r="8078" spans="1:5">
      <c r="A8078" s="339">
        <v>103626</v>
      </c>
      <c r="B8078" s="340" t="s">
        <v>12656</v>
      </c>
      <c r="C8078" s="339" t="s">
        <v>202</v>
      </c>
      <c r="D8078" s="341">
        <v>0</v>
      </c>
      <c r="E8078">
        <v>0</v>
      </c>
    </row>
    <row r="8079" spans="1:5">
      <c r="A8079" s="339">
        <v>103648</v>
      </c>
      <c r="B8079" s="340" t="s">
        <v>12657</v>
      </c>
      <c r="C8079" s="339" t="s">
        <v>202</v>
      </c>
      <c r="D8079" s="341">
        <v>0</v>
      </c>
      <c r="E8079">
        <v>0</v>
      </c>
    </row>
    <row r="8080" spans="1:5">
      <c r="A8080" s="339">
        <v>103604</v>
      </c>
      <c r="B8080" s="340" t="s">
        <v>12658</v>
      </c>
      <c r="C8080" s="339" t="s">
        <v>202</v>
      </c>
      <c r="D8080" s="341">
        <v>0</v>
      </c>
      <c r="E8080">
        <v>0</v>
      </c>
    </row>
    <row r="8081" spans="1:5">
      <c r="A8081" s="339">
        <v>103627</v>
      </c>
      <c r="B8081" s="340" t="s">
        <v>12659</v>
      </c>
      <c r="C8081" s="339" t="s">
        <v>202</v>
      </c>
      <c r="D8081" s="341">
        <v>0</v>
      </c>
      <c r="E8081">
        <v>0</v>
      </c>
    </row>
    <row r="8082" spans="1:5">
      <c r="A8082" s="339">
        <v>103649</v>
      </c>
      <c r="B8082" s="340" t="s">
        <v>12660</v>
      </c>
      <c r="C8082" s="339" t="s">
        <v>202</v>
      </c>
      <c r="D8082" s="341">
        <v>0</v>
      </c>
      <c r="E8082">
        <v>0</v>
      </c>
    </row>
    <row r="8083" spans="1:5">
      <c r="A8083" s="339">
        <v>103605</v>
      </c>
      <c r="B8083" s="340" t="s">
        <v>12661</v>
      </c>
      <c r="C8083" s="339" t="s">
        <v>202</v>
      </c>
      <c r="D8083" s="341">
        <v>0</v>
      </c>
      <c r="E8083">
        <v>0</v>
      </c>
    </row>
    <row r="8084" spans="1:5">
      <c r="A8084" s="339">
        <v>103612</v>
      </c>
      <c r="B8084" s="340" t="s">
        <v>12662</v>
      </c>
      <c r="C8084" s="339" t="s">
        <v>202</v>
      </c>
      <c r="D8084" s="341">
        <v>0</v>
      </c>
      <c r="E8084">
        <v>0</v>
      </c>
    </row>
    <row r="8085" spans="1:5">
      <c r="A8085" s="339">
        <v>103634</v>
      </c>
      <c r="B8085" s="340" t="s">
        <v>12663</v>
      </c>
      <c r="C8085" s="339" t="s">
        <v>202</v>
      </c>
      <c r="D8085" s="341">
        <v>0</v>
      </c>
      <c r="E8085">
        <v>0</v>
      </c>
    </row>
    <row r="8086" spans="1:5">
      <c r="A8086" s="339">
        <v>103590</v>
      </c>
      <c r="B8086" s="340" t="s">
        <v>12664</v>
      </c>
      <c r="C8086" s="339" t="s">
        <v>202</v>
      </c>
      <c r="D8086" s="341">
        <v>0</v>
      </c>
      <c r="E8086">
        <v>0</v>
      </c>
    </row>
    <row r="8087" spans="1:5">
      <c r="A8087" s="339">
        <v>103628</v>
      </c>
      <c r="B8087" s="340" t="s">
        <v>12665</v>
      </c>
      <c r="C8087" s="339" t="s">
        <v>202</v>
      </c>
      <c r="D8087" s="341">
        <v>0</v>
      </c>
      <c r="E8087">
        <v>0</v>
      </c>
    </row>
    <row r="8088" spans="1:5">
      <c r="A8088" s="339">
        <v>103650</v>
      </c>
      <c r="B8088" s="340" t="s">
        <v>12666</v>
      </c>
      <c r="C8088" s="339" t="s">
        <v>202</v>
      </c>
      <c r="D8088" s="341">
        <v>0</v>
      </c>
      <c r="E8088">
        <v>0</v>
      </c>
    </row>
    <row r="8089" spans="1:5">
      <c r="A8089" s="339">
        <v>103606</v>
      </c>
      <c r="B8089" s="340" t="s">
        <v>12667</v>
      </c>
      <c r="C8089" s="339" t="s">
        <v>202</v>
      </c>
      <c r="D8089" s="341">
        <v>0</v>
      </c>
      <c r="E8089">
        <v>0</v>
      </c>
    </row>
    <row r="8090" spans="1:5">
      <c r="A8090" s="339">
        <v>103629</v>
      </c>
      <c r="B8090" s="340" t="s">
        <v>12668</v>
      </c>
      <c r="C8090" s="339" t="s">
        <v>202</v>
      </c>
      <c r="D8090" s="341">
        <v>0</v>
      </c>
      <c r="E8090">
        <v>0</v>
      </c>
    </row>
    <row r="8091" spans="1:5">
      <c r="A8091" s="339">
        <v>103651</v>
      </c>
      <c r="B8091" s="340" t="s">
        <v>12669</v>
      </c>
      <c r="C8091" s="339" t="s">
        <v>202</v>
      </c>
      <c r="D8091" s="341">
        <v>0</v>
      </c>
      <c r="E8091">
        <v>0</v>
      </c>
    </row>
    <row r="8092" spans="1:5">
      <c r="A8092" s="339">
        <v>103607</v>
      </c>
      <c r="B8092" s="340" t="s">
        <v>12670</v>
      </c>
      <c r="C8092" s="339" t="s">
        <v>202</v>
      </c>
      <c r="D8092" s="341">
        <v>0</v>
      </c>
      <c r="E8092">
        <v>0</v>
      </c>
    </row>
    <row r="8093" spans="1:5">
      <c r="A8093" s="339">
        <v>103613</v>
      </c>
      <c r="B8093" s="340" t="s">
        <v>12671</v>
      </c>
      <c r="C8093" s="339" t="s">
        <v>202</v>
      </c>
      <c r="D8093" s="341">
        <v>0</v>
      </c>
      <c r="E8093">
        <v>0</v>
      </c>
    </row>
    <row r="8094" spans="1:5">
      <c r="A8094" s="339">
        <v>103635</v>
      </c>
      <c r="B8094" s="340" t="s">
        <v>12672</v>
      </c>
      <c r="C8094" s="339" t="s">
        <v>202</v>
      </c>
      <c r="D8094" s="341">
        <v>0</v>
      </c>
      <c r="E8094">
        <v>0</v>
      </c>
    </row>
    <row r="8095" spans="1:5">
      <c r="A8095" s="339">
        <v>103591</v>
      </c>
      <c r="B8095" s="340" t="s">
        <v>12673</v>
      </c>
      <c r="C8095" s="339" t="s">
        <v>202</v>
      </c>
      <c r="D8095" s="341">
        <v>0</v>
      </c>
      <c r="E8095">
        <v>0</v>
      </c>
    </row>
    <row r="8096" spans="1:5">
      <c r="A8096" s="339">
        <v>103630</v>
      </c>
      <c r="B8096" s="340" t="s">
        <v>12674</v>
      </c>
      <c r="C8096" s="339" t="s">
        <v>202</v>
      </c>
      <c r="D8096" s="341">
        <v>0</v>
      </c>
      <c r="E8096">
        <v>0</v>
      </c>
    </row>
    <row r="8097" spans="1:5">
      <c r="A8097" s="339">
        <v>103652</v>
      </c>
      <c r="B8097" s="340" t="s">
        <v>12675</v>
      </c>
      <c r="C8097" s="339" t="s">
        <v>202</v>
      </c>
      <c r="D8097" s="341">
        <v>0</v>
      </c>
      <c r="E8097">
        <v>0</v>
      </c>
    </row>
    <row r="8098" spans="1:5">
      <c r="A8098" s="339">
        <v>103608</v>
      </c>
      <c r="B8098" s="340" t="s">
        <v>12676</v>
      </c>
      <c r="C8098" s="339" t="s">
        <v>202</v>
      </c>
      <c r="D8098" s="341">
        <v>0</v>
      </c>
      <c r="E8098">
        <v>0</v>
      </c>
    </row>
    <row r="8099" spans="1:5">
      <c r="A8099" s="339">
        <v>103614</v>
      </c>
      <c r="B8099" s="340" t="s">
        <v>12677</v>
      </c>
      <c r="C8099" s="339" t="s">
        <v>202</v>
      </c>
      <c r="D8099" s="341">
        <v>0</v>
      </c>
      <c r="E8099">
        <v>0</v>
      </c>
    </row>
    <row r="8100" spans="1:5">
      <c r="A8100" s="339">
        <v>103636</v>
      </c>
      <c r="B8100" s="340" t="s">
        <v>12678</v>
      </c>
      <c r="C8100" s="339" t="s">
        <v>202</v>
      </c>
      <c r="D8100" s="341">
        <v>0</v>
      </c>
      <c r="E8100">
        <v>0</v>
      </c>
    </row>
    <row r="8101" spans="1:5">
      <c r="A8101" s="339">
        <v>103592</v>
      </c>
      <c r="B8101" s="340" t="s">
        <v>12679</v>
      </c>
      <c r="C8101" s="339" t="s">
        <v>202</v>
      </c>
      <c r="D8101" s="341">
        <v>0</v>
      </c>
      <c r="E8101">
        <v>0</v>
      </c>
    </row>
    <row r="8102" spans="1:5">
      <c r="A8102" s="339">
        <v>88412</v>
      </c>
      <c r="B8102" s="340" t="s">
        <v>12680</v>
      </c>
      <c r="C8102" s="339" t="s">
        <v>5029</v>
      </c>
      <c r="D8102" s="341">
        <v>2.77</v>
      </c>
      <c r="E8102">
        <v>4.87</v>
      </c>
    </row>
    <row r="8103" spans="1:5">
      <c r="A8103" s="339">
        <v>88411</v>
      </c>
      <c r="B8103" s="340" t="s">
        <v>817</v>
      </c>
      <c r="C8103" s="339" t="s">
        <v>5029</v>
      </c>
      <c r="D8103" s="341">
        <v>3.54</v>
      </c>
      <c r="E8103">
        <v>5.99</v>
      </c>
    </row>
    <row r="8104" spans="1:5">
      <c r="A8104" s="339">
        <v>88415</v>
      </c>
      <c r="B8104" s="340" t="s">
        <v>12681</v>
      </c>
      <c r="C8104" s="339" t="s">
        <v>5029</v>
      </c>
      <c r="D8104" s="341">
        <v>3.66</v>
      </c>
      <c r="E8104">
        <v>6.07</v>
      </c>
    </row>
    <row r="8105" spans="1:5">
      <c r="A8105" s="339">
        <v>88413</v>
      </c>
      <c r="B8105" s="340" t="s">
        <v>12682</v>
      </c>
      <c r="C8105" s="339" t="s">
        <v>5029</v>
      </c>
      <c r="D8105" s="341">
        <v>4.71</v>
      </c>
      <c r="E8105">
        <v>7.4</v>
      </c>
    </row>
    <row r="8106" spans="1:5">
      <c r="A8106" s="339">
        <v>88414</v>
      </c>
      <c r="B8106" s="340" t="s">
        <v>12683</v>
      </c>
      <c r="C8106" s="339" t="s">
        <v>5029</v>
      </c>
      <c r="D8106" s="341">
        <v>5.55</v>
      </c>
      <c r="E8106">
        <v>8.8000000000000007</v>
      </c>
    </row>
    <row r="8107" spans="1:5">
      <c r="A8107" s="339">
        <v>96131</v>
      </c>
      <c r="B8107" s="340" t="s">
        <v>12684</v>
      </c>
      <c r="C8107" s="339" t="s">
        <v>5029</v>
      </c>
      <c r="D8107" s="341">
        <v>25.33</v>
      </c>
      <c r="E8107">
        <v>34.369999999999997</v>
      </c>
    </row>
    <row r="8108" spans="1:5">
      <c r="A8108" s="339">
        <v>96126</v>
      </c>
      <c r="B8108" s="340" t="s">
        <v>820</v>
      </c>
      <c r="C8108" s="339" t="s">
        <v>5029</v>
      </c>
      <c r="D8108" s="341">
        <v>16.28</v>
      </c>
      <c r="E8108">
        <v>21.96</v>
      </c>
    </row>
    <row r="8109" spans="1:5">
      <c r="A8109" s="339">
        <v>96132</v>
      </c>
      <c r="B8109" s="340" t="s">
        <v>12685</v>
      </c>
      <c r="C8109" s="339" t="s">
        <v>5029</v>
      </c>
      <c r="D8109" s="341">
        <v>16.22</v>
      </c>
      <c r="E8109">
        <v>22.4</v>
      </c>
    </row>
    <row r="8110" spans="1:5">
      <c r="A8110" s="339">
        <v>96127</v>
      </c>
      <c r="B8110" s="340" t="s">
        <v>12686</v>
      </c>
      <c r="C8110" s="339" t="s">
        <v>5029</v>
      </c>
      <c r="D8110" s="341">
        <v>10.15</v>
      </c>
      <c r="E8110">
        <v>13.93</v>
      </c>
    </row>
    <row r="8111" spans="1:5">
      <c r="A8111" s="339">
        <v>96135</v>
      </c>
      <c r="B8111" s="340" t="s">
        <v>12687</v>
      </c>
      <c r="C8111" s="339" t="s">
        <v>5029</v>
      </c>
      <c r="D8111" s="341">
        <v>27.42</v>
      </c>
      <c r="E8111">
        <v>37.049999999999997</v>
      </c>
    </row>
    <row r="8112" spans="1:5">
      <c r="A8112" s="339">
        <v>96130</v>
      </c>
      <c r="B8112" s="340" t="s">
        <v>12688</v>
      </c>
      <c r="C8112" s="339" t="s">
        <v>5029</v>
      </c>
      <c r="D8112" s="341">
        <v>17.75</v>
      </c>
      <c r="E8112">
        <v>23.84</v>
      </c>
    </row>
    <row r="8113" spans="1:5">
      <c r="A8113" s="339">
        <v>96133</v>
      </c>
      <c r="B8113" s="340" t="s">
        <v>12689</v>
      </c>
      <c r="C8113" s="339" t="s">
        <v>5029</v>
      </c>
      <c r="D8113" s="341">
        <v>42.08</v>
      </c>
      <c r="E8113">
        <v>56.09</v>
      </c>
    </row>
    <row r="8114" spans="1:5">
      <c r="A8114" s="339">
        <v>96128</v>
      </c>
      <c r="B8114" s="340" t="s">
        <v>12690</v>
      </c>
      <c r="C8114" s="339" t="s">
        <v>5029</v>
      </c>
      <c r="D8114" s="341">
        <v>27.76</v>
      </c>
      <c r="E8114">
        <v>36.869999999999997</v>
      </c>
    </row>
    <row r="8115" spans="1:5">
      <c r="A8115" s="339">
        <v>96134</v>
      </c>
      <c r="B8115" s="340" t="s">
        <v>12691</v>
      </c>
      <c r="C8115" s="339" t="s">
        <v>5029</v>
      </c>
      <c r="D8115" s="341">
        <v>49.45</v>
      </c>
      <c r="E8115">
        <v>66</v>
      </c>
    </row>
    <row r="8116" spans="1:5">
      <c r="A8116" s="339">
        <v>96129</v>
      </c>
      <c r="B8116" s="340" t="s">
        <v>12692</v>
      </c>
      <c r="C8116" s="339" t="s">
        <v>5029</v>
      </c>
      <c r="D8116" s="341">
        <v>32.58</v>
      </c>
      <c r="E8116">
        <v>43.31</v>
      </c>
    </row>
    <row r="8117" spans="1:5">
      <c r="A8117" s="339">
        <v>88432</v>
      </c>
      <c r="B8117" s="340" t="s">
        <v>12693</v>
      </c>
      <c r="C8117" s="339" t="s">
        <v>5029</v>
      </c>
      <c r="D8117" s="341">
        <v>33.340000000000003</v>
      </c>
      <c r="E8117">
        <v>38.14</v>
      </c>
    </row>
    <row r="8118" spans="1:5">
      <c r="A8118" s="339">
        <v>88426</v>
      </c>
      <c r="B8118" s="340" t="s">
        <v>12694</v>
      </c>
      <c r="C8118" s="339" t="s">
        <v>5029</v>
      </c>
      <c r="D8118" s="341">
        <v>21.89</v>
      </c>
      <c r="E8118">
        <v>23.23</v>
      </c>
    </row>
    <row r="8119" spans="1:5">
      <c r="A8119" s="339">
        <v>88417</v>
      </c>
      <c r="B8119" s="340" t="s">
        <v>12695</v>
      </c>
      <c r="C8119" s="339" t="s">
        <v>5029</v>
      </c>
      <c r="D8119" s="341">
        <v>20.03</v>
      </c>
      <c r="E8119">
        <v>20.8</v>
      </c>
    </row>
    <row r="8120" spans="1:5">
      <c r="A8120" s="339">
        <v>88424</v>
      </c>
      <c r="B8120" s="340" t="s">
        <v>12696</v>
      </c>
      <c r="C8120" s="339" t="s">
        <v>5029</v>
      </c>
      <c r="D8120" s="341">
        <v>26.81</v>
      </c>
      <c r="E8120">
        <v>29.25</v>
      </c>
    </row>
    <row r="8121" spans="1:5">
      <c r="A8121" s="339">
        <v>88416</v>
      </c>
      <c r="B8121" s="340" t="s">
        <v>823</v>
      </c>
      <c r="C8121" s="339" t="s">
        <v>5029</v>
      </c>
      <c r="D8121" s="341">
        <v>23.34</v>
      </c>
      <c r="E8121">
        <v>24.74</v>
      </c>
    </row>
    <row r="8122" spans="1:5">
      <c r="A8122" s="339">
        <v>88431</v>
      </c>
      <c r="B8122" s="340" t="s">
        <v>12697</v>
      </c>
      <c r="C8122" s="339" t="s">
        <v>5029</v>
      </c>
      <c r="D8122" s="341">
        <v>27.15</v>
      </c>
      <c r="E8122">
        <v>29.88</v>
      </c>
    </row>
    <row r="8123" spans="1:5">
      <c r="A8123" s="339">
        <v>88423</v>
      </c>
      <c r="B8123" s="340" t="s">
        <v>12698</v>
      </c>
      <c r="C8123" s="339" t="s">
        <v>5029</v>
      </c>
      <c r="D8123" s="341">
        <v>23.26</v>
      </c>
      <c r="E8123">
        <v>24.81</v>
      </c>
    </row>
    <row r="8124" spans="1:5">
      <c r="A8124" s="339">
        <v>88428</v>
      </c>
      <c r="B8124" s="340" t="s">
        <v>12699</v>
      </c>
      <c r="C8124" s="339" t="s">
        <v>5029</v>
      </c>
      <c r="D8124" s="341">
        <v>32.78</v>
      </c>
      <c r="E8124">
        <v>37.409999999999997</v>
      </c>
    </row>
    <row r="8125" spans="1:5">
      <c r="A8125" s="339">
        <v>88420</v>
      </c>
      <c r="B8125" s="340" t="s">
        <v>12700</v>
      </c>
      <c r="C8125" s="339" t="s">
        <v>5029</v>
      </c>
      <c r="D8125" s="341">
        <v>26.14</v>
      </c>
      <c r="E8125">
        <v>28.76</v>
      </c>
    </row>
    <row r="8126" spans="1:5">
      <c r="A8126" s="339">
        <v>88429</v>
      </c>
      <c r="B8126" s="340" t="s">
        <v>12701</v>
      </c>
      <c r="C8126" s="339" t="s">
        <v>5029</v>
      </c>
      <c r="D8126" s="341">
        <v>39.33</v>
      </c>
      <c r="E8126">
        <v>44.73</v>
      </c>
    </row>
    <row r="8127" spans="1:5">
      <c r="A8127" s="339">
        <v>88421</v>
      </c>
      <c r="B8127" s="340" t="s">
        <v>12702</v>
      </c>
      <c r="C8127" s="339" t="s">
        <v>5029</v>
      </c>
      <c r="D8127" s="341">
        <v>31.61</v>
      </c>
      <c r="E8127">
        <v>34.65</v>
      </c>
    </row>
    <row r="8128" spans="1:5">
      <c r="A8128" s="339">
        <v>95622</v>
      </c>
      <c r="B8128" s="340" t="s">
        <v>12703</v>
      </c>
      <c r="C8128" s="339" t="s">
        <v>5029</v>
      </c>
      <c r="D8128" s="341">
        <v>15.52</v>
      </c>
      <c r="E8128">
        <v>18.059999999999999</v>
      </c>
    </row>
    <row r="8129" spans="1:5">
      <c r="A8129" s="339">
        <v>95623</v>
      </c>
      <c r="B8129" s="340" t="s">
        <v>12704</v>
      </c>
      <c r="C8129" s="339" t="s">
        <v>5029</v>
      </c>
      <c r="D8129" s="341">
        <v>11.13</v>
      </c>
      <c r="E8129">
        <v>12.49</v>
      </c>
    </row>
    <row r="8130" spans="1:5">
      <c r="A8130" s="339">
        <v>95626</v>
      </c>
      <c r="B8130" s="340" t="s">
        <v>12705</v>
      </c>
      <c r="C8130" s="339" t="s">
        <v>5029</v>
      </c>
      <c r="D8130" s="341">
        <v>16.329999999999998</v>
      </c>
      <c r="E8130">
        <v>19.18</v>
      </c>
    </row>
    <row r="8131" spans="1:5">
      <c r="A8131" s="339">
        <v>95624</v>
      </c>
      <c r="B8131" s="340" t="s">
        <v>12706</v>
      </c>
      <c r="C8131" s="339" t="s">
        <v>5029</v>
      </c>
      <c r="D8131" s="341">
        <v>22.82</v>
      </c>
      <c r="E8131">
        <v>27.71</v>
      </c>
    </row>
    <row r="8132" spans="1:5">
      <c r="A8132" s="339">
        <v>95625</v>
      </c>
      <c r="B8132" s="340" t="s">
        <v>12707</v>
      </c>
      <c r="C8132" s="339" t="s">
        <v>5029</v>
      </c>
      <c r="D8132" s="341">
        <v>27.03</v>
      </c>
      <c r="E8132">
        <v>32.72</v>
      </c>
    </row>
    <row r="8133" spans="1:5">
      <c r="A8133" s="339">
        <v>88497</v>
      </c>
      <c r="B8133" s="340" t="s">
        <v>12708</v>
      </c>
      <c r="C8133" s="339" t="s">
        <v>5029</v>
      </c>
      <c r="D8133" s="341">
        <v>16.73</v>
      </c>
      <c r="E8133">
        <v>22.7</v>
      </c>
    </row>
    <row r="8134" spans="1:5">
      <c r="A8134" s="339">
        <v>104648</v>
      </c>
      <c r="B8134" s="340" t="s">
        <v>12709</v>
      </c>
      <c r="C8134" s="339" t="s">
        <v>5029</v>
      </c>
      <c r="D8134" s="341">
        <v>0</v>
      </c>
      <c r="E8134">
        <v>0</v>
      </c>
    </row>
    <row r="8135" spans="1:5">
      <c r="A8135" s="339">
        <v>88495</v>
      </c>
      <c r="B8135" s="340" t="s">
        <v>835</v>
      </c>
      <c r="C8135" s="339" t="s">
        <v>5029</v>
      </c>
      <c r="D8135" s="341">
        <v>10.88</v>
      </c>
      <c r="E8135">
        <v>14.71</v>
      </c>
    </row>
    <row r="8136" spans="1:5">
      <c r="A8136" s="339">
        <v>104646</v>
      </c>
      <c r="B8136" s="340" t="s">
        <v>12710</v>
      </c>
      <c r="C8136" s="339" t="s">
        <v>5029</v>
      </c>
      <c r="D8136" s="341">
        <v>0</v>
      </c>
      <c r="E8136">
        <v>0</v>
      </c>
    </row>
    <row r="8137" spans="1:5">
      <c r="A8137" s="339">
        <v>88496</v>
      </c>
      <c r="B8137" s="340" t="s">
        <v>12711</v>
      </c>
      <c r="C8137" s="339" t="s">
        <v>5029</v>
      </c>
      <c r="D8137" s="341">
        <v>30.55</v>
      </c>
      <c r="E8137">
        <v>40.93</v>
      </c>
    </row>
    <row r="8138" spans="1:5">
      <c r="A8138" s="339">
        <v>104647</v>
      </c>
      <c r="B8138" s="340" t="s">
        <v>12712</v>
      </c>
      <c r="C8138" s="339" t="s">
        <v>5029</v>
      </c>
      <c r="D8138" s="341">
        <v>0</v>
      </c>
      <c r="E8138">
        <v>0</v>
      </c>
    </row>
    <row r="8139" spans="1:5">
      <c r="A8139" s="339">
        <v>88494</v>
      </c>
      <c r="B8139" s="340" t="s">
        <v>832</v>
      </c>
      <c r="C8139" s="339" t="s">
        <v>5029</v>
      </c>
      <c r="D8139" s="341">
        <v>20.3</v>
      </c>
      <c r="E8139">
        <v>27.12</v>
      </c>
    </row>
    <row r="8140" spans="1:5">
      <c r="A8140" s="339">
        <v>104645</v>
      </c>
      <c r="B8140" s="340" t="s">
        <v>12713</v>
      </c>
      <c r="C8140" s="339" t="s">
        <v>5029</v>
      </c>
      <c r="D8140" s="341">
        <v>0</v>
      </c>
      <c r="E8140">
        <v>0</v>
      </c>
    </row>
    <row r="8141" spans="1:5">
      <c r="A8141" s="339">
        <v>88485</v>
      </c>
      <c r="B8141" s="340" t="s">
        <v>829</v>
      </c>
      <c r="C8141" s="339" t="s">
        <v>5029</v>
      </c>
      <c r="D8141" s="341">
        <v>3.44</v>
      </c>
      <c r="E8141">
        <v>5.26</v>
      </c>
    </row>
    <row r="8142" spans="1:5">
      <c r="A8142" s="339">
        <v>88484</v>
      </c>
      <c r="B8142" s="340" t="s">
        <v>826</v>
      </c>
      <c r="C8142" s="339" t="s">
        <v>5029</v>
      </c>
      <c r="D8142" s="341">
        <v>4.38</v>
      </c>
      <c r="E8142">
        <v>6.51</v>
      </c>
    </row>
    <row r="8143" spans="1:5">
      <c r="A8143" s="339">
        <v>104638</v>
      </c>
      <c r="B8143" s="340" t="s">
        <v>12714</v>
      </c>
      <c r="C8143" s="339" t="s">
        <v>5029</v>
      </c>
      <c r="D8143" s="341">
        <v>0</v>
      </c>
      <c r="E8143">
        <v>0</v>
      </c>
    </row>
    <row r="8144" spans="1:5">
      <c r="A8144" s="339">
        <v>104637</v>
      </c>
      <c r="B8144" s="340" t="s">
        <v>12715</v>
      </c>
      <c r="C8144" s="339" t="s">
        <v>5029</v>
      </c>
      <c r="D8144" s="341">
        <v>0</v>
      </c>
      <c r="E8144">
        <v>0</v>
      </c>
    </row>
    <row r="8145" spans="1:5">
      <c r="A8145" s="339">
        <v>104641</v>
      </c>
      <c r="B8145" s="340" t="s">
        <v>12716</v>
      </c>
      <c r="C8145" s="339" t="s">
        <v>5029</v>
      </c>
      <c r="D8145" s="341">
        <v>9.68</v>
      </c>
      <c r="E8145">
        <v>11.58</v>
      </c>
    </row>
    <row r="8146" spans="1:5">
      <c r="A8146" s="339">
        <v>104639</v>
      </c>
      <c r="B8146" s="340" t="s">
        <v>12717</v>
      </c>
      <c r="C8146" s="339" t="s">
        <v>5029</v>
      </c>
      <c r="D8146" s="341">
        <v>12.01</v>
      </c>
      <c r="E8146">
        <v>14.64</v>
      </c>
    </row>
    <row r="8147" spans="1:5">
      <c r="A8147" s="339">
        <v>104644</v>
      </c>
      <c r="B8147" s="340" t="s">
        <v>12718</v>
      </c>
      <c r="C8147" s="339" t="s">
        <v>5029</v>
      </c>
      <c r="D8147" s="341">
        <v>0</v>
      </c>
      <c r="E8147">
        <v>0</v>
      </c>
    </row>
    <row r="8148" spans="1:5">
      <c r="A8148" s="339">
        <v>104643</v>
      </c>
      <c r="B8148" s="340" t="s">
        <v>12719</v>
      </c>
      <c r="C8148" s="339" t="s">
        <v>5029</v>
      </c>
      <c r="D8148" s="341">
        <v>0</v>
      </c>
      <c r="E8148">
        <v>0</v>
      </c>
    </row>
    <row r="8149" spans="1:5">
      <c r="A8149" s="339">
        <v>88489</v>
      </c>
      <c r="B8149" s="340" t="s">
        <v>841</v>
      </c>
      <c r="C8149" s="339" t="s">
        <v>5029</v>
      </c>
      <c r="D8149" s="341">
        <v>13.64</v>
      </c>
      <c r="E8149">
        <v>15.55</v>
      </c>
    </row>
    <row r="8150" spans="1:5">
      <c r="A8150" s="339">
        <v>88488</v>
      </c>
      <c r="B8150" s="340" t="s">
        <v>838</v>
      </c>
      <c r="C8150" s="339" t="s">
        <v>5029</v>
      </c>
      <c r="D8150" s="341">
        <v>15.97</v>
      </c>
      <c r="E8150">
        <v>18.61</v>
      </c>
    </row>
    <row r="8151" spans="1:5">
      <c r="A8151" s="339">
        <v>104642</v>
      </c>
      <c r="B8151" s="340" t="s">
        <v>12720</v>
      </c>
      <c r="C8151" s="339" t="s">
        <v>5029</v>
      </c>
      <c r="D8151" s="341">
        <v>11.15</v>
      </c>
      <c r="E8151">
        <v>13.05</v>
      </c>
    </row>
    <row r="8152" spans="1:5">
      <c r="A8152" s="339">
        <v>104640</v>
      </c>
      <c r="B8152" s="340" t="s">
        <v>12721</v>
      </c>
      <c r="C8152" s="339" t="s">
        <v>5029</v>
      </c>
      <c r="D8152" s="341">
        <v>13.48</v>
      </c>
      <c r="E8152">
        <v>16.11</v>
      </c>
    </row>
    <row r="8153" spans="1:5">
      <c r="A8153" s="339">
        <v>95305</v>
      </c>
      <c r="B8153" s="340" t="s">
        <v>12722</v>
      </c>
      <c r="C8153" s="339" t="s">
        <v>5029</v>
      </c>
      <c r="D8153" s="341">
        <v>14.53</v>
      </c>
      <c r="E8153">
        <v>16.350000000000001</v>
      </c>
    </row>
    <row r="8154" spans="1:5">
      <c r="A8154" s="339">
        <v>95306</v>
      </c>
      <c r="B8154" s="340" t="s">
        <v>12723</v>
      </c>
      <c r="C8154" s="339" t="s">
        <v>5029</v>
      </c>
      <c r="D8154" s="341">
        <v>16.72</v>
      </c>
      <c r="E8154">
        <v>19.22</v>
      </c>
    </row>
    <row r="8155" spans="1:5">
      <c r="A8155" s="339">
        <v>102201</v>
      </c>
      <c r="B8155" s="340" t="s">
        <v>12724</v>
      </c>
      <c r="C8155" s="339" t="s">
        <v>5029</v>
      </c>
      <c r="D8155" s="341">
        <v>17.670000000000002</v>
      </c>
      <c r="E8155">
        <v>23.64</v>
      </c>
    </row>
    <row r="8156" spans="1:5">
      <c r="A8156" s="339">
        <v>102200</v>
      </c>
      <c r="B8156" s="340" t="s">
        <v>847</v>
      </c>
      <c r="C8156" s="339" t="s">
        <v>5029</v>
      </c>
      <c r="D8156" s="341">
        <v>18.3</v>
      </c>
      <c r="E8156">
        <v>25.12</v>
      </c>
    </row>
    <row r="8157" spans="1:5">
      <c r="A8157" s="339">
        <v>102202</v>
      </c>
      <c r="B8157" s="340" t="s">
        <v>12725</v>
      </c>
      <c r="C8157" s="339" t="s">
        <v>5029</v>
      </c>
      <c r="D8157" s="341">
        <v>40.69</v>
      </c>
      <c r="E8157">
        <v>58.67</v>
      </c>
    </row>
    <row r="8158" spans="1:5">
      <c r="A8158" s="339">
        <v>102193</v>
      </c>
      <c r="B8158" s="340" t="s">
        <v>12726</v>
      </c>
      <c r="C8158" s="339" t="s">
        <v>5029</v>
      </c>
      <c r="D8158" s="341">
        <v>1.93</v>
      </c>
      <c r="E8158">
        <v>2.56</v>
      </c>
    </row>
    <row r="8159" spans="1:5">
      <c r="A8159" s="339">
        <v>102194</v>
      </c>
      <c r="B8159" s="340" t="s">
        <v>12727</v>
      </c>
      <c r="C8159" s="339" t="s">
        <v>5029</v>
      </c>
      <c r="D8159" s="341">
        <v>8.0500000000000007</v>
      </c>
      <c r="E8159">
        <v>10.42</v>
      </c>
    </row>
    <row r="8160" spans="1:5">
      <c r="A8160" s="339">
        <v>102198</v>
      </c>
      <c r="B8160" s="340" t="s">
        <v>12728</v>
      </c>
      <c r="C8160" s="339" t="s">
        <v>5029</v>
      </c>
      <c r="D8160" s="341">
        <v>0</v>
      </c>
      <c r="E8160">
        <v>0</v>
      </c>
    </row>
    <row r="8161" spans="1:5">
      <c r="A8161" s="339">
        <v>102197</v>
      </c>
      <c r="B8161" s="340" t="s">
        <v>844</v>
      </c>
      <c r="C8161" s="339" t="s">
        <v>5029</v>
      </c>
      <c r="D8161" s="341">
        <v>22.13</v>
      </c>
      <c r="E8161">
        <v>31.19</v>
      </c>
    </row>
    <row r="8162" spans="1:5">
      <c r="A8162" s="339">
        <v>102195</v>
      </c>
      <c r="B8162" s="340" t="s">
        <v>12729</v>
      </c>
      <c r="C8162" s="339" t="s">
        <v>5029</v>
      </c>
      <c r="D8162" s="341">
        <v>0</v>
      </c>
      <c r="E8162">
        <v>0</v>
      </c>
    </row>
    <row r="8163" spans="1:5">
      <c r="A8163" s="339">
        <v>102199</v>
      </c>
      <c r="B8163" s="340" t="s">
        <v>12730</v>
      </c>
      <c r="C8163" s="339" t="s">
        <v>5029</v>
      </c>
      <c r="D8163" s="341">
        <v>0</v>
      </c>
      <c r="E8163">
        <v>0</v>
      </c>
    </row>
    <row r="8164" spans="1:5">
      <c r="A8164" s="339">
        <v>102196</v>
      </c>
      <c r="B8164" s="340" t="s">
        <v>12731</v>
      </c>
      <c r="C8164" s="339" t="s">
        <v>5029</v>
      </c>
      <c r="D8164" s="341">
        <v>0</v>
      </c>
      <c r="E8164">
        <v>0</v>
      </c>
    </row>
    <row r="8165" spans="1:5">
      <c r="A8165" s="339">
        <v>102233</v>
      </c>
      <c r="B8165" s="340" t="s">
        <v>12732</v>
      </c>
      <c r="C8165" s="339" t="s">
        <v>5029</v>
      </c>
      <c r="D8165" s="341">
        <v>12.5</v>
      </c>
      <c r="E8165">
        <v>12.38</v>
      </c>
    </row>
    <row r="8166" spans="1:5">
      <c r="A8166" s="339">
        <v>102234</v>
      </c>
      <c r="B8166" s="340" t="s">
        <v>12733</v>
      </c>
      <c r="C8166" s="339" t="s">
        <v>5029</v>
      </c>
      <c r="D8166" s="341">
        <v>25.02</v>
      </c>
      <c r="E8166">
        <v>24.77</v>
      </c>
    </row>
    <row r="8167" spans="1:5">
      <c r="A8167" s="339">
        <v>102207</v>
      </c>
      <c r="B8167" s="340" t="s">
        <v>12734</v>
      </c>
      <c r="C8167" s="339" t="s">
        <v>5029</v>
      </c>
      <c r="D8167" s="341">
        <v>8.33</v>
      </c>
      <c r="E8167">
        <v>10.82</v>
      </c>
    </row>
    <row r="8168" spans="1:5">
      <c r="A8168" s="339">
        <v>102217</v>
      </c>
      <c r="B8168" s="340" t="s">
        <v>12735</v>
      </c>
      <c r="C8168" s="339" t="s">
        <v>5029</v>
      </c>
      <c r="D8168" s="341">
        <v>16.649999999999999</v>
      </c>
      <c r="E8168">
        <v>21.65</v>
      </c>
    </row>
    <row r="8169" spans="1:5">
      <c r="A8169" s="339">
        <v>102227</v>
      </c>
      <c r="B8169" s="340" t="s">
        <v>12736</v>
      </c>
      <c r="C8169" s="339" t="s">
        <v>5029</v>
      </c>
      <c r="D8169" s="341">
        <v>24.99</v>
      </c>
      <c r="E8169">
        <v>32.49</v>
      </c>
    </row>
    <row r="8170" spans="1:5">
      <c r="A8170" s="339">
        <v>102211</v>
      </c>
      <c r="B8170" s="340" t="s">
        <v>12737</v>
      </c>
      <c r="C8170" s="339" t="s">
        <v>5029</v>
      </c>
      <c r="D8170" s="341">
        <v>0</v>
      </c>
      <c r="E8170">
        <v>0</v>
      </c>
    </row>
    <row r="8171" spans="1:5">
      <c r="A8171" s="339">
        <v>102221</v>
      </c>
      <c r="B8171" s="340" t="s">
        <v>12738</v>
      </c>
      <c r="C8171" s="339" t="s">
        <v>5029</v>
      </c>
      <c r="D8171" s="341">
        <v>0</v>
      </c>
      <c r="E8171">
        <v>0</v>
      </c>
    </row>
    <row r="8172" spans="1:5">
      <c r="A8172" s="339">
        <v>102231</v>
      </c>
      <c r="B8172" s="340" t="s">
        <v>12739</v>
      </c>
      <c r="C8172" s="339" t="s">
        <v>5029</v>
      </c>
      <c r="D8172" s="341">
        <v>0</v>
      </c>
      <c r="E8172">
        <v>0</v>
      </c>
    </row>
    <row r="8173" spans="1:5">
      <c r="A8173" s="339">
        <v>102209</v>
      </c>
      <c r="B8173" s="340" t="s">
        <v>12740</v>
      </c>
      <c r="C8173" s="339" t="s">
        <v>5029</v>
      </c>
      <c r="D8173" s="341">
        <v>8.19</v>
      </c>
      <c r="E8173">
        <v>10.66</v>
      </c>
    </row>
    <row r="8174" spans="1:5">
      <c r="A8174" s="339">
        <v>102219</v>
      </c>
      <c r="B8174" s="340" t="s">
        <v>12741</v>
      </c>
      <c r="C8174" s="339" t="s">
        <v>5029</v>
      </c>
      <c r="D8174" s="341">
        <v>16.38</v>
      </c>
      <c r="E8174">
        <v>21.33</v>
      </c>
    </row>
    <row r="8175" spans="1:5">
      <c r="A8175" s="339">
        <v>102229</v>
      </c>
      <c r="B8175" s="340" t="s">
        <v>12742</v>
      </c>
      <c r="C8175" s="339" t="s">
        <v>5029</v>
      </c>
      <c r="D8175" s="341">
        <v>24.6</v>
      </c>
      <c r="E8175">
        <v>32.01</v>
      </c>
    </row>
    <row r="8176" spans="1:5">
      <c r="A8176" s="339">
        <v>102210</v>
      </c>
      <c r="B8176" s="340" t="s">
        <v>12743</v>
      </c>
      <c r="C8176" s="339" t="s">
        <v>5029</v>
      </c>
      <c r="D8176" s="341">
        <v>7.84</v>
      </c>
      <c r="E8176">
        <v>10.18</v>
      </c>
    </row>
    <row r="8177" spans="1:5">
      <c r="A8177" s="339">
        <v>102220</v>
      </c>
      <c r="B8177" s="340" t="s">
        <v>12744</v>
      </c>
      <c r="C8177" s="339" t="s">
        <v>5029</v>
      </c>
      <c r="D8177" s="341">
        <v>15.68</v>
      </c>
      <c r="E8177">
        <v>20.37</v>
      </c>
    </row>
    <row r="8178" spans="1:5">
      <c r="A8178" s="339">
        <v>102230</v>
      </c>
      <c r="B8178" s="340" t="s">
        <v>12745</v>
      </c>
      <c r="C8178" s="339" t="s">
        <v>5029</v>
      </c>
      <c r="D8178" s="341">
        <v>23.53</v>
      </c>
      <c r="E8178">
        <v>30.58</v>
      </c>
    </row>
    <row r="8179" spans="1:5">
      <c r="A8179" s="339">
        <v>102208</v>
      </c>
      <c r="B8179" s="340" t="s">
        <v>12746</v>
      </c>
      <c r="C8179" s="339" t="s">
        <v>5029</v>
      </c>
      <c r="D8179" s="341">
        <v>7.96</v>
      </c>
      <c r="E8179">
        <v>10.34</v>
      </c>
    </row>
    <row r="8180" spans="1:5">
      <c r="A8180" s="339">
        <v>102218</v>
      </c>
      <c r="B8180" s="340" t="s">
        <v>850</v>
      </c>
      <c r="C8180" s="339" t="s">
        <v>5029</v>
      </c>
      <c r="D8180" s="341">
        <v>15.91</v>
      </c>
      <c r="E8180">
        <v>20.69</v>
      </c>
    </row>
    <row r="8181" spans="1:5">
      <c r="A8181" s="339">
        <v>102228</v>
      </c>
      <c r="B8181" s="340" t="s">
        <v>12747</v>
      </c>
      <c r="C8181" s="339" t="s">
        <v>5029</v>
      </c>
      <c r="D8181" s="341">
        <v>23.89</v>
      </c>
      <c r="E8181">
        <v>31.07</v>
      </c>
    </row>
    <row r="8182" spans="1:5">
      <c r="A8182" s="339">
        <v>102212</v>
      </c>
      <c r="B8182" s="340" t="s">
        <v>12748</v>
      </c>
      <c r="C8182" s="339" t="s">
        <v>5029</v>
      </c>
      <c r="D8182" s="341">
        <v>0</v>
      </c>
      <c r="E8182">
        <v>0</v>
      </c>
    </row>
    <row r="8183" spans="1:5">
      <c r="A8183" s="339">
        <v>102222</v>
      </c>
      <c r="B8183" s="340" t="s">
        <v>12749</v>
      </c>
      <c r="C8183" s="339" t="s">
        <v>5029</v>
      </c>
      <c r="D8183" s="341">
        <v>0</v>
      </c>
      <c r="E8183">
        <v>0</v>
      </c>
    </row>
    <row r="8184" spans="1:5">
      <c r="A8184" s="339">
        <v>102232</v>
      </c>
      <c r="B8184" s="340" t="s">
        <v>12750</v>
      </c>
      <c r="C8184" s="339" t="s">
        <v>5029</v>
      </c>
      <c r="D8184" s="341">
        <v>0</v>
      </c>
      <c r="E8184">
        <v>0</v>
      </c>
    </row>
    <row r="8185" spans="1:5">
      <c r="A8185" s="339">
        <v>102203</v>
      </c>
      <c r="B8185" s="340" t="s">
        <v>12751</v>
      </c>
      <c r="C8185" s="339" t="s">
        <v>5029</v>
      </c>
      <c r="D8185" s="341">
        <v>9.69</v>
      </c>
      <c r="E8185">
        <v>12.64</v>
      </c>
    </row>
    <row r="8186" spans="1:5">
      <c r="A8186" s="339">
        <v>102213</v>
      </c>
      <c r="B8186" s="340" t="s">
        <v>12752</v>
      </c>
      <c r="C8186" s="339" t="s">
        <v>5029</v>
      </c>
      <c r="D8186" s="341">
        <v>19.39</v>
      </c>
      <c r="E8186">
        <v>25.28</v>
      </c>
    </row>
    <row r="8187" spans="1:5">
      <c r="A8187" s="339">
        <v>102223</v>
      </c>
      <c r="B8187" s="340" t="s">
        <v>12753</v>
      </c>
      <c r="C8187" s="339" t="s">
        <v>5029</v>
      </c>
      <c r="D8187" s="341">
        <v>29.1</v>
      </c>
      <c r="E8187">
        <v>37.92</v>
      </c>
    </row>
    <row r="8188" spans="1:5">
      <c r="A8188" s="339">
        <v>102204</v>
      </c>
      <c r="B8188" s="340" t="s">
        <v>12754</v>
      </c>
      <c r="C8188" s="339" t="s">
        <v>5029</v>
      </c>
      <c r="D8188" s="341">
        <v>9.9499999999999993</v>
      </c>
      <c r="E8188">
        <v>12.98</v>
      </c>
    </row>
    <row r="8189" spans="1:5">
      <c r="A8189" s="339">
        <v>102214</v>
      </c>
      <c r="B8189" s="340" t="s">
        <v>12755</v>
      </c>
      <c r="C8189" s="339" t="s">
        <v>5029</v>
      </c>
      <c r="D8189" s="341">
        <v>19.91</v>
      </c>
      <c r="E8189">
        <v>25.97</v>
      </c>
    </row>
    <row r="8190" spans="1:5">
      <c r="A8190" s="339">
        <v>102224</v>
      </c>
      <c r="B8190" s="340" t="s">
        <v>12756</v>
      </c>
      <c r="C8190" s="339" t="s">
        <v>5029</v>
      </c>
      <c r="D8190" s="341">
        <v>29.87</v>
      </c>
      <c r="E8190">
        <v>38.97</v>
      </c>
    </row>
    <row r="8191" spans="1:5">
      <c r="A8191" s="339">
        <v>102205</v>
      </c>
      <c r="B8191" s="340" t="s">
        <v>12757</v>
      </c>
      <c r="C8191" s="339" t="s">
        <v>5029</v>
      </c>
      <c r="D8191" s="341">
        <v>9.11</v>
      </c>
      <c r="E8191">
        <v>11.87</v>
      </c>
    </row>
    <row r="8192" spans="1:5">
      <c r="A8192" s="339">
        <v>102215</v>
      </c>
      <c r="B8192" s="340" t="s">
        <v>12758</v>
      </c>
      <c r="C8192" s="339" t="s">
        <v>5029</v>
      </c>
      <c r="D8192" s="341">
        <v>18.23</v>
      </c>
      <c r="E8192">
        <v>23.75</v>
      </c>
    </row>
    <row r="8193" spans="1:5">
      <c r="A8193" s="339">
        <v>102225</v>
      </c>
      <c r="B8193" s="340" t="s">
        <v>12759</v>
      </c>
      <c r="C8193" s="339" t="s">
        <v>5029</v>
      </c>
      <c r="D8193" s="341">
        <v>27.35</v>
      </c>
      <c r="E8193">
        <v>35.630000000000003</v>
      </c>
    </row>
    <row r="8194" spans="1:5">
      <c r="A8194" s="339">
        <v>102206</v>
      </c>
      <c r="B8194" s="340" t="s">
        <v>12760</v>
      </c>
      <c r="C8194" s="339" t="s">
        <v>5029</v>
      </c>
      <c r="D8194" s="341">
        <v>0</v>
      </c>
      <c r="E8194">
        <v>0</v>
      </c>
    </row>
    <row r="8195" spans="1:5">
      <c r="A8195" s="339">
        <v>102216</v>
      </c>
      <c r="B8195" s="340" t="s">
        <v>12761</v>
      </c>
      <c r="C8195" s="339" t="s">
        <v>5029</v>
      </c>
      <c r="D8195" s="341">
        <v>0</v>
      </c>
      <c r="E8195">
        <v>0</v>
      </c>
    </row>
    <row r="8196" spans="1:5">
      <c r="A8196" s="339">
        <v>102226</v>
      </c>
      <c r="B8196" s="340" t="s">
        <v>12762</v>
      </c>
      <c r="C8196" s="339" t="s">
        <v>5029</v>
      </c>
      <c r="D8196" s="341">
        <v>0</v>
      </c>
      <c r="E8196">
        <v>0</v>
      </c>
    </row>
    <row r="8197" spans="1:5">
      <c r="A8197" s="339">
        <v>100718</v>
      </c>
      <c r="B8197" s="340" t="s">
        <v>12763</v>
      </c>
      <c r="C8197" s="339" t="s">
        <v>202</v>
      </c>
      <c r="D8197" s="341">
        <v>1.44</v>
      </c>
      <c r="E8197">
        <v>1.82</v>
      </c>
    </row>
    <row r="8198" spans="1:5">
      <c r="A8198" s="339">
        <v>100716</v>
      </c>
      <c r="B8198" s="340" t="s">
        <v>992</v>
      </c>
      <c r="C8198" s="339" t="s">
        <v>5029</v>
      </c>
      <c r="D8198" s="341">
        <v>23.21</v>
      </c>
      <c r="E8198">
        <v>24.75</v>
      </c>
    </row>
    <row r="8199" spans="1:5">
      <c r="A8199" s="339">
        <v>100717</v>
      </c>
      <c r="B8199" s="340" t="s">
        <v>12764</v>
      </c>
      <c r="C8199" s="339" t="s">
        <v>5029</v>
      </c>
      <c r="D8199" s="341">
        <v>9.51</v>
      </c>
      <c r="E8199">
        <v>12.39</v>
      </c>
    </row>
    <row r="8200" spans="1:5">
      <c r="A8200" s="339">
        <v>100754</v>
      </c>
      <c r="B8200" s="340" t="s">
        <v>12765</v>
      </c>
      <c r="C8200" s="339" t="s">
        <v>5029</v>
      </c>
      <c r="D8200" s="341">
        <v>29.45</v>
      </c>
      <c r="E8200">
        <v>38.01</v>
      </c>
    </row>
    <row r="8201" spans="1:5">
      <c r="A8201" s="339">
        <v>100736</v>
      </c>
      <c r="B8201" s="340" t="s">
        <v>12766</v>
      </c>
      <c r="C8201" s="339" t="s">
        <v>5029</v>
      </c>
      <c r="D8201" s="341">
        <v>14.72</v>
      </c>
      <c r="E8201">
        <v>19</v>
      </c>
    </row>
    <row r="8202" spans="1:5">
      <c r="A8202" s="339">
        <v>100753</v>
      </c>
      <c r="B8202" s="340" t="s">
        <v>12767</v>
      </c>
      <c r="C8202" s="339" t="s">
        <v>5029</v>
      </c>
      <c r="D8202" s="341">
        <v>21.94</v>
      </c>
      <c r="E8202">
        <v>28.45</v>
      </c>
    </row>
    <row r="8203" spans="1:5">
      <c r="A8203" s="339">
        <v>100735</v>
      </c>
      <c r="B8203" s="340" t="s">
        <v>12768</v>
      </c>
      <c r="C8203" s="339" t="s">
        <v>5029</v>
      </c>
      <c r="D8203" s="341">
        <v>10.97</v>
      </c>
      <c r="E8203">
        <v>14.22</v>
      </c>
    </row>
    <row r="8204" spans="1:5">
      <c r="A8204" s="339">
        <v>100734</v>
      </c>
      <c r="B8204" s="340" t="s">
        <v>12769</v>
      </c>
      <c r="C8204" s="339" t="s">
        <v>5029</v>
      </c>
      <c r="D8204" s="341">
        <v>14.97</v>
      </c>
      <c r="E8204">
        <v>20.49</v>
      </c>
    </row>
    <row r="8205" spans="1:5">
      <c r="A8205" s="339">
        <v>100733</v>
      </c>
      <c r="B8205" s="340" t="s">
        <v>12770</v>
      </c>
      <c r="C8205" s="339" t="s">
        <v>5029</v>
      </c>
      <c r="D8205" s="341">
        <v>11.14</v>
      </c>
      <c r="E8205">
        <v>16</v>
      </c>
    </row>
    <row r="8206" spans="1:5">
      <c r="A8206" s="339">
        <v>100740</v>
      </c>
      <c r="B8206" s="340" t="s">
        <v>12771</v>
      </c>
      <c r="C8206" s="339" t="s">
        <v>5029</v>
      </c>
      <c r="D8206" s="341">
        <v>10.95</v>
      </c>
      <c r="E8206">
        <v>14.31</v>
      </c>
    </row>
    <row r="8207" spans="1:5">
      <c r="A8207" s="339">
        <v>100758</v>
      </c>
      <c r="B8207" s="340" t="s">
        <v>12772</v>
      </c>
      <c r="C8207" s="339" t="s">
        <v>5029</v>
      </c>
      <c r="D8207" s="341">
        <v>49.17</v>
      </c>
      <c r="E8207">
        <v>63.65</v>
      </c>
    </row>
    <row r="8208" spans="1:5">
      <c r="A8208" s="339">
        <v>100742</v>
      </c>
      <c r="B8208" s="340" t="s">
        <v>12773</v>
      </c>
      <c r="C8208" s="339" t="s">
        <v>5029</v>
      </c>
      <c r="D8208" s="341">
        <v>24.57</v>
      </c>
      <c r="E8208">
        <v>31.82</v>
      </c>
    </row>
    <row r="8209" spans="1:5">
      <c r="A8209" s="339">
        <v>100739</v>
      </c>
      <c r="B8209" s="340" t="s">
        <v>12774</v>
      </c>
      <c r="C8209" s="339" t="s">
        <v>5029</v>
      </c>
      <c r="D8209" s="341">
        <v>10.01</v>
      </c>
      <c r="E8209">
        <v>13.1</v>
      </c>
    </row>
    <row r="8210" spans="1:5">
      <c r="A8210" s="339">
        <v>100757</v>
      </c>
      <c r="B8210" s="340" t="s">
        <v>12775</v>
      </c>
      <c r="C8210" s="339" t="s">
        <v>5029</v>
      </c>
      <c r="D8210" s="341">
        <v>48.06</v>
      </c>
      <c r="E8210">
        <v>62.24</v>
      </c>
    </row>
    <row r="8211" spans="1:5">
      <c r="A8211" s="339">
        <v>100741</v>
      </c>
      <c r="B8211" s="340" t="s">
        <v>12776</v>
      </c>
      <c r="C8211" s="339" t="s">
        <v>5029</v>
      </c>
      <c r="D8211" s="341">
        <v>24.03</v>
      </c>
      <c r="E8211">
        <v>31.12</v>
      </c>
    </row>
    <row r="8212" spans="1:5">
      <c r="A8212" s="339">
        <v>100744</v>
      </c>
      <c r="B8212" s="340" t="s">
        <v>12777</v>
      </c>
      <c r="C8212" s="339" t="s">
        <v>5029</v>
      </c>
      <c r="D8212" s="341">
        <v>10.81</v>
      </c>
      <c r="E8212">
        <v>14.12</v>
      </c>
    </row>
    <row r="8213" spans="1:5">
      <c r="A8213" s="339">
        <v>100760</v>
      </c>
      <c r="B8213" s="340" t="s">
        <v>12778</v>
      </c>
      <c r="C8213" s="339" t="s">
        <v>5029</v>
      </c>
      <c r="D8213" s="341">
        <v>48.88</v>
      </c>
      <c r="E8213">
        <v>63.26</v>
      </c>
    </row>
    <row r="8214" spans="1:5">
      <c r="A8214" s="339">
        <v>100746</v>
      </c>
      <c r="B8214" s="340" t="s">
        <v>12779</v>
      </c>
      <c r="C8214" s="339" t="s">
        <v>5029</v>
      </c>
      <c r="D8214" s="341">
        <v>24.43</v>
      </c>
      <c r="E8214">
        <v>31.62</v>
      </c>
    </row>
    <row r="8215" spans="1:5">
      <c r="A8215" s="339">
        <v>100743</v>
      </c>
      <c r="B8215" s="340" t="s">
        <v>12780</v>
      </c>
      <c r="C8215" s="339" t="s">
        <v>5029</v>
      </c>
      <c r="D8215" s="341">
        <v>9.7899999999999991</v>
      </c>
      <c r="E8215">
        <v>12.8</v>
      </c>
    </row>
    <row r="8216" spans="1:5">
      <c r="A8216" s="339">
        <v>100759</v>
      </c>
      <c r="B8216" s="340" t="s">
        <v>12781</v>
      </c>
      <c r="C8216" s="339" t="s">
        <v>5029</v>
      </c>
      <c r="D8216" s="341">
        <v>47.59</v>
      </c>
      <c r="E8216">
        <v>61.6</v>
      </c>
    </row>
    <row r="8217" spans="1:5">
      <c r="A8217" s="339">
        <v>100745</v>
      </c>
      <c r="B8217" s="340" t="s">
        <v>12782</v>
      </c>
      <c r="C8217" s="339" t="s">
        <v>5029</v>
      </c>
      <c r="D8217" s="341">
        <v>23.8</v>
      </c>
      <c r="E8217">
        <v>30.8</v>
      </c>
    </row>
    <row r="8218" spans="1:5">
      <c r="A8218" s="339">
        <v>100748</v>
      </c>
      <c r="B8218" s="340" t="s">
        <v>12783</v>
      </c>
      <c r="C8218" s="339" t="s">
        <v>5029</v>
      </c>
      <c r="D8218" s="341">
        <v>10.87</v>
      </c>
      <c r="E8218">
        <v>14.2</v>
      </c>
    </row>
    <row r="8219" spans="1:5">
      <c r="A8219" s="339">
        <v>100762</v>
      </c>
      <c r="B8219" s="340" t="s">
        <v>12784</v>
      </c>
      <c r="C8219" s="339" t="s">
        <v>5029</v>
      </c>
      <c r="D8219" s="341">
        <v>49</v>
      </c>
      <c r="E8219">
        <v>63.42</v>
      </c>
    </row>
    <row r="8220" spans="1:5">
      <c r="A8220" s="339">
        <v>100750</v>
      </c>
      <c r="B8220" s="340" t="s">
        <v>12785</v>
      </c>
      <c r="C8220" s="339" t="s">
        <v>5029</v>
      </c>
      <c r="D8220" s="341">
        <v>24.49</v>
      </c>
      <c r="E8220">
        <v>31.7</v>
      </c>
    </row>
    <row r="8221" spans="1:5">
      <c r="A8221" s="339">
        <v>100747</v>
      </c>
      <c r="B8221" s="340" t="s">
        <v>12786</v>
      </c>
      <c r="C8221" s="339" t="s">
        <v>5029</v>
      </c>
      <c r="D8221" s="341">
        <v>9.8800000000000008</v>
      </c>
      <c r="E8221">
        <v>12.92</v>
      </c>
    </row>
    <row r="8222" spans="1:5">
      <c r="A8222" s="339">
        <v>100761</v>
      </c>
      <c r="B8222" s="340" t="s">
        <v>12787</v>
      </c>
      <c r="C8222" s="339" t="s">
        <v>5029</v>
      </c>
      <c r="D8222" s="341">
        <v>47.79</v>
      </c>
      <c r="E8222">
        <v>61.87</v>
      </c>
    </row>
    <row r="8223" spans="1:5">
      <c r="A8223" s="339">
        <v>100749</v>
      </c>
      <c r="B8223" s="340" t="s">
        <v>12788</v>
      </c>
      <c r="C8223" s="339" t="s">
        <v>5029</v>
      </c>
      <c r="D8223" s="341">
        <v>23.9</v>
      </c>
      <c r="E8223">
        <v>30.93</v>
      </c>
    </row>
    <row r="8224" spans="1:5">
      <c r="A8224" s="339">
        <v>100720</v>
      </c>
      <c r="B8224" s="340" t="s">
        <v>12789</v>
      </c>
      <c r="C8224" s="339" t="s">
        <v>5029</v>
      </c>
      <c r="D8224" s="341">
        <v>10.43</v>
      </c>
      <c r="E8224">
        <v>13.63</v>
      </c>
    </row>
    <row r="8225" spans="1:5">
      <c r="A8225" s="339">
        <v>100722</v>
      </c>
      <c r="B8225" s="340" t="s">
        <v>12790</v>
      </c>
      <c r="C8225" s="339" t="s">
        <v>5029</v>
      </c>
      <c r="D8225" s="341">
        <v>24.09</v>
      </c>
      <c r="E8225">
        <v>31.16</v>
      </c>
    </row>
    <row r="8226" spans="1:5">
      <c r="A8226" s="339">
        <v>100719</v>
      </c>
      <c r="B8226" s="340" t="s">
        <v>988</v>
      </c>
      <c r="C8226" s="339" t="s">
        <v>5029</v>
      </c>
      <c r="D8226" s="341">
        <v>10.16</v>
      </c>
      <c r="E8226">
        <v>13.31</v>
      </c>
    </row>
    <row r="8227" spans="1:5">
      <c r="A8227" s="339">
        <v>100721</v>
      </c>
      <c r="B8227" s="340" t="s">
        <v>12791</v>
      </c>
      <c r="C8227" s="339" t="s">
        <v>5029</v>
      </c>
      <c r="D8227" s="341">
        <v>24.36</v>
      </c>
      <c r="E8227">
        <v>31.57</v>
      </c>
    </row>
    <row r="8228" spans="1:5">
      <c r="A8228" s="339">
        <v>100724</v>
      </c>
      <c r="B8228" s="340" t="s">
        <v>12792</v>
      </c>
      <c r="C8228" s="339" t="s">
        <v>5029</v>
      </c>
      <c r="D8228" s="341">
        <v>13.35</v>
      </c>
      <c r="E8228">
        <v>17.55</v>
      </c>
    </row>
    <row r="8229" spans="1:5">
      <c r="A8229" s="339">
        <v>100726</v>
      </c>
      <c r="B8229" s="340" t="s">
        <v>12793</v>
      </c>
      <c r="C8229" s="339" t="s">
        <v>5029</v>
      </c>
      <c r="D8229" s="341">
        <v>26.92</v>
      </c>
      <c r="E8229">
        <v>34.96</v>
      </c>
    </row>
    <row r="8230" spans="1:5">
      <c r="A8230" s="339">
        <v>100723</v>
      </c>
      <c r="B8230" s="340" t="s">
        <v>12794</v>
      </c>
      <c r="C8230" s="339" t="s">
        <v>5029</v>
      </c>
      <c r="D8230" s="341">
        <v>10.89</v>
      </c>
      <c r="E8230">
        <v>14.27</v>
      </c>
    </row>
    <row r="8231" spans="1:5">
      <c r="A8231" s="339">
        <v>100725</v>
      </c>
      <c r="B8231" s="340" t="s">
        <v>853</v>
      </c>
      <c r="C8231" s="339" t="s">
        <v>5029</v>
      </c>
      <c r="D8231" s="341">
        <v>24.61</v>
      </c>
      <c r="E8231">
        <v>31.89</v>
      </c>
    </row>
    <row r="8232" spans="1:5">
      <c r="A8232" s="339">
        <v>100752</v>
      </c>
      <c r="B8232" s="340" t="s">
        <v>12795</v>
      </c>
      <c r="C8232" s="339" t="s">
        <v>5029</v>
      </c>
      <c r="D8232" s="341">
        <v>44.22</v>
      </c>
      <c r="E8232">
        <v>58.21</v>
      </c>
    </row>
    <row r="8233" spans="1:5">
      <c r="A8233" s="339">
        <v>100730</v>
      </c>
      <c r="B8233" s="340" t="s">
        <v>12796</v>
      </c>
      <c r="C8233" s="339" t="s">
        <v>5029</v>
      </c>
      <c r="D8233" s="341">
        <v>22.11</v>
      </c>
      <c r="E8233">
        <v>29.1</v>
      </c>
    </row>
    <row r="8234" spans="1:5">
      <c r="A8234" s="339">
        <v>100751</v>
      </c>
      <c r="B8234" s="340" t="s">
        <v>12797</v>
      </c>
      <c r="C8234" s="339" t="s">
        <v>5029</v>
      </c>
      <c r="D8234" s="341">
        <v>37.25</v>
      </c>
      <c r="E8234">
        <v>49.11</v>
      </c>
    </row>
    <row r="8235" spans="1:5">
      <c r="A8235" s="339">
        <v>100729</v>
      </c>
      <c r="B8235" s="340" t="s">
        <v>12798</v>
      </c>
      <c r="C8235" s="339" t="s">
        <v>5029</v>
      </c>
      <c r="D8235" s="341">
        <v>18.62</v>
      </c>
      <c r="E8235">
        <v>24.55</v>
      </c>
    </row>
    <row r="8236" spans="1:5">
      <c r="A8236" s="339">
        <v>100728</v>
      </c>
      <c r="B8236" s="340" t="s">
        <v>12799</v>
      </c>
      <c r="C8236" s="339" t="s">
        <v>5029</v>
      </c>
      <c r="D8236" s="341">
        <v>22.41</v>
      </c>
      <c r="E8236">
        <v>29.64</v>
      </c>
    </row>
    <row r="8237" spans="1:5">
      <c r="A8237" s="339">
        <v>100732</v>
      </c>
      <c r="B8237" s="340" t="s">
        <v>12800</v>
      </c>
      <c r="C8237" s="339" t="s">
        <v>5029</v>
      </c>
      <c r="D8237" s="341">
        <v>0</v>
      </c>
      <c r="E8237">
        <v>0</v>
      </c>
    </row>
    <row r="8238" spans="1:5">
      <c r="A8238" s="339">
        <v>100731</v>
      </c>
      <c r="B8238" s="340" t="s">
        <v>12801</v>
      </c>
      <c r="C8238" s="339" t="s">
        <v>5029</v>
      </c>
      <c r="D8238" s="341">
        <v>0</v>
      </c>
      <c r="E8238">
        <v>0</v>
      </c>
    </row>
    <row r="8239" spans="1:5">
      <c r="A8239" s="339">
        <v>100727</v>
      </c>
      <c r="B8239" s="340" t="s">
        <v>12802</v>
      </c>
      <c r="C8239" s="339" t="s">
        <v>5029</v>
      </c>
      <c r="D8239" s="341">
        <v>24.43</v>
      </c>
      <c r="E8239">
        <v>32.56</v>
      </c>
    </row>
    <row r="8240" spans="1:5">
      <c r="A8240" s="339">
        <v>100756</v>
      </c>
      <c r="B8240" s="340" t="s">
        <v>12803</v>
      </c>
      <c r="C8240" s="339" t="s">
        <v>5029</v>
      </c>
      <c r="D8240" s="341">
        <v>0</v>
      </c>
      <c r="E8240">
        <v>0</v>
      </c>
    </row>
    <row r="8241" spans="1:5">
      <c r="A8241" s="339">
        <v>100738</v>
      </c>
      <c r="B8241" s="340" t="s">
        <v>12804</v>
      </c>
      <c r="C8241" s="339" t="s">
        <v>5029</v>
      </c>
      <c r="D8241" s="341">
        <v>0</v>
      </c>
      <c r="E8241">
        <v>0</v>
      </c>
    </row>
    <row r="8242" spans="1:5">
      <c r="A8242" s="339">
        <v>100755</v>
      </c>
      <c r="B8242" s="340" t="s">
        <v>12805</v>
      </c>
      <c r="C8242" s="339" t="s">
        <v>5029</v>
      </c>
      <c r="D8242" s="341">
        <v>0</v>
      </c>
      <c r="E8242">
        <v>0</v>
      </c>
    </row>
    <row r="8243" spans="1:5">
      <c r="A8243" s="339">
        <v>100737</v>
      </c>
      <c r="B8243" s="340" t="s">
        <v>12806</v>
      </c>
      <c r="C8243" s="339" t="s">
        <v>5029</v>
      </c>
      <c r="D8243" s="341">
        <v>0</v>
      </c>
      <c r="E8243">
        <v>0</v>
      </c>
    </row>
    <row r="8244" spans="1:5">
      <c r="A8244" s="339">
        <v>102499</v>
      </c>
      <c r="B8244" s="340" t="s">
        <v>12807</v>
      </c>
      <c r="C8244" s="339" t="s">
        <v>5029</v>
      </c>
      <c r="D8244" s="341">
        <v>3.24</v>
      </c>
      <c r="E8244">
        <v>4.0999999999999996</v>
      </c>
    </row>
    <row r="8245" spans="1:5">
      <c r="A8245" s="339">
        <v>102505</v>
      </c>
      <c r="B8245" s="340" t="s">
        <v>12808</v>
      </c>
      <c r="C8245" s="339" t="s">
        <v>202</v>
      </c>
      <c r="D8245" s="341">
        <v>10.119999999999999</v>
      </c>
      <c r="E8245">
        <v>13.72</v>
      </c>
    </row>
    <row r="8246" spans="1:5">
      <c r="A8246" s="339">
        <v>102504</v>
      </c>
      <c r="B8246" s="340" t="s">
        <v>12809</v>
      </c>
      <c r="C8246" s="339" t="s">
        <v>202</v>
      </c>
      <c r="D8246" s="341">
        <v>10.050000000000001</v>
      </c>
      <c r="E8246">
        <v>13.1</v>
      </c>
    </row>
    <row r="8247" spans="1:5">
      <c r="A8247" s="339">
        <v>102506</v>
      </c>
      <c r="B8247" s="340" t="s">
        <v>12810</v>
      </c>
      <c r="C8247" s="339" t="s">
        <v>202</v>
      </c>
      <c r="D8247" s="341">
        <v>10.86</v>
      </c>
      <c r="E8247">
        <v>14.32</v>
      </c>
    </row>
    <row r="8248" spans="1:5">
      <c r="A8248" s="339">
        <v>102500</v>
      </c>
      <c r="B8248" s="340" t="s">
        <v>12811</v>
      </c>
      <c r="C8248" s="339" t="s">
        <v>202</v>
      </c>
      <c r="D8248" s="341">
        <v>4.6100000000000003</v>
      </c>
      <c r="E8248">
        <v>5.74</v>
      </c>
    </row>
    <row r="8249" spans="1:5">
      <c r="A8249" s="339">
        <v>102502</v>
      </c>
      <c r="B8249" s="340" t="s">
        <v>12812</v>
      </c>
      <c r="C8249" s="339" t="s">
        <v>202</v>
      </c>
      <c r="D8249" s="341">
        <v>0</v>
      </c>
      <c r="E8249">
        <v>0</v>
      </c>
    </row>
    <row r="8250" spans="1:5">
      <c r="A8250" s="339">
        <v>102507</v>
      </c>
      <c r="B8250" s="340" t="s">
        <v>856</v>
      </c>
      <c r="C8250" s="339" t="s">
        <v>202</v>
      </c>
      <c r="D8250" s="341">
        <v>6.2</v>
      </c>
      <c r="E8250">
        <v>8.15</v>
      </c>
    </row>
    <row r="8251" spans="1:5">
      <c r="A8251" s="339">
        <v>102510</v>
      </c>
      <c r="B8251" s="340" t="s">
        <v>12813</v>
      </c>
      <c r="C8251" s="339" t="s">
        <v>202</v>
      </c>
      <c r="D8251" s="341">
        <v>0</v>
      </c>
      <c r="E8251">
        <v>0</v>
      </c>
    </row>
    <row r="8252" spans="1:5">
      <c r="A8252" s="339">
        <v>102512</v>
      </c>
      <c r="B8252" s="340" t="s">
        <v>12814</v>
      </c>
      <c r="C8252" s="339" t="s">
        <v>202</v>
      </c>
      <c r="D8252" s="341">
        <v>6.3</v>
      </c>
      <c r="E8252">
        <v>7.68</v>
      </c>
    </row>
    <row r="8253" spans="1:5">
      <c r="A8253" s="339">
        <v>102501</v>
      </c>
      <c r="B8253" s="340" t="s">
        <v>12815</v>
      </c>
      <c r="C8253" s="339" t="s">
        <v>5029</v>
      </c>
      <c r="D8253" s="341">
        <v>26.27</v>
      </c>
      <c r="E8253">
        <v>31.67</v>
      </c>
    </row>
    <row r="8254" spans="1:5">
      <c r="A8254" s="339">
        <v>102503</v>
      </c>
      <c r="B8254" s="340" t="s">
        <v>12816</v>
      </c>
      <c r="C8254" s="339" t="s">
        <v>5029</v>
      </c>
      <c r="D8254" s="341">
        <v>0</v>
      </c>
      <c r="E8254">
        <v>0</v>
      </c>
    </row>
    <row r="8255" spans="1:5">
      <c r="A8255" s="339">
        <v>102508</v>
      </c>
      <c r="B8255" s="340" t="s">
        <v>12817</v>
      </c>
      <c r="C8255" s="339" t="s">
        <v>5029</v>
      </c>
      <c r="D8255" s="341">
        <v>42.58</v>
      </c>
      <c r="E8255">
        <v>56.34</v>
      </c>
    </row>
    <row r="8256" spans="1:5">
      <c r="A8256" s="339">
        <v>102511</v>
      </c>
      <c r="B8256" s="340" t="s">
        <v>12818</v>
      </c>
      <c r="C8256" s="339" t="s">
        <v>5029</v>
      </c>
      <c r="D8256" s="341">
        <v>0</v>
      </c>
      <c r="E8256">
        <v>0</v>
      </c>
    </row>
    <row r="8257" spans="1:5">
      <c r="A8257" s="339">
        <v>102509</v>
      </c>
      <c r="B8257" s="340" t="s">
        <v>12819</v>
      </c>
      <c r="C8257" s="339" t="s">
        <v>5029</v>
      </c>
      <c r="D8257" s="341">
        <v>30.62</v>
      </c>
      <c r="E8257">
        <v>40.79</v>
      </c>
    </row>
    <row r="8258" spans="1:5">
      <c r="A8258" s="339">
        <v>102498</v>
      </c>
      <c r="B8258" s="340" t="s">
        <v>12820</v>
      </c>
      <c r="C8258" s="339" t="s">
        <v>202</v>
      </c>
      <c r="D8258" s="341">
        <v>1.64</v>
      </c>
      <c r="E8258">
        <v>2.06</v>
      </c>
    </row>
    <row r="8259" spans="1:5">
      <c r="A8259" s="339">
        <v>102519</v>
      </c>
      <c r="B8259" s="340" t="s">
        <v>12821</v>
      </c>
      <c r="C8259" s="339" t="s">
        <v>63</v>
      </c>
      <c r="D8259" s="341">
        <v>0</v>
      </c>
      <c r="E8259">
        <v>0</v>
      </c>
    </row>
    <row r="8260" spans="1:5">
      <c r="A8260" s="339">
        <v>102491</v>
      </c>
      <c r="B8260" s="340" t="s">
        <v>12822</v>
      </c>
      <c r="C8260" s="339" t="s">
        <v>5029</v>
      </c>
      <c r="D8260" s="341">
        <v>21.28</v>
      </c>
      <c r="E8260">
        <v>25.74</v>
      </c>
    </row>
    <row r="8261" spans="1:5">
      <c r="A8261" s="339">
        <v>102492</v>
      </c>
      <c r="B8261" s="340" t="s">
        <v>12823</v>
      </c>
      <c r="C8261" s="339" t="s">
        <v>5029</v>
      </c>
      <c r="D8261" s="341">
        <v>27.12</v>
      </c>
      <c r="E8261">
        <v>32.700000000000003</v>
      </c>
    </row>
    <row r="8262" spans="1:5">
      <c r="A8262" s="339">
        <v>102804</v>
      </c>
      <c r="B8262" s="340" t="s">
        <v>12824</v>
      </c>
      <c r="C8262" s="339" t="s">
        <v>5029</v>
      </c>
      <c r="D8262" s="341">
        <v>0</v>
      </c>
      <c r="E8262">
        <v>0</v>
      </c>
    </row>
    <row r="8263" spans="1:5">
      <c r="A8263" s="339">
        <v>102494</v>
      </c>
      <c r="B8263" s="340" t="s">
        <v>12825</v>
      </c>
      <c r="C8263" s="339" t="s">
        <v>5029</v>
      </c>
      <c r="D8263" s="341">
        <v>58.24</v>
      </c>
      <c r="E8263">
        <v>77.680000000000007</v>
      </c>
    </row>
    <row r="8264" spans="1:5">
      <c r="A8264" s="339">
        <v>102805</v>
      </c>
      <c r="B8264" s="340" t="s">
        <v>12826</v>
      </c>
      <c r="C8264" s="339" t="s">
        <v>5029</v>
      </c>
      <c r="D8264" s="341">
        <v>0</v>
      </c>
      <c r="E8264">
        <v>0</v>
      </c>
    </row>
    <row r="8265" spans="1:5">
      <c r="A8265" s="339">
        <v>102490</v>
      </c>
      <c r="B8265" s="340" t="s">
        <v>12827</v>
      </c>
      <c r="C8265" s="339" t="s">
        <v>5029</v>
      </c>
      <c r="D8265" s="341">
        <v>0</v>
      </c>
      <c r="E8265">
        <v>0</v>
      </c>
    </row>
    <row r="8266" spans="1:5">
      <c r="A8266" s="339">
        <v>102496</v>
      </c>
      <c r="B8266" s="340" t="s">
        <v>12828</v>
      </c>
      <c r="C8266" s="339" t="s">
        <v>202</v>
      </c>
      <c r="D8266" s="341">
        <v>12.56</v>
      </c>
      <c r="E8266">
        <v>16.68</v>
      </c>
    </row>
    <row r="8267" spans="1:5">
      <c r="A8267" s="339">
        <v>102497</v>
      </c>
      <c r="B8267" s="340" t="s">
        <v>12829</v>
      </c>
      <c r="C8267" s="339" t="s">
        <v>202</v>
      </c>
      <c r="D8267" s="341">
        <v>4.7</v>
      </c>
      <c r="E8267">
        <v>6.27</v>
      </c>
    </row>
    <row r="8268" spans="1:5">
      <c r="A8268" s="339">
        <v>102520</v>
      </c>
      <c r="B8268" s="340" t="s">
        <v>12830</v>
      </c>
      <c r="C8268" s="339" t="s">
        <v>5029</v>
      </c>
      <c r="D8268" s="341">
        <v>83.38</v>
      </c>
      <c r="E8268">
        <v>106.23</v>
      </c>
    </row>
    <row r="8269" spans="1:5">
      <c r="A8269" s="339">
        <v>102518</v>
      </c>
      <c r="B8269" s="340" t="s">
        <v>12831</v>
      </c>
      <c r="C8269" s="339" t="s">
        <v>63</v>
      </c>
      <c r="D8269" s="341">
        <v>0</v>
      </c>
      <c r="E8269">
        <v>0</v>
      </c>
    </row>
    <row r="8270" spans="1:5">
      <c r="A8270" s="339">
        <v>102514</v>
      </c>
      <c r="B8270" s="340" t="s">
        <v>12832</v>
      </c>
      <c r="C8270" s="339" t="s">
        <v>63</v>
      </c>
      <c r="D8270" s="341">
        <v>0</v>
      </c>
      <c r="E8270">
        <v>0</v>
      </c>
    </row>
    <row r="8271" spans="1:5">
      <c r="A8271" s="339">
        <v>102516</v>
      </c>
      <c r="B8271" s="340" t="s">
        <v>12833</v>
      </c>
      <c r="C8271" s="339" t="s">
        <v>63</v>
      </c>
      <c r="D8271" s="341">
        <v>0</v>
      </c>
      <c r="E8271">
        <v>0</v>
      </c>
    </row>
    <row r="8272" spans="1:5">
      <c r="A8272" s="339">
        <v>102515</v>
      </c>
      <c r="B8272" s="340" t="s">
        <v>12834</v>
      </c>
      <c r="C8272" s="339" t="s">
        <v>63</v>
      </c>
      <c r="D8272" s="341">
        <v>0</v>
      </c>
      <c r="E8272">
        <v>0</v>
      </c>
    </row>
    <row r="8273" spans="1:5">
      <c r="A8273" s="339">
        <v>102517</v>
      </c>
      <c r="B8273" s="340" t="s">
        <v>12835</v>
      </c>
      <c r="C8273" s="339" t="s">
        <v>63</v>
      </c>
      <c r="D8273" s="341">
        <v>0</v>
      </c>
      <c r="E8273">
        <v>0</v>
      </c>
    </row>
    <row r="8274" spans="1:5">
      <c r="A8274" s="339">
        <v>102513</v>
      </c>
      <c r="B8274" s="340" t="s">
        <v>12836</v>
      </c>
      <c r="C8274" s="339" t="s">
        <v>5029</v>
      </c>
      <c r="D8274" s="341">
        <v>48.99</v>
      </c>
      <c r="E8274">
        <v>61.44</v>
      </c>
    </row>
    <row r="8275" spans="1:5">
      <c r="A8275" s="339">
        <v>102489</v>
      </c>
      <c r="B8275" s="340" t="s">
        <v>12837</v>
      </c>
      <c r="C8275" s="339" t="s">
        <v>5029</v>
      </c>
      <c r="D8275" s="341">
        <v>29.33</v>
      </c>
      <c r="E8275">
        <v>32.119999999999997</v>
      </c>
    </row>
    <row r="8276" spans="1:5">
      <c r="A8276" s="339">
        <v>102488</v>
      </c>
      <c r="B8276" s="340" t="s">
        <v>12838</v>
      </c>
      <c r="C8276" s="339" t="s">
        <v>5029</v>
      </c>
      <c r="D8276" s="341">
        <v>3.58</v>
      </c>
      <c r="E8276">
        <v>4.7699999999999996</v>
      </c>
    </row>
    <row r="8277" spans="1:5">
      <c r="A8277" s="339">
        <v>101730</v>
      </c>
      <c r="B8277" s="340" t="s">
        <v>22845</v>
      </c>
      <c r="C8277" s="339" t="s">
        <v>5029</v>
      </c>
      <c r="D8277" s="341">
        <v>0</v>
      </c>
      <c r="E8277">
        <v>0</v>
      </c>
    </row>
    <row r="8278" spans="1:5">
      <c r="A8278" s="339">
        <v>101746</v>
      </c>
      <c r="B8278" s="340" t="s">
        <v>22846</v>
      </c>
      <c r="C8278" s="339" t="s">
        <v>5029</v>
      </c>
      <c r="D8278" s="341">
        <v>381.32</v>
      </c>
      <c r="E8278">
        <v>611.28</v>
      </c>
    </row>
    <row r="8279" spans="1:5">
      <c r="A8279" s="339">
        <v>106788</v>
      </c>
      <c r="B8279" s="340" t="s">
        <v>22847</v>
      </c>
      <c r="C8279" s="339" t="s">
        <v>5029</v>
      </c>
      <c r="D8279" s="341">
        <v>35.03</v>
      </c>
      <c r="E8279">
        <v>33.51</v>
      </c>
    </row>
    <row r="8280" spans="1:5">
      <c r="A8280" s="339">
        <v>106789</v>
      </c>
      <c r="B8280" s="340" t="s">
        <v>22848</v>
      </c>
      <c r="C8280" s="339" t="s">
        <v>5029</v>
      </c>
      <c r="D8280" s="341">
        <v>33.299999999999997</v>
      </c>
      <c r="E8280">
        <v>31.19</v>
      </c>
    </row>
    <row r="8281" spans="1:5">
      <c r="A8281" s="339">
        <v>98679</v>
      </c>
      <c r="B8281" s="340" t="s">
        <v>22849</v>
      </c>
      <c r="C8281" s="339" t="s">
        <v>5029</v>
      </c>
      <c r="D8281" s="341">
        <v>39.57</v>
      </c>
      <c r="E8281">
        <v>37.659999999999997</v>
      </c>
    </row>
    <row r="8282" spans="1:5">
      <c r="A8282" s="339">
        <v>98680</v>
      </c>
      <c r="B8282" s="340" t="s">
        <v>22850</v>
      </c>
      <c r="C8282" s="339" t="s">
        <v>5029</v>
      </c>
      <c r="D8282" s="341">
        <v>49.81</v>
      </c>
      <c r="E8282">
        <v>45.71</v>
      </c>
    </row>
    <row r="8283" spans="1:5">
      <c r="A8283" s="339">
        <v>101749</v>
      </c>
      <c r="B8283" s="340" t="s">
        <v>22851</v>
      </c>
      <c r="C8283" s="339" t="s">
        <v>5029</v>
      </c>
      <c r="D8283" s="341">
        <v>58.18</v>
      </c>
      <c r="E8283">
        <v>52.29</v>
      </c>
    </row>
    <row r="8284" spans="1:5">
      <c r="A8284" s="339">
        <v>98681</v>
      </c>
      <c r="B8284" s="340" t="s">
        <v>22852</v>
      </c>
      <c r="C8284" s="339" t="s">
        <v>5029</v>
      </c>
      <c r="D8284" s="341">
        <v>35.56</v>
      </c>
      <c r="E8284">
        <v>32.69</v>
      </c>
    </row>
    <row r="8285" spans="1:5">
      <c r="A8285" s="339">
        <v>98682</v>
      </c>
      <c r="B8285" s="340" t="s">
        <v>22853</v>
      </c>
      <c r="C8285" s="339" t="s">
        <v>5029</v>
      </c>
      <c r="D8285" s="341">
        <v>45.8</v>
      </c>
      <c r="E8285">
        <v>40.75</v>
      </c>
    </row>
    <row r="8286" spans="1:5">
      <c r="A8286" s="339">
        <v>101750</v>
      </c>
      <c r="B8286" s="340" t="s">
        <v>22854</v>
      </c>
      <c r="C8286" s="339" t="s">
        <v>5029</v>
      </c>
      <c r="D8286" s="341">
        <v>54.16</v>
      </c>
      <c r="E8286">
        <v>47.33</v>
      </c>
    </row>
    <row r="8287" spans="1:5">
      <c r="A8287" s="339">
        <v>106787</v>
      </c>
      <c r="B8287" s="340" t="s">
        <v>22855</v>
      </c>
      <c r="C8287" s="339" t="s">
        <v>5029</v>
      </c>
      <c r="D8287" s="341">
        <v>0</v>
      </c>
      <c r="E8287">
        <v>0</v>
      </c>
    </row>
    <row r="8288" spans="1:5">
      <c r="A8288" s="339">
        <v>101737</v>
      </c>
      <c r="B8288" s="340" t="s">
        <v>22856</v>
      </c>
      <c r="C8288" s="339" t="s">
        <v>5029</v>
      </c>
      <c r="D8288" s="341">
        <v>117.69</v>
      </c>
      <c r="E8288">
        <v>142.97999999999999</v>
      </c>
    </row>
    <row r="8289" spans="1:5">
      <c r="A8289" s="339">
        <v>101735</v>
      </c>
      <c r="B8289" s="340" t="s">
        <v>22857</v>
      </c>
      <c r="C8289" s="339" t="s">
        <v>5029</v>
      </c>
      <c r="D8289" s="341">
        <v>429.85</v>
      </c>
      <c r="E8289">
        <v>436.85</v>
      </c>
    </row>
    <row r="8290" spans="1:5">
      <c r="A8290" s="339">
        <v>101734</v>
      </c>
      <c r="B8290" s="340" t="s">
        <v>22858</v>
      </c>
      <c r="C8290" s="339" t="s">
        <v>5029</v>
      </c>
      <c r="D8290" s="341">
        <v>419.97</v>
      </c>
      <c r="E8290">
        <v>426.83</v>
      </c>
    </row>
    <row r="8291" spans="1:5">
      <c r="A8291" s="339">
        <v>101736</v>
      </c>
      <c r="B8291" s="340" t="s">
        <v>22859</v>
      </c>
      <c r="C8291" s="339" t="s">
        <v>5029</v>
      </c>
      <c r="D8291" s="341">
        <v>98.16</v>
      </c>
      <c r="E8291">
        <v>123.16</v>
      </c>
    </row>
    <row r="8292" spans="1:5">
      <c r="A8292" s="339">
        <v>101733</v>
      </c>
      <c r="B8292" s="340" t="s">
        <v>22860</v>
      </c>
      <c r="C8292" s="339" t="s">
        <v>5029</v>
      </c>
      <c r="D8292" s="341">
        <v>283.88</v>
      </c>
      <c r="E8292">
        <v>288.74</v>
      </c>
    </row>
    <row r="8293" spans="1:5">
      <c r="A8293" s="339">
        <v>98677</v>
      </c>
      <c r="B8293" s="340" t="s">
        <v>22861</v>
      </c>
      <c r="C8293" s="339" t="s">
        <v>5029</v>
      </c>
      <c r="D8293" s="341">
        <v>0</v>
      </c>
      <c r="E8293">
        <v>0</v>
      </c>
    </row>
    <row r="8294" spans="1:5">
      <c r="A8294" s="339">
        <v>98678</v>
      </c>
      <c r="B8294" s="340" t="s">
        <v>22862</v>
      </c>
      <c r="C8294" s="339" t="s">
        <v>5029</v>
      </c>
      <c r="D8294" s="341">
        <v>0</v>
      </c>
      <c r="E8294">
        <v>0</v>
      </c>
    </row>
    <row r="8295" spans="1:5">
      <c r="A8295" s="339">
        <v>98676</v>
      </c>
      <c r="B8295" s="340" t="s">
        <v>22863</v>
      </c>
      <c r="C8295" s="339" t="s">
        <v>5029</v>
      </c>
      <c r="D8295" s="341">
        <v>0</v>
      </c>
      <c r="E8295">
        <v>0</v>
      </c>
    </row>
    <row r="8296" spans="1:5">
      <c r="A8296" s="339">
        <v>98675</v>
      </c>
      <c r="B8296" s="340" t="s">
        <v>22864</v>
      </c>
      <c r="C8296" s="339" t="s">
        <v>5029</v>
      </c>
      <c r="D8296" s="341">
        <v>0</v>
      </c>
      <c r="E8296">
        <v>0</v>
      </c>
    </row>
    <row r="8297" spans="1:5">
      <c r="A8297" s="339">
        <v>104162</v>
      </c>
      <c r="B8297" s="340" t="s">
        <v>22865</v>
      </c>
      <c r="C8297" s="339" t="s">
        <v>5029</v>
      </c>
      <c r="D8297" s="341">
        <v>125.24</v>
      </c>
      <c r="E8297">
        <v>114.16</v>
      </c>
    </row>
    <row r="8298" spans="1:5">
      <c r="A8298" s="339">
        <v>98671</v>
      </c>
      <c r="B8298" s="340" t="s">
        <v>22866</v>
      </c>
      <c r="C8298" s="339" t="s">
        <v>5029</v>
      </c>
      <c r="D8298" s="341">
        <v>597.34</v>
      </c>
      <c r="E8298">
        <v>466.49</v>
      </c>
    </row>
    <row r="8299" spans="1:5">
      <c r="A8299" s="339">
        <v>101726</v>
      </c>
      <c r="B8299" s="340" t="s">
        <v>22867</v>
      </c>
      <c r="C8299" s="339" t="s">
        <v>5029</v>
      </c>
      <c r="D8299" s="341">
        <v>256.49</v>
      </c>
      <c r="E8299">
        <v>254.28</v>
      </c>
    </row>
    <row r="8300" spans="1:5">
      <c r="A8300" s="339">
        <v>101725</v>
      </c>
      <c r="B8300" s="340" t="s">
        <v>22868</v>
      </c>
      <c r="C8300" s="339" t="s">
        <v>5029</v>
      </c>
      <c r="D8300" s="341">
        <v>334.08</v>
      </c>
      <c r="E8300">
        <v>348.2</v>
      </c>
    </row>
    <row r="8301" spans="1:5">
      <c r="A8301" s="339">
        <v>98672</v>
      </c>
      <c r="B8301" s="340" t="s">
        <v>22869</v>
      </c>
      <c r="C8301" s="339" t="s">
        <v>5029</v>
      </c>
      <c r="D8301" s="341">
        <v>692.66</v>
      </c>
      <c r="E8301">
        <v>696.74</v>
      </c>
    </row>
    <row r="8302" spans="1:5">
      <c r="A8302" s="339">
        <v>101732</v>
      </c>
      <c r="B8302" s="340" t="s">
        <v>22870</v>
      </c>
      <c r="C8302" s="339" t="s">
        <v>5029</v>
      </c>
      <c r="D8302" s="341">
        <v>133.16999999999999</v>
      </c>
      <c r="E8302">
        <v>130.19999999999999</v>
      </c>
    </row>
    <row r="8303" spans="1:5">
      <c r="A8303" s="339">
        <v>106793</v>
      </c>
      <c r="B8303" s="340" t="s">
        <v>22871</v>
      </c>
      <c r="C8303" s="339" t="s">
        <v>5029</v>
      </c>
      <c r="D8303" s="341">
        <v>0</v>
      </c>
      <c r="E8303">
        <v>0</v>
      </c>
    </row>
    <row r="8304" spans="1:5">
      <c r="A8304" s="339">
        <v>101731</v>
      </c>
      <c r="B8304" s="340" t="s">
        <v>22872</v>
      </c>
      <c r="C8304" s="339" t="s">
        <v>5029</v>
      </c>
      <c r="D8304" s="341">
        <v>387.97</v>
      </c>
      <c r="E8304">
        <v>395.69</v>
      </c>
    </row>
    <row r="8305" spans="1:5">
      <c r="A8305" s="339">
        <v>101751</v>
      </c>
      <c r="B8305" s="340" t="s">
        <v>22873</v>
      </c>
      <c r="C8305" s="339" t="s">
        <v>5029</v>
      </c>
      <c r="D8305" s="341">
        <v>262.60000000000002</v>
      </c>
      <c r="E8305">
        <v>426.3</v>
      </c>
    </row>
    <row r="8306" spans="1:5">
      <c r="A8306" s="339">
        <v>101729</v>
      </c>
      <c r="B8306" s="340" t="s">
        <v>22874</v>
      </c>
      <c r="C8306" s="339" t="s">
        <v>5029</v>
      </c>
      <c r="D8306" s="341">
        <v>260.12</v>
      </c>
      <c r="E8306">
        <v>422.86</v>
      </c>
    </row>
    <row r="8307" spans="1:5">
      <c r="A8307" s="339">
        <v>98683</v>
      </c>
      <c r="B8307" s="340" t="s">
        <v>22875</v>
      </c>
      <c r="C8307" s="339" t="s">
        <v>5029</v>
      </c>
      <c r="D8307" s="341">
        <v>0</v>
      </c>
      <c r="E8307">
        <v>0</v>
      </c>
    </row>
    <row r="8308" spans="1:5">
      <c r="A8308" s="339">
        <v>106785</v>
      </c>
      <c r="B8308" s="340" t="s">
        <v>22876</v>
      </c>
      <c r="C8308" s="339" t="s">
        <v>202</v>
      </c>
      <c r="D8308" s="341">
        <v>0</v>
      </c>
      <c r="E8308">
        <v>0</v>
      </c>
    </row>
    <row r="8309" spans="1:5">
      <c r="A8309" s="339">
        <v>101094</v>
      </c>
      <c r="B8309" s="340" t="s">
        <v>22877</v>
      </c>
      <c r="C8309" s="339" t="s">
        <v>202</v>
      </c>
      <c r="D8309" s="341">
        <v>192.74</v>
      </c>
      <c r="E8309">
        <v>208.92</v>
      </c>
    </row>
    <row r="8310" spans="1:5">
      <c r="A8310" s="339">
        <v>101095</v>
      </c>
      <c r="B8310" s="340" t="s">
        <v>22878</v>
      </c>
      <c r="C8310" s="339" t="s">
        <v>202</v>
      </c>
      <c r="D8310" s="341">
        <v>0</v>
      </c>
      <c r="E8310">
        <v>0</v>
      </c>
    </row>
    <row r="8311" spans="1:5">
      <c r="A8311" s="339">
        <v>106786</v>
      </c>
      <c r="B8311" s="340" t="s">
        <v>22879</v>
      </c>
      <c r="C8311" s="339" t="s">
        <v>202</v>
      </c>
      <c r="D8311" s="341">
        <v>0</v>
      </c>
      <c r="E8311">
        <v>0</v>
      </c>
    </row>
    <row r="8312" spans="1:5">
      <c r="A8312" s="339">
        <v>106783</v>
      </c>
      <c r="B8312" s="340" t="s">
        <v>22880</v>
      </c>
      <c r="C8312" s="339" t="s">
        <v>5029</v>
      </c>
      <c r="D8312" s="341">
        <v>0</v>
      </c>
      <c r="E8312">
        <v>0</v>
      </c>
    </row>
    <row r="8313" spans="1:5">
      <c r="A8313" s="339">
        <v>106784</v>
      </c>
      <c r="B8313" s="340" t="s">
        <v>22881</v>
      </c>
      <c r="C8313" s="339" t="s">
        <v>5029</v>
      </c>
      <c r="D8313" s="341">
        <v>0</v>
      </c>
      <c r="E8313">
        <v>0</v>
      </c>
    </row>
    <row r="8314" spans="1:5">
      <c r="A8314" s="339">
        <v>106782</v>
      </c>
      <c r="B8314" s="340" t="s">
        <v>22882</v>
      </c>
      <c r="C8314" s="339" t="s">
        <v>5029</v>
      </c>
      <c r="D8314" s="341">
        <v>0</v>
      </c>
      <c r="E8314">
        <v>0</v>
      </c>
    </row>
    <row r="8315" spans="1:5">
      <c r="A8315" s="339">
        <v>101728</v>
      </c>
      <c r="B8315" s="340" t="s">
        <v>22883</v>
      </c>
      <c r="C8315" s="339" t="s">
        <v>5029</v>
      </c>
      <c r="D8315" s="341">
        <v>0</v>
      </c>
      <c r="E8315">
        <v>0</v>
      </c>
    </row>
    <row r="8316" spans="1:5">
      <c r="A8316" s="339">
        <v>101727</v>
      </c>
      <c r="B8316" s="340" t="s">
        <v>22884</v>
      </c>
      <c r="C8316" s="339" t="s">
        <v>5029</v>
      </c>
      <c r="D8316" s="341">
        <v>190.13</v>
      </c>
      <c r="E8316">
        <v>197.06</v>
      </c>
    </row>
    <row r="8317" spans="1:5">
      <c r="A8317" s="339">
        <v>106790</v>
      </c>
      <c r="B8317" s="340" t="s">
        <v>22885</v>
      </c>
      <c r="C8317" s="339" t="s">
        <v>5029</v>
      </c>
      <c r="D8317" s="341">
        <v>203.64</v>
      </c>
      <c r="E8317">
        <v>212.72</v>
      </c>
    </row>
    <row r="8318" spans="1:5">
      <c r="A8318" s="339">
        <v>106792</v>
      </c>
      <c r="B8318" s="340" t="s">
        <v>22886</v>
      </c>
      <c r="C8318" s="339" t="s">
        <v>5029</v>
      </c>
      <c r="D8318" s="341">
        <v>3.55</v>
      </c>
      <c r="E8318">
        <v>4.8600000000000003</v>
      </c>
    </row>
    <row r="8319" spans="1:5">
      <c r="A8319" s="339">
        <v>101748</v>
      </c>
      <c r="B8319" s="340" t="s">
        <v>22887</v>
      </c>
      <c r="C8319" s="339" t="s">
        <v>5029</v>
      </c>
      <c r="D8319" s="341">
        <v>3.48</v>
      </c>
      <c r="E8319">
        <v>4.63</v>
      </c>
    </row>
    <row r="8320" spans="1:5">
      <c r="A8320" s="339">
        <v>106791</v>
      </c>
      <c r="B8320" s="340" t="s">
        <v>22888</v>
      </c>
      <c r="C8320" s="339" t="s">
        <v>5029</v>
      </c>
      <c r="D8320" s="341">
        <v>558.37</v>
      </c>
      <c r="E8320">
        <v>442.44</v>
      </c>
    </row>
    <row r="8321" spans="1:5">
      <c r="A8321" s="339">
        <v>101742</v>
      </c>
      <c r="B8321" s="340" t="s">
        <v>22889</v>
      </c>
      <c r="C8321" s="339" t="s">
        <v>202</v>
      </c>
      <c r="D8321" s="341">
        <v>53.2</v>
      </c>
      <c r="E8321">
        <v>61.12</v>
      </c>
    </row>
    <row r="8322" spans="1:5">
      <c r="A8322" s="339">
        <v>101740</v>
      </c>
      <c r="B8322" s="340" t="s">
        <v>22890</v>
      </c>
      <c r="C8322" s="339" t="s">
        <v>202</v>
      </c>
      <c r="D8322" s="341">
        <v>54.12</v>
      </c>
      <c r="E8322">
        <v>64.010000000000005</v>
      </c>
    </row>
    <row r="8323" spans="1:5">
      <c r="A8323" s="339">
        <v>98685</v>
      </c>
      <c r="B8323" s="340" t="s">
        <v>22891</v>
      </c>
      <c r="C8323" s="339" t="s">
        <v>202</v>
      </c>
      <c r="D8323" s="341">
        <v>112.52</v>
      </c>
      <c r="E8323">
        <v>92.61</v>
      </c>
    </row>
    <row r="8324" spans="1:5">
      <c r="A8324" s="339">
        <v>98686</v>
      </c>
      <c r="B8324" s="340" t="s">
        <v>22892</v>
      </c>
      <c r="C8324" s="339" t="s">
        <v>202</v>
      </c>
      <c r="D8324" s="341">
        <v>63.28</v>
      </c>
      <c r="E8324">
        <v>70.540000000000006</v>
      </c>
    </row>
    <row r="8325" spans="1:5">
      <c r="A8325" s="339">
        <v>101738</v>
      </c>
      <c r="B8325" s="340" t="s">
        <v>22893</v>
      </c>
      <c r="C8325" s="339" t="s">
        <v>202</v>
      </c>
      <c r="D8325" s="341">
        <v>29.22</v>
      </c>
      <c r="E8325">
        <v>46.71</v>
      </c>
    </row>
    <row r="8326" spans="1:5">
      <c r="A8326" s="339">
        <v>101739</v>
      </c>
      <c r="B8326" s="340" t="s">
        <v>22894</v>
      </c>
      <c r="C8326" s="339" t="s">
        <v>202</v>
      </c>
      <c r="D8326" s="341">
        <v>41.83</v>
      </c>
      <c r="E8326">
        <v>62.96</v>
      </c>
    </row>
    <row r="8327" spans="1:5">
      <c r="A8327" s="339">
        <v>101741</v>
      </c>
      <c r="B8327" s="340" t="s">
        <v>22895</v>
      </c>
      <c r="C8327" s="339" t="s">
        <v>202</v>
      </c>
      <c r="D8327" s="341">
        <v>48.28</v>
      </c>
      <c r="E8327">
        <v>58.81</v>
      </c>
    </row>
    <row r="8328" spans="1:5">
      <c r="A8328" s="339">
        <v>98697</v>
      </c>
      <c r="B8328" s="340" t="s">
        <v>22896</v>
      </c>
      <c r="C8328" s="339" t="s">
        <v>202</v>
      </c>
      <c r="D8328" s="341">
        <v>84.71</v>
      </c>
      <c r="E8328">
        <v>89.01</v>
      </c>
    </row>
    <row r="8329" spans="1:5">
      <c r="A8329" s="339">
        <v>98688</v>
      </c>
      <c r="B8329" s="340" t="s">
        <v>22897</v>
      </c>
      <c r="C8329" s="339" t="s">
        <v>202</v>
      </c>
      <c r="D8329" s="341">
        <v>63.25</v>
      </c>
      <c r="E8329">
        <v>73.13</v>
      </c>
    </row>
    <row r="8330" spans="1:5">
      <c r="A8330" s="339">
        <v>98687</v>
      </c>
      <c r="B8330" s="340" t="s">
        <v>22898</v>
      </c>
      <c r="C8330" s="339" t="s">
        <v>202</v>
      </c>
      <c r="D8330" s="341">
        <v>0</v>
      </c>
      <c r="E8330">
        <v>0</v>
      </c>
    </row>
    <row r="8331" spans="1:5">
      <c r="A8331" s="339">
        <v>98689</v>
      </c>
      <c r="B8331" s="340" t="s">
        <v>22899</v>
      </c>
      <c r="C8331" s="339" t="s">
        <v>202</v>
      </c>
      <c r="D8331" s="341">
        <v>165.23</v>
      </c>
      <c r="E8331">
        <v>142.32</v>
      </c>
    </row>
    <row r="8332" spans="1:5">
      <c r="A8332" s="339">
        <v>98695</v>
      </c>
      <c r="B8332" s="340" t="s">
        <v>22900</v>
      </c>
      <c r="C8332" s="339" t="s">
        <v>202</v>
      </c>
      <c r="D8332" s="341">
        <v>133.88</v>
      </c>
      <c r="E8332">
        <v>143.51</v>
      </c>
    </row>
    <row r="8333" spans="1:5">
      <c r="A8333" s="339">
        <v>100606</v>
      </c>
      <c r="B8333" s="340" t="s">
        <v>12839</v>
      </c>
      <c r="C8333" s="339" t="s">
        <v>63</v>
      </c>
      <c r="D8333" s="341">
        <v>1996.13</v>
      </c>
      <c r="E8333">
        <v>1858.13</v>
      </c>
    </row>
    <row r="8334" spans="1:5">
      <c r="A8334" s="339">
        <v>100604</v>
      </c>
      <c r="B8334" s="340" t="s">
        <v>12840</v>
      </c>
      <c r="C8334" s="339" t="s">
        <v>63</v>
      </c>
      <c r="D8334" s="341">
        <v>860.86</v>
      </c>
      <c r="E8334">
        <v>872.51</v>
      </c>
    </row>
    <row r="8335" spans="1:5">
      <c r="A8335" s="339">
        <v>100605</v>
      </c>
      <c r="B8335" s="340" t="s">
        <v>12841</v>
      </c>
      <c r="C8335" s="339" t="s">
        <v>63</v>
      </c>
      <c r="D8335" s="341">
        <v>1330.69</v>
      </c>
      <c r="E8335">
        <v>1277.9100000000001</v>
      </c>
    </row>
    <row r="8336" spans="1:5">
      <c r="A8336" s="339">
        <v>100580</v>
      </c>
      <c r="B8336" s="340" t="s">
        <v>12842</v>
      </c>
      <c r="C8336" s="339" t="s">
        <v>63</v>
      </c>
      <c r="D8336" s="341">
        <v>742.4</v>
      </c>
      <c r="E8336">
        <v>835.54</v>
      </c>
    </row>
    <row r="8337" spans="1:5">
      <c r="A8337" s="339">
        <v>100579</v>
      </c>
      <c r="B8337" s="340" t="s">
        <v>12843</v>
      </c>
      <c r="C8337" s="339" t="s">
        <v>63</v>
      </c>
      <c r="D8337" s="341">
        <v>697.98</v>
      </c>
      <c r="E8337">
        <v>767.37</v>
      </c>
    </row>
    <row r="8338" spans="1:5">
      <c r="A8338" s="339">
        <v>100609</v>
      </c>
      <c r="B8338" s="340" t="s">
        <v>12844</v>
      </c>
      <c r="C8338" s="339" t="s">
        <v>63</v>
      </c>
      <c r="D8338" s="341">
        <v>2027.03</v>
      </c>
      <c r="E8338">
        <v>1897.51</v>
      </c>
    </row>
    <row r="8339" spans="1:5">
      <c r="A8339" s="339">
        <v>100607</v>
      </c>
      <c r="B8339" s="340" t="s">
        <v>12845</v>
      </c>
      <c r="C8339" s="339" t="s">
        <v>63</v>
      </c>
      <c r="D8339" s="341">
        <v>881.8</v>
      </c>
      <c r="E8339">
        <v>895.72</v>
      </c>
    </row>
    <row r="8340" spans="1:5">
      <c r="A8340" s="339">
        <v>100608</v>
      </c>
      <c r="B8340" s="340" t="s">
        <v>12846</v>
      </c>
      <c r="C8340" s="339" t="s">
        <v>63</v>
      </c>
      <c r="D8340" s="341">
        <v>1355.35</v>
      </c>
      <c r="E8340">
        <v>1307.07</v>
      </c>
    </row>
    <row r="8341" spans="1:5">
      <c r="A8341" s="339">
        <v>100582</v>
      </c>
      <c r="B8341" s="340" t="s">
        <v>12847</v>
      </c>
      <c r="C8341" s="339" t="s">
        <v>63</v>
      </c>
      <c r="D8341" s="341">
        <v>804.19</v>
      </c>
      <c r="E8341">
        <v>917.2</v>
      </c>
    </row>
    <row r="8342" spans="1:5">
      <c r="A8342" s="339">
        <v>100581</v>
      </c>
      <c r="B8342" s="340" t="s">
        <v>12848</v>
      </c>
      <c r="C8342" s="339" t="s">
        <v>63</v>
      </c>
      <c r="D8342" s="341">
        <v>725.58</v>
      </c>
      <c r="E8342">
        <v>796.06</v>
      </c>
    </row>
    <row r="8343" spans="1:5">
      <c r="A8343" s="339">
        <v>100613</v>
      </c>
      <c r="B8343" s="340" t="s">
        <v>12849</v>
      </c>
      <c r="C8343" s="339" t="s">
        <v>63</v>
      </c>
      <c r="D8343" s="341">
        <v>2057.69</v>
      </c>
      <c r="E8343">
        <v>1936.68</v>
      </c>
    </row>
    <row r="8344" spans="1:5">
      <c r="A8344" s="339">
        <v>100610</v>
      </c>
      <c r="B8344" s="340" t="s">
        <v>12850</v>
      </c>
      <c r="C8344" s="339" t="s">
        <v>63</v>
      </c>
      <c r="D8344" s="341">
        <v>902.31</v>
      </c>
      <c r="E8344">
        <v>918.42</v>
      </c>
    </row>
    <row r="8345" spans="1:5">
      <c r="A8345" s="339">
        <v>100611</v>
      </c>
      <c r="B8345" s="340" t="s">
        <v>12851</v>
      </c>
      <c r="C8345" s="339" t="s">
        <v>63</v>
      </c>
      <c r="D8345" s="341">
        <v>1114.45</v>
      </c>
      <c r="E8345">
        <v>1103.8900000000001</v>
      </c>
    </row>
    <row r="8346" spans="1:5">
      <c r="A8346" s="339">
        <v>100612</v>
      </c>
      <c r="B8346" s="340" t="s">
        <v>12852</v>
      </c>
      <c r="C8346" s="339" t="s">
        <v>63</v>
      </c>
      <c r="D8346" s="341">
        <v>1379.61</v>
      </c>
      <c r="E8346">
        <v>1335.72</v>
      </c>
    </row>
    <row r="8347" spans="1:5">
      <c r="A8347" s="339">
        <v>100584</v>
      </c>
      <c r="B8347" s="340" t="s">
        <v>12853</v>
      </c>
      <c r="C8347" s="339" t="s">
        <v>63</v>
      </c>
      <c r="D8347" s="341">
        <v>802.74</v>
      </c>
      <c r="E8347">
        <v>900.73</v>
      </c>
    </row>
    <row r="8348" spans="1:5">
      <c r="A8348" s="339">
        <v>100583</v>
      </c>
      <c r="B8348" s="340" t="s">
        <v>12854</v>
      </c>
      <c r="C8348" s="339" t="s">
        <v>63</v>
      </c>
      <c r="D8348" s="341">
        <v>754.58</v>
      </c>
      <c r="E8348">
        <v>826.81</v>
      </c>
    </row>
    <row r="8349" spans="1:5">
      <c r="A8349" s="339">
        <v>100616</v>
      </c>
      <c r="B8349" s="340" t="s">
        <v>12855</v>
      </c>
      <c r="C8349" s="339" t="s">
        <v>63</v>
      </c>
      <c r="D8349" s="341">
        <v>2121.42</v>
      </c>
      <c r="E8349">
        <v>2019</v>
      </c>
    </row>
    <row r="8350" spans="1:5">
      <c r="A8350" s="339">
        <v>100614</v>
      </c>
      <c r="B8350" s="340" t="s">
        <v>12856</v>
      </c>
      <c r="C8350" s="339" t="s">
        <v>63</v>
      </c>
      <c r="D8350" s="341">
        <v>1158.5</v>
      </c>
      <c r="E8350">
        <v>1154.6300000000001</v>
      </c>
    </row>
    <row r="8351" spans="1:5">
      <c r="A8351" s="339">
        <v>100615</v>
      </c>
      <c r="B8351" s="340" t="s">
        <v>12857</v>
      </c>
      <c r="C8351" s="339" t="s">
        <v>63</v>
      </c>
      <c r="D8351" s="341">
        <v>1427.82</v>
      </c>
      <c r="E8351">
        <v>1393.07</v>
      </c>
    </row>
    <row r="8352" spans="1:5">
      <c r="A8352" s="339">
        <v>100586</v>
      </c>
      <c r="B8352" s="340" t="s">
        <v>12858</v>
      </c>
      <c r="C8352" s="339" t="s">
        <v>63</v>
      </c>
      <c r="D8352" s="341">
        <v>888.44</v>
      </c>
      <c r="E8352">
        <v>1004.5</v>
      </c>
    </row>
    <row r="8353" spans="1:5">
      <c r="A8353" s="339">
        <v>100585</v>
      </c>
      <c r="B8353" s="340" t="s">
        <v>12859</v>
      </c>
      <c r="C8353" s="339" t="s">
        <v>63</v>
      </c>
      <c r="D8353" s="341">
        <v>811.34</v>
      </c>
      <c r="E8353">
        <v>886.55</v>
      </c>
    </row>
    <row r="8354" spans="1:5">
      <c r="A8354" s="339">
        <v>100618</v>
      </c>
      <c r="B8354" s="340" t="s">
        <v>12860</v>
      </c>
      <c r="C8354" s="339" t="s">
        <v>63</v>
      </c>
      <c r="D8354" s="341">
        <v>2196.0500000000002</v>
      </c>
      <c r="E8354">
        <v>2102.36</v>
      </c>
    </row>
    <row r="8355" spans="1:5">
      <c r="A8355" s="339">
        <v>100617</v>
      </c>
      <c r="B8355" s="340" t="s">
        <v>12861</v>
      </c>
      <c r="C8355" s="339" t="s">
        <v>63</v>
      </c>
      <c r="D8355" s="341">
        <v>1475.73</v>
      </c>
      <c r="E8355">
        <v>1450.51</v>
      </c>
    </row>
    <row r="8356" spans="1:5">
      <c r="A8356" s="339">
        <v>100588</v>
      </c>
      <c r="B8356" s="340" t="s">
        <v>12862</v>
      </c>
      <c r="C8356" s="339" t="s">
        <v>63</v>
      </c>
      <c r="D8356" s="341">
        <v>929.52</v>
      </c>
      <c r="E8356">
        <v>1040.29</v>
      </c>
    </row>
    <row r="8357" spans="1:5">
      <c r="A8357" s="339">
        <v>100587</v>
      </c>
      <c r="B8357" s="340" t="s">
        <v>12863</v>
      </c>
      <c r="C8357" s="339" t="s">
        <v>63</v>
      </c>
      <c r="D8357" s="341">
        <v>869.72</v>
      </c>
      <c r="E8357">
        <v>948.75</v>
      </c>
    </row>
    <row r="8358" spans="1:5">
      <c r="A8358" s="339">
        <v>100590</v>
      </c>
      <c r="B8358" s="340" t="s">
        <v>12864</v>
      </c>
      <c r="C8358" s="339" t="s">
        <v>63</v>
      </c>
      <c r="D8358" s="341">
        <v>997.58</v>
      </c>
      <c r="E8358">
        <v>1132.72</v>
      </c>
    </row>
    <row r="8359" spans="1:5">
      <c r="A8359" s="339">
        <v>100589</v>
      </c>
      <c r="B8359" s="340" t="s">
        <v>12865</v>
      </c>
      <c r="C8359" s="339" t="s">
        <v>63</v>
      </c>
      <c r="D8359" s="341">
        <v>938.43</v>
      </c>
      <c r="E8359">
        <v>1041.46</v>
      </c>
    </row>
    <row r="8360" spans="1:5">
      <c r="A8360" s="339">
        <v>100592</v>
      </c>
      <c r="B8360" s="340" t="s">
        <v>12866</v>
      </c>
      <c r="C8360" s="339" t="s">
        <v>63</v>
      </c>
      <c r="D8360" s="341">
        <v>992.87</v>
      </c>
      <c r="E8360">
        <v>1110.1600000000001</v>
      </c>
    </row>
    <row r="8361" spans="1:5">
      <c r="A8361" s="339">
        <v>100591</v>
      </c>
      <c r="B8361" s="340" t="s">
        <v>12867</v>
      </c>
      <c r="C8361" s="339" t="s">
        <v>63</v>
      </c>
      <c r="D8361" s="341">
        <v>929.14</v>
      </c>
      <c r="E8361">
        <v>1012.53</v>
      </c>
    </row>
    <row r="8362" spans="1:5">
      <c r="A8362" s="339">
        <v>100594</v>
      </c>
      <c r="B8362" s="340" t="s">
        <v>12868</v>
      </c>
      <c r="C8362" s="339" t="s">
        <v>63</v>
      </c>
      <c r="D8362" s="341">
        <v>1088.22</v>
      </c>
      <c r="E8362">
        <v>1228.6400000000001</v>
      </c>
    </row>
    <row r="8363" spans="1:5">
      <c r="A8363" s="339">
        <v>100593</v>
      </c>
      <c r="B8363" s="340" t="s">
        <v>12869</v>
      </c>
      <c r="C8363" s="339" t="s">
        <v>63</v>
      </c>
      <c r="D8363" s="341">
        <v>1004.64</v>
      </c>
      <c r="E8363">
        <v>1100.71</v>
      </c>
    </row>
    <row r="8364" spans="1:5">
      <c r="A8364" s="339">
        <v>100596</v>
      </c>
      <c r="B8364" s="340" t="s">
        <v>12870</v>
      </c>
      <c r="C8364" s="339" t="s">
        <v>63</v>
      </c>
      <c r="D8364" s="341">
        <v>1300.83</v>
      </c>
      <c r="E8364">
        <v>1472.44</v>
      </c>
    </row>
    <row r="8365" spans="1:5">
      <c r="A8365" s="339">
        <v>100595</v>
      </c>
      <c r="B8365" s="340" t="s">
        <v>12871</v>
      </c>
      <c r="C8365" s="339" t="s">
        <v>63</v>
      </c>
      <c r="D8365" s="341">
        <v>1187.6199999999999</v>
      </c>
      <c r="E8365">
        <v>1299.8800000000001</v>
      </c>
    </row>
    <row r="8366" spans="1:5">
      <c r="A8366" s="339">
        <v>100598</v>
      </c>
      <c r="B8366" s="340" t="s">
        <v>12872</v>
      </c>
      <c r="C8366" s="339" t="s">
        <v>63</v>
      </c>
      <c r="D8366" s="341">
        <v>1441.67</v>
      </c>
      <c r="E8366">
        <v>1634.13</v>
      </c>
    </row>
    <row r="8367" spans="1:5">
      <c r="A8367" s="339">
        <v>100597</v>
      </c>
      <c r="B8367" s="340" t="s">
        <v>12873</v>
      </c>
      <c r="C8367" s="339" t="s">
        <v>63</v>
      </c>
      <c r="D8367" s="341">
        <v>1348.11</v>
      </c>
      <c r="E8367">
        <v>1491.57</v>
      </c>
    </row>
    <row r="8368" spans="1:5">
      <c r="A8368" s="339">
        <v>100603</v>
      </c>
      <c r="B8368" s="340" t="s">
        <v>12874</v>
      </c>
      <c r="C8368" s="339" t="s">
        <v>63</v>
      </c>
      <c r="D8368" s="341">
        <v>1937.29</v>
      </c>
      <c r="E8368">
        <v>1784.14</v>
      </c>
    </row>
    <row r="8369" spans="1:5">
      <c r="A8369" s="339">
        <v>100599</v>
      </c>
      <c r="B8369" s="340" t="s">
        <v>12875</v>
      </c>
      <c r="C8369" s="339" t="s">
        <v>63</v>
      </c>
      <c r="D8369" s="341">
        <v>701.73</v>
      </c>
      <c r="E8369">
        <v>716.35</v>
      </c>
    </row>
    <row r="8370" spans="1:5">
      <c r="A8370" s="339">
        <v>100600</v>
      </c>
      <c r="B8370" s="340" t="s">
        <v>12876</v>
      </c>
      <c r="C8370" s="339" t="s">
        <v>63</v>
      </c>
      <c r="D8370" s="341">
        <v>817.99</v>
      </c>
      <c r="E8370">
        <v>825.47</v>
      </c>
    </row>
    <row r="8371" spans="1:5">
      <c r="A8371" s="339">
        <v>100601</v>
      </c>
      <c r="B8371" s="340" t="s">
        <v>12877</v>
      </c>
      <c r="C8371" s="339" t="s">
        <v>63</v>
      </c>
      <c r="D8371" s="341">
        <v>1023.48</v>
      </c>
      <c r="E8371">
        <v>1000.36</v>
      </c>
    </row>
    <row r="8372" spans="1:5">
      <c r="A8372" s="339">
        <v>100602</v>
      </c>
      <c r="B8372" s="340" t="s">
        <v>12878</v>
      </c>
      <c r="C8372" s="339" t="s">
        <v>63</v>
      </c>
      <c r="D8372" s="341">
        <v>1280.33</v>
      </c>
      <c r="E8372">
        <v>1218.97</v>
      </c>
    </row>
    <row r="8373" spans="1:5">
      <c r="A8373" s="339">
        <v>100578</v>
      </c>
      <c r="B8373" s="340" t="s">
        <v>12879</v>
      </c>
      <c r="C8373" s="339" t="s">
        <v>63</v>
      </c>
      <c r="D8373" s="341">
        <v>642.54999999999995</v>
      </c>
      <c r="E8373">
        <v>709.73</v>
      </c>
    </row>
    <row r="8374" spans="1:5">
      <c r="A8374" s="339">
        <v>105975</v>
      </c>
      <c r="B8374" s="340" t="s">
        <v>12880</v>
      </c>
      <c r="C8374" s="339" t="s">
        <v>202</v>
      </c>
      <c r="D8374" s="341">
        <v>0</v>
      </c>
      <c r="E8374">
        <v>0</v>
      </c>
    </row>
    <row r="8375" spans="1:5">
      <c r="A8375" s="339">
        <v>105976</v>
      </c>
      <c r="B8375" s="340" t="s">
        <v>12881</v>
      </c>
      <c r="C8375" s="339" t="s">
        <v>202</v>
      </c>
      <c r="D8375" s="341">
        <v>0</v>
      </c>
      <c r="E8375">
        <v>0</v>
      </c>
    </row>
    <row r="8376" spans="1:5">
      <c r="A8376" s="339">
        <v>105977</v>
      </c>
      <c r="B8376" s="340" t="s">
        <v>12882</v>
      </c>
      <c r="C8376" s="339" t="s">
        <v>202</v>
      </c>
      <c r="D8376" s="341">
        <v>0</v>
      </c>
      <c r="E8376">
        <v>0</v>
      </c>
    </row>
    <row r="8377" spans="1:5">
      <c r="A8377" s="339">
        <v>105978</v>
      </c>
      <c r="B8377" s="340" t="s">
        <v>12883</v>
      </c>
      <c r="C8377" s="339" t="s">
        <v>202</v>
      </c>
      <c r="D8377" s="341">
        <v>0</v>
      </c>
      <c r="E8377">
        <v>0</v>
      </c>
    </row>
    <row r="8378" spans="1:5">
      <c r="A8378" s="339">
        <v>105970</v>
      </c>
      <c r="B8378" s="340" t="s">
        <v>12884</v>
      </c>
      <c r="C8378" s="339" t="s">
        <v>63</v>
      </c>
      <c r="D8378" s="341">
        <v>0</v>
      </c>
      <c r="E8378">
        <v>0</v>
      </c>
    </row>
    <row r="8379" spans="1:5">
      <c r="A8379" s="339">
        <v>105972</v>
      </c>
      <c r="B8379" s="340" t="s">
        <v>12885</v>
      </c>
      <c r="C8379" s="339" t="s">
        <v>63</v>
      </c>
      <c r="D8379" s="341">
        <v>0</v>
      </c>
      <c r="E8379">
        <v>0</v>
      </c>
    </row>
    <row r="8380" spans="1:5">
      <c r="A8380" s="339">
        <v>105973</v>
      </c>
      <c r="B8380" s="340" t="s">
        <v>12886</v>
      </c>
      <c r="C8380" s="339" t="s">
        <v>63</v>
      </c>
      <c r="D8380" s="341">
        <v>0</v>
      </c>
      <c r="E8380">
        <v>0</v>
      </c>
    </row>
    <row r="8381" spans="1:5">
      <c r="A8381" s="339">
        <v>105974</v>
      </c>
      <c r="B8381" s="340" t="s">
        <v>12887</v>
      </c>
      <c r="C8381" s="339" t="s">
        <v>63</v>
      </c>
      <c r="D8381" s="341">
        <v>0</v>
      </c>
      <c r="E8381">
        <v>0</v>
      </c>
    </row>
    <row r="8382" spans="1:5">
      <c r="A8382" s="339">
        <v>105971</v>
      </c>
      <c r="B8382" s="340" t="s">
        <v>12888</v>
      </c>
      <c r="C8382" s="339" t="s">
        <v>63</v>
      </c>
      <c r="D8382" s="341">
        <v>0</v>
      </c>
      <c r="E8382">
        <v>0</v>
      </c>
    </row>
    <row r="8383" spans="1:5">
      <c r="A8383" s="339">
        <v>105967</v>
      </c>
      <c r="B8383" s="340" t="s">
        <v>12889</v>
      </c>
      <c r="C8383" s="339" t="s">
        <v>63</v>
      </c>
      <c r="D8383" s="341">
        <v>0</v>
      </c>
      <c r="E8383">
        <v>0</v>
      </c>
    </row>
    <row r="8384" spans="1:5">
      <c r="A8384" s="339">
        <v>105968</v>
      </c>
      <c r="B8384" s="340" t="s">
        <v>12890</v>
      </c>
      <c r="C8384" s="339" t="s">
        <v>63</v>
      </c>
      <c r="D8384" s="341">
        <v>0</v>
      </c>
      <c r="E8384">
        <v>0</v>
      </c>
    </row>
    <row r="8385" spans="1:5">
      <c r="A8385" s="339">
        <v>105969</v>
      </c>
      <c r="B8385" s="340" t="s">
        <v>12891</v>
      </c>
      <c r="C8385" s="339" t="s">
        <v>63</v>
      </c>
      <c r="D8385" s="341">
        <v>0</v>
      </c>
      <c r="E8385">
        <v>0</v>
      </c>
    </row>
    <row r="8386" spans="1:5">
      <c r="A8386" s="339">
        <v>100623</v>
      </c>
      <c r="B8386" s="340" t="s">
        <v>12892</v>
      </c>
      <c r="C8386" s="339" t="s">
        <v>63</v>
      </c>
      <c r="D8386" s="341">
        <v>2554.15</v>
      </c>
      <c r="E8386">
        <v>2597.59</v>
      </c>
    </row>
    <row r="8387" spans="1:5">
      <c r="A8387" s="339">
        <v>105964</v>
      </c>
      <c r="B8387" s="340" t="s">
        <v>12893</v>
      </c>
      <c r="C8387" s="339" t="s">
        <v>63</v>
      </c>
      <c r="D8387" s="341">
        <v>0</v>
      </c>
      <c r="E8387">
        <v>0</v>
      </c>
    </row>
    <row r="8388" spans="1:5">
      <c r="A8388" s="339">
        <v>105965</v>
      </c>
      <c r="B8388" s="340" t="s">
        <v>12894</v>
      </c>
      <c r="C8388" s="339" t="s">
        <v>63</v>
      </c>
      <c r="D8388" s="341">
        <v>0</v>
      </c>
      <c r="E8388">
        <v>0</v>
      </c>
    </row>
    <row r="8389" spans="1:5">
      <c r="A8389" s="339">
        <v>105966</v>
      </c>
      <c r="B8389" s="340" t="s">
        <v>12895</v>
      </c>
      <c r="C8389" s="339" t="s">
        <v>63</v>
      </c>
      <c r="D8389" s="341">
        <v>0</v>
      </c>
      <c r="E8389">
        <v>0</v>
      </c>
    </row>
    <row r="8390" spans="1:5">
      <c r="A8390" s="339">
        <v>100621</v>
      </c>
      <c r="B8390" s="340" t="s">
        <v>12896</v>
      </c>
      <c r="C8390" s="339" t="s">
        <v>63</v>
      </c>
      <c r="D8390" s="341">
        <v>3208.55</v>
      </c>
      <c r="E8390">
        <v>3080.72</v>
      </c>
    </row>
    <row r="8391" spans="1:5">
      <c r="A8391" s="339">
        <v>105960</v>
      </c>
      <c r="B8391" s="340" t="s">
        <v>12897</v>
      </c>
      <c r="C8391" s="339" t="s">
        <v>63</v>
      </c>
      <c r="D8391" s="341">
        <v>0</v>
      </c>
      <c r="E8391">
        <v>0</v>
      </c>
    </row>
    <row r="8392" spans="1:5">
      <c r="A8392" s="339">
        <v>105961</v>
      </c>
      <c r="B8392" s="340" t="s">
        <v>12898</v>
      </c>
      <c r="C8392" s="339" t="s">
        <v>63</v>
      </c>
      <c r="D8392" s="341">
        <v>0</v>
      </c>
      <c r="E8392">
        <v>0</v>
      </c>
    </row>
    <row r="8393" spans="1:5">
      <c r="A8393" s="339">
        <v>105962</v>
      </c>
      <c r="B8393" s="340" t="s">
        <v>12899</v>
      </c>
      <c r="C8393" s="339" t="s">
        <v>63</v>
      </c>
      <c r="D8393" s="341">
        <v>0</v>
      </c>
      <c r="E8393">
        <v>0</v>
      </c>
    </row>
    <row r="8394" spans="1:5">
      <c r="A8394" s="339">
        <v>105963</v>
      </c>
      <c r="B8394" s="340" t="s">
        <v>12900</v>
      </c>
      <c r="C8394" s="339" t="s">
        <v>63</v>
      </c>
      <c r="D8394" s="341">
        <v>0</v>
      </c>
      <c r="E8394">
        <v>0</v>
      </c>
    </row>
    <row r="8395" spans="1:5">
      <c r="A8395" s="339">
        <v>100622</v>
      </c>
      <c r="B8395" s="340" t="s">
        <v>12901</v>
      </c>
      <c r="C8395" s="339" t="s">
        <v>63</v>
      </c>
      <c r="D8395" s="341">
        <v>2485.63</v>
      </c>
      <c r="E8395">
        <v>2526.5700000000002</v>
      </c>
    </row>
    <row r="8396" spans="1:5">
      <c r="A8396" s="339">
        <v>105956</v>
      </c>
      <c r="B8396" s="340" t="s">
        <v>12902</v>
      </c>
      <c r="C8396" s="339" t="s">
        <v>63</v>
      </c>
      <c r="D8396" s="341">
        <v>0</v>
      </c>
      <c r="E8396">
        <v>0</v>
      </c>
    </row>
    <row r="8397" spans="1:5">
      <c r="A8397" s="339">
        <v>105957</v>
      </c>
      <c r="B8397" s="340" t="s">
        <v>12903</v>
      </c>
      <c r="C8397" s="339" t="s">
        <v>63</v>
      </c>
      <c r="D8397" s="341">
        <v>0</v>
      </c>
      <c r="E8397">
        <v>0</v>
      </c>
    </row>
    <row r="8398" spans="1:5">
      <c r="A8398" s="339">
        <v>105958</v>
      </c>
      <c r="B8398" s="340" t="s">
        <v>12904</v>
      </c>
      <c r="C8398" s="339" t="s">
        <v>63</v>
      </c>
      <c r="D8398" s="341">
        <v>2240.96</v>
      </c>
      <c r="E8398">
        <v>2130.63</v>
      </c>
    </row>
    <row r="8399" spans="1:5">
      <c r="A8399" s="339">
        <v>105959</v>
      </c>
      <c r="B8399" s="340" t="s">
        <v>12905</v>
      </c>
      <c r="C8399" s="339" t="s">
        <v>63</v>
      </c>
      <c r="D8399" s="341">
        <v>0</v>
      </c>
      <c r="E8399">
        <v>0</v>
      </c>
    </row>
    <row r="8400" spans="1:5">
      <c r="A8400" s="339">
        <v>100620</v>
      </c>
      <c r="B8400" s="340" t="s">
        <v>12906</v>
      </c>
      <c r="C8400" s="339" t="s">
        <v>63</v>
      </c>
      <c r="D8400" s="341">
        <v>2874.23</v>
      </c>
      <c r="E8400">
        <v>2743.88</v>
      </c>
    </row>
    <row r="8401" spans="1:5">
      <c r="A8401" s="339">
        <v>105951</v>
      </c>
      <c r="B8401" s="340" t="s">
        <v>12907</v>
      </c>
      <c r="C8401" s="339" t="s">
        <v>63</v>
      </c>
      <c r="D8401" s="341">
        <v>0</v>
      </c>
      <c r="E8401">
        <v>0</v>
      </c>
    </row>
    <row r="8402" spans="1:5">
      <c r="A8402" s="339">
        <v>105952</v>
      </c>
      <c r="B8402" s="340" t="s">
        <v>12908</v>
      </c>
      <c r="C8402" s="339" t="s">
        <v>63</v>
      </c>
      <c r="D8402" s="341">
        <v>0</v>
      </c>
      <c r="E8402">
        <v>0</v>
      </c>
    </row>
    <row r="8403" spans="1:5">
      <c r="A8403" s="339">
        <v>105953</v>
      </c>
      <c r="B8403" s="340" t="s">
        <v>12909</v>
      </c>
      <c r="C8403" s="339" t="s">
        <v>63</v>
      </c>
      <c r="D8403" s="341">
        <v>1931.61</v>
      </c>
      <c r="E8403">
        <v>1975.92</v>
      </c>
    </row>
    <row r="8404" spans="1:5">
      <c r="A8404" s="339">
        <v>105954</v>
      </c>
      <c r="B8404" s="340" t="s">
        <v>12910</v>
      </c>
      <c r="C8404" s="339" t="s">
        <v>63</v>
      </c>
      <c r="D8404" s="341">
        <v>0</v>
      </c>
      <c r="E8404">
        <v>0</v>
      </c>
    </row>
    <row r="8405" spans="1:5">
      <c r="A8405" s="339">
        <v>105955</v>
      </c>
      <c r="B8405" s="340" t="s">
        <v>12911</v>
      </c>
      <c r="C8405" s="339" t="s">
        <v>63</v>
      </c>
      <c r="D8405" s="341">
        <v>2575.6999999999998</v>
      </c>
      <c r="E8405">
        <v>2620.0300000000002</v>
      </c>
    </row>
    <row r="8406" spans="1:5">
      <c r="A8406" s="339">
        <v>105946</v>
      </c>
      <c r="B8406" s="340" t="s">
        <v>12912</v>
      </c>
      <c r="C8406" s="339" t="s">
        <v>63</v>
      </c>
      <c r="D8406" s="341">
        <v>0</v>
      </c>
      <c r="E8406">
        <v>0</v>
      </c>
    </row>
    <row r="8407" spans="1:5">
      <c r="A8407" s="339">
        <v>105947</v>
      </c>
      <c r="B8407" s="340" t="s">
        <v>12913</v>
      </c>
      <c r="C8407" s="339" t="s">
        <v>63</v>
      </c>
      <c r="D8407" s="341">
        <v>0</v>
      </c>
      <c r="E8407">
        <v>0</v>
      </c>
    </row>
    <row r="8408" spans="1:5">
      <c r="A8408" s="339">
        <v>105948</v>
      </c>
      <c r="B8408" s="340" t="s">
        <v>12914</v>
      </c>
      <c r="C8408" s="339" t="s">
        <v>63</v>
      </c>
      <c r="D8408" s="341">
        <v>0</v>
      </c>
      <c r="E8408">
        <v>0</v>
      </c>
    </row>
    <row r="8409" spans="1:5">
      <c r="A8409" s="339">
        <v>105949</v>
      </c>
      <c r="B8409" s="340" t="s">
        <v>12915</v>
      </c>
      <c r="C8409" s="339" t="s">
        <v>63</v>
      </c>
      <c r="D8409" s="341">
        <v>0</v>
      </c>
      <c r="E8409">
        <v>0</v>
      </c>
    </row>
    <row r="8410" spans="1:5">
      <c r="A8410" s="339">
        <v>105950</v>
      </c>
      <c r="B8410" s="340" t="s">
        <v>12916</v>
      </c>
      <c r="C8410" s="339" t="s">
        <v>63</v>
      </c>
      <c r="D8410" s="341">
        <v>0</v>
      </c>
      <c r="E8410">
        <v>0</v>
      </c>
    </row>
    <row r="8411" spans="1:5">
      <c r="A8411" s="339">
        <v>100619</v>
      </c>
      <c r="B8411" s="340" t="s">
        <v>12917</v>
      </c>
      <c r="C8411" s="339" t="s">
        <v>63</v>
      </c>
      <c r="D8411" s="341">
        <v>633.16999999999996</v>
      </c>
      <c r="E8411">
        <v>663.4</v>
      </c>
    </row>
    <row r="8412" spans="1:5">
      <c r="A8412" s="339">
        <v>99283</v>
      </c>
      <c r="B8412" s="340" t="s">
        <v>12918</v>
      </c>
      <c r="C8412" s="339" t="s">
        <v>202</v>
      </c>
      <c r="D8412" s="341">
        <v>1282.31</v>
      </c>
      <c r="E8412">
        <v>1275.93</v>
      </c>
    </row>
    <row r="8413" spans="1:5">
      <c r="A8413" s="339">
        <v>99293</v>
      </c>
      <c r="B8413" s="340" t="s">
        <v>12919</v>
      </c>
      <c r="C8413" s="339" t="s">
        <v>202</v>
      </c>
      <c r="D8413" s="341">
        <v>1544.74</v>
      </c>
      <c r="E8413">
        <v>1547.23</v>
      </c>
    </row>
    <row r="8414" spans="1:5">
      <c r="A8414" s="339">
        <v>99243</v>
      </c>
      <c r="B8414" s="340" t="s">
        <v>12920</v>
      </c>
      <c r="C8414" s="339" t="s">
        <v>202</v>
      </c>
      <c r="D8414" s="341">
        <v>1807.08</v>
      </c>
      <c r="E8414">
        <v>1818.51</v>
      </c>
    </row>
    <row r="8415" spans="1:5">
      <c r="A8415" s="339">
        <v>99249</v>
      </c>
      <c r="B8415" s="340" t="s">
        <v>12921</v>
      </c>
      <c r="C8415" s="339" t="s">
        <v>202</v>
      </c>
      <c r="D8415" s="341">
        <v>2200.71</v>
      </c>
      <c r="E8415">
        <v>2225.4699999999998</v>
      </c>
    </row>
    <row r="8416" spans="1:5">
      <c r="A8416" s="339">
        <v>99278</v>
      </c>
      <c r="B8416" s="340" t="s">
        <v>12922</v>
      </c>
      <c r="C8416" s="339" t="s">
        <v>202</v>
      </c>
      <c r="D8416" s="341">
        <v>449.49</v>
      </c>
      <c r="E8416">
        <v>461.95</v>
      </c>
    </row>
    <row r="8417" spans="1:5">
      <c r="A8417" s="339">
        <v>99288</v>
      </c>
      <c r="B8417" s="340" t="s">
        <v>12923</v>
      </c>
      <c r="C8417" s="339" t="s">
        <v>202</v>
      </c>
      <c r="D8417" s="341">
        <v>594.79</v>
      </c>
      <c r="E8417">
        <v>609.07000000000005</v>
      </c>
    </row>
    <row r="8418" spans="1:5">
      <c r="A8418" s="339">
        <v>99240</v>
      </c>
      <c r="B8418" s="340" t="s">
        <v>12924</v>
      </c>
      <c r="C8418" s="339" t="s">
        <v>202</v>
      </c>
      <c r="D8418" s="341">
        <v>793.47</v>
      </c>
      <c r="E8418">
        <v>809.78</v>
      </c>
    </row>
    <row r="8419" spans="1:5">
      <c r="A8419" s="339">
        <v>99246</v>
      </c>
      <c r="B8419" s="340" t="s">
        <v>12925</v>
      </c>
      <c r="C8419" s="339" t="s">
        <v>202</v>
      </c>
      <c r="D8419" s="341">
        <v>1088.8800000000001</v>
      </c>
      <c r="E8419">
        <v>1109.1300000000001</v>
      </c>
    </row>
    <row r="8420" spans="1:5">
      <c r="A8420" s="339">
        <v>97981</v>
      </c>
      <c r="B8420" s="340" t="s">
        <v>12926</v>
      </c>
      <c r="C8420" s="339" t="s">
        <v>202</v>
      </c>
      <c r="D8420" s="341">
        <v>1363.04</v>
      </c>
      <c r="E8420">
        <v>1349.79</v>
      </c>
    </row>
    <row r="8421" spans="1:5">
      <c r="A8421" s="339">
        <v>97985</v>
      </c>
      <c r="B8421" s="340" t="s">
        <v>12927</v>
      </c>
      <c r="C8421" s="339" t="s">
        <v>202</v>
      </c>
      <c r="D8421" s="341">
        <v>1636.03</v>
      </c>
      <c r="E8421">
        <v>1630.75</v>
      </c>
    </row>
    <row r="8422" spans="1:5">
      <c r="A8422" s="339">
        <v>97989</v>
      </c>
      <c r="B8422" s="340" t="s">
        <v>12928</v>
      </c>
      <c r="C8422" s="339" t="s">
        <v>202</v>
      </c>
      <c r="D8422" s="341">
        <v>1908.93</v>
      </c>
      <c r="E8422">
        <v>1911.69</v>
      </c>
    </row>
    <row r="8423" spans="1:5">
      <c r="A8423" s="339">
        <v>97993</v>
      </c>
      <c r="B8423" s="340" t="s">
        <v>12929</v>
      </c>
      <c r="C8423" s="339" t="s">
        <v>202</v>
      </c>
      <c r="D8423" s="341">
        <v>2318.41</v>
      </c>
      <c r="E8423">
        <v>2333.16</v>
      </c>
    </row>
    <row r="8424" spans="1:5">
      <c r="A8424" s="339">
        <v>98409</v>
      </c>
      <c r="B8424" s="340" t="s">
        <v>12930</v>
      </c>
      <c r="C8424" s="339" t="s">
        <v>202</v>
      </c>
      <c r="D8424" s="341">
        <v>451.78</v>
      </c>
      <c r="E8424">
        <v>464.05</v>
      </c>
    </row>
    <row r="8425" spans="1:5">
      <c r="A8425" s="339">
        <v>97983</v>
      </c>
      <c r="B8425" s="340" t="s">
        <v>12931</v>
      </c>
      <c r="C8425" s="339" t="s">
        <v>202</v>
      </c>
      <c r="D8425" s="341">
        <v>597.79999999999995</v>
      </c>
      <c r="E8425">
        <v>611.82000000000005</v>
      </c>
    </row>
    <row r="8426" spans="1:5">
      <c r="A8426" s="339">
        <v>97987</v>
      </c>
      <c r="B8426" s="340" t="s">
        <v>12932</v>
      </c>
      <c r="C8426" s="339" t="s">
        <v>202</v>
      </c>
      <c r="D8426" s="341">
        <v>797.24</v>
      </c>
      <c r="E8426">
        <v>813.22</v>
      </c>
    </row>
    <row r="8427" spans="1:5">
      <c r="A8427" s="339">
        <v>97991</v>
      </c>
      <c r="B8427" s="340" t="s">
        <v>12933</v>
      </c>
      <c r="C8427" s="339" t="s">
        <v>202</v>
      </c>
      <c r="D8427" s="341">
        <v>1094.03</v>
      </c>
      <c r="E8427">
        <v>1113.8399999999999</v>
      </c>
    </row>
    <row r="8428" spans="1:5">
      <c r="A8428" s="339">
        <v>99241</v>
      </c>
      <c r="B8428" s="340" t="s">
        <v>12934</v>
      </c>
      <c r="C8428" s="339" t="s">
        <v>202</v>
      </c>
      <c r="D8428" s="341">
        <v>2010.65</v>
      </c>
      <c r="E8428">
        <v>2058.56</v>
      </c>
    </row>
    <row r="8429" spans="1:5">
      <c r="A8429" s="339">
        <v>99247</v>
      </c>
      <c r="B8429" s="340" t="s">
        <v>12935</v>
      </c>
      <c r="C8429" s="339" t="s">
        <v>202</v>
      </c>
      <c r="D8429" s="341">
        <v>2290.54</v>
      </c>
      <c r="E8429">
        <v>2348.6</v>
      </c>
    </row>
    <row r="8430" spans="1:5">
      <c r="A8430" s="339">
        <v>99263</v>
      </c>
      <c r="B8430" s="340" t="s">
        <v>12936</v>
      </c>
      <c r="C8430" s="339" t="s">
        <v>202</v>
      </c>
      <c r="D8430" s="341">
        <v>2570.5300000000002</v>
      </c>
      <c r="E8430">
        <v>2638.69</v>
      </c>
    </row>
    <row r="8431" spans="1:5">
      <c r="A8431" s="339">
        <v>99276</v>
      </c>
      <c r="B8431" s="340" t="s">
        <v>12937</v>
      </c>
      <c r="C8431" s="339" t="s">
        <v>202</v>
      </c>
      <c r="D8431" s="341">
        <v>2850.52</v>
      </c>
      <c r="E8431">
        <v>2928.79</v>
      </c>
    </row>
    <row r="8432" spans="1:5">
      <c r="A8432" s="339">
        <v>99291</v>
      </c>
      <c r="B8432" s="340" t="s">
        <v>12938</v>
      </c>
      <c r="C8432" s="339" t="s">
        <v>202</v>
      </c>
      <c r="D8432" s="341">
        <v>3130.42</v>
      </c>
      <c r="E8432">
        <v>3218.81</v>
      </c>
    </row>
    <row r="8433" spans="1:5">
      <c r="A8433" s="339">
        <v>99297</v>
      </c>
      <c r="B8433" s="340" t="s">
        <v>12939</v>
      </c>
      <c r="C8433" s="339" t="s">
        <v>202</v>
      </c>
      <c r="D8433" s="341">
        <v>3435.51</v>
      </c>
      <c r="E8433">
        <v>3531.85</v>
      </c>
    </row>
    <row r="8434" spans="1:5">
      <c r="A8434" s="339">
        <v>99254</v>
      </c>
      <c r="B8434" s="340" t="s">
        <v>12940</v>
      </c>
      <c r="C8434" s="339" t="s">
        <v>202</v>
      </c>
      <c r="D8434" s="341">
        <v>1450.76</v>
      </c>
      <c r="E8434">
        <v>1478.41</v>
      </c>
    </row>
    <row r="8435" spans="1:5">
      <c r="A8435" s="339">
        <v>99261</v>
      </c>
      <c r="B8435" s="340" t="s">
        <v>12941</v>
      </c>
      <c r="C8435" s="339" t="s">
        <v>202</v>
      </c>
      <c r="D8435" s="341">
        <v>1730.67</v>
      </c>
      <c r="E8435">
        <v>1768.46</v>
      </c>
    </row>
    <row r="8436" spans="1:5">
      <c r="A8436" s="339">
        <v>99266</v>
      </c>
      <c r="B8436" s="340" t="s">
        <v>12942</v>
      </c>
      <c r="C8436" s="339" t="s">
        <v>202</v>
      </c>
      <c r="D8436" s="341">
        <v>2010.65</v>
      </c>
      <c r="E8436">
        <v>2058.56</v>
      </c>
    </row>
    <row r="8437" spans="1:5">
      <c r="A8437" s="339">
        <v>99269</v>
      </c>
      <c r="B8437" s="340" t="s">
        <v>12943</v>
      </c>
      <c r="C8437" s="339" t="s">
        <v>202</v>
      </c>
      <c r="D8437" s="341">
        <v>2290.54</v>
      </c>
      <c r="E8437">
        <v>2348.6</v>
      </c>
    </row>
    <row r="8438" spans="1:5">
      <c r="A8438" s="339">
        <v>99277</v>
      </c>
      <c r="B8438" s="340" t="s">
        <v>12944</v>
      </c>
      <c r="C8438" s="339" t="s">
        <v>202</v>
      </c>
      <c r="D8438" s="341">
        <v>2570.5300000000002</v>
      </c>
      <c r="E8438">
        <v>2638.69</v>
      </c>
    </row>
    <row r="8439" spans="1:5">
      <c r="A8439" s="339">
        <v>99281</v>
      </c>
      <c r="B8439" s="340" t="s">
        <v>12945</v>
      </c>
      <c r="C8439" s="339" t="s">
        <v>202</v>
      </c>
      <c r="D8439" s="341">
        <v>2850.52</v>
      </c>
      <c r="E8439">
        <v>2928.79</v>
      </c>
    </row>
    <row r="8440" spans="1:5">
      <c r="A8440" s="339">
        <v>99289</v>
      </c>
      <c r="B8440" s="340" t="s">
        <v>12946</v>
      </c>
      <c r="C8440" s="339" t="s">
        <v>202</v>
      </c>
      <c r="D8440" s="341">
        <v>3130.42</v>
      </c>
      <c r="E8440">
        <v>3218.81</v>
      </c>
    </row>
    <row r="8441" spans="1:5">
      <c r="A8441" s="339">
        <v>99282</v>
      </c>
      <c r="B8441" s="340" t="s">
        <v>12947</v>
      </c>
      <c r="C8441" s="339" t="s">
        <v>202</v>
      </c>
      <c r="D8441" s="341">
        <v>3160.85</v>
      </c>
      <c r="E8441">
        <v>3246.59</v>
      </c>
    </row>
    <row r="8442" spans="1:5">
      <c r="A8442" s="339">
        <v>99296</v>
      </c>
      <c r="B8442" s="340" t="s">
        <v>12948</v>
      </c>
      <c r="C8442" s="339" t="s">
        <v>202</v>
      </c>
      <c r="D8442" s="341">
        <v>3440.76</v>
      </c>
      <c r="E8442">
        <v>3536.64</v>
      </c>
    </row>
    <row r="8443" spans="1:5">
      <c r="A8443" s="339">
        <v>99299</v>
      </c>
      <c r="B8443" s="340" t="s">
        <v>12949</v>
      </c>
      <c r="C8443" s="339" t="s">
        <v>202</v>
      </c>
      <c r="D8443" s="341">
        <v>3720.6</v>
      </c>
      <c r="E8443">
        <v>3826.62</v>
      </c>
    </row>
    <row r="8444" spans="1:5">
      <c r="A8444" s="339">
        <v>99302</v>
      </c>
      <c r="B8444" s="340" t="s">
        <v>12950</v>
      </c>
      <c r="C8444" s="339" t="s">
        <v>202</v>
      </c>
      <c r="D8444" s="341">
        <v>4005.75</v>
      </c>
      <c r="E8444">
        <v>4121.4399999999996</v>
      </c>
    </row>
    <row r="8445" spans="1:5">
      <c r="A8445" s="339">
        <v>99307</v>
      </c>
      <c r="B8445" s="340" t="s">
        <v>12951</v>
      </c>
      <c r="C8445" s="339" t="s">
        <v>202</v>
      </c>
      <c r="D8445" s="341">
        <v>2595.71</v>
      </c>
      <c r="E8445">
        <v>2661.67</v>
      </c>
    </row>
    <row r="8446" spans="1:5">
      <c r="A8446" s="339">
        <v>99317</v>
      </c>
      <c r="B8446" s="340" t="s">
        <v>12952</v>
      </c>
      <c r="C8446" s="339" t="s">
        <v>202</v>
      </c>
      <c r="D8446" s="341">
        <v>2875.62</v>
      </c>
      <c r="E8446">
        <v>2951.72</v>
      </c>
    </row>
    <row r="8447" spans="1:5">
      <c r="A8447" s="339">
        <v>99321</v>
      </c>
      <c r="B8447" s="340" t="s">
        <v>12953</v>
      </c>
      <c r="C8447" s="339" t="s">
        <v>202</v>
      </c>
      <c r="D8447" s="341">
        <v>3155.61</v>
      </c>
      <c r="E8447">
        <v>3241.8</v>
      </c>
    </row>
    <row r="8448" spans="1:5">
      <c r="A8448" s="339">
        <v>99323</v>
      </c>
      <c r="B8448" s="340" t="s">
        <v>12954</v>
      </c>
      <c r="C8448" s="339" t="s">
        <v>202</v>
      </c>
      <c r="D8448" s="341">
        <v>3435.51</v>
      </c>
      <c r="E8448">
        <v>3531.85</v>
      </c>
    </row>
    <row r="8449" spans="1:5">
      <c r="A8449" s="339">
        <v>99325</v>
      </c>
      <c r="B8449" s="340" t="s">
        <v>12955</v>
      </c>
      <c r="C8449" s="339" t="s">
        <v>202</v>
      </c>
      <c r="D8449" s="341">
        <v>3720.6</v>
      </c>
      <c r="E8449">
        <v>3826.62</v>
      </c>
    </row>
    <row r="8450" spans="1:5">
      <c r="A8450" s="339">
        <v>99311</v>
      </c>
      <c r="B8450" s="340" t="s">
        <v>12956</v>
      </c>
      <c r="C8450" s="339" t="s">
        <v>202</v>
      </c>
      <c r="D8450" s="341">
        <v>4290.9799999999996</v>
      </c>
      <c r="E8450">
        <v>4416.34</v>
      </c>
    </row>
    <row r="8451" spans="1:5">
      <c r="A8451" s="339">
        <v>99314</v>
      </c>
      <c r="B8451" s="340" t="s">
        <v>12957</v>
      </c>
      <c r="C8451" s="339" t="s">
        <v>202</v>
      </c>
      <c r="D8451" s="341">
        <v>4576.1400000000003</v>
      </c>
      <c r="E8451">
        <v>4711.17</v>
      </c>
    </row>
    <row r="8452" spans="1:5">
      <c r="A8452" s="339">
        <v>99304</v>
      </c>
      <c r="B8452" s="340" t="s">
        <v>12958</v>
      </c>
      <c r="C8452" s="339" t="s">
        <v>202</v>
      </c>
      <c r="D8452" s="341">
        <v>3725.84</v>
      </c>
      <c r="E8452">
        <v>3831.41</v>
      </c>
    </row>
    <row r="8453" spans="1:5">
      <c r="A8453" s="339">
        <v>99306</v>
      </c>
      <c r="B8453" s="340" t="s">
        <v>12959</v>
      </c>
      <c r="C8453" s="339" t="s">
        <v>202</v>
      </c>
      <c r="D8453" s="341">
        <v>4005.75</v>
      </c>
      <c r="E8453">
        <v>4121.4399999999996</v>
      </c>
    </row>
    <row r="8454" spans="1:5">
      <c r="A8454" s="339">
        <v>99309</v>
      </c>
      <c r="B8454" s="340" t="s">
        <v>12960</v>
      </c>
      <c r="C8454" s="339" t="s">
        <v>202</v>
      </c>
      <c r="D8454" s="341">
        <v>4290.9799999999996</v>
      </c>
      <c r="E8454">
        <v>4416.34</v>
      </c>
    </row>
    <row r="8455" spans="1:5">
      <c r="A8455" s="339">
        <v>99327</v>
      </c>
      <c r="B8455" s="340" t="s">
        <v>12961</v>
      </c>
      <c r="C8455" s="339" t="s">
        <v>202</v>
      </c>
      <c r="D8455" s="341">
        <v>4810.03</v>
      </c>
      <c r="E8455">
        <v>4959.16</v>
      </c>
    </row>
    <row r="8456" spans="1:5">
      <c r="A8456" s="339">
        <v>98009</v>
      </c>
      <c r="B8456" s="340" t="s">
        <v>12962</v>
      </c>
      <c r="C8456" s="339" t="s">
        <v>202</v>
      </c>
      <c r="D8456" s="341">
        <v>2089.7399999999998</v>
      </c>
      <c r="E8456">
        <v>2130.92</v>
      </c>
    </row>
    <row r="8457" spans="1:5">
      <c r="A8457" s="339">
        <v>98011</v>
      </c>
      <c r="B8457" s="340" t="s">
        <v>12963</v>
      </c>
      <c r="C8457" s="339" t="s">
        <v>202</v>
      </c>
      <c r="D8457" s="341">
        <v>2381.25</v>
      </c>
      <c r="E8457">
        <v>2431.59</v>
      </c>
    </row>
    <row r="8458" spans="1:5">
      <c r="A8458" s="339">
        <v>98013</v>
      </c>
      <c r="B8458" s="340" t="s">
        <v>12964</v>
      </c>
      <c r="C8458" s="339" t="s">
        <v>202</v>
      </c>
      <c r="D8458" s="341">
        <v>2672.88</v>
      </c>
      <c r="E8458">
        <v>2732.33</v>
      </c>
    </row>
    <row r="8459" spans="1:5">
      <c r="A8459" s="339">
        <v>98015</v>
      </c>
      <c r="B8459" s="340" t="s">
        <v>12965</v>
      </c>
      <c r="C8459" s="339" t="s">
        <v>202</v>
      </c>
      <c r="D8459" s="341">
        <v>2964.51</v>
      </c>
      <c r="E8459">
        <v>3033.07</v>
      </c>
    </row>
    <row r="8460" spans="1:5">
      <c r="A8460" s="339">
        <v>98017</v>
      </c>
      <c r="B8460" s="340" t="s">
        <v>12966</v>
      </c>
      <c r="C8460" s="339" t="s">
        <v>202</v>
      </c>
      <c r="D8460" s="341">
        <v>3256.04</v>
      </c>
      <c r="E8460">
        <v>3333.73</v>
      </c>
    </row>
    <row r="8461" spans="1:5">
      <c r="A8461" s="339">
        <v>98019</v>
      </c>
      <c r="B8461" s="340" t="s">
        <v>12967</v>
      </c>
      <c r="C8461" s="339" t="s">
        <v>202</v>
      </c>
      <c r="D8461" s="341">
        <v>3576.25</v>
      </c>
      <c r="E8461">
        <v>3660.6</v>
      </c>
    </row>
    <row r="8462" spans="1:5">
      <c r="A8462" s="339">
        <v>97995</v>
      </c>
      <c r="B8462" s="340" t="s">
        <v>12968</v>
      </c>
      <c r="C8462" s="339" t="s">
        <v>202</v>
      </c>
      <c r="D8462" s="341">
        <v>1506.59</v>
      </c>
      <c r="E8462">
        <v>1529.49</v>
      </c>
    </row>
    <row r="8463" spans="1:5">
      <c r="A8463" s="339">
        <v>97997</v>
      </c>
      <c r="B8463" s="340" t="s">
        <v>12969</v>
      </c>
      <c r="C8463" s="339" t="s">
        <v>202</v>
      </c>
      <c r="D8463" s="341">
        <v>1798.12</v>
      </c>
      <c r="E8463">
        <v>1830.17</v>
      </c>
    </row>
    <row r="8464" spans="1:5">
      <c r="A8464" s="339">
        <v>97999</v>
      </c>
      <c r="B8464" s="340" t="s">
        <v>12970</v>
      </c>
      <c r="C8464" s="339" t="s">
        <v>202</v>
      </c>
      <c r="D8464" s="341">
        <v>2089.7399999999998</v>
      </c>
      <c r="E8464">
        <v>2130.92</v>
      </c>
    </row>
    <row r="8465" spans="1:5">
      <c r="A8465" s="339">
        <v>98001</v>
      </c>
      <c r="B8465" s="340" t="s">
        <v>12971</v>
      </c>
      <c r="C8465" s="339" t="s">
        <v>202</v>
      </c>
      <c r="D8465" s="341">
        <v>2381.25</v>
      </c>
      <c r="E8465">
        <v>2431.59</v>
      </c>
    </row>
    <row r="8466" spans="1:5">
      <c r="A8466" s="339">
        <v>98003</v>
      </c>
      <c r="B8466" s="340" t="s">
        <v>12972</v>
      </c>
      <c r="C8466" s="339" t="s">
        <v>202</v>
      </c>
      <c r="D8466" s="341">
        <v>2672.88</v>
      </c>
      <c r="E8466">
        <v>2732.33</v>
      </c>
    </row>
    <row r="8467" spans="1:5">
      <c r="A8467" s="339">
        <v>98005</v>
      </c>
      <c r="B8467" s="340" t="s">
        <v>12973</v>
      </c>
      <c r="C8467" s="339" t="s">
        <v>202</v>
      </c>
      <c r="D8467" s="341">
        <v>2964.51</v>
      </c>
      <c r="E8467">
        <v>3033.07</v>
      </c>
    </row>
    <row r="8468" spans="1:5">
      <c r="A8468" s="339">
        <v>98007</v>
      </c>
      <c r="B8468" s="340" t="s">
        <v>12974</v>
      </c>
      <c r="C8468" s="339" t="s">
        <v>202</v>
      </c>
      <c r="D8468" s="341">
        <v>3256.04</v>
      </c>
      <c r="E8468">
        <v>3333.73</v>
      </c>
    </row>
    <row r="8469" spans="1:5">
      <c r="A8469" s="339">
        <v>98031</v>
      </c>
      <c r="B8469" s="340" t="s">
        <v>12975</v>
      </c>
      <c r="C8469" s="339" t="s">
        <v>202</v>
      </c>
      <c r="D8469" s="341">
        <v>3290.69</v>
      </c>
      <c r="E8469">
        <v>3365.38</v>
      </c>
    </row>
    <row r="8470" spans="1:5">
      <c r="A8470" s="339">
        <v>98033</v>
      </c>
      <c r="B8470" s="340" t="s">
        <v>12976</v>
      </c>
      <c r="C8470" s="339" t="s">
        <v>202</v>
      </c>
      <c r="D8470" s="341">
        <v>3582.23</v>
      </c>
      <c r="E8470">
        <v>3666.06</v>
      </c>
    </row>
    <row r="8471" spans="1:5">
      <c r="A8471" s="339">
        <v>98035</v>
      </c>
      <c r="B8471" s="340" t="s">
        <v>12977</v>
      </c>
      <c r="C8471" s="339" t="s">
        <v>202</v>
      </c>
      <c r="D8471" s="341">
        <v>3873.7</v>
      </c>
      <c r="E8471">
        <v>3966.69</v>
      </c>
    </row>
    <row r="8472" spans="1:5">
      <c r="A8472" s="339">
        <v>98037</v>
      </c>
      <c r="B8472" s="340" t="s">
        <v>12978</v>
      </c>
      <c r="C8472" s="339" t="s">
        <v>202</v>
      </c>
      <c r="D8472" s="341">
        <v>4171.2</v>
      </c>
      <c r="E8472">
        <v>4272.82</v>
      </c>
    </row>
    <row r="8473" spans="1:5">
      <c r="A8473" s="339">
        <v>98021</v>
      </c>
      <c r="B8473" s="340" t="s">
        <v>12979</v>
      </c>
      <c r="C8473" s="339" t="s">
        <v>202</v>
      </c>
      <c r="D8473" s="341">
        <v>2701.56</v>
      </c>
      <c r="E8473">
        <v>2758.51</v>
      </c>
    </row>
    <row r="8474" spans="1:5">
      <c r="A8474" s="339">
        <v>98023</v>
      </c>
      <c r="B8474" s="340" t="s">
        <v>12980</v>
      </c>
      <c r="C8474" s="339" t="s">
        <v>202</v>
      </c>
      <c r="D8474" s="341">
        <v>2993.1</v>
      </c>
      <c r="E8474">
        <v>3059.19</v>
      </c>
    </row>
    <row r="8475" spans="1:5">
      <c r="A8475" s="339">
        <v>98025</v>
      </c>
      <c r="B8475" s="340" t="s">
        <v>12981</v>
      </c>
      <c r="C8475" s="339" t="s">
        <v>202</v>
      </c>
      <c r="D8475" s="341">
        <v>3284.72</v>
      </c>
      <c r="E8475">
        <v>3359.92</v>
      </c>
    </row>
    <row r="8476" spans="1:5">
      <c r="A8476" s="339">
        <v>98027</v>
      </c>
      <c r="B8476" s="340" t="s">
        <v>12982</v>
      </c>
      <c r="C8476" s="339" t="s">
        <v>202</v>
      </c>
      <c r="D8476" s="341">
        <v>3576.25</v>
      </c>
      <c r="E8476">
        <v>3660.6</v>
      </c>
    </row>
    <row r="8477" spans="1:5">
      <c r="A8477" s="339">
        <v>98029</v>
      </c>
      <c r="B8477" s="340" t="s">
        <v>12983</v>
      </c>
      <c r="C8477" s="339" t="s">
        <v>202</v>
      </c>
      <c r="D8477" s="341">
        <v>3873.7</v>
      </c>
      <c r="E8477">
        <v>3966.69</v>
      </c>
    </row>
    <row r="8478" spans="1:5">
      <c r="A8478" s="339">
        <v>98045</v>
      </c>
      <c r="B8478" s="340" t="s">
        <v>12984</v>
      </c>
      <c r="C8478" s="339" t="s">
        <v>202</v>
      </c>
      <c r="D8478" s="341">
        <v>4468.8100000000004</v>
      </c>
      <c r="E8478">
        <v>4579.0200000000004</v>
      </c>
    </row>
    <row r="8479" spans="1:5">
      <c r="A8479" s="339">
        <v>98047</v>
      </c>
      <c r="B8479" s="340" t="s">
        <v>12985</v>
      </c>
      <c r="C8479" s="339" t="s">
        <v>202</v>
      </c>
      <c r="D8479" s="341">
        <v>4766.32</v>
      </c>
      <c r="E8479">
        <v>4885.16</v>
      </c>
    </row>
    <row r="8480" spans="1:5">
      <c r="A8480" s="339">
        <v>98039</v>
      </c>
      <c r="B8480" s="340" t="s">
        <v>12986</v>
      </c>
      <c r="C8480" s="339" t="s">
        <v>202</v>
      </c>
      <c r="D8480" s="341">
        <v>3879.67</v>
      </c>
      <c r="E8480">
        <v>3972.15</v>
      </c>
    </row>
    <row r="8481" spans="1:5">
      <c r="A8481" s="339">
        <v>98041</v>
      </c>
      <c r="B8481" s="340" t="s">
        <v>12987</v>
      </c>
      <c r="C8481" s="339" t="s">
        <v>202</v>
      </c>
      <c r="D8481" s="341">
        <v>4171.2</v>
      </c>
      <c r="E8481">
        <v>4272.82</v>
      </c>
    </row>
    <row r="8482" spans="1:5">
      <c r="A8482" s="339">
        <v>98043</v>
      </c>
      <c r="B8482" s="340" t="s">
        <v>12988</v>
      </c>
      <c r="C8482" s="339" t="s">
        <v>202</v>
      </c>
      <c r="D8482" s="341">
        <v>4468.8100000000004</v>
      </c>
      <c r="E8482">
        <v>4579.0200000000004</v>
      </c>
    </row>
    <row r="8483" spans="1:5">
      <c r="A8483" s="339">
        <v>98049</v>
      </c>
      <c r="B8483" s="340" t="s">
        <v>12989</v>
      </c>
      <c r="C8483" s="339" t="s">
        <v>202</v>
      </c>
      <c r="D8483" s="341">
        <v>5005.4399999999996</v>
      </c>
      <c r="E8483">
        <v>5137.9399999999996</v>
      </c>
    </row>
    <row r="8484" spans="1:5">
      <c r="A8484" s="339">
        <v>101809</v>
      </c>
      <c r="B8484" s="340" t="s">
        <v>12990</v>
      </c>
      <c r="C8484" s="339" t="s">
        <v>63</v>
      </c>
      <c r="D8484" s="341">
        <v>3693.63</v>
      </c>
      <c r="E8484">
        <v>3040.32</v>
      </c>
    </row>
    <row r="8485" spans="1:5">
      <c r="A8485" s="339">
        <v>99280</v>
      </c>
      <c r="B8485" s="340" t="s">
        <v>12991</v>
      </c>
      <c r="C8485" s="339" t="s">
        <v>63</v>
      </c>
      <c r="D8485" s="341">
        <v>2418.06</v>
      </c>
      <c r="E8485">
        <v>2193.42</v>
      </c>
    </row>
    <row r="8486" spans="1:5">
      <c r="A8486" s="339">
        <v>99292</v>
      </c>
      <c r="B8486" s="340" t="s">
        <v>12992</v>
      </c>
      <c r="C8486" s="339" t="s">
        <v>63</v>
      </c>
      <c r="D8486" s="341">
        <v>2993.1</v>
      </c>
      <c r="E8486">
        <v>2698.56</v>
      </c>
    </row>
    <row r="8487" spans="1:5">
      <c r="A8487" s="339">
        <v>99242</v>
      </c>
      <c r="B8487" s="340" t="s">
        <v>12993</v>
      </c>
      <c r="C8487" s="339" t="s">
        <v>63</v>
      </c>
      <c r="D8487" s="341">
        <v>3575.97</v>
      </c>
      <c r="E8487">
        <v>3198.43</v>
      </c>
    </row>
    <row r="8488" spans="1:5">
      <c r="A8488" s="339">
        <v>99248</v>
      </c>
      <c r="B8488" s="340" t="s">
        <v>12994</v>
      </c>
      <c r="C8488" s="339" t="s">
        <v>63</v>
      </c>
      <c r="D8488" s="341">
        <v>4605.63</v>
      </c>
      <c r="E8488">
        <v>4074.34</v>
      </c>
    </row>
    <row r="8489" spans="1:5">
      <c r="A8489" s="339">
        <v>99275</v>
      </c>
      <c r="B8489" s="340" t="s">
        <v>12995</v>
      </c>
      <c r="C8489" s="339" t="s">
        <v>63</v>
      </c>
      <c r="D8489" s="341">
        <v>1184.01</v>
      </c>
      <c r="E8489">
        <v>1095.3699999999999</v>
      </c>
    </row>
    <row r="8490" spans="1:5">
      <c r="A8490" s="339">
        <v>99285</v>
      </c>
      <c r="B8490" s="340" t="s">
        <v>12996</v>
      </c>
      <c r="C8490" s="339" t="s">
        <v>63</v>
      </c>
      <c r="D8490" s="341">
        <v>1520.32</v>
      </c>
      <c r="E8490">
        <v>1464.7</v>
      </c>
    </row>
    <row r="8491" spans="1:5">
      <c r="A8491" s="339">
        <v>102457</v>
      </c>
      <c r="B8491" s="340" t="s">
        <v>12997</v>
      </c>
      <c r="C8491" s="339" t="s">
        <v>63</v>
      </c>
      <c r="D8491" s="341">
        <v>1930.88</v>
      </c>
      <c r="E8491">
        <v>1828.54</v>
      </c>
    </row>
    <row r="8492" spans="1:5">
      <c r="A8492" s="339">
        <v>102142</v>
      </c>
      <c r="B8492" s="340" t="s">
        <v>12998</v>
      </c>
      <c r="C8492" s="339" t="s">
        <v>63</v>
      </c>
      <c r="D8492" s="341">
        <v>3187.6</v>
      </c>
      <c r="E8492">
        <v>2875.46</v>
      </c>
    </row>
    <row r="8493" spans="1:5">
      <c r="A8493" s="339">
        <v>97980</v>
      </c>
      <c r="B8493" s="340" t="s">
        <v>12999</v>
      </c>
      <c r="C8493" s="339" t="s">
        <v>63</v>
      </c>
      <c r="D8493" s="341">
        <v>2502.88</v>
      </c>
      <c r="E8493">
        <v>2271.02</v>
      </c>
    </row>
    <row r="8494" spans="1:5">
      <c r="A8494" s="339">
        <v>98405</v>
      </c>
      <c r="B8494" s="340" t="s">
        <v>13000</v>
      </c>
      <c r="C8494" s="339" t="s">
        <v>63</v>
      </c>
      <c r="D8494" s="341">
        <v>3089.81</v>
      </c>
      <c r="E8494">
        <v>2787.04</v>
      </c>
    </row>
    <row r="8495" spans="1:5">
      <c r="A8495" s="339">
        <v>97988</v>
      </c>
      <c r="B8495" s="340" t="s">
        <v>13001</v>
      </c>
      <c r="C8495" s="339" t="s">
        <v>63</v>
      </c>
      <c r="D8495" s="341">
        <v>3683.52</v>
      </c>
      <c r="E8495">
        <v>3296.83</v>
      </c>
    </row>
    <row r="8496" spans="1:5">
      <c r="A8496" s="339">
        <v>97992</v>
      </c>
      <c r="B8496" s="340" t="s">
        <v>13002</v>
      </c>
      <c r="C8496" s="339" t="s">
        <v>63</v>
      </c>
      <c r="D8496" s="341">
        <v>4735.43</v>
      </c>
      <c r="E8496">
        <v>4193.09</v>
      </c>
    </row>
    <row r="8497" spans="1:5">
      <c r="A8497" s="339">
        <v>97978</v>
      </c>
      <c r="B8497" s="340" t="s">
        <v>13003</v>
      </c>
      <c r="C8497" s="339" t="s">
        <v>63</v>
      </c>
      <c r="D8497" s="341">
        <v>1193.45</v>
      </c>
      <c r="E8497">
        <v>1104.01</v>
      </c>
    </row>
    <row r="8498" spans="1:5">
      <c r="A8498" s="339">
        <v>98410</v>
      </c>
      <c r="B8498" s="340" t="s">
        <v>13004</v>
      </c>
      <c r="C8498" s="339" t="s">
        <v>63</v>
      </c>
      <c r="D8498" s="341">
        <v>1526.29</v>
      </c>
      <c r="E8498">
        <v>1389.23</v>
      </c>
    </row>
    <row r="8499" spans="1:5">
      <c r="A8499" s="339">
        <v>102139</v>
      </c>
      <c r="B8499" s="340" t="s">
        <v>13005</v>
      </c>
      <c r="C8499" s="339" t="s">
        <v>63</v>
      </c>
      <c r="D8499" s="341">
        <v>2097.39</v>
      </c>
      <c r="E8499">
        <v>1899.2</v>
      </c>
    </row>
    <row r="8500" spans="1:5">
      <c r="A8500" s="339">
        <v>102141</v>
      </c>
      <c r="B8500" s="340" t="s">
        <v>13006</v>
      </c>
      <c r="C8500" s="339" t="s">
        <v>63</v>
      </c>
      <c r="D8500" s="341">
        <v>3230.27</v>
      </c>
      <c r="E8500">
        <v>2914.49</v>
      </c>
    </row>
    <row r="8501" spans="1:5">
      <c r="A8501" s="339">
        <v>99290</v>
      </c>
      <c r="B8501" s="340" t="s">
        <v>13007</v>
      </c>
      <c r="C8501" s="339" t="s">
        <v>63</v>
      </c>
      <c r="D8501" s="341">
        <v>4955.63</v>
      </c>
      <c r="E8501">
        <v>4355.53</v>
      </c>
    </row>
    <row r="8502" spans="1:5">
      <c r="A8502" s="339">
        <v>99244</v>
      </c>
      <c r="B8502" s="340" t="s">
        <v>13008</v>
      </c>
      <c r="C8502" s="339" t="s">
        <v>63</v>
      </c>
      <c r="D8502" s="341">
        <v>6047.34</v>
      </c>
      <c r="E8502">
        <v>5308.75</v>
      </c>
    </row>
    <row r="8503" spans="1:5">
      <c r="A8503" s="339">
        <v>99256</v>
      </c>
      <c r="B8503" s="340" t="s">
        <v>13009</v>
      </c>
      <c r="C8503" s="339" t="s">
        <v>63</v>
      </c>
      <c r="D8503" s="341">
        <v>7109.95</v>
      </c>
      <c r="E8503">
        <v>6232.05</v>
      </c>
    </row>
    <row r="8504" spans="1:5">
      <c r="A8504" s="339">
        <v>99271</v>
      </c>
      <c r="B8504" s="340" t="s">
        <v>13010</v>
      </c>
      <c r="C8504" s="339" t="s">
        <v>63</v>
      </c>
      <c r="D8504" s="341">
        <v>8172.5</v>
      </c>
      <c r="E8504">
        <v>7155.29</v>
      </c>
    </row>
    <row r="8505" spans="1:5">
      <c r="A8505" s="339">
        <v>99284</v>
      </c>
      <c r="B8505" s="340" t="s">
        <v>13011</v>
      </c>
      <c r="C8505" s="339" t="s">
        <v>63</v>
      </c>
      <c r="D8505" s="341">
        <v>9235.18</v>
      </c>
      <c r="E8505">
        <v>8078.69</v>
      </c>
    </row>
    <row r="8506" spans="1:5">
      <c r="A8506" s="339">
        <v>99294</v>
      </c>
      <c r="B8506" s="340" t="s">
        <v>13012</v>
      </c>
      <c r="C8506" s="339" t="s">
        <v>63</v>
      </c>
      <c r="D8506" s="341">
        <v>10297.75</v>
      </c>
      <c r="E8506">
        <v>9001.93</v>
      </c>
    </row>
    <row r="8507" spans="1:5">
      <c r="A8507" s="339">
        <v>99252</v>
      </c>
      <c r="B8507" s="340" t="s">
        <v>13013</v>
      </c>
      <c r="C8507" s="339" t="s">
        <v>63</v>
      </c>
      <c r="D8507" s="341">
        <v>3147.04</v>
      </c>
      <c r="E8507">
        <v>2800.22</v>
      </c>
    </row>
    <row r="8508" spans="1:5">
      <c r="A8508" s="339">
        <v>99259</v>
      </c>
      <c r="B8508" s="340" t="s">
        <v>13014</v>
      </c>
      <c r="C8508" s="339" t="s">
        <v>63</v>
      </c>
      <c r="D8508" s="341">
        <v>3984.41</v>
      </c>
      <c r="E8508">
        <v>3537.49</v>
      </c>
    </row>
    <row r="8509" spans="1:5">
      <c r="A8509" s="339">
        <v>99265</v>
      </c>
      <c r="B8509" s="340" t="s">
        <v>13015</v>
      </c>
      <c r="C8509" s="339" t="s">
        <v>63</v>
      </c>
      <c r="D8509" s="341">
        <v>4821.71</v>
      </c>
      <c r="E8509">
        <v>4274.6899999999996</v>
      </c>
    </row>
    <row r="8510" spans="1:5">
      <c r="A8510" s="339">
        <v>99267</v>
      </c>
      <c r="B8510" s="340" t="s">
        <v>13016</v>
      </c>
      <c r="C8510" s="339" t="s">
        <v>63</v>
      </c>
      <c r="D8510" s="341">
        <v>5659.08</v>
      </c>
      <c r="E8510">
        <v>5011.96</v>
      </c>
    </row>
    <row r="8511" spans="1:5">
      <c r="A8511" s="339">
        <v>99274</v>
      </c>
      <c r="B8511" s="340" t="s">
        <v>13017</v>
      </c>
      <c r="C8511" s="339" t="s">
        <v>63</v>
      </c>
      <c r="D8511" s="341">
        <v>6533.16</v>
      </c>
      <c r="E8511">
        <v>5786.92</v>
      </c>
    </row>
    <row r="8512" spans="1:5">
      <c r="A8512" s="339">
        <v>99279</v>
      </c>
      <c r="B8512" s="340" t="s">
        <v>13018</v>
      </c>
      <c r="C8512" s="339" t="s">
        <v>63</v>
      </c>
      <c r="D8512" s="341">
        <v>7375.09</v>
      </c>
      <c r="E8512">
        <v>6528.92</v>
      </c>
    </row>
    <row r="8513" spans="1:5">
      <c r="A8513" s="339">
        <v>99286</v>
      </c>
      <c r="B8513" s="340" t="s">
        <v>13019</v>
      </c>
      <c r="C8513" s="339" t="s">
        <v>63</v>
      </c>
      <c r="D8513" s="341">
        <v>8217.17</v>
      </c>
      <c r="E8513">
        <v>7270.98</v>
      </c>
    </row>
    <row r="8514" spans="1:5">
      <c r="A8514" s="339">
        <v>99326</v>
      </c>
      <c r="B8514" s="340" t="s">
        <v>13020</v>
      </c>
      <c r="C8514" s="339" t="s">
        <v>63</v>
      </c>
      <c r="D8514" s="341">
        <v>10177.459999999999</v>
      </c>
      <c r="E8514">
        <v>8818.64</v>
      </c>
    </row>
    <row r="8515" spans="1:5">
      <c r="A8515" s="339">
        <v>99287</v>
      </c>
      <c r="B8515" s="340" t="s">
        <v>13021</v>
      </c>
      <c r="C8515" s="339" t="s">
        <v>63</v>
      </c>
      <c r="D8515" s="341">
        <v>11719.6</v>
      </c>
      <c r="E8515">
        <v>10136.280000000001</v>
      </c>
    </row>
    <row r="8516" spans="1:5">
      <c r="A8516" s="339">
        <v>99298</v>
      </c>
      <c r="B8516" s="340" t="s">
        <v>13022</v>
      </c>
      <c r="C8516" s="339" t="s">
        <v>63</v>
      </c>
      <c r="D8516" s="341">
        <v>13261.74</v>
      </c>
      <c r="E8516">
        <v>11453.91</v>
      </c>
    </row>
    <row r="8517" spans="1:5">
      <c r="A8517" s="339">
        <v>99300</v>
      </c>
      <c r="B8517" s="340" t="s">
        <v>13023</v>
      </c>
      <c r="C8517" s="339" t="s">
        <v>63</v>
      </c>
      <c r="D8517" s="341">
        <v>14803.93</v>
      </c>
      <c r="E8517">
        <v>12771.56</v>
      </c>
    </row>
    <row r="8518" spans="1:5">
      <c r="A8518" s="339">
        <v>99301</v>
      </c>
      <c r="B8518" s="340" t="s">
        <v>13024</v>
      </c>
      <c r="C8518" s="339" t="s">
        <v>63</v>
      </c>
      <c r="D8518" s="341">
        <v>7318.73</v>
      </c>
      <c r="E8518">
        <v>6399.48</v>
      </c>
    </row>
    <row r="8519" spans="1:5">
      <c r="A8519" s="339">
        <v>99312</v>
      </c>
      <c r="B8519" s="340" t="s">
        <v>13025</v>
      </c>
      <c r="C8519" s="339" t="s">
        <v>63</v>
      </c>
      <c r="D8519" s="341">
        <v>8587.5499999999993</v>
      </c>
      <c r="E8519">
        <v>7490.86</v>
      </c>
    </row>
    <row r="8520" spans="1:5">
      <c r="A8520" s="339">
        <v>99320</v>
      </c>
      <c r="B8520" s="340" t="s">
        <v>13026</v>
      </c>
      <c r="C8520" s="339" t="s">
        <v>63</v>
      </c>
      <c r="D8520" s="341">
        <v>9920.8700000000008</v>
      </c>
      <c r="E8520">
        <v>8648.4</v>
      </c>
    </row>
    <row r="8521" spans="1:5">
      <c r="A8521" s="339">
        <v>99322</v>
      </c>
      <c r="B8521" s="340" t="s">
        <v>13027</v>
      </c>
      <c r="C8521" s="339" t="s">
        <v>63</v>
      </c>
      <c r="D8521" s="341">
        <v>11197.87</v>
      </c>
      <c r="E8521">
        <v>9748.1</v>
      </c>
    </row>
    <row r="8522" spans="1:5">
      <c r="A8522" s="339">
        <v>99324</v>
      </c>
      <c r="B8522" s="340" t="s">
        <v>13028</v>
      </c>
      <c r="C8522" s="339" t="s">
        <v>63</v>
      </c>
      <c r="D8522" s="341">
        <v>12474.93</v>
      </c>
      <c r="E8522">
        <v>10847.86</v>
      </c>
    </row>
    <row r="8523" spans="1:5">
      <c r="A8523" s="339">
        <v>99310</v>
      </c>
      <c r="B8523" s="340" t="s">
        <v>13029</v>
      </c>
      <c r="C8523" s="339" t="s">
        <v>63</v>
      </c>
      <c r="D8523" s="341">
        <v>17383.14</v>
      </c>
      <c r="E8523">
        <v>14943.66</v>
      </c>
    </row>
    <row r="8524" spans="1:5">
      <c r="A8524" s="339">
        <v>99313</v>
      </c>
      <c r="B8524" s="340" t="s">
        <v>13030</v>
      </c>
      <c r="C8524" s="339" t="s">
        <v>63</v>
      </c>
      <c r="D8524" s="341">
        <v>19392.310000000001</v>
      </c>
      <c r="E8524">
        <v>16645.64</v>
      </c>
    </row>
    <row r="8525" spans="1:5">
      <c r="A8525" s="339">
        <v>99303</v>
      </c>
      <c r="B8525" s="340" t="s">
        <v>13031</v>
      </c>
      <c r="C8525" s="339" t="s">
        <v>63</v>
      </c>
      <c r="D8525" s="341">
        <v>13546.61</v>
      </c>
      <c r="E8525">
        <v>11688.84</v>
      </c>
    </row>
    <row r="8526" spans="1:5">
      <c r="A8526" s="339">
        <v>99305</v>
      </c>
      <c r="B8526" s="340" t="s">
        <v>13032</v>
      </c>
      <c r="C8526" s="339" t="s">
        <v>63</v>
      </c>
      <c r="D8526" s="341">
        <v>15322.38</v>
      </c>
      <c r="E8526">
        <v>13198.75</v>
      </c>
    </row>
    <row r="8527" spans="1:5">
      <c r="A8527" s="339">
        <v>99308</v>
      </c>
      <c r="B8527" s="340" t="s">
        <v>13033</v>
      </c>
      <c r="C8527" s="339" t="s">
        <v>63</v>
      </c>
      <c r="D8527" s="341">
        <v>17098.189999999999</v>
      </c>
      <c r="E8527">
        <v>14708.64</v>
      </c>
    </row>
    <row r="8528" spans="1:5">
      <c r="A8528" s="339">
        <v>99315</v>
      </c>
      <c r="B8528" s="340" t="s">
        <v>13034</v>
      </c>
      <c r="C8528" s="339" t="s">
        <v>63</v>
      </c>
      <c r="D8528" s="341">
        <v>21686.6</v>
      </c>
      <c r="E8528">
        <v>18582.689999999999</v>
      </c>
    </row>
    <row r="8529" spans="1:5">
      <c r="A8529" s="339">
        <v>98008</v>
      </c>
      <c r="B8529" s="340" t="s">
        <v>13035</v>
      </c>
      <c r="C8529" s="339" t="s">
        <v>63</v>
      </c>
      <c r="D8529" s="341">
        <v>5061.53</v>
      </c>
      <c r="E8529">
        <v>4452.42</v>
      </c>
    </row>
    <row r="8530" spans="1:5">
      <c r="A8530" s="339">
        <v>98010</v>
      </c>
      <c r="B8530" s="340" t="s">
        <v>13036</v>
      </c>
      <c r="C8530" s="339" t="s">
        <v>63</v>
      </c>
      <c r="D8530" s="341">
        <v>6176.55</v>
      </c>
      <c r="E8530">
        <v>5426.96</v>
      </c>
    </row>
    <row r="8531" spans="1:5">
      <c r="A8531" s="339">
        <v>98012</v>
      </c>
      <c r="B8531" s="340" t="s">
        <v>13037</v>
      </c>
      <c r="C8531" s="339" t="s">
        <v>63</v>
      </c>
      <c r="D8531" s="341">
        <v>7262.46</v>
      </c>
      <c r="E8531">
        <v>6371.58</v>
      </c>
    </row>
    <row r="8532" spans="1:5">
      <c r="A8532" s="339">
        <v>98014</v>
      </c>
      <c r="B8532" s="340" t="s">
        <v>13038</v>
      </c>
      <c r="C8532" s="339" t="s">
        <v>63</v>
      </c>
      <c r="D8532" s="341">
        <v>8348.31</v>
      </c>
      <c r="E8532">
        <v>7316.14</v>
      </c>
    </row>
    <row r="8533" spans="1:5">
      <c r="A8533" s="339">
        <v>98016</v>
      </c>
      <c r="B8533" s="340" t="s">
        <v>13039</v>
      </c>
      <c r="C8533" s="339" t="s">
        <v>63</v>
      </c>
      <c r="D8533" s="341">
        <v>9434.31</v>
      </c>
      <c r="E8533">
        <v>8260.86</v>
      </c>
    </row>
    <row r="8534" spans="1:5">
      <c r="A8534" s="339">
        <v>98018</v>
      </c>
      <c r="B8534" s="340" t="s">
        <v>13040</v>
      </c>
      <c r="C8534" s="339" t="s">
        <v>63</v>
      </c>
      <c r="D8534" s="341">
        <v>10520.17</v>
      </c>
      <c r="E8534">
        <v>9205.42</v>
      </c>
    </row>
    <row r="8535" spans="1:5">
      <c r="A8535" s="339">
        <v>97994</v>
      </c>
      <c r="B8535" s="340" t="s">
        <v>13041</v>
      </c>
      <c r="C8535" s="339" t="s">
        <v>63</v>
      </c>
      <c r="D8535" s="341">
        <v>3214.39</v>
      </c>
      <c r="E8535">
        <v>2861.84</v>
      </c>
    </row>
    <row r="8536" spans="1:5">
      <c r="A8536" s="339">
        <v>97996</v>
      </c>
      <c r="B8536" s="340" t="s">
        <v>13042</v>
      </c>
      <c r="C8536" s="339" t="s">
        <v>63</v>
      </c>
      <c r="D8536" s="341">
        <v>4070.36</v>
      </c>
      <c r="E8536">
        <v>3616.12</v>
      </c>
    </row>
    <row r="8537" spans="1:5">
      <c r="A8537" s="339">
        <v>98407</v>
      </c>
      <c r="B8537" s="340" t="s">
        <v>13043</v>
      </c>
      <c r="C8537" s="339" t="s">
        <v>63</v>
      </c>
      <c r="D8537" s="341">
        <v>4926.24</v>
      </c>
      <c r="E8537">
        <v>4370.32</v>
      </c>
    </row>
    <row r="8538" spans="1:5">
      <c r="A8538" s="339">
        <v>98408</v>
      </c>
      <c r="B8538" s="340" t="s">
        <v>13044</v>
      </c>
      <c r="C8538" s="339" t="s">
        <v>63</v>
      </c>
      <c r="D8538" s="341">
        <v>5782.2</v>
      </c>
      <c r="E8538">
        <v>5124.6000000000004</v>
      </c>
    </row>
    <row r="8539" spans="1:5">
      <c r="A8539" s="339">
        <v>98002</v>
      </c>
      <c r="B8539" s="340" t="s">
        <v>13045</v>
      </c>
      <c r="C8539" s="339" t="s">
        <v>63</v>
      </c>
      <c r="D8539" s="341">
        <v>6674.86</v>
      </c>
      <c r="E8539">
        <v>5916.56</v>
      </c>
    </row>
    <row r="8540" spans="1:5">
      <c r="A8540" s="339">
        <v>98406</v>
      </c>
      <c r="B8540" s="340" t="s">
        <v>13046</v>
      </c>
      <c r="C8540" s="339" t="s">
        <v>63</v>
      </c>
      <c r="D8540" s="341">
        <v>7535.39</v>
      </c>
      <c r="E8540">
        <v>6675.57</v>
      </c>
    </row>
    <row r="8541" spans="1:5">
      <c r="A8541" s="339">
        <v>98006</v>
      </c>
      <c r="B8541" s="340" t="s">
        <v>13047</v>
      </c>
      <c r="C8541" s="339" t="s">
        <v>63</v>
      </c>
      <c r="D8541" s="341">
        <v>8396.0400000000009</v>
      </c>
      <c r="E8541">
        <v>7434.63</v>
      </c>
    </row>
    <row r="8542" spans="1:5">
      <c r="A8542" s="339">
        <v>98030</v>
      </c>
      <c r="B8542" s="340" t="s">
        <v>13048</v>
      </c>
      <c r="C8542" s="339" t="s">
        <v>63</v>
      </c>
      <c r="D8542" s="341">
        <v>10396.84</v>
      </c>
      <c r="E8542">
        <v>9019.35</v>
      </c>
    </row>
    <row r="8543" spans="1:5">
      <c r="A8543" s="339">
        <v>98032</v>
      </c>
      <c r="B8543" s="340" t="s">
        <v>13049</v>
      </c>
      <c r="C8543" s="339" t="s">
        <v>63</v>
      </c>
      <c r="D8543" s="341">
        <v>11973.02</v>
      </c>
      <c r="E8543">
        <v>10368.14</v>
      </c>
    </row>
    <row r="8544" spans="1:5">
      <c r="A8544" s="339">
        <v>98034</v>
      </c>
      <c r="B8544" s="340" t="s">
        <v>13050</v>
      </c>
      <c r="C8544" s="339" t="s">
        <v>63</v>
      </c>
      <c r="D8544" s="341">
        <v>13549.22</v>
      </c>
      <c r="E8544">
        <v>11716.92</v>
      </c>
    </row>
    <row r="8545" spans="1:5">
      <c r="A8545" s="339">
        <v>98036</v>
      </c>
      <c r="B8545" s="340" t="s">
        <v>13051</v>
      </c>
      <c r="C8545" s="339" t="s">
        <v>63</v>
      </c>
      <c r="D8545" s="341">
        <v>15125.46</v>
      </c>
      <c r="E8545">
        <v>13065.72</v>
      </c>
    </row>
    <row r="8546" spans="1:5">
      <c r="A8546" s="339">
        <v>98020</v>
      </c>
      <c r="B8546" s="340" t="s">
        <v>13052</v>
      </c>
      <c r="C8546" s="339" t="s">
        <v>63</v>
      </c>
      <c r="D8546" s="341">
        <v>7476.14</v>
      </c>
      <c r="E8546">
        <v>6543.49</v>
      </c>
    </row>
    <row r="8547" spans="1:5">
      <c r="A8547" s="339">
        <v>98022</v>
      </c>
      <c r="B8547" s="340" t="s">
        <v>13053</v>
      </c>
      <c r="C8547" s="339" t="s">
        <v>63</v>
      </c>
      <c r="D8547" s="341">
        <v>8772.4</v>
      </c>
      <c r="E8547">
        <v>7659.98</v>
      </c>
    </row>
    <row r="8548" spans="1:5">
      <c r="A8548" s="339">
        <v>98024</v>
      </c>
      <c r="B8548" s="340" t="s">
        <v>13054</v>
      </c>
      <c r="C8548" s="339" t="s">
        <v>63</v>
      </c>
      <c r="D8548" s="341">
        <v>10133.18</v>
      </c>
      <c r="E8548">
        <v>8842.64</v>
      </c>
    </row>
    <row r="8549" spans="1:5">
      <c r="A8549" s="339">
        <v>98026</v>
      </c>
      <c r="B8549" s="340" t="s">
        <v>13055</v>
      </c>
      <c r="C8549" s="339" t="s">
        <v>63</v>
      </c>
      <c r="D8549" s="341">
        <v>11437.62</v>
      </c>
      <c r="E8549">
        <v>9967.4500000000007</v>
      </c>
    </row>
    <row r="8550" spans="1:5">
      <c r="A8550" s="339">
        <v>98028</v>
      </c>
      <c r="B8550" s="340" t="s">
        <v>13056</v>
      </c>
      <c r="C8550" s="339" t="s">
        <v>63</v>
      </c>
      <c r="D8550" s="341">
        <v>12742.14</v>
      </c>
      <c r="E8550">
        <v>11092.33</v>
      </c>
    </row>
    <row r="8551" spans="1:5">
      <c r="A8551" s="339">
        <v>98044</v>
      </c>
      <c r="B8551" s="340" t="s">
        <v>13057</v>
      </c>
      <c r="C8551" s="339" t="s">
        <v>63</v>
      </c>
      <c r="D8551" s="341">
        <v>17761.68</v>
      </c>
      <c r="E8551">
        <v>15289.98</v>
      </c>
    </row>
    <row r="8552" spans="1:5">
      <c r="A8552" s="339">
        <v>98046</v>
      </c>
      <c r="B8552" s="340" t="s">
        <v>13058</v>
      </c>
      <c r="C8552" s="339" t="s">
        <v>63</v>
      </c>
      <c r="D8552" s="341">
        <v>19814.810000000001</v>
      </c>
      <c r="E8552">
        <v>17032.189999999999</v>
      </c>
    </row>
    <row r="8553" spans="1:5">
      <c r="A8553" s="339">
        <v>98038</v>
      </c>
      <c r="B8553" s="340" t="s">
        <v>13059</v>
      </c>
      <c r="C8553" s="339" t="s">
        <v>63</v>
      </c>
      <c r="D8553" s="341">
        <v>13840.6</v>
      </c>
      <c r="E8553">
        <v>11957.81</v>
      </c>
    </row>
    <row r="8554" spans="1:5">
      <c r="A8554" s="339">
        <v>98040</v>
      </c>
      <c r="B8554" s="340" t="s">
        <v>13060</v>
      </c>
      <c r="C8554" s="339" t="s">
        <v>63</v>
      </c>
      <c r="D8554" s="341">
        <v>15655.38</v>
      </c>
      <c r="E8554">
        <v>13503.41</v>
      </c>
    </row>
    <row r="8555" spans="1:5">
      <c r="A8555" s="339">
        <v>98042</v>
      </c>
      <c r="B8555" s="340" t="s">
        <v>13061</v>
      </c>
      <c r="C8555" s="339" t="s">
        <v>63</v>
      </c>
      <c r="D8555" s="341">
        <v>17470.21</v>
      </c>
      <c r="E8555">
        <v>15048.99</v>
      </c>
    </row>
    <row r="8556" spans="1:5">
      <c r="A8556" s="339">
        <v>98048</v>
      </c>
      <c r="B8556" s="340" t="s">
        <v>13062</v>
      </c>
      <c r="C8556" s="339" t="s">
        <v>63</v>
      </c>
      <c r="D8556" s="341">
        <v>22159.59</v>
      </c>
      <c r="E8556">
        <v>19015.43</v>
      </c>
    </row>
    <row r="8557" spans="1:5">
      <c r="A8557" s="339">
        <v>97955</v>
      </c>
      <c r="B8557" s="340" t="s">
        <v>13063</v>
      </c>
      <c r="C8557" s="339" t="s">
        <v>63</v>
      </c>
      <c r="D8557" s="341">
        <v>3548.61</v>
      </c>
      <c r="E8557">
        <v>3349.49</v>
      </c>
    </row>
    <row r="8558" spans="1:5">
      <c r="A8558" s="339">
        <v>97948</v>
      </c>
      <c r="B8558" s="340" t="s">
        <v>13064</v>
      </c>
      <c r="C8558" s="339" t="s">
        <v>63</v>
      </c>
      <c r="D8558" s="341">
        <v>3845.86</v>
      </c>
      <c r="E8558">
        <v>3688.78</v>
      </c>
    </row>
    <row r="8559" spans="1:5">
      <c r="A8559" s="339">
        <v>97934</v>
      </c>
      <c r="B8559" s="340" t="s">
        <v>13065</v>
      </c>
      <c r="C8559" s="339" t="s">
        <v>63</v>
      </c>
      <c r="D8559" s="341">
        <v>2802.88</v>
      </c>
      <c r="E8559">
        <v>2600.14</v>
      </c>
    </row>
    <row r="8560" spans="1:5">
      <c r="A8560" s="339">
        <v>97953</v>
      </c>
      <c r="B8560" s="340" t="s">
        <v>13066</v>
      </c>
      <c r="C8560" s="339" t="s">
        <v>63</v>
      </c>
      <c r="D8560" s="341">
        <v>1606.54</v>
      </c>
      <c r="E8560">
        <v>1580.19</v>
      </c>
    </row>
    <row r="8561" spans="1:5">
      <c r="A8561" s="339">
        <v>97947</v>
      </c>
      <c r="B8561" s="340" t="s">
        <v>13067</v>
      </c>
      <c r="C8561" s="339" t="s">
        <v>63</v>
      </c>
      <c r="D8561" s="341">
        <v>2087.96</v>
      </c>
      <c r="E8561">
        <v>1998.09</v>
      </c>
    </row>
    <row r="8562" spans="1:5">
      <c r="A8562" s="339">
        <v>97933</v>
      </c>
      <c r="B8562" s="340" t="s">
        <v>13068</v>
      </c>
      <c r="C8562" s="339" t="s">
        <v>63</v>
      </c>
      <c r="D8562" s="341">
        <v>1256.33</v>
      </c>
      <c r="E8562">
        <v>1269.2</v>
      </c>
    </row>
    <row r="8563" spans="1:5">
      <c r="A8563" s="339">
        <v>97961</v>
      </c>
      <c r="B8563" s="340" t="s">
        <v>13069</v>
      </c>
      <c r="C8563" s="339" t="s">
        <v>63</v>
      </c>
      <c r="D8563" s="341">
        <v>2841.2</v>
      </c>
      <c r="E8563">
        <v>2697.92</v>
      </c>
    </row>
    <row r="8564" spans="1:5">
      <c r="A8564" s="339">
        <v>97951</v>
      </c>
      <c r="B8564" s="340" t="s">
        <v>13070</v>
      </c>
      <c r="C8564" s="339" t="s">
        <v>63</v>
      </c>
      <c r="D8564" s="341">
        <v>3364.19</v>
      </c>
      <c r="E8564">
        <v>3190.72</v>
      </c>
    </row>
    <row r="8565" spans="1:5">
      <c r="A8565" s="339">
        <v>97973</v>
      </c>
      <c r="B8565" s="340" t="s">
        <v>13071</v>
      </c>
      <c r="C8565" s="339" t="s">
        <v>63</v>
      </c>
      <c r="D8565" s="341">
        <v>5350.01</v>
      </c>
      <c r="E8565">
        <v>5012.6400000000003</v>
      </c>
    </row>
    <row r="8566" spans="1:5">
      <c r="A8566" s="339">
        <v>97952</v>
      </c>
      <c r="B8566" s="340" t="s">
        <v>13072</v>
      </c>
      <c r="C8566" s="339" t="s">
        <v>63</v>
      </c>
      <c r="D8566" s="341">
        <v>5824.29</v>
      </c>
      <c r="E8566">
        <v>5532.95</v>
      </c>
    </row>
    <row r="8567" spans="1:5">
      <c r="A8567" s="339">
        <v>97957</v>
      </c>
      <c r="B8567" s="340" t="s">
        <v>13073</v>
      </c>
      <c r="C8567" s="339" t="s">
        <v>63</v>
      </c>
      <c r="D8567" s="341">
        <v>3117.78</v>
      </c>
      <c r="E8567">
        <v>2910.34</v>
      </c>
    </row>
    <row r="8568" spans="1:5">
      <c r="A8568" s="339">
        <v>97950</v>
      </c>
      <c r="B8568" s="340" t="s">
        <v>13074</v>
      </c>
      <c r="C8568" s="339" t="s">
        <v>63</v>
      </c>
      <c r="D8568" s="341">
        <v>3674.49</v>
      </c>
      <c r="E8568">
        <v>3449.42</v>
      </c>
    </row>
    <row r="8569" spans="1:5">
      <c r="A8569" s="339">
        <v>97936</v>
      </c>
      <c r="B8569" s="340" t="s">
        <v>13075</v>
      </c>
      <c r="C8569" s="339" t="s">
        <v>63</v>
      </c>
      <c r="D8569" s="341">
        <v>2363.39</v>
      </c>
      <c r="E8569">
        <v>2127.63</v>
      </c>
    </row>
    <row r="8570" spans="1:5">
      <c r="A8570" s="339">
        <v>97956</v>
      </c>
      <c r="B8570" s="340" t="s">
        <v>13076</v>
      </c>
      <c r="C8570" s="339" t="s">
        <v>63</v>
      </c>
      <c r="D8570" s="341">
        <v>1749.53</v>
      </c>
      <c r="E8570">
        <v>1628.1</v>
      </c>
    </row>
    <row r="8571" spans="1:5">
      <c r="A8571" s="339">
        <v>97949</v>
      </c>
      <c r="B8571" s="340" t="s">
        <v>13077</v>
      </c>
      <c r="C8571" s="339" t="s">
        <v>63</v>
      </c>
      <c r="D8571" s="341">
        <v>2088.6</v>
      </c>
      <c r="E8571">
        <v>1961.31</v>
      </c>
    </row>
    <row r="8572" spans="1:5">
      <c r="A8572" s="339">
        <v>97935</v>
      </c>
      <c r="B8572" s="340" t="s">
        <v>13078</v>
      </c>
      <c r="C8572" s="339" t="s">
        <v>63</v>
      </c>
      <c r="D8572" s="341">
        <v>1018.73</v>
      </c>
      <c r="E8572">
        <v>1016.67</v>
      </c>
    </row>
    <row r="8573" spans="1:5">
      <c r="A8573" s="339">
        <v>99319</v>
      </c>
      <c r="B8573" s="340" t="s">
        <v>13079</v>
      </c>
      <c r="C8573" s="339" t="s">
        <v>202</v>
      </c>
      <c r="D8573" s="341">
        <v>1030.23</v>
      </c>
      <c r="E8573">
        <v>1012.05</v>
      </c>
    </row>
    <row r="8574" spans="1:5">
      <c r="A8574" s="339">
        <v>99318</v>
      </c>
      <c r="B8574" s="340" t="s">
        <v>13080</v>
      </c>
      <c r="C8574" s="339" t="s">
        <v>202</v>
      </c>
      <c r="D8574" s="341">
        <v>329.88</v>
      </c>
      <c r="E8574">
        <v>337.95</v>
      </c>
    </row>
    <row r="8575" spans="1:5">
      <c r="A8575" s="339">
        <v>98051</v>
      </c>
      <c r="B8575" s="340" t="s">
        <v>13081</v>
      </c>
      <c r="C8575" s="339" t="s">
        <v>202</v>
      </c>
      <c r="D8575" s="341">
        <v>1097.77</v>
      </c>
      <c r="E8575">
        <v>1073.8399999999999</v>
      </c>
    </row>
    <row r="8576" spans="1:5">
      <c r="A8576" s="339">
        <v>98050</v>
      </c>
      <c r="B8576" s="340" t="s">
        <v>13082</v>
      </c>
      <c r="C8576" s="339" t="s">
        <v>202</v>
      </c>
      <c r="D8576" s="341">
        <v>330.91</v>
      </c>
      <c r="E8576">
        <v>338.89</v>
      </c>
    </row>
    <row r="8577" spans="1:5">
      <c r="A8577" s="339">
        <v>99272</v>
      </c>
      <c r="B8577" s="340" t="s">
        <v>13083</v>
      </c>
      <c r="C8577" s="339" t="s">
        <v>63</v>
      </c>
      <c r="D8577" s="341">
        <v>1336.84</v>
      </c>
      <c r="E8577">
        <v>1192.24</v>
      </c>
    </row>
    <row r="8578" spans="1:5">
      <c r="A8578" s="339">
        <v>99273</v>
      </c>
      <c r="B8578" s="340" t="s">
        <v>13084</v>
      </c>
      <c r="C8578" s="339" t="s">
        <v>63</v>
      </c>
      <c r="D8578" s="341">
        <v>1855.02</v>
      </c>
      <c r="E8578">
        <v>1703.3</v>
      </c>
    </row>
    <row r="8579" spans="1:5">
      <c r="A8579" s="339">
        <v>99268</v>
      </c>
      <c r="B8579" s="340" t="s">
        <v>13085</v>
      </c>
      <c r="C8579" s="339" t="s">
        <v>63</v>
      </c>
      <c r="D8579" s="341">
        <v>605.54999999999995</v>
      </c>
      <c r="E8579">
        <v>551.55999999999995</v>
      </c>
    </row>
    <row r="8580" spans="1:5">
      <c r="A8580" s="339">
        <v>99270</v>
      </c>
      <c r="B8580" s="340" t="s">
        <v>13086</v>
      </c>
      <c r="C8580" s="339" t="s">
        <v>63</v>
      </c>
      <c r="D8580" s="341">
        <v>774.31</v>
      </c>
      <c r="E8580">
        <v>724.57</v>
      </c>
    </row>
    <row r="8581" spans="1:5">
      <c r="A8581" s="339">
        <v>97976</v>
      </c>
      <c r="B8581" s="340" t="s">
        <v>13087</v>
      </c>
      <c r="C8581" s="339" t="s">
        <v>63</v>
      </c>
      <c r="D8581" s="341">
        <v>1385.25</v>
      </c>
      <c r="E8581">
        <v>1236.53</v>
      </c>
    </row>
    <row r="8582" spans="1:5">
      <c r="A8582" s="339">
        <v>97977</v>
      </c>
      <c r="B8582" s="340" t="s">
        <v>13088</v>
      </c>
      <c r="C8582" s="339" t="s">
        <v>63</v>
      </c>
      <c r="D8582" s="341">
        <v>1940.83</v>
      </c>
      <c r="E8582">
        <v>1781.82</v>
      </c>
    </row>
    <row r="8583" spans="1:5">
      <c r="A8583" s="339">
        <v>97974</v>
      </c>
      <c r="B8583" s="340" t="s">
        <v>13089</v>
      </c>
      <c r="C8583" s="339" t="s">
        <v>63</v>
      </c>
      <c r="D8583" s="341">
        <v>610.36</v>
      </c>
      <c r="E8583">
        <v>555.97</v>
      </c>
    </row>
    <row r="8584" spans="1:5">
      <c r="A8584" s="339">
        <v>97975</v>
      </c>
      <c r="B8584" s="340" t="s">
        <v>13090</v>
      </c>
      <c r="C8584" s="339" t="s">
        <v>63</v>
      </c>
      <c r="D8584" s="341">
        <v>779.94</v>
      </c>
      <c r="E8584">
        <v>729.72</v>
      </c>
    </row>
    <row r="8585" spans="1:5">
      <c r="A8585" s="339">
        <v>101798</v>
      </c>
      <c r="B8585" s="340" t="s">
        <v>13091</v>
      </c>
      <c r="C8585" s="339" t="s">
        <v>63</v>
      </c>
      <c r="D8585" s="341">
        <v>322.52</v>
      </c>
      <c r="E8585">
        <v>337.55</v>
      </c>
    </row>
    <row r="8586" spans="1:5">
      <c r="A8586" s="339">
        <v>101799</v>
      </c>
      <c r="B8586" s="340" t="s">
        <v>13092</v>
      </c>
      <c r="C8586" s="339" t="s">
        <v>63</v>
      </c>
      <c r="D8586" s="341">
        <v>775.52</v>
      </c>
      <c r="E8586">
        <v>800.36</v>
      </c>
    </row>
    <row r="8587" spans="1:5">
      <c r="A8587" s="339">
        <v>102487</v>
      </c>
      <c r="B8587" s="340" t="s">
        <v>13093</v>
      </c>
      <c r="C8587" s="339" t="s">
        <v>5115</v>
      </c>
      <c r="D8587" s="341">
        <v>863.73</v>
      </c>
      <c r="E8587">
        <v>631.78</v>
      </c>
    </row>
    <row r="8588" spans="1:5">
      <c r="A8588" s="339">
        <v>102486</v>
      </c>
      <c r="B8588" s="340" t="s">
        <v>1756</v>
      </c>
      <c r="C8588" s="339" t="s">
        <v>5115</v>
      </c>
      <c r="D8588" s="341">
        <v>713.32</v>
      </c>
      <c r="E8588">
        <v>604.27</v>
      </c>
    </row>
    <row r="8589" spans="1:5">
      <c r="A8589" s="339">
        <v>102474</v>
      </c>
      <c r="B8589" s="340" t="s">
        <v>13094</v>
      </c>
      <c r="C8589" s="339" t="s">
        <v>5115</v>
      </c>
      <c r="D8589" s="341">
        <v>652.79999999999995</v>
      </c>
      <c r="E8589">
        <v>530.04999999999995</v>
      </c>
    </row>
    <row r="8590" spans="1:5">
      <c r="A8590" s="339">
        <v>102480</v>
      </c>
      <c r="B8590" s="340" t="s">
        <v>13095</v>
      </c>
      <c r="C8590" s="339" t="s">
        <v>5115</v>
      </c>
      <c r="D8590" s="341">
        <v>647.94000000000005</v>
      </c>
      <c r="E8590">
        <v>518.51</v>
      </c>
    </row>
    <row r="8591" spans="1:5">
      <c r="A8591" s="339">
        <v>94975</v>
      </c>
      <c r="B8591" s="340" t="s">
        <v>13096</v>
      </c>
      <c r="C8591" s="339" t="s">
        <v>5115</v>
      </c>
      <c r="D8591" s="341">
        <v>747.74</v>
      </c>
      <c r="E8591">
        <v>492.12</v>
      </c>
    </row>
    <row r="8592" spans="1:5">
      <c r="A8592" s="339">
        <v>94963</v>
      </c>
      <c r="B8592" s="340" t="s">
        <v>13097</v>
      </c>
      <c r="C8592" s="339" t="s">
        <v>5115</v>
      </c>
      <c r="D8592" s="341">
        <v>685.3</v>
      </c>
      <c r="E8592">
        <v>418.03</v>
      </c>
    </row>
    <row r="8593" spans="1:5">
      <c r="A8593" s="339">
        <v>94969</v>
      </c>
      <c r="B8593" s="340" t="s">
        <v>13098</v>
      </c>
      <c r="C8593" s="339" t="s">
        <v>5115</v>
      </c>
      <c r="D8593" s="341">
        <v>680.56</v>
      </c>
      <c r="E8593">
        <v>406.14</v>
      </c>
    </row>
    <row r="8594" spans="1:5">
      <c r="A8594" s="339">
        <v>102475</v>
      </c>
      <c r="B8594" s="340" t="s">
        <v>13099</v>
      </c>
      <c r="C8594" s="339" t="s">
        <v>5115</v>
      </c>
      <c r="D8594" s="341">
        <v>714.98</v>
      </c>
      <c r="E8594">
        <v>575.66</v>
      </c>
    </row>
    <row r="8595" spans="1:5">
      <c r="A8595" s="339">
        <v>102481</v>
      </c>
      <c r="B8595" s="340" t="s">
        <v>13100</v>
      </c>
      <c r="C8595" s="339" t="s">
        <v>5115</v>
      </c>
      <c r="D8595" s="341">
        <v>704.46</v>
      </c>
      <c r="E8595">
        <v>553.53</v>
      </c>
    </row>
    <row r="8596" spans="1:5">
      <c r="A8596" s="339">
        <v>94964</v>
      </c>
      <c r="B8596" s="340" t="s">
        <v>1153</v>
      </c>
      <c r="C8596" s="339" t="s">
        <v>5115</v>
      </c>
      <c r="D8596" s="341">
        <v>744.47</v>
      </c>
      <c r="E8596">
        <v>458.61</v>
      </c>
    </row>
    <row r="8597" spans="1:5">
      <c r="A8597" s="339">
        <v>94970</v>
      </c>
      <c r="B8597" s="340" t="s">
        <v>1355</v>
      </c>
      <c r="C8597" s="339" t="s">
        <v>5115</v>
      </c>
      <c r="D8597" s="341">
        <v>734.64</v>
      </c>
      <c r="E8597">
        <v>436.45</v>
      </c>
    </row>
    <row r="8598" spans="1:5">
      <c r="A8598" s="339">
        <v>102476</v>
      </c>
      <c r="B8598" s="340" t="s">
        <v>13101</v>
      </c>
      <c r="C8598" s="339" t="s">
        <v>5115</v>
      </c>
      <c r="D8598" s="341">
        <v>752.92</v>
      </c>
      <c r="E8598">
        <v>584.57000000000005</v>
      </c>
    </row>
    <row r="8599" spans="1:5">
      <c r="A8599" s="339">
        <v>102482</v>
      </c>
      <c r="B8599" s="340" t="s">
        <v>13102</v>
      </c>
      <c r="C8599" s="339" t="s">
        <v>5115</v>
      </c>
      <c r="D8599" s="341">
        <v>751.98</v>
      </c>
      <c r="E8599">
        <v>576.97</v>
      </c>
    </row>
    <row r="8600" spans="1:5">
      <c r="A8600" s="339">
        <v>94965</v>
      </c>
      <c r="B8600" s="340" t="s">
        <v>13103</v>
      </c>
      <c r="C8600" s="339" t="s">
        <v>5115</v>
      </c>
      <c r="D8600" s="341">
        <v>778.95</v>
      </c>
      <c r="E8600">
        <v>470.6</v>
      </c>
    </row>
    <row r="8601" spans="1:5">
      <c r="A8601" s="339">
        <v>94971</v>
      </c>
      <c r="B8601" s="340" t="s">
        <v>13104</v>
      </c>
      <c r="C8601" s="339" t="s">
        <v>5115</v>
      </c>
      <c r="D8601" s="341">
        <v>775.12</v>
      </c>
      <c r="E8601">
        <v>457.86</v>
      </c>
    </row>
    <row r="8602" spans="1:5">
      <c r="A8602" s="339">
        <v>102477</v>
      </c>
      <c r="B8602" s="340" t="s">
        <v>13105</v>
      </c>
      <c r="C8602" s="339" t="s">
        <v>5115</v>
      </c>
      <c r="D8602" s="341">
        <v>800.99</v>
      </c>
      <c r="E8602">
        <v>621.19000000000005</v>
      </c>
    </row>
    <row r="8603" spans="1:5">
      <c r="A8603" s="339">
        <v>102483</v>
      </c>
      <c r="B8603" s="340" t="s">
        <v>13106</v>
      </c>
      <c r="C8603" s="339" t="s">
        <v>5115</v>
      </c>
      <c r="D8603" s="341">
        <v>796.51</v>
      </c>
      <c r="E8603">
        <v>606.16999999999996</v>
      </c>
    </row>
    <row r="8604" spans="1:5">
      <c r="A8604" s="339">
        <v>94966</v>
      </c>
      <c r="B8604" s="340" t="s">
        <v>13107</v>
      </c>
      <c r="C8604" s="339" t="s">
        <v>5115</v>
      </c>
      <c r="D8604" s="341">
        <v>804.67</v>
      </c>
      <c r="E8604">
        <v>485.3</v>
      </c>
    </row>
    <row r="8605" spans="1:5">
      <c r="A8605" s="339">
        <v>94972</v>
      </c>
      <c r="B8605" s="340" t="s">
        <v>966</v>
      </c>
      <c r="C8605" s="339" t="s">
        <v>5115</v>
      </c>
      <c r="D8605" s="341">
        <v>800.74</v>
      </c>
      <c r="E8605">
        <v>472.61</v>
      </c>
    </row>
    <row r="8606" spans="1:5">
      <c r="A8606" s="339">
        <v>102478</v>
      </c>
      <c r="B8606" s="340" t="s">
        <v>13108</v>
      </c>
      <c r="C8606" s="339" t="s">
        <v>5115</v>
      </c>
      <c r="D8606" s="341">
        <v>891.91</v>
      </c>
      <c r="E8606">
        <v>663.65</v>
      </c>
    </row>
    <row r="8607" spans="1:5">
      <c r="A8607" s="339">
        <v>102484</v>
      </c>
      <c r="B8607" s="340" t="s">
        <v>13109</v>
      </c>
      <c r="C8607" s="339" t="s">
        <v>5115</v>
      </c>
      <c r="D8607" s="341">
        <v>892.77</v>
      </c>
      <c r="E8607">
        <v>659.13</v>
      </c>
    </row>
    <row r="8608" spans="1:5">
      <c r="A8608" s="339">
        <v>94967</v>
      </c>
      <c r="B8608" s="340" t="s">
        <v>13110</v>
      </c>
      <c r="C8608" s="339" t="s">
        <v>5115</v>
      </c>
      <c r="D8608" s="341">
        <v>907.89</v>
      </c>
      <c r="E8608">
        <v>552.66999999999996</v>
      </c>
    </row>
    <row r="8609" spans="1:5">
      <c r="A8609" s="339">
        <v>94973</v>
      </c>
      <c r="B8609" s="340" t="s">
        <v>13111</v>
      </c>
      <c r="C8609" s="339" t="s">
        <v>5115</v>
      </c>
      <c r="D8609" s="341">
        <v>902.9</v>
      </c>
      <c r="E8609">
        <v>536.59</v>
      </c>
    </row>
    <row r="8610" spans="1:5">
      <c r="A8610" s="339">
        <v>94974</v>
      </c>
      <c r="B8610" s="340" t="s">
        <v>1761</v>
      </c>
      <c r="C8610" s="339" t="s">
        <v>5115</v>
      </c>
      <c r="D8610" s="341">
        <v>689.85</v>
      </c>
      <c r="E8610">
        <v>459.3</v>
      </c>
    </row>
    <row r="8611" spans="1:5">
      <c r="A8611" s="339">
        <v>94962</v>
      </c>
      <c r="B8611" s="340" t="s">
        <v>13112</v>
      </c>
      <c r="C8611" s="339" t="s">
        <v>5115</v>
      </c>
      <c r="D8611" s="341">
        <v>619.32000000000005</v>
      </c>
      <c r="E8611">
        <v>380.45</v>
      </c>
    </row>
    <row r="8612" spans="1:5">
      <c r="A8612" s="339">
        <v>94968</v>
      </c>
      <c r="B8612" s="340" t="s">
        <v>917</v>
      </c>
      <c r="C8612" s="339" t="s">
        <v>5115</v>
      </c>
      <c r="D8612" s="341">
        <v>618.28</v>
      </c>
      <c r="E8612">
        <v>372.62</v>
      </c>
    </row>
    <row r="8613" spans="1:5">
      <c r="A8613" s="339">
        <v>102485</v>
      </c>
      <c r="B8613" s="340" t="s">
        <v>13113</v>
      </c>
      <c r="C8613" s="339" t="s">
        <v>5115</v>
      </c>
      <c r="D8613" s="341">
        <v>655.7</v>
      </c>
      <c r="E8613">
        <v>575.04999999999995</v>
      </c>
    </row>
    <row r="8614" spans="1:5">
      <c r="A8614" s="339">
        <v>102473</v>
      </c>
      <c r="B8614" s="340" t="s">
        <v>13114</v>
      </c>
      <c r="C8614" s="339" t="s">
        <v>5115</v>
      </c>
      <c r="D8614" s="341">
        <v>587.85</v>
      </c>
      <c r="E8614">
        <v>494.73</v>
      </c>
    </row>
    <row r="8615" spans="1:5">
      <c r="A8615" s="339">
        <v>102479</v>
      </c>
      <c r="B8615" s="340" t="s">
        <v>13115</v>
      </c>
      <c r="C8615" s="339" t="s">
        <v>5115</v>
      </c>
      <c r="D8615" s="341">
        <v>586.24</v>
      </c>
      <c r="E8615">
        <v>487.11</v>
      </c>
    </row>
    <row r="8616" spans="1:5">
      <c r="A8616" s="339">
        <v>104835</v>
      </c>
      <c r="B8616" s="340" t="s">
        <v>13116</v>
      </c>
      <c r="C8616" s="339" t="s">
        <v>5115</v>
      </c>
      <c r="D8616" s="341">
        <v>0</v>
      </c>
      <c r="E8616">
        <v>0</v>
      </c>
    </row>
    <row r="8617" spans="1:5">
      <c r="A8617" s="339">
        <v>104833</v>
      </c>
      <c r="B8617" s="340" t="s">
        <v>13117</v>
      </c>
      <c r="C8617" s="339" t="s">
        <v>5115</v>
      </c>
      <c r="D8617" s="341">
        <v>0</v>
      </c>
      <c r="E8617">
        <v>0</v>
      </c>
    </row>
    <row r="8618" spans="1:5">
      <c r="A8618" s="339">
        <v>104834</v>
      </c>
      <c r="B8618" s="340" t="s">
        <v>13118</v>
      </c>
      <c r="C8618" s="339" t="s">
        <v>5115</v>
      </c>
      <c r="D8618" s="341">
        <v>0</v>
      </c>
      <c r="E8618">
        <v>0</v>
      </c>
    </row>
    <row r="8619" spans="1:5">
      <c r="A8619" s="339">
        <v>104836</v>
      </c>
      <c r="B8619" s="340" t="s">
        <v>13119</v>
      </c>
      <c r="C8619" s="339" t="s">
        <v>5115</v>
      </c>
      <c r="D8619" s="341">
        <v>0</v>
      </c>
      <c r="E8619">
        <v>0</v>
      </c>
    </row>
    <row r="8620" spans="1:5">
      <c r="A8620" s="339">
        <v>104837</v>
      </c>
      <c r="B8620" s="340" t="s">
        <v>13120</v>
      </c>
      <c r="C8620" s="339" t="s">
        <v>5115</v>
      </c>
      <c r="D8620" s="341">
        <v>0</v>
      </c>
      <c r="E8620">
        <v>0</v>
      </c>
    </row>
    <row r="8621" spans="1:5">
      <c r="A8621" s="339">
        <v>104838</v>
      </c>
      <c r="B8621" s="340" t="s">
        <v>13121</v>
      </c>
      <c r="C8621" s="339" t="s">
        <v>5115</v>
      </c>
      <c r="D8621" s="341">
        <v>0</v>
      </c>
      <c r="E8621">
        <v>0</v>
      </c>
    </row>
    <row r="8622" spans="1:5">
      <c r="A8622" s="339">
        <v>104839</v>
      </c>
      <c r="B8622" s="340" t="s">
        <v>13122</v>
      </c>
      <c r="C8622" s="339" t="s">
        <v>5115</v>
      </c>
      <c r="D8622" s="341">
        <v>0</v>
      </c>
      <c r="E8622">
        <v>0</v>
      </c>
    </row>
    <row r="8623" spans="1:5">
      <c r="A8623" s="339">
        <v>104840</v>
      </c>
      <c r="B8623" s="340" t="s">
        <v>13123</v>
      </c>
      <c r="C8623" s="339" t="s">
        <v>5115</v>
      </c>
      <c r="D8623" s="341">
        <v>0</v>
      </c>
      <c r="E8623">
        <v>0</v>
      </c>
    </row>
    <row r="8624" spans="1:5">
      <c r="A8624" s="339">
        <v>104830</v>
      </c>
      <c r="B8624" s="340" t="s">
        <v>13124</v>
      </c>
      <c r="C8624" s="339" t="s">
        <v>5115</v>
      </c>
      <c r="D8624" s="341">
        <v>0</v>
      </c>
      <c r="E8624">
        <v>0</v>
      </c>
    </row>
    <row r="8625" spans="1:5">
      <c r="A8625" s="339">
        <v>104829</v>
      </c>
      <c r="B8625" s="340" t="s">
        <v>13125</v>
      </c>
      <c r="C8625" s="339" t="s">
        <v>5115</v>
      </c>
      <c r="D8625" s="341">
        <v>0</v>
      </c>
      <c r="E8625">
        <v>0</v>
      </c>
    </row>
    <row r="8626" spans="1:5">
      <c r="A8626" s="339">
        <v>104832</v>
      </c>
      <c r="B8626" s="340" t="s">
        <v>13126</v>
      </c>
      <c r="C8626" s="339" t="s">
        <v>5115</v>
      </c>
      <c r="D8626" s="341">
        <v>0</v>
      </c>
      <c r="E8626">
        <v>0</v>
      </c>
    </row>
    <row r="8627" spans="1:5">
      <c r="A8627" s="339">
        <v>104831</v>
      </c>
      <c r="B8627" s="340" t="s">
        <v>13127</v>
      </c>
      <c r="C8627" s="339" t="s">
        <v>5115</v>
      </c>
      <c r="D8627" s="341">
        <v>0</v>
      </c>
      <c r="E8627">
        <v>0</v>
      </c>
    </row>
    <row r="8628" spans="1:5">
      <c r="A8628" s="339">
        <v>103773</v>
      </c>
      <c r="B8628" s="340" t="s">
        <v>13128</v>
      </c>
      <c r="C8628" s="339" t="s">
        <v>63</v>
      </c>
      <c r="D8628" s="341">
        <v>0</v>
      </c>
      <c r="E8628">
        <v>0</v>
      </c>
    </row>
    <row r="8629" spans="1:5">
      <c r="A8629" s="339">
        <v>103772</v>
      </c>
      <c r="B8629" s="340" t="s">
        <v>13129</v>
      </c>
      <c r="C8629" s="339" t="s">
        <v>63</v>
      </c>
      <c r="D8629" s="341">
        <v>0</v>
      </c>
      <c r="E8629">
        <v>0</v>
      </c>
    </row>
    <row r="8630" spans="1:5">
      <c r="A8630" s="339">
        <v>103768</v>
      </c>
      <c r="B8630" s="340" t="s">
        <v>13130</v>
      </c>
      <c r="C8630" s="339" t="s">
        <v>63</v>
      </c>
      <c r="D8630" s="341">
        <v>0</v>
      </c>
      <c r="E8630">
        <v>0</v>
      </c>
    </row>
    <row r="8631" spans="1:5">
      <c r="A8631" s="339">
        <v>103767</v>
      </c>
      <c r="B8631" s="340" t="s">
        <v>13131</v>
      </c>
      <c r="C8631" s="339" t="s">
        <v>63</v>
      </c>
      <c r="D8631" s="341">
        <v>0</v>
      </c>
      <c r="E8631">
        <v>0</v>
      </c>
    </row>
    <row r="8632" spans="1:5">
      <c r="A8632" s="339">
        <v>103766</v>
      </c>
      <c r="B8632" s="340" t="s">
        <v>13132</v>
      </c>
      <c r="C8632" s="339" t="s">
        <v>63</v>
      </c>
      <c r="D8632" s="341">
        <v>0</v>
      </c>
      <c r="E8632">
        <v>0</v>
      </c>
    </row>
    <row r="8633" spans="1:5">
      <c r="A8633" s="339">
        <v>103765</v>
      </c>
      <c r="B8633" s="340" t="s">
        <v>13133</v>
      </c>
      <c r="C8633" s="339" t="s">
        <v>63</v>
      </c>
      <c r="D8633" s="341">
        <v>0</v>
      </c>
      <c r="E8633">
        <v>0</v>
      </c>
    </row>
    <row r="8634" spans="1:5">
      <c r="A8634" s="339">
        <v>103771</v>
      </c>
      <c r="B8634" s="340" t="s">
        <v>13134</v>
      </c>
      <c r="C8634" s="339" t="s">
        <v>63</v>
      </c>
      <c r="D8634" s="341">
        <v>0</v>
      </c>
      <c r="E8634">
        <v>0</v>
      </c>
    </row>
    <row r="8635" spans="1:5">
      <c r="A8635" s="339">
        <v>103769</v>
      </c>
      <c r="B8635" s="340" t="s">
        <v>13135</v>
      </c>
      <c r="C8635" s="339" t="s">
        <v>63</v>
      </c>
      <c r="D8635" s="341">
        <v>4285.93</v>
      </c>
      <c r="E8635">
        <v>3245.11</v>
      </c>
    </row>
    <row r="8636" spans="1:5">
      <c r="A8636" s="339">
        <v>103770</v>
      </c>
      <c r="B8636" s="340" t="s">
        <v>13136</v>
      </c>
      <c r="C8636" s="339" t="s">
        <v>63</v>
      </c>
      <c r="D8636" s="341">
        <v>0</v>
      </c>
      <c r="E8636">
        <v>0</v>
      </c>
    </row>
    <row r="8637" spans="1:5">
      <c r="A8637" s="339">
        <v>103764</v>
      </c>
      <c r="B8637" s="340" t="s">
        <v>13137</v>
      </c>
      <c r="C8637" s="339" t="s">
        <v>63</v>
      </c>
      <c r="D8637" s="341">
        <v>0</v>
      </c>
      <c r="E8637">
        <v>0</v>
      </c>
    </row>
    <row r="8638" spans="1:5">
      <c r="A8638" s="339">
        <v>103780</v>
      </c>
      <c r="B8638" s="340" t="s">
        <v>13138</v>
      </c>
      <c r="C8638" s="339" t="s">
        <v>5029</v>
      </c>
      <c r="D8638" s="341">
        <v>0</v>
      </c>
      <c r="E8638">
        <v>0</v>
      </c>
    </row>
    <row r="8639" spans="1:5">
      <c r="A8639" s="339">
        <v>103781</v>
      </c>
      <c r="B8639" s="340" t="s">
        <v>13139</v>
      </c>
      <c r="C8639" s="339" t="s">
        <v>5029</v>
      </c>
      <c r="D8639" s="341">
        <v>0</v>
      </c>
      <c r="E8639">
        <v>0</v>
      </c>
    </row>
    <row r="8640" spans="1:5">
      <c r="A8640" s="339">
        <v>103779</v>
      </c>
      <c r="B8640" s="340" t="s">
        <v>13140</v>
      </c>
      <c r="C8640" s="339" t="s">
        <v>5029</v>
      </c>
      <c r="D8640" s="341">
        <v>0</v>
      </c>
      <c r="E8640">
        <v>0</v>
      </c>
    </row>
    <row r="8641" spans="1:5">
      <c r="A8641" s="339">
        <v>103778</v>
      </c>
      <c r="B8641" s="340" t="s">
        <v>13141</v>
      </c>
      <c r="C8641" s="339" t="s">
        <v>5029</v>
      </c>
      <c r="D8641" s="341">
        <v>0</v>
      </c>
      <c r="E8641">
        <v>0</v>
      </c>
    </row>
    <row r="8642" spans="1:5">
      <c r="A8642" s="339">
        <v>103924</v>
      </c>
      <c r="B8642" s="340" t="s">
        <v>13142</v>
      </c>
      <c r="C8642" s="339" t="s">
        <v>5029</v>
      </c>
      <c r="D8642" s="341">
        <v>0</v>
      </c>
      <c r="E8642">
        <v>0</v>
      </c>
    </row>
    <row r="8643" spans="1:5">
      <c r="A8643" s="339">
        <v>103776</v>
      </c>
      <c r="B8643" s="340" t="s">
        <v>13143</v>
      </c>
      <c r="C8643" s="339" t="s">
        <v>5029</v>
      </c>
      <c r="D8643" s="341">
        <v>0</v>
      </c>
      <c r="E8643">
        <v>0</v>
      </c>
    </row>
    <row r="8644" spans="1:5">
      <c r="A8644" s="339">
        <v>103774</v>
      </c>
      <c r="B8644" s="340" t="s">
        <v>13144</v>
      </c>
      <c r="C8644" s="339" t="s">
        <v>5029</v>
      </c>
      <c r="D8644" s="341">
        <v>0</v>
      </c>
      <c r="E8644">
        <v>0</v>
      </c>
    </row>
    <row r="8645" spans="1:5">
      <c r="A8645" s="339">
        <v>103775</v>
      </c>
      <c r="B8645" s="340" t="s">
        <v>13145</v>
      </c>
      <c r="C8645" s="339" t="s">
        <v>5029</v>
      </c>
      <c r="D8645" s="341">
        <v>0</v>
      </c>
      <c r="E8645">
        <v>0</v>
      </c>
    </row>
    <row r="8646" spans="1:5">
      <c r="A8646" s="339">
        <v>106266</v>
      </c>
      <c r="B8646" s="340" t="s">
        <v>13146</v>
      </c>
      <c r="C8646" s="339" t="s">
        <v>63</v>
      </c>
      <c r="D8646" s="341">
        <v>0</v>
      </c>
      <c r="E8646">
        <v>0</v>
      </c>
    </row>
    <row r="8647" spans="1:5">
      <c r="A8647" s="339">
        <v>106270</v>
      </c>
      <c r="B8647" s="340" t="s">
        <v>13147</v>
      </c>
      <c r="C8647" s="339" t="s">
        <v>63</v>
      </c>
      <c r="D8647" s="341">
        <v>0</v>
      </c>
      <c r="E8647">
        <v>0</v>
      </c>
    </row>
    <row r="8648" spans="1:5">
      <c r="A8648" s="339">
        <v>106271</v>
      </c>
      <c r="B8648" s="340" t="s">
        <v>13148</v>
      </c>
      <c r="C8648" s="339" t="s">
        <v>63</v>
      </c>
      <c r="D8648" s="341">
        <v>0</v>
      </c>
      <c r="E8648">
        <v>0</v>
      </c>
    </row>
    <row r="8649" spans="1:5">
      <c r="A8649" s="339">
        <v>106267</v>
      </c>
      <c r="B8649" s="340" t="s">
        <v>13149</v>
      </c>
      <c r="C8649" s="339" t="s">
        <v>63</v>
      </c>
      <c r="D8649" s="341">
        <v>0</v>
      </c>
      <c r="E8649">
        <v>0</v>
      </c>
    </row>
    <row r="8650" spans="1:5">
      <c r="A8650" s="339">
        <v>106272</v>
      </c>
      <c r="B8650" s="340" t="s">
        <v>13150</v>
      </c>
      <c r="C8650" s="339" t="s">
        <v>63</v>
      </c>
      <c r="D8650" s="341">
        <v>0</v>
      </c>
      <c r="E8650">
        <v>0</v>
      </c>
    </row>
    <row r="8651" spans="1:5">
      <c r="A8651" s="339">
        <v>106268</v>
      </c>
      <c r="B8651" s="340" t="s">
        <v>13151</v>
      </c>
      <c r="C8651" s="339" t="s">
        <v>63</v>
      </c>
      <c r="D8651" s="341">
        <v>0</v>
      </c>
      <c r="E8651">
        <v>0</v>
      </c>
    </row>
    <row r="8652" spans="1:5">
      <c r="A8652" s="339">
        <v>106269</v>
      </c>
      <c r="B8652" s="340" t="s">
        <v>13152</v>
      </c>
      <c r="C8652" s="339" t="s">
        <v>63</v>
      </c>
      <c r="D8652" s="341">
        <v>0</v>
      </c>
      <c r="E8652">
        <v>0</v>
      </c>
    </row>
    <row r="8653" spans="1:5">
      <c r="A8653" s="339">
        <v>106279</v>
      </c>
      <c r="B8653" s="340" t="s">
        <v>13153</v>
      </c>
      <c r="C8653" s="339" t="s">
        <v>63</v>
      </c>
      <c r="D8653" s="341">
        <v>0</v>
      </c>
      <c r="E8653">
        <v>0</v>
      </c>
    </row>
    <row r="8654" spans="1:5">
      <c r="A8654" s="339">
        <v>106280</v>
      </c>
      <c r="B8654" s="340" t="s">
        <v>13154</v>
      </c>
      <c r="C8654" s="339" t="s">
        <v>63</v>
      </c>
      <c r="D8654" s="341">
        <v>0</v>
      </c>
      <c r="E8654">
        <v>0</v>
      </c>
    </row>
    <row r="8655" spans="1:5">
      <c r="A8655" s="339">
        <v>106265</v>
      </c>
      <c r="B8655" s="340" t="s">
        <v>13155</v>
      </c>
      <c r="C8655" s="339" t="s">
        <v>202</v>
      </c>
      <c r="D8655" s="341">
        <v>0</v>
      </c>
      <c r="E8655">
        <v>0</v>
      </c>
    </row>
    <row r="8656" spans="1:5">
      <c r="A8656" s="339">
        <v>106273</v>
      </c>
      <c r="B8656" s="340" t="s">
        <v>13156</v>
      </c>
      <c r="C8656" s="339" t="s">
        <v>63</v>
      </c>
      <c r="D8656" s="341">
        <v>0</v>
      </c>
      <c r="E8656">
        <v>0</v>
      </c>
    </row>
    <row r="8657" spans="1:5">
      <c r="A8657" s="339">
        <v>106274</v>
      </c>
      <c r="B8657" s="340" t="s">
        <v>13157</v>
      </c>
      <c r="C8657" s="339" t="s">
        <v>63</v>
      </c>
      <c r="D8657" s="341">
        <v>0</v>
      </c>
      <c r="E8657">
        <v>0</v>
      </c>
    </row>
    <row r="8658" spans="1:5">
      <c r="A8658" s="339">
        <v>106275</v>
      </c>
      <c r="B8658" s="340" t="s">
        <v>13158</v>
      </c>
      <c r="C8658" s="339" t="s">
        <v>63</v>
      </c>
      <c r="D8658" s="341">
        <v>0</v>
      </c>
      <c r="E8658">
        <v>0</v>
      </c>
    </row>
    <row r="8659" spans="1:5">
      <c r="A8659" s="339">
        <v>106276</v>
      </c>
      <c r="B8659" s="340" t="s">
        <v>13159</v>
      </c>
      <c r="C8659" s="339" t="s">
        <v>63</v>
      </c>
      <c r="D8659" s="341">
        <v>0</v>
      </c>
      <c r="E8659">
        <v>0</v>
      </c>
    </row>
    <row r="8660" spans="1:5">
      <c r="A8660" s="339">
        <v>106277</v>
      </c>
      <c r="B8660" s="340" t="s">
        <v>13160</v>
      </c>
      <c r="C8660" s="339" t="s">
        <v>63</v>
      </c>
      <c r="D8660" s="341">
        <v>0</v>
      </c>
      <c r="E8660">
        <v>0</v>
      </c>
    </row>
    <row r="8661" spans="1:5">
      <c r="A8661" s="339">
        <v>106278</v>
      </c>
      <c r="B8661" s="340" t="s">
        <v>13161</v>
      </c>
      <c r="C8661" s="339" t="s">
        <v>63</v>
      </c>
      <c r="D8661" s="341">
        <v>0</v>
      </c>
      <c r="E8661">
        <v>0</v>
      </c>
    </row>
    <row r="8662" spans="1:5">
      <c r="A8662" s="339">
        <v>106295</v>
      </c>
      <c r="B8662" s="340" t="s">
        <v>13162</v>
      </c>
      <c r="C8662" s="339" t="s">
        <v>63</v>
      </c>
      <c r="D8662" s="341">
        <v>206.16</v>
      </c>
      <c r="E8662">
        <v>222.81</v>
      </c>
    </row>
    <row r="8663" spans="1:5">
      <c r="A8663" s="339">
        <v>106300</v>
      </c>
      <c r="B8663" s="340" t="s">
        <v>13163</v>
      </c>
      <c r="C8663" s="339" t="s">
        <v>63</v>
      </c>
      <c r="D8663" s="341">
        <v>491.93</v>
      </c>
      <c r="E8663">
        <v>563.69000000000005</v>
      </c>
    </row>
    <row r="8664" spans="1:5">
      <c r="A8664" s="339">
        <v>106293</v>
      </c>
      <c r="B8664" s="340" t="s">
        <v>13164</v>
      </c>
      <c r="C8664" s="339" t="s">
        <v>63</v>
      </c>
      <c r="D8664" s="341">
        <v>162.76</v>
      </c>
      <c r="E8664">
        <v>171.96</v>
      </c>
    </row>
    <row r="8665" spans="1:5">
      <c r="A8665" s="339">
        <v>106297</v>
      </c>
      <c r="B8665" s="340" t="s">
        <v>13165</v>
      </c>
      <c r="C8665" s="339" t="s">
        <v>63</v>
      </c>
      <c r="D8665" s="341">
        <v>248.34</v>
      </c>
      <c r="E8665">
        <v>275.75</v>
      </c>
    </row>
    <row r="8666" spans="1:5">
      <c r="A8666" s="339">
        <v>106298</v>
      </c>
      <c r="B8666" s="340" t="s">
        <v>13166</v>
      </c>
      <c r="C8666" s="339" t="s">
        <v>63</v>
      </c>
      <c r="D8666" s="341">
        <v>378.45</v>
      </c>
      <c r="E8666">
        <v>420.51</v>
      </c>
    </row>
    <row r="8667" spans="1:5">
      <c r="A8667" s="339">
        <v>106301</v>
      </c>
      <c r="B8667" s="340" t="s">
        <v>13167</v>
      </c>
      <c r="C8667" s="339" t="s">
        <v>63</v>
      </c>
      <c r="D8667" s="341">
        <v>737.39</v>
      </c>
      <c r="E8667">
        <v>853.39</v>
      </c>
    </row>
    <row r="8668" spans="1:5">
      <c r="A8668" s="339">
        <v>106292</v>
      </c>
      <c r="B8668" s="340" t="s">
        <v>13168</v>
      </c>
      <c r="C8668" s="339" t="s">
        <v>63</v>
      </c>
      <c r="D8668" s="341">
        <v>154.84</v>
      </c>
      <c r="E8668">
        <v>164.04</v>
      </c>
    </row>
    <row r="8669" spans="1:5">
      <c r="A8669" s="339">
        <v>106282</v>
      </c>
      <c r="B8669" s="340" t="s">
        <v>13169</v>
      </c>
      <c r="C8669" s="339" t="s">
        <v>63</v>
      </c>
      <c r="D8669" s="341">
        <v>83.59</v>
      </c>
      <c r="E8669">
        <v>82.2</v>
      </c>
    </row>
    <row r="8670" spans="1:5">
      <c r="A8670" s="339">
        <v>106283</v>
      </c>
      <c r="B8670" s="340" t="s">
        <v>13170</v>
      </c>
      <c r="C8670" s="339" t="s">
        <v>63</v>
      </c>
      <c r="D8670" s="341">
        <v>83.59</v>
      </c>
      <c r="E8670">
        <v>82.2</v>
      </c>
    </row>
    <row r="8671" spans="1:5">
      <c r="A8671" s="339">
        <v>106286</v>
      </c>
      <c r="B8671" s="340" t="s">
        <v>13171</v>
      </c>
      <c r="C8671" s="339" t="s">
        <v>63</v>
      </c>
      <c r="D8671" s="341">
        <v>93.09</v>
      </c>
      <c r="E8671">
        <v>97.28</v>
      </c>
    </row>
    <row r="8672" spans="1:5">
      <c r="A8672" s="339">
        <v>106287</v>
      </c>
      <c r="B8672" s="340" t="s">
        <v>13172</v>
      </c>
      <c r="C8672" s="339" t="s">
        <v>63</v>
      </c>
      <c r="D8672" s="341">
        <v>109.51</v>
      </c>
      <c r="E8672">
        <v>121.77</v>
      </c>
    </row>
    <row r="8673" spans="1:5">
      <c r="A8673" s="339">
        <v>106288</v>
      </c>
      <c r="B8673" s="340" t="s">
        <v>13173</v>
      </c>
      <c r="C8673" s="339" t="s">
        <v>63</v>
      </c>
      <c r="D8673" s="341">
        <v>130.32</v>
      </c>
      <c r="E8673">
        <v>153.56</v>
      </c>
    </row>
    <row r="8674" spans="1:5">
      <c r="A8674" s="339">
        <v>106289</v>
      </c>
      <c r="B8674" s="340" t="s">
        <v>13174</v>
      </c>
      <c r="C8674" s="339" t="s">
        <v>63</v>
      </c>
      <c r="D8674" s="341">
        <v>169.17</v>
      </c>
      <c r="E8674">
        <v>214.67</v>
      </c>
    </row>
    <row r="8675" spans="1:5">
      <c r="A8675" s="339">
        <v>106290</v>
      </c>
      <c r="B8675" s="340" t="s">
        <v>13175</v>
      </c>
      <c r="C8675" s="339" t="s">
        <v>63</v>
      </c>
      <c r="D8675" s="341">
        <v>228.45</v>
      </c>
      <c r="E8675">
        <v>307.16000000000003</v>
      </c>
    </row>
    <row r="8676" spans="1:5">
      <c r="A8676" s="339">
        <v>106291</v>
      </c>
      <c r="B8676" s="340" t="s">
        <v>13176</v>
      </c>
      <c r="C8676" s="339" t="s">
        <v>63</v>
      </c>
      <c r="D8676" s="341">
        <v>331.71</v>
      </c>
      <c r="E8676">
        <v>458.45</v>
      </c>
    </row>
    <row r="8677" spans="1:5">
      <c r="A8677" s="339">
        <v>102136</v>
      </c>
      <c r="B8677" s="340" t="s">
        <v>13177</v>
      </c>
      <c r="C8677" s="339" t="s">
        <v>63</v>
      </c>
      <c r="D8677" s="341">
        <v>128.09</v>
      </c>
      <c r="E8677">
        <v>195.1</v>
      </c>
    </row>
    <row r="8678" spans="1:5">
      <c r="A8678" s="339">
        <v>106263</v>
      </c>
      <c r="B8678" s="340" t="s">
        <v>13178</v>
      </c>
      <c r="C8678" s="339" t="s">
        <v>63</v>
      </c>
      <c r="D8678" s="341">
        <v>167.62</v>
      </c>
      <c r="E8678">
        <v>256.76</v>
      </c>
    </row>
    <row r="8679" spans="1:5">
      <c r="A8679" s="339">
        <v>106259</v>
      </c>
      <c r="B8679" s="340" t="s">
        <v>13179</v>
      </c>
      <c r="C8679" s="339" t="s">
        <v>63</v>
      </c>
      <c r="D8679" s="341">
        <v>0</v>
      </c>
      <c r="E8679">
        <v>0</v>
      </c>
    </row>
    <row r="8680" spans="1:5">
      <c r="A8680" s="339">
        <v>106261</v>
      </c>
      <c r="B8680" s="340" t="s">
        <v>13180</v>
      </c>
      <c r="C8680" s="339" t="s">
        <v>63</v>
      </c>
      <c r="D8680" s="341">
        <v>0</v>
      </c>
      <c r="E8680">
        <v>0</v>
      </c>
    </row>
    <row r="8681" spans="1:5">
      <c r="A8681" s="339">
        <v>106260</v>
      </c>
      <c r="B8681" s="340" t="s">
        <v>13181</v>
      </c>
      <c r="C8681" s="339" t="s">
        <v>63</v>
      </c>
      <c r="D8681" s="341">
        <v>0</v>
      </c>
      <c r="E8681">
        <v>0</v>
      </c>
    </row>
    <row r="8682" spans="1:5">
      <c r="A8682" s="339">
        <v>102134</v>
      </c>
      <c r="B8682" s="340" t="s">
        <v>13182</v>
      </c>
      <c r="C8682" s="339" t="s">
        <v>63</v>
      </c>
      <c r="D8682" s="341">
        <v>0</v>
      </c>
      <c r="E8682">
        <v>0</v>
      </c>
    </row>
    <row r="8683" spans="1:5">
      <c r="A8683" s="339">
        <v>106262</v>
      </c>
      <c r="B8683" s="340" t="s">
        <v>13183</v>
      </c>
      <c r="C8683" s="339" t="s">
        <v>63</v>
      </c>
      <c r="D8683" s="341">
        <v>0</v>
      </c>
      <c r="E8683">
        <v>0</v>
      </c>
    </row>
    <row r="8684" spans="1:5">
      <c r="A8684" s="339">
        <v>102135</v>
      </c>
      <c r="B8684" s="340" t="s">
        <v>13184</v>
      </c>
      <c r="C8684" s="339" t="s">
        <v>63</v>
      </c>
      <c r="D8684" s="341">
        <v>0</v>
      </c>
      <c r="E8684">
        <v>0</v>
      </c>
    </row>
    <row r="8685" spans="1:5">
      <c r="A8685" s="339">
        <v>106302</v>
      </c>
      <c r="B8685" s="340" t="s">
        <v>13185</v>
      </c>
      <c r="C8685" s="339" t="s">
        <v>63</v>
      </c>
      <c r="D8685" s="341">
        <v>0</v>
      </c>
      <c r="E8685">
        <v>0</v>
      </c>
    </row>
    <row r="8686" spans="1:5">
      <c r="A8686" s="339">
        <v>106284</v>
      </c>
      <c r="B8686" s="340" t="s">
        <v>13186</v>
      </c>
      <c r="C8686" s="339" t="s">
        <v>63</v>
      </c>
      <c r="D8686" s="341">
        <v>0</v>
      </c>
      <c r="E8686">
        <v>0</v>
      </c>
    </row>
    <row r="8687" spans="1:5">
      <c r="A8687" s="339">
        <v>106285</v>
      </c>
      <c r="B8687" s="340" t="s">
        <v>13187</v>
      </c>
      <c r="C8687" s="339" t="s">
        <v>63</v>
      </c>
      <c r="D8687" s="341">
        <v>0</v>
      </c>
      <c r="E8687">
        <v>0</v>
      </c>
    </row>
    <row r="8688" spans="1:5">
      <c r="A8688" s="339">
        <v>106296</v>
      </c>
      <c r="B8688" s="340" t="s">
        <v>13188</v>
      </c>
      <c r="C8688" s="339" t="s">
        <v>63</v>
      </c>
      <c r="D8688" s="341">
        <v>0</v>
      </c>
      <c r="E8688">
        <v>0</v>
      </c>
    </row>
    <row r="8689" spans="1:5">
      <c r="A8689" s="339">
        <v>106299</v>
      </c>
      <c r="B8689" s="340" t="s">
        <v>13189</v>
      </c>
      <c r="C8689" s="339" t="s">
        <v>63</v>
      </c>
      <c r="D8689" s="341">
        <v>227.48</v>
      </c>
      <c r="E8689">
        <v>269.54000000000002</v>
      </c>
    </row>
    <row r="8690" spans="1:5">
      <c r="A8690" s="339">
        <v>106294</v>
      </c>
      <c r="B8690" s="340" t="s">
        <v>13190</v>
      </c>
      <c r="C8690" s="339" t="s">
        <v>63</v>
      </c>
      <c r="D8690" s="341">
        <v>0</v>
      </c>
      <c r="E8690">
        <v>0</v>
      </c>
    </row>
    <row r="8691" spans="1:5">
      <c r="A8691" s="339">
        <v>106281</v>
      </c>
      <c r="B8691" s="340" t="s">
        <v>13191</v>
      </c>
      <c r="C8691" s="339" t="s">
        <v>63</v>
      </c>
      <c r="D8691" s="341">
        <v>0</v>
      </c>
      <c r="E8691">
        <v>0</v>
      </c>
    </row>
    <row r="8692" spans="1:5">
      <c r="A8692" s="339">
        <v>106264</v>
      </c>
      <c r="B8692" s="340" t="s">
        <v>13192</v>
      </c>
      <c r="C8692" s="339" t="s">
        <v>202</v>
      </c>
      <c r="D8692" s="341">
        <v>0</v>
      </c>
      <c r="E8692">
        <v>0</v>
      </c>
    </row>
    <row r="8693" spans="1:5">
      <c r="A8693" s="339">
        <v>97097</v>
      </c>
      <c r="B8693" s="340" t="s">
        <v>13193</v>
      </c>
      <c r="C8693" s="339" t="s">
        <v>5029</v>
      </c>
      <c r="D8693" s="341">
        <v>41.77</v>
      </c>
      <c r="E8693">
        <v>38.18</v>
      </c>
    </row>
    <row r="8694" spans="1:5">
      <c r="A8694" s="339">
        <v>97089</v>
      </c>
      <c r="B8694" s="340" t="s">
        <v>13194</v>
      </c>
      <c r="C8694" s="339" t="s">
        <v>101</v>
      </c>
      <c r="D8694" s="341">
        <v>13.32</v>
      </c>
      <c r="E8694">
        <v>13.69</v>
      </c>
    </row>
    <row r="8695" spans="1:5">
      <c r="A8695" s="339">
        <v>97090</v>
      </c>
      <c r="B8695" s="340" t="s">
        <v>13195</v>
      </c>
      <c r="C8695" s="339" t="s">
        <v>101</v>
      </c>
      <c r="D8695" s="341">
        <v>13.03</v>
      </c>
      <c r="E8695">
        <v>13.34</v>
      </c>
    </row>
    <row r="8696" spans="1:5">
      <c r="A8696" s="339">
        <v>97091</v>
      </c>
      <c r="B8696" s="340" t="s">
        <v>13196</v>
      </c>
      <c r="C8696" s="339" t="s">
        <v>101</v>
      </c>
      <c r="D8696" s="341">
        <v>12.62</v>
      </c>
      <c r="E8696">
        <v>12.89</v>
      </c>
    </row>
    <row r="8697" spans="1:5">
      <c r="A8697" s="339">
        <v>97092</v>
      </c>
      <c r="B8697" s="340" t="s">
        <v>13197</v>
      </c>
      <c r="C8697" s="339" t="s">
        <v>101</v>
      </c>
      <c r="D8697" s="341">
        <v>12.17</v>
      </c>
      <c r="E8697">
        <v>12.39</v>
      </c>
    </row>
    <row r="8698" spans="1:5">
      <c r="A8698" s="339">
        <v>103053</v>
      </c>
      <c r="B8698" s="340" t="s">
        <v>13198</v>
      </c>
      <c r="C8698" s="339" t="s">
        <v>101</v>
      </c>
      <c r="D8698" s="341">
        <v>0</v>
      </c>
      <c r="E8698">
        <v>0</v>
      </c>
    </row>
    <row r="8699" spans="1:5">
      <c r="A8699" s="339">
        <v>97093</v>
      </c>
      <c r="B8699" s="340" t="s">
        <v>13199</v>
      </c>
      <c r="C8699" s="339" t="s">
        <v>101</v>
      </c>
      <c r="D8699" s="341">
        <v>11.38</v>
      </c>
      <c r="E8699">
        <v>11.54</v>
      </c>
    </row>
    <row r="8700" spans="1:5">
      <c r="A8700" s="339">
        <v>103054</v>
      </c>
      <c r="B8700" s="340" t="s">
        <v>13200</v>
      </c>
      <c r="C8700" s="339" t="s">
        <v>101</v>
      </c>
      <c r="D8700" s="341">
        <v>0</v>
      </c>
      <c r="E8700">
        <v>0</v>
      </c>
    </row>
    <row r="8701" spans="1:5">
      <c r="A8701" s="339">
        <v>97088</v>
      </c>
      <c r="B8701" s="340" t="s">
        <v>13201</v>
      </c>
      <c r="C8701" s="339" t="s">
        <v>101</v>
      </c>
      <c r="D8701" s="341">
        <v>14.59</v>
      </c>
      <c r="E8701">
        <v>15.03</v>
      </c>
    </row>
    <row r="8702" spans="1:5">
      <c r="A8702" s="339">
        <v>97087</v>
      </c>
      <c r="B8702" s="340" t="s">
        <v>129</v>
      </c>
      <c r="C8702" s="339" t="s">
        <v>5029</v>
      </c>
      <c r="D8702" s="341">
        <v>2.4700000000000002</v>
      </c>
      <c r="E8702">
        <v>3.02</v>
      </c>
    </row>
    <row r="8703" spans="1:5">
      <c r="A8703" s="339">
        <v>97083</v>
      </c>
      <c r="B8703" s="340" t="s">
        <v>13202</v>
      </c>
      <c r="C8703" s="339" t="s">
        <v>5029</v>
      </c>
      <c r="D8703" s="341">
        <v>3.33</v>
      </c>
      <c r="E8703">
        <v>4.58</v>
      </c>
    </row>
    <row r="8704" spans="1:5">
      <c r="A8704" s="339">
        <v>97084</v>
      </c>
      <c r="B8704" s="340" t="s">
        <v>13203</v>
      </c>
      <c r="C8704" s="339" t="s">
        <v>5029</v>
      </c>
      <c r="D8704" s="341">
        <v>0.69</v>
      </c>
      <c r="E8704">
        <v>0.96</v>
      </c>
    </row>
    <row r="8705" spans="1:5">
      <c r="A8705" s="339">
        <v>97096</v>
      </c>
      <c r="B8705" s="340" t="s">
        <v>135</v>
      </c>
      <c r="C8705" s="339" t="s">
        <v>5115</v>
      </c>
      <c r="D8705" s="341">
        <v>1018.13</v>
      </c>
      <c r="E8705">
        <v>564.46</v>
      </c>
    </row>
    <row r="8706" spans="1:5">
      <c r="A8706" s="339">
        <v>97082</v>
      </c>
      <c r="B8706" s="340" t="s">
        <v>13204</v>
      </c>
      <c r="C8706" s="339" t="s">
        <v>5115</v>
      </c>
      <c r="D8706" s="341">
        <v>61.91</v>
      </c>
      <c r="E8706">
        <v>90.45</v>
      </c>
    </row>
    <row r="8707" spans="1:5">
      <c r="A8707" s="339">
        <v>103076</v>
      </c>
      <c r="B8707" s="340" t="s">
        <v>13205</v>
      </c>
      <c r="C8707" s="339" t="s">
        <v>5029</v>
      </c>
      <c r="D8707" s="341">
        <v>206.77</v>
      </c>
      <c r="E8707">
        <v>143.77000000000001</v>
      </c>
    </row>
    <row r="8708" spans="1:5">
      <c r="A8708" s="339">
        <v>103067</v>
      </c>
      <c r="B8708" s="340" t="s">
        <v>13206</v>
      </c>
      <c r="C8708" s="339" t="s">
        <v>5029</v>
      </c>
      <c r="D8708" s="341">
        <v>0</v>
      </c>
      <c r="E8708">
        <v>0</v>
      </c>
    </row>
    <row r="8709" spans="1:5">
      <c r="A8709" s="339">
        <v>103077</v>
      </c>
      <c r="B8709" s="340" t="s">
        <v>13207</v>
      </c>
      <c r="C8709" s="339" t="s">
        <v>5029</v>
      </c>
      <c r="D8709" s="341">
        <v>269.5</v>
      </c>
      <c r="E8709">
        <v>184.77</v>
      </c>
    </row>
    <row r="8710" spans="1:5">
      <c r="A8710" s="339">
        <v>103068</v>
      </c>
      <c r="B8710" s="340" t="s">
        <v>13208</v>
      </c>
      <c r="C8710" s="339" t="s">
        <v>5029</v>
      </c>
      <c r="D8710" s="341">
        <v>0</v>
      </c>
      <c r="E8710">
        <v>0</v>
      </c>
    </row>
    <row r="8711" spans="1:5">
      <c r="A8711" s="339">
        <v>103078</v>
      </c>
      <c r="B8711" s="340" t="s">
        <v>13209</v>
      </c>
      <c r="C8711" s="339" t="s">
        <v>5029</v>
      </c>
      <c r="D8711" s="341">
        <v>329.12</v>
      </c>
      <c r="E8711">
        <v>222.65</v>
      </c>
    </row>
    <row r="8712" spans="1:5">
      <c r="A8712" s="339">
        <v>103069</v>
      </c>
      <c r="B8712" s="340" t="s">
        <v>13210</v>
      </c>
      <c r="C8712" s="339" t="s">
        <v>5029</v>
      </c>
      <c r="D8712" s="341">
        <v>0</v>
      </c>
      <c r="E8712">
        <v>0</v>
      </c>
    </row>
    <row r="8713" spans="1:5">
      <c r="A8713" s="339">
        <v>103079</v>
      </c>
      <c r="B8713" s="340" t="s">
        <v>13211</v>
      </c>
      <c r="C8713" s="339" t="s">
        <v>5029</v>
      </c>
      <c r="D8713" s="341">
        <v>394.57</v>
      </c>
      <c r="E8713">
        <v>266.33999999999997</v>
      </c>
    </row>
    <row r="8714" spans="1:5">
      <c r="A8714" s="339">
        <v>103070</v>
      </c>
      <c r="B8714" s="340" t="s">
        <v>13212</v>
      </c>
      <c r="C8714" s="339" t="s">
        <v>5029</v>
      </c>
      <c r="D8714" s="341">
        <v>0</v>
      </c>
      <c r="E8714">
        <v>0</v>
      </c>
    </row>
    <row r="8715" spans="1:5">
      <c r="A8715" s="339">
        <v>103080</v>
      </c>
      <c r="B8715" s="340" t="s">
        <v>13213</v>
      </c>
      <c r="C8715" s="339" t="s">
        <v>5029</v>
      </c>
      <c r="D8715" s="341">
        <v>474.18</v>
      </c>
      <c r="E8715">
        <v>324.26</v>
      </c>
    </row>
    <row r="8716" spans="1:5">
      <c r="A8716" s="339">
        <v>103071</v>
      </c>
      <c r="B8716" s="340" t="s">
        <v>13214</v>
      </c>
      <c r="C8716" s="339" t="s">
        <v>5029</v>
      </c>
      <c r="D8716" s="341">
        <v>0</v>
      </c>
      <c r="E8716">
        <v>0</v>
      </c>
    </row>
    <row r="8717" spans="1:5">
      <c r="A8717" s="339">
        <v>103075</v>
      </c>
      <c r="B8717" s="340" t="s">
        <v>13215</v>
      </c>
      <c r="C8717" s="339" t="s">
        <v>5029</v>
      </c>
      <c r="D8717" s="341">
        <v>291.77999999999997</v>
      </c>
      <c r="E8717">
        <v>202.79</v>
      </c>
    </row>
    <row r="8718" spans="1:5">
      <c r="A8718" s="339">
        <v>103062</v>
      </c>
      <c r="B8718" s="340" t="s">
        <v>13216</v>
      </c>
      <c r="C8718" s="339" t="s">
        <v>5029</v>
      </c>
      <c r="D8718" s="341">
        <v>0</v>
      </c>
      <c r="E8718">
        <v>0</v>
      </c>
    </row>
    <row r="8719" spans="1:5">
      <c r="A8719" s="339">
        <v>103065</v>
      </c>
      <c r="B8719" s="340" t="s">
        <v>13217</v>
      </c>
      <c r="C8719" s="339" t="s">
        <v>5029</v>
      </c>
      <c r="D8719" s="341">
        <v>0</v>
      </c>
      <c r="E8719">
        <v>0</v>
      </c>
    </row>
    <row r="8720" spans="1:5">
      <c r="A8720" s="339">
        <v>103063</v>
      </c>
      <c r="B8720" s="340" t="s">
        <v>13218</v>
      </c>
      <c r="C8720" s="339" t="s">
        <v>5029</v>
      </c>
      <c r="D8720" s="341">
        <v>0</v>
      </c>
      <c r="E8720">
        <v>0</v>
      </c>
    </row>
    <row r="8721" spans="1:5">
      <c r="A8721" s="339">
        <v>103066</v>
      </c>
      <c r="B8721" s="340" t="s">
        <v>13219</v>
      </c>
      <c r="C8721" s="339" t="s">
        <v>5029</v>
      </c>
      <c r="D8721" s="341">
        <v>0</v>
      </c>
      <c r="E8721">
        <v>0</v>
      </c>
    </row>
    <row r="8722" spans="1:5">
      <c r="A8722" s="339">
        <v>103064</v>
      </c>
      <c r="B8722" s="340" t="s">
        <v>13220</v>
      </c>
      <c r="C8722" s="339" t="s">
        <v>5029</v>
      </c>
      <c r="D8722" s="341">
        <v>0</v>
      </c>
      <c r="E8722">
        <v>0</v>
      </c>
    </row>
    <row r="8723" spans="1:5">
      <c r="A8723" s="339">
        <v>103074</v>
      </c>
      <c r="B8723" s="340" t="s">
        <v>13221</v>
      </c>
      <c r="C8723" s="339" t="s">
        <v>5029</v>
      </c>
      <c r="D8723" s="341">
        <v>250.01</v>
      </c>
      <c r="E8723">
        <v>164.61</v>
      </c>
    </row>
    <row r="8724" spans="1:5">
      <c r="A8724" s="339">
        <v>103057</v>
      </c>
      <c r="B8724" s="340" t="s">
        <v>13222</v>
      </c>
      <c r="C8724" s="339" t="s">
        <v>5029</v>
      </c>
      <c r="D8724" s="341">
        <v>0</v>
      </c>
      <c r="E8724">
        <v>0</v>
      </c>
    </row>
    <row r="8725" spans="1:5">
      <c r="A8725" s="339">
        <v>103060</v>
      </c>
      <c r="B8725" s="340" t="s">
        <v>13223</v>
      </c>
      <c r="C8725" s="339" t="s">
        <v>5029</v>
      </c>
      <c r="D8725" s="341">
        <v>0</v>
      </c>
      <c r="E8725">
        <v>0</v>
      </c>
    </row>
    <row r="8726" spans="1:5">
      <c r="A8726" s="339">
        <v>103058</v>
      </c>
      <c r="B8726" s="340" t="s">
        <v>13224</v>
      </c>
      <c r="C8726" s="339" t="s">
        <v>5029</v>
      </c>
      <c r="D8726" s="341">
        <v>0</v>
      </c>
      <c r="E8726">
        <v>0</v>
      </c>
    </row>
    <row r="8727" spans="1:5">
      <c r="A8727" s="339">
        <v>103061</v>
      </c>
      <c r="B8727" s="340" t="s">
        <v>13225</v>
      </c>
      <c r="C8727" s="339" t="s">
        <v>5029</v>
      </c>
      <c r="D8727" s="341">
        <v>0</v>
      </c>
      <c r="E8727">
        <v>0</v>
      </c>
    </row>
    <row r="8728" spans="1:5">
      <c r="A8728" s="339">
        <v>103059</v>
      </c>
      <c r="B8728" s="340" t="s">
        <v>13226</v>
      </c>
      <c r="C8728" s="339" t="s">
        <v>5029</v>
      </c>
      <c r="D8728" s="341">
        <v>0</v>
      </c>
      <c r="E8728">
        <v>0</v>
      </c>
    </row>
    <row r="8729" spans="1:5">
      <c r="A8729" s="339">
        <v>97101</v>
      </c>
      <c r="B8729" s="340" t="s">
        <v>13227</v>
      </c>
      <c r="C8729" s="339" t="s">
        <v>5029</v>
      </c>
      <c r="D8729" s="341">
        <v>245.15</v>
      </c>
      <c r="E8729">
        <v>167.41</v>
      </c>
    </row>
    <row r="8730" spans="1:5">
      <c r="A8730" s="339">
        <v>97098</v>
      </c>
      <c r="B8730" s="340" t="s">
        <v>13228</v>
      </c>
      <c r="C8730" s="339" t="s">
        <v>5029</v>
      </c>
      <c r="D8730" s="341">
        <v>0</v>
      </c>
      <c r="E8730">
        <v>0</v>
      </c>
    </row>
    <row r="8731" spans="1:5">
      <c r="A8731" s="339">
        <v>97102</v>
      </c>
      <c r="B8731" s="340" t="s">
        <v>13229</v>
      </c>
      <c r="C8731" s="339" t="s">
        <v>5029</v>
      </c>
      <c r="D8731" s="341">
        <v>307.89</v>
      </c>
      <c r="E8731">
        <v>208.41</v>
      </c>
    </row>
    <row r="8732" spans="1:5">
      <c r="A8732" s="339">
        <v>97099</v>
      </c>
      <c r="B8732" s="340" t="s">
        <v>13230</v>
      </c>
      <c r="C8732" s="339" t="s">
        <v>5029</v>
      </c>
      <c r="D8732" s="341">
        <v>0</v>
      </c>
      <c r="E8732">
        <v>0</v>
      </c>
    </row>
    <row r="8733" spans="1:5">
      <c r="A8733" s="339">
        <v>97103</v>
      </c>
      <c r="B8733" s="340" t="s">
        <v>13231</v>
      </c>
      <c r="C8733" s="339" t="s">
        <v>5029</v>
      </c>
      <c r="D8733" s="341">
        <v>367.51</v>
      </c>
      <c r="E8733">
        <v>246.28</v>
      </c>
    </row>
    <row r="8734" spans="1:5">
      <c r="A8734" s="339">
        <v>97100</v>
      </c>
      <c r="B8734" s="340" t="s">
        <v>13232</v>
      </c>
      <c r="C8734" s="339" t="s">
        <v>5029</v>
      </c>
      <c r="D8734" s="341">
        <v>0</v>
      </c>
      <c r="E8734">
        <v>0</v>
      </c>
    </row>
    <row r="8735" spans="1:5">
      <c r="A8735" s="339">
        <v>103072</v>
      </c>
      <c r="B8735" s="340" t="s">
        <v>13233</v>
      </c>
      <c r="C8735" s="339" t="s">
        <v>5029</v>
      </c>
      <c r="D8735" s="341">
        <v>432.95</v>
      </c>
      <c r="E8735">
        <v>289.98</v>
      </c>
    </row>
    <row r="8736" spans="1:5">
      <c r="A8736" s="339">
        <v>103055</v>
      </c>
      <c r="B8736" s="340" t="s">
        <v>13234</v>
      </c>
      <c r="C8736" s="339" t="s">
        <v>5029</v>
      </c>
      <c r="D8736" s="341">
        <v>0</v>
      </c>
      <c r="E8736">
        <v>0</v>
      </c>
    </row>
    <row r="8737" spans="1:5">
      <c r="A8737" s="339">
        <v>103073</v>
      </c>
      <c r="B8737" s="340" t="s">
        <v>13235</v>
      </c>
      <c r="C8737" s="339" t="s">
        <v>5029</v>
      </c>
      <c r="D8737" s="341">
        <v>512.57000000000005</v>
      </c>
      <c r="E8737">
        <v>347.9</v>
      </c>
    </row>
    <row r="8738" spans="1:5">
      <c r="A8738" s="339">
        <v>103056</v>
      </c>
      <c r="B8738" s="340" t="s">
        <v>13236</v>
      </c>
      <c r="C8738" s="339" t="s">
        <v>5029</v>
      </c>
      <c r="D8738" s="341">
        <v>0</v>
      </c>
      <c r="E8738">
        <v>0</v>
      </c>
    </row>
    <row r="8739" spans="1:5">
      <c r="A8739" s="339">
        <v>97086</v>
      </c>
      <c r="B8739" s="340" t="s">
        <v>13237</v>
      </c>
      <c r="C8739" s="339" t="s">
        <v>5029</v>
      </c>
      <c r="D8739" s="341">
        <v>122.24</v>
      </c>
      <c r="E8739">
        <v>168.59</v>
      </c>
    </row>
    <row r="8740" spans="1:5">
      <c r="A8740" s="339">
        <v>97085</v>
      </c>
      <c r="B8740" s="340" t="s">
        <v>13238</v>
      </c>
      <c r="C8740" s="339" t="s">
        <v>5029</v>
      </c>
      <c r="D8740" s="341">
        <v>0</v>
      </c>
      <c r="E8740">
        <v>0</v>
      </c>
    </row>
    <row r="8741" spans="1:5">
      <c r="A8741" s="339">
        <v>104766</v>
      </c>
      <c r="B8741" s="340" t="s">
        <v>13239</v>
      </c>
      <c r="C8741" s="339" t="s">
        <v>202</v>
      </c>
      <c r="D8741" s="341">
        <v>16.78</v>
      </c>
      <c r="E8741">
        <v>22.89</v>
      </c>
    </row>
    <row r="8742" spans="1:5">
      <c r="A8742" s="339">
        <v>90467</v>
      </c>
      <c r="B8742" s="340" t="s">
        <v>13240</v>
      </c>
      <c r="C8742" s="339" t="s">
        <v>202</v>
      </c>
      <c r="D8742" s="341">
        <v>24.59</v>
      </c>
      <c r="E8742">
        <v>31.45</v>
      </c>
    </row>
    <row r="8743" spans="1:5">
      <c r="A8743" s="339">
        <v>90466</v>
      </c>
      <c r="B8743" s="340" t="s">
        <v>13241</v>
      </c>
      <c r="C8743" s="339" t="s">
        <v>202</v>
      </c>
      <c r="D8743" s="341">
        <v>16.3</v>
      </c>
      <c r="E8743">
        <v>20.96</v>
      </c>
    </row>
    <row r="8744" spans="1:5">
      <c r="A8744" s="339">
        <v>90469</v>
      </c>
      <c r="B8744" s="340" t="s">
        <v>13242</v>
      </c>
      <c r="C8744" s="339" t="s">
        <v>202</v>
      </c>
      <c r="D8744" s="341">
        <v>13.19</v>
      </c>
      <c r="E8744">
        <v>14.47</v>
      </c>
    </row>
    <row r="8745" spans="1:5">
      <c r="A8745" s="339">
        <v>90470</v>
      </c>
      <c r="B8745" s="340" t="s">
        <v>13243</v>
      </c>
      <c r="C8745" s="339" t="s">
        <v>202</v>
      </c>
      <c r="D8745" s="341">
        <v>17.7</v>
      </c>
      <c r="E8745">
        <v>18.989999999999998</v>
      </c>
    </row>
    <row r="8746" spans="1:5">
      <c r="A8746" s="339">
        <v>90468</v>
      </c>
      <c r="B8746" s="340" t="s">
        <v>13244</v>
      </c>
      <c r="C8746" s="339" t="s">
        <v>202</v>
      </c>
      <c r="D8746" s="341">
        <v>8.65</v>
      </c>
      <c r="E8746">
        <v>9.57</v>
      </c>
    </row>
    <row r="8747" spans="1:5">
      <c r="A8747" s="339">
        <v>91188</v>
      </c>
      <c r="B8747" s="340" t="s">
        <v>13245</v>
      </c>
      <c r="C8747" s="339" t="s">
        <v>63</v>
      </c>
      <c r="D8747" s="341">
        <v>14.16</v>
      </c>
      <c r="E8747">
        <v>17.239999999999998</v>
      </c>
    </row>
    <row r="8748" spans="1:5">
      <c r="A8748" s="339">
        <v>91189</v>
      </c>
      <c r="B8748" s="340" t="s">
        <v>13246</v>
      </c>
      <c r="C8748" s="339" t="s">
        <v>63</v>
      </c>
      <c r="D8748" s="341">
        <v>83.87</v>
      </c>
      <c r="E8748">
        <v>87.3</v>
      </c>
    </row>
    <row r="8749" spans="1:5">
      <c r="A8749" s="339">
        <v>91192</v>
      </c>
      <c r="B8749" s="340" t="s">
        <v>13247</v>
      </c>
      <c r="C8749" s="339" t="s">
        <v>63</v>
      </c>
      <c r="D8749" s="341">
        <v>26.57</v>
      </c>
      <c r="E8749">
        <v>25.64</v>
      </c>
    </row>
    <row r="8750" spans="1:5">
      <c r="A8750" s="339">
        <v>91190</v>
      </c>
      <c r="B8750" s="340" t="s">
        <v>13248</v>
      </c>
      <c r="C8750" s="339" t="s">
        <v>63</v>
      </c>
      <c r="D8750" s="341">
        <v>11.81</v>
      </c>
      <c r="E8750">
        <v>13.66</v>
      </c>
    </row>
    <row r="8751" spans="1:5">
      <c r="A8751" s="339">
        <v>91191</v>
      </c>
      <c r="B8751" s="340" t="s">
        <v>13249</v>
      </c>
      <c r="C8751" s="339" t="s">
        <v>63</v>
      </c>
      <c r="D8751" s="341">
        <v>17.09</v>
      </c>
      <c r="E8751">
        <v>17.95</v>
      </c>
    </row>
    <row r="8752" spans="1:5">
      <c r="A8752" s="339">
        <v>95541</v>
      </c>
      <c r="B8752" s="340" t="s">
        <v>13250</v>
      </c>
      <c r="C8752" s="339" t="s">
        <v>63</v>
      </c>
      <c r="D8752" s="341">
        <v>20.79</v>
      </c>
      <c r="E8752">
        <v>36.28</v>
      </c>
    </row>
    <row r="8753" spans="1:5">
      <c r="A8753" s="339">
        <v>96564</v>
      </c>
      <c r="B8753" s="340" t="s">
        <v>13251</v>
      </c>
      <c r="C8753" s="339" t="s">
        <v>202</v>
      </c>
      <c r="D8753" s="341">
        <v>0</v>
      </c>
      <c r="E8753">
        <v>0</v>
      </c>
    </row>
    <row r="8754" spans="1:5">
      <c r="A8754" s="339">
        <v>104785</v>
      </c>
      <c r="B8754" s="340" t="s">
        <v>13252</v>
      </c>
      <c r="C8754" s="339" t="s">
        <v>202</v>
      </c>
      <c r="D8754" s="341">
        <v>16.05</v>
      </c>
      <c r="E8754">
        <v>14.95</v>
      </c>
    </row>
    <row r="8755" spans="1:5">
      <c r="A8755" s="339">
        <v>91166</v>
      </c>
      <c r="B8755" s="340" t="s">
        <v>13253</v>
      </c>
      <c r="C8755" s="339" t="s">
        <v>202</v>
      </c>
      <c r="D8755" s="341">
        <v>4.32</v>
      </c>
      <c r="E8755">
        <v>4.96</v>
      </c>
    </row>
    <row r="8756" spans="1:5">
      <c r="A8756" s="339">
        <v>91167</v>
      </c>
      <c r="B8756" s="340" t="s">
        <v>13254</v>
      </c>
      <c r="C8756" s="339" t="s">
        <v>202</v>
      </c>
      <c r="D8756" s="341">
        <v>11.35</v>
      </c>
      <c r="E8756">
        <v>12.2</v>
      </c>
    </row>
    <row r="8757" spans="1:5">
      <c r="A8757" s="339">
        <v>91176</v>
      </c>
      <c r="B8757" s="340" t="s">
        <v>13255</v>
      </c>
      <c r="C8757" s="339" t="s">
        <v>202</v>
      </c>
      <c r="D8757" s="341">
        <v>22.59</v>
      </c>
      <c r="E8757">
        <v>19.89</v>
      </c>
    </row>
    <row r="8758" spans="1:5">
      <c r="A8758" s="339">
        <v>91182</v>
      </c>
      <c r="B8758" s="340" t="s">
        <v>13256</v>
      </c>
      <c r="C8758" s="339" t="s">
        <v>202</v>
      </c>
      <c r="D8758" s="341">
        <v>25.09</v>
      </c>
      <c r="E8758">
        <v>34.35</v>
      </c>
    </row>
    <row r="8759" spans="1:5">
      <c r="A8759" s="339">
        <v>91186</v>
      </c>
      <c r="B8759" s="340" t="s">
        <v>13257</v>
      </c>
      <c r="C8759" s="339" t="s">
        <v>202</v>
      </c>
      <c r="D8759" s="341">
        <v>27.51</v>
      </c>
      <c r="E8759">
        <v>37.99</v>
      </c>
    </row>
    <row r="8760" spans="1:5">
      <c r="A8760" s="339">
        <v>91171</v>
      </c>
      <c r="B8760" s="340" t="s">
        <v>13258</v>
      </c>
      <c r="C8760" s="339" t="s">
        <v>202</v>
      </c>
      <c r="D8760" s="341">
        <v>19.78</v>
      </c>
      <c r="E8760">
        <v>19.48</v>
      </c>
    </row>
    <row r="8761" spans="1:5">
      <c r="A8761" s="339">
        <v>91187</v>
      </c>
      <c r="B8761" s="340" t="s">
        <v>13259</v>
      </c>
      <c r="C8761" s="339" t="s">
        <v>202</v>
      </c>
      <c r="D8761" s="341">
        <v>24.6</v>
      </c>
      <c r="E8761">
        <v>34.32</v>
      </c>
    </row>
    <row r="8762" spans="1:5">
      <c r="A8762" s="339">
        <v>91172</v>
      </c>
      <c r="B8762" s="340" t="s">
        <v>13260</v>
      </c>
      <c r="C8762" s="339" t="s">
        <v>202</v>
      </c>
      <c r="D8762" s="341">
        <v>25.2</v>
      </c>
      <c r="E8762">
        <v>23.37</v>
      </c>
    </row>
    <row r="8763" spans="1:5">
      <c r="A8763" s="339">
        <v>91185</v>
      </c>
      <c r="B8763" s="340" t="s">
        <v>13261</v>
      </c>
      <c r="C8763" s="339" t="s">
        <v>202</v>
      </c>
      <c r="D8763" s="341">
        <v>25.09</v>
      </c>
      <c r="E8763">
        <v>34.35</v>
      </c>
    </row>
    <row r="8764" spans="1:5">
      <c r="A8764" s="339">
        <v>91170</v>
      </c>
      <c r="B8764" s="340" t="s">
        <v>1507</v>
      </c>
      <c r="C8764" s="339" t="s">
        <v>202</v>
      </c>
      <c r="D8764" s="341">
        <v>11.35</v>
      </c>
      <c r="E8764">
        <v>12.2</v>
      </c>
    </row>
    <row r="8765" spans="1:5">
      <c r="A8765" s="339">
        <v>91180</v>
      </c>
      <c r="B8765" s="340" t="s">
        <v>13262</v>
      </c>
      <c r="C8765" s="339" t="s">
        <v>202</v>
      </c>
      <c r="D8765" s="341">
        <v>30.33</v>
      </c>
      <c r="E8765">
        <v>26.7</v>
      </c>
    </row>
    <row r="8766" spans="1:5">
      <c r="A8766" s="339">
        <v>91181</v>
      </c>
      <c r="B8766" s="340" t="s">
        <v>13263</v>
      </c>
      <c r="C8766" s="339" t="s">
        <v>202</v>
      </c>
      <c r="D8766" s="341">
        <v>31.85</v>
      </c>
      <c r="E8766">
        <v>28.16</v>
      </c>
    </row>
    <row r="8767" spans="1:5">
      <c r="A8767" s="339">
        <v>91179</v>
      </c>
      <c r="B8767" s="340" t="s">
        <v>13264</v>
      </c>
      <c r="C8767" s="339" t="s">
        <v>202</v>
      </c>
      <c r="D8767" s="341">
        <v>22.59</v>
      </c>
      <c r="E8767">
        <v>19.89</v>
      </c>
    </row>
    <row r="8768" spans="1:5">
      <c r="A8768" s="339">
        <v>91174</v>
      </c>
      <c r="B8768" s="340" t="s">
        <v>13265</v>
      </c>
      <c r="C8768" s="339" t="s">
        <v>202</v>
      </c>
      <c r="D8768" s="341">
        <v>7.9</v>
      </c>
      <c r="E8768">
        <v>7.78</v>
      </c>
    </row>
    <row r="8769" spans="1:5">
      <c r="A8769" s="339">
        <v>91175</v>
      </c>
      <c r="B8769" s="340" t="s">
        <v>13266</v>
      </c>
      <c r="C8769" s="339" t="s">
        <v>202</v>
      </c>
      <c r="D8769" s="341">
        <v>13.6</v>
      </c>
      <c r="E8769">
        <v>12.61</v>
      </c>
    </row>
    <row r="8770" spans="1:5">
      <c r="A8770" s="339">
        <v>91173</v>
      </c>
      <c r="B8770" s="340" t="s">
        <v>13267</v>
      </c>
      <c r="C8770" s="339" t="s">
        <v>202</v>
      </c>
      <c r="D8770" s="341">
        <v>4.24</v>
      </c>
      <c r="E8770">
        <v>4.55</v>
      </c>
    </row>
    <row r="8771" spans="1:5">
      <c r="A8771" s="339">
        <v>104759</v>
      </c>
      <c r="B8771" s="340" t="s">
        <v>13268</v>
      </c>
      <c r="C8771" s="339" t="s">
        <v>63</v>
      </c>
      <c r="D8771" s="341">
        <v>40.520000000000003</v>
      </c>
      <c r="E8771">
        <v>64.180000000000007</v>
      </c>
    </row>
    <row r="8772" spans="1:5">
      <c r="A8772" s="339">
        <v>104760</v>
      </c>
      <c r="B8772" s="340" t="s">
        <v>13269</v>
      </c>
      <c r="C8772" s="339" t="s">
        <v>63</v>
      </c>
      <c r="D8772" s="341">
        <v>59.17</v>
      </c>
      <c r="E8772">
        <v>93.73</v>
      </c>
    </row>
    <row r="8773" spans="1:5">
      <c r="A8773" s="339">
        <v>104758</v>
      </c>
      <c r="B8773" s="340" t="s">
        <v>13270</v>
      </c>
      <c r="C8773" s="339" t="s">
        <v>63</v>
      </c>
      <c r="D8773" s="341">
        <v>15.2</v>
      </c>
      <c r="E8773">
        <v>24.08</v>
      </c>
    </row>
    <row r="8774" spans="1:5">
      <c r="A8774" s="339">
        <v>90437</v>
      </c>
      <c r="B8774" s="340" t="s">
        <v>13271</v>
      </c>
      <c r="C8774" s="339" t="s">
        <v>63</v>
      </c>
      <c r="D8774" s="341">
        <v>38.979999999999997</v>
      </c>
      <c r="E8774">
        <v>57.99</v>
      </c>
    </row>
    <row r="8775" spans="1:5">
      <c r="A8775" s="339">
        <v>90438</v>
      </c>
      <c r="B8775" s="340" t="s">
        <v>13272</v>
      </c>
      <c r="C8775" s="339" t="s">
        <v>63</v>
      </c>
      <c r="D8775" s="341">
        <v>56.93</v>
      </c>
      <c r="E8775">
        <v>84.68</v>
      </c>
    </row>
    <row r="8776" spans="1:5">
      <c r="A8776" s="339">
        <v>90436</v>
      </c>
      <c r="B8776" s="340" t="s">
        <v>13273</v>
      </c>
      <c r="C8776" s="339" t="s">
        <v>63</v>
      </c>
      <c r="D8776" s="341">
        <v>14.62</v>
      </c>
      <c r="E8776">
        <v>21.75</v>
      </c>
    </row>
    <row r="8777" spans="1:5">
      <c r="A8777" s="339">
        <v>104770</v>
      </c>
      <c r="B8777" s="340" t="s">
        <v>13274</v>
      </c>
      <c r="C8777" s="339" t="s">
        <v>63</v>
      </c>
      <c r="D8777" s="341">
        <v>1.71</v>
      </c>
      <c r="E8777">
        <v>2.72</v>
      </c>
    </row>
    <row r="8778" spans="1:5">
      <c r="A8778" s="339">
        <v>104772</v>
      </c>
      <c r="B8778" s="340" t="s">
        <v>13275</v>
      </c>
      <c r="C8778" s="339" t="s">
        <v>63</v>
      </c>
      <c r="D8778" s="341">
        <v>2.5</v>
      </c>
      <c r="E8778">
        <v>3.98</v>
      </c>
    </row>
    <row r="8779" spans="1:5">
      <c r="A8779" s="339">
        <v>104768</v>
      </c>
      <c r="B8779" s="340" t="s">
        <v>13276</v>
      </c>
      <c r="C8779" s="339" t="s">
        <v>63</v>
      </c>
      <c r="D8779" s="341">
        <v>0.64</v>
      </c>
      <c r="E8779">
        <v>1.01</v>
      </c>
    </row>
    <row r="8780" spans="1:5">
      <c r="A8780" s="339">
        <v>104769</v>
      </c>
      <c r="B8780" s="340" t="s">
        <v>13277</v>
      </c>
      <c r="C8780" s="339" t="s">
        <v>63</v>
      </c>
      <c r="D8780" s="341">
        <v>1.64</v>
      </c>
      <c r="E8780">
        <v>2.46</v>
      </c>
    </row>
    <row r="8781" spans="1:5">
      <c r="A8781" s="339">
        <v>104771</v>
      </c>
      <c r="B8781" s="340" t="s">
        <v>13278</v>
      </c>
      <c r="C8781" s="339" t="s">
        <v>63</v>
      </c>
      <c r="D8781" s="341">
        <v>2.41</v>
      </c>
      <c r="E8781">
        <v>3.59</v>
      </c>
    </row>
    <row r="8782" spans="1:5">
      <c r="A8782" s="339">
        <v>104767</v>
      </c>
      <c r="B8782" s="340" t="s">
        <v>13279</v>
      </c>
      <c r="C8782" s="339" t="s">
        <v>63</v>
      </c>
      <c r="D8782" s="341">
        <v>0.61</v>
      </c>
      <c r="E8782">
        <v>0.92</v>
      </c>
    </row>
    <row r="8783" spans="1:5">
      <c r="A8783" s="339">
        <v>104762</v>
      </c>
      <c r="B8783" s="340" t="s">
        <v>13280</v>
      </c>
      <c r="C8783" s="339" t="s">
        <v>63</v>
      </c>
      <c r="D8783" s="341">
        <v>22.34</v>
      </c>
      <c r="E8783">
        <v>35.83</v>
      </c>
    </row>
    <row r="8784" spans="1:5">
      <c r="A8784" s="339">
        <v>104763</v>
      </c>
      <c r="B8784" s="340" t="s">
        <v>13281</v>
      </c>
      <c r="C8784" s="339" t="s">
        <v>63</v>
      </c>
      <c r="D8784" s="341">
        <v>32.630000000000003</v>
      </c>
      <c r="E8784">
        <v>52.33</v>
      </c>
    </row>
    <row r="8785" spans="1:5">
      <c r="A8785" s="339">
        <v>104761</v>
      </c>
      <c r="B8785" s="340" t="s">
        <v>13282</v>
      </c>
      <c r="C8785" s="339" t="s">
        <v>63</v>
      </c>
      <c r="D8785" s="341">
        <v>8.3800000000000008</v>
      </c>
      <c r="E8785">
        <v>13.43</v>
      </c>
    </row>
    <row r="8786" spans="1:5">
      <c r="A8786" s="339">
        <v>90440</v>
      </c>
      <c r="B8786" s="340" t="s">
        <v>13283</v>
      </c>
      <c r="C8786" s="339" t="s">
        <v>63</v>
      </c>
      <c r="D8786" s="341">
        <v>22.13</v>
      </c>
      <c r="E8786">
        <v>35.61</v>
      </c>
    </row>
    <row r="8787" spans="1:5">
      <c r="A8787" s="339">
        <v>90441</v>
      </c>
      <c r="B8787" s="340" t="s">
        <v>13284</v>
      </c>
      <c r="C8787" s="339" t="s">
        <v>63</v>
      </c>
      <c r="D8787" s="341">
        <v>32.32</v>
      </c>
      <c r="E8787">
        <v>52</v>
      </c>
    </row>
    <row r="8788" spans="1:5">
      <c r="A8788" s="339">
        <v>90439</v>
      </c>
      <c r="B8788" s="340" t="s">
        <v>13285</v>
      </c>
      <c r="C8788" s="339" t="s">
        <v>63</v>
      </c>
      <c r="D8788" s="341">
        <v>8.3000000000000007</v>
      </c>
      <c r="E8788">
        <v>13.35</v>
      </c>
    </row>
    <row r="8789" spans="1:5">
      <c r="A8789" s="339">
        <v>104776</v>
      </c>
      <c r="B8789" s="340" t="s">
        <v>13286</v>
      </c>
      <c r="C8789" s="339" t="s">
        <v>63</v>
      </c>
      <c r="D8789" s="341">
        <v>6.01</v>
      </c>
      <c r="E8789">
        <v>9.16</v>
      </c>
    </row>
    <row r="8790" spans="1:5">
      <c r="A8790" s="339">
        <v>104778</v>
      </c>
      <c r="B8790" s="340" t="s">
        <v>13287</v>
      </c>
      <c r="C8790" s="339" t="s">
        <v>63</v>
      </c>
      <c r="D8790" s="341">
        <v>8.77</v>
      </c>
      <c r="E8790">
        <v>13.37</v>
      </c>
    </row>
    <row r="8791" spans="1:5">
      <c r="A8791" s="339">
        <v>104774</v>
      </c>
      <c r="B8791" s="340" t="s">
        <v>13288</v>
      </c>
      <c r="C8791" s="339" t="s">
        <v>63</v>
      </c>
      <c r="D8791" s="341">
        <v>2.2400000000000002</v>
      </c>
      <c r="E8791">
        <v>3.42</v>
      </c>
    </row>
    <row r="8792" spans="1:5">
      <c r="A8792" s="339">
        <v>104775</v>
      </c>
      <c r="B8792" s="340" t="s">
        <v>13289</v>
      </c>
      <c r="C8792" s="339" t="s">
        <v>63</v>
      </c>
      <c r="D8792" s="341">
        <v>5.81</v>
      </c>
      <c r="E8792">
        <v>8.34</v>
      </c>
    </row>
    <row r="8793" spans="1:5">
      <c r="A8793" s="339">
        <v>104777</v>
      </c>
      <c r="B8793" s="340" t="s">
        <v>13290</v>
      </c>
      <c r="C8793" s="339" t="s">
        <v>63</v>
      </c>
      <c r="D8793" s="341">
        <v>8.48</v>
      </c>
      <c r="E8793">
        <v>12.19</v>
      </c>
    </row>
    <row r="8794" spans="1:5">
      <c r="A8794" s="339">
        <v>104773</v>
      </c>
      <c r="B8794" s="340" t="s">
        <v>13291</v>
      </c>
      <c r="C8794" s="339" t="s">
        <v>63</v>
      </c>
      <c r="D8794" s="341">
        <v>2.17</v>
      </c>
      <c r="E8794">
        <v>3.11</v>
      </c>
    </row>
    <row r="8795" spans="1:5">
      <c r="A8795" s="339">
        <v>104782</v>
      </c>
      <c r="B8795" s="340" t="s">
        <v>13292</v>
      </c>
      <c r="C8795" s="339" t="s">
        <v>63</v>
      </c>
      <c r="D8795" s="341">
        <v>77.400000000000006</v>
      </c>
      <c r="E8795">
        <v>58.47</v>
      </c>
    </row>
    <row r="8796" spans="1:5">
      <c r="A8796" s="339">
        <v>90451</v>
      </c>
      <c r="B8796" s="340" t="s">
        <v>13293</v>
      </c>
      <c r="C8796" s="339" t="s">
        <v>63</v>
      </c>
      <c r="D8796" s="341">
        <v>6.26</v>
      </c>
      <c r="E8796">
        <v>8.08</v>
      </c>
    </row>
    <row r="8797" spans="1:5">
      <c r="A8797" s="339">
        <v>90452</v>
      </c>
      <c r="B8797" s="340" t="s">
        <v>13294</v>
      </c>
      <c r="C8797" s="339" t="s">
        <v>63</v>
      </c>
      <c r="D8797" s="341">
        <v>23.17</v>
      </c>
      <c r="E8797">
        <v>26.38</v>
      </c>
    </row>
    <row r="8798" spans="1:5">
      <c r="A8798" s="339">
        <v>90455</v>
      </c>
      <c r="B8798" s="340" t="s">
        <v>13295</v>
      </c>
      <c r="C8798" s="339" t="s">
        <v>63</v>
      </c>
      <c r="D8798" s="341">
        <v>7.52</v>
      </c>
      <c r="E8798">
        <v>10.76</v>
      </c>
    </row>
    <row r="8799" spans="1:5">
      <c r="A8799" s="339">
        <v>104784</v>
      </c>
      <c r="B8799" s="340" t="s">
        <v>13296</v>
      </c>
      <c r="C8799" s="339" t="s">
        <v>63</v>
      </c>
      <c r="D8799" s="341">
        <v>12.36</v>
      </c>
      <c r="E8799">
        <v>18.07</v>
      </c>
    </row>
    <row r="8800" spans="1:5">
      <c r="A8800" s="339">
        <v>90453</v>
      </c>
      <c r="B8800" s="340" t="s">
        <v>13297</v>
      </c>
      <c r="C8800" s="339" t="s">
        <v>63</v>
      </c>
      <c r="D8800" s="341">
        <v>3.69</v>
      </c>
      <c r="E8800">
        <v>5.07</v>
      </c>
    </row>
    <row r="8801" spans="1:5">
      <c r="A8801" s="339">
        <v>104783</v>
      </c>
      <c r="B8801" s="340" t="s">
        <v>13298</v>
      </c>
      <c r="C8801" s="339" t="s">
        <v>63</v>
      </c>
      <c r="D8801" s="341">
        <v>4.5999999999999996</v>
      </c>
      <c r="E8801">
        <v>6.42</v>
      </c>
    </row>
    <row r="8802" spans="1:5">
      <c r="A8802" s="339">
        <v>90454</v>
      </c>
      <c r="B8802" s="340" t="s">
        <v>13299</v>
      </c>
      <c r="C8802" s="339" t="s">
        <v>63</v>
      </c>
      <c r="D8802" s="341">
        <v>5.8</v>
      </c>
      <c r="E8802">
        <v>8.23</v>
      </c>
    </row>
    <row r="8803" spans="1:5">
      <c r="A8803" s="339">
        <v>90459</v>
      </c>
      <c r="B8803" s="340" t="s">
        <v>13300</v>
      </c>
      <c r="C8803" s="339" t="s">
        <v>63</v>
      </c>
      <c r="D8803" s="341">
        <v>47.96</v>
      </c>
      <c r="E8803">
        <v>71.33</v>
      </c>
    </row>
    <row r="8804" spans="1:5">
      <c r="A8804" s="339">
        <v>90456</v>
      </c>
      <c r="B8804" s="340" t="s">
        <v>13301</v>
      </c>
      <c r="C8804" s="339" t="s">
        <v>63</v>
      </c>
      <c r="D8804" s="341">
        <v>5.41</v>
      </c>
      <c r="E8804">
        <v>8.57</v>
      </c>
    </row>
    <row r="8805" spans="1:5">
      <c r="A8805" s="339">
        <v>90458</v>
      </c>
      <c r="B8805" s="340" t="s">
        <v>13302</v>
      </c>
      <c r="C8805" s="339" t="s">
        <v>63</v>
      </c>
      <c r="D8805" s="341">
        <v>35.21</v>
      </c>
      <c r="E8805">
        <v>55.79</v>
      </c>
    </row>
    <row r="8806" spans="1:5">
      <c r="A8806" s="339">
        <v>90457</v>
      </c>
      <c r="B8806" s="340" t="s">
        <v>13303</v>
      </c>
      <c r="C8806" s="339" t="s">
        <v>63</v>
      </c>
      <c r="D8806" s="341">
        <v>12.35</v>
      </c>
      <c r="E8806">
        <v>19.559999999999999</v>
      </c>
    </row>
    <row r="8807" spans="1:5">
      <c r="A8807" s="339">
        <v>90447</v>
      </c>
      <c r="B8807" s="340" t="s">
        <v>13304</v>
      </c>
      <c r="C8807" s="339" t="s">
        <v>202</v>
      </c>
      <c r="D8807" s="341">
        <v>8.16</v>
      </c>
      <c r="E8807">
        <v>12.94</v>
      </c>
    </row>
    <row r="8808" spans="1:5">
      <c r="A8808" s="339">
        <v>91222</v>
      </c>
      <c r="B8808" s="340" t="s">
        <v>13305</v>
      </c>
      <c r="C8808" s="339" t="s">
        <v>202</v>
      </c>
      <c r="D8808" s="341">
        <v>8.7200000000000006</v>
      </c>
      <c r="E8808">
        <v>12.98</v>
      </c>
    </row>
    <row r="8809" spans="1:5">
      <c r="A8809" s="339">
        <v>90443</v>
      </c>
      <c r="B8809" s="340" t="s">
        <v>13306</v>
      </c>
      <c r="C8809" s="339" t="s">
        <v>202</v>
      </c>
      <c r="D8809" s="341">
        <v>7.85</v>
      </c>
      <c r="E8809">
        <v>11.68</v>
      </c>
    </row>
    <row r="8810" spans="1:5">
      <c r="A8810" s="339">
        <v>104780</v>
      </c>
      <c r="B8810" s="340" t="s">
        <v>13307</v>
      </c>
      <c r="C8810" s="339" t="s">
        <v>202</v>
      </c>
      <c r="D8810" s="341">
        <v>7.3</v>
      </c>
      <c r="E8810">
        <v>8.2899999999999991</v>
      </c>
    </row>
    <row r="8811" spans="1:5">
      <c r="A8811" s="339">
        <v>104781</v>
      </c>
      <c r="B8811" s="340" t="s">
        <v>13308</v>
      </c>
      <c r="C8811" s="339" t="s">
        <v>202</v>
      </c>
      <c r="D8811" s="341">
        <v>8.39</v>
      </c>
      <c r="E8811">
        <v>9.52</v>
      </c>
    </row>
    <row r="8812" spans="1:5">
      <c r="A8812" s="339">
        <v>104779</v>
      </c>
      <c r="B8812" s="340" t="s">
        <v>13309</v>
      </c>
      <c r="C8812" s="339" t="s">
        <v>202</v>
      </c>
      <c r="D8812" s="341">
        <v>7.26</v>
      </c>
      <c r="E8812">
        <v>8.24</v>
      </c>
    </row>
    <row r="8813" spans="1:5">
      <c r="A8813" s="339">
        <v>104787</v>
      </c>
      <c r="B8813" s="340" t="s">
        <v>13310</v>
      </c>
      <c r="C8813" s="339" t="s">
        <v>202</v>
      </c>
      <c r="D8813" s="341">
        <v>7.31</v>
      </c>
      <c r="E8813">
        <v>11.79</v>
      </c>
    </row>
    <row r="8814" spans="1:5">
      <c r="A8814" s="339">
        <v>104788</v>
      </c>
      <c r="B8814" s="340" t="s">
        <v>13311</v>
      </c>
      <c r="C8814" s="339" t="s">
        <v>202</v>
      </c>
      <c r="D8814" s="341">
        <v>9.73</v>
      </c>
      <c r="E8814">
        <v>15.65</v>
      </c>
    </row>
    <row r="8815" spans="1:5">
      <c r="A8815" s="339">
        <v>104786</v>
      </c>
      <c r="B8815" s="340" t="s">
        <v>13312</v>
      </c>
      <c r="C8815" s="339" t="s">
        <v>202</v>
      </c>
      <c r="D8815" s="341">
        <v>5.52</v>
      </c>
      <c r="E8815">
        <v>8.89</v>
      </c>
    </row>
    <row r="8816" spans="1:5">
      <c r="A8816" s="339">
        <v>90445</v>
      </c>
      <c r="B8816" s="340" t="s">
        <v>13313</v>
      </c>
      <c r="C8816" s="339" t="s">
        <v>202</v>
      </c>
      <c r="D8816" s="341">
        <v>14.8</v>
      </c>
      <c r="E8816">
        <v>24.44</v>
      </c>
    </row>
    <row r="8817" spans="1:5">
      <c r="A8817" s="339">
        <v>90446</v>
      </c>
      <c r="B8817" s="340" t="s">
        <v>13314</v>
      </c>
      <c r="C8817" s="339" t="s">
        <v>202</v>
      </c>
      <c r="D8817" s="341">
        <v>19.66</v>
      </c>
      <c r="E8817">
        <v>32.44</v>
      </c>
    </row>
    <row r="8818" spans="1:5">
      <c r="A8818" s="339">
        <v>90444</v>
      </c>
      <c r="B8818" s="340" t="s">
        <v>13315</v>
      </c>
      <c r="C8818" s="339" t="s">
        <v>202</v>
      </c>
      <c r="D8818" s="341">
        <v>11.16</v>
      </c>
      <c r="E8818">
        <v>18.43</v>
      </c>
    </row>
    <row r="8819" spans="1:5">
      <c r="A8819" s="339">
        <v>104764</v>
      </c>
      <c r="B8819" s="340" t="s">
        <v>13316</v>
      </c>
      <c r="C8819" s="339" t="s">
        <v>202</v>
      </c>
      <c r="D8819" s="341">
        <v>22.25</v>
      </c>
      <c r="E8819">
        <v>24.76</v>
      </c>
    </row>
    <row r="8820" spans="1:5">
      <c r="A8820" s="339">
        <v>90460</v>
      </c>
      <c r="B8820" s="340" t="s">
        <v>13317</v>
      </c>
      <c r="C8820" s="339" t="s">
        <v>202</v>
      </c>
      <c r="D8820" s="341">
        <v>27.72</v>
      </c>
      <c r="E8820">
        <v>28.04</v>
      </c>
    </row>
    <row r="8821" spans="1:5">
      <c r="A8821" s="339">
        <v>90462</v>
      </c>
      <c r="B8821" s="340" t="s">
        <v>13318</v>
      </c>
      <c r="C8821" s="339" t="s">
        <v>202</v>
      </c>
      <c r="D8821" s="341">
        <v>4.76</v>
      </c>
      <c r="E8821">
        <v>4.88</v>
      </c>
    </row>
    <row r="8822" spans="1:5">
      <c r="A8822" s="339">
        <v>104765</v>
      </c>
      <c r="B8822" s="340" t="s">
        <v>13319</v>
      </c>
      <c r="C8822" s="339" t="s">
        <v>202</v>
      </c>
      <c r="D8822" s="341">
        <v>17.420000000000002</v>
      </c>
      <c r="E8822">
        <v>21.91</v>
      </c>
    </row>
    <row r="8823" spans="1:5">
      <c r="A8823" s="339">
        <v>90461</v>
      </c>
      <c r="B8823" s="340" t="s">
        <v>13320</v>
      </c>
      <c r="C8823" s="339" t="s">
        <v>202</v>
      </c>
      <c r="D8823" s="341">
        <v>20.2</v>
      </c>
      <c r="E8823">
        <v>22.81</v>
      </c>
    </row>
    <row r="8824" spans="1:5">
      <c r="A8824" s="339">
        <v>90463</v>
      </c>
      <c r="B8824" s="340" t="s">
        <v>13321</v>
      </c>
      <c r="C8824" s="339" t="s">
        <v>202</v>
      </c>
      <c r="D8824" s="341">
        <v>3.98</v>
      </c>
      <c r="E8824">
        <v>4.4000000000000004</v>
      </c>
    </row>
    <row r="8825" spans="1:5">
      <c r="A8825" s="339">
        <v>96560</v>
      </c>
      <c r="B8825" s="340" t="s">
        <v>13322</v>
      </c>
      <c r="C8825" s="339" t="s">
        <v>5029</v>
      </c>
      <c r="D8825" s="341">
        <v>34.369999999999997</v>
      </c>
      <c r="E8825">
        <v>40.4</v>
      </c>
    </row>
    <row r="8826" spans="1:5">
      <c r="A8826" s="339">
        <v>96559</v>
      </c>
      <c r="B8826" s="340" t="s">
        <v>13323</v>
      </c>
      <c r="C8826" s="339" t="s">
        <v>5029</v>
      </c>
      <c r="D8826" s="341">
        <v>38</v>
      </c>
      <c r="E8826">
        <v>39.32</v>
      </c>
    </row>
    <row r="8827" spans="1:5">
      <c r="A8827" s="339">
        <v>96562</v>
      </c>
      <c r="B8827" s="340" t="s">
        <v>1422</v>
      </c>
      <c r="C8827" s="339" t="s">
        <v>202</v>
      </c>
      <c r="D8827" s="341">
        <v>55.48</v>
      </c>
      <c r="E8827">
        <v>63.76</v>
      </c>
    </row>
    <row r="8828" spans="1:5">
      <c r="A8828" s="339">
        <v>96563</v>
      </c>
      <c r="B8828" s="340" t="s">
        <v>13324</v>
      </c>
      <c r="C8828" s="339" t="s">
        <v>202</v>
      </c>
      <c r="D8828" s="341">
        <v>63.66</v>
      </c>
      <c r="E8828">
        <v>69.45</v>
      </c>
    </row>
    <row r="8829" spans="1:5">
      <c r="A8829" s="339">
        <v>102469</v>
      </c>
      <c r="B8829" s="340" t="s">
        <v>13325</v>
      </c>
      <c r="C8829" s="339" t="s">
        <v>5029</v>
      </c>
      <c r="D8829" s="341">
        <v>0</v>
      </c>
      <c r="E8829">
        <v>0</v>
      </c>
    </row>
    <row r="8830" spans="1:5">
      <c r="A8830" s="339">
        <v>104388</v>
      </c>
      <c r="B8830" s="340" t="s">
        <v>13326</v>
      </c>
      <c r="C8830" s="339" t="s">
        <v>5029</v>
      </c>
      <c r="D8830" s="341">
        <v>0</v>
      </c>
      <c r="E8830">
        <v>0</v>
      </c>
    </row>
    <row r="8831" spans="1:5">
      <c r="A8831" s="339">
        <v>104387</v>
      </c>
      <c r="B8831" s="340" t="s">
        <v>13327</v>
      </c>
      <c r="C8831" s="339" t="s">
        <v>5115</v>
      </c>
      <c r="D8831" s="341">
        <v>0</v>
      </c>
      <c r="E8831">
        <v>0</v>
      </c>
    </row>
    <row r="8832" spans="1:5">
      <c r="A8832" s="339">
        <v>104364</v>
      </c>
      <c r="B8832" s="340" t="s">
        <v>13328</v>
      </c>
      <c r="C8832" s="339" t="s">
        <v>5115</v>
      </c>
      <c r="D8832" s="341">
        <v>0</v>
      </c>
      <c r="E8832">
        <v>0</v>
      </c>
    </row>
    <row r="8833" spans="1:5">
      <c r="A8833" s="339">
        <v>102097</v>
      </c>
      <c r="B8833" s="340" t="s">
        <v>13329</v>
      </c>
      <c r="C8833" s="339" t="s">
        <v>5115</v>
      </c>
      <c r="D8833" s="341">
        <v>0</v>
      </c>
      <c r="E8833">
        <v>0</v>
      </c>
    </row>
    <row r="8834" spans="1:5">
      <c r="A8834" s="339">
        <v>104365</v>
      </c>
      <c r="B8834" s="340" t="s">
        <v>13330</v>
      </c>
      <c r="C8834" s="339" t="s">
        <v>5115</v>
      </c>
      <c r="D8834" s="341">
        <v>0</v>
      </c>
      <c r="E8834">
        <v>0</v>
      </c>
    </row>
    <row r="8835" spans="1:5">
      <c r="A8835" s="339">
        <v>101870</v>
      </c>
      <c r="B8835" s="340" t="s">
        <v>13331</v>
      </c>
      <c r="C8835" s="339" t="s">
        <v>5029</v>
      </c>
      <c r="D8835" s="341">
        <v>42.72</v>
      </c>
      <c r="E8835">
        <v>51.56</v>
      </c>
    </row>
    <row r="8836" spans="1:5">
      <c r="A8836" s="339">
        <v>101866</v>
      </c>
      <c r="B8836" s="340" t="s">
        <v>13332</v>
      </c>
      <c r="C8836" s="339" t="s">
        <v>5029</v>
      </c>
      <c r="D8836" s="341">
        <v>36.99</v>
      </c>
      <c r="E8836">
        <v>43.37</v>
      </c>
    </row>
    <row r="8837" spans="1:5">
      <c r="A8837" s="339">
        <v>101867</v>
      </c>
      <c r="B8837" s="340" t="s">
        <v>13333</v>
      </c>
      <c r="C8837" s="339" t="s">
        <v>5029</v>
      </c>
      <c r="D8837" s="341">
        <v>41.39</v>
      </c>
      <c r="E8837">
        <v>49.68</v>
      </c>
    </row>
    <row r="8838" spans="1:5">
      <c r="A8838" s="339">
        <v>101868</v>
      </c>
      <c r="B8838" s="340" t="s">
        <v>13334</v>
      </c>
      <c r="C8838" s="339" t="s">
        <v>5029</v>
      </c>
      <c r="D8838" s="341">
        <v>33.92</v>
      </c>
      <c r="E8838">
        <v>38.979999999999997</v>
      </c>
    </row>
    <row r="8839" spans="1:5">
      <c r="A8839" s="339">
        <v>101869</v>
      </c>
      <c r="B8839" s="340" t="s">
        <v>13335</v>
      </c>
      <c r="C8839" s="339" t="s">
        <v>5029</v>
      </c>
      <c r="D8839" s="341">
        <v>38.33</v>
      </c>
      <c r="E8839">
        <v>45.27</v>
      </c>
    </row>
    <row r="8840" spans="1:5">
      <c r="A8840" s="339">
        <v>101856</v>
      </c>
      <c r="B8840" s="340" t="s">
        <v>13336</v>
      </c>
      <c r="C8840" s="339" t="s">
        <v>5029</v>
      </c>
      <c r="D8840" s="341">
        <v>31.2</v>
      </c>
      <c r="E8840">
        <v>35.090000000000003</v>
      </c>
    </row>
    <row r="8841" spans="1:5">
      <c r="A8841" s="339">
        <v>101865</v>
      </c>
      <c r="B8841" s="340" t="s">
        <v>13337</v>
      </c>
      <c r="C8841" s="339" t="s">
        <v>5029</v>
      </c>
      <c r="D8841" s="341">
        <v>40.96</v>
      </c>
      <c r="E8841">
        <v>49.04</v>
      </c>
    </row>
    <row r="8842" spans="1:5">
      <c r="A8842" s="339">
        <v>101861</v>
      </c>
      <c r="B8842" s="340" t="s">
        <v>13338</v>
      </c>
      <c r="C8842" s="339" t="s">
        <v>5029</v>
      </c>
      <c r="D8842" s="341">
        <v>36.770000000000003</v>
      </c>
      <c r="E8842">
        <v>43.07</v>
      </c>
    </row>
    <row r="8843" spans="1:5">
      <c r="A8843" s="339">
        <v>101862</v>
      </c>
      <c r="B8843" s="340" t="s">
        <v>13339</v>
      </c>
      <c r="C8843" s="339" t="s">
        <v>5029</v>
      </c>
      <c r="D8843" s="341">
        <v>39.630000000000003</v>
      </c>
      <c r="E8843">
        <v>47.14</v>
      </c>
    </row>
    <row r="8844" spans="1:5">
      <c r="A8844" s="339">
        <v>101863</v>
      </c>
      <c r="B8844" s="340" t="s">
        <v>13340</v>
      </c>
      <c r="C8844" s="339" t="s">
        <v>5029</v>
      </c>
      <c r="D8844" s="341">
        <v>32.15</v>
      </c>
      <c r="E8844">
        <v>36.450000000000003</v>
      </c>
    </row>
    <row r="8845" spans="1:5">
      <c r="A8845" s="339">
        <v>101864</v>
      </c>
      <c r="B8845" s="340" t="s">
        <v>13341</v>
      </c>
      <c r="C8845" s="339" t="s">
        <v>5029</v>
      </c>
      <c r="D8845" s="341">
        <v>36.56</v>
      </c>
      <c r="E8845">
        <v>42.73</v>
      </c>
    </row>
    <row r="8846" spans="1:5">
      <c r="A8846" s="339">
        <v>101860</v>
      </c>
      <c r="B8846" s="340" t="s">
        <v>13342</v>
      </c>
      <c r="C8846" s="339" t="s">
        <v>5029</v>
      </c>
      <c r="D8846" s="341">
        <v>38.97</v>
      </c>
      <c r="E8846">
        <v>46.18</v>
      </c>
    </row>
    <row r="8847" spans="1:5">
      <c r="A8847" s="339">
        <v>101857</v>
      </c>
      <c r="B8847" s="340" t="s">
        <v>13343</v>
      </c>
      <c r="C8847" s="339" t="s">
        <v>5029</v>
      </c>
      <c r="D8847" s="341">
        <v>37.729999999999997</v>
      </c>
      <c r="E8847">
        <v>44.42</v>
      </c>
    </row>
    <row r="8848" spans="1:5">
      <c r="A8848" s="339">
        <v>101858</v>
      </c>
      <c r="B8848" s="340" t="s">
        <v>13344</v>
      </c>
      <c r="C8848" s="339" t="s">
        <v>5029</v>
      </c>
      <c r="D8848" s="341">
        <v>31.76</v>
      </c>
      <c r="E8848">
        <v>35.89</v>
      </c>
    </row>
    <row r="8849" spans="1:5">
      <c r="A8849" s="339">
        <v>101859</v>
      </c>
      <c r="B8849" s="340" t="s">
        <v>13345</v>
      </c>
      <c r="C8849" s="339" t="s">
        <v>5029</v>
      </c>
      <c r="D8849" s="341">
        <v>34.57</v>
      </c>
      <c r="E8849">
        <v>39.89</v>
      </c>
    </row>
    <row r="8850" spans="1:5">
      <c r="A8850" s="339">
        <v>101852</v>
      </c>
      <c r="B8850" s="340" t="s">
        <v>13346</v>
      </c>
      <c r="C8850" s="339" t="s">
        <v>5029</v>
      </c>
      <c r="D8850" s="341">
        <v>84.15</v>
      </c>
      <c r="E8850">
        <v>88.84</v>
      </c>
    </row>
    <row r="8851" spans="1:5">
      <c r="A8851" s="339">
        <v>104385</v>
      </c>
      <c r="B8851" s="340" t="s">
        <v>13347</v>
      </c>
      <c r="C8851" s="339" t="s">
        <v>5029</v>
      </c>
      <c r="D8851" s="341">
        <v>0</v>
      </c>
      <c r="E8851">
        <v>0</v>
      </c>
    </row>
    <row r="8852" spans="1:5">
      <c r="A8852" s="339">
        <v>101850</v>
      </c>
      <c r="B8852" s="340" t="s">
        <v>13348</v>
      </c>
      <c r="C8852" s="339" t="s">
        <v>5029</v>
      </c>
      <c r="D8852" s="341">
        <v>69.12</v>
      </c>
      <c r="E8852">
        <v>73.06</v>
      </c>
    </row>
    <row r="8853" spans="1:5">
      <c r="A8853" s="339">
        <v>101855</v>
      </c>
      <c r="B8853" s="340" t="s">
        <v>13349</v>
      </c>
      <c r="C8853" s="339" t="s">
        <v>5029</v>
      </c>
      <c r="D8853" s="341">
        <v>94.01</v>
      </c>
      <c r="E8853">
        <v>89.92</v>
      </c>
    </row>
    <row r="8854" spans="1:5">
      <c r="A8854" s="339">
        <v>104386</v>
      </c>
      <c r="B8854" s="340" t="s">
        <v>13350</v>
      </c>
      <c r="C8854" s="339" t="s">
        <v>5029</v>
      </c>
      <c r="D8854" s="341">
        <v>0</v>
      </c>
      <c r="E8854">
        <v>0</v>
      </c>
    </row>
    <row r="8855" spans="1:5">
      <c r="A8855" s="339">
        <v>101853</v>
      </c>
      <c r="B8855" s="340" t="s">
        <v>13351</v>
      </c>
      <c r="C8855" s="339" t="s">
        <v>5029</v>
      </c>
      <c r="D8855" s="341">
        <v>67.28</v>
      </c>
      <c r="E8855">
        <v>63.47</v>
      </c>
    </row>
    <row r="8856" spans="1:5">
      <c r="A8856" s="339">
        <v>101849</v>
      </c>
      <c r="B8856" s="340" t="s">
        <v>13352</v>
      </c>
      <c r="C8856" s="339" t="s">
        <v>5115</v>
      </c>
      <c r="D8856" s="341">
        <v>488.67</v>
      </c>
      <c r="E8856">
        <v>160.22999999999999</v>
      </c>
    </row>
    <row r="8857" spans="1:5">
      <c r="A8857" s="339">
        <v>101841</v>
      </c>
      <c r="B8857" s="340" t="s">
        <v>13353</v>
      </c>
      <c r="C8857" s="339" t="s">
        <v>5115</v>
      </c>
      <c r="D8857" s="341">
        <v>272.33999999999997</v>
      </c>
      <c r="E8857">
        <v>95.74</v>
      </c>
    </row>
    <row r="8858" spans="1:5">
      <c r="A8858" s="339">
        <v>101843</v>
      </c>
      <c r="B8858" s="340" t="s">
        <v>13354</v>
      </c>
      <c r="C8858" s="339" t="s">
        <v>5115</v>
      </c>
      <c r="D8858" s="341">
        <v>368.53</v>
      </c>
      <c r="E8858">
        <v>154.56</v>
      </c>
    </row>
    <row r="8859" spans="1:5">
      <c r="A8859" s="339">
        <v>101844</v>
      </c>
      <c r="B8859" s="340" t="s">
        <v>13355</v>
      </c>
      <c r="C8859" s="339" t="s">
        <v>5115</v>
      </c>
      <c r="D8859" s="341">
        <v>413.36</v>
      </c>
      <c r="E8859">
        <v>182.08</v>
      </c>
    </row>
    <row r="8860" spans="1:5">
      <c r="A8860" s="339">
        <v>101845</v>
      </c>
      <c r="B8860" s="340" t="s">
        <v>13356</v>
      </c>
      <c r="C8860" s="339" t="s">
        <v>5115</v>
      </c>
      <c r="D8860" s="341">
        <v>457.53</v>
      </c>
      <c r="E8860">
        <v>209.23</v>
      </c>
    </row>
    <row r="8861" spans="1:5">
      <c r="A8861" s="339">
        <v>101842</v>
      </c>
      <c r="B8861" s="340" t="s">
        <v>13357</v>
      </c>
      <c r="C8861" s="339" t="s">
        <v>5115</v>
      </c>
      <c r="D8861" s="341">
        <v>231.31</v>
      </c>
      <c r="E8861">
        <v>85.04</v>
      </c>
    </row>
    <row r="8862" spans="1:5">
      <c r="A8862" s="339">
        <v>101846</v>
      </c>
      <c r="B8862" s="340" t="s">
        <v>13358</v>
      </c>
      <c r="C8862" s="339" t="s">
        <v>5115</v>
      </c>
      <c r="D8862" s="341">
        <v>329.14</v>
      </c>
      <c r="E8862">
        <v>144.30000000000001</v>
      </c>
    </row>
    <row r="8863" spans="1:5">
      <c r="A8863" s="339">
        <v>101847</v>
      </c>
      <c r="B8863" s="340" t="s">
        <v>13359</v>
      </c>
      <c r="C8863" s="339" t="s">
        <v>5115</v>
      </c>
      <c r="D8863" s="341">
        <v>374.77</v>
      </c>
      <c r="E8863">
        <v>172.02</v>
      </c>
    </row>
    <row r="8864" spans="1:5">
      <c r="A8864" s="339">
        <v>101848</v>
      </c>
      <c r="B8864" s="340" t="s">
        <v>13360</v>
      </c>
      <c r="C8864" s="339" t="s">
        <v>5115</v>
      </c>
      <c r="D8864" s="341">
        <v>419.78</v>
      </c>
      <c r="E8864">
        <v>199.39</v>
      </c>
    </row>
    <row r="8865" spans="1:5">
      <c r="A8865" s="339">
        <v>101839</v>
      </c>
      <c r="B8865" s="340" t="s">
        <v>13361</v>
      </c>
      <c r="C8865" s="339" t="s">
        <v>5115</v>
      </c>
      <c r="D8865" s="341">
        <v>181.86</v>
      </c>
      <c r="E8865">
        <v>121.74</v>
      </c>
    </row>
    <row r="8866" spans="1:5">
      <c r="A8866" s="339">
        <v>101840</v>
      </c>
      <c r="B8866" s="340" t="s">
        <v>13362</v>
      </c>
      <c r="C8866" s="339" t="s">
        <v>5115</v>
      </c>
      <c r="D8866" s="341">
        <v>277.27999999999997</v>
      </c>
      <c r="E8866">
        <v>211.33</v>
      </c>
    </row>
    <row r="8867" spans="1:5">
      <c r="A8867" s="339">
        <v>101837</v>
      </c>
      <c r="B8867" s="340" t="s">
        <v>13363</v>
      </c>
      <c r="C8867" s="339" t="s">
        <v>5115</v>
      </c>
      <c r="D8867" s="341">
        <v>80.989999999999995</v>
      </c>
      <c r="E8867">
        <v>63.35</v>
      </c>
    </row>
    <row r="8868" spans="1:5">
      <c r="A8868" s="339">
        <v>101838</v>
      </c>
      <c r="B8868" s="340" t="s">
        <v>13364</v>
      </c>
      <c r="C8868" s="339" t="s">
        <v>5115</v>
      </c>
      <c r="D8868" s="341">
        <v>132.12</v>
      </c>
      <c r="E8868">
        <v>92.95</v>
      </c>
    </row>
    <row r="8869" spans="1:5">
      <c r="A8869" s="339">
        <v>101836</v>
      </c>
      <c r="B8869" s="340" t="s">
        <v>13365</v>
      </c>
      <c r="C8869" s="339" t="s">
        <v>5115</v>
      </c>
      <c r="D8869" s="341">
        <v>26.08</v>
      </c>
      <c r="E8869">
        <v>31.56</v>
      </c>
    </row>
    <row r="8870" spans="1:5">
      <c r="A8870" s="339">
        <v>101835</v>
      </c>
      <c r="B8870" s="340" t="s">
        <v>13366</v>
      </c>
      <c r="C8870" s="339" t="s">
        <v>5115</v>
      </c>
      <c r="D8870" s="341">
        <v>592.69000000000005</v>
      </c>
      <c r="E8870">
        <v>303.20999999999998</v>
      </c>
    </row>
    <row r="8871" spans="1:5">
      <c r="A8871" s="339">
        <v>101827</v>
      </c>
      <c r="B8871" s="340" t="s">
        <v>13367</v>
      </c>
      <c r="C8871" s="339" t="s">
        <v>5115</v>
      </c>
      <c r="D8871" s="341">
        <v>376.36</v>
      </c>
      <c r="E8871">
        <v>238.72</v>
      </c>
    </row>
    <row r="8872" spans="1:5">
      <c r="A8872" s="339">
        <v>101829</v>
      </c>
      <c r="B8872" s="340" t="s">
        <v>13368</v>
      </c>
      <c r="C8872" s="339" t="s">
        <v>5115</v>
      </c>
      <c r="D8872" s="341">
        <v>472.55</v>
      </c>
      <c r="E8872">
        <v>297.54000000000002</v>
      </c>
    </row>
    <row r="8873" spans="1:5">
      <c r="A8873" s="339">
        <v>101830</v>
      </c>
      <c r="B8873" s="340" t="s">
        <v>13369</v>
      </c>
      <c r="C8873" s="339" t="s">
        <v>5115</v>
      </c>
      <c r="D8873" s="341">
        <v>517.38</v>
      </c>
      <c r="E8873">
        <v>325.06</v>
      </c>
    </row>
    <row r="8874" spans="1:5">
      <c r="A8874" s="339">
        <v>101831</v>
      </c>
      <c r="B8874" s="340" t="s">
        <v>13370</v>
      </c>
      <c r="C8874" s="339" t="s">
        <v>5115</v>
      </c>
      <c r="D8874" s="341">
        <v>561.54999999999995</v>
      </c>
      <c r="E8874">
        <v>352.21</v>
      </c>
    </row>
    <row r="8875" spans="1:5">
      <c r="A8875" s="339">
        <v>101828</v>
      </c>
      <c r="B8875" s="340" t="s">
        <v>13371</v>
      </c>
      <c r="C8875" s="339" t="s">
        <v>5115</v>
      </c>
      <c r="D8875" s="341">
        <v>335.33</v>
      </c>
      <c r="E8875">
        <v>228.02</v>
      </c>
    </row>
    <row r="8876" spans="1:5">
      <c r="A8876" s="339">
        <v>101832</v>
      </c>
      <c r="B8876" s="340" t="s">
        <v>13372</v>
      </c>
      <c r="C8876" s="339" t="s">
        <v>5115</v>
      </c>
      <c r="D8876" s="341">
        <v>433.16</v>
      </c>
      <c r="E8876">
        <v>287.27999999999997</v>
      </c>
    </row>
    <row r="8877" spans="1:5">
      <c r="A8877" s="339">
        <v>101833</v>
      </c>
      <c r="B8877" s="340" t="s">
        <v>13373</v>
      </c>
      <c r="C8877" s="339" t="s">
        <v>5115</v>
      </c>
      <c r="D8877" s="341">
        <v>478.79</v>
      </c>
      <c r="E8877">
        <v>315</v>
      </c>
    </row>
    <row r="8878" spans="1:5">
      <c r="A8878" s="339">
        <v>101834</v>
      </c>
      <c r="B8878" s="340" t="s">
        <v>13374</v>
      </c>
      <c r="C8878" s="339" t="s">
        <v>5115</v>
      </c>
      <c r="D8878" s="341">
        <v>523.79999999999995</v>
      </c>
      <c r="E8878">
        <v>342.37</v>
      </c>
    </row>
    <row r="8879" spans="1:5">
      <c r="A8879" s="339">
        <v>101825</v>
      </c>
      <c r="B8879" s="340" t="s">
        <v>13375</v>
      </c>
      <c r="C8879" s="339" t="s">
        <v>5115</v>
      </c>
      <c r="D8879" s="341">
        <v>285.89</v>
      </c>
      <c r="E8879">
        <v>264.73</v>
      </c>
    </row>
    <row r="8880" spans="1:5">
      <c r="A8880" s="339">
        <v>101826</v>
      </c>
      <c r="B8880" s="340" t="s">
        <v>13376</v>
      </c>
      <c r="C8880" s="339" t="s">
        <v>5115</v>
      </c>
      <c r="D8880" s="341">
        <v>334.99</v>
      </c>
      <c r="E8880">
        <v>293.16000000000003</v>
      </c>
    </row>
    <row r="8881" spans="1:5">
      <c r="A8881" s="339">
        <v>101823</v>
      </c>
      <c r="B8881" s="340" t="s">
        <v>13377</v>
      </c>
      <c r="C8881" s="339" t="s">
        <v>5115</v>
      </c>
      <c r="D8881" s="341">
        <v>185.01</v>
      </c>
      <c r="E8881">
        <v>206.33</v>
      </c>
    </row>
    <row r="8882" spans="1:5">
      <c r="A8882" s="339">
        <v>101824</v>
      </c>
      <c r="B8882" s="340" t="s">
        <v>13378</v>
      </c>
      <c r="C8882" s="339" t="s">
        <v>5115</v>
      </c>
      <c r="D8882" s="341">
        <v>236.14</v>
      </c>
      <c r="E8882">
        <v>235.93</v>
      </c>
    </row>
    <row r="8883" spans="1:5">
      <c r="A8883" s="339">
        <v>101822</v>
      </c>
      <c r="B8883" s="340" t="s">
        <v>13379</v>
      </c>
      <c r="C8883" s="339" t="s">
        <v>5115</v>
      </c>
      <c r="D8883" s="341">
        <v>130.1</v>
      </c>
      <c r="E8883">
        <v>174.54</v>
      </c>
    </row>
    <row r="8884" spans="1:5">
      <c r="A8884" s="339">
        <v>101819</v>
      </c>
      <c r="B8884" s="340" t="s">
        <v>13380</v>
      </c>
      <c r="C8884" s="339" t="s">
        <v>5029</v>
      </c>
      <c r="D8884" s="341">
        <v>74.25</v>
      </c>
      <c r="E8884">
        <v>80.28</v>
      </c>
    </row>
    <row r="8885" spans="1:5">
      <c r="A8885" s="339">
        <v>104370</v>
      </c>
      <c r="B8885" s="340" t="s">
        <v>13381</v>
      </c>
      <c r="C8885" s="339" t="s">
        <v>5029</v>
      </c>
      <c r="D8885" s="341">
        <v>0</v>
      </c>
      <c r="E8885">
        <v>0</v>
      </c>
    </row>
    <row r="8886" spans="1:5">
      <c r="A8886" s="339">
        <v>101817</v>
      </c>
      <c r="B8886" s="340" t="s">
        <v>13382</v>
      </c>
      <c r="C8886" s="339" t="s">
        <v>5029</v>
      </c>
      <c r="D8886" s="341">
        <v>59.67</v>
      </c>
      <c r="E8886">
        <v>64.59</v>
      </c>
    </row>
    <row r="8887" spans="1:5">
      <c r="A8887" s="339">
        <v>101816</v>
      </c>
      <c r="B8887" s="340" t="s">
        <v>13383</v>
      </c>
      <c r="C8887" s="339" t="s">
        <v>5029</v>
      </c>
      <c r="D8887" s="341">
        <v>86.2</v>
      </c>
      <c r="E8887">
        <v>83.28</v>
      </c>
    </row>
    <row r="8888" spans="1:5">
      <c r="A8888" s="339">
        <v>104369</v>
      </c>
      <c r="B8888" s="340" t="s">
        <v>13384</v>
      </c>
      <c r="C8888" s="339" t="s">
        <v>5029</v>
      </c>
      <c r="D8888" s="341">
        <v>0</v>
      </c>
      <c r="E8888">
        <v>0</v>
      </c>
    </row>
    <row r="8889" spans="1:5">
      <c r="A8889" s="339">
        <v>101820</v>
      </c>
      <c r="B8889" s="340" t="s">
        <v>13385</v>
      </c>
      <c r="C8889" s="339" t="s">
        <v>5029</v>
      </c>
      <c r="D8889" s="341">
        <v>46.5</v>
      </c>
      <c r="E8889">
        <v>57.45</v>
      </c>
    </row>
    <row r="8890" spans="1:5">
      <c r="A8890" s="339">
        <v>102988</v>
      </c>
      <c r="B8890" s="340" t="s">
        <v>13386</v>
      </c>
      <c r="C8890" s="339" t="s">
        <v>5029</v>
      </c>
      <c r="D8890" s="341">
        <v>60.24</v>
      </c>
      <c r="E8890">
        <v>77.47</v>
      </c>
    </row>
    <row r="8891" spans="1:5">
      <c r="A8891" s="339">
        <v>101814</v>
      </c>
      <c r="B8891" s="340" t="s">
        <v>13387</v>
      </c>
      <c r="C8891" s="339" t="s">
        <v>5029</v>
      </c>
      <c r="D8891" s="341">
        <v>59.82</v>
      </c>
      <c r="E8891">
        <v>56.85</v>
      </c>
    </row>
    <row r="8892" spans="1:5">
      <c r="A8892" s="339">
        <v>102098</v>
      </c>
      <c r="B8892" s="340" t="s">
        <v>13388</v>
      </c>
      <c r="C8892" s="339" t="s">
        <v>5115</v>
      </c>
      <c r="D8892" s="341">
        <v>3080.26</v>
      </c>
      <c r="E8892">
        <v>2017.39</v>
      </c>
    </row>
    <row r="8893" spans="1:5">
      <c r="A8893" s="339">
        <v>104366</v>
      </c>
      <c r="B8893" s="340" t="s">
        <v>13389</v>
      </c>
      <c r="C8893" s="339" t="s">
        <v>5115</v>
      </c>
      <c r="D8893" s="341">
        <v>0</v>
      </c>
      <c r="E8893">
        <v>0</v>
      </c>
    </row>
    <row r="8894" spans="1:5">
      <c r="A8894" s="339">
        <v>102099</v>
      </c>
      <c r="B8894" s="340" t="s">
        <v>13390</v>
      </c>
      <c r="C8894" s="339" t="s">
        <v>5115</v>
      </c>
      <c r="D8894" s="341">
        <v>0</v>
      </c>
      <c r="E8894">
        <v>0</v>
      </c>
    </row>
    <row r="8895" spans="1:5">
      <c r="A8895" s="339">
        <v>104367</v>
      </c>
      <c r="B8895" s="340" t="s">
        <v>13391</v>
      </c>
      <c r="C8895" s="339" t="s">
        <v>5115</v>
      </c>
      <c r="D8895" s="341">
        <v>0</v>
      </c>
      <c r="E8895">
        <v>0</v>
      </c>
    </row>
    <row r="8896" spans="1:5">
      <c r="A8896" s="339">
        <v>92994</v>
      </c>
      <c r="B8896" s="340" t="s">
        <v>13392</v>
      </c>
      <c r="C8896" s="339" t="s">
        <v>202</v>
      </c>
      <c r="D8896" s="341">
        <v>157.47</v>
      </c>
      <c r="E8896">
        <v>151.05000000000001</v>
      </c>
    </row>
    <row r="8897" spans="1:5">
      <c r="A8897" s="339">
        <v>92996</v>
      </c>
      <c r="B8897" s="340" t="s">
        <v>13393</v>
      </c>
      <c r="C8897" s="339" t="s">
        <v>202</v>
      </c>
      <c r="D8897" s="341">
        <v>190.56</v>
      </c>
      <c r="E8897">
        <v>182.66</v>
      </c>
    </row>
    <row r="8898" spans="1:5">
      <c r="A8898" s="339">
        <v>92998</v>
      </c>
      <c r="B8898" s="340" t="s">
        <v>13394</v>
      </c>
      <c r="C8898" s="339" t="s">
        <v>202</v>
      </c>
      <c r="D8898" s="341">
        <v>233.63</v>
      </c>
      <c r="E8898">
        <v>223.69</v>
      </c>
    </row>
    <row r="8899" spans="1:5">
      <c r="A8899" s="339">
        <v>93000</v>
      </c>
      <c r="B8899" s="340" t="s">
        <v>13395</v>
      </c>
      <c r="C8899" s="339" t="s">
        <v>202</v>
      </c>
      <c r="D8899" s="341">
        <v>309.52</v>
      </c>
      <c r="E8899">
        <v>295.83</v>
      </c>
    </row>
    <row r="8900" spans="1:5">
      <c r="A8900" s="339">
        <v>92984</v>
      </c>
      <c r="B8900" s="340" t="s">
        <v>13396</v>
      </c>
      <c r="C8900" s="339" t="s">
        <v>202</v>
      </c>
      <c r="D8900" s="341">
        <v>33.39</v>
      </c>
      <c r="E8900">
        <v>32.97</v>
      </c>
    </row>
    <row r="8901" spans="1:5">
      <c r="A8901" s="339">
        <v>93002</v>
      </c>
      <c r="B8901" s="340" t="s">
        <v>13397</v>
      </c>
      <c r="C8901" s="339" t="s">
        <v>202</v>
      </c>
      <c r="D8901" s="341">
        <v>400.46</v>
      </c>
      <c r="E8901">
        <v>382.1</v>
      </c>
    </row>
    <row r="8902" spans="1:5">
      <c r="A8902" s="339">
        <v>92986</v>
      </c>
      <c r="B8902" s="340" t="s">
        <v>593</v>
      </c>
      <c r="C8902" s="339" t="s">
        <v>202</v>
      </c>
      <c r="D8902" s="341">
        <v>46.34</v>
      </c>
      <c r="E8902">
        <v>45.29</v>
      </c>
    </row>
    <row r="8903" spans="1:5">
      <c r="A8903" s="339">
        <v>92988</v>
      </c>
      <c r="B8903" s="340" t="s">
        <v>13398</v>
      </c>
      <c r="C8903" s="339" t="s">
        <v>202</v>
      </c>
      <c r="D8903" s="341">
        <v>67.459999999999994</v>
      </c>
      <c r="E8903">
        <v>65.36</v>
      </c>
    </row>
    <row r="8904" spans="1:5">
      <c r="A8904" s="339">
        <v>92990</v>
      </c>
      <c r="B8904" s="340" t="s">
        <v>13399</v>
      </c>
      <c r="C8904" s="339" t="s">
        <v>202</v>
      </c>
      <c r="D8904" s="341">
        <v>93.56</v>
      </c>
      <c r="E8904">
        <v>90.2</v>
      </c>
    </row>
    <row r="8905" spans="1:5">
      <c r="A8905" s="339">
        <v>92992</v>
      </c>
      <c r="B8905" s="340" t="s">
        <v>13400</v>
      </c>
      <c r="C8905" s="339" t="s">
        <v>202</v>
      </c>
      <c r="D8905" s="341">
        <v>121.05</v>
      </c>
      <c r="E8905">
        <v>116.46</v>
      </c>
    </row>
    <row r="8906" spans="1:5">
      <c r="A8906" s="339">
        <v>103491</v>
      </c>
      <c r="B8906" s="340" t="s">
        <v>13401</v>
      </c>
      <c r="C8906" s="339" t="s">
        <v>5115</v>
      </c>
      <c r="D8906" s="341">
        <v>812.87</v>
      </c>
      <c r="E8906">
        <v>670.45</v>
      </c>
    </row>
    <row r="8907" spans="1:5">
      <c r="A8907" s="339">
        <v>93026</v>
      </c>
      <c r="B8907" s="340" t="s">
        <v>13402</v>
      </c>
      <c r="C8907" s="339" t="s">
        <v>63</v>
      </c>
      <c r="D8907" s="341">
        <v>100.59</v>
      </c>
      <c r="E8907">
        <v>91.29</v>
      </c>
    </row>
    <row r="8908" spans="1:5">
      <c r="A8908" s="339">
        <v>93018</v>
      </c>
      <c r="B8908" s="340" t="s">
        <v>13403</v>
      </c>
      <c r="C8908" s="339" t="s">
        <v>63</v>
      </c>
      <c r="D8908" s="341">
        <v>25.57</v>
      </c>
      <c r="E8908">
        <v>31.64</v>
      </c>
    </row>
    <row r="8909" spans="1:5">
      <c r="A8909" s="339">
        <v>93020</v>
      </c>
      <c r="B8909" s="340" t="s">
        <v>13404</v>
      </c>
      <c r="C8909" s="339" t="s">
        <v>63</v>
      </c>
      <c r="D8909" s="341">
        <v>33.24</v>
      </c>
      <c r="E8909">
        <v>38.68</v>
      </c>
    </row>
    <row r="8910" spans="1:5">
      <c r="A8910" s="339">
        <v>93022</v>
      </c>
      <c r="B8910" s="340" t="s">
        <v>13405</v>
      </c>
      <c r="C8910" s="339" t="s">
        <v>63</v>
      </c>
      <c r="D8910" s="341">
        <v>57.53</v>
      </c>
      <c r="E8910">
        <v>56.91</v>
      </c>
    </row>
    <row r="8911" spans="1:5">
      <c r="A8911" s="339">
        <v>93024</v>
      </c>
      <c r="B8911" s="340" t="s">
        <v>13406</v>
      </c>
      <c r="C8911" s="339" t="s">
        <v>63</v>
      </c>
      <c r="D8911" s="341">
        <v>60.21</v>
      </c>
      <c r="E8911">
        <v>60.96</v>
      </c>
    </row>
    <row r="8912" spans="1:5">
      <c r="A8912" s="339">
        <v>97670</v>
      </c>
      <c r="B8912" s="340" t="s">
        <v>13407</v>
      </c>
      <c r="C8912" s="339" t="s">
        <v>202</v>
      </c>
      <c r="D8912" s="341">
        <v>23.37</v>
      </c>
      <c r="E8912">
        <v>28.71</v>
      </c>
    </row>
    <row r="8913" spans="1:5">
      <c r="A8913" s="339">
        <v>103486</v>
      </c>
      <c r="B8913" s="340" t="s">
        <v>13408</v>
      </c>
      <c r="C8913" s="339" t="s">
        <v>202</v>
      </c>
      <c r="D8913" s="341">
        <v>0</v>
      </c>
      <c r="E8913">
        <v>0</v>
      </c>
    </row>
    <row r="8914" spans="1:5">
      <c r="A8914" s="339">
        <v>103487</v>
      </c>
      <c r="B8914" s="340" t="s">
        <v>13409</v>
      </c>
      <c r="C8914" s="339" t="s">
        <v>202</v>
      </c>
      <c r="D8914" s="341">
        <v>0</v>
      </c>
      <c r="E8914">
        <v>0</v>
      </c>
    </row>
    <row r="8915" spans="1:5">
      <c r="A8915" s="339">
        <v>103488</v>
      </c>
      <c r="B8915" s="340" t="s">
        <v>13410</v>
      </c>
      <c r="C8915" s="339" t="s">
        <v>202</v>
      </c>
      <c r="D8915" s="341">
        <v>0</v>
      </c>
      <c r="E8915">
        <v>0</v>
      </c>
    </row>
    <row r="8916" spans="1:5">
      <c r="A8916" s="339">
        <v>103489</v>
      </c>
      <c r="B8916" s="340" t="s">
        <v>13411</v>
      </c>
      <c r="C8916" s="339" t="s">
        <v>202</v>
      </c>
      <c r="D8916" s="341">
        <v>0</v>
      </c>
      <c r="E8916">
        <v>0</v>
      </c>
    </row>
    <row r="8917" spans="1:5">
      <c r="A8917" s="339">
        <v>97667</v>
      </c>
      <c r="B8917" s="340" t="s">
        <v>13412</v>
      </c>
      <c r="C8917" s="339" t="s">
        <v>202</v>
      </c>
      <c r="D8917" s="341">
        <v>8.6300000000000008</v>
      </c>
      <c r="E8917">
        <v>10.69</v>
      </c>
    </row>
    <row r="8918" spans="1:5">
      <c r="A8918" s="339">
        <v>97668</v>
      </c>
      <c r="B8918" s="340" t="s">
        <v>1477</v>
      </c>
      <c r="C8918" s="339" t="s">
        <v>202</v>
      </c>
      <c r="D8918" s="341">
        <v>12.3</v>
      </c>
      <c r="E8918">
        <v>15.2</v>
      </c>
    </row>
    <row r="8919" spans="1:5">
      <c r="A8919" s="339">
        <v>97669</v>
      </c>
      <c r="B8919" s="340" t="s">
        <v>13413</v>
      </c>
      <c r="C8919" s="339" t="s">
        <v>202</v>
      </c>
      <c r="D8919" s="341">
        <v>18.2</v>
      </c>
      <c r="E8919">
        <v>22.78</v>
      </c>
    </row>
    <row r="8920" spans="1:5">
      <c r="A8920" s="339">
        <v>93012</v>
      </c>
      <c r="B8920" s="340" t="s">
        <v>13414</v>
      </c>
      <c r="C8920" s="339" t="s">
        <v>202</v>
      </c>
      <c r="D8920" s="341">
        <v>84.85</v>
      </c>
      <c r="E8920">
        <v>69.48</v>
      </c>
    </row>
    <row r="8921" spans="1:5">
      <c r="A8921" s="339">
        <v>93008</v>
      </c>
      <c r="B8921" s="340" t="s">
        <v>656</v>
      </c>
      <c r="C8921" s="339" t="s">
        <v>202</v>
      </c>
      <c r="D8921" s="341">
        <v>21.49</v>
      </c>
      <c r="E8921">
        <v>20.059999999999999</v>
      </c>
    </row>
    <row r="8922" spans="1:5">
      <c r="A8922" s="339">
        <v>93009</v>
      </c>
      <c r="B8922" s="340" t="s">
        <v>659</v>
      </c>
      <c r="C8922" s="339" t="s">
        <v>202</v>
      </c>
      <c r="D8922" s="341">
        <v>32.29</v>
      </c>
      <c r="E8922">
        <v>28.48</v>
      </c>
    </row>
    <row r="8923" spans="1:5">
      <c r="A8923" s="339">
        <v>93010</v>
      </c>
      <c r="B8923" s="340" t="s">
        <v>662</v>
      </c>
      <c r="C8923" s="339" t="s">
        <v>202</v>
      </c>
      <c r="D8923" s="341">
        <v>45.34</v>
      </c>
      <c r="E8923">
        <v>38.86</v>
      </c>
    </row>
    <row r="8924" spans="1:5">
      <c r="A8924" s="339">
        <v>93011</v>
      </c>
      <c r="B8924" s="340" t="s">
        <v>13415</v>
      </c>
      <c r="C8924" s="339" t="s">
        <v>202</v>
      </c>
      <c r="D8924" s="341">
        <v>55.71</v>
      </c>
      <c r="E8924">
        <v>46.95</v>
      </c>
    </row>
    <row r="8925" spans="1:5">
      <c r="A8925" s="339">
        <v>103492</v>
      </c>
      <c r="B8925" s="340" t="s">
        <v>13416</v>
      </c>
      <c r="C8925" s="339" t="s">
        <v>202</v>
      </c>
      <c r="D8925" s="341">
        <v>0</v>
      </c>
      <c r="E8925">
        <v>0</v>
      </c>
    </row>
    <row r="8926" spans="1:5">
      <c r="A8926" s="339">
        <v>93017</v>
      </c>
      <c r="B8926" s="340" t="s">
        <v>13417</v>
      </c>
      <c r="C8926" s="339" t="s">
        <v>63</v>
      </c>
      <c r="D8926" s="341">
        <v>60.43</v>
      </c>
      <c r="E8926">
        <v>56.88</v>
      </c>
    </row>
    <row r="8927" spans="1:5">
      <c r="A8927" s="339">
        <v>93013</v>
      </c>
      <c r="B8927" s="340" t="s">
        <v>13418</v>
      </c>
      <c r="C8927" s="339" t="s">
        <v>63</v>
      </c>
      <c r="D8927" s="341">
        <v>16.7</v>
      </c>
      <c r="E8927">
        <v>20.88</v>
      </c>
    </row>
    <row r="8928" spans="1:5">
      <c r="A8928" s="339">
        <v>93014</v>
      </c>
      <c r="B8928" s="340" t="s">
        <v>13419</v>
      </c>
      <c r="C8928" s="339" t="s">
        <v>63</v>
      </c>
      <c r="D8928" s="341">
        <v>20.7</v>
      </c>
      <c r="E8928">
        <v>24.9</v>
      </c>
    </row>
    <row r="8929" spans="1:5">
      <c r="A8929" s="339">
        <v>93015</v>
      </c>
      <c r="B8929" s="340" t="s">
        <v>13420</v>
      </c>
      <c r="C8929" s="339" t="s">
        <v>63</v>
      </c>
      <c r="D8929" s="341">
        <v>32.26</v>
      </c>
      <c r="E8929">
        <v>34.29</v>
      </c>
    </row>
    <row r="8930" spans="1:5">
      <c r="A8930" s="339">
        <v>93016</v>
      </c>
      <c r="B8930" s="340" t="s">
        <v>13421</v>
      </c>
      <c r="C8930" s="339" t="s">
        <v>63</v>
      </c>
      <c r="D8930" s="341">
        <v>39.57</v>
      </c>
      <c r="E8930">
        <v>40.29</v>
      </c>
    </row>
    <row r="8931" spans="1:5">
      <c r="A8931" s="339">
        <v>103490</v>
      </c>
      <c r="B8931" s="340" t="s">
        <v>13422</v>
      </c>
      <c r="C8931" s="339" t="s">
        <v>5115</v>
      </c>
      <c r="D8931" s="341">
        <v>3474.47</v>
      </c>
      <c r="E8931">
        <v>3752.03</v>
      </c>
    </row>
    <row r="8932" spans="1:5">
      <c r="A8932" s="339">
        <v>106082</v>
      </c>
      <c r="B8932" s="340" t="s">
        <v>13423</v>
      </c>
      <c r="C8932" s="339" t="s">
        <v>63</v>
      </c>
      <c r="D8932" s="341">
        <v>15.09</v>
      </c>
      <c r="E8932">
        <v>19.75</v>
      </c>
    </row>
    <row r="8933" spans="1:5">
      <c r="A8933" s="339">
        <v>98306</v>
      </c>
      <c r="B8933" s="340" t="s">
        <v>13424</v>
      </c>
      <c r="C8933" s="339" t="s">
        <v>63</v>
      </c>
      <c r="D8933" s="341">
        <v>54.51</v>
      </c>
      <c r="E8933">
        <v>70.459999999999994</v>
      </c>
    </row>
    <row r="8934" spans="1:5">
      <c r="A8934" s="339">
        <v>100553</v>
      </c>
      <c r="B8934" s="340" t="s">
        <v>13425</v>
      </c>
      <c r="C8934" s="339" t="s">
        <v>202</v>
      </c>
      <c r="D8934" s="341">
        <v>19.39</v>
      </c>
      <c r="E8934">
        <v>30.4</v>
      </c>
    </row>
    <row r="8935" spans="1:5">
      <c r="A8935" s="339">
        <v>100554</v>
      </c>
      <c r="B8935" s="340" t="s">
        <v>13426</v>
      </c>
      <c r="C8935" s="339" t="s">
        <v>202</v>
      </c>
      <c r="D8935" s="341">
        <v>5.69</v>
      </c>
      <c r="E8935">
        <v>8.84</v>
      </c>
    </row>
    <row r="8936" spans="1:5">
      <c r="A8936" s="339">
        <v>98300</v>
      </c>
      <c r="B8936" s="340" t="s">
        <v>13427</v>
      </c>
      <c r="C8936" s="339" t="s">
        <v>202</v>
      </c>
      <c r="D8936" s="341">
        <v>5.74</v>
      </c>
      <c r="E8936">
        <v>8.92</v>
      </c>
    </row>
    <row r="8937" spans="1:5">
      <c r="A8937" s="339">
        <v>98295</v>
      </c>
      <c r="B8937" s="340" t="s">
        <v>13428</v>
      </c>
      <c r="C8937" s="339" t="s">
        <v>202</v>
      </c>
      <c r="D8937" s="341">
        <v>4.49</v>
      </c>
      <c r="E8937">
        <v>7.07</v>
      </c>
    </row>
    <row r="8938" spans="1:5">
      <c r="A8938" s="339">
        <v>98294</v>
      </c>
      <c r="B8938" s="340" t="s">
        <v>13429</v>
      </c>
      <c r="C8938" s="339" t="s">
        <v>202</v>
      </c>
      <c r="D8938" s="341">
        <v>6.5</v>
      </c>
      <c r="E8938">
        <v>10.18</v>
      </c>
    </row>
    <row r="8939" spans="1:5">
      <c r="A8939" s="339">
        <v>98297</v>
      </c>
      <c r="B8939" s="340" t="s">
        <v>13430</v>
      </c>
      <c r="C8939" s="339" t="s">
        <v>202</v>
      </c>
      <c r="D8939" s="341">
        <v>6.28</v>
      </c>
      <c r="E8939">
        <v>9.9</v>
      </c>
    </row>
    <row r="8940" spans="1:5">
      <c r="A8940" s="339">
        <v>98296</v>
      </c>
      <c r="B8940" s="340" t="s">
        <v>13431</v>
      </c>
      <c r="C8940" s="339" t="s">
        <v>202</v>
      </c>
      <c r="D8940" s="341">
        <v>8.3699999999999992</v>
      </c>
      <c r="E8940">
        <v>13.12</v>
      </c>
    </row>
    <row r="8941" spans="1:5">
      <c r="A8941" s="339">
        <v>98299</v>
      </c>
      <c r="B8941" s="340" t="s">
        <v>13432</v>
      </c>
      <c r="C8941" s="339" t="s">
        <v>202</v>
      </c>
      <c r="D8941" s="341">
        <v>15.85</v>
      </c>
      <c r="E8941">
        <v>24.96</v>
      </c>
    </row>
    <row r="8942" spans="1:5">
      <c r="A8942" s="339">
        <v>98298</v>
      </c>
      <c r="B8942" s="340" t="s">
        <v>13433</v>
      </c>
      <c r="C8942" s="339" t="s">
        <v>202</v>
      </c>
      <c r="D8942" s="341">
        <v>17.940000000000001</v>
      </c>
      <c r="E8942">
        <v>28.18</v>
      </c>
    </row>
    <row r="8943" spans="1:5">
      <c r="A8943" s="339">
        <v>98261</v>
      </c>
      <c r="B8943" s="340" t="s">
        <v>13434</v>
      </c>
      <c r="C8943" s="339" t="s">
        <v>202</v>
      </c>
      <c r="D8943" s="341">
        <v>3.02</v>
      </c>
      <c r="E8943">
        <v>4.6900000000000004</v>
      </c>
    </row>
    <row r="8944" spans="1:5">
      <c r="A8944" s="339">
        <v>98287</v>
      </c>
      <c r="B8944" s="340" t="s">
        <v>13435</v>
      </c>
      <c r="C8944" s="339" t="s">
        <v>202</v>
      </c>
      <c r="D8944" s="341">
        <v>1.1200000000000001</v>
      </c>
      <c r="E8944">
        <v>1.75</v>
      </c>
    </row>
    <row r="8945" spans="1:5">
      <c r="A8945" s="339">
        <v>98280</v>
      </c>
      <c r="B8945" s="340" t="s">
        <v>13436</v>
      </c>
      <c r="C8945" s="339" t="s">
        <v>202</v>
      </c>
      <c r="D8945" s="341">
        <v>6.19</v>
      </c>
      <c r="E8945">
        <v>9.58</v>
      </c>
    </row>
    <row r="8946" spans="1:5">
      <c r="A8946" s="339">
        <v>98288</v>
      </c>
      <c r="B8946" s="340" t="s">
        <v>13437</v>
      </c>
      <c r="C8946" s="339" t="s">
        <v>202</v>
      </c>
      <c r="D8946" s="341">
        <v>1.72</v>
      </c>
      <c r="E8946">
        <v>2.69</v>
      </c>
    </row>
    <row r="8947" spans="1:5">
      <c r="A8947" s="339">
        <v>98281</v>
      </c>
      <c r="B8947" s="340" t="s">
        <v>13438</v>
      </c>
      <c r="C8947" s="339" t="s">
        <v>202</v>
      </c>
      <c r="D8947" s="341">
        <v>6.79</v>
      </c>
      <c r="E8947">
        <v>10.53</v>
      </c>
    </row>
    <row r="8948" spans="1:5">
      <c r="A8948" s="339">
        <v>98262</v>
      </c>
      <c r="B8948" s="340" t="s">
        <v>13439</v>
      </c>
      <c r="C8948" s="339" t="s">
        <v>202</v>
      </c>
      <c r="D8948" s="341">
        <v>3.61</v>
      </c>
      <c r="E8948">
        <v>5.62</v>
      </c>
    </row>
    <row r="8949" spans="1:5">
      <c r="A8949" s="339">
        <v>98289</v>
      </c>
      <c r="B8949" s="340" t="s">
        <v>13440</v>
      </c>
      <c r="C8949" s="339" t="s">
        <v>202</v>
      </c>
      <c r="D8949" s="341">
        <v>1.88</v>
      </c>
      <c r="E8949">
        <v>2.94</v>
      </c>
    </row>
    <row r="8950" spans="1:5">
      <c r="A8950" s="339">
        <v>98282</v>
      </c>
      <c r="B8950" s="340" t="s">
        <v>13441</v>
      </c>
      <c r="C8950" s="339" t="s">
        <v>202</v>
      </c>
      <c r="D8950" s="341">
        <v>6.95</v>
      </c>
      <c r="E8950">
        <v>10.78</v>
      </c>
    </row>
    <row r="8951" spans="1:5">
      <c r="A8951" s="339">
        <v>98263</v>
      </c>
      <c r="B8951" s="340" t="s">
        <v>13442</v>
      </c>
      <c r="C8951" s="339" t="s">
        <v>202</v>
      </c>
      <c r="D8951" s="341">
        <v>3.78</v>
      </c>
      <c r="E8951">
        <v>5.88</v>
      </c>
    </row>
    <row r="8952" spans="1:5">
      <c r="A8952" s="339">
        <v>98290</v>
      </c>
      <c r="B8952" s="340" t="s">
        <v>13443</v>
      </c>
      <c r="C8952" s="339" t="s">
        <v>202</v>
      </c>
      <c r="D8952" s="341">
        <v>2.5099999999999998</v>
      </c>
      <c r="E8952">
        <v>3.94</v>
      </c>
    </row>
    <row r="8953" spans="1:5">
      <c r="A8953" s="339">
        <v>98283</v>
      </c>
      <c r="B8953" s="340" t="s">
        <v>13444</v>
      </c>
      <c r="C8953" s="339" t="s">
        <v>202</v>
      </c>
      <c r="D8953" s="341">
        <v>7.58</v>
      </c>
      <c r="E8953">
        <v>11.78</v>
      </c>
    </row>
    <row r="8954" spans="1:5">
      <c r="A8954" s="339">
        <v>98264</v>
      </c>
      <c r="B8954" s="340" t="s">
        <v>13445</v>
      </c>
      <c r="C8954" s="339" t="s">
        <v>202</v>
      </c>
      <c r="D8954" s="341">
        <v>4.41</v>
      </c>
      <c r="E8954">
        <v>6.88</v>
      </c>
    </row>
    <row r="8955" spans="1:5">
      <c r="A8955" s="339">
        <v>98273</v>
      </c>
      <c r="B8955" s="340" t="s">
        <v>13446</v>
      </c>
      <c r="C8955" s="339" t="s">
        <v>202</v>
      </c>
      <c r="D8955" s="341">
        <v>1.94</v>
      </c>
      <c r="E8955">
        <v>3.06</v>
      </c>
    </row>
    <row r="8956" spans="1:5">
      <c r="A8956" s="339">
        <v>98291</v>
      </c>
      <c r="B8956" s="340" t="s">
        <v>13447</v>
      </c>
      <c r="C8956" s="339" t="s">
        <v>202</v>
      </c>
      <c r="D8956" s="341">
        <v>2.93</v>
      </c>
      <c r="E8956">
        <v>4.59</v>
      </c>
    </row>
    <row r="8957" spans="1:5">
      <c r="A8957" s="339">
        <v>98284</v>
      </c>
      <c r="B8957" s="340" t="s">
        <v>13448</v>
      </c>
      <c r="C8957" s="339" t="s">
        <v>202</v>
      </c>
      <c r="D8957" s="341">
        <v>8.01</v>
      </c>
      <c r="E8957">
        <v>12.44</v>
      </c>
    </row>
    <row r="8958" spans="1:5">
      <c r="A8958" s="339">
        <v>98265</v>
      </c>
      <c r="B8958" s="340" t="s">
        <v>13449</v>
      </c>
      <c r="C8958" s="339" t="s">
        <v>202</v>
      </c>
      <c r="D8958" s="341">
        <v>4.84</v>
      </c>
      <c r="E8958">
        <v>7.53</v>
      </c>
    </row>
    <row r="8959" spans="1:5">
      <c r="A8959" s="339">
        <v>98274</v>
      </c>
      <c r="B8959" s="340" t="s">
        <v>13450</v>
      </c>
      <c r="C8959" s="339" t="s">
        <v>202</v>
      </c>
      <c r="D8959" s="341">
        <v>2.37</v>
      </c>
      <c r="E8959">
        <v>3.72</v>
      </c>
    </row>
    <row r="8960" spans="1:5">
      <c r="A8960" s="339">
        <v>98292</v>
      </c>
      <c r="B8960" s="340" t="s">
        <v>13451</v>
      </c>
      <c r="C8960" s="339" t="s">
        <v>202</v>
      </c>
      <c r="D8960" s="341">
        <v>3.5</v>
      </c>
      <c r="E8960">
        <v>5.5</v>
      </c>
    </row>
    <row r="8961" spans="1:5">
      <c r="A8961" s="339">
        <v>98285</v>
      </c>
      <c r="B8961" s="340" t="s">
        <v>13452</v>
      </c>
      <c r="C8961" s="339" t="s">
        <v>202</v>
      </c>
      <c r="D8961" s="341">
        <v>8.57</v>
      </c>
      <c r="E8961">
        <v>13.34</v>
      </c>
    </row>
    <row r="8962" spans="1:5">
      <c r="A8962" s="339">
        <v>98266</v>
      </c>
      <c r="B8962" s="340" t="s">
        <v>13453</v>
      </c>
      <c r="C8962" s="339" t="s">
        <v>202</v>
      </c>
      <c r="D8962" s="341">
        <v>5.4</v>
      </c>
      <c r="E8962">
        <v>8.43</v>
      </c>
    </row>
    <row r="8963" spans="1:5">
      <c r="A8963" s="339">
        <v>98275</v>
      </c>
      <c r="B8963" s="340" t="s">
        <v>13454</v>
      </c>
      <c r="C8963" s="339" t="s">
        <v>202</v>
      </c>
      <c r="D8963" s="341">
        <v>2.93</v>
      </c>
      <c r="E8963">
        <v>4.62</v>
      </c>
    </row>
    <row r="8964" spans="1:5">
      <c r="A8964" s="339">
        <v>98293</v>
      </c>
      <c r="B8964" s="340" t="s">
        <v>13455</v>
      </c>
      <c r="C8964" s="339" t="s">
        <v>202</v>
      </c>
      <c r="D8964" s="341">
        <v>6.44</v>
      </c>
      <c r="E8964">
        <v>10.1</v>
      </c>
    </row>
    <row r="8965" spans="1:5">
      <c r="A8965" s="339">
        <v>98286</v>
      </c>
      <c r="B8965" s="340" t="s">
        <v>13456</v>
      </c>
      <c r="C8965" s="339" t="s">
        <v>202</v>
      </c>
      <c r="D8965" s="341">
        <v>11.51</v>
      </c>
      <c r="E8965">
        <v>17.940000000000001</v>
      </c>
    </row>
    <row r="8966" spans="1:5">
      <c r="A8966" s="339">
        <v>98267</v>
      </c>
      <c r="B8966" s="340" t="s">
        <v>13457</v>
      </c>
      <c r="C8966" s="339" t="s">
        <v>202</v>
      </c>
      <c r="D8966" s="341">
        <v>8.34</v>
      </c>
      <c r="E8966">
        <v>13.04</v>
      </c>
    </row>
    <row r="8967" spans="1:5">
      <c r="A8967" s="339">
        <v>98276</v>
      </c>
      <c r="B8967" s="340" t="s">
        <v>13458</v>
      </c>
      <c r="C8967" s="339" t="s">
        <v>202</v>
      </c>
      <c r="D8967" s="341">
        <v>5.87</v>
      </c>
      <c r="E8967">
        <v>9.2200000000000006</v>
      </c>
    </row>
    <row r="8968" spans="1:5">
      <c r="A8968" s="339">
        <v>98268</v>
      </c>
      <c r="B8968" s="340" t="s">
        <v>13459</v>
      </c>
      <c r="C8968" s="339" t="s">
        <v>202</v>
      </c>
      <c r="D8968" s="341">
        <v>12.99</v>
      </c>
      <c r="E8968">
        <v>20.329999999999998</v>
      </c>
    </row>
    <row r="8969" spans="1:5">
      <c r="A8969" s="339">
        <v>98277</v>
      </c>
      <c r="B8969" s="340" t="s">
        <v>13460</v>
      </c>
      <c r="C8969" s="339" t="s">
        <v>202</v>
      </c>
      <c r="D8969" s="341">
        <v>10.53</v>
      </c>
      <c r="E8969">
        <v>16.52</v>
      </c>
    </row>
    <row r="8970" spans="1:5">
      <c r="A8970" s="339">
        <v>98272</v>
      </c>
      <c r="B8970" s="340" t="s">
        <v>13461</v>
      </c>
      <c r="C8970" s="339" t="s">
        <v>202</v>
      </c>
      <c r="D8970" s="341">
        <v>81.17</v>
      </c>
      <c r="E8970">
        <v>127.56</v>
      </c>
    </row>
    <row r="8971" spans="1:5">
      <c r="A8971" s="339">
        <v>98269</v>
      </c>
      <c r="B8971" s="340" t="s">
        <v>13462</v>
      </c>
      <c r="C8971" s="339" t="s">
        <v>202</v>
      </c>
      <c r="D8971" s="341">
        <v>17.45</v>
      </c>
      <c r="E8971">
        <v>27.36</v>
      </c>
    </row>
    <row r="8972" spans="1:5">
      <c r="A8972" s="339">
        <v>98278</v>
      </c>
      <c r="B8972" s="340" t="s">
        <v>13463</v>
      </c>
      <c r="C8972" s="339" t="s">
        <v>202</v>
      </c>
      <c r="D8972" s="341">
        <v>14.98</v>
      </c>
      <c r="E8972">
        <v>23.54</v>
      </c>
    </row>
    <row r="8973" spans="1:5">
      <c r="A8973" s="339">
        <v>98270</v>
      </c>
      <c r="B8973" s="340" t="s">
        <v>13464</v>
      </c>
      <c r="C8973" s="339" t="s">
        <v>202</v>
      </c>
      <c r="D8973" s="341">
        <v>25.86</v>
      </c>
      <c r="E8973">
        <v>40.56</v>
      </c>
    </row>
    <row r="8974" spans="1:5">
      <c r="A8974" s="339">
        <v>98279</v>
      </c>
      <c r="B8974" s="340" t="s">
        <v>13465</v>
      </c>
      <c r="C8974" s="339" t="s">
        <v>202</v>
      </c>
      <c r="D8974" s="341">
        <v>23.4</v>
      </c>
      <c r="E8974">
        <v>36.75</v>
      </c>
    </row>
    <row r="8975" spans="1:5">
      <c r="A8975" s="339">
        <v>98271</v>
      </c>
      <c r="B8975" s="340" t="s">
        <v>13466</v>
      </c>
      <c r="C8975" s="339" t="s">
        <v>202</v>
      </c>
      <c r="D8975" s="341">
        <v>35.96</v>
      </c>
      <c r="E8975">
        <v>56.44</v>
      </c>
    </row>
    <row r="8976" spans="1:5">
      <c r="A8976" s="339">
        <v>98400</v>
      </c>
      <c r="B8976" s="340" t="s">
        <v>13467</v>
      </c>
      <c r="C8976" s="339" t="s">
        <v>202</v>
      </c>
      <c r="D8976" s="341">
        <v>10.050000000000001</v>
      </c>
      <c r="E8976">
        <v>15.71</v>
      </c>
    </row>
    <row r="8977" spans="1:5">
      <c r="A8977" s="339">
        <v>98401</v>
      </c>
      <c r="B8977" s="340" t="s">
        <v>13468</v>
      </c>
      <c r="C8977" s="339" t="s">
        <v>202</v>
      </c>
      <c r="D8977" s="341">
        <v>15.33</v>
      </c>
      <c r="E8977">
        <v>24.03</v>
      </c>
    </row>
    <row r="8978" spans="1:5">
      <c r="A8978" s="339">
        <v>98402</v>
      </c>
      <c r="B8978" s="340" t="s">
        <v>13469</v>
      </c>
      <c r="C8978" s="339" t="s">
        <v>202</v>
      </c>
      <c r="D8978" s="341">
        <v>17.82</v>
      </c>
      <c r="E8978">
        <v>27.94</v>
      </c>
    </row>
    <row r="8979" spans="1:5">
      <c r="A8979" s="339">
        <v>100556</v>
      </c>
      <c r="B8979" s="340" t="s">
        <v>13470</v>
      </c>
      <c r="C8979" s="339" t="s">
        <v>63</v>
      </c>
      <c r="D8979" s="341">
        <v>31.35</v>
      </c>
      <c r="E8979">
        <v>34.700000000000003</v>
      </c>
    </row>
    <row r="8980" spans="1:5">
      <c r="A8980" s="339">
        <v>106083</v>
      </c>
      <c r="B8980" s="340" t="s">
        <v>13471</v>
      </c>
      <c r="C8980" s="339" t="s">
        <v>63</v>
      </c>
      <c r="D8980" s="341">
        <v>0</v>
      </c>
      <c r="E8980">
        <v>0</v>
      </c>
    </row>
    <row r="8981" spans="1:5">
      <c r="A8981" s="339">
        <v>100557</v>
      </c>
      <c r="B8981" s="340" t="s">
        <v>13472</v>
      </c>
      <c r="C8981" s="339" t="s">
        <v>63</v>
      </c>
      <c r="D8981" s="341">
        <v>443.58</v>
      </c>
      <c r="E8981">
        <v>428.57</v>
      </c>
    </row>
    <row r="8982" spans="1:5">
      <c r="A8982" s="339">
        <v>106088</v>
      </c>
      <c r="B8982" s="340" t="s">
        <v>13473</v>
      </c>
      <c r="C8982" s="339" t="s">
        <v>63</v>
      </c>
      <c r="D8982" s="341">
        <v>0</v>
      </c>
      <c r="E8982">
        <v>0</v>
      </c>
    </row>
    <row r="8983" spans="1:5">
      <c r="A8983" s="339">
        <v>106081</v>
      </c>
      <c r="B8983" s="340" t="s">
        <v>13474</v>
      </c>
      <c r="C8983" s="339" t="s">
        <v>63</v>
      </c>
      <c r="D8983" s="341">
        <v>0</v>
      </c>
      <c r="E8983">
        <v>0</v>
      </c>
    </row>
    <row r="8984" spans="1:5">
      <c r="A8984" s="339">
        <v>106080</v>
      </c>
      <c r="B8984" s="340" t="s">
        <v>13475</v>
      </c>
      <c r="C8984" s="339" t="s">
        <v>63</v>
      </c>
      <c r="D8984" s="341">
        <v>0</v>
      </c>
      <c r="E8984">
        <v>0</v>
      </c>
    </row>
    <row r="8985" spans="1:5">
      <c r="A8985" s="339">
        <v>98301</v>
      </c>
      <c r="B8985" s="340" t="s">
        <v>13476</v>
      </c>
      <c r="C8985" s="339" t="s">
        <v>63</v>
      </c>
      <c r="D8985" s="341">
        <v>551.41999999999996</v>
      </c>
      <c r="E8985">
        <v>696.52</v>
      </c>
    </row>
    <row r="8986" spans="1:5">
      <c r="A8986" s="339">
        <v>98302</v>
      </c>
      <c r="B8986" s="340" t="s">
        <v>13477</v>
      </c>
      <c r="C8986" s="339" t="s">
        <v>63</v>
      </c>
      <c r="D8986" s="341">
        <v>1029.67</v>
      </c>
      <c r="E8986">
        <v>1174.77</v>
      </c>
    </row>
    <row r="8987" spans="1:5">
      <c r="A8987" s="339">
        <v>98593</v>
      </c>
      <c r="B8987" s="340" t="s">
        <v>13478</v>
      </c>
      <c r="C8987" s="339" t="s">
        <v>63</v>
      </c>
      <c r="D8987" s="341">
        <v>2244.44</v>
      </c>
      <c r="E8987">
        <v>2532.81</v>
      </c>
    </row>
    <row r="8988" spans="1:5">
      <c r="A8988" s="339">
        <v>98304</v>
      </c>
      <c r="B8988" s="340" t="s">
        <v>13479</v>
      </c>
      <c r="C8988" s="339" t="s">
        <v>63</v>
      </c>
      <c r="D8988" s="341">
        <v>3219.61</v>
      </c>
      <c r="E8988">
        <v>3507.98</v>
      </c>
    </row>
    <row r="8989" spans="1:5">
      <c r="A8989" s="339">
        <v>106079</v>
      </c>
      <c r="B8989" s="340" t="s">
        <v>13480</v>
      </c>
      <c r="C8989" s="339" t="s">
        <v>63</v>
      </c>
      <c r="D8989" s="341">
        <v>0</v>
      </c>
      <c r="E8989">
        <v>0</v>
      </c>
    </row>
    <row r="8990" spans="1:5">
      <c r="A8990" s="339">
        <v>100561</v>
      </c>
      <c r="B8990" s="340" t="s">
        <v>13481</v>
      </c>
      <c r="C8990" s="339" t="s">
        <v>63</v>
      </c>
      <c r="D8990" s="341">
        <v>161.16999999999999</v>
      </c>
      <c r="E8990">
        <v>158.06</v>
      </c>
    </row>
    <row r="8991" spans="1:5">
      <c r="A8991" s="339">
        <v>100562</v>
      </c>
      <c r="B8991" s="340" t="s">
        <v>13482</v>
      </c>
      <c r="C8991" s="339" t="s">
        <v>63</v>
      </c>
      <c r="D8991" s="341">
        <v>259.8</v>
      </c>
      <c r="E8991">
        <v>247.19</v>
      </c>
    </row>
    <row r="8992" spans="1:5">
      <c r="A8992" s="339">
        <v>100560</v>
      </c>
      <c r="B8992" s="340" t="s">
        <v>13483</v>
      </c>
      <c r="C8992" s="339" t="s">
        <v>63</v>
      </c>
      <c r="D8992" s="341">
        <v>80.930000000000007</v>
      </c>
      <c r="E8992">
        <v>85.14</v>
      </c>
    </row>
    <row r="8993" spans="1:5">
      <c r="A8993" s="339">
        <v>100563</v>
      </c>
      <c r="B8993" s="340" t="s">
        <v>13484</v>
      </c>
      <c r="C8993" s="339" t="s">
        <v>63</v>
      </c>
      <c r="D8993" s="341">
        <v>383.7</v>
      </c>
      <c r="E8993">
        <v>358.77</v>
      </c>
    </row>
    <row r="8994" spans="1:5">
      <c r="A8994" s="339">
        <v>100555</v>
      </c>
      <c r="B8994" s="340" t="s">
        <v>13485</v>
      </c>
      <c r="C8994" s="339" t="s">
        <v>63</v>
      </c>
      <c r="D8994" s="341">
        <v>1183.8599999999999</v>
      </c>
      <c r="E8994">
        <v>1207.8599999999999</v>
      </c>
    </row>
    <row r="8995" spans="1:5">
      <c r="A8995" s="339">
        <v>106084</v>
      </c>
      <c r="B8995" s="340" t="s">
        <v>13486</v>
      </c>
      <c r="C8995" s="339" t="s">
        <v>63</v>
      </c>
      <c r="D8995" s="341">
        <v>0</v>
      </c>
      <c r="E8995">
        <v>0</v>
      </c>
    </row>
    <row r="8996" spans="1:5">
      <c r="A8996" s="339">
        <v>106087</v>
      </c>
      <c r="B8996" s="340" t="s">
        <v>13487</v>
      </c>
      <c r="C8996" s="339" t="s">
        <v>63</v>
      </c>
      <c r="D8996" s="341">
        <v>0</v>
      </c>
      <c r="E8996">
        <v>0</v>
      </c>
    </row>
    <row r="8997" spans="1:5">
      <c r="A8997" s="339">
        <v>106085</v>
      </c>
      <c r="B8997" s="340" t="s">
        <v>13488</v>
      </c>
      <c r="C8997" s="339" t="s">
        <v>63</v>
      </c>
      <c r="D8997" s="341">
        <v>0</v>
      </c>
      <c r="E8997">
        <v>0</v>
      </c>
    </row>
    <row r="8998" spans="1:5">
      <c r="A8998" s="339">
        <v>106086</v>
      </c>
      <c r="B8998" s="340" t="s">
        <v>13489</v>
      </c>
      <c r="C8998" s="339" t="s">
        <v>63</v>
      </c>
      <c r="D8998" s="341">
        <v>0</v>
      </c>
      <c r="E8998">
        <v>0</v>
      </c>
    </row>
    <row r="8999" spans="1:5">
      <c r="A8999" s="339">
        <v>98305</v>
      </c>
      <c r="B8999" s="340" t="s">
        <v>13490</v>
      </c>
      <c r="C8999" s="339" t="s">
        <v>63</v>
      </c>
      <c r="D8999" s="341">
        <v>2363.35</v>
      </c>
      <c r="E8999">
        <v>2387.35</v>
      </c>
    </row>
    <row r="9000" spans="1:5">
      <c r="A9000" s="339">
        <v>98307</v>
      </c>
      <c r="B9000" s="340" t="s">
        <v>13491</v>
      </c>
      <c r="C9000" s="339" t="s">
        <v>63</v>
      </c>
      <c r="D9000" s="341">
        <v>64.84</v>
      </c>
      <c r="E9000">
        <v>69.39</v>
      </c>
    </row>
    <row r="9001" spans="1:5">
      <c r="A9001" s="339">
        <v>98308</v>
      </c>
      <c r="B9001" s="340" t="s">
        <v>13492</v>
      </c>
      <c r="C9001" s="339" t="s">
        <v>63</v>
      </c>
      <c r="D9001" s="341">
        <v>45.35</v>
      </c>
      <c r="E9001">
        <v>52.62</v>
      </c>
    </row>
    <row r="9002" spans="1:5">
      <c r="A9002" s="339">
        <v>106077</v>
      </c>
      <c r="B9002" s="340" t="s">
        <v>13493</v>
      </c>
      <c r="C9002" s="339" t="s">
        <v>63</v>
      </c>
      <c r="D9002" s="341">
        <v>0</v>
      </c>
      <c r="E9002">
        <v>0</v>
      </c>
    </row>
    <row r="9003" spans="1:5">
      <c r="A9003" s="339">
        <v>106078</v>
      </c>
      <c r="B9003" s="340" t="s">
        <v>13494</v>
      </c>
      <c r="C9003" s="339" t="s">
        <v>63</v>
      </c>
      <c r="D9003" s="341">
        <v>0</v>
      </c>
      <c r="E9003">
        <v>0</v>
      </c>
    </row>
    <row r="9004" spans="1:5">
      <c r="A9004" s="339">
        <v>103401</v>
      </c>
      <c r="B9004" s="340" t="s">
        <v>13495</v>
      </c>
      <c r="C9004" s="339" t="s">
        <v>63</v>
      </c>
      <c r="D9004" s="341">
        <v>18.47</v>
      </c>
      <c r="E9004">
        <v>29.97</v>
      </c>
    </row>
    <row r="9005" spans="1:5">
      <c r="A9005" s="339">
        <v>103402</v>
      </c>
      <c r="B9005" s="340" t="s">
        <v>13496</v>
      </c>
      <c r="C9005" s="339" t="s">
        <v>63</v>
      </c>
      <c r="D9005" s="341">
        <v>26.86</v>
      </c>
      <c r="E9005">
        <v>43.6</v>
      </c>
    </row>
    <row r="9006" spans="1:5">
      <c r="A9006" s="339">
        <v>103403</v>
      </c>
      <c r="B9006" s="340" t="s">
        <v>13497</v>
      </c>
      <c r="C9006" s="339" t="s">
        <v>63</v>
      </c>
      <c r="D9006" s="341">
        <v>30.21</v>
      </c>
      <c r="E9006">
        <v>49.05</v>
      </c>
    </row>
    <row r="9007" spans="1:5">
      <c r="A9007" s="339">
        <v>103397</v>
      </c>
      <c r="B9007" s="340" t="s">
        <v>13498</v>
      </c>
      <c r="C9007" s="339" t="s">
        <v>63</v>
      </c>
      <c r="D9007" s="341">
        <v>3.35</v>
      </c>
      <c r="E9007">
        <v>5.44</v>
      </c>
    </row>
    <row r="9008" spans="1:5">
      <c r="A9008" s="339">
        <v>103404</v>
      </c>
      <c r="B9008" s="340" t="s">
        <v>13499</v>
      </c>
      <c r="C9008" s="339" t="s">
        <v>63</v>
      </c>
      <c r="D9008" s="341">
        <v>33.57</v>
      </c>
      <c r="E9008">
        <v>54.5</v>
      </c>
    </row>
    <row r="9009" spans="1:5">
      <c r="A9009" s="339">
        <v>103405</v>
      </c>
      <c r="B9009" s="340" t="s">
        <v>13500</v>
      </c>
      <c r="C9009" s="339" t="s">
        <v>63</v>
      </c>
      <c r="D9009" s="341">
        <v>37.770000000000003</v>
      </c>
      <c r="E9009">
        <v>61.31</v>
      </c>
    </row>
    <row r="9010" spans="1:5">
      <c r="A9010" s="339">
        <v>103406</v>
      </c>
      <c r="B9010" s="340" t="s">
        <v>13501</v>
      </c>
      <c r="C9010" s="339" t="s">
        <v>63</v>
      </c>
      <c r="D9010" s="341">
        <v>41.97</v>
      </c>
      <c r="E9010">
        <v>68.13</v>
      </c>
    </row>
    <row r="9011" spans="1:5">
      <c r="A9011" s="339">
        <v>103407</v>
      </c>
      <c r="B9011" s="340" t="s">
        <v>13502</v>
      </c>
      <c r="C9011" s="339" t="s">
        <v>63</v>
      </c>
      <c r="D9011" s="341">
        <v>47.01</v>
      </c>
      <c r="E9011">
        <v>76.3</v>
      </c>
    </row>
    <row r="9012" spans="1:5">
      <c r="A9012" s="339">
        <v>103408</v>
      </c>
      <c r="B9012" s="340" t="s">
        <v>13503</v>
      </c>
      <c r="C9012" s="339" t="s">
        <v>63</v>
      </c>
      <c r="D9012" s="341">
        <v>52.89</v>
      </c>
      <c r="E9012">
        <v>85.85</v>
      </c>
    </row>
    <row r="9013" spans="1:5">
      <c r="A9013" s="339">
        <v>103398</v>
      </c>
      <c r="B9013" s="340" t="s">
        <v>13504</v>
      </c>
      <c r="C9013" s="339" t="s">
        <v>63</v>
      </c>
      <c r="D9013" s="341">
        <v>5.36</v>
      </c>
      <c r="E9013">
        <v>8.7100000000000009</v>
      </c>
    </row>
    <row r="9014" spans="1:5">
      <c r="A9014" s="339">
        <v>103409</v>
      </c>
      <c r="B9014" s="340" t="s">
        <v>13505</v>
      </c>
      <c r="C9014" s="339" t="s">
        <v>63</v>
      </c>
      <c r="D9014" s="341">
        <v>59.6</v>
      </c>
      <c r="E9014">
        <v>96.74</v>
      </c>
    </row>
    <row r="9015" spans="1:5">
      <c r="A9015" s="339">
        <v>103410</v>
      </c>
      <c r="B9015" s="340" t="s">
        <v>13506</v>
      </c>
      <c r="C9015" s="339" t="s">
        <v>63</v>
      </c>
      <c r="D9015" s="341">
        <v>67.16</v>
      </c>
      <c r="E9015">
        <v>109.01</v>
      </c>
    </row>
    <row r="9016" spans="1:5">
      <c r="A9016" s="339">
        <v>103399</v>
      </c>
      <c r="B9016" s="340" t="s">
        <v>13507</v>
      </c>
      <c r="C9016" s="339" t="s">
        <v>63</v>
      </c>
      <c r="D9016" s="341">
        <v>10.57</v>
      </c>
      <c r="E9016">
        <v>17.16</v>
      </c>
    </row>
    <row r="9017" spans="1:5">
      <c r="A9017" s="339">
        <v>103400</v>
      </c>
      <c r="B9017" s="340" t="s">
        <v>13508</v>
      </c>
      <c r="C9017" s="339" t="s">
        <v>63</v>
      </c>
      <c r="D9017" s="341">
        <v>15.1</v>
      </c>
      <c r="E9017">
        <v>24.52</v>
      </c>
    </row>
    <row r="9018" spans="1:5">
      <c r="A9018" s="339">
        <v>103415</v>
      </c>
      <c r="B9018" s="340" t="s">
        <v>13509</v>
      </c>
      <c r="C9018" s="339" t="s">
        <v>63</v>
      </c>
      <c r="D9018" s="341">
        <v>36.94</v>
      </c>
      <c r="E9018">
        <v>59.95</v>
      </c>
    </row>
    <row r="9019" spans="1:5">
      <c r="A9019" s="339">
        <v>103416</v>
      </c>
      <c r="B9019" s="340" t="s">
        <v>13510</v>
      </c>
      <c r="C9019" s="339" t="s">
        <v>63</v>
      </c>
      <c r="D9019" s="341">
        <v>53.73</v>
      </c>
      <c r="E9019">
        <v>87.21</v>
      </c>
    </row>
    <row r="9020" spans="1:5">
      <c r="A9020" s="339">
        <v>103417</v>
      </c>
      <c r="B9020" s="340" t="s">
        <v>13511</v>
      </c>
      <c r="C9020" s="339" t="s">
        <v>63</v>
      </c>
      <c r="D9020" s="341">
        <v>60.45</v>
      </c>
      <c r="E9020">
        <v>98.11</v>
      </c>
    </row>
    <row r="9021" spans="1:5">
      <c r="A9021" s="339">
        <v>103411</v>
      </c>
      <c r="B9021" s="340" t="s">
        <v>13512</v>
      </c>
      <c r="C9021" s="339" t="s">
        <v>63</v>
      </c>
      <c r="D9021" s="341">
        <v>6.71</v>
      </c>
      <c r="E9021">
        <v>10.89</v>
      </c>
    </row>
    <row r="9022" spans="1:5">
      <c r="A9022" s="339">
        <v>103418</v>
      </c>
      <c r="B9022" s="340" t="s">
        <v>13513</v>
      </c>
      <c r="C9022" s="339" t="s">
        <v>63</v>
      </c>
      <c r="D9022" s="341">
        <v>67.16</v>
      </c>
      <c r="E9022">
        <v>109.01</v>
      </c>
    </row>
    <row r="9023" spans="1:5">
      <c r="A9023" s="339">
        <v>103419</v>
      </c>
      <c r="B9023" s="340" t="s">
        <v>13514</v>
      </c>
      <c r="C9023" s="339" t="s">
        <v>63</v>
      </c>
      <c r="D9023" s="341">
        <v>75.56</v>
      </c>
      <c r="E9023">
        <v>122.64</v>
      </c>
    </row>
    <row r="9024" spans="1:5">
      <c r="A9024" s="339">
        <v>103420</v>
      </c>
      <c r="B9024" s="340" t="s">
        <v>13515</v>
      </c>
      <c r="C9024" s="339" t="s">
        <v>63</v>
      </c>
      <c r="D9024" s="341">
        <v>83.95</v>
      </c>
      <c r="E9024">
        <v>136.26</v>
      </c>
    </row>
    <row r="9025" spans="1:5">
      <c r="A9025" s="339">
        <v>103421</v>
      </c>
      <c r="B9025" s="340" t="s">
        <v>13516</v>
      </c>
      <c r="C9025" s="339" t="s">
        <v>63</v>
      </c>
      <c r="D9025" s="341">
        <v>94.03</v>
      </c>
      <c r="E9025">
        <v>152.61000000000001</v>
      </c>
    </row>
    <row r="9026" spans="1:5">
      <c r="A9026" s="339">
        <v>103422</v>
      </c>
      <c r="B9026" s="340" t="s">
        <v>13517</v>
      </c>
      <c r="C9026" s="339" t="s">
        <v>63</v>
      </c>
      <c r="D9026" s="341">
        <v>105.78</v>
      </c>
      <c r="E9026">
        <v>171.69</v>
      </c>
    </row>
    <row r="9027" spans="1:5">
      <c r="A9027" s="339">
        <v>103412</v>
      </c>
      <c r="B9027" s="340" t="s">
        <v>13518</v>
      </c>
      <c r="C9027" s="339" t="s">
        <v>63</v>
      </c>
      <c r="D9027" s="341">
        <v>10.73</v>
      </c>
      <c r="E9027">
        <v>17.43</v>
      </c>
    </row>
    <row r="9028" spans="1:5">
      <c r="A9028" s="339">
        <v>103423</v>
      </c>
      <c r="B9028" s="340" t="s">
        <v>13519</v>
      </c>
      <c r="C9028" s="339" t="s">
        <v>63</v>
      </c>
      <c r="D9028" s="341">
        <v>119.22</v>
      </c>
      <c r="E9028">
        <v>193.5</v>
      </c>
    </row>
    <row r="9029" spans="1:5">
      <c r="A9029" s="339">
        <v>103424</v>
      </c>
      <c r="B9029" s="340" t="s">
        <v>13520</v>
      </c>
      <c r="C9029" s="339" t="s">
        <v>63</v>
      </c>
      <c r="D9029" s="341">
        <v>134.33000000000001</v>
      </c>
      <c r="E9029">
        <v>218.02</v>
      </c>
    </row>
    <row r="9030" spans="1:5">
      <c r="A9030" s="339">
        <v>103413</v>
      </c>
      <c r="B9030" s="340" t="s">
        <v>13521</v>
      </c>
      <c r="C9030" s="339" t="s">
        <v>63</v>
      </c>
      <c r="D9030" s="341">
        <v>21.15</v>
      </c>
      <c r="E9030">
        <v>34.33</v>
      </c>
    </row>
    <row r="9031" spans="1:5">
      <c r="A9031" s="339">
        <v>103414</v>
      </c>
      <c r="B9031" s="340" t="s">
        <v>13522</v>
      </c>
      <c r="C9031" s="339" t="s">
        <v>63</v>
      </c>
      <c r="D9031" s="341">
        <v>30.21</v>
      </c>
      <c r="E9031">
        <v>49.05</v>
      </c>
    </row>
    <row r="9032" spans="1:5">
      <c r="A9032" s="339">
        <v>103432</v>
      </c>
      <c r="B9032" s="340" t="s">
        <v>13523</v>
      </c>
      <c r="C9032" s="339" t="s">
        <v>63</v>
      </c>
      <c r="D9032" s="341">
        <v>1642.41</v>
      </c>
      <c r="E9032">
        <v>1663.34</v>
      </c>
    </row>
    <row r="9033" spans="1:5">
      <c r="A9033" s="339">
        <v>103430</v>
      </c>
      <c r="B9033" s="340" t="s">
        <v>13524</v>
      </c>
      <c r="C9033" s="339" t="s">
        <v>63</v>
      </c>
      <c r="D9033" s="341">
        <v>34.28</v>
      </c>
      <c r="E9033">
        <v>37.630000000000003</v>
      </c>
    </row>
    <row r="9034" spans="1:5">
      <c r="A9034" s="339">
        <v>103431</v>
      </c>
      <c r="B9034" s="340" t="s">
        <v>13525</v>
      </c>
      <c r="C9034" s="339" t="s">
        <v>63</v>
      </c>
      <c r="D9034" s="341">
        <v>59.93</v>
      </c>
      <c r="E9034">
        <v>66.52</v>
      </c>
    </row>
    <row r="9035" spans="1:5">
      <c r="A9035" s="339">
        <v>103433</v>
      </c>
      <c r="B9035" s="340" t="s">
        <v>13526</v>
      </c>
      <c r="C9035" s="339" t="s">
        <v>63</v>
      </c>
      <c r="D9035" s="341">
        <v>34.19</v>
      </c>
      <c r="E9035">
        <v>36.28</v>
      </c>
    </row>
    <row r="9036" spans="1:5">
      <c r="A9036" s="339">
        <v>103434</v>
      </c>
      <c r="B9036" s="340" t="s">
        <v>13527</v>
      </c>
      <c r="C9036" s="339" t="s">
        <v>63</v>
      </c>
      <c r="D9036" s="341">
        <v>47.19</v>
      </c>
      <c r="E9036">
        <v>50.54</v>
      </c>
    </row>
    <row r="9037" spans="1:5">
      <c r="A9037" s="339">
        <v>103435</v>
      </c>
      <c r="B9037" s="340" t="s">
        <v>13528</v>
      </c>
      <c r="C9037" s="339" t="s">
        <v>63</v>
      </c>
      <c r="D9037" s="341">
        <v>87.73</v>
      </c>
      <c r="E9037">
        <v>94.32</v>
      </c>
    </row>
    <row r="9038" spans="1:5">
      <c r="A9038" s="339">
        <v>103436</v>
      </c>
      <c r="B9038" s="340" t="s">
        <v>13529</v>
      </c>
      <c r="C9038" s="339" t="s">
        <v>63</v>
      </c>
      <c r="D9038" s="341">
        <v>2327.9899999999998</v>
      </c>
      <c r="E9038">
        <v>2348.92</v>
      </c>
    </row>
    <row r="9039" spans="1:5">
      <c r="A9039" s="339">
        <v>103482</v>
      </c>
      <c r="B9039" s="340" t="s">
        <v>13530</v>
      </c>
      <c r="C9039" s="339" t="s">
        <v>63</v>
      </c>
      <c r="D9039" s="341">
        <v>0</v>
      </c>
      <c r="E9039">
        <v>0</v>
      </c>
    </row>
    <row r="9040" spans="1:5">
      <c r="A9040" s="339">
        <v>103465</v>
      </c>
      <c r="B9040" s="340" t="s">
        <v>13531</v>
      </c>
      <c r="C9040" s="339" t="s">
        <v>63</v>
      </c>
      <c r="D9040" s="341">
        <v>0</v>
      </c>
      <c r="E9040">
        <v>0</v>
      </c>
    </row>
    <row r="9041" spans="1:5">
      <c r="A9041" s="339">
        <v>103483</v>
      </c>
      <c r="B9041" s="340" t="s">
        <v>13532</v>
      </c>
      <c r="C9041" s="339" t="s">
        <v>63</v>
      </c>
      <c r="D9041" s="341">
        <v>0</v>
      </c>
      <c r="E9041">
        <v>0</v>
      </c>
    </row>
    <row r="9042" spans="1:5">
      <c r="A9042" s="339">
        <v>103484</v>
      </c>
      <c r="B9042" s="340" t="s">
        <v>13533</v>
      </c>
      <c r="C9042" s="339" t="s">
        <v>63</v>
      </c>
      <c r="D9042" s="341">
        <v>0</v>
      </c>
      <c r="E9042">
        <v>0</v>
      </c>
    </row>
    <row r="9043" spans="1:5">
      <c r="A9043" s="339">
        <v>103466</v>
      </c>
      <c r="B9043" s="340" t="s">
        <v>13534</v>
      </c>
      <c r="C9043" s="339" t="s">
        <v>63</v>
      </c>
      <c r="D9043" s="341">
        <v>0</v>
      </c>
      <c r="E9043">
        <v>0</v>
      </c>
    </row>
    <row r="9044" spans="1:5">
      <c r="A9044" s="339">
        <v>103485</v>
      </c>
      <c r="B9044" s="340" t="s">
        <v>13535</v>
      </c>
      <c r="C9044" s="339" t="s">
        <v>63</v>
      </c>
      <c r="D9044" s="341">
        <v>0</v>
      </c>
      <c r="E9044">
        <v>0</v>
      </c>
    </row>
    <row r="9045" spans="1:5">
      <c r="A9045" s="339">
        <v>103467</v>
      </c>
      <c r="B9045" s="340" t="s">
        <v>13536</v>
      </c>
      <c r="C9045" s="339" t="s">
        <v>63</v>
      </c>
      <c r="D9045" s="341">
        <v>0</v>
      </c>
      <c r="E9045">
        <v>0</v>
      </c>
    </row>
    <row r="9046" spans="1:5">
      <c r="A9046" s="339">
        <v>103461</v>
      </c>
      <c r="B9046" s="340" t="s">
        <v>13537</v>
      </c>
      <c r="C9046" s="339" t="s">
        <v>63</v>
      </c>
      <c r="D9046" s="341">
        <v>0</v>
      </c>
      <c r="E9046">
        <v>0</v>
      </c>
    </row>
    <row r="9047" spans="1:5">
      <c r="A9047" s="339">
        <v>103468</v>
      </c>
      <c r="B9047" s="340" t="s">
        <v>13538</v>
      </c>
      <c r="C9047" s="339" t="s">
        <v>63</v>
      </c>
      <c r="D9047" s="341">
        <v>0</v>
      </c>
      <c r="E9047">
        <v>0</v>
      </c>
    </row>
    <row r="9048" spans="1:5">
      <c r="A9048" s="339">
        <v>103469</v>
      </c>
      <c r="B9048" s="340" t="s">
        <v>13539</v>
      </c>
      <c r="C9048" s="339" t="s">
        <v>63</v>
      </c>
      <c r="D9048" s="341">
        <v>0</v>
      </c>
      <c r="E9048">
        <v>0</v>
      </c>
    </row>
    <row r="9049" spans="1:5">
      <c r="A9049" s="339">
        <v>103470</v>
      </c>
      <c r="B9049" s="340" t="s">
        <v>13540</v>
      </c>
      <c r="C9049" s="339" t="s">
        <v>63</v>
      </c>
      <c r="D9049" s="341">
        <v>0</v>
      </c>
      <c r="E9049">
        <v>0</v>
      </c>
    </row>
    <row r="9050" spans="1:5">
      <c r="A9050" s="339">
        <v>103471</v>
      </c>
      <c r="B9050" s="340" t="s">
        <v>13541</v>
      </c>
      <c r="C9050" s="339" t="s">
        <v>63</v>
      </c>
      <c r="D9050" s="341">
        <v>0</v>
      </c>
      <c r="E9050">
        <v>0</v>
      </c>
    </row>
    <row r="9051" spans="1:5">
      <c r="A9051" s="339">
        <v>103472</v>
      </c>
      <c r="B9051" s="340" t="s">
        <v>13542</v>
      </c>
      <c r="C9051" s="339" t="s">
        <v>63</v>
      </c>
      <c r="D9051" s="341">
        <v>0</v>
      </c>
      <c r="E9051">
        <v>0</v>
      </c>
    </row>
    <row r="9052" spans="1:5">
      <c r="A9052" s="339">
        <v>103462</v>
      </c>
      <c r="B9052" s="340" t="s">
        <v>13543</v>
      </c>
      <c r="C9052" s="339" t="s">
        <v>63</v>
      </c>
      <c r="D9052" s="341">
        <v>0</v>
      </c>
      <c r="E9052">
        <v>0</v>
      </c>
    </row>
    <row r="9053" spans="1:5">
      <c r="A9053" s="339">
        <v>103473</v>
      </c>
      <c r="B9053" s="340" t="s">
        <v>13544</v>
      </c>
      <c r="C9053" s="339" t="s">
        <v>63</v>
      </c>
      <c r="D9053" s="341">
        <v>0</v>
      </c>
      <c r="E9053">
        <v>0</v>
      </c>
    </row>
    <row r="9054" spans="1:5">
      <c r="A9054" s="339">
        <v>103474</v>
      </c>
      <c r="B9054" s="340" t="s">
        <v>13545</v>
      </c>
      <c r="C9054" s="339" t="s">
        <v>63</v>
      </c>
      <c r="D9054" s="341">
        <v>0</v>
      </c>
      <c r="E9054">
        <v>0</v>
      </c>
    </row>
    <row r="9055" spans="1:5">
      <c r="A9055" s="339">
        <v>103475</v>
      </c>
      <c r="B9055" s="340" t="s">
        <v>13546</v>
      </c>
      <c r="C9055" s="339" t="s">
        <v>63</v>
      </c>
      <c r="D9055" s="341">
        <v>0</v>
      </c>
      <c r="E9055">
        <v>0</v>
      </c>
    </row>
    <row r="9056" spans="1:5">
      <c r="A9056" s="339">
        <v>103476</v>
      </c>
      <c r="B9056" s="340" t="s">
        <v>13547</v>
      </c>
      <c r="C9056" s="339" t="s">
        <v>63</v>
      </c>
      <c r="D9056" s="341">
        <v>0</v>
      </c>
      <c r="E9056">
        <v>0</v>
      </c>
    </row>
    <row r="9057" spans="1:5">
      <c r="A9057" s="339">
        <v>103477</v>
      </c>
      <c r="B9057" s="340" t="s">
        <v>13548</v>
      </c>
      <c r="C9057" s="339" t="s">
        <v>63</v>
      </c>
      <c r="D9057" s="341">
        <v>0</v>
      </c>
      <c r="E9057">
        <v>0</v>
      </c>
    </row>
    <row r="9058" spans="1:5">
      <c r="A9058" s="339">
        <v>103463</v>
      </c>
      <c r="B9058" s="340" t="s">
        <v>13549</v>
      </c>
      <c r="C9058" s="339" t="s">
        <v>63</v>
      </c>
      <c r="D9058" s="341">
        <v>0</v>
      </c>
      <c r="E9058">
        <v>0</v>
      </c>
    </row>
    <row r="9059" spans="1:5">
      <c r="A9059" s="339">
        <v>103478</v>
      </c>
      <c r="B9059" s="340" t="s">
        <v>13550</v>
      </c>
      <c r="C9059" s="339" t="s">
        <v>63</v>
      </c>
      <c r="D9059" s="341">
        <v>0</v>
      </c>
      <c r="E9059">
        <v>0</v>
      </c>
    </row>
    <row r="9060" spans="1:5">
      <c r="A9060" s="339">
        <v>103479</v>
      </c>
      <c r="B9060" s="340" t="s">
        <v>13551</v>
      </c>
      <c r="C9060" s="339" t="s">
        <v>63</v>
      </c>
      <c r="D9060" s="341">
        <v>0</v>
      </c>
      <c r="E9060">
        <v>0</v>
      </c>
    </row>
    <row r="9061" spans="1:5">
      <c r="A9061" s="339">
        <v>103480</v>
      </c>
      <c r="B9061" s="340" t="s">
        <v>13552</v>
      </c>
      <c r="C9061" s="339" t="s">
        <v>63</v>
      </c>
      <c r="D9061" s="341">
        <v>0</v>
      </c>
      <c r="E9061">
        <v>0</v>
      </c>
    </row>
    <row r="9062" spans="1:5">
      <c r="A9062" s="339">
        <v>103464</v>
      </c>
      <c r="B9062" s="340" t="s">
        <v>13553</v>
      </c>
      <c r="C9062" s="339" t="s">
        <v>63</v>
      </c>
      <c r="D9062" s="341">
        <v>0</v>
      </c>
      <c r="E9062">
        <v>0</v>
      </c>
    </row>
    <row r="9063" spans="1:5">
      <c r="A9063" s="339">
        <v>103481</v>
      </c>
      <c r="B9063" s="340" t="s">
        <v>13554</v>
      </c>
      <c r="C9063" s="339" t="s">
        <v>63</v>
      </c>
      <c r="D9063" s="341">
        <v>0</v>
      </c>
      <c r="E9063">
        <v>0</v>
      </c>
    </row>
    <row r="9064" spans="1:5">
      <c r="A9064" s="339">
        <v>103459</v>
      </c>
      <c r="B9064" s="340" t="s">
        <v>13555</v>
      </c>
      <c r="C9064" s="339" t="s">
        <v>63</v>
      </c>
      <c r="D9064" s="341">
        <v>0</v>
      </c>
      <c r="E9064">
        <v>0</v>
      </c>
    </row>
    <row r="9065" spans="1:5">
      <c r="A9065" s="339">
        <v>103460</v>
      </c>
      <c r="B9065" s="340" t="s">
        <v>13556</v>
      </c>
      <c r="C9065" s="339" t="s">
        <v>63</v>
      </c>
      <c r="D9065" s="341">
        <v>0</v>
      </c>
      <c r="E9065">
        <v>0</v>
      </c>
    </row>
    <row r="9066" spans="1:5">
      <c r="A9066" s="339">
        <v>103443</v>
      </c>
      <c r="B9066" s="340" t="s">
        <v>13557</v>
      </c>
      <c r="C9066" s="339" t="s">
        <v>63</v>
      </c>
      <c r="D9066" s="341">
        <v>0</v>
      </c>
      <c r="E9066">
        <v>0</v>
      </c>
    </row>
    <row r="9067" spans="1:5">
      <c r="A9067" s="339">
        <v>103444</v>
      </c>
      <c r="B9067" s="340" t="s">
        <v>13558</v>
      </c>
      <c r="C9067" s="339" t="s">
        <v>63</v>
      </c>
      <c r="D9067" s="341">
        <v>0</v>
      </c>
      <c r="E9067">
        <v>0</v>
      </c>
    </row>
    <row r="9068" spans="1:5">
      <c r="A9068" s="339">
        <v>103445</v>
      </c>
      <c r="B9068" s="340" t="s">
        <v>13559</v>
      </c>
      <c r="C9068" s="339" t="s">
        <v>63</v>
      </c>
      <c r="D9068" s="341">
        <v>0</v>
      </c>
      <c r="E9068">
        <v>0</v>
      </c>
    </row>
    <row r="9069" spans="1:5">
      <c r="A9069" s="339">
        <v>103446</v>
      </c>
      <c r="B9069" s="340" t="s">
        <v>13560</v>
      </c>
      <c r="C9069" s="339" t="s">
        <v>63</v>
      </c>
      <c r="D9069" s="341">
        <v>0</v>
      </c>
      <c r="E9069">
        <v>0</v>
      </c>
    </row>
    <row r="9070" spans="1:5">
      <c r="A9070" s="339">
        <v>103447</v>
      </c>
      <c r="B9070" s="340" t="s">
        <v>13561</v>
      </c>
      <c r="C9070" s="339" t="s">
        <v>63</v>
      </c>
      <c r="D9070" s="341">
        <v>0</v>
      </c>
      <c r="E9070">
        <v>0</v>
      </c>
    </row>
    <row r="9071" spans="1:5">
      <c r="A9071" s="339">
        <v>103448</v>
      </c>
      <c r="B9071" s="340" t="s">
        <v>13562</v>
      </c>
      <c r="C9071" s="339" t="s">
        <v>63</v>
      </c>
      <c r="D9071" s="341">
        <v>0</v>
      </c>
      <c r="E9071">
        <v>0</v>
      </c>
    </row>
    <row r="9072" spans="1:5">
      <c r="A9072" s="339">
        <v>103449</v>
      </c>
      <c r="B9072" s="340" t="s">
        <v>13563</v>
      </c>
      <c r="C9072" s="339" t="s">
        <v>63</v>
      </c>
      <c r="D9072" s="341">
        <v>0</v>
      </c>
      <c r="E9072">
        <v>0</v>
      </c>
    </row>
    <row r="9073" spans="1:5">
      <c r="A9073" s="339">
        <v>103450</v>
      </c>
      <c r="B9073" s="340" t="s">
        <v>13564</v>
      </c>
      <c r="C9073" s="339" t="s">
        <v>63</v>
      </c>
      <c r="D9073" s="341">
        <v>0</v>
      </c>
      <c r="E9073">
        <v>0</v>
      </c>
    </row>
    <row r="9074" spans="1:5">
      <c r="A9074" s="339">
        <v>103451</v>
      </c>
      <c r="B9074" s="340" t="s">
        <v>13565</v>
      </c>
      <c r="C9074" s="339" t="s">
        <v>63</v>
      </c>
      <c r="D9074" s="341">
        <v>0</v>
      </c>
      <c r="E9074">
        <v>0</v>
      </c>
    </row>
    <row r="9075" spans="1:5">
      <c r="A9075" s="339">
        <v>103452</v>
      </c>
      <c r="B9075" s="340" t="s">
        <v>13566</v>
      </c>
      <c r="C9075" s="339" t="s">
        <v>63</v>
      </c>
      <c r="D9075" s="341">
        <v>0</v>
      </c>
      <c r="E9075">
        <v>0</v>
      </c>
    </row>
    <row r="9076" spans="1:5">
      <c r="A9076" s="339">
        <v>103453</v>
      </c>
      <c r="B9076" s="340" t="s">
        <v>13567</v>
      </c>
      <c r="C9076" s="339" t="s">
        <v>63</v>
      </c>
      <c r="D9076" s="341">
        <v>0</v>
      </c>
      <c r="E9076">
        <v>0</v>
      </c>
    </row>
    <row r="9077" spans="1:5">
      <c r="A9077" s="339">
        <v>103454</v>
      </c>
      <c r="B9077" s="340" t="s">
        <v>13568</v>
      </c>
      <c r="C9077" s="339" t="s">
        <v>63</v>
      </c>
      <c r="D9077" s="341">
        <v>0</v>
      </c>
      <c r="E9077">
        <v>0</v>
      </c>
    </row>
    <row r="9078" spans="1:5">
      <c r="A9078" s="339">
        <v>103455</v>
      </c>
      <c r="B9078" s="340" t="s">
        <v>13569</v>
      </c>
      <c r="C9078" s="339" t="s">
        <v>63</v>
      </c>
      <c r="D9078" s="341">
        <v>0</v>
      </c>
      <c r="E9078">
        <v>0</v>
      </c>
    </row>
    <row r="9079" spans="1:5">
      <c r="A9079" s="339">
        <v>103456</v>
      </c>
      <c r="B9079" s="340" t="s">
        <v>13570</v>
      </c>
      <c r="C9079" s="339" t="s">
        <v>63</v>
      </c>
      <c r="D9079" s="341">
        <v>0</v>
      </c>
      <c r="E9079">
        <v>0</v>
      </c>
    </row>
    <row r="9080" spans="1:5">
      <c r="A9080" s="339">
        <v>103457</v>
      </c>
      <c r="B9080" s="340" t="s">
        <v>13571</v>
      </c>
      <c r="C9080" s="339" t="s">
        <v>63</v>
      </c>
      <c r="D9080" s="341">
        <v>0</v>
      </c>
      <c r="E9080">
        <v>0</v>
      </c>
    </row>
    <row r="9081" spans="1:5">
      <c r="A9081" s="339">
        <v>103458</v>
      </c>
      <c r="B9081" s="340" t="s">
        <v>13572</v>
      </c>
      <c r="C9081" s="339" t="s">
        <v>63</v>
      </c>
      <c r="D9081" s="341">
        <v>0</v>
      </c>
      <c r="E9081">
        <v>0</v>
      </c>
    </row>
    <row r="9082" spans="1:5">
      <c r="A9082" s="339">
        <v>103425</v>
      </c>
      <c r="B9082" s="340" t="s">
        <v>13573</v>
      </c>
      <c r="C9082" s="339" t="s">
        <v>63</v>
      </c>
      <c r="D9082" s="341">
        <v>15.84</v>
      </c>
      <c r="E9082">
        <v>17.93</v>
      </c>
    </row>
    <row r="9083" spans="1:5">
      <c r="A9083" s="339">
        <v>103428</v>
      </c>
      <c r="B9083" s="340" t="s">
        <v>13574</v>
      </c>
      <c r="C9083" s="339" t="s">
        <v>63</v>
      </c>
      <c r="D9083" s="341">
        <v>256.95999999999998</v>
      </c>
      <c r="E9083">
        <v>277.89</v>
      </c>
    </row>
    <row r="9084" spans="1:5">
      <c r="A9084" s="339">
        <v>103426</v>
      </c>
      <c r="B9084" s="340" t="s">
        <v>13575</v>
      </c>
      <c r="C9084" s="339" t="s">
        <v>63</v>
      </c>
      <c r="D9084" s="341">
        <v>18.82</v>
      </c>
      <c r="E9084">
        <v>22.17</v>
      </c>
    </row>
    <row r="9085" spans="1:5">
      <c r="A9085" s="339">
        <v>103429</v>
      </c>
      <c r="B9085" s="340" t="s">
        <v>13576</v>
      </c>
      <c r="C9085" s="339" t="s">
        <v>63</v>
      </c>
      <c r="D9085" s="341">
        <v>2892.05</v>
      </c>
      <c r="E9085">
        <v>2933.9</v>
      </c>
    </row>
    <row r="9086" spans="1:5">
      <c r="A9086" s="339">
        <v>103427</v>
      </c>
      <c r="B9086" s="340" t="s">
        <v>13577</v>
      </c>
      <c r="C9086" s="339" t="s">
        <v>63</v>
      </c>
      <c r="D9086" s="341">
        <v>37.74</v>
      </c>
      <c r="E9086">
        <v>44.33</v>
      </c>
    </row>
    <row r="9087" spans="1:5">
      <c r="A9087" s="339">
        <v>103393</v>
      </c>
      <c r="B9087" s="340" t="s">
        <v>13578</v>
      </c>
      <c r="C9087" s="339" t="s">
        <v>202</v>
      </c>
      <c r="D9087" s="341">
        <v>5466.16</v>
      </c>
      <c r="E9087">
        <v>5476.23</v>
      </c>
    </row>
    <row r="9088" spans="1:5">
      <c r="A9088" s="339">
        <v>103376</v>
      </c>
      <c r="B9088" s="340" t="s">
        <v>13579</v>
      </c>
      <c r="C9088" s="339" t="s">
        <v>202</v>
      </c>
      <c r="D9088" s="341">
        <v>133.77000000000001</v>
      </c>
      <c r="E9088">
        <v>134.44</v>
      </c>
    </row>
    <row r="9089" spans="1:5">
      <c r="A9089" s="339">
        <v>104804</v>
      </c>
      <c r="B9089" s="340" t="s">
        <v>13580</v>
      </c>
      <c r="C9089" s="339" t="s">
        <v>202</v>
      </c>
      <c r="D9089" s="341">
        <v>0</v>
      </c>
      <c r="E9089">
        <v>0</v>
      </c>
    </row>
    <row r="9090" spans="1:5">
      <c r="A9090" s="339">
        <v>104805</v>
      </c>
      <c r="B9090" s="340" t="s">
        <v>13581</v>
      </c>
      <c r="C9090" s="339" t="s">
        <v>202</v>
      </c>
      <c r="D9090" s="341">
        <v>0</v>
      </c>
      <c r="E9090">
        <v>0</v>
      </c>
    </row>
    <row r="9091" spans="1:5">
      <c r="A9091" s="339">
        <v>103377</v>
      </c>
      <c r="B9091" s="340" t="s">
        <v>13582</v>
      </c>
      <c r="C9091" s="339" t="s">
        <v>202</v>
      </c>
      <c r="D9091" s="341">
        <v>286.41000000000003</v>
      </c>
      <c r="E9091">
        <v>287.39</v>
      </c>
    </row>
    <row r="9092" spans="1:5">
      <c r="A9092" s="339">
        <v>104806</v>
      </c>
      <c r="B9092" s="340" t="s">
        <v>13583</v>
      </c>
      <c r="C9092" s="339" t="s">
        <v>202</v>
      </c>
      <c r="D9092" s="341">
        <v>0</v>
      </c>
      <c r="E9092">
        <v>0</v>
      </c>
    </row>
    <row r="9093" spans="1:5">
      <c r="A9093" s="339">
        <v>103378</v>
      </c>
      <c r="B9093" s="340" t="s">
        <v>13584</v>
      </c>
      <c r="C9093" s="339" t="s">
        <v>202</v>
      </c>
      <c r="D9093" s="341">
        <v>0</v>
      </c>
      <c r="E9093">
        <v>0</v>
      </c>
    </row>
    <row r="9094" spans="1:5">
      <c r="A9094" s="339">
        <v>103372</v>
      </c>
      <c r="B9094" s="340" t="s">
        <v>13585</v>
      </c>
      <c r="C9094" s="339" t="s">
        <v>202</v>
      </c>
      <c r="D9094" s="341">
        <v>5.7</v>
      </c>
      <c r="E9094">
        <v>5.82</v>
      </c>
    </row>
    <row r="9095" spans="1:5">
      <c r="A9095" s="339">
        <v>103379</v>
      </c>
      <c r="B9095" s="340" t="s">
        <v>13586</v>
      </c>
      <c r="C9095" s="339" t="s">
        <v>202</v>
      </c>
      <c r="D9095" s="341">
        <v>445.99</v>
      </c>
      <c r="E9095">
        <v>447.22</v>
      </c>
    </row>
    <row r="9096" spans="1:5">
      <c r="A9096" s="339">
        <v>103380</v>
      </c>
      <c r="B9096" s="340" t="s">
        <v>13587</v>
      </c>
      <c r="C9096" s="339" t="s">
        <v>202</v>
      </c>
      <c r="D9096" s="341">
        <v>0</v>
      </c>
      <c r="E9096">
        <v>0</v>
      </c>
    </row>
    <row r="9097" spans="1:5">
      <c r="A9097" s="339">
        <v>103381</v>
      </c>
      <c r="B9097" s="340" t="s">
        <v>13588</v>
      </c>
      <c r="C9097" s="339" t="s">
        <v>202</v>
      </c>
      <c r="D9097" s="341">
        <v>0</v>
      </c>
      <c r="E9097">
        <v>0</v>
      </c>
    </row>
    <row r="9098" spans="1:5">
      <c r="A9098" s="339">
        <v>103382</v>
      </c>
      <c r="B9098" s="340" t="s">
        <v>13589</v>
      </c>
      <c r="C9098" s="339" t="s">
        <v>202</v>
      </c>
      <c r="D9098" s="341">
        <v>0</v>
      </c>
      <c r="E9098">
        <v>0</v>
      </c>
    </row>
    <row r="9099" spans="1:5">
      <c r="A9099" s="339">
        <v>103383</v>
      </c>
      <c r="B9099" s="340" t="s">
        <v>13590</v>
      </c>
      <c r="C9099" s="339" t="s">
        <v>202</v>
      </c>
      <c r="D9099" s="341">
        <v>1094.18</v>
      </c>
      <c r="E9099">
        <v>1095.3699999999999</v>
      </c>
    </row>
    <row r="9100" spans="1:5">
      <c r="A9100" s="339">
        <v>103373</v>
      </c>
      <c r="B9100" s="340" t="s">
        <v>13591</v>
      </c>
      <c r="C9100" s="339" t="s">
        <v>202</v>
      </c>
      <c r="D9100" s="341">
        <v>11.19</v>
      </c>
      <c r="E9100">
        <v>11.38</v>
      </c>
    </row>
    <row r="9101" spans="1:5">
      <c r="A9101" s="339">
        <v>103384</v>
      </c>
      <c r="B9101" s="340" t="s">
        <v>13592</v>
      </c>
      <c r="C9101" s="339" t="s">
        <v>202</v>
      </c>
      <c r="D9101" s="341">
        <v>0</v>
      </c>
      <c r="E9101">
        <v>0</v>
      </c>
    </row>
    <row r="9102" spans="1:5">
      <c r="A9102" s="339">
        <v>103385</v>
      </c>
      <c r="B9102" s="340" t="s">
        <v>13593</v>
      </c>
      <c r="C9102" s="339" t="s">
        <v>202</v>
      </c>
      <c r="D9102" s="341">
        <v>1764.21</v>
      </c>
      <c r="E9102">
        <v>1766.51</v>
      </c>
    </row>
    <row r="9103" spans="1:5">
      <c r="A9103" s="339">
        <v>103386</v>
      </c>
      <c r="B9103" s="340" t="s">
        <v>13594</v>
      </c>
      <c r="C9103" s="339" t="s">
        <v>202</v>
      </c>
      <c r="D9103" s="341">
        <v>0</v>
      </c>
      <c r="E9103">
        <v>0</v>
      </c>
    </row>
    <row r="9104" spans="1:5">
      <c r="A9104" s="339">
        <v>103387</v>
      </c>
      <c r="B9104" s="340" t="s">
        <v>13595</v>
      </c>
      <c r="C9104" s="339" t="s">
        <v>202</v>
      </c>
      <c r="D9104" s="341">
        <v>3095</v>
      </c>
      <c r="E9104">
        <v>3098.6</v>
      </c>
    </row>
    <row r="9105" spans="1:5">
      <c r="A9105" s="339">
        <v>103388</v>
      </c>
      <c r="B9105" s="340" t="s">
        <v>13596</v>
      </c>
      <c r="C9105" s="339" t="s">
        <v>202</v>
      </c>
      <c r="D9105" s="341">
        <v>0</v>
      </c>
      <c r="E9105">
        <v>0</v>
      </c>
    </row>
    <row r="9106" spans="1:5">
      <c r="A9106" s="339">
        <v>103374</v>
      </c>
      <c r="B9106" s="340" t="s">
        <v>13597</v>
      </c>
      <c r="C9106" s="339" t="s">
        <v>202</v>
      </c>
      <c r="D9106" s="341">
        <v>0</v>
      </c>
      <c r="E9106">
        <v>0</v>
      </c>
    </row>
    <row r="9107" spans="1:5">
      <c r="A9107" s="339">
        <v>103389</v>
      </c>
      <c r="B9107" s="340" t="s">
        <v>13598</v>
      </c>
      <c r="C9107" s="339" t="s">
        <v>202</v>
      </c>
      <c r="D9107" s="341">
        <v>4602.78</v>
      </c>
      <c r="E9107">
        <v>4608.0600000000004</v>
      </c>
    </row>
    <row r="9108" spans="1:5">
      <c r="A9108" s="339">
        <v>103390</v>
      </c>
      <c r="B9108" s="340" t="s">
        <v>13599</v>
      </c>
      <c r="C9108" s="339" t="s">
        <v>202</v>
      </c>
      <c r="D9108" s="341">
        <v>0</v>
      </c>
      <c r="E9108">
        <v>0</v>
      </c>
    </row>
    <row r="9109" spans="1:5">
      <c r="A9109" s="339">
        <v>103391</v>
      </c>
      <c r="B9109" s="340" t="s">
        <v>13600</v>
      </c>
      <c r="C9109" s="339" t="s">
        <v>202</v>
      </c>
      <c r="D9109" s="341">
        <v>3032.06</v>
      </c>
      <c r="E9109">
        <v>3039.54</v>
      </c>
    </row>
    <row r="9110" spans="1:5">
      <c r="A9110" s="339">
        <v>103375</v>
      </c>
      <c r="B9110" s="340" t="s">
        <v>13601</v>
      </c>
      <c r="C9110" s="339" t="s">
        <v>202</v>
      </c>
      <c r="D9110" s="341">
        <v>0</v>
      </c>
      <c r="E9110">
        <v>0</v>
      </c>
    </row>
    <row r="9111" spans="1:5">
      <c r="A9111" s="339">
        <v>103392</v>
      </c>
      <c r="B9111" s="340" t="s">
        <v>13602</v>
      </c>
      <c r="C9111" s="339" t="s">
        <v>202</v>
      </c>
      <c r="D9111" s="341">
        <v>4955.93</v>
      </c>
      <c r="E9111">
        <v>4964.7</v>
      </c>
    </row>
    <row r="9112" spans="1:5">
      <c r="A9112" s="339">
        <v>103440</v>
      </c>
      <c r="B9112" s="340" t="s">
        <v>13603</v>
      </c>
      <c r="C9112" s="339" t="s">
        <v>63</v>
      </c>
      <c r="D9112" s="341">
        <v>407.98</v>
      </c>
      <c r="E9112">
        <v>449.83</v>
      </c>
    </row>
    <row r="9113" spans="1:5">
      <c r="A9113" s="339">
        <v>103441</v>
      </c>
      <c r="B9113" s="340" t="s">
        <v>13604</v>
      </c>
      <c r="C9113" s="339" t="s">
        <v>63</v>
      </c>
      <c r="D9113" s="341">
        <v>413.31</v>
      </c>
      <c r="E9113">
        <v>455.16</v>
      </c>
    </row>
    <row r="9114" spans="1:5">
      <c r="A9114" s="339">
        <v>103442</v>
      </c>
      <c r="B9114" s="340" t="s">
        <v>13605</v>
      </c>
      <c r="C9114" s="339" t="s">
        <v>63</v>
      </c>
      <c r="D9114" s="341">
        <v>541.96</v>
      </c>
      <c r="E9114">
        <v>583.80999999999995</v>
      </c>
    </row>
    <row r="9115" spans="1:5">
      <c r="A9115" s="339">
        <v>103437</v>
      </c>
      <c r="B9115" s="340" t="s">
        <v>13606</v>
      </c>
      <c r="C9115" s="339" t="s">
        <v>63</v>
      </c>
      <c r="D9115" s="341">
        <v>182.13</v>
      </c>
      <c r="E9115">
        <v>195.31</v>
      </c>
    </row>
    <row r="9116" spans="1:5">
      <c r="A9116" s="339">
        <v>103438</v>
      </c>
      <c r="B9116" s="340" t="s">
        <v>13607</v>
      </c>
      <c r="C9116" s="339" t="s">
        <v>63</v>
      </c>
      <c r="D9116" s="341">
        <v>182.13</v>
      </c>
      <c r="E9116">
        <v>195.31</v>
      </c>
    </row>
    <row r="9117" spans="1:5">
      <c r="A9117" s="339">
        <v>103439</v>
      </c>
      <c r="B9117" s="340" t="s">
        <v>13608</v>
      </c>
      <c r="C9117" s="339" t="s">
        <v>63</v>
      </c>
      <c r="D9117" s="341">
        <v>215.04</v>
      </c>
      <c r="E9117">
        <v>228.22</v>
      </c>
    </row>
    <row r="9118" spans="1:5">
      <c r="A9118" s="339">
        <v>106122</v>
      </c>
      <c r="B9118" s="340" t="s">
        <v>13609</v>
      </c>
      <c r="C9118" s="339" t="s">
        <v>5115</v>
      </c>
      <c r="D9118" s="341">
        <v>72.849999999999994</v>
      </c>
      <c r="E9118">
        <v>106.44</v>
      </c>
    </row>
    <row r="9119" spans="1:5">
      <c r="A9119" s="339">
        <v>106131</v>
      </c>
      <c r="B9119" s="340" t="s">
        <v>13610</v>
      </c>
      <c r="C9119" s="339" t="s">
        <v>5115</v>
      </c>
      <c r="D9119" s="341">
        <v>108.86</v>
      </c>
      <c r="E9119">
        <v>159.05000000000001</v>
      </c>
    </row>
    <row r="9120" spans="1:5">
      <c r="A9120" s="339">
        <v>106127</v>
      </c>
      <c r="B9120" s="340" t="s">
        <v>13611</v>
      </c>
      <c r="C9120" s="339" t="s">
        <v>5115</v>
      </c>
      <c r="D9120" s="341">
        <v>98.01</v>
      </c>
      <c r="E9120">
        <v>143.19</v>
      </c>
    </row>
    <row r="9121" spans="1:5">
      <c r="A9121" s="339">
        <v>106126</v>
      </c>
      <c r="B9121" s="340" t="s">
        <v>13612</v>
      </c>
      <c r="C9121" s="339" t="s">
        <v>5115</v>
      </c>
      <c r="D9121" s="341">
        <v>43.29</v>
      </c>
      <c r="E9121">
        <v>63.25</v>
      </c>
    </row>
    <row r="9122" spans="1:5">
      <c r="A9122" s="339">
        <v>106128</v>
      </c>
      <c r="B9122" s="340" t="s">
        <v>13613</v>
      </c>
      <c r="C9122" s="339" t="s">
        <v>5115</v>
      </c>
      <c r="D9122" s="341">
        <v>180.67</v>
      </c>
      <c r="E9122">
        <v>212.23</v>
      </c>
    </row>
    <row r="9123" spans="1:5">
      <c r="A9123" s="339">
        <v>106130</v>
      </c>
      <c r="B9123" s="340" t="s">
        <v>13614</v>
      </c>
      <c r="C9123" s="339" t="s">
        <v>5115</v>
      </c>
      <c r="D9123" s="341">
        <v>123.29</v>
      </c>
      <c r="E9123">
        <v>180.13</v>
      </c>
    </row>
    <row r="9124" spans="1:5">
      <c r="A9124" s="339">
        <v>106129</v>
      </c>
      <c r="B9124" s="340" t="s">
        <v>13615</v>
      </c>
      <c r="C9124" s="339" t="s">
        <v>5115</v>
      </c>
      <c r="D9124" s="341">
        <v>64.81</v>
      </c>
      <c r="E9124">
        <v>94.69</v>
      </c>
    </row>
    <row r="9125" spans="1:5">
      <c r="A9125" s="339">
        <v>106125</v>
      </c>
      <c r="B9125" s="340" t="s">
        <v>13616</v>
      </c>
      <c r="C9125" s="339" t="s">
        <v>5115</v>
      </c>
      <c r="D9125" s="341">
        <v>50.1</v>
      </c>
      <c r="E9125">
        <v>73.2</v>
      </c>
    </row>
    <row r="9126" spans="1:5">
      <c r="A9126" s="339">
        <v>106124</v>
      </c>
      <c r="B9126" s="340" t="s">
        <v>13617</v>
      </c>
      <c r="C9126" s="339" t="s">
        <v>5115</v>
      </c>
      <c r="D9126" s="341">
        <v>49.92</v>
      </c>
      <c r="E9126">
        <v>72.930000000000007</v>
      </c>
    </row>
    <row r="9127" spans="1:5">
      <c r="A9127" s="339">
        <v>106123</v>
      </c>
      <c r="B9127" s="340" t="s">
        <v>13618</v>
      </c>
      <c r="C9127" s="339" t="s">
        <v>5115</v>
      </c>
      <c r="D9127" s="341">
        <v>181.07</v>
      </c>
      <c r="E9127">
        <v>212.82</v>
      </c>
    </row>
    <row r="9128" spans="1:5">
      <c r="A9128" s="339">
        <v>106445</v>
      </c>
      <c r="B9128" s="340" t="s">
        <v>13619</v>
      </c>
      <c r="C9128" s="339" t="s">
        <v>63</v>
      </c>
      <c r="D9128" s="341">
        <v>0</v>
      </c>
      <c r="E9128">
        <v>0</v>
      </c>
    </row>
    <row r="9129" spans="1:5">
      <c r="A9129" s="339">
        <v>106446</v>
      </c>
      <c r="B9129" s="340" t="s">
        <v>13620</v>
      </c>
      <c r="C9129" s="339" t="s">
        <v>63</v>
      </c>
      <c r="D9129" s="341">
        <v>0</v>
      </c>
      <c r="E9129">
        <v>0</v>
      </c>
    </row>
    <row r="9130" spans="1:5">
      <c r="A9130" s="339">
        <v>106447</v>
      </c>
      <c r="B9130" s="340" t="s">
        <v>13621</v>
      </c>
      <c r="C9130" s="339" t="s">
        <v>63</v>
      </c>
      <c r="D9130" s="341">
        <v>0</v>
      </c>
      <c r="E9130">
        <v>0</v>
      </c>
    </row>
    <row r="9131" spans="1:5">
      <c r="A9131" s="339">
        <v>106448</v>
      </c>
      <c r="B9131" s="340" t="s">
        <v>13622</v>
      </c>
      <c r="C9131" s="339" t="s">
        <v>63</v>
      </c>
      <c r="D9131" s="341">
        <v>0</v>
      </c>
      <c r="E9131">
        <v>0</v>
      </c>
    </row>
    <row r="9132" spans="1:5">
      <c r="A9132" s="339">
        <v>106449</v>
      </c>
      <c r="B9132" s="340" t="s">
        <v>13623</v>
      </c>
      <c r="C9132" s="339" t="s">
        <v>63</v>
      </c>
      <c r="D9132" s="341">
        <v>0</v>
      </c>
      <c r="E9132">
        <v>0</v>
      </c>
    </row>
    <row r="9133" spans="1:5">
      <c r="A9133" s="339">
        <v>106455</v>
      </c>
      <c r="B9133" s="340" t="s">
        <v>13624</v>
      </c>
      <c r="C9133" s="339" t="s">
        <v>202</v>
      </c>
      <c r="D9133" s="341">
        <v>1088.23</v>
      </c>
      <c r="E9133">
        <v>1221.1099999999999</v>
      </c>
    </row>
    <row r="9134" spans="1:5">
      <c r="A9134" s="339">
        <v>106450</v>
      </c>
      <c r="B9134" s="340" t="s">
        <v>13625</v>
      </c>
      <c r="C9134" s="339" t="s">
        <v>63</v>
      </c>
      <c r="D9134" s="341">
        <v>0</v>
      </c>
      <c r="E9134">
        <v>0</v>
      </c>
    </row>
    <row r="9135" spans="1:5">
      <c r="A9135" s="339">
        <v>106451</v>
      </c>
      <c r="B9135" s="340" t="s">
        <v>13626</v>
      </c>
      <c r="C9135" s="339" t="s">
        <v>63</v>
      </c>
      <c r="D9135" s="341">
        <v>0</v>
      </c>
      <c r="E9135">
        <v>0</v>
      </c>
    </row>
    <row r="9136" spans="1:5">
      <c r="A9136" s="339">
        <v>106452</v>
      </c>
      <c r="B9136" s="340" t="s">
        <v>13627</v>
      </c>
      <c r="C9136" s="339" t="s">
        <v>63</v>
      </c>
      <c r="D9136" s="341">
        <v>0</v>
      </c>
      <c r="E9136">
        <v>0</v>
      </c>
    </row>
    <row r="9137" spans="1:5">
      <c r="A9137" s="339">
        <v>106453</v>
      </c>
      <c r="B9137" s="340" t="s">
        <v>13628</v>
      </c>
      <c r="C9137" s="339" t="s">
        <v>63</v>
      </c>
      <c r="D9137" s="341">
        <v>0</v>
      </c>
      <c r="E9137">
        <v>0</v>
      </c>
    </row>
    <row r="9138" spans="1:5">
      <c r="A9138" s="339">
        <v>106454</v>
      </c>
      <c r="B9138" s="340" t="s">
        <v>13629</v>
      </c>
      <c r="C9138" s="339" t="s">
        <v>63</v>
      </c>
      <c r="D9138" s="341">
        <v>0</v>
      </c>
      <c r="E9138">
        <v>0</v>
      </c>
    </row>
    <row r="9139" spans="1:5">
      <c r="A9139" s="339">
        <v>106456</v>
      </c>
      <c r="B9139" s="340" t="s">
        <v>13630</v>
      </c>
      <c r="C9139" s="339" t="s">
        <v>202</v>
      </c>
      <c r="D9139" s="341">
        <v>1231.76</v>
      </c>
      <c r="E9139">
        <v>1377.95</v>
      </c>
    </row>
    <row r="9140" spans="1:5">
      <c r="A9140" s="339">
        <v>106426</v>
      </c>
      <c r="B9140" s="340" t="s">
        <v>13631</v>
      </c>
      <c r="C9140" s="339" t="s">
        <v>63</v>
      </c>
      <c r="D9140" s="341">
        <v>0</v>
      </c>
      <c r="E9140">
        <v>0</v>
      </c>
    </row>
    <row r="9141" spans="1:5">
      <c r="A9141" s="339">
        <v>106442</v>
      </c>
      <c r="B9141" s="340" t="s">
        <v>13632</v>
      </c>
      <c r="C9141" s="339" t="s">
        <v>63</v>
      </c>
      <c r="D9141" s="341">
        <v>0</v>
      </c>
      <c r="E9141">
        <v>0</v>
      </c>
    </row>
    <row r="9142" spans="1:5">
      <c r="A9142" s="339">
        <v>106427</v>
      </c>
      <c r="B9142" s="340" t="s">
        <v>13633</v>
      </c>
      <c r="C9142" s="339" t="s">
        <v>63</v>
      </c>
      <c r="D9142" s="341">
        <v>0</v>
      </c>
      <c r="E9142">
        <v>0</v>
      </c>
    </row>
    <row r="9143" spans="1:5">
      <c r="A9143" s="339">
        <v>106428</v>
      </c>
      <c r="B9143" s="340" t="s">
        <v>13634</v>
      </c>
      <c r="C9143" s="339" t="s">
        <v>63</v>
      </c>
      <c r="D9143" s="341">
        <v>0</v>
      </c>
      <c r="E9143">
        <v>0</v>
      </c>
    </row>
    <row r="9144" spans="1:5">
      <c r="A9144" s="339">
        <v>106429</v>
      </c>
      <c r="B9144" s="340" t="s">
        <v>13635</v>
      </c>
      <c r="C9144" s="339" t="s">
        <v>63</v>
      </c>
      <c r="D9144" s="341">
        <v>0</v>
      </c>
      <c r="E9144">
        <v>0</v>
      </c>
    </row>
    <row r="9145" spans="1:5">
      <c r="A9145" s="339">
        <v>106430</v>
      </c>
      <c r="B9145" s="340" t="s">
        <v>13636</v>
      </c>
      <c r="C9145" s="339" t="s">
        <v>63</v>
      </c>
      <c r="D9145" s="341">
        <v>0</v>
      </c>
      <c r="E9145">
        <v>0</v>
      </c>
    </row>
    <row r="9146" spans="1:5">
      <c r="A9146" s="339">
        <v>106425</v>
      </c>
      <c r="B9146" s="340" t="s">
        <v>13637</v>
      </c>
      <c r="C9146" s="339" t="s">
        <v>63</v>
      </c>
      <c r="D9146" s="341">
        <v>0</v>
      </c>
      <c r="E9146">
        <v>0</v>
      </c>
    </row>
    <row r="9147" spans="1:5">
      <c r="A9147" s="339">
        <v>106431</v>
      </c>
      <c r="B9147" s="340" t="s">
        <v>13638</v>
      </c>
      <c r="C9147" s="339" t="s">
        <v>63</v>
      </c>
      <c r="D9147" s="341">
        <v>0</v>
      </c>
      <c r="E9147">
        <v>0</v>
      </c>
    </row>
    <row r="9148" spans="1:5">
      <c r="A9148" s="339">
        <v>106441</v>
      </c>
      <c r="B9148" s="340" t="s">
        <v>13639</v>
      </c>
      <c r="C9148" s="339" t="s">
        <v>63</v>
      </c>
      <c r="D9148" s="341">
        <v>0</v>
      </c>
      <c r="E9148">
        <v>0</v>
      </c>
    </row>
    <row r="9149" spans="1:5">
      <c r="A9149" s="339">
        <v>106433</v>
      </c>
      <c r="B9149" s="340" t="s">
        <v>13640</v>
      </c>
      <c r="C9149" s="339" t="s">
        <v>63</v>
      </c>
      <c r="D9149" s="341">
        <v>0</v>
      </c>
      <c r="E9149">
        <v>0</v>
      </c>
    </row>
    <row r="9150" spans="1:5">
      <c r="A9150" s="339">
        <v>106444</v>
      </c>
      <c r="B9150" s="340" t="s">
        <v>13641</v>
      </c>
      <c r="C9150" s="339" t="s">
        <v>63</v>
      </c>
      <c r="D9150" s="341">
        <v>0</v>
      </c>
      <c r="E9150">
        <v>0</v>
      </c>
    </row>
    <row r="9151" spans="1:5">
      <c r="A9151" s="339">
        <v>106434</v>
      </c>
      <c r="B9151" s="340" t="s">
        <v>13642</v>
      </c>
      <c r="C9151" s="339" t="s">
        <v>63</v>
      </c>
      <c r="D9151" s="341">
        <v>0</v>
      </c>
      <c r="E9151">
        <v>0</v>
      </c>
    </row>
    <row r="9152" spans="1:5">
      <c r="A9152" s="339">
        <v>106435</v>
      </c>
      <c r="B9152" s="340" t="s">
        <v>13643</v>
      </c>
      <c r="C9152" s="339" t="s">
        <v>63</v>
      </c>
      <c r="D9152" s="341">
        <v>0</v>
      </c>
      <c r="E9152">
        <v>0</v>
      </c>
    </row>
    <row r="9153" spans="1:5">
      <c r="A9153" s="339">
        <v>106436</v>
      </c>
      <c r="B9153" s="340" t="s">
        <v>13644</v>
      </c>
      <c r="C9153" s="339" t="s">
        <v>63</v>
      </c>
      <c r="D9153" s="341">
        <v>0</v>
      </c>
      <c r="E9153">
        <v>0</v>
      </c>
    </row>
    <row r="9154" spans="1:5">
      <c r="A9154" s="339">
        <v>106437</v>
      </c>
      <c r="B9154" s="340" t="s">
        <v>13645</v>
      </c>
      <c r="C9154" s="339" t="s">
        <v>63</v>
      </c>
      <c r="D9154" s="341">
        <v>0</v>
      </c>
      <c r="E9154">
        <v>0</v>
      </c>
    </row>
    <row r="9155" spans="1:5">
      <c r="A9155" s="339">
        <v>106432</v>
      </c>
      <c r="B9155" s="340" t="s">
        <v>13646</v>
      </c>
      <c r="C9155" s="339" t="s">
        <v>63</v>
      </c>
      <c r="D9155" s="341">
        <v>0</v>
      </c>
      <c r="E9155">
        <v>0</v>
      </c>
    </row>
    <row r="9156" spans="1:5">
      <c r="A9156" s="339">
        <v>106438</v>
      </c>
      <c r="B9156" s="340" t="s">
        <v>13647</v>
      </c>
      <c r="C9156" s="339" t="s">
        <v>63</v>
      </c>
      <c r="D9156" s="341">
        <v>0</v>
      </c>
      <c r="E9156">
        <v>0</v>
      </c>
    </row>
    <row r="9157" spans="1:5">
      <c r="A9157" s="339">
        <v>106443</v>
      </c>
      <c r="B9157" s="340" t="s">
        <v>13648</v>
      </c>
      <c r="C9157" s="339" t="s">
        <v>63</v>
      </c>
      <c r="D9157" s="341">
        <v>0</v>
      </c>
      <c r="E9157">
        <v>0</v>
      </c>
    </row>
    <row r="9158" spans="1:5">
      <c r="A9158" s="339">
        <v>106419</v>
      </c>
      <c r="B9158" s="340" t="s">
        <v>13649</v>
      </c>
      <c r="C9158" s="339" t="s">
        <v>63</v>
      </c>
      <c r="D9158" s="341">
        <v>0</v>
      </c>
      <c r="E9158">
        <v>0</v>
      </c>
    </row>
    <row r="9159" spans="1:5">
      <c r="A9159" s="339">
        <v>106440</v>
      </c>
      <c r="B9159" s="340" t="s">
        <v>13650</v>
      </c>
      <c r="C9159" s="339" t="s">
        <v>63</v>
      </c>
      <c r="D9159" s="341">
        <v>0</v>
      </c>
      <c r="E9159">
        <v>0</v>
      </c>
    </row>
    <row r="9160" spans="1:5">
      <c r="A9160" s="339">
        <v>106420</v>
      </c>
      <c r="B9160" s="340" t="s">
        <v>13651</v>
      </c>
      <c r="C9160" s="339" t="s">
        <v>63</v>
      </c>
      <c r="D9160" s="341">
        <v>0</v>
      </c>
      <c r="E9160">
        <v>0</v>
      </c>
    </row>
    <row r="9161" spans="1:5">
      <c r="A9161" s="339">
        <v>106421</v>
      </c>
      <c r="B9161" s="340" t="s">
        <v>13652</v>
      </c>
      <c r="C9161" s="339" t="s">
        <v>63</v>
      </c>
      <c r="D9161" s="341">
        <v>0</v>
      </c>
      <c r="E9161">
        <v>0</v>
      </c>
    </row>
    <row r="9162" spans="1:5">
      <c r="A9162" s="339">
        <v>106422</v>
      </c>
      <c r="B9162" s="340" t="s">
        <v>13653</v>
      </c>
      <c r="C9162" s="339" t="s">
        <v>63</v>
      </c>
      <c r="D9162" s="341">
        <v>0</v>
      </c>
      <c r="E9162">
        <v>0</v>
      </c>
    </row>
    <row r="9163" spans="1:5">
      <c r="A9163" s="339">
        <v>106423</v>
      </c>
      <c r="B9163" s="340" t="s">
        <v>13654</v>
      </c>
      <c r="C9163" s="339" t="s">
        <v>63</v>
      </c>
      <c r="D9163" s="341">
        <v>0</v>
      </c>
      <c r="E9163">
        <v>0</v>
      </c>
    </row>
    <row r="9164" spans="1:5">
      <c r="A9164" s="339">
        <v>106418</v>
      </c>
      <c r="B9164" s="340" t="s">
        <v>13655</v>
      </c>
      <c r="C9164" s="339" t="s">
        <v>63</v>
      </c>
      <c r="D9164" s="341">
        <v>0</v>
      </c>
      <c r="E9164">
        <v>0</v>
      </c>
    </row>
    <row r="9165" spans="1:5">
      <c r="A9165" s="339">
        <v>106424</v>
      </c>
      <c r="B9165" s="340" t="s">
        <v>13656</v>
      </c>
      <c r="C9165" s="339" t="s">
        <v>63</v>
      </c>
      <c r="D9165" s="341">
        <v>0</v>
      </c>
      <c r="E9165">
        <v>0</v>
      </c>
    </row>
    <row r="9166" spans="1:5">
      <c r="A9166" s="339">
        <v>106439</v>
      </c>
      <c r="B9166" s="340" t="s">
        <v>13657</v>
      </c>
      <c r="C9166" s="339" t="s">
        <v>63</v>
      </c>
      <c r="D9166" s="341">
        <v>0</v>
      </c>
      <c r="E9166">
        <v>0</v>
      </c>
    </row>
    <row r="9167" spans="1:5">
      <c r="A9167" s="339">
        <v>88789</v>
      </c>
      <c r="B9167" s="340" t="s">
        <v>13658</v>
      </c>
      <c r="C9167" s="339" t="s">
        <v>5029</v>
      </c>
      <c r="D9167" s="341">
        <v>567.74</v>
      </c>
      <c r="E9167">
        <v>411.54</v>
      </c>
    </row>
    <row r="9168" spans="1:5">
      <c r="A9168" s="339">
        <v>88788</v>
      </c>
      <c r="B9168" s="340" t="s">
        <v>13659</v>
      </c>
      <c r="C9168" s="339" t="s">
        <v>5029</v>
      </c>
      <c r="D9168" s="341">
        <v>472.2</v>
      </c>
      <c r="E9168">
        <v>343.88</v>
      </c>
    </row>
    <row r="9169" spans="1:5">
      <c r="A9169" s="339">
        <v>87245</v>
      </c>
      <c r="B9169" s="340" t="s">
        <v>13660</v>
      </c>
      <c r="C9169" s="339" t="s">
        <v>5029</v>
      </c>
      <c r="D9169" s="341">
        <v>430.88</v>
      </c>
      <c r="E9169">
        <v>319.24</v>
      </c>
    </row>
    <row r="9170" spans="1:5">
      <c r="A9170" s="339">
        <v>87244</v>
      </c>
      <c r="B9170" s="340" t="s">
        <v>13661</v>
      </c>
      <c r="C9170" s="339" t="s">
        <v>5029</v>
      </c>
      <c r="D9170" s="341">
        <v>358.95</v>
      </c>
      <c r="E9170">
        <v>267.2</v>
      </c>
    </row>
    <row r="9171" spans="1:5">
      <c r="A9171" s="339">
        <v>104589</v>
      </c>
      <c r="B9171" s="340" t="s">
        <v>13662</v>
      </c>
      <c r="C9171" s="339" t="s">
        <v>5029</v>
      </c>
      <c r="D9171" s="341">
        <v>353.35</v>
      </c>
      <c r="E9171">
        <v>267.20999999999998</v>
      </c>
    </row>
    <row r="9172" spans="1:5">
      <c r="A9172" s="339">
        <v>104588</v>
      </c>
      <c r="B9172" s="340" t="s">
        <v>13663</v>
      </c>
      <c r="C9172" s="339" t="s">
        <v>5029</v>
      </c>
      <c r="D9172" s="341">
        <v>295.07</v>
      </c>
      <c r="E9172">
        <v>224.23</v>
      </c>
    </row>
    <row r="9173" spans="1:5">
      <c r="A9173" s="339">
        <v>104591</v>
      </c>
      <c r="B9173" s="340" t="s">
        <v>13664</v>
      </c>
      <c r="C9173" s="339" t="s">
        <v>5029</v>
      </c>
      <c r="D9173" s="341">
        <v>384.23</v>
      </c>
      <c r="E9173">
        <v>295.39999999999998</v>
      </c>
    </row>
    <row r="9174" spans="1:5">
      <c r="A9174" s="339">
        <v>104590</v>
      </c>
      <c r="B9174" s="340" t="s">
        <v>13665</v>
      </c>
      <c r="C9174" s="339" t="s">
        <v>5029</v>
      </c>
      <c r="D9174" s="341">
        <v>321.81</v>
      </c>
      <c r="E9174">
        <v>249.7</v>
      </c>
    </row>
    <row r="9175" spans="1:5">
      <c r="A9175" s="339">
        <v>87267</v>
      </c>
      <c r="B9175" s="340" t="s">
        <v>13666</v>
      </c>
      <c r="C9175" s="339" t="s">
        <v>5029</v>
      </c>
      <c r="D9175" s="341">
        <v>78.849999999999994</v>
      </c>
      <c r="E9175">
        <v>68.16</v>
      </c>
    </row>
    <row r="9176" spans="1:5">
      <c r="A9176" s="339">
        <v>104614</v>
      </c>
      <c r="B9176" s="340" t="s">
        <v>13667</v>
      </c>
      <c r="C9176" s="339" t="s">
        <v>5029</v>
      </c>
      <c r="D9176" s="341">
        <v>84.51</v>
      </c>
      <c r="E9176">
        <v>74.430000000000007</v>
      </c>
    </row>
    <row r="9177" spans="1:5">
      <c r="A9177" s="339">
        <v>104613</v>
      </c>
      <c r="B9177" s="340" t="s">
        <v>13668</v>
      </c>
      <c r="C9177" s="339" t="s">
        <v>5029</v>
      </c>
      <c r="D9177" s="341">
        <v>77.010000000000005</v>
      </c>
      <c r="E9177">
        <v>65.84</v>
      </c>
    </row>
    <row r="9178" spans="1:5">
      <c r="A9178" s="339">
        <v>87265</v>
      </c>
      <c r="B9178" s="340" t="s">
        <v>13669</v>
      </c>
      <c r="C9178" s="339" t="s">
        <v>5029</v>
      </c>
      <c r="D9178" s="341">
        <v>73.12</v>
      </c>
      <c r="E9178">
        <v>61.54</v>
      </c>
    </row>
    <row r="9179" spans="1:5">
      <c r="A9179" s="339">
        <v>87271</v>
      </c>
      <c r="B9179" s="340" t="s">
        <v>13670</v>
      </c>
      <c r="C9179" s="339" t="s">
        <v>5029</v>
      </c>
      <c r="D9179" s="341">
        <v>83.08</v>
      </c>
      <c r="E9179">
        <v>73.16</v>
      </c>
    </row>
    <row r="9180" spans="1:5">
      <c r="A9180" s="339">
        <v>87269</v>
      </c>
      <c r="B9180" s="340" t="s">
        <v>13671</v>
      </c>
      <c r="C9180" s="339" t="s">
        <v>5029</v>
      </c>
      <c r="D9180" s="341">
        <v>77.28</v>
      </c>
      <c r="E9180">
        <v>66.45</v>
      </c>
    </row>
    <row r="9181" spans="1:5">
      <c r="A9181" s="339">
        <v>87275</v>
      </c>
      <c r="B9181" s="340" t="s">
        <v>13672</v>
      </c>
      <c r="C9181" s="339" t="s">
        <v>5029</v>
      </c>
      <c r="D9181" s="341">
        <v>88.81</v>
      </c>
      <c r="E9181">
        <v>78.88</v>
      </c>
    </row>
    <row r="9182" spans="1:5">
      <c r="A9182" s="339">
        <v>87273</v>
      </c>
      <c r="B9182" s="340" t="s">
        <v>13673</v>
      </c>
      <c r="C9182" s="339" t="s">
        <v>5029</v>
      </c>
      <c r="D9182" s="341">
        <v>81.08</v>
      </c>
      <c r="E9182">
        <v>70.05</v>
      </c>
    </row>
    <row r="9183" spans="1:5">
      <c r="A9183" s="339">
        <v>104612</v>
      </c>
      <c r="B9183" s="340" t="s">
        <v>13674</v>
      </c>
      <c r="C9183" s="339" t="s">
        <v>5029</v>
      </c>
      <c r="D9183" s="341">
        <v>116.88</v>
      </c>
      <c r="E9183">
        <v>95.29</v>
      </c>
    </row>
    <row r="9184" spans="1:5">
      <c r="A9184" s="339">
        <v>104611</v>
      </c>
      <c r="B9184" s="340" t="s">
        <v>13675</v>
      </c>
      <c r="C9184" s="339" t="s">
        <v>5029</v>
      </c>
      <c r="D9184" s="341">
        <v>116.26</v>
      </c>
      <c r="E9184">
        <v>94.19</v>
      </c>
    </row>
    <row r="9185" spans="1:5">
      <c r="A9185" s="339">
        <v>104618</v>
      </c>
      <c r="B9185" s="340" t="s">
        <v>13676</v>
      </c>
      <c r="C9185" s="339" t="s">
        <v>5029</v>
      </c>
      <c r="D9185" s="341">
        <v>490.11</v>
      </c>
      <c r="E9185">
        <v>355.73</v>
      </c>
    </row>
    <row r="9186" spans="1:5">
      <c r="A9186" s="339">
        <v>104616</v>
      </c>
      <c r="B9186" s="340" t="s">
        <v>13677</v>
      </c>
      <c r="C9186" s="339" t="s">
        <v>5029</v>
      </c>
      <c r="D9186" s="341">
        <v>478.66</v>
      </c>
      <c r="E9186">
        <v>342.23</v>
      </c>
    </row>
    <row r="9187" spans="1:5">
      <c r="A9187" s="339">
        <v>104617</v>
      </c>
      <c r="B9187" s="340" t="s">
        <v>13678</v>
      </c>
      <c r="C9187" s="339" t="s">
        <v>5029</v>
      </c>
      <c r="D9187" s="341">
        <v>371.74</v>
      </c>
      <c r="E9187">
        <v>276.35000000000002</v>
      </c>
    </row>
    <row r="9188" spans="1:5">
      <c r="A9188" s="339">
        <v>104615</v>
      </c>
      <c r="B9188" s="340" t="s">
        <v>13679</v>
      </c>
      <c r="C9188" s="339" t="s">
        <v>5029</v>
      </c>
      <c r="D9188" s="341">
        <v>360.29</v>
      </c>
      <c r="E9188">
        <v>262.85000000000002</v>
      </c>
    </row>
    <row r="9189" spans="1:5">
      <c r="A9189" s="339">
        <v>87247</v>
      </c>
      <c r="B9189" s="340" t="s">
        <v>13680</v>
      </c>
      <c r="C9189" s="339" t="s">
        <v>5029</v>
      </c>
      <c r="D9189" s="341">
        <v>75.84</v>
      </c>
      <c r="E9189">
        <v>60.91</v>
      </c>
    </row>
    <row r="9190" spans="1:5">
      <c r="A9190" s="339">
        <v>87248</v>
      </c>
      <c r="B9190" s="340" t="s">
        <v>13681</v>
      </c>
      <c r="C9190" s="339" t="s">
        <v>5029</v>
      </c>
      <c r="D9190" s="341">
        <v>67.59</v>
      </c>
      <c r="E9190">
        <v>51.47</v>
      </c>
    </row>
    <row r="9191" spans="1:5">
      <c r="A9191" s="339">
        <v>87246</v>
      </c>
      <c r="B9191" s="340" t="s">
        <v>13682</v>
      </c>
      <c r="C9191" s="339" t="s">
        <v>5029</v>
      </c>
      <c r="D9191" s="341">
        <v>83.8</v>
      </c>
      <c r="E9191">
        <v>69.69</v>
      </c>
    </row>
    <row r="9192" spans="1:5">
      <c r="A9192" s="339">
        <v>104601</v>
      </c>
      <c r="B9192" s="340" t="s">
        <v>13683</v>
      </c>
      <c r="C9192" s="339" t="s">
        <v>5029</v>
      </c>
      <c r="D9192" s="341">
        <v>81.569999999999993</v>
      </c>
      <c r="E9192">
        <v>66.849999999999994</v>
      </c>
    </row>
    <row r="9193" spans="1:5">
      <c r="A9193" s="339">
        <v>104603</v>
      </c>
      <c r="B9193" s="340" t="s">
        <v>13684</v>
      </c>
      <c r="C9193" s="339" t="s">
        <v>5029</v>
      </c>
      <c r="D9193" s="341">
        <v>70.430000000000007</v>
      </c>
      <c r="E9193">
        <v>54.43</v>
      </c>
    </row>
    <row r="9194" spans="1:5">
      <c r="A9194" s="339">
        <v>104599</v>
      </c>
      <c r="B9194" s="340" t="s">
        <v>13685</v>
      </c>
      <c r="C9194" s="339" t="s">
        <v>5029</v>
      </c>
      <c r="D9194" s="341">
        <v>98.98</v>
      </c>
      <c r="E9194">
        <v>85.42</v>
      </c>
    </row>
    <row r="9195" spans="1:5">
      <c r="A9195" s="339">
        <v>87250</v>
      </c>
      <c r="B9195" s="340" t="s">
        <v>13686</v>
      </c>
      <c r="C9195" s="339" t="s">
        <v>5029</v>
      </c>
      <c r="D9195" s="341">
        <v>77.31</v>
      </c>
      <c r="E9195">
        <v>62.55</v>
      </c>
    </row>
    <row r="9196" spans="1:5">
      <c r="A9196" s="339">
        <v>87251</v>
      </c>
      <c r="B9196" s="340" t="s">
        <v>13687</v>
      </c>
      <c r="C9196" s="339" t="s">
        <v>5029</v>
      </c>
      <c r="D9196" s="341">
        <v>67.8</v>
      </c>
      <c r="E9196">
        <v>51.81</v>
      </c>
    </row>
    <row r="9197" spans="1:5">
      <c r="A9197" s="339">
        <v>87249</v>
      </c>
      <c r="B9197" s="340" t="s">
        <v>13688</v>
      </c>
      <c r="C9197" s="339" t="s">
        <v>5029</v>
      </c>
      <c r="D9197" s="341">
        <v>89.26</v>
      </c>
      <c r="E9197">
        <v>75.44</v>
      </c>
    </row>
    <row r="9198" spans="1:5">
      <c r="A9198" s="339">
        <v>104606</v>
      </c>
      <c r="B9198" s="340" t="s">
        <v>13689</v>
      </c>
      <c r="C9198" s="339" t="s">
        <v>5029</v>
      </c>
      <c r="D9198" s="341">
        <v>86.4</v>
      </c>
      <c r="E9198">
        <v>71.98</v>
      </c>
    </row>
    <row r="9199" spans="1:5">
      <c r="A9199" s="339">
        <v>104607</v>
      </c>
      <c r="B9199" s="340" t="s">
        <v>13690</v>
      </c>
      <c r="C9199" s="339" t="s">
        <v>5029</v>
      </c>
      <c r="D9199" s="341">
        <v>71.849999999999994</v>
      </c>
      <c r="E9199">
        <v>56.01</v>
      </c>
    </row>
    <row r="9200" spans="1:5">
      <c r="A9200" s="339">
        <v>104605</v>
      </c>
      <c r="B9200" s="340" t="s">
        <v>13691</v>
      </c>
      <c r="C9200" s="339" t="s">
        <v>5029</v>
      </c>
      <c r="D9200" s="341">
        <v>121.34</v>
      </c>
      <c r="E9200">
        <v>108.73</v>
      </c>
    </row>
    <row r="9201" spans="1:5">
      <c r="A9201" s="339">
        <v>87256</v>
      </c>
      <c r="B9201" s="340" t="s">
        <v>13692</v>
      </c>
      <c r="C9201" s="339" t="s">
        <v>5029</v>
      </c>
      <c r="D9201" s="341">
        <v>91.36</v>
      </c>
      <c r="E9201">
        <v>72.83</v>
      </c>
    </row>
    <row r="9202" spans="1:5">
      <c r="A9202" s="339">
        <v>87257</v>
      </c>
      <c r="B9202" s="340" t="s">
        <v>13693</v>
      </c>
      <c r="C9202" s="339" t="s">
        <v>5029</v>
      </c>
      <c r="D9202" s="341">
        <v>80.61</v>
      </c>
      <c r="E9202">
        <v>60.88</v>
      </c>
    </row>
    <row r="9203" spans="1:5">
      <c r="A9203" s="339">
        <v>87255</v>
      </c>
      <c r="B9203" s="340" t="s">
        <v>13694</v>
      </c>
      <c r="C9203" s="339" t="s">
        <v>5029</v>
      </c>
      <c r="D9203" s="341">
        <v>104.58</v>
      </c>
      <c r="E9203">
        <v>86.87</v>
      </c>
    </row>
    <row r="9204" spans="1:5">
      <c r="A9204" s="339">
        <v>104594</v>
      </c>
      <c r="B9204" s="340" t="s">
        <v>13695</v>
      </c>
      <c r="C9204" s="339" t="s">
        <v>5029</v>
      </c>
      <c r="D9204" s="341">
        <v>93.76</v>
      </c>
      <c r="E9204">
        <v>75.33</v>
      </c>
    </row>
    <row r="9205" spans="1:5">
      <c r="A9205" s="339">
        <v>104595</v>
      </c>
      <c r="B9205" s="340" t="s">
        <v>13696</v>
      </c>
      <c r="C9205" s="339" t="s">
        <v>5029</v>
      </c>
      <c r="D9205" s="341">
        <v>81.09</v>
      </c>
      <c r="E9205">
        <v>61.43</v>
      </c>
    </row>
    <row r="9206" spans="1:5">
      <c r="A9206" s="339">
        <v>104593</v>
      </c>
      <c r="B9206" s="340" t="s">
        <v>13697</v>
      </c>
      <c r="C9206" s="339" t="s">
        <v>5029</v>
      </c>
      <c r="D9206" s="341">
        <v>108.54</v>
      </c>
      <c r="E9206">
        <v>90.95</v>
      </c>
    </row>
    <row r="9207" spans="1:5">
      <c r="A9207" s="339">
        <v>87262</v>
      </c>
      <c r="B9207" s="340" t="s">
        <v>13698</v>
      </c>
      <c r="C9207" s="339" t="s">
        <v>5029</v>
      </c>
      <c r="D9207" s="341">
        <v>158.31</v>
      </c>
      <c r="E9207">
        <v>122.87</v>
      </c>
    </row>
    <row r="9208" spans="1:5">
      <c r="A9208" s="339">
        <v>87263</v>
      </c>
      <c r="B9208" s="340" t="s">
        <v>250</v>
      </c>
      <c r="C9208" s="339" t="s">
        <v>5029</v>
      </c>
      <c r="D9208" s="341">
        <v>146.94</v>
      </c>
      <c r="E9208">
        <v>110.52</v>
      </c>
    </row>
    <row r="9209" spans="1:5">
      <c r="A9209" s="339">
        <v>87261</v>
      </c>
      <c r="B9209" s="340" t="s">
        <v>13699</v>
      </c>
      <c r="C9209" s="339" t="s">
        <v>5029</v>
      </c>
      <c r="D9209" s="341">
        <v>173.15</v>
      </c>
      <c r="E9209">
        <v>137.99</v>
      </c>
    </row>
    <row r="9210" spans="1:5">
      <c r="A9210" s="339">
        <v>104597</v>
      </c>
      <c r="B9210" s="340" t="s">
        <v>13700</v>
      </c>
      <c r="C9210" s="339" t="s">
        <v>5029</v>
      </c>
      <c r="D9210" s="341">
        <v>161.19</v>
      </c>
      <c r="E9210">
        <v>125.69</v>
      </c>
    </row>
    <row r="9211" spans="1:5">
      <c r="A9211" s="339">
        <v>104598</v>
      </c>
      <c r="B9211" s="340" t="s">
        <v>13701</v>
      </c>
      <c r="C9211" s="339" t="s">
        <v>5029</v>
      </c>
      <c r="D9211" s="341">
        <v>147.56</v>
      </c>
      <c r="E9211">
        <v>111.15</v>
      </c>
    </row>
    <row r="9212" spans="1:5">
      <c r="A9212" s="339">
        <v>104596</v>
      </c>
      <c r="B9212" s="340" t="s">
        <v>13702</v>
      </c>
      <c r="C9212" s="339" t="s">
        <v>5029</v>
      </c>
      <c r="D9212" s="341">
        <v>177.88</v>
      </c>
      <c r="E9212">
        <v>142.58000000000001</v>
      </c>
    </row>
    <row r="9213" spans="1:5">
      <c r="A9213" s="339">
        <v>88648</v>
      </c>
      <c r="B9213" s="340" t="s">
        <v>13703</v>
      </c>
      <c r="C9213" s="339" t="s">
        <v>202</v>
      </c>
      <c r="D9213" s="341">
        <v>9.4700000000000006</v>
      </c>
      <c r="E9213">
        <v>7.94</v>
      </c>
    </row>
    <row r="9214" spans="1:5">
      <c r="A9214" s="339">
        <v>88649</v>
      </c>
      <c r="B9214" s="340" t="s">
        <v>13704</v>
      </c>
      <c r="C9214" s="339" t="s">
        <v>202</v>
      </c>
      <c r="D9214" s="341">
        <v>10.8</v>
      </c>
      <c r="E9214">
        <v>8.8800000000000008</v>
      </c>
    </row>
    <row r="9215" spans="1:5">
      <c r="A9215" s="339">
        <v>88650</v>
      </c>
      <c r="B9215" s="340" t="s">
        <v>244</v>
      </c>
      <c r="C9215" s="339" t="s">
        <v>202</v>
      </c>
      <c r="D9215" s="341">
        <v>14.82</v>
      </c>
      <c r="E9215">
        <v>11.74</v>
      </c>
    </row>
    <row r="9216" spans="1:5">
      <c r="A9216" s="339">
        <v>104619</v>
      </c>
      <c r="B9216" s="340" t="s">
        <v>13705</v>
      </c>
      <c r="C9216" s="339" t="s">
        <v>202</v>
      </c>
      <c r="D9216" s="341">
        <v>17.68</v>
      </c>
      <c r="E9216">
        <v>13.77</v>
      </c>
    </row>
    <row r="9217" spans="1:5">
      <c r="A9217" s="339">
        <v>103741</v>
      </c>
      <c r="B9217" s="340" t="s">
        <v>13706</v>
      </c>
      <c r="C9217" s="339" t="s">
        <v>63</v>
      </c>
      <c r="D9217" s="341">
        <v>0</v>
      </c>
      <c r="E9217">
        <v>0</v>
      </c>
    </row>
    <row r="9218" spans="1:5">
      <c r="A9218" s="339">
        <v>103755</v>
      </c>
      <c r="B9218" s="340" t="s">
        <v>13707</v>
      </c>
      <c r="C9218" s="339" t="s">
        <v>202</v>
      </c>
      <c r="D9218" s="341">
        <v>0</v>
      </c>
      <c r="E9218">
        <v>0</v>
      </c>
    </row>
    <row r="9219" spans="1:5">
      <c r="A9219" s="339">
        <v>103753</v>
      </c>
      <c r="B9219" s="340" t="s">
        <v>13708</v>
      </c>
      <c r="C9219" s="339" t="s">
        <v>202</v>
      </c>
      <c r="D9219" s="341">
        <v>0</v>
      </c>
      <c r="E9219">
        <v>0</v>
      </c>
    </row>
    <row r="9220" spans="1:5">
      <c r="A9220" s="339">
        <v>103754</v>
      </c>
      <c r="B9220" s="340" t="s">
        <v>13709</v>
      </c>
      <c r="C9220" s="339" t="s">
        <v>202</v>
      </c>
      <c r="D9220" s="341">
        <v>0</v>
      </c>
      <c r="E9220">
        <v>0</v>
      </c>
    </row>
    <row r="9221" spans="1:5">
      <c r="A9221" s="339">
        <v>103752</v>
      </c>
      <c r="B9221" s="340" t="s">
        <v>13710</v>
      </c>
      <c r="C9221" s="339" t="s">
        <v>202</v>
      </c>
      <c r="D9221" s="341">
        <v>0</v>
      </c>
      <c r="E9221">
        <v>0</v>
      </c>
    </row>
    <row r="9222" spans="1:5">
      <c r="A9222" s="339">
        <v>103759</v>
      </c>
      <c r="B9222" s="340" t="s">
        <v>13711</v>
      </c>
      <c r="C9222" s="339" t="s">
        <v>202</v>
      </c>
      <c r="D9222" s="341">
        <v>0</v>
      </c>
      <c r="E9222">
        <v>0</v>
      </c>
    </row>
    <row r="9223" spans="1:5">
      <c r="A9223" s="339">
        <v>103757</v>
      </c>
      <c r="B9223" s="340" t="s">
        <v>13712</v>
      </c>
      <c r="C9223" s="339" t="s">
        <v>202</v>
      </c>
      <c r="D9223" s="341">
        <v>0</v>
      </c>
      <c r="E9223">
        <v>0</v>
      </c>
    </row>
    <row r="9224" spans="1:5">
      <c r="A9224" s="339">
        <v>103758</v>
      </c>
      <c r="B9224" s="340" t="s">
        <v>13713</v>
      </c>
      <c r="C9224" s="339" t="s">
        <v>202</v>
      </c>
      <c r="D9224" s="341">
        <v>0</v>
      </c>
      <c r="E9224">
        <v>0</v>
      </c>
    </row>
    <row r="9225" spans="1:5">
      <c r="A9225" s="339">
        <v>103756</v>
      </c>
      <c r="B9225" s="340" t="s">
        <v>13714</v>
      </c>
      <c r="C9225" s="339" t="s">
        <v>202</v>
      </c>
      <c r="D9225" s="341">
        <v>0</v>
      </c>
      <c r="E9225">
        <v>0</v>
      </c>
    </row>
    <row r="9226" spans="1:5">
      <c r="A9226" s="339">
        <v>103734</v>
      </c>
      <c r="B9226" s="340" t="s">
        <v>13715</v>
      </c>
      <c r="C9226" s="339" t="s">
        <v>63</v>
      </c>
      <c r="D9226" s="341">
        <v>0</v>
      </c>
      <c r="E9226">
        <v>0</v>
      </c>
    </row>
    <row r="9227" spans="1:5">
      <c r="A9227" s="339">
        <v>103740</v>
      </c>
      <c r="B9227" s="340" t="s">
        <v>13716</v>
      </c>
      <c r="C9227" s="339" t="s">
        <v>63</v>
      </c>
      <c r="D9227" s="341">
        <v>0</v>
      </c>
      <c r="E9227">
        <v>0</v>
      </c>
    </row>
    <row r="9228" spans="1:5">
      <c r="A9228" s="339">
        <v>103747</v>
      </c>
      <c r="B9228" s="340" t="s">
        <v>13717</v>
      </c>
      <c r="C9228" s="339" t="s">
        <v>202</v>
      </c>
      <c r="D9228" s="341">
        <v>0</v>
      </c>
      <c r="E9228">
        <v>0</v>
      </c>
    </row>
    <row r="9229" spans="1:5">
      <c r="A9229" s="339">
        <v>103746</v>
      </c>
      <c r="B9229" s="340" t="s">
        <v>13718</v>
      </c>
      <c r="C9229" s="339" t="s">
        <v>202</v>
      </c>
      <c r="D9229" s="341">
        <v>0</v>
      </c>
      <c r="E9229">
        <v>0</v>
      </c>
    </row>
    <row r="9230" spans="1:5">
      <c r="A9230" s="339">
        <v>103749</v>
      </c>
      <c r="B9230" s="340" t="s">
        <v>13719</v>
      </c>
      <c r="C9230" s="339" t="s">
        <v>202</v>
      </c>
      <c r="D9230" s="341">
        <v>0</v>
      </c>
      <c r="E9230">
        <v>0</v>
      </c>
    </row>
    <row r="9231" spans="1:5">
      <c r="A9231" s="339">
        <v>103744</v>
      </c>
      <c r="B9231" s="340" t="s">
        <v>13720</v>
      </c>
      <c r="C9231" s="339" t="s">
        <v>202</v>
      </c>
      <c r="D9231" s="341">
        <v>0</v>
      </c>
      <c r="E9231">
        <v>0</v>
      </c>
    </row>
    <row r="9232" spans="1:5">
      <c r="A9232" s="339">
        <v>103748</v>
      </c>
      <c r="B9232" s="340" t="s">
        <v>13721</v>
      </c>
      <c r="C9232" s="339" t="s">
        <v>202</v>
      </c>
      <c r="D9232" s="341">
        <v>0</v>
      </c>
      <c r="E9232">
        <v>0</v>
      </c>
    </row>
    <row r="9233" spans="1:5">
      <c r="A9233" s="339">
        <v>103745</v>
      </c>
      <c r="B9233" s="340" t="s">
        <v>13722</v>
      </c>
      <c r="C9233" s="339" t="s">
        <v>202</v>
      </c>
      <c r="D9233" s="341">
        <v>0</v>
      </c>
      <c r="E9233">
        <v>0</v>
      </c>
    </row>
    <row r="9234" spans="1:5">
      <c r="A9234" s="339">
        <v>103751</v>
      </c>
      <c r="B9234" s="340" t="s">
        <v>13723</v>
      </c>
      <c r="C9234" s="339" t="s">
        <v>202</v>
      </c>
      <c r="D9234" s="341">
        <v>0</v>
      </c>
      <c r="E9234">
        <v>0</v>
      </c>
    </row>
    <row r="9235" spans="1:5">
      <c r="A9235" s="339">
        <v>103750</v>
      </c>
      <c r="B9235" s="340" t="s">
        <v>13724</v>
      </c>
      <c r="C9235" s="339" t="s">
        <v>202</v>
      </c>
      <c r="D9235" s="341">
        <v>0</v>
      </c>
      <c r="E9235">
        <v>0</v>
      </c>
    </row>
    <row r="9236" spans="1:5">
      <c r="A9236" s="339">
        <v>103735</v>
      </c>
      <c r="B9236" s="340" t="s">
        <v>13725</v>
      </c>
      <c r="C9236" s="339" t="s">
        <v>63</v>
      </c>
      <c r="D9236" s="341">
        <v>0</v>
      </c>
      <c r="E9236">
        <v>0</v>
      </c>
    </row>
    <row r="9237" spans="1:5">
      <c r="A9237" s="339">
        <v>103738</v>
      </c>
      <c r="B9237" s="340" t="s">
        <v>13726</v>
      </c>
      <c r="C9237" s="339" t="s">
        <v>63</v>
      </c>
      <c r="D9237" s="341">
        <v>0</v>
      </c>
      <c r="E9237">
        <v>0</v>
      </c>
    </row>
    <row r="9238" spans="1:5">
      <c r="A9238" s="339">
        <v>103736</v>
      </c>
      <c r="B9238" s="340" t="s">
        <v>13727</v>
      </c>
      <c r="C9238" s="339" t="s">
        <v>63</v>
      </c>
      <c r="D9238" s="341">
        <v>0</v>
      </c>
      <c r="E9238">
        <v>0</v>
      </c>
    </row>
    <row r="9239" spans="1:5">
      <c r="A9239" s="339">
        <v>103739</v>
      </c>
      <c r="B9239" s="340" t="s">
        <v>13728</v>
      </c>
      <c r="C9239" s="339" t="s">
        <v>63</v>
      </c>
      <c r="D9239" s="341">
        <v>0</v>
      </c>
      <c r="E9239">
        <v>0</v>
      </c>
    </row>
    <row r="9240" spans="1:5">
      <c r="A9240" s="339">
        <v>103737</v>
      </c>
      <c r="B9240" s="340" t="s">
        <v>13729</v>
      </c>
      <c r="C9240" s="339" t="s">
        <v>63</v>
      </c>
      <c r="D9240" s="341">
        <v>0</v>
      </c>
      <c r="E9240">
        <v>0</v>
      </c>
    </row>
    <row r="9241" spans="1:5">
      <c r="A9241" s="339">
        <v>103742</v>
      </c>
      <c r="B9241" s="340" t="s">
        <v>13730</v>
      </c>
      <c r="C9241" s="339" t="s">
        <v>63</v>
      </c>
      <c r="D9241" s="341">
        <v>0</v>
      </c>
      <c r="E9241">
        <v>0</v>
      </c>
    </row>
    <row r="9242" spans="1:5">
      <c r="A9242" s="339">
        <v>103689</v>
      </c>
      <c r="B9242" s="340" t="s">
        <v>13731</v>
      </c>
      <c r="C9242" s="339" t="s">
        <v>5029</v>
      </c>
      <c r="D9242" s="341">
        <v>495.32</v>
      </c>
      <c r="E9242">
        <v>506.16</v>
      </c>
    </row>
    <row r="9243" spans="1:5">
      <c r="A9243" s="339">
        <v>103702</v>
      </c>
      <c r="B9243" s="340" t="s">
        <v>13732</v>
      </c>
      <c r="C9243" s="339" t="s">
        <v>5029</v>
      </c>
      <c r="D9243" s="341">
        <v>0</v>
      </c>
      <c r="E9243">
        <v>0</v>
      </c>
    </row>
    <row r="9244" spans="1:5">
      <c r="A9244" s="339">
        <v>103700</v>
      </c>
      <c r="B9244" s="340" t="s">
        <v>13733</v>
      </c>
      <c r="C9244" s="339" t="s">
        <v>5029</v>
      </c>
      <c r="D9244" s="341">
        <v>0</v>
      </c>
      <c r="E9244">
        <v>0</v>
      </c>
    </row>
    <row r="9245" spans="1:5">
      <c r="A9245" s="339">
        <v>103698</v>
      </c>
      <c r="B9245" s="340" t="s">
        <v>13734</v>
      </c>
      <c r="C9245" s="339" t="s">
        <v>5029</v>
      </c>
      <c r="D9245" s="341">
        <v>0</v>
      </c>
      <c r="E9245">
        <v>0</v>
      </c>
    </row>
    <row r="9246" spans="1:5">
      <c r="A9246" s="339">
        <v>103703</v>
      </c>
      <c r="B9246" s="340" t="s">
        <v>13735</v>
      </c>
      <c r="C9246" s="339" t="s">
        <v>5029</v>
      </c>
      <c r="D9246" s="341">
        <v>0</v>
      </c>
      <c r="E9246">
        <v>0</v>
      </c>
    </row>
    <row r="9247" spans="1:5">
      <c r="A9247" s="339">
        <v>103701</v>
      </c>
      <c r="B9247" s="340" t="s">
        <v>13736</v>
      </c>
      <c r="C9247" s="339" t="s">
        <v>5029</v>
      </c>
      <c r="D9247" s="341">
        <v>0</v>
      </c>
      <c r="E9247">
        <v>0</v>
      </c>
    </row>
    <row r="9248" spans="1:5">
      <c r="A9248" s="339">
        <v>103699</v>
      </c>
      <c r="B9248" s="340" t="s">
        <v>13737</v>
      </c>
      <c r="C9248" s="339" t="s">
        <v>5029</v>
      </c>
      <c r="D9248" s="341">
        <v>0</v>
      </c>
      <c r="E9248">
        <v>0</v>
      </c>
    </row>
    <row r="9249" spans="1:5">
      <c r="A9249" s="339">
        <v>103704</v>
      </c>
      <c r="B9249" s="340" t="s">
        <v>13738</v>
      </c>
      <c r="C9249" s="339" t="s">
        <v>5029</v>
      </c>
      <c r="D9249" s="341">
        <v>0</v>
      </c>
      <c r="E9249">
        <v>0</v>
      </c>
    </row>
    <row r="9250" spans="1:5">
      <c r="A9250" s="339">
        <v>103706</v>
      </c>
      <c r="B9250" s="340" t="s">
        <v>13739</v>
      </c>
      <c r="C9250" s="339" t="s">
        <v>63</v>
      </c>
      <c r="D9250" s="341">
        <v>0</v>
      </c>
      <c r="E9250">
        <v>0</v>
      </c>
    </row>
    <row r="9251" spans="1:5">
      <c r="A9251" s="339">
        <v>103707</v>
      </c>
      <c r="B9251" s="340" t="s">
        <v>13740</v>
      </c>
      <c r="C9251" s="339" t="s">
        <v>63</v>
      </c>
      <c r="D9251" s="341">
        <v>0</v>
      </c>
      <c r="E9251">
        <v>0</v>
      </c>
    </row>
    <row r="9252" spans="1:5">
      <c r="A9252" s="339">
        <v>103708</v>
      </c>
      <c r="B9252" s="340" t="s">
        <v>13741</v>
      </c>
      <c r="C9252" s="339" t="s">
        <v>63</v>
      </c>
      <c r="D9252" s="341">
        <v>0</v>
      </c>
      <c r="E9252">
        <v>0</v>
      </c>
    </row>
    <row r="9253" spans="1:5">
      <c r="A9253" s="339">
        <v>103709</v>
      </c>
      <c r="B9253" s="340" t="s">
        <v>13742</v>
      </c>
      <c r="C9253" s="339" t="s">
        <v>63</v>
      </c>
      <c r="D9253" s="341">
        <v>0</v>
      </c>
      <c r="E9253">
        <v>0</v>
      </c>
    </row>
    <row r="9254" spans="1:5">
      <c r="A9254" s="339">
        <v>103710</v>
      </c>
      <c r="B9254" s="340" t="s">
        <v>13743</v>
      </c>
      <c r="C9254" s="339" t="s">
        <v>63</v>
      </c>
      <c r="D9254" s="341">
        <v>0</v>
      </c>
      <c r="E9254">
        <v>0</v>
      </c>
    </row>
    <row r="9255" spans="1:5">
      <c r="A9255" s="339">
        <v>103711</v>
      </c>
      <c r="B9255" s="340" t="s">
        <v>13744</v>
      </c>
      <c r="C9255" s="339" t="s">
        <v>63</v>
      </c>
      <c r="D9255" s="341">
        <v>0</v>
      </c>
      <c r="E9255">
        <v>0</v>
      </c>
    </row>
    <row r="9256" spans="1:5">
      <c r="A9256" s="339">
        <v>103712</v>
      </c>
      <c r="B9256" s="340" t="s">
        <v>13745</v>
      </c>
      <c r="C9256" s="339" t="s">
        <v>63</v>
      </c>
      <c r="D9256" s="341">
        <v>0</v>
      </c>
      <c r="E9256">
        <v>0</v>
      </c>
    </row>
    <row r="9257" spans="1:5">
      <c r="A9257" s="339">
        <v>103713</v>
      </c>
      <c r="B9257" s="340" t="s">
        <v>13746</v>
      </c>
      <c r="C9257" s="339" t="s">
        <v>63</v>
      </c>
      <c r="D9257" s="341">
        <v>0</v>
      </c>
      <c r="E9257">
        <v>0</v>
      </c>
    </row>
    <row r="9258" spans="1:5">
      <c r="A9258" s="339">
        <v>103714</v>
      </c>
      <c r="B9258" s="340" t="s">
        <v>13747</v>
      </c>
      <c r="C9258" s="339" t="s">
        <v>63</v>
      </c>
      <c r="D9258" s="341">
        <v>0</v>
      </c>
      <c r="E9258">
        <v>0</v>
      </c>
    </row>
    <row r="9259" spans="1:5">
      <c r="A9259" s="339">
        <v>103715</v>
      </c>
      <c r="B9259" s="340" t="s">
        <v>13748</v>
      </c>
      <c r="C9259" s="339" t="s">
        <v>63</v>
      </c>
      <c r="D9259" s="341">
        <v>0</v>
      </c>
      <c r="E9259">
        <v>0</v>
      </c>
    </row>
    <row r="9260" spans="1:5">
      <c r="A9260" s="339">
        <v>103716</v>
      </c>
      <c r="B9260" s="340" t="s">
        <v>13749</v>
      </c>
      <c r="C9260" s="339" t="s">
        <v>63</v>
      </c>
      <c r="D9260" s="341">
        <v>0</v>
      </c>
      <c r="E9260">
        <v>0</v>
      </c>
    </row>
    <row r="9261" spans="1:5">
      <c r="A9261" s="339">
        <v>103717</v>
      </c>
      <c r="B9261" s="340" t="s">
        <v>13750</v>
      </c>
      <c r="C9261" s="339" t="s">
        <v>63</v>
      </c>
      <c r="D9261" s="341">
        <v>0</v>
      </c>
      <c r="E9261">
        <v>0</v>
      </c>
    </row>
    <row r="9262" spans="1:5">
      <c r="A9262" s="339">
        <v>103718</v>
      </c>
      <c r="B9262" s="340" t="s">
        <v>13751</v>
      </c>
      <c r="C9262" s="339" t="s">
        <v>63</v>
      </c>
      <c r="D9262" s="341">
        <v>0</v>
      </c>
      <c r="E9262">
        <v>0</v>
      </c>
    </row>
    <row r="9263" spans="1:5">
      <c r="A9263" s="339">
        <v>103719</v>
      </c>
      <c r="B9263" s="340" t="s">
        <v>13752</v>
      </c>
      <c r="C9263" s="339" t="s">
        <v>63</v>
      </c>
      <c r="D9263" s="341">
        <v>0</v>
      </c>
      <c r="E9263">
        <v>0</v>
      </c>
    </row>
    <row r="9264" spans="1:5">
      <c r="A9264" s="339">
        <v>103720</v>
      </c>
      <c r="B9264" s="340" t="s">
        <v>13753</v>
      </c>
      <c r="C9264" s="339" t="s">
        <v>63</v>
      </c>
      <c r="D9264" s="341">
        <v>0</v>
      </c>
      <c r="E9264">
        <v>0</v>
      </c>
    </row>
    <row r="9265" spans="1:5">
      <c r="A9265" s="339">
        <v>103721</v>
      </c>
      <c r="B9265" s="340" t="s">
        <v>13754</v>
      </c>
      <c r="C9265" s="339" t="s">
        <v>63</v>
      </c>
      <c r="D9265" s="341">
        <v>0</v>
      </c>
      <c r="E9265">
        <v>0</v>
      </c>
    </row>
    <row r="9266" spans="1:5">
      <c r="A9266" s="339">
        <v>103705</v>
      </c>
      <c r="B9266" s="340" t="s">
        <v>13755</v>
      </c>
      <c r="C9266" s="339" t="s">
        <v>63</v>
      </c>
      <c r="D9266" s="341">
        <v>0</v>
      </c>
      <c r="E9266">
        <v>0</v>
      </c>
    </row>
    <row r="9267" spans="1:5">
      <c r="A9267" s="339">
        <v>103722</v>
      </c>
      <c r="B9267" s="340" t="s">
        <v>13756</v>
      </c>
      <c r="C9267" s="339" t="s">
        <v>63</v>
      </c>
      <c r="D9267" s="341">
        <v>0</v>
      </c>
      <c r="E9267">
        <v>0</v>
      </c>
    </row>
    <row r="9268" spans="1:5">
      <c r="A9268" s="339">
        <v>103723</v>
      </c>
      <c r="B9268" s="340" t="s">
        <v>13757</v>
      </c>
      <c r="C9268" s="339" t="s">
        <v>63</v>
      </c>
      <c r="D9268" s="341">
        <v>0</v>
      </c>
      <c r="E9268">
        <v>0</v>
      </c>
    </row>
    <row r="9269" spans="1:5">
      <c r="A9269" s="339">
        <v>103724</v>
      </c>
      <c r="B9269" s="340" t="s">
        <v>13758</v>
      </c>
      <c r="C9269" s="339" t="s">
        <v>63</v>
      </c>
      <c r="D9269" s="341">
        <v>0</v>
      </c>
      <c r="E9269">
        <v>0</v>
      </c>
    </row>
    <row r="9270" spans="1:5">
      <c r="A9270" s="339">
        <v>103725</v>
      </c>
      <c r="B9270" s="340" t="s">
        <v>13759</v>
      </c>
      <c r="C9270" s="339" t="s">
        <v>63</v>
      </c>
      <c r="D9270" s="341">
        <v>0</v>
      </c>
      <c r="E9270">
        <v>0</v>
      </c>
    </row>
    <row r="9271" spans="1:5">
      <c r="A9271" s="339">
        <v>103726</v>
      </c>
      <c r="B9271" s="340" t="s">
        <v>13760</v>
      </c>
      <c r="C9271" s="339" t="s">
        <v>63</v>
      </c>
      <c r="D9271" s="341">
        <v>0</v>
      </c>
      <c r="E9271">
        <v>0</v>
      </c>
    </row>
    <row r="9272" spans="1:5">
      <c r="A9272" s="339">
        <v>103727</v>
      </c>
      <c r="B9272" s="340" t="s">
        <v>13761</v>
      </c>
      <c r="C9272" s="339" t="s">
        <v>63</v>
      </c>
      <c r="D9272" s="341">
        <v>0</v>
      </c>
      <c r="E9272">
        <v>0</v>
      </c>
    </row>
    <row r="9273" spans="1:5">
      <c r="A9273" s="339">
        <v>103728</v>
      </c>
      <c r="B9273" s="340" t="s">
        <v>13762</v>
      </c>
      <c r="C9273" s="339" t="s">
        <v>63</v>
      </c>
      <c r="D9273" s="341">
        <v>0</v>
      </c>
      <c r="E9273">
        <v>0</v>
      </c>
    </row>
    <row r="9274" spans="1:5">
      <c r="A9274" s="339">
        <v>103729</v>
      </c>
      <c r="B9274" s="340" t="s">
        <v>13763</v>
      </c>
      <c r="C9274" s="339" t="s">
        <v>63</v>
      </c>
      <c r="D9274" s="341">
        <v>0</v>
      </c>
      <c r="E9274">
        <v>0</v>
      </c>
    </row>
    <row r="9275" spans="1:5">
      <c r="A9275" s="339">
        <v>103730</v>
      </c>
      <c r="B9275" s="340" t="s">
        <v>13764</v>
      </c>
      <c r="C9275" s="339" t="s">
        <v>63</v>
      </c>
      <c r="D9275" s="341">
        <v>0</v>
      </c>
      <c r="E9275">
        <v>0</v>
      </c>
    </row>
    <row r="9276" spans="1:5">
      <c r="A9276" s="339">
        <v>103731</v>
      </c>
      <c r="B9276" s="340" t="s">
        <v>13765</v>
      </c>
      <c r="C9276" s="339" t="s">
        <v>63</v>
      </c>
      <c r="D9276" s="341">
        <v>0</v>
      </c>
      <c r="E9276">
        <v>0</v>
      </c>
    </row>
    <row r="9277" spans="1:5">
      <c r="A9277" s="339">
        <v>103732</v>
      </c>
      <c r="B9277" s="340" t="s">
        <v>13766</v>
      </c>
      <c r="C9277" s="339" t="s">
        <v>63</v>
      </c>
      <c r="D9277" s="341">
        <v>0</v>
      </c>
      <c r="E9277">
        <v>0</v>
      </c>
    </row>
    <row r="9278" spans="1:5">
      <c r="A9278" s="339">
        <v>103733</v>
      </c>
      <c r="B9278" s="340" t="s">
        <v>13767</v>
      </c>
      <c r="C9278" s="339" t="s">
        <v>63</v>
      </c>
      <c r="D9278" s="341">
        <v>0</v>
      </c>
      <c r="E9278">
        <v>0</v>
      </c>
    </row>
    <row r="9279" spans="1:5">
      <c r="A9279" s="339">
        <v>103696</v>
      </c>
      <c r="B9279" s="340" t="s">
        <v>13768</v>
      </c>
      <c r="C9279" s="339" t="s">
        <v>63</v>
      </c>
      <c r="D9279" s="341">
        <v>136.94999999999999</v>
      </c>
      <c r="E9279">
        <v>161.07</v>
      </c>
    </row>
    <row r="9280" spans="1:5">
      <c r="A9280" s="339">
        <v>103697</v>
      </c>
      <c r="B9280" s="340" t="s">
        <v>13769</v>
      </c>
      <c r="C9280" s="339" t="s">
        <v>63</v>
      </c>
      <c r="D9280" s="341">
        <v>125.71</v>
      </c>
      <c r="E9280">
        <v>148.75</v>
      </c>
    </row>
    <row r="9281" spans="1:5">
      <c r="A9281" s="339">
        <v>103695</v>
      </c>
      <c r="B9281" s="340" t="s">
        <v>13770</v>
      </c>
      <c r="C9281" s="339" t="s">
        <v>63</v>
      </c>
      <c r="D9281" s="341">
        <v>98.29</v>
      </c>
      <c r="E9281">
        <v>109.98</v>
      </c>
    </row>
    <row r="9282" spans="1:5">
      <c r="A9282" s="339">
        <v>103694</v>
      </c>
      <c r="B9282" s="340" t="s">
        <v>13771</v>
      </c>
      <c r="C9282" s="339" t="s">
        <v>63</v>
      </c>
      <c r="D9282" s="341">
        <v>109.53</v>
      </c>
      <c r="E9282">
        <v>122.3</v>
      </c>
    </row>
    <row r="9283" spans="1:5">
      <c r="A9283" s="339">
        <v>103690</v>
      </c>
      <c r="B9283" s="340" t="s">
        <v>13772</v>
      </c>
      <c r="C9283" s="339" t="s">
        <v>63</v>
      </c>
      <c r="D9283" s="341">
        <v>0</v>
      </c>
      <c r="E9283">
        <v>0</v>
      </c>
    </row>
    <row r="9284" spans="1:5">
      <c r="A9284" s="339">
        <v>103693</v>
      </c>
      <c r="B9284" s="340" t="s">
        <v>13773</v>
      </c>
      <c r="C9284" s="339" t="s">
        <v>63</v>
      </c>
      <c r="D9284" s="341">
        <v>0</v>
      </c>
      <c r="E9284">
        <v>0</v>
      </c>
    </row>
    <row r="9285" spans="1:5">
      <c r="A9285" s="339">
        <v>103692</v>
      </c>
      <c r="B9285" s="340" t="s">
        <v>13774</v>
      </c>
      <c r="C9285" s="339" t="s">
        <v>63</v>
      </c>
      <c r="D9285" s="341">
        <v>0</v>
      </c>
      <c r="E9285">
        <v>0</v>
      </c>
    </row>
    <row r="9286" spans="1:5">
      <c r="A9286" s="339">
        <v>103691</v>
      </c>
      <c r="B9286" s="340" t="s">
        <v>13775</v>
      </c>
      <c r="C9286" s="339" t="s">
        <v>63</v>
      </c>
      <c r="D9286" s="341">
        <v>0</v>
      </c>
      <c r="E9286">
        <v>0</v>
      </c>
    </row>
    <row r="9287" spans="1:5">
      <c r="A9287" s="339">
        <v>96987</v>
      </c>
      <c r="B9287" s="340" t="s">
        <v>13776</v>
      </c>
      <c r="C9287" s="339" t="s">
        <v>63</v>
      </c>
      <c r="D9287" s="341">
        <v>121.91</v>
      </c>
      <c r="E9287">
        <v>152.66999999999999</v>
      </c>
    </row>
    <row r="9288" spans="1:5">
      <c r="A9288" s="339">
        <v>96989</v>
      </c>
      <c r="B9288" s="340" t="s">
        <v>706</v>
      </c>
      <c r="C9288" s="339" t="s">
        <v>63</v>
      </c>
      <c r="D9288" s="341">
        <v>137.97999999999999</v>
      </c>
      <c r="E9288">
        <v>140.21</v>
      </c>
    </row>
    <row r="9289" spans="1:5">
      <c r="A9289" s="339">
        <v>104749</v>
      </c>
      <c r="B9289" s="340" t="s">
        <v>1479</v>
      </c>
      <c r="C9289" s="339" t="s">
        <v>63</v>
      </c>
      <c r="D9289" s="341">
        <v>20.95</v>
      </c>
      <c r="E9289">
        <v>25.61</v>
      </c>
    </row>
    <row r="9290" spans="1:5">
      <c r="A9290" s="339">
        <v>104750</v>
      </c>
      <c r="B9290" s="340" t="s">
        <v>13777</v>
      </c>
      <c r="C9290" s="339" t="s">
        <v>63</v>
      </c>
      <c r="D9290" s="341">
        <v>16.66</v>
      </c>
      <c r="E9290">
        <v>21.51</v>
      </c>
    </row>
    <row r="9291" spans="1:5">
      <c r="A9291" s="339">
        <v>104751</v>
      </c>
      <c r="B9291" s="340" t="s">
        <v>13778</v>
      </c>
      <c r="C9291" s="339" t="s">
        <v>63</v>
      </c>
      <c r="D9291" s="341">
        <v>24.02</v>
      </c>
      <c r="E9291">
        <v>28.54</v>
      </c>
    </row>
    <row r="9292" spans="1:5">
      <c r="A9292" s="339">
        <v>104752</v>
      </c>
      <c r="B9292" s="340" t="s">
        <v>13779</v>
      </c>
      <c r="C9292" s="339" t="s">
        <v>63</v>
      </c>
      <c r="D9292" s="341">
        <v>21.73</v>
      </c>
      <c r="E9292">
        <v>25.5</v>
      </c>
    </row>
    <row r="9293" spans="1:5">
      <c r="A9293" s="339">
        <v>104753</v>
      </c>
      <c r="B9293" s="340" t="s">
        <v>13780</v>
      </c>
      <c r="C9293" s="339" t="s">
        <v>63</v>
      </c>
      <c r="D9293" s="341">
        <v>26.59</v>
      </c>
      <c r="E9293">
        <v>29.8</v>
      </c>
    </row>
    <row r="9294" spans="1:5">
      <c r="A9294" s="339">
        <v>104754</v>
      </c>
      <c r="B9294" s="340" t="s">
        <v>13781</v>
      </c>
      <c r="C9294" s="339" t="s">
        <v>63</v>
      </c>
      <c r="D9294" s="341">
        <v>34.92</v>
      </c>
      <c r="E9294">
        <v>37.18</v>
      </c>
    </row>
    <row r="9295" spans="1:5">
      <c r="A9295" s="339">
        <v>104755</v>
      </c>
      <c r="B9295" s="340" t="s">
        <v>13782</v>
      </c>
      <c r="C9295" s="339" t="s">
        <v>63</v>
      </c>
      <c r="D9295" s="341">
        <v>47.83</v>
      </c>
      <c r="E9295">
        <v>48.62</v>
      </c>
    </row>
    <row r="9296" spans="1:5">
      <c r="A9296" s="339">
        <v>96982</v>
      </c>
      <c r="B9296" s="340" t="s">
        <v>13783</v>
      </c>
      <c r="C9296" s="339" t="s">
        <v>63</v>
      </c>
      <c r="D9296" s="341">
        <v>0</v>
      </c>
      <c r="E9296">
        <v>0</v>
      </c>
    </row>
    <row r="9297" spans="1:5">
      <c r="A9297" s="339">
        <v>96993</v>
      </c>
      <c r="B9297" s="340" t="s">
        <v>13784</v>
      </c>
      <c r="C9297" s="339" t="s">
        <v>63</v>
      </c>
      <c r="D9297" s="341">
        <v>0</v>
      </c>
      <c r="E9297">
        <v>0</v>
      </c>
    </row>
    <row r="9298" spans="1:5">
      <c r="A9298" s="339">
        <v>96990</v>
      </c>
      <c r="B9298" s="340" t="s">
        <v>13785</v>
      </c>
      <c r="C9298" s="339" t="s">
        <v>63</v>
      </c>
      <c r="D9298" s="341">
        <v>0</v>
      </c>
      <c r="E9298">
        <v>0</v>
      </c>
    </row>
    <row r="9299" spans="1:5">
      <c r="A9299" s="339">
        <v>96991</v>
      </c>
      <c r="B9299" s="340" t="s">
        <v>13786</v>
      </c>
      <c r="C9299" s="339" t="s">
        <v>63</v>
      </c>
      <c r="D9299" s="341">
        <v>0</v>
      </c>
      <c r="E9299">
        <v>0</v>
      </c>
    </row>
    <row r="9300" spans="1:5">
      <c r="A9300" s="339">
        <v>96992</v>
      </c>
      <c r="B9300" s="340" t="s">
        <v>13787</v>
      </c>
      <c r="C9300" s="339" t="s">
        <v>63</v>
      </c>
      <c r="D9300" s="341">
        <v>0</v>
      </c>
      <c r="E9300">
        <v>0</v>
      </c>
    </row>
    <row r="9301" spans="1:5">
      <c r="A9301" s="339">
        <v>96994</v>
      </c>
      <c r="B9301" s="340" t="s">
        <v>13788</v>
      </c>
      <c r="C9301" s="339" t="s">
        <v>63</v>
      </c>
      <c r="D9301" s="341">
        <v>0</v>
      </c>
      <c r="E9301">
        <v>0</v>
      </c>
    </row>
    <row r="9302" spans="1:5">
      <c r="A9302" s="339">
        <v>96973</v>
      </c>
      <c r="B9302" s="340" t="s">
        <v>688</v>
      </c>
      <c r="C9302" s="339" t="s">
        <v>202</v>
      </c>
      <c r="D9302" s="341">
        <v>78.22</v>
      </c>
      <c r="E9302">
        <v>87.18</v>
      </c>
    </row>
    <row r="9303" spans="1:5">
      <c r="A9303" s="339">
        <v>104743</v>
      </c>
      <c r="B9303" s="340" t="s">
        <v>13789</v>
      </c>
      <c r="C9303" s="339" t="s">
        <v>202</v>
      </c>
      <c r="D9303" s="341">
        <v>0</v>
      </c>
      <c r="E9303">
        <v>0</v>
      </c>
    </row>
    <row r="9304" spans="1:5">
      <c r="A9304" s="339">
        <v>96977</v>
      </c>
      <c r="B9304" s="340" t="s">
        <v>691</v>
      </c>
      <c r="C9304" s="339" t="s">
        <v>202</v>
      </c>
      <c r="D9304" s="341">
        <v>70.34</v>
      </c>
      <c r="E9304">
        <v>66.48</v>
      </c>
    </row>
    <row r="9305" spans="1:5">
      <c r="A9305" s="339">
        <v>96974</v>
      </c>
      <c r="B9305" s="340" t="s">
        <v>13790</v>
      </c>
      <c r="C9305" s="339" t="s">
        <v>202</v>
      </c>
      <c r="D9305" s="341">
        <v>102.33</v>
      </c>
      <c r="E9305">
        <v>111.83</v>
      </c>
    </row>
    <row r="9306" spans="1:5">
      <c r="A9306" s="339">
        <v>104744</v>
      </c>
      <c r="B9306" s="340" t="s">
        <v>13791</v>
      </c>
      <c r="C9306" s="339" t="s">
        <v>202</v>
      </c>
      <c r="D9306" s="341">
        <v>0</v>
      </c>
      <c r="E9306">
        <v>0</v>
      </c>
    </row>
    <row r="9307" spans="1:5">
      <c r="A9307" s="339">
        <v>96978</v>
      </c>
      <c r="B9307" s="340" t="s">
        <v>13792</v>
      </c>
      <c r="C9307" s="339" t="s">
        <v>202</v>
      </c>
      <c r="D9307" s="341">
        <v>92.73</v>
      </c>
      <c r="E9307">
        <v>87.53</v>
      </c>
    </row>
    <row r="9308" spans="1:5">
      <c r="A9308" s="339">
        <v>96975</v>
      </c>
      <c r="B9308" s="340" t="s">
        <v>13793</v>
      </c>
      <c r="C9308" s="339" t="s">
        <v>202</v>
      </c>
      <c r="D9308" s="341">
        <v>127.82</v>
      </c>
      <c r="E9308">
        <v>137.61000000000001</v>
      </c>
    </row>
    <row r="9309" spans="1:5">
      <c r="A9309" s="339">
        <v>104745</v>
      </c>
      <c r="B9309" s="340" t="s">
        <v>13794</v>
      </c>
      <c r="C9309" s="339" t="s">
        <v>202</v>
      </c>
      <c r="D9309" s="341">
        <v>0</v>
      </c>
      <c r="E9309">
        <v>0</v>
      </c>
    </row>
    <row r="9310" spans="1:5">
      <c r="A9310" s="339">
        <v>96979</v>
      </c>
      <c r="B9310" s="340" t="s">
        <v>13795</v>
      </c>
      <c r="C9310" s="339" t="s">
        <v>202</v>
      </c>
      <c r="D9310" s="341">
        <v>132.80000000000001</v>
      </c>
      <c r="E9310">
        <v>125</v>
      </c>
    </row>
    <row r="9311" spans="1:5">
      <c r="A9311" s="339">
        <v>96976</v>
      </c>
      <c r="B9311" s="340" t="s">
        <v>13796</v>
      </c>
      <c r="C9311" s="339" t="s">
        <v>202</v>
      </c>
      <c r="D9311" s="341">
        <v>170.71</v>
      </c>
      <c r="E9311">
        <v>179.39</v>
      </c>
    </row>
    <row r="9312" spans="1:5">
      <c r="A9312" s="339">
        <v>96984</v>
      </c>
      <c r="B9312" s="340" t="s">
        <v>694</v>
      </c>
      <c r="C9312" s="339" t="s">
        <v>63</v>
      </c>
      <c r="D9312" s="341">
        <v>62.21</v>
      </c>
      <c r="E9312">
        <v>76.03</v>
      </c>
    </row>
    <row r="9313" spans="1:5">
      <c r="A9313" s="339">
        <v>96980</v>
      </c>
      <c r="B9313" s="340" t="s">
        <v>13797</v>
      </c>
      <c r="C9313" s="339" t="s">
        <v>202</v>
      </c>
      <c r="D9313" s="341">
        <v>0</v>
      </c>
      <c r="E9313">
        <v>0</v>
      </c>
    </row>
    <row r="9314" spans="1:5">
      <c r="A9314" s="339">
        <v>96986</v>
      </c>
      <c r="B9314" s="340" t="s">
        <v>1478</v>
      </c>
      <c r="C9314" s="339" t="s">
        <v>63</v>
      </c>
      <c r="D9314" s="341">
        <v>129.16</v>
      </c>
      <c r="E9314">
        <v>135.13</v>
      </c>
    </row>
    <row r="9315" spans="1:5">
      <c r="A9315" s="339">
        <v>96985</v>
      </c>
      <c r="B9315" s="340" t="s">
        <v>697</v>
      </c>
      <c r="C9315" s="339" t="s">
        <v>63</v>
      </c>
      <c r="D9315" s="341">
        <v>86.56</v>
      </c>
      <c r="E9315">
        <v>90.21</v>
      </c>
    </row>
    <row r="9316" spans="1:5">
      <c r="A9316" s="339">
        <v>96988</v>
      </c>
      <c r="B9316" s="340" t="s">
        <v>703</v>
      </c>
      <c r="C9316" s="339" t="s">
        <v>63</v>
      </c>
      <c r="D9316" s="341">
        <v>164.84</v>
      </c>
      <c r="E9316">
        <v>167.67</v>
      </c>
    </row>
    <row r="9317" spans="1:5">
      <c r="A9317" s="339">
        <v>104746</v>
      </c>
      <c r="B9317" s="340" t="s">
        <v>13798</v>
      </c>
      <c r="C9317" s="339" t="s">
        <v>63</v>
      </c>
      <c r="D9317" s="341">
        <v>26.65</v>
      </c>
      <c r="E9317">
        <v>31.34</v>
      </c>
    </row>
    <row r="9318" spans="1:5">
      <c r="A9318" s="339">
        <v>104747</v>
      </c>
      <c r="B9318" s="340" t="s">
        <v>13799</v>
      </c>
      <c r="C9318" s="339" t="s">
        <v>63</v>
      </c>
      <c r="D9318" s="341">
        <v>0</v>
      </c>
      <c r="E9318">
        <v>0</v>
      </c>
    </row>
    <row r="9319" spans="1:5">
      <c r="A9319" s="339">
        <v>96983</v>
      </c>
      <c r="B9319" s="340" t="s">
        <v>13800</v>
      </c>
      <c r="C9319" s="339" t="s">
        <v>63</v>
      </c>
      <c r="D9319" s="341">
        <v>0</v>
      </c>
      <c r="E9319">
        <v>0</v>
      </c>
    </row>
    <row r="9320" spans="1:5">
      <c r="A9320" s="339">
        <v>104748</v>
      </c>
      <c r="B9320" s="340" t="s">
        <v>13801</v>
      </c>
      <c r="C9320" s="339" t="s">
        <v>63</v>
      </c>
      <c r="D9320" s="341">
        <v>0</v>
      </c>
      <c r="E9320">
        <v>0</v>
      </c>
    </row>
    <row r="9321" spans="1:5">
      <c r="A9321" s="339">
        <v>98463</v>
      </c>
      <c r="B9321" s="340" t="s">
        <v>1519</v>
      </c>
      <c r="C9321" s="339" t="s">
        <v>63</v>
      </c>
      <c r="D9321" s="341">
        <v>25.68</v>
      </c>
      <c r="E9321">
        <v>33.869999999999997</v>
      </c>
    </row>
    <row r="9322" spans="1:5">
      <c r="A9322" s="339">
        <v>104827</v>
      </c>
      <c r="B9322" s="340" t="s">
        <v>13802</v>
      </c>
      <c r="C9322" s="339" t="s">
        <v>63</v>
      </c>
      <c r="D9322" s="341">
        <v>0</v>
      </c>
      <c r="E9322">
        <v>0</v>
      </c>
    </row>
    <row r="9323" spans="1:5">
      <c r="A9323" s="339">
        <v>104828</v>
      </c>
      <c r="B9323" s="340" t="s">
        <v>13803</v>
      </c>
      <c r="C9323" s="339" t="s">
        <v>63</v>
      </c>
      <c r="D9323" s="341">
        <v>0</v>
      </c>
      <c r="E9323">
        <v>0</v>
      </c>
    </row>
    <row r="9324" spans="1:5">
      <c r="A9324" s="339">
        <v>104824</v>
      </c>
      <c r="B9324" s="340" t="s">
        <v>13804</v>
      </c>
      <c r="C9324" s="339" t="s">
        <v>63</v>
      </c>
      <c r="D9324" s="341">
        <v>0</v>
      </c>
      <c r="E9324">
        <v>0</v>
      </c>
    </row>
    <row r="9325" spans="1:5">
      <c r="A9325" s="339">
        <v>104826</v>
      </c>
      <c r="B9325" s="340" t="s">
        <v>13805</v>
      </c>
      <c r="C9325" s="339" t="s">
        <v>63</v>
      </c>
      <c r="D9325" s="341">
        <v>0</v>
      </c>
      <c r="E9325">
        <v>0</v>
      </c>
    </row>
    <row r="9326" spans="1:5">
      <c r="A9326" s="339">
        <v>104825</v>
      </c>
      <c r="B9326" s="340" t="s">
        <v>13806</v>
      </c>
      <c r="C9326" s="339" t="s">
        <v>63</v>
      </c>
      <c r="D9326" s="341">
        <v>0</v>
      </c>
      <c r="E9326">
        <v>0</v>
      </c>
    </row>
    <row r="9327" spans="1:5">
      <c r="A9327" s="339">
        <v>104993</v>
      </c>
      <c r="B9327" s="340" t="s">
        <v>13807</v>
      </c>
      <c r="C9327" s="339" t="s">
        <v>63</v>
      </c>
      <c r="D9327" s="341">
        <v>0</v>
      </c>
      <c r="E9327">
        <v>0</v>
      </c>
    </row>
    <row r="9328" spans="1:5">
      <c r="A9328" s="339">
        <v>104994</v>
      </c>
      <c r="B9328" s="340" t="s">
        <v>13808</v>
      </c>
      <c r="C9328" s="339" t="s">
        <v>63</v>
      </c>
      <c r="D9328" s="341">
        <v>0</v>
      </c>
      <c r="E9328">
        <v>0</v>
      </c>
    </row>
    <row r="9329" spans="1:5">
      <c r="A9329" s="339">
        <v>104995</v>
      </c>
      <c r="B9329" s="340" t="s">
        <v>13809</v>
      </c>
      <c r="C9329" s="339" t="s">
        <v>63</v>
      </c>
      <c r="D9329" s="341">
        <v>0</v>
      </c>
      <c r="E9329">
        <v>0</v>
      </c>
    </row>
    <row r="9330" spans="1:5">
      <c r="A9330" s="339">
        <v>104996</v>
      </c>
      <c r="B9330" s="340" t="s">
        <v>13810</v>
      </c>
      <c r="C9330" s="339" t="s">
        <v>63</v>
      </c>
      <c r="D9330" s="341">
        <v>0</v>
      </c>
      <c r="E9330">
        <v>0</v>
      </c>
    </row>
    <row r="9331" spans="1:5">
      <c r="A9331" s="339">
        <v>95676</v>
      </c>
      <c r="B9331" s="340" t="s">
        <v>558</v>
      </c>
      <c r="C9331" s="339" t="s">
        <v>63</v>
      </c>
      <c r="D9331" s="341">
        <v>150.47</v>
      </c>
      <c r="E9331">
        <v>156.68</v>
      </c>
    </row>
    <row r="9332" spans="1:5">
      <c r="A9332" s="339">
        <v>95677</v>
      </c>
      <c r="B9332" s="340" t="s">
        <v>13811</v>
      </c>
      <c r="C9332" s="339" t="s">
        <v>63</v>
      </c>
      <c r="D9332" s="341">
        <v>0</v>
      </c>
      <c r="E9332">
        <v>0</v>
      </c>
    </row>
    <row r="9333" spans="1:5">
      <c r="A9333" s="339">
        <v>105135</v>
      </c>
      <c r="B9333" s="340" t="s">
        <v>13812</v>
      </c>
      <c r="C9333" s="339" t="s">
        <v>63</v>
      </c>
      <c r="D9333" s="341">
        <v>992.24</v>
      </c>
      <c r="E9333">
        <v>1009.96</v>
      </c>
    </row>
    <row r="9334" spans="1:5">
      <c r="A9334" s="339">
        <v>104998</v>
      </c>
      <c r="B9334" s="340" t="s">
        <v>13813</v>
      </c>
      <c r="C9334" s="339" t="s">
        <v>63</v>
      </c>
      <c r="D9334" s="341">
        <v>606.91999999999996</v>
      </c>
      <c r="E9334">
        <v>622.20000000000005</v>
      </c>
    </row>
    <row r="9335" spans="1:5">
      <c r="A9335" s="339">
        <v>104997</v>
      </c>
      <c r="B9335" s="340" t="s">
        <v>13814</v>
      </c>
      <c r="C9335" s="339" t="s">
        <v>63</v>
      </c>
      <c r="D9335" s="341">
        <v>453.24</v>
      </c>
      <c r="E9335">
        <v>468.52</v>
      </c>
    </row>
    <row r="9336" spans="1:5">
      <c r="A9336" s="339">
        <v>95673</v>
      </c>
      <c r="B9336" s="340" t="s">
        <v>13815</v>
      </c>
      <c r="C9336" s="339" t="s">
        <v>63</v>
      </c>
      <c r="D9336" s="341">
        <v>131.72999999999999</v>
      </c>
      <c r="E9336">
        <v>141.91999999999999</v>
      </c>
    </row>
    <row r="9337" spans="1:5">
      <c r="A9337" s="339">
        <v>95674</v>
      </c>
      <c r="B9337" s="340" t="s">
        <v>13816</v>
      </c>
      <c r="C9337" s="339" t="s">
        <v>63</v>
      </c>
      <c r="D9337" s="341">
        <v>139.81</v>
      </c>
      <c r="E9337">
        <v>150</v>
      </c>
    </row>
    <row r="9338" spans="1:5">
      <c r="A9338" s="339">
        <v>104992</v>
      </c>
      <c r="B9338" s="340" t="s">
        <v>13817</v>
      </c>
      <c r="C9338" s="339" t="s">
        <v>63</v>
      </c>
      <c r="D9338" s="341">
        <v>1385.69</v>
      </c>
      <c r="E9338">
        <v>1405.84</v>
      </c>
    </row>
    <row r="9339" spans="1:5">
      <c r="A9339" s="339">
        <v>95675</v>
      </c>
      <c r="B9339" s="340" t="s">
        <v>13818</v>
      </c>
      <c r="C9339" s="339" t="s">
        <v>63</v>
      </c>
      <c r="D9339" s="341">
        <v>172.5</v>
      </c>
      <c r="E9339">
        <v>185.1</v>
      </c>
    </row>
    <row r="9340" spans="1:5">
      <c r="A9340" s="339">
        <v>95648</v>
      </c>
      <c r="B9340" s="340" t="s">
        <v>13819</v>
      </c>
      <c r="C9340" s="339" t="s">
        <v>63</v>
      </c>
      <c r="D9340" s="341">
        <v>608.61</v>
      </c>
      <c r="E9340">
        <v>632.21</v>
      </c>
    </row>
    <row r="9341" spans="1:5">
      <c r="A9341" s="339">
        <v>95649</v>
      </c>
      <c r="B9341" s="340" t="s">
        <v>13820</v>
      </c>
      <c r="C9341" s="339" t="s">
        <v>63</v>
      </c>
      <c r="D9341" s="341">
        <v>1052.18</v>
      </c>
      <c r="E9341">
        <v>1090.23</v>
      </c>
    </row>
    <row r="9342" spans="1:5">
      <c r="A9342" s="339">
        <v>95650</v>
      </c>
      <c r="B9342" s="340" t="s">
        <v>13821</v>
      </c>
      <c r="C9342" s="339" t="s">
        <v>63</v>
      </c>
      <c r="D9342" s="341">
        <v>1537.35</v>
      </c>
      <c r="E9342">
        <v>1593.26</v>
      </c>
    </row>
    <row r="9343" spans="1:5">
      <c r="A9343" s="339">
        <v>95651</v>
      </c>
      <c r="B9343" s="340" t="s">
        <v>13822</v>
      </c>
      <c r="C9343" s="339" t="s">
        <v>63</v>
      </c>
      <c r="D9343" s="341">
        <v>1997.8</v>
      </c>
      <c r="E9343">
        <v>2069.1999999999998</v>
      </c>
    </row>
    <row r="9344" spans="1:5">
      <c r="A9344" s="339">
        <v>95652</v>
      </c>
      <c r="B9344" s="340" t="s">
        <v>13823</v>
      </c>
      <c r="C9344" s="339" t="s">
        <v>63</v>
      </c>
      <c r="D9344" s="341">
        <v>753.2</v>
      </c>
      <c r="E9344">
        <v>777.13</v>
      </c>
    </row>
    <row r="9345" spans="1:5">
      <c r="A9345" s="339">
        <v>95653</v>
      </c>
      <c r="B9345" s="340" t="s">
        <v>13824</v>
      </c>
      <c r="C9345" s="339" t="s">
        <v>63</v>
      </c>
      <c r="D9345" s="341">
        <v>1339.48</v>
      </c>
      <c r="E9345">
        <v>1378.02</v>
      </c>
    </row>
    <row r="9346" spans="1:5">
      <c r="A9346" s="339">
        <v>95654</v>
      </c>
      <c r="B9346" s="340" t="s">
        <v>13825</v>
      </c>
      <c r="C9346" s="339" t="s">
        <v>63</v>
      </c>
      <c r="D9346" s="341">
        <v>1973.07</v>
      </c>
      <c r="E9346">
        <v>2030.02</v>
      </c>
    </row>
    <row r="9347" spans="1:5">
      <c r="A9347" s="339">
        <v>95655</v>
      </c>
      <c r="B9347" s="340" t="s">
        <v>13826</v>
      </c>
      <c r="C9347" s="339" t="s">
        <v>63</v>
      </c>
      <c r="D9347" s="341">
        <v>2574.9699999999998</v>
      </c>
      <c r="E9347">
        <v>2647.47</v>
      </c>
    </row>
    <row r="9348" spans="1:5">
      <c r="A9348" s="339">
        <v>95657</v>
      </c>
      <c r="B9348" s="340" t="s">
        <v>13827</v>
      </c>
      <c r="C9348" s="339" t="s">
        <v>63</v>
      </c>
      <c r="D9348" s="341">
        <v>331.16</v>
      </c>
      <c r="E9348">
        <v>379.86</v>
      </c>
    </row>
    <row r="9349" spans="1:5">
      <c r="A9349" s="339">
        <v>95658</v>
      </c>
      <c r="B9349" s="340" t="s">
        <v>13828</v>
      </c>
      <c r="C9349" s="339" t="s">
        <v>63</v>
      </c>
      <c r="D9349" s="341">
        <v>603.58000000000004</v>
      </c>
      <c r="E9349">
        <v>687.73</v>
      </c>
    </row>
    <row r="9350" spans="1:5">
      <c r="A9350" s="339">
        <v>95659</v>
      </c>
      <c r="B9350" s="340" t="s">
        <v>13829</v>
      </c>
      <c r="C9350" s="339" t="s">
        <v>63</v>
      </c>
      <c r="D9350" s="341">
        <v>898.5</v>
      </c>
      <c r="E9350">
        <v>1022.57</v>
      </c>
    </row>
    <row r="9351" spans="1:5">
      <c r="A9351" s="339">
        <v>95660</v>
      </c>
      <c r="B9351" s="340" t="s">
        <v>13830</v>
      </c>
      <c r="C9351" s="339" t="s">
        <v>63</v>
      </c>
      <c r="D9351" s="341">
        <v>1178.02</v>
      </c>
      <c r="E9351">
        <v>1338.89</v>
      </c>
    </row>
    <row r="9352" spans="1:5">
      <c r="A9352" s="339">
        <v>95661</v>
      </c>
      <c r="B9352" s="340" t="s">
        <v>13831</v>
      </c>
      <c r="C9352" s="339" t="s">
        <v>63</v>
      </c>
      <c r="D9352" s="341">
        <v>412.16</v>
      </c>
      <c r="E9352">
        <v>463.64</v>
      </c>
    </row>
    <row r="9353" spans="1:5">
      <c r="A9353" s="339">
        <v>95662</v>
      </c>
      <c r="B9353" s="340" t="s">
        <v>13832</v>
      </c>
      <c r="C9353" s="339" t="s">
        <v>63</v>
      </c>
      <c r="D9353" s="341">
        <v>764.05</v>
      </c>
      <c r="E9353">
        <v>853.57</v>
      </c>
    </row>
    <row r="9354" spans="1:5">
      <c r="A9354" s="339">
        <v>95663</v>
      </c>
      <c r="B9354" s="340" t="s">
        <v>13833</v>
      </c>
      <c r="C9354" s="339" t="s">
        <v>63</v>
      </c>
      <c r="D9354" s="341">
        <v>1143.08</v>
      </c>
      <c r="E9354">
        <v>1275.6199999999999</v>
      </c>
    </row>
    <row r="9355" spans="1:5">
      <c r="A9355" s="339">
        <v>95664</v>
      </c>
      <c r="B9355" s="340" t="s">
        <v>13834</v>
      </c>
      <c r="C9355" s="339" t="s">
        <v>63</v>
      </c>
      <c r="D9355" s="341">
        <v>1501.02</v>
      </c>
      <c r="E9355">
        <v>1672.84</v>
      </c>
    </row>
    <row r="9356" spans="1:5">
      <c r="A9356" s="339">
        <v>95665</v>
      </c>
      <c r="B9356" s="340" t="s">
        <v>13835</v>
      </c>
      <c r="C9356" s="339" t="s">
        <v>63</v>
      </c>
      <c r="D9356" s="341">
        <v>367.6</v>
      </c>
      <c r="E9356">
        <v>420.23</v>
      </c>
    </row>
    <row r="9357" spans="1:5">
      <c r="A9357" s="339">
        <v>95666</v>
      </c>
      <c r="B9357" s="340" t="s">
        <v>13836</v>
      </c>
      <c r="C9357" s="339" t="s">
        <v>63</v>
      </c>
      <c r="D9357" s="341">
        <v>650.39</v>
      </c>
      <c r="E9357">
        <v>740.87</v>
      </c>
    </row>
    <row r="9358" spans="1:5">
      <c r="A9358" s="339">
        <v>95667</v>
      </c>
      <c r="B9358" s="340" t="s">
        <v>13837</v>
      </c>
      <c r="C9358" s="339" t="s">
        <v>63</v>
      </c>
      <c r="D9358" s="341">
        <v>963.07</v>
      </c>
      <c r="E9358">
        <v>1096.5999999999999</v>
      </c>
    </row>
    <row r="9359" spans="1:5">
      <c r="A9359" s="339">
        <v>95668</v>
      </c>
      <c r="B9359" s="340" t="s">
        <v>13838</v>
      </c>
      <c r="C9359" s="339" t="s">
        <v>63</v>
      </c>
      <c r="D9359" s="341">
        <v>1258.22</v>
      </c>
      <c r="E9359">
        <v>1431.19</v>
      </c>
    </row>
    <row r="9360" spans="1:5">
      <c r="A9360" s="339">
        <v>95669</v>
      </c>
      <c r="B9360" s="340" t="s">
        <v>13839</v>
      </c>
      <c r="C9360" s="339" t="s">
        <v>63</v>
      </c>
      <c r="D9360" s="341">
        <v>444.01</v>
      </c>
      <c r="E9360">
        <v>499.9</v>
      </c>
    </row>
    <row r="9361" spans="1:5">
      <c r="A9361" s="339">
        <v>95670</v>
      </c>
      <c r="B9361" s="340" t="s">
        <v>13840</v>
      </c>
      <c r="C9361" s="339" t="s">
        <v>63</v>
      </c>
      <c r="D9361" s="341">
        <v>801.91</v>
      </c>
      <c r="E9361">
        <v>898.71</v>
      </c>
    </row>
    <row r="9362" spans="1:5">
      <c r="A9362" s="339">
        <v>95671</v>
      </c>
      <c r="B9362" s="340" t="s">
        <v>13841</v>
      </c>
      <c r="C9362" s="339" t="s">
        <v>63</v>
      </c>
      <c r="D9362" s="341">
        <v>1193.5999999999999</v>
      </c>
      <c r="E9362">
        <v>1337.09</v>
      </c>
    </row>
    <row r="9363" spans="1:5">
      <c r="A9363" s="339">
        <v>95672</v>
      </c>
      <c r="B9363" s="340" t="s">
        <v>13842</v>
      </c>
      <c r="C9363" s="339" t="s">
        <v>63</v>
      </c>
      <c r="D9363" s="341">
        <v>1563.02</v>
      </c>
      <c r="E9363">
        <v>1748.88</v>
      </c>
    </row>
    <row r="9364" spans="1:5">
      <c r="A9364" s="339">
        <v>97741</v>
      </c>
      <c r="B9364" s="340" t="s">
        <v>13843</v>
      </c>
      <c r="C9364" s="339" t="s">
        <v>63</v>
      </c>
      <c r="D9364" s="341">
        <v>169.51</v>
      </c>
      <c r="E9364">
        <v>204.78</v>
      </c>
    </row>
    <row r="9365" spans="1:5">
      <c r="A9365" s="339">
        <v>95641</v>
      </c>
      <c r="B9365" s="340" t="s">
        <v>13844</v>
      </c>
      <c r="C9365" s="339" t="s">
        <v>63</v>
      </c>
      <c r="D9365" s="341">
        <v>303.04000000000002</v>
      </c>
      <c r="E9365">
        <v>362.24</v>
      </c>
    </row>
    <row r="9366" spans="1:5">
      <c r="A9366" s="339">
        <v>95642</v>
      </c>
      <c r="B9366" s="340" t="s">
        <v>13845</v>
      </c>
      <c r="C9366" s="339" t="s">
        <v>63</v>
      </c>
      <c r="D9366" s="341">
        <v>448.41</v>
      </c>
      <c r="E9366">
        <v>535.54</v>
      </c>
    </row>
    <row r="9367" spans="1:5">
      <c r="A9367" s="339">
        <v>95643</v>
      </c>
      <c r="B9367" s="340" t="s">
        <v>13846</v>
      </c>
      <c r="C9367" s="339" t="s">
        <v>63</v>
      </c>
      <c r="D9367" s="341">
        <v>586.73</v>
      </c>
      <c r="E9367">
        <v>699.21</v>
      </c>
    </row>
    <row r="9368" spans="1:5">
      <c r="A9368" s="339">
        <v>95644</v>
      </c>
      <c r="B9368" s="340" t="s">
        <v>13847</v>
      </c>
      <c r="C9368" s="339" t="s">
        <v>63</v>
      </c>
      <c r="D9368" s="341">
        <v>222.07</v>
      </c>
      <c r="E9368">
        <v>261.16000000000003</v>
      </c>
    </row>
    <row r="9369" spans="1:5">
      <c r="A9369" s="339">
        <v>95645</v>
      </c>
      <c r="B9369" s="340" t="s">
        <v>13848</v>
      </c>
      <c r="C9369" s="339" t="s">
        <v>63</v>
      </c>
      <c r="D9369" s="341">
        <v>407.19</v>
      </c>
      <c r="E9369">
        <v>473.73</v>
      </c>
    </row>
    <row r="9370" spans="1:5">
      <c r="A9370" s="339">
        <v>95646</v>
      </c>
      <c r="B9370" s="340" t="s">
        <v>13849</v>
      </c>
      <c r="C9370" s="339" t="s">
        <v>63</v>
      </c>
      <c r="D9370" s="341">
        <v>607.16999999999996</v>
      </c>
      <c r="E9370">
        <v>705.89</v>
      </c>
    </row>
    <row r="9371" spans="1:5">
      <c r="A9371" s="339">
        <v>95647</v>
      </c>
      <c r="B9371" s="340" t="s">
        <v>13850</v>
      </c>
      <c r="C9371" s="339" t="s">
        <v>63</v>
      </c>
      <c r="D9371" s="341">
        <v>796.42</v>
      </c>
      <c r="E9371">
        <v>923.87</v>
      </c>
    </row>
    <row r="9372" spans="1:5">
      <c r="A9372" s="339">
        <v>95636</v>
      </c>
      <c r="B9372" s="340" t="s">
        <v>13851</v>
      </c>
      <c r="C9372" s="339" t="s">
        <v>63</v>
      </c>
      <c r="D9372" s="341">
        <v>397.76</v>
      </c>
      <c r="E9372">
        <v>472.2</v>
      </c>
    </row>
    <row r="9373" spans="1:5">
      <c r="A9373" s="339">
        <v>95637</v>
      </c>
      <c r="B9373" s="340" t="s">
        <v>13852</v>
      </c>
      <c r="C9373" s="339" t="s">
        <v>63</v>
      </c>
      <c r="D9373" s="341">
        <v>528.70000000000005</v>
      </c>
      <c r="E9373">
        <v>615.78</v>
      </c>
    </row>
    <row r="9374" spans="1:5">
      <c r="A9374" s="339">
        <v>95638</v>
      </c>
      <c r="B9374" s="340" t="s">
        <v>13853</v>
      </c>
      <c r="C9374" s="339" t="s">
        <v>63</v>
      </c>
      <c r="D9374" s="341">
        <v>653.76</v>
      </c>
      <c r="E9374">
        <v>755.83</v>
      </c>
    </row>
    <row r="9375" spans="1:5">
      <c r="A9375" s="339">
        <v>95639</v>
      </c>
      <c r="B9375" s="340" t="s">
        <v>13854</v>
      </c>
      <c r="C9375" s="339" t="s">
        <v>63</v>
      </c>
      <c r="D9375" s="341">
        <v>899.47</v>
      </c>
      <c r="E9375">
        <v>1018.08</v>
      </c>
    </row>
    <row r="9376" spans="1:5">
      <c r="A9376" s="339">
        <v>95634</v>
      </c>
      <c r="B9376" s="340" t="s">
        <v>13855</v>
      </c>
      <c r="C9376" s="339" t="s">
        <v>63</v>
      </c>
      <c r="D9376" s="341">
        <v>202.01</v>
      </c>
      <c r="E9376">
        <v>255.12</v>
      </c>
    </row>
    <row r="9377" spans="1:5">
      <c r="A9377" s="339">
        <v>95635</v>
      </c>
      <c r="B9377" s="340" t="s">
        <v>555</v>
      </c>
      <c r="C9377" s="339" t="s">
        <v>63</v>
      </c>
      <c r="D9377" s="341">
        <v>212.59</v>
      </c>
      <c r="E9377">
        <v>270.56</v>
      </c>
    </row>
    <row r="9378" spans="1:5">
      <c r="A9378" s="339">
        <v>98751</v>
      </c>
      <c r="B9378" s="340" t="s">
        <v>13856</v>
      </c>
      <c r="C9378" s="339" t="s">
        <v>202</v>
      </c>
      <c r="D9378" s="341">
        <v>108.57</v>
      </c>
      <c r="E9378">
        <v>196.75</v>
      </c>
    </row>
    <row r="9379" spans="1:5">
      <c r="A9379" s="339">
        <v>98746</v>
      </c>
      <c r="B9379" s="340" t="s">
        <v>13857</v>
      </c>
      <c r="C9379" s="339" t="s">
        <v>202</v>
      </c>
      <c r="D9379" s="341">
        <v>59.85</v>
      </c>
      <c r="E9379">
        <v>96.03</v>
      </c>
    </row>
    <row r="9380" spans="1:5">
      <c r="A9380" s="339">
        <v>98753</v>
      </c>
      <c r="B9380" s="340" t="s">
        <v>13858</v>
      </c>
      <c r="C9380" s="339" t="s">
        <v>202</v>
      </c>
      <c r="D9380" s="341">
        <v>184.53</v>
      </c>
      <c r="E9380">
        <v>356.84</v>
      </c>
    </row>
    <row r="9381" spans="1:5">
      <c r="A9381" s="339">
        <v>98750</v>
      </c>
      <c r="B9381" s="340" t="s">
        <v>13859</v>
      </c>
      <c r="C9381" s="339" t="s">
        <v>202</v>
      </c>
      <c r="D9381" s="341">
        <v>80.06</v>
      </c>
      <c r="E9381">
        <v>137.49</v>
      </c>
    </row>
    <row r="9382" spans="1:5">
      <c r="A9382" s="339">
        <v>98749</v>
      </c>
      <c r="B9382" s="340" t="s">
        <v>13860</v>
      </c>
      <c r="C9382" s="339" t="s">
        <v>202</v>
      </c>
      <c r="D9382" s="341">
        <v>69.09</v>
      </c>
      <c r="E9382">
        <v>114.79</v>
      </c>
    </row>
    <row r="9383" spans="1:5">
      <c r="A9383" s="339">
        <v>98752</v>
      </c>
      <c r="B9383" s="340" t="s">
        <v>13861</v>
      </c>
      <c r="C9383" s="339" t="s">
        <v>202</v>
      </c>
      <c r="D9383" s="341">
        <v>142.55000000000001</v>
      </c>
      <c r="E9383">
        <v>268.10000000000002</v>
      </c>
    </row>
    <row r="9384" spans="1:5">
      <c r="A9384" s="339">
        <v>98529</v>
      </c>
      <c r="B9384" s="340" t="s">
        <v>13862</v>
      </c>
      <c r="C9384" s="339" t="s">
        <v>63</v>
      </c>
      <c r="D9384" s="341">
        <v>71.209999999999994</v>
      </c>
      <c r="E9384">
        <v>104.95</v>
      </c>
    </row>
    <row r="9385" spans="1:5">
      <c r="A9385" s="339">
        <v>98530</v>
      </c>
      <c r="B9385" s="340" t="s">
        <v>13863</v>
      </c>
      <c r="C9385" s="339" t="s">
        <v>63</v>
      </c>
      <c r="D9385" s="341">
        <v>139.77000000000001</v>
      </c>
      <c r="E9385">
        <v>206.02</v>
      </c>
    </row>
    <row r="9386" spans="1:5">
      <c r="A9386" s="339">
        <v>98531</v>
      </c>
      <c r="B9386" s="340" t="s">
        <v>13864</v>
      </c>
      <c r="C9386" s="339" t="s">
        <v>63</v>
      </c>
      <c r="D9386" s="341">
        <v>370.24</v>
      </c>
      <c r="E9386">
        <v>477.67</v>
      </c>
    </row>
    <row r="9387" spans="1:5">
      <c r="A9387" s="339">
        <v>98524</v>
      </c>
      <c r="B9387" s="340" t="s">
        <v>13865</v>
      </c>
      <c r="C9387" s="339" t="s">
        <v>5029</v>
      </c>
      <c r="D9387" s="341">
        <v>4.54</v>
      </c>
      <c r="E9387">
        <v>6.64</v>
      </c>
    </row>
    <row r="9388" spans="1:5">
      <c r="A9388" s="339">
        <v>98525</v>
      </c>
      <c r="B9388" s="340" t="s">
        <v>13866</v>
      </c>
      <c r="C9388" s="339" t="s">
        <v>5029</v>
      </c>
      <c r="D9388" s="341">
        <v>0.69</v>
      </c>
      <c r="E9388">
        <v>0.77</v>
      </c>
    </row>
    <row r="9389" spans="1:5">
      <c r="A9389" s="339">
        <v>98533</v>
      </c>
      <c r="B9389" s="340" t="s">
        <v>13867</v>
      </c>
      <c r="C9389" s="339" t="s">
        <v>63</v>
      </c>
      <c r="D9389" s="341">
        <v>115.8</v>
      </c>
      <c r="E9389">
        <v>149.80000000000001</v>
      </c>
    </row>
    <row r="9390" spans="1:5">
      <c r="A9390" s="339">
        <v>98534</v>
      </c>
      <c r="B9390" s="340" t="s">
        <v>13868</v>
      </c>
      <c r="C9390" s="339" t="s">
        <v>63</v>
      </c>
      <c r="D9390" s="341">
        <v>320.64</v>
      </c>
      <c r="E9390">
        <v>413.51</v>
      </c>
    </row>
    <row r="9391" spans="1:5">
      <c r="A9391" s="339">
        <v>98535</v>
      </c>
      <c r="B9391" s="340" t="s">
        <v>13869</v>
      </c>
      <c r="C9391" s="339" t="s">
        <v>63</v>
      </c>
      <c r="D9391" s="341">
        <v>668.76</v>
      </c>
      <c r="E9391">
        <v>875.07</v>
      </c>
    </row>
    <row r="9392" spans="1:5">
      <c r="A9392" s="339">
        <v>98532</v>
      </c>
      <c r="B9392" s="340" t="s">
        <v>13870</v>
      </c>
      <c r="C9392" s="339" t="s">
        <v>63</v>
      </c>
      <c r="D9392" s="341">
        <v>31.01</v>
      </c>
      <c r="E9392">
        <v>38.83</v>
      </c>
    </row>
    <row r="9393" spans="1:5">
      <c r="A9393" s="339">
        <v>98526</v>
      </c>
      <c r="B9393" s="340" t="s">
        <v>13871</v>
      </c>
      <c r="C9393" s="339" t="s">
        <v>63</v>
      </c>
      <c r="D9393" s="341">
        <v>123.93</v>
      </c>
      <c r="E9393">
        <v>167.4</v>
      </c>
    </row>
    <row r="9394" spans="1:5">
      <c r="A9394" s="339">
        <v>98527</v>
      </c>
      <c r="B9394" s="340" t="s">
        <v>13872</v>
      </c>
      <c r="C9394" s="339" t="s">
        <v>63</v>
      </c>
      <c r="D9394" s="341">
        <v>205.69</v>
      </c>
      <c r="E9394">
        <v>277.81</v>
      </c>
    </row>
    <row r="9395" spans="1:5">
      <c r="A9395" s="339">
        <v>98528</v>
      </c>
      <c r="B9395" s="340" t="s">
        <v>13873</v>
      </c>
      <c r="C9395" s="339" t="s">
        <v>63</v>
      </c>
      <c r="D9395" s="341">
        <v>271.08999999999997</v>
      </c>
      <c r="E9395">
        <v>366.15</v>
      </c>
    </row>
    <row r="9396" spans="1:5">
      <c r="A9396" s="339">
        <v>94232</v>
      </c>
      <c r="B9396" s="340" t="s">
        <v>13874</v>
      </c>
      <c r="C9396" s="339" t="s">
        <v>63</v>
      </c>
      <c r="D9396" s="341">
        <v>2.9</v>
      </c>
      <c r="E9396">
        <v>3.74</v>
      </c>
    </row>
    <row r="9397" spans="1:5">
      <c r="A9397" s="339">
        <v>100434</v>
      </c>
      <c r="B9397" s="340" t="s">
        <v>13875</v>
      </c>
      <c r="C9397" s="339" t="s">
        <v>202</v>
      </c>
      <c r="D9397" s="341">
        <v>128.41</v>
      </c>
      <c r="E9397">
        <v>194.73</v>
      </c>
    </row>
    <row r="9398" spans="1:5">
      <c r="A9398" s="339">
        <v>94229</v>
      </c>
      <c r="B9398" s="340" t="s">
        <v>13876</v>
      </c>
      <c r="C9398" s="339" t="s">
        <v>202</v>
      </c>
      <c r="D9398" s="341">
        <v>149.94</v>
      </c>
      <c r="E9398">
        <v>175.16</v>
      </c>
    </row>
    <row r="9399" spans="1:5">
      <c r="A9399" s="339">
        <v>94227</v>
      </c>
      <c r="B9399" s="340" t="s">
        <v>13877</v>
      </c>
      <c r="C9399" s="339" t="s">
        <v>202</v>
      </c>
      <c r="D9399" s="341">
        <v>57.52</v>
      </c>
      <c r="E9399">
        <v>66.28</v>
      </c>
    </row>
    <row r="9400" spans="1:5">
      <c r="A9400" s="339">
        <v>94228</v>
      </c>
      <c r="B9400" s="340" t="s">
        <v>13878</v>
      </c>
      <c r="C9400" s="339" t="s">
        <v>202</v>
      </c>
      <c r="D9400" s="341">
        <v>77.72</v>
      </c>
      <c r="E9400">
        <v>91.02</v>
      </c>
    </row>
    <row r="9401" spans="1:5">
      <c r="A9401" s="339">
        <v>94219</v>
      </c>
      <c r="B9401" s="340" t="s">
        <v>13879</v>
      </c>
      <c r="C9401" s="339" t="s">
        <v>202</v>
      </c>
      <c r="D9401" s="341">
        <v>41.06</v>
      </c>
      <c r="E9401">
        <v>54.98</v>
      </c>
    </row>
    <row r="9402" spans="1:5">
      <c r="A9402" s="339">
        <v>94220</v>
      </c>
      <c r="B9402" s="340" t="s">
        <v>13880</v>
      </c>
      <c r="C9402" s="339" t="s">
        <v>202</v>
      </c>
      <c r="D9402" s="341">
        <v>63.14</v>
      </c>
      <c r="E9402">
        <v>62.42</v>
      </c>
    </row>
    <row r="9403" spans="1:5">
      <c r="A9403" s="339">
        <v>100326</v>
      </c>
      <c r="B9403" s="340" t="s">
        <v>13881</v>
      </c>
      <c r="C9403" s="339" t="s">
        <v>202</v>
      </c>
      <c r="D9403" s="341">
        <v>0</v>
      </c>
      <c r="E9403">
        <v>0</v>
      </c>
    </row>
    <row r="9404" spans="1:5">
      <c r="A9404" s="339">
        <v>94221</v>
      </c>
      <c r="B9404" s="340" t="s">
        <v>13882</v>
      </c>
      <c r="C9404" s="339" t="s">
        <v>202</v>
      </c>
      <c r="D9404" s="341">
        <v>34.28</v>
      </c>
      <c r="E9404">
        <v>45.63</v>
      </c>
    </row>
    <row r="9405" spans="1:5">
      <c r="A9405" s="339">
        <v>94222</v>
      </c>
      <c r="B9405" s="340" t="s">
        <v>13883</v>
      </c>
      <c r="C9405" s="339" t="s">
        <v>202</v>
      </c>
      <c r="D9405" s="341">
        <v>56.36</v>
      </c>
      <c r="E9405">
        <v>53.07</v>
      </c>
    </row>
    <row r="9406" spans="1:5">
      <c r="A9406" s="339">
        <v>94451</v>
      </c>
      <c r="B9406" s="340" t="s">
        <v>13884</v>
      </c>
      <c r="C9406" s="339" t="s">
        <v>202</v>
      </c>
      <c r="D9406" s="341">
        <v>84.1</v>
      </c>
      <c r="E9406">
        <v>83.46</v>
      </c>
    </row>
    <row r="9407" spans="1:5">
      <c r="A9407" s="339">
        <v>94223</v>
      </c>
      <c r="B9407" s="340" t="s">
        <v>13885</v>
      </c>
      <c r="C9407" s="339" t="s">
        <v>202</v>
      </c>
      <c r="D9407" s="341">
        <v>76.64</v>
      </c>
      <c r="E9407">
        <v>75.02</v>
      </c>
    </row>
    <row r="9408" spans="1:5">
      <c r="A9408" s="339">
        <v>100325</v>
      </c>
      <c r="B9408" s="340" t="s">
        <v>13886</v>
      </c>
      <c r="C9408" s="339" t="s">
        <v>202</v>
      </c>
      <c r="D9408" s="341">
        <v>81.86</v>
      </c>
      <c r="E9408">
        <v>80.680000000000007</v>
      </c>
    </row>
    <row r="9409" spans="1:5">
      <c r="A9409" s="339">
        <v>94224</v>
      </c>
      <c r="B9409" s="340" t="s">
        <v>13887</v>
      </c>
      <c r="C9409" s="339" t="s">
        <v>202</v>
      </c>
      <c r="D9409" s="341">
        <v>27.24</v>
      </c>
      <c r="E9409">
        <v>33.979999999999997</v>
      </c>
    </row>
    <row r="9410" spans="1:5">
      <c r="A9410" s="339">
        <v>102653</v>
      </c>
      <c r="B9410" s="340" t="s">
        <v>13888</v>
      </c>
      <c r="C9410" s="339" t="s">
        <v>5029</v>
      </c>
      <c r="D9410" s="341">
        <v>0</v>
      </c>
      <c r="E9410">
        <v>0</v>
      </c>
    </row>
    <row r="9411" spans="1:5">
      <c r="A9411" s="339">
        <v>100330</v>
      </c>
      <c r="B9411" s="340" t="s">
        <v>13889</v>
      </c>
      <c r="C9411" s="339" t="s">
        <v>5029</v>
      </c>
      <c r="D9411" s="341">
        <v>23.5</v>
      </c>
      <c r="E9411">
        <v>34.56</v>
      </c>
    </row>
    <row r="9412" spans="1:5">
      <c r="A9412" s="339">
        <v>100331</v>
      </c>
      <c r="B9412" s="340" t="s">
        <v>13890</v>
      </c>
      <c r="C9412" s="339" t="s">
        <v>5029</v>
      </c>
      <c r="D9412" s="341">
        <v>29.36</v>
      </c>
      <c r="E9412">
        <v>42.65</v>
      </c>
    </row>
    <row r="9413" spans="1:5">
      <c r="A9413" s="339">
        <v>100328</v>
      </c>
      <c r="B9413" s="340" t="s">
        <v>13891</v>
      </c>
      <c r="C9413" s="339" t="s">
        <v>5029</v>
      </c>
      <c r="D9413" s="341">
        <v>17.3</v>
      </c>
      <c r="E9413">
        <v>25.45</v>
      </c>
    </row>
    <row r="9414" spans="1:5">
      <c r="A9414" s="339">
        <v>100329</v>
      </c>
      <c r="B9414" s="340" t="s">
        <v>13892</v>
      </c>
      <c r="C9414" s="339" t="s">
        <v>5029</v>
      </c>
      <c r="D9414" s="341">
        <v>20.74</v>
      </c>
      <c r="E9414">
        <v>30.19</v>
      </c>
    </row>
    <row r="9415" spans="1:5">
      <c r="A9415" s="339">
        <v>94231</v>
      </c>
      <c r="B9415" s="340" t="s">
        <v>13893</v>
      </c>
      <c r="C9415" s="339" t="s">
        <v>202</v>
      </c>
      <c r="D9415" s="341">
        <v>47.6</v>
      </c>
      <c r="E9415">
        <v>53.51</v>
      </c>
    </row>
    <row r="9416" spans="1:5">
      <c r="A9416" s="339">
        <v>100435</v>
      </c>
      <c r="B9416" s="340" t="s">
        <v>13894</v>
      </c>
      <c r="C9416" s="339" t="s">
        <v>202</v>
      </c>
      <c r="D9416" s="341">
        <v>50.56</v>
      </c>
      <c r="E9416">
        <v>59.05</v>
      </c>
    </row>
    <row r="9417" spans="1:5">
      <c r="A9417" s="339">
        <v>100327</v>
      </c>
      <c r="B9417" s="340" t="s">
        <v>13895</v>
      </c>
      <c r="C9417" s="339" t="s">
        <v>202</v>
      </c>
      <c r="D9417" s="341">
        <v>53.27</v>
      </c>
      <c r="E9417">
        <v>61.42</v>
      </c>
    </row>
    <row r="9418" spans="1:5">
      <c r="A9418" s="339">
        <v>94226</v>
      </c>
      <c r="B9418" s="340" t="s">
        <v>13896</v>
      </c>
      <c r="C9418" s="339" t="s">
        <v>5029</v>
      </c>
      <c r="D9418" s="341">
        <v>20.81</v>
      </c>
      <c r="E9418">
        <v>24.17</v>
      </c>
    </row>
    <row r="9419" spans="1:5">
      <c r="A9419" s="339">
        <v>94201</v>
      </c>
      <c r="B9419" s="340" t="s">
        <v>13897</v>
      </c>
      <c r="C9419" s="339" t="s">
        <v>5029</v>
      </c>
      <c r="D9419" s="341">
        <v>74.89</v>
      </c>
      <c r="E9419">
        <v>113.46</v>
      </c>
    </row>
    <row r="9420" spans="1:5">
      <c r="A9420" s="339">
        <v>94204</v>
      </c>
      <c r="B9420" s="340" t="s">
        <v>13898</v>
      </c>
      <c r="C9420" s="339" t="s">
        <v>5029</v>
      </c>
      <c r="D9420" s="341">
        <v>80.72</v>
      </c>
      <c r="E9420">
        <v>121.52</v>
      </c>
    </row>
    <row r="9421" spans="1:5">
      <c r="A9421" s="339">
        <v>94447</v>
      </c>
      <c r="B9421" s="340" t="s">
        <v>13899</v>
      </c>
      <c r="C9421" s="339" t="s">
        <v>5029</v>
      </c>
      <c r="D9421" s="341">
        <v>74.89</v>
      </c>
      <c r="E9421">
        <v>113.46</v>
      </c>
    </row>
    <row r="9422" spans="1:5">
      <c r="A9422" s="339">
        <v>94448</v>
      </c>
      <c r="B9422" s="340" t="s">
        <v>13900</v>
      </c>
      <c r="C9422" s="339" t="s">
        <v>5029</v>
      </c>
      <c r="D9422" s="341">
        <v>80.72</v>
      </c>
      <c r="E9422">
        <v>121.52</v>
      </c>
    </row>
    <row r="9423" spans="1:5">
      <c r="A9423" s="339">
        <v>94445</v>
      </c>
      <c r="B9423" s="340" t="s">
        <v>13901</v>
      </c>
      <c r="C9423" s="339" t="s">
        <v>5029</v>
      </c>
      <c r="D9423" s="341">
        <v>74.89</v>
      </c>
      <c r="E9423">
        <v>113.46</v>
      </c>
    </row>
    <row r="9424" spans="1:5">
      <c r="A9424" s="339">
        <v>94446</v>
      </c>
      <c r="B9424" s="340" t="s">
        <v>13902</v>
      </c>
      <c r="C9424" s="339" t="s">
        <v>5029</v>
      </c>
      <c r="D9424" s="341">
        <v>80.72</v>
      </c>
      <c r="E9424">
        <v>121.52</v>
      </c>
    </row>
    <row r="9425" spans="1:5">
      <c r="A9425" s="339">
        <v>94440</v>
      </c>
      <c r="B9425" s="340" t="s">
        <v>13903</v>
      </c>
      <c r="C9425" s="339" t="s">
        <v>5029</v>
      </c>
      <c r="D9425" s="341">
        <v>53.2</v>
      </c>
      <c r="E9425">
        <v>80.760000000000005</v>
      </c>
    </row>
    <row r="9426" spans="1:5">
      <c r="A9426" s="339">
        <v>94441</v>
      </c>
      <c r="B9426" s="340" t="s">
        <v>13904</v>
      </c>
      <c r="C9426" s="339" t="s">
        <v>5029</v>
      </c>
      <c r="D9426" s="341">
        <v>56.63</v>
      </c>
      <c r="E9426">
        <v>85.49</v>
      </c>
    </row>
    <row r="9427" spans="1:5">
      <c r="A9427" s="339">
        <v>94195</v>
      </c>
      <c r="B9427" s="340" t="s">
        <v>13905</v>
      </c>
      <c r="C9427" s="339" t="s">
        <v>5029</v>
      </c>
      <c r="D9427" s="341">
        <v>53.2</v>
      </c>
      <c r="E9427">
        <v>80.760000000000005</v>
      </c>
    </row>
    <row r="9428" spans="1:5">
      <c r="A9428" s="339">
        <v>94198</v>
      </c>
      <c r="B9428" s="340" t="s">
        <v>13906</v>
      </c>
      <c r="C9428" s="339" t="s">
        <v>5029</v>
      </c>
      <c r="D9428" s="341">
        <v>56.63</v>
      </c>
      <c r="E9428">
        <v>85.49</v>
      </c>
    </row>
    <row r="9429" spans="1:5">
      <c r="A9429" s="339">
        <v>94442</v>
      </c>
      <c r="B9429" s="340" t="s">
        <v>13907</v>
      </c>
      <c r="C9429" s="339" t="s">
        <v>5029</v>
      </c>
      <c r="D9429" s="341">
        <v>53.2</v>
      </c>
      <c r="E9429">
        <v>80.760000000000005</v>
      </c>
    </row>
    <row r="9430" spans="1:5">
      <c r="A9430" s="339">
        <v>94443</v>
      </c>
      <c r="B9430" s="340" t="s">
        <v>13908</v>
      </c>
      <c r="C9430" s="339" t="s">
        <v>5029</v>
      </c>
      <c r="D9430" s="341">
        <v>56.63</v>
      </c>
      <c r="E9430">
        <v>85.49</v>
      </c>
    </row>
    <row r="9431" spans="1:5">
      <c r="A9431" s="339">
        <v>94213</v>
      </c>
      <c r="B9431" s="340" t="s">
        <v>13909</v>
      </c>
      <c r="C9431" s="339" t="s">
        <v>5029</v>
      </c>
      <c r="D9431" s="341">
        <v>65.459999999999994</v>
      </c>
      <c r="E9431">
        <v>75.28</v>
      </c>
    </row>
    <row r="9432" spans="1:5">
      <c r="A9432" s="339">
        <v>94189</v>
      </c>
      <c r="B9432" s="340" t="s">
        <v>13910</v>
      </c>
      <c r="C9432" s="339" t="s">
        <v>5029</v>
      </c>
      <c r="D9432" s="341">
        <v>46.87</v>
      </c>
      <c r="E9432">
        <v>43.36</v>
      </c>
    </row>
    <row r="9433" spans="1:5">
      <c r="A9433" s="339">
        <v>94192</v>
      </c>
      <c r="B9433" s="340" t="s">
        <v>13911</v>
      </c>
      <c r="C9433" s="339" t="s">
        <v>5029</v>
      </c>
      <c r="D9433" s="341">
        <v>49.46</v>
      </c>
      <c r="E9433">
        <v>46.94</v>
      </c>
    </row>
    <row r="9434" spans="1:5">
      <c r="A9434" s="339">
        <v>94444</v>
      </c>
      <c r="B9434" s="340" t="s">
        <v>13912</v>
      </c>
      <c r="C9434" s="339" t="s">
        <v>5029</v>
      </c>
      <c r="D9434" s="341">
        <v>659.68</v>
      </c>
      <c r="E9434">
        <v>663.64</v>
      </c>
    </row>
    <row r="9435" spans="1:5">
      <c r="A9435" s="339">
        <v>94218</v>
      </c>
      <c r="B9435" s="340" t="s">
        <v>13913</v>
      </c>
      <c r="C9435" s="339" t="s">
        <v>5029</v>
      </c>
      <c r="D9435" s="341">
        <v>100.26</v>
      </c>
      <c r="E9435">
        <v>112.62</v>
      </c>
    </row>
    <row r="9436" spans="1:5">
      <c r="A9436" s="339">
        <v>94216</v>
      </c>
      <c r="B9436" s="340" t="s">
        <v>13914</v>
      </c>
      <c r="C9436" s="339" t="s">
        <v>5029</v>
      </c>
      <c r="D9436" s="341">
        <v>176.38</v>
      </c>
      <c r="E9436">
        <v>213.39</v>
      </c>
    </row>
    <row r="9437" spans="1:5">
      <c r="A9437" s="339">
        <v>94449</v>
      </c>
      <c r="B9437" s="340" t="s">
        <v>13915</v>
      </c>
      <c r="C9437" s="339" t="s">
        <v>5029</v>
      </c>
      <c r="D9437" s="341">
        <v>66.489999999999995</v>
      </c>
      <c r="E9437">
        <v>66.38</v>
      </c>
    </row>
    <row r="9438" spans="1:5">
      <c r="A9438" s="339">
        <v>94210</v>
      </c>
      <c r="B9438" s="340" t="s">
        <v>13916</v>
      </c>
      <c r="C9438" s="339" t="s">
        <v>5029</v>
      </c>
      <c r="D9438" s="341">
        <v>44.69</v>
      </c>
      <c r="E9438">
        <v>48.7</v>
      </c>
    </row>
    <row r="9439" spans="1:5">
      <c r="A9439" s="339">
        <v>94207</v>
      </c>
      <c r="B9439" s="340" t="s">
        <v>13917</v>
      </c>
      <c r="C9439" s="339" t="s">
        <v>5029</v>
      </c>
      <c r="D9439" s="341">
        <v>42.27</v>
      </c>
      <c r="E9439">
        <v>45.73</v>
      </c>
    </row>
    <row r="9440" spans="1:5">
      <c r="A9440" s="339">
        <v>102109</v>
      </c>
      <c r="B9440" s="340" t="s">
        <v>13918</v>
      </c>
      <c r="C9440" s="339" t="s">
        <v>63</v>
      </c>
      <c r="D9440" s="341">
        <v>55.47</v>
      </c>
      <c r="E9440">
        <v>67.72</v>
      </c>
    </row>
    <row r="9441" spans="1:5">
      <c r="A9441" s="339">
        <v>102110</v>
      </c>
      <c r="B9441" s="340" t="s">
        <v>13919</v>
      </c>
      <c r="C9441" s="339" t="s">
        <v>63</v>
      </c>
      <c r="D9441" s="341">
        <v>164.37</v>
      </c>
      <c r="E9441">
        <v>176.62</v>
      </c>
    </row>
    <row r="9442" spans="1:5">
      <c r="A9442" s="339">
        <v>103656</v>
      </c>
      <c r="B9442" s="340" t="s">
        <v>13920</v>
      </c>
      <c r="C9442" s="339" t="s">
        <v>63</v>
      </c>
      <c r="D9442" s="341">
        <v>135461.85999999999</v>
      </c>
      <c r="E9442">
        <v>125087.85</v>
      </c>
    </row>
    <row r="9443" spans="1:5">
      <c r="A9443" s="339">
        <v>102105</v>
      </c>
      <c r="B9443" s="340" t="s">
        <v>13921</v>
      </c>
      <c r="C9443" s="339" t="s">
        <v>63</v>
      </c>
      <c r="D9443" s="341">
        <v>21379.72</v>
      </c>
      <c r="E9443">
        <v>19977.57</v>
      </c>
    </row>
    <row r="9444" spans="1:5">
      <c r="A9444" s="339">
        <v>102106</v>
      </c>
      <c r="B9444" s="340" t="s">
        <v>13922</v>
      </c>
      <c r="C9444" s="339" t="s">
        <v>63</v>
      </c>
      <c r="D9444" s="341">
        <v>26832.55</v>
      </c>
      <c r="E9444">
        <v>24999.17</v>
      </c>
    </row>
    <row r="9445" spans="1:5">
      <c r="A9445" s="339">
        <v>102107</v>
      </c>
      <c r="B9445" s="340" t="s">
        <v>13923</v>
      </c>
      <c r="C9445" s="339" t="s">
        <v>63</v>
      </c>
      <c r="D9445" s="341">
        <v>37462.28</v>
      </c>
      <c r="E9445">
        <v>34798.25</v>
      </c>
    </row>
    <row r="9446" spans="1:5">
      <c r="A9446" s="339">
        <v>102102</v>
      </c>
      <c r="B9446" s="340" t="s">
        <v>13924</v>
      </c>
      <c r="C9446" s="339" t="s">
        <v>63</v>
      </c>
      <c r="D9446" s="341">
        <v>12163.9</v>
      </c>
      <c r="E9446">
        <v>11475.09</v>
      </c>
    </row>
    <row r="9447" spans="1:5">
      <c r="A9447" s="339">
        <v>102108</v>
      </c>
      <c r="B9447" s="340" t="s">
        <v>13925</v>
      </c>
      <c r="C9447" s="339" t="s">
        <v>63</v>
      </c>
      <c r="D9447" s="341">
        <v>43633.39</v>
      </c>
      <c r="E9447">
        <v>40487.86</v>
      </c>
    </row>
    <row r="9448" spans="1:5">
      <c r="A9448" s="339">
        <v>102103</v>
      </c>
      <c r="B9448" s="340" t="s">
        <v>13926</v>
      </c>
      <c r="C9448" s="339" t="s">
        <v>63</v>
      </c>
      <c r="D9448" s="341">
        <v>13542.02</v>
      </c>
      <c r="E9448">
        <v>12748.44</v>
      </c>
    </row>
    <row r="9449" spans="1:5">
      <c r="A9449" s="339">
        <v>103654</v>
      </c>
      <c r="B9449" s="340" t="s">
        <v>13927</v>
      </c>
      <c r="C9449" s="339" t="s">
        <v>63</v>
      </c>
      <c r="D9449" s="341">
        <v>70703.649999999994</v>
      </c>
      <c r="E9449">
        <v>65395.74</v>
      </c>
    </row>
    <row r="9450" spans="1:5">
      <c r="A9450" s="339">
        <v>102104</v>
      </c>
      <c r="B9450" s="340" t="s">
        <v>13928</v>
      </c>
      <c r="C9450" s="339" t="s">
        <v>63</v>
      </c>
      <c r="D9450" s="341">
        <v>17385.82</v>
      </c>
      <c r="E9450">
        <v>16293.96</v>
      </c>
    </row>
    <row r="9451" spans="1:5">
      <c r="A9451" s="339">
        <v>103655</v>
      </c>
      <c r="B9451" s="340" t="s">
        <v>13929</v>
      </c>
      <c r="C9451" s="339" t="s">
        <v>63</v>
      </c>
      <c r="D9451" s="341">
        <v>96870.42</v>
      </c>
      <c r="E9451">
        <v>89527.38</v>
      </c>
    </row>
    <row r="9452" spans="1:5">
      <c r="A9452" s="339">
        <v>105473</v>
      </c>
      <c r="B9452" s="340" t="s">
        <v>13930</v>
      </c>
      <c r="C9452" s="339" t="s">
        <v>13931</v>
      </c>
      <c r="D9452" s="341">
        <v>0</v>
      </c>
      <c r="E9452">
        <v>0</v>
      </c>
    </row>
    <row r="9453" spans="1:5">
      <c r="A9453" s="339">
        <v>105414</v>
      </c>
      <c r="B9453" s="340" t="s">
        <v>13932</v>
      </c>
      <c r="C9453" s="339" t="s">
        <v>13931</v>
      </c>
      <c r="D9453" s="341">
        <v>0</v>
      </c>
      <c r="E9453">
        <v>0</v>
      </c>
    </row>
    <row r="9454" spans="1:5">
      <c r="A9454" s="339">
        <v>105424</v>
      </c>
      <c r="B9454" s="340" t="s">
        <v>13933</v>
      </c>
      <c r="C9454" s="339" t="s">
        <v>13931</v>
      </c>
      <c r="D9454" s="341">
        <v>0</v>
      </c>
      <c r="E9454">
        <v>0</v>
      </c>
    </row>
    <row r="9455" spans="1:5">
      <c r="A9455" s="339">
        <v>105448</v>
      </c>
      <c r="B9455" s="340" t="s">
        <v>13934</v>
      </c>
      <c r="C9455" s="339" t="s">
        <v>13931</v>
      </c>
      <c r="D9455" s="341">
        <v>0</v>
      </c>
      <c r="E9455">
        <v>0</v>
      </c>
    </row>
    <row r="9456" spans="1:5">
      <c r="A9456" s="339">
        <v>105409</v>
      </c>
      <c r="B9456" s="340" t="s">
        <v>13935</v>
      </c>
      <c r="C9456" s="339" t="s">
        <v>13931</v>
      </c>
      <c r="D9456" s="341">
        <v>0</v>
      </c>
      <c r="E9456">
        <v>0</v>
      </c>
    </row>
    <row r="9457" spans="1:5">
      <c r="A9457" s="339">
        <v>105415</v>
      </c>
      <c r="B9457" s="340" t="s">
        <v>13936</v>
      </c>
      <c r="C9457" s="339" t="s">
        <v>13931</v>
      </c>
      <c r="D9457" s="341">
        <v>0</v>
      </c>
      <c r="E9457">
        <v>0</v>
      </c>
    </row>
    <row r="9458" spans="1:5">
      <c r="A9458" s="339">
        <v>105487</v>
      </c>
      <c r="B9458" s="340" t="s">
        <v>13937</v>
      </c>
      <c r="C9458" s="339" t="s">
        <v>13931</v>
      </c>
      <c r="D9458" s="341">
        <v>0</v>
      </c>
      <c r="E9458">
        <v>0</v>
      </c>
    </row>
    <row r="9459" spans="1:5">
      <c r="A9459" s="339">
        <v>105451</v>
      </c>
      <c r="B9459" s="340" t="s">
        <v>13938</v>
      </c>
      <c r="C9459" s="339" t="s">
        <v>13931</v>
      </c>
      <c r="D9459" s="341">
        <v>0</v>
      </c>
      <c r="E9459">
        <v>0</v>
      </c>
    </row>
    <row r="9460" spans="1:5">
      <c r="A9460" s="339">
        <v>105454</v>
      </c>
      <c r="B9460" s="340" t="s">
        <v>13939</v>
      </c>
      <c r="C9460" s="339" t="s">
        <v>13931</v>
      </c>
      <c r="D9460" s="341">
        <v>0</v>
      </c>
      <c r="E9460">
        <v>0</v>
      </c>
    </row>
    <row r="9461" spans="1:5">
      <c r="A9461" s="339">
        <v>105411</v>
      </c>
      <c r="B9461" s="340" t="s">
        <v>13940</v>
      </c>
      <c r="C9461" s="339" t="s">
        <v>13931</v>
      </c>
      <c r="D9461" s="341">
        <v>0</v>
      </c>
      <c r="E9461">
        <v>0</v>
      </c>
    </row>
    <row r="9462" spans="1:5">
      <c r="A9462" s="339">
        <v>105419</v>
      </c>
      <c r="B9462" s="340" t="s">
        <v>13941</v>
      </c>
      <c r="C9462" s="339" t="s">
        <v>13931</v>
      </c>
      <c r="D9462" s="341">
        <v>0</v>
      </c>
      <c r="E9462">
        <v>0</v>
      </c>
    </row>
    <row r="9463" spans="1:5">
      <c r="A9463" s="339">
        <v>105443</v>
      </c>
      <c r="B9463" s="340" t="s">
        <v>13942</v>
      </c>
      <c r="C9463" s="339" t="s">
        <v>13931</v>
      </c>
      <c r="D9463" s="341">
        <v>0</v>
      </c>
      <c r="E9463">
        <v>0</v>
      </c>
    </row>
    <row r="9464" spans="1:5">
      <c r="A9464" s="339">
        <v>105455</v>
      </c>
      <c r="B9464" s="340" t="s">
        <v>13943</v>
      </c>
      <c r="C9464" s="339" t="s">
        <v>13931</v>
      </c>
      <c r="D9464" s="341">
        <v>0</v>
      </c>
      <c r="E9464">
        <v>0</v>
      </c>
    </row>
    <row r="9465" spans="1:5">
      <c r="A9465" s="339">
        <v>105412</v>
      </c>
      <c r="B9465" s="340" t="s">
        <v>13944</v>
      </c>
      <c r="C9465" s="339" t="s">
        <v>13931</v>
      </c>
      <c r="D9465" s="341">
        <v>0</v>
      </c>
      <c r="E9465">
        <v>0</v>
      </c>
    </row>
    <row r="9466" spans="1:5">
      <c r="A9466" s="339">
        <v>105420</v>
      </c>
      <c r="B9466" s="340" t="s">
        <v>13945</v>
      </c>
      <c r="C9466" s="339" t="s">
        <v>13931</v>
      </c>
      <c r="D9466" s="341">
        <v>0</v>
      </c>
      <c r="E9466">
        <v>0</v>
      </c>
    </row>
    <row r="9467" spans="1:5">
      <c r="A9467" s="339">
        <v>105444</v>
      </c>
      <c r="B9467" s="340" t="s">
        <v>13946</v>
      </c>
      <c r="C9467" s="339" t="s">
        <v>13931</v>
      </c>
      <c r="D9467" s="341">
        <v>0</v>
      </c>
      <c r="E9467">
        <v>0</v>
      </c>
    </row>
    <row r="9468" spans="1:5">
      <c r="A9468" s="339">
        <v>105456</v>
      </c>
      <c r="B9468" s="340" t="s">
        <v>13947</v>
      </c>
      <c r="C9468" s="339" t="s">
        <v>13931</v>
      </c>
      <c r="D9468" s="341">
        <v>0</v>
      </c>
      <c r="E9468">
        <v>0</v>
      </c>
    </row>
    <row r="9469" spans="1:5">
      <c r="A9469" s="339">
        <v>105478</v>
      </c>
      <c r="B9469" s="340" t="s">
        <v>13948</v>
      </c>
      <c r="C9469" s="339" t="s">
        <v>13931</v>
      </c>
      <c r="D9469" s="341">
        <v>0</v>
      </c>
      <c r="E9469">
        <v>0</v>
      </c>
    </row>
    <row r="9470" spans="1:5">
      <c r="A9470" s="339">
        <v>105421</v>
      </c>
      <c r="B9470" s="340" t="s">
        <v>13949</v>
      </c>
      <c r="C9470" s="339" t="s">
        <v>13931</v>
      </c>
      <c r="D9470" s="341">
        <v>0</v>
      </c>
      <c r="E9470">
        <v>0</v>
      </c>
    </row>
    <row r="9471" spans="1:5">
      <c r="A9471" s="339">
        <v>105445</v>
      </c>
      <c r="B9471" s="340" t="s">
        <v>13950</v>
      </c>
      <c r="C9471" s="339" t="s">
        <v>13931</v>
      </c>
      <c r="D9471" s="341">
        <v>0</v>
      </c>
      <c r="E9471">
        <v>0</v>
      </c>
    </row>
    <row r="9472" spans="1:5">
      <c r="A9472" s="339">
        <v>105453</v>
      </c>
      <c r="B9472" s="340" t="s">
        <v>13951</v>
      </c>
      <c r="C9472" s="339" t="s">
        <v>13931</v>
      </c>
      <c r="D9472" s="341">
        <v>0</v>
      </c>
      <c r="E9472">
        <v>0</v>
      </c>
    </row>
    <row r="9473" spans="1:5">
      <c r="A9473" s="339">
        <v>105497</v>
      </c>
      <c r="B9473" s="340" t="s">
        <v>13952</v>
      </c>
      <c r="C9473" s="339" t="s">
        <v>13931</v>
      </c>
      <c r="D9473" s="341">
        <v>0</v>
      </c>
      <c r="E9473">
        <v>0</v>
      </c>
    </row>
    <row r="9474" spans="1:5">
      <c r="A9474" s="339">
        <v>105418</v>
      </c>
      <c r="B9474" s="340" t="s">
        <v>13953</v>
      </c>
      <c r="C9474" s="339" t="s">
        <v>13931</v>
      </c>
      <c r="D9474" s="341">
        <v>0</v>
      </c>
      <c r="E9474">
        <v>0</v>
      </c>
    </row>
    <row r="9475" spans="1:5">
      <c r="A9475" s="339">
        <v>105442</v>
      </c>
      <c r="B9475" s="340" t="s">
        <v>13954</v>
      </c>
      <c r="C9475" s="339" t="s">
        <v>13931</v>
      </c>
      <c r="D9475" s="341">
        <v>0</v>
      </c>
      <c r="E9475">
        <v>0</v>
      </c>
    </row>
    <row r="9476" spans="1:5">
      <c r="A9476" s="339">
        <v>105410</v>
      </c>
      <c r="B9476" s="340" t="s">
        <v>13955</v>
      </c>
      <c r="C9476" s="339" t="s">
        <v>13931</v>
      </c>
      <c r="D9476" s="341">
        <v>0</v>
      </c>
      <c r="E9476">
        <v>0</v>
      </c>
    </row>
    <row r="9477" spans="1:5">
      <c r="A9477" s="339">
        <v>105416</v>
      </c>
      <c r="B9477" s="340" t="s">
        <v>13956</v>
      </c>
      <c r="C9477" s="339" t="s">
        <v>13931</v>
      </c>
      <c r="D9477" s="341">
        <v>0</v>
      </c>
      <c r="E9477">
        <v>0</v>
      </c>
    </row>
    <row r="9478" spans="1:5">
      <c r="A9478" s="339">
        <v>105488</v>
      </c>
      <c r="B9478" s="340" t="s">
        <v>13957</v>
      </c>
      <c r="C9478" s="339" t="s">
        <v>13931</v>
      </c>
      <c r="D9478" s="341">
        <v>0</v>
      </c>
      <c r="E9478">
        <v>0</v>
      </c>
    </row>
    <row r="9479" spans="1:5">
      <c r="A9479" s="339">
        <v>105452</v>
      </c>
      <c r="B9479" s="340" t="s">
        <v>13958</v>
      </c>
      <c r="C9479" s="339" t="s">
        <v>13931</v>
      </c>
      <c r="D9479" s="341">
        <v>0</v>
      </c>
      <c r="E9479">
        <v>0</v>
      </c>
    </row>
    <row r="9480" spans="1:5">
      <c r="A9480" s="339">
        <v>105475</v>
      </c>
      <c r="B9480" s="340" t="s">
        <v>13959</v>
      </c>
      <c r="C9480" s="339" t="s">
        <v>13931</v>
      </c>
      <c r="D9480" s="341">
        <v>0</v>
      </c>
      <c r="E9480">
        <v>0</v>
      </c>
    </row>
    <row r="9481" spans="1:5">
      <c r="A9481" s="339">
        <v>105498</v>
      </c>
      <c r="B9481" s="340" t="s">
        <v>13960</v>
      </c>
      <c r="C9481" s="339" t="s">
        <v>13931</v>
      </c>
      <c r="D9481" s="341">
        <v>0</v>
      </c>
      <c r="E9481">
        <v>0</v>
      </c>
    </row>
    <row r="9482" spans="1:5">
      <c r="A9482" s="339">
        <v>105486</v>
      </c>
      <c r="B9482" s="340" t="s">
        <v>13961</v>
      </c>
      <c r="C9482" s="339" t="s">
        <v>13931</v>
      </c>
      <c r="D9482" s="341">
        <v>0</v>
      </c>
      <c r="E9482">
        <v>0</v>
      </c>
    </row>
    <row r="9483" spans="1:5">
      <c r="A9483" s="339">
        <v>105450</v>
      </c>
      <c r="B9483" s="340" t="s">
        <v>13962</v>
      </c>
      <c r="C9483" s="339" t="s">
        <v>13931</v>
      </c>
      <c r="D9483" s="341">
        <v>0</v>
      </c>
      <c r="E9483">
        <v>0</v>
      </c>
    </row>
    <row r="9484" spans="1:5">
      <c r="A9484" s="339">
        <v>105438</v>
      </c>
      <c r="B9484" s="340" t="s">
        <v>13963</v>
      </c>
      <c r="C9484" s="339" t="s">
        <v>13931</v>
      </c>
      <c r="D9484" s="341">
        <v>0</v>
      </c>
      <c r="E9484">
        <v>0</v>
      </c>
    </row>
    <row r="9485" spans="1:5">
      <c r="A9485" s="339">
        <v>105463</v>
      </c>
      <c r="B9485" s="340" t="s">
        <v>13964</v>
      </c>
      <c r="C9485" s="339" t="s">
        <v>13931</v>
      </c>
      <c r="D9485" s="341">
        <v>0</v>
      </c>
      <c r="E9485">
        <v>0</v>
      </c>
    </row>
    <row r="9486" spans="1:5">
      <c r="A9486" s="339">
        <v>105485</v>
      </c>
      <c r="B9486" s="340" t="s">
        <v>13965</v>
      </c>
      <c r="C9486" s="339" t="s">
        <v>13931</v>
      </c>
      <c r="D9486" s="341">
        <v>0</v>
      </c>
      <c r="E9486">
        <v>0</v>
      </c>
    </row>
    <row r="9487" spans="1:5">
      <c r="A9487" s="339">
        <v>105428</v>
      </c>
      <c r="B9487" s="340" t="s">
        <v>13966</v>
      </c>
      <c r="C9487" s="339" t="s">
        <v>13931</v>
      </c>
      <c r="D9487" s="341">
        <v>0</v>
      </c>
      <c r="E9487">
        <v>0</v>
      </c>
    </row>
    <row r="9488" spans="1:5">
      <c r="A9488" s="339">
        <v>105426</v>
      </c>
      <c r="B9488" s="340" t="s">
        <v>13967</v>
      </c>
      <c r="C9488" s="339" t="s">
        <v>13931</v>
      </c>
      <c r="D9488" s="341">
        <v>0</v>
      </c>
      <c r="E9488">
        <v>0</v>
      </c>
    </row>
    <row r="9489" spans="1:5">
      <c r="A9489" s="339">
        <v>105491</v>
      </c>
      <c r="B9489" s="340" t="s">
        <v>13968</v>
      </c>
      <c r="C9489" s="339" t="s">
        <v>13931</v>
      </c>
      <c r="D9489" s="341">
        <v>0</v>
      </c>
      <c r="E9489">
        <v>0</v>
      </c>
    </row>
    <row r="9490" spans="1:5">
      <c r="A9490" s="339">
        <v>105495</v>
      </c>
      <c r="B9490" s="340" t="s">
        <v>13969</v>
      </c>
      <c r="C9490" s="339" t="s">
        <v>13931</v>
      </c>
      <c r="D9490" s="341">
        <v>0</v>
      </c>
      <c r="E9490">
        <v>0</v>
      </c>
    </row>
    <row r="9491" spans="1:5">
      <c r="A9491" s="339">
        <v>105407</v>
      </c>
      <c r="B9491" s="340" t="s">
        <v>13970</v>
      </c>
      <c r="C9491" s="339" t="s">
        <v>13931</v>
      </c>
      <c r="D9491" s="341">
        <v>0</v>
      </c>
      <c r="E9491">
        <v>0</v>
      </c>
    </row>
    <row r="9492" spans="1:5">
      <c r="A9492" s="339">
        <v>105427</v>
      </c>
      <c r="B9492" s="340" t="s">
        <v>13971</v>
      </c>
      <c r="C9492" s="339" t="s">
        <v>13931</v>
      </c>
      <c r="D9492" s="341">
        <v>0</v>
      </c>
      <c r="E9492">
        <v>0</v>
      </c>
    </row>
    <row r="9493" spans="1:5">
      <c r="A9493" s="339">
        <v>105492</v>
      </c>
      <c r="B9493" s="340" t="s">
        <v>13972</v>
      </c>
      <c r="C9493" s="339" t="s">
        <v>13931</v>
      </c>
      <c r="D9493" s="341">
        <v>0</v>
      </c>
      <c r="E9493">
        <v>0</v>
      </c>
    </row>
    <row r="9494" spans="1:5">
      <c r="A9494" s="339">
        <v>105496</v>
      </c>
      <c r="B9494" s="340" t="s">
        <v>13973</v>
      </c>
      <c r="C9494" s="339" t="s">
        <v>13931</v>
      </c>
      <c r="D9494" s="341">
        <v>0</v>
      </c>
      <c r="E9494">
        <v>0</v>
      </c>
    </row>
    <row r="9495" spans="1:5">
      <c r="A9495" s="339">
        <v>105425</v>
      </c>
      <c r="B9495" s="340" t="s">
        <v>13974</v>
      </c>
      <c r="C9495" s="339" t="s">
        <v>13931</v>
      </c>
      <c r="D9495" s="341">
        <v>0</v>
      </c>
      <c r="E9495">
        <v>0</v>
      </c>
    </row>
    <row r="9496" spans="1:5">
      <c r="A9496" s="339">
        <v>105477</v>
      </c>
      <c r="B9496" s="340" t="s">
        <v>13975</v>
      </c>
      <c r="C9496" s="339" t="s">
        <v>13931</v>
      </c>
      <c r="D9496" s="341">
        <v>0</v>
      </c>
      <c r="E9496">
        <v>0</v>
      </c>
    </row>
    <row r="9497" spans="1:5">
      <c r="A9497" s="339">
        <v>105490</v>
      </c>
      <c r="B9497" s="340" t="s">
        <v>13976</v>
      </c>
      <c r="C9497" s="339" t="s">
        <v>13931</v>
      </c>
      <c r="D9497" s="341">
        <v>0</v>
      </c>
      <c r="E9497">
        <v>0</v>
      </c>
    </row>
    <row r="9498" spans="1:5">
      <c r="A9498" s="339">
        <v>105494</v>
      </c>
      <c r="B9498" s="340" t="s">
        <v>13977</v>
      </c>
      <c r="C9498" s="339" t="s">
        <v>13931</v>
      </c>
      <c r="D9498" s="341">
        <v>0</v>
      </c>
      <c r="E9498">
        <v>0</v>
      </c>
    </row>
    <row r="9499" spans="1:5">
      <c r="A9499" s="339">
        <v>105417</v>
      </c>
      <c r="B9499" s="340" t="s">
        <v>13978</v>
      </c>
      <c r="C9499" s="339" t="s">
        <v>13931</v>
      </c>
      <c r="D9499" s="341">
        <v>0</v>
      </c>
      <c r="E9499">
        <v>0</v>
      </c>
    </row>
    <row r="9500" spans="1:5">
      <c r="A9500" s="339">
        <v>105461</v>
      </c>
      <c r="B9500" s="340" t="s">
        <v>13979</v>
      </c>
      <c r="C9500" s="339" t="s">
        <v>13931</v>
      </c>
      <c r="D9500" s="341">
        <v>0</v>
      </c>
      <c r="E9500">
        <v>0</v>
      </c>
    </row>
    <row r="9501" spans="1:5">
      <c r="A9501" s="339">
        <v>105436</v>
      </c>
      <c r="B9501" s="340" t="s">
        <v>13980</v>
      </c>
      <c r="C9501" s="339" t="s">
        <v>13931</v>
      </c>
      <c r="D9501" s="341">
        <v>0</v>
      </c>
      <c r="E9501">
        <v>0</v>
      </c>
    </row>
    <row r="9502" spans="1:5">
      <c r="A9502" s="339">
        <v>105483</v>
      </c>
      <c r="B9502" s="340" t="s">
        <v>13981</v>
      </c>
      <c r="C9502" s="339" t="s">
        <v>13931</v>
      </c>
      <c r="D9502" s="341">
        <v>0</v>
      </c>
      <c r="E9502">
        <v>0</v>
      </c>
    </row>
    <row r="9503" spans="1:5">
      <c r="A9503" s="339">
        <v>105505</v>
      </c>
      <c r="B9503" s="340" t="s">
        <v>13982</v>
      </c>
      <c r="C9503" s="339" t="s">
        <v>13931</v>
      </c>
      <c r="D9503" s="341">
        <v>0</v>
      </c>
      <c r="E9503">
        <v>0</v>
      </c>
    </row>
    <row r="9504" spans="1:5">
      <c r="A9504" s="339">
        <v>105435</v>
      </c>
      <c r="B9504" s="340" t="s">
        <v>13983</v>
      </c>
      <c r="C9504" s="339" t="s">
        <v>13931</v>
      </c>
      <c r="D9504" s="341">
        <v>0</v>
      </c>
      <c r="E9504">
        <v>0</v>
      </c>
    </row>
    <row r="9505" spans="1:5">
      <c r="A9505" s="339">
        <v>105460</v>
      </c>
      <c r="B9505" s="340" t="s">
        <v>13984</v>
      </c>
      <c r="C9505" s="339" t="s">
        <v>13931</v>
      </c>
      <c r="D9505" s="341">
        <v>0</v>
      </c>
      <c r="E9505">
        <v>0</v>
      </c>
    </row>
    <row r="9506" spans="1:5">
      <c r="A9506" s="339">
        <v>105470</v>
      </c>
      <c r="B9506" s="340" t="s">
        <v>13985</v>
      </c>
      <c r="C9506" s="339" t="s">
        <v>13931</v>
      </c>
      <c r="D9506" s="341">
        <v>0</v>
      </c>
      <c r="E9506">
        <v>0</v>
      </c>
    </row>
    <row r="9507" spans="1:5">
      <c r="A9507" s="339">
        <v>105504</v>
      </c>
      <c r="B9507" s="340" t="s">
        <v>13986</v>
      </c>
      <c r="C9507" s="339" t="s">
        <v>13931</v>
      </c>
      <c r="D9507" s="341">
        <v>0</v>
      </c>
      <c r="E9507">
        <v>0</v>
      </c>
    </row>
    <row r="9508" spans="1:5">
      <c r="A9508" s="339">
        <v>105476</v>
      </c>
      <c r="B9508" s="340" t="s">
        <v>13987</v>
      </c>
      <c r="C9508" s="339" t="s">
        <v>13931</v>
      </c>
      <c r="D9508" s="341">
        <v>0</v>
      </c>
      <c r="E9508">
        <v>0</v>
      </c>
    </row>
    <row r="9509" spans="1:5">
      <c r="A9509" s="339">
        <v>105471</v>
      </c>
      <c r="B9509" s="340" t="s">
        <v>13988</v>
      </c>
      <c r="C9509" s="339" t="s">
        <v>13931</v>
      </c>
      <c r="D9509" s="341">
        <v>0</v>
      </c>
      <c r="E9509">
        <v>0</v>
      </c>
    </row>
    <row r="9510" spans="1:5">
      <c r="A9510" s="339">
        <v>105493</v>
      </c>
      <c r="B9510" s="340" t="s">
        <v>13989</v>
      </c>
      <c r="C9510" s="339" t="s">
        <v>13931</v>
      </c>
      <c r="D9510" s="341">
        <v>0</v>
      </c>
      <c r="E9510">
        <v>0</v>
      </c>
    </row>
    <row r="9511" spans="1:5">
      <c r="A9511" s="339">
        <v>105482</v>
      </c>
      <c r="B9511" s="340" t="s">
        <v>13990</v>
      </c>
      <c r="C9511" s="339" t="s">
        <v>13931</v>
      </c>
      <c r="D9511" s="341">
        <v>0</v>
      </c>
      <c r="E9511">
        <v>0</v>
      </c>
    </row>
    <row r="9512" spans="1:5">
      <c r="A9512" s="339">
        <v>105430</v>
      </c>
      <c r="B9512" s="340" t="s">
        <v>13991</v>
      </c>
      <c r="C9512" s="339" t="s">
        <v>13931</v>
      </c>
      <c r="D9512" s="341">
        <v>0</v>
      </c>
      <c r="E9512">
        <v>0</v>
      </c>
    </row>
    <row r="9513" spans="1:5">
      <c r="A9513" s="339">
        <v>105440</v>
      </c>
      <c r="B9513" s="340" t="s">
        <v>13992</v>
      </c>
      <c r="C9513" s="339" t="s">
        <v>13931</v>
      </c>
      <c r="D9513" s="341">
        <v>0</v>
      </c>
      <c r="E9513">
        <v>0</v>
      </c>
    </row>
    <row r="9514" spans="1:5">
      <c r="A9514" s="339">
        <v>105465</v>
      </c>
      <c r="B9514" s="340" t="s">
        <v>13993</v>
      </c>
      <c r="C9514" s="339" t="s">
        <v>13931</v>
      </c>
      <c r="D9514" s="341">
        <v>0</v>
      </c>
      <c r="E9514">
        <v>0</v>
      </c>
    </row>
    <row r="9515" spans="1:5">
      <c r="A9515" s="339">
        <v>105499</v>
      </c>
      <c r="B9515" s="340" t="s">
        <v>13994</v>
      </c>
      <c r="C9515" s="339" t="s">
        <v>13931</v>
      </c>
      <c r="D9515" s="341">
        <v>0</v>
      </c>
      <c r="E9515">
        <v>0</v>
      </c>
    </row>
    <row r="9516" spans="1:5">
      <c r="A9516" s="339">
        <v>105431</v>
      </c>
      <c r="B9516" s="340" t="s">
        <v>13995</v>
      </c>
      <c r="C9516" s="339" t="s">
        <v>13931</v>
      </c>
      <c r="D9516" s="341">
        <v>0</v>
      </c>
      <c r="E9516">
        <v>0</v>
      </c>
    </row>
    <row r="9517" spans="1:5">
      <c r="A9517" s="339">
        <v>105441</v>
      </c>
      <c r="B9517" s="340" t="s">
        <v>13996</v>
      </c>
      <c r="C9517" s="339" t="s">
        <v>13931</v>
      </c>
      <c r="D9517" s="341">
        <v>0</v>
      </c>
      <c r="E9517">
        <v>0</v>
      </c>
    </row>
    <row r="9518" spans="1:5">
      <c r="A9518" s="339">
        <v>105466</v>
      </c>
      <c r="B9518" s="340" t="s">
        <v>13997</v>
      </c>
      <c r="C9518" s="339" t="s">
        <v>13931</v>
      </c>
      <c r="D9518" s="341">
        <v>0</v>
      </c>
      <c r="E9518">
        <v>0</v>
      </c>
    </row>
    <row r="9519" spans="1:5">
      <c r="A9519" s="339">
        <v>105500</v>
      </c>
      <c r="B9519" s="340" t="s">
        <v>13998</v>
      </c>
      <c r="C9519" s="339" t="s">
        <v>13931</v>
      </c>
      <c r="D9519" s="341">
        <v>0</v>
      </c>
      <c r="E9519">
        <v>0</v>
      </c>
    </row>
    <row r="9520" spans="1:5">
      <c r="A9520" s="339">
        <v>105429</v>
      </c>
      <c r="B9520" s="340" t="s">
        <v>13999</v>
      </c>
      <c r="C9520" s="339" t="s">
        <v>13931</v>
      </c>
      <c r="D9520" s="341">
        <v>0</v>
      </c>
      <c r="E9520">
        <v>0</v>
      </c>
    </row>
    <row r="9521" spans="1:5">
      <c r="A9521" s="339">
        <v>105439</v>
      </c>
      <c r="B9521" s="340" t="s">
        <v>14000</v>
      </c>
      <c r="C9521" s="339" t="s">
        <v>13931</v>
      </c>
      <c r="D9521" s="341">
        <v>0</v>
      </c>
      <c r="E9521">
        <v>0</v>
      </c>
    </row>
    <row r="9522" spans="1:5">
      <c r="A9522" s="339">
        <v>105464</v>
      </c>
      <c r="B9522" s="340" t="s">
        <v>14001</v>
      </c>
      <c r="C9522" s="339" t="s">
        <v>13931</v>
      </c>
      <c r="D9522" s="341">
        <v>0</v>
      </c>
      <c r="E9522">
        <v>0</v>
      </c>
    </row>
    <row r="9523" spans="1:5">
      <c r="A9523" s="339">
        <v>105489</v>
      </c>
      <c r="B9523" s="340" t="s">
        <v>14002</v>
      </c>
      <c r="C9523" s="339" t="s">
        <v>13931</v>
      </c>
      <c r="D9523" s="341">
        <v>0</v>
      </c>
      <c r="E9523">
        <v>0</v>
      </c>
    </row>
    <row r="9524" spans="1:5">
      <c r="A9524" s="339">
        <v>105437</v>
      </c>
      <c r="B9524" s="340" t="s">
        <v>14003</v>
      </c>
      <c r="C9524" s="339" t="s">
        <v>13931</v>
      </c>
      <c r="D9524" s="341">
        <v>0</v>
      </c>
      <c r="E9524">
        <v>0</v>
      </c>
    </row>
    <row r="9525" spans="1:5">
      <c r="A9525" s="339">
        <v>105462</v>
      </c>
      <c r="B9525" s="340" t="s">
        <v>14004</v>
      </c>
      <c r="C9525" s="339" t="s">
        <v>13931</v>
      </c>
      <c r="D9525" s="341">
        <v>0</v>
      </c>
      <c r="E9525">
        <v>0</v>
      </c>
    </row>
    <row r="9526" spans="1:5">
      <c r="A9526" s="339">
        <v>105484</v>
      </c>
      <c r="B9526" s="340" t="s">
        <v>14005</v>
      </c>
      <c r="C9526" s="339" t="s">
        <v>13931</v>
      </c>
      <c r="D9526" s="341">
        <v>0</v>
      </c>
      <c r="E9526">
        <v>0</v>
      </c>
    </row>
    <row r="9527" spans="1:5">
      <c r="A9527" s="339">
        <v>105506</v>
      </c>
      <c r="B9527" s="340" t="s">
        <v>14006</v>
      </c>
      <c r="C9527" s="339" t="s">
        <v>13931</v>
      </c>
      <c r="D9527" s="341">
        <v>0</v>
      </c>
      <c r="E9527">
        <v>0</v>
      </c>
    </row>
    <row r="9528" spans="1:5">
      <c r="A9528" s="339">
        <v>105432</v>
      </c>
      <c r="B9528" s="340" t="s">
        <v>14007</v>
      </c>
      <c r="C9528" s="339" t="s">
        <v>13931</v>
      </c>
      <c r="D9528" s="341">
        <v>0</v>
      </c>
      <c r="E9528">
        <v>0</v>
      </c>
    </row>
    <row r="9529" spans="1:5">
      <c r="A9529" s="339">
        <v>105457</v>
      </c>
      <c r="B9529" s="340" t="s">
        <v>14008</v>
      </c>
      <c r="C9529" s="339" t="s">
        <v>13931</v>
      </c>
      <c r="D9529" s="341">
        <v>0</v>
      </c>
      <c r="E9529">
        <v>0</v>
      </c>
    </row>
    <row r="9530" spans="1:5">
      <c r="A9530" s="339">
        <v>105467</v>
      </c>
      <c r="B9530" s="340" t="s">
        <v>14009</v>
      </c>
      <c r="C9530" s="339" t="s">
        <v>13931</v>
      </c>
      <c r="D9530" s="341">
        <v>0</v>
      </c>
      <c r="E9530">
        <v>0</v>
      </c>
    </row>
    <row r="9531" spans="1:5">
      <c r="A9531" s="339">
        <v>105501</v>
      </c>
      <c r="B9531" s="340" t="s">
        <v>14010</v>
      </c>
      <c r="C9531" s="339" t="s">
        <v>13931</v>
      </c>
      <c r="D9531" s="341">
        <v>0</v>
      </c>
      <c r="E9531">
        <v>0</v>
      </c>
    </row>
    <row r="9532" spans="1:5">
      <c r="A9532" s="339">
        <v>105433</v>
      </c>
      <c r="B9532" s="340" t="s">
        <v>14011</v>
      </c>
      <c r="C9532" s="339" t="s">
        <v>13931</v>
      </c>
      <c r="D9532" s="341">
        <v>0</v>
      </c>
      <c r="E9532">
        <v>0</v>
      </c>
    </row>
    <row r="9533" spans="1:5">
      <c r="A9533" s="339">
        <v>105458</v>
      </c>
      <c r="B9533" s="340" t="s">
        <v>14012</v>
      </c>
      <c r="C9533" s="339" t="s">
        <v>13931</v>
      </c>
      <c r="D9533" s="341">
        <v>0</v>
      </c>
      <c r="E9533">
        <v>0</v>
      </c>
    </row>
    <row r="9534" spans="1:5">
      <c r="A9534" s="339">
        <v>105468</v>
      </c>
      <c r="B9534" s="340" t="s">
        <v>14013</v>
      </c>
      <c r="C9534" s="339" t="s">
        <v>13931</v>
      </c>
      <c r="D9534" s="341">
        <v>0</v>
      </c>
      <c r="E9534">
        <v>0</v>
      </c>
    </row>
    <row r="9535" spans="1:5">
      <c r="A9535" s="339">
        <v>105502</v>
      </c>
      <c r="B9535" s="340" t="s">
        <v>14014</v>
      </c>
      <c r="C9535" s="339" t="s">
        <v>13931</v>
      </c>
      <c r="D9535" s="341">
        <v>0</v>
      </c>
      <c r="E9535">
        <v>0</v>
      </c>
    </row>
    <row r="9536" spans="1:5">
      <c r="A9536" s="339">
        <v>105434</v>
      </c>
      <c r="B9536" s="340" t="s">
        <v>14015</v>
      </c>
      <c r="C9536" s="339" t="s">
        <v>13931</v>
      </c>
      <c r="D9536" s="341">
        <v>0</v>
      </c>
      <c r="E9536">
        <v>0</v>
      </c>
    </row>
    <row r="9537" spans="1:5">
      <c r="A9537" s="339">
        <v>105459</v>
      </c>
      <c r="B9537" s="340" t="s">
        <v>14016</v>
      </c>
      <c r="C9537" s="339" t="s">
        <v>13931</v>
      </c>
      <c r="D9537" s="341">
        <v>0</v>
      </c>
      <c r="E9537">
        <v>0</v>
      </c>
    </row>
    <row r="9538" spans="1:5">
      <c r="A9538" s="339">
        <v>105469</v>
      </c>
      <c r="B9538" s="340" t="s">
        <v>14017</v>
      </c>
      <c r="C9538" s="339" t="s">
        <v>13931</v>
      </c>
      <c r="D9538" s="341">
        <v>0</v>
      </c>
      <c r="E9538">
        <v>0</v>
      </c>
    </row>
    <row r="9539" spans="1:5">
      <c r="A9539" s="339">
        <v>105503</v>
      </c>
      <c r="B9539" s="340" t="s">
        <v>14018</v>
      </c>
      <c r="C9539" s="339" t="s">
        <v>13931</v>
      </c>
      <c r="D9539" s="341">
        <v>0</v>
      </c>
      <c r="E9539">
        <v>0</v>
      </c>
    </row>
    <row r="9540" spans="1:5">
      <c r="A9540" s="339">
        <v>105472</v>
      </c>
      <c r="B9540" s="340" t="s">
        <v>14019</v>
      </c>
      <c r="C9540" s="339" t="s">
        <v>13931</v>
      </c>
      <c r="D9540" s="341">
        <v>0</v>
      </c>
      <c r="E9540">
        <v>0</v>
      </c>
    </row>
    <row r="9541" spans="1:5">
      <c r="A9541" s="339">
        <v>105413</v>
      </c>
      <c r="B9541" s="340" t="s">
        <v>14020</v>
      </c>
      <c r="C9541" s="339" t="s">
        <v>13931</v>
      </c>
      <c r="D9541" s="341">
        <v>0</v>
      </c>
      <c r="E9541">
        <v>0</v>
      </c>
    </row>
    <row r="9542" spans="1:5">
      <c r="A9542" s="339">
        <v>105423</v>
      </c>
      <c r="B9542" s="340" t="s">
        <v>14021</v>
      </c>
      <c r="C9542" s="339" t="s">
        <v>13931</v>
      </c>
      <c r="D9542" s="341">
        <v>0</v>
      </c>
      <c r="E9542">
        <v>0</v>
      </c>
    </row>
    <row r="9543" spans="1:5">
      <c r="A9543" s="339">
        <v>105447</v>
      </c>
      <c r="B9543" s="340" t="s">
        <v>14022</v>
      </c>
      <c r="C9543" s="339" t="s">
        <v>13931</v>
      </c>
      <c r="D9543" s="341">
        <v>0</v>
      </c>
      <c r="E9543">
        <v>0</v>
      </c>
    </row>
    <row r="9544" spans="1:5">
      <c r="A9544" s="339">
        <v>105408</v>
      </c>
      <c r="B9544" s="340" t="s">
        <v>14023</v>
      </c>
      <c r="C9544" s="339" t="s">
        <v>13931</v>
      </c>
      <c r="D9544" s="341">
        <v>0</v>
      </c>
      <c r="E9544">
        <v>0</v>
      </c>
    </row>
    <row r="9545" spans="1:5">
      <c r="A9545" s="339">
        <v>105479</v>
      </c>
      <c r="B9545" s="340" t="s">
        <v>14024</v>
      </c>
      <c r="C9545" s="339" t="s">
        <v>13931</v>
      </c>
      <c r="D9545" s="341">
        <v>0</v>
      </c>
      <c r="E9545">
        <v>0</v>
      </c>
    </row>
    <row r="9546" spans="1:5">
      <c r="A9546" s="339">
        <v>105422</v>
      </c>
      <c r="B9546" s="340" t="s">
        <v>14025</v>
      </c>
      <c r="C9546" s="339" t="s">
        <v>13931</v>
      </c>
      <c r="D9546" s="341">
        <v>0</v>
      </c>
      <c r="E9546">
        <v>0</v>
      </c>
    </row>
    <row r="9547" spans="1:5">
      <c r="A9547" s="339">
        <v>105446</v>
      </c>
      <c r="B9547" s="340" t="s">
        <v>14026</v>
      </c>
      <c r="C9547" s="339" t="s">
        <v>13931</v>
      </c>
      <c r="D9547" s="341">
        <v>0</v>
      </c>
      <c r="E9547">
        <v>0</v>
      </c>
    </row>
    <row r="9548" spans="1:5">
      <c r="A9548" s="339">
        <v>105474</v>
      </c>
      <c r="B9548" s="340" t="s">
        <v>14027</v>
      </c>
      <c r="C9548" s="339" t="s">
        <v>13931</v>
      </c>
      <c r="D9548" s="341">
        <v>0</v>
      </c>
      <c r="E9548">
        <v>0</v>
      </c>
    </row>
    <row r="9549" spans="1:5">
      <c r="A9549" s="339">
        <v>105480</v>
      </c>
      <c r="B9549" s="340" t="s">
        <v>14028</v>
      </c>
      <c r="C9549" s="339" t="s">
        <v>13931</v>
      </c>
      <c r="D9549" s="341">
        <v>0</v>
      </c>
      <c r="E9549">
        <v>0</v>
      </c>
    </row>
    <row r="9550" spans="1:5">
      <c r="A9550" s="339">
        <v>105481</v>
      </c>
      <c r="B9550" s="340" t="s">
        <v>14029</v>
      </c>
      <c r="C9550" s="339" t="s">
        <v>13931</v>
      </c>
      <c r="D9550" s="341">
        <v>0</v>
      </c>
      <c r="E9550">
        <v>0</v>
      </c>
    </row>
    <row r="9551" spans="1:5">
      <c r="A9551" s="339">
        <v>105449</v>
      </c>
      <c r="B9551" s="340" t="s">
        <v>14030</v>
      </c>
      <c r="C9551" s="339" t="s">
        <v>13931</v>
      </c>
      <c r="D9551" s="341">
        <v>0</v>
      </c>
      <c r="E9551">
        <v>0</v>
      </c>
    </row>
    <row r="9552" spans="1:5">
      <c r="A9552" s="339">
        <v>105511</v>
      </c>
      <c r="B9552" s="340" t="s">
        <v>14031</v>
      </c>
      <c r="C9552" s="339" t="s">
        <v>1773</v>
      </c>
      <c r="D9552" s="341">
        <v>0</v>
      </c>
      <c r="E9552">
        <v>0</v>
      </c>
    </row>
    <row r="9553" spans="1:5">
      <c r="A9553" s="339">
        <v>105507</v>
      </c>
      <c r="B9553" s="340" t="s">
        <v>14032</v>
      </c>
      <c r="C9553" s="339" t="s">
        <v>1773</v>
      </c>
      <c r="D9553" s="341">
        <v>0</v>
      </c>
      <c r="E9553">
        <v>0</v>
      </c>
    </row>
    <row r="9554" spans="1:5">
      <c r="A9554" s="339">
        <v>105512</v>
      </c>
      <c r="B9554" s="340" t="s">
        <v>14033</v>
      </c>
      <c r="C9554" s="339" t="s">
        <v>1773</v>
      </c>
      <c r="D9554" s="341">
        <v>0</v>
      </c>
      <c r="E9554">
        <v>0</v>
      </c>
    </row>
    <row r="9555" spans="1:5">
      <c r="A9555" s="339">
        <v>105508</v>
      </c>
      <c r="B9555" s="340" t="s">
        <v>14034</v>
      </c>
      <c r="C9555" s="339" t="s">
        <v>1773</v>
      </c>
      <c r="D9555" s="341">
        <v>0</v>
      </c>
      <c r="E9555">
        <v>0</v>
      </c>
    </row>
    <row r="9556" spans="1:5">
      <c r="A9556" s="339">
        <v>105513</v>
      </c>
      <c r="B9556" s="340" t="s">
        <v>14035</v>
      </c>
      <c r="C9556" s="339" t="s">
        <v>1773</v>
      </c>
      <c r="D9556" s="341">
        <v>0</v>
      </c>
      <c r="E9556">
        <v>0</v>
      </c>
    </row>
    <row r="9557" spans="1:5">
      <c r="A9557" s="339">
        <v>105509</v>
      </c>
      <c r="B9557" s="340" t="s">
        <v>14036</v>
      </c>
      <c r="C9557" s="339" t="s">
        <v>1773</v>
      </c>
      <c r="D9557" s="341">
        <v>0</v>
      </c>
      <c r="E9557">
        <v>0</v>
      </c>
    </row>
    <row r="9558" spans="1:5">
      <c r="A9558" s="339">
        <v>105514</v>
      </c>
      <c r="B9558" s="340" t="s">
        <v>14037</v>
      </c>
      <c r="C9558" s="339" t="s">
        <v>1773</v>
      </c>
      <c r="D9558" s="341">
        <v>0</v>
      </c>
      <c r="E9558">
        <v>0</v>
      </c>
    </row>
    <row r="9559" spans="1:5">
      <c r="A9559" s="339">
        <v>105510</v>
      </c>
      <c r="B9559" s="340" t="s">
        <v>14038</v>
      </c>
      <c r="C9559" s="339" t="s">
        <v>1773</v>
      </c>
      <c r="D9559" s="341">
        <v>0</v>
      </c>
      <c r="E9559">
        <v>0</v>
      </c>
    </row>
    <row r="9560" spans="1:5">
      <c r="A9560" s="339">
        <v>100207</v>
      </c>
      <c r="B9560" s="340" t="s">
        <v>14039</v>
      </c>
      <c r="C9560" s="339" t="s">
        <v>79</v>
      </c>
      <c r="D9560" s="341">
        <v>511.64</v>
      </c>
      <c r="E9560">
        <v>601.62</v>
      </c>
    </row>
    <row r="9561" spans="1:5">
      <c r="A9561" s="339">
        <v>100211</v>
      </c>
      <c r="B9561" s="340" t="s">
        <v>14040</v>
      </c>
      <c r="C9561" s="339" t="s">
        <v>12265</v>
      </c>
      <c r="D9561" s="341">
        <v>6.85</v>
      </c>
      <c r="E9561">
        <v>10</v>
      </c>
    </row>
    <row r="9562" spans="1:5">
      <c r="A9562" s="339">
        <v>100210</v>
      </c>
      <c r="B9562" s="340" t="s">
        <v>14041</v>
      </c>
      <c r="C9562" s="339" t="s">
        <v>12265</v>
      </c>
      <c r="D9562" s="341">
        <v>17.75</v>
      </c>
      <c r="E9562">
        <v>25.93</v>
      </c>
    </row>
    <row r="9563" spans="1:5">
      <c r="A9563" s="339">
        <v>100221</v>
      </c>
      <c r="B9563" s="340" t="s">
        <v>14042</v>
      </c>
      <c r="C9563" s="339" t="s">
        <v>14043</v>
      </c>
      <c r="D9563" s="341">
        <v>31.37</v>
      </c>
      <c r="E9563">
        <v>45.84</v>
      </c>
    </row>
    <row r="9564" spans="1:5">
      <c r="A9564" s="339">
        <v>100203</v>
      </c>
      <c r="B9564" s="340" t="s">
        <v>14044</v>
      </c>
      <c r="C9564" s="339" t="s">
        <v>14045</v>
      </c>
      <c r="D9564" s="341">
        <v>1.1000000000000001</v>
      </c>
      <c r="E9564">
        <v>1.6</v>
      </c>
    </row>
    <row r="9565" spans="1:5">
      <c r="A9565" s="339">
        <v>100202</v>
      </c>
      <c r="B9565" s="340" t="s">
        <v>14046</v>
      </c>
      <c r="C9565" s="339" t="s">
        <v>14045</v>
      </c>
      <c r="D9565" s="341">
        <v>0.92</v>
      </c>
      <c r="E9565">
        <v>1.35</v>
      </c>
    </row>
    <row r="9566" spans="1:5">
      <c r="A9566" s="339">
        <v>100201</v>
      </c>
      <c r="B9566" s="340" t="s">
        <v>14047</v>
      </c>
      <c r="C9566" s="339" t="s">
        <v>14045</v>
      </c>
      <c r="D9566" s="341">
        <v>0.79</v>
      </c>
      <c r="E9566">
        <v>1.1599999999999999</v>
      </c>
    </row>
    <row r="9567" spans="1:5">
      <c r="A9567" s="339">
        <v>100216</v>
      </c>
      <c r="B9567" s="340" t="s">
        <v>14048</v>
      </c>
      <c r="C9567" s="339" t="s">
        <v>12265</v>
      </c>
      <c r="D9567" s="341">
        <v>0.96</v>
      </c>
      <c r="E9567">
        <v>1.4</v>
      </c>
    </row>
    <row r="9568" spans="1:5">
      <c r="A9568" s="339">
        <v>100215</v>
      </c>
      <c r="B9568" s="340" t="s">
        <v>14049</v>
      </c>
      <c r="C9568" s="339" t="s">
        <v>12265</v>
      </c>
      <c r="D9568" s="341">
        <v>3.57</v>
      </c>
      <c r="E9568">
        <v>5.22</v>
      </c>
    </row>
    <row r="9569" spans="1:5">
      <c r="A9569" s="339">
        <v>100214</v>
      </c>
      <c r="B9569" s="340" t="s">
        <v>14050</v>
      </c>
      <c r="C9569" s="339" t="s">
        <v>12265</v>
      </c>
      <c r="D9569" s="341">
        <v>4.17</v>
      </c>
      <c r="E9569">
        <v>6.09</v>
      </c>
    </row>
    <row r="9570" spans="1:5">
      <c r="A9570" s="339">
        <v>100223</v>
      </c>
      <c r="B9570" s="340" t="s">
        <v>14051</v>
      </c>
      <c r="C9570" s="339" t="s">
        <v>14043</v>
      </c>
      <c r="D9570" s="341">
        <v>5.56</v>
      </c>
      <c r="E9570">
        <v>8.1199999999999992</v>
      </c>
    </row>
    <row r="9571" spans="1:5">
      <c r="A9571" s="339">
        <v>100280</v>
      </c>
      <c r="B9571" s="340" t="s">
        <v>14052</v>
      </c>
      <c r="C9571" s="339" t="s">
        <v>12265</v>
      </c>
      <c r="D9571" s="341">
        <v>18.239999999999998</v>
      </c>
      <c r="E9571">
        <v>26.65</v>
      </c>
    </row>
    <row r="9572" spans="1:5">
      <c r="A9572" s="339">
        <v>100270</v>
      </c>
      <c r="B9572" s="340" t="s">
        <v>14053</v>
      </c>
      <c r="C9572" s="339" t="s">
        <v>12265</v>
      </c>
      <c r="D9572" s="341">
        <v>62.24</v>
      </c>
      <c r="E9572">
        <v>90.93</v>
      </c>
    </row>
    <row r="9573" spans="1:5">
      <c r="A9573" s="339">
        <v>100286</v>
      </c>
      <c r="B9573" s="340" t="s">
        <v>14054</v>
      </c>
      <c r="C9573" s="339" t="s">
        <v>14055</v>
      </c>
      <c r="D9573" s="341">
        <v>13.62</v>
      </c>
      <c r="E9573">
        <v>19.899999999999999</v>
      </c>
    </row>
    <row r="9574" spans="1:5">
      <c r="A9574" s="339">
        <v>100213</v>
      </c>
      <c r="B9574" s="340" t="s">
        <v>14056</v>
      </c>
      <c r="C9574" s="339" t="s">
        <v>12265</v>
      </c>
      <c r="D9574" s="341">
        <v>2.71</v>
      </c>
      <c r="E9574">
        <v>3.97</v>
      </c>
    </row>
    <row r="9575" spans="1:5">
      <c r="A9575" s="339">
        <v>100212</v>
      </c>
      <c r="B9575" s="340" t="s">
        <v>14057</v>
      </c>
      <c r="C9575" s="339" t="s">
        <v>12265</v>
      </c>
      <c r="D9575" s="341">
        <v>7.56</v>
      </c>
      <c r="E9575">
        <v>11.05</v>
      </c>
    </row>
    <row r="9576" spans="1:5">
      <c r="A9576" s="339">
        <v>100222</v>
      </c>
      <c r="B9576" s="340" t="s">
        <v>14058</v>
      </c>
      <c r="C9576" s="339" t="s">
        <v>14043</v>
      </c>
      <c r="D9576" s="341">
        <v>11.88</v>
      </c>
      <c r="E9576">
        <v>17.36</v>
      </c>
    </row>
    <row r="9577" spans="1:5">
      <c r="A9577" s="339">
        <v>100226</v>
      </c>
      <c r="B9577" s="340" t="s">
        <v>14059</v>
      </c>
      <c r="C9577" s="339" t="s">
        <v>14060</v>
      </c>
      <c r="D9577" s="341">
        <v>0.68</v>
      </c>
      <c r="E9577">
        <v>0.99</v>
      </c>
    </row>
    <row r="9578" spans="1:5">
      <c r="A9578" s="339">
        <v>100200</v>
      </c>
      <c r="B9578" s="340" t="s">
        <v>14061</v>
      </c>
      <c r="C9578" s="339" t="s">
        <v>14045</v>
      </c>
      <c r="D9578" s="341">
        <v>0.4</v>
      </c>
      <c r="E9578">
        <v>0.57999999999999996</v>
      </c>
    </row>
    <row r="9579" spans="1:5">
      <c r="A9579" s="339">
        <v>100199</v>
      </c>
      <c r="B9579" s="340" t="s">
        <v>14062</v>
      </c>
      <c r="C9579" s="339" t="s">
        <v>14045</v>
      </c>
      <c r="D9579" s="341">
        <v>0.32</v>
      </c>
      <c r="E9579">
        <v>0.47</v>
      </c>
    </row>
    <row r="9580" spans="1:5">
      <c r="A9580" s="339">
        <v>100198</v>
      </c>
      <c r="B9580" s="340" t="s">
        <v>14063</v>
      </c>
      <c r="C9580" s="339" t="s">
        <v>14045</v>
      </c>
      <c r="D9580" s="341">
        <v>0.27</v>
      </c>
      <c r="E9580">
        <v>0.39</v>
      </c>
    </row>
    <row r="9581" spans="1:5">
      <c r="A9581" s="339">
        <v>100283</v>
      </c>
      <c r="B9581" s="340" t="s">
        <v>14064</v>
      </c>
      <c r="C9581" s="339" t="s">
        <v>14043</v>
      </c>
      <c r="D9581" s="341">
        <v>25.13</v>
      </c>
      <c r="E9581">
        <v>36.71</v>
      </c>
    </row>
    <row r="9582" spans="1:5">
      <c r="A9582" s="339">
        <v>100227</v>
      </c>
      <c r="B9582" s="340" t="s">
        <v>14065</v>
      </c>
      <c r="C9582" s="339" t="s">
        <v>14060</v>
      </c>
      <c r="D9582" s="341">
        <v>1.01</v>
      </c>
      <c r="E9582">
        <v>1.47</v>
      </c>
    </row>
    <row r="9583" spans="1:5">
      <c r="A9583" s="339">
        <v>100205</v>
      </c>
      <c r="B9583" s="340" t="s">
        <v>14066</v>
      </c>
      <c r="C9583" s="339" t="s">
        <v>79</v>
      </c>
      <c r="D9583" s="341">
        <v>1456.29</v>
      </c>
      <c r="E9583">
        <v>2127.7399999999998</v>
      </c>
    </row>
    <row r="9584" spans="1:5">
      <c r="A9584" s="339">
        <v>100206</v>
      </c>
      <c r="B9584" s="340" t="s">
        <v>14067</v>
      </c>
      <c r="C9584" s="339" t="s">
        <v>79</v>
      </c>
      <c r="D9584" s="341">
        <v>1052.6500000000001</v>
      </c>
      <c r="E9584">
        <v>1538</v>
      </c>
    </row>
    <row r="9585" spans="1:5">
      <c r="A9585" s="339">
        <v>100281</v>
      </c>
      <c r="B9585" s="340" t="s">
        <v>14068</v>
      </c>
      <c r="C9585" s="339" t="s">
        <v>12265</v>
      </c>
      <c r="D9585" s="341">
        <v>4.13</v>
      </c>
      <c r="E9585">
        <v>4.76</v>
      </c>
    </row>
    <row r="9586" spans="1:5">
      <c r="A9586" s="339">
        <v>100219</v>
      </c>
      <c r="B9586" s="340" t="s">
        <v>14069</v>
      </c>
      <c r="C9586" s="339" t="s">
        <v>12265</v>
      </c>
      <c r="D9586" s="341">
        <v>0.51</v>
      </c>
      <c r="E9586">
        <v>0.59</v>
      </c>
    </row>
    <row r="9587" spans="1:5">
      <c r="A9587" s="339">
        <v>100218</v>
      </c>
      <c r="B9587" s="340" t="s">
        <v>14070</v>
      </c>
      <c r="C9587" s="339" t="s">
        <v>12265</v>
      </c>
      <c r="D9587" s="341">
        <v>2.31</v>
      </c>
      <c r="E9587">
        <v>2.66</v>
      </c>
    </row>
    <row r="9588" spans="1:5">
      <c r="A9588" s="339">
        <v>100217</v>
      </c>
      <c r="B9588" s="340" t="s">
        <v>14071</v>
      </c>
      <c r="C9588" s="339" t="s">
        <v>12265</v>
      </c>
      <c r="D9588" s="341">
        <v>3.37</v>
      </c>
      <c r="E9588">
        <v>3.88</v>
      </c>
    </row>
    <row r="9589" spans="1:5">
      <c r="A9589" s="339">
        <v>100224</v>
      </c>
      <c r="B9589" s="340" t="s">
        <v>14072</v>
      </c>
      <c r="C9589" s="339" t="s">
        <v>14043</v>
      </c>
      <c r="D9589" s="341">
        <v>3.37</v>
      </c>
      <c r="E9589">
        <v>3.88</v>
      </c>
    </row>
    <row r="9590" spans="1:5">
      <c r="A9590" s="339">
        <v>100228</v>
      </c>
      <c r="B9590" s="340" t="s">
        <v>14073</v>
      </c>
      <c r="C9590" s="339" t="s">
        <v>14060</v>
      </c>
      <c r="D9590" s="341">
        <v>0.33</v>
      </c>
      <c r="E9590">
        <v>0.38</v>
      </c>
    </row>
    <row r="9591" spans="1:5">
      <c r="A9591" s="339">
        <v>100204</v>
      </c>
      <c r="B9591" s="340" t="s">
        <v>14074</v>
      </c>
      <c r="C9591" s="339" t="s">
        <v>14045</v>
      </c>
      <c r="D9591" s="341">
        <v>0.13</v>
      </c>
      <c r="E9591">
        <v>0.14000000000000001</v>
      </c>
    </row>
    <row r="9592" spans="1:5">
      <c r="A9592" s="339">
        <v>100284</v>
      </c>
      <c r="B9592" s="340" t="s">
        <v>14075</v>
      </c>
      <c r="C9592" s="339" t="s">
        <v>14043</v>
      </c>
      <c r="D9592" s="341">
        <v>12.11</v>
      </c>
      <c r="E9592">
        <v>13.91</v>
      </c>
    </row>
    <row r="9593" spans="1:5">
      <c r="A9593" s="339">
        <v>100277</v>
      </c>
      <c r="B9593" s="340" t="s">
        <v>14076</v>
      </c>
      <c r="C9593" s="339" t="s">
        <v>14043</v>
      </c>
      <c r="D9593" s="341">
        <v>2.16</v>
      </c>
      <c r="E9593">
        <v>2.48</v>
      </c>
    </row>
    <row r="9594" spans="1:5">
      <c r="A9594" s="339">
        <v>100278</v>
      </c>
      <c r="B9594" s="340" t="s">
        <v>14077</v>
      </c>
      <c r="C9594" s="339" t="s">
        <v>12265</v>
      </c>
      <c r="D9594" s="341">
        <v>39.72</v>
      </c>
      <c r="E9594">
        <v>58.04</v>
      </c>
    </row>
    <row r="9595" spans="1:5">
      <c r="A9595" s="339">
        <v>100268</v>
      </c>
      <c r="B9595" s="340" t="s">
        <v>14078</v>
      </c>
      <c r="C9595" s="339" t="s">
        <v>12265</v>
      </c>
      <c r="D9595" s="341">
        <v>83.03</v>
      </c>
      <c r="E9595">
        <v>121.31</v>
      </c>
    </row>
    <row r="9596" spans="1:5">
      <c r="A9596" s="339">
        <v>100285</v>
      </c>
      <c r="B9596" s="340" t="s">
        <v>14079</v>
      </c>
      <c r="C9596" s="339" t="s">
        <v>14055</v>
      </c>
      <c r="D9596" s="341">
        <v>41.79</v>
      </c>
      <c r="E9596">
        <v>61.06</v>
      </c>
    </row>
    <row r="9597" spans="1:5">
      <c r="A9597" s="339">
        <v>100209</v>
      </c>
      <c r="B9597" s="340" t="s">
        <v>14080</v>
      </c>
      <c r="C9597" s="339" t="s">
        <v>12265</v>
      </c>
      <c r="D9597" s="341">
        <v>9.6300000000000008</v>
      </c>
      <c r="E9597">
        <v>14.07</v>
      </c>
    </row>
    <row r="9598" spans="1:5">
      <c r="A9598" s="339">
        <v>100208</v>
      </c>
      <c r="B9598" s="340" t="s">
        <v>14081</v>
      </c>
      <c r="C9598" s="339" t="s">
        <v>12265</v>
      </c>
      <c r="D9598" s="341">
        <v>19.260000000000002</v>
      </c>
      <c r="E9598">
        <v>28.15</v>
      </c>
    </row>
    <row r="9599" spans="1:5">
      <c r="A9599" s="339">
        <v>100256</v>
      </c>
      <c r="B9599" s="340" t="s">
        <v>14082</v>
      </c>
      <c r="C9599" s="339" t="s">
        <v>14055</v>
      </c>
      <c r="D9599" s="341">
        <v>8.82</v>
      </c>
      <c r="E9599">
        <v>12.89</v>
      </c>
    </row>
    <row r="9600" spans="1:5">
      <c r="A9600" s="339">
        <v>100220</v>
      </c>
      <c r="B9600" s="340" t="s">
        <v>14083</v>
      </c>
      <c r="C9600" s="339" t="s">
        <v>14043</v>
      </c>
      <c r="D9600" s="341">
        <v>27.67</v>
      </c>
      <c r="E9600">
        <v>40.43</v>
      </c>
    </row>
    <row r="9601" spans="1:5">
      <c r="A9601" s="339">
        <v>100287</v>
      </c>
      <c r="B9601" s="340" t="s">
        <v>14084</v>
      </c>
      <c r="C9601" s="339" t="s">
        <v>14055</v>
      </c>
      <c r="D9601" s="341">
        <v>13.04</v>
      </c>
      <c r="E9601">
        <v>19.05</v>
      </c>
    </row>
    <row r="9602" spans="1:5">
      <c r="A9602" s="339">
        <v>100274</v>
      </c>
      <c r="B9602" s="340" t="s">
        <v>14085</v>
      </c>
      <c r="C9602" s="339" t="s">
        <v>14043</v>
      </c>
      <c r="D9602" s="341">
        <v>27.69</v>
      </c>
      <c r="E9602">
        <v>40.46</v>
      </c>
    </row>
    <row r="9603" spans="1:5">
      <c r="A9603" s="339">
        <v>100264</v>
      </c>
      <c r="B9603" s="340" t="s">
        <v>14086</v>
      </c>
      <c r="C9603" s="339" t="s">
        <v>14043</v>
      </c>
      <c r="D9603" s="341">
        <v>39.07</v>
      </c>
      <c r="E9603">
        <v>57.08</v>
      </c>
    </row>
    <row r="9604" spans="1:5">
      <c r="A9604" s="339">
        <v>100225</v>
      </c>
      <c r="B9604" s="340" t="s">
        <v>14087</v>
      </c>
      <c r="C9604" s="339" t="s">
        <v>14060</v>
      </c>
      <c r="D9604" s="341">
        <v>2.17</v>
      </c>
      <c r="E9604">
        <v>3.17</v>
      </c>
    </row>
    <row r="9605" spans="1:5">
      <c r="A9605" s="339">
        <v>100266</v>
      </c>
      <c r="B9605" s="340" t="s">
        <v>14088</v>
      </c>
      <c r="C9605" s="339" t="s">
        <v>12265</v>
      </c>
      <c r="D9605" s="341">
        <v>83.03</v>
      </c>
      <c r="E9605">
        <v>121.31</v>
      </c>
    </row>
    <row r="9606" spans="1:5">
      <c r="A9606" s="339">
        <v>100257</v>
      </c>
      <c r="B9606" s="340" t="s">
        <v>14089</v>
      </c>
      <c r="C9606" s="339" t="s">
        <v>14055</v>
      </c>
      <c r="D9606" s="341">
        <v>5.29</v>
      </c>
      <c r="E9606">
        <v>7.74</v>
      </c>
    </row>
    <row r="9607" spans="1:5">
      <c r="A9607" s="339">
        <v>100197</v>
      </c>
      <c r="B9607" s="340" t="s">
        <v>14090</v>
      </c>
      <c r="C9607" s="339" t="s">
        <v>14045</v>
      </c>
      <c r="D9607" s="341">
        <v>1.95</v>
      </c>
      <c r="E9607">
        <v>2.85</v>
      </c>
    </row>
    <row r="9608" spans="1:5">
      <c r="A9608" s="339">
        <v>100196</v>
      </c>
      <c r="B9608" s="340" t="s">
        <v>14091</v>
      </c>
      <c r="C9608" s="339" t="s">
        <v>14045</v>
      </c>
      <c r="D9608" s="341">
        <v>1.3</v>
      </c>
      <c r="E9608">
        <v>1.9</v>
      </c>
    </row>
    <row r="9609" spans="1:5">
      <c r="A9609" s="339">
        <v>100195</v>
      </c>
      <c r="B9609" s="340" t="s">
        <v>14092</v>
      </c>
      <c r="C9609" s="339" t="s">
        <v>14045</v>
      </c>
      <c r="D9609" s="341">
        <v>0.78</v>
      </c>
      <c r="E9609">
        <v>1.1399999999999999</v>
      </c>
    </row>
    <row r="9610" spans="1:5">
      <c r="A9610" s="339">
        <v>100273</v>
      </c>
      <c r="B9610" s="340" t="s">
        <v>14093</v>
      </c>
      <c r="C9610" s="339" t="s">
        <v>14045</v>
      </c>
      <c r="D9610" s="341">
        <v>3.24</v>
      </c>
      <c r="E9610">
        <v>4.74</v>
      </c>
    </row>
    <row r="9611" spans="1:5">
      <c r="A9611" s="339">
        <v>100282</v>
      </c>
      <c r="B9611" s="340" t="s">
        <v>14094</v>
      </c>
      <c r="C9611" s="339" t="s">
        <v>14043</v>
      </c>
      <c r="D9611" s="341">
        <v>155.56</v>
      </c>
      <c r="E9611">
        <v>227.29</v>
      </c>
    </row>
    <row r="9612" spans="1:5">
      <c r="A9612" s="339">
        <v>100276</v>
      </c>
      <c r="B9612" s="340" t="s">
        <v>14095</v>
      </c>
      <c r="C9612" s="339" t="s">
        <v>14043</v>
      </c>
      <c r="D9612" s="341">
        <v>32.67</v>
      </c>
      <c r="E9612">
        <v>47.73</v>
      </c>
    </row>
    <row r="9613" spans="1:5">
      <c r="A9613" s="339">
        <v>100275</v>
      </c>
      <c r="B9613" s="340" t="s">
        <v>14096</v>
      </c>
      <c r="C9613" s="339" t="s">
        <v>14043</v>
      </c>
      <c r="D9613" s="341">
        <v>17.899999999999999</v>
      </c>
      <c r="E9613">
        <v>26.15</v>
      </c>
    </row>
    <row r="9614" spans="1:5">
      <c r="A9614" s="339">
        <v>100254</v>
      </c>
      <c r="B9614" s="340" t="s">
        <v>14097</v>
      </c>
      <c r="C9614" s="339" t="s">
        <v>14055</v>
      </c>
      <c r="D9614" s="341">
        <v>39.130000000000003</v>
      </c>
      <c r="E9614">
        <v>57.17</v>
      </c>
    </row>
    <row r="9615" spans="1:5">
      <c r="A9615" s="339">
        <v>100250</v>
      </c>
      <c r="B9615" s="340" t="s">
        <v>14098</v>
      </c>
      <c r="C9615" s="339" t="s">
        <v>14055</v>
      </c>
      <c r="D9615" s="341">
        <v>4.41</v>
      </c>
      <c r="E9615">
        <v>6.44</v>
      </c>
    </row>
    <row r="9616" spans="1:5">
      <c r="A9616" s="339">
        <v>100251</v>
      </c>
      <c r="B9616" s="340" t="s">
        <v>14099</v>
      </c>
      <c r="C9616" s="339" t="s">
        <v>14055</v>
      </c>
      <c r="D9616" s="341">
        <v>13.04</v>
      </c>
      <c r="E9616">
        <v>19.05</v>
      </c>
    </row>
    <row r="9617" spans="1:5">
      <c r="A9617" s="339">
        <v>100252</v>
      </c>
      <c r="B9617" s="340" t="s">
        <v>14100</v>
      </c>
      <c r="C9617" s="339" t="s">
        <v>14055</v>
      </c>
      <c r="D9617" s="341">
        <v>19.559999999999999</v>
      </c>
      <c r="E9617">
        <v>28.58</v>
      </c>
    </row>
    <row r="9618" spans="1:5">
      <c r="A9618" s="339">
        <v>100253</v>
      </c>
      <c r="B9618" s="340" t="s">
        <v>14101</v>
      </c>
      <c r="C9618" s="339" t="s">
        <v>14055</v>
      </c>
      <c r="D9618" s="341">
        <v>26.08</v>
      </c>
      <c r="E9618">
        <v>38.11</v>
      </c>
    </row>
    <row r="9619" spans="1:5">
      <c r="A9619" s="339">
        <v>100249</v>
      </c>
      <c r="B9619" s="340" t="s">
        <v>14102</v>
      </c>
      <c r="C9619" s="339" t="s">
        <v>14055</v>
      </c>
      <c r="D9619" s="341">
        <v>2.64</v>
      </c>
      <c r="E9619">
        <v>3.86</v>
      </c>
    </row>
    <row r="9620" spans="1:5">
      <c r="A9620" s="339">
        <v>100244</v>
      </c>
      <c r="B9620" s="340" t="s">
        <v>14103</v>
      </c>
      <c r="C9620" s="339" t="s">
        <v>14055</v>
      </c>
      <c r="D9620" s="341">
        <v>3.97</v>
      </c>
      <c r="E9620">
        <v>5.8</v>
      </c>
    </row>
    <row r="9621" spans="1:5">
      <c r="A9621" s="339">
        <v>100245</v>
      </c>
      <c r="B9621" s="340" t="s">
        <v>14104</v>
      </c>
      <c r="C9621" s="339" t="s">
        <v>14055</v>
      </c>
      <c r="D9621" s="341">
        <v>7.94</v>
      </c>
      <c r="E9621">
        <v>11.6</v>
      </c>
    </row>
    <row r="9622" spans="1:5">
      <c r="A9622" s="339">
        <v>100243</v>
      </c>
      <c r="B9622" s="340" t="s">
        <v>14105</v>
      </c>
      <c r="C9622" s="339" t="s">
        <v>14055</v>
      </c>
      <c r="D9622" s="341">
        <v>3.17</v>
      </c>
      <c r="E9622">
        <v>4.6399999999999997</v>
      </c>
    </row>
    <row r="9623" spans="1:5">
      <c r="A9623" s="339">
        <v>100239</v>
      </c>
      <c r="B9623" s="340" t="s">
        <v>14106</v>
      </c>
      <c r="C9623" s="339" t="s">
        <v>14055</v>
      </c>
      <c r="D9623" s="341">
        <v>6.62</v>
      </c>
      <c r="E9623">
        <v>9.67</v>
      </c>
    </row>
    <row r="9624" spans="1:5">
      <c r="A9624" s="339">
        <v>100238</v>
      </c>
      <c r="B9624" s="340" t="s">
        <v>14107</v>
      </c>
      <c r="C9624" s="339" t="s">
        <v>14055</v>
      </c>
      <c r="D9624" s="341">
        <v>5.29</v>
      </c>
      <c r="E9624">
        <v>7.74</v>
      </c>
    </row>
    <row r="9625" spans="1:5">
      <c r="A9625" s="339">
        <v>100241</v>
      </c>
      <c r="B9625" s="340" t="s">
        <v>14108</v>
      </c>
      <c r="C9625" s="339" t="s">
        <v>14055</v>
      </c>
      <c r="D9625" s="341">
        <v>6.62</v>
      </c>
      <c r="E9625">
        <v>9.67</v>
      </c>
    </row>
    <row r="9626" spans="1:5">
      <c r="A9626" s="339">
        <v>100242</v>
      </c>
      <c r="B9626" s="340" t="s">
        <v>14109</v>
      </c>
      <c r="C9626" s="339" t="s">
        <v>14055</v>
      </c>
      <c r="D9626" s="341">
        <v>19.559999999999999</v>
      </c>
      <c r="E9626">
        <v>28.58</v>
      </c>
    </row>
    <row r="9627" spans="1:5">
      <c r="A9627" s="339">
        <v>100240</v>
      </c>
      <c r="B9627" s="340" t="s">
        <v>14110</v>
      </c>
      <c r="C9627" s="339" t="s">
        <v>14055</v>
      </c>
      <c r="D9627" s="341">
        <v>3.97</v>
      </c>
      <c r="E9627">
        <v>5.8</v>
      </c>
    </row>
    <row r="9628" spans="1:5">
      <c r="A9628" s="339">
        <v>100237</v>
      </c>
      <c r="B9628" s="340" t="s">
        <v>14111</v>
      </c>
      <c r="C9628" s="339" t="s">
        <v>14055</v>
      </c>
      <c r="D9628" s="341">
        <v>3.31</v>
      </c>
      <c r="E9628">
        <v>4.83</v>
      </c>
    </row>
    <row r="9629" spans="1:5">
      <c r="A9629" s="339">
        <v>100236</v>
      </c>
      <c r="B9629" s="340" t="s">
        <v>14112</v>
      </c>
      <c r="C9629" s="339" t="s">
        <v>14055</v>
      </c>
      <c r="D9629" s="341">
        <v>2.76</v>
      </c>
      <c r="E9629">
        <v>4.03</v>
      </c>
    </row>
    <row r="9630" spans="1:5">
      <c r="A9630" s="339">
        <v>100248</v>
      </c>
      <c r="B9630" s="340" t="s">
        <v>14113</v>
      </c>
      <c r="C9630" s="339" t="s">
        <v>14055</v>
      </c>
      <c r="D9630" s="341">
        <v>13.04</v>
      </c>
      <c r="E9630">
        <v>19.05</v>
      </c>
    </row>
    <row r="9631" spans="1:5">
      <c r="A9631" s="339">
        <v>100247</v>
      </c>
      <c r="B9631" s="340" t="s">
        <v>14114</v>
      </c>
      <c r="C9631" s="339" t="s">
        <v>14055</v>
      </c>
      <c r="D9631" s="341">
        <v>3.31</v>
      </c>
      <c r="E9631">
        <v>4.83</v>
      </c>
    </row>
    <row r="9632" spans="1:5">
      <c r="A9632" s="339">
        <v>100246</v>
      </c>
      <c r="B9632" s="340" t="s">
        <v>14115</v>
      </c>
      <c r="C9632" s="339" t="s">
        <v>14055</v>
      </c>
      <c r="D9632" s="341">
        <v>2.64</v>
      </c>
      <c r="E9632">
        <v>3.86</v>
      </c>
    </row>
    <row r="9633" spans="1:5">
      <c r="A9633" s="339">
        <v>100255</v>
      </c>
      <c r="B9633" s="340" t="s">
        <v>14116</v>
      </c>
      <c r="C9633" s="339" t="s">
        <v>14055</v>
      </c>
      <c r="D9633" s="341">
        <v>13.24</v>
      </c>
      <c r="E9633">
        <v>19.34</v>
      </c>
    </row>
    <row r="9634" spans="1:5">
      <c r="A9634" s="339">
        <v>100263</v>
      </c>
      <c r="B9634" s="340" t="s">
        <v>14117</v>
      </c>
      <c r="C9634" s="339" t="s">
        <v>14045</v>
      </c>
      <c r="D9634" s="341">
        <v>2.14</v>
      </c>
      <c r="E9634">
        <v>3.13</v>
      </c>
    </row>
    <row r="9635" spans="1:5">
      <c r="A9635" s="339">
        <v>100260</v>
      </c>
      <c r="B9635" s="340" t="s">
        <v>14118</v>
      </c>
      <c r="C9635" s="339" t="s">
        <v>14045</v>
      </c>
      <c r="D9635" s="341">
        <v>8.59</v>
      </c>
      <c r="E9635">
        <v>12.56</v>
      </c>
    </row>
    <row r="9636" spans="1:5">
      <c r="A9636" s="339">
        <v>100261</v>
      </c>
      <c r="B9636" s="340" t="s">
        <v>14119</v>
      </c>
      <c r="C9636" s="339" t="s">
        <v>14045</v>
      </c>
      <c r="D9636" s="341">
        <v>5.4</v>
      </c>
      <c r="E9636">
        <v>7.89</v>
      </c>
    </row>
    <row r="9637" spans="1:5">
      <c r="A9637" s="339">
        <v>100262</v>
      </c>
      <c r="B9637" s="340" t="s">
        <v>14120</v>
      </c>
      <c r="C9637" s="339" t="s">
        <v>14045</v>
      </c>
      <c r="D9637" s="341">
        <v>3.35</v>
      </c>
      <c r="E9637">
        <v>4.8899999999999997</v>
      </c>
    </row>
    <row r="9638" spans="1:5">
      <c r="A9638" s="339">
        <v>100271</v>
      </c>
      <c r="B9638" s="340" t="s">
        <v>14121</v>
      </c>
      <c r="C9638" s="339" t="s">
        <v>14043</v>
      </c>
      <c r="D9638" s="341">
        <v>62.27</v>
      </c>
      <c r="E9638">
        <v>90.98</v>
      </c>
    </row>
    <row r="9639" spans="1:5">
      <c r="A9639" s="339">
        <v>100258</v>
      </c>
      <c r="B9639" s="340" t="s">
        <v>14122</v>
      </c>
      <c r="C9639" s="339" t="s">
        <v>14055</v>
      </c>
      <c r="D9639" s="341">
        <v>13.24</v>
      </c>
      <c r="E9639">
        <v>19.34</v>
      </c>
    </row>
    <row r="9640" spans="1:5">
      <c r="A9640" s="339">
        <v>100259</v>
      </c>
      <c r="B9640" s="340" t="s">
        <v>14123</v>
      </c>
      <c r="C9640" s="339" t="s">
        <v>14055</v>
      </c>
      <c r="D9640" s="341">
        <v>26.08</v>
      </c>
      <c r="E9640">
        <v>38.11</v>
      </c>
    </row>
    <row r="9641" spans="1:5">
      <c r="A9641" s="339">
        <v>100279</v>
      </c>
      <c r="B9641" s="340" t="s">
        <v>14124</v>
      </c>
      <c r="C9641" s="339" t="s">
        <v>63</v>
      </c>
      <c r="D9641" s="341">
        <v>0.76</v>
      </c>
      <c r="E9641">
        <v>1.1200000000000001</v>
      </c>
    </row>
    <row r="9642" spans="1:5">
      <c r="A9642" s="339">
        <v>100233</v>
      </c>
      <c r="B9642" s="340" t="s">
        <v>14125</v>
      </c>
      <c r="C9642" s="339" t="s">
        <v>63</v>
      </c>
      <c r="D9642" s="341">
        <v>0.18</v>
      </c>
      <c r="E9642">
        <v>0.26</v>
      </c>
    </row>
    <row r="9643" spans="1:5">
      <c r="A9643" s="339">
        <v>100232</v>
      </c>
      <c r="B9643" s="340" t="s">
        <v>14126</v>
      </c>
      <c r="C9643" s="339" t="s">
        <v>63</v>
      </c>
      <c r="D9643" s="341">
        <v>0.36</v>
      </c>
      <c r="E9643">
        <v>0.53</v>
      </c>
    </row>
    <row r="9644" spans="1:5">
      <c r="A9644" s="339">
        <v>100234</v>
      </c>
      <c r="B9644" s="340" t="s">
        <v>14127</v>
      </c>
      <c r="C9644" s="339" t="s">
        <v>5029</v>
      </c>
      <c r="D9644" s="341">
        <v>0.54</v>
      </c>
      <c r="E9644">
        <v>0.8</v>
      </c>
    </row>
    <row r="9645" spans="1:5">
      <c r="A9645" s="339">
        <v>100265</v>
      </c>
      <c r="B9645" s="340" t="s">
        <v>14128</v>
      </c>
      <c r="C9645" s="339" t="s">
        <v>5029</v>
      </c>
      <c r="D9645" s="341">
        <v>0.82</v>
      </c>
      <c r="E9645">
        <v>1.19</v>
      </c>
    </row>
    <row r="9646" spans="1:5">
      <c r="A9646" s="339">
        <v>100235</v>
      </c>
      <c r="B9646" s="340" t="s">
        <v>14129</v>
      </c>
      <c r="C9646" s="339" t="s">
        <v>933</v>
      </c>
      <c r="D9646" s="341">
        <v>0.04</v>
      </c>
      <c r="E9646">
        <v>0.06</v>
      </c>
    </row>
    <row r="9647" spans="1:5">
      <c r="A9647" s="339">
        <v>100267</v>
      </c>
      <c r="B9647" s="340" t="s">
        <v>14130</v>
      </c>
      <c r="C9647" s="339" t="s">
        <v>63</v>
      </c>
      <c r="D9647" s="341">
        <v>1.64</v>
      </c>
      <c r="E9647">
        <v>2.4</v>
      </c>
    </row>
    <row r="9648" spans="1:5">
      <c r="A9648" s="339">
        <v>100231</v>
      </c>
      <c r="B9648" s="340" t="s">
        <v>14131</v>
      </c>
      <c r="C9648" s="339" t="s">
        <v>101</v>
      </c>
      <c r="D9648" s="341">
        <v>0.03</v>
      </c>
      <c r="E9648">
        <v>0.05</v>
      </c>
    </row>
    <row r="9649" spans="1:5">
      <c r="A9649" s="339">
        <v>100230</v>
      </c>
      <c r="B9649" s="340" t="s">
        <v>14132</v>
      </c>
      <c r="C9649" s="339" t="s">
        <v>101</v>
      </c>
      <c r="D9649" s="341">
        <v>0.02</v>
      </c>
      <c r="E9649">
        <v>0.03</v>
      </c>
    </row>
    <row r="9650" spans="1:5">
      <c r="A9650" s="339">
        <v>100229</v>
      </c>
      <c r="B9650" s="340" t="s">
        <v>14133</v>
      </c>
      <c r="C9650" s="339" t="s">
        <v>101</v>
      </c>
      <c r="D9650" s="341">
        <v>0.01</v>
      </c>
      <c r="E9650">
        <v>0.02</v>
      </c>
    </row>
    <row r="9651" spans="1:5">
      <c r="A9651" s="339">
        <v>100272</v>
      </c>
      <c r="B9651" s="340" t="s">
        <v>14134</v>
      </c>
      <c r="C9651" s="339" t="s">
        <v>5029</v>
      </c>
      <c r="D9651" s="341">
        <v>1.23</v>
      </c>
      <c r="E9651">
        <v>1.8</v>
      </c>
    </row>
    <row r="9652" spans="1:5">
      <c r="A9652" s="339">
        <v>100269</v>
      </c>
      <c r="B9652" s="340" t="s">
        <v>14135</v>
      </c>
      <c r="C9652" s="339" t="s">
        <v>63</v>
      </c>
      <c r="D9652" s="341">
        <v>1.64</v>
      </c>
      <c r="E9652">
        <v>2.4</v>
      </c>
    </row>
    <row r="9653" spans="1:5">
      <c r="A9653" s="339">
        <v>100986</v>
      </c>
      <c r="B9653" s="340" t="s">
        <v>22901</v>
      </c>
      <c r="C9653" s="339" t="s">
        <v>5115</v>
      </c>
      <c r="D9653" s="341">
        <v>9.52</v>
      </c>
      <c r="E9653">
        <v>10.61</v>
      </c>
    </row>
    <row r="9654" spans="1:5">
      <c r="A9654" s="339">
        <v>101002</v>
      </c>
      <c r="B9654" s="340" t="s">
        <v>22902</v>
      </c>
      <c r="C9654" s="339" t="s">
        <v>13931</v>
      </c>
      <c r="D9654" s="341">
        <v>6.35</v>
      </c>
      <c r="E9654">
        <v>7.07</v>
      </c>
    </row>
    <row r="9655" spans="1:5">
      <c r="A9655" s="339">
        <v>100987</v>
      </c>
      <c r="B9655" s="340" t="s">
        <v>22903</v>
      </c>
      <c r="C9655" s="339" t="s">
        <v>5115</v>
      </c>
      <c r="D9655" s="341">
        <v>10.9</v>
      </c>
      <c r="E9655">
        <v>12.03</v>
      </c>
    </row>
    <row r="9656" spans="1:5">
      <c r="A9656" s="339">
        <v>101003</v>
      </c>
      <c r="B9656" s="340" t="s">
        <v>22904</v>
      </c>
      <c r="C9656" s="339" t="s">
        <v>13931</v>
      </c>
      <c r="D9656" s="341">
        <v>7.26</v>
      </c>
      <c r="E9656">
        <v>8.01</v>
      </c>
    </row>
    <row r="9657" spans="1:5">
      <c r="A9657" s="339">
        <v>100988</v>
      </c>
      <c r="B9657" s="340" t="s">
        <v>22905</v>
      </c>
      <c r="C9657" s="339" t="s">
        <v>5115</v>
      </c>
      <c r="D9657" s="341">
        <v>11.57</v>
      </c>
      <c r="E9657">
        <v>12.75</v>
      </c>
    </row>
    <row r="9658" spans="1:5">
      <c r="A9658" s="339">
        <v>101004</v>
      </c>
      <c r="B9658" s="340" t="s">
        <v>22906</v>
      </c>
      <c r="C9658" s="339" t="s">
        <v>13931</v>
      </c>
      <c r="D9658" s="341">
        <v>7.71</v>
      </c>
      <c r="E9658">
        <v>8.5</v>
      </c>
    </row>
    <row r="9659" spans="1:5">
      <c r="A9659" s="339">
        <v>100985</v>
      </c>
      <c r="B9659" s="340" t="s">
        <v>22907</v>
      </c>
      <c r="C9659" s="339" t="s">
        <v>5115</v>
      </c>
      <c r="D9659" s="341">
        <v>7.8</v>
      </c>
      <c r="E9659">
        <v>8.7799999999999994</v>
      </c>
    </row>
    <row r="9660" spans="1:5">
      <c r="A9660" s="339">
        <v>101001</v>
      </c>
      <c r="B9660" s="340" t="s">
        <v>22908</v>
      </c>
      <c r="C9660" s="339" t="s">
        <v>13931</v>
      </c>
      <c r="D9660" s="341">
        <v>5.2</v>
      </c>
      <c r="E9660">
        <v>5.86</v>
      </c>
    </row>
    <row r="9661" spans="1:5">
      <c r="A9661" s="339">
        <v>101008</v>
      </c>
      <c r="B9661" s="340" t="s">
        <v>22909</v>
      </c>
      <c r="C9661" s="339" t="s">
        <v>5115</v>
      </c>
      <c r="D9661" s="341">
        <v>9.77</v>
      </c>
      <c r="E9661">
        <v>10.87</v>
      </c>
    </row>
    <row r="9662" spans="1:5">
      <c r="A9662" s="339">
        <v>106708</v>
      </c>
      <c r="B9662" s="340" t="s">
        <v>22910</v>
      </c>
      <c r="C9662" s="339" t="s">
        <v>5115</v>
      </c>
      <c r="D9662" s="341">
        <v>6.73</v>
      </c>
      <c r="E9662">
        <v>7.48</v>
      </c>
    </row>
    <row r="9663" spans="1:5">
      <c r="A9663" s="339">
        <v>101007</v>
      </c>
      <c r="B9663" s="340" t="s">
        <v>22911</v>
      </c>
      <c r="C9663" s="339" t="s">
        <v>5115</v>
      </c>
      <c r="D9663" s="341">
        <v>12.06</v>
      </c>
      <c r="E9663">
        <v>13.54</v>
      </c>
    </row>
    <row r="9664" spans="1:5">
      <c r="A9664" s="339">
        <v>106711</v>
      </c>
      <c r="B9664" s="340" t="s">
        <v>22912</v>
      </c>
      <c r="C9664" s="339" t="s">
        <v>5115</v>
      </c>
      <c r="D9664" s="341">
        <v>0</v>
      </c>
      <c r="E9664">
        <v>0</v>
      </c>
    </row>
    <row r="9665" spans="1:5">
      <c r="A9665" s="339">
        <v>106709</v>
      </c>
      <c r="B9665" s="340" t="s">
        <v>22913</v>
      </c>
      <c r="C9665" s="339" t="s">
        <v>13931</v>
      </c>
      <c r="D9665" s="341">
        <v>0</v>
      </c>
      <c r="E9665">
        <v>0</v>
      </c>
    </row>
    <row r="9666" spans="1:5">
      <c r="A9666" s="339">
        <v>106710</v>
      </c>
      <c r="B9666" s="340" t="s">
        <v>22914</v>
      </c>
      <c r="C9666" s="339" t="s">
        <v>13931</v>
      </c>
      <c r="D9666" s="341">
        <v>0</v>
      </c>
      <c r="E9666">
        <v>0</v>
      </c>
    </row>
    <row r="9667" spans="1:5">
      <c r="A9667" s="339">
        <v>100982</v>
      </c>
      <c r="B9667" s="340" t="s">
        <v>22915</v>
      </c>
      <c r="C9667" s="339" t="s">
        <v>5115</v>
      </c>
      <c r="D9667" s="341">
        <v>9.23</v>
      </c>
      <c r="E9667">
        <v>10.39</v>
      </c>
    </row>
    <row r="9668" spans="1:5">
      <c r="A9668" s="339">
        <v>100998</v>
      </c>
      <c r="B9668" s="340" t="s">
        <v>22916</v>
      </c>
      <c r="C9668" s="339" t="s">
        <v>13931</v>
      </c>
      <c r="D9668" s="341">
        <v>6.14</v>
      </c>
      <c r="E9668">
        <v>6.92</v>
      </c>
    </row>
    <row r="9669" spans="1:5">
      <c r="A9669" s="339">
        <v>100983</v>
      </c>
      <c r="B9669" s="340" t="s">
        <v>22917</v>
      </c>
      <c r="C9669" s="339" t="s">
        <v>5115</v>
      </c>
      <c r="D9669" s="341">
        <v>9.23</v>
      </c>
      <c r="E9669">
        <v>10.31</v>
      </c>
    </row>
    <row r="9670" spans="1:5">
      <c r="A9670" s="339">
        <v>100999</v>
      </c>
      <c r="B9670" s="340" t="s">
        <v>22918</v>
      </c>
      <c r="C9670" s="339" t="s">
        <v>13931</v>
      </c>
      <c r="D9670" s="341">
        <v>6.15</v>
      </c>
      <c r="E9670">
        <v>6.87</v>
      </c>
    </row>
    <row r="9671" spans="1:5">
      <c r="A9671" s="339">
        <v>100984</v>
      </c>
      <c r="B9671" s="340" t="s">
        <v>22919</v>
      </c>
      <c r="C9671" s="339" t="s">
        <v>5115</v>
      </c>
      <c r="D9671" s="341">
        <v>9.0500000000000007</v>
      </c>
      <c r="E9671">
        <v>10.09</v>
      </c>
    </row>
    <row r="9672" spans="1:5">
      <c r="A9672" s="339">
        <v>101000</v>
      </c>
      <c r="B9672" s="340" t="s">
        <v>22920</v>
      </c>
      <c r="C9672" s="339" t="s">
        <v>13931</v>
      </c>
      <c r="D9672" s="341">
        <v>6.03</v>
      </c>
      <c r="E9672">
        <v>6.73</v>
      </c>
    </row>
    <row r="9673" spans="1:5">
      <c r="A9673" s="339">
        <v>100981</v>
      </c>
      <c r="B9673" s="340" t="s">
        <v>22921</v>
      </c>
      <c r="C9673" s="339" t="s">
        <v>5115</v>
      </c>
      <c r="D9673" s="341">
        <v>9.51</v>
      </c>
      <c r="E9673">
        <v>10.82</v>
      </c>
    </row>
    <row r="9674" spans="1:5">
      <c r="A9674" s="339">
        <v>100997</v>
      </c>
      <c r="B9674" s="340" t="s">
        <v>22922</v>
      </c>
      <c r="C9674" s="339" t="s">
        <v>13931</v>
      </c>
      <c r="D9674" s="341">
        <v>6.33</v>
      </c>
      <c r="E9674">
        <v>7.22</v>
      </c>
    </row>
    <row r="9675" spans="1:5">
      <c r="A9675" s="339">
        <v>101010</v>
      </c>
      <c r="B9675" s="340" t="s">
        <v>22923</v>
      </c>
      <c r="C9675" s="339" t="s">
        <v>13931</v>
      </c>
      <c r="D9675" s="341">
        <v>28.24</v>
      </c>
      <c r="E9675">
        <v>31.55</v>
      </c>
    </row>
    <row r="9676" spans="1:5">
      <c r="A9676" s="339">
        <v>106721</v>
      </c>
      <c r="B9676" s="340" t="s">
        <v>22924</v>
      </c>
      <c r="C9676" s="339" t="s">
        <v>13931</v>
      </c>
      <c r="D9676" s="341">
        <v>31.97</v>
      </c>
      <c r="E9676">
        <v>35.11</v>
      </c>
    </row>
    <row r="9677" spans="1:5">
      <c r="A9677" s="339">
        <v>101009</v>
      </c>
      <c r="B9677" s="340" t="s">
        <v>22925</v>
      </c>
      <c r="C9677" s="339" t="s">
        <v>13931</v>
      </c>
      <c r="D9677" s="341">
        <v>44.7</v>
      </c>
      <c r="E9677">
        <v>49.94</v>
      </c>
    </row>
    <row r="9678" spans="1:5">
      <c r="A9678" s="339">
        <v>106720</v>
      </c>
      <c r="B9678" s="340" t="s">
        <v>22926</v>
      </c>
      <c r="C9678" s="339" t="s">
        <v>13931</v>
      </c>
      <c r="D9678" s="341">
        <v>51.44</v>
      </c>
      <c r="E9678">
        <v>56.48</v>
      </c>
    </row>
    <row r="9679" spans="1:5">
      <c r="A9679" s="339">
        <v>100978</v>
      </c>
      <c r="B9679" s="340" t="s">
        <v>22927</v>
      </c>
      <c r="C9679" s="339" t="s">
        <v>5115</v>
      </c>
      <c r="D9679" s="341">
        <v>7.08</v>
      </c>
      <c r="E9679">
        <v>7.96</v>
      </c>
    </row>
    <row r="9680" spans="1:5">
      <c r="A9680" s="339">
        <v>100994</v>
      </c>
      <c r="B9680" s="340" t="s">
        <v>22928</v>
      </c>
      <c r="C9680" s="339" t="s">
        <v>13931</v>
      </c>
      <c r="D9680" s="341">
        <v>4.71</v>
      </c>
      <c r="E9680">
        <v>5.3</v>
      </c>
    </row>
    <row r="9681" spans="1:5">
      <c r="A9681" s="339">
        <v>100974</v>
      </c>
      <c r="B9681" s="340" t="s">
        <v>22929</v>
      </c>
      <c r="C9681" s="339" t="s">
        <v>5115</v>
      </c>
      <c r="D9681" s="341">
        <v>8.08</v>
      </c>
      <c r="E9681">
        <v>9.02</v>
      </c>
    </row>
    <row r="9682" spans="1:5">
      <c r="A9682" s="339">
        <v>100990</v>
      </c>
      <c r="B9682" s="340" t="s">
        <v>22930</v>
      </c>
      <c r="C9682" s="339" t="s">
        <v>13931</v>
      </c>
      <c r="D9682" s="341">
        <v>5.38</v>
      </c>
      <c r="E9682">
        <v>6.02</v>
      </c>
    </row>
    <row r="9683" spans="1:5">
      <c r="A9683" s="339">
        <v>100979</v>
      </c>
      <c r="B9683" s="340" t="s">
        <v>22931</v>
      </c>
      <c r="C9683" s="339" t="s">
        <v>5115</v>
      </c>
      <c r="D9683" s="341">
        <v>6.77</v>
      </c>
      <c r="E9683">
        <v>7.56</v>
      </c>
    </row>
    <row r="9684" spans="1:5">
      <c r="A9684" s="339">
        <v>100995</v>
      </c>
      <c r="B9684" s="340" t="s">
        <v>22932</v>
      </c>
      <c r="C9684" s="339" t="s">
        <v>13931</v>
      </c>
      <c r="D9684" s="341">
        <v>4.5199999999999996</v>
      </c>
      <c r="E9684">
        <v>5.03</v>
      </c>
    </row>
    <row r="9685" spans="1:5">
      <c r="A9685" s="339">
        <v>100975</v>
      </c>
      <c r="B9685" s="340" t="s">
        <v>22933</v>
      </c>
      <c r="C9685" s="339" t="s">
        <v>5115</v>
      </c>
      <c r="D9685" s="341">
        <v>8.0399999999999991</v>
      </c>
      <c r="E9685">
        <v>8.9</v>
      </c>
    </row>
    <row r="9686" spans="1:5">
      <c r="A9686" s="339">
        <v>100991</v>
      </c>
      <c r="B9686" s="340" t="s">
        <v>22934</v>
      </c>
      <c r="C9686" s="339" t="s">
        <v>13931</v>
      </c>
      <c r="D9686" s="341">
        <v>5.35</v>
      </c>
      <c r="E9686">
        <v>5.94</v>
      </c>
    </row>
    <row r="9687" spans="1:5">
      <c r="A9687" s="339">
        <v>100980</v>
      </c>
      <c r="B9687" s="340" t="s">
        <v>22935</v>
      </c>
      <c r="C9687" s="339" t="s">
        <v>5115</v>
      </c>
      <c r="D9687" s="341">
        <v>6.42</v>
      </c>
      <c r="E9687">
        <v>7.15</v>
      </c>
    </row>
    <row r="9688" spans="1:5">
      <c r="A9688" s="339">
        <v>100996</v>
      </c>
      <c r="B9688" s="340" t="s">
        <v>22936</v>
      </c>
      <c r="C9688" s="339" t="s">
        <v>13931</v>
      </c>
      <c r="D9688" s="341">
        <v>4.28</v>
      </c>
      <c r="E9688">
        <v>4.7699999999999996</v>
      </c>
    </row>
    <row r="9689" spans="1:5">
      <c r="A9689" s="339">
        <v>100976</v>
      </c>
      <c r="B9689" s="340" t="s">
        <v>22937</v>
      </c>
      <c r="C9689" s="339" t="s">
        <v>5115</v>
      </c>
      <c r="D9689" s="341">
        <v>7.83</v>
      </c>
      <c r="E9689">
        <v>8.66</v>
      </c>
    </row>
    <row r="9690" spans="1:5">
      <c r="A9690" s="339">
        <v>100992</v>
      </c>
      <c r="B9690" s="340" t="s">
        <v>22938</v>
      </c>
      <c r="C9690" s="339" t="s">
        <v>13931</v>
      </c>
      <c r="D9690" s="341">
        <v>5.21</v>
      </c>
      <c r="E9690">
        <v>5.78</v>
      </c>
    </row>
    <row r="9691" spans="1:5">
      <c r="A9691" s="339">
        <v>100977</v>
      </c>
      <c r="B9691" s="340" t="s">
        <v>22939</v>
      </c>
      <c r="C9691" s="339" t="s">
        <v>5115</v>
      </c>
      <c r="D9691" s="341">
        <v>7.78</v>
      </c>
      <c r="E9691">
        <v>8.85</v>
      </c>
    </row>
    <row r="9692" spans="1:5">
      <c r="A9692" s="339">
        <v>100993</v>
      </c>
      <c r="B9692" s="340" t="s">
        <v>22940</v>
      </c>
      <c r="C9692" s="339" t="s">
        <v>13931</v>
      </c>
      <c r="D9692" s="341">
        <v>5.18</v>
      </c>
      <c r="E9692">
        <v>5.9</v>
      </c>
    </row>
    <row r="9693" spans="1:5">
      <c r="A9693" s="339">
        <v>100973</v>
      </c>
      <c r="B9693" s="340" t="s">
        <v>22941</v>
      </c>
      <c r="C9693" s="339" t="s">
        <v>5115</v>
      </c>
      <c r="D9693" s="341">
        <v>8.41</v>
      </c>
      <c r="E9693">
        <v>9.49</v>
      </c>
    </row>
    <row r="9694" spans="1:5">
      <c r="A9694" s="339">
        <v>100989</v>
      </c>
      <c r="B9694" s="340" t="s">
        <v>22942</v>
      </c>
      <c r="C9694" s="339" t="s">
        <v>13931</v>
      </c>
      <c r="D9694" s="341">
        <v>5.59</v>
      </c>
      <c r="E9694">
        <v>6.31</v>
      </c>
    </row>
    <row r="9695" spans="1:5">
      <c r="A9695" s="339">
        <v>101467</v>
      </c>
      <c r="B9695" s="340" t="s">
        <v>22943</v>
      </c>
      <c r="C9695" s="339" t="s">
        <v>13931</v>
      </c>
      <c r="D9695" s="341">
        <v>20.49</v>
      </c>
      <c r="E9695">
        <v>23.99</v>
      </c>
    </row>
    <row r="9696" spans="1:5">
      <c r="A9696" s="339">
        <v>106729</v>
      </c>
      <c r="B9696" s="340" t="s">
        <v>22944</v>
      </c>
      <c r="C9696" s="339" t="s">
        <v>13931</v>
      </c>
      <c r="D9696" s="341">
        <v>21.73</v>
      </c>
      <c r="E9696">
        <v>24.93</v>
      </c>
    </row>
    <row r="9697" spans="1:5">
      <c r="A9697" s="339">
        <v>101468</v>
      </c>
      <c r="B9697" s="340" t="s">
        <v>22945</v>
      </c>
      <c r="C9697" s="339" t="s">
        <v>13931</v>
      </c>
      <c r="D9697" s="341">
        <v>18.649999999999999</v>
      </c>
      <c r="E9697">
        <v>21.83</v>
      </c>
    </row>
    <row r="9698" spans="1:5">
      <c r="A9698" s="339">
        <v>106730</v>
      </c>
      <c r="B9698" s="340" t="s">
        <v>22946</v>
      </c>
      <c r="C9698" s="339" t="s">
        <v>13931</v>
      </c>
      <c r="D9698" s="341">
        <v>19.25</v>
      </c>
      <c r="E9698">
        <v>22.07</v>
      </c>
    </row>
    <row r="9699" spans="1:5">
      <c r="A9699" s="339">
        <v>101014</v>
      </c>
      <c r="B9699" s="340" t="s">
        <v>22947</v>
      </c>
      <c r="C9699" s="339" t="s">
        <v>13931</v>
      </c>
      <c r="D9699" s="341">
        <v>47.53</v>
      </c>
      <c r="E9699">
        <v>55.64</v>
      </c>
    </row>
    <row r="9700" spans="1:5">
      <c r="A9700" s="339">
        <v>106723</v>
      </c>
      <c r="B9700" s="340" t="s">
        <v>22948</v>
      </c>
      <c r="C9700" s="339" t="s">
        <v>13931</v>
      </c>
      <c r="D9700" s="341">
        <v>53.18</v>
      </c>
      <c r="E9700">
        <v>60.98</v>
      </c>
    </row>
    <row r="9701" spans="1:5">
      <c r="A9701" s="339">
        <v>101015</v>
      </c>
      <c r="B9701" s="340" t="s">
        <v>22949</v>
      </c>
      <c r="C9701" s="339" t="s">
        <v>13931</v>
      </c>
      <c r="D9701" s="341">
        <v>38.96</v>
      </c>
      <c r="E9701">
        <v>45.6</v>
      </c>
    </row>
    <row r="9702" spans="1:5">
      <c r="A9702" s="339">
        <v>106724</v>
      </c>
      <c r="B9702" s="340" t="s">
        <v>22950</v>
      </c>
      <c r="C9702" s="339" t="s">
        <v>13931</v>
      </c>
      <c r="D9702" s="341">
        <v>43.3</v>
      </c>
      <c r="E9702">
        <v>49.65</v>
      </c>
    </row>
    <row r="9703" spans="1:5">
      <c r="A9703" s="339">
        <v>101463</v>
      </c>
      <c r="B9703" s="340" t="s">
        <v>22951</v>
      </c>
      <c r="C9703" s="339" t="s">
        <v>13931</v>
      </c>
      <c r="D9703" s="341">
        <v>52.08</v>
      </c>
      <c r="E9703">
        <v>60.96</v>
      </c>
    </row>
    <row r="9704" spans="1:5">
      <c r="A9704" s="339">
        <v>106725</v>
      </c>
      <c r="B9704" s="340" t="s">
        <v>22952</v>
      </c>
      <c r="C9704" s="339" t="s">
        <v>13931</v>
      </c>
      <c r="D9704" s="341">
        <v>58.39</v>
      </c>
      <c r="E9704">
        <v>66.959999999999994</v>
      </c>
    </row>
    <row r="9705" spans="1:5">
      <c r="A9705" s="339">
        <v>101464</v>
      </c>
      <c r="B9705" s="340" t="s">
        <v>22953</v>
      </c>
      <c r="C9705" s="339" t="s">
        <v>13931</v>
      </c>
      <c r="D9705" s="341">
        <v>39.880000000000003</v>
      </c>
      <c r="E9705">
        <v>46.7</v>
      </c>
    </row>
    <row r="9706" spans="1:5">
      <c r="A9706" s="339">
        <v>106726</v>
      </c>
      <c r="B9706" s="340" t="s">
        <v>22954</v>
      </c>
      <c r="C9706" s="339" t="s">
        <v>13931</v>
      </c>
      <c r="D9706" s="341">
        <v>44.45</v>
      </c>
      <c r="E9706">
        <v>50.96</v>
      </c>
    </row>
    <row r="9707" spans="1:5">
      <c r="A9707" s="339">
        <v>101465</v>
      </c>
      <c r="B9707" s="340" t="s">
        <v>22955</v>
      </c>
      <c r="C9707" s="339" t="s">
        <v>13931</v>
      </c>
      <c r="D9707" s="341">
        <v>30.36</v>
      </c>
      <c r="E9707">
        <v>35.549999999999997</v>
      </c>
    </row>
    <row r="9708" spans="1:5">
      <c r="A9708" s="339">
        <v>106727</v>
      </c>
      <c r="B9708" s="340" t="s">
        <v>22956</v>
      </c>
      <c r="C9708" s="339" t="s">
        <v>13931</v>
      </c>
      <c r="D9708" s="341">
        <v>33.21</v>
      </c>
      <c r="E9708">
        <v>38.07</v>
      </c>
    </row>
    <row r="9709" spans="1:5">
      <c r="A9709" s="339">
        <v>101466</v>
      </c>
      <c r="B9709" s="340" t="s">
        <v>22957</v>
      </c>
      <c r="C9709" s="339" t="s">
        <v>13931</v>
      </c>
      <c r="D9709" s="341">
        <v>24.61</v>
      </c>
      <c r="E9709">
        <v>28.81</v>
      </c>
    </row>
    <row r="9710" spans="1:5">
      <c r="A9710" s="339">
        <v>106728</v>
      </c>
      <c r="B9710" s="340" t="s">
        <v>22958</v>
      </c>
      <c r="C9710" s="339" t="s">
        <v>13931</v>
      </c>
      <c r="D9710" s="341">
        <v>26.7</v>
      </c>
      <c r="E9710">
        <v>30.62</v>
      </c>
    </row>
    <row r="9711" spans="1:5">
      <c r="A9711" s="339">
        <v>101013</v>
      </c>
      <c r="B9711" s="340" t="s">
        <v>22959</v>
      </c>
      <c r="C9711" s="339" t="s">
        <v>13931</v>
      </c>
      <c r="D9711" s="341">
        <v>51.95</v>
      </c>
      <c r="E9711">
        <v>60.82</v>
      </c>
    </row>
    <row r="9712" spans="1:5">
      <c r="A9712" s="339">
        <v>106722</v>
      </c>
      <c r="B9712" s="340" t="s">
        <v>22960</v>
      </c>
      <c r="C9712" s="339" t="s">
        <v>13931</v>
      </c>
      <c r="D9712" s="341">
        <v>58.39</v>
      </c>
      <c r="E9712">
        <v>66.959999999999994</v>
      </c>
    </row>
    <row r="9713" spans="1:5">
      <c r="A9713" s="339">
        <v>101477</v>
      </c>
      <c r="B9713" s="340" t="s">
        <v>22961</v>
      </c>
      <c r="C9713" s="339" t="s">
        <v>13931</v>
      </c>
      <c r="D9713" s="341">
        <v>14.7</v>
      </c>
      <c r="E9713">
        <v>17.2</v>
      </c>
    </row>
    <row r="9714" spans="1:5">
      <c r="A9714" s="339">
        <v>106742</v>
      </c>
      <c r="B9714" s="340" t="s">
        <v>22962</v>
      </c>
      <c r="C9714" s="339" t="s">
        <v>13931</v>
      </c>
      <c r="D9714" s="341">
        <v>15.4</v>
      </c>
      <c r="E9714">
        <v>17.66</v>
      </c>
    </row>
    <row r="9715" spans="1:5">
      <c r="A9715" s="339">
        <v>101478</v>
      </c>
      <c r="B9715" s="340" t="s">
        <v>22963</v>
      </c>
      <c r="C9715" s="339" t="s">
        <v>13931</v>
      </c>
      <c r="D9715" s="341">
        <v>12.4</v>
      </c>
      <c r="E9715">
        <v>14.52</v>
      </c>
    </row>
    <row r="9716" spans="1:5">
      <c r="A9716" s="339">
        <v>106743</v>
      </c>
      <c r="B9716" s="340" t="s">
        <v>22964</v>
      </c>
      <c r="C9716" s="339" t="s">
        <v>13931</v>
      </c>
      <c r="D9716" s="341">
        <v>12.34</v>
      </c>
      <c r="E9716">
        <v>14.15</v>
      </c>
    </row>
    <row r="9717" spans="1:5">
      <c r="A9717" s="339">
        <v>101017</v>
      </c>
      <c r="B9717" s="340" t="s">
        <v>22965</v>
      </c>
      <c r="C9717" s="339" t="s">
        <v>13931</v>
      </c>
      <c r="D9717" s="341">
        <v>34.14</v>
      </c>
      <c r="E9717">
        <v>39.979999999999997</v>
      </c>
    </row>
    <row r="9718" spans="1:5">
      <c r="A9718" s="339">
        <v>106732</v>
      </c>
      <c r="B9718" s="340" t="s">
        <v>22966</v>
      </c>
      <c r="C9718" s="339" t="s">
        <v>13931</v>
      </c>
      <c r="D9718" s="341">
        <v>37.729999999999997</v>
      </c>
      <c r="E9718">
        <v>43.26</v>
      </c>
    </row>
    <row r="9719" spans="1:5">
      <c r="A9719" s="339">
        <v>101018</v>
      </c>
      <c r="B9719" s="340" t="s">
        <v>22967</v>
      </c>
      <c r="C9719" s="339" t="s">
        <v>13931</v>
      </c>
      <c r="D9719" s="341">
        <v>27.95</v>
      </c>
      <c r="E9719">
        <v>32.72</v>
      </c>
    </row>
    <row r="9720" spans="1:5">
      <c r="A9720" s="339">
        <v>106733</v>
      </c>
      <c r="B9720" s="340" t="s">
        <v>22968</v>
      </c>
      <c r="C9720" s="339" t="s">
        <v>13931</v>
      </c>
      <c r="D9720" s="341">
        <v>30.48</v>
      </c>
      <c r="E9720">
        <v>34.96</v>
      </c>
    </row>
    <row r="9721" spans="1:5">
      <c r="A9721" s="339">
        <v>101469</v>
      </c>
      <c r="B9721" s="340" t="s">
        <v>22969</v>
      </c>
      <c r="C9721" s="339" t="s">
        <v>13931</v>
      </c>
      <c r="D9721" s="341">
        <v>42.54</v>
      </c>
      <c r="E9721">
        <v>49.81</v>
      </c>
    </row>
    <row r="9722" spans="1:5">
      <c r="A9722" s="339">
        <v>106734</v>
      </c>
      <c r="B9722" s="340" t="s">
        <v>22970</v>
      </c>
      <c r="C9722" s="339" t="s">
        <v>13931</v>
      </c>
      <c r="D9722" s="341">
        <v>47.48</v>
      </c>
      <c r="E9722">
        <v>54.46</v>
      </c>
    </row>
    <row r="9723" spans="1:5">
      <c r="A9723" s="339">
        <v>101470</v>
      </c>
      <c r="B9723" s="340" t="s">
        <v>22971</v>
      </c>
      <c r="C9723" s="339" t="s">
        <v>13931</v>
      </c>
      <c r="D9723" s="341">
        <v>33.659999999999997</v>
      </c>
      <c r="E9723">
        <v>39.409999999999997</v>
      </c>
    </row>
    <row r="9724" spans="1:5">
      <c r="A9724" s="339">
        <v>106735</v>
      </c>
      <c r="B9724" s="340" t="s">
        <v>22972</v>
      </c>
      <c r="C9724" s="339" t="s">
        <v>13931</v>
      </c>
      <c r="D9724" s="341">
        <v>37.159999999999997</v>
      </c>
      <c r="E9724">
        <v>42.62</v>
      </c>
    </row>
    <row r="9725" spans="1:5">
      <c r="A9725" s="339">
        <v>101471</v>
      </c>
      <c r="B9725" s="340" t="s">
        <v>22973</v>
      </c>
      <c r="C9725" s="339" t="s">
        <v>13931</v>
      </c>
      <c r="D9725" s="341">
        <v>28.79</v>
      </c>
      <c r="E9725">
        <v>33.72</v>
      </c>
    </row>
    <row r="9726" spans="1:5">
      <c r="A9726" s="339">
        <v>106736</v>
      </c>
      <c r="B9726" s="340" t="s">
        <v>22974</v>
      </c>
      <c r="C9726" s="339" t="s">
        <v>13931</v>
      </c>
      <c r="D9726" s="341">
        <v>31.44</v>
      </c>
      <c r="E9726">
        <v>36.06</v>
      </c>
    </row>
    <row r="9727" spans="1:5">
      <c r="A9727" s="339">
        <v>101472</v>
      </c>
      <c r="B9727" s="340" t="s">
        <v>22975</v>
      </c>
      <c r="C9727" s="339" t="s">
        <v>13931</v>
      </c>
      <c r="D9727" s="341">
        <v>22.29</v>
      </c>
      <c r="E9727">
        <v>26.09</v>
      </c>
    </row>
    <row r="9728" spans="1:5">
      <c r="A9728" s="339">
        <v>106737</v>
      </c>
      <c r="B9728" s="340" t="s">
        <v>22976</v>
      </c>
      <c r="C9728" s="339" t="s">
        <v>13931</v>
      </c>
      <c r="D9728" s="341">
        <v>23.95</v>
      </c>
      <c r="E9728">
        <v>27.46</v>
      </c>
    </row>
    <row r="9729" spans="1:5">
      <c r="A9729" s="339">
        <v>101473</v>
      </c>
      <c r="B9729" s="340" t="s">
        <v>22977</v>
      </c>
      <c r="C9729" s="339" t="s">
        <v>13931</v>
      </c>
      <c r="D9729" s="341">
        <v>32.29</v>
      </c>
      <c r="E9729">
        <v>37.81</v>
      </c>
    </row>
    <row r="9730" spans="1:5">
      <c r="A9730" s="339">
        <v>106738</v>
      </c>
      <c r="B9730" s="340" t="s">
        <v>22978</v>
      </c>
      <c r="C9730" s="339" t="s">
        <v>13931</v>
      </c>
      <c r="D9730" s="341">
        <v>35.14</v>
      </c>
      <c r="E9730">
        <v>40.299999999999997</v>
      </c>
    </row>
    <row r="9731" spans="1:5">
      <c r="A9731" s="339">
        <v>101474</v>
      </c>
      <c r="B9731" s="340" t="s">
        <v>22979</v>
      </c>
      <c r="C9731" s="339" t="s">
        <v>13931</v>
      </c>
      <c r="D9731" s="341">
        <v>22.96</v>
      </c>
      <c r="E9731">
        <v>26.9</v>
      </c>
    </row>
    <row r="9732" spans="1:5">
      <c r="A9732" s="339">
        <v>106739</v>
      </c>
      <c r="B9732" s="340" t="s">
        <v>22980</v>
      </c>
      <c r="C9732" s="339" t="s">
        <v>13931</v>
      </c>
      <c r="D9732" s="341">
        <v>24.54</v>
      </c>
      <c r="E9732">
        <v>28.15</v>
      </c>
    </row>
    <row r="9733" spans="1:5">
      <c r="A9733" s="339">
        <v>101475</v>
      </c>
      <c r="B9733" s="340" t="s">
        <v>22981</v>
      </c>
      <c r="C9733" s="339" t="s">
        <v>13931</v>
      </c>
      <c r="D9733" s="341">
        <v>20.2</v>
      </c>
      <c r="E9733">
        <v>23.66</v>
      </c>
    </row>
    <row r="9734" spans="1:5">
      <c r="A9734" s="339">
        <v>106740</v>
      </c>
      <c r="B9734" s="340" t="s">
        <v>22982</v>
      </c>
      <c r="C9734" s="339" t="s">
        <v>13931</v>
      </c>
      <c r="D9734" s="341">
        <v>20.86</v>
      </c>
      <c r="E9734">
        <v>23.92</v>
      </c>
    </row>
    <row r="9735" spans="1:5">
      <c r="A9735" s="339">
        <v>101476</v>
      </c>
      <c r="B9735" s="340" t="s">
        <v>22983</v>
      </c>
      <c r="C9735" s="339" t="s">
        <v>13931</v>
      </c>
      <c r="D9735" s="341">
        <v>17.920000000000002</v>
      </c>
      <c r="E9735">
        <v>20.98</v>
      </c>
    </row>
    <row r="9736" spans="1:5">
      <c r="A9736" s="339">
        <v>106741</v>
      </c>
      <c r="B9736" s="340" t="s">
        <v>22984</v>
      </c>
      <c r="C9736" s="339" t="s">
        <v>13931</v>
      </c>
      <c r="D9736" s="341">
        <v>17.739999999999998</v>
      </c>
      <c r="E9736">
        <v>20.34</v>
      </c>
    </row>
    <row r="9737" spans="1:5">
      <c r="A9737" s="339">
        <v>101016</v>
      </c>
      <c r="B9737" s="340" t="s">
        <v>22985</v>
      </c>
      <c r="C9737" s="339" t="s">
        <v>13931</v>
      </c>
      <c r="D9737" s="341">
        <v>45.17</v>
      </c>
      <c r="E9737">
        <v>52.89</v>
      </c>
    </row>
    <row r="9738" spans="1:5">
      <c r="A9738" s="339">
        <v>106731</v>
      </c>
      <c r="B9738" s="340" t="s">
        <v>22986</v>
      </c>
      <c r="C9738" s="339" t="s">
        <v>13931</v>
      </c>
      <c r="D9738" s="341">
        <v>50.54</v>
      </c>
      <c r="E9738">
        <v>57.95</v>
      </c>
    </row>
    <row r="9739" spans="1:5">
      <c r="A9739" s="339">
        <v>101487</v>
      </c>
      <c r="B9739" s="340" t="s">
        <v>22987</v>
      </c>
      <c r="C9739" s="339" t="s">
        <v>13931</v>
      </c>
      <c r="D9739" s="341">
        <v>110.8</v>
      </c>
      <c r="E9739">
        <v>129.71</v>
      </c>
    </row>
    <row r="9740" spans="1:5">
      <c r="A9740" s="339">
        <v>106754</v>
      </c>
      <c r="B9740" s="340" t="s">
        <v>22988</v>
      </c>
      <c r="C9740" s="339" t="s">
        <v>13931</v>
      </c>
      <c r="D9740" s="341">
        <v>113.85</v>
      </c>
      <c r="E9740">
        <v>130.55000000000001</v>
      </c>
    </row>
    <row r="9741" spans="1:5">
      <c r="A9741" s="339">
        <v>101488</v>
      </c>
      <c r="B9741" s="340" t="s">
        <v>22989</v>
      </c>
      <c r="C9741" s="339" t="s">
        <v>13931</v>
      </c>
      <c r="D9741" s="341">
        <v>95.33</v>
      </c>
      <c r="E9741">
        <v>111.6</v>
      </c>
    </row>
    <row r="9742" spans="1:5">
      <c r="A9742" s="339">
        <v>106755</v>
      </c>
      <c r="B9742" s="340" t="s">
        <v>22990</v>
      </c>
      <c r="C9742" s="339" t="s">
        <v>13931</v>
      </c>
      <c r="D9742" s="341">
        <v>93.77</v>
      </c>
      <c r="E9742">
        <v>107.53</v>
      </c>
    </row>
    <row r="9743" spans="1:5">
      <c r="A9743" s="339">
        <v>101480</v>
      </c>
      <c r="B9743" s="340" t="s">
        <v>22991</v>
      </c>
      <c r="C9743" s="339" t="s">
        <v>13931</v>
      </c>
      <c r="D9743" s="341">
        <v>76.52</v>
      </c>
      <c r="E9743">
        <v>89.58</v>
      </c>
    </row>
    <row r="9744" spans="1:5">
      <c r="A9744" s="339">
        <v>106747</v>
      </c>
      <c r="B9744" s="340" t="s">
        <v>22992</v>
      </c>
      <c r="C9744" s="339" t="s">
        <v>13931</v>
      </c>
      <c r="D9744" s="341">
        <v>86.99</v>
      </c>
      <c r="E9744">
        <v>99.75</v>
      </c>
    </row>
    <row r="9745" spans="1:5">
      <c r="A9745" s="339">
        <v>101481</v>
      </c>
      <c r="B9745" s="340" t="s">
        <v>22993</v>
      </c>
      <c r="C9745" s="339" t="s">
        <v>13931</v>
      </c>
      <c r="D9745" s="341">
        <v>55.11</v>
      </c>
      <c r="E9745">
        <v>64.53</v>
      </c>
    </row>
    <row r="9746" spans="1:5">
      <c r="A9746" s="339">
        <v>106748</v>
      </c>
      <c r="B9746" s="340" t="s">
        <v>22994</v>
      </c>
      <c r="C9746" s="339" t="s">
        <v>13931</v>
      </c>
      <c r="D9746" s="341">
        <v>62.13</v>
      </c>
      <c r="E9746">
        <v>71.25</v>
      </c>
    </row>
    <row r="9747" spans="1:5">
      <c r="A9747" s="339">
        <v>101482</v>
      </c>
      <c r="B9747" s="340" t="s">
        <v>22995</v>
      </c>
      <c r="C9747" s="339" t="s">
        <v>13931</v>
      </c>
      <c r="D9747" s="341">
        <v>41.05</v>
      </c>
      <c r="E9747">
        <v>48.06</v>
      </c>
    </row>
    <row r="9748" spans="1:5">
      <c r="A9748" s="339">
        <v>106749</v>
      </c>
      <c r="B9748" s="340" t="s">
        <v>22996</v>
      </c>
      <c r="C9748" s="339" t="s">
        <v>13931</v>
      </c>
      <c r="D9748" s="341">
        <v>45.69</v>
      </c>
      <c r="E9748">
        <v>52.39</v>
      </c>
    </row>
    <row r="9749" spans="1:5">
      <c r="A9749" s="339">
        <v>101483</v>
      </c>
      <c r="B9749" s="340" t="s">
        <v>22997</v>
      </c>
      <c r="C9749" s="339" t="s">
        <v>13931</v>
      </c>
      <c r="D9749" s="341">
        <v>42.63</v>
      </c>
      <c r="E9749">
        <v>49.9</v>
      </c>
    </row>
    <row r="9750" spans="1:5">
      <c r="A9750" s="339">
        <v>106750</v>
      </c>
      <c r="B9750" s="340" t="s">
        <v>22998</v>
      </c>
      <c r="C9750" s="339" t="s">
        <v>13931</v>
      </c>
      <c r="D9750" s="341">
        <v>47.58</v>
      </c>
      <c r="E9750">
        <v>54.55</v>
      </c>
    </row>
    <row r="9751" spans="1:5">
      <c r="A9751" s="339">
        <v>101484</v>
      </c>
      <c r="B9751" s="340" t="s">
        <v>22999</v>
      </c>
      <c r="C9751" s="339" t="s">
        <v>13931</v>
      </c>
      <c r="D9751" s="341">
        <v>222.11</v>
      </c>
      <c r="E9751">
        <v>260.04000000000002</v>
      </c>
    </row>
    <row r="9752" spans="1:5">
      <c r="A9752" s="339">
        <v>106751</v>
      </c>
      <c r="B9752" s="340" t="s">
        <v>23000</v>
      </c>
      <c r="C9752" s="339" t="s">
        <v>13931</v>
      </c>
      <c r="D9752" s="341">
        <v>248.82</v>
      </c>
      <c r="E9752">
        <v>285.31</v>
      </c>
    </row>
    <row r="9753" spans="1:5">
      <c r="A9753" s="339">
        <v>101485</v>
      </c>
      <c r="B9753" s="340" t="s">
        <v>23001</v>
      </c>
      <c r="C9753" s="339" t="s">
        <v>13931</v>
      </c>
      <c r="D9753" s="341">
        <v>169.54</v>
      </c>
      <c r="E9753">
        <v>198.48</v>
      </c>
    </row>
    <row r="9754" spans="1:5">
      <c r="A9754" s="339">
        <v>106752</v>
      </c>
      <c r="B9754" s="340" t="s">
        <v>23002</v>
      </c>
      <c r="C9754" s="339" t="s">
        <v>13931</v>
      </c>
      <c r="D9754" s="341">
        <v>183.46</v>
      </c>
      <c r="E9754">
        <v>210.36</v>
      </c>
    </row>
    <row r="9755" spans="1:5">
      <c r="A9755" s="339">
        <v>101486</v>
      </c>
      <c r="B9755" s="340" t="s">
        <v>23003</v>
      </c>
      <c r="C9755" s="339" t="s">
        <v>13931</v>
      </c>
      <c r="D9755" s="341">
        <v>151.34</v>
      </c>
      <c r="E9755">
        <v>177.19</v>
      </c>
    </row>
    <row r="9756" spans="1:5">
      <c r="A9756" s="339">
        <v>106753</v>
      </c>
      <c r="B9756" s="340" t="s">
        <v>23004</v>
      </c>
      <c r="C9756" s="339" t="s">
        <v>13931</v>
      </c>
      <c r="D9756" s="341">
        <v>154.72999999999999</v>
      </c>
      <c r="E9756">
        <v>177.41</v>
      </c>
    </row>
    <row r="9757" spans="1:5">
      <c r="A9757" s="339">
        <v>101006</v>
      </c>
      <c r="B9757" s="340" t="s">
        <v>23005</v>
      </c>
      <c r="C9757" s="339" t="s">
        <v>5115</v>
      </c>
      <c r="D9757" s="341">
        <v>24.84</v>
      </c>
      <c r="E9757">
        <v>27.6</v>
      </c>
    </row>
    <row r="9758" spans="1:5">
      <c r="A9758" s="339">
        <v>106707</v>
      </c>
      <c r="B9758" s="340" t="s">
        <v>23006</v>
      </c>
      <c r="C9758" s="339" t="s">
        <v>5115</v>
      </c>
      <c r="D9758" s="341">
        <v>19.7</v>
      </c>
      <c r="E9758">
        <v>21.89</v>
      </c>
    </row>
    <row r="9759" spans="1:5">
      <c r="A9759" s="339">
        <v>101005</v>
      </c>
      <c r="B9759" s="340" t="s">
        <v>23007</v>
      </c>
      <c r="C9759" s="339" t="s">
        <v>5115</v>
      </c>
      <c r="D9759" s="341">
        <v>25.15</v>
      </c>
      <c r="E9759">
        <v>28.25</v>
      </c>
    </row>
    <row r="9760" spans="1:5">
      <c r="A9760" s="339">
        <v>106757</v>
      </c>
      <c r="B9760" s="340" t="s">
        <v>23008</v>
      </c>
      <c r="C9760" s="339" t="s">
        <v>13931</v>
      </c>
      <c r="D9760" s="341">
        <v>98.84</v>
      </c>
      <c r="E9760">
        <v>114.67</v>
      </c>
    </row>
    <row r="9761" spans="1:5">
      <c r="A9761" s="339">
        <v>106713</v>
      </c>
      <c r="B9761" s="340" t="s">
        <v>23009</v>
      </c>
      <c r="C9761" s="339" t="s">
        <v>13931</v>
      </c>
      <c r="D9761" s="341">
        <v>78.84</v>
      </c>
      <c r="E9761">
        <v>93.61</v>
      </c>
    </row>
    <row r="9762" spans="1:5">
      <c r="A9762" s="339">
        <v>106758</v>
      </c>
      <c r="B9762" s="340" t="s">
        <v>23010</v>
      </c>
      <c r="C9762" s="339" t="s">
        <v>13931</v>
      </c>
      <c r="D9762" s="341">
        <v>71.37</v>
      </c>
      <c r="E9762">
        <v>82.8</v>
      </c>
    </row>
    <row r="9763" spans="1:5">
      <c r="A9763" s="339">
        <v>106714</v>
      </c>
      <c r="B9763" s="340" t="s">
        <v>23011</v>
      </c>
      <c r="C9763" s="339" t="s">
        <v>13931</v>
      </c>
      <c r="D9763" s="341">
        <v>57.32</v>
      </c>
      <c r="E9763">
        <v>68.05</v>
      </c>
    </row>
    <row r="9764" spans="1:5">
      <c r="A9764" s="339">
        <v>106759</v>
      </c>
      <c r="B9764" s="340" t="s">
        <v>23012</v>
      </c>
      <c r="C9764" s="339" t="s">
        <v>13931</v>
      </c>
      <c r="D9764" s="341">
        <v>41.15</v>
      </c>
      <c r="E9764">
        <v>47.74</v>
      </c>
    </row>
    <row r="9765" spans="1:5">
      <c r="A9765" s="339">
        <v>106715</v>
      </c>
      <c r="B9765" s="340" t="s">
        <v>23013</v>
      </c>
      <c r="C9765" s="339" t="s">
        <v>13931</v>
      </c>
      <c r="D9765" s="341">
        <v>33.64</v>
      </c>
      <c r="E9765">
        <v>39.96</v>
      </c>
    </row>
    <row r="9766" spans="1:5">
      <c r="A9766" s="339">
        <v>106762</v>
      </c>
      <c r="B9766" s="340" t="s">
        <v>23014</v>
      </c>
      <c r="C9766" s="339" t="s">
        <v>13931</v>
      </c>
      <c r="D9766" s="341">
        <v>280.64999999999998</v>
      </c>
      <c r="E9766">
        <v>325.58</v>
      </c>
    </row>
    <row r="9767" spans="1:5">
      <c r="A9767" s="339">
        <v>106718</v>
      </c>
      <c r="B9767" s="340" t="s">
        <v>23015</v>
      </c>
      <c r="C9767" s="339" t="s">
        <v>13931</v>
      </c>
      <c r="D9767" s="341">
        <v>221.25</v>
      </c>
      <c r="E9767">
        <v>262.70999999999998</v>
      </c>
    </row>
    <row r="9768" spans="1:5">
      <c r="A9768" s="339">
        <v>106761</v>
      </c>
      <c r="B9768" s="340" t="s">
        <v>23016</v>
      </c>
      <c r="C9768" s="339" t="s">
        <v>13931</v>
      </c>
      <c r="D9768" s="341">
        <v>350.14</v>
      </c>
      <c r="E9768">
        <v>406.19</v>
      </c>
    </row>
    <row r="9769" spans="1:5">
      <c r="A9769" s="339">
        <v>106717</v>
      </c>
      <c r="B9769" s="340" t="s">
        <v>23017</v>
      </c>
      <c r="C9769" s="339" t="s">
        <v>13931</v>
      </c>
      <c r="D9769" s="341">
        <v>275.69</v>
      </c>
      <c r="E9769">
        <v>327.33999999999997</v>
      </c>
    </row>
    <row r="9770" spans="1:5">
      <c r="A9770" s="339">
        <v>106760</v>
      </c>
      <c r="B9770" s="340" t="s">
        <v>23018</v>
      </c>
      <c r="C9770" s="339" t="s">
        <v>13931</v>
      </c>
      <c r="D9770" s="341">
        <v>141.66999999999999</v>
      </c>
      <c r="E9770">
        <v>164.36</v>
      </c>
    </row>
    <row r="9771" spans="1:5">
      <c r="A9771" s="339">
        <v>106716</v>
      </c>
      <c r="B9771" s="340" t="s">
        <v>23019</v>
      </c>
      <c r="C9771" s="339" t="s">
        <v>13931</v>
      </c>
      <c r="D9771" s="341">
        <v>112.38</v>
      </c>
      <c r="E9771">
        <v>133.44</v>
      </c>
    </row>
    <row r="9772" spans="1:5">
      <c r="A9772" s="339">
        <v>106756</v>
      </c>
      <c r="B9772" s="340" t="s">
        <v>23020</v>
      </c>
      <c r="C9772" s="339" t="s">
        <v>13931</v>
      </c>
      <c r="D9772" s="341">
        <v>323.19</v>
      </c>
      <c r="E9772">
        <v>374.93</v>
      </c>
    </row>
    <row r="9773" spans="1:5">
      <c r="A9773" s="339">
        <v>106712</v>
      </c>
      <c r="B9773" s="340" t="s">
        <v>23021</v>
      </c>
      <c r="C9773" s="339" t="s">
        <v>13931</v>
      </c>
      <c r="D9773" s="341">
        <v>254.57</v>
      </c>
      <c r="E9773">
        <v>302.26</v>
      </c>
    </row>
    <row r="9774" spans="1:5">
      <c r="A9774" s="339">
        <v>106745</v>
      </c>
      <c r="B9774" s="340" t="s">
        <v>23022</v>
      </c>
      <c r="C9774" s="339" t="s">
        <v>13931</v>
      </c>
      <c r="D9774" s="341">
        <v>456.81</v>
      </c>
      <c r="E9774">
        <v>539.47</v>
      </c>
    </row>
    <row r="9775" spans="1:5">
      <c r="A9775" s="339">
        <v>102568</v>
      </c>
      <c r="B9775" s="340" t="s">
        <v>23023</v>
      </c>
      <c r="C9775" s="339" t="s">
        <v>13931</v>
      </c>
      <c r="D9775" s="341">
        <v>366.24</v>
      </c>
      <c r="E9775">
        <v>443.57</v>
      </c>
    </row>
    <row r="9776" spans="1:5">
      <c r="A9776" s="339">
        <v>106746</v>
      </c>
      <c r="B9776" s="340" t="s">
        <v>23024</v>
      </c>
      <c r="C9776" s="339" t="s">
        <v>13931</v>
      </c>
      <c r="D9776" s="341">
        <v>266.8</v>
      </c>
      <c r="E9776">
        <v>315.08999999999997</v>
      </c>
    </row>
    <row r="9777" spans="1:5">
      <c r="A9777" s="339">
        <v>101479</v>
      </c>
      <c r="B9777" s="340" t="s">
        <v>23025</v>
      </c>
      <c r="C9777" s="339" t="s">
        <v>13931</v>
      </c>
      <c r="D9777" s="341">
        <v>214.56</v>
      </c>
      <c r="E9777">
        <v>259.85000000000002</v>
      </c>
    </row>
    <row r="9778" spans="1:5">
      <c r="A9778" s="339">
        <v>106744</v>
      </c>
      <c r="B9778" s="340" t="s">
        <v>23026</v>
      </c>
      <c r="C9778" s="339" t="s">
        <v>13931</v>
      </c>
      <c r="D9778" s="341">
        <v>923.67</v>
      </c>
      <c r="E9778">
        <v>1090.8399999999999</v>
      </c>
    </row>
    <row r="9779" spans="1:5">
      <c r="A9779" s="339">
        <v>101019</v>
      </c>
      <c r="B9779" s="340" t="s">
        <v>23027</v>
      </c>
      <c r="C9779" s="339" t="s">
        <v>13931</v>
      </c>
      <c r="D9779" s="341">
        <v>738.96</v>
      </c>
      <c r="E9779">
        <v>894.99</v>
      </c>
    </row>
    <row r="9780" spans="1:5">
      <c r="A9780" s="339">
        <v>106763</v>
      </c>
      <c r="B9780" s="340" t="s">
        <v>23028</v>
      </c>
      <c r="C9780" s="339" t="s">
        <v>13931</v>
      </c>
      <c r="D9780" s="341">
        <v>88.53</v>
      </c>
      <c r="E9780">
        <v>103.35</v>
      </c>
    </row>
    <row r="9781" spans="1:5">
      <c r="A9781" s="339">
        <v>106719</v>
      </c>
      <c r="B9781" s="340" t="s">
        <v>23029</v>
      </c>
      <c r="C9781" s="339" t="s">
        <v>13931</v>
      </c>
      <c r="D9781" s="341">
        <v>77.59</v>
      </c>
      <c r="E9781">
        <v>92.02</v>
      </c>
    </row>
    <row r="9782" spans="1:5">
      <c r="A9782" s="339">
        <v>100938</v>
      </c>
      <c r="B9782" s="340" t="s">
        <v>23030</v>
      </c>
      <c r="C9782" s="339" t="s">
        <v>79</v>
      </c>
      <c r="D9782" s="341">
        <v>7.74</v>
      </c>
      <c r="E9782">
        <v>8.59</v>
      </c>
    </row>
    <row r="9783" spans="1:5">
      <c r="A9783" s="339">
        <v>100942</v>
      </c>
      <c r="B9783" s="340" t="s">
        <v>23031</v>
      </c>
      <c r="C9783" s="339" t="s">
        <v>1773</v>
      </c>
      <c r="D9783" s="341">
        <v>5.16</v>
      </c>
      <c r="E9783">
        <v>5.72</v>
      </c>
    </row>
    <row r="9784" spans="1:5">
      <c r="A9784" s="339">
        <v>93588</v>
      </c>
      <c r="B9784" s="340" t="s">
        <v>23032</v>
      </c>
      <c r="C9784" s="339" t="s">
        <v>79</v>
      </c>
      <c r="D9784" s="341">
        <v>3.86</v>
      </c>
      <c r="E9784">
        <v>4.29</v>
      </c>
    </row>
    <row r="9785" spans="1:5">
      <c r="A9785" s="339">
        <v>93594</v>
      </c>
      <c r="B9785" s="340" t="s">
        <v>23033</v>
      </c>
      <c r="C9785" s="339" t="s">
        <v>1773</v>
      </c>
      <c r="D9785" s="341">
        <v>2.57</v>
      </c>
      <c r="E9785">
        <v>2.85</v>
      </c>
    </row>
    <row r="9786" spans="1:5">
      <c r="A9786" s="339">
        <v>93589</v>
      </c>
      <c r="B9786" s="340" t="s">
        <v>23034</v>
      </c>
      <c r="C9786" s="339" t="s">
        <v>79</v>
      </c>
      <c r="D9786" s="341">
        <v>2.94</v>
      </c>
      <c r="E9786">
        <v>3.26</v>
      </c>
    </row>
    <row r="9787" spans="1:5">
      <c r="A9787" s="339">
        <v>93595</v>
      </c>
      <c r="B9787" s="340" t="s">
        <v>23035</v>
      </c>
      <c r="C9787" s="339" t="s">
        <v>1773</v>
      </c>
      <c r="D9787" s="341">
        <v>1.96</v>
      </c>
      <c r="E9787">
        <v>2.17</v>
      </c>
    </row>
    <row r="9788" spans="1:5">
      <c r="A9788" s="339">
        <v>93590</v>
      </c>
      <c r="B9788" s="340" t="s">
        <v>23036</v>
      </c>
      <c r="C9788" s="339" t="s">
        <v>79</v>
      </c>
      <c r="D9788" s="341">
        <v>1.02</v>
      </c>
      <c r="E9788">
        <v>1.1299999999999999</v>
      </c>
    </row>
    <row r="9789" spans="1:5">
      <c r="A9789" s="339">
        <v>93596</v>
      </c>
      <c r="B9789" s="340" t="s">
        <v>23037</v>
      </c>
      <c r="C9789" s="339" t="s">
        <v>1773</v>
      </c>
      <c r="D9789" s="341">
        <v>0.68</v>
      </c>
      <c r="E9789">
        <v>0.76</v>
      </c>
    </row>
    <row r="9790" spans="1:5">
      <c r="A9790" s="339">
        <v>95875</v>
      </c>
      <c r="B9790" s="340" t="s">
        <v>23038</v>
      </c>
      <c r="C9790" s="339" t="s">
        <v>79</v>
      </c>
      <c r="D9790" s="341">
        <v>2.69</v>
      </c>
      <c r="E9790">
        <v>2.98</v>
      </c>
    </row>
    <row r="9791" spans="1:5">
      <c r="A9791" s="339">
        <v>95878</v>
      </c>
      <c r="B9791" s="340" t="s">
        <v>23039</v>
      </c>
      <c r="C9791" s="339" t="s">
        <v>1773</v>
      </c>
      <c r="D9791" s="341">
        <v>1.79</v>
      </c>
      <c r="E9791">
        <v>1.98</v>
      </c>
    </row>
    <row r="9792" spans="1:5">
      <c r="A9792" s="339">
        <v>100943</v>
      </c>
      <c r="B9792" s="340" t="s">
        <v>23040</v>
      </c>
      <c r="C9792" s="339" t="s">
        <v>1773</v>
      </c>
      <c r="D9792" s="341">
        <v>4.4800000000000004</v>
      </c>
      <c r="E9792">
        <v>4.9400000000000004</v>
      </c>
    </row>
    <row r="9793" spans="1:5">
      <c r="A9793" s="339">
        <v>100939</v>
      </c>
      <c r="B9793" s="340" t="s">
        <v>23041</v>
      </c>
      <c r="C9793" s="339" t="s">
        <v>79</v>
      </c>
      <c r="D9793" s="341">
        <v>6.73</v>
      </c>
      <c r="E9793">
        <v>7.42</v>
      </c>
    </row>
    <row r="9794" spans="1:5">
      <c r="A9794" s="339">
        <v>93591</v>
      </c>
      <c r="B9794" s="340" t="s">
        <v>23042</v>
      </c>
      <c r="C9794" s="339" t="s">
        <v>79</v>
      </c>
      <c r="D9794" s="341">
        <v>3.36</v>
      </c>
      <c r="E9794">
        <v>3.7</v>
      </c>
    </row>
    <row r="9795" spans="1:5">
      <c r="A9795" s="339">
        <v>93597</v>
      </c>
      <c r="B9795" s="340" t="s">
        <v>23043</v>
      </c>
      <c r="C9795" s="339" t="s">
        <v>1773</v>
      </c>
      <c r="D9795" s="341">
        <v>2.2400000000000002</v>
      </c>
      <c r="E9795">
        <v>2.46</v>
      </c>
    </row>
    <row r="9796" spans="1:5">
      <c r="A9796" s="339">
        <v>93592</v>
      </c>
      <c r="B9796" s="340" t="s">
        <v>23044</v>
      </c>
      <c r="C9796" s="339" t="s">
        <v>79</v>
      </c>
      <c r="D9796" s="341">
        <v>2.56</v>
      </c>
      <c r="E9796">
        <v>2.83</v>
      </c>
    </row>
    <row r="9797" spans="1:5">
      <c r="A9797" s="339">
        <v>93598</v>
      </c>
      <c r="B9797" s="340" t="s">
        <v>23045</v>
      </c>
      <c r="C9797" s="339" t="s">
        <v>1773</v>
      </c>
      <c r="D9797" s="341">
        <v>1.7</v>
      </c>
      <c r="E9797">
        <v>1.88</v>
      </c>
    </row>
    <row r="9798" spans="1:5">
      <c r="A9798" s="339">
        <v>93593</v>
      </c>
      <c r="B9798" s="340" t="s">
        <v>23046</v>
      </c>
      <c r="C9798" s="339" t="s">
        <v>79</v>
      </c>
      <c r="D9798" s="341">
        <v>0.89</v>
      </c>
      <c r="E9798">
        <v>0.98</v>
      </c>
    </row>
    <row r="9799" spans="1:5">
      <c r="A9799" s="339">
        <v>93599</v>
      </c>
      <c r="B9799" s="340" t="s">
        <v>23047</v>
      </c>
      <c r="C9799" s="339" t="s">
        <v>1773</v>
      </c>
      <c r="D9799" s="341">
        <v>0.59</v>
      </c>
      <c r="E9799">
        <v>0.65</v>
      </c>
    </row>
    <row r="9800" spans="1:5">
      <c r="A9800" s="339">
        <v>95876</v>
      </c>
      <c r="B9800" s="340" t="s">
        <v>23048</v>
      </c>
      <c r="C9800" s="339" t="s">
        <v>79</v>
      </c>
      <c r="D9800" s="341">
        <v>2.34</v>
      </c>
      <c r="E9800">
        <v>2.57</v>
      </c>
    </row>
    <row r="9801" spans="1:5">
      <c r="A9801" s="339">
        <v>95879</v>
      </c>
      <c r="B9801" s="340" t="s">
        <v>23049</v>
      </c>
      <c r="C9801" s="339" t="s">
        <v>1773</v>
      </c>
      <c r="D9801" s="341">
        <v>1.55</v>
      </c>
      <c r="E9801">
        <v>1.72</v>
      </c>
    </row>
    <row r="9802" spans="1:5">
      <c r="A9802" s="339">
        <v>100940</v>
      </c>
      <c r="B9802" s="340" t="s">
        <v>23050</v>
      </c>
      <c r="C9802" s="339" t="s">
        <v>79</v>
      </c>
      <c r="D9802" s="341">
        <v>5.78</v>
      </c>
      <c r="E9802">
        <v>6.36</v>
      </c>
    </row>
    <row r="9803" spans="1:5">
      <c r="A9803" s="339">
        <v>100944</v>
      </c>
      <c r="B9803" s="340" t="s">
        <v>23051</v>
      </c>
      <c r="C9803" s="339" t="s">
        <v>1773</v>
      </c>
      <c r="D9803" s="341">
        <v>3.85</v>
      </c>
      <c r="E9803">
        <v>4.24</v>
      </c>
    </row>
    <row r="9804" spans="1:5">
      <c r="A9804" s="339">
        <v>95425</v>
      </c>
      <c r="B9804" s="340" t="s">
        <v>23052</v>
      </c>
      <c r="C9804" s="339" t="s">
        <v>79</v>
      </c>
      <c r="D9804" s="341">
        <v>2.88</v>
      </c>
      <c r="E9804">
        <v>3.17</v>
      </c>
    </row>
    <row r="9805" spans="1:5">
      <c r="A9805" s="339">
        <v>95428</v>
      </c>
      <c r="B9805" s="340" t="s">
        <v>23053</v>
      </c>
      <c r="C9805" s="339" t="s">
        <v>1773</v>
      </c>
      <c r="D9805" s="341">
        <v>1.92</v>
      </c>
      <c r="E9805">
        <v>2.11</v>
      </c>
    </row>
    <row r="9806" spans="1:5">
      <c r="A9806" s="339">
        <v>95426</v>
      </c>
      <c r="B9806" s="340" t="s">
        <v>23054</v>
      </c>
      <c r="C9806" s="339" t="s">
        <v>79</v>
      </c>
      <c r="D9806" s="341">
        <v>2.19</v>
      </c>
      <c r="E9806">
        <v>2.42</v>
      </c>
    </row>
    <row r="9807" spans="1:5">
      <c r="A9807" s="339">
        <v>95429</v>
      </c>
      <c r="B9807" s="340" t="s">
        <v>23055</v>
      </c>
      <c r="C9807" s="339" t="s">
        <v>1773</v>
      </c>
      <c r="D9807" s="341">
        <v>1.45</v>
      </c>
      <c r="E9807">
        <v>1.61</v>
      </c>
    </row>
    <row r="9808" spans="1:5">
      <c r="A9808" s="339">
        <v>95427</v>
      </c>
      <c r="B9808" s="340" t="s">
        <v>23056</v>
      </c>
      <c r="C9808" s="339" t="s">
        <v>79</v>
      </c>
      <c r="D9808" s="341">
        <v>0.76</v>
      </c>
      <c r="E9808">
        <v>0.84</v>
      </c>
    </row>
    <row r="9809" spans="1:5">
      <c r="A9809" s="339">
        <v>95430</v>
      </c>
      <c r="B9809" s="340" t="s">
        <v>23057</v>
      </c>
      <c r="C9809" s="339" t="s">
        <v>1773</v>
      </c>
      <c r="D9809" s="341">
        <v>0.51</v>
      </c>
      <c r="E9809">
        <v>0.55000000000000004</v>
      </c>
    </row>
    <row r="9810" spans="1:5">
      <c r="A9810" s="339">
        <v>95877</v>
      </c>
      <c r="B9810" s="340" t="s">
        <v>23058</v>
      </c>
      <c r="C9810" s="339" t="s">
        <v>79</v>
      </c>
      <c r="D9810" s="341">
        <v>2</v>
      </c>
      <c r="E9810">
        <v>2.21</v>
      </c>
    </row>
    <row r="9811" spans="1:5">
      <c r="A9811" s="339">
        <v>95880</v>
      </c>
      <c r="B9811" s="340" t="s">
        <v>23059</v>
      </c>
      <c r="C9811" s="339" t="s">
        <v>1773</v>
      </c>
      <c r="D9811" s="341">
        <v>1.33</v>
      </c>
      <c r="E9811">
        <v>1.47</v>
      </c>
    </row>
    <row r="9812" spans="1:5">
      <c r="A9812" s="339">
        <v>100937</v>
      </c>
      <c r="B9812" s="340" t="s">
        <v>23060</v>
      </c>
      <c r="C9812" s="339" t="s">
        <v>79</v>
      </c>
      <c r="D9812" s="341">
        <v>9.11</v>
      </c>
      <c r="E9812">
        <v>10.23</v>
      </c>
    </row>
    <row r="9813" spans="1:5">
      <c r="A9813" s="339">
        <v>100941</v>
      </c>
      <c r="B9813" s="340" t="s">
        <v>23061</v>
      </c>
      <c r="C9813" s="339" t="s">
        <v>1773</v>
      </c>
      <c r="D9813" s="341">
        <v>6.07</v>
      </c>
      <c r="E9813">
        <v>6.81</v>
      </c>
    </row>
    <row r="9814" spans="1:5">
      <c r="A9814" s="339">
        <v>97912</v>
      </c>
      <c r="B9814" s="340" t="s">
        <v>23062</v>
      </c>
      <c r="C9814" s="339" t="s">
        <v>79</v>
      </c>
      <c r="D9814" s="341">
        <v>4.55</v>
      </c>
      <c r="E9814">
        <v>5.1100000000000003</v>
      </c>
    </row>
    <row r="9815" spans="1:5">
      <c r="A9815" s="339">
        <v>97916</v>
      </c>
      <c r="B9815" s="340" t="s">
        <v>23063</v>
      </c>
      <c r="C9815" s="339" t="s">
        <v>1773</v>
      </c>
      <c r="D9815" s="341">
        <v>3.03</v>
      </c>
      <c r="E9815">
        <v>3.4</v>
      </c>
    </row>
    <row r="9816" spans="1:5">
      <c r="A9816" s="339">
        <v>97913</v>
      </c>
      <c r="B9816" s="340" t="s">
        <v>23064</v>
      </c>
      <c r="C9816" s="339" t="s">
        <v>79</v>
      </c>
      <c r="D9816" s="341">
        <v>3.46</v>
      </c>
      <c r="E9816">
        <v>3.89</v>
      </c>
    </row>
    <row r="9817" spans="1:5">
      <c r="A9817" s="339">
        <v>97917</v>
      </c>
      <c r="B9817" s="340" t="s">
        <v>23065</v>
      </c>
      <c r="C9817" s="339" t="s">
        <v>1773</v>
      </c>
      <c r="D9817" s="341">
        <v>2.31</v>
      </c>
      <c r="E9817">
        <v>2.59</v>
      </c>
    </row>
    <row r="9818" spans="1:5">
      <c r="A9818" s="339">
        <v>97915</v>
      </c>
      <c r="B9818" s="340" t="s">
        <v>23066</v>
      </c>
      <c r="C9818" s="339" t="s">
        <v>79</v>
      </c>
      <c r="D9818" s="341">
        <v>1.21</v>
      </c>
      <c r="E9818">
        <v>1.35</v>
      </c>
    </row>
    <row r="9819" spans="1:5">
      <c r="A9819" s="339">
        <v>97919</v>
      </c>
      <c r="B9819" s="340" t="s">
        <v>23067</v>
      </c>
      <c r="C9819" s="339" t="s">
        <v>1773</v>
      </c>
      <c r="D9819" s="341">
        <v>0.8</v>
      </c>
      <c r="E9819">
        <v>0.9</v>
      </c>
    </row>
    <row r="9820" spans="1:5">
      <c r="A9820" s="339">
        <v>97914</v>
      </c>
      <c r="B9820" s="340" t="s">
        <v>23068</v>
      </c>
      <c r="C9820" s="339" t="s">
        <v>79</v>
      </c>
      <c r="D9820" s="341">
        <v>3.16</v>
      </c>
      <c r="E9820">
        <v>3.55</v>
      </c>
    </row>
    <row r="9821" spans="1:5">
      <c r="A9821" s="339">
        <v>97918</v>
      </c>
      <c r="B9821" s="340" t="s">
        <v>23069</v>
      </c>
      <c r="C9821" s="339" t="s">
        <v>1773</v>
      </c>
      <c r="D9821" s="341">
        <v>2.11</v>
      </c>
      <c r="E9821">
        <v>2.36</v>
      </c>
    </row>
    <row r="9822" spans="1:5">
      <c r="A9822" s="339">
        <v>106686</v>
      </c>
      <c r="B9822" s="340" t="s">
        <v>23070</v>
      </c>
      <c r="C9822" s="339" t="s">
        <v>1773</v>
      </c>
      <c r="D9822" s="341">
        <v>5.57</v>
      </c>
      <c r="E9822">
        <v>6.16</v>
      </c>
    </row>
    <row r="9823" spans="1:5">
      <c r="A9823" s="339">
        <v>106682</v>
      </c>
      <c r="B9823" s="340" t="s">
        <v>23071</v>
      </c>
      <c r="C9823" s="339" t="s">
        <v>1773</v>
      </c>
      <c r="D9823" s="341">
        <v>2.78</v>
      </c>
      <c r="E9823">
        <v>3.08</v>
      </c>
    </row>
    <row r="9824" spans="1:5">
      <c r="A9824" s="339">
        <v>106683</v>
      </c>
      <c r="B9824" s="340" t="s">
        <v>23072</v>
      </c>
      <c r="C9824" s="339" t="s">
        <v>1773</v>
      </c>
      <c r="D9824" s="341">
        <v>2.12</v>
      </c>
      <c r="E9824">
        <v>2.34</v>
      </c>
    </row>
    <row r="9825" spans="1:5">
      <c r="A9825" s="339">
        <v>106685</v>
      </c>
      <c r="B9825" s="340" t="s">
        <v>23073</v>
      </c>
      <c r="C9825" s="339" t="s">
        <v>1773</v>
      </c>
      <c r="D9825" s="341">
        <v>0.74</v>
      </c>
      <c r="E9825">
        <v>0.82</v>
      </c>
    </row>
    <row r="9826" spans="1:5">
      <c r="A9826" s="339">
        <v>106684</v>
      </c>
      <c r="B9826" s="340" t="s">
        <v>23074</v>
      </c>
      <c r="C9826" s="339" t="s">
        <v>1773</v>
      </c>
      <c r="D9826" s="341">
        <v>1.93</v>
      </c>
      <c r="E9826">
        <v>2.14</v>
      </c>
    </row>
    <row r="9827" spans="1:5">
      <c r="A9827" s="339">
        <v>100949</v>
      </c>
      <c r="B9827" s="340" t="s">
        <v>23075</v>
      </c>
      <c r="C9827" s="339" t="s">
        <v>1773</v>
      </c>
      <c r="D9827" s="341">
        <v>6.91</v>
      </c>
      <c r="E9827">
        <v>7.78</v>
      </c>
    </row>
    <row r="9828" spans="1:5">
      <c r="A9828" s="339">
        <v>100945</v>
      </c>
      <c r="B9828" s="340" t="s">
        <v>23076</v>
      </c>
      <c r="C9828" s="339" t="s">
        <v>1773</v>
      </c>
      <c r="D9828" s="341">
        <v>3.45</v>
      </c>
      <c r="E9828">
        <v>3.88</v>
      </c>
    </row>
    <row r="9829" spans="1:5">
      <c r="A9829" s="339">
        <v>100946</v>
      </c>
      <c r="B9829" s="340" t="s">
        <v>23077</v>
      </c>
      <c r="C9829" s="339" t="s">
        <v>1773</v>
      </c>
      <c r="D9829" s="341">
        <v>2.62</v>
      </c>
      <c r="E9829">
        <v>2.95</v>
      </c>
    </row>
    <row r="9830" spans="1:5">
      <c r="A9830" s="339">
        <v>100948</v>
      </c>
      <c r="B9830" s="340" t="s">
        <v>23078</v>
      </c>
      <c r="C9830" s="339" t="s">
        <v>1773</v>
      </c>
      <c r="D9830" s="341">
        <v>0.91</v>
      </c>
      <c r="E9830">
        <v>1.03</v>
      </c>
    </row>
    <row r="9831" spans="1:5">
      <c r="A9831" s="339">
        <v>100947</v>
      </c>
      <c r="B9831" s="340" t="s">
        <v>23079</v>
      </c>
      <c r="C9831" s="339" t="s">
        <v>1773</v>
      </c>
      <c r="D9831" s="341">
        <v>2.4</v>
      </c>
      <c r="E9831">
        <v>2.7</v>
      </c>
    </row>
    <row r="9832" spans="1:5">
      <c r="A9832" s="339">
        <v>100954</v>
      </c>
      <c r="B9832" s="340" t="s">
        <v>23080</v>
      </c>
      <c r="C9832" s="339" t="s">
        <v>1773</v>
      </c>
      <c r="D9832" s="341">
        <v>8.82</v>
      </c>
      <c r="E9832">
        <v>9.85</v>
      </c>
    </row>
    <row r="9833" spans="1:5">
      <c r="A9833" s="339">
        <v>100950</v>
      </c>
      <c r="B9833" s="340" t="s">
        <v>23081</v>
      </c>
      <c r="C9833" s="339" t="s">
        <v>1773</v>
      </c>
      <c r="D9833" s="341">
        <v>4.41</v>
      </c>
      <c r="E9833">
        <v>4.92</v>
      </c>
    </row>
    <row r="9834" spans="1:5">
      <c r="A9834" s="339">
        <v>100951</v>
      </c>
      <c r="B9834" s="340" t="s">
        <v>23082</v>
      </c>
      <c r="C9834" s="339" t="s">
        <v>1773</v>
      </c>
      <c r="D9834" s="341">
        <v>3.35</v>
      </c>
      <c r="E9834">
        <v>3.75</v>
      </c>
    </row>
    <row r="9835" spans="1:5">
      <c r="A9835" s="339">
        <v>100953</v>
      </c>
      <c r="B9835" s="340" t="s">
        <v>23083</v>
      </c>
      <c r="C9835" s="339" t="s">
        <v>1773</v>
      </c>
      <c r="D9835" s="341">
        <v>1.1599999999999999</v>
      </c>
      <c r="E9835">
        <v>1.3</v>
      </c>
    </row>
    <row r="9836" spans="1:5">
      <c r="A9836" s="339">
        <v>100952</v>
      </c>
      <c r="B9836" s="340" t="s">
        <v>23084</v>
      </c>
      <c r="C9836" s="339" t="s">
        <v>1773</v>
      </c>
      <c r="D9836" s="341">
        <v>3.07</v>
      </c>
      <c r="E9836">
        <v>3.42</v>
      </c>
    </row>
    <row r="9837" spans="1:5">
      <c r="A9837" s="339">
        <v>106691</v>
      </c>
      <c r="B9837" s="340" t="s">
        <v>23085</v>
      </c>
      <c r="C9837" s="339" t="s">
        <v>1773</v>
      </c>
      <c r="D9837" s="341">
        <v>6.32</v>
      </c>
      <c r="E9837">
        <v>6.94</v>
      </c>
    </row>
    <row r="9838" spans="1:5">
      <c r="A9838" s="339">
        <v>106687</v>
      </c>
      <c r="B9838" s="340" t="s">
        <v>23086</v>
      </c>
      <c r="C9838" s="339" t="s">
        <v>1773</v>
      </c>
      <c r="D9838" s="341">
        <v>3.15</v>
      </c>
      <c r="E9838">
        <v>3.46</v>
      </c>
    </row>
    <row r="9839" spans="1:5">
      <c r="A9839" s="339">
        <v>106688</v>
      </c>
      <c r="B9839" s="340" t="s">
        <v>23087</v>
      </c>
      <c r="C9839" s="339" t="s">
        <v>1773</v>
      </c>
      <c r="D9839" s="341">
        <v>2.4</v>
      </c>
      <c r="E9839">
        <v>2.64</v>
      </c>
    </row>
    <row r="9840" spans="1:5">
      <c r="A9840" s="339">
        <v>106690</v>
      </c>
      <c r="B9840" s="340" t="s">
        <v>23088</v>
      </c>
      <c r="C9840" s="339" t="s">
        <v>1773</v>
      </c>
      <c r="D9840" s="341">
        <v>0.84</v>
      </c>
      <c r="E9840">
        <v>0.92</v>
      </c>
    </row>
    <row r="9841" spans="1:5">
      <c r="A9841" s="339">
        <v>106689</v>
      </c>
      <c r="B9841" s="340" t="s">
        <v>23089</v>
      </c>
      <c r="C9841" s="339" t="s">
        <v>1773</v>
      </c>
      <c r="D9841" s="341">
        <v>2.19</v>
      </c>
      <c r="E9841">
        <v>2.41</v>
      </c>
    </row>
    <row r="9842" spans="1:5">
      <c r="A9842" s="339">
        <v>100964</v>
      </c>
      <c r="B9842" s="340" t="s">
        <v>23090</v>
      </c>
      <c r="C9842" s="339" t="s">
        <v>79</v>
      </c>
      <c r="D9842" s="341">
        <v>9.06</v>
      </c>
      <c r="E9842">
        <v>10.07</v>
      </c>
    </row>
    <row r="9843" spans="1:5">
      <c r="A9843" s="339">
        <v>100960</v>
      </c>
      <c r="B9843" s="340" t="s">
        <v>23091</v>
      </c>
      <c r="C9843" s="339" t="s">
        <v>79</v>
      </c>
      <c r="D9843" s="341">
        <v>4.53</v>
      </c>
      <c r="E9843">
        <v>5.03</v>
      </c>
    </row>
    <row r="9844" spans="1:5">
      <c r="A9844" s="339">
        <v>100961</v>
      </c>
      <c r="B9844" s="340" t="s">
        <v>23092</v>
      </c>
      <c r="C9844" s="339" t="s">
        <v>79</v>
      </c>
      <c r="D9844" s="341">
        <v>3.45</v>
      </c>
      <c r="E9844">
        <v>3.83</v>
      </c>
    </row>
    <row r="9845" spans="1:5">
      <c r="A9845" s="339">
        <v>100963</v>
      </c>
      <c r="B9845" s="340" t="s">
        <v>23093</v>
      </c>
      <c r="C9845" s="339" t="s">
        <v>79</v>
      </c>
      <c r="D9845" s="341">
        <v>1.2</v>
      </c>
      <c r="E9845">
        <v>1.33</v>
      </c>
    </row>
    <row r="9846" spans="1:5">
      <c r="A9846" s="339">
        <v>100962</v>
      </c>
      <c r="B9846" s="340" t="s">
        <v>23094</v>
      </c>
      <c r="C9846" s="339" t="s">
        <v>79</v>
      </c>
      <c r="D9846" s="341">
        <v>3.14</v>
      </c>
      <c r="E9846">
        <v>3.49</v>
      </c>
    </row>
    <row r="9847" spans="1:5">
      <c r="A9847" s="339">
        <v>106696</v>
      </c>
      <c r="B9847" s="340" t="s">
        <v>23095</v>
      </c>
      <c r="C9847" s="339" t="s">
        <v>79</v>
      </c>
      <c r="D9847" s="341">
        <v>5.77</v>
      </c>
      <c r="E9847">
        <v>6.41</v>
      </c>
    </row>
    <row r="9848" spans="1:5">
      <c r="A9848" s="339">
        <v>106692</v>
      </c>
      <c r="B9848" s="340" t="s">
        <v>23096</v>
      </c>
      <c r="C9848" s="339" t="s">
        <v>79</v>
      </c>
      <c r="D9848" s="341">
        <v>2.88</v>
      </c>
      <c r="E9848">
        <v>3.2</v>
      </c>
    </row>
    <row r="9849" spans="1:5">
      <c r="A9849" s="339">
        <v>106693</v>
      </c>
      <c r="B9849" s="340" t="s">
        <v>23097</v>
      </c>
      <c r="C9849" s="339" t="s">
        <v>79</v>
      </c>
      <c r="D9849" s="341">
        <v>2.19</v>
      </c>
      <c r="E9849">
        <v>2.44</v>
      </c>
    </row>
    <row r="9850" spans="1:5">
      <c r="A9850" s="339">
        <v>106695</v>
      </c>
      <c r="B9850" s="340" t="s">
        <v>23098</v>
      </c>
      <c r="C9850" s="339" t="s">
        <v>79</v>
      </c>
      <c r="D9850" s="341">
        <v>0.76</v>
      </c>
      <c r="E9850">
        <v>0.85</v>
      </c>
    </row>
    <row r="9851" spans="1:5">
      <c r="A9851" s="339">
        <v>106694</v>
      </c>
      <c r="B9851" s="340" t="s">
        <v>23099</v>
      </c>
      <c r="C9851" s="339" t="s">
        <v>79</v>
      </c>
      <c r="D9851" s="341">
        <v>2</v>
      </c>
      <c r="E9851">
        <v>2.2200000000000002</v>
      </c>
    </row>
    <row r="9852" spans="1:5">
      <c r="A9852" s="339">
        <v>100959</v>
      </c>
      <c r="B9852" s="340" t="s">
        <v>23100</v>
      </c>
      <c r="C9852" s="339" t="s">
        <v>79</v>
      </c>
      <c r="D9852" s="341">
        <v>12.16</v>
      </c>
      <c r="E9852">
        <v>13.66</v>
      </c>
    </row>
    <row r="9853" spans="1:5">
      <c r="A9853" s="339">
        <v>100955</v>
      </c>
      <c r="B9853" s="340" t="s">
        <v>23101</v>
      </c>
      <c r="C9853" s="339" t="s">
        <v>79</v>
      </c>
      <c r="D9853" s="341">
        <v>6.07</v>
      </c>
      <c r="E9853">
        <v>6.82</v>
      </c>
    </row>
    <row r="9854" spans="1:5">
      <c r="A9854" s="339">
        <v>100956</v>
      </c>
      <c r="B9854" s="340" t="s">
        <v>23102</v>
      </c>
      <c r="C9854" s="339" t="s">
        <v>79</v>
      </c>
      <c r="D9854" s="341">
        <v>4.62</v>
      </c>
      <c r="E9854">
        <v>5.2</v>
      </c>
    </row>
    <row r="9855" spans="1:5">
      <c r="A9855" s="339">
        <v>100958</v>
      </c>
      <c r="B9855" s="340" t="s">
        <v>23103</v>
      </c>
      <c r="C9855" s="339" t="s">
        <v>79</v>
      </c>
      <c r="D9855" s="341">
        <v>1.61</v>
      </c>
      <c r="E9855">
        <v>1.81</v>
      </c>
    </row>
    <row r="9856" spans="1:5">
      <c r="A9856" s="339">
        <v>100957</v>
      </c>
      <c r="B9856" s="340" t="s">
        <v>23104</v>
      </c>
      <c r="C9856" s="339" t="s">
        <v>79</v>
      </c>
      <c r="D9856" s="341">
        <v>4.22</v>
      </c>
      <c r="E9856">
        <v>4.74</v>
      </c>
    </row>
    <row r="9857" spans="1:5">
      <c r="A9857" s="339">
        <v>106706</v>
      </c>
      <c r="B9857" s="340" t="s">
        <v>23105</v>
      </c>
      <c r="C9857" s="339" t="s">
        <v>79</v>
      </c>
      <c r="D9857" s="341">
        <v>0</v>
      </c>
      <c r="E9857">
        <v>0</v>
      </c>
    </row>
    <row r="9858" spans="1:5">
      <c r="A9858" s="339">
        <v>106702</v>
      </c>
      <c r="B9858" s="340" t="s">
        <v>23106</v>
      </c>
      <c r="C9858" s="339" t="s">
        <v>79</v>
      </c>
      <c r="D9858" s="341">
        <v>0</v>
      </c>
      <c r="E9858">
        <v>0</v>
      </c>
    </row>
    <row r="9859" spans="1:5">
      <c r="A9859" s="339">
        <v>106703</v>
      </c>
      <c r="B9859" s="340" t="s">
        <v>23107</v>
      </c>
      <c r="C9859" s="339" t="s">
        <v>79</v>
      </c>
      <c r="D9859" s="341">
        <v>0</v>
      </c>
      <c r="E9859">
        <v>0</v>
      </c>
    </row>
    <row r="9860" spans="1:5">
      <c r="A9860" s="339">
        <v>106705</v>
      </c>
      <c r="B9860" s="340" t="s">
        <v>23108</v>
      </c>
      <c r="C9860" s="339" t="s">
        <v>79</v>
      </c>
      <c r="D9860" s="341">
        <v>0</v>
      </c>
      <c r="E9860">
        <v>0</v>
      </c>
    </row>
    <row r="9861" spans="1:5">
      <c r="A9861" s="339">
        <v>106704</v>
      </c>
      <c r="B9861" s="340" t="s">
        <v>23109</v>
      </c>
      <c r="C9861" s="339" t="s">
        <v>79</v>
      </c>
      <c r="D9861" s="341">
        <v>0</v>
      </c>
      <c r="E9861">
        <v>0</v>
      </c>
    </row>
    <row r="9862" spans="1:5">
      <c r="A9862" s="339">
        <v>100969</v>
      </c>
      <c r="B9862" s="340" t="s">
        <v>23110</v>
      </c>
      <c r="C9862" s="339" t="s">
        <v>1773</v>
      </c>
      <c r="D9862" s="341">
        <v>2.87</v>
      </c>
      <c r="E9862">
        <v>3.2</v>
      </c>
    </row>
    <row r="9863" spans="1:5">
      <c r="A9863" s="339">
        <v>100970</v>
      </c>
      <c r="B9863" s="340" t="s">
        <v>23111</v>
      </c>
      <c r="C9863" s="339" t="s">
        <v>1773</v>
      </c>
      <c r="D9863" s="341">
        <v>2.1800000000000002</v>
      </c>
      <c r="E9863">
        <v>2.44</v>
      </c>
    </row>
    <row r="9864" spans="1:5">
      <c r="A9864" s="339">
        <v>102333</v>
      </c>
      <c r="B9864" s="340" t="s">
        <v>23112</v>
      </c>
      <c r="C9864" s="339" t="s">
        <v>1773</v>
      </c>
      <c r="D9864" s="341">
        <v>0.75</v>
      </c>
      <c r="E9864">
        <v>0.84</v>
      </c>
    </row>
    <row r="9865" spans="1:5">
      <c r="A9865" s="339">
        <v>102332</v>
      </c>
      <c r="B9865" s="340" t="s">
        <v>23113</v>
      </c>
      <c r="C9865" s="339" t="s">
        <v>1773</v>
      </c>
      <c r="D9865" s="341">
        <v>1.99</v>
      </c>
      <c r="E9865">
        <v>2.2200000000000002</v>
      </c>
    </row>
    <row r="9866" spans="1:5">
      <c r="A9866" s="339">
        <v>100965</v>
      </c>
      <c r="B9866" s="340" t="s">
        <v>23114</v>
      </c>
      <c r="C9866" s="339" t="s">
        <v>1773</v>
      </c>
      <c r="D9866" s="341">
        <v>2.2000000000000002</v>
      </c>
      <c r="E9866">
        <v>2.44</v>
      </c>
    </row>
    <row r="9867" spans="1:5">
      <c r="A9867" s="339">
        <v>100966</v>
      </c>
      <c r="B9867" s="340" t="s">
        <v>23115</v>
      </c>
      <c r="C9867" s="339" t="s">
        <v>1773</v>
      </c>
      <c r="D9867" s="341">
        <v>1.68</v>
      </c>
      <c r="E9867">
        <v>1.85</v>
      </c>
    </row>
    <row r="9868" spans="1:5">
      <c r="A9868" s="339">
        <v>102331</v>
      </c>
      <c r="B9868" s="340" t="s">
        <v>23116</v>
      </c>
      <c r="C9868" s="339" t="s">
        <v>1773</v>
      </c>
      <c r="D9868" s="341">
        <v>0.57999999999999996</v>
      </c>
      <c r="E9868">
        <v>0.64</v>
      </c>
    </row>
    <row r="9869" spans="1:5">
      <c r="A9869" s="339">
        <v>102330</v>
      </c>
      <c r="B9869" s="340" t="s">
        <v>23117</v>
      </c>
      <c r="C9869" s="339" t="s">
        <v>1773</v>
      </c>
      <c r="D9869" s="341">
        <v>1.53</v>
      </c>
      <c r="E9869">
        <v>1.69</v>
      </c>
    </row>
    <row r="9870" spans="1:5">
      <c r="A9870" s="339">
        <v>106701</v>
      </c>
      <c r="B9870" s="340" t="s">
        <v>23118</v>
      </c>
      <c r="C9870" s="339" t="s">
        <v>1773</v>
      </c>
      <c r="D9870" s="341">
        <v>0</v>
      </c>
      <c r="E9870">
        <v>0</v>
      </c>
    </row>
    <row r="9871" spans="1:5">
      <c r="A9871" s="339">
        <v>106697</v>
      </c>
      <c r="B9871" s="340" t="s">
        <v>23119</v>
      </c>
      <c r="C9871" s="339" t="s">
        <v>1773</v>
      </c>
      <c r="D9871" s="341">
        <v>0</v>
      </c>
      <c r="E9871">
        <v>0</v>
      </c>
    </row>
    <row r="9872" spans="1:5">
      <c r="A9872" s="339">
        <v>106698</v>
      </c>
      <c r="B9872" s="340" t="s">
        <v>23120</v>
      </c>
      <c r="C9872" s="339" t="s">
        <v>1773</v>
      </c>
      <c r="D9872" s="341">
        <v>0</v>
      </c>
      <c r="E9872">
        <v>0</v>
      </c>
    </row>
    <row r="9873" spans="1:5">
      <c r="A9873" s="339">
        <v>106700</v>
      </c>
      <c r="B9873" s="340" t="s">
        <v>23121</v>
      </c>
      <c r="C9873" s="339" t="s">
        <v>1773</v>
      </c>
      <c r="D9873" s="341">
        <v>0</v>
      </c>
      <c r="E9873">
        <v>0</v>
      </c>
    </row>
    <row r="9874" spans="1:5">
      <c r="A9874" s="339">
        <v>106699</v>
      </c>
      <c r="B9874" s="340" t="s">
        <v>23122</v>
      </c>
      <c r="C9874" s="339" t="s">
        <v>1773</v>
      </c>
      <c r="D9874" s="341">
        <v>0</v>
      </c>
      <c r="E9874">
        <v>0</v>
      </c>
    </row>
    <row r="9875" spans="1:5">
      <c r="A9875" s="339">
        <v>97804</v>
      </c>
      <c r="B9875" s="340" t="s">
        <v>14136</v>
      </c>
      <c r="C9875" s="339" t="s">
        <v>5029</v>
      </c>
      <c r="D9875" s="341">
        <v>0</v>
      </c>
      <c r="E9875">
        <v>0</v>
      </c>
    </row>
    <row r="9876" spans="1:5">
      <c r="A9876" s="339">
        <v>106306</v>
      </c>
      <c r="B9876" s="340" t="s">
        <v>14137</v>
      </c>
      <c r="C9876" s="339" t="s">
        <v>5029</v>
      </c>
      <c r="D9876" s="341">
        <v>0</v>
      </c>
      <c r="E9876">
        <v>0</v>
      </c>
    </row>
    <row r="9877" spans="1:5">
      <c r="A9877" s="339">
        <v>104389</v>
      </c>
      <c r="B9877" s="340" t="s">
        <v>14138</v>
      </c>
      <c r="C9877" s="339" t="s">
        <v>5029</v>
      </c>
      <c r="D9877" s="341">
        <v>0</v>
      </c>
      <c r="E9877">
        <v>0</v>
      </c>
    </row>
    <row r="9878" spans="1:5">
      <c r="A9878" s="339">
        <v>106307</v>
      </c>
      <c r="B9878" s="340" t="s">
        <v>14139</v>
      </c>
      <c r="C9878" s="339" t="s">
        <v>5029</v>
      </c>
      <c r="D9878" s="341">
        <v>0</v>
      </c>
      <c r="E9878">
        <v>0</v>
      </c>
    </row>
    <row r="9879" spans="1:5">
      <c r="A9879" s="339">
        <v>104378</v>
      </c>
      <c r="B9879" s="340" t="s">
        <v>14140</v>
      </c>
      <c r="C9879" s="339" t="s">
        <v>5029</v>
      </c>
      <c r="D9879" s="341">
        <v>0</v>
      </c>
      <c r="E9879">
        <v>0</v>
      </c>
    </row>
    <row r="9880" spans="1:5">
      <c r="A9880" s="339">
        <v>106308</v>
      </c>
      <c r="B9880" s="340" t="s">
        <v>14141</v>
      </c>
      <c r="C9880" s="339" t="s">
        <v>5029</v>
      </c>
      <c r="D9880" s="341">
        <v>0</v>
      </c>
      <c r="E9880">
        <v>0</v>
      </c>
    </row>
    <row r="9881" spans="1:5">
      <c r="A9881" s="339">
        <v>104379</v>
      </c>
      <c r="B9881" s="340" t="s">
        <v>14142</v>
      </c>
      <c r="C9881" s="339" t="s">
        <v>5029</v>
      </c>
      <c r="D9881" s="341">
        <v>0</v>
      </c>
      <c r="E9881">
        <v>0</v>
      </c>
    </row>
    <row r="9882" spans="1:5">
      <c r="A9882" s="339">
        <v>106309</v>
      </c>
      <c r="B9882" s="340" t="s">
        <v>14143</v>
      </c>
      <c r="C9882" s="339" t="s">
        <v>5029</v>
      </c>
      <c r="D9882" s="341">
        <v>0</v>
      </c>
      <c r="E9882">
        <v>0</v>
      </c>
    </row>
    <row r="9883" spans="1:5">
      <c r="A9883" s="339">
        <v>97801</v>
      </c>
      <c r="B9883" s="340" t="s">
        <v>14144</v>
      </c>
      <c r="C9883" s="339" t="s">
        <v>5029</v>
      </c>
      <c r="D9883" s="341">
        <v>0</v>
      </c>
      <c r="E9883">
        <v>0</v>
      </c>
    </row>
    <row r="9884" spans="1:5">
      <c r="A9884" s="339">
        <v>106303</v>
      </c>
      <c r="B9884" s="340" t="s">
        <v>14145</v>
      </c>
      <c r="C9884" s="339" t="s">
        <v>5029</v>
      </c>
      <c r="D9884" s="341">
        <v>0</v>
      </c>
      <c r="E9884">
        <v>0</v>
      </c>
    </row>
    <row r="9885" spans="1:5">
      <c r="A9885" s="339">
        <v>104376</v>
      </c>
      <c r="B9885" s="340" t="s">
        <v>14146</v>
      </c>
      <c r="C9885" s="339" t="s">
        <v>5029</v>
      </c>
      <c r="D9885" s="341">
        <v>0</v>
      </c>
      <c r="E9885">
        <v>0</v>
      </c>
    </row>
    <row r="9886" spans="1:5">
      <c r="A9886" s="339">
        <v>106304</v>
      </c>
      <c r="B9886" s="340" t="s">
        <v>14147</v>
      </c>
      <c r="C9886" s="339" t="s">
        <v>5029</v>
      </c>
      <c r="D9886" s="341">
        <v>0</v>
      </c>
      <c r="E9886">
        <v>0</v>
      </c>
    </row>
    <row r="9887" spans="1:5">
      <c r="A9887" s="339">
        <v>104377</v>
      </c>
      <c r="B9887" s="340" t="s">
        <v>14148</v>
      </c>
      <c r="C9887" s="339" t="s">
        <v>5029</v>
      </c>
      <c r="D9887" s="341">
        <v>0</v>
      </c>
      <c r="E9887">
        <v>0</v>
      </c>
    </row>
    <row r="9888" spans="1:5">
      <c r="A9888" s="339">
        <v>106305</v>
      </c>
      <c r="B9888" s="340" t="s">
        <v>14149</v>
      </c>
      <c r="C9888" s="339" t="s">
        <v>5029</v>
      </c>
      <c r="D9888" s="341">
        <v>0</v>
      </c>
      <c r="E9888">
        <v>0</v>
      </c>
    </row>
    <row r="9889" spans="1:5">
      <c r="A9889" s="339">
        <v>97808</v>
      </c>
      <c r="B9889" s="340" t="s">
        <v>14150</v>
      </c>
      <c r="C9889" s="339" t="s">
        <v>5029</v>
      </c>
      <c r="D9889" s="341">
        <v>0</v>
      </c>
      <c r="E9889">
        <v>0</v>
      </c>
    </row>
    <row r="9890" spans="1:5">
      <c r="A9890" s="339">
        <v>106310</v>
      </c>
      <c r="B9890" s="340" t="s">
        <v>14151</v>
      </c>
      <c r="C9890" s="339" t="s">
        <v>5029</v>
      </c>
      <c r="D9890" s="341">
        <v>0</v>
      </c>
      <c r="E9890">
        <v>0</v>
      </c>
    </row>
    <row r="9891" spans="1:5">
      <c r="A9891" s="339">
        <v>104380</v>
      </c>
      <c r="B9891" s="340" t="s">
        <v>14152</v>
      </c>
      <c r="C9891" s="339" t="s">
        <v>5029</v>
      </c>
      <c r="D9891" s="341">
        <v>0</v>
      </c>
      <c r="E9891">
        <v>0</v>
      </c>
    </row>
    <row r="9892" spans="1:5">
      <c r="A9892" s="339">
        <v>106311</v>
      </c>
      <c r="B9892" s="340" t="s">
        <v>14153</v>
      </c>
      <c r="C9892" s="339" t="s">
        <v>5029</v>
      </c>
      <c r="D9892" s="341">
        <v>0</v>
      </c>
      <c r="E9892">
        <v>0</v>
      </c>
    </row>
    <row r="9893" spans="1:5">
      <c r="A9893" s="339">
        <v>104381</v>
      </c>
      <c r="B9893" s="340" t="s">
        <v>14154</v>
      </c>
      <c r="C9893" s="339" t="s">
        <v>5029</v>
      </c>
      <c r="D9893" s="341">
        <v>0</v>
      </c>
      <c r="E9893">
        <v>0</v>
      </c>
    </row>
    <row r="9894" spans="1:5">
      <c r="A9894" s="339">
        <v>106312</v>
      </c>
      <c r="B9894" s="340" t="s">
        <v>14155</v>
      </c>
      <c r="C9894" s="339" t="s">
        <v>5029</v>
      </c>
      <c r="D9894" s="341">
        <v>0</v>
      </c>
      <c r="E9894">
        <v>0</v>
      </c>
    </row>
    <row r="9895" spans="1:5">
      <c r="A9895" s="339">
        <v>104382</v>
      </c>
      <c r="B9895" s="340" t="s">
        <v>14156</v>
      </c>
      <c r="C9895" s="339" t="s">
        <v>5029</v>
      </c>
      <c r="D9895" s="341">
        <v>0</v>
      </c>
      <c r="E9895">
        <v>0</v>
      </c>
    </row>
    <row r="9896" spans="1:5">
      <c r="A9896" s="339">
        <v>106313</v>
      </c>
      <c r="B9896" s="340" t="s">
        <v>14157</v>
      </c>
      <c r="C9896" s="339" t="s">
        <v>5029</v>
      </c>
      <c r="D9896" s="341">
        <v>0</v>
      </c>
      <c r="E9896">
        <v>0</v>
      </c>
    </row>
    <row r="9897" spans="1:5">
      <c r="A9897" s="339">
        <v>103138</v>
      </c>
      <c r="B9897" s="340" t="s">
        <v>14158</v>
      </c>
      <c r="C9897" s="339" t="s">
        <v>63</v>
      </c>
      <c r="D9897" s="341">
        <v>39.17</v>
      </c>
      <c r="E9897">
        <v>47.05</v>
      </c>
    </row>
    <row r="9898" spans="1:5">
      <c r="A9898" s="339">
        <v>103151</v>
      </c>
      <c r="B9898" s="340" t="s">
        <v>14159</v>
      </c>
      <c r="C9898" s="339" t="s">
        <v>63</v>
      </c>
      <c r="D9898" s="341">
        <v>368.47</v>
      </c>
      <c r="E9898">
        <v>463.54</v>
      </c>
    </row>
    <row r="9899" spans="1:5">
      <c r="A9899" s="339">
        <v>103152</v>
      </c>
      <c r="B9899" s="340" t="s">
        <v>14160</v>
      </c>
      <c r="C9899" s="339" t="s">
        <v>63</v>
      </c>
      <c r="D9899" s="341">
        <v>439.14</v>
      </c>
      <c r="E9899">
        <v>552.91999999999996</v>
      </c>
    </row>
    <row r="9900" spans="1:5">
      <c r="A9900" s="339">
        <v>103139</v>
      </c>
      <c r="B9900" s="340" t="s">
        <v>14161</v>
      </c>
      <c r="C9900" s="339" t="s">
        <v>63</v>
      </c>
      <c r="D9900" s="341">
        <v>51.19</v>
      </c>
      <c r="E9900">
        <v>62.27</v>
      </c>
    </row>
    <row r="9901" spans="1:5">
      <c r="A9901" s="339">
        <v>103140</v>
      </c>
      <c r="B9901" s="340" t="s">
        <v>14162</v>
      </c>
      <c r="C9901" s="339" t="s">
        <v>63</v>
      </c>
      <c r="D9901" s="341">
        <v>63.2</v>
      </c>
      <c r="E9901">
        <v>77.45</v>
      </c>
    </row>
    <row r="9902" spans="1:5">
      <c r="A9902" s="339">
        <v>103141</v>
      </c>
      <c r="B9902" s="340" t="s">
        <v>14163</v>
      </c>
      <c r="C9902" s="339" t="s">
        <v>63</v>
      </c>
      <c r="D9902" s="341">
        <v>97.82</v>
      </c>
      <c r="E9902">
        <v>121.24</v>
      </c>
    </row>
    <row r="9903" spans="1:5">
      <c r="A9903" s="339">
        <v>103142</v>
      </c>
      <c r="B9903" s="340" t="s">
        <v>14164</v>
      </c>
      <c r="C9903" s="339" t="s">
        <v>63</v>
      </c>
      <c r="D9903" s="341">
        <v>109.83</v>
      </c>
      <c r="E9903">
        <v>136.43</v>
      </c>
    </row>
    <row r="9904" spans="1:5">
      <c r="A9904" s="339">
        <v>103143</v>
      </c>
      <c r="B9904" s="340" t="s">
        <v>14165</v>
      </c>
      <c r="C9904" s="339" t="s">
        <v>63</v>
      </c>
      <c r="D9904" s="341">
        <v>144.46</v>
      </c>
      <c r="E9904">
        <v>180.2</v>
      </c>
    </row>
    <row r="9905" spans="1:5">
      <c r="A9905" s="339">
        <v>103144</v>
      </c>
      <c r="B9905" s="340" t="s">
        <v>14166</v>
      </c>
      <c r="C9905" s="339" t="s">
        <v>63</v>
      </c>
      <c r="D9905" s="341">
        <v>156.46</v>
      </c>
      <c r="E9905">
        <v>195.4</v>
      </c>
    </row>
    <row r="9906" spans="1:5">
      <c r="A9906" s="339">
        <v>103145</v>
      </c>
      <c r="B9906" s="340" t="s">
        <v>14167</v>
      </c>
      <c r="C9906" s="339" t="s">
        <v>63</v>
      </c>
      <c r="D9906" s="341">
        <v>191.09</v>
      </c>
      <c r="E9906">
        <v>239.19</v>
      </c>
    </row>
    <row r="9907" spans="1:5">
      <c r="A9907" s="339">
        <v>103146</v>
      </c>
      <c r="B9907" s="340" t="s">
        <v>14168</v>
      </c>
      <c r="C9907" s="339" t="s">
        <v>63</v>
      </c>
      <c r="D9907" s="341">
        <v>203.09</v>
      </c>
      <c r="E9907">
        <v>254.37</v>
      </c>
    </row>
    <row r="9908" spans="1:5">
      <c r="A9908" s="339">
        <v>103147</v>
      </c>
      <c r="B9908" s="340" t="s">
        <v>14169</v>
      </c>
      <c r="C9908" s="339" t="s">
        <v>63</v>
      </c>
      <c r="D9908" s="341">
        <v>227.13</v>
      </c>
      <c r="E9908">
        <v>284.77999999999997</v>
      </c>
    </row>
    <row r="9909" spans="1:5">
      <c r="A9909" s="339">
        <v>103148</v>
      </c>
      <c r="B9909" s="340" t="s">
        <v>14170</v>
      </c>
      <c r="C9909" s="339" t="s">
        <v>63</v>
      </c>
      <c r="D9909" s="341">
        <v>273.75</v>
      </c>
      <c r="E9909">
        <v>343.75</v>
      </c>
    </row>
    <row r="9910" spans="1:5">
      <c r="A9910" s="339">
        <v>103137</v>
      </c>
      <c r="B9910" s="340" t="s">
        <v>14171</v>
      </c>
      <c r="C9910" s="339" t="s">
        <v>63</v>
      </c>
      <c r="D9910" s="341">
        <v>34.36</v>
      </c>
      <c r="E9910">
        <v>40.97</v>
      </c>
    </row>
    <row r="9911" spans="1:5">
      <c r="A9911" s="339">
        <v>103149</v>
      </c>
      <c r="B9911" s="340" t="s">
        <v>14172</v>
      </c>
      <c r="C9911" s="339" t="s">
        <v>63</v>
      </c>
      <c r="D9911" s="341">
        <v>297.8</v>
      </c>
      <c r="E9911">
        <v>374.17</v>
      </c>
    </row>
    <row r="9912" spans="1:5">
      <c r="A9912" s="339">
        <v>103150</v>
      </c>
      <c r="B9912" s="340" t="s">
        <v>14173</v>
      </c>
      <c r="C9912" s="339" t="s">
        <v>63</v>
      </c>
      <c r="D9912" s="341">
        <v>344.36</v>
      </c>
      <c r="E9912">
        <v>433.08</v>
      </c>
    </row>
    <row r="9913" spans="1:5">
      <c r="A9913" s="339">
        <v>103106</v>
      </c>
      <c r="B9913" s="340" t="s">
        <v>14174</v>
      </c>
      <c r="C9913" s="339" t="s">
        <v>63</v>
      </c>
      <c r="D9913" s="341">
        <v>59.52</v>
      </c>
      <c r="E9913">
        <v>72.819999999999993</v>
      </c>
    </row>
    <row r="9914" spans="1:5">
      <c r="A9914" s="339">
        <v>103119</v>
      </c>
      <c r="B9914" s="340" t="s">
        <v>14175</v>
      </c>
      <c r="C9914" s="339" t="s">
        <v>63</v>
      </c>
      <c r="D9914" s="341">
        <v>718.13</v>
      </c>
      <c r="E9914">
        <v>905.79</v>
      </c>
    </row>
    <row r="9915" spans="1:5">
      <c r="A9915" s="339">
        <v>103120</v>
      </c>
      <c r="B9915" s="340" t="s">
        <v>14176</v>
      </c>
      <c r="C9915" s="339" t="s">
        <v>63</v>
      </c>
      <c r="D9915" s="341">
        <v>859.48</v>
      </c>
      <c r="E9915">
        <v>1084.56</v>
      </c>
    </row>
    <row r="9916" spans="1:5">
      <c r="A9916" s="339">
        <v>103107</v>
      </c>
      <c r="B9916" s="340" t="s">
        <v>14177</v>
      </c>
      <c r="C9916" s="339" t="s">
        <v>63</v>
      </c>
      <c r="D9916" s="341">
        <v>83.57</v>
      </c>
      <c r="E9916">
        <v>103.22</v>
      </c>
    </row>
    <row r="9917" spans="1:5">
      <c r="A9917" s="339">
        <v>103108</v>
      </c>
      <c r="B9917" s="340" t="s">
        <v>14178</v>
      </c>
      <c r="C9917" s="339" t="s">
        <v>63</v>
      </c>
      <c r="D9917" s="341">
        <v>107.62</v>
      </c>
      <c r="E9917">
        <v>133.62</v>
      </c>
    </row>
    <row r="9918" spans="1:5">
      <c r="A9918" s="339">
        <v>103109</v>
      </c>
      <c r="B9918" s="340" t="s">
        <v>14179</v>
      </c>
      <c r="C9918" s="339" t="s">
        <v>63</v>
      </c>
      <c r="D9918" s="341">
        <v>176.83</v>
      </c>
      <c r="E9918">
        <v>221.17</v>
      </c>
    </row>
    <row r="9919" spans="1:5">
      <c r="A9919" s="339">
        <v>103110</v>
      </c>
      <c r="B9919" s="340" t="s">
        <v>14180</v>
      </c>
      <c r="C9919" s="339" t="s">
        <v>63</v>
      </c>
      <c r="D9919" s="341">
        <v>200.87</v>
      </c>
      <c r="E9919">
        <v>251.57</v>
      </c>
    </row>
    <row r="9920" spans="1:5">
      <c r="A9920" s="339">
        <v>103111</v>
      </c>
      <c r="B9920" s="340" t="s">
        <v>14181</v>
      </c>
      <c r="C9920" s="339" t="s">
        <v>63</v>
      </c>
      <c r="D9920" s="341">
        <v>270.08</v>
      </c>
      <c r="E9920">
        <v>339.12</v>
      </c>
    </row>
    <row r="9921" spans="1:5">
      <c r="A9921" s="339">
        <v>103112</v>
      </c>
      <c r="B9921" s="340" t="s">
        <v>14182</v>
      </c>
      <c r="C9921" s="339" t="s">
        <v>63</v>
      </c>
      <c r="D9921" s="341">
        <v>294.13</v>
      </c>
      <c r="E9921">
        <v>369.5</v>
      </c>
    </row>
    <row r="9922" spans="1:5">
      <c r="A9922" s="339">
        <v>103113</v>
      </c>
      <c r="B9922" s="340" t="s">
        <v>14183</v>
      </c>
      <c r="C9922" s="339" t="s">
        <v>63</v>
      </c>
      <c r="D9922" s="341">
        <v>363.33</v>
      </c>
      <c r="E9922">
        <v>457.06</v>
      </c>
    </row>
    <row r="9923" spans="1:5">
      <c r="A9923" s="339">
        <v>103114</v>
      </c>
      <c r="B9923" s="340" t="s">
        <v>14184</v>
      </c>
      <c r="C9923" s="339" t="s">
        <v>63</v>
      </c>
      <c r="D9923" s="341">
        <v>387.38</v>
      </c>
      <c r="E9923">
        <v>487.45</v>
      </c>
    </row>
    <row r="9924" spans="1:5">
      <c r="A9924" s="339">
        <v>103115</v>
      </c>
      <c r="B9924" s="340" t="s">
        <v>14185</v>
      </c>
      <c r="C9924" s="339" t="s">
        <v>63</v>
      </c>
      <c r="D9924" s="341">
        <v>435.46</v>
      </c>
      <c r="E9924">
        <v>548.27</v>
      </c>
    </row>
    <row r="9925" spans="1:5">
      <c r="A9925" s="339">
        <v>103116</v>
      </c>
      <c r="B9925" s="340" t="s">
        <v>14186</v>
      </c>
      <c r="C9925" s="339" t="s">
        <v>63</v>
      </c>
      <c r="D9925" s="341">
        <v>528.72</v>
      </c>
      <c r="E9925">
        <v>666.22</v>
      </c>
    </row>
    <row r="9926" spans="1:5">
      <c r="A9926" s="339">
        <v>103105</v>
      </c>
      <c r="B9926" s="340" t="s">
        <v>14187</v>
      </c>
      <c r="C9926" s="339" t="s">
        <v>63</v>
      </c>
      <c r="D9926" s="341">
        <v>49.91</v>
      </c>
      <c r="E9926">
        <v>60.64</v>
      </c>
    </row>
    <row r="9927" spans="1:5">
      <c r="A9927" s="339">
        <v>103117</v>
      </c>
      <c r="B9927" s="340" t="s">
        <v>14188</v>
      </c>
      <c r="C9927" s="339" t="s">
        <v>63</v>
      </c>
      <c r="D9927" s="341">
        <v>576.79</v>
      </c>
      <c r="E9927">
        <v>727.03</v>
      </c>
    </row>
    <row r="9928" spans="1:5">
      <c r="A9928" s="339">
        <v>103118</v>
      </c>
      <c r="B9928" s="340" t="s">
        <v>14189</v>
      </c>
      <c r="C9928" s="339" t="s">
        <v>63</v>
      </c>
      <c r="D9928" s="341">
        <v>670.05</v>
      </c>
      <c r="E9928">
        <v>844.97</v>
      </c>
    </row>
    <row r="9929" spans="1:5">
      <c r="A9929" s="339">
        <v>103122</v>
      </c>
      <c r="B9929" s="340" t="s">
        <v>14190</v>
      </c>
      <c r="C9929" s="339" t="s">
        <v>63</v>
      </c>
      <c r="D9929" s="341">
        <v>79.900000000000006</v>
      </c>
      <c r="E9929">
        <v>98.57</v>
      </c>
    </row>
    <row r="9930" spans="1:5">
      <c r="A9930" s="339">
        <v>103135</v>
      </c>
      <c r="B9930" s="340" t="s">
        <v>14191</v>
      </c>
      <c r="C9930" s="339" t="s">
        <v>63</v>
      </c>
      <c r="D9930" s="341">
        <v>1067.81</v>
      </c>
      <c r="E9930">
        <v>1348.05</v>
      </c>
    </row>
    <row r="9931" spans="1:5">
      <c r="A9931" s="339">
        <v>103136</v>
      </c>
      <c r="B9931" s="340" t="s">
        <v>14192</v>
      </c>
      <c r="C9931" s="339" t="s">
        <v>63</v>
      </c>
      <c r="D9931" s="341">
        <v>1279.8</v>
      </c>
      <c r="E9931">
        <v>1616.18</v>
      </c>
    </row>
    <row r="9932" spans="1:5">
      <c r="A9932" s="339">
        <v>103123</v>
      </c>
      <c r="B9932" s="340" t="s">
        <v>14193</v>
      </c>
      <c r="C9932" s="339" t="s">
        <v>63</v>
      </c>
      <c r="D9932" s="341">
        <v>115.98</v>
      </c>
      <c r="E9932">
        <v>144.19999999999999</v>
      </c>
    </row>
    <row r="9933" spans="1:5">
      <c r="A9933" s="339">
        <v>103124</v>
      </c>
      <c r="B9933" s="340" t="s">
        <v>14194</v>
      </c>
      <c r="C9933" s="339" t="s">
        <v>63</v>
      </c>
      <c r="D9933" s="341">
        <v>152.03</v>
      </c>
      <c r="E9933">
        <v>189.79</v>
      </c>
    </row>
    <row r="9934" spans="1:5">
      <c r="A9934" s="339">
        <v>103125</v>
      </c>
      <c r="B9934" s="340" t="s">
        <v>14195</v>
      </c>
      <c r="C9934" s="339" t="s">
        <v>63</v>
      </c>
      <c r="D9934" s="341">
        <v>255.86</v>
      </c>
      <c r="E9934">
        <v>321.12</v>
      </c>
    </row>
    <row r="9935" spans="1:5">
      <c r="A9935" s="339">
        <v>103126</v>
      </c>
      <c r="B9935" s="340" t="s">
        <v>14196</v>
      </c>
      <c r="C9935" s="339" t="s">
        <v>63</v>
      </c>
      <c r="D9935" s="341">
        <v>291.89999999999998</v>
      </c>
      <c r="E9935">
        <v>366.71</v>
      </c>
    </row>
    <row r="9936" spans="1:5">
      <c r="A9936" s="339">
        <v>103127</v>
      </c>
      <c r="B9936" s="340" t="s">
        <v>14197</v>
      </c>
      <c r="C9936" s="339" t="s">
        <v>63</v>
      </c>
      <c r="D9936" s="341">
        <v>395.74</v>
      </c>
      <c r="E9936">
        <v>498.04</v>
      </c>
    </row>
    <row r="9937" spans="1:5">
      <c r="A9937" s="339">
        <v>103128</v>
      </c>
      <c r="B9937" s="340" t="s">
        <v>14198</v>
      </c>
      <c r="C9937" s="339" t="s">
        <v>63</v>
      </c>
      <c r="D9937" s="341">
        <v>431.79</v>
      </c>
      <c r="E9937">
        <v>543.63</v>
      </c>
    </row>
    <row r="9938" spans="1:5">
      <c r="A9938" s="339">
        <v>103129</v>
      </c>
      <c r="B9938" s="340" t="s">
        <v>14199</v>
      </c>
      <c r="C9938" s="339" t="s">
        <v>63</v>
      </c>
      <c r="D9938" s="341">
        <v>535.62</v>
      </c>
      <c r="E9938">
        <v>674.96</v>
      </c>
    </row>
    <row r="9939" spans="1:5">
      <c r="A9939" s="339">
        <v>103130</v>
      </c>
      <c r="B9939" s="340" t="s">
        <v>14200</v>
      </c>
      <c r="C9939" s="339" t="s">
        <v>63</v>
      </c>
      <c r="D9939" s="341">
        <v>571.66999999999996</v>
      </c>
      <c r="E9939">
        <v>720.54</v>
      </c>
    </row>
    <row r="9940" spans="1:5">
      <c r="A9940" s="339">
        <v>103131</v>
      </c>
      <c r="B9940" s="340" t="s">
        <v>14201</v>
      </c>
      <c r="C9940" s="339" t="s">
        <v>63</v>
      </c>
      <c r="D9940" s="341">
        <v>643.79999999999995</v>
      </c>
      <c r="E9940">
        <v>811.76</v>
      </c>
    </row>
    <row r="9941" spans="1:5">
      <c r="A9941" s="339">
        <v>103132</v>
      </c>
      <c r="B9941" s="340" t="s">
        <v>14202</v>
      </c>
      <c r="C9941" s="339" t="s">
        <v>63</v>
      </c>
      <c r="D9941" s="341">
        <v>783.67</v>
      </c>
      <c r="E9941">
        <v>988.69</v>
      </c>
    </row>
    <row r="9942" spans="1:5">
      <c r="A9942" s="339">
        <v>103121</v>
      </c>
      <c r="B9942" s="340" t="s">
        <v>14203</v>
      </c>
      <c r="C9942" s="339" t="s">
        <v>63</v>
      </c>
      <c r="D9942" s="341">
        <v>65.489999999999995</v>
      </c>
      <c r="E9942">
        <v>80.34</v>
      </c>
    </row>
    <row r="9943" spans="1:5">
      <c r="A9943" s="339">
        <v>103133</v>
      </c>
      <c r="B9943" s="340" t="s">
        <v>14204</v>
      </c>
      <c r="C9943" s="339" t="s">
        <v>63</v>
      </c>
      <c r="D9943" s="341">
        <v>855.8</v>
      </c>
      <c r="E9943">
        <v>1079.9100000000001</v>
      </c>
    </row>
    <row r="9944" spans="1:5">
      <c r="A9944" s="339">
        <v>103134</v>
      </c>
      <c r="B9944" s="340" t="s">
        <v>14205</v>
      </c>
      <c r="C9944" s="339" t="s">
        <v>63</v>
      </c>
      <c r="D9944" s="341">
        <v>995.68</v>
      </c>
      <c r="E9944">
        <v>1256.83</v>
      </c>
    </row>
    <row r="9945" spans="1:5">
      <c r="A9945" s="339">
        <v>103090</v>
      </c>
      <c r="B9945" s="340" t="s">
        <v>14206</v>
      </c>
      <c r="C9945" s="339" t="s">
        <v>202</v>
      </c>
      <c r="D9945" s="341">
        <v>14.12</v>
      </c>
      <c r="E9945">
        <v>17.809999999999999</v>
      </c>
    </row>
    <row r="9946" spans="1:5">
      <c r="A9946" s="339">
        <v>103103</v>
      </c>
      <c r="B9946" s="340" t="s">
        <v>14207</v>
      </c>
      <c r="C9946" s="339" t="s">
        <v>202</v>
      </c>
      <c r="D9946" s="341">
        <v>138.66</v>
      </c>
      <c r="E9946">
        <v>176.85</v>
      </c>
    </row>
    <row r="9947" spans="1:5">
      <c r="A9947" s="339">
        <v>103104</v>
      </c>
      <c r="B9947" s="340" t="s">
        <v>14208</v>
      </c>
      <c r="C9947" s="339" t="s">
        <v>202</v>
      </c>
      <c r="D9947" s="341">
        <v>165.84</v>
      </c>
      <c r="E9947">
        <v>211.57</v>
      </c>
    </row>
    <row r="9948" spans="1:5">
      <c r="A9948" s="339">
        <v>103091</v>
      </c>
      <c r="B9948" s="340" t="s">
        <v>14209</v>
      </c>
      <c r="C9948" s="339" t="s">
        <v>202</v>
      </c>
      <c r="D9948" s="341">
        <v>19.850000000000001</v>
      </c>
      <c r="E9948">
        <v>25.15</v>
      </c>
    </row>
    <row r="9949" spans="1:5">
      <c r="A9949" s="339">
        <v>103092</v>
      </c>
      <c r="B9949" s="340" t="s">
        <v>14210</v>
      </c>
      <c r="C9949" s="339" t="s">
        <v>202</v>
      </c>
      <c r="D9949" s="341">
        <v>25.59</v>
      </c>
      <c r="E9949">
        <v>32.479999999999997</v>
      </c>
    </row>
    <row r="9950" spans="1:5">
      <c r="A9950" s="339">
        <v>103093</v>
      </c>
      <c r="B9950" s="340" t="s">
        <v>14211</v>
      </c>
      <c r="C9950" s="339" t="s">
        <v>202</v>
      </c>
      <c r="D9950" s="341">
        <v>39.119999999999997</v>
      </c>
      <c r="E9950">
        <v>49.68</v>
      </c>
    </row>
    <row r="9951" spans="1:5">
      <c r="A9951" s="339">
        <v>103094</v>
      </c>
      <c r="B9951" s="340" t="s">
        <v>14212</v>
      </c>
      <c r="C9951" s="339" t="s">
        <v>202</v>
      </c>
      <c r="D9951" s="341">
        <v>44.88</v>
      </c>
      <c r="E9951">
        <v>57.05</v>
      </c>
    </row>
    <row r="9952" spans="1:5">
      <c r="A9952" s="339">
        <v>103095</v>
      </c>
      <c r="B9952" s="340" t="s">
        <v>14213</v>
      </c>
      <c r="C9952" s="339" t="s">
        <v>202</v>
      </c>
      <c r="D9952" s="341">
        <v>58.39</v>
      </c>
      <c r="E9952">
        <v>74.209999999999994</v>
      </c>
    </row>
    <row r="9953" spans="1:5">
      <c r="A9953" s="339">
        <v>103096</v>
      </c>
      <c r="B9953" s="340" t="s">
        <v>14214</v>
      </c>
      <c r="C9953" s="339" t="s">
        <v>202</v>
      </c>
      <c r="D9953" s="341">
        <v>64.16</v>
      </c>
      <c r="E9953">
        <v>81.59</v>
      </c>
    </row>
    <row r="9954" spans="1:5">
      <c r="A9954" s="339">
        <v>103097</v>
      </c>
      <c r="B9954" s="340" t="s">
        <v>14215</v>
      </c>
      <c r="C9954" s="339" t="s">
        <v>202</v>
      </c>
      <c r="D9954" s="341">
        <v>77.650000000000006</v>
      </c>
      <c r="E9954">
        <v>98.77</v>
      </c>
    </row>
    <row r="9955" spans="1:5">
      <c r="A9955" s="339">
        <v>103098</v>
      </c>
      <c r="B9955" s="340" t="s">
        <v>14216</v>
      </c>
      <c r="C9955" s="339" t="s">
        <v>202</v>
      </c>
      <c r="D9955" s="341">
        <v>83.41</v>
      </c>
      <c r="E9955">
        <v>106.13</v>
      </c>
    </row>
    <row r="9956" spans="1:5">
      <c r="A9956" s="339">
        <v>103099</v>
      </c>
      <c r="B9956" s="340" t="s">
        <v>14217</v>
      </c>
      <c r="C9956" s="339" t="s">
        <v>202</v>
      </c>
      <c r="D9956" s="341">
        <v>94.88</v>
      </c>
      <c r="E9956">
        <v>120.8</v>
      </c>
    </row>
    <row r="9957" spans="1:5">
      <c r="A9957" s="339">
        <v>103100</v>
      </c>
      <c r="B9957" s="340" t="s">
        <v>14218</v>
      </c>
      <c r="C9957" s="339" t="s">
        <v>202</v>
      </c>
      <c r="D9957" s="341">
        <v>101.23</v>
      </c>
      <c r="E9957">
        <v>129.02000000000001</v>
      </c>
    </row>
    <row r="9958" spans="1:5">
      <c r="A9958" s="339">
        <v>103089</v>
      </c>
      <c r="B9958" s="340" t="s">
        <v>14219</v>
      </c>
      <c r="C9958" s="339" t="s">
        <v>202</v>
      </c>
      <c r="D9958" s="341">
        <v>11.83</v>
      </c>
      <c r="E9958">
        <v>14.87</v>
      </c>
    </row>
    <row r="9959" spans="1:5">
      <c r="A9959" s="339">
        <v>103101</v>
      </c>
      <c r="B9959" s="340" t="s">
        <v>14220</v>
      </c>
      <c r="C9959" s="339" t="s">
        <v>202</v>
      </c>
      <c r="D9959" s="341">
        <v>111.5</v>
      </c>
      <c r="E9959">
        <v>142.16</v>
      </c>
    </row>
    <row r="9960" spans="1:5">
      <c r="A9960" s="339">
        <v>103102</v>
      </c>
      <c r="B9960" s="340" t="s">
        <v>14221</v>
      </c>
      <c r="C9960" s="339" t="s">
        <v>202</v>
      </c>
      <c r="D9960" s="341">
        <v>128.41</v>
      </c>
      <c r="E9960">
        <v>163.71</v>
      </c>
    </row>
    <row r="9961" spans="1:5">
      <c r="A9961" s="339">
        <v>101112</v>
      </c>
      <c r="B9961" s="340" t="s">
        <v>14222</v>
      </c>
      <c r="C9961" s="339" t="s">
        <v>5115</v>
      </c>
      <c r="D9961" s="341">
        <v>1258.23</v>
      </c>
      <c r="E9961">
        <v>999.24</v>
      </c>
    </row>
    <row r="9962" spans="1:5">
      <c r="A9962" s="339">
        <v>101113</v>
      </c>
      <c r="B9962" s="340" t="s">
        <v>14223</v>
      </c>
      <c r="C9962" s="339" t="s">
        <v>5115</v>
      </c>
      <c r="D9962" s="341">
        <v>1355.32</v>
      </c>
      <c r="E9962">
        <v>976.47</v>
      </c>
    </row>
    <row r="9963" spans="1:5">
      <c r="A9963" s="339">
        <v>101098</v>
      </c>
      <c r="B9963" s="340" t="s">
        <v>14224</v>
      </c>
      <c r="C9963" s="339" t="s">
        <v>5115</v>
      </c>
      <c r="D9963" s="341">
        <v>1450.8</v>
      </c>
      <c r="E9963">
        <v>1209.24</v>
      </c>
    </row>
    <row r="9964" spans="1:5">
      <c r="A9964" s="339">
        <v>101106</v>
      </c>
      <c r="B9964" s="340" t="s">
        <v>14225</v>
      </c>
      <c r="C9964" s="339" t="s">
        <v>5115</v>
      </c>
      <c r="D9964" s="341">
        <v>1539.05</v>
      </c>
      <c r="E9964">
        <v>1183.24</v>
      </c>
    </row>
    <row r="9965" spans="1:5">
      <c r="A9965" s="339">
        <v>101102</v>
      </c>
      <c r="B9965" s="340" t="s">
        <v>14226</v>
      </c>
      <c r="C9965" s="339" t="s">
        <v>5115</v>
      </c>
      <c r="D9965" s="341">
        <v>1241.58</v>
      </c>
      <c r="E9965">
        <v>857.23</v>
      </c>
    </row>
    <row r="9966" spans="1:5">
      <c r="A9966" s="339">
        <v>101110</v>
      </c>
      <c r="B9966" s="340" t="s">
        <v>14227</v>
      </c>
      <c r="C9966" s="339" t="s">
        <v>5115</v>
      </c>
      <c r="D9966" s="341">
        <v>1324.86</v>
      </c>
      <c r="E9966">
        <v>824.73</v>
      </c>
    </row>
    <row r="9967" spans="1:5">
      <c r="A9967" s="339">
        <v>101099</v>
      </c>
      <c r="B9967" s="340" t="s">
        <v>14228</v>
      </c>
      <c r="C9967" s="339" t="s">
        <v>5115</v>
      </c>
      <c r="D9967" s="341">
        <v>1347.04</v>
      </c>
      <c r="E9967">
        <v>1097.79</v>
      </c>
    </row>
    <row r="9968" spans="1:5">
      <c r="A9968" s="339">
        <v>101107</v>
      </c>
      <c r="B9968" s="340" t="s">
        <v>14229</v>
      </c>
      <c r="C9968" s="339" t="s">
        <v>5115</v>
      </c>
      <c r="D9968" s="341">
        <v>1432.7</v>
      </c>
      <c r="E9968">
        <v>1073.31</v>
      </c>
    </row>
    <row r="9969" spans="1:5">
      <c r="A9969" s="339">
        <v>101103</v>
      </c>
      <c r="B9969" s="340" t="s">
        <v>14230</v>
      </c>
      <c r="C9969" s="339" t="s">
        <v>5115</v>
      </c>
      <c r="D9969" s="341">
        <v>1176.73</v>
      </c>
      <c r="E9969">
        <v>807.37</v>
      </c>
    </row>
    <row r="9970" spans="1:5">
      <c r="A9970" s="339">
        <v>101111</v>
      </c>
      <c r="B9970" s="340" t="s">
        <v>14231</v>
      </c>
      <c r="C9970" s="339" t="s">
        <v>5115</v>
      </c>
      <c r="D9970" s="341">
        <v>1258.0999999999999</v>
      </c>
      <c r="E9970">
        <v>777.27</v>
      </c>
    </row>
    <row r="9971" spans="1:5">
      <c r="A9971" s="339">
        <v>101096</v>
      </c>
      <c r="B9971" s="340" t="s">
        <v>14232</v>
      </c>
      <c r="C9971" s="339" t="s">
        <v>5115</v>
      </c>
      <c r="D9971" s="341">
        <v>1614.07</v>
      </c>
      <c r="E9971">
        <v>1430.52</v>
      </c>
    </row>
    <row r="9972" spans="1:5">
      <c r="A9972" s="339">
        <v>101104</v>
      </c>
      <c r="B9972" s="340" t="s">
        <v>14233</v>
      </c>
      <c r="C9972" s="339" t="s">
        <v>5115</v>
      </c>
      <c r="D9972" s="341">
        <v>1705.11</v>
      </c>
      <c r="E9972">
        <v>1401.9</v>
      </c>
    </row>
    <row r="9973" spans="1:5">
      <c r="A9973" s="339">
        <v>101100</v>
      </c>
      <c r="B9973" s="340" t="s">
        <v>14234</v>
      </c>
      <c r="C9973" s="339" t="s">
        <v>5115</v>
      </c>
      <c r="D9973" s="341">
        <v>1301.44</v>
      </c>
      <c r="E9973">
        <v>914.79</v>
      </c>
    </row>
    <row r="9974" spans="1:5">
      <c r="A9974" s="339">
        <v>101108</v>
      </c>
      <c r="B9974" s="340" t="s">
        <v>14235</v>
      </c>
      <c r="C9974" s="339" t="s">
        <v>5115</v>
      </c>
      <c r="D9974" s="341">
        <v>1386.53</v>
      </c>
      <c r="E9974">
        <v>878.37</v>
      </c>
    </row>
    <row r="9975" spans="1:5">
      <c r="A9975" s="339">
        <v>101097</v>
      </c>
      <c r="B9975" s="340" t="s">
        <v>14236</v>
      </c>
      <c r="C9975" s="339" t="s">
        <v>5115</v>
      </c>
      <c r="D9975" s="341">
        <v>1542.67</v>
      </c>
      <c r="E9975">
        <v>1335.67</v>
      </c>
    </row>
    <row r="9976" spans="1:5">
      <c r="A9976" s="339">
        <v>101105</v>
      </c>
      <c r="B9976" s="340" t="s">
        <v>14237</v>
      </c>
      <c r="C9976" s="339" t="s">
        <v>5115</v>
      </c>
      <c r="D9976" s="341">
        <v>1632.4</v>
      </c>
      <c r="E9976">
        <v>1307.83</v>
      </c>
    </row>
    <row r="9977" spans="1:5">
      <c r="A9977" s="339">
        <v>101101</v>
      </c>
      <c r="B9977" s="340" t="s">
        <v>14238</v>
      </c>
      <c r="C9977" s="339" t="s">
        <v>5115</v>
      </c>
      <c r="D9977" s="341">
        <v>1273.48</v>
      </c>
      <c r="E9977">
        <v>888.85</v>
      </c>
    </row>
    <row r="9978" spans="1:5">
      <c r="A9978" s="339">
        <v>101109</v>
      </c>
      <c r="B9978" s="340" t="s">
        <v>14239</v>
      </c>
      <c r="C9978" s="339" t="s">
        <v>5115</v>
      </c>
      <c r="D9978" s="341">
        <v>1357.57</v>
      </c>
      <c r="E9978">
        <v>853.62</v>
      </c>
    </row>
    <row r="9979" spans="1:5">
      <c r="A9979" s="339">
        <v>106209</v>
      </c>
      <c r="B9979" s="340" t="s">
        <v>14240</v>
      </c>
      <c r="C9979" s="339" t="s">
        <v>63</v>
      </c>
      <c r="D9979" s="341">
        <v>0</v>
      </c>
      <c r="E9979">
        <v>0</v>
      </c>
    </row>
    <row r="9980" spans="1:5">
      <c r="A9980" s="339">
        <v>106172</v>
      </c>
      <c r="B9980" s="340" t="s">
        <v>14241</v>
      </c>
      <c r="C9980" s="339" t="s">
        <v>202</v>
      </c>
      <c r="D9980" s="341">
        <v>0</v>
      </c>
      <c r="E9980">
        <v>0</v>
      </c>
    </row>
    <row r="9981" spans="1:5">
      <c r="A9981" s="339">
        <v>106173</v>
      </c>
      <c r="B9981" s="340" t="s">
        <v>14242</v>
      </c>
      <c r="C9981" s="339" t="s">
        <v>202</v>
      </c>
      <c r="D9981" s="341">
        <v>0</v>
      </c>
      <c r="E9981">
        <v>0</v>
      </c>
    </row>
    <row r="9982" spans="1:5">
      <c r="A9982" s="339">
        <v>106174</v>
      </c>
      <c r="B9982" s="340" t="s">
        <v>14243</v>
      </c>
      <c r="C9982" s="339" t="s">
        <v>202</v>
      </c>
      <c r="D9982" s="341">
        <v>0</v>
      </c>
      <c r="E9982">
        <v>0</v>
      </c>
    </row>
    <row r="9983" spans="1:5">
      <c r="A9983" s="339">
        <v>106175</v>
      </c>
      <c r="B9983" s="340" t="s">
        <v>14244</v>
      </c>
      <c r="C9983" s="339" t="s">
        <v>202</v>
      </c>
      <c r="D9983" s="341">
        <v>0</v>
      </c>
      <c r="E9983">
        <v>0</v>
      </c>
    </row>
    <row r="9984" spans="1:5">
      <c r="A9984" s="339">
        <v>106176</v>
      </c>
      <c r="B9984" s="340" t="s">
        <v>14245</v>
      </c>
      <c r="C9984" s="339" t="s">
        <v>202</v>
      </c>
      <c r="D9984" s="341">
        <v>0</v>
      </c>
      <c r="E9984">
        <v>0</v>
      </c>
    </row>
    <row r="9985" spans="1:5">
      <c r="A9985" s="339">
        <v>106177</v>
      </c>
      <c r="B9985" s="340" t="s">
        <v>14246</v>
      </c>
      <c r="C9985" s="339" t="s">
        <v>202</v>
      </c>
      <c r="D9985" s="341">
        <v>0</v>
      </c>
      <c r="E9985">
        <v>0</v>
      </c>
    </row>
    <row r="9986" spans="1:5">
      <c r="A9986" s="339">
        <v>106178</v>
      </c>
      <c r="B9986" s="340" t="s">
        <v>14247</v>
      </c>
      <c r="C9986" s="339" t="s">
        <v>202</v>
      </c>
      <c r="D9986" s="341">
        <v>0</v>
      </c>
      <c r="E9986">
        <v>0</v>
      </c>
    </row>
    <row r="9987" spans="1:5">
      <c r="A9987" s="339">
        <v>106179</v>
      </c>
      <c r="B9987" s="340" t="s">
        <v>14248</v>
      </c>
      <c r="C9987" s="339" t="s">
        <v>202</v>
      </c>
      <c r="D9987" s="341">
        <v>0</v>
      </c>
      <c r="E9987">
        <v>0</v>
      </c>
    </row>
    <row r="9988" spans="1:5">
      <c r="A9988" s="339">
        <v>106180</v>
      </c>
      <c r="B9988" s="340" t="s">
        <v>14249</v>
      </c>
      <c r="C9988" s="339" t="s">
        <v>202</v>
      </c>
      <c r="D9988" s="341">
        <v>0</v>
      </c>
      <c r="E9988">
        <v>0</v>
      </c>
    </row>
    <row r="9989" spans="1:5">
      <c r="A9989" s="339">
        <v>106181</v>
      </c>
      <c r="B9989" s="340" t="s">
        <v>14250</v>
      </c>
      <c r="C9989" s="339" t="s">
        <v>202</v>
      </c>
      <c r="D9989" s="341">
        <v>0</v>
      </c>
      <c r="E9989">
        <v>0</v>
      </c>
    </row>
    <row r="9990" spans="1:5">
      <c r="A9990" s="339">
        <v>106182</v>
      </c>
      <c r="B9990" s="340" t="s">
        <v>14251</v>
      </c>
      <c r="C9990" s="339" t="s">
        <v>202</v>
      </c>
      <c r="D9990" s="341">
        <v>0</v>
      </c>
      <c r="E9990">
        <v>0</v>
      </c>
    </row>
    <row r="9991" spans="1:5">
      <c r="A9991" s="339">
        <v>106183</v>
      </c>
      <c r="B9991" s="340" t="s">
        <v>14252</v>
      </c>
      <c r="C9991" s="339" t="s">
        <v>202</v>
      </c>
      <c r="D9991" s="341">
        <v>0</v>
      </c>
      <c r="E9991">
        <v>0</v>
      </c>
    </row>
    <row r="9992" spans="1:5">
      <c r="A9992" s="339">
        <v>106184</v>
      </c>
      <c r="B9992" s="340" t="s">
        <v>14253</v>
      </c>
      <c r="C9992" s="339" t="s">
        <v>202</v>
      </c>
      <c r="D9992" s="341">
        <v>0</v>
      </c>
      <c r="E9992">
        <v>0</v>
      </c>
    </row>
    <row r="9993" spans="1:5">
      <c r="A9993" s="339">
        <v>106185</v>
      </c>
      <c r="B9993" s="340" t="s">
        <v>14254</v>
      </c>
      <c r="C9993" s="339" t="s">
        <v>202</v>
      </c>
      <c r="D9993" s="341">
        <v>0</v>
      </c>
      <c r="E9993">
        <v>0</v>
      </c>
    </row>
    <row r="9994" spans="1:5">
      <c r="A9994" s="339">
        <v>106186</v>
      </c>
      <c r="B9994" s="340" t="s">
        <v>14255</v>
      </c>
      <c r="C9994" s="339" t="s">
        <v>202</v>
      </c>
      <c r="D9994" s="341">
        <v>0</v>
      </c>
      <c r="E9994">
        <v>0</v>
      </c>
    </row>
    <row r="9995" spans="1:5">
      <c r="A9995" s="339">
        <v>106187</v>
      </c>
      <c r="B9995" s="340" t="s">
        <v>14256</v>
      </c>
      <c r="C9995" s="339" t="s">
        <v>202</v>
      </c>
      <c r="D9995" s="341">
        <v>0</v>
      </c>
      <c r="E9995">
        <v>0</v>
      </c>
    </row>
    <row r="9996" spans="1:5">
      <c r="A9996" s="339">
        <v>106188</v>
      </c>
      <c r="B9996" s="340" t="s">
        <v>14257</v>
      </c>
      <c r="C9996" s="339" t="s">
        <v>202</v>
      </c>
      <c r="D9996" s="341">
        <v>0</v>
      </c>
      <c r="E9996">
        <v>0</v>
      </c>
    </row>
    <row r="9997" spans="1:5">
      <c r="A9997" s="339">
        <v>106189</v>
      </c>
      <c r="B9997" s="340" t="s">
        <v>14258</v>
      </c>
      <c r="C9997" s="339" t="s">
        <v>202</v>
      </c>
      <c r="D9997" s="341">
        <v>0</v>
      </c>
      <c r="E9997">
        <v>0</v>
      </c>
    </row>
    <row r="9998" spans="1:5">
      <c r="A9998" s="339">
        <v>106190</v>
      </c>
      <c r="B9998" s="340" t="s">
        <v>14259</v>
      </c>
      <c r="C9998" s="339" t="s">
        <v>202</v>
      </c>
      <c r="D9998" s="341">
        <v>0</v>
      </c>
      <c r="E9998">
        <v>0</v>
      </c>
    </row>
    <row r="9999" spans="1:5">
      <c r="A9999" s="339">
        <v>106191</v>
      </c>
      <c r="B9999" s="340" t="s">
        <v>14260</v>
      </c>
      <c r="C9999" s="339" t="s">
        <v>202</v>
      </c>
      <c r="D9999" s="341">
        <v>0</v>
      </c>
      <c r="E9999">
        <v>0</v>
      </c>
    </row>
    <row r="10000" spans="1:5">
      <c r="A10000" s="339">
        <v>106192</v>
      </c>
      <c r="B10000" s="340" t="s">
        <v>14261</v>
      </c>
      <c r="C10000" s="339" t="s">
        <v>202</v>
      </c>
      <c r="D10000" s="341">
        <v>0</v>
      </c>
      <c r="E10000">
        <v>0</v>
      </c>
    </row>
    <row r="10001" spans="1:5">
      <c r="A10001" s="339">
        <v>106193</v>
      </c>
      <c r="B10001" s="340" t="s">
        <v>14262</v>
      </c>
      <c r="C10001" s="339" t="s">
        <v>202</v>
      </c>
      <c r="D10001" s="341">
        <v>0</v>
      </c>
      <c r="E10001">
        <v>0</v>
      </c>
    </row>
    <row r="10002" spans="1:5">
      <c r="A10002" s="339">
        <v>106194</v>
      </c>
      <c r="B10002" s="340" t="s">
        <v>14263</v>
      </c>
      <c r="C10002" s="339" t="s">
        <v>202</v>
      </c>
      <c r="D10002" s="341">
        <v>0</v>
      </c>
      <c r="E10002">
        <v>0</v>
      </c>
    </row>
    <row r="10003" spans="1:5">
      <c r="A10003" s="339">
        <v>106195</v>
      </c>
      <c r="B10003" s="340" t="s">
        <v>14264</v>
      </c>
      <c r="C10003" s="339" t="s">
        <v>202</v>
      </c>
      <c r="D10003" s="341">
        <v>0</v>
      </c>
      <c r="E10003">
        <v>0</v>
      </c>
    </row>
    <row r="10004" spans="1:5">
      <c r="A10004" s="339">
        <v>106196</v>
      </c>
      <c r="B10004" s="340" t="s">
        <v>14265</v>
      </c>
      <c r="C10004" s="339" t="s">
        <v>202</v>
      </c>
      <c r="D10004" s="341">
        <v>0</v>
      </c>
      <c r="E10004">
        <v>0</v>
      </c>
    </row>
    <row r="10005" spans="1:5">
      <c r="A10005" s="339">
        <v>106197</v>
      </c>
      <c r="B10005" s="340" t="s">
        <v>14266</v>
      </c>
      <c r="C10005" s="339" t="s">
        <v>202</v>
      </c>
      <c r="D10005" s="341">
        <v>0</v>
      </c>
      <c r="E10005">
        <v>0</v>
      </c>
    </row>
    <row r="10006" spans="1:5">
      <c r="A10006" s="339">
        <v>106200</v>
      </c>
      <c r="B10006" s="340" t="s">
        <v>14267</v>
      </c>
      <c r="C10006" s="339" t="s">
        <v>202</v>
      </c>
      <c r="D10006" s="341">
        <v>0</v>
      </c>
      <c r="E10006">
        <v>0</v>
      </c>
    </row>
    <row r="10007" spans="1:5">
      <c r="A10007" s="339">
        <v>106198</v>
      </c>
      <c r="B10007" s="340" t="s">
        <v>14268</v>
      </c>
      <c r="C10007" s="339" t="s">
        <v>202</v>
      </c>
      <c r="D10007" s="341">
        <v>0</v>
      </c>
      <c r="E10007">
        <v>0</v>
      </c>
    </row>
    <row r="10008" spans="1:5">
      <c r="A10008" s="339">
        <v>106199</v>
      </c>
      <c r="B10008" s="340" t="s">
        <v>14269</v>
      </c>
      <c r="C10008" s="339" t="s">
        <v>202</v>
      </c>
      <c r="D10008" s="341">
        <v>0</v>
      </c>
      <c r="E10008">
        <v>0</v>
      </c>
    </row>
    <row r="10009" spans="1:5">
      <c r="A10009" s="339">
        <v>106201</v>
      </c>
      <c r="B10009" s="340" t="s">
        <v>14270</v>
      </c>
      <c r="C10009" s="339" t="s">
        <v>202</v>
      </c>
      <c r="D10009" s="341">
        <v>0</v>
      </c>
      <c r="E10009">
        <v>0</v>
      </c>
    </row>
    <row r="10010" spans="1:5">
      <c r="A10010" s="339">
        <v>106202</v>
      </c>
      <c r="B10010" s="340" t="s">
        <v>14271</v>
      </c>
      <c r="C10010" s="339" t="s">
        <v>202</v>
      </c>
      <c r="D10010" s="341">
        <v>0</v>
      </c>
      <c r="E10010">
        <v>0</v>
      </c>
    </row>
    <row r="10011" spans="1:5">
      <c r="A10011" s="339">
        <v>106203</v>
      </c>
      <c r="B10011" s="340" t="s">
        <v>14272</v>
      </c>
      <c r="C10011" s="339" t="s">
        <v>202</v>
      </c>
      <c r="D10011" s="341">
        <v>0</v>
      </c>
      <c r="E10011">
        <v>0</v>
      </c>
    </row>
    <row r="10012" spans="1:5">
      <c r="A10012" s="339">
        <v>106204</v>
      </c>
      <c r="B10012" s="340" t="s">
        <v>14273</v>
      </c>
      <c r="C10012" s="339" t="s">
        <v>202</v>
      </c>
      <c r="D10012" s="341">
        <v>0</v>
      </c>
      <c r="E10012">
        <v>0</v>
      </c>
    </row>
    <row r="10013" spans="1:5">
      <c r="A10013" s="339">
        <v>106205</v>
      </c>
      <c r="B10013" s="340" t="s">
        <v>14274</v>
      </c>
      <c r="C10013" s="339" t="s">
        <v>5115</v>
      </c>
      <c r="D10013" s="341">
        <v>97.53</v>
      </c>
      <c r="E10013">
        <v>151.22</v>
      </c>
    </row>
    <row r="10014" spans="1:5">
      <c r="A10014" s="339">
        <v>106206</v>
      </c>
      <c r="B10014" s="340" t="s">
        <v>14275</v>
      </c>
      <c r="C10014" s="339" t="s">
        <v>5115</v>
      </c>
      <c r="D10014" s="341">
        <v>111.52</v>
      </c>
      <c r="E10014">
        <v>172.92</v>
      </c>
    </row>
    <row r="10015" spans="1:5">
      <c r="A10015" s="339">
        <v>106207</v>
      </c>
      <c r="B10015" s="340" t="s">
        <v>14276</v>
      </c>
      <c r="C10015" s="339" t="s">
        <v>5115</v>
      </c>
      <c r="D10015" s="341">
        <v>0</v>
      </c>
      <c r="E10015">
        <v>0</v>
      </c>
    </row>
    <row r="10016" spans="1:5">
      <c r="A10016" s="339">
        <v>106208</v>
      </c>
      <c r="B10016" s="340" t="s">
        <v>14277</v>
      </c>
      <c r="C10016" s="339" t="s">
        <v>202</v>
      </c>
      <c r="D10016" s="341">
        <v>0</v>
      </c>
      <c r="E10016">
        <v>0</v>
      </c>
    </row>
    <row r="10017" spans="1:5">
      <c r="A10017" s="339">
        <v>96393</v>
      </c>
      <c r="B10017" s="340" t="s">
        <v>14278</v>
      </c>
      <c r="C10017" s="339" t="s">
        <v>5115</v>
      </c>
      <c r="D10017" s="341">
        <v>462.59</v>
      </c>
      <c r="E10017">
        <v>128.66999999999999</v>
      </c>
    </row>
    <row r="10018" spans="1:5">
      <c r="A10018" s="339">
        <v>96394</v>
      </c>
      <c r="B10018" s="340" t="s">
        <v>14279</v>
      </c>
      <c r="C10018" s="339" t="s">
        <v>5115</v>
      </c>
      <c r="D10018" s="341">
        <v>553.34</v>
      </c>
      <c r="E10018">
        <v>184.22</v>
      </c>
    </row>
    <row r="10019" spans="1:5">
      <c r="A10019" s="339">
        <v>104363</v>
      </c>
      <c r="B10019" s="340" t="s">
        <v>14280</v>
      </c>
      <c r="C10019" s="339" t="s">
        <v>13931</v>
      </c>
      <c r="D10019" s="341">
        <v>0</v>
      </c>
      <c r="E10019">
        <v>0</v>
      </c>
    </row>
    <row r="10020" spans="1:5">
      <c r="A10020" s="339">
        <v>104360</v>
      </c>
      <c r="B10020" s="340" t="s">
        <v>14281</v>
      </c>
      <c r="C10020" s="339" t="s">
        <v>13931</v>
      </c>
      <c r="D10020" s="341">
        <v>0</v>
      </c>
      <c r="E10020">
        <v>0</v>
      </c>
    </row>
    <row r="10021" spans="1:5">
      <c r="A10021" s="339">
        <v>104358</v>
      </c>
      <c r="B10021" s="340" t="s">
        <v>14282</v>
      </c>
      <c r="C10021" s="339" t="s">
        <v>13931</v>
      </c>
      <c r="D10021" s="341">
        <v>0</v>
      </c>
      <c r="E10021">
        <v>0</v>
      </c>
    </row>
    <row r="10022" spans="1:5">
      <c r="A10022" s="339">
        <v>104362</v>
      </c>
      <c r="B10022" s="340" t="s">
        <v>14283</v>
      </c>
      <c r="C10022" s="339" t="s">
        <v>13931</v>
      </c>
      <c r="D10022" s="341">
        <v>0</v>
      </c>
      <c r="E10022">
        <v>0</v>
      </c>
    </row>
    <row r="10023" spans="1:5">
      <c r="A10023" s="339">
        <v>104361</v>
      </c>
      <c r="B10023" s="340" t="s">
        <v>14284</v>
      </c>
      <c r="C10023" s="339" t="s">
        <v>13931</v>
      </c>
      <c r="D10023" s="341">
        <v>0</v>
      </c>
      <c r="E10023">
        <v>0</v>
      </c>
    </row>
    <row r="10024" spans="1:5">
      <c r="A10024" s="339">
        <v>104359</v>
      </c>
      <c r="B10024" s="340" t="s">
        <v>14285</v>
      </c>
      <c r="C10024" s="339" t="s">
        <v>13931</v>
      </c>
      <c r="D10024" s="341">
        <v>0</v>
      </c>
      <c r="E10024">
        <v>0</v>
      </c>
    </row>
    <row r="10025" spans="1:5">
      <c r="A10025" s="339">
        <v>96395</v>
      </c>
      <c r="B10025" s="340" t="s">
        <v>14286</v>
      </c>
      <c r="C10025" s="339" t="s">
        <v>5115</v>
      </c>
      <c r="D10025" s="341">
        <v>683.35</v>
      </c>
      <c r="E10025">
        <v>263.08999999999997</v>
      </c>
    </row>
    <row r="10026" spans="1:5">
      <c r="A10026" s="339">
        <v>106102</v>
      </c>
      <c r="B10026" s="340" t="s">
        <v>14287</v>
      </c>
      <c r="C10026" s="339" t="s">
        <v>13931</v>
      </c>
      <c r="D10026" s="341">
        <v>0</v>
      </c>
      <c r="E10026">
        <v>0</v>
      </c>
    </row>
    <row r="10027" spans="1:5">
      <c r="A10027" s="339">
        <v>106103</v>
      </c>
      <c r="B10027" s="340" t="s">
        <v>14288</v>
      </c>
      <c r="C10027" s="339" t="s">
        <v>13931</v>
      </c>
      <c r="D10027" s="341">
        <v>0</v>
      </c>
      <c r="E10027">
        <v>0</v>
      </c>
    </row>
    <row r="10028" spans="1:5">
      <c r="A10028" s="339">
        <v>104373</v>
      </c>
      <c r="B10028" s="340" t="s">
        <v>14289</v>
      </c>
      <c r="C10028" s="339" t="s">
        <v>13931</v>
      </c>
      <c r="D10028" s="341">
        <v>0</v>
      </c>
      <c r="E10028">
        <v>0</v>
      </c>
    </row>
    <row r="10029" spans="1:5">
      <c r="A10029" s="339">
        <v>104374</v>
      </c>
      <c r="B10029" s="340" t="s">
        <v>14290</v>
      </c>
      <c r="C10029" s="339" t="s">
        <v>13931</v>
      </c>
      <c r="D10029" s="341">
        <v>0</v>
      </c>
      <c r="E10029">
        <v>0</v>
      </c>
    </row>
    <row r="10030" spans="1:5">
      <c r="A10030" s="339">
        <v>105529</v>
      </c>
      <c r="B10030" s="340" t="s">
        <v>14291</v>
      </c>
      <c r="C10030" s="339" t="s">
        <v>5115</v>
      </c>
      <c r="D10030" s="341">
        <v>463.92</v>
      </c>
      <c r="E10030">
        <v>159.4</v>
      </c>
    </row>
    <row r="10031" spans="1:5">
      <c r="A10031" s="339">
        <v>105530</v>
      </c>
      <c r="B10031" s="340" t="s">
        <v>14292</v>
      </c>
      <c r="C10031" s="339" t="s">
        <v>5115</v>
      </c>
      <c r="D10031" s="341">
        <v>504.28</v>
      </c>
      <c r="E10031">
        <v>185.15</v>
      </c>
    </row>
    <row r="10032" spans="1:5">
      <c r="A10032" s="339">
        <v>105531</v>
      </c>
      <c r="B10032" s="340" t="s">
        <v>14293</v>
      </c>
      <c r="C10032" s="339" t="s">
        <v>5115</v>
      </c>
      <c r="D10032" s="341">
        <v>544.66</v>
      </c>
      <c r="E10032">
        <v>210.9</v>
      </c>
    </row>
    <row r="10033" spans="1:5">
      <c r="A10033" s="339">
        <v>105527</v>
      </c>
      <c r="B10033" s="340" t="s">
        <v>14294</v>
      </c>
      <c r="C10033" s="339" t="s">
        <v>5115</v>
      </c>
      <c r="D10033" s="341">
        <v>383.2</v>
      </c>
      <c r="E10033">
        <v>107.92</v>
      </c>
    </row>
    <row r="10034" spans="1:5">
      <c r="A10034" s="339">
        <v>105532</v>
      </c>
      <c r="B10034" s="340" t="s">
        <v>14295</v>
      </c>
      <c r="C10034" s="339" t="s">
        <v>5115</v>
      </c>
      <c r="D10034" s="341">
        <v>404.01</v>
      </c>
      <c r="E10034">
        <v>143.79</v>
      </c>
    </row>
    <row r="10035" spans="1:5">
      <c r="A10035" s="339">
        <v>105533</v>
      </c>
      <c r="B10035" s="340" t="s">
        <v>14296</v>
      </c>
      <c r="C10035" s="339" t="s">
        <v>5115</v>
      </c>
      <c r="D10035" s="341">
        <v>445.61</v>
      </c>
      <c r="E10035">
        <v>169.86</v>
      </c>
    </row>
    <row r="10036" spans="1:5">
      <c r="A10036" s="339">
        <v>105534</v>
      </c>
      <c r="B10036" s="340" t="s">
        <v>14297</v>
      </c>
      <c r="C10036" s="339" t="s">
        <v>5115</v>
      </c>
      <c r="D10036" s="341">
        <v>487.23</v>
      </c>
      <c r="E10036">
        <v>195.94</v>
      </c>
    </row>
    <row r="10037" spans="1:5">
      <c r="A10037" s="339">
        <v>105528</v>
      </c>
      <c r="B10037" s="340" t="s">
        <v>14298</v>
      </c>
      <c r="C10037" s="339" t="s">
        <v>5115</v>
      </c>
      <c r="D10037" s="341">
        <v>320.77999999999997</v>
      </c>
      <c r="E10037">
        <v>91.66</v>
      </c>
    </row>
    <row r="10038" spans="1:5">
      <c r="A10038" s="339">
        <v>105523</v>
      </c>
      <c r="B10038" s="340" t="s">
        <v>14299</v>
      </c>
      <c r="C10038" s="339" t="s">
        <v>5115</v>
      </c>
      <c r="D10038" s="341">
        <v>56.55</v>
      </c>
      <c r="E10038">
        <v>38.03</v>
      </c>
    </row>
    <row r="10039" spans="1:5">
      <c r="A10039" s="339">
        <v>105759</v>
      </c>
      <c r="B10039" s="340" t="s">
        <v>14300</v>
      </c>
      <c r="C10039" s="339" t="s">
        <v>5115</v>
      </c>
      <c r="D10039" s="341">
        <v>80.48</v>
      </c>
      <c r="E10039">
        <v>51.87</v>
      </c>
    </row>
    <row r="10040" spans="1:5">
      <c r="A10040" s="339">
        <v>105524</v>
      </c>
      <c r="B10040" s="340" t="s">
        <v>14301</v>
      </c>
      <c r="C10040" s="339" t="s">
        <v>5115</v>
      </c>
      <c r="D10040" s="341">
        <v>104.41</v>
      </c>
      <c r="E10040">
        <v>65.72</v>
      </c>
    </row>
    <row r="10041" spans="1:5">
      <c r="A10041" s="339">
        <v>105525</v>
      </c>
      <c r="B10041" s="340" t="s">
        <v>14302</v>
      </c>
      <c r="C10041" s="339" t="s">
        <v>5115</v>
      </c>
      <c r="D10041" s="341">
        <v>152.27000000000001</v>
      </c>
      <c r="E10041">
        <v>93.42</v>
      </c>
    </row>
    <row r="10042" spans="1:5">
      <c r="A10042" s="339">
        <v>105526</v>
      </c>
      <c r="B10042" s="340" t="s">
        <v>14303</v>
      </c>
      <c r="C10042" s="339" t="s">
        <v>5115</v>
      </c>
      <c r="D10042" s="341">
        <v>200.12</v>
      </c>
      <c r="E10042">
        <v>121.12</v>
      </c>
    </row>
    <row r="10043" spans="1:5">
      <c r="A10043" s="339">
        <v>105034</v>
      </c>
      <c r="B10043" s="340" t="s">
        <v>14304</v>
      </c>
      <c r="C10043" s="339" t="s">
        <v>202</v>
      </c>
      <c r="D10043" s="341">
        <v>47.2</v>
      </c>
      <c r="E10043">
        <v>41.73</v>
      </c>
    </row>
    <row r="10044" spans="1:5">
      <c r="A10044" s="339">
        <v>105033</v>
      </c>
      <c r="B10044" s="340" t="s">
        <v>14305</v>
      </c>
      <c r="C10044" s="339" t="s">
        <v>202</v>
      </c>
      <c r="D10044" s="341">
        <v>67.599999999999994</v>
      </c>
      <c r="E10044">
        <v>58.6</v>
      </c>
    </row>
    <row r="10045" spans="1:5">
      <c r="A10045" s="339">
        <v>93205</v>
      </c>
      <c r="B10045" s="340" t="s">
        <v>14306</v>
      </c>
      <c r="C10045" s="339" t="s">
        <v>202</v>
      </c>
      <c r="D10045" s="341">
        <v>82.29</v>
      </c>
      <c r="E10045">
        <v>71</v>
      </c>
    </row>
    <row r="10046" spans="1:5">
      <c r="A10046" s="339">
        <v>105032</v>
      </c>
      <c r="B10046" s="340" t="s">
        <v>14307</v>
      </c>
      <c r="C10046" s="339" t="s">
        <v>202</v>
      </c>
      <c r="D10046" s="341">
        <v>38.47</v>
      </c>
      <c r="E10046">
        <v>31.69</v>
      </c>
    </row>
    <row r="10047" spans="1:5">
      <c r="A10047" s="339">
        <v>105031</v>
      </c>
      <c r="B10047" s="340" t="s">
        <v>14308</v>
      </c>
      <c r="C10047" s="339" t="s">
        <v>202</v>
      </c>
      <c r="D10047" s="341">
        <v>57.77</v>
      </c>
      <c r="E10047">
        <v>47.05</v>
      </c>
    </row>
    <row r="10048" spans="1:5">
      <c r="A10048" s="339">
        <v>93199</v>
      </c>
      <c r="B10048" s="340" t="s">
        <v>14309</v>
      </c>
      <c r="C10048" s="339" t="s">
        <v>202</v>
      </c>
      <c r="D10048" s="341">
        <v>62.31</v>
      </c>
      <c r="E10048">
        <v>50.17</v>
      </c>
    </row>
    <row r="10049" spans="1:5">
      <c r="A10049" s="339">
        <v>105030</v>
      </c>
      <c r="B10049" s="340" t="s">
        <v>14310</v>
      </c>
      <c r="C10049" s="339" t="s">
        <v>202</v>
      </c>
      <c r="D10049" s="341">
        <v>44.39</v>
      </c>
      <c r="E10049">
        <v>44.35</v>
      </c>
    </row>
    <row r="10050" spans="1:5">
      <c r="A10050" s="339">
        <v>105029</v>
      </c>
      <c r="B10050" s="340" t="s">
        <v>14311</v>
      </c>
      <c r="C10050" s="339" t="s">
        <v>202</v>
      </c>
      <c r="D10050" s="341">
        <v>54.9</v>
      </c>
      <c r="E10050">
        <v>52.51</v>
      </c>
    </row>
    <row r="10051" spans="1:5">
      <c r="A10051" s="339">
        <v>93197</v>
      </c>
      <c r="B10051" s="340" t="s">
        <v>14312</v>
      </c>
      <c r="C10051" s="339" t="s">
        <v>202</v>
      </c>
      <c r="D10051" s="341">
        <v>65.44</v>
      </c>
      <c r="E10051">
        <v>60.72</v>
      </c>
    </row>
    <row r="10052" spans="1:5">
      <c r="A10052" s="339">
        <v>105040</v>
      </c>
      <c r="B10052" s="340" t="s">
        <v>14313</v>
      </c>
      <c r="C10052" s="339" t="s">
        <v>202</v>
      </c>
      <c r="D10052" s="341">
        <v>35.450000000000003</v>
      </c>
      <c r="E10052">
        <v>37.69</v>
      </c>
    </row>
    <row r="10053" spans="1:5">
      <c r="A10053" s="339">
        <v>105039</v>
      </c>
      <c r="B10053" s="340" t="s">
        <v>14314</v>
      </c>
      <c r="C10053" s="339" t="s">
        <v>202</v>
      </c>
      <c r="D10053" s="341">
        <v>52.42</v>
      </c>
      <c r="E10053">
        <v>55.69</v>
      </c>
    </row>
    <row r="10054" spans="1:5">
      <c r="A10054" s="339">
        <v>105038</v>
      </c>
      <c r="B10054" s="340" t="s">
        <v>14315</v>
      </c>
      <c r="C10054" s="339" t="s">
        <v>202</v>
      </c>
      <c r="D10054" s="341">
        <v>72.86</v>
      </c>
      <c r="E10054">
        <v>77.33</v>
      </c>
    </row>
    <row r="10055" spans="1:5">
      <c r="A10055" s="339">
        <v>105028</v>
      </c>
      <c r="B10055" s="340" t="s">
        <v>14316</v>
      </c>
      <c r="C10055" s="339" t="s">
        <v>202</v>
      </c>
      <c r="D10055" s="341">
        <v>23.02</v>
      </c>
      <c r="E10055">
        <v>22.51</v>
      </c>
    </row>
    <row r="10056" spans="1:5">
      <c r="A10056" s="339">
        <v>105027</v>
      </c>
      <c r="B10056" s="340" t="s">
        <v>14317</v>
      </c>
      <c r="C10056" s="339" t="s">
        <v>202</v>
      </c>
      <c r="D10056" s="341">
        <v>27.29</v>
      </c>
      <c r="E10056">
        <v>25.49</v>
      </c>
    </row>
    <row r="10057" spans="1:5">
      <c r="A10057" s="339">
        <v>93194</v>
      </c>
      <c r="B10057" s="340" t="s">
        <v>14318</v>
      </c>
      <c r="C10057" s="339" t="s">
        <v>202</v>
      </c>
      <c r="D10057" s="341">
        <v>32.299999999999997</v>
      </c>
      <c r="E10057">
        <v>28.82</v>
      </c>
    </row>
    <row r="10058" spans="1:5">
      <c r="A10058" s="339">
        <v>93200</v>
      </c>
      <c r="B10058" s="340" t="s">
        <v>14319</v>
      </c>
      <c r="C10058" s="339" t="s">
        <v>202</v>
      </c>
      <c r="D10058" s="341">
        <v>11.91</v>
      </c>
      <c r="E10058">
        <v>14.32</v>
      </c>
    </row>
    <row r="10059" spans="1:5">
      <c r="A10059" s="339">
        <v>93203</v>
      </c>
      <c r="B10059" s="340" t="s">
        <v>14320</v>
      </c>
      <c r="C10059" s="339" t="s">
        <v>202</v>
      </c>
      <c r="D10059" s="341">
        <v>13.84</v>
      </c>
      <c r="E10059">
        <v>13.56</v>
      </c>
    </row>
    <row r="10060" spans="1:5">
      <c r="A10060" s="339">
        <v>93202</v>
      </c>
      <c r="B10060" s="340" t="s">
        <v>14321</v>
      </c>
      <c r="C10060" s="339" t="s">
        <v>202</v>
      </c>
      <c r="D10060" s="341">
        <v>29.83</v>
      </c>
      <c r="E10060">
        <v>32.71</v>
      </c>
    </row>
    <row r="10061" spans="1:5">
      <c r="A10061" s="339">
        <v>105026</v>
      </c>
      <c r="B10061" s="340" t="s">
        <v>14322</v>
      </c>
      <c r="C10061" s="339" t="s">
        <v>202</v>
      </c>
      <c r="D10061" s="341">
        <v>46.66</v>
      </c>
      <c r="E10061">
        <v>42.56</v>
      </c>
    </row>
    <row r="10062" spans="1:5">
      <c r="A10062" s="339">
        <v>105025</v>
      </c>
      <c r="B10062" s="340" t="s">
        <v>14323</v>
      </c>
      <c r="C10062" s="339" t="s">
        <v>202</v>
      </c>
      <c r="D10062" s="341">
        <v>67.84</v>
      </c>
      <c r="E10062">
        <v>60.48</v>
      </c>
    </row>
    <row r="10063" spans="1:5">
      <c r="A10063" s="339">
        <v>93191</v>
      </c>
      <c r="B10063" s="340" t="s">
        <v>14324</v>
      </c>
      <c r="C10063" s="339" t="s">
        <v>202</v>
      </c>
      <c r="D10063" s="341">
        <v>82.91</v>
      </c>
      <c r="E10063">
        <v>73.400000000000006</v>
      </c>
    </row>
    <row r="10064" spans="1:5">
      <c r="A10064" s="339">
        <v>105024</v>
      </c>
      <c r="B10064" s="340" t="s">
        <v>14325</v>
      </c>
      <c r="C10064" s="339" t="s">
        <v>202</v>
      </c>
      <c r="D10064" s="341">
        <v>55.69</v>
      </c>
      <c r="E10064">
        <v>58.89</v>
      </c>
    </row>
    <row r="10065" spans="1:5">
      <c r="A10065" s="339">
        <v>105023</v>
      </c>
      <c r="B10065" s="340" t="s">
        <v>14326</v>
      </c>
      <c r="C10065" s="339" t="s">
        <v>202</v>
      </c>
      <c r="D10065" s="341">
        <v>69.540000000000006</v>
      </c>
      <c r="E10065">
        <v>71.78</v>
      </c>
    </row>
    <row r="10066" spans="1:5">
      <c r="A10066" s="339">
        <v>93187</v>
      </c>
      <c r="B10066" s="340" t="s">
        <v>14327</v>
      </c>
      <c r="C10066" s="339" t="s">
        <v>202</v>
      </c>
      <c r="D10066" s="341">
        <v>83.36</v>
      </c>
      <c r="E10066">
        <v>84.64</v>
      </c>
    </row>
    <row r="10067" spans="1:5">
      <c r="A10067" s="339">
        <v>105037</v>
      </c>
      <c r="B10067" s="340" t="s">
        <v>14328</v>
      </c>
      <c r="C10067" s="339" t="s">
        <v>202</v>
      </c>
      <c r="D10067" s="341">
        <v>35.6</v>
      </c>
      <c r="E10067">
        <v>37.9</v>
      </c>
    </row>
    <row r="10068" spans="1:5">
      <c r="A10068" s="339">
        <v>105036</v>
      </c>
      <c r="B10068" s="340" t="s">
        <v>14329</v>
      </c>
      <c r="C10068" s="339" t="s">
        <v>202</v>
      </c>
      <c r="D10068" s="341">
        <v>52.63</v>
      </c>
      <c r="E10068">
        <v>55.96</v>
      </c>
    </row>
    <row r="10069" spans="1:5">
      <c r="A10069" s="339">
        <v>105035</v>
      </c>
      <c r="B10069" s="340" t="s">
        <v>14330</v>
      </c>
      <c r="C10069" s="339" t="s">
        <v>202</v>
      </c>
      <c r="D10069" s="341">
        <v>73.040000000000006</v>
      </c>
      <c r="E10069">
        <v>77.58</v>
      </c>
    </row>
    <row r="10070" spans="1:5">
      <c r="A10070" s="339">
        <v>105022</v>
      </c>
      <c r="B10070" s="340" t="s">
        <v>14331</v>
      </c>
      <c r="C10070" s="339" t="s">
        <v>202</v>
      </c>
      <c r="D10070" s="341">
        <v>23.31</v>
      </c>
      <c r="E10070">
        <v>22.93</v>
      </c>
    </row>
    <row r="10071" spans="1:5">
      <c r="A10071" s="339">
        <v>105021</v>
      </c>
      <c r="B10071" s="340" t="s">
        <v>14332</v>
      </c>
      <c r="C10071" s="339" t="s">
        <v>202</v>
      </c>
      <c r="D10071" s="341">
        <v>27.62</v>
      </c>
      <c r="E10071">
        <v>25.94</v>
      </c>
    </row>
    <row r="10072" spans="1:5">
      <c r="A10072" s="339">
        <v>93184</v>
      </c>
      <c r="B10072" s="340" t="s">
        <v>14333</v>
      </c>
      <c r="C10072" s="339" t="s">
        <v>202</v>
      </c>
      <c r="D10072" s="341">
        <v>32.92</v>
      </c>
      <c r="E10072">
        <v>29.73</v>
      </c>
    </row>
    <row r="10073" spans="1:5">
      <c r="A10073" s="339">
        <v>106317</v>
      </c>
      <c r="B10073" s="340" t="s">
        <v>14334</v>
      </c>
      <c r="C10073" s="339" t="s">
        <v>5029</v>
      </c>
      <c r="D10073" s="341">
        <v>0</v>
      </c>
      <c r="E10073">
        <v>0</v>
      </c>
    </row>
    <row r="10074" spans="1:5">
      <c r="A10074" s="339">
        <v>102237</v>
      </c>
      <c r="B10074" s="340" t="s">
        <v>14335</v>
      </c>
      <c r="C10074" s="339" t="s">
        <v>5029</v>
      </c>
      <c r="D10074" s="341">
        <v>0</v>
      </c>
      <c r="E10074">
        <v>0</v>
      </c>
    </row>
    <row r="10075" spans="1:5">
      <c r="A10075" s="339">
        <v>102149</v>
      </c>
      <c r="B10075" s="340" t="s">
        <v>14336</v>
      </c>
      <c r="C10075" s="339" t="s">
        <v>5029</v>
      </c>
      <c r="D10075" s="341">
        <v>0</v>
      </c>
      <c r="E10075">
        <v>0</v>
      </c>
    </row>
    <row r="10076" spans="1:5">
      <c r="A10076" s="339">
        <v>102144</v>
      </c>
      <c r="B10076" s="340" t="s">
        <v>14337</v>
      </c>
      <c r="C10076" s="339" t="s">
        <v>5029</v>
      </c>
      <c r="D10076" s="341">
        <v>0</v>
      </c>
      <c r="E10076">
        <v>0</v>
      </c>
    </row>
    <row r="10077" spans="1:5">
      <c r="A10077" s="339">
        <v>102150</v>
      </c>
      <c r="B10077" s="340" t="s">
        <v>14338</v>
      </c>
      <c r="C10077" s="339" t="s">
        <v>5029</v>
      </c>
      <c r="D10077" s="341">
        <v>0</v>
      </c>
      <c r="E10077">
        <v>0</v>
      </c>
    </row>
    <row r="10078" spans="1:5">
      <c r="A10078" s="339">
        <v>102145</v>
      </c>
      <c r="B10078" s="340" t="s">
        <v>14339</v>
      </c>
      <c r="C10078" s="339" t="s">
        <v>5029</v>
      </c>
      <c r="D10078" s="341">
        <v>0</v>
      </c>
      <c r="E10078">
        <v>0</v>
      </c>
    </row>
    <row r="10079" spans="1:5">
      <c r="A10079" s="339">
        <v>102146</v>
      </c>
      <c r="B10079" s="340" t="s">
        <v>14340</v>
      </c>
      <c r="C10079" s="339" t="s">
        <v>5029</v>
      </c>
      <c r="D10079" s="341">
        <v>0</v>
      </c>
      <c r="E10079">
        <v>0</v>
      </c>
    </row>
    <row r="10080" spans="1:5">
      <c r="A10080" s="339">
        <v>102147</v>
      </c>
      <c r="B10080" s="340" t="s">
        <v>14341</v>
      </c>
      <c r="C10080" s="339" t="s">
        <v>5029</v>
      </c>
      <c r="D10080" s="341">
        <v>0</v>
      </c>
      <c r="E10080">
        <v>0</v>
      </c>
    </row>
    <row r="10081" spans="1:5">
      <c r="A10081" s="339">
        <v>102148</v>
      </c>
      <c r="B10081" s="340" t="s">
        <v>14342</v>
      </c>
      <c r="C10081" s="339" t="s">
        <v>5029</v>
      </c>
      <c r="D10081" s="341">
        <v>0</v>
      </c>
      <c r="E10081">
        <v>0</v>
      </c>
    </row>
    <row r="10082" spans="1:5">
      <c r="A10082" s="339">
        <v>102171</v>
      </c>
      <c r="B10082" s="340" t="s">
        <v>14343</v>
      </c>
      <c r="C10082" s="339" t="s">
        <v>5029</v>
      </c>
      <c r="D10082" s="341">
        <v>796.1</v>
      </c>
      <c r="E10082">
        <v>577.4</v>
      </c>
    </row>
    <row r="10083" spans="1:5">
      <c r="A10083" s="339">
        <v>102172</v>
      </c>
      <c r="B10083" s="340" t="s">
        <v>14344</v>
      </c>
      <c r="C10083" s="339" t="s">
        <v>5029</v>
      </c>
      <c r="D10083" s="341">
        <v>791.18</v>
      </c>
      <c r="E10083">
        <v>563.49</v>
      </c>
    </row>
    <row r="10084" spans="1:5">
      <c r="A10084" s="339">
        <v>102170</v>
      </c>
      <c r="B10084" s="340" t="s">
        <v>14345</v>
      </c>
      <c r="C10084" s="339" t="s">
        <v>5029</v>
      </c>
      <c r="D10084" s="341">
        <v>373.63</v>
      </c>
      <c r="E10084">
        <v>306.44</v>
      </c>
    </row>
    <row r="10085" spans="1:5">
      <c r="A10085" s="339">
        <v>102160</v>
      </c>
      <c r="B10085" s="340" t="s">
        <v>14346</v>
      </c>
      <c r="C10085" s="339" t="s">
        <v>5029</v>
      </c>
      <c r="D10085" s="341">
        <v>267.06</v>
      </c>
      <c r="E10085">
        <v>199.59</v>
      </c>
    </row>
    <row r="10086" spans="1:5">
      <c r="A10086" s="339">
        <v>106315</v>
      </c>
      <c r="B10086" s="340" t="s">
        <v>14347</v>
      </c>
      <c r="C10086" s="339" t="s">
        <v>5029</v>
      </c>
      <c r="D10086" s="341">
        <v>0</v>
      </c>
      <c r="E10086">
        <v>0</v>
      </c>
    </row>
    <row r="10087" spans="1:5">
      <c r="A10087" s="339">
        <v>102174</v>
      </c>
      <c r="B10087" s="340" t="s">
        <v>14348</v>
      </c>
      <c r="C10087" s="339" t="s">
        <v>5029</v>
      </c>
      <c r="D10087" s="341">
        <v>0</v>
      </c>
      <c r="E10087">
        <v>0</v>
      </c>
    </row>
    <row r="10088" spans="1:5">
      <c r="A10088" s="339">
        <v>106316</v>
      </c>
      <c r="B10088" s="340" t="s">
        <v>14349</v>
      </c>
      <c r="C10088" s="339" t="s">
        <v>5029</v>
      </c>
      <c r="D10088" s="341">
        <v>0</v>
      </c>
      <c r="E10088">
        <v>0</v>
      </c>
    </row>
    <row r="10089" spans="1:5">
      <c r="A10089" s="339">
        <v>102175</v>
      </c>
      <c r="B10089" s="340" t="s">
        <v>14350</v>
      </c>
      <c r="C10089" s="339" t="s">
        <v>5029</v>
      </c>
      <c r="D10089" s="341">
        <v>0</v>
      </c>
      <c r="E10089">
        <v>0</v>
      </c>
    </row>
    <row r="10090" spans="1:5">
      <c r="A10090" s="339">
        <v>106314</v>
      </c>
      <c r="B10090" s="340" t="s">
        <v>14351</v>
      </c>
      <c r="C10090" s="339" t="s">
        <v>5029</v>
      </c>
      <c r="D10090" s="341">
        <v>0</v>
      </c>
      <c r="E10090">
        <v>0</v>
      </c>
    </row>
    <row r="10091" spans="1:5">
      <c r="A10091" s="339">
        <v>102173</v>
      </c>
      <c r="B10091" s="340" t="s">
        <v>14352</v>
      </c>
      <c r="C10091" s="339" t="s">
        <v>5029</v>
      </c>
      <c r="D10091" s="341">
        <v>0</v>
      </c>
      <c r="E10091">
        <v>0</v>
      </c>
    </row>
    <row r="10092" spans="1:5">
      <c r="A10092" s="339">
        <v>102163</v>
      </c>
      <c r="B10092" s="340" t="s">
        <v>14353</v>
      </c>
      <c r="C10092" s="339" t="s">
        <v>5029</v>
      </c>
      <c r="D10092" s="341">
        <v>508.63</v>
      </c>
      <c r="E10092">
        <v>396.44</v>
      </c>
    </row>
    <row r="10093" spans="1:5">
      <c r="A10093" s="339">
        <v>102153</v>
      </c>
      <c r="B10093" s="340" t="s">
        <v>14354</v>
      </c>
      <c r="C10093" s="339" t="s">
        <v>5029</v>
      </c>
      <c r="D10093" s="341">
        <v>402.06</v>
      </c>
      <c r="E10093">
        <v>289.58999999999997</v>
      </c>
    </row>
    <row r="10094" spans="1:5">
      <c r="A10094" s="339">
        <v>102165</v>
      </c>
      <c r="B10094" s="340" t="s">
        <v>14355</v>
      </c>
      <c r="C10094" s="339" t="s">
        <v>5029</v>
      </c>
      <c r="D10094" s="341">
        <v>509.71</v>
      </c>
      <c r="E10094">
        <v>386.47</v>
      </c>
    </row>
    <row r="10095" spans="1:5">
      <c r="A10095" s="339">
        <v>102155</v>
      </c>
      <c r="B10095" s="340" t="s">
        <v>14356</v>
      </c>
      <c r="C10095" s="339" t="s">
        <v>5029</v>
      </c>
      <c r="D10095" s="341">
        <v>422.49</v>
      </c>
      <c r="E10095">
        <v>298.93</v>
      </c>
    </row>
    <row r="10096" spans="1:5">
      <c r="A10096" s="339">
        <v>102167</v>
      </c>
      <c r="B10096" s="340" t="s">
        <v>14357</v>
      </c>
      <c r="C10096" s="339" t="s">
        <v>5029</v>
      </c>
      <c r="D10096" s="341">
        <v>633.69000000000005</v>
      </c>
      <c r="E10096">
        <v>458.5</v>
      </c>
    </row>
    <row r="10097" spans="1:5">
      <c r="A10097" s="339">
        <v>102157</v>
      </c>
      <c r="B10097" s="340" t="s">
        <v>14358</v>
      </c>
      <c r="C10097" s="339" t="s">
        <v>5029</v>
      </c>
      <c r="D10097" s="341">
        <v>566.01</v>
      </c>
      <c r="E10097">
        <v>390.56</v>
      </c>
    </row>
    <row r="10098" spans="1:5">
      <c r="A10098" s="339">
        <v>102169</v>
      </c>
      <c r="B10098" s="340" t="s">
        <v>14359</v>
      </c>
      <c r="C10098" s="339" t="s">
        <v>5029</v>
      </c>
      <c r="D10098" s="341">
        <v>735.51</v>
      </c>
      <c r="E10098">
        <v>513.65</v>
      </c>
    </row>
    <row r="10099" spans="1:5">
      <c r="A10099" s="339">
        <v>102159</v>
      </c>
      <c r="B10099" s="340" t="s">
        <v>14360</v>
      </c>
      <c r="C10099" s="339" t="s">
        <v>5029</v>
      </c>
      <c r="D10099" s="341">
        <v>691.88</v>
      </c>
      <c r="E10099">
        <v>469.84</v>
      </c>
    </row>
    <row r="10100" spans="1:5">
      <c r="A10100" s="339">
        <v>102161</v>
      </c>
      <c r="B10100" s="340" t="s">
        <v>14361</v>
      </c>
      <c r="C10100" s="339" t="s">
        <v>5029</v>
      </c>
      <c r="D10100" s="341">
        <v>384.89</v>
      </c>
      <c r="E10100">
        <v>313.95</v>
      </c>
    </row>
    <row r="10101" spans="1:5">
      <c r="A10101" s="339">
        <v>102151</v>
      </c>
      <c r="B10101" s="340" t="s">
        <v>14362</v>
      </c>
      <c r="C10101" s="339" t="s">
        <v>5029</v>
      </c>
      <c r="D10101" s="341">
        <v>278.32</v>
      </c>
      <c r="E10101">
        <v>207.1</v>
      </c>
    </row>
    <row r="10102" spans="1:5">
      <c r="A10102" s="339">
        <v>102162</v>
      </c>
      <c r="B10102" s="340" t="s">
        <v>14363</v>
      </c>
      <c r="C10102" s="339" t="s">
        <v>5029</v>
      </c>
      <c r="D10102" s="341">
        <v>418.64</v>
      </c>
      <c r="E10102">
        <v>336.45</v>
      </c>
    </row>
    <row r="10103" spans="1:5">
      <c r="A10103" s="339">
        <v>102152</v>
      </c>
      <c r="B10103" s="340" t="s">
        <v>14364</v>
      </c>
      <c r="C10103" s="339" t="s">
        <v>5029</v>
      </c>
      <c r="D10103" s="341">
        <v>312.07</v>
      </c>
      <c r="E10103">
        <v>229.6</v>
      </c>
    </row>
    <row r="10104" spans="1:5">
      <c r="A10104" s="339">
        <v>102164</v>
      </c>
      <c r="B10104" s="340" t="s">
        <v>14365</v>
      </c>
      <c r="C10104" s="339" t="s">
        <v>5029</v>
      </c>
      <c r="D10104" s="341">
        <v>436.1</v>
      </c>
      <c r="E10104">
        <v>337.4</v>
      </c>
    </row>
    <row r="10105" spans="1:5">
      <c r="A10105" s="339">
        <v>102154</v>
      </c>
      <c r="B10105" s="340" t="s">
        <v>14366</v>
      </c>
      <c r="C10105" s="339" t="s">
        <v>5029</v>
      </c>
      <c r="D10105" s="341">
        <v>348.88</v>
      </c>
      <c r="E10105">
        <v>249.86</v>
      </c>
    </row>
    <row r="10106" spans="1:5">
      <c r="A10106" s="339">
        <v>102166</v>
      </c>
      <c r="B10106" s="340" t="s">
        <v>14367</v>
      </c>
      <c r="C10106" s="339" t="s">
        <v>5029</v>
      </c>
      <c r="D10106" s="341">
        <v>476.19</v>
      </c>
      <c r="E10106">
        <v>353.5</v>
      </c>
    </row>
    <row r="10107" spans="1:5">
      <c r="A10107" s="339">
        <v>102156</v>
      </c>
      <c r="B10107" s="340" t="s">
        <v>14368</v>
      </c>
      <c r="C10107" s="339" t="s">
        <v>5029</v>
      </c>
      <c r="D10107" s="341">
        <v>408.51</v>
      </c>
      <c r="E10107">
        <v>285.56</v>
      </c>
    </row>
    <row r="10108" spans="1:5">
      <c r="A10108" s="339">
        <v>102168</v>
      </c>
      <c r="B10108" s="340" t="s">
        <v>14369</v>
      </c>
      <c r="C10108" s="339" t="s">
        <v>5029</v>
      </c>
      <c r="D10108" s="341">
        <v>627.42999999999995</v>
      </c>
      <c r="E10108">
        <v>445.01</v>
      </c>
    </row>
    <row r="10109" spans="1:5">
      <c r="A10109" s="339">
        <v>102158</v>
      </c>
      <c r="B10109" s="340" t="s">
        <v>14370</v>
      </c>
      <c r="C10109" s="339" t="s">
        <v>5029</v>
      </c>
      <c r="D10109" s="341">
        <v>577.29</v>
      </c>
      <c r="E10109">
        <v>394.67</v>
      </c>
    </row>
    <row r="10110" spans="1:5">
      <c r="A10110" s="339">
        <v>102181</v>
      </c>
      <c r="B10110" s="340" t="s">
        <v>14371</v>
      </c>
      <c r="C10110" s="339" t="s">
        <v>5029</v>
      </c>
      <c r="D10110" s="341">
        <v>675.34</v>
      </c>
      <c r="E10110">
        <v>570.35</v>
      </c>
    </row>
    <row r="10111" spans="1:5">
      <c r="A10111" s="339">
        <v>102179</v>
      </c>
      <c r="B10111" s="340" t="s">
        <v>14372</v>
      </c>
      <c r="C10111" s="339" t="s">
        <v>5029</v>
      </c>
      <c r="D10111" s="341">
        <v>457.1</v>
      </c>
      <c r="E10111">
        <v>402.54</v>
      </c>
    </row>
    <row r="10112" spans="1:5">
      <c r="A10112" s="339">
        <v>102180</v>
      </c>
      <c r="B10112" s="340" t="s">
        <v>14373</v>
      </c>
      <c r="C10112" s="339" t="s">
        <v>5029</v>
      </c>
      <c r="D10112" s="341">
        <v>551.24</v>
      </c>
      <c r="E10112">
        <v>474.59</v>
      </c>
    </row>
    <row r="10113" spans="1:5">
      <c r="A10113" s="339">
        <v>102189</v>
      </c>
      <c r="B10113" s="340" t="s">
        <v>14374</v>
      </c>
      <c r="C10113" s="339" t="s">
        <v>63</v>
      </c>
      <c r="D10113" s="341">
        <v>263.24</v>
      </c>
      <c r="E10113">
        <v>291.54000000000002</v>
      </c>
    </row>
    <row r="10114" spans="1:5">
      <c r="A10114" s="339">
        <v>102188</v>
      </c>
      <c r="B10114" s="340" t="s">
        <v>14375</v>
      </c>
      <c r="C10114" s="339" t="s">
        <v>63</v>
      </c>
      <c r="D10114" s="341">
        <v>1069.07</v>
      </c>
      <c r="E10114">
        <v>1102.5999999999999</v>
      </c>
    </row>
    <row r="10115" spans="1:5">
      <c r="A10115" s="339">
        <v>106320</v>
      </c>
      <c r="B10115" s="340" t="s">
        <v>14376</v>
      </c>
      <c r="C10115" s="339" t="s">
        <v>63</v>
      </c>
      <c r="D10115" s="341">
        <v>2901.31</v>
      </c>
      <c r="E10115">
        <v>2633.49</v>
      </c>
    </row>
    <row r="10116" spans="1:5">
      <c r="A10116" s="339">
        <v>102185</v>
      </c>
      <c r="B10116" s="340" t="s">
        <v>14377</v>
      </c>
      <c r="C10116" s="339" t="s">
        <v>63</v>
      </c>
      <c r="D10116" s="341">
        <v>5001.28</v>
      </c>
      <c r="E10116">
        <v>4624.74</v>
      </c>
    </row>
    <row r="10117" spans="1:5">
      <c r="A10117" s="339">
        <v>106318</v>
      </c>
      <c r="B10117" s="340" t="s">
        <v>14378</v>
      </c>
      <c r="C10117" s="339" t="s">
        <v>63</v>
      </c>
      <c r="D10117" s="341">
        <v>2224.4</v>
      </c>
      <c r="E10117">
        <v>2086.0500000000002</v>
      </c>
    </row>
    <row r="10118" spans="1:5">
      <c r="A10118" s="339">
        <v>106319</v>
      </c>
      <c r="B10118" s="340" t="s">
        <v>14379</v>
      </c>
      <c r="C10118" s="339" t="s">
        <v>63</v>
      </c>
      <c r="D10118" s="341">
        <v>2359.7800000000002</v>
      </c>
      <c r="E10118">
        <v>2195.54</v>
      </c>
    </row>
    <row r="10119" spans="1:5">
      <c r="A10119" s="339">
        <v>102184</v>
      </c>
      <c r="B10119" s="340" t="s">
        <v>14380</v>
      </c>
      <c r="C10119" s="339" t="s">
        <v>63</v>
      </c>
      <c r="D10119" s="341">
        <v>2495.16</v>
      </c>
      <c r="E10119">
        <v>2305.02</v>
      </c>
    </row>
    <row r="10120" spans="1:5">
      <c r="A10120" s="339">
        <v>102187</v>
      </c>
      <c r="B10120" s="340" t="s">
        <v>14381</v>
      </c>
      <c r="C10120" s="339" t="s">
        <v>63</v>
      </c>
      <c r="D10120" s="341">
        <v>0</v>
      </c>
      <c r="E10120">
        <v>0</v>
      </c>
    </row>
    <row r="10121" spans="1:5">
      <c r="A10121" s="339">
        <v>102186</v>
      </c>
      <c r="B10121" s="340" t="s">
        <v>14382</v>
      </c>
      <c r="C10121" s="339" t="s">
        <v>63</v>
      </c>
      <c r="D10121" s="341">
        <v>0</v>
      </c>
      <c r="E10121">
        <v>0</v>
      </c>
    </row>
    <row r="10122" spans="1:5">
      <c r="A10122" s="339">
        <v>102183</v>
      </c>
      <c r="B10122" s="340" t="s">
        <v>14383</v>
      </c>
      <c r="C10122" s="339" t="s">
        <v>63</v>
      </c>
      <c r="D10122" s="341">
        <v>2719.91</v>
      </c>
      <c r="E10122">
        <v>2288.84</v>
      </c>
    </row>
    <row r="10123" spans="1:5">
      <c r="A10123" s="339">
        <v>102182</v>
      </c>
      <c r="B10123" s="340" t="s">
        <v>14384</v>
      </c>
      <c r="C10123" s="339" t="s">
        <v>63</v>
      </c>
      <c r="D10123" s="341">
        <v>1446.55</v>
      </c>
      <c r="E10123">
        <v>1229.8499999999999</v>
      </c>
    </row>
    <row r="10124" spans="1:5">
      <c r="A10124" s="339">
        <v>102191</v>
      </c>
      <c r="B10124" s="340" t="s">
        <v>14385</v>
      </c>
      <c r="C10124" s="339" t="s">
        <v>5029</v>
      </c>
      <c r="D10124" s="341">
        <v>18.309999999999999</v>
      </c>
      <c r="E10124">
        <v>24.55</v>
      </c>
    </row>
    <row r="10125" spans="1:5">
      <c r="A10125" s="339">
        <v>102190</v>
      </c>
      <c r="B10125" s="340" t="s">
        <v>14386</v>
      </c>
      <c r="C10125" s="339" t="s">
        <v>5029</v>
      </c>
      <c r="D10125" s="341">
        <v>16.920000000000002</v>
      </c>
      <c r="E10125">
        <v>22.67</v>
      </c>
    </row>
    <row r="10126" spans="1:5">
      <c r="A10126" s="339">
        <v>102192</v>
      </c>
      <c r="B10126" s="340" t="s">
        <v>14387</v>
      </c>
      <c r="C10126" s="339" t="s">
        <v>5029</v>
      </c>
      <c r="D10126" s="341">
        <v>16.170000000000002</v>
      </c>
      <c r="E10126">
        <v>21.68</v>
      </c>
    </row>
    <row r="10127" spans="1:5">
      <c r="A10127" s="339">
        <v>89354</v>
      </c>
      <c r="B10127" s="340" t="s">
        <v>14388</v>
      </c>
      <c r="C10127" s="339" t="s">
        <v>63</v>
      </c>
      <c r="D10127" s="341">
        <v>1033.3599999999999</v>
      </c>
      <c r="E10127">
        <v>476.18</v>
      </c>
    </row>
    <row r="10128" spans="1:5">
      <c r="A10128" s="339">
        <v>103041</v>
      </c>
      <c r="B10128" s="340" t="s">
        <v>276</v>
      </c>
      <c r="C10128" s="339" t="s">
        <v>63</v>
      </c>
      <c r="D10128" s="341">
        <v>19.88</v>
      </c>
      <c r="E10128">
        <v>21.49</v>
      </c>
    </row>
    <row r="10129" spans="1:5">
      <c r="A10129" s="339">
        <v>103042</v>
      </c>
      <c r="B10129" s="340" t="s">
        <v>14389</v>
      </c>
      <c r="C10129" s="339" t="s">
        <v>63</v>
      </c>
      <c r="D10129" s="341">
        <v>24.66</v>
      </c>
      <c r="E10129">
        <v>27.17</v>
      </c>
    </row>
    <row r="10130" spans="1:5">
      <c r="A10130" s="339">
        <v>103043</v>
      </c>
      <c r="B10130" s="340" t="s">
        <v>14390</v>
      </c>
      <c r="C10130" s="339" t="s">
        <v>63</v>
      </c>
      <c r="D10130" s="341">
        <v>22.91</v>
      </c>
      <c r="E10130">
        <v>24.51</v>
      </c>
    </row>
    <row r="10131" spans="1:5">
      <c r="A10131" s="339">
        <v>103044</v>
      </c>
      <c r="B10131" s="340" t="s">
        <v>14391</v>
      </c>
      <c r="C10131" s="339" t="s">
        <v>63</v>
      </c>
      <c r="D10131" s="341">
        <v>30.97</v>
      </c>
      <c r="E10131">
        <v>33.44</v>
      </c>
    </row>
    <row r="10132" spans="1:5">
      <c r="A10132" s="339">
        <v>103039</v>
      </c>
      <c r="B10132" s="340" t="s">
        <v>14392</v>
      </c>
      <c r="C10132" s="339" t="s">
        <v>63</v>
      </c>
      <c r="D10132" s="341">
        <v>68.5</v>
      </c>
      <c r="E10132">
        <v>74.44</v>
      </c>
    </row>
    <row r="10133" spans="1:5">
      <c r="A10133" s="339">
        <v>103038</v>
      </c>
      <c r="B10133" s="340" t="s">
        <v>14393</v>
      </c>
      <c r="C10133" s="339" t="s">
        <v>63</v>
      </c>
      <c r="D10133" s="341">
        <v>62.78</v>
      </c>
      <c r="E10133">
        <v>67.28</v>
      </c>
    </row>
    <row r="10134" spans="1:5">
      <c r="A10134" s="339">
        <v>103037</v>
      </c>
      <c r="B10134" s="340" t="s">
        <v>14394</v>
      </c>
      <c r="C10134" s="339" t="s">
        <v>63</v>
      </c>
      <c r="D10134" s="341">
        <v>46.88</v>
      </c>
      <c r="E10134">
        <v>50.19</v>
      </c>
    </row>
    <row r="10135" spans="1:5">
      <c r="A10135" s="339">
        <v>103036</v>
      </c>
      <c r="B10135" s="340" t="s">
        <v>267</v>
      </c>
      <c r="C10135" s="339" t="s">
        <v>63</v>
      </c>
      <c r="D10135" s="341">
        <v>23.79</v>
      </c>
      <c r="E10135">
        <v>25.39</v>
      </c>
    </row>
    <row r="10136" spans="1:5">
      <c r="A10136" s="339">
        <v>103040</v>
      </c>
      <c r="B10136" s="340" t="s">
        <v>14395</v>
      </c>
      <c r="C10136" s="339" t="s">
        <v>63</v>
      </c>
      <c r="D10136" s="341">
        <v>101.59</v>
      </c>
      <c r="E10136">
        <v>109.19</v>
      </c>
    </row>
    <row r="10137" spans="1:5">
      <c r="A10137" s="339">
        <v>90371</v>
      </c>
      <c r="B10137" s="340" t="s">
        <v>14396</v>
      </c>
      <c r="C10137" s="339" t="s">
        <v>63</v>
      </c>
      <c r="D10137" s="341">
        <v>29.72</v>
      </c>
      <c r="E10137">
        <v>32.21</v>
      </c>
    </row>
    <row r="10138" spans="1:5">
      <c r="A10138" s="339">
        <v>103047</v>
      </c>
      <c r="B10138" s="340" t="s">
        <v>14397</v>
      </c>
      <c r="C10138" s="339" t="s">
        <v>63</v>
      </c>
      <c r="D10138" s="341">
        <v>24.46</v>
      </c>
      <c r="E10138">
        <v>26.24</v>
      </c>
    </row>
    <row r="10139" spans="1:5">
      <c r="A10139" s="339">
        <v>94489</v>
      </c>
      <c r="B10139" s="340" t="s">
        <v>14398</v>
      </c>
      <c r="C10139" s="339" t="s">
        <v>63</v>
      </c>
      <c r="D10139" s="341">
        <v>30.05</v>
      </c>
      <c r="E10139">
        <v>31.55</v>
      </c>
    </row>
    <row r="10140" spans="1:5">
      <c r="A10140" s="339">
        <v>94490</v>
      </c>
      <c r="B10140" s="340" t="s">
        <v>14399</v>
      </c>
      <c r="C10140" s="339" t="s">
        <v>63</v>
      </c>
      <c r="D10140" s="341">
        <v>44.39</v>
      </c>
      <c r="E10140">
        <v>45.82</v>
      </c>
    </row>
    <row r="10141" spans="1:5">
      <c r="A10141" s="339">
        <v>94491</v>
      </c>
      <c r="B10141" s="340" t="s">
        <v>14400</v>
      </c>
      <c r="C10141" s="339" t="s">
        <v>63</v>
      </c>
      <c r="D10141" s="341">
        <v>60.59</v>
      </c>
      <c r="E10141">
        <v>62.52</v>
      </c>
    </row>
    <row r="10142" spans="1:5">
      <c r="A10142" s="339">
        <v>94492</v>
      </c>
      <c r="B10142" s="340" t="s">
        <v>14401</v>
      </c>
      <c r="C10142" s="339" t="s">
        <v>63</v>
      </c>
      <c r="D10142" s="341">
        <v>62.28</v>
      </c>
      <c r="E10142">
        <v>64.209999999999994</v>
      </c>
    </row>
    <row r="10143" spans="1:5">
      <c r="A10143" s="339">
        <v>94493</v>
      </c>
      <c r="B10143" s="340" t="s">
        <v>14402</v>
      </c>
      <c r="C10143" s="339" t="s">
        <v>63</v>
      </c>
      <c r="D10143" s="341">
        <v>114.08</v>
      </c>
      <c r="E10143">
        <v>116.89</v>
      </c>
    </row>
    <row r="10144" spans="1:5">
      <c r="A10144" s="339">
        <v>94497</v>
      </c>
      <c r="B10144" s="340" t="s">
        <v>14403</v>
      </c>
      <c r="C10144" s="339" t="s">
        <v>63</v>
      </c>
      <c r="D10144" s="341">
        <v>112.53</v>
      </c>
      <c r="E10144">
        <v>101.95</v>
      </c>
    </row>
    <row r="10145" spans="1:5">
      <c r="A10145" s="339">
        <v>94794</v>
      </c>
      <c r="B10145" s="340" t="s">
        <v>14404</v>
      </c>
      <c r="C10145" s="339" t="s">
        <v>63</v>
      </c>
      <c r="D10145" s="341">
        <v>177.43</v>
      </c>
      <c r="E10145">
        <v>159.38999999999999</v>
      </c>
    </row>
    <row r="10146" spans="1:5">
      <c r="A10146" s="339">
        <v>94496</v>
      </c>
      <c r="B10146" s="340" t="s">
        <v>14405</v>
      </c>
      <c r="C10146" s="339" t="s">
        <v>63</v>
      </c>
      <c r="D10146" s="341">
        <v>88.83</v>
      </c>
      <c r="E10146">
        <v>80.290000000000006</v>
      </c>
    </row>
    <row r="10147" spans="1:5">
      <c r="A10147" s="339">
        <v>94793</v>
      </c>
      <c r="B10147" s="340" t="s">
        <v>282</v>
      </c>
      <c r="C10147" s="339" t="s">
        <v>63</v>
      </c>
      <c r="D10147" s="341">
        <v>167.37</v>
      </c>
      <c r="E10147">
        <v>149.07</v>
      </c>
    </row>
    <row r="10148" spans="1:5">
      <c r="A10148" s="339">
        <v>94495</v>
      </c>
      <c r="B10148" s="340" t="s">
        <v>14406</v>
      </c>
      <c r="C10148" s="339" t="s">
        <v>63</v>
      </c>
      <c r="D10148" s="341">
        <v>65.2</v>
      </c>
      <c r="E10148">
        <v>58.94</v>
      </c>
    </row>
    <row r="10149" spans="1:5">
      <c r="A10149" s="339">
        <v>94792</v>
      </c>
      <c r="B10149" s="340" t="s">
        <v>14407</v>
      </c>
      <c r="C10149" s="339" t="s">
        <v>63</v>
      </c>
      <c r="D10149" s="341">
        <v>122.12</v>
      </c>
      <c r="E10149">
        <v>109.75</v>
      </c>
    </row>
    <row r="10150" spans="1:5">
      <c r="A10150" s="339">
        <v>89352</v>
      </c>
      <c r="B10150" s="340" t="s">
        <v>14408</v>
      </c>
      <c r="C10150" s="339" t="s">
        <v>63</v>
      </c>
      <c r="D10150" s="341">
        <v>38.29</v>
      </c>
      <c r="E10150">
        <v>34.130000000000003</v>
      </c>
    </row>
    <row r="10151" spans="1:5">
      <c r="A10151" s="339">
        <v>89986</v>
      </c>
      <c r="B10151" s="340" t="s">
        <v>279</v>
      </c>
      <c r="C10151" s="339" t="s">
        <v>63</v>
      </c>
      <c r="D10151" s="341">
        <v>88.15</v>
      </c>
      <c r="E10151">
        <v>79.09</v>
      </c>
    </row>
    <row r="10152" spans="1:5">
      <c r="A10152" s="339">
        <v>94499</v>
      </c>
      <c r="B10152" s="340" t="s">
        <v>799</v>
      </c>
      <c r="C10152" s="339" t="s">
        <v>63</v>
      </c>
      <c r="D10152" s="341">
        <v>309.39999999999998</v>
      </c>
      <c r="E10152">
        <v>271.58</v>
      </c>
    </row>
    <row r="10153" spans="1:5">
      <c r="A10153" s="339">
        <v>94498</v>
      </c>
      <c r="B10153" s="340" t="s">
        <v>14409</v>
      </c>
      <c r="C10153" s="339" t="s">
        <v>63</v>
      </c>
      <c r="D10153" s="341">
        <v>155.34</v>
      </c>
      <c r="E10153">
        <v>139.97</v>
      </c>
    </row>
    <row r="10154" spans="1:5">
      <c r="A10154" s="339">
        <v>94500</v>
      </c>
      <c r="B10154" s="340" t="s">
        <v>802</v>
      </c>
      <c r="C10154" s="339" t="s">
        <v>63</v>
      </c>
      <c r="D10154" s="341">
        <v>375.53</v>
      </c>
      <c r="E10154">
        <v>330.19</v>
      </c>
    </row>
    <row r="10155" spans="1:5">
      <c r="A10155" s="339">
        <v>89353</v>
      </c>
      <c r="B10155" s="340" t="s">
        <v>14410</v>
      </c>
      <c r="C10155" s="339" t="s">
        <v>63</v>
      </c>
      <c r="D10155" s="341">
        <v>42.14</v>
      </c>
      <c r="E10155">
        <v>38.56</v>
      </c>
    </row>
    <row r="10156" spans="1:5">
      <c r="A10156" s="339">
        <v>89987</v>
      </c>
      <c r="B10156" s="340" t="s">
        <v>270</v>
      </c>
      <c r="C10156" s="339" t="s">
        <v>63</v>
      </c>
      <c r="D10156" s="341">
        <v>100.21</v>
      </c>
      <c r="E10156">
        <v>90.34</v>
      </c>
    </row>
    <row r="10157" spans="1:5">
      <c r="A10157" s="339">
        <v>94501</v>
      </c>
      <c r="B10157" s="340" t="s">
        <v>14411</v>
      </c>
      <c r="C10157" s="339" t="s">
        <v>63</v>
      </c>
      <c r="D10157" s="341">
        <v>758.82</v>
      </c>
      <c r="E10157">
        <v>653.39</v>
      </c>
    </row>
    <row r="10158" spans="1:5">
      <c r="A10158" s="339">
        <v>89349</v>
      </c>
      <c r="B10158" s="340" t="s">
        <v>14412</v>
      </c>
      <c r="C10158" s="339" t="s">
        <v>63</v>
      </c>
      <c r="D10158" s="341">
        <v>28.22</v>
      </c>
      <c r="E10158">
        <v>25.76</v>
      </c>
    </row>
    <row r="10159" spans="1:5">
      <c r="A10159" s="339">
        <v>89984</v>
      </c>
      <c r="B10159" s="340" t="s">
        <v>14413</v>
      </c>
      <c r="C10159" s="339" t="s">
        <v>63</v>
      </c>
      <c r="D10159" s="341">
        <v>90.46</v>
      </c>
      <c r="E10159">
        <v>81.010000000000005</v>
      </c>
    </row>
    <row r="10160" spans="1:5">
      <c r="A10160" s="339">
        <v>89985</v>
      </c>
      <c r="B10160" s="340" t="s">
        <v>273</v>
      </c>
      <c r="C10160" s="339" t="s">
        <v>63</v>
      </c>
      <c r="D10160" s="341">
        <v>95.15</v>
      </c>
      <c r="E10160">
        <v>86.14</v>
      </c>
    </row>
    <row r="10161" spans="1:5">
      <c r="A10161" s="339">
        <v>89351</v>
      </c>
      <c r="B10161" s="340" t="s">
        <v>14414</v>
      </c>
      <c r="C10161" s="339" t="s">
        <v>63</v>
      </c>
      <c r="D10161" s="341">
        <v>34.92</v>
      </c>
      <c r="E10161">
        <v>32.57</v>
      </c>
    </row>
    <row r="10162" spans="1:5">
      <c r="A10162" s="339">
        <v>103045</v>
      </c>
      <c r="B10162" s="340" t="s">
        <v>14415</v>
      </c>
      <c r="C10162" s="339" t="s">
        <v>63</v>
      </c>
      <c r="D10162" s="341">
        <v>9.93</v>
      </c>
      <c r="E10162">
        <v>11.59</v>
      </c>
    </row>
    <row r="10163" spans="1:5">
      <c r="A10163" s="339">
        <v>103046</v>
      </c>
      <c r="B10163" s="340" t="s">
        <v>14416</v>
      </c>
      <c r="C10163" s="339" t="s">
        <v>63</v>
      </c>
      <c r="D10163" s="341">
        <v>23.39</v>
      </c>
      <c r="E10163">
        <v>25.9</v>
      </c>
    </row>
    <row r="10164" spans="1:5">
      <c r="A10164" s="339">
        <v>103048</v>
      </c>
      <c r="B10164" s="340" t="s">
        <v>14417</v>
      </c>
      <c r="C10164" s="339" t="s">
        <v>63</v>
      </c>
      <c r="D10164" s="341">
        <v>18.440000000000001</v>
      </c>
      <c r="E10164">
        <v>20.260000000000002</v>
      </c>
    </row>
    <row r="10165" spans="1:5">
      <c r="A10165" s="339">
        <v>103049</v>
      </c>
      <c r="B10165" s="340" t="s">
        <v>14418</v>
      </c>
      <c r="C10165" s="339" t="s">
        <v>63</v>
      </c>
      <c r="D10165" s="341">
        <v>20.03</v>
      </c>
      <c r="E10165">
        <v>21.59</v>
      </c>
    </row>
    <row r="10166" spans="1:5">
      <c r="A10166" s="339">
        <v>103029</v>
      </c>
      <c r="B10166" s="340" t="s">
        <v>14419</v>
      </c>
      <c r="C10166" s="339" t="s">
        <v>63</v>
      </c>
      <c r="D10166" s="341">
        <v>48.16</v>
      </c>
      <c r="E10166">
        <v>43.56</v>
      </c>
    </row>
    <row r="10167" spans="1:5">
      <c r="A10167" s="339">
        <v>103019</v>
      </c>
      <c r="B10167" s="340" t="s">
        <v>14420</v>
      </c>
      <c r="C10167" s="339" t="s">
        <v>63</v>
      </c>
      <c r="D10167" s="341">
        <v>357.5</v>
      </c>
      <c r="E10167">
        <v>368.24</v>
      </c>
    </row>
    <row r="10168" spans="1:5">
      <c r="A10168" s="339">
        <v>103050</v>
      </c>
      <c r="B10168" s="340" t="s">
        <v>14421</v>
      </c>
      <c r="C10168" s="339" t="s">
        <v>63</v>
      </c>
      <c r="D10168" s="341">
        <v>25.04</v>
      </c>
      <c r="E10168">
        <v>34.369999999999997</v>
      </c>
    </row>
    <row r="10169" spans="1:5">
      <c r="A10169" s="339">
        <v>103051</v>
      </c>
      <c r="B10169" s="340" t="s">
        <v>14422</v>
      </c>
      <c r="C10169" s="339" t="s">
        <v>63</v>
      </c>
      <c r="D10169" s="341">
        <v>30.24</v>
      </c>
      <c r="E10169">
        <v>41.57</v>
      </c>
    </row>
    <row r="10170" spans="1:5">
      <c r="A10170" s="339">
        <v>103052</v>
      </c>
      <c r="B10170" s="340" t="s">
        <v>14423</v>
      </c>
      <c r="C10170" s="339" t="s">
        <v>63</v>
      </c>
      <c r="D10170" s="341">
        <v>40.6</v>
      </c>
      <c r="E10170">
        <v>54.99</v>
      </c>
    </row>
    <row r="10171" spans="1:5">
      <c r="A10171" s="339">
        <v>94799</v>
      </c>
      <c r="B10171" s="340" t="s">
        <v>14424</v>
      </c>
      <c r="C10171" s="339" t="s">
        <v>63</v>
      </c>
      <c r="D10171" s="341">
        <v>180.45</v>
      </c>
      <c r="E10171">
        <v>264.49</v>
      </c>
    </row>
    <row r="10172" spans="1:5">
      <c r="A10172" s="339">
        <v>94798</v>
      </c>
      <c r="B10172" s="340" t="s">
        <v>14425</v>
      </c>
      <c r="C10172" s="339" t="s">
        <v>63</v>
      </c>
      <c r="D10172" s="341">
        <v>146.85</v>
      </c>
      <c r="E10172">
        <v>215.24</v>
      </c>
    </row>
    <row r="10173" spans="1:5">
      <c r="A10173" s="339">
        <v>94797</v>
      </c>
      <c r="B10173" s="340" t="s">
        <v>14426</v>
      </c>
      <c r="C10173" s="339" t="s">
        <v>63</v>
      </c>
      <c r="D10173" s="341">
        <v>88.82</v>
      </c>
      <c r="E10173">
        <v>130.19</v>
      </c>
    </row>
    <row r="10174" spans="1:5">
      <c r="A10174" s="339">
        <v>94795</v>
      </c>
      <c r="B10174" s="340" t="s">
        <v>14427</v>
      </c>
      <c r="C10174" s="339" t="s">
        <v>63</v>
      </c>
      <c r="D10174" s="341">
        <v>37.5</v>
      </c>
      <c r="E10174">
        <v>54.97</v>
      </c>
    </row>
    <row r="10175" spans="1:5">
      <c r="A10175" s="339">
        <v>94800</v>
      </c>
      <c r="B10175" s="340" t="s">
        <v>14428</v>
      </c>
      <c r="C10175" s="339" t="s">
        <v>63</v>
      </c>
      <c r="D10175" s="341">
        <v>231.7</v>
      </c>
      <c r="E10175">
        <v>339.61</v>
      </c>
    </row>
    <row r="10176" spans="1:5">
      <c r="A10176" s="339">
        <v>94796</v>
      </c>
      <c r="B10176" s="340" t="s">
        <v>14429</v>
      </c>
      <c r="C10176" s="339" t="s">
        <v>63</v>
      </c>
      <c r="D10176" s="341">
        <v>43.34</v>
      </c>
      <c r="E10176">
        <v>63.52</v>
      </c>
    </row>
    <row r="10177" spans="1:5">
      <c r="A10177" s="339">
        <v>99635</v>
      </c>
      <c r="B10177" s="340" t="s">
        <v>14430</v>
      </c>
      <c r="C10177" s="339" t="s">
        <v>63</v>
      </c>
      <c r="D10177" s="341">
        <v>434.26</v>
      </c>
      <c r="E10177">
        <v>456.07</v>
      </c>
    </row>
    <row r="10178" spans="1:5">
      <c r="A10178" s="339">
        <v>103018</v>
      </c>
      <c r="B10178" s="340" t="s">
        <v>14431</v>
      </c>
      <c r="C10178" s="339" t="s">
        <v>63</v>
      </c>
      <c r="D10178" s="341">
        <v>354.47</v>
      </c>
      <c r="E10178">
        <v>373.39</v>
      </c>
    </row>
    <row r="10179" spans="1:5">
      <c r="A10179" s="339">
        <v>95252</v>
      </c>
      <c r="B10179" s="340" t="s">
        <v>14432</v>
      </c>
      <c r="C10179" s="339" t="s">
        <v>63</v>
      </c>
      <c r="D10179" s="341">
        <v>158.55000000000001</v>
      </c>
      <c r="E10179">
        <v>140.16</v>
      </c>
    </row>
    <row r="10180" spans="1:5">
      <c r="A10180" s="339">
        <v>95251</v>
      </c>
      <c r="B10180" s="340" t="s">
        <v>14433</v>
      </c>
      <c r="C10180" s="339" t="s">
        <v>63</v>
      </c>
      <c r="D10180" s="341">
        <v>130.77000000000001</v>
      </c>
      <c r="E10180">
        <v>115.11</v>
      </c>
    </row>
    <row r="10181" spans="1:5">
      <c r="A10181" s="339">
        <v>95250</v>
      </c>
      <c r="B10181" s="340" t="s">
        <v>14434</v>
      </c>
      <c r="C10181" s="339" t="s">
        <v>63</v>
      </c>
      <c r="D10181" s="341">
        <v>88.41</v>
      </c>
      <c r="E10181">
        <v>78.209999999999994</v>
      </c>
    </row>
    <row r="10182" spans="1:5">
      <c r="A10182" s="339">
        <v>95248</v>
      </c>
      <c r="B10182" s="340" t="s">
        <v>14435</v>
      </c>
      <c r="C10182" s="339" t="s">
        <v>63</v>
      </c>
      <c r="D10182" s="341">
        <v>55.55</v>
      </c>
      <c r="E10182">
        <v>48.46</v>
      </c>
    </row>
    <row r="10183" spans="1:5">
      <c r="A10183" s="339">
        <v>95253</v>
      </c>
      <c r="B10183" s="340" t="s">
        <v>14436</v>
      </c>
      <c r="C10183" s="339" t="s">
        <v>63</v>
      </c>
      <c r="D10183" s="341">
        <v>241.09</v>
      </c>
      <c r="E10183">
        <v>211.17</v>
      </c>
    </row>
    <row r="10184" spans="1:5">
      <c r="A10184" s="339">
        <v>95249</v>
      </c>
      <c r="B10184" s="340" t="s">
        <v>14437</v>
      </c>
      <c r="C10184" s="339" t="s">
        <v>63</v>
      </c>
      <c r="D10184" s="341">
        <v>65.5</v>
      </c>
      <c r="E10184">
        <v>57.96</v>
      </c>
    </row>
    <row r="10185" spans="1:5">
      <c r="A10185" s="339">
        <v>99622</v>
      </c>
      <c r="B10185" s="340" t="s">
        <v>14438</v>
      </c>
      <c r="C10185" s="339" t="s">
        <v>63</v>
      </c>
      <c r="D10185" s="341">
        <v>364.21</v>
      </c>
      <c r="E10185">
        <v>370.44</v>
      </c>
    </row>
    <row r="10186" spans="1:5">
      <c r="A10186" s="339">
        <v>99621</v>
      </c>
      <c r="B10186" s="340" t="s">
        <v>14439</v>
      </c>
      <c r="C10186" s="339" t="s">
        <v>63</v>
      </c>
      <c r="D10186" s="341">
        <v>324.20999999999998</v>
      </c>
      <c r="E10186">
        <v>328.99</v>
      </c>
    </row>
    <row r="10187" spans="1:5">
      <c r="A10187" s="339">
        <v>99620</v>
      </c>
      <c r="B10187" s="340" t="s">
        <v>14440</v>
      </c>
      <c r="C10187" s="339" t="s">
        <v>63</v>
      </c>
      <c r="D10187" s="341">
        <v>217.28</v>
      </c>
      <c r="E10187">
        <v>220.79</v>
      </c>
    </row>
    <row r="10188" spans="1:5">
      <c r="A10188" s="339">
        <v>103008</v>
      </c>
      <c r="B10188" s="340" t="s">
        <v>14441</v>
      </c>
      <c r="C10188" s="339" t="s">
        <v>63</v>
      </c>
      <c r="D10188" s="341">
        <v>131</v>
      </c>
      <c r="E10188">
        <v>132.69999999999999</v>
      </c>
    </row>
    <row r="10189" spans="1:5">
      <c r="A10189" s="339">
        <v>99624</v>
      </c>
      <c r="B10189" s="340" t="s">
        <v>14442</v>
      </c>
      <c r="C10189" s="339" t="s">
        <v>63</v>
      </c>
      <c r="D10189" s="341">
        <v>725.93</v>
      </c>
      <c r="E10189">
        <v>736.67</v>
      </c>
    </row>
    <row r="10190" spans="1:5">
      <c r="A10190" s="339">
        <v>99623</v>
      </c>
      <c r="B10190" s="340" t="s">
        <v>14443</v>
      </c>
      <c r="C10190" s="339" t="s">
        <v>63</v>
      </c>
      <c r="D10190" s="341">
        <v>508.76</v>
      </c>
      <c r="E10190">
        <v>516.79999999999995</v>
      </c>
    </row>
    <row r="10191" spans="1:5">
      <c r="A10191" s="339">
        <v>99625</v>
      </c>
      <c r="B10191" s="340" t="s">
        <v>14444</v>
      </c>
      <c r="C10191" s="339" t="s">
        <v>63</v>
      </c>
      <c r="D10191" s="341">
        <v>999.65</v>
      </c>
      <c r="E10191">
        <v>1013.1</v>
      </c>
    </row>
    <row r="10192" spans="1:5">
      <c r="A10192" s="339">
        <v>99619</v>
      </c>
      <c r="B10192" s="340" t="s">
        <v>14445</v>
      </c>
      <c r="C10192" s="339" t="s">
        <v>63</v>
      </c>
      <c r="D10192" s="341">
        <v>159.91999999999999</v>
      </c>
      <c r="E10192">
        <v>162.53</v>
      </c>
    </row>
    <row r="10193" spans="1:5">
      <c r="A10193" s="339">
        <v>99626</v>
      </c>
      <c r="B10193" s="340" t="s">
        <v>14446</v>
      </c>
      <c r="C10193" s="339" t="s">
        <v>63</v>
      </c>
      <c r="D10193" s="341">
        <v>1542.28</v>
      </c>
      <c r="E10193">
        <v>1559.35</v>
      </c>
    </row>
    <row r="10194" spans="1:5">
      <c r="A10194" s="339">
        <v>99631</v>
      </c>
      <c r="B10194" s="340" t="s">
        <v>14447</v>
      </c>
      <c r="C10194" s="339" t="s">
        <v>63</v>
      </c>
      <c r="D10194" s="341">
        <v>200.18</v>
      </c>
      <c r="E10194">
        <v>206.41</v>
      </c>
    </row>
    <row r="10195" spans="1:5">
      <c r="A10195" s="339">
        <v>99630</v>
      </c>
      <c r="B10195" s="340" t="s">
        <v>14448</v>
      </c>
      <c r="C10195" s="339" t="s">
        <v>63</v>
      </c>
      <c r="D10195" s="341">
        <v>172.44</v>
      </c>
      <c r="E10195">
        <v>177.22</v>
      </c>
    </row>
    <row r="10196" spans="1:5">
      <c r="A10196" s="339">
        <v>99629</v>
      </c>
      <c r="B10196" s="340" t="s">
        <v>14449</v>
      </c>
      <c r="C10196" s="339" t="s">
        <v>63</v>
      </c>
      <c r="D10196" s="341">
        <v>115.66</v>
      </c>
      <c r="E10196">
        <v>119.17</v>
      </c>
    </row>
    <row r="10197" spans="1:5">
      <c r="A10197" s="339">
        <v>99627</v>
      </c>
      <c r="B10197" s="340" t="s">
        <v>14450</v>
      </c>
      <c r="C10197" s="339" t="s">
        <v>63</v>
      </c>
      <c r="D10197" s="341">
        <v>96.37</v>
      </c>
      <c r="E10197">
        <v>98.07</v>
      </c>
    </row>
    <row r="10198" spans="1:5">
      <c r="A10198" s="339">
        <v>103009</v>
      </c>
      <c r="B10198" s="340" t="s">
        <v>805</v>
      </c>
      <c r="C10198" s="339" t="s">
        <v>63</v>
      </c>
      <c r="D10198" s="341">
        <v>459.18</v>
      </c>
      <c r="E10198">
        <v>469.92</v>
      </c>
    </row>
    <row r="10199" spans="1:5">
      <c r="A10199" s="339">
        <v>99632</v>
      </c>
      <c r="B10199" s="340" t="s">
        <v>14451</v>
      </c>
      <c r="C10199" s="339" t="s">
        <v>63</v>
      </c>
      <c r="D10199" s="341">
        <v>289.42</v>
      </c>
      <c r="E10199">
        <v>297.45999999999998</v>
      </c>
    </row>
    <row r="10200" spans="1:5">
      <c r="A10200" s="339">
        <v>99633</v>
      </c>
      <c r="B10200" s="340" t="s">
        <v>14452</v>
      </c>
      <c r="C10200" s="339" t="s">
        <v>63</v>
      </c>
      <c r="D10200" s="341">
        <v>624.39</v>
      </c>
      <c r="E10200">
        <v>637.84</v>
      </c>
    </row>
    <row r="10201" spans="1:5">
      <c r="A10201" s="339">
        <v>99628</v>
      </c>
      <c r="B10201" s="340" t="s">
        <v>14453</v>
      </c>
      <c r="C10201" s="339" t="s">
        <v>63</v>
      </c>
      <c r="D10201" s="341">
        <v>104.55</v>
      </c>
      <c r="E10201">
        <v>107.16</v>
      </c>
    </row>
    <row r="10202" spans="1:5">
      <c r="A10202" s="339">
        <v>99634</v>
      </c>
      <c r="B10202" s="340" t="s">
        <v>14454</v>
      </c>
      <c r="C10202" s="339" t="s">
        <v>63</v>
      </c>
      <c r="D10202" s="341">
        <v>1070.1199999999999</v>
      </c>
      <c r="E10202">
        <v>1087.19</v>
      </c>
    </row>
    <row r="10203" spans="1:5">
      <c r="A10203" s="339">
        <v>103013</v>
      </c>
      <c r="B10203" s="340" t="s">
        <v>14455</v>
      </c>
      <c r="C10203" s="339" t="s">
        <v>63</v>
      </c>
      <c r="D10203" s="341">
        <v>187.49</v>
      </c>
      <c r="E10203">
        <v>190.6</v>
      </c>
    </row>
    <row r="10204" spans="1:5">
      <c r="A10204" s="339">
        <v>103012</v>
      </c>
      <c r="B10204" s="340" t="s">
        <v>14456</v>
      </c>
      <c r="C10204" s="339" t="s">
        <v>63</v>
      </c>
      <c r="D10204" s="341">
        <v>174.57</v>
      </c>
      <c r="E10204">
        <v>176.96</v>
      </c>
    </row>
    <row r="10205" spans="1:5">
      <c r="A10205" s="339">
        <v>103011</v>
      </c>
      <c r="B10205" s="340" t="s">
        <v>14457</v>
      </c>
      <c r="C10205" s="339" t="s">
        <v>63</v>
      </c>
      <c r="D10205" s="341">
        <v>110.52</v>
      </c>
      <c r="E10205">
        <v>112.27</v>
      </c>
    </row>
    <row r="10206" spans="1:5">
      <c r="A10206" s="339">
        <v>103015</v>
      </c>
      <c r="B10206" s="340" t="s">
        <v>14458</v>
      </c>
      <c r="C10206" s="339" t="s">
        <v>63</v>
      </c>
      <c r="D10206" s="341">
        <v>500.95</v>
      </c>
      <c r="E10206">
        <v>506.32</v>
      </c>
    </row>
    <row r="10207" spans="1:5">
      <c r="A10207" s="339">
        <v>103014</v>
      </c>
      <c r="B10207" s="340" t="s">
        <v>14459</v>
      </c>
      <c r="C10207" s="339" t="s">
        <v>63</v>
      </c>
      <c r="D10207" s="341">
        <v>282.5</v>
      </c>
      <c r="E10207">
        <v>286.52</v>
      </c>
    </row>
    <row r="10208" spans="1:5">
      <c r="A10208" s="339">
        <v>103016</v>
      </c>
      <c r="B10208" s="340" t="s">
        <v>14460</v>
      </c>
      <c r="C10208" s="339" t="s">
        <v>63</v>
      </c>
      <c r="D10208" s="341">
        <v>685.36</v>
      </c>
      <c r="E10208">
        <v>692.08</v>
      </c>
    </row>
    <row r="10209" spans="1:5">
      <c r="A10209" s="339">
        <v>103010</v>
      </c>
      <c r="B10209" s="340" t="s">
        <v>14461</v>
      </c>
      <c r="C10209" s="339" t="s">
        <v>63</v>
      </c>
      <c r="D10209" s="341">
        <v>99.33</v>
      </c>
      <c r="E10209">
        <v>100.64</v>
      </c>
    </row>
    <row r="10210" spans="1:5">
      <c r="A10210" s="339">
        <v>103017</v>
      </c>
      <c r="B10210" s="340" t="s">
        <v>14462</v>
      </c>
      <c r="C10210" s="339" t="s">
        <v>63</v>
      </c>
      <c r="D10210" s="341">
        <v>1199.05</v>
      </c>
      <c r="E10210">
        <v>1207.58</v>
      </c>
    </row>
    <row r="10211" spans="1:5">
      <c r="A10211" s="339">
        <v>103033</v>
      </c>
      <c r="B10211" s="340" t="s">
        <v>14463</v>
      </c>
      <c r="C10211" s="339" t="s">
        <v>63</v>
      </c>
      <c r="D10211" s="341">
        <v>0</v>
      </c>
      <c r="E10211">
        <v>0</v>
      </c>
    </row>
    <row r="10212" spans="1:5">
      <c r="A10212" s="339">
        <v>103032</v>
      </c>
      <c r="B10212" s="340" t="s">
        <v>14464</v>
      </c>
      <c r="C10212" s="339" t="s">
        <v>63</v>
      </c>
      <c r="D10212" s="341">
        <v>0</v>
      </c>
      <c r="E10212">
        <v>0</v>
      </c>
    </row>
    <row r="10213" spans="1:5">
      <c r="A10213" s="339">
        <v>103030</v>
      </c>
      <c r="B10213" s="340" t="s">
        <v>14465</v>
      </c>
      <c r="C10213" s="339" t="s">
        <v>63</v>
      </c>
      <c r="D10213" s="341">
        <v>0</v>
      </c>
      <c r="E10213">
        <v>0</v>
      </c>
    </row>
    <row r="10214" spans="1:5">
      <c r="A10214" s="339">
        <v>103031</v>
      </c>
      <c r="B10214" s="340" t="s">
        <v>14466</v>
      </c>
      <c r="C10214" s="339" t="s">
        <v>63</v>
      </c>
      <c r="D10214" s="341">
        <v>0</v>
      </c>
      <c r="E10214">
        <v>0</v>
      </c>
    </row>
    <row r="10215" spans="1:5">
      <c r="A10215" s="339">
        <v>103035</v>
      </c>
      <c r="B10215" s="340" t="s">
        <v>14467</v>
      </c>
      <c r="C10215" s="339" t="s">
        <v>63</v>
      </c>
      <c r="D10215" s="341">
        <v>0</v>
      </c>
      <c r="E10215">
        <v>0</v>
      </c>
    </row>
    <row r="10216" spans="1:5">
      <c r="A10216" s="339">
        <v>103034</v>
      </c>
      <c r="B10216" s="340" t="s">
        <v>14468</v>
      </c>
      <c r="C10216" s="339" t="s">
        <v>63</v>
      </c>
      <c r="D10216" s="341">
        <v>0</v>
      </c>
      <c r="E10216">
        <v>0</v>
      </c>
    </row>
    <row r="10217" spans="1:5">
      <c r="A10217" s="339">
        <v>103024</v>
      </c>
      <c r="B10217" s="340" t="s">
        <v>14469</v>
      </c>
      <c r="C10217" s="339" t="s">
        <v>63</v>
      </c>
      <c r="D10217" s="341">
        <v>0</v>
      </c>
      <c r="E10217">
        <v>0</v>
      </c>
    </row>
    <row r="10218" spans="1:5">
      <c r="A10218" s="339">
        <v>103023</v>
      </c>
      <c r="B10218" s="340" t="s">
        <v>14470</v>
      </c>
      <c r="C10218" s="339" t="s">
        <v>63</v>
      </c>
      <c r="D10218" s="341">
        <v>0</v>
      </c>
      <c r="E10218">
        <v>0</v>
      </c>
    </row>
    <row r="10219" spans="1:5">
      <c r="A10219" s="339">
        <v>103022</v>
      </c>
      <c r="B10219" s="340" t="s">
        <v>14471</v>
      </c>
      <c r="C10219" s="339" t="s">
        <v>63</v>
      </c>
      <c r="D10219" s="341">
        <v>0</v>
      </c>
      <c r="E10219">
        <v>0</v>
      </c>
    </row>
    <row r="10220" spans="1:5">
      <c r="A10220" s="339">
        <v>103020</v>
      </c>
      <c r="B10220" s="340" t="s">
        <v>14472</v>
      </c>
      <c r="C10220" s="339" t="s">
        <v>63</v>
      </c>
      <c r="D10220" s="341">
        <v>0</v>
      </c>
      <c r="E10220">
        <v>0</v>
      </c>
    </row>
    <row r="10221" spans="1:5">
      <c r="A10221" s="339">
        <v>103026</v>
      </c>
      <c r="B10221" s="340" t="s">
        <v>14473</v>
      </c>
      <c r="C10221" s="339" t="s">
        <v>63</v>
      </c>
      <c r="D10221" s="341">
        <v>0</v>
      </c>
      <c r="E10221">
        <v>0</v>
      </c>
    </row>
    <row r="10222" spans="1:5">
      <c r="A10222" s="339">
        <v>103025</v>
      </c>
      <c r="B10222" s="340" t="s">
        <v>14474</v>
      </c>
      <c r="C10222" s="339" t="s">
        <v>63</v>
      </c>
      <c r="D10222" s="341">
        <v>0</v>
      </c>
      <c r="E10222">
        <v>0</v>
      </c>
    </row>
    <row r="10223" spans="1:5">
      <c r="A10223" s="339">
        <v>103021</v>
      </c>
      <c r="B10223" s="340" t="s">
        <v>14475</v>
      </c>
      <c r="C10223" s="339" t="s">
        <v>63</v>
      </c>
      <c r="D10223" s="341">
        <v>0</v>
      </c>
      <c r="E10223">
        <v>0</v>
      </c>
    </row>
    <row r="10224" spans="1:5">
      <c r="A10224" s="339">
        <v>103027</v>
      </c>
      <c r="B10224" s="340" t="s">
        <v>14476</v>
      </c>
      <c r="C10224" s="339" t="s">
        <v>63</v>
      </c>
      <c r="D10224" s="341">
        <v>0</v>
      </c>
      <c r="E10224">
        <v>0</v>
      </c>
    </row>
    <row r="10225" spans="1:5">
      <c r="A10225" s="339">
        <v>103028</v>
      </c>
      <c r="B10225" s="340" t="s">
        <v>14477</v>
      </c>
      <c r="C10225" s="339" t="s">
        <v>63</v>
      </c>
      <c r="D10225" s="341">
        <v>0</v>
      </c>
      <c r="E10225">
        <v>0</v>
      </c>
    </row>
    <row r="10226" spans="1:5">
      <c r="A10226" s="339">
        <v>103563</v>
      </c>
      <c r="B10226" s="340" t="s">
        <v>14478</v>
      </c>
      <c r="C10226" s="339" t="s">
        <v>63</v>
      </c>
      <c r="D10226" s="341">
        <v>0</v>
      </c>
      <c r="E10226">
        <v>0</v>
      </c>
    </row>
    <row r="10227" spans="1:5">
      <c r="A10227" s="339">
        <v>103564</v>
      </c>
      <c r="B10227" s="340" t="s">
        <v>14479</v>
      </c>
      <c r="C10227" s="339" t="s">
        <v>63</v>
      </c>
      <c r="D10227" s="341">
        <v>0</v>
      </c>
      <c r="E10227">
        <v>0</v>
      </c>
    </row>
    <row r="10228" spans="1:5">
      <c r="A10228" s="339">
        <v>103565</v>
      </c>
      <c r="B10228" s="340" t="s">
        <v>14480</v>
      </c>
      <c r="C10228" s="339" t="s">
        <v>63</v>
      </c>
      <c r="D10228" s="341">
        <v>0</v>
      </c>
      <c r="E10228">
        <v>0</v>
      </c>
    </row>
    <row r="10229" spans="1:5">
      <c r="A10229" s="339">
        <v>103566</v>
      </c>
      <c r="B10229" s="340" t="s">
        <v>14481</v>
      </c>
      <c r="C10229" s="339" t="s">
        <v>63</v>
      </c>
      <c r="D10229" s="341">
        <v>0</v>
      </c>
      <c r="E10229">
        <v>0</v>
      </c>
    </row>
    <row r="10230" spans="1:5">
      <c r="A10230" s="339">
        <v>103567</v>
      </c>
      <c r="B10230" s="340" t="s">
        <v>14482</v>
      </c>
      <c r="C10230" s="339" t="s">
        <v>63</v>
      </c>
      <c r="D10230" s="341">
        <v>0</v>
      </c>
      <c r="E10230">
        <v>0</v>
      </c>
    </row>
    <row r="10231" spans="1:5">
      <c r="A10231" s="339">
        <v>103568</v>
      </c>
      <c r="B10231" s="340" t="s">
        <v>14483</v>
      </c>
      <c r="C10231" s="339" t="s">
        <v>63</v>
      </c>
      <c r="D10231" s="341">
        <v>0</v>
      </c>
      <c r="E10231">
        <v>0</v>
      </c>
    </row>
    <row r="10232" spans="1:5">
      <c r="A10232" s="339">
        <v>103569</v>
      </c>
      <c r="B10232" s="340" t="s">
        <v>14484</v>
      </c>
      <c r="C10232" s="339" t="s">
        <v>63</v>
      </c>
      <c r="D10232" s="341">
        <v>0</v>
      </c>
      <c r="E10232">
        <v>0</v>
      </c>
    </row>
    <row r="10233" spans="1:5">
      <c r="A10233" s="339">
        <v>103570</v>
      </c>
      <c r="B10233" s="340" t="s">
        <v>14485</v>
      </c>
      <c r="C10233" s="339" t="s">
        <v>63</v>
      </c>
      <c r="D10233" s="341">
        <v>0</v>
      </c>
      <c r="E10233">
        <v>0</v>
      </c>
    </row>
    <row r="10234" spans="1:5">
      <c r="A10234" s="339">
        <v>103571</v>
      </c>
      <c r="B10234" s="340" t="s">
        <v>14486</v>
      </c>
      <c r="C10234" s="339" t="s">
        <v>63</v>
      </c>
      <c r="D10234" s="341">
        <v>0</v>
      </c>
      <c r="E10234">
        <v>0</v>
      </c>
    </row>
    <row r="10235" spans="1:5">
      <c r="A10235" s="339">
        <v>103562</v>
      </c>
      <c r="B10235" s="340" t="s">
        <v>14487</v>
      </c>
      <c r="C10235" s="339" t="s">
        <v>63</v>
      </c>
      <c r="D10235" s="341">
        <v>0</v>
      </c>
      <c r="E10235">
        <v>0</v>
      </c>
    </row>
    <row r="10236" spans="1:5">
      <c r="A10236" s="339">
        <v>103573</v>
      </c>
      <c r="B10236" s="340" t="s">
        <v>14488</v>
      </c>
      <c r="C10236" s="339" t="s">
        <v>63</v>
      </c>
      <c r="D10236" s="341">
        <v>0</v>
      </c>
      <c r="E10236">
        <v>0</v>
      </c>
    </row>
    <row r="10237" spans="1:5">
      <c r="A10237" s="339">
        <v>103585</v>
      </c>
      <c r="B10237" s="340" t="s">
        <v>14489</v>
      </c>
      <c r="C10237" s="339" t="s">
        <v>63</v>
      </c>
      <c r="D10237" s="341">
        <v>0</v>
      </c>
      <c r="E10237">
        <v>0</v>
      </c>
    </row>
    <row r="10238" spans="1:5">
      <c r="A10238" s="339">
        <v>103586</v>
      </c>
      <c r="B10238" s="340" t="s">
        <v>14490</v>
      </c>
      <c r="C10238" s="339" t="s">
        <v>63</v>
      </c>
      <c r="D10238" s="341">
        <v>0</v>
      </c>
      <c r="E10238">
        <v>0</v>
      </c>
    </row>
    <row r="10239" spans="1:5">
      <c r="A10239" s="339">
        <v>103574</v>
      </c>
      <c r="B10239" s="340" t="s">
        <v>14491</v>
      </c>
      <c r="C10239" s="339" t="s">
        <v>63</v>
      </c>
      <c r="D10239" s="341">
        <v>0</v>
      </c>
      <c r="E10239">
        <v>0</v>
      </c>
    </row>
    <row r="10240" spans="1:5">
      <c r="A10240" s="339">
        <v>103575</v>
      </c>
      <c r="B10240" s="340" t="s">
        <v>14492</v>
      </c>
      <c r="C10240" s="339" t="s">
        <v>63</v>
      </c>
      <c r="D10240" s="341">
        <v>0</v>
      </c>
      <c r="E10240">
        <v>0</v>
      </c>
    </row>
    <row r="10241" spans="1:5">
      <c r="A10241" s="339">
        <v>103576</v>
      </c>
      <c r="B10241" s="340" t="s">
        <v>14493</v>
      </c>
      <c r="C10241" s="339" t="s">
        <v>63</v>
      </c>
      <c r="D10241" s="341">
        <v>0</v>
      </c>
      <c r="E10241">
        <v>0</v>
      </c>
    </row>
    <row r="10242" spans="1:5">
      <c r="A10242" s="339">
        <v>103577</v>
      </c>
      <c r="B10242" s="340" t="s">
        <v>14494</v>
      </c>
      <c r="C10242" s="339" t="s">
        <v>63</v>
      </c>
      <c r="D10242" s="341">
        <v>0</v>
      </c>
      <c r="E10242">
        <v>0</v>
      </c>
    </row>
    <row r="10243" spans="1:5">
      <c r="A10243" s="339">
        <v>103578</v>
      </c>
      <c r="B10243" s="340" t="s">
        <v>14495</v>
      </c>
      <c r="C10243" s="339" t="s">
        <v>63</v>
      </c>
      <c r="D10243" s="341">
        <v>0</v>
      </c>
      <c r="E10243">
        <v>0</v>
      </c>
    </row>
    <row r="10244" spans="1:5">
      <c r="A10244" s="339">
        <v>103579</v>
      </c>
      <c r="B10244" s="340" t="s">
        <v>14496</v>
      </c>
      <c r="C10244" s="339" t="s">
        <v>63</v>
      </c>
      <c r="D10244" s="341">
        <v>0</v>
      </c>
      <c r="E10244">
        <v>0</v>
      </c>
    </row>
    <row r="10245" spans="1:5">
      <c r="A10245" s="339">
        <v>103580</v>
      </c>
      <c r="B10245" s="340" t="s">
        <v>14497</v>
      </c>
      <c r="C10245" s="339" t="s">
        <v>63</v>
      </c>
      <c r="D10245" s="341">
        <v>0</v>
      </c>
      <c r="E10245">
        <v>0</v>
      </c>
    </row>
    <row r="10246" spans="1:5">
      <c r="A10246" s="339">
        <v>103581</v>
      </c>
      <c r="B10246" s="340" t="s">
        <v>14498</v>
      </c>
      <c r="C10246" s="339" t="s">
        <v>63</v>
      </c>
      <c r="D10246" s="341">
        <v>0</v>
      </c>
      <c r="E10246">
        <v>0</v>
      </c>
    </row>
    <row r="10247" spans="1:5">
      <c r="A10247" s="339">
        <v>103582</v>
      </c>
      <c r="B10247" s="340" t="s">
        <v>14499</v>
      </c>
      <c r="C10247" s="339" t="s">
        <v>63</v>
      </c>
      <c r="D10247" s="341">
        <v>0</v>
      </c>
      <c r="E10247">
        <v>0</v>
      </c>
    </row>
    <row r="10248" spans="1:5">
      <c r="A10248" s="339">
        <v>103572</v>
      </c>
      <c r="B10248" s="340" t="s">
        <v>14500</v>
      </c>
      <c r="C10248" s="339" t="s">
        <v>63</v>
      </c>
      <c r="D10248" s="341">
        <v>0</v>
      </c>
      <c r="E10248">
        <v>0</v>
      </c>
    </row>
    <row r="10249" spans="1:5">
      <c r="A10249" s="339">
        <v>103583</v>
      </c>
      <c r="B10249" s="340" t="s">
        <v>14501</v>
      </c>
      <c r="C10249" s="339" t="s">
        <v>63</v>
      </c>
      <c r="D10249" s="341">
        <v>0</v>
      </c>
      <c r="E10249">
        <v>0</v>
      </c>
    </row>
    <row r="10250" spans="1:5">
      <c r="A10250" s="339">
        <v>103584</v>
      </c>
      <c r="B10250" s="340" t="s">
        <v>14502</v>
      </c>
      <c r="C10250" s="339" t="s">
        <v>63</v>
      </c>
      <c r="D10250" s="341">
        <v>0</v>
      </c>
      <c r="E10250">
        <v>0</v>
      </c>
    </row>
    <row r="10251" spans="1:5">
      <c r="A10251" s="339">
        <v>103557</v>
      </c>
      <c r="B10251" s="340" t="s">
        <v>14503</v>
      </c>
      <c r="C10251" s="339" t="s">
        <v>63</v>
      </c>
      <c r="D10251" s="341">
        <v>0</v>
      </c>
      <c r="E10251">
        <v>0</v>
      </c>
    </row>
    <row r="10252" spans="1:5">
      <c r="A10252" s="339">
        <v>103558</v>
      </c>
      <c r="B10252" s="340" t="s">
        <v>14504</v>
      </c>
      <c r="C10252" s="339" t="s">
        <v>63</v>
      </c>
      <c r="D10252" s="341">
        <v>0</v>
      </c>
      <c r="E10252">
        <v>0</v>
      </c>
    </row>
    <row r="10253" spans="1:5">
      <c r="A10253" s="339">
        <v>103559</v>
      </c>
      <c r="B10253" s="340" t="s">
        <v>14505</v>
      </c>
      <c r="C10253" s="339" t="s">
        <v>63</v>
      </c>
      <c r="D10253" s="341">
        <v>0</v>
      </c>
      <c r="E10253">
        <v>0</v>
      </c>
    </row>
    <row r="10254" spans="1:5">
      <c r="A10254" s="339">
        <v>103560</v>
      </c>
      <c r="B10254" s="340" t="s">
        <v>14506</v>
      </c>
      <c r="C10254" s="339" t="s">
        <v>63</v>
      </c>
      <c r="D10254" s="341">
        <v>0</v>
      </c>
      <c r="E10254">
        <v>0</v>
      </c>
    </row>
    <row r="10255" spans="1:5">
      <c r="A10255" s="339">
        <v>103561</v>
      </c>
      <c r="B10255" s="340" t="s">
        <v>14507</v>
      </c>
      <c r="C10255" s="339" t="s">
        <v>63</v>
      </c>
      <c r="D10255" s="341">
        <v>0</v>
      </c>
      <c r="E10255">
        <v>0</v>
      </c>
    </row>
    <row r="10256" spans="1:5">
      <c r="A10256" s="339">
        <v>103529</v>
      </c>
      <c r="B10256" s="340" t="s">
        <v>14508</v>
      </c>
      <c r="C10256" s="339" t="s">
        <v>63</v>
      </c>
      <c r="D10256" s="341">
        <v>0</v>
      </c>
      <c r="E10256">
        <v>0</v>
      </c>
    </row>
    <row r="10257" spans="1:5">
      <c r="A10257">
        <v>103530</v>
      </c>
      <c r="B10257" t="s">
        <v>14509</v>
      </c>
      <c r="C10257" t="s">
        <v>63</v>
      </c>
      <c r="D10257">
        <v>0</v>
      </c>
      <c r="E10257">
        <v>0</v>
      </c>
    </row>
    <row r="10258" spans="1:5">
      <c r="A10258">
        <v>103531</v>
      </c>
      <c r="B10258" t="s">
        <v>14510</v>
      </c>
      <c r="C10258" t="s">
        <v>63</v>
      </c>
      <c r="D10258">
        <v>0</v>
      </c>
      <c r="E10258">
        <v>0</v>
      </c>
    </row>
    <row r="10259" spans="1:5">
      <c r="A10259">
        <v>103532</v>
      </c>
      <c r="B10259" t="s">
        <v>14511</v>
      </c>
      <c r="C10259" t="s">
        <v>63</v>
      </c>
      <c r="D10259">
        <v>0</v>
      </c>
      <c r="E10259">
        <v>0</v>
      </c>
    </row>
    <row r="10260" spans="1:5">
      <c r="A10260">
        <v>103533</v>
      </c>
      <c r="B10260" t="s">
        <v>14512</v>
      </c>
      <c r="C10260" t="s">
        <v>63</v>
      </c>
      <c r="D10260">
        <v>0</v>
      </c>
      <c r="E10260">
        <v>0</v>
      </c>
    </row>
    <row r="10261" spans="1:5">
      <c r="A10261">
        <v>103534</v>
      </c>
      <c r="B10261" t="s">
        <v>14513</v>
      </c>
      <c r="C10261" t="s">
        <v>63</v>
      </c>
      <c r="D10261">
        <v>0</v>
      </c>
      <c r="E10261">
        <v>0</v>
      </c>
    </row>
    <row r="10262" spans="1:5">
      <c r="A10262">
        <v>103535</v>
      </c>
      <c r="B10262" t="s">
        <v>14514</v>
      </c>
      <c r="C10262" t="s">
        <v>63</v>
      </c>
      <c r="D10262">
        <v>0</v>
      </c>
      <c r="E10262">
        <v>0</v>
      </c>
    </row>
    <row r="10263" spans="1:5">
      <c r="A10263">
        <v>103527</v>
      </c>
      <c r="B10263" t="s">
        <v>14515</v>
      </c>
      <c r="C10263" t="s">
        <v>63</v>
      </c>
      <c r="D10263">
        <v>0</v>
      </c>
      <c r="E10263">
        <v>0</v>
      </c>
    </row>
    <row r="10264" spans="1:5">
      <c r="A10264">
        <v>103536</v>
      </c>
      <c r="B10264" t="s">
        <v>14516</v>
      </c>
      <c r="C10264" t="s">
        <v>63</v>
      </c>
      <c r="D10264">
        <v>0</v>
      </c>
      <c r="E10264">
        <v>0</v>
      </c>
    </row>
    <row r="10265" spans="1:5">
      <c r="A10265">
        <v>103528</v>
      </c>
      <c r="B10265" t="s">
        <v>14517</v>
      </c>
      <c r="C10265" t="s">
        <v>63</v>
      </c>
      <c r="D10265">
        <v>0</v>
      </c>
      <c r="E10265">
        <v>0</v>
      </c>
    </row>
    <row r="10266" spans="1:5">
      <c r="A10266">
        <v>103541</v>
      </c>
      <c r="B10266" t="s">
        <v>14518</v>
      </c>
      <c r="C10266" t="s">
        <v>63</v>
      </c>
      <c r="D10266">
        <v>0</v>
      </c>
      <c r="E10266">
        <v>0</v>
      </c>
    </row>
    <row r="10267" spans="1:5">
      <c r="A10267">
        <v>103539</v>
      </c>
      <c r="B10267" t="s">
        <v>14519</v>
      </c>
      <c r="C10267" t="s">
        <v>63</v>
      </c>
      <c r="D10267">
        <v>0</v>
      </c>
      <c r="E10267">
        <v>0</v>
      </c>
    </row>
    <row r="10268" spans="1:5">
      <c r="A10268">
        <v>103540</v>
      </c>
      <c r="B10268" t="s">
        <v>14520</v>
      </c>
      <c r="C10268" t="s">
        <v>63</v>
      </c>
      <c r="D10268">
        <v>0</v>
      </c>
      <c r="E10268">
        <v>0</v>
      </c>
    </row>
    <row r="10269" spans="1:5">
      <c r="A10269">
        <v>103542</v>
      </c>
      <c r="B10269" t="s">
        <v>14521</v>
      </c>
      <c r="C10269" t="s">
        <v>63</v>
      </c>
      <c r="D10269">
        <v>0</v>
      </c>
      <c r="E10269">
        <v>0</v>
      </c>
    </row>
    <row r="10270" spans="1:5">
      <c r="A10270">
        <v>103543</v>
      </c>
      <c r="B10270" t="s">
        <v>14522</v>
      </c>
      <c r="C10270" t="s">
        <v>63</v>
      </c>
      <c r="D10270">
        <v>0</v>
      </c>
      <c r="E10270">
        <v>0</v>
      </c>
    </row>
    <row r="10271" spans="1:5">
      <c r="A10271">
        <v>103544</v>
      </c>
      <c r="B10271" t="s">
        <v>14523</v>
      </c>
      <c r="C10271" t="s">
        <v>63</v>
      </c>
      <c r="D10271">
        <v>0</v>
      </c>
      <c r="E10271">
        <v>0</v>
      </c>
    </row>
    <row r="10272" spans="1:5">
      <c r="A10272">
        <v>103545</v>
      </c>
      <c r="B10272" t="s">
        <v>14524</v>
      </c>
      <c r="C10272" t="s">
        <v>63</v>
      </c>
      <c r="D10272">
        <v>0</v>
      </c>
      <c r="E10272">
        <v>0</v>
      </c>
    </row>
    <row r="10273" spans="1:5">
      <c r="A10273">
        <v>103537</v>
      </c>
      <c r="B10273" t="s">
        <v>14525</v>
      </c>
      <c r="C10273" t="s">
        <v>63</v>
      </c>
      <c r="D10273">
        <v>0</v>
      </c>
      <c r="E10273">
        <v>0</v>
      </c>
    </row>
    <row r="10274" spans="1:5">
      <c r="A10274">
        <v>103546</v>
      </c>
      <c r="B10274" t="s">
        <v>14526</v>
      </c>
      <c r="C10274" t="s">
        <v>63</v>
      </c>
      <c r="D10274">
        <v>0</v>
      </c>
      <c r="E10274">
        <v>0</v>
      </c>
    </row>
    <row r="10275" spans="1:5">
      <c r="A10275">
        <v>103538</v>
      </c>
      <c r="B10275" t="s">
        <v>14527</v>
      </c>
      <c r="C10275" t="s">
        <v>63</v>
      </c>
      <c r="D10275">
        <v>0</v>
      </c>
      <c r="E10275">
        <v>0</v>
      </c>
    </row>
    <row r="10276" spans="1:5">
      <c r="A10276">
        <v>103549</v>
      </c>
      <c r="B10276" t="s">
        <v>14528</v>
      </c>
      <c r="C10276" t="s">
        <v>63</v>
      </c>
      <c r="D10276">
        <v>0</v>
      </c>
      <c r="E10276">
        <v>0</v>
      </c>
    </row>
    <row r="10277" spans="1:5">
      <c r="A10277">
        <v>103550</v>
      </c>
      <c r="B10277" t="s">
        <v>14529</v>
      </c>
      <c r="C10277" t="s">
        <v>63</v>
      </c>
      <c r="D10277">
        <v>0</v>
      </c>
      <c r="E10277">
        <v>0</v>
      </c>
    </row>
    <row r="10278" spans="1:5">
      <c r="A10278">
        <v>103551</v>
      </c>
      <c r="B10278" t="s">
        <v>14530</v>
      </c>
      <c r="C10278" t="s">
        <v>63</v>
      </c>
      <c r="D10278">
        <v>0</v>
      </c>
      <c r="E10278">
        <v>0</v>
      </c>
    </row>
    <row r="10279" spans="1:5">
      <c r="A10279">
        <v>103552</v>
      </c>
      <c r="B10279" t="s">
        <v>14531</v>
      </c>
      <c r="C10279" t="s">
        <v>63</v>
      </c>
      <c r="D10279">
        <v>0</v>
      </c>
      <c r="E10279">
        <v>0</v>
      </c>
    </row>
    <row r="10280" spans="1:5">
      <c r="A10280">
        <v>103553</v>
      </c>
      <c r="B10280" t="s">
        <v>14532</v>
      </c>
      <c r="C10280" t="s">
        <v>63</v>
      </c>
      <c r="D10280">
        <v>0</v>
      </c>
      <c r="E10280">
        <v>0</v>
      </c>
    </row>
    <row r="10281" spans="1:5">
      <c r="A10281">
        <v>103554</v>
      </c>
      <c r="B10281" t="s">
        <v>14533</v>
      </c>
      <c r="C10281" t="s">
        <v>63</v>
      </c>
      <c r="D10281">
        <v>0</v>
      </c>
      <c r="E10281">
        <v>0</v>
      </c>
    </row>
    <row r="10282" spans="1:5">
      <c r="A10282">
        <v>103555</v>
      </c>
      <c r="B10282" t="s">
        <v>14534</v>
      </c>
      <c r="C10282" t="s">
        <v>63</v>
      </c>
      <c r="D10282">
        <v>0</v>
      </c>
      <c r="E10282">
        <v>0</v>
      </c>
    </row>
    <row r="10283" spans="1:5">
      <c r="A10283">
        <v>103547</v>
      </c>
      <c r="B10283" t="s">
        <v>14535</v>
      </c>
      <c r="C10283" t="s">
        <v>63</v>
      </c>
      <c r="D10283">
        <v>0</v>
      </c>
      <c r="E10283">
        <v>0</v>
      </c>
    </row>
    <row r="10284" spans="1:5">
      <c r="A10284">
        <v>103556</v>
      </c>
      <c r="B10284" t="s">
        <v>14536</v>
      </c>
      <c r="C10284" t="s">
        <v>63</v>
      </c>
      <c r="D10284">
        <v>0</v>
      </c>
      <c r="E10284">
        <v>0</v>
      </c>
    </row>
    <row r="10285" spans="1:5">
      <c r="A10285">
        <v>103548</v>
      </c>
      <c r="B10285" t="s">
        <v>14537</v>
      </c>
      <c r="C10285" t="s">
        <v>63</v>
      </c>
      <c r="D10285">
        <v>0</v>
      </c>
      <c r="E10285">
        <v>0</v>
      </c>
    </row>
  </sheetData>
  <pageMargins left="0.511811024" right="0.511811024" top="0.78740157499999996" bottom="0.78740157499999996" header="0.31496062000000002" footer="0.3149606200000000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2DDFE-7802-4FFA-9D7D-94F16C55F92B}">
  <dimension ref="A1:H4856"/>
  <sheetViews>
    <sheetView workbookViewId="0">
      <selection activeCell="K21" sqref="K21"/>
    </sheetView>
  </sheetViews>
  <sheetFormatPr defaultRowHeight="14.25"/>
  <cols>
    <col min="2" max="2" width="56.75" customWidth="1"/>
  </cols>
  <sheetData>
    <row r="1" spans="1:8" ht="38.25">
      <c r="A1" s="338" t="s">
        <v>14538</v>
      </c>
      <c r="B1" s="338" t="s">
        <v>14539</v>
      </c>
      <c r="C1" s="338" t="s">
        <v>5018</v>
      </c>
      <c r="D1" s="338" t="s">
        <v>14540</v>
      </c>
      <c r="E1" s="338" t="s">
        <v>14541</v>
      </c>
      <c r="F1" s="352" t="s">
        <v>18926</v>
      </c>
      <c r="H1" s="342" t="s">
        <v>22639</v>
      </c>
    </row>
    <row r="2" spans="1:8">
      <c r="A2" s="339">
        <v>45333</v>
      </c>
      <c r="B2" s="340" t="s">
        <v>14542</v>
      </c>
      <c r="C2" s="339" t="s">
        <v>63</v>
      </c>
      <c r="D2" s="339" t="s">
        <v>14543</v>
      </c>
      <c r="E2" s="341">
        <v>190.13</v>
      </c>
      <c r="F2" s="341">
        <v>189.89</v>
      </c>
    </row>
    <row r="3" spans="1:8">
      <c r="A3" s="339">
        <v>11270</v>
      </c>
      <c r="B3" s="340" t="s">
        <v>14544</v>
      </c>
      <c r="C3" s="339" t="s">
        <v>63</v>
      </c>
      <c r="D3" s="339" t="s">
        <v>14543</v>
      </c>
      <c r="E3" s="341">
        <v>3.48</v>
      </c>
      <c r="F3" s="341">
        <v>2.34</v>
      </c>
    </row>
    <row r="4" spans="1:8">
      <c r="A4" s="339">
        <v>412</v>
      </c>
      <c r="B4" s="340" t="s">
        <v>14545</v>
      </c>
      <c r="C4" s="339" t="s">
        <v>63</v>
      </c>
      <c r="D4" s="339" t="s">
        <v>14543</v>
      </c>
      <c r="E4" s="341">
        <v>1.02</v>
      </c>
      <c r="F4" s="341">
        <v>1.1299999999999999</v>
      </c>
    </row>
    <row r="5" spans="1:8">
      <c r="A5" s="339">
        <v>414</v>
      </c>
      <c r="B5" s="340" t="s">
        <v>14546</v>
      </c>
      <c r="C5" s="339" t="s">
        <v>63</v>
      </c>
      <c r="D5" s="339" t="s">
        <v>14543</v>
      </c>
      <c r="E5" s="341">
        <v>0.06</v>
      </c>
      <c r="F5" s="341">
        <v>7.0000000000000007E-2</v>
      </c>
    </row>
    <row r="6" spans="1:8">
      <c r="A6" s="339">
        <v>410</v>
      </c>
      <c r="B6" s="340" t="s">
        <v>14547</v>
      </c>
      <c r="C6" s="339" t="s">
        <v>63</v>
      </c>
      <c r="D6" s="339" t="s">
        <v>14543</v>
      </c>
      <c r="E6" s="341">
        <v>0.15</v>
      </c>
      <c r="F6" s="341">
        <v>0.17</v>
      </c>
    </row>
    <row r="7" spans="1:8">
      <c r="A7" s="339">
        <v>411</v>
      </c>
      <c r="B7" s="340" t="s">
        <v>14548</v>
      </c>
      <c r="C7" s="339" t="s">
        <v>63</v>
      </c>
      <c r="D7" s="339" t="s">
        <v>14549</v>
      </c>
      <c r="E7" s="341">
        <v>0.2</v>
      </c>
      <c r="F7" s="341">
        <v>0.22</v>
      </c>
    </row>
    <row r="8" spans="1:8">
      <c r="A8" s="339">
        <v>408</v>
      </c>
      <c r="B8" s="340" t="s">
        <v>14550</v>
      </c>
      <c r="C8" s="339" t="s">
        <v>63</v>
      </c>
      <c r="D8" s="339" t="s">
        <v>14543</v>
      </c>
      <c r="E8" s="341">
        <v>0.99</v>
      </c>
      <c r="F8" s="341">
        <v>1.0900000000000001</v>
      </c>
    </row>
    <row r="9" spans="1:8">
      <c r="A9" s="339">
        <v>39131</v>
      </c>
      <c r="B9" s="340" t="s">
        <v>14551</v>
      </c>
      <c r="C9" s="339" t="s">
        <v>63</v>
      </c>
      <c r="D9" s="339" t="s">
        <v>14543</v>
      </c>
      <c r="E9" s="341">
        <v>6.92</v>
      </c>
      <c r="F9" s="341">
        <v>3.16</v>
      </c>
    </row>
    <row r="10" spans="1:8">
      <c r="A10" s="339">
        <v>394</v>
      </c>
      <c r="B10" s="340" t="s">
        <v>14552</v>
      </c>
      <c r="C10" s="339" t="s">
        <v>63</v>
      </c>
      <c r="D10" s="339" t="s">
        <v>14543</v>
      </c>
      <c r="E10" s="341">
        <v>7.01</v>
      </c>
      <c r="F10" s="341">
        <v>3.2</v>
      </c>
    </row>
    <row r="11" spans="1:8">
      <c r="A11" s="339">
        <v>39130</v>
      </c>
      <c r="B11" s="340" t="s">
        <v>14553</v>
      </c>
      <c r="C11" s="339" t="s">
        <v>63</v>
      </c>
      <c r="D11" s="339" t="s">
        <v>14543</v>
      </c>
      <c r="E11" s="341">
        <v>6.32</v>
      </c>
      <c r="F11" s="341">
        <v>2.88</v>
      </c>
    </row>
    <row r="12" spans="1:8">
      <c r="A12" s="339">
        <v>395</v>
      </c>
      <c r="B12" s="340" t="s">
        <v>14554</v>
      </c>
      <c r="C12" s="339" t="s">
        <v>63</v>
      </c>
      <c r="D12" s="339" t="s">
        <v>14543</v>
      </c>
      <c r="E12" s="341">
        <v>6.75</v>
      </c>
      <c r="F12" s="341">
        <v>3.08</v>
      </c>
    </row>
    <row r="13" spans="1:8">
      <c r="A13" s="339">
        <v>39129</v>
      </c>
      <c r="B13" s="340" t="s">
        <v>14555</v>
      </c>
      <c r="C13" s="339" t="s">
        <v>63</v>
      </c>
      <c r="D13" s="339" t="s">
        <v>14543</v>
      </c>
      <c r="E13" s="341">
        <v>3.89</v>
      </c>
      <c r="F13" s="341">
        <v>1.78</v>
      </c>
    </row>
    <row r="14" spans="1:8">
      <c r="A14" s="339">
        <v>393</v>
      </c>
      <c r="B14" s="340" t="s">
        <v>14556</v>
      </c>
      <c r="C14" s="339" t="s">
        <v>63</v>
      </c>
      <c r="D14" s="339" t="s">
        <v>14549</v>
      </c>
      <c r="E14" s="341">
        <v>4.07</v>
      </c>
      <c r="F14" s="341">
        <v>1.86</v>
      </c>
    </row>
    <row r="15" spans="1:8">
      <c r="A15" s="339">
        <v>39127</v>
      </c>
      <c r="B15" s="340" t="s">
        <v>14557</v>
      </c>
      <c r="C15" s="339" t="s">
        <v>63</v>
      </c>
      <c r="D15" s="339" t="s">
        <v>14543</v>
      </c>
      <c r="E15" s="341">
        <v>3.33</v>
      </c>
      <c r="F15" s="341">
        <v>1.52</v>
      </c>
    </row>
    <row r="16" spans="1:8">
      <c r="A16" s="339">
        <v>392</v>
      </c>
      <c r="B16" s="340" t="s">
        <v>3894</v>
      </c>
      <c r="C16" s="339" t="s">
        <v>63</v>
      </c>
      <c r="D16" s="339" t="s">
        <v>14543</v>
      </c>
      <c r="E16" s="341">
        <v>3.42</v>
      </c>
      <c r="F16" s="341">
        <v>1.56</v>
      </c>
    </row>
    <row r="17" spans="1:6">
      <c r="A17" s="339">
        <v>39133</v>
      </c>
      <c r="B17" s="340" t="s">
        <v>14558</v>
      </c>
      <c r="C17" s="339" t="s">
        <v>63</v>
      </c>
      <c r="D17" s="339" t="s">
        <v>14543</v>
      </c>
      <c r="E17" s="341">
        <v>9.09</v>
      </c>
      <c r="F17" s="341">
        <v>4.1500000000000004</v>
      </c>
    </row>
    <row r="18" spans="1:6">
      <c r="A18" s="339">
        <v>397</v>
      </c>
      <c r="B18" s="340" t="s">
        <v>14559</v>
      </c>
      <c r="C18" s="339" t="s">
        <v>63</v>
      </c>
      <c r="D18" s="339" t="s">
        <v>14543</v>
      </c>
      <c r="E18" s="341">
        <v>10.039999999999999</v>
      </c>
      <c r="F18" s="341">
        <v>4.59</v>
      </c>
    </row>
    <row r="19" spans="1:6">
      <c r="A19" s="339">
        <v>39132</v>
      </c>
      <c r="B19" s="340" t="s">
        <v>14560</v>
      </c>
      <c r="C19" s="339" t="s">
        <v>63</v>
      </c>
      <c r="D19" s="339" t="s">
        <v>14543</v>
      </c>
      <c r="E19" s="341">
        <v>7.27</v>
      </c>
      <c r="F19" s="341">
        <v>3.32</v>
      </c>
    </row>
    <row r="20" spans="1:6">
      <c r="A20" s="339">
        <v>396</v>
      </c>
      <c r="B20" s="340" t="s">
        <v>14561</v>
      </c>
      <c r="C20" s="339" t="s">
        <v>63</v>
      </c>
      <c r="D20" s="339" t="s">
        <v>14543</v>
      </c>
      <c r="E20" s="341">
        <v>7.79</v>
      </c>
      <c r="F20" s="341">
        <v>3.56</v>
      </c>
    </row>
    <row r="21" spans="1:6">
      <c r="A21" s="339">
        <v>39135</v>
      </c>
      <c r="B21" s="340" t="s">
        <v>14562</v>
      </c>
      <c r="C21" s="339" t="s">
        <v>63</v>
      </c>
      <c r="D21" s="339" t="s">
        <v>14543</v>
      </c>
      <c r="E21" s="341">
        <v>14.54</v>
      </c>
      <c r="F21" s="341">
        <v>6.64</v>
      </c>
    </row>
    <row r="22" spans="1:6">
      <c r="A22" s="339">
        <v>39134</v>
      </c>
      <c r="B22" s="340" t="s">
        <v>14563</v>
      </c>
      <c r="C22" s="339" t="s">
        <v>63</v>
      </c>
      <c r="D22" s="339" t="s">
        <v>14543</v>
      </c>
      <c r="E22" s="341">
        <v>12.12</v>
      </c>
      <c r="F22" s="341">
        <v>5.54</v>
      </c>
    </row>
    <row r="23" spans="1:6">
      <c r="A23" s="339">
        <v>398</v>
      </c>
      <c r="B23" s="340" t="s">
        <v>14564</v>
      </c>
      <c r="C23" s="339" t="s">
        <v>63</v>
      </c>
      <c r="D23" s="339" t="s">
        <v>14543</v>
      </c>
      <c r="E23" s="341">
        <v>11.17</v>
      </c>
      <c r="F23" s="341">
        <v>5.0999999999999996</v>
      </c>
    </row>
    <row r="24" spans="1:6">
      <c r="A24" s="339">
        <v>39128</v>
      </c>
      <c r="B24" s="340" t="s">
        <v>14565</v>
      </c>
      <c r="C24" s="339" t="s">
        <v>63</v>
      </c>
      <c r="D24" s="339" t="s">
        <v>14543</v>
      </c>
      <c r="E24" s="341">
        <v>3.63</v>
      </c>
      <c r="F24" s="341">
        <v>1.66</v>
      </c>
    </row>
    <row r="25" spans="1:6">
      <c r="A25" s="339">
        <v>400</v>
      </c>
      <c r="B25" s="340" t="s">
        <v>14566</v>
      </c>
      <c r="C25" s="339" t="s">
        <v>63</v>
      </c>
      <c r="D25" s="339" t="s">
        <v>14543</v>
      </c>
      <c r="E25" s="341">
        <v>3.55</v>
      </c>
      <c r="F25" s="341">
        <v>1.62</v>
      </c>
    </row>
    <row r="26" spans="1:6">
      <c r="A26" s="339">
        <v>39125</v>
      </c>
      <c r="B26" s="340" t="s">
        <v>14567</v>
      </c>
      <c r="C26" s="339" t="s">
        <v>63</v>
      </c>
      <c r="D26" s="339" t="s">
        <v>14543</v>
      </c>
      <c r="E26" s="341">
        <v>3.63</v>
      </c>
      <c r="F26" s="341">
        <v>1.66</v>
      </c>
    </row>
    <row r="27" spans="1:6">
      <c r="A27" s="339">
        <v>39126</v>
      </c>
      <c r="B27" s="340" t="s">
        <v>14568</v>
      </c>
      <c r="C27" s="339" t="s">
        <v>63</v>
      </c>
      <c r="D27" s="339" t="s">
        <v>14543</v>
      </c>
      <c r="E27" s="341">
        <v>16.36</v>
      </c>
      <c r="F27" s="341">
        <v>7.47</v>
      </c>
    </row>
    <row r="28" spans="1:6">
      <c r="A28" s="339">
        <v>399</v>
      </c>
      <c r="B28" s="340" t="s">
        <v>14569</v>
      </c>
      <c r="C28" s="339" t="s">
        <v>63</v>
      </c>
      <c r="D28" s="339" t="s">
        <v>14543</v>
      </c>
      <c r="E28" s="341">
        <v>14.41</v>
      </c>
      <c r="F28" s="341">
        <v>6.58</v>
      </c>
    </row>
    <row r="29" spans="1:6">
      <c r="A29" s="339">
        <v>39158</v>
      </c>
      <c r="B29" s="340" t="s">
        <v>14570</v>
      </c>
      <c r="C29" s="339" t="s">
        <v>63</v>
      </c>
      <c r="D29" s="339" t="s">
        <v>14543</v>
      </c>
      <c r="E29" s="341">
        <v>38.700000000000003</v>
      </c>
      <c r="F29" s="341">
        <v>17.68</v>
      </c>
    </row>
    <row r="30" spans="1:6">
      <c r="A30" s="339">
        <v>39141</v>
      </c>
      <c r="B30" s="340" t="s">
        <v>14571</v>
      </c>
      <c r="C30" s="339" t="s">
        <v>63</v>
      </c>
      <c r="D30" s="339" t="s">
        <v>14543</v>
      </c>
      <c r="E30" s="341">
        <v>2.81</v>
      </c>
      <c r="F30" s="341">
        <v>1.28</v>
      </c>
    </row>
    <row r="31" spans="1:6">
      <c r="A31" s="339">
        <v>39140</v>
      </c>
      <c r="B31" s="340" t="s">
        <v>14572</v>
      </c>
      <c r="C31" s="339" t="s">
        <v>63</v>
      </c>
      <c r="D31" s="339" t="s">
        <v>14543</v>
      </c>
      <c r="E31" s="341">
        <v>2.5499999999999998</v>
      </c>
      <c r="F31" s="341">
        <v>1.1599999999999999</v>
      </c>
    </row>
    <row r="32" spans="1:6">
      <c r="A32" s="339">
        <v>39139</v>
      </c>
      <c r="B32" s="340" t="s">
        <v>14573</v>
      </c>
      <c r="C32" s="339" t="s">
        <v>63</v>
      </c>
      <c r="D32" s="339" t="s">
        <v>14543</v>
      </c>
      <c r="E32" s="341">
        <v>2.12</v>
      </c>
      <c r="F32" s="341">
        <v>0.96</v>
      </c>
    </row>
    <row r="33" spans="1:6">
      <c r="A33" s="339">
        <v>39137</v>
      </c>
      <c r="B33" s="340" t="s">
        <v>14574</v>
      </c>
      <c r="C33" s="339" t="s">
        <v>63</v>
      </c>
      <c r="D33" s="339" t="s">
        <v>14543</v>
      </c>
      <c r="E33" s="341">
        <v>1.47</v>
      </c>
      <c r="F33" s="341">
        <v>0.67</v>
      </c>
    </row>
    <row r="34" spans="1:6">
      <c r="A34" s="339">
        <v>39143</v>
      </c>
      <c r="B34" s="340" t="s">
        <v>14575</v>
      </c>
      <c r="C34" s="339" t="s">
        <v>63</v>
      </c>
      <c r="D34" s="339" t="s">
        <v>14543</v>
      </c>
      <c r="E34" s="341">
        <v>5.8</v>
      </c>
      <c r="F34" s="341">
        <v>2.65</v>
      </c>
    </row>
    <row r="35" spans="1:6">
      <c r="A35" s="339">
        <v>39142</v>
      </c>
      <c r="B35" s="340" t="s">
        <v>14576</v>
      </c>
      <c r="C35" s="339" t="s">
        <v>63</v>
      </c>
      <c r="D35" s="339" t="s">
        <v>14543</v>
      </c>
      <c r="E35" s="341">
        <v>4.1500000000000004</v>
      </c>
      <c r="F35" s="341">
        <v>1.89</v>
      </c>
    </row>
    <row r="36" spans="1:6">
      <c r="A36" s="339">
        <v>39144</v>
      </c>
      <c r="B36" s="340" t="s">
        <v>14577</v>
      </c>
      <c r="C36" s="339" t="s">
        <v>63</v>
      </c>
      <c r="D36" s="339" t="s">
        <v>14543</v>
      </c>
      <c r="E36" s="341">
        <v>6.75</v>
      </c>
      <c r="F36" s="341">
        <v>3.08</v>
      </c>
    </row>
    <row r="37" spans="1:6">
      <c r="A37" s="339">
        <v>39138</v>
      </c>
      <c r="B37" s="340" t="s">
        <v>14578</v>
      </c>
      <c r="C37" s="339" t="s">
        <v>63</v>
      </c>
      <c r="D37" s="339" t="s">
        <v>14543</v>
      </c>
      <c r="E37" s="341">
        <v>1.55</v>
      </c>
      <c r="F37" s="341">
        <v>0.71</v>
      </c>
    </row>
    <row r="38" spans="1:6">
      <c r="A38" s="339">
        <v>39136</v>
      </c>
      <c r="B38" s="340" t="s">
        <v>14579</v>
      </c>
      <c r="C38" s="339" t="s">
        <v>63</v>
      </c>
      <c r="D38" s="339" t="s">
        <v>14543</v>
      </c>
      <c r="E38" s="341">
        <v>1.03</v>
      </c>
      <c r="F38" s="341">
        <v>0.47</v>
      </c>
    </row>
    <row r="39" spans="1:6">
      <c r="A39" s="339">
        <v>39145</v>
      </c>
      <c r="B39" s="340" t="s">
        <v>14580</v>
      </c>
      <c r="C39" s="339" t="s">
        <v>63</v>
      </c>
      <c r="D39" s="339" t="s">
        <v>14543</v>
      </c>
      <c r="E39" s="341">
        <v>11.12</v>
      </c>
      <c r="F39" s="341">
        <v>5.08</v>
      </c>
    </row>
    <row r="40" spans="1:6">
      <c r="A40" s="339">
        <v>12615</v>
      </c>
      <c r="B40" s="340" t="s">
        <v>14581</v>
      </c>
      <c r="C40" s="339" t="s">
        <v>63</v>
      </c>
      <c r="D40" s="339" t="s">
        <v>14543</v>
      </c>
      <c r="E40" s="341">
        <v>9.8000000000000007</v>
      </c>
      <c r="F40" s="341">
        <v>14.96</v>
      </c>
    </row>
    <row r="41" spans="1:6">
      <c r="A41" s="339">
        <v>11927</v>
      </c>
      <c r="B41" s="340" t="s">
        <v>14582</v>
      </c>
      <c r="C41" s="339" t="s">
        <v>63</v>
      </c>
      <c r="D41" s="339" t="s">
        <v>14543</v>
      </c>
      <c r="E41" s="341">
        <v>10.38</v>
      </c>
      <c r="F41" s="341">
        <v>6.98</v>
      </c>
    </row>
    <row r="42" spans="1:6">
      <c r="A42" s="339">
        <v>11928</v>
      </c>
      <c r="B42" s="340" t="s">
        <v>14583</v>
      </c>
      <c r="C42" s="339" t="s">
        <v>63</v>
      </c>
      <c r="D42" s="339" t="s">
        <v>14543</v>
      </c>
      <c r="E42" s="341">
        <v>11.9</v>
      </c>
      <c r="F42" s="341">
        <v>8</v>
      </c>
    </row>
    <row r="43" spans="1:6">
      <c r="A43" s="339">
        <v>11929</v>
      </c>
      <c r="B43" s="340" t="s">
        <v>14584</v>
      </c>
      <c r="C43" s="339" t="s">
        <v>63</v>
      </c>
      <c r="D43" s="339" t="s">
        <v>14543</v>
      </c>
      <c r="E43" s="341">
        <v>18.399999999999999</v>
      </c>
      <c r="F43" s="341">
        <v>12.37</v>
      </c>
    </row>
    <row r="44" spans="1:6">
      <c r="A44" s="339">
        <v>36801</v>
      </c>
      <c r="B44" s="340" t="s">
        <v>14585</v>
      </c>
      <c r="C44" s="339" t="s">
        <v>63</v>
      </c>
      <c r="D44" s="339" t="s">
        <v>14543</v>
      </c>
      <c r="E44" s="341">
        <v>67.98</v>
      </c>
      <c r="F44" s="341">
        <v>29.19</v>
      </c>
    </row>
    <row r="45" spans="1:6">
      <c r="A45" s="339">
        <v>36246</v>
      </c>
      <c r="B45" s="340" t="s">
        <v>14586</v>
      </c>
      <c r="C45" s="339" t="s">
        <v>202</v>
      </c>
      <c r="D45" s="339" t="s">
        <v>14543</v>
      </c>
      <c r="E45" s="341">
        <v>4.59</v>
      </c>
      <c r="F45" s="341">
        <v>4.08</v>
      </c>
    </row>
    <row r="46" spans="1:6">
      <c r="A46" s="339">
        <v>37600</v>
      </c>
      <c r="B46" s="340" t="s">
        <v>14587</v>
      </c>
      <c r="C46" s="339" t="s">
        <v>63</v>
      </c>
      <c r="D46" s="339" t="s">
        <v>14543</v>
      </c>
      <c r="E46" s="341"/>
      <c r="F46" s="341">
        <v>109.63</v>
      </c>
    </row>
    <row r="47" spans="1:6">
      <c r="A47" s="339">
        <v>37599</v>
      </c>
      <c r="B47" s="340" t="s">
        <v>14588</v>
      </c>
      <c r="C47" s="339" t="s">
        <v>63</v>
      </c>
      <c r="D47" s="339" t="s">
        <v>14543</v>
      </c>
      <c r="E47" s="341"/>
      <c r="F47" s="341">
        <v>102.04</v>
      </c>
    </row>
    <row r="48" spans="1:6">
      <c r="A48" s="339">
        <v>1</v>
      </c>
      <c r="B48" s="340" t="s">
        <v>14589</v>
      </c>
      <c r="C48" s="339" t="s">
        <v>101</v>
      </c>
      <c r="D48" s="339" t="s">
        <v>14549</v>
      </c>
      <c r="E48" s="341"/>
      <c r="F48" s="341">
        <v>110</v>
      </c>
    </row>
    <row r="49" spans="1:6">
      <c r="A49" s="339">
        <v>3</v>
      </c>
      <c r="B49" s="340" t="s">
        <v>14590</v>
      </c>
      <c r="C49" s="339" t="s">
        <v>933</v>
      </c>
      <c r="D49" s="339" t="s">
        <v>14543</v>
      </c>
      <c r="E49" s="341">
        <v>15.94</v>
      </c>
      <c r="F49" s="341">
        <v>17.46</v>
      </c>
    </row>
    <row r="50" spans="1:6">
      <c r="A50" s="339">
        <v>43054</v>
      </c>
      <c r="B50" s="340" t="s">
        <v>14591</v>
      </c>
      <c r="C50" s="339" t="s">
        <v>101</v>
      </c>
      <c r="D50" s="339" t="s">
        <v>14543</v>
      </c>
      <c r="E50" s="341">
        <v>9.52</v>
      </c>
      <c r="F50" s="341">
        <v>6.76</v>
      </c>
    </row>
    <row r="51" spans="1:6">
      <c r="A51" s="339">
        <v>42402</v>
      </c>
      <c r="B51" s="340" t="s">
        <v>14592</v>
      </c>
      <c r="C51" s="339" t="s">
        <v>101</v>
      </c>
      <c r="D51" s="339" t="s">
        <v>14543</v>
      </c>
      <c r="E51" s="341">
        <v>9.1</v>
      </c>
      <c r="F51" s="341">
        <v>6.46</v>
      </c>
    </row>
    <row r="52" spans="1:6">
      <c r="A52" s="339">
        <v>42403</v>
      </c>
      <c r="B52" s="340" t="s">
        <v>14593</v>
      </c>
      <c r="C52" s="339" t="s">
        <v>101</v>
      </c>
      <c r="D52" s="339" t="s">
        <v>14543</v>
      </c>
      <c r="E52" s="341">
        <v>11.68</v>
      </c>
      <c r="F52" s="341">
        <v>8.2899999999999991</v>
      </c>
    </row>
    <row r="53" spans="1:6">
      <c r="A53" s="339">
        <v>42404</v>
      </c>
      <c r="B53" s="340" t="s">
        <v>14594</v>
      </c>
      <c r="C53" s="339" t="s">
        <v>101</v>
      </c>
      <c r="D53" s="339" t="s">
        <v>14543</v>
      </c>
      <c r="E53" s="341">
        <v>11.61</v>
      </c>
      <c r="F53" s="341">
        <v>8.24</v>
      </c>
    </row>
    <row r="54" spans="1:6">
      <c r="A54" s="339">
        <v>42405</v>
      </c>
      <c r="B54" s="340" t="s">
        <v>14595</v>
      </c>
      <c r="C54" s="339" t="s">
        <v>101</v>
      </c>
      <c r="D54" s="339" t="s">
        <v>14543</v>
      </c>
      <c r="E54" s="341">
        <v>12.37</v>
      </c>
      <c r="F54" s="341">
        <v>8.7799999999999994</v>
      </c>
    </row>
    <row r="55" spans="1:6">
      <c r="A55" s="339">
        <v>34341</v>
      </c>
      <c r="B55" s="340" t="s">
        <v>14596</v>
      </c>
      <c r="C55" s="339" t="s">
        <v>101</v>
      </c>
      <c r="D55" s="339" t="s">
        <v>14543</v>
      </c>
      <c r="E55" s="341">
        <v>10.74</v>
      </c>
      <c r="F55" s="341">
        <v>7.62</v>
      </c>
    </row>
    <row r="56" spans="1:6">
      <c r="A56" s="339">
        <v>43053</v>
      </c>
      <c r="B56" s="340" t="s">
        <v>14597</v>
      </c>
      <c r="C56" s="339" t="s">
        <v>101</v>
      </c>
      <c r="D56" s="339" t="s">
        <v>14543</v>
      </c>
      <c r="E56" s="341">
        <v>8.51</v>
      </c>
      <c r="F56" s="341">
        <v>6.04</v>
      </c>
    </row>
    <row r="57" spans="1:6">
      <c r="A57" s="339">
        <v>43058</v>
      </c>
      <c r="B57" s="340" t="s">
        <v>14598</v>
      </c>
      <c r="C57" s="339" t="s">
        <v>101</v>
      </c>
      <c r="D57" s="339" t="s">
        <v>14543</v>
      </c>
      <c r="E57" s="341">
        <v>8.82</v>
      </c>
      <c r="F57" s="341">
        <v>6.26</v>
      </c>
    </row>
    <row r="58" spans="1:6">
      <c r="A58" s="339">
        <v>34</v>
      </c>
      <c r="B58" s="340" t="s">
        <v>3629</v>
      </c>
      <c r="C58" s="339" t="s">
        <v>101</v>
      </c>
      <c r="D58" s="339" t="s">
        <v>14543</v>
      </c>
      <c r="E58" s="341">
        <v>8.86</v>
      </c>
      <c r="F58" s="341">
        <v>6.29</v>
      </c>
    </row>
    <row r="59" spans="1:6">
      <c r="A59" s="339">
        <v>43055</v>
      </c>
      <c r="B59" s="340" t="s">
        <v>4327</v>
      </c>
      <c r="C59" s="339" t="s">
        <v>101</v>
      </c>
      <c r="D59" s="339" t="s">
        <v>14549</v>
      </c>
      <c r="E59" s="341">
        <v>7.68</v>
      </c>
      <c r="F59" s="341">
        <v>5.45</v>
      </c>
    </row>
    <row r="60" spans="1:6">
      <c r="A60" s="339">
        <v>43056</v>
      </c>
      <c r="B60" s="340" t="s">
        <v>14599</v>
      </c>
      <c r="C60" s="339" t="s">
        <v>101</v>
      </c>
      <c r="D60" s="339" t="s">
        <v>14543</v>
      </c>
      <c r="E60" s="341">
        <v>8.85</v>
      </c>
      <c r="F60" s="341">
        <v>6.28</v>
      </c>
    </row>
    <row r="61" spans="1:6">
      <c r="A61" s="339">
        <v>43057</v>
      </c>
      <c r="B61" s="340" t="s">
        <v>14600</v>
      </c>
      <c r="C61" s="339" t="s">
        <v>101</v>
      </c>
      <c r="D61" s="339" t="s">
        <v>14543</v>
      </c>
      <c r="E61" s="341">
        <v>9.73</v>
      </c>
      <c r="F61" s="341">
        <v>6.9</v>
      </c>
    </row>
    <row r="62" spans="1:6">
      <c r="A62" s="339">
        <v>34449</v>
      </c>
      <c r="B62" s="340" t="s">
        <v>14601</v>
      </c>
      <c r="C62" s="339" t="s">
        <v>101</v>
      </c>
      <c r="D62" s="339" t="s">
        <v>14543</v>
      </c>
      <c r="E62" s="341">
        <v>10.4</v>
      </c>
      <c r="F62" s="341">
        <v>7.38</v>
      </c>
    </row>
    <row r="63" spans="1:6">
      <c r="A63" s="339">
        <v>32</v>
      </c>
      <c r="B63" s="340" t="s">
        <v>14602</v>
      </c>
      <c r="C63" s="339" t="s">
        <v>101</v>
      </c>
      <c r="D63" s="339" t="s">
        <v>14543</v>
      </c>
      <c r="E63" s="341">
        <v>9.35</v>
      </c>
      <c r="F63" s="341">
        <v>6.63</v>
      </c>
    </row>
    <row r="64" spans="1:6">
      <c r="A64" s="339">
        <v>33</v>
      </c>
      <c r="B64" s="340" t="s">
        <v>3990</v>
      </c>
      <c r="C64" s="339" t="s">
        <v>101</v>
      </c>
      <c r="D64" s="339" t="s">
        <v>14543</v>
      </c>
      <c r="E64" s="341">
        <v>9.41</v>
      </c>
      <c r="F64" s="341">
        <v>6.67</v>
      </c>
    </row>
    <row r="65" spans="1:6">
      <c r="A65" s="339">
        <v>43061</v>
      </c>
      <c r="B65" s="340" t="s">
        <v>14603</v>
      </c>
      <c r="C65" s="339" t="s">
        <v>101</v>
      </c>
      <c r="D65" s="339" t="s">
        <v>14543</v>
      </c>
      <c r="E65" s="341">
        <v>8.7899999999999991</v>
      </c>
      <c r="F65" s="341">
        <v>6.24</v>
      </c>
    </row>
    <row r="66" spans="1:6">
      <c r="A66" s="339">
        <v>43059</v>
      </c>
      <c r="B66" s="340" t="s">
        <v>3209</v>
      </c>
      <c r="C66" s="339" t="s">
        <v>101</v>
      </c>
      <c r="D66" s="339" t="s">
        <v>14543</v>
      </c>
      <c r="E66" s="341">
        <v>8.39</v>
      </c>
      <c r="F66" s="341">
        <v>5.95</v>
      </c>
    </row>
    <row r="67" spans="1:6">
      <c r="A67" s="339">
        <v>43062</v>
      </c>
      <c r="B67" s="340" t="s">
        <v>14604</v>
      </c>
      <c r="C67" s="339" t="s">
        <v>101</v>
      </c>
      <c r="D67" s="339" t="s">
        <v>14543</v>
      </c>
      <c r="E67" s="341">
        <v>9.3000000000000007</v>
      </c>
      <c r="F67" s="341">
        <v>6.6</v>
      </c>
    </row>
    <row r="68" spans="1:6">
      <c r="A68" s="339">
        <v>43060</v>
      </c>
      <c r="B68" s="340" t="s">
        <v>14605</v>
      </c>
      <c r="C68" s="339" t="s">
        <v>101</v>
      </c>
      <c r="D68" s="339" t="s">
        <v>14543</v>
      </c>
      <c r="E68" s="341">
        <v>7.31</v>
      </c>
      <c r="F68" s="341">
        <v>5.18</v>
      </c>
    </row>
    <row r="69" spans="1:6">
      <c r="A69" s="339">
        <v>40410</v>
      </c>
      <c r="B69" s="340" t="s">
        <v>14606</v>
      </c>
      <c r="C69" s="339" t="s">
        <v>63</v>
      </c>
      <c r="D69" s="339" t="s">
        <v>14549</v>
      </c>
      <c r="E69" s="341"/>
      <c r="F69" s="341">
        <v>23.04</v>
      </c>
    </row>
    <row r="70" spans="1:6">
      <c r="A70" s="339">
        <v>40411</v>
      </c>
      <c r="B70" s="340" t="s">
        <v>1660</v>
      </c>
      <c r="C70" s="339" t="s">
        <v>63</v>
      </c>
      <c r="D70" s="339" t="s">
        <v>14543</v>
      </c>
      <c r="E70" s="341"/>
      <c r="F70" s="341">
        <v>25</v>
      </c>
    </row>
    <row r="71" spans="1:6">
      <c r="A71" s="339">
        <v>40412</v>
      </c>
      <c r="B71" s="340" t="s">
        <v>1666</v>
      </c>
      <c r="C71" s="339" t="s">
        <v>63</v>
      </c>
      <c r="D71" s="339" t="s">
        <v>14543</v>
      </c>
      <c r="E71" s="341"/>
      <c r="F71" s="341">
        <v>28.06</v>
      </c>
    </row>
    <row r="72" spans="1:6">
      <c r="A72" s="339">
        <v>44254</v>
      </c>
      <c r="B72" s="340" t="s">
        <v>14607</v>
      </c>
      <c r="C72" s="339" t="s">
        <v>63</v>
      </c>
      <c r="D72" s="339" t="s">
        <v>14543</v>
      </c>
      <c r="E72" s="341"/>
      <c r="F72" s="341">
        <v>29.89</v>
      </c>
    </row>
    <row r="73" spans="1:6">
      <c r="A73" s="339">
        <v>44255</v>
      </c>
      <c r="B73" s="340" t="s">
        <v>14608</v>
      </c>
      <c r="C73" s="339" t="s">
        <v>63</v>
      </c>
      <c r="D73" s="339" t="s">
        <v>14543</v>
      </c>
      <c r="E73" s="341"/>
      <c r="F73" s="341">
        <v>33.130000000000003</v>
      </c>
    </row>
    <row r="74" spans="1:6">
      <c r="A74" s="339">
        <v>44256</v>
      </c>
      <c r="B74" s="340" t="s">
        <v>14609</v>
      </c>
      <c r="C74" s="339" t="s">
        <v>63</v>
      </c>
      <c r="D74" s="339" t="s">
        <v>14543</v>
      </c>
      <c r="E74" s="341"/>
      <c r="F74" s="341">
        <v>37.42</v>
      </c>
    </row>
    <row r="75" spans="1:6">
      <c r="A75" s="339">
        <v>44257</v>
      </c>
      <c r="B75" s="340" t="s">
        <v>14610</v>
      </c>
      <c r="C75" s="339" t="s">
        <v>63</v>
      </c>
      <c r="D75" s="339" t="s">
        <v>14543</v>
      </c>
      <c r="E75" s="341"/>
      <c r="F75" s="341">
        <v>59.21</v>
      </c>
    </row>
    <row r="76" spans="1:6">
      <c r="A76" s="339">
        <v>44258</v>
      </c>
      <c r="B76" s="340" t="s">
        <v>14611</v>
      </c>
      <c r="C76" s="339" t="s">
        <v>63</v>
      </c>
      <c r="D76" s="339" t="s">
        <v>14543</v>
      </c>
      <c r="E76" s="341"/>
      <c r="F76" s="341">
        <v>67.66</v>
      </c>
    </row>
    <row r="77" spans="1:6">
      <c r="A77" s="339">
        <v>44259</v>
      </c>
      <c r="B77" s="340" t="s">
        <v>14612</v>
      </c>
      <c r="C77" s="339" t="s">
        <v>63</v>
      </c>
      <c r="D77" s="339" t="s">
        <v>14543</v>
      </c>
      <c r="E77" s="341"/>
      <c r="F77" s="341">
        <v>92.87</v>
      </c>
    </row>
    <row r="78" spans="1:6">
      <c r="A78" s="339">
        <v>37997</v>
      </c>
      <c r="B78" s="340" t="s">
        <v>14613</v>
      </c>
      <c r="C78" s="339" t="s">
        <v>63</v>
      </c>
      <c r="D78" s="339" t="s">
        <v>14543</v>
      </c>
      <c r="E78" s="341"/>
      <c r="F78" s="341">
        <v>17.809999999999999</v>
      </c>
    </row>
    <row r="79" spans="1:6">
      <c r="A79" s="339">
        <v>37998</v>
      </c>
      <c r="B79" s="340" t="s">
        <v>14614</v>
      </c>
      <c r="C79" s="339" t="s">
        <v>63</v>
      </c>
      <c r="D79" s="339" t="s">
        <v>14543</v>
      </c>
      <c r="E79" s="341"/>
      <c r="F79" s="341">
        <v>23.84</v>
      </c>
    </row>
    <row r="80" spans="1:6">
      <c r="A80" s="339">
        <v>55</v>
      </c>
      <c r="B80" s="340" t="s">
        <v>14615</v>
      </c>
      <c r="C80" s="339" t="s">
        <v>63</v>
      </c>
      <c r="D80" s="339" t="s">
        <v>14549</v>
      </c>
      <c r="E80" s="341"/>
      <c r="F80" s="341">
        <v>4.76</v>
      </c>
    </row>
    <row r="81" spans="1:6">
      <c r="A81" s="339">
        <v>61</v>
      </c>
      <c r="B81" s="340" t="s">
        <v>14616</v>
      </c>
      <c r="C81" s="339" t="s">
        <v>63</v>
      </c>
      <c r="D81" s="339" t="s">
        <v>14543</v>
      </c>
      <c r="E81" s="341"/>
      <c r="F81" s="341">
        <v>4.5</v>
      </c>
    </row>
    <row r="82" spans="1:6">
      <c r="A82" s="339">
        <v>62</v>
      </c>
      <c r="B82" s="340" t="s">
        <v>14617</v>
      </c>
      <c r="C82" s="339" t="s">
        <v>63</v>
      </c>
      <c r="D82" s="339" t="s">
        <v>14543</v>
      </c>
      <c r="E82" s="341"/>
      <c r="F82" s="341">
        <v>9.33</v>
      </c>
    </row>
    <row r="83" spans="1:6">
      <c r="A83" s="339">
        <v>10899</v>
      </c>
      <c r="B83" s="340" t="s">
        <v>14618</v>
      </c>
      <c r="C83" s="339" t="s">
        <v>63</v>
      </c>
      <c r="D83" s="339" t="s">
        <v>14543</v>
      </c>
      <c r="E83" s="341"/>
      <c r="F83" s="341">
        <v>146.44999999999999</v>
      </c>
    </row>
    <row r="84" spans="1:6">
      <c r="A84" s="339">
        <v>10900</v>
      </c>
      <c r="B84" s="340" t="s">
        <v>1676</v>
      </c>
      <c r="C84" s="339" t="s">
        <v>63</v>
      </c>
      <c r="D84" s="339" t="s">
        <v>14543</v>
      </c>
      <c r="E84" s="341"/>
      <c r="F84" s="341">
        <v>114.62</v>
      </c>
    </row>
    <row r="85" spans="1:6">
      <c r="A85" s="339">
        <v>47</v>
      </c>
      <c r="B85" s="340" t="s">
        <v>14619</v>
      </c>
      <c r="C85" s="339" t="s">
        <v>63</v>
      </c>
      <c r="D85" s="339" t="s">
        <v>14543</v>
      </c>
      <c r="E85" s="341">
        <v>78.72</v>
      </c>
      <c r="F85" s="341">
        <v>97.81</v>
      </c>
    </row>
    <row r="86" spans="1:6">
      <c r="A86" s="339">
        <v>48</v>
      </c>
      <c r="B86" s="340" t="s">
        <v>14620</v>
      </c>
      <c r="C86" s="339" t="s">
        <v>63</v>
      </c>
      <c r="D86" s="339" t="s">
        <v>14543</v>
      </c>
      <c r="E86" s="341">
        <v>20.53</v>
      </c>
      <c r="F86" s="341">
        <v>25.51</v>
      </c>
    </row>
    <row r="87" spans="1:6">
      <c r="A87" s="339">
        <v>46</v>
      </c>
      <c r="B87" s="340" t="s">
        <v>14621</v>
      </c>
      <c r="C87" s="339" t="s">
        <v>63</v>
      </c>
      <c r="D87" s="339" t="s">
        <v>14543</v>
      </c>
      <c r="E87" s="341">
        <v>46.04</v>
      </c>
      <c r="F87" s="341">
        <v>57.2</v>
      </c>
    </row>
    <row r="88" spans="1:6">
      <c r="A88" s="339">
        <v>52</v>
      </c>
      <c r="B88" s="340" t="s">
        <v>14622</v>
      </c>
      <c r="C88" s="339" t="s">
        <v>63</v>
      </c>
      <c r="D88" s="339" t="s">
        <v>14543</v>
      </c>
      <c r="E88" s="341">
        <v>15.6</v>
      </c>
      <c r="F88" s="341">
        <v>19.38</v>
      </c>
    </row>
    <row r="89" spans="1:6">
      <c r="A89" s="339">
        <v>43</v>
      </c>
      <c r="B89" s="340" t="s">
        <v>14623</v>
      </c>
      <c r="C89" s="339" t="s">
        <v>63</v>
      </c>
      <c r="D89" s="339" t="s">
        <v>14543</v>
      </c>
      <c r="E89" s="341">
        <v>52.65</v>
      </c>
      <c r="F89" s="341">
        <v>65.41</v>
      </c>
    </row>
    <row r="90" spans="1:6">
      <c r="A90" s="339">
        <v>103</v>
      </c>
      <c r="B90" s="340" t="s">
        <v>14624</v>
      </c>
      <c r="C90" s="339" t="s">
        <v>63</v>
      </c>
      <c r="D90" s="339" t="s">
        <v>14543</v>
      </c>
      <c r="E90" s="341">
        <v>42.49</v>
      </c>
      <c r="F90" s="341">
        <v>49.58</v>
      </c>
    </row>
    <row r="91" spans="1:6">
      <c r="A91" s="339">
        <v>107</v>
      </c>
      <c r="B91" s="340" t="s">
        <v>1210</v>
      </c>
      <c r="C91" s="339" t="s">
        <v>63</v>
      </c>
      <c r="D91" s="339" t="s">
        <v>14543</v>
      </c>
      <c r="E91" s="341">
        <v>0.8</v>
      </c>
      <c r="F91" s="341">
        <v>0.93</v>
      </c>
    </row>
    <row r="92" spans="1:6">
      <c r="A92" s="339">
        <v>65</v>
      </c>
      <c r="B92" s="340" t="s">
        <v>1212</v>
      </c>
      <c r="C92" s="339" t="s">
        <v>63</v>
      </c>
      <c r="D92" s="339" t="s">
        <v>14543</v>
      </c>
      <c r="E92" s="341">
        <v>0.87</v>
      </c>
      <c r="F92" s="341">
        <v>1.02</v>
      </c>
    </row>
    <row r="93" spans="1:6">
      <c r="A93" s="339">
        <v>108</v>
      </c>
      <c r="B93" s="340" t="s">
        <v>14625</v>
      </c>
      <c r="C93" s="339" t="s">
        <v>63</v>
      </c>
      <c r="D93" s="339" t="s">
        <v>14543</v>
      </c>
      <c r="E93" s="341">
        <v>1.76</v>
      </c>
      <c r="F93" s="341">
        <v>2.0499999999999998</v>
      </c>
    </row>
    <row r="94" spans="1:6">
      <c r="A94" s="339">
        <v>110</v>
      </c>
      <c r="B94" s="340" t="s">
        <v>14626</v>
      </c>
      <c r="C94" s="339" t="s">
        <v>63</v>
      </c>
      <c r="D94" s="339" t="s">
        <v>14543</v>
      </c>
      <c r="E94" s="341">
        <v>6.11</v>
      </c>
      <c r="F94" s="341">
        <v>7.13</v>
      </c>
    </row>
    <row r="95" spans="1:6">
      <c r="A95" s="339">
        <v>109</v>
      </c>
      <c r="B95" s="340" t="s">
        <v>1214</v>
      </c>
      <c r="C95" s="339" t="s">
        <v>63</v>
      </c>
      <c r="D95" s="339" t="s">
        <v>14543</v>
      </c>
      <c r="E95" s="341">
        <v>3.64</v>
      </c>
      <c r="F95" s="341">
        <v>4.25</v>
      </c>
    </row>
    <row r="96" spans="1:6">
      <c r="A96" s="339">
        <v>111</v>
      </c>
      <c r="B96" s="340" t="s">
        <v>14627</v>
      </c>
      <c r="C96" s="339" t="s">
        <v>63</v>
      </c>
      <c r="D96" s="339" t="s">
        <v>14543</v>
      </c>
      <c r="E96" s="341">
        <v>8.27</v>
      </c>
      <c r="F96" s="341">
        <v>9.65</v>
      </c>
    </row>
    <row r="97" spans="1:6">
      <c r="A97" s="339">
        <v>112</v>
      </c>
      <c r="B97" s="340" t="s">
        <v>14628</v>
      </c>
      <c r="C97" s="339" t="s">
        <v>63</v>
      </c>
      <c r="D97" s="339" t="s">
        <v>14543</v>
      </c>
      <c r="E97" s="341">
        <v>4.38</v>
      </c>
      <c r="F97" s="341">
        <v>5.1100000000000003</v>
      </c>
    </row>
    <row r="98" spans="1:6">
      <c r="A98" s="339">
        <v>113</v>
      </c>
      <c r="B98" s="340" t="s">
        <v>14629</v>
      </c>
      <c r="C98" s="339" t="s">
        <v>63</v>
      </c>
      <c r="D98" s="339" t="s">
        <v>14543</v>
      </c>
      <c r="E98" s="341">
        <v>10.97</v>
      </c>
      <c r="F98" s="341">
        <v>12.8</v>
      </c>
    </row>
    <row r="99" spans="1:6">
      <c r="A99" s="339">
        <v>104</v>
      </c>
      <c r="B99" s="340" t="s">
        <v>14630</v>
      </c>
      <c r="C99" s="339" t="s">
        <v>63</v>
      </c>
      <c r="D99" s="339" t="s">
        <v>14543</v>
      </c>
      <c r="E99" s="341">
        <v>19.100000000000001</v>
      </c>
      <c r="F99" s="341">
        <v>22.28</v>
      </c>
    </row>
    <row r="100" spans="1:6">
      <c r="A100" s="339">
        <v>102</v>
      </c>
      <c r="B100" s="340" t="s">
        <v>14631</v>
      </c>
      <c r="C100" s="339" t="s">
        <v>63</v>
      </c>
      <c r="D100" s="339" t="s">
        <v>14543</v>
      </c>
      <c r="E100" s="341">
        <v>26.33</v>
      </c>
      <c r="F100" s="341">
        <v>30.72</v>
      </c>
    </row>
    <row r="101" spans="1:6">
      <c r="A101" s="339">
        <v>95</v>
      </c>
      <c r="B101" s="340" t="s">
        <v>1216</v>
      </c>
      <c r="C101" s="339" t="s">
        <v>63</v>
      </c>
      <c r="D101" s="339" t="s">
        <v>14543</v>
      </c>
      <c r="E101" s="341">
        <v>11.13</v>
      </c>
      <c r="F101" s="341">
        <v>12.98</v>
      </c>
    </row>
    <row r="102" spans="1:6">
      <c r="A102" s="339">
        <v>96</v>
      </c>
      <c r="B102" s="340" t="s">
        <v>14632</v>
      </c>
      <c r="C102" s="339" t="s">
        <v>63</v>
      </c>
      <c r="D102" s="339" t="s">
        <v>14543</v>
      </c>
      <c r="E102" s="341">
        <v>12.1</v>
      </c>
      <c r="F102" s="341">
        <v>14.12</v>
      </c>
    </row>
    <row r="103" spans="1:6">
      <c r="A103" s="339">
        <v>97</v>
      </c>
      <c r="B103" s="340" t="s">
        <v>14633</v>
      </c>
      <c r="C103" s="339" t="s">
        <v>63</v>
      </c>
      <c r="D103" s="339" t="s">
        <v>14543</v>
      </c>
      <c r="E103" s="341">
        <v>18.21</v>
      </c>
      <c r="F103" s="341">
        <v>21.24</v>
      </c>
    </row>
    <row r="104" spans="1:6">
      <c r="A104" s="339">
        <v>98</v>
      </c>
      <c r="B104" s="340" t="s">
        <v>14634</v>
      </c>
      <c r="C104" s="339" t="s">
        <v>63</v>
      </c>
      <c r="D104" s="339" t="s">
        <v>14543</v>
      </c>
      <c r="E104" s="341">
        <v>27.26</v>
      </c>
      <c r="F104" s="341">
        <v>31.8</v>
      </c>
    </row>
    <row r="105" spans="1:6">
      <c r="A105" s="339">
        <v>99</v>
      </c>
      <c r="B105" s="340" t="s">
        <v>14635</v>
      </c>
      <c r="C105" s="339" t="s">
        <v>63</v>
      </c>
      <c r="D105" s="339" t="s">
        <v>14543</v>
      </c>
      <c r="E105" s="341">
        <v>25.76</v>
      </c>
      <c r="F105" s="341">
        <v>30.06</v>
      </c>
    </row>
    <row r="106" spans="1:6">
      <c r="A106" s="339">
        <v>60</v>
      </c>
      <c r="B106" s="340" t="s">
        <v>14636</v>
      </c>
      <c r="C106" s="339" t="s">
        <v>63</v>
      </c>
      <c r="D106" s="339" t="s">
        <v>14543</v>
      </c>
      <c r="E106" s="341"/>
      <c r="F106" s="341">
        <v>6.17</v>
      </c>
    </row>
    <row r="107" spans="1:6">
      <c r="A107" s="339">
        <v>72</v>
      </c>
      <c r="B107" s="340" t="s">
        <v>14637</v>
      </c>
      <c r="C107" s="339" t="s">
        <v>63</v>
      </c>
      <c r="D107" s="339" t="s">
        <v>14543</v>
      </c>
      <c r="E107" s="341">
        <v>49.41</v>
      </c>
      <c r="F107" s="341">
        <v>57.64</v>
      </c>
    </row>
    <row r="108" spans="1:6">
      <c r="A108" s="339">
        <v>71</v>
      </c>
      <c r="B108" s="340" t="s">
        <v>14638</v>
      </c>
      <c r="C108" s="339" t="s">
        <v>63</v>
      </c>
      <c r="D108" s="339" t="s">
        <v>14543</v>
      </c>
      <c r="E108" s="341">
        <v>30.51</v>
      </c>
      <c r="F108" s="341">
        <v>35.6</v>
      </c>
    </row>
    <row r="109" spans="1:6">
      <c r="A109" s="339">
        <v>67</v>
      </c>
      <c r="B109" s="340" t="s">
        <v>14639</v>
      </c>
      <c r="C109" s="339" t="s">
        <v>63</v>
      </c>
      <c r="D109" s="339" t="s">
        <v>14543</v>
      </c>
      <c r="E109" s="341">
        <v>15.97</v>
      </c>
      <c r="F109" s="341">
        <v>18.64</v>
      </c>
    </row>
    <row r="110" spans="1:6">
      <c r="A110" s="339">
        <v>73</v>
      </c>
      <c r="B110" s="340" t="s">
        <v>14640</v>
      </c>
      <c r="C110" s="339" t="s">
        <v>63</v>
      </c>
      <c r="D110" s="339" t="s">
        <v>14543</v>
      </c>
      <c r="E110" s="341">
        <v>15.29</v>
      </c>
      <c r="F110" s="341">
        <v>17.829999999999998</v>
      </c>
    </row>
    <row r="111" spans="1:6">
      <c r="A111" s="339">
        <v>100</v>
      </c>
      <c r="B111" s="340" t="s">
        <v>14641</v>
      </c>
      <c r="C111" s="339" t="s">
        <v>63</v>
      </c>
      <c r="D111" s="339" t="s">
        <v>14543</v>
      </c>
      <c r="E111" s="341">
        <v>45.01</v>
      </c>
      <c r="F111" s="341">
        <v>52.51</v>
      </c>
    </row>
    <row r="112" spans="1:6">
      <c r="A112" s="339">
        <v>75</v>
      </c>
      <c r="B112" s="340" t="s">
        <v>14642</v>
      </c>
      <c r="C112" s="339" t="s">
        <v>63</v>
      </c>
      <c r="D112" s="339" t="s">
        <v>14543</v>
      </c>
      <c r="E112" s="341">
        <v>262.43</v>
      </c>
      <c r="F112" s="341">
        <v>306.16000000000003</v>
      </c>
    </row>
    <row r="113" spans="1:6">
      <c r="A113" s="339">
        <v>83</v>
      </c>
      <c r="B113" s="340" t="s">
        <v>14643</v>
      </c>
      <c r="C113" s="339" t="s">
        <v>63</v>
      </c>
      <c r="D113" s="339" t="s">
        <v>14543</v>
      </c>
      <c r="E113" s="341">
        <v>209.8</v>
      </c>
      <c r="F113" s="341">
        <v>244.77</v>
      </c>
    </row>
    <row r="114" spans="1:6">
      <c r="A114" s="339">
        <v>74</v>
      </c>
      <c r="B114" s="340" t="s">
        <v>14644</v>
      </c>
      <c r="C114" s="339" t="s">
        <v>63</v>
      </c>
      <c r="D114" s="339" t="s">
        <v>14543</v>
      </c>
      <c r="E114" s="341">
        <v>299.95999999999998</v>
      </c>
      <c r="F114" s="341">
        <v>349.95</v>
      </c>
    </row>
    <row r="115" spans="1:6">
      <c r="A115" s="339">
        <v>106</v>
      </c>
      <c r="B115" s="340" t="s">
        <v>14645</v>
      </c>
      <c r="C115" s="339" t="s">
        <v>63</v>
      </c>
      <c r="D115" s="339" t="s">
        <v>14543</v>
      </c>
      <c r="E115" s="341">
        <v>379.31</v>
      </c>
      <c r="F115" s="341">
        <v>442.53</v>
      </c>
    </row>
    <row r="116" spans="1:6">
      <c r="A116" s="339">
        <v>88</v>
      </c>
      <c r="B116" s="340" t="s">
        <v>14646</v>
      </c>
      <c r="C116" s="339" t="s">
        <v>63</v>
      </c>
      <c r="D116" s="339" t="s">
        <v>14543</v>
      </c>
      <c r="E116" s="341">
        <v>10.66</v>
      </c>
      <c r="F116" s="341">
        <v>12.44</v>
      </c>
    </row>
    <row r="117" spans="1:6">
      <c r="A117" s="339">
        <v>82</v>
      </c>
      <c r="B117" s="340" t="s">
        <v>14647</v>
      </c>
      <c r="C117" s="339" t="s">
        <v>63</v>
      </c>
      <c r="D117" s="339" t="s">
        <v>14543</v>
      </c>
      <c r="E117" s="341">
        <v>199.61</v>
      </c>
      <c r="F117" s="341">
        <v>232.88</v>
      </c>
    </row>
    <row r="118" spans="1:6">
      <c r="A118" s="339">
        <v>105</v>
      </c>
      <c r="B118" s="340" t="s">
        <v>14648</v>
      </c>
      <c r="C118" s="339" t="s">
        <v>63</v>
      </c>
      <c r="D118" s="339" t="s">
        <v>14543</v>
      </c>
      <c r="E118" s="341">
        <v>282.83999999999997</v>
      </c>
      <c r="F118" s="341">
        <v>329.99</v>
      </c>
    </row>
    <row r="119" spans="1:6">
      <c r="A119" s="339">
        <v>39719</v>
      </c>
      <c r="B119" s="340" t="s">
        <v>14649</v>
      </c>
      <c r="C119" s="339" t="s">
        <v>933</v>
      </c>
      <c r="D119" s="339" t="s">
        <v>14543</v>
      </c>
      <c r="E119" s="341">
        <v>184.94</v>
      </c>
      <c r="F119" s="341">
        <v>157.32</v>
      </c>
    </row>
    <row r="120" spans="1:6">
      <c r="A120" s="339">
        <v>3410</v>
      </c>
      <c r="B120" s="340" t="s">
        <v>14650</v>
      </c>
      <c r="C120" s="339" t="s">
        <v>101</v>
      </c>
      <c r="D120" s="339" t="s">
        <v>14543</v>
      </c>
      <c r="E120" s="341">
        <v>41.6</v>
      </c>
      <c r="F120" s="341">
        <v>35.39</v>
      </c>
    </row>
    <row r="121" spans="1:6">
      <c r="A121" s="339">
        <v>4791</v>
      </c>
      <c r="B121" s="340" t="s">
        <v>14651</v>
      </c>
      <c r="C121" s="339" t="s">
        <v>101</v>
      </c>
      <c r="D121" s="339" t="s">
        <v>14543</v>
      </c>
      <c r="E121" s="341">
        <v>26.66</v>
      </c>
      <c r="F121" s="341">
        <v>53.89</v>
      </c>
    </row>
    <row r="122" spans="1:6">
      <c r="A122" s="339">
        <v>157</v>
      </c>
      <c r="B122" s="340" t="s">
        <v>14652</v>
      </c>
      <c r="C122" s="339" t="s">
        <v>101</v>
      </c>
      <c r="D122" s="339" t="s">
        <v>14543</v>
      </c>
      <c r="E122" s="341">
        <v>166.11</v>
      </c>
      <c r="F122" s="341">
        <v>147.79</v>
      </c>
    </row>
    <row r="123" spans="1:6">
      <c r="A123" s="339">
        <v>156</v>
      </c>
      <c r="B123" s="340" t="s">
        <v>14653</v>
      </c>
      <c r="C123" s="339" t="s">
        <v>101</v>
      </c>
      <c r="D123" s="339" t="s">
        <v>14543</v>
      </c>
      <c r="E123" s="341">
        <v>59.14</v>
      </c>
      <c r="F123" s="341">
        <v>52.62</v>
      </c>
    </row>
    <row r="124" spans="1:6">
      <c r="A124" s="339">
        <v>131</v>
      </c>
      <c r="B124" s="340" t="s">
        <v>1077</v>
      </c>
      <c r="C124" s="339" t="s">
        <v>101</v>
      </c>
      <c r="D124" s="339" t="s">
        <v>14543</v>
      </c>
      <c r="E124" s="341">
        <v>50.58</v>
      </c>
      <c r="F124" s="341">
        <v>45</v>
      </c>
    </row>
    <row r="125" spans="1:6">
      <c r="A125" s="339">
        <v>21114</v>
      </c>
      <c r="B125" s="340" t="s">
        <v>14654</v>
      </c>
      <c r="C125" s="339" t="s">
        <v>63</v>
      </c>
      <c r="D125" s="339" t="s">
        <v>14543</v>
      </c>
      <c r="E125" s="341">
        <v>36.450000000000003</v>
      </c>
      <c r="F125" s="341">
        <v>31.01</v>
      </c>
    </row>
    <row r="126" spans="1:6">
      <c r="A126" s="339">
        <v>119</v>
      </c>
      <c r="B126" s="340" t="s">
        <v>14655</v>
      </c>
      <c r="C126" s="339" t="s">
        <v>63</v>
      </c>
      <c r="D126" s="339" t="s">
        <v>14549</v>
      </c>
      <c r="E126" s="341">
        <v>9.24</v>
      </c>
      <c r="F126" s="341">
        <v>7.86</v>
      </c>
    </row>
    <row r="127" spans="1:6">
      <c r="A127" s="339">
        <v>122</v>
      </c>
      <c r="B127" s="340" t="s">
        <v>1198</v>
      </c>
      <c r="C127" s="339" t="s">
        <v>63</v>
      </c>
      <c r="D127" s="339" t="s">
        <v>14543</v>
      </c>
      <c r="E127" s="341">
        <v>71.09</v>
      </c>
      <c r="F127" s="341">
        <v>60.47</v>
      </c>
    </row>
    <row r="128" spans="1:6">
      <c r="A128" s="339">
        <v>20080</v>
      </c>
      <c r="B128" s="340" t="s">
        <v>14656</v>
      </c>
      <c r="C128" s="339" t="s">
        <v>63</v>
      </c>
      <c r="D128" s="339" t="s">
        <v>14543</v>
      </c>
      <c r="E128" s="341">
        <v>23.2</v>
      </c>
      <c r="F128" s="341">
        <v>19.739999999999998</v>
      </c>
    </row>
    <row r="129" spans="1:6">
      <c r="A129" s="339">
        <v>124</v>
      </c>
      <c r="B129" s="340" t="s">
        <v>14657</v>
      </c>
      <c r="C129" s="339" t="s">
        <v>933</v>
      </c>
      <c r="D129" s="339" t="s">
        <v>14543</v>
      </c>
      <c r="E129" s="341">
        <v>19.5</v>
      </c>
      <c r="F129" s="341">
        <v>17.350000000000001</v>
      </c>
    </row>
    <row r="130" spans="1:6">
      <c r="A130" s="339">
        <v>7334</v>
      </c>
      <c r="B130" s="340" t="s">
        <v>1141</v>
      </c>
      <c r="C130" s="339" t="s">
        <v>933</v>
      </c>
      <c r="D130" s="339" t="s">
        <v>14543</v>
      </c>
      <c r="E130" s="341">
        <v>19.43</v>
      </c>
      <c r="F130" s="341">
        <v>12.85</v>
      </c>
    </row>
    <row r="131" spans="1:6">
      <c r="A131" s="339">
        <v>45146</v>
      </c>
      <c r="B131" s="340" t="s">
        <v>14658</v>
      </c>
      <c r="C131" s="339" t="s">
        <v>101</v>
      </c>
      <c r="D131" s="339" t="s">
        <v>14543</v>
      </c>
      <c r="E131" s="341">
        <v>37.4</v>
      </c>
      <c r="F131" s="341">
        <v>33.270000000000003</v>
      </c>
    </row>
    <row r="132" spans="1:6">
      <c r="A132" s="339">
        <v>123</v>
      </c>
      <c r="B132" s="340" t="s">
        <v>4239</v>
      </c>
      <c r="C132" s="339" t="s">
        <v>933</v>
      </c>
      <c r="D132" s="339" t="s">
        <v>14549</v>
      </c>
      <c r="E132" s="341">
        <v>7.98</v>
      </c>
      <c r="F132" s="341">
        <v>7.1</v>
      </c>
    </row>
    <row r="133" spans="1:6">
      <c r="A133" s="339">
        <v>127</v>
      </c>
      <c r="B133" s="340" t="s">
        <v>14659</v>
      </c>
      <c r="C133" s="339" t="s">
        <v>933</v>
      </c>
      <c r="D133" s="339" t="s">
        <v>14543</v>
      </c>
      <c r="E133" s="341">
        <v>19.05</v>
      </c>
      <c r="F133" s="341">
        <v>16.95</v>
      </c>
    </row>
    <row r="134" spans="1:6">
      <c r="A134" s="339">
        <v>133</v>
      </c>
      <c r="B134" s="340" t="s">
        <v>14660</v>
      </c>
      <c r="C134" s="339" t="s">
        <v>933</v>
      </c>
      <c r="D134" s="339" t="s">
        <v>14543</v>
      </c>
      <c r="E134" s="341">
        <v>7.91</v>
      </c>
      <c r="F134" s="341">
        <v>7.04</v>
      </c>
    </row>
    <row r="135" spans="1:6">
      <c r="A135" s="339">
        <v>43617</v>
      </c>
      <c r="B135" s="340" t="s">
        <v>4873</v>
      </c>
      <c r="C135" s="339" t="s">
        <v>933</v>
      </c>
      <c r="D135" s="339" t="s">
        <v>14543</v>
      </c>
      <c r="E135" s="341">
        <v>8.84</v>
      </c>
      <c r="F135" s="341">
        <v>7.86</v>
      </c>
    </row>
    <row r="136" spans="1:6">
      <c r="A136" s="339">
        <v>132</v>
      </c>
      <c r="B136" s="340" t="s">
        <v>14661</v>
      </c>
      <c r="C136" s="339" t="s">
        <v>933</v>
      </c>
      <c r="D136" s="339" t="s">
        <v>14543</v>
      </c>
      <c r="E136" s="341">
        <v>8.1999999999999993</v>
      </c>
      <c r="F136" s="341">
        <v>7.3</v>
      </c>
    </row>
    <row r="137" spans="1:6">
      <c r="A137" s="339">
        <v>43618</v>
      </c>
      <c r="B137" s="340" t="s">
        <v>14662</v>
      </c>
      <c r="C137" s="339" t="s">
        <v>101</v>
      </c>
      <c r="D137" s="339" t="s">
        <v>14543</v>
      </c>
      <c r="E137" s="341">
        <v>20.65</v>
      </c>
      <c r="F137" s="341">
        <v>18.37</v>
      </c>
    </row>
    <row r="138" spans="1:6">
      <c r="A138" s="339">
        <v>37476</v>
      </c>
      <c r="B138" s="340" t="s">
        <v>14663</v>
      </c>
      <c r="C138" s="339" t="s">
        <v>63</v>
      </c>
      <c r="D138" s="339" t="s">
        <v>14543</v>
      </c>
      <c r="E138" s="341"/>
      <c r="F138" s="341">
        <v>4457.49</v>
      </c>
    </row>
    <row r="139" spans="1:6">
      <c r="A139" s="339">
        <v>37478</v>
      </c>
      <c r="B139" s="340" t="s">
        <v>14664</v>
      </c>
      <c r="C139" s="339" t="s">
        <v>63</v>
      </c>
      <c r="D139" s="339" t="s">
        <v>14543</v>
      </c>
      <c r="E139" s="341"/>
      <c r="F139" s="341">
        <v>5583.12</v>
      </c>
    </row>
    <row r="140" spans="1:6">
      <c r="A140" s="339">
        <v>37477</v>
      </c>
      <c r="B140" s="340" t="s">
        <v>14665</v>
      </c>
      <c r="C140" s="339" t="s">
        <v>63</v>
      </c>
      <c r="D140" s="339" t="s">
        <v>14543</v>
      </c>
      <c r="E140" s="341"/>
      <c r="F140" s="341">
        <v>7564.23</v>
      </c>
    </row>
    <row r="141" spans="1:6">
      <c r="A141" s="339">
        <v>37479</v>
      </c>
      <c r="B141" s="340" t="s">
        <v>14666</v>
      </c>
      <c r="C141" s="339" t="s">
        <v>63</v>
      </c>
      <c r="D141" s="339" t="s">
        <v>14543</v>
      </c>
      <c r="E141" s="341"/>
      <c r="F141" s="341">
        <v>8971.27</v>
      </c>
    </row>
    <row r="142" spans="1:6">
      <c r="A142" s="339">
        <v>4319</v>
      </c>
      <c r="B142" s="340" t="s">
        <v>14667</v>
      </c>
      <c r="C142" s="339" t="s">
        <v>63</v>
      </c>
      <c r="D142" s="339" t="s">
        <v>14543</v>
      </c>
      <c r="E142" s="341">
        <v>2.57</v>
      </c>
      <c r="F142" s="341">
        <v>1.67</v>
      </c>
    </row>
    <row r="143" spans="1:6">
      <c r="A143" s="339">
        <v>42409</v>
      </c>
      <c r="B143" s="340" t="s">
        <v>14668</v>
      </c>
      <c r="C143" s="339" t="s">
        <v>101</v>
      </c>
      <c r="D143" s="339" t="s">
        <v>14543</v>
      </c>
      <c r="E143" s="341">
        <v>13</v>
      </c>
      <c r="F143" s="341">
        <v>11.57</v>
      </c>
    </row>
    <row r="144" spans="1:6">
      <c r="A144" s="339">
        <v>40553</v>
      </c>
      <c r="B144" s="340" t="s">
        <v>14669</v>
      </c>
      <c r="C144" s="339" t="s">
        <v>5115</v>
      </c>
      <c r="D144" s="339" t="s">
        <v>14549</v>
      </c>
      <c r="E144" s="341"/>
      <c r="F144" s="341">
        <v>74</v>
      </c>
    </row>
    <row r="145" spans="1:6">
      <c r="A145" s="339">
        <v>6114</v>
      </c>
      <c r="B145" s="340" t="s">
        <v>3915</v>
      </c>
      <c r="C145" s="339" t="s">
        <v>884</v>
      </c>
      <c r="D145" s="339" t="s">
        <v>14543</v>
      </c>
      <c r="E145" s="341">
        <v>18.440000000000001</v>
      </c>
      <c r="F145" s="341">
        <v>23.93</v>
      </c>
    </row>
    <row r="146" spans="1:6">
      <c r="A146" s="339">
        <v>40912</v>
      </c>
      <c r="B146" s="340" t="s">
        <v>14670</v>
      </c>
      <c r="C146" s="339" t="s">
        <v>948</v>
      </c>
      <c r="D146" s="339" t="s">
        <v>14543</v>
      </c>
      <c r="E146" s="341">
        <v>3208.79</v>
      </c>
      <c r="F146" s="341">
        <v>4194.5200000000004</v>
      </c>
    </row>
    <row r="147" spans="1:6">
      <c r="A147" s="339">
        <v>247</v>
      </c>
      <c r="B147" s="340" t="s">
        <v>3216</v>
      </c>
      <c r="C147" s="339" t="s">
        <v>884</v>
      </c>
      <c r="D147" s="339" t="s">
        <v>14543</v>
      </c>
      <c r="E147" s="341">
        <v>18.440000000000001</v>
      </c>
      <c r="F147" s="341">
        <v>23.93</v>
      </c>
    </row>
    <row r="148" spans="1:6">
      <c r="A148" s="339">
        <v>40919</v>
      </c>
      <c r="B148" s="340" t="s">
        <v>14671</v>
      </c>
      <c r="C148" s="339" t="s">
        <v>948</v>
      </c>
      <c r="D148" s="339" t="s">
        <v>14543</v>
      </c>
      <c r="E148" s="341">
        <v>3208.79</v>
      </c>
      <c r="F148" s="341">
        <v>4194.5200000000004</v>
      </c>
    </row>
    <row r="149" spans="1:6">
      <c r="A149" s="339">
        <v>44499</v>
      </c>
      <c r="B149" s="340" t="s">
        <v>3459</v>
      </c>
      <c r="C149" s="339" t="s">
        <v>884</v>
      </c>
      <c r="D149" s="339" t="s">
        <v>14543</v>
      </c>
      <c r="E149" s="341">
        <v>18.440000000000001</v>
      </c>
      <c r="F149" s="341">
        <v>23.93</v>
      </c>
    </row>
    <row r="150" spans="1:6">
      <c r="A150" s="339">
        <v>40984</v>
      </c>
      <c r="B150" s="340" t="s">
        <v>14672</v>
      </c>
      <c r="C150" s="339" t="s">
        <v>948</v>
      </c>
      <c r="D150" s="339" t="s">
        <v>14543</v>
      </c>
      <c r="E150" s="341">
        <v>3208.79</v>
      </c>
      <c r="F150" s="341">
        <v>4194.5200000000004</v>
      </c>
    </row>
    <row r="151" spans="1:6">
      <c r="A151" s="339">
        <v>248</v>
      </c>
      <c r="B151" s="340" t="s">
        <v>14673</v>
      </c>
      <c r="C151" s="339" t="s">
        <v>884</v>
      </c>
      <c r="D151" s="339" t="s">
        <v>14543</v>
      </c>
      <c r="E151" s="341">
        <v>17.34</v>
      </c>
      <c r="F151" s="341">
        <v>21.5</v>
      </c>
    </row>
    <row r="152" spans="1:6">
      <c r="A152" s="339">
        <v>41086</v>
      </c>
      <c r="B152" s="340" t="s">
        <v>14674</v>
      </c>
      <c r="C152" s="339" t="s">
        <v>948</v>
      </c>
      <c r="D152" s="339" t="s">
        <v>14543</v>
      </c>
      <c r="E152" s="341">
        <v>3016.38</v>
      </c>
      <c r="F152" s="341">
        <v>3767.99</v>
      </c>
    </row>
    <row r="153" spans="1:6">
      <c r="A153" s="339">
        <v>34466</v>
      </c>
      <c r="B153" s="340" t="s">
        <v>14675</v>
      </c>
      <c r="C153" s="339" t="s">
        <v>884</v>
      </c>
      <c r="D153" s="339" t="s">
        <v>14543</v>
      </c>
      <c r="E153" s="341">
        <v>18.440000000000001</v>
      </c>
      <c r="F153" s="341">
        <v>23.93</v>
      </c>
    </row>
    <row r="154" spans="1:6">
      <c r="A154" s="339">
        <v>41083</v>
      </c>
      <c r="B154" s="340" t="s">
        <v>14676</v>
      </c>
      <c r="C154" s="339" t="s">
        <v>948</v>
      </c>
      <c r="D154" s="339" t="s">
        <v>14543</v>
      </c>
      <c r="E154" s="341">
        <v>3208.79</v>
      </c>
      <c r="F154" s="341">
        <v>4194.5200000000004</v>
      </c>
    </row>
    <row r="155" spans="1:6">
      <c r="A155" s="339">
        <v>252</v>
      </c>
      <c r="B155" s="340" t="s">
        <v>4454</v>
      </c>
      <c r="C155" s="339" t="s">
        <v>884</v>
      </c>
      <c r="D155" s="339" t="s">
        <v>14543</v>
      </c>
      <c r="E155" s="341">
        <v>18.440000000000001</v>
      </c>
      <c r="F155" s="341">
        <v>23.93</v>
      </c>
    </row>
    <row r="156" spans="1:6">
      <c r="A156" s="339">
        <v>40909</v>
      </c>
      <c r="B156" s="340" t="s">
        <v>14677</v>
      </c>
      <c r="C156" s="339" t="s">
        <v>948</v>
      </c>
      <c r="D156" s="339" t="s">
        <v>14543</v>
      </c>
      <c r="E156" s="341">
        <v>3208.79</v>
      </c>
      <c r="F156" s="341">
        <v>4194.5200000000004</v>
      </c>
    </row>
    <row r="157" spans="1:6">
      <c r="A157" s="339">
        <v>242</v>
      </c>
      <c r="B157" s="340" t="s">
        <v>3620</v>
      </c>
      <c r="C157" s="339" t="s">
        <v>884</v>
      </c>
      <c r="D157" s="339" t="s">
        <v>14543</v>
      </c>
      <c r="E157" s="341">
        <v>17.34</v>
      </c>
      <c r="F157" s="341">
        <v>23</v>
      </c>
    </row>
    <row r="158" spans="1:6">
      <c r="A158" s="339">
        <v>41085</v>
      </c>
      <c r="B158" s="340" t="s">
        <v>14678</v>
      </c>
      <c r="C158" s="339" t="s">
        <v>948</v>
      </c>
      <c r="D158" s="339" t="s">
        <v>14543</v>
      </c>
      <c r="E158" s="341">
        <v>3016.38</v>
      </c>
      <c r="F158" s="341">
        <v>4032.21</v>
      </c>
    </row>
    <row r="159" spans="1:6">
      <c r="A159" s="339">
        <v>427</v>
      </c>
      <c r="B159" s="340" t="s">
        <v>14679</v>
      </c>
      <c r="C159" s="339" t="s">
        <v>63</v>
      </c>
      <c r="D159" s="339" t="s">
        <v>14543</v>
      </c>
      <c r="E159" s="341">
        <v>6.55</v>
      </c>
      <c r="F159" s="341">
        <v>6.55</v>
      </c>
    </row>
    <row r="160" spans="1:6">
      <c r="A160" s="339">
        <v>417</v>
      </c>
      <c r="B160" s="340" t="s">
        <v>14680</v>
      </c>
      <c r="C160" s="339" t="s">
        <v>63</v>
      </c>
      <c r="D160" s="339" t="s">
        <v>14543</v>
      </c>
      <c r="E160" s="341">
        <v>3.08</v>
      </c>
      <c r="F160" s="341">
        <v>3.08</v>
      </c>
    </row>
    <row r="161" spans="1:6">
      <c r="A161" s="339">
        <v>11273</v>
      </c>
      <c r="B161" s="340" t="s">
        <v>14681</v>
      </c>
      <c r="C161" s="339" t="s">
        <v>63</v>
      </c>
      <c r="D161" s="339" t="s">
        <v>14543</v>
      </c>
      <c r="E161" s="341">
        <v>9.58</v>
      </c>
      <c r="F161" s="341">
        <v>9.58</v>
      </c>
    </row>
    <row r="162" spans="1:6">
      <c r="A162" s="339">
        <v>11272</v>
      </c>
      <c r="B162" s="340" t="s">
        <v>14682</v>
      </c>
      <c r="C162" s="339" t="s">
        <v>63</v>
      </c>
      <c r="D162" s="339" t="s">
        <v>14543</v>
      </c>
      <c r="E162" s="341">
        <v>5.78</v>
      </c>
      <c r="F162" s="341">
        <v>5.78</v>
      </c>
    </row>
    <row r="163" spans="1:6">
      <c r="A163" s="339">
        <v>11275</v>
      </c>
      <c r="B163" s="340" t="s">
        <v>14683</v>
      </c>
      <c r="C163" s="339" t="s">
        <v>63</v>
      </c>
      <c r="D163" s="339" t="s">
        <v>14543</v>
      </c>
      <c r="E163" s="341">
        <v>2.3199999999999998</v>
      </c>
      <c r="F163" s="341">
        <v>2.3199999999999998</v>
      </c>
    </row>
    <row r="164" spans="1:6">
      <c r="A164" s="339">
        <v>11274</v>
      </c>
      <c r="B164" s="340" t="s">
        <v>14684</v>
      </c>
      <c r="C164" s="339" t="s">
        <v>63</v>
      </c>
      <c r="D164" s="339" t="s">
        <v>14543</v>
      </c>
      <c r="E164" s="341">
        <v>1.77</v>
      </c>
      <c r="F164" s="341">
        <v>1.77</v>
      </c>
    </row>
    <row r="165" spans="1:6">
      <c r="A165" s="339">
        <v>45208</v>
      </c>
      <c r="B165" s="340" t="s">
        <v>14685</v>
      </c>
      <c r="C165" s="339" t="s">
        <v>63</v>
      </c>
      <c r="D165" s="339" t="s">
        <v>14543</v>
      </c>
      <c r="E165" s="341">
        <v>205.8</v>
      </c>
      <c r="F165" s="341">
        <v>227.55</v>
      </c>
    </row>
    <row r="166" spans="1:6">
      <c r="A166" s="339">
        <v>45250</v>
      </c>
      <c r="B166" s="340" t="s">
        <v>14686</v>
      </c>
      <c r="C166" s="339" t="s">
        <v>63</v>
      </c>
      <c r="D166" s="339" t="s">
        <v>14543</v>
      </c>
      <c r="E166" s="341">
        <v>40.119999999999997</v>
      </c>
      <c r="F166" s="341">
        <v>39.35</v>
      </c>
    </row>
    <row r="167" spans="1:6">
      <c r="A167" s="339">
        <v>38470</v>
      </c>
      <c r="B167" s="340" t="s">
        <v>14687</v>
      </c>
      <c r="C167" s="339" t="s">
        <v>63</v>
      </c>
      <c r="D167" s="339" t="s">
        <v>14543</v>
      </c>
      <c r="E167" s="341">
        <v>41.08</v>
      </c>
      <c r="F167" s="341">
        <v>40.28</v>
      </c>
    </row>
    <row r="168" spans="1:6">
      <c r="A168" s="339">
        <v>38547</v>
      </c>
      <c r="B168" s="340" t="s">
        <v>14688</v>
      </c>
      <c r="C168" s="339" t="s">
        <v>63</v>
      </c>
      <c r="D168" s="339" t="s">
        <v>14543</v>
      </c>
      <c r="E168" s="341">
        <v>272.68</v>
      </c>
      <c r="F168" s="341">
        <v>267.39999999999998</v>
      </c>
    </row>
    <row r="169" spans="1:6">
      <c r="A169" s="339">
        <v>38467</v>
      </c>
      <c r="B169" s="340" t="s">
        <v>14689</v>
      </c>
      <c r="C169" s="339" t="s">
        <v>63</v>
      </c>
      <c r="D169" s="339" t="s">
        <v>14543</v>
      </c>
      <c r="E169" s="341">
        <v>161.01</v>
      </c>
      <c r="F169" s="341">
        <v>136.13</v>
      </c>
    </row>
    <row r="170" spans="1:6">
      <c r="A170" s="339">
        <v>38468</v>
      </c>
      <c r="B170" s="340" t="s">
        <v>14690</v>
      </c>
      <c r="C170" s="339" t="s">
        <v>63</v>
      </c>
      <c r="D170" s="339" t="s">
        <v>14543</v>
      </c>
      <c r="E170" s="341">
        <v>200.99</v>
      </c>
      <c r="F170" s="341">
        <v>169.93</v>
      </c>
    </row>
    <row r="171" spans="1:6">
      <c r="A171" s="339">
        <v>38469</v>
      </c>
      <c r="B171" s="340" t="s">
        <v>14691</v>
      </c>
      <c r="C171" s="339" t="s">
        <v>63</v>
      </c>
      <c r="D171" s="339" t="s">
        <v>14543</v>
      </c>
      <c r="E171" s="341">
        <v>260.36</v>
      </c>
      <c r="F171" s="341">
        <v>255.32</v>
      </c>
    </row>
    <row r="172" spans="1:6">
      <c r="A172" s="339">
        <v>45197</v>
      </c>
      <c r="B172" s="340" t="s">
        <v>14692</v>
      </c>
      <c r="C172" s="339" t="s">
        <v>63</v>
      </c>
      <c r="D172" s="339" t="s">
        <v>14543</v>
      </c>
      <c r="E172" s="341">
        <v>207.65</v>
      </c>
      <c r="F172" s="341">
        <v>203.63</v>
      </c>
    </row>
    <row r="173" spans="1:6">
      <c r="A173" s="339">
        <v>38471</v>
      </c>
      <c r="B173" s="340" t="s">
        <v>14693</v>
      </c>
      <c r="C173" s="339" t="s">
        <v>63</v>
      </c>
      <c r="D173" s="339" t="s">
        <v>14543</v>
      </c>
      <c r="E173" s="341">
        <v>278.47000000000003</v>
      </c>
      <c r="F173" s="341">
        <v>273.07</v>
      </c>
    </row>
    <row r="174" spans="1:6">
      <c r="A174" s="339">
        <v>45206</v>
      </c>
      <c r="B174" s="340" t="s">
        <v>14694</v>
      </c>
      <c r="C174" s="339" t="s">
        <v>63</v>
      </c>
      <c r="D174" s="339" t="s">
        <v>14543</v>
      </c>
      <c r="E174" s="341">
        <v>55.02</v>
      </c>
      <c r="F174" s="341">
        <v>53.95</v>
      </c>
    </row>
    <row r="175" spans="1:6">
      <c r="A175" s="339">
        <v>37370</v>
      </c>
      <c r="B175" s="340" t="s">
        <v>3268</v>
      </c>
      <c r="C175" s="339" t="s">
        <v>884</v>
      </c>
      <c r="D175" s="339" t="s">
        <v>14549</v>
      </c>
      <c r="E175" s="341">
        <v>0.66</v>
      </c>
      <c r="F175" s="341">
        <v>4.4800000000000004</v>
      </c>
    </row>
    <row r="176" spans="1:6">
      <c r="A176" s="339">
        <v>40862</v>
      </c>
      <c r="B176" s="340" t="s">
        <v>4114</v>
      </c>
      <c r="C176" s="339" t="s">
        <v>948</v>
      </c>
      <c r="D176" s="339" t="s">
        <v>14549</v>
      </c>
      <c r="E176" s="341">
        <v>110</v>
      </c>
      <c r="F176" s="341">
        <v>743.12</v>
      </c>
    </row>
    <row r="177" spans="1:6">
      <c r="A177" s="339">
        <v>10658</v>
      </c>
      <c r="B177" s="340" t="s">
        <v>14695</v>
      </c>
      <c r="C177" s="339" t="s">
        <v>63</v>
      </c>
      <c r="D177" s="339" t="s">
        <v>14549</v>
      </c>
      <c r="E177" s="341"/>
      <c r="F177" s="341">
        <v>9993.9500000000007</v>
      </c>
    </row>
    <row r="178" spans="1:6">
      <c r="A178" s="339">
        <v>253</v>
      </c>
      <c r="B178" s="340" t="s">
        <v>14696</v>
      </c>
      <c r="C178" s="339" t="s">
        <v>884</v>
      </c>
      <c r="D178" s="339" t="s">
        <v>14549</v>
      </c>
      <c r="E178" s="341">
        <v>21.6</v>
      </c>
      <c r="F178" s="341">
        <v>37.51</v>
      </c>
    </row>
    <row r="179" spans="1:6">
      <c r="A179" s="339">
        <v>40809</v>
      </c>
      <c r="B179" s="340" t="s">
        <v>14697</v>
      </c>
      <c r="C179" s="339" t="s">
        <v>948</v>
      </c>
      <c r="D179" s="339" t="s">
        <v>14543</v>
      </c>
      <c r="E179" s="341">
        <v>3756.28</v>
      </c>
      <c r="F179" s="341">
        <v>6571.6</v>
      </c>
    </row>
    <row r="180" spans="1:6">
      <c r="A180" s="339">
        <v>42428</v>
      </c>
      <c r="B180" s="340" t="s">
        <v>14698</v>
      </c>
      <c r="C180" s="339" t="s">
        <v>63</v>
      </c>
      <c r="D180" s="339" t="s">
        <v>14549</v>
      </c>
      <c r="E180" s="341"/>
      <c r="F180" s="341">
        <v>2271</v>
      </c>
    </row>
    <row r="181" spans="1:6">
      <c r="A181" s="339">
        <v>301</v>
      </c>
      <c r="B181" s="340" t="s">
        <v>1274</v>
      </c>
      <c r="C181" s="339" t="s">
        <v>63</v>
      </c>
      <c r="D181" s="339" t="s">
        <v>14549</v>
      </c>
      <c r="E181" s="341">
        <v>4</v>
      </c>
      <c r="F181" s="341">
        <v>2.57</v>
      </c>
    </row>
    <row r="182" spans="1:6">
      <c r="A182" s="339">
        <v>296</v>
      </c>
      <c r="B182" s="340" t="s">
        <v>1276</v>
      </c>
      <c r="C182" s="339" t="s">
        <v>63</v>
      </c>
      <c r="D182" s="339" t="s">
        <v>14543</v>
      </c>
      <c r="E182" s="341">
        <v>2.2599999999999998</v>
      </c>
      <c r="F182" s="341">
        <v>1.45</v>
      </c>
    </row>
    <row r="183" spans="1:6">
      <c r="A183" s="339">
        <v>297</v>
      </c>
      <c r="B183" s="340" t="s">
        <v>14699</v>
      </c>
      <c r="C183" s="339" t="s">
        <v>63</v>
      </c>
      <c r="D183" s="339" t="s">
        <v>14543</v>
      </c>
      <c r="E183" s="341">
        <v>3.32</v>
      </c>
      <c r="F183" s="341">
        <v>2.13</v>
      </c>
    </row>
    <row r="184" spans="1:6">
      <c r="A184" s="339">
        <v>299</v>
      </c>
      <c r="B184" s="340" t="s">
        <v>14700</v>
      </c>
      <c r="C184" s="339" t="s">
        <v>63</v>
      </c>
      <c r="D184" s="339" t="s">
        <v>14543</v>
      </c>
      <c r="E184" s="341">
        <v>4.6900000000000004</v>
      </c>
      <c r="F184" s="341">
        <v>3.01</v>
      </c>
    </row>
    <row r="185" spans="1:6">
      <c r="A185" s="339">
        <v>300</v>
      </c>
      <c r="B185" s="340" t="s">
        <v>14701</v>
      </c>
      <c r="C185" s="339" t="s">
        <v>63</v>
      </c>
      <c r="D185" s="339" t="s">
        <v>14543</v>
      </c>
      <c r="E185" s="341">
        <v>16.239999999999998</v>
      </c>
      <c r="F185" s="341">
        <v>10.43</v>
      </c>
    </row>
    <row r="186" spans="1:6">
      <c r="A186" s="339">
        <v>20085</v>
      </c>
      <c r="B186" s="340" t="s">
        <v>14702</v>
      </c>
      <c r="C186" s="339" t="s">
        <v>63</v>
      </c>
      <c r="D186" s="339" t="s">
        <v>14543</v>
      </c>
      <c r="E186" s="341">
        <v>2.97</v>
      </c>
      <c r="F186" s="341">
        <v>1.9</v>
      </c>
    </row>
    <row r="187" spans="1:6">
      <c r="A187" s="339">
        <v>298</v>
      </c>
      <c r="B187" s="340" t="s">
        <v>14703</v>
      </c>
      <c r="C187" s="339" t="s">
        <v>63</v>
      </c>
      <c r="D187" s="339" t="s">
        <v>14543</v>
      </c>
      <c r="E187" s="341">
        <v>3.61</v>
      </c>
      <c r="F187" s="341">
        <v>2.3199999999999998</v>
      </c>
    </row>
    <row r="188" spans="1:6">
      <c r="A188" s="339">
        <v>311</v>
      </c>
      <c r="B188" s="340" t="s">
        <v>14704</v>
      </c>
      <c r="C188" s="339" t="s">
        <v>63</v>
      </c>
      <c r="D188" s="339" t="s">
        <v>14543</v>
      </c>
      <c r="E188" s="341">
        <v>13.39</v>
      </c>
      <c r="F188" s="341">
        <v>8.6</v>
      </c>
    </row>
    <row r="189" spans="1:6">
      <c r="A189" s="339">
        <v>318</v>
      </c>
      <c r="B189" s="340" t="s">
        <v>14705</v>
      </c>
      <c r="C189" s="339" t="s">
        <v>63</v>
      </c>
      <c r="D189" s="339" t="s">
        <v>14543</v>
      </c>
      <c r="E189" s="341">
        <v>26.97</v>
      </c>
      <c r="F189" s="341">
        <v>17.32</v>
      </c>
    </row>
    <row r="190" spans="1:6">
      <c r="A190" s="339">
        <v>319</v>
      </c>
      <c r="B190" s="340" t="s">
        <v>14706</v>
      </c>
      <c r="C190" s="339" t="s">
        <v>63</v>
      </c>
      <c r="D190" s="339" t="s">
        <v>14543</v>
      </c>
      <c r="E190" s="341">
        <v>42.28</v>
      </c>
      <c r="F190" s="341">
        <v>27.16</v>
      </c>
    </row>
    <row r="191" spans="1:6">
      <c r="A191" s="339">
        <v>303</v>
      </c>
      <c r="B191" s="340" t="s">
        <v>14707</v>
      </c>
      <c r="C191" s="339" t="s">
        <v>63</v>
      </c>
      <c r="D191" s="339" t="s">
        <v>14543</v>
      </c>
      <c r="E191" s="341">
        <v>4.43</v>
      </c>
      <c r="F191" s="341">
        <v>2.84</v>
      </c>
    </row>
    <row r="192" spans="1:6">
      <c r="A192" s="339">
        <v>305</v>
      </c>
      <c r="B192" s="340" t="s">
        <v>14708</v>
      </c>
      <c r="C192" s="339" t="s">
        <v>63</v>
      </c>
      <c r="D192" s="339" t="s">
        <v>14543</v>
      </c>
      <c r="E192" s="341">
        <v>13.94</v>
      </c>
      <c r="F192" s="341">
        <v>8.9499999999999993</v>
      </c>
    </row>
    <row r="193" spans="1:6">
      <c r="A193" s="339">
        <v>306</v>
      </c>
      <c r="B193" s="340" t="s">
        <v>14709</v>
      </c>
      <c r="C193" s="339" t="s">
        <v>63</v>
      </c>
      <c r="D193" s="339" t="s">
        <v>14543</v>
      </c>
      <c r="E193" s="341">
        <v>21.14</v>
      </c>
      <c r="F193" s="341">
        <v>13.58</v>
      </c>
    </row>
    <row r="194" spans="1:6">
      <c r="A194" s="339">
        <v>307</v>
      </c>
      <c r="B194" s="340" t="s">
        <v>14710</v>
      </c>
      <c r="C194" s="339" t="s">
        <v>63</v>
      </c>
      <c r="D194" s="339" t="s">
        <v>14543</v>
      </c>
      <c r="E194" s="341">
        <v>53.41</v>
      </c>
      <c r="F194" s="341">
        <v>34.32</v>
      </c>
    </row>
    <row r="195" spans="1:6">
      <c r="A195" s="339">
        <v>309</v>
      </c>
      <c r="B195" s="340" t="s">
        <v>14711</v>
      </c>
      <c r="C195" s="339" t="s">
        <v>63</v>
      </c>
      <c r="D195" s="339" t="s">
        <v>14543</v>
      </c>
      <c r="E195" s="341">
        <v>87.49</v>
      </c>
      <c r="F195" s="341">
        <v>56.21</v>
      </c>
    </row>
    <row r="196" spans="1:6">
      <c r="A196" s="339">
        <v>310</v>
      </c>
      <c r="B196" s="340" t="s">
        <v>14712</v>
      </c>
      <c r="C196" s="339" t="s">
        <v>63</v>
      </c>
      <c r="D196" s="339" t="s">
        <v>14543</v>
      </c>
      <c r="E196" s="341">
        <v>121.26</v>
      </c>
      <c r="F196" s="341">
        <v>77.91</v>
      </c>
    </row>
    <row r="197" spans="1:6">
      <c r="A197" s="339">
        <v>308</v>
      </c>
      <c r="B197" s="340" t="s">
        <v>14713</v>
      </c>
      <c r="C197" s="339" t="s">
        <v>63</v>
      </c>
      <c r="D197" s="339" t="s">
        <v>14543</v>
      </c>
      <c r="E197" s="341">
        <v>119.21</v>
      </c>
      <c r="F197" s="341">
        <v>76.59</v>
      </c>
    </row>
    <row r="198" spans="1:6">
      <c r="A198" s="339">
        <v>328</v>
      </c>
      <c r="B198" s="340" t="s">
        <v>14714</v>
      </c>
      <c r="C198" s="339" t="s">
        <v>63</v>
      </c>
      <c r="D198" s="339" t="s">
        <v>14543</v>
      </c>
      <c r="E198" s="341">
        <v>10.6</v>
      </c>
      <c r="F198" s="341">
        <v>6.81</v>
      </c>
    </row>
    <row r="199" spans="1:6">
      <c r="A199" s="339">
        <v>325</v>
      </c>
      <c r="B199" s="340" t="s">
        <v>14715</v>
      </c>
      <c r="C199" s="339" t="s">
        <v>63</v>
      </c>
      <c r="D199" s="339" t="s">
        <v>14543</v>
      </c>
      <c r="E199" s="341">
        <v>3.13</v>
      </c>
      <c r="F199" s="341">
        <v>2.0099999999999998</v>
      </c>
    </row>
    <row r="200" spans="1:6">
      <c r="A200" s="339">
        <v>20326</v>
      </c>
      <c r="B200" s="340" t="s">
        <v>14716</v>
      </c>
      <c r="C200" s="339" t="s">
        <v>63</v>
      </c>
      <c r="D200" s="339" t="s">
        <v>14543</v>
      </c>
      <c r="E200" s="341">
        <v>5.72</v>
      </c>
      <c r="F200" s="341">
        <v>3.67</v>
      </c>
    </row>
    <row r="201" spans="1:6">
      <c r="A201" s="339">
        <v>329</v>
      </c>
      <c r="B201" s="340" t="s">
        <v>14717</v>
      </c>
      <c r="C201" s="339" t="s">
        <v>63</v>
      </c>
      <c r="D201" s="339" t="s">
        <v>14543</v>
      </c>
      <c r="E201" s="341">
        <v>8.86</v>
      </c>
      <c r="F201" s="341">
        <v>5.69</v>
      </c>
    </row>
    <row r="202" spans="1:6">
      <c r="A202" s="339">
        <v>39642</v>
      </c>
      <c r="B202" s="340" t="s">
        <v>14718</v>
      </c>
      <c r="C202" s="339" t="s">
        <v>63</v>
      </c>
      <c r="D202" s="339" t="s">
        <v>14543</v>
      </c>
      <c r="E202" s="341">
        <v>3.93</v>
      </c>
      <c r="F202" s="341">
        <v>2.52</v>
      </c>
    </row>
    <row r="203" spans="1:6">
      <c r="A203" s="339">
        <v>39641</v>
      </c>
      <c r="B203" s="340" t="s">
        <v>14719</v>
      </c>
      <c r="C203" s="339" t="s">
        <v>63</v>
      </c>
      <c r="D203" s="339" t="s">
        <v>14543</v>
      </c>
      <c r="E203" s="341">
        <v>3.45</v>
      </c>
      <c r="F203" s="341">
        <v>2.21</v>
      </c>
    </row>
    <row r="204" spans="1:6">
      <c r="A204" s="339">
        <v>39643</v>
      </c>
      <c r="B204" s="340" t="s">
        <v>14720</v>
      </c>
      <c r="C204" s="339" t="s">
        <v>63</v>
      </c>
      <c r="D204" s="339" t="s">
        <v>14543</v>
      </c>
      <c r="E204" s="341">
        <v>4.6100000000000003</v>
      </c>
      <c r="F204" s="341">
        <v>2.96</v>
      </c>
    </row>
    <row r="205" spans="1:6">
      <c r="A205" s="339">
        <v>39644</v>
      </c>
      <c r="B205" s="340" t="s">
        <v>14721</v>
      </c>
      <c r="C205" s="339" t="s">
        <v>63</v>
      </c>
      <c r="D205" s="339" t="s">
        <v>14543</v>
      </c>
      <c r="E205" s="341">
        <v>7.15</v>
      </c>
      <c r="F205" s="341">
        <v>4.59</v>
      </c>
    </row>
    <row r="206" spans="1:6">
      <c r="A206" s="339">
        <v>39645</v>
      </c>
      <c r="B206" s="340" t="s">
        <v>14722</v>
      </c>
      <c r="C206" s="339" t="s">
        <v>63</v>
      </c>
      <c r="D206" s="339" t="s">
        <v>14543</v>
      </c>
      <c r="E206" s="341">
        <v>7.84</v>
      </c>
      <c r="F206" s="341">
        <v>5.03</v>
      </c>
    </row>
    <row r="207" spans="1:6">
      <c r="A207" s="339">
        <v>41610</v>
      </c>
      <c r="B207" s="340" t="s">
        <v>14723</v>
      </c>
      <c r="C207" s="339" t="s">
        <v>63</v>
      </c>
      <c r="D207" s="339" t="s">
        <v>14543</v>
      </c>
      <c r="E207" s="341"/>
      <c r="F207" s="341">
        <v>826.97</v>
      </c>
    </row>
    <row r="208" spans="1:6">
      <c r="A208" s="339">
        <v>41611</v>
      </c>
      <c r="B208" s="340" t="s">
        <v>14724</v>
      </c>
      <c r="C208" s="339" t="s">
        <v>63</v>
      </c>
      <c r="D208" s="339" t="s">
        <v>14543</v>
      </c>
      <c r="E208" s="341"/>
      <c r="F208" s="341">
        <v>1303.47</v>
      </c>
    </row>
    <row r="209" spans="1:6">
      <c r="A209" s="339">
        <v>41612</v>
      </c>
      <c r="B209" s="340" t="s">
        <v>14725</v>
      </c>
      <c r="C209" s="339" t="s">
        <v>63</v>
      </c>
      <c r="D209" s="339" t="s">
        <v>14543</v>
      </c>
      <c r="E209" s="341"/>
      <c r="F209" s="341">
        <v>1830.27</v>
      </c>
    </row>
    <row r="210" spans="1:6">
      <c r="A210" s="339">
        <v>41637</v>
      </c>
      <c r="B210" s="340" t="s">
        <v>14726</v>
      </c>
      <c r="C210" s="339" t="s">
        <v>63</v>
      </c>
      <c r="D210" s="339" t="s">
        <v>14543</v>
      </c>
      <c r="E210" s="341"/>
      <c r="F210" s="341">
        <v>171.09</v>
      </c>
    </row>
    <row r="211" spans="1:6">
      <c r="A211" s="339">
        <v>41638</v>
      </c>
      <c r="B211" s="340" t="s">
        <v>14727</v>
      </c>
      <c r="C211" s="339" t="s">
        <v>63</v>
      </c>
      <c r="D211" s="339" t="s">
        <v>14543</v>
      </c>
      <c r="E211" s="341"/>
      <c r="F211" s="341">
        <v>222.87</v>
      </c>
    </row>
    <row r="212" spans="1:6">
      <c r="A212" s="339">
        <v>41639</v>
      </c>
      <c r="B212" s="340" t="s">
        <v>14728</v>
      </c>
      <c r="C212" s="339" t="s">
        <v>63</v>
      </c>
      <c r="D212" s="339" t="s">
        <v>14543</v>
      </c>
      <c r="E212" s="341"/>
      <c r="F212" s="341">
        <v>539.16999999999996</v>
      </c>
    </row>
    <row r="213" spans="1:6">
      <c r="A213" s="339">
        <v>11789</v>
      </c>
      <c r="B213" s="340" t="s">
        <v>14729</v>
      </c>
      <c r="C213" s="339" t="s">
        <v>63</v>
      </c>
      <c r="D213" s="339" t="s">
        <v>14543</v>
      </c>
      <c r="E213" s="341">
        <v>0.87</v>
      </c>
      <c r="F213" s="341">
        <v>0.87</v>
      </c>
    </row>
    <row r="214" spans="1:6">
      <c r="A214" s="339">
        <v>20975</v>
      </c>
      <c r="B214" s="340" t="s">
        <v>14730</v>
      </c>
      <c r="C214" s="339" t="s">
        <v>63</v>
      </c>
      <c r="D214" s="339" t="s">
        <v>14543</v>
      </c>
      <c r="E214" s="341"/>
      <c r="F214" s="341">
        <v>22.97</v>
      </c>
    </row>
    <row r="215" spans="1:6">
      <c r="A215" s="339">
        <v>20976</v>
      </c>
      <c r="B215" s="340" t="s">
        <v>14731</v>
      </c>
      <c r="C215" s="339" t="s">
        <v>63</v>
      </c>
      <c r="D215" s="339" t="s">
        <v>14543</v>
      </c>
      <c r="E215" s="341"/>
      <c r="F215" s="341">
        <v>34.700000000000003</v>
      </c>
    </row>
    <row r="216" spans="1:6">
      <c r="A216" s="339">
        <v>6138</v>
      </c>
      <c r="B216" s="340" t="s">
        <v>1343</v>
      </c>
      <c r="C216" s="339" t="s">
        <v>63</v>
      </c>
      <c r="D216" s="339" t="s">
        <v>14543</v>
      </c>
      <c r="E216" s="341">
        <v>14.48</v>
      </c>
      <c r="F216" s="341">
        <v>12.19</v>
      </c>
    </row>
    <row r="217" spans="1:6">
      <c r="A217" s="339">
        <v>40340</v>
      </c>
      <c r="B217" s="340" t="s">
        <v>14732</v>
      </c>
      <c r="C217" s="339" t="s">
        <v>63</v>
      </c>
      <c r="D217" s="339" t="s">
        <v>14543</v>
      </c>
      <c r="E217" s="341">
        <v>29.42</v>
      </c>
      <c r="F217" s="341">
        <v>18.899999999999999</v>
      </c>
    </row>
    <row r="218" spans="1:6">
      <c r="A218" s="339">
        <v>40341</v>
      </c>
      <c r="B218" s="340" t="s">
        <v>14733</v>
      </c>
      <c r="C218" s="339" t="s">
        <v>63</v>
      </c>
      <c r="D218" s="339" t="s">
        <v>14543</v>
      </c>
      <c r="E218" s="341">
        <v>35.119999999999997</v>
      </c>
      <c r="F218" s="341">
        <v>22.56</v>
      </c>
    </row>
    <row r="219" spans="1:6">
      <c r="A219" s="339">
        <v>40342</v>
      </c>
      <c r="B219" s="340" t="s">
        <v>14734</v>
      </c>
      <c r="C219" s="339" t="s">
        <v>63</v>
      </c>
      <c r="D219" s="339" t="s">
        <v>14543</v>
      </c>
      <c r="E219" s="341">
        <v>41.88</v>
      </c>
      <c r="F219" s="341">
        <v>26.91</v>
      </c>
    </row>
    <row r="220" spans="1:6">
      <c r="A220" s="339">
        <v>40343</v>
      </c>
      <c r="B220" s="340" t="s">
        <v>14735</v>
      </c>
      <c r="C220" s="339" t="s">
        <v>63</v>
      </c>
      <c r="D220" s="339" t="s">
        <v>14543</v>
      </c>
      <c r="E220" s="341">
        <v>49.68</v>
      </c>
      <c r="F220" s="341">
        <v>31.91</v>
      </c>
    </row>
    <row r="221" spans="1:6">
      <c r="A221" s="339">
        <v>40344</v>
      </c>
      <c r="B221" s="340" t="s">
        <v>14736</v>
      </c>
      <c r="C221" s="339" t="s">
        <v>63</v>
      </c>
      <c r="D221" s="339" t="s">
        <v>14543</v>
      </c>
      <c r="E221" s="341">
        <v>67.72</v>
      </c>
      <c r="F221" s="341">
        <v>43.51</v>
      </c>
    </row>
    <row r="222" spans="1:6">
      <c r="A222" s="339">
        <v>40345</v>
      </c>
      <c r="B222" s="340" t="s">
        <v>14737</v>
      </c>
      <c r="C222" s="339" t="s">
        <v>63</v>
      </c>
      <c r="D222" s="339" t="s">
        <v>14543</v>
      </c>
      <c r="E222" s="341">
        <v>83.45</v>
      </c>
      <c r="F222" s="341">
        <v>53.61</v>
      </c>
    </row>
    <row r="223" spans="1:6">
      <c r="A223" s="339">
        <v>40346</v>
      </c>
      <c r="B223" s="340" t="s">
        <v>14738</v>
      </c>
      <c r="C223" s="339" t="s">
        <v>63</v>
      </c>
      <c r="D223" s="339" t="s">
        <v>14543</v>
      </c>
      <c r="E223" s="341">
        <v>96.8</v>
      </c>
      <c r="F223" s="341">
        <v>62.19</v>
      </c>
    </row>
    <row r="224" spans="1:6">
      <c r="A224" s="339">
        <v>40347</v>
      </c>
      <c r="B224" s="340" t="s">
        <v>14739</v>
      </c>
      <c r="C224" s="339" t="s">
        <v>63</v>
      </c>
      <c r="D224" s="339" t="s">
        <v>14543</v>
      </c>
      <c r="E224" s="341">
        <v>121.62</v>
      </c>
      <c r="F224" s="341">
        <v>78.14</v>
      </c>
    </row>
    <row r="225" spans="1:6">
      <c r="A225" s="339">
        <v>43424</v>
      </c>
      <c r="B225" s="340" t="s">
        <v>14740</v>
      </c>
      <c r="C225" s="339" t="s">
        <v>63</v>
      </c>
      <c r="D225" s="339" t="s">
        <v>14543</v>
      </c>
      <c r="E225" s="341"/>
      <c r="F225" s="341">
        <v>692.87</v>
      </c>
    </row>
    <row r="226" spans="1:6">
      <c r="A226" s="339">
        <v>43426</v>
      </c>
      <c r="B226" s="340" t="s">
        <v>14741</v>
      </c>
      <c r="C226" s="339" t="s">
        <v>63</v>
      </c>
      <c r="D226" s="339" t="s">
        <v>14543</v>
      </c>
      <c r="E226" s="341"/>
      <c r="F226" s="341">
        <v>2389.71</v>
      </c>
    </row>
    <row r="227" spans="1:6">
      <c r="A227" s="339">
        <v>12565</v>
      </c>
      <c r="B227" s="340" t="s">
        <v>14742</v>
      </c>
      <c r="C227" s="339" t="s">
        <v>63</v>
      </c>
      <c r="D227" s="339" t="s">
        <v>14543</v>
      </c>
      <c r="E227" s="341"/>
      <c r="F227" s="341">
        <v>838.04</v>
      </c>
    </row>
    <row r="228" spans="1:6">
      <c r="A228" s="339">
        <v>12567</v>
      </c>
      <c r="B228" s="340" t="s">
        <v>14743</v>
      </c>
      <c r="C228" s="339" t="s">
        <v>63</v>
      </c>
      <c r="D228" s="339" t="s">
        <v>14543</v>
      </c>
      <c r="E228" s="341"/>
      <c r="F228" s="341">
        <v>1125.6300000000001</v>
      </c>
    </row>
    <row r="229" spans="1:6">
      <c r="A229" s="339">
        <v>12568</v>
      </c>
      <c r="B229" s="340" t="s">
        <v>14744</v>
      </c>
      <c r="C229" s="339" t="s">
        <v>63</v>
      </c>
      <c r="D229" s="339" t="s">
        <v>14543</v>
      </c>
      <c r="E229" s="341"/>
      <c r="F229" s="341">
        <v>1575.88</v>
      </c>
    </row>
    <row r="230" spans="1:6">
      <c r="A230" s="339">
        <v>43441</v>
      </c>
      <c r="B230" s="340" t="s">
        <v>14745</v>
      </c>
      <c r="C230" s="339" t="s">
        <v>63</v>
      </c>
      <c r="D230" s="339" t="s">
        <v>14543</v>
      </c>
      <c r="E230" s="341"/>
      <c r="F230" s="341">
        <v>202.61</v>
      </c>
    </row>
    <row r="231" spans="1:6">
      <c r="A231" s="339">
        <v>43423</v>
      </c>
      <c r="B231" s="340" t="s">
        <v>14746</v>
      </c>
      <c r="C231" s="339" t="s">
        <v>63</v>
      </c>
      <c r="D231" s="339" t="s">
        <v>14543</v>
      </c>
      <c r="E231" s="341"/>
      <c r="F231" s="341">
        <v>94.55</v>
      </c>
    </row>
    <row r="232" spans="1:6">
      <c r="A232" s="339">
        <v>12532</v>
      </c>
      <c r="B232" s="340" t="s">
        <v>14747</v>
      </c>
      <c r="C232" s="339" t="s">
        <v>63</v>
      </c>
      <c r="D232" s="339" t="s">
        <v>14543</v>
      </c>
      <c r="E232" s="341"/>
      <c r="F232" s="341">
        <v>145.82</v>
      </c>
    </row>
    <row r="233" spans="1:6">
      <c r="A233" s="339">
        <v>43444</v>
      </c>
      <c r="B233" s="340" t="s">
        <v>14748</v>
      </c>
      <c r="C233" s="339" t="s">
        <v>63</v>
      </c>
      <c r="D233" s="339" t="s">
        <v>14543</v>
      </c>
      <c r="E233" s="341"/>
      <c r="F233" s="341">
        <v>489.64</v>
      </c>
    </row>
    <row r="234" spans="1:6">
      <c r="A234" s="339">
        <v>12551</v>
      </c>
      <c r="B234" s="340" t="s">
        <v>14749</v>
      </c>
      <c r="C234" s="339" t="s">
        <v>63</v>
      </c>
      <c r="D234" s="339" t="s">
        <v>14543</v>
      </c>
      <c r="E234" s="341"/>
      <c r="F234" s="341">
        <v>349.35</v>
      </c>
    </row>
    <row r="235" spans="1:6">
      <c r="A235" s="339">
        <v>43442</v>
      </c>
      <c r="B235" s="340" t="s">
        <v>14750</v>
      </c>
      <c r="C235" s="339" t="s">
        <v>63</v>
      </c>
      <c r="D235" s="339" t="s">
        <v>14543</v>
      </c>
      <c r="E235" s="341"/>
      <c r="F235" s="341">
        <v>270.14999999999998</v>
      </c>
    </row>
    <row r="236" spans="1:6">
      <c r="A236" s="339">
        <v>43443</v>
      </c>
      <c r="B236" s="340" t="s">
        <v>14751</v>
      </c>
      <c r="C236" s="339" t="s">
        <v>63</v>
      </c>
      <c r="D236" s="339" t="s">
        <v>14543</v>
      </c>
      <c r="E236" s="341"/>
      <c r="F236" s="341">
        <v>354.57</v>
      </c>
    </row>
    <row r="237" spans="1:6">
      <c r="A237" s="339">
        <v>12544</v>
      </c>
      <c r="B237" s="340" t="s">
        <v>14752</v>
      </c>
      <c r="C237" s="339" t="s">
        <v>63</v>
      </c>
      <c r="D237" s="339" t="s">
        <v>14543</v>
      </c>
      <c r="E237" s="341"/>
      <c r="F237" s="341">
        <v>191.35</v>
      </c>
    </row>
    <row r="238" spans="1:6">
      <c r="A238" s="339">
        <v>12547</v>
      </c>
      <c r="B238" s="340" t="s">
        <v>14753</v>
      </c>
      <c r="C238" s="339" t="s">
        <v>63</v>
      </c>
      <c r="D238" s="339" t="s">
        <v>14543</v>
      </c>
      <c r="E238" s="341"/>
      <c r="F238" s="341">
        <v>257.36</v>
      </c>
    </row>
    <row r="239" spans="1:6">
      <c r="A239" s="339">
        <v>43445</v>
      </c>
      <c r="B239" s="340" t="s">
        <v>14754</v>
      </c>
      <c r="C239" s="339" t="s">
        <v>63</v>
      </c>
      <c r="D239" s="339" t="s">
        <v>14543</v>
      </c>
      <c r="E239" s="341"/>
      <c r="F239" s="341">
        <v>675.37</v>
      </c>
    </row>
    <row r="240" spans="1:6">
      <c r="A240" s="339">
        <v>12563</v>
      </c>
      <c r="B240" s="340" t="s">
        <v>14755</v>
      </c>
      <c r="C240" s="339" t="s">
        <v>63</v>
      </c>
      <c r="D240" s="339" t="s">
        <v>14543</v>
      </c>
      <c r="E240" s="341"/>
      <c r="F240" s="341">
        <v>483.21</v>
      </c>
    </row>
    <row r="241" spans="1:6">
      <c r="A241" s="339">
        <v>43425</v>
      </c>
      <c r="B241" s="340" t="s">
        <v>14756</v>
      </c>
      <c r="C241" s="339" t="s">
        <v>63</v>
      </c>
      <c r="D241" s="339" t="s">
        <v>14543</v>
      </c>
      <c r="E241" s="341"/>
      <c r="F241" s="341">
        <v>303.92</v>
      </c>
    </row>
    <row r="242" spans="1:6">
      <c r="A242" s="339">
        <v>43446</v>
      </c>
      <c r="B242" s="340" t="s">
        <v>14757</v>
      </c>
      <c r="C242" s="339" t="s">
        <v>63</v>
      </c>
      <c r="D242" s="339" t="s">
        <v>14543</v>
      </c>
      <c r="E242" s="341"/>
      <c r="F242" s="341">
        <v>641.6</v>
      </c>
    </row>
    <row r="243" spans="1:6">
      <c r="A243" s="339">
        <v>43447</v>
      </c>
      <c r="B243" s="340" t="s">
        <v>14758</v>
      </c>
      <c r="C243" s="339" t="s">
        <v>63</v>
      </c>
      <c r="D243" s="339" t="s">
        <v>14543</v>
      </c>
      <c r="E243" s="341"/>
      <c r="F243" s="341">
        <v>787.94</v>
      </c>
    </row>
    <row r="244" spans="1:6">
      <c r="A244" s="339">
        <v>43448</v>
      </c>
      <c r="B244" s="340" t="s">
        <v>14759</v>
      </c>
      <c r="C244" s="339" t="s">
        <v>63</v>
      </c>
      <c r="D244" s="339" t="s">
        <v>14543</v>
      </c>
      <c r="E244" s="341"/>
      <c r="F244" s="341">
        <v>1103.1099999999999</v>
      </c>
    </row>
    <row r="245" spans="1:6">
      <c r="A245" s="339">
        <v>13761</v>
      </c>
      <c r="B245" s="340" t="s">
        <v>14760</v>
      </c>
      <c r="C245" s="339" t="s">
        <v>63</v>
      </c>
      <c r="D245" s="339" t="s">
        <v>14543</v>
      </c>
      <c r="E245" s="341">
        <v>4057.91</v>
      </c>
      <c r="F245" s="341">
        <v>3430.78</v>
      </c>
    </row>
    <row r="246" spans="1:6">
      <c r="A246" s="339">
        <v>4814</v>
      </c>
      <c r="B246" s="340" t="s">
        <v>14761</v>
      </c>
      <c r="C246" s="339" t="s">
        <v>63</v>
      </c>
      <c r="D246" s="339" t="s">
        <v>14543</v>
      </c>
      <c r="E246" s="341">
        <v>66.33</v>
      </c>
      <c r="F246" s="341">
        <v>47.09</v>
      </c>
    </row>
    <row r="247" spans="1:6">
      <c r="A247" s="339">
        <v>44473</v>
      </c>
      <c r="B247" s="340" t="s">
        <v>14762</v>
      </c>
      <c r="C247" s="339" t="s">
        <v>63</v>
      </c>
      <c r="D247" s="339" t="s">
        <v>14543</v>
      </c>
      <c r="E247" s="341"/>
      <c r="F247" s="341">
        <v>2485.5300000000002</v>
      </c>
    </row>
    <row r="248" spans="1:6">
      <c r="A248" s="339">
        <v>6122</v>
      </c>
      <c r="B248" s="340" t="s">
        <v>14763</v>
      </c>
      <c r="C248" s="339" t="s">
        <v>884</v>
      </c>
      <c r="D248" s="339" t="s">
        <v>14543</v>
      </c>
      <c r="E248" s="341">
        <v>18.260000000000002</v>
      </c>
      <c r="F248" s="341">
        <v>38.89</v>
      </c>
    </row>
    <row r="249" spans="1:6">
      <c r="A249" s="339">
        <v>40810</v>
      </c>
      <c r="B249" s="340" t="s">
        <v>14764</v>
      </c>
      <c r="C249" s="339" t="s">
        <v>948</v>
      </c>
      <c r="D249" s="339" t="s">
        <v>14543</v>
      </c>
      <c r="E249" s="341">
        <v>3179.83</v>
      </c>
      <c r="F249" s="341">
        <v>6812.7</v>
      </c>
    </row>
    <row r="250" spans="1:6">
      <c r="A250" s="339">
        <v>34469</v>
      </c>
      <c r="B250" s="340" t="s">
        <v>14765</v>
      </c>
      <c r="C250" s="339" t="s">
        <v>63</v>
      </c>
      <c r="D250" s="339" t="s">
        <v>14543</v>
      </c>
      <c r="E250" s="341"/>
      <c r="F250" s="341">
        <v>10530.81</v>
      </c>
    </row>
    <row r="251" spans="1:6">
      <c r="A251" s="339">
        <v>34476</v>
      </c>
      <c r="B251" s="340" t="s">
        <v>14766</v>
      </c>
      <c r="C251" s="339" t="s">
        <v>63</v>
      </c>
      <c r="D251" s="339" t="s">
        <v>14543</v>
      </c>
      <c r="E251" s="341"/>
      <c r="F251" s="341">
        <v>5492.26</v>
      </c>
    </row>
    <row r="252" spans="1:6">
      <c r="A252" s="339">
        <v>34477</v>
      </c>
      <c r="B252" s="340" t="s">
        <v>14767</v>
      </c>
      <c r="C252" s="339" t="s">
        <v>63</v>
      </c>
      <c r="D252" s="339" t="s">
        <v>14543</v>
      </c>
      <c r="E252" s="341"/>
      <c r="F252" s="341">
        <v>7289.29</v>
      </c>
    </row>
    <row r="253" spans="1:6">
      <c r="A253" s="339">
        <v>34482</v>
      </c>
      <c r="B253" s="340" t="s">
        <v>14768</v>
      </c>
      <c r="C253" s="339" t="s">
        <v>63</v>
      </c>
      <c r="D253" s="339" t="s">
        <v>14543</v>
      </c>
      <c r="E253" s="341"/>
      <c r="F253" s="341">
        <v>6807.79</v>
      </c>
    </row>
    <row r="254" spans="1:6">
      <c r="A254" s="339">
        <v>34472</v>
      </c>
      <c r="B254" s="340" t="s">
        <v>14769</v>
      </c>
      <c r="C254" s="339" t="s">
        <v>63</v>
      </c>
      <c r="D254" s="339" t="s">
        <v>14549</v>
      </c>
      <c r="E254" s="341"/>
      <c r="F254" s="341">
        <v>3240</v>
      </c>
    </row>
    <row r="255" spans="1:6">
      <c r="A255" s="339">
        <v>39577</v>
      </c>
      <c r="B255" s="340" t="s">
        <v>14770</v>
      </c>
      <c r="C255" s="339" t="s">
        <v>63</v>
      </c>
      <c r="D255" s="339" t="s">
        <v>14543</v>
      </c>
      <c r="E255" s="341">
        <v>26113.1</v>
      </c>
      <c r="F255" s="341">
        <v>24541.72</v>
      </c>
    </row>
    <row r="256" spans="1:6">
      <c r="A256" s="339">
        <v>39578</v>
      </c>
      <c r="B256" s="340" t="s">
        <v>14771</v>
      </c>
      <c r="C256" s="339" t="s">
        <v>63</v>
      </c>
      <c r="D256" s="339" t="s">
        <v>14543</v>
      </c>
      <c r="E256" s="341">
        <v>33699.480000000003</v>
      </c>
      <c r="F256" s="341">
        <v>31671.58</v>
      </c>
    </row>
    <row r="257" spans="1:6">
      <c r="A257" s="339">
        <v>39579</v>
      </c>
      <c r="B257" s="340" t="s">
        <v>14772</v>
      </c>
      <c r="C257" s="339" t="s">
        <v>63</v>
      </c>
      <c r="D257" s="339" t="s">
        <v>14543</v>
      </c>
      <c r="E257" s="341">
        <v>49030.1</v>
      </c>
      <c r="F257" s="341">
        <v>46079.67</v>
      </c>
    </row>
    <row r="258" spans="1:6">
      <c r="A258" s="339">
        <v>42425</v>
      </c>
      <c r="B258" s="340" t="s">
        <v>22640</v>
      </c>
      <c r="C258" s="339" t="s">
        <v>63</v>
      </c>
      <c r="D258" s="339" t="s">
        <v>14543</v>
      </c>
      <c r="E258" s="341">
        <v>2579.56</v>
      </c>
      <c r="F258" s="341">
        <v>2424.33</v>
      </c>
    </row>
    <row r="259" spans="1:6">
      <c r="A259" s="339">
        <v>42422</v>
      </c>
      <c r="B259" s="340" t="s">
        <v>22641</v>
      </c>
      <c r="C259" s="339" t="s">
        <v>63</v>
      </c>
      <c r="D259" s="339" t="s">
        <v>14549</v>
      </c>
      <c r="E259" s="341">
        <v>3829.44</v>
      </c>
      <c r="F259" s="341">
        <v>3599</v>
      </c>
    </row>
    <row r="260" spans="1:6">
      <c r="A260" s="339">
        <v>43184</v>
      </c>
      <c r="B260" s="340" t="s">
        <v>22642</v>
      </c>
      <c r="C260" s="339" t="s">
        <v>63</v>
      </c>
      <c r="D260" s="339" t="s">
        <v>14543</v>
      </c>
      <c r="E260" s="341">
        <v>5292.65</v>
      </c>
      <c r="F260" s="341">
        <v>4974.16</v>
      </c>
    </row>
    <row r="261" spans="1:6">
      <c r="A261" s="339">
        <v>42424</v>
      </c>
      <c r="B261" s="340" t="s">
        <v>22643</v>
      </c>
      <c r="C261" s="339" t="s">
        <v>63</v>
      </c>
      <c r="D261" s="339" t="s">
        <v>14543</v>
      </c>
      <c r="E261" s="341">
        <v>2303.77</v>
      </c>
      <c r="F261" s="341">
        <v>2165.14</v>
      </c>
    </row>
    <row r="262" spans="1:6">
      <c r="A262" s="339">
        <v>42416</v>
      </c>
      <c r="B262" s="340" t="s">
        <v>22644</v>
      </c>
      <c r="C262" s="339" t="s">
        <v>63</v>
      </c>
      <c r="D262" s="339" t="s">
        <v>14543</v>
      </c>
      <c r="E262" s="341">
        <v>9931.2900000000009</v>
      </c>
      <c r="F262" s="341">
        <v>9333.66</v>
      </c>
    </row>
    <row r="263" spans="1:6">
      <c r="A263" s="339">
        <v>42417</v>
      </c>
      <c r="B263" s="340" t="s">
        <v>22645</v>
      </c>
      <c r="C263" s="339" t="s">
        <v>63</v>
      </c>
      <c r="D263" s="339" t="s">
        <v>14543</v>
      </c>
      <c r="E263" s="341">
        <v>11133.78</v>
      </c>
      <c r="F263" s="341">
        <v>10463.799999999999</v>
      </c>
    </row>
    <row r="264" spans="1:6">
      <c r="A264" s="339">
        <v>39826</v>
      </c>
      <c r="B264" s="340" t="s">
        <v>14773</v>
      </c>
      <c r="C264" s="339" t="s">
        <v>63</v>
      </c>
      <c r="D264" s="339" t="s">
        <v>14543</v>
      </c>
      <c r="E264" s="341">
        <v>6021.79</v>
      </c>
      <c r="F264" s="341">
        <v>5659.42</v>
      </c>
    </row>
    <row r="265" spans="1:6">
      <c r="A265" s="339">
        <v>42419</v>
      </c>
      <c r="B265" s="340" t="s">
        <v>22646</v>
      </c>
      <c r="C265" s="339" t="s">
        <v>63</v>
      </c>
      <c r="D265" s="339" t="s">
        <v>14543</v>
      </c>
      <c r="E265" s="341">
        <v>12578.81</v>
      </c>
      <c r="F265" s="341">
        <v>11821.87</v>
      </c>
    </row>
    <row r="266" spans="1:6">
      <c r="A266" s="339">
        <v>42420</v>
      </c>
      <c r="B266" s="340" t="s">
        <v>22647</v>
      </c>
      <c r="C266" s="339" t="s">
        <v>63</v>
      </c>
      <c r="D266" s="339" t="s">
        <v>14543</v>
      </c>
      <c r="E266" s="341">
        <v>17288.650000000001</v>
      </c>
      <c r="F266" s="341">
        <v>16248.29</v>
      </c>
    </row>
    <row r="267" spans="1:6">
      <c r="A267" s="339">
        <v>42421</v>
      </c>
      <c r="B267" s="340" t="s">
        <v>22648</v>
      </c>
      <c r="C267" s="339" t="s">
        <v>63</v>
      </c>
      <c r="D267" s="339" t="s">
        <v>14543</v>
      </c>
      <c r="E267" s="341">
        <v>20975.57</v>
      </c>
      <c r="F267" s="341">
        <v>19713.349999999999</v>
      </c>
    </row>
    <row r="268" spans="1:6">
      <c r="A268" s="339">
        <v>39556</v>
      </c>
      <c r="B268" s="340" t="s">
        <v>22649</v>
      </c>
      <c r="C268" s="339" t="s">
        <v>63</v>
      </c>
      <c r="D268" s="339" t="s">
        <v>14543</v>
      </c>
      <c r="E268" s="341">
        <v>7284.35</v>
      </c>
      <c r="F268" s="341">
        <v>6846</v>
      </c>
    </row>
    <row r="269" spans="1:6">
      <c r="A269" s="339">
        <v>39557</v>
      </c>
      <c r="B269" s="340" t="s">
        <v>22650</v>
      </c>
      <c r="C269" s="339" t="s">
        <v>63</v>
      </c>
      <c r="D269" s="339" t="s">
        <v>14543</v>
      </c>
      <c r="E269" s="341">
        <v>7843.65</v>
      </c>
      <c r="F269" s="341">
        <v>7371.65</v>
      </c>
    </row>
    <row r="270" spans="1:6">
      <c r="A270" s="339">
        <v>39559</v>
      </c>
      <c r="B270" s="340" t="s">
        <v>22651</v>
      </c>
      <c r="C270" s="339" t="s">
        <v>63</v>
      </c>
      <c r="D270" s="339" t="s">
        <v>14543</v>
      </c>
      <c r="E270" s="341">
        <v>11591.41</v>
      </c>
      <c r="F270" s="341">
        <v>10893.88</v>
      </c>
    </row>
    <row r="271" spans="1:6">
      <c r="A271" s="339">
        <v>39560</v>
      </c>
      <c r="B271" s="340" t="s">
        <v>22652</v>
      </c>
      <c r="C271" s="339" t="s">
        <v>63</v>
      </c>
      <c r="D271" s="339" t="s">
        <v>14543</v>
      </c>
      <c r="E271" s="341">
        <v>13410.13</v>
      </c>
      <c r="F271" s="341">
        <v>12603.16</v>
      </c>
    </row>
    <row r="272" spans="1:6">
      <c r="A272" s="339">
        <v>39561</v>
      </c>
      <c r="B272" s="340" t="s">
        <v>22653</v>
      </c>
      <c r="C272" s="339" t="s">
        <v>63</v>
      </c>
      <c r="D272" s="339" t="s">
        <v>14543</v>
      </c>
      <c r="E272" s="341">
        <v>14028.7</v>
      </c>
      <c r="F272" s="341">
        <v>13184.51</v>
      </c>
    </row>
    <row r="273" spans="1:6">
      <c r="A273" s="339">
        <v>43195</v>
      </c>
      <c r="B273" s="340" t="s">
        <v>22654</v>
      </c>
      <c r="C273" s="339" t="s">
        <v>63</v>
      </c>
      <c r="D273" s="339" t="s">
        <v>14543</v>
      </c>
      <c r="E273" s="341">
        <v>6087.58</v>
      </c>
      <c r="F273" s="341">
        <v>5721.25</v>
      </c>
    </row>
    <row r="274" spans="1:6">
      <c r="A274" s="339">
        <v>43196</v>
      </c>
      <c r="B274" s="340" t="s">
        <v>22655</v>
      </c>
      <c r="C274" s="339" t="s">
        <v>63</v>
      </c>
      <c r="D274" s="339" t="s">
        <v>14543</v>
      </c>
      <c r="E274" s="341">
        <v>7544.68</v>
      </c>
      <c r="F274" s="341">
        <v>7090.67</v>
      </c>
    </row>
    <row r="275" spans="1:6">
      <c r="A275" s="339">
        <v>43198</v>
      </c>
      <c r="B275" s="340" t="s">
        <v>22656</v>
      </c>
      <c r="C275" s="339" t="s">
        <v>63</v>
      </c>
      <c r="D275" s="339" t="s">
        <v>14543</v>
      </c>
      <c r="E275" s="341">
        <v>11211.21</v>
      </c>
      <c r="F275" s="341">
        <v>10536.57</v>
      </c>
    </row>
    <row r="276" spans="1:6">
      <c r="A276" s="339">
        <v>43199</v>
      </c>
      <c r="B276" s="340" t="s">
        <v>22657</v>
      </c>
      <c r="C276" s="339" t="s">
        <v>63</v>
      </c>
      <c r="D276" s="339" t="s">
        <v>14543</v>
      </c>
      <c r="E276" s="341">
        <v>11622.03</v>
      </c>
      <c r="F276" s="341">
        <v>10922.66</v>
      </c>
    </row>
    <row r="277" spans="1:6">
      <c r="A277" s="339">
        <v>43200</v>
      </c>
      <c r="B277" s="340" t="s">
        <v>22658</v>
      </c>
      <c r="C277" s="339" t="s">
        <v>63</v>
      </c>
      <c r="D277" s="339" t="s">
        <v>14543</v>
      </c>
      <c r="E277" s="341">
        <v>13337.13</v>
      </c>
      <c r="F277" s="341">
        <v>12534.55</v>
      </c>
    </row>
    <row r="278" spans="1:6">
      <c r="A278" s="339">
        <v>43190</v>
      </c>
      <c r="B278" s="340" t="s">
        <v>22659</v>
      </c>
      <c r="C278" s="339" t="s">
        <v>63</v>
      </c>
      <c r="D278" s="339" t="s">
        <v>14543</v>
      </c>
      <c r="E278" s="341">
        <v>2070.2600000000002</v>
      </c>
      <c r="F278" s="341">
        <v>1945.68</v>
      </c>
    </row>
    <row r="279" spans="1:6">
      <c r="A279" s="339">
        <v>39555</v>
      </c>
      <c r="B279" s="340" t="s">
        <v>22660</v>
      </c>
      <c r="C279" s="339" t="s">
        <v>63</v>
      </c>
      <c r="D279" s="339" t="s">
        <v>14543</v>
      </c>
      <c r="E279" s="341">
        <v>2239.4899999999998</v>
      </c>
      <c r="F279" s="341">
        <v>2104.73</v>
      </c>
    </row>
    <row r="280" spans="1:6">
      <c r="A280" s="339">
        <v>43191</v>
      </c>
      <c r="B280" s="340" t="s">
        <v>22661</v>
      </c>
      <c r="C280" s="339" t="s">
        <v>63</v>
      </c>
      <c r="D280" s="339" t="s">
        <v>14543</v>
      </c>
      <c r="E280" s="341">
        <v>2978.83</v>
      </c>
      <c r="F280" s="341">
        <v>2799.58</v>
      </c>
    </row>
    <row r="281" spans="1:6">
      <c r="A281" s="339">
        <v>39548</v>
      </c>
      <c r="B281" s="340" t="s">
        <v>22662</v>
      </c>
      <c r="C281" s="339" t="s">
        <v>63</v>
      </c>
      <c r="D281" s="339" t="s">
        <v>14543</v>
      </c>
      <c r="E281" s="341">
        <v>3321.86</v>
      </c>
      <c r="F281" s="341">
        <v>3121.96</v>
      </c>
    </row>
    <row r="282" spans="1:6">
      <c r="A282" s="339">
        <v>43192</v>
      </c>
      <c r="B282" s="340" t="s">
        <v>22663</v>
      </c>
      <c r="C282" s="339" t="s">
        <v>63</v>
      </c>
      <c r="D282" s="339" t="s">
        <v>14543</v>
      </c>
      <c r="E282" s="341">
        <v>3902.01</v>
      </c>
      <c r="F282" s="341">
        <v>3667.2</v>
      </c>
    </row>
    <row r="283" spans="1:6">
      <c r="A283" s="339">
        <v>39554</v>
      </c>
      <c r="B283" s="340" t="s">
        <v>22664</v>
      </c>
      <c r="C283" s="339" t="s">
        <v>63</v>
      </c>
      <c r="D283" s="339" t="s">
        <v>14543</v>
      </c>
      <c r="E283" s="341">
        <v>4392.66</v>
      </c>
      <c r="F283" s="341">
        <v>4128.33</v>
      </c>
    </row>
    <row r="284" spans="1:6">
      <c r="A284" s="339">
        <v>43194</v>
      </c>
      <c r="B284" s="340" t="s">
        <v>22665</v>
      </c>
      <c r="C284" s="339" t="s">
        <v>63</v>
      </c>
      <c r="D284" s="339" t="s">
        <v>14543</v>
      </c>
      <c r="E284" s="341">
        <v>1773.53</v>
      </c>
      <c r="F284" s="341">
        <v>1666.81</v>
      </c>
    </row>
    <row r="285" spans="1:6">
      <c r="A285" s="339">
        <v>39551</v>
      </c>
      <c r="B285" s="340" t="s">
        <v>22666</v>
      </c>
      <c r="C285" s="339" t="s">
        <v>63</v>
      </c>
      <c r="D285" s="339" t="s">
        <v>14543</v>
      </c>
      <c r="E285" s="341">
        <v>1952.85</v>
      </c>
      <c r="F285" s="341">
        <v>1835.34</v>
      </c>
    </row>
    <row r="286" spans="1:6">
      <c r="A286" s="339">
        <v>43185</v>
      </c>
      <c r="B286" s="340" t="s">
        <v>22667</v>
      </c>
      <c r="C286" s="339" t="s">
        <v>63</v>
      </c>
      <c r="D286" s="339" t="s">
        <v>14543</v>
      </c>
      <c r="E286" s="341">
        <v>5549.65</v>
      </c>
      <c r="F286" s="341">
        <v>5215.7</v>
      </c>
    </row>
    <row r="287" spans="1:6">
      <c r="A287" s="339">
        <v>43186</v>
      </c>
      <c r="B287" s="340" t="s">
        <v>22668</v>
      </c>
      <c r="C287" s="339" t="s">
        <v>63</v>
      </c>
      <c r="D287" s="339" t="s">
        <v>14543</v>
      </c>
      <c r="E287" s="341">
        <v>5853.76</v>
      </c>
      <c r="F287" s="341">
        <v>5501.51</v>
      </c>
    </row>
    <row r="288" spans="1:6">
      <c r="A288" s="339">
        <v>43187</v>
      </c>
      <c r="B288" s="340" t="s">
        <v>22669</v>
      </c>
      <c r="C288" s="339" t="s">
        <v>63</v>
      </c>
      <c r="D288" s="339" t="s">
        <v>14543</v>
      </c>
      <c r="E288" s="341">
        <v>7768</v>
      </c>
      <c r="F288" s="341">
        <v>7300.55</v>
      </c>
    </row>
    <row r="289" spans="1:6">
      <c r="A289" s="339">
        <v>43188</v>
      </c>
      <c r="B289" s="340" t="s">
        <v>22670</v>
      </c>
      <c r="C289" s="339" t="s">
        <v>63</v>
      </c>
      <c r="D289" s="339" t="s">
        <v>14543</v>
      </c>
      <c r="E289" s="341">
        <v>9411.9599999999991</v>
      </c>
      <c r="F289" s="341">
        <v>8845.59</v>
      </c>
    </row>
    <row r="290" spans="1:6">
      <c r="A290" s="339">
        <v>43189</v>
      </c>
      <c r="B290" s="340" t="s">
        <v>22671</v>
      </c>
      <c r="C290" s="339" t="s">
        <v>63</v>
      </c>
      <c r="D290" s="339" t="s">
        <v>14543</v>
      </c>
      <c r="E290" s="341">
        <v>10586.89</v>
      </c>
      <c r="F290" s="341">
        <v>9949.81</v>
      </c>
    </row>
    <row r="291" spans="1:6">
      <c r="A291" s="339">
        <v>346</v>
      </c>
      <c r="B291" s="340" t="s">
        <v>14774</v>
      </c>
      <c r="C291" s="339" t="s">
        <v>101</v>
      </c>
      <c r="D291" s="339" t="s">
        <v>14543</v>
      </c>
      <c r="E291" s="341">
        <v>31.98</v>
      </c>
      <c r="F291" s="341">
        <v>25.66</v>
      </c>
    </row>
    <row r="292" spans="1:6">
      <c r="A292" s="339">
        <v>3312</v>
      </c>
      <c r="B292" s="340" t="s">
        <v>14775</v>
      </c>
      <c r="C292" s="339" t="s">
        <v>101</v>
      </c>
      <c r="D292" s="339" t="s">
        <v>14543</v>
      </c>
      <c r="E292" s="341">
        <v>28.32</v>
      </c>
      <c r="F292" s="341">
        <v>22.72</v>
      </c>
    </row>
    <row r="293" spans="1:6">
      <c r="A293" s="339">
        <v>339</v>
      </c>
      <c r="B293" s="340" t="s">
        <v>14776</v>
      </c>
      <c r="C293" s="339" t="s">
        <v>202</v>
      </c>
      <c r="D293" s="339" t="s">
        <v>14543</v>
      </c>
      <c r="E293" s="341">
        <v>1.65</v>
      </c>
      <c r="F293" s="341">
        <v>1.32</v>
      </c>
    </row>
    <row r="294" spans="1:6">
      <c r="A294" s="339">
        <v>340</v>
      </c>
      <c r="B294" s="340" t="s">
        <v>14777</v>
      </c>
      <c r="C294" s="339" t="s">
        <v>202</v>
      </c>
      <c r="D294" s="339" t="s">
        <v>14543</v>
      </c>
      <c r="E294" s="341">
        <v>1.49</v>
      </c>
      <c r="F294" s="341">
        <v>1.19</v>
      </c>
    </row>
    <row r="295" spans="1:6">
      <c r="A295" s="339">
        <v>43130</v>
      </c>
      <c r="B295" s="340" t="s">
        <v>1765</v>
      </c>
      <c r="C295" s="339" t="s">
        <v>101</v>
      </c>
      <c r="D295" s="339" t="s">
        <v>14549</v>
      </c>
      <c r="E295" s="341">
        <v>27</v>
      </c>
      <c r="F295" s="341">
        <v>21.66</v>
      </c>
    </row>
    <row r="296" spans="1:6">
      <c r="A296" s="339">
        <v>344</v>
      </c>
      <c r="B296" s="340" t="s">
        <v>14778</v>
      </c>
      <c r="C296" s="339" t="s">
        <v>101</v>
      </c>
      <c r="D296" s="339" t="s">
        <v>14543</v>
      </c>
      <c r="E296" s="341">
        <v>35.49</v>
      </c>
      <c r="F296" s="341">
        <v>28.47</v>
      </c>
    </row>
    <row r="297" spans="1:6">
      <c r="A297" s="339">
        <v>345</v>
      </c>
      <c r="B297" s="340" t="s">
        <v>1518</v>
      </c>
      <c r="C297" s="339" t="s">
        <v>101</v>
      </c>
      <c r="D297" s="339" t="s">
        <v>14543</v>
      </c>
      <c r="E297" s="341">
        <v>38.51</v>
      </c>
      <c r="F297" s="341">
        <v>30.89</v>
      </c>
    </row>
    <row r="298" spans="1:6">
      <c r="A298" s="339">
        <v>43131</v>
      </c>
      <c r="B298" s="340" t="s">
        <v>1694</v>
      </c>
      <c r="C298" s="339" t="s">
        <v>101</v>
      </c>
      <c r="D298" s="339" t="s">
        <v>14543</v>
      </c>
      <c r="E298" s="341">
        <v>31.36</v>
      </c>
      <c r="F298" s="341">
        <v>25.16</v>
      </c>
    </row>
    <row r="299" spans="1:6">
      <c r="A299" s="339">
        <v>3313</v>
      </c>
      <c r="B299" s="340" t="s">
        <v>14779</v>
      </c>
      <c r="C299" s="339" t="s">
        <v>101</v>
      </c>
      <c r="D299" s="339" t="s">
        <v>14543</v>
      </c>
      <c r="E299" s="341">
        <v>36.450000000000003</v>
      </c>
      <c r="F299" s="341">
        <v>29.24</v>
      </c>
    </row>
    <row r="300" spans="1:6">
      <c r="A300" s="339">
        <v>43132</v>
      </c>
      <c r="B300" s="340" t="s">
        <v>956</v>
      </c>
      <c r="C300" s="339" t="s">
        <v>101</v>
      </c>
      <c r="D300" s="339" t="s">
        <v>14543</v>
      </c>
      <c r="E300" s="341">
        <v>27</v>
      </c>
      <c r="F300" s="341">
        <v>21.66</v>
      </c>
    </row>
    <row r="301" spans="1:6">
      <c r="A301" s="339">
        <v>45245</v>
      </c>
      <c r="B301" s="340" t="s">
        <v>14780</v>
      </c>
      <c r="C301" s="339" t="s">
        <v>63</v>
      </c>
      <c r="D301" s="339" t="s">
        <v>14543</v>
      </c>
      <c r="E301" s="341">
        <v>44.12</v>
      </c>
      <c r="F301" s="341">
        <v>43.26</v>
      </c>
    </row>
    <row r="302" spans="1:6">
      <c r="A302" s="339">
        <v>366</v>
      </c>
      <c r="B302" s="340" t="s">
        <v>14781</v>
      </c>
      <c r="C302" s="339" t="s">
        <v>5115</v>
      </c>
      <c r="D302" s="339" t="s">
        <v>14549</v>
      </c>
      <c r="E302" s="341">
        <v>150</v>
      </c>
      <c r="F302" s="341">
        <v>85</v>
      </c>
    </row>
    <row r="303" spans="1:6">
      <c r="A303" s="339">
        <v>367</v>
      </c>
      <c r="B303" s="340" t="s">
        <v>3937</v>
      </c>
      <c r="C303" s="339" t="s">
        <v>5115</v>
      </c>
      <c r="D303" s="339" t="s">
        <v>14543</v>
      </c>
      <c r="E303" s="341">
        <v>151.96</v>
      </c>
      <c r="F303" s="341">
        <v>86.11</v>
      </c>
    </row>
    <row r="304" spans="1:6">
      <c r="A304" s="339">
        <v>370</v>
      </c>
      <c r="B304" s="340" t="s">
        <v>1744</v>
      </c>
      <c r="C304" s="339" t="s">
        <v>5115</v>
      </c>
      <c r="D304" s="339" t="s">
        <v>14543</v>
      </c>
      <c r="E304" s="341">
        <v>150</v>
      </c>
      <c r="F304" s="341">
        <v>85</v>
      </c>
    </row>
    <row r="305" spans="1:6">
      <c r="A305" s="339">
        <v>368</v>
      </c>
      <c r="B305" s="340" t="s">
        <v>14782</v>
      </c>
      <c r="C305" s="339" t="s">
        <v>5115</v>
      </c>
      <c r="D305" s="339" t="s">
        <v>14543</v>
      </c>
      <c r="E305" s="341">
        <v>75</v>
      </c>
      <c r="F305" s="341">
        <v>42.5</v>
      </c>
    </row>
    <row r="306" spans="1:6">
      <c r="A306" s="339">
        <v>11075</v>
      </c>
      <c r="B306" s="340" t="s">
        <v>14783</v>
      </c>
      <c r="C306" s="339" t="s">
        <v>5115</v>
      </c>
      <c r="D306" s="339" t="s">
        <v>14543</v>
      </c>
      <c r="E306" s="341">
        <v>1721.53</v>
      </c>
      <c r="F306" s="341">
        <v>975.53</v>
      </c>
    </row>
    <row r="307" spans="1:6">
      <c r="A307" s="339">
        <v>1381</v>
      </c>
      <c r="B307" s="340" t="s">
        <v>1133</v>
      </c>
      <c r="C307" s="339" t="s">
        <v>101</v>
      </c>
      <c r="D307" s="339" t="s">
        <v>14549</v>
      </c>
      <c r="E307" s="341">
        <v>1.1000000000000001</v>
      </c>
      <c r="F307" s="341">
        <v>0.82</v>
      </c>
    </row>
    <row r="308" spans="1:6">
      <c r="A308" s="339">
        <v>34353</v>
      </c>
      <c r="B308" s="340" t="s">
        <v>14784</v>
      </c>
      <c r="C308" s="339" t="s">
        <v>101</v>
      </c>
      <c r="D308" s="339" t="s">
        <v>14543</v>
      </c>
      <c r="E308" s="341">
        <v>2.04</v>
      </c>
      <c r="F308" s="341">
        <v>1.52</v>
      </c>
    </row>
    <row r="309" spans="1:6">
      <c r="A309" s="339">
        <v>37595</v>
      </c>
      <c r="B309" s="340" t="s">
        <v>1148</v>
      </c>
      <c r="C309" s="339" t="s">
        <v>101</v>
      </c>
      <c r="D309" s="339" t="s">
        <v>14543</v>
      </c>
      <c r="E309" s="341">
        <v>3.38</v>
      </c>
      <c r="F309" s="341">
        <v>2.52</v>
      </c>
    </row>
    <row r="310" spans="1:6">
      <c r="A310" s="339">
        <v>37596</v>
      </c>
      <c r="B310" s="340" t="s">
        <v>1081</v>
      </c>
      <c r="C310" s="339" t="s">
        <v>101</v>
      </c>
      <c r="D310" s="339" t="s">
        <v>14543</v>
      </c>
      <c r="E310" s="341">
        <v>3.88</v>
      </c>
      <c r="F310" s="341">
        <v>2.89</v>
      </c>
    </row>
    <row r="311" spans="1:6">
      <c r="A311" s="339">
        <v>371</v>
      </c>
      <c r="B311" s="340" t="s">
        <v>14785</v>
      </c>
      <c r="C311" s="339" t="s">
        <v>101</v>
      </c>
      <c r="D311" s="339" t="s">
        <v>14543</v>
      </c>
      <c r="E311" s="341">
        <v>1.2</v>
      </c>
      <c r="F311" s="341">
        <v>0.89</v>
      </c>
    </row>
    <row r="312" spans="1:6">
      <c r="A312" s="339">
        <v>37553</v>
      </c>
      <c r="B312" s="340" t="s">
        <v>14786</v>
      </c>
      <c r="C312" s="339" t="s">
        <v>101</v>
      </c>
      <c r="D312" s="339" t="s">
        <v>14543</v>
      </c>
      <c r="E312" s="341">
        <v>2.2400000000000002</v>
      </c>
      <c r="F312" s="341">
        <v>1.67</v>
      </c>
    </row>
    <row r="313" spans="1:6">
      <c r="A313" s="339">
        <v>37552</v>
      </c>
      <c r="B313" s="340" t="s">
        <v>14787</v>
      </c>
      <c r="C313" s="339" t="s">
        <v>101</v>
      </c>
      <c r="D313" s="339" t="s">
        <v>14543</v>
      </c>
      <c r="E313" s="341">
        <v>3.61</v>
      </c>
      <c r="F313" s="341">
        <v>2.69</v>
      </c>
    </row>
    <row r="314" spans="1:6">
      <c r="A314" s="339">
        <v>36880</v>
      </c>
      <c r="B314" s="340" t="s">
        <v>14788</v>
      </c>
      <c r="C314" s="339" t="s">
        <v>101</v>
      </c>
      <c r="D314" s="339" t="s">
        <v>14543</v>
      </c>
      <c r="E314" s="341">
        <v>3.67</v>
      </c>
      <c r="F314" s="341">
        <v>2.73</v>
      </c>
    </row>
    <row r="315" spans="1:6">
      <c r="A315" s="339">
        <v>34355</v>
      </c>
      <c r="B315" s="340" t="s">
        <v>14789</v>
      </c>
      <c r="C315" s="339" t="s">
        <v>101</v>
      </c>
      <c r="D315" s="339" t="s">
        <v>14543</v>
      </c>
      <c r="E315" s="341">
        <v>3.16</v>
      </c>
      <c r="F315" s="341">
        <v>2.35</v>
      </c>
    </row>
    <row r="316" spans="1:6">
      <c r="A316" s="339">
        <v>130</v>
      </c>
      <c r="B316" s="340" t="s">
        <v>14790</v>
      </c>
      <c r="C316" s="339" t="s">
        <v>101</v>
      </c>
      <c r="D316" s="339" t="s">
        <v>14543</v>
      </c>
      <c r="E316" s="341">
        <v>4.55</v>
      </c>
      <c r="F316" s="341">
        <v>4.05</v>
      </c>
    </row>
    <row r="317" spans="1:6">
      <c r="A317" s="339">
        <v>135</v>
      </c>
      <c r="B317" s="340" t="s">
        <v>1097</v>
      </c>
      <c r="C317" s="339" t="s">
        <v>101</v>
      </c>
      <c r="D317" s="339" t="s">
        <v>14543</v>
      </c>
      <c r="E317" s="341">
        <v>3.66</v>
      </c>
      <c r="F317" s="341">
        <v>3.25</v>
      </c>
    </row>
    <row r="318" spans="1:6">
      <c r="A318" s="339">
        <v>36886</v>
      </c>
      <c r="B318" s="340" t="s">
        <v>14791</v>
      </c>
      <c r="C318" s="339" t="s">
        <v>101</v>
      </c>
      <c r="D318" s="339" t="s">
        <v>14543</v>
      </c>
      <c r="E318" s="341">
        <v>1.1399999999999999</v>
      </c>
      <c r="F318" s="341">
        <v>0.85</v>
      </c>
    </row>
    <row r="319" spans="1:6">
      <c r="A319" s="339">
        <v>38546</v>
      </c>
      <c r="B319" s="340" t="s">
        <v>14792</v>
      </c>
      <c r="C319" s="339" t="s">
        <v>5115</v>
      </c>
      <c r="D319" s="339" t="s">
        <v>14543</v>
      </c>
      <c r="E319" s="341">
        <v>894.74</v>
      </c>
      <c r="F319" s="341">
        <v>481.31</v>
      </c>
    </row>
    <row r="320" spans="1:6">
      <c r="A320" s="339">
        <v>34549</v>
      </c>
      <c r="B320" s="340" t="s">
        <v>14793</v>
      </c>
      <c r="C320" s="339" t="s">
        <v>5115</v>
      </c>
      <c r="D320" s="339" t="s">
        <v>14543</v>
      </c>
      <c r="E320" s="341"/>
      <c r="F320" s="341">
        <v>775.28</v>
      </c>
    </row>
    <row r="321" spans="1:6">
      <c r="A321" s="339">
        <v>6081</v>
      </c>
      <c r="B321" s="340" t="s">
        <v>14794</v>
      </c>
      <c r="C321" s="339" t="s">
        <v>5115</v>
      </c>
      <c r="D321" s="339" t="s">
        <v>14543</v>
      </c>
      <c r="E321" s="341"/>
      <c r="F321" s="341">
        <v>54.26</v>
      </c>
    </row>
    <row r="322" spans="1:6">
      <c r="A322" s="339">
        <v>6077</v>
      </c>
      <c r="B322" s="340" t="s">
        <v>14795</v>
      </c>
      <c r="C322" s="339" t="s">
        <v>5115</v>
      </c>
      <c r="D322" s="339" t="s">
        <v>14543</v>
      </c>
      <c r="E322" s="341"/>
      <c r="F322" s="341">
        <v>38.76</v>
      </c>
    </row>
    <row r="323" spans="1:6">
      <c r="A323" s="339">
        <v>6079</v>
      </c>
      <c r="B323" s="340" t="s">
        <v>976</v>
      </c>
      <c r="C323" s="339" t="s">
        <v>5115</v>
      </c>
      <c r="D323" s="339" t="s">
        <v>14543</v>
      </c>
      <c r="E323" s="341"/>
      <c r="F323" s="341">
        <v>38.76</v>
      </c>
    </row>
    <row r="324" spans="1:6">
      <c r="A324" s="339">
        <v>1091</v>
      </c>
      <c r="B324" s="340" t="s">
        <v>14796</v>
      </c>
      <c r="C324" s="339" t="s">
        <v>63</v>
      </c>
      <c r="D324" s="339" t="s">
        <v>14543</v>
      </c>
      <c r="E324" s="341">
        <v>26.08</v>
      </c>
      <c r="F324" s="341">
        <v>26.08</v>
      </c>
    </row>
    <row r="325" spans="1:6">
      <c r="A325" s="339">
        <v>1094</v>
      </c>
      <c r="B325" s="340" t="s">
        <v>14797</v>
      </c>
      <c r="C325" s="339" t="s">
        <v>63</v>
      </c>
      <c r="D325" s="339" t="s">
        <v>14543</v>
      </c>
      <c r="E325" s="341">
        <v>18.239999999999998</v>
      </c>
      <c r="F325" s="341">
        <v>18.239999999999998</v>
      </c>
    </row>
    <row r="326" spans="1:6">
      <c r="A326" s="339">
        <v>1095</v>
      </c>
      <c r="B326" s="340" t="s">
        <v>14798</v>
      </c>
      <c r="C326" s="339" t="s">
        <v>63</v>
      </c>
      <c r="D326" s="339" t="s">
        <v>14543</v>
      </c>
      <c r="E326" s="341">
        <v>38.770000000000003</v>
      </c>
      <c r="F326" s="341">
        <v>38.770000000000003</v>
      </c>
    </row>
    <row r="327" spans="1:6">
      <c r="A327" s="339">
        <v>1092</v>
      </c>
      <c r="B327" s="340" t="s">
        <v>14799</v>
      </c>
      <c r="C327" s="339" t="s">
        <v>63</v>
      </c>
      <c r="D327" s="339" t="s">
        <v>14549</v>
      </c>
      <c r="E327" s="341">
        <v>30</v>
      </c>
      <c r="F327" s="341">
        <v>30</v>
      </c>
    </row>
    <row r="328" spans="1:6">
      <c r="A328" s="339">
        <v>1093</v>
      </c>
      <c r="B328" s="340" t="s">
        <v>14800</v>
      </c>
      <c r="C328" s="339" t="s">
        <v>63</v>
      </c>
      <c r="D328" s="339" t="s">
        <v>14543</v>
      </c>
      <c r="E328" s="341">
        <v>70.06</v>
      </c>
      <c r="F328" s="341">
        <v>70.06</v>
      </c>
    </row>
    <row r="329" spans="1:6">
      <c r="A329" s="339">
        <v>1090</v>
      </c>
      <c r="B329" s="340" t="s">
        <v>14801</v>
      </c>
      <c r="C329" s="339" t="s">
        <v>63</v>
      </c>
      <c r="D329" s="339" t="s">
        <v>14543</v>
      </c>
      <c r="E329" s="341">
        <v>50.16</v>
      </c>
      <c r="F329" s="341">
        <v>50.16</v>
      </c>
    </row>
    <row r="330" spans="1:6">
      <c r="A330" s="339">
        <v>1096</v>
      </c>
      <c r="B330" s="340" t="s">
        <v>14802</v>
      </c>
      <c r="C330" s="339" t="s">
        <v>63</v>
      </c>
      <c r="D330" s="339" t="s">
        <v>14543</v>
      </c>
      <c r="E330" s="341">
        <v>90.27</v>
      </c>
      <c r="F330" s="341">
        <v>90.27</v>
      </c>
    </row>
    <row r="331" spans="1:6">
      <c r="A331" s="339">
        <v>1097</v>
      </c>
      <c r="B331" s="340" t="s">
        <v>14803</v>
      </c>
      <c r="C331" s="339" t="s">
        <v>63</v>
      </c>
      <c r="D331" s="339" t="s">
        <v>14543</v>
      </c>
      <c r="E331" s="341">
        <v>76.63</v>
      </c>
      <c r="F331" s="341">
        <v>76.63</v>
      </c>
    </row>
    <row r="332" spans="1:6">
      <c r="A332" s="339">
        <v>378</v>
      </c>
      <c r="B332" s="340" t="s">
        <v>3376</v>
      </c>
      <c r="C332" s="339" t="s">
        <v>884</v>
      </c>
      <c r="D332" s="339" t="s">
        <v>14543</v>
      </c>
      <c r="E332" s="341">
        <v>22.37</v>
      </c>
      <c r="F332" s="341">
        <v>26.03</v>
      </c>
    </row>
    <row r="333" spans="1:6">
      <c r="A333" s="339">
        <v>40911</v>
      </c>
      <c r="B333" s="340" t="s">
        <v>14804</v>
      </c>
      <c r="C333" s="339" t="s">
        <v>948</v>
      </c>
      <c r="D333" s="339" t="s">
        <v>14543</v>
      </c>
      <c r="E333" s="341">
        <v>3890.97</v>
      </c>
      <c r="F333" s="341">
        <v>4560.57</v>
      </c>
    </row>
    <row r="334" spans="1:6">
      <c r="A334" s="339">
        <v>33939</v>
      </c>
      <c r="B334" s="340" t="s">
        <v>14805</v>
      </c>
      <c r="C334" s="339" t="s">
        <v>884</v>
      </c>
      <c r="D334" s="339" t="s">
        <v>14543</v>
      </c>
      <c r="E334" s="341">
        <v>132.27000000000001</v>
      </c>
      <c r="F334" s="341">
        <v>130.44</v>
      </c>
    </row>
    <row r="335" spans="1:6">
      <c r="A335" s="339">
        <v>40815</v>
      </c>
      <c r="B335" s="340" t="s">
        <v>3261</v>
      </c>
      <c r="C335" s="339" t="s">
        <v>948</v>
      </c>
      <c r="D335" s="339" t="s">
        <v>14543</v>
      </c>
      <c r="E335" s="341">
        <v>22998.81</v>
      </c>
      <c r="F335" s="341">
        <v>22850.080000000002</v>
      </c>
    </row>
    <row r="336" spans="1:6">
      <c r="A336" s="339">
        <v>33952</v>
      </c>
      <c r="B336" s="340" t="s">
        <v>14806</v>
      </c>
      <c r="C336" s="339" t="s">
        <v>884</v>
      </c>
      <c r="D336" s="339" t="s">
        <v>14543</v>
      </c>
      <c r="E336" s="341">
        <v>140.12</v>
      </c>
      <c r="F336" s="341">
        <v>137.62</v>
      </c>
    </row>
    <row r="337" spans="1:6">
      <c r="A337" s="339">
        <v>40816</v>
      </c>
      <c r="B337" s="340" t="s">
        <v>14807</v>
      </c>
      <c r="C337" s="339" t="s">
        <v>948</v>
      </c>
      <c r="D337" s="339" t="s">
        <v>14543</v>
      </c>
      <c r="E337" s="341">
        <v>24365.02</v>
      </c>
      <c r="F337" s="341">
        <v>24107.599999999999</v>
      </c>
    </row>
    <row r="338" spans="1:6">
      <c r="A338" s="339">
        <v>33953</v>
      </c>
      <c r="B338" s="340" t="s">
        <v>14808</v>
      </c>
      <c r="C338" s="339" t="s">
        <v>884</v>
      </c>
      <c r="D338" s="339" t="s">
        <v>14543</v>
      </c>
      <c r="E338" s="341">
        <v>146.86000000000001</v>
      </c>
      <c r="F338" s="341">
        <v>147.13</v>
      </c>
    </row>
    <row r="339" spans="1:6">
      <c r="A339" s="339">
        <v>40817</v>
      </c>
      <c r="B339" s="340" t="s">
        <v>14809</v>
      </c>
      <c r="C339" s="339" t="s">
        <v>948</v>
      </c>
      <c r="D339" s="339" t="s">
        <v>14543</v>
      </c>
      <c r="E339" s="341">
        <v>25535.34</v>
      </c>
      <c r="F339" s="341">
        <v>25772.89</v>
      </c>
    </row>
    <row r="340" spans="1:6">
      <c r="A340" s="339">
        <v>13348</v>
      </c>
      <c r="B340" s="340" t="s">
        <v>14810</v>
      </c>
      <c r="C340" s="339" t="s">
        <v>63</v>
      </c>
      <c r="D340" s="339" t="s">
        <v>14543</v>
      </c>
      <c r="E340" s="341"/>
      <c r="F340" s="341">
        <v>1.47</v>
      </c>
    </row>
    <row r="341" spans="1:6">
      <c r="A341" s="339">
        <v>39212</v>
      </c>
      <c r="B341" s="340" t="s">
        <v>14811</v>
      </c>
      <c r="C341" s="339" t="s">
        <v>63</v>
      </c>
      <c r="D341" s="339" t="s">
        <v>14543</v>
      </c>
      <c r="E341" s="341">
        <v>1.86</v>
      </c>
      <c r="F341" s="341">
        <v>2.25</v>
      </c>
    </row>
    <row r="342" spans="1:6">
      <c r="A342" s="339">
        <v>39211</v>
      </c>
      <c r="B342" s="340" t="s">
        <v>14812</v>
      </c>
      <c r="C342" s="339" t="s">
        <v>63</v>
      </c>
      <c r="D342" s="339" t="s">
        <v>14543</v>
      </c>
      <c r="E342" s="341">
        <v>1.67</v>
      </c>
      <c r="F342" s="341">
        <v>2.0099999999999998</v>
      </c>
    </row>
    <row r="343" spans="1:6">
      <c r="A343" s="339">
        <v>39210</v>
      </c>
      <c r="B343" s="340" t="s">
        <v>14813</v>
      </c>
      <c r="C343" s="339" t="s">
        <v>63</v>
      </c>
      <c r="D343" s="339" t="s">
        <v>14543</v>
      </c>
      <c r="E343" s="341">
        <v>0.93</v>
      </c>
      <c r="F343" s="341">
        <v>1.1299999999999999</v>
      </c>
    </row>
    <row r="344" spans="1:6">
      <c r="A344" s="339">
        <v>39208</v>
      </c>
      <c r="B344" s="340" t="s">
        <v>14814</v>
      </c>
      <c r="C344" s="339" t="s">
        <v>63</v>
      </c>
      <c r="D344" s="339" t="s">
        <v>14543</v>
      </c>
      <c r="E344" s="341">
        <v>0.51</v>
      </c>
      <c r="F344" s="341">
        <v>0.61</v>
      </c>
    </row>
    <row r="345" spans="1:6">
      <c r="A345" s="339">
        <v>39214</v>
      </c>
      <c r="B345" s="340" t="s">
        <v>14815</v>
      </c>
      <c r="C345" s="339" t="s">
        <v>63</v>
      </c>
      <c r="D345" s="339" t="s">
        <v>14543</v>
      </c>
      <c r="E345" s="341">
        <v>3.45</v>
      </c>
      <c r="F345" s="341">
        <v>4.16</v>
      </c>
    </row>
    <row r="346" spans="1:6">
      <c r="A346" s="339">
        <v>39213</v>
      </c>
      <c r="B346" s="340" t="s">
        <v>14816</v>
      </c>
      <c r="C346" s="339" t="s">
        <v>63</v>
      </c>
      <c r="D346" s="339" t="s">
        <v>14543</v>
      </c>
      <c r="E346" s="341">
        <v>2.44</v>
      </c>
      <c r="F346" s="341">
        <v>2.94</v>
      </c>
    </row>
    <row r="347" spans="1:6">
      <c r="A347" s="339">
        <v>39215</v>
      </c>
      <c r="B347" s="340" t="s">
        <v>14817</v>
      </c>
      <c r="C347" s="339" t="s">
        <v>63</v>
      </c>
      <c r="D347" s="339" t="s">
        <v>14543</v>
      </c>
      <c r="E347" s="341">
        <v>6.29</v>
      </c>
      <c r="F347" s="341">
        <v>7.58</v>
      </c>
    </row>
    <row r="348" spans="1:6">
      <c r="A348" s="339">
        <v>39209</v>
      </c>
      <c r="B348" s="340" t="s">
        <v>14818</v>
      </c>
      <c r="C348" s="339" t="s">
        <v>63</v>
      </c>
      <c r="D348" s="339" t="s">
        <v>14543</v>
      </c>
      <c r="E348" s="341">
        <v>0.6</v>
      </c>
      <c r="F348" s="341">
        <v>0.73</v>
      </c>
    </row>
    <row r="349" spans="1:6">
      <c r="A349" s="339">
        <v>39207</v>
      </c>
      <c r="B349" s="340" t="s">
        <v>14819</v>
      </c>
      <c r="C349" s="339" t="s">
        <v>63</v>
      </c>
      <c r="D349" s="339" t="s">
        <v>14543</v>
      </c>
      <c r="E349" s="341">
        <v>0.93</v>
      </c>
      <c r="F349" s="341">
        <v>1.1299999999999999</v>
      </c>
    </row>
    <row r="350" spans="1:6">
      <c r="A350" s="339">
        <v>39216</v>
      </c>
      <c r="B350" s="340" t="s">
        <v>14820</v>
      </c>
      <c r="C350" s="339" t="s">
        <v>63</v>
      </c>
      <c r="D350" s="339" t="s">
        <v>14543</v>
      </c>
      <c r="E350" s="341">
        <v>8.77</v>
      </c>
      <c r="F350" s="341">
        <v>10.58</v>
      </c>
    </row>
    <row r="351" spans="1:6">
      <c r="A351" s="339">
        <v>11267</v>
      </c>
      <c r="B351" s="340" t="s">
        <v>1529</v>
      </c>
      <c r="C351" s="339" t="s">
        <v>63</v>
      </c>
      <c r="D351" s="339" t="s">
        <v>14543</v>
      </c>
      <c r="E351" s="341"/>
      <c r="F351" s="341">
        <v>1.29</v>
      </c>
    </row>
    <row r="352" spans="1:6">
      <c r="A352" s="339">
        <v>379</v>
      </c>
      <c r="B352" s="340" t="s">
        <v>14821</v>
      </c>
      <c r="C352" s="339" t="s">
        <v>63</v>
      </c>
      <c r="D352" s="339" t="s">
        <v>14543</v>
      </c>
      <c r="E352" s="341"/>
      <c r="F352" s="341">
        <v>1.29</v>
      </c>
    </row>
    <row r="353" spans="1:6">
      <c r="A353" s="339">
        <v>510</v>
      </c>
      <c r="B353" s="340" t="s">
        <v>14822</v>
      </c>
      <c r="C353" s="339" t="s">
        <v>101</v>
      </c>
      <c r="D353" s="339" t="s">
        <v>14543</v>
      </c>
      <c r="E353" s="341">
        <v>20.86</v>
      </c>
      <c r="F353" s="341">
        <v>12.64</v>
      </c>
    </row>
    <row r="354" spans="1:6">
      <c r="A354" s="339">
        <v>516</v>
      </c>
      <c r="B354" s="340" t="s">
        <v>14823</v>
      </c>
      <c r="C354" s="339" t="s">
        <v>101</v>
      </c>
      <c r="D354" s="339" t="s">
        <v>14543</v>
      </c>
      <c r="E354" s="341">
        <v>24.72</v>
      </c>
      <c r="F354" s="341">
        <v>14.97</v>
      </c>
    </row>
    <row r="355" spans="1:6">
      <c r="A355" s="339">
        <v>509</v>
      </c>
      <c r="B355" s="340" t="s">
        <v>14824</v>
      </c>
      <c r="C355" s="339" t="s">
        <v>101</v>
      </c>
      <c r="D355" s="339" t="s">
        <v>14543</v>
      </c>
      <c r="E355" s="341">
        <v>27.74</v>
      </c>
      <c r="F355" s="341">
        <v>16.8</v>
      </c>
    </row>
    <row r="356" spans="1:6">
      <c r="A356" s="339">
        <v>40331</v>
      </c>
      <c r="B356" s="340" t="s">
        <v>4856</v>
      </c>
      <c r="C356" s="339" t="s">
        <v>884</v>
      </c>
      <c r="D356" s="339" t="s">
        <v>14543</v>
      </c>
      <c r="E356" s="341">
        <v>11.89</v>
      </c>
      <c r="F356" s="341">
        <v>23.73</v>
      </c>
    </row>
    <row r="357" spans="1:6">
      <c r="A357" s="339">
        <v>40930</v>
      </c>
      <c r="B357" s="340" t="s">
        <v>14825</v>
      </c>
      <c r="C357" s="339" t="s">
        <v>948</v>
      </c>
      <c r="D357" s="339" t="s">
        <v>14543</v>
      </c>
      <c r="E357" s="341">
        <v>2071.02</v>
      </c>
      <c r="F357" s="341">
        <v>4158.97</v>
      </c>
    </row>
    <row r="358" spans="1:6">
      <c r="A358" s="339">
        <v>377</v>
      </c>
      <c r="B358" s="340" t="s">
        <v>1400</v>
      </c>
      <c r="C358" s="339" t="s">
        <v>63</v>
      </c>
      <c r="D358" s="339" t="s">
        <v>14549</v>
      </c>
      <c r="E358" s="341">
        <v>35</v>
      </c>
      <c r="F358" s="341">
        <v>40.200000000000003</v>
      </c>
    </row>
    <row r="359" spans="1:6">
      <c r="A359" s="339">
        <v>11761</v>
      </c>
      <c r="B359" s="340" t="s">
        <v>14826</v>
      </c>
      <c r="C359" s="339" t="s">
        <v>63</v>
      </c>
      <c r="D359" s="339" t="s">
        <v>14543</v>
      </c>
      <c r="E359" s="341">
        <v>74.48</v>
      </c>
      <c r="F359" s="341">
        <v>85.55</v>
      </c>
    </row>
    <row r="360" spans="1:6">
      <c r="A360" s="339">
        <v>7588</v>
      </c>
      <c r="B360" s="340" t="s">
        <v>14827</v>
      </c>
      <c r="C360" s="339" t="s">
        <v>63</v>
      </c>
      <c r="D360" s="339" t="s">
        <v>14549</v>
      </c>
      <c r="E360" s="341">
        <v>56.9</v>
      </c>
      <c r="F360" s="341">
        <v>44.29</v>
      </c>
    </row>
    <row r="361" spans="1:6">
      <c r="A361" s="339">
        <v>34551</v>
      </c>
      <c r="B361" s="340" t="s">
        <v>14828</v>
      </c>
      <c r="C361" s="339" t="s">
        <v>884</v>
      </c>
      <c r="D361" s="339" t="s">
        <v>14543</v>
      </c>
      <c r="E361" s="341">
        <v>15.57</v>
      </c>
      <c r="F361" s="341">
        <v>21.39</v>
      </c>
    </row>
    <row r="362" spans="1:6">
      <c r="A362" s="339">
        <v>41078</v>
      </c>
      <c r="B362" s="340" t="s">
        <v>14829</v>
      </c>
      <c r="C362" s="339" t="s">
        <v>948</v>
      </c>
      <c r="D362" s="339" t="s">
        <v>14543</v>
      </c>
      <c r="E362" s="341">
        <v>2712.25</v>
      </c>
      <c r="F362" s="341">
        <v>3748.94</v>
      </c>
    </row>
    <row r="363" spans="1:6">
      <c r="A363" s="339">
        <v>246</v>
      </c>
      <c r="B363" s="340" t="s">
        <v>3547</v>
      </c>
      <c r="C363" s="339" t="s">
        <v>884</v>
      </c>
      <c r="D363" s="339" t="s">
        <v>14543</v>
      </c>
      <c r="E363" s="341">
        <v>18.440000000000001</v>
      </c>
      <c r="F363" s="341">
        <v>23.93</v>
      </c>
    </row>
    <row r="364" spans="1:6">
      <c r="A364" s="339">
        <v>40927</v>
      </c>
      <c r="B364" s="340" t="s">
        <v>14830</v>
      </c>
      <c r="C364" s="339" t="s">
        <v>948</v>
      </c>
      <c r="D364" s="339" t="s">
        <v>14543</v>
      </c>
      <c r="E364" s="341">
        <v>3208.79</v>
      </c>
      <c r="F364" s="341">
        <v>4194.5200000000004</v>
      </c>
    </row>
    <row r="365" spans="1:6">
      <c r="A365" s="339">
        <v>2350</v>
      </c>
      <c r="B365" s="340" t="s">
        <v>14831</v>
      </c>
      <c r="C365" s="339" t="s">
        <v>884</v>
      </c>
      <c r="D365" s="339" t="s">
        <v>14543</v>
      </c>
      <c r="E365" s="341">
        <v>15.29</v>
      </c>
      <c r="F365" s="341">
        <v>32.18</v>
      </c>
    </row>
    <row r="366" spans="1:6">
      <c r="A366" s="339">
        <v>40812</v>
      </c>
      <c r="B366" s="340" t="s">
        <v>14832</v>
      </c>
      <c r="C366" s="339" t="s">
        <v>948</v>
      </c>
      <c r="D366" s="339" t="s">
        <v>14543</v>
      </c>
      <c r="E366" s="341">
        <v>2660.07</v>
      </c>
      <c r="F366" s="341">
        <v>5638.66</v>
      </c>
    </row>
    <row r="367" spans="1:6">
      <c r="A367" s="339">
        <v>245</v>
      </c>
      <c r="B367" s="340" t="s">
        <v>14833</v>
      </c>
      <c r="C367" s="339" t="s">
        <v>884</v>
      </c>
      <c r="D367" s="339" t="s">
        <v>14543</v>
      </c>
      <c r="E367" s="341">
        <v>27.37</v>
      </c>
      <c r="F367" s="341">
        <v>40.89</v>
      </c>
    </row>
    <row r="368" spans="1:6">
      <c r="A368" s="339">
        <v>41090</v>
      </c>
      <c r="B368" s="340" t="s">
        <v>14834</v>
      </c>
      <c r="C368" s="339" t="s">
        <v>948</v>
      </c>
      <c r="D368" s="339" t="s">
        <v>14543</v>
      </c>
      <c r="E368" s="341">
        <v>4762.68</v>
      </c>
      <c r="F368" s="341">
        <v>7164.41</v>
      </c>
    </row>
    <row r="369" spans="1:6">
      <c r="A369" s="339">
        <v>251</v>
      </c>
      <c r="B369" s="340" t="s">
        <v>14835</v>
      </c>
      <c r="C369" s="339" t="s">
        <v>884</v>
      </c>
      <c r="D369" s="339" t="s">
        <v>14543</v>
      </c>
      <c r="E369" s="341">
        <v>18.440000000000001</v>
      </c>
      <c r="F369" s="341">
        <v>23.93</v>
      </c>
    </row>
    <row r="370" spans="1:6">
      <c r="A370" s="339">
        <v>40975</v>
      </c>
      <c r="B370" s="340" t="s">
        <v>14836</v>
      </c>
      <c r="C370" s="339" t="s">
        <v>948</v>
      </c>
      <c r="D370" s="339" t="s">
        <v>14543</v>
      </c>
      <c r="E370" s="341">
        <v>3208.79</v>
      </c>
      <c r="F370" s="341">
        <v>4194.5200000000004</v>
      </c>
    </row>
    <row r="371" spans="1:6">
      <c r="A371" s="339">
        <v>6127</v>
      </c>
      <c r="B371" s="340" t="s">
        <v>14837</v>
      </c>
      <c r="C371" s="339" t="s">
        <v>884</v>
      </c>
      <c r="D371" s="339" t="s">
        <v>14543</v>
      </c>
      <c r="E371" s="341">
        <v>18.440000000000001</v>
      </c>
      <c r="F371" s="341">
        <v>23.93</v>
      </c>
    </row>
    <row r="372" spans="1:6">
      <c r="A372" s="339">
        <v>41072</v>
      </c>
      <c r="B372" s="340" t="s">
        <v>14838</v>
      </c>
      <c r="C372" s="339" t="s">
        <v>948</v>
      </c>
      <c r="D372" s="339" t="s">
        <v>14543</v>
      </c>
      <c r="E372" s="341">
        <v>3208.79</v>
      </c>
      <c r="F372" s="341">
        <v>4194.5200000000004</v>
      </c>
    </row>
    <row r="373" spans="1:6">
      <c r="A373" s="339">
        <v>6121</v>
      </c>
      <c r="B373" s="340" t="s">
        <v>3597</v>
      </c>
      <c r="C373" s="339" t="s">
        <v>884</v>
      </c>
      <c r="D373" s="339" t="s">
        <v>14543</v>
      </c>
      <c r="E373" s="341">
        <v>16.2</v>
      </c>
      <c r="F373" s="341">
        <v>21.5</v>
      </c>
    </row>
    <row r="374" spans="1:6">
      <c r="A374" s="339">
        <v>41071</v>
      </c>
      <c r="B374" s="340" t="s">
        <v>14839</v>
      </c>
      <c r="C374" s="339" t="s">
        <v>948</v>
      </c>
      <c r="D374" s="339" t="s">
        <v>14543</v>
      </c>
      <c r="E374" s="341">
        <v>2817.21</v>
      </c>
      <c r="F374" s="341">
        <v>3765.96</v>
      </c>
    </row>
    <row r="375" spans="1:6">
      <c r="A375" s="339">
        <v>244</v>
      </c>
      <c r="B375" s="340" t="s">
        <v>14840</v>
      </c>
      <c r="C375" s="339" t="s">
        <v>884</v>
      </c>
      <c r="D375" s="339" t="s">
        <v>14543</v>
      </c>
      <c r="E375" s="341">
        <v>11.68</v>
      </c>
      <c r="F375" s="341">
        <v>36.159999999999997</v>
      </c>
    </row>
    <row r="376" spans="1:6">
      <c r="A376" s="339">
        <v>41093</v>
      </c>
      <c r="B376" s="340" t="s">
        <v>14841</v>
      </c>
      <c r="C376" s="339" t="s">
        <v>948</v>
      </c>
      <c r="D376" s="339" t="s">
        <v>14543</v>
      </c>
      <c r="E376" s="341">
        <v>2032.23</v>
      </c>
      <c r="F376" s="341">
        <v>6335.13</v>
      </c>
    </row>
    <row r="377" spans="1:6">
      <c r="A377" s="339">
        <v>532</v>
      </c>
      <c r="B377" s="340" t="s">
        <v>14842</v>
      </c>
      <c r="C377" s="339" t="s">
        <v>884</v>
      </c>
      <c r="D377" s="339" t="s">
        <v>14543</v>
      </c>
      <c r="E377" s="341">
        <v>28.81</v>
      </c>
      <c r="F377" s="341">
        <v>39.130000000000003</v>
      </c>
    </row>
    <row r="378" spans="1:6">
      <c r="A378" s="339">
        <v>40931</v>
      </c>
      <c r="B378" s="340" t="s">
        <v>14843</v>
      </c>
      <c r="C378" s="339" t="s">
        <v>948</v>
      </c>
      <c r="D378" s="339" t="s">
        <v>14543</v>
      </c>
      <c r="E378" s="341">
        <v>5011.6499999999996</v>
      </c>
      <c r="F378" s="341">
        <v>6856.68</v>
      </c>
    </row>
    <row r="379" spans="1:6">
      <c r="A379" s="339">
        <v>36150</v>
      </c>
      <c r="B379" s="340" t="s">
        <v>14844</v>
      </c>
      <c r="C379" s="339" t="s">
        <v>63</v>
      </c>
      <c r="D379" s="339" t="s">
        <v>14543</v>
      </c>
      <c r="E379" s="341">
        <v>52.27</v>
      </c>
      <c r="F379" s="341">
        <v>43.56</v>
      </c>
    </row>
    <row r="380" spans="1:6">
      <c r="A380" s="339">
        <v>45262</v>
      </c>
      <c r="B380" s="340" t="s">
        <v>14845</v>
      </c>
      <c r="C380" s="339" t="s">
        <v>63</v>
      </c>
      <c r="D380" s="339" t="s">
        <v>14543</v>
      </c>
      <c r="E380" s="341">
        <v>15.56</v>
      </c>
      <c r="F380" s="341">
        <v>12.97</v>
      </c>
    </row>
    <row r="381" spans="1:6">
      <c r="A381" s="339">
        <v>4760</v>
      </c>
      <c r="B381" s="340" t="s">
        <v>3196</v>
      </c>
      <c r="C381" s="339" t="s">
        <v>884</v>
      </c>
      <c r="D381" s="339" t="s">
        <v>14543</v>
      </c>
      <c r="E381" s="341">
        <v>26.57</v>
      </c>
      <c r="F381" s="341">
        <v>26.03</v>
      </c>
    </row>
    <row r="382" spans="1:6">
      <c r="A382" s="339">
        <v>41069</v>
      </c>
      <c r="B382" s="340" t="s">
        <v>14846</v>
      </c>
      <c r="C382" s="339" t="s">
        <v>948</v>
      </c>
      <c r="D382" s="339" t="s">
        <v>14543</v>
      </c>
      <c r="E382" s="341">
        <v>4622.6000000000004</v>
      </c>
      <c r="F382" s="341">
        <v>4560.57</v>
      </c>
    </row>
    <row r="383" spans="1:6">
      <c r="A383" s="339">
        <v>10422</v>
      </c>
      <c r="B383" s="340" t="s">
        <v>1345</v>
      </c>
      <c r="C383" s="339" t="s">
        <v>63</v>
      </c>
      <c r="D383" s="339" t="s">
        <v>14543</v>
      </c>
      <c r="E383" s="341">
        <v>336.45</v>
      </c>
      <c r="F383" s="341">
        <v>422.27</v>
      </c>
    </row>
    <row r="384" spans="1:6">
      <c r="A384" s="339">
        <v>44019</v>
      </c>
      <c r="B384" s="340" t="s">
        <v>14847</v>
      </c>
      <c r="C384" s="339" t="s">
        <v>63</v>
      </c>
      <c r="D384" s="339" t="s">
        <v>14543</v>
      </c>
      <c r="E384" s="341">
        <v>465.74</v>
      </c>
      <c r="F384" s="341">
        <v>584.52</v>
      </c>
    </row>
    <row r="385" spans="1:6">
      <c r="A385" s="339">
        <v>36520</v>
      </c>
      <c r="B385" s="340" t="s">
        <v>1351</v>
      </c>
      <c r="C385" s="339" t="s">
        <v>63</v>
      </c>
      <c r="D385" s="339" t="s">
        <v>14543</v>
      </c>
      <c r="E385" s="341">
        <v>566.28</v>
      </c>
      <c r="F385" s="341">
        <v>710.72</v>
      </c>
    </row>
    <row r="386" spans="1:6">
      <c r="A386" s="339">
        <v>42319</v>
      </c>
      <c r="B386" s="340" t="s">
        <v>14848</v>
      </c>
      <c r="C386" s="339" t="s">
        <v>63</v>
      </c>
      <c r="D386" s="339" t="s">
        <v>14543</v>
      </c>
      <c r="E386" s="341">
        <v>507.42</v>
      </c>
      <c r="F386" s="341">
        <v>636.84</v>
      </c>
    </row>
    <row r="387" spans="1:6">
      <c r="A387" s="339">
        <v>10420</v>
      </c>
      <c r="B387" s="340" t="s">
        <v>14849</v>
      </c>
      <c r="C387" s="339" t="s">
        <v>63</v>
      </c>
      <c r="D387" s="339" t="s">
        <v>14549</v>
      </c>
      <c r="E387" s="341">
        <v>180</v>
      </c>
      <c r="F387" s="341">
        <v>225.91</v>
      </c>
    </row>
    <row r="388" spans="1:6">
      <c r="A388" s="339">
        <v>10421</v>
      </c>
      <c r="B388" s="340" t="s">
        <v>14850</v>
      </c>
      <c r="C388" s="339" t="s">
        <v>63</v>
      </c>
      <c r="D388" s="339" t="s">
        <v>14543</v>
      </c>
      <c r="E388" s="341">
        <v>197.8</v>
      </c>
      <c r="F388" s="341">
        <v>248.25</v>
      </c>
    </row>
    <row r="389" spans="1:6">
      <c r="A389" s="339">
        <v>11786</v>
      </c>
      <c r="B389" s="340" t="s">
        <v>14851</v>
      </c>
      <c r="C389" s="339" t="s">
        <v>63</v>
      </c>
      <c r="D389" s="339" t="s">
        <v>14543</v>
      </c>
      <c r="E389" s="341">
        <v>398.83</v>
      </c>
      <c r="F389" s="341">
        <v>500.56</v>
      </c>
    </row>
    <row r="390" spans="1:6">
      <c r="A390" s="339">
        <v>45195</v>
      </c>
      <c r="B390" s="340" t="s">
        <v>14852</v>
      </c>
      <c r="C390" s="339" t="s">
        <v>63</v>
      </c>
      <c r="D390" s="339" t="s">
        <v>14543</v>
      </c>
      <c r="E390" s="341">
        <v>5234.09</v>
      </c>
      <c r="F390" s="341">
        <v>5132.75</v>
      </c>
    </row>
    <row r="391" spans="1:6">
      <c r="A391" s="339">
        <v>45226</v>
      </c>
      <c r="B391" s="340" t="s">
        <v>14853</v>
      </c>
      <c r="C391" s="339" t="s">
        <v>63</v>
      </c>
      <c r="D391" s="339" t="s">
        <v>14543</v>
      </c>
      <c r="E391" s="341">
        <v>12.56</v>
      </c>
      <c r="F391" s="341">
        <v>16.12</v>
      </c>
    </row>
    <row r="392" spans="1:6">
      <c r="A392" s="339">
        <v>4815</v>
      </c>
      <c r="B392" s="340" t="s">
        <v>14854</v>
      </c>
      <c r="C392" s="339" t="s">
        <v>63</v>
      </c>
      <c r="D392" s="339" t="s">
        <v>14543</v>
      </c>
      <c r="E392" s="341">
        <v>12.8</v>
      </c>
      <c r="F392" s="341">
        <v>10.67</v>
      </c>
    </row>
    <row r="393" spans="1:6">
      <c r="A393" s="339">
        <v>541</v>
      </c>
      <c r="B393" s="340" t="s">
        <v>14855</v>
      </c>
      <c r="C393" s="339" t="s">
        <v>63</v>
      </c>
      <c r="D393" s="339" t="s">
        <v>14549</v>
      </c>
      <c r="E393" s="341">
        <v>247.68</v>
      </c>
      <c r="F393" s="341">
        <v>313.31</v>
      </c>
    </row>
    <row r="394" spans="1:6">
      <c r="A394" s="339">
        <v>542</v>
      </c>
      <c r="B394" s="340" t="s">
        <v>14856</v>
      </c>
      <c r="C394" s="339" t="s">
        <v>63</v>
      </c>
      <c r="D394" s="339" t="s">
        <v>14543</v>
      </c>
      <c r="E394" s="341">
        <v>310.47000000000003</v>
      </c>
      <c r="F394" s="341">
        <v>392.74</v>
      </c>
    </row>
    <row r="395" spans="1:6">
      <c r="A395" s="339">
        <v>540</v>
      </c>
      <c r="B395" s="340" t="s">
        <v>14857</v>
      </c>
      <c r="C395" s="339" t="s">
        <v>63</v>
      </c>
      <c r="D395" s="339" t="s">
        <v>14543</v>
      </c>
      <c r="E395" s="341">
        <v>699.64</v>
      </c>
      <c r="F395" s="341">
        <v>885.03</v>
      </c>
    </row>
    <row r="396" spans="1:6">
      <c r="A396" s="339">
        <v>38364</v>
      </c>
      <c r="B396" s="340" t="s">
        <v>14858</v>
      </c>
      <c r="C396" s="339" t="s">
        <v>63</v>
      </c>
      <c r="D396" s="339" t="s">
        <v>14543</v>
      </c>
      <c r="E396" s="341">
        <v>1257.8599999999999</v>
      </c>
      <c r="F396" s="341">
        <v>932.91</v>
      </c>
    </row>
    <row r="397" spans="1:6">
      <c r="A397" s="339">
        <v>11692</v>
      </c>
      <c r="B397" s="340" t="s">
        <v>14859</v>
      </c>
      <c r="C397" s="339" t="s">
        <v>5029</v>
      </c>
      <c r="D397" s="339" t="s">
        <v>14543</v>
      </c>
      <c r="E397" s="341">
        <v>643.52</v>
      </c>
      <c r="F397" s="341">
        <v>642.71</v>
      </c>
    </row>
    <row r="398" spans="1:6">
      <c r="A398" s="339">
        <v>1746</v>
      </c>
      <c r="B398" s="340" t="s">
        <v>14860</v>
      </c>
      <c r="C398" s="339" t="s">
        <v>63</v>
      </c>
      <c r="D398" s="339" t="s">
        <v>14549</v>
      </c>
      <c r="E398" s="341">
        <v>310</v>
      </c>
      <c r="F398" s="341">
        <v>243.49</v>
      </c>
    </row>
    <row r="399" spans="1:6">
      <c r="A399" s="339">
        <v>1748</v>
      </c>
      <c r="B399" s="340" t="s">
        <v>14861</v>
      </c>
      <c r="C399" s="339" t="s">
        <v>63</v>
      </c>
      <c r="D399" s="339" t="s">
        <v>14543</v>
      </c>
      <c r="E399" s="341">
        <v>412.22</v>
      </c>
      <c r="F399" s="341">
        <v>323.77999999999997</v>
      </c>
    </row>
    <row r="400" spans="1:6">
      <c r="A400" s="339">
        <v>1749</v>
      </c>
      <c r="B400" s="340" t="s">
        <v>14862</v>
      </c>
      <c r="C400" s="339" t="s">
        <v>63</v>
      </c>
      <c r="D400" s="339" t="s">
        <v>14543</v>
      </c>
      <c r="E400" s="341">
        <v>597.24</v>
      </c>
      <c r="F400" s="341">
        <v>469.1</v>
      </c>
    </row>
    <row r="401" spans="1:6">
      <c r="A401" s="339">
        <v>37412</v>
      </c>
      <c r="B401" s="340" t="s">
        <v>14863</v>
      </c>
      <c r="C401" s="339" t="s">
        <v>63</v>
      </c>
      <c r="D401" s="339" t="s">
        <v>14543</v>
      </c>
      <c r="E401" s="341">
        <v>303.02</v>
      </c>
      <c r="F401" s="341">
        <v>238.01</v>
      </c>
    </row>
    <row r="402" spans="1:6">
      <c r="A402" s="339">
        <v>1745</v>
      </c>
      <c r="B402" s="340" t="s">
        <v>14864</v>
      </c>
      <c r="C402" s="339" t="s">
        <v>63</v>
      </c>
      <c r="D402" s="339" t="s">
        <v>14543</v>
      </c>
      <c r="E402" s="341">
        <v>360.33</v>
      </c>
      <c r="F402" s="341">
        <v>283.02</v>
      </c>
    </row>
    <row r="403" spans="1:6">
      <c r="A403" s="339">
        <v>1750</v>
      </c>
      <c r="B403" s="340" t="s">
        <v>14865</v>
      </c>
      <c r="C403" s="339" t="s">
        <v>63</v>
      </c>
      <c r="D403" s="339" t="s">
        <v>14543</v>
      </c>
      <c r="E403" s="341">
        <v>842.05</v>
      </c>
      <c r="F403" s="341">
        <v>661.39</v>
      </c>
    </row>
    <row r="404" spans="1:6">
      <c r="A404" s="339">
        <v>11687</v>
      </c>
      <c r="B404" s="340" t="s">
        <v>14866</v>
      </c>
      <c r="C404" s="339" t="s">
        <v>202</v>
      </c>
      <c r="D404" s="339" t="s">
        <v>14543</v>
      </c>
      <c r="E404" s="341">
        <v>1341.64</v>
      </c>
      <c r="F404" s="341">
        <v>1053.8</v>
      </c>
    </row>
    <row r="405" spans="1:6">
      <c r="A405" s="339">
        <v>11689</v>
      </c>
      <c r="B405" s="340" t="s">
        <v>14867</v>
      </c>
      <c r="C405" s="339" t="s">
        <v>202</v>
      </c>
      <c r="D405" s="339" t="s">
        <v>14543</v>
      </c>
      <c r="E405" s="341">
        <v>1681</v>
      </c>
      <c r="F405" s="341">
        <v>1320.35</v>
      </c>
    </row>
    <row r="406" spans="1:6">
      <c r="A406" s="339">
        <v>11693</v>
      </c>
      <c r="B406" s="340" t="s">
        <v>14868</v>
      </c>
      <c r="C406" s="339" t="s">
        <v>5029</v>
      </c>
      <c r="D406" s="339" t="s">
        <v>14543</v>
      </c>
      <c r="E406" s="341">
        <v>274.62</v>
      </c>
      <c r="F406" s="341">
        <v>347.39</v>
      </c>
    </row>
    <row r="407" spans="1:6">
      <c r="A407" s="339">
        <v>36215</v>
      </c>
      <c r="B407" s="340" t="s">
        <v>14869</v>
      </c>
      <c r="C407" s="339" t="s">
        <v>63</v>
      </c>
      <c r="D407" s="339" t="s">
        <v>14543</v>
      </c>
      <c r="E407" s="341">
        <v>1151.9000000000001</v>
      </c>
      <c r="F407" s="341">
        <v>863.27</v>
      </c>
    </row>
    <row r="408" spans="1:6">
      <c r="A408" s="339">
        <v>42439</v>
      </c>
      <c r="B408" s="340" t="s">
        <v>14870</v>
      </c>
      <c r="C408" s="339" t="s">
        <v>63</v>
      </c>
      <c r="D408" s="339" t="s">
        <v>14543</v>
      </c>
      <c r="E408" s="341"/>
      <c r="F408" s="341">
        <v>1207.8399999999999</v>
      </c>
    </row>
    <row r="409" spans="1:6">
      <c r="A409" s="339">
        <v>38381</v>
      </c>
      <c r="B409" s="340" t="s">
        <v>14871</v>
      </c>
      <c r="C409" s="339" t="s">
        <v>63</v>
      </c>
      <c r="D409" s="339" t="s">
        <v>14543</v>
      </c>
      <c r="E409" s="341">
        <v>10.050000000000001</v>
      </c>
      <c r="F409" s="341">
        <v>12.89</v>
      </c>
    </row>
    <row r="410" spans="1:6">
      <c r="A410" s="339">
        <v>39621</v>
      </c>
      <c r="B410" s="340" t="s">
        <v>14872</v>
      </c>
      <c r="C410" s="339" t="s">
        <v>14873</v>
      </c>
      <c r="D410" s="339" t="s">
        <v>14543</v>
      </c>
      <c r="E410" s="341">
        <v>1387.99</v>
      </c>
      <c r="F410" s="341">
        <v>1398.41</v>
      </c>
    </row>
    <row r="411" spans="1:6">
      <c r="A411" s="339">
        <v>39624</v>
      </c>
      <c r="B411" s="340" t="s">
        <v>14874</v>
      </c>
      <c r="C411" s="339" t="s">
        <v>14873</v>
      </c>
      <c r="D411" s="339" t="s">
        <v>14543</v>
      </c>
      <c r="E411" s="341">
        <v>1531.1</v>
      </c>
      <c r="F411" s="341">
        <v>1542.6</v>
      </c>
    </row>
    <row r="412" spans="1:6">
      <c r="A412" s="339">
        <v>39615</v>
      </c>
      <c r="B412" s="340" t="s">
        <v>14875</v>
      </c>
      <c r="C412" s="339" t="s">
        <v>63</v>
      </c>
      <c r="D412" s="339" t="s">
        <v>14543</v>
      </c>
      <c r="E412" s="341">
        <v>618.71</v>
      </c>
      <c r="F412" s="341">
        <v>623.35</v>
      </c>
    </row>
    <row r="413" spans="1:6">
      <c r="A413" s="339">
        <v>39620</v>
      </c>
      <c r="B413" s="340" t="s">
        <v>14876</v>
      </c>
      <c r="C413" s="339" t="s">
        <v>63</v>
      </c>
      <c r="D413" s="339" t="s">
        <v>14543</v>
      </c>
      <c r="E413" s="341">
        <v>944.93</v>
      </c>
      <c r="F413" s="341">
        <v>952.03</v>
      </c>
    </row>
    <row r="414" spans="1:6">
      <c r="A414" s="339">
        <v>39623</v>
      </c>
      <c r="B414" s="340" t="s">
        <v>14877</v>
      </c>
      <c r="C414" s="339" t="s">
        <v>63</v>
      </c>
      <c r="D414" s="339" t="s">
        <v>14543</v>
      </c>
      <c r="E414" s="341">
        <v>1012.1</v>
      </c>
      <c r="F414" s="341">
        <v>1019.7</v>
      </c>
    </row>
    <row r="415" spans="1:6">
      <c r="A415" s="339">
        <v>546</v>
      </c>
      <c r="B415" s="340" t="s">
        <v>14878</v>
      </c>
      <c r="C415" s="339" t="s">
        <v>101</v>
      </c>
      <c r="D415" s="339" t="s">
        <v>14549</v>
      </c>
      <c r="E415" s="341">
        <v>9.3000000000000007</v>
      </c>
      <c r="F415" s="341">
        <v>8.65</v>
      </c>
    </row>
    <row r="416" spans="1:6">
      <c r="A416" s="339">
        <v>566</v>
      </c>
      <c r="B416" s="340" t="s">
        <v>14879</v>
      </c>
      <c r="C416" s="339" t="s">
        <v>202</v>
      </c>
      <c r="D416" s="339" t="s">
        <v>14543</v>
      </c>
      <c r="E416" s="341">
        <v>4.41</v>
      </c>
      <c r="F416" s="341">
        <v>4.0999999999999996</v>
      </c>
    </row>
    <row r="417" spans="1:6">
      <c r="A417" s="339">
        <v>565</v>
      </c>
      <c r="B417" s="340" t="s">
        <v>14880</v>
      </c>
      <c r="C417" s="339" t="s">
        <v>202</v>
      </c>
      <c r="D417" s="339" t="s">
        <v>14543</v>
      </c>
      <c r="E417" s="341">
        <v>8.74</v>
      </c>
      <c r="F417" s="341">
        <v>8.1300000000000008</v>
      </c>
    </row>
    <row r="418" spans="1:6">
      <c r="A418" s="339">
        <v>555</v>
      </c>
      <c r="B418" s="340" t="s">
        <v>14881</v>
      </c>
      <c r="C418" s="339" t="s">
        <v>202</v>
      </c>
      <c r="D418" s="339" t="s">
        <v>14543</v>
      </c>
      <c r="E418" s="341">
        <v>11.4</v>
      </c>
      <c r="F418" s="341">
        <v>10.6</v>
      </c>
    </row>
    <row r="419" spans="1:6">
      <c r="A419" s="339">
        <v>557</v>
      </c>
      <c r="B419" s="340" t="s">
        <v>14882</v>
      </c>
      <c r="C419" s="339" t="s">
        <v>202</v>
      </c>
      <c r="D419" s="339" t="s">
        <v>14543</v>
      </c>
      <c r="E419" s="341">
        <v>35.78</v>
      </c>
      <c r="F419" s="341">
        <v>33.28</v>
      </c>
    </row>
    <row r="420" spans="1:6">
      <c r="A420" s="339">
        <v>552</v>
      </c>
      <c r="B420" s="340" t="s">
        <v>14883</v>
      </c>
      <c r="C420" s="339" t="s">
        <v>202</v>
      </c>
      <c r="D420" s="339" t="s">
        <v>14543</v>
      </c>
      <c r="E420" s="341">
        <v>17.75</v>
      </c>
      <c r="F420" s="341">
        <v>16.510000000000002</v>
      </c>
    </row>
    <row r="421" spans="1:6">
      <c r="A421" s="339">
        <v>563</v>
      </c>
      <c r="B421" s="340" t="s">
        <v>14884</v>
      </c>
      <c r="C421" s="339" t="s">
        <v>202</v>
      </c>
      <c r="D421" s="339" t="s">
        <v>14543</v>
      </c>
      <c r="E421" s="341">
        <v>26.68</v>
      </c>
      <c r="F421" s="341">
        <v>24.81</v>
      </c>
    </row>
    <row r="422" spans="1:6">
      <c r="A422" s="339">
        <v>549</v>
      </c>
      <c r="B422" s="340" t="s">
        <v>14885</v>
      </c>
      <c r="C422" s="339" t="s">
        <v>202</v>
      </c>
      <c r="D422" s="339" t="s">
        <v>14543</v>
      </c>
      <c r="E422" s="341">
        <v>48.01</v>
      </c>
      <c r="F422" s="341">
        <v>44.66</v>
      </c>
    </row>
    <row r="423" spans="1:6">
      <c r="A423" s="339">
        <v>551</v>
      </c>
      <c r="B423" s="340" t="s">
        <v>14886</v>
      </c>
      <c r="C423" s="339" t="s">
        <v>202</v>
      </c>
      <c r="D423" s="339" t="s">
        <v>14543</v>
      </c>
      <c r="E423" s="341">
        <v>95.07</v>
      </c>
      <c r="F423" s="341">
        <v>88.43</v>
      </c>
    </row>
    <row r="424" spans="1:6">
      <c r="A424" s="339">
        <v>559</v>
      </c>
      <c r="B424" s="340" t="s">
        <v>14887</v>
      </c>
      <c r="C424" s="339" t="s">
        <v>202</v>
      </c>
      <c r="D424" s="339" t="s">
        <v>14543</v>
      </c>
      <c r="E424" s="341">
        <v>23.76</v>
      </c>
      <c r="F424" s="341">
        <v>22.1</v>
      </c>
    </row>
    <row r="425" spans="1:6">
      <c r="A425" s="339">
        <v>560</v>
      </c>
      <c r="B425" s="340" t="s">
        <v>14888</v>
      </c>
      <c r="C425" s="339" t="s">
        <v>202</v>
      </c>
      <c r="D425" s="339" t="s">
        <v>14543</v>
      </c>
      <c r="E425" s="341">
        <v>29.73</v>
      </c>
      <c r="F425" s="341">
        <v>27.65</v>
      </c>
    </row>
    <row r="426" spans="1:6">
      <c r="A426" s="339">
        <v>547</v>
      </c>
      <c r="B426" s="340" t="s">
        <v>14889</v>
      </c>
      <c r="C426" s="339" t="s">
        <v>202</v>
      </c>
      <c r="D426" s="339" t="s">
        <v>14543</v>
      </c>
      <c r="E426" s="341">
        <v>35.6</v>
      </c>
      <c r="F426" s="341">
        <v>33.11</v>
      </c>
    </row>
    <row r="427" spans="1:6">
      <c r="A427" s="339">
        <v>36207</v>
      </c>
      <c r="B427" s="340" t="s">
        <v>14890</v>
      </c>
      <c r="C427" s="339" t="s">
        <v>63</v>
      </c>
      <c r="D427" s="339" t="s">
        <v>14543</v>
      </c>
      <c r="E427" s="341">
        <v>510.21</v>
      </c>
      <c r="F427" s="341">
        <v>382.37</v>
      </c>
    </row>
    <row r="428" spans="1:6">
      <c r="A428" s="339">
        <v>36209</v>
      </c>
      <c r="B428" s="340" t="s">
        <v>14891</v>
      </c>
      <c r="C428" s="339" t="s">
        <v>63</v>
      </c>
      <c r="D428" s="339" t="s">
        <v>14543</v>
      </c>
      <c r="E428" s="341">
        <v>585.54999999999995</v>
      </c>
      <c r="F428" s="341">
        <v>438.83</v>
      </c>
    </row>
    <row r="429" spans="1:6">
      <c r="A429" s="339">
        <v>36210</v>
      </c>
      <c r="B429" s="340" t="s">
        <v>14892</v>
      </c>
      <c r="C429" s="339" t="s">
        <v>63</v>
      </c>
      <c r="D429" s="339" t="s">
        <v>14543</v>
      </c>
      <c r="E429" s="341">
        <v>633.54</v>
      </c>
      <c r="F429" s="341">
        <v>474.8</v>
      </c>
    </row>
    <row r="430" spans="1:6">
      <c r="A430" s="339">
        <v>36204</v>
      </c>
      <c r="B430" s="340" t="s">
        <v>1404</v>
      </c>
      <c r="C430" s="339" t="s">
        <v>63</v>
      </c>
      <c r="D430" s="339" t="s">
        <v>14543</v>
      </c>
      <c r="E430" s="341">
        <v>224.63</v>
      </c>
      <c r="F430" s="341">
        <v>168.34</v>
      </c>
    </row>
    <row r="431" spans="1:6">
      <c r="A431" s="339">
        <v>36205</v>
      </c>
      <c r="B431" s="340" t="s">
        <v>14893</v>
      </c>
      <c r="C431" s="339" t="s">
        <v>63</v>
      </c>
      <c r="D431" s="339" t="s">
        <v>14543</v>
      </c>
      <c r="E431" s="341">
        <v>249.47</v>
      </c>
      <c r="F431" s="341">
        <v>186.96</v>
      </c>
    </row>
    <row r="432" spans="1:6">
      <c r="A432" s="339">
        <v>36081</v>
      </c>
      <c r="B432" s="340" t="s">
        <v>1402</v>
      </c>
      <c r="C432" s="339" t="s">
        <v>63</v>
      </c>
      <c r="D432" s="339" t="s">
        <v>14549</v>
      </c>
      <c r="E432" s="341">
        <v>266</v>
      </c>
      <c r="F432" s="341">
        <v>199.35</v>
      </c>
    </row>
    <row r="433" spans="1:6">
      <c r="A433" s="339">
        <v>36206</v>
      </c>
      <c r="B433" s="340" t="s">
        <v>14894</v>
      </c>
      <c r="C433" s="339" t="s">
        <v>63</v>
      </c>
      <c r="D433" s="339" t="s">
        <v>14543</v>
      </c>
      <c r="E433" s="341">
        <v>278.68</v>
      </c>
      <c r="F433" s="341">
        <v>208.85</v>
      </c>
    </row>
    <row r="434" spans="1:6">
      <c r="A434" s="339">
        <v>36218</v>
      </c>
      <c r="B434" s="340" t="s">
        <v>14895</v>
      </c>
      <c r="C434" s="339" t="s">
        <v>63</v>
      </c>
      <c r="D434" s="339" t="s">
        <v>14543</v>
      </c>
      <c r="E434" s="341"/>
      <c r="F434" s="341">
        <v>173.26</v>
      </c>
    </row>
    <row r="435" spans="1:6">
      <c r="A435" s="339">
        <v>36220</v>
      </c>
      <c r="B435" s="340" t="s">
        <v>14896</v>
      </c>
      <c r="C435" s="339" t="s">
        <v>63</v>
      </c>
      <c r="D435" s="339" t="s">
        <v>14543</v>
      </c>
      <c r="E435" s="341"/>
      <c r="F435" s="341">
        <v>198.68</v>
      </c>
    </row>
    <row r="436" spans="1:6">
      <c r="A436" s="339">
        <v>36080</v>
      </c>
      <c r="B436" s="340" t="s">
        <v>14897</v>
      </c>
      <c r="C436" s="339" t="s">
        <v>63</v>
      </c>
      <c r="D436" s="339" t="s">
        <v>14549</v>
      </c>
      <c r="E436" s="341"/>
      <c r="F436" s="341">
        <v>214.9</v>
      </c>
    </row>
    <row r="437" spans="1:6">
      <c r="A437" s="339">
        <v>36223</v>
      </c>
      <c r="B437" s="340" t="s">
        <v>14898</v>
      </c>
      <c r="C437" s="339" t="s">
        <v>63</v>
      </c>
      <c r="D437" s="339" t="s">
        <v>14543</v>
      </c>
      <c r="E437" s="341"/>
      <c r="F437" s="341">
        <v>225.03</v>
      </c>
    </row>
    <row r="438" spans="1:6">
      <c r="A438" s="339">
        <v>38127</v>
      </c>
      <c r="B438" s="340" t="s">
        <v>14899</v>
      </c>
      <c r="C438" s="339" t="s">
        <v>63</v>
      </c>
      <c r="D438" s="339" t="s">
        <v>14543</v>
      </c>
      <c r="E438" s="341">
        <v>865.41</v>
      </c>
      <c r="F438" s="341">
        <v>371.62</v>
      </c>
    </row>
    <row r="439" spans="1:6">
      <c r="A439" s="339">
        <v>38060</v>
      </c>
      <c r="B439" s="340" t="s">
        <v>1527</v>
      </c>
      <c r="C439" s="339" t="s">
        <v>63</v>
      </c>
      <c r="D439" s="339" t="s">
        <v>14543</v>
      </c>
      <c r="E439" s="341">
        <v>52.85</v>
      </c>
      <c r="F439" s="341">
        <v>52.25</v>
      </c>
    </row>
    <row r="440" spans="1:6">
      <c r="A440" s="339">
        <v>10956</v>
      </c>
      <c r="B440" s="340" t="s">
        <v>14900</v>
      </c>
      <c r="C440" s="339" t="s">
        <v>63</v>
      </c>
      <c r="D440" s="339" t="s">
        <v>14543</v>
      </c>
      <c r="E440" s="341">
        <v>57.96</v>
      </c>
      <c r="F440" s="341">
        <v>57.31</v>
      </c>
    </row>
    <row r="441" spans="1:6">
      <c r="A441" s="339">
        <v>39380</v>
      </c>
      <c r="B441" s="340" t="s">
        <v>14901</v>
      </c>
      <c r="C441" s="339" t="s">
        <v>63</v>
      </c>
      <c r="D441" s="339" t="s">
        <v>14543</v>
      </c>
      <c r="E441" s="341"/>
      <c r="F441" s="341">
        <v>16.760000000000002</v>
      </c>
    </row>
    <row r="442" spans="1:6">
      <c r="A442" s="339">
        <v>44172</v>
      </c>
      <c r="B442" s="340" t="s">
        <v>14902</v>
      </c>
      <c r="C442" s="339" t="s">
        <v>63</v>
      </c>
      <c r="D442" s="339" t="s">
        <v>14543</v>
      </c>
      <c r="E442" s="341"/>
      <c r="F442" s="341">
        <v>6.54</v>
      </c>
    </row>
    <row r="443" spans="1:6">
      <c r="A443" s="339">
        <v>37597</v>
      </c>
      <c r="B443" s="340" t="s">
        <v>14903</v>
      </c>
      <c r="C443" s="339" t="s">
        <v>63</v>
      </c>
      <c r="D443" s="339" t="s">
        <v>14543</v>
      </c>
      <c r="E443" s="341"/>
      <c r="F443" s="341">
        <v>651367.18000000005</v>
      </c>
    </row>
    <row r="444" spans="1:6">
      <c r="A444" s="339">
        <v>183</v>
      </c>
      <c r="B444" s="340" t="s">
        <v>3489</v>
      </c>
      <c r="C444" s="339" t="s">
        <v>1554</v>
      </c>
      <c r="D444" s="339" t="s">
        <v>14549</v>
      </c>
      <c r="E444" s="341">
        <v>200</v>
      </c>
      <c r="F444" s="341">
        <v>280</v>
      </c>
    </row>
    <row r="445" spans="1:6">
      <c r="A445" s="339">
        <v>184</v>
      </c>
      <c r="B445" s="340" t="s">
        <v>1553</v>
      </c>
      <c r="C445" s="339" t="s">
        <v>1554</v>
      </c>
      <c r="D445" s="339" t="s">
        <v>14543</v>
      </c>
      <c r="E445" s="341">
        <v>123.87</v>
      </c>
      <c r="F445" s="341">
        <v>173.41</v>
      </c>
    </row>
    <row r="446" spans="1:6">
      <c r="A446" s="339">
        <v>181</v>
      </c>
      <c r="B446" s="340" t="s">
        <v>14904</v>
      </c>
      <c r="C446" s="339" t="s">
        <v>1554</v>
      </c>
      <c r="D446" s="339" t="s">
        <v>14543</v>
      </c>
      <c r="E446" s="341">
        <v>267.08999999999997</v>
      </c>
      <c r="F446" s="341">
        <v>373.93</v>
      </c>
    </row>
    <row r="447" spans="1:6">
      <c r="A447" s="339">
        <v>20001</v>
      </c>
      <c r="B447" s="340" t="s">
        <v>14905</v>
      </c>
      <c r="C447" s="339" t="s">
        <v>1554</v>
      </c>
      <c r="D447" s="339" t="s">
        <v>14543</v>
      </c>
      <c r="E447" s="341">
        <v>154.83000000000001</v>
      </c>
      <c r="F447" s="341">
        <v>216.77</v>
      </c>
    </row>
    <row r="448" spans="1:6">
      <c r="A448" s="339">
        <v>39837</v>
      </c>
      <c r="B448" s="340" t="s">
        <v>14906</v>
      </c>
      <c r="C448" s="339" t="s">
        <v>1554</v>
      </c>
      <c r="D448" s="339" t="s">
        <v>14543</v>
      </c>
      <c r="E448" s="341"/>
      <c r="F448" s="341">
        <v>402.32</v>
      </c>
    </row>
    <row r="449" spans="1:6">
      <c r="A449" s="339">
        <v>43366</v>
      </c>
      <c r="B449" s="340" t="s">
        <v>14907</v>
      </c>
      <c r="C449" s="339" t="s">
        <v>101</v>
      </c>
      <c r="D449" s="339" t="s">
        <v>14543</v>
      </c>
      <c r="E449" s="341"/>
      <c r="F449" s="341">
        <v>1.64</v>
      </c>
    </row>
    <row r="450" spans="1:6">
      <c r="A450" s="339">
        <v>10535</v>
      </c>
      <c r="B450" s="340" t="s">
        <v>14908</v>
      </c>
      <c r="C450" s="339" t="s">
        <v>63</v>
      </c>
      <c r="D450" s="339" t="s">
        <v>14549</v>
      </c>
      <c r="E450" s="341">
        <v>5650</v>
      </c>
      <c r="F450" s="341">
        <v>5088.28</v>
      </c>
    </row>
    <row r="451" spans="1:6">
      <c r="A451" s="339">
        <v>10537</v>
      </c>
      <c r="B451" s="340" t="s">
        <v>14909</v>
      </c>
      <c r="C451" s="339" t="s">
        <v>63</v>
      </c>
      <c r="D451" s="339" t="s">
        <v>14543</v>
      </c>
      <c r="E451" s="341">
        <v>7705.06</v>
      </c>
      <c r="F451" s="341">
        <v>6939.03</v>
      </c>
    </row>
    <row r="452" spans="1:6">
      <c r="A452" s="339">
        <v>13891</v>
      </c>
      <c r="B452" s="340" t="s">
        <v>14910</v>
      </c>
      <c r="C452" s="339" t="s">
        <v>63</v>
      </c>
      <c r="D452" s="339" t="s">
        <v>14543</v>
      </c>
      <c r="E452" s="341">
        <v>7067.28</v>
      </c>
      <c r="F452" s="341">
        <v>6364.66</v>
      </c>
    </row>
    <row r="453" spans="1:6">
      <c r="A453" s="339">
        <v>36397</v>
      </c>
      <c r="B453" s="340" t="s">
        <v>14911</v>
      </c>
      <c r="C453" s="339" t="s">
        <v>63</v>
      </c>
      <c r="D453" s="339" t="s">
        <v>14543</v>
      </c>
      <c r="E453" s="341">
        <v>22983.05</v>
      </c>
      <c r="F453" s="341">
        <v>20698.080000000002</v>
      </c>
    </row>
    <row r="454" spans="1:6">
      <c r="A454" s="339">
        <v>36398</v>
      </c>
      <c r="B454" s="340" t="s">
        <v>14912</v>
      </c>
      <c r="C454" s="339" t="s">
        <v>63</v>
      </c>
      <c r="D454" s="339" t="s">
        <v>14543</v>
      </c>
      <c r="E454" s="341">
        <v>27933.98</v>
      </c>
      <c r="F454" s="341">
        <v>25156.799999999999</v>
      </c>
    </row>
    <row r="455" spans="1:6">
      <c r="A455" s="339">
        <v>647</v>
      </c>
      <c r="B455" s="340" t="s">
        <v>14913</v>
      </c>
      <c r="C455" s="339" t="s">
        <v>884</v>
      </c>
      <c r="D455" s="339" t="s">
        <v>14543</v>
      </c>
      <c r="E455" s="341">
        <v>16.739999999999998</v>
      </c>
      <c r="F455" s="341">
        <v>32.049999999999997</v>
      </c>
    </row>
    <row r="456" spans="1:6">
      <c r="A456" s="339">
        <v>40920</v>
      </c>
      <c r="B456" s="340" t="s">
        <v>14914</v>
      </c>
      <c r="C456" s="339" t="s">
        <v>948</v>
      </c>
      <c r="D456" s="339" t="s">
        <v>14543</v>
      </c>
      <c r="E456" s="341">
        <v>2912.44</v>
      </c>
      <c r="F456" s="341">
        <v>5616.96</v>
      </c>
    </row>
    <row r="457" spans="1:6">
      <c r="A457" s="339">
        <v>715</v>
      </c>
      <c r="B457" s="340" t="s">
        <v>14915</v>
      </c>
      <c r="C457" s="339" t="s">
        <v>63</v>
      </c>
      <c r="D457" s="339" t="s">
        <v>14549</v>
      </c>
      <c r="E457" s="341"/>
      <c r="F457" s="341">
        <v>20.02</v>
      </c>
    </row>
    <row r="458" spans="1:6">
      <c r="A458" s="339">
        <v>716</v>
      </c>
      <c r="B458" s="340" t="s">
        <v>14916</v>
      </c>
      <c r="C458" s="339" t="s">
        <v>63</v>
      </c>
      <c r="D458" s="339" t="s">
        <v>14543</v>
      </c>
      <c r="E458" s="341"/>
      <c r="F458" s="341">
        <v>22.64</v>
      </c>
    </row>
    <row r="459" spans="1:6">
      <c r="A459" s="339">
        <v>7270</v>
      </c>
      <c r="B459" s="340" t="s">
        <v>14917</v>
      </c>
      <c r="C459" s="339" t="s">
        <v>63</v>
      </c>
      <c r="D459" s="339" t="s">
        <v>14543</v>
      </c>
      <c r="E459" s="341">
        <v>1.01</v>
      </c>
      <c r="F459" s="341">
        <v>0.76</v>
      </c>
    </row>
    <row r="460" spans="1:6">
      <c r="A460" s="339">
        <v>44460</v>
      </c>
      <c r="B460" s="340" t="s">
        <v>14918</v>
      </c>
      <c r="C460" s="339" t="s">
        <v>63</v>
      </c>
      <c r="D460" s="339" t="s">
        <v>14543</v>
      </c>
      <c r="E460" s="341">
        <v>1.69</v>
      </c>
      <c r="F460" s="341">
        <v>1.28</v>
      </c>
    </row>
    <row r="461" spans="1:6">
      <c r="A461" s="339">
        <v>44461</v>
      </c>
      <c r="B461" s="340" t="s">
        <v>14919</v>
      </c>
      <c r="C461" s="339" t="s">
        <v>63</v>
      </c>
      <c r="D461" s="339" t="s">
        <v>14543</v>
      </c>
      <c r="E461" s="341">
        <v>2.31</v>
      </c>
      <c r="F461" s="341">
        <v>1.75</v>
      </c>
    </row>
    <row r="462" spans="1:6">
      <c r="A462" s="339">
        <v>7267</v>
      </c>
      <c r="B462" s="340" t="s">
        <v>14920</v>
      </c>
      <c r="C462" s="339" t="s">
        <v>63</v>
      </c>
      <c r="D462" s="339" t="s">
        <v>14543</v>
      </c>
      <c r="E462" s="341">
        <v>0.85</v>
      </c>
      <c r="F462" s="341">
        <v>0.64</v>
      </c>
    </row>
    <row r="463" spans="1:6">
      <c r="A463" s="339">
        <v>44458</v>
      </c>
      <c r="B463" s="340" t="s">
        <v>14921</v>
      </c>
      <c r="C463" s="339" t="s">
        <v>63</v>
      </c>
      <c r="D463" s="339" t="s">
        <v>14543</v>
      </c>
      <c r="E463" s="341">
        <v>1.03</v>
      </c>
      <c r="F463" s="341">
        <v>0.78</v>
      </c>
    </row>
    <row r="464" spans="1:6">
      <c r="A464" s="339">
        <v>44457</v>
      </c>
      <c r="B464" s="340" t="s">
        <v>14922</v>
      </c>
      <c r="C464" s="339" t="s">
        <v>63</v>
      </c>
      <c r="D464" s="339" t="s">
        <v>14543</v>
      </c>
      <c r="E464" s="341">
        <v>2</v>
      </c>
      <c r="F464" s="341">
        <v>1.52</v>
      </c>
    </row>
    <row r="465" spans="1:6">
      <c r="A465" s="339">
        <v>7271</v>
      </c>
      <c r="B465" s="340" t="s">
        <v>14923</v>
      </c>
      <c r="C465" s="339" t="s">
        <v>63</v>
      </c>
      <c r="D465" s="339" t="s">
        <v>14549</v>
      </c>
      <c r="E465" s="341">
        <v>1.08</v>
      </c>
      <c r="F465" s="341">
        <v>0.82</v>
      </c>
    </row>
    <row r="466" spans="1:6">
      <c r="A466" s="339">
        <v>7268</v>
      </c>
      <c r="B466" s="340" t="s">
        <v>14924</v>
      </c>
      <c r="C466" s="339" t="s">
        <v>63</v>
      </c>
      <c r="D466" s="339" t="s">
        <v>14543</v>
      </c>
      <c r="E466" s="341">
        <v>1.68</v>
      </c>
      <c r="F466" s="341">
        <v>1.28</v>
      </c>
    </row>
    <row r="467" spans="1:6">
      <c r="A467" s="339">
        <v>44459</v>
      </c>
      <c r="B467" s="340" t="s">
        <v>14925</v>
      </c>
      <c r="C467" s="339" t="s">
        <v>63</v>
      </c>
      <c r="D467" s="339" t="s">
        <v>14543</v>
      </c>
      <c r="E467" s="341">
        <v>1.0900000000000001</v>
      </c>
      <c r="F467" s="341">
        <v>0.82</v>
      </c>
    </row>
    <row r="468" spans="1:6">
      <c r="A468" s="339">
        <v>44462</v>
      </c>
      <c r="B468" s="340" t="s">
        <v>14926</v>
      </c>
      <c r="C468" s="339" t="s">
        <v>63</v>
      </c>
      <c r="D468" s="339" t="s">
        <v>14543</v>
      </c>
      <c r="E468" s="341">
        <v>1.92</v>
      </c>
      <c r="F468" s="341">
        <v>1.46</v>
      </c>
    </row>
    <row r="469" spans="1:6">
      <c r="A469" s="339">
        <v>44463</v>
      </c>
      <c r="B469" s="340" t="s">
        <v>14927</v>
      </c>
      <c r="C469" s="339" t="s">
        <v>63</v>
      </c>
      <c r="D469" s="339" t="s">
        <v>14543</v>
      </c>
      <c r="E469" s="341">
        <v>2.48</v>
      </c>
      <c r="F469" s="341">
        <v>1.88</v>
      </c>
    </row>
    <row r="470" spans="1:6">
      <c r="A470" s="339">
        <v>44464</v>
      </c>
      <c r="B470" s="340" t="s">
        <v>14928</v>
      </c>
      <c r="C470" s="339" t="s">
        <v>63</v>
      </c>
      <c r="D470" s="339" t="s">
        <v>14543</v>
      </c>
      <c r="E470" s="341">
        <v>2.57</v>
      </c>
      <c r="F470" s="341">
        <v>1.95</v>
      </c>
    </row>
    <row r="471" spans="1:6">
      <c r="A471" s="339">
        <v>44465</v>
      </c>
      <c r="B471" s="340" t="s">
        <v>14929</v>
      </c>
      <c r="C471" s="339" t="s">
        <v>63</v>
      </c>
      <c r="D471" s="339" t="s">
        <v>14543</v>
      </c>
      <c r="E471" s="341">
        <v>3.53</v>
      </c>
      <c r="F471" s="341">
        <v>2.68</v>
      </c>
    </row>
    <row r="472" spans="1:6">
      <c r="A472" s="339">
        <v>38783</v>
      </c>
      <c r="B472" s="340" t="s">
        <v>14930</v>
      </c>
      <c r="C472" s="339" t="s">
        <v>63</v>
      </c>
      <c r="D472" s="339" t="s">
        <v>14543</v>
      </c>
      <c r="E472" s="341">
        <v>1.23</v>
      </c>
      <c r="F472" s="341">
        <v>0.93</v>
      </c>
    </row>
    <row r="473" spans="1:6">
      <c r="A473" s="339">
        <v>44466</v>
      </c>
      <c r="B473" s="340" t="s">
        <v>14931</v>
      </c>
      <c r="C473" s="339" t="s">
        <v>63</v>
      </c>
      <c r="D473" s="339" t="s">
        <v>14543</v>
      </c>
      <c r="E473" s="341">
        <v>2.5099999999999998</v>
      </c>
      <c r="F473" s="341">
        <v>1.9</v>
      </c>
    </row>
    <row r="474" spans="1:6">
      <c r="A474" s="339">
        <v>44467</v>
      </c>
      <c r="B474" s="340" t="s">
        <v>14932</v>
      </c>
      <c r="C474" s="339" t="s">
        <v>63</v>
      </c>
      <c r="D474" s="339" t="s">
        <v>14543</v>
      </c>
      <c r="E474" s="341">
        <v>3.01</v>
      </c>
      <c r="F474" s="341">
        <v>2.29</v>
      </c>
    </row>
    <row r="475" spans="1:6">
      <c r="A475" s="339">
        <v>44468</v>
      </c>
      <c r="B475" s="340" t="s">
        <v>14933</v>
      </c>
      <c r="C475" s="339" t="s">
        <v>63</v>
      </c>
      <c r="D475" s="339" t="s">
        <v>14543</v>
      </c>
      <c r="E475" s="341">
        <v>2.62</v>
      </c>
      <c r="F475" s="341">
        <v>1.99</v>
      </c>
    </row>
    <row r="476" spans="1:6">
      <c r="A476" s="339">
        <v>37593</v>
      </c>
      <c r="B476" s="340" t="s">
        <v>14934</v>
      </c>
      <c r="C476" s="339" t="s">
        <v>63</v>
      </c>
      <c r="D476" s="339" t="s">
        <v>14543</v>
      </c>
      <c r="E476" s="341">
        <v>3.37</v>
      </c>
      <c r="F476" s="341">
        <v>2.56</v>
      </c>
    </row>
    <row r="477" spans="1:6">
      <c r="A477" s="339">
        <v>37594</v>
      </c>
      <c r="B477" s="340" t="s">
        <v>14935</v>
      </c>
      <c r="C477" s="339" t="s">
        <v>63</v>
      </c>
      <c r="D477" s="339" t="s">
        <v>14543</v>
      </c>
      <c r="E477" s="341">
        <v>4</v>
      </c>
      <c r="F477" s="341">
        <v>3.04</v>
      </c>
    </row>
    <row r="478" spans="1:6">
      <c r="A478" s="339">
        <v>37592</v>
      </c>
      <c r="B478" s="340" t="s">
        <v>14936</v>
      </c>
      <c r="C478" s="339" t="s">
        <v>63</v>
      </c>
      <c r="D478" s="339" t="s">
        <v>14543</v>
      </c>
      <c r="E478" s="341">
        <v>2.66</v>
      </c>
      <c r="F478" s="341">
        <v>2.02</v>
      </c>
    </row>
    <row r="479" spans="1:6">
      <c r="A479" s="339">
        <v>41372</v>
      </c>
      <c r="B479" s="340" t="s">
        <v>14937</v>
      </c>
      <c r="C479" s="339" t="s">
        <v>5029</v>
      </c>
      <c r="D479" s="339" t="s">
        <v>14543</v>
      </c>
      <c r="E479" s="341"/>
      <c r="F479" s="341">
        <v>145.57</v>
      </c>
    </row>
    <row r="480" spans="1:6">
      <c r="A480" s="339">
        <v>41371</v>
      </c>
      <c r="B480" s="340" t="s">
        <v>14938</v>
      </c>
      <c r="C480" s="339" t="s">
        <v>5029</v>
      </c>
      <c r="D480" s="339" t="s">
        <v>14543</v>
      </c>
      <c r="E480" s="341"/>
      <c r="F480" s="341">
        <v>86.04</v>
      </c>
    </row>
    <row r="481" spans="1:6">
      <c r="A481" s="339">
        <v>34556</v>
      </c>
      <c r="B481" s="340" t="s">
        <v>14939</v>
      </c>
      <c r="C481" s="339" t="s">
        <v>63</v>
      </c>
      <c r="D481" s="339" t="s">
        <v>14543</v>
      </c>
      <c r="E481" s="341">
        <v>5.42</v>
      </c>
      <c r="F481" s="341">
        <v>4.66</v>
      </c>
    </row>
    <row r="482" spans="1:6">
      <c r="A482" s="339">
        <v>37873</v>
      </c>
      <c r="B482" s="340" t="s">
        <v>14940</v>
      </c>
      <c r="C482" s="339" t="s">
        <v>63</v>
      </c>
      <c r="D482" s="339" t="s">
        <v>14543</v>
      </c>
      <c r="E482" s="341">
        <v>5.52</v>
      </c>
      <c r="F482" s="341">
        <v>4.75</v>
      </c>
    </row>
    <row r="483" spans="1:6">
      <c r="A483" s="339">
        <v>34564</v>
      </c>
      <c r="B483" s="340" t="s">
        <v>14941</v>
      </c>
      <c r="C483" s="339" t="s">
        <v>63</v>
      </c>
      <c r="D483" s="339" t="s">
        <v>14543</v>
      </c>
      <c r="E483" s="341">
        <v>5.78</v>
      </c>
      <c r="F483" s="341">
        <v>4.97</v>
      </c>
    </row>
    <row r="484" spans="1:6">
      <c r="A484" s="339">
        <v>34565</v>
      </c>
      <c r="B484" s="340" t="s">
        <v>14942</v>
      </c>
      <c r="C484" s="339" t="s">
        <v>63</v>
      </c>
      <c r="D484" s="339" t="s">
        <v>14543</v>
      </c>
      <c r="E484" s="341">
        <v>6.11</v>
      </c>
      <c r="F484" s="341">
        <v>5.26</v>
      </c>
    </row>
    <row r="485" spans="1:6">
      <c r="A485" s="339">
        <v>38590</v>
      </c>
      <c r="B485" s="340" t="s">
        <v>3513</v>
      </c>
      <c r="C485" s="339" t="s">
        <v>63</v>
      </c>
      <c r="D485" s="339" t="s">
        <v>14543</v>
      </c>
      <c r="E485" s="341">
        <v>4.5199999999999996</v>
      </c>
      <c r="F485" s="341">
        <v>3.89</v>
      </c>
    </row>
    <row r="486" spans="1:6">
      <c r="A486" s="339">
        <v>34566</v>
      </c>
      <c r="B486" s="340" t="s">
        <v>14943</v>
      </c>
      <c r="C486" s="339" t="s">
        <v>63</v>
      </c>
      <c r="D486" s="339" t="s">
        <v>14543</v>
      </c>
      <c r="E486" s="341">
        <v>4.75</v>
      </c>
      <c r="F486" s="341">
        <v>4.08</v>
      </c>
    </row>
    <row r="487" spans="1:6">
      <c r="A487" s="339">
        <v>34567</v>
      </c>
      <c r="B487" s="340" t="s">
        <v>14944</v>
      </c>
      <c r="C487" s="339" t="s">
        <v>63</v>
      </c>
      <c r="D487" s="339" t="s">
        <v>14543</v>
      </c>
      <c r="E487" s="341">
        <v>5.03</v>
      </c>
      <c r="F487" s="341">
        <v>4.33</v>
      </c>
    </row>
    <row r="488" spans="1:6">
      <c r="A488" s="339">
        <v>38591</v>
      </c>
      <c r="B488" s="340" t="s">
        <v>14945</v>
      </c>
      <c r="C488" s="339" t="s">
        <v>63</v>
      </c>
      <c r="D488" s="339" t="s">
        <v>14543</v>
      </c>
      <c r="E488" s="341">
        <v>4.57</v>
      </c>
      <c r="F488" s="341">
        <v>3.93</v>
      </c>
    </row>
    <row r="489" spans="1:6">
      <c r="A489" s="339">
        <v>34568</v>
      </c>
      <c r="B489" s="340" t="s">
        <v>14946</v>
      </c>
      <c r="C489" s="339" t="s">
        <v>63</v>
      </c>
      <c r="D489" s="339" t="s">
        <v>14543</v>
      </c>
      <c r="E489" s="341">
        <v>5.95</v>
      </c>
      <c r="F489" s="341">
        <v>5.1100000000000003</v>
      </c>
    </row>
    <row r="490" spans="1:6">
      <c r="A490" s="339">
        <v>34569</v>
      </c>
      <c r="B490" s="340" t="s">
        <v>14947</v>
      </c>
      <c r="C490" s="339" t="s">
        <v>63</v>
      </c>
      <c r="D490" s="339" t="s">
        <v>14543</v>
      </c>
      <c r="E490" s="341">
        <v>6.11</v>
      </c>
      <c r="F490" s="341">
        <v>5.26</v>
      </c>
    </row>
    <row r="491" spans="1:6">
      <c r="A491" s="339">
        <v>34570</v>
      </c>
      <c r="B491" s="340" t="s">
        <v>14948</v>
      </c>
      <c r="C491" s="339" t="s">
        <v>63</v>
      </c>
      <c r="D491" s="339" t="s">
        <v>14543</v>
      </c>
      <c r="E491" s="341">
        <v>6.64</v>
      </c>
      <c r="F491" s="341">
        <v>5.71</v>
      </c>
    </row>
    <row r="492" spans="1:6">
      <c r="A492" s="339">
        <v>25070</v>
      </c>
      <c r="B492" s="340" t="s">
        <v>14949</v>
      </c>
      <c r="C492" s="339" t="s">
        <v>63</v>
      </c>
      <c r="D492" s="339" t="s">
        <v>14543</v>
      </c>
      <c r="E492" s="341">
        <v>4.99</v>
      </c>
      <c r="F492" s="341">
        <v>4.29</v>
      </c>
    </row>
    <row r="493" spans="1:6">
      <c r="A493" s="339">
        <v>34571</v>
      </c>
      <c r="B493" s="340" t="s">
        <v>14950</v>
      </c>
      <c r="C493" s="339" t="s">
        <v>63</v>
      </c>
      <c r="D493" s="339" t="s">
        <v>14543</v>
      </c>
      <c r="E493" s="341">
        <v>5.04</v>
      </c>
      <c r="F493" s="341">
        <v>4.34</v>
      </c>
    </row>
    <row r="494" spans="1:6">
      <c r="A494" s="339">
        <v>34573</v>
      </c>
      <c r="B494" s="340" t="s">
        <v>14951</v>
      </c>
      <c r="C494" s="339" t="s">
        <v>63</v>
      </c>
      <c r="D494" s="339" t="s">
        <v>14543</v>
      </c>
      <c r="E494" s="341">
        <v>5.3</v>
      </c>
      <c r="F494" s="341">
        <v>4.5599999999999996</v>
      </c>
    </row>
    <row r="495" spans="1:6">
      <c r="A495" s="339">
        <v>37107</v>
      </c>
      <c r="B495" s="340" t="s">
        <v>14952</v>
      </c>
      <c r="C495" s="339" t="s">
        <v>63</v>
      </c>
      <c r="D495" s="339" t="s">
        <v>14543</v>
      </c>
      <c r="E495" s="341">
        <v>7.01</v>
      </c>
      <c r="F495" s="341">
        <v>6.03</v>
      </c>
    </row>
    <row r="496" spans="1:6">
      <c r="A496" s="339">
        <v>34576</v>
      </c>
      <c r="B496" s="340" t="s">
        <v>14953</v>
      </c>
      <c r="C496" s="339" t="s">
        <v>63</v>
      </c>
      <c r="D496" s="339" t="s">
        <v>14543</v>
      </c>
      <c r="E496" s="341">
        <v>7.73</v>
      </c>
      <c r="F496" s="341">
        <v>6.65</v>
      </c>
    </row>
    <row r="497" spans="1:6">
      <c r="A497" s="339">
        <v>34577</v>
      </c>
      <c r="B497" s="340" t="s">
        <v>14954</v>
      </c>
      <c r="C497" s="339" t="s">
        <v>63</v>
      </c>
      <c r="D497" s="339" t="s">
        <v>14543</v>
      </c>
      <c r="E497" s="341">
        <v>8.07</v>
      </c>
      <c r="F497" s="341">
        <v>6.94</v>
      </c>
    </row>
    <row r="498" spans="1:6">
      <c r="A498" s="339">
        <v>34578</v>
      </c>
      <c r="B498" s="340" t="s">
        <v>14955</v>
      </c>
      <c r="C498" s="339" t="s">
        <v>63</v>
      </c>
      <c r="D498" s="339" t="s">
        <v>14543</v>
      </c>
      <c r="E498" s="341">
        <v>8.75</v>
      </c>
      <c r="F498" s="341">
        <v>7.52</v>
      </c>
    </row>
    <row r="499" spans="1:6">
      <c r="A499" s="339">
        <v>34579</v>
      </c>
      <c r="B499" s="340" t="s">
        <v>14956</v>
      </c>
      <c r="C499" s="339" t="s">
        <v>63</v>
      </c>
      <c r="D499" s="339" t="s">
        <v>14543</v>
      </c>
      <c r="E499" s="341">
        <v>9.33</v>
      </c>
      <c r="F499" s="341">
        <v>8.02</v>
      </c>
    </row>
    <row r="500" spans="1:6">
      <c r="A500" s="339">
        <v>25067</v>
      </c>
      <c r="B500" s="340" t="s">
        <v>1368</v>
      </c>
      <c r="C500" s="339" t="s">
        <v>63</v>
      </c>
      <c r="D500" s="339" t="s">
        <v>14543</v>
      </c>
      <c r="E500" s="341">
        <v>6.25</v>
      </c>
      <c r="F500" s="341">
        <v>5.37</v>
      </c>
    </row>
    <row r="501" spans="1:6">
      <c r="A501" s="339">
        <v>34580</v>
      </c>
      <c r="B501" s="340" t="s">
        <v>14957</v>
      </c>
      <c r="C501" s="339" t="s">
        <v>63</v>
      </c>
      <c r="D501" s="339" t="s">
        <v>14543</v>
      </c>
      <c r="E501" s="341">
        <v>6.97</v>
      </c>
      <c r="F501" s="341">
        <v>5.99</v>
      </c>
    </row>
    <row r="502" spans="1:6">
      <c r="A502" s="339">
        <v>25071</v>
      </c>
      <c r="B502" s="340" t="s">
        <v>14958</v>
      </c>
      <c r="C502" s="339" t="s">
        <v>63</v>
      </c>
      <c r="D502" s="339" t="s">
        <v>14543</v>
      </c>
      <c r="E502" s="341">
        <v>3.47</v>
      </c>
      <c r="F502" s="341">
        <v>2.98</v>
      </c>
    </row>
    <row r="503" spans="1:6">
      <c r="A503" s="339">
        <v>44171</v>
      </c>
      <c r="B503" s="340" t="s">
        <v>14959</v>
      </c>
      <c r="C503" s="339" t="s">
        <v>63</v>
      </c>
      <c r="D503" s="339" t="s">
        <v>14543</v>
      </c>
      <c r="E503" s="341"/>
      <c r="F503" s="341">
        <v>18.670000000000002</v>
      </c>
    </row>
    <row r="504" spans="1:6">
      <c r="A504" s="339">
        <v>38395</v>
      </c>
      <c r="B504" s="340" t="s">
        <v>14960</v>
      </c>
      <c r="C504" s="339" t="s">
        <v>63</v>
      </c>
      <c r="D504" s="339" t="s">
        <v>14543</v>
      </c>
      <c r="E504" s="341">
        <v>8.1199999999999992</v>
      </c>
      <c r="F504" s="341">
        <v>9.64</v>
      </c>
    </row>
    <row r="505" spans="1:6">
      <c r="A505" s="339">
        <v>34583</v>
      </c>
      <c r="B505" s="340" t="s">
        <v>14961</v>
      </c>
      <c r="C505" s="339" t="s">
        <v>5029</v>
      </c>
      <c r="D505" s="339" t="s">
        <v>14543</v>
      </c>
      <c r="E505" s="341">
        <v>63.64</v>
      </c>
      <c r="F505" s="341">
        <v>56.78</v>
      </c>
    </row>
    <row r="506" spans="1:6">
      <c r="A506" s="339">
        <v>34584</v>
      </c>
      <c r="B506" s="340" t="s">
        <v>14962</v>
      </c>
      <c r="C506" s="339" t="s">
        <v>5029</v>
      </c>
      <c r="D506" s="339" t="s">
        <v>14543</v>
      </c>
      <c r="E506" s="341">
        <v>46.67</v>
      </c>
      <c r="F506" s="341">
        <v>41.64</v>
      </c>
    </row>
    <row r="507" spans="1:6">
      <c r="A507" s="339">
        <v>709</v>
      </c>
      <c r="B507" s="340" t="s">
        <v>14963</v>
      </c>
      <c r="C507" s="339" t="s">
        <v>5029</v>
      </c>
      <c r="D507" s="339" t="s">
        <v>14543</v>
      </c>
      <c r="E507" s="341"/>
      <c r="F507" s="341">
        <v>784.9</v>
      </c>
    </row>
    <row r="508" spans="1:6">
      <c r="A508" s="339">
        <v>34592</v>
      </c>
      <c r="B508" s="340" t="s">
        <v>14964</v>
      </c>
      <c r="C508" s="339" t="s">
        <v>63</v>
      </c>
      <c r="D508" s="339" t="s">
        <v>14543</v>
      </c>
      <c r="E508" s="341">
        <v>3.97</v>
      </c>
      <c r="F508" s="341">
        <v>3.41</v>
      </c>
    </row>
    <row r="509" spans="1:6">
      <c r="A509" s="339">
        <v>34599</v>
      </c>
      <c r="B509" s="340" t="s">
        <v>14965</v>
      </c>
      <c r="C509" s="339" t="s">
        <v>63</v>
      </c>
      <c r="D509" s="339" t="s">
        <v>14543</v>
      </c>
      <c r="E509" s="341">
        <v>3.57</v>
      </c>
      <c r="F509" s="341">
        <v>3.07</v>
      </c>
    </row>
    <row r="510" spans="1:6">
      <c r="A510" s="339">
        <v>651</v>
      </c>
      <c r="B510" s="340" t="s">
        <v>14966</v>
      </c>
      <c r="C510" s="339" t="s">
        <v>63</v>
      </c>
      <c r="D510" s="339" t="s">
        <v>14543</v>
      </c>
      <c r="E510" s="341">
        <v>4.38</v>
      </c>
      <c r="F510" s="341">
        <v>3.76</v>
      </c>
    </row>
    <row r="511" spans="1:6">
      <c r="A511" s="339">
        <v>654</v>
      </c>
      <c r="B511" s="340" t="s">
        <v>14967</v>
      </c>
      <c r="C511" s="339" t="s">
        <v>63</v>
      </c>
      <c r="D511" s="339" t="s">
        <v>14543</v>
      </c>
      <c r="E511" s="341">
        <v>5.42</v>
      </c>
      <c r="F511" s="341">
        <v>4.66</v>
      </c>
    </row>
    <row r="512" spans="1:6">
      <c r="A512" s="339">
        <v>37103</v>
      </c>
      <c r="B512" s="340" t="s">
        <v>14968</v>
      </c>
      <c r="C512" s="339" t="s">
        <v>63</v>
      </c>
      <c r="D512" s="339" t="s">
        <v>14543</v>
      </c>
      <c r="E512" s="341">
        <v>4.54</v>
      </c>
      <c r="F512" s="341">
        <v>3.91</v>
      </c>
    </row>
    <row r="513" spans="1:6">
      <c r="A513" s="339">
        <v>34555</v>
      </c>
      <c r="B513" s="340" t="s">
        <v>14969</v>
      </c>
      <c r="C513" s="339" t="s">
        <v>63</v>
      </c>
      <c r="D513" s="339" t="s">
        <v>14543</v>
      </c>
      <c r="E513" s="341">
        <v>5.77</v>
      </c>
      <c r="F513" s="341">
        <v>4.96</v>
      </c>
    </row>
    <row r="514" spans="1:6">
      <c r="A514" s="339">
        <v>674</v>
      </c>
      <c r="B514" s="340" t="s">
        <v>14970</v>
      </c>
      <c r="C514" s="339" t="s">
        <v>5029</v>
      </c>
      <c r="D514" s="339" t="s">
        <v>14543</v>
      </c>
      <c r="E514" s="341"/>
      <c r="F514" s="341">
        <v>103.72</v>
      </c>
    </row>
    <row r="515" spans="1:6">
      <c r="A515" s="339">
        <v>34600</v>
      </c>
      <c r="B515" s="340" t="s">
        <v>14971</v>
      </c>
      <c r="C515" s="339" t="s">
        <v>5029</v>
      </c>
      <c r="D515" s="339" t="s">
        <v>14549</v>
      </c>
      <c r="E515" s="341"/>
      <c r="F515" s="341">
        <v>152.35</v>
      </c>
    </row>
    <row r="516" spans="1:6">
      <c r="A516" s="339">
        <v>652</v>
      </c>
      <c r="B516" s="340" t="s">
        <v>14972</v>
      </c>
      <c r="C516" s="339" t="s">
        <v>5029</v>
      </c>
      <c r="D516" s="339" t="s">
        <v>14543</v>
      </c>
      <c r="E516" s="341"/>
      <c r="F516" s="341">
        <v>233.38</v>
      </c>
    </row>
    <row r="517" spans="1:6">
      <c r="A517" s="339">
        <v>650</v>
      </c>
      <c r="B517" s="340" t="s">
        <v>1376</v>
      </c>
      <c r="C517" s="339" t="s">
        <v>63</v>
      </c>
      <c r="D517" s="339" t="s">
        <v>14549</v>
      </c>
      <c r="E517" s="341">
        <v>3.5</v>
      </c>
      <c r="F517" s="341">
        <v>3.01</v>
      </c>
    </row>
    <row r="518" spans="1:6">
      <c r="A518" s="339">
        <v>718</v>
      </c>
      <c r="B518" s="340" t="s">
        <v>14973</v>
      </c>
      <c r="C518" s="339" t="s">
        <v>63</v>
      </c>
      <c r="D518" s="339" t="s">
        <v>14543</v>
      </c>
      <c r="E518" s="341"/>
      <c r="F518" s="341">
        <v>19.78</v>
      </c>
    </row>
    <row r="519" spans="1:6">
      <c r="A519" s="339">
        <v>11981</v>
      </c>
      <c r="B519" s="340" t="s">
        <v>14974</v>
      </c>
      <c r="C519" s="339" t="s">
        <v>63</v>
      </c>
      <c r="D519" s="339" t="s">
        <v>14543</v>
      </c>
      <c r="E519" s="341"/>
      <c r="F519" s="341">
        <v>19.21</v>
      </c>
    </row>
    <row r="520" spans="1:6">
      <c r="A520" s="339">
        <v>34586</v>
      </c>
      <c r="B520" s="340" t="s">
        <v>14975</v>
      </c>
      <c r="C520" s="339" t="s">
        <v>63</v>
      </c>
      <c r="D520" s="339" t="s">
        <v>14543</v>
      </c>
      <c r="E520" s="341">
        <v>2.66</v>
      </c>
      <c r="F520" s="341">
        <v>2.02</v>
      </c>
    </row>
    <row r="521" spans="1:6">
      <c r="A521" s="339">
        <v>38603</v>
      </c>
      <c r="B521" s="340" t="s">
        <v>14976</v>
      </c>
      <c r="C521" s="339" t="s">
        <v>63</v>
      </c>
      <c r="D521" s="339" t="s">
        <v>14543</v>
      </c>
      <c r="E521" s="341">
        <v>3.16</v>
      </c>
      <c r="F521" s="341">
        <v>2.4</v>
      </c>
    </row>
    <row r="522" spans="1:6">
      <c r="A522" s="339">
        <v>34588</v>
      </c>
      <c r="B522" s="340" t="s">
        <v>14977</v>
      </c>
      <c r="C522" s="339" t="s">
        <v>63</v>
      </c>
      <c r="D522" s="339" t="s">
        <v>14543</v>
      </c>
      <c r="E522" s="341">
        <v>3.6</v>
      </c>
      <c r="F522" s="341">
        <v>2.73</v>
      </c>
    </row>
    <row r="523" spans="1:6">
      <c r="A523" s="339">
        <v>34590</v>
      </c>
      <c r="B523" s="340" t="s">
        <v>14978</v>
      </c>
      <c r="C523" s="339" t="s">
        <v>63</v>
      </c>
      <c r="D523" s="339" t="s">
        <v>14543</v>
      </c>
      <c r="E523" s="341">
        <v>3.56</v>
      </c>
      <c r="F523" s="341">
        <v>2.7</v>
      </c>
    </row>
    <row r="524" spans="1:6">
      <c r="A524" s="339">
        <v>34591</v>
      </c>
      <c r="B524" s="340" t="s">
        <v>14979</v>
      </c>
      <c r="C524" s="339" t="s">
        <v>63</v>
      </c>
      <c r="D524" s="339" t="s">
        <v>14543</v>
      </c>
      <c r="E524" s="341">
        <v>4.3499999999999996</v>
      </c>
      <c r="F524" s="341">
        <v>3.3</v>
      </c>
    </row>
    <row r="525" spans="1:6">
      <c r="A525" s="339">
        <v>40517</v>
      </c>
      <c r="B525" s="340" t="s">
        <v>14980</v>
      </c>
      <c r="C525" s="339" t="s">
        <v>5029</v>
      </c>
      <c r="D525" s="339" t="s">
        <v>14543</v>
      </c>
      <c r="E525" s="341">
        <v>97.19</v>
      </c>
      <c r="F525" s="341">
        <v>87.98</v>
      </c>
    </row>
    <row r="526" spans="1:6">
      <c r="A526" s="339">
        <v>40515</v>
      </c>
      <c r="B526" s="340" t="s">
        <v>14981</v>
      </c>
      <c r="C526" s="339" t="s">
        <v>5029</v>
      </c>
      <c r="D526" s="339" t="s">
        <v>14543</v>
      </c>
      <c r="E526" s="341">
        <v>106.91</v>
      </c>
      <c r="F526" s="341">
        <v>96.78</v>
      </c>
    </row>
    <row r="527" spans="1:6">
      <c r="A527" s="339">
        <v>40524</v>
      </c>
      <c r="B527" s="340" t="s">
        <v>14982</v>
      </c>
      <c r="C527" s="339" t="s">
        <v>5029</v>
      </c>
      <c r="D527" s="339" t="s">
        <v>14543</v>
      </c>
      <c r="E527" s="341">
        <v>111.07</v>
      </c>
      <c r="F527" s="341">
        <v>100.55</v>
      </c>
    </row>
    <row r="528" spans="1:6">
      <c r="A528" s="339">
        <v>40529</v>
      </c>
      <c r="B528" s="340" t="s">
        <v>14983</v>
      </c>
      <c r="C528" s="339" t="s">
        <v>5029</v>
      </c>
      <c r="D528" s="339" t="s">
        <v>14543</v>
      </c>
      <c r="E528" s="341">
        <v>176.11</v>
      </c>
      <c r="F528" s="341">
        <v>159.43</v>
      </c>
    </row>
    <row r="529" spans="1:6">
      <c r="A529" s="339">
        <v>36156</v>
      </c>
      <c r="B529" s="340" t="s">
        <v>14984</v>
      </c>
      <c r="C529" s="339" t="s">
        <v>5029</v>
      </c>
      <c r="D529" s="339" t="s">
        <v>14543</v>
      </c>
      <c r="E529" s="341">
        <v>105.23</v>
      </c>
      <c r="F529" s="341">
        <v>95.26</v>
      </c>
    </row>
    <row r="530" spans="1:6">
      <c r="A530" s="339">
        <v>36155</v>
      </c>
      <c r="B530" s="340" t="s">
        <v>14985</v>
      </c>
      <c r="C530" s="339" t="s">
        <v>5029</v>
      </c>
      <c r="D530" s="339" t="s">
        <v>14543</v>
      </c>
      <c r="E530" s="341">
        <v>83.3</v>
      </c>
      <c r="F530" s="341">
        <v>75.41</v>
      </c>
    </row>
    <row r="531" spans="1:6">
      <c r="A531" s="339">
        <v>36154</v>
      </c>
      <c r="B531" s="340" t="s">
        <v>14986</v>
      </c>
      <c r="C531" s="339" t="s">
        <v>5029</v>
      </c>
      <c r="D531" s="339" t="s">
        <v>14543</v>
      </c>
      <c r="E531" s="341">
        <v>125.69</v>
      </c>
      <c r="F531" s="341">
        <v>113.78</v>
      </c>
    </row>
    <row r="532" spans="1:6">
      <c r="A532" s="339">
        <v>36170</v>
      </c>
      <c r="B532" s="340" t="s">
        <v>1746</v>
      </c>
      <c r="C532" s="339" t="s">
        <v>5029</v>
      </c>
      <c r="D532" s="339" t="s">
        <v>14549</v>
      </c>
      <c r="E532" s="341">
        <v>95</v>
      </c>
      <c r="F532" s="341">
        <v>86</v>
      </c>
    </row>
    <row r="533" spans="1:6">
      <c r="A533" s="339">
        <v>695</v>
      </c>
      <c r="B533" s="340" t="s">
        <v>14987</v>
      </c>
      <c r="C533" s="339" t="s">
        <v>5029</v>
      </c>
      <c r="D533" s="339" t="s">
        <v>14543</v>
      </c>
      <c r="E533" s="341">
        <v>105.59</v>
      </c>
      <c r="F533" s="341">
        <v>95.59</v>
      </c>
    </row>
    <row r="534" spans="1:6">
      <c r="A534" s="339">
        <v>679</v>
      </c>
      <c r="B534" s="340" t="s">
        <v>14988</v>
      </c>
      <c r="C534" s="339" t="s">
        <v>5029</v>
      </c>
      <c r="D534" s="339" t="s">
        <v>14543</v>
      </c>
      <c r="E534" s="341">
        <v>150.68</v>
      </c>
      <c r="F534" s="341">
        <v>136.4</v>
      </c>
    </row>
    <row r="535" spans="1:6">
      <c r="A535" s="339">
        <v>711</v>
      </c>
      <c r="B535" s="340" t="s">
        <v>14989</v>
      </c>
      <c r="C535" s="339" t="s">
        <v>5029</v>
      </c>
      <c r="D535" s="339" t="s">
        <v>14543</v>
      </c>
      <c r="E535" s="341">
        <v>95</v>
      </c>
      <c r="F535" s="341">
        <v>86</v>
      </c>
    </row>
    <row r="536" spans="1:6">
      <c r="A536" s="339">
        <v>712</v>
      </c>
      <c r="B536" s="340" t="s">
        <v>14990</v>
      </c>
      <c r="C536" s="339" t="s">
        <v>5029</v>
      </c>
      <c r="D536" s="339" t="s">
        <v>14543</v>
      </c>
      <c r="E536" s="341">
        <v>114</v>
      </c>
      <c r="F536" s="341">
        <v>103.2</v>
      </c>
    </row>
    <row r="537" spans="1:6">
      <c r="A537" s="339">
        <v>12614</v>
      </c>
      <c r="B537" s="340" t="s">
        <v>14991</v>
      </c>
      <c r="C537" s="339" t="s">
        <v>63</v>
      </c>
      <c r="D537" s="339" t="s">
        <v>14543</v>
      </c>
      <c r="E537" s="341">
        <v>42.25</v>
      </c>
      <c r="F537" s="341">
        <v>64.52</v>
      </c>
    </row>
    <row r="538" spans="1:6">
      <c r="A538" s="339">
        <v>6140</v>
      </c>
      <c r="B538" s="340" t="s">
        <v>14992</v>
      </c>
      <c r="C538" s="339" t="s">
        <v>63</v>
      </c>
      <c r="D538" s="339" t="s">
        <v>14543</v>
      </c>
      <c r="E538" s="341">
        <v>4.08</v>
      </c>
      <c r="F538" s="341">
        <v>4.3499999999999996</v>
      </c>
    </row>
    <row r="539" spans="1:6">
      <c r="A539" s="339">
        <v>38399</v>
      </c>
      <c r="B539" s="340" t="s">
        <v>14993</v>
      </c>
      <c r="C539" s="339" t="s">
        <v>63</v>
      </c>
      <c r="D539" s="339" t="s">
        <v>14543</v>
      </c>
      <c r="E539" s="341">
        <v>204.18</v>
      </c>
      <c r="F539" s="341">
        <v>200.22</v>
      </c>
    </row>
    <row r="540" spans="1:6">
      <c r="A540" s="339">
        <v>729</v>
      </c>
      <c r="B540" s="340" t="s">
        <v>14994</v>
      </c>
      <c r="C540" s="339" t="s">
        <v>63</v>
      </c>
      <c r="D540" s="339" t="s">
        <v>14549</v>
      </c>
      <c r="E540" s="341">
        <v>896</v>
      </c>
      <c r="F540" s="341">
        <v>728.73</v>
      </c>
    </row>
    <row r="541" spans="1:6">
      <c r="A541" s="339">
        <v>39925</v>
      </c>
      <c r="B541" s="340" t="s">
        <v>14995</v>
      </c>
      <c r="C541" s="339" t="s">
        <v>63</v>
      </c>
      <c r="D541" s="339" t="s">
        <v>14543</v>
      </c>
      <c r="E541" s="341">
        <v>12947.12</v>
      </c>
      <c r="F541" s="341">
        <v>10530.08</v>
      </c>
    </row>
    <row r="542" spans="1:6">
      <c r="A542" s="339">
        <v>731</v>
      </c>
      <c r="B542" s="340" t="s">
        <v>14996</v>
      </c>
      <c r="C542" s="339" t="s">
        <v>63</v>
      </c>
      <c r="D542" s="339" t="s">
        <v>14543</v>
      </c>
      <c r="E542" s="341">
        <v>872.03</v>
      </c>
      <c r="F542" s="341">
        <v>709.23</v>
      </c>
    </row>
    <row r="543" spans="1:6">
      <c r="A543" s="339">
        <v>732</v>
      </c>
      <c r="B543" s="340" t="s">
        <v>14997</v>
      </c>
      <c r="C543" s="339" t="s">
        <v>63</v>
      </c>
      <c r="D543" s="339" t="s">
        <v>14543</v>
      </c>
      <c r="E543" s="341">
        <v>1469.95</v>
      </c>
      <c r="F543" s="341">
        <v>1195.53</v>
      </c>
    </row>
    <row r="544" spans="1:6">
      <c r="A544" s="339">
        <v>735</v>
      </c>
      <c r="B544" s="340" t="s">
        <v>14998</v>
      </c>
      <c r="C544" s="339" t="s">
        <v>63</v>
      </c>
      <c r="D544" s="339" t="s">
        <v>14543</v>
      </c>
      <c r="E544" s="341">
        <v>2614.96</v>
      </c>
      <c r="F544" s="341">
        <v>2126.79</v>
      </c>
    </row>
    <row r="545" spans="1:6">
      <c r="A545" s="339">
        <v>736</v>
      </c>
      <c r="B545" s="340" t="s">
        <v>14999</v>
      </c>
      <c r="C545" s="339" t="s">
        <v>63</v>
      </c>
      <c r="D545" s="339" t="s">
        <v>14543</v>
      </c>
      <c r="E545" s="341">
        <v>2198.71</v>
      </c>
      <c r="F545" s="341">
        <v>1788.24</v>
      </c>
    </row>
    <row r="546" spans="1:6">
      <c r="A546" s="339">
        <v>740</v>
      </c>
      <c r="B546" s="340" t="s">
        <v>15000</v>
      </c>
      <c r="C546" s="339" t="s">
        <v>63</v>
      </c>
      <c r="D546" s="339" t="s">
        <v>14543</v>
      </c>
      <c r="E546" s="341">
        <v>7754.54</v>
      </c>
      <c r="F546" s="341">
        <v>6306.88</v>
      </c>
    </row>
    <row r="547" spans="1:6">
      <c r="A547" s="339">
        <v>734</v>
      </c>
      <c r="B547" s="340" t="s">
        <v>15001</v>
      </c>
      <c r="C547" s="339" t="s">
        <v>63</v>
      </c>
      <c r="D547" s="339" t="s">
        <v>14543</v>
      </c>
      <c r="E547" s="341">
        <v>1575.78</v>
      </c>
      <c r="F547" s="341">
        <v>1281.6099999999999</v>
      </c>
    </row>
    <row r="548" spans="1:6">
      <c r="A548" s="339">
        <v>39008</v>
      </c>
      <c r="B548" s="340" t="s">
        <v>15002</v>
      </c>
      <c r="C548" s="339" t="s">
        <v>63</v>
      </c>
      <c r="D548" s="339" t="s">
        <v>14543</v>
      </c>
      <c r="E548" s="341">
        <v>68875.22</v>
      </c>
      <c r="F548" s="341">
        <v>62027.68</v>
      </c>
    </row>
    <row r="549" spans="1:6">
      <c r="A549" s="339">
        <v>39009</v>
      </c>
      <c r="B549" s="340" t="s">
        <v>15003</v>
      </c>
      <c r="C549" s="339" t="s">
        <v>63</v>
      </c>
      <c r="D549" s="339" t="s">
        <v>14543</v>
      </c>
      <c r="E549" s="341">
        <v>73791.27</v>
      </c>
      <c r="F549" s="341">
        <v>66454.98</v>
      </c>
    </row>
    <row r="550" spans="1:6">
      <c r="A550" s="339">
        <v>10592</v>
      </c>
      <c r="B550" s="340" t="s">
        <v>15004</v>
      </c>
      <c r="C550" s="339" t="s">
        <v>63</v>
      </c>
      <c r="D550" s="339" t="s">
        <v>14549</v>
      </c>
      <c r="E550" s="341">
        <v>4526</v>
      </c>
      <c r="F550" s="341">
        <v>5150</v>
      </c>
    </row>
    <row r="551" spans="1:6">
      <c r="A551" s="339">
        <v>751</v>
      </c>
      <c r="B551" s="340" t="s">
        <v>15005</v>
      </c>
      <c r="C551" s="339" t="s">
        <v>63</v>
      </c>
      <c r="D551" s="339" t="s">
        <v>14543</v>
      </c>
      <c r="E551" s="341">
        <v>5346.33</v>
      </c>
      <c r="F551" s="341">
        <v>6083.43</v>
      </c>
    </row>
    <row r="552" spans="1:6">
      <c r="A552" s="339">
        <v>754</v>
      </c>
      <c r="B552" s="340" t="s">
        <v>15006</v>
      </c>
      <c r="C552" s="339" t="s">
        <v>63</v>
      </c>
      <c r="D552" s="339" t="s">
        <v>14543</v>
      </c>
      <c r="E552" s="341">
        <v>8486.25</v>
      </c>
      <c r="F552" s="341">
        <v>9656.25</v>
      </c>
    </row>
    <row r="553" spans="1:6">
      <c r="A553" s="339">
        <v>39917</v>
      </c>
      <c r="B553" s="340" t="s">
        <v>15007</v>
      </c>
      <c r="C553" s="339" t="s">
        <v>63</v>
      </c>
      <c r="D553" s="339" t="s">
        <v>14543</v>
      </c>
      <c r="E553" s="341">
        <v>105797.31</v>
      </c>
      <c r="F553" s="341">
        <v>95279</v>
      </c>
    </row>
    <row r="554" spans="1:6">
      <c r="A554" s="339">
        <v>38167</v>
      </c>
      <c r="B554" s="340" t="s">
        <v>15008</v>
      </c>
      <c r="C554" s="339" t="s">
        <v>14873</v>
      </c>
      <c r="D554" s="339" t="s">
        <v>14543</v>
      </c>
      <c r="E554" s="341">
        <v>27.18</v>
      </c>
      <c r="F554" s="341">
        <v>27.07</v>
      </c>
    </row>
    <row r="555" spans="1:6">
      <c r="A555" s="339">
        <v>36145</v>
      </c>
      <c r="B555" s="340" t="s">
        <v>15009</v>
      </c>
      <c r="C555" s="339" t="s">
        <v>14873</v>
      </c>
      <c r="D555" s="339" t="s">
        <v>14543</v>
      </c>
      <c r="E555" s="341">
        <v>56</v>
      </c>
      <c r="F555" s="341">
        <v>46.67</v>
      </c>
    </row>
    <row r="556" spans="1:6">
      <c r="A556" s="339">
        <v>12893</v>
      </c>
      <c r="B556" s="340" t="s">
        <v>15010</v>
      </c>
      <c r="C556" s="339" t="s">
        <v>14873</v>
      </c>
      <c r="D556" s="339" t="s">
        <v>14543</v>
      </c>
      <c r="E556" s="341">
        <v>98.57</v>
      </c>
      <c r="F556" s="341">
        <v>82.14</v>
      </c>
    </row>
    <row r="557" spans="1:6">
      <c r="A557" s="339">
        <v>11685</v>
      </c>
      <c r="B557" s="340" t="s">
        <v>15011</v>
      </c>
      <c r="C557" s="339" t="s">
        <v>63</v>
      </c>
      <c r="D557" s="339" t="s">
        <v>14543</v>
      </c>
      <c r="E557" s="341">
        <v>38.020000000000003</v>
      </c>
      <c r="F557" s="341">
        <v>27.47</v>
      </c>
    </row>
    <row r="558" spans="1:6">
      <c r="A558" s="339">
        <v>11680</v>
      </c>
      <c r="B558" s="340" t="s">
        <v>15012</v>
      </c>
      <c r="C558" s="339" t="s">
        <v>63</v>
      </c>
      <c r="D558" s="339" t="s">
        <v>14543</v>
      </c>
      <c r="E558" s="341">
        <v>22.15</v>
      </c>
      <c r="F558" s="341">
        <v>18.66</v>
      </c>
    </row>
    <row r="559" spans="1:6">
      <c r="A559" s="339">
        <v>11679</v>
      </c>
      <c r="B559" s="340" t="s">
        <v>15013</v>
      </c>
      <c r="C559" s="339" t="s">
        <v>63</v>
      </c>
      <c r="D559" s="339" t="s">
        <v>14543</v>
      </c>
      <c r="E559" s="341">
        <v>30.04</v>
      </c>
      <c r="F559" s="341">
        <v>25.3</v>
      </c>
    </row>
    <row r="560" spans="1:6">
      <c r="A560" s="339">
        <v>2512</v>
      </c>
      <c r="B560" s="340" t="s">
        <v>15014</v>
      </c>
      <c r="C560" s="339" t="s">
        <v>63</v>
      </c>
      <c r="D560" s="339" t="s">
        <v>14543</v>
      </c>
      <c r="E560" s="341"/>
      <c r="F560" s="341">
        <v>32.22</v>
      </c>
    </row>
    <row r="561" spans="1:6">
      <c r="A561" s="339">
        <v>45203</v>
      </c>
      <c r="B561" s="340" t="s">
        <v>15015</v>
      </c>
      <c r="C561" s="339" t="s">
        <v>63</v>
      </c>
      <c r="D561" s="339" t="s">
        <v>14543</v>
      </c>
      <c r="E561" s="341">
        <v>7.64</v>
      </c>
      <c r="F561" s="341">
        <v>9.07</v>
      </c>
    </row>
    <row r="562" spans="1:6">
      <c r="A562" s="339">
        <v>4374</v>
      </c>
      <c r="B562" s="340" t="s">
        <v>15016</v>
      </c>
      <c r="C562" s="339" t="s">
        <v>63</v>
      </c>
      <c r="D562" s="339" t="s">
        <v>14543</v>
      </c>
      <c r="E562" s="341">
        <v>0.37</v>
      </c>
      <c r="F562" s="341">
        <v>0.18</v>
      </c>
    </row>
    <row r="563" spans="1:6">
      <c r="A563" s="339">
        <v>7568</v>
      </c>
      <c r="B563" s="340" t="s">
        <v>1090</v>
      </c>
      <c r="C563" s="339" t="s">
        <v>63</v>
      </c>
      <c r="D563" s="339" t="s">
        <v>14543</v>
      </c>
      <c r="E563" s="341">
        <v>0.61</v>
      </c>
      <c r="F563" s="341">
        <v>0.3</v>
      </c>
    </row>
    <row r="564" spans="1:6">
      <c r="A564" s="339">
        <v>7584</v>
      </c>
      <c r="B564" s="340" t="s">
        <v>15017</v>
      </c>
      <c r="C564" s="339" t="s">
        <v>63</v>
      </c>
      <c r="D564" s="339" t="s">
        <v>14543</v>
      </c>
      <c r="E564" s="341">
        <v>0.93</v>
      </c>
      <c r="F564" s="341">
        <v>0.46</v>
      </c>
    </row>
    <row r="565" spans="1:6">
      <c r="A565" s="339">
        <v>11945</v>
      </c>
      <c r="B565" s="340" t="s">
        <v>15018</v>
      </c>
      <c r="C565" s="339" t="s">
        <v>63</v>
      </c>
      <c r="D565" s="339" t="s">
        <v>14543</v>
      </c>
      <c r="E565" s="341">
        <v>0.06</v>
      </c>
      <c r="F565" s="341">
        <v>0.03</v>
      </c>
    </row>
    <row r="566" spans="1:6">
      <c r="A566" s="339">
        <v>11946</v>
      </c>
      <c r="B566" s="340" t="s">
        <v>15019</v>
      </c>
      <c r="C566" s="339" t="s">
        <v>63</v>
      </c>
      <c r="D566" s="339" t="s">
        <v>14543</v>
      </c>
      <c r="E566" s="341">
        <v>0.06</v>
      </c>
      <c r="F566" s="341">
        <v>0.03</v>
      </c>
    </row>
    <row r="567" spans="1:6">
      <c r="A567" s="339">
        <v>4375</v>
      </c>
      <c r="B567" s="340" t="s">
        <v>15020</v>
      </c>
      <c r="C567" s="339" t="s">
        <v>63</v>
      </c>
      <c r="D567" s="339" t="s">
        <v>14549</v>
      </c>
      <c r="E567" s="341">
        <v>0.1</v>
      </c>
      <c r="F567" s="341">
        <v>0.05</v>
      </c>
    </row>
    <row r="568" spans="1:6">
      <c r="A568" s="339">
        <v>11950</v>
      </c>
      <c r="B568" s="340" t="s">
        <v>1121</v>
      </c>
      <c r="C568" s="339" t="s">
        <v>63</v>
      </c>
      <c r="D568" s="339" t="s">
        <v>14543</v>
      </c>
      <c r="E568" s="341">
        <v>0.2</v>
      </c>
      <c r="F568" s="341">
        <v>0.1</v>
      </c>
    </row>
    <row r="569" spans="1:6">
      <c r="A569" s="339">
        <v>4376</v>
      </c>
      <c r="B569" s="340" t="s">
        <v>15021</v>
      </c>
      <c r="C569" s="339" t="s">
        <v>63</v>
      </c>
      <c r="D569" s="339" t="s">
        <v>14543</v>
      </c>
      <c r="E569" s="341">
        <v>0.19</v>
      </c>
      <c r="F569" s="341">
        <v>0.09</v>
      </c>
    </row>
    <row r="570" spans="1:6">
      <c r="A570" s="339">
        <v>7583</v>
      </c>
      <c r="B570" s="340" t="s">
        <v>15022</v>
      </c>
      <c r="C570" s="339" t="s">
        <v>63</v>
      </c>
      <c r="D570" s="339" t="s">
        <v>14543</v>
      </c>
      <c r="E570" s="341">
        <v>0.41</v>
      </c>
      <c r="F570" s="341">
        <v>0.2</v>
      </c>
    </row>
    <row r="571" spans="1:6">
      <c r="A571" s="339">
        <v>4350</v>
      </c>
      <c r="B571" s="340" t="s">
        <v>1601</v>
      </c>
      <c r="C571" s="339" t="s">
        <v>63</v>
      </c>
      <c r="D571" s="339" t="s">
        <v>14543</v>
      </c>
      <c r="E571" s="341">
        <v>0.85</v>
      </c>
      <c r="F571" s="341">
        <v>0.56999999999999995</v>
      </c>
    </row>
    <row r="572" spans="1:6">
      <c r="A572" s="339">
        <v>44400</v>
      </c>
      <c r="B572" s="340" t="s">
        <v>15023</v>
      </c>
      <c r="C572" s="339" t="s">
        <v>63</v>
      </c>
      <c r="D572" s="339" t="s">
        <v>14543</v>
      </c>
      <c r="E572" s="341"/>
      <c r="F572" s="341">
        <v>33.01</v>
      </c>
    </row>
    <row r="573" spans="1:6">
      <c r="A573" s="339">
        <v>39886</v>
      </c>
      <c r="B573" s="340" t="s">
        <v>15024</v>
      </c>
      <c r="C573" s="339" t="s">
        <v>63</v>
      </c>
      <c r="D573" s="339" t="s">
        <v>14543</v>
      </c>
      <c r="E573" s="341"/>
      <c r="F573" s="341">
        <v>6.32</v>
      </c>
    </row>
    <row r="574" spans="1:6">
      <c r="A574" s="339">
        <v>39887</v>
      </c>
      <c r="B574" s="340" t="s">
        <v>15025</v>
      </c>
      <c r="C574" s="339" t="s">
        <v>63</v>
      </c>
      <c r="D574" s="339" t="s">
        <v>14543</v>
      </c>
      <c r="E574" s="341"/>
      <c r="F574" s="341">
        <v>9.49</v>
      </c>
    </row>
    <row r="575" spans="1:6">
      <c r="A575" s="339">
        <v>39888</v>
      </c>
      <c r="B575" s="340" t="s">
        <v>15026</v>
      </c>
      <c r="C575" s="339" t="s">
        <v>63</v>
      </c>
      <c r="D575" s="339" t="s">
        <v>14543</v>
      </c>
      <c r="E575" s="341"/>
      <c r="F575" s="341">
        <v>21.7</v>
      </c>
    </row>
    <row r="576" spans="1:6">
      <c r="A576" s="339">
        <v>39890</v>
      </c>
      <c r="B576" s="340" t="s">
        <v>15027</v>
      </c>
      <c r="C576" s="339" t="s">
        <v>63</v>
      </c>
      <c r="D576" s="339" t="s">
        <v>14543</v>
      </c>
      <c r="E576" s="341"/>
      <c r="F576" s="341">
        <v>37.04</v>
      </c>
    </row>
    <row r="577" spans="1:6">
      <c r="A577" s="339">
        <v>39891</v>
      </c>
      <c r="B577" s="340" t="s">
        <v>15028</v>
      </c>
      <c r="C577" s="339" t="s">
        <v>63</v>
      </c>
      <c r="D577" s="339" t="s">
        <v>14543</v>
      </c>
      <c r="E577" s="341"/>
      <c r="F577" s="341">
        <v>52.22</v>
      </c>
    </row>
    <row r="578" spans="1:6">
      <c r="A578" s="339">
        <v>39892</v>
      </c>
      <c r="B578" s="340" t="s">
        <v>15029</v>
      </c>
      <c r="C578" s="339" t="s">
        <v>63</v>
      </c>
      <c r="D578" s="339" t="s">
        <v>14543</v>
      </c>
      <c r="E578" s="341"/>
      <c r="F578" s="341">
        <v>162.78</v>
      </c>
    </row>
    <row r="579" spans="1:6">
      <c r="A579" s="339">
        <v>790</v>
      </c>
      <c r="B579" s="340" t="s">
        <v>15030</v>
      </c>
      <c r="C579" s="339" t="s">
        <v>63</v>
      </c>
      <c r="D579" s="339" t="s">
        <v>14543</v>
      </c>
      <c r="E579" s="341"/>
      <c r="F579" s="341">
        <v>21.58</v>
      </c>
    </row>
    <row r="580" spans="1:6">
      <c r="A580" s="339">
        <v>791</v>
      </c>
      <c r="B580" s="340" t="s">
        <v>15031</v>
      </c>
      <c r="C580" s="339" t="s">
        <v>63</v>
      </c>
      <c r="D580" s="339" t="s">
        <v>14543</v>
      </c>
      <c r="E580" s="341"/>
      <c r="F580" s="341">
        <v>21.58</v>
      </c>
    </row>
    <row r="581" spans="1:6">
      <c r="A581" s="339">
        <v>766</v>
      </c>
      <c r="B581" s="340" t="s">
        <v>15032</v>
      </c>
      <c r="C581" s="339" t="s">
        <v>63</v>
      </c>
      <c r="D581" s="339" t="s">
        <v>14543</v>
      </c>
      <c r="E581" s="341"/>
      <c r="F581" s="341">
        <v>21.58</v>
      </c>
    </row>
    <row r="582" spans="1:6">
      <c r="A582" s="339">
        <v>767</v>
      </c>
      <c r="B582" s="340" t="s">
        <v>15033</v>
      </c>
      <c r="C582" s="339" t="s">
        <v>63</v>
      </c>
      <c r="D582" s="339" t="s">
        <v>14543</v>
      </c>
      <c r="E582" s="341"/>
      <c r="F582" s="341">
        <v>21.58</v>
      </c>
    </row>
    <row r="583" spans="1:6">
      <c r="A583" s="339">
        <v>789</v>
      </c>
      <c r="B583" s="340" t="s">
        <v>15034</v>
      </c>
      <c r="C583" s="339" t="s">
        <v>63</v>
      </c>
      <c r="D583" s="339" t="s">
        <v>14543</v>
      </c>
      <c r="E583" s="341"/>
      <c r="F583" s="341">
        <v>16.579999999999998</v>
      </c>
    </row>
    <row r="584" spans="1:6">
      <c r="A584" s="339">
        <v>768</v>
      </c>
      <c r="B584" s="340" t="s">
        <v>15035</v>
      </c>
      <c r="C584" s="339" t="s">
        <v>63</v>
      </c>
      <c r="D584" s="339" t="s">
        <v>14543</v>
      </c>
      <c r="E584" s="341"/>
      <c r="F584" s="341">
        <v>16.95</v>
      </c>
    </row>
    <row r="585" spans="1:6">
      <c r="A585" s="339">
        <v>769</v>
      </c>
      <c r="B585" s="340" t="s">
        <v>15036</v>
      </c>
      <c r="C585" s="339" t="s">
        <v>63</v>
      </c>
      <c r="D585" s="339" t="s">
        <v>14543</v>
      </c>
      <c r="E585" s="341"/>
      <c r="F585" s="341">
        <v>16.95</v>
      </c>
    </row>
    <row r="586" spans="1:6">
      <c r="A586" s="339">
        <v>764</v>
      </c>
      <c r="B586" s="340" t="s">
        <v>15037</v>
      </c>
      <c r="C586" s="339" t="s">
        <v>63</v>
      </c>
      <c r="D586" s="339" t="s">
        <v>14549</v>
      </c>
      <c r="E586" s="341"/>
      <c r="F586" s="341">
        <v>10.43</v>
      </c>
    </row>
    <row r="587" spans="1:6">
      <c r="A587" s="339">
        <v>765</v>
      </c>
      <c r="B587" s="340" t="s">
        <v>15038</v>
      </c>
      <c r="C587" s="339" t="s">
        <v>63</v>
      </c>
      <c r="D587" s="339" t="s">
        <v>14543</v>
      </c>
      <c r="E587" s="341"/>
      <c r="F587" s="341">
        <v>10.43</v>
      </c>
    </row>
    <row r="588" spans="1:6">
      <c r="A588" s="339">
        <v>770</v>
      </c>
      <c r="B588" s="340" t="s">
        <v>15039</v>
      </c>
      <c r="C588" s="339" t="s">
        <v>63</v>
      </c>
      <c r="D588" s="339" t="s">
        <v>14543</v>
      </c>
      <c r="E588" s="341"/>
      <c r="F588" s="341">
        <v>5.98</v>
      </c>
    </row>
    <row r="589" spans="1:6">
      <c r="A589" s="339">
        <v>12394</v>
      </c>
      <c r="B589" s="340" t="s">
        <v>15040</v>
      </c>
      <c r="C589" s="339" t="s">
        <v>63</v>
      </c>
      <c r="D589" s="339" t="s">
        <v>14543</v>
      </c>
      <c r="E589" s="341"/>
      <c r="F589" s="341">
        <v>5.98</v>
      </c>
    </row>
    <row r="590" spans="1:6">
      <c r="A590" s="339">
        <v>787</v>
      </c>
      <c r="B590" s="340" t="s">
        <v>15041</v>
      </c>
      <c r="C590" s="339" t="s">
        <v>63</v>
      </c>
      <c r="D590" s="339" t="s">
        <v>14543</v>
      </c>
      <c r="E590" s="341"/>
      <c r="F590" s="341">
        <v>46.59</v>
      </c>
    </row>
    <row r="591" spans="1:6">
      <c r="A591" s="339">
        <v>774</v>
      </c>
      <c r="B591" s="340" t="s">
        <v>15042</v>
      </c>
      <c r="C591" s="339" t="s">
        <v>63</v>
      </c>
      <c r="D591" s="339" t="s">
        <v>14543</v>
      </c>
      <c r="E591" s="341"/>
      <c r="F591" s="341">
        <v>46.59</v>
      </c>
    </row>
    <row r="592" spans="1:6">
      <c r="A592" s="339">
        <v>773</v>
      </c>
      <c r="B592" s="340" t="s">
        <v>15043</v>
      </c>
      <c r="C592" s="339" t="s">
        <v>63</v>
      </c>
      <c r="D592" s="339" t="s">
        <v>14543</v>
      </c>
      <c r="E592" s="341"/>
      <c r="F592" s="341">
        <v>46.59</v>
      </c>
    </row>
    <row r="593" spans="1:6">
      <c r="A593" s="339">
        <v>775</v>
      </c>
      <c r="B593" s="340" t="s">
        <v>15044</v>
      </c>
      <c r="C593" s="339" t="s">
        <v>63</v>
      </c>
      <c r="D593" s="339" t="s">
        <v>14543</v>
      </c>
      <c r="E593" s="341"/>
      <c r="F593" s="341">
        <v>46.59</v>
      </c>
    </row>
    <row r="594" spans="1:6">
      <c r="A594" s="339">
        <v>788</v>
      </c>
      <c r="B594" s="340" t="s">
        <v>15045</v>
      </c>
      <c r="C594" s="339" t="s">
        <v>63</v>
      </c>
      <c r="D594" s="339" t="s">
        <v>14543</v>
      </c>
      <c r="E594" s="341"/>
      <c r="F594" s="341">
        <v>28.96</v>
      </c>
    </row>
    <row r="595" spans="1:6">
      <c r="A595" s="339">
        <v>772</v>
      </c>
      <c r="B595" s="340" t="s">
        <v>15046</v>
      </c>
      <c r="C595" s="339" t="s">
        <v>63</v>
      </c>
      <c r="D595" s="339" t="s">
        <v>14543</v>
      </c>
      <c r="E595" s="341"/>
      <c r="F595" s="341">
        <v>28.96</v>
      </c>
    </row>
    <row r="596" spans="1:6">
      <c r="A596" s="339">
        <v>771</v>
      </c>
      <c r="B596" s="340" t="s">
        <v>15047</v>
      </c>
      <c r="C596" s="339" t="s">
        <v>63</v>
      </c>
      <c r="D596" s="339" t="s">
        <v>14543</v>
      </c>
      <c r="E596" s="341"/>
      <c r="F596" s="341">
        <v>28.96</v>
      </c>
    </row>
    <row r="597" spans="1:6">
      <c r="A597" s="339">
        <v>776</v>
      </c>
      <c r="B597" s="340" t="s">
        <v>15048</v>
      </c>
      <c r="C597" s="339" t="s">
        <v>63</v>
      </c>
      <c r="D597" s="339" t="s">
        <v>14543</v>
      </c>
      <c r="E597" s="341"/>
      <c r="F597" s="341">
        <v>68.680000000000007</v>
      </c>
    </row>
    <row r="598" spans="1:6">
      <c r="A598" s="339">
        <v>777</v>
      </c>
      <c r="B598" s="340" t="s">
        <v>15049</v>
      </c>
      <c r="C598" s="339" t="s">
        <v>63</v>
      </c>
      <c r="D598" s="339" t="s">
        <v>14543</v>
      </c>
      <c r="E598" s="341"/>
      <c r="F598" s="341">
        <v>66.77</v>
      </c>
    </row>
    <row r="599" spans="1:6">
      <c r="A599" s="339">
        <v>780</v>
      </c>
      <c r="B599" s="340" t="s">
        <v>15050</v>
      </c>
      <c r="C599" s="339" t="s">
        <v>63</v>
      </c>
      <c r="D599" s="339" t="s">
        <v>14543</v>
      </c>
      <c r="E599" s="341"/>
      <c r="F599" s="341">
        <v>67.099999999999994</v>
      </c>
    </row>
    <row r="600" spans="1:6">
      <c r="A600" s="339">
        <v>778</v>
      </c>
      <c r="B600" s="340" t="s">
        <v>15051</v>
      </c>
      <c r="C600" s="339" t="s">
        <v>63</v>
      </c>
      <c r="D600" s="339" t="s">
        <v>14543</v>
      </c>
      <c r="E600" s="341"/>
      <c r="F600" s="341">
        <v>68.680000000000007</v>
      </c>
    </row>
    <row r="601" spans="1:6">
      <c r="A601" s="339">
        <v>779</v>
      </c>
      <c r="B601" s="340" t="s">
        <v>15052</v>
      </c>
      <c r="C601" s="339" t="s">
        <v>63</v>
      </c>
      <c r="D601" s="339" t="s">
        <v>14543</v>
      </c>
      <c r="E601" s="341"/>
      <c r="F601" s="341">
        <v>7.2</v>
      </c>
    </row>
    <row r="602" spans="1:6">
      <c r="A602" s="339">
        <v>781</v>
      </c>
      <c r="B602" s="340" t="s">
        <v>15053</v>
      </c>
      <c r="C602" s="339" t="s">
        <v>63</v>
      </c>
      <c r="D602" s="339" t="s">
        <v>14543</v>
      </c>
      <c r="E602" s="341"/>
      <c r="F602" s="341">
        <v>126.9</v>
      </c>
    </row>
    <row r="603" spans="1:6">
      <c r="A603" s="339">
        <v>786</v>
      </c>
      <c r="B603" s="340" t="s">
        <v>15054</v>
      </c>
      <c r="C603" s="339" t="s">
        <v>63</v>
      </c>
      <c r="D603" s="339" t="s">
        <v>14543</v>
      </c>
      <c r="E603" s="341"/>
      <c r="F603" s="341">
        <v>126.9</v>
      </c>
    </row>
    <row r="604" spans="1:6">
      <c r="A604" s="339">
        <v>782</v>
      </c>
      <c r="B604" s="340" t="s">
        <v>15055</v>
      </c>
      <c r="C604" s="339" t="s">
        <v>63</v>
      </c>
      <c r="D604" s="339" t="s">
        <v>14543</v>
      </c>
      <c r="E604" s="341"/>
      <c r="F604" s="341">
        <v>126.9</v>
      </c>
    </row>
    <row r="605" spans="1:6">
      <c r="A605" s="339">
        <v>783</v>
      </c>
      <c r="B605" s="340" t="s">
        <v>15056</v>
      </c>
      <c r="C605" s="339" t="s">
        <v>63</v>
      </c>
      <c r="D605" s="339" t="s">
        <v>14543</v>
      </c>
      <c r="E605" s="341"/>
      <c r="F605" s="341">
        <v>347.3</v>
      </c>
    </row>
    <row r="606" spans="1:6">
      <c r="A606" s="339">
        <v>785</v>
      </c>
      <c r="B606" s="340" t="s">
        <v>15057</v>
      </c>
      <c r="C606" s="339" t="s">
        <v>63</v>
      </c>
      <c r="D606" s="339" t="s">
        <v>14543</v>
      </c>
      <c r="E606" s="341"/>
      <c r="F606" s="341">
        <v>366.96</v>
      </c>
    </row>
    <row r="607" spans="1:6">
      <c r="A607" s="339">
        <v>784</v>
      </c>
      <c r="B607" s="340" t="s">
        <v>15058</v>
      </c>
      <c r="C607" s="339" t="s">
        <v>63</v>
      </c>
      <c r="D607" s="339" t="s">
        <v>14543</v>
      </c>
      <c r="E607" s="341"/>
      <c r="F607" s="341">
        <v>393.66</v>
      </c>
    </row>
    <row r="608" spans="1:6">
      <c r="A608" s="339">
        <v>828</v>
      </c>
      <c r="B608" s="340" t="s">
        <v>15059</v>
      </c>
      <c r="C608" s="339" t="s">
        <v>63</v>
      </c>
      <c r="D608" s="339" t="s">
        <v>14543</v>
      </c>
      <c r="E608" s="341">
        <v>0.57999999999999996</v>
      </c>
      <c r="F608" s="341">
        <v>0.68</v>
      </c>
    </row>
    <row r="609" spans="1:6">
      <c r="A609" s="339">
        <v>829</v>
      </c>
      <c r="B609" s="340" t="s">
        <v>1220</v>
      </c>
      <c r="C609" s="339" t="s">
        <v>63</v>
      </c>
      <c r="D609" s="339" t="s">
        <v>14543</v>
      </c>
      <c r="E609" s="341">
        <v>0.94</v>
      </c>
      <c r="F609" s="341">
        <v>1.0900000000000001</v>
      </c>
    </row>
    <row r="610" spans="1:6">
      <c r="A610" s="339">
        <v>812</v>
      </c>
      <c r="B610" s="340" t="s">
        <v>1218</v>
      </c>
      <c r="C610" s="339" t="s">
        <v>63</v>
      </c>
      <c r="D610" s="339" t="s">
        <v>14543</v>
      </c>
      <c r="E610" s="341">
        <v>2.0699999999999998</v>
      </c>
      <c r="F610" s="341">
        <v>2.41</v>
      </c>
    </row>
    <row r="611" spans="1:6">
      <c r="A611" s="339">
        <v>819</v>
      </c>
      <c r="B611" s="340" t="s">
        <v>15060</v>
      </c>
      <c r="C611" s="339" t="s">
        <v>63</v>
      </c>
      <c r="D611" s="339" t="s">
        <v>14543</v>
      </c>
      <c r="E611" s="341">
        <v>3.59</v>
      </c>
      <c r="F611" s="341">
        <v>4.1900000000000004</v>
      </c>
    </row>
    <row r="612" spans="1:6">
      <c r="A612" s="339">
        <v>818</v>
      </c>
      <c r="B612" s="340" t="s">
        <v>15061</v>
      </c>
      <c r="C612" s="339" t="s">
        <v>63</v>
      </c>
      <c r="D612" s="339" t="s">
        <v>14543</v>
      </c>
      <c r="E612" s="341">
        <v>6.7</v>
      </c>
      <c r="F612" s="341">
        <v>7.81</v>
      </c>
    </row>
    <row r="613" spans="1:6">
      <c r="A613" s="339">
        <v>20086</v>
      </c>
      <c r="B613" s="340" t="s">
        <v>1321</v>
      </c>
      <c r="C613" s="339" t="s">
        <v>63</v>
      </c>
      <c r="D613" s="339" t="s">
        <v>14543</v>
      </c>
      <c r="E613" s="341">
        <v>2.41</v>
      </c>
      <c r="F613" s="341">
        <v>3.69</v>
      </c>
    </row>
    <row r="614" spans="1:6">
      <c r="A614" s="339">
        <v>832</v>
      </c>
      <c r="B614" s="340" t="s">
        <v>15062</v>
      </c>
      <c r="C614" s="339" t="s">
        <v>63</v>
      </c>
      <c r="D614" s="339" t="s">
        <v>14543</v>
      </c>
      <c r="E614" s="341">
        <v>2.76</v>
      </c>
      <c r="F614" s="341">
        <v>3.23</v>
      </c>
    </row>
    <row r="615" spans="1:6">
      <c r="A615" s="339">
        <v>834</v>
      </c>
      <c r="B615" s="340" t="s">
        <v>15063</v>
      </c>
      <c r="C615" s="339" t="s">
        <v>63</v>
      </c>
      <c r="D615" s="339" t="s">
        <v>14543</v>
      </c>
      <c r="E615" s="341">
        <v>3.58</v>
      </c>
      <c r="F615" s="341">
        <v>4.18</v>
      </c>
    </row>
    <row r="616" spans="1:6">
      <c r="A616" s="339">
        <v>813</v>
      </c>
      <c r="B616" s="340" t="s">
        <v>15064</v>
      </c>
      <c r="C616" s="339" t="s">
        <v>63</v>
      </c>
      <c r="D616" s="339" t="s">
        <v>14543</v>
      </c>
      <c r="E616" s="341">
        <v>4.17</v>
      </c>
      <c r="F616" s="341">
        <v>4.8600000000000003</v>
      </c>
    </row>
    <row r="617" spans="1:6">
      <c r="A617" s="339">
        <v>820</v>
      </c>
      <c r="B617" s="340" t="s">
        <v>15065</v>
      </c>
      <c r="C617" s="339" t="s">
        <v>63</v>
      </c>
      <c r="D617" s="339" t="s">
        <v>14543</v>
      </c>
      <c r="E617" s="341">
        <v>5.61</v>
      </c>
      <c r="F617" s="341">
        <v>6.55</v>
      </c>
    </row>
    <row r="618" spans="1:6">
      <c r="A618" s="339">
        <v>816</v>
      </c>
      <c r="B618" s="340" t="s">
        <v>15066</v>
      </c>
      <c r="C618" s="339" t="s">
        <v>63</v>
      </c>
      <c r="D618" s="339" t="s">
        <v>14543</v>
      </c>
      <c r="E618" s="341">
        <v>10</v>
      </c>
      <c r="F618" s="341">
        <v>11.66</v>
      </c>
    </row>
    <row r="619" spans="1:6">
      <c r="A619" s="339">
        <v>814</v>
      </c>
      <c r="B619" s="340" t="s">
        <v>15067</v>
      </c>
      <c r="C619" s="339" t="s">
        <v>63</v>
      </c>
      <c r="D619" s="339" t="s">
        <v>14543</v>
      </c>
      <c r="E619" s="341">
        <v>12.42</v>
      </c>
      <c r="F619" s="341">
        <v>14.49</v>
      </c>
    </row>
    <row r="620" spans="1:6">
      <c r="A620" s="339">
        <v>822</v>
      </c>
      <c r="B620" s="340" t="s">
        <v>15068</v>
      </c>
      <c r="C620" s="339" t="s">
        <v>63</v>
      </c>
      <c r="D620" s="339" t="s">
        <v>14543</v>
      </c>
      <c r="E620" s="341">
        <v>16.21</v>
      </c>
      <c r="F620" s="341">
        <v>18.91</v>
      </c>
    </row>
    <row r="621" spans="1:6">
      <c r="A621" s="339">
        <v>821</v>
      </c>
      <c r="B621" s="340" t="s">
        <v>15069</v>
      </c>
      <c r="C621" s="339" t="s">
        <v>63</v>
      </c>
      <c r="D621" s="339" t="s">
        <v>14543</v>
      </c>
      <c r="E621" s="341">
        <v>18.54</v>
      </c>
      <c r="F621" s="341">
        <v>21.63</v>
      </c>
    </row>
    <row r="622" spans="1:6">
      <c r="A622" s="339">
        <v>39191</v>
      </c>
      <c r="B622" s="340" t="s">
        <v>15070</v>
      </c>
      <c r="C622" s="339" t="s">
        <v>63</v>
      </c>
      <c r="D622" s="339" t="s">
        <v>14543</v>
      </c>
      <c r="E622" s="341">
        <v>19.59</v>
      </c>
      <c r="F622" s="341">
        <v>23.63</v>
      </c>
    </row>
    <row r="623" spans="1:6">
      <c r="A623" s="339">
        <v>39190</v>
      </c>
      <c r="B623" s="340" t="s">
        <v>15071</v>
      </c>
      <c r="C623" s="339" t="s">
        <v>63</v>
      </c>
      <c r="D623" s="339" t="s">
        <v>14543</v>
      </c>
      <c r="E623" s="341">
        <v>20.47</v>
      </c>
      <c r="F623" s="341">
        <v>24.69</v>
      </c>
    </row>
    <row r="624" spans="1:6">
      <c r="A624" s="339">
        <v>39189</v>
      </c>
      <c r="B624" s="340" t="s">
        <v>15072</v>
      </c>
      <c r="C624" s="339" t="s">
        <v>63</v>
      </c>
      <c r="D624" s="339" t="s">
        <v>14543</v>
      </c>
      <c r="E624" s="341">
        <v>21.66</v>
      </c>
      <c r="F624" s="341">
        <v>26.13</v>
      </c>
    </row>
    <row r="625" spans="1:6">
      <c r="A625" s="339">
        <v>39188</v>
      </c>
      <c r="B625" s="340" t="s">
        <v>15073</v>
      </c>
      <c r="C625" s="339" t="s">
        <v>63</v>
      </c>
      <c r="D625" s="339" t="s">
        <v>14543</v>
      </c>
      <c r="E625" s="341">
        <v>15.95</v>
      </c>
      <c r="F625" s="341">
        <v>19.23</v>
      </c>
    </row>
    <row r="626" spans="1:6">
      <c r="A626" s="339">
        <v>39186</v>
      </c>
      <c r="B626" s="340" t="s">
        <v>15074</v>
      </c>
      <c r="C626" s="339" t="s">
        <v>63</v>
      </c>
      <c r="D626" s="339" t="s">
        <v>14543</v>
      </c>
      <c r="E626" s="341">
        <v>19.38</v>
      </c>
      <c r="F626" s="341">
        <v>23.37</v>
      </c>
    </row>
    <row r="627" spans="1:6">
      <c r="A627" s="339">
        <v>39187</v>
      </c>
      <c r="B627" s="340" t="s">
        <v>15075</v>
      </c>
      <c r="C627" s="339" t="s">
        <v>63</v>
      </c>
      <c r="D627" s="339" t="s">
        <v>14543</v>
      </c>
      <c r="E627" s="341">
        <v>16.72</v>
      </c>
      <c r="F627" s="341">
        <v>20.16</v>
      </c>
    </row>
    <row r="628" spans="1:6">
      <c r="A628" s="339">
        <v>39184</v>
      </c>
      <c r="B628" s="340" t="s">
        <v>15076</v>
      </c>
      <c r="C628" s="339" t="s">
        <v>63</v>
      </c>
      <c r="D628" s="339" t="s">
        <v>14543</v>
      </c>
      <c r="E628" s="341">
        <v>6.29</v>
      </c>
      <c r="F628" s="341">
        <v>7.58</v>
      </c>
    </row>
    <row r="629" spans="1:6">
      <c r="A629" s="339">
        <v>39185</v>
      </c>
      <c r="B629" s="340" t="s">
        <v>15077</v>
      </c>
      <c r="C629" s="339" t="s">
        <v>63</v>
      </c>
      <c r="D629" s="339" t="s">
        <v>14543</v>
      </c>
      <c r="E629" s="341">
        <v>5.73</v>
      </c>
      <c r="F629" s="341">
        <v>6.91</v>
      </c>
    </row>
    <row r="630" spans="1:6">
      <c r="A630" s="339">
        <v>39198</v>
      </c>
      <c r="B630" s="340" t="s">
        <v>15078</v>
      </c>
      <c r="C630" s="339" t="s">
        <v>63</v>
      </c>
      <c r="D630" s="339" t="s">
        <v>14543</v>
      </c>
      <c r="E630" s="341">
        <v>64.290000000000006</v>
      </c>
      <c r="F630" s="341">
        <v>77.52</v>
      </c>
    </row>
    <row r="631" spans="1:6">
      <c r="A631" s="339">
        <v>39197</v>
      </c>
      <c r="B631" s="340" t="s">
        <v>15079</v>
      </c>
      <c r="C631" s="339" t="s">
        <v>63</v>
      </c>
      <c r="D631" s="339" t="s">
        <v>14543</v>
      </c>
      <c r="E631" s="341">
        <v>67.150000000000006</v>
      </c>
      <c r="F631" s="341">
        <v>80.98</v>
      </c>
    </row>
    <row r="632" spans="1:6">
      <c r="A632" s="339">
        <v>39196</v>
      </c>
      <c r="B632" s="340" t="s">
        <v>15080</v>
      </c>
      <c r="C632" s="339" t="s">
        <v>63</v>
      </c>
      <c r="D632" s="339" t="s">
        <v>14543</v>
      </c>
      <c r="E632" s="341">
        <v>69.25</v>
      </c>
      <c r="F632" s="341">
        <v>83.52</v>
      </c>
    </row>
    <row r="633" spans="1:6">
      <c r="A633" s="339">
        <v>39199</v>
      </c>
      <c r="B633" s="340" t="s">
        <v>15081</v>
      </c>
      <c r="C633" s="339" t="s">
        <v>63</v>
      </c>
      <c r="D633" s="339" t="s">
        <v>14543</v>
      </c>
      <c r="E633" s="341">
        <v>61.86</v>
      </c>
      <c r="F633" s="341">
        <v>74.61</v>
      </c>
    </row>
    <row r="634" spans="1:6">
      <c r="A634" s="339">
        <v>39195</v>
      </c>
      <c r="B634" s="340" t="s">
        <v>15082</v>
      </c>
      <c r="C634" s="339" t="s">
        <v>63</v>
      </c>
      <c r="D634" s="339" t="s">
        <v>14543</v>
      </c>
      <c r="E634" s="341">
        <v>35.71</v>
      </c>
      <c r="F634" s="341">
        <v>43.06</v>
      </c>
    </row>
    <row r="635" spans="1:6">
      <c r="A635" s="339">
        <v>39194</v>
      </c>
      <c r="B635" s="340" t="s">
        <v>15083</v>
      </c>
      <c r="C635" s="339" t="s">
        <v>63</v>
      </c>
      <c r="D635" s="339" t="s">
        <v>14543</v>
      </c>
      <c r="E635" s="341">
        <v>38.21</v>
      </c>
      <c r="F635" s="341">
        <v>46.08</v>
      </c>
    </row>
    <row r="636" spans="1:6">
      <c r="A636" s="339">
        <v>39193</v>
      </c>
      <c r="B636" s="340" t="s">
        <v>15084</v>
      </c>
      <c r="C636" s="339" t="s">
        <v>63</v>
      </c>
      <c r="D636" s="339" t="s">
        <v>14543</v>
      </c>
      <c r="E636" s="341">
        <v>41.88</v>
      </c>
      <c r="F636" s="341">
        <v>50.51</v>
      </c>
    </row>
    <row r="637" spans="1:6">
      <c r="A637" s="339">
        <v>39192</v>
      </c>
      <c r="B637" s="340" t="s">
        <v>15085</v>
      </c>
      <c r="C637" s="339" t="s">
        <v>63</v>
      </c>
      <c r="D637" s="339" t="s">
        <v>14543</v>
      </c>
      <c r="E637" s="341">
        <v>43.57</v>
      </c>
      <c r="F637" s="341">
        <v>52.54</v>
      </c>
    </row>
    <row r="638" spans="1:6">
      <c r="A638" s="339">
        <v>39201</v>
      </c>
      <c r="B638" s="340" t="s">
        <v>15086</v>
      </c>
      <c r="C638" s="339" t="s">
        <v>63</v>
      </c>
      <c r="D638" s="339" t="s">
        <v>14543</v>
      </c>
      <c r="E638" s="341">
        <v>76.86</v>
      </c>
      <c r="F638" s="341">
        <v>92.69</v>
      </c>
    </row>
    <row r="639" spans="1:6">
      <c r="A639" s="339">
        <v>39200</v>
      </c>
      <c r="B639" s="340" t="s">
        <v>15087</v>
      </c>
      <c r="C639" s="339" t="s">
        <v>63</v>
      </c>
      <c r="D639" s="339" t="s">
        <v>14543</v>
      </c>
      <c r="E639" s="341">
        <v>77.48</v>
      </c>
      <c r="F639" s="341">
        <v>93.43</v>
      </c>
    </row>
    <row r="640" spans="1:6">
      <c r="A640" s="339">
        <v>39203</v>
      </c>
      <c r="B640" s="340" t="s">
        <v>15088</v>
      </c>
      <c r="C640" s="339" t="s">
        <v>63</v>
      </c>
      <c r="D640" s="339" t="s">
        <v>14543</v>
      </c>
      <c r="E640" s="341">
        <v>62.56</v>
      </c>
      <c r="F640" s="341">
        <v>75.44</v>
      </c>
    </row>
    <row r="641" spans="1:6">
      <c r="A641" s="339">
        <v>39202</v>
      </c>
      <c r="B641" s="340" t="s">
        <v>15089</v>
      </c>
      <c r="C641" s="339" t="s">
        <v>63</v>
      </c>
      <c r="D641" s="339" t="s">
        <v>14543</v>
      </c>
      <c r="E641" s="341">
        <v>73.489999999999995</v>
      </c>
      <c r="F641" s="341">
        <v>88.62</v>
      </c>
    </row>
    <row r="642" spans="1:6">
      <c r="A642" s="339">
        <v>39920</v>
      </c>
      <c r="B642" s="340" t="s">
        <v>15090</v>
      </c>
      <c r="C642" s="339" t="s">
        <v>63</v>
      </c>
      <c r="D642" s="339" t="s">
        <v>14543</v>
      </c>
      <c r="E642" s="341">
        <v>5.27</v>
      </c>
      <c r="F642" s="341">
        <v>6.36</v>
      </c>
    </row>
    <row r="643" spans="1:6">
      <c r="A643" s="339">
        <v>39205</v>
      </c>
      <c r="B643" s="340" t="s">
        <v>15091</v>
      </c>
      <c r="C643" s="339" t="s">
        <v>63</v>
      </c>
      <c r="D643" s="339" t="s">
        <v>14543</v>
      </c>
      <c r="E643" s="341">
        <v>122.6</v>
      </c>
      <c r="F643" s="341">
        <v>147.85</v>
      </c>
    </row>
    <row r="644" spans="1:6">
      <c r="A644" s="339">
        <v>39204</v>
      </c>
      <c r="B644" s="340" t="s">
        <v>15092</v>
      </c>
      <c r="C644" s="339" t="s">
        <v>63</v>
      </c>
      <c r="D644" s="339" t="s">
        <v>14543</v>
      </c>
      <c r="E644" s="341">
        <v>125.57</v>
      </c>
      <c r="F644" s="341">
        <v>151.43</v>
      </c>
    </row>
    <row r="645" spans="1:6">
      <c r="A645" s="339">
        <v>39206</v>
      </c>
      <c r="B645" s="340" t="s">
        <v>15093</v>
      </c>
      <c r="C645" s="339" t="s">
        <v>63</v>
      </c>
      <c r="D645" s="339" t="s">
        <v>14543</v>
      </c>
      <c r="E645" s="341">
        <v>119.13</v>
      </c>
      <c r="F645" s="341">
        <v>143.66</v>
      </c>
    </row>
    <row r="646" spans="1:6">
      <c r="A646" s="339">
        <v>798</v>
      </c>
      <c r="B646" s="340" t="s">
        <v>15094</v>
      </c>
      <c r="C646" s="339" t="s">
        <v>63</v>
      </c>
      <c r="D646" s="339" t="s">
        <v>14543</v>
      </c>
      <c r="E646" s="341">
        <v>1.1499999999999999</v>
      </c>
      <c r="F646" s="341">
        <v>1.35</v>
      </c>
    </row>
    <row r="647" spans="1:6">
      <c r="A647" s="339">
        <v>797</v>
      </c>
      <c r="B647" s="340" t="s">
        <v>15095</v>
      </c>
      <c r="C647" s="339" t="s">
        <v>63</v>
      </c>
      <c r="D647" s="339" t="s">
        <v>14543</v>
      </c>
      <c r="E647" s="341">
        <v>8.39</v>
      </c>
      <c r="F647" s="341">
        <v>9.7899999999999991</v>
      </c>
    </row>
    <row r="648" spans="1:6">
      <c r="A648" s="339">
        <v>796</v>
      </c>
      <c r="B648" s="340" t="s">
        <v>15096</v>
      </c>
      <c r="C648" s="339" t="s">
        <v>63</v>
      </c>
      <c r="D648" s="339" t="s">
        <v>14543</v>
      </c>
      <c r="E648" s="341">
        <v>7.13</v>
      </c>
      <c r="F648" s="341">
        <v>8.32</v>
      </c>
    </row>
    <row r="649" spans="1:6">
      <c r="A649" s="339">
        <v>799</v>
      </c>
      <c r="B649" s="340" t="s">
        <v>15097</v>
      </c>
      <c r="C649" s="339" t="s">
        <v>63</v>
      </c>
      <c r="D649" s="339" t="s">
        <v>14543</v>
      </c>
      <c r="E649" s="341">
        <v>3.45</v>
      </c>
      <c r="F649" s="341">
        <v>4.0199999999999996</v>
      </c>
    </row>
    <row r="650" spans="1:6">
      <c r="A650" s="339">
        <v>792</v>
      </c>
      <c r="B650" s="340" t="s">
        <v>15098</v>
      </c>
      <c r="C650" s="339" t="s">
        <v>63</v>
      </c>
      <c r="D650" s="339" t="s">
        <v>14543</v>
      </c>
      <c r="E650" s="341">
        <v>3.34</v>
      </c>
      <c r="F650" s="341">
        <v>3.9</v>
      </c>
    </row>
    <row r="651" spans="1:6">
      <c r="A651" s="339">
        <v>38001</v>
      </c>
      <c r="B651" s="340" t="s">
        <v>15099</v>
      </c>
      <c r="C651" s="339" t="s">
        <v>63</v>
      </c>
      <c r="D651" s="339" t="s">
        <v>14543</v>
      </c>
      <c r="E651" s="341"/>
      <c r="F651" s="341">
        <v>1.22</v>
      </c>
    </row>
    <row r="652" spans="1:6">
      <c r="A652" s="339">
        <v>38002</v>
      </c>
      <c r="B652" s="340" t="s">
        <v>15100</v>
      </c>
      <c r="C652" s="339" t="s">
        <v>63</v>
      </c>
      <c r="D652" s="339" t="s">
        <v>14543</v>
      </c>
      <c r="E652" s="341"/>
      <c r="F652" s="341">
        <v>4.26</v>
      </c>
    </row>
    <row r="653" spans="1:6">
      <c r="A653" s="339">
        <v>38003</v>
      </c>
      <c r="B653" s="340" t="s">
        <v>15101</v>
      </c>
      <c r="C653" s="339" t="s">
        <v>63</v>
      </c>
      <c r="D653" s="339" t="s">
        <v>14543</v>
      </c>
      <c r="E653" s="341"/>
      <c r="F653" s="341">
        <v>29.11</v>
      </c>
    </row>
    <row r="654" spans="1:6">
      <c r="A654" s="339">
        <v>38004</v>
      </c>
      <c r="B654" s="340" t="s">
        <v>15102</v>
      </c>
      <c r="C654" s="339" t="s">
        <v>63</v>
      </c>
      <c r="D654" s="339" t="s">
        <v>14543</v>
      </c>
      <c r="E654" s="341"/>
      <c r="F654" s="341">
        <v>33.47</v>
      </c>
    </row>
    <row r="655" spans="1:6">
      <c r="A655" s="339">
        <v>44263</v>
      </c>
      <c r="B655" s="340" t="s">
        <v>15103</v>
      </c>
      <c r="C655" s="339" t="s">
        <v>63</v>
      </c>
      <c r="D655" s="339" t="s">
        <v>14543</v>
      </c>
      <c r="E655" s="341"/>
      <c r="F655" s="341">
        <v>60.1</v>
      </c>
    </row>
    <row r="656" spans="1:6">
      <c r="A656" s="339">
        <v>36327</v>
      </c>
      <c r="B656" s="340" t="s">
        <v>15104</v>
      </c>
      <c r="C656" s="339" t="s">
        <v>63</v>
      </c>
      <c r="D656" s="339" t="s">
        <v>14543</v>
      </c>
      <c r="E656" s="341"/>
      <c r="F656" s="341">
        <v>4.57</v>
      </c>
    </row>
    <row r="657" spans="1:6">
      <c r="A657" s="339">
        <v>38992</v>
      </c>
      <c r="B657" s="340" t="s">
        <v>15105</v>
      </c>
      <c r="C657" s="339" t="s">
        <v>63</v>
      </c>
      <c r="D657" s="339" t="s">
        <v>14543</v>
      </c>
      <c r="E657" s="341"/>
      <c r="F657" s="341">
        <v>5.56</v>
      </c>
    </row>
    <row r="658" spans="1:6">
      <c r="A658" s="339">
        <v>38993</v>
      </c>
      <c r="B658" s="340" t="s">
        <v>15106</v>
      </c>
      <c r="C658" s="339" t="s">
        <v>63</v>
      </c>
      <c r="D658" s="339" t="s">
        <v>14543</v>
      </c>
      <c r="E658" s="341"/>
      <c r="F658" s="341">
        <v>14.45</v>
      </c>
    </row>
    <row r="659" spans="1:6">
      <c r="A659" s="339">
        <v>44175</v>
      </c>
      <c r="B659" s="340" t="s">
        <v>15107</v>
      </c>
      <c r="C659" s="339" t="s">
        <v>63</v>
      </c>
      <c r="D659" s="339" t="s">
        <v>14543</v>
      </c>
      <c r="E659" s="341"/>
      <c r="F659" s="341">
        <v>25.21</v>
      </c>
    </row>
    <row r="660" spans="1:6">
      <c r="A660" s="339">
        <v>44177</v>
      </c>
      <c r="B660" s="340" t="s">
        <v>15108</v>
      </c>
      <c r="C660" s="339" t="s">
        <v>63</v>
      </c>
      <c r="D660" s="339" t="s">
        <v>14543</v>
      </c>
      <c r="E660" s="341"/>
      <c r="F660" s="341">
        <v>18.84</v>
      </c>
    </row>
    <row r="661" spans="1:6">
      <c r="A661" s="339">
        <v>38418</v>
      </c>
      <c r="B661" s="340" t="s">
        <v>15109</v>
      </c>
      <c r="C661" s="339" t="s">
        <v>63</v>
      </c>
      <c r="D661" s="339" t="s">
        <v>14543</v>
      </c>
      <c r="E661" s="341">
        <v>4.1500000000000004</v>
      </c>
      <c r="F661" s="341">
        <v>6.34</v>
      </c>
    </row>
    <row r="662" spans="1:6">
      <c r="A662" s="339">
        <v>39178</v>
      </c>
      <c r="B662" s="340" t="s">
        <v>15110</v>
      </c>
      <c r="C662" s="339" t="s">
        <v>63</v>
      </c>
      <c r="D662" s="339" t="s">
        <v>14543</v>
      </c>
      <c r="E662" s="341">
        <v>2.12</v>
      </c>
      <c r="F662" s="341">
        <v>2.5499999999999998</v>
      </c>
    </row>
    <row r="663" spans="1:6">
      <c r="A663" s="339">
        <v>39177</v>
      </c>
      <c r="B663" s="340" t="s">
        <v>15111</v>
      </c>
      <c r="C663" s="339" t="s">
        <v>63</v>
      </c>
      <c r="D663" s="339" t="s">
        <v>14543</v>
      </c>
      <c r="E663" s="341">
        <v>1.91</v>
      </c>
      <c r="F663" s="341">
        <v>2.31</v>
      </c>
    </row>
    <row r="664" spans="1:6">
      <c r="A664" s="339">
        <v>39176</v>
      </c>
      <c r="B664" s="340" t="s">
        <v>15112</v>
      </c>
      <c r="C664" s="339" t="s">
        <v>63</v>
      </c>
      <c r="D664" s="339" t="s">
        <v>14543</v>
      </c>
      <c r="E664" s="341">
        <v>1.25</v>
      </c>
      <c r="F664" s="341">
        <v>1.51</v>
      </c>
    </row>
    <row r="665" spans="1:6">
      <c r="A665" s="339">
        <v>39174</v>
      </c>
      <c r="B665" s="340" t="s">
        <v>15113</v>
      </c>
      <c r="C665" s="339" t="s">
        <v>63</v>
      </c>
      <c r="D665" s="339" t="s">
        <v>14543</v>
      </c>
      <c r="E665" s="341">
        <v>0.95</v>
      </c>
      <c r="F665" s="341">
        <v>1.1499999999999999</v>
      </c>
    </row>
    <row r="666" spans="1:6">
      <c r="A666" s="339">
        <v>39180</v>
      </c>
      <c r="B666" s="340" t="s">
        <v>15114</v>
      </c>
      <c r="C666" s="339" t="s">
        <v>63</v>
      </c>
      <c r="D666" s="339" t="s">
        <v>14543</v>
      </c>
      <c r="E666" s="341">
        <v>5.75</v>
      </c>
      <c r="F666" s="341">
        <v>6.94</v>
      </c>
    </row>
    <row r="667" spans="1:6">
      <c r="A667" s="339">
        <v>39179</v>
      </c>
      <c r="B667" s="340" t="s">
        <v>15115</v>
      </c>
      <c r="C667" s="339" t="s">
        <v>63</v>
      </c>
      <c r="D667" s="339" t="s">
        <v>14543</v>
      </c>
      <c r="E667" s="341">
        <v>5.09</v>
      </c>
      <c r="F667" s="341">
        <v>6.14</v>
      </c>
    </row>
    <row r="668" spans="1:6">
      <c r="A668" s="339">
        <v>39181</v>
      </c>
      <c r="B668" s="340" t="s">
        <v>15116</v>
      </c>
      <c r="C668" s="339" t="s">
        <v>63</v>
      </c>
      <c r="D668" s="339" t="s">
        <v>14543</v>
      </c>
      <c r="E668" s="341">
        <v>7.72</v>
      </c>
      <c r="F668" s="341">
        <v>9.31</v>
      </c>
    </row>
    <row r="669" spans="1:6">
      <c r="A669" s="339">
        <v>39175</v>
      </c>
      <c r="B669" s="340" t="s">
        <v>15117</v>
      </c>
      <c r="C669" s="339" t="s">
        <v>63</v>
      </c>
      <c r="D669" s="339" t="s">
        <v>14543</v>
      </c>
      <c r="E669" s="341">
        <v>1.17</v>
      </c>
      <c r="F669" s="341">
        <v>1.41</v>
      </c>
    </row>
    <row r="670" spans="1:6">
      <c r="A670" s="339">
        <v>39217</v>
      </c>
      <c r="B670" s="340" t="s">
        <v>15118</v>
      </c>
      <c r="C670" s="339" t="s">
        <v>63</v>
      </c>
      <c r="D670" s="339" t="s">
        <v>14543</v>
      </c>
      <c r="E670" s="341">
        <v>0.9</v>
      </c>
      <c r="F670" s="341">
        <v>1.0900000000000001</v>
      </c>
    </row>
    <row r="671" spans="1:6">
      <c r="A671" s="339">
        <v>39182</v>
      </c>
      <c r="B671" s="340" t="s">
        <v>15119</v>
      </c>
      <c r="C671" s="339" t="s">
        <v>63</v>
      </c>
      <c r="D671" s="339" t="s">
        <v>14543</v>
      </c>
      <c r="E671" s="341">
        <v>10.85</v>
      </c>
      <c r="F671" s="341">
        <v>13.09</v>
      </c>
    </row>
    <row r="672" spans="1:6">
      <c r="A672" s="339">
        <v>12616</v>
      </c>
      <c r="B672" s="340" t="s">
        <v>15120</v>
      </c>
      <c r="C672" s="339" t="s">
        <v>63</v>
      </c>
      <c r="D672" s="339" t="s">
        <v>14543</v>
      </c>
      <c r="E672" s="341">
        <v>12.81</v>
      </c>
      <c r="F672" s="341">
        <v>19.57</v>
      </c>
    </row>
    <row r="673" spans="1:6">
      <c r="A673" s="339">
        <v>1049</v>
      </c>
      <c r="B673" s="340" t="s">
        <v>15121</v>
      </c>
      <c r="C673" s="339" t="s">
        <v>63</v>
      </c>
      <c r="D673" s="339" t="s">
        <v>14543</v>
      </c>
      <c r="E673" s="341">
        <v>9.08</v>
      </c>
      <c r="F673" s="341">
        <v>10.95</v>
      </c>
    </row>
    <row r="674" spans="1:6">
      <c r="A674" s="339">
        <v>1099</v>
      </c>
      <c r="B674" s="340" t="s">
        <v>15122</v>
      </c>
      <c r="C674" s="339" t="s">
        <v>63</v>
      </c>
      <c r="D674" s="339" t="s">
        <v>14543</v>
      </c>
      <c r="E674" s="341">
        <v>6.95</v>
      </c>
      <c r="F674" s="341">
        <v>8.3800000000000008</v>
      </c>
    </row>
    <row r="675" spans="1:6">
      <c r="A675" s="339">
        <v>1050</v>
      </c>
      <c r="B675" s="340" t="s">
        <v>15123</v>
      </c>
      <c r="C675" s="339" t="s">
        <v>63</v>
      </c>
      <c r="D675" s="339" t="s">
        <v>14543</v>
      </c>
      <c r="E675" s="341">
        <v>4.75</v>
      </c>
      <c r="F675" s="341">
        <v>5.73</v>
      </c>
    </row>
    <row r="676" spans="1:6">
      <c r="A676" s="339">
        <v>39678</v>
      </c>
      <c r="B676" s="340" t="s">
        <v>15124</v>
      </c>
      <c r="C676" s="339" t="s">
        <v>63</v>
      </c>
      <c r="D676" s="339" t="s">
        <v>14543</v>
      </c>
      <c r="E676" s="341">
        <v>2.8</v>
      </c>
      <c r="F676" s="341">
        <v>3.38</v>
      </c>
    </row>
    <row r="677" spans="1:6">
      <c r="A677" s="339">
        <v>1101</v>
      </c>
      <c r="B677" s="340" t="s">
        <v>15125</v>
      </c>
      <c r="C677" s="339" t="s">
        <v>63</v>
      </c>
      <c r="D677" s="339" t="s">
        <v>14543</v>
      </c>
      <c r="E677" s="341">
        <v>29.96</v>
      </c>
      <c r="F677" s="341">
        <v>36.130000000000003</v>
      </c>
    </row>
    <row r="678" spans="1:6">
      <c r="A678" s="339">
        <v>1100</v>
      </c>
      <c r="B678" s="340" t="s">
        <v>15126</v>
      </c>
      <c r="C678" s="339" t="s">
        <v>63</v>
      </c>
      <c r="D678" s="339" t="s">
        <v>14543</v>
      </c>
      <c r="E678" s="341">
        <v>15.46</v>
      </c>
      <c r="F678" s="341">
        <v>18.64</v>
      </c>
    </row>
    <row r="679" spans="1:6">
      <c r="A679" s="339">
        <v>39679</v>
      </c>
      <c r="B679" s="340" t="s">
        <v>15127</v>
      </c>
      <c r="C679" s="339" t="s">
        <v>63</v>
      </c>
      <c r="D679" s="339" t="s">
        <v>14543</v>
      </c>
      <c r="E679" s="341">
        <v>59.71</v>
      </c>
      <c r="F679" s="341">
        <v>72.010000000000005</v>
      </c>
    </row>
    <row r="680" spans="1:6">
      <c r="A680" s="339">
        <v>1102</v>
      </c>
      <c r="B680" s="340" t="s">
        <v>15128</v>
      </c>
      <c r="C680" s="339" t="s">
        <v>63</v>
      </c>
      <c r="D680" s="339" t="s">
        <v>14543</v>
      </c>
      <c r="E680" s="341">
        <v>44.68</v>
      </c>
      <c r="F680" s="341">
        <v>53.88</v>
      </c>
    </row>
    <row r="681" spans="1:6">
      <c r="A681" s="339">
        <v>1098</v>
      </c>
      <c r="B681" s="340" t="s">
        <v>15129</v>
      </c>
      <c r="C681" s="339" t="s">
        <v>63</v>
      </c>
      <c r="D681" s="339" t="s">
        <v>14543</v>
      </c>
      <c r="E681" s="341">
        <v>3.71</v>
      </c>
      <c r="F681" s="341">
        <v>4.47</v>
      </c>
    </row>
    <row r="682" spans="1:6">
      <c r="A682" s="339">
        <v>1051</v>
      </c>
      <c r="B682" s="340" t="s">
        <v>15130</v>
      </c>
      <c r="C682" s="339" t="s">
        <v>63</v>
      </c>
      <c r="D682" s="339" t="s">
        <v>14543</v>
      </c>
      <c r="E682" s="341">
        <v>64.94</v>
      </c>
      <c r="F682" s="341">
        <v>78.31</v>
      </c>
    </row>
    <row r="683" spans="1:6">
      <c r="A683" s="339">
        <v>37399</v>
      </c>
      <c r="B683" s="340" t="s">
        <v>15131</v>
      </c>
      <c r="C683" s="339" t="s">
        <v>63</v>
      </c>
      <c r="D683" s="339" t="s">
        <v>14543</v>
      </c>
      <c r="E683" s="341">
        <v>40.74</v>
      </c>
      <c r="F683" s="341">
        <v>31.25</v>
      </c>
    </row>
    <row r="684" spans="1:6">
      <c r="A684" s="339">
        <v>43834</v>
      </c>
      <c r="B684" s="340" t="s">
        <v>15132</v>
      </c>
      <c r="C684" s="339" t="s">
        <v>202</v>
      </c>
      <c r="D684" s="339" t="s">
        <v>14543</v>
      </c>
      <c r="E684" s="341">
        <v>14.33</v>
      </c>
      <c r="F684" s="341">
        <v>22.56</v>
      </c>
    </row>
    <row r="685" spans="1:6">
      <c r="A685" s="339">
        <v>43835</v>
      </c>
      <c r="B685" s="340" t="s">
        <v>15133</v>
      </c>
      <c r="C685" s="339" t="s">
        <v>202</v>
      </c>
      <c r="D685" s="339" t="s">
        <v>14543</v>
      </c>
      <c r="E685" s="341">
        <v>1.28</v>
      </c>
      <c r="F685" s="341">
        <v>2.02</v>
      </c>
    </row>
    <row r="686" spans="1:6">
      <c r="A686" s="339">
        <v>43833</v>
      </c>
      <c r="B686" s="340" t="s">
        <v>15134</v>
      </c>
      <c r="C686" s="339" t="s">
        <v>202</v>
      </c>
      <c r="D686" s="339" t="s">
        <v>14543</v>
      </c>
      <c r="E686" s="341">
        <v>1.33</v>
      </c>
      <c r="F686" s="341">
        <v>2.1</v>
      </c>
    </row>
    <row r="687" spans="1:6">
      <c r="A687" s="339">
        <v>41955</v>
      </c>
      <c r="B687" s="340" t="s">
        <v>15135</v>
      </c>
      <c r="C687" s="339" t="s">
        <v>101</v>
      </c>
      <c r="D687" s="339" t="s">
        <v>14543</v>
      </c>
      <c r="E687" s="341">
        <v>90.37</v>
      </c>
      <c r="F687" s="341">
        <v>72.489999999999995</v>
      </c>
    </row>
    <row r="688" spans="1:6">
      <c r="A688" s="339">
        <v>41953</v>
      </c>
      <c r="B688" s="340" t="s">
        <v>15136</v>
      </c>
      <c r="C688" s="339" t="s">
        <v>101</v>
      </c>
      <c r="D688" s="339" t="s">
        <v>14543</v>
      </c>
      <c r="E688" s="341">
        <v>86.24</v>
      </c>
      <c r="F688" s="341">
        <v>69.180000000000007</v>
      </c>
    </row>
    <row r="689" spans="1:6">
      <c r="A689" s="339">
        <v>41954</v>
      </c>
      <c r="B689" s="340" t="s">
        <v>15137</v>
      </c>
      <c r="C689" s="339" t="s">
        <v>101</v>
      </c>
      <c r="D689" s="339" t="s">
        <v>14543</v>
      </c>
      <c r="E689" s="341">
        <v>85.42</v>
      </c>
      <c r="F689" s="341">
        <v>68.52</v>
      </c>
    </row>
    <row r="690" spans="1:6">
      <c r="A690" s="339">
        <v>25004</v>
      </c>
      <c r="B690" s="340" t="s">
        <v>15138</v>
      </c>
      <c r="C690" s="339" t="s">
        <v>101</v>
      </c>
      <c r="D690" s="339" t="s">
        <v>14543</v>
      </c>
      <c r="E690" s="341">
        <v>60.4</v>
      </c>
      <c r="F690" s="341">
        <v>56.2</v>
      </c>
    </row>
    <row r="691" spans="1:6">
      <c r="A691" s="339">
        <v>25002</v>
      </c>
      <c r="B691" s="340" t="s">
        <v>15139</v>
      </c>
      <c r="C691" s="339" t="s">
        <v>101</v>
      </c>
      <c r="D691" s="339" t="s">
        <v>14543</v>
      </c>
      <c r="E691" s="341">
        <v>60.4</v>
      </c>
      <c r="F691" s="341">
        <v>56.2</v>
      </c>
    </row>
    <row r="692" spans="1:6">
      <c r="A692" s="339">
        <v>37409</v>
      </c>
      <c r="B692" s="340" t="s">
        <v>15140</v>
      </c>
      <c r="C692" s="339" t="s">
        <v>101</v>
      </c>
      <c r="D692" s="339" t="s">
        <v>14543</v>
      </c>
      <c r="E692" s="341">
        <v>60.4</v>
      </c>
      <c r="F692" s="341">
        <v>56.2</v>
      </c>
    </row>
    <row r="693" spans="1:6">
      <c r="A693" s="339">
        <v>841</v>
      </c>
      <c r="B693" s="340" t="s">
        <v>15141</v>
      </c>
      <c r="C693" s="339" t="s">
        <v>101</v>
      </c>
      <c r="D693" s="339" t="s">
        <v>14543</v>
      </c>
      <c r="E693" s="341">
        <v>61.14</v>
      </c>
      <c r="F693" s="341">
        <v>56.88</v>
      </c>
    </row>
    <row r="694" spans="1:6">
      <c r="A694" s="339">
        <v>25005</v>
      </c>
      <c r="B694" s="340" t="s">
        <v>15142</v>
      </c>
      <c r="C694" s="339" t="s">
        <v>101</v>
      </c>
      <c r="D694" s="339" t="s">
        <v>14543</v>
      </c>
      <c r="E694" s="341">
        <v>66.28</v>
      </c>
      <c r="F694" s="341">
        <v>61.66</v>
      </c>
    </row>
    <row r="695" spans="1:6">
      <c r="A695" s="339">
        <v>25003</v>
      </c>
      <c r="B695" s="340" t="s">
        <v>15143</v>
      </c>
      <c r="C695" s="339" t="s">
        <v>101</v>
      </c>
      <c r="D695" s="339" t="s">
        <v>14543</v>
      </c>
      <c r="E695" s="341">
        <v>67.27</v>
      </c>
      <c r="F695" s="341">
        <v>62.59</v>
      </c>
    </row>
    <row r="696" spans="1:6">
      <c r="A696" s="339">
        <v>37410</v>
      </c>
      <c r="B696" s="340" t="s">
        <v>15144</v>
      </c>
      <c r="C696" s="339" t="s">
        <v>101</v>
      </c>
      <c r="D696" s="339" t="s">
        <v>14543</v>
      </c>
      <c r="E696" s="341">
        <v>66.28</v>
      </c>
      <c r="F696" s="341">
        <v>61.66</v>
      </c>
    </row>
    <row r="697" spans="1:6">
      <c r="A697" s="339">
        <v>842</v>
      </c>
      <c r="B697" s="340" t="s">
        <v>15145</v>
      </c>
      <c r="C697" s="339" t="s">
        <v>101</v>
      </c>
      <c r="D697" s="339" t="s">
        <v>14543</v>
      </c>
      <c r="E697" s="341">
        <v>67.22</v>
      </c>
      <c r="F697" s="341">
        <v>62.54</v>
      </c>
    </row>
    <row r="698" spans="1:6">
      <c r="A698" s="339">
        <v>44391</v>
      </c>
      <c r="B698" s="340" t="s">
        <v>15146</v>
      </c>
      <c r="C698" s="339" t="s">
        <v>202</v>
      </c>
      <c r="D698" s="339" t="s">
        <v>14543</v>
      </c>
      <c r="E698" s="341">
        <v>143.22999999999999</v>
      </c>
      <c r="F698" s="341">
        <v>133.27000000000001</v>
      </c>
    </row>
    <row r="699" spans="1:6">
      <c r="A699" s="339">
        <v>44388</v>
      </c>
      <c r="B699" s="340" t="s">
        <v>15147</v>
      </c>
      <c r="C699" s="339" t="s">
        <v>202</v>
      </c>
      <c r="D699" s="339" t="s">
        <v>14543</v>
      </c>
      <c r="E699" s="341">
        <v>3.1</v>
      </c>
      <c r="F699" s="341">
        <v>2.88</v>
      </c>
    </row>
    <row r="700" spans="1:6">
      <c r="A700" s="339">
        <v>44392</v>
      </c>
      <c r="B700" s="340" t="s">
        <v>15148</v>
      </c>
      <c r="C700" s="339" t="s">
        <v>202</v>
      </c>
      <c r="D700" s="339" t="s">
        <v>14543</v>
      </c>
      <c r="E700" s="341">
        <v>285.19</v>
      </c>
      <c r="F700" s="341">
        <v>265.35000000000002</v>
      </c>
    </row>
    <row r="701" spans="1:6">
      <c r="A701" s="339">
        <v>44390</v>
      </c>
      <c r="B701" s="340" t="s">
        <v>15149</v>
      </c>
      <c r="C701" s="339" t="s">
        <v>202</v>
      </c>
      <c r="D701" s="339" t="s">
        <v>14543</v>
      </c>
      <c r="E701" s="341">
        <v>60.43</v>
      </c>
      <c r="F701" s="341">
        <v>56.22</v>
      </c>
    </row>
    <row r="702" spans="1:6">
      <c r="A702" s="339">
        <v>44389</v>
      </c>
      <c r="B702" s="340" t="s">
        <v>15150</v>
      </c>
      <c r="C702" s="339" t="s">
        <v>202</v>
      </c>
      <c r="D702" s="339" t="s">
        <v>14543</v>
      </c>
      <c r="E702" s="341">
        <v>7.13</v>
      </c>
      <c r="F702" s="341">
        <v>6.64</v>
      </c>
    </row>
    <row r="703" spans="1:6">
      <c r="A703" s="339">
        <v>862</v>
      </c>
      <c r="B703" s="340" t="s">
        <v>15151</v>
      </c>
      <c r="C703" s="339" t="s">
        <v>202</v>
      </c>
      <c r="D703" s="339" t="s">
        <v>14543</v>
      </c>
      <c r="E703" s="341">
        <v>13.07</v>
      </c>
      <c r="F703" s="341">
        <v>12.16</v>
      </c>
    </row>
    <row r="704" spans="1:6">
      <c r="A704" s="339">
        <v>866</v>
      </c>
      <c r="B704" s="340" t="s">
        <v>15152</v>
      </c>
      <c r="C704" s="339" t="s">
        <v>202</v>
      </c>
      <c r="D704" s="339" t="s">
        <v>14543</v>
      </c>
      <c r="E704" s="341">
        <v>166.07</v>
      </c>
      <c r="F704" s="341">
        <v>154.51</v>
      </c>
    </row>
    <row r="705" spans="1:6">
      <c r="A705" s="339">
        <v>892</v>
      </c>
      <c r="B705" s="340" t="s">
        <v>15153</v>
      </c>
      <c r="C705" s="339" t="s">
        <v>202</v>
      </c>
      <c r="D705" s="339" t="s">
        <v>14543</v>
      </c>
      <c r="E705" s="341">
        <v>201.02</v>
      </c>
      <c r="F705" s="341">
        <v>187.04</v>
      </c>
    </row>
    <row r="706" spans="1:6">
      <c r="A706" s="339">
        <v>857</v>
      </c>
      <c r="B706" s="340" t="s">
        <v>15154</v>
      </c>
      <c r="C706" s="339" t="s">
        <v>202</v>
      </c>
      <c r="D706" s="339" t="s">
        <v>14543</v>
      </c>
      <c r="E706" s="341">
        <v>21.86</v>
      </c>
      <c r="F706" s="341">
        <v>20.34</v>
      </c>
    </row>
    <row r="707" spans="1:6">
      <c r="A707" s="339">
        <v>37404</v>
      </c>
      <c r="B707" s="340" t="s">
        <v>15155</v>
      </c>
      <c r="C707" s="339" t="s">
        <v>202</v>
      </c>
      <c r="D707" s="339" t="s">
        <v>14543</v>
      </c>
      <c r="E707" s="341">
        <v>232.58</v>
      </c>
      <c r="F707" s="341">
        <v>216.4</v>
      </c>
    </row>
    <row r="708" spans="1:6">
      <c r="A708" s="339">
        <v>868</v>
      </c>
      <c r="B708" s="340" t="s">
        <v>15156</v>
      </c>
      <c r="C708" s="339" t="s">
        <v>202</v>
      </c>
      <c r="D708" s="339" t="s">
        <v>14543</v>
      </c>
      <c r="E708" s="341">
        <v>31.16</v>
      </c>
      <c r="F708" s="341">
        <v>28.99</v>
      </c>
    </row>
    <row r="709" spans="1:6">
      <c r="A709" s="339">
        <v>863</v>
      </c>
      <c r="B709" s="340" t="s">
        <v>1501</v>
      </c>
      <c r="C709" s="339" t="s">
        <v>202</v>
      </c>
      <c r="D709" s="339" t="s">
        <v>14543</v>
      </c>
      <c r="E709" s="341">
        <v>45.89</v>
      </c>
      <c r="F709" s="341">
        <v>42.7</v>
      </c>
    </row>
    <row r="710" spans="1:6">
      <c r="A710" s="339">
        <v>867</v>
      </c>
      <c r="B710" s="340" t="s">
        <v>1521</v>
      </c>
      <c r="C710" s="339" t="s">
        <v>202</v>
      </c>
      <c r="D710" s="339" t="s">
        <v>14543</v>
      </c>
      <c r="E710" s="341">
        <v>65.37</v>
      </c>
      <c r="F710" s="341">
        <v>60.82</v>
      </c>
    </row>
    <row r="711" spans="1:6">
      <c r="A711" s="339">
        <v>864</v>
      </c>
      <c r="B711" s="340" t="s">
        <v>15157</v>
      </c>
      <c r="C711" s="339" t="s">
        <v>202</v>
      </c>
      <c r="D711" s="339" t="s">
        <v>14543</v>
      </c>
      <c r="E711" s="341">
        <v>86.35</v>
      </c>
      <c r="F711" s="341">
        <v>80.34</v>
      </c>
    </row>
    <row r="712" spans="1:6">
      <c r="A712" s="339">
        <v>865</v>
      </c>
      <c r="B712" s="340" t="s">
        <v>15158</v>
      </c>
      <c r="C712" s="339" t="s">
        <v>202</v>
      </c>
      <c r="D712" s="339" t="s">
        <v>14543</v>
      </c>
      <c r="E712" s="341">
        <v>124.2</v>
      </c>
      <c r="F712" s="341">
        <v>115.56</v>
      </c>
    </row>
    <row r="713" spans="1:6">
      <c r="A713" s="339">
        <v>39251</v>
      </c>
      <c r="B713" s="340" t="s">
        <v>15159</v>
      </c>
      <c r="C713" s="339" t="s">
        <v>202</v>
      </c>
      <c r="D713" s="339" t="s">
        <v>14543</v>
      </c>
      <c r="E713" s="341">
        <v>0.81</v>
      </c>
      <c r="F713" s="341">
        <v>0.76</v>
      </c>
    </row>
    <row r="714" spans="1:6">
      <c r="A714" s="339">
        <v>1011</v>
      </c>
      <c r="B714" s="340" t="s">
        <v>15160</v>
      </c>
      <c r="C714" s="339" t="s">
        <v>202</v>
      </c>
      <c r="D714" s="339" t="s">
        <v>14543</v>
      </c>
      <c r="E714" s="341">
        <v>1.1100000000000001</v>
      </c>
      <c r="F714" s="341">
        <v>1.03</v>
      </c>
    </row>
    <row r="715" spans="1:6">
      <c r="A715" s="339">
        <v>39252</v>
      </c>
      <c r="B715" s="340" t="s">
        <v>15161</v>
      </c>
      <c r="C715" s="339" t="s">
        <v>202</v>
      </c>
      <c r="D715" s="339" t="s">
        <v>14543</v>
      </c>
      <c r="E715" s="341">
        <v>1.46</v>
      </c>
      <c r="F715" s="341">
        <v>1.36</v>
      </c>
    </row>
    <row r="716" spans="1:6">
      <c r="A716" s="339">
        <v>1013</v>
      </c>
      <c r="B716" s="340" t="s">
        <v>15162</v>
      </c>
      <c r="C716" s="339" t="s">
        <v>202</v>
      </c>
      <c r="D716" s="339" t="s">
        <v>14543</v>
      </c>
      <c r="E716" s="341">
        <v>1.75</v>
      </c>
      <c r="F716" s="341">
        <v>1.63</v>
      </c>
    </row>
    <row r="717" spans="1:6">
      <c r="A717" s="339">
        <v>980</v>
      </c>
      <c r="B717" s="340" t="s">
        <v>15163</v>
      </c>
      <c r="C717" s="339" t="s">
        <v>202</v>
      </c>
      <c r="D717" s="339" t="s">
        <v>14543</v>
      </c>
      <c r="E717" s="341">
        <v>12.64</v>
      </c>
      <c r="F717" s="341">
        <v>11.76</v>
      </c>
    </row>
    <row r="718" spans="1:6">
      <c r="A718" s="339">
        <v>39237</v>
      </c>
      <c r="B718" s="340" t="s">
        <v>15164</v>
      </c>
      <c r="C718" s="339" t="s">
        <v>202</v>
      </c>
      <c r="D718" s="339" t="s">
        <v>14543</v>
      </c>
      <c r="E718" s="341">
        <v>134.44</v>
      </c>
      <c r="F718" s="341">
        <v>125.09</v>
      </c>
    </row>
    <row r="719" spans="1:6">
      <c r="A719" s="339">
        <v>39238</v>
      </c>
      <c r="B719" s="340" t="s">
        <v>15165</v>
      </c>
      <c r="C719" s="339" t="s">
        <v>202</v>
      </c>
      <c r="D719" s="339" t="s">
        <v>14543</v>
      </c>
      <c r="E719" s="341">
        <v>169.56</v>
      </c>
      <c r="F719" s="341">
        <v>157.76</v>
      </c>
    </row>
    <row r="720" spans="1:6">
      <c r="A720" s="339">
        <v>979</v>
      </c>
      <c r="B720" s="340" t="s">
        <v>1440</v>
      </c>
      <c r="C720" s="339" t="s">
        <v>202</v>
      </c>
      <c r="D720" s="339" t="s">
        <v>14543</v>
      </c>
      <c r="E720" s="341">
        <v>18.059999999999999</v>
      </c>
      <c r="F720" s="341">
        <v>16.8</v>
      </c>
    </row>
    <row r="721" spans="1:6">
      <c r="A721" s="339">
        <v>39239</v>
      </c>
      <c r="B721" s="340" t="s">
        <v>15166</v>
      </c>
      <c r="C721" s="339" t="s">
        <v>202</v>
      </c>
      <c r="D721" s="339" t="s">
        <v>14543</v>
      </c>
      <c r="E721" s="341">
        <v>204.84</v>
      </c>
      <c r="F721" s="341">
        <v>190.59</v>
      </c>
    </row>
    <row r="722" spans="1:6">
      <c r="A722" s="339">
        <v>1014</v>
      </c>
      <c r="B722" s="340" t="s">
        <v>1434</v>
      </c>
      <c r="C722" s="339" t="s">
        <v>202</v>
      </c>
      <c r="D722" s="339" t="s">
        <v>14543</v>
      </c>
      <c r="E722" s="341">
        <v>2.77</v>
      </c>
      <c r="F722" s="341">
        <v>2.58</v>
      </c>
    </row>
    <row r="723" spans="1:6">
      <c r="A723" s="339">
        <v>39240</v>
      </c>
      <c r="B723" s="340" t="s">
        <v>15167</v>
      </c>
      <c r="C723" s="339" t="s">
        <v>202</v>
      </c>
      <c r="D723" s="339" t="s">
        <v>14543</v>
      </c>
      <c r="E723" s="341">
        <v>269.42</v>
      </c>
      <c r="F723" s="341">
        <v>250.68</v>
      </c>
    </row>
    <row r="724" spans="1:6">
      <c r="A724" s="339">
        <v>39232</v>
      </c>
      <c r="B724" s="340" t="s">
        <v>15168</v>
      </c>
      <c r="C724" s="339" t="s">
        <v>202</v>
      </c>
      <c r="D724" s="339" t="s">
        <v>14543</v>
      </c>
      <c r="E724" s="341">
        <v>28.27</v>
      </c>
      <c r="F724" s="341">
        <v>26.31</v>
      </c>
    </row>
    <row r="725" spans="1:6">
      <c r="A725" s="339">
        <v>39233</v>
      </c>
      <c r="B725" s="340" t="s">
        <v>15169</v>
      </c>
      <c r="C725" s="339" t="s">
        <v>202</v>
      </c>
      <c r="D725" s="339" t="s">
        <v>14543</v>
      </c>
      <c r="E725" s="341">
        <v>41.21</v>
      </c>
      <c r="F725" s="341">
        <v>38.35</v>
      </c>
    </row>
    <row r="726" spans="1:6">
      <c r="A726" s="339">
        <v>981</v>
      </c>
      <c r="B726" s="340" t="s">
        <v>1437</v>
      </c>
      <c r="C726" s="339" t="s">
        <v>202</v>
      </c>
      <c r="D726" s="339" t="s">
        <v>14549</v>
      </c>
      <c r="E726" s="341">
        <v>4.5999999999999996</v>
      </c>
      <c r="F726" s="341">
        <v>4.28</v>
      </c>
    </row>
    <row r="727" spans="1:6">
      <c r="A727" s="339">
        <v>39234</v>
      </c>
      <c r="B727" s="340" t="s">
        <v>15170</v>
      </c>
      <c r="C727" s="339" t="s">
        <v>202</v>
      </c>
      <c r="D727" s="339" t="s">
        <v>14543</v>
      </c>
      <c r="E727" s="341">
        <v>57.37</v>
      </c>
      <c r="F727" s="341">
        <v>53.38</v>
      </c>
    </row>
    <row r="728" spans="1:6">
      <c r="A728" s="339">
        <v>982</v>
      </c>
      <c r="B728" s="340" t="s">
        <v>15171</v>
      </c>
      <c r="C728" s="339" t="s">
        <v>202</v>
      </c>
      <c r="D728" s="339" t="s">
        <v>14543</v>
      </c>
      <c r="E728" s="341">
        <v>6.61</v>
      </c>
      <c r="F728" s="341">
        <v>6.15</v>
      </c>
    </row>
    <row r="729" spans="1:6">
      <c r="A729" s="339">
        <v>39235</v>
      </c>
      <c r="B729" s="340" t="s">
        <v>15172</v>
      </c>
      <c r="C729" s="339" t="s">
        <v>202</v>
      </c>
      <c r="D729" s="339" t="s">
        <v>14543</v>
      </c>
      <c r="E729" s="341">
        <v>84.61</v>
      </c>
      <c r="F729" s="341">
        <v>78.72</v>
      </c>
    </row>
    <row r="730" spans="1:6">
      <c r="A730" s="339">
        <v>39236</v>
      </c>
      <c r="B730" s="340" t="s">
        <v>15173</v>
      </c>
      <c r="C730" s="339" t="s">
        <v>202</v>
      </c>
      <c r="D730" s="339" t="s">
        <v>14543</v>
      </c>
      <c r="E730" s="341">
        <v>112.13</v>
      </c>
      <c r="F730" s="341">
        <v>104.33</v>
      </c>
    </row>
    <row r="731" spans="1:6">
      <c r="A731" s="339">
        <v>993</v>
      </c>
      <c r="B731" s="340" t="s">
        <v>15174</v>
      </c>
      <c r="C731" s="339" t="s">
        <v>202</v>
      </c>
      <c r="D731" s="339" t="s">
        <v>14543</v>
      </c>
      <c r="E731" s="341">
        <v>2.36</v>
      </c>
      <c r="F731" s="341">
        <v>2.2000000000000002</v>
      </c>
    </row>
    <row r="732" spans="1:6">
      <c r="A732" s="339">
        <v>1020</v>
      </c>
      <c r="B732" s="340" t="s">
        <v>15175</v>
      </c>
      <c r="C732" s="339" t="s">
        <v>202</v>
      </c>
      <c r="D732" s="339" t="s">
        <v>14543</v>
      </c>
      <c r="E732" s="341">
        <v>12.05</v>
      </c>
      <c r="F732" s="341">
        <v>11.21</v>
      </c>
    </row>
    <row r="733" spans="1:6">
      <c r="A733" s="339">
        <v>1017</v>
      </c>
      <c r="B733" s="340" t="s">
        <v>15176</v>
      </c>
      <c r="C733" s="339" t="s">
        <v>202</v>
      </c>
      <c r="D733" s="339" t="s">
        <v>14543</v>
      </c>
      <c r="E733" s="341">
        <v>147.68</v>
      </c>
      <c r="F733" s="341">
        <v>137.4</v>
      </c>
    </row>
    <row r="734" spans="1:6">
      <c r="A734" s="339">
        <v>999</v>
      </c>
      <c r="B734" s="340" t="s">
        <v>15177</v>
      </c>
      <c r="C734" s="339" t="s">
        <v>202</v>
      </c>
      <c r="D734" s="339" t="s">
        <v>14543</v>
      </c>
      <c r="E734" s="341">
        <v>178.91</v>
      </c>
      <c r="F734" s="341">
        <v>166.47</v>
      </c>
    </row>
    <row r="735" spans="1:6">
      <c r="A735" s="339">
        <v>995</v>
      </c>
      <c r="B735" s="340" t="s">
        <v>15178</v>
      </c>
      <c r="C735" s="339" t="s">
        <v>202</v>
      </c>
      <c r="D735" s="339" t="s">
        <v>14543</v>
      </c>
      <c r="E735" s="341">
        <v>19.190000000000001</v>
      </c>
      <c r="F735" s="341">
        <v>17.850000000000001</v>
      </c>
    </row>
    <row r="736" spans="1:6">
      <c r="A736" s="339">
        <v>1000</v>
      </c>
      <c r="B736" s="340" t="s">
        <v>15179</v>
      </c>
      <c r="C736" s="339" t="s">
        <v>202</v>
      </c>
      <c r="D736" s="339" t="s">
        <v>14543</v>
      </c>
      <c r="E736" s="341">
        <v>219.76</v>
      </c>
      <c r="F736" s="341">
        <v>204.47</v>
      </c>
    </row>
    <row r="737" spans="1:6">
      <c r="A737" s="339">
        <v>1022</v>
      </c>
      <c r="B737" s="340" t="s">
        <v>15180</v>
      </c>
      <c r="C737" s="339" t="s">
        <v>202</v>
      </c>
      <c r="D737" s="339" t="s">
        <v>14543</v>
      </c>
      <c r="E737" s="341">
        <v>3.29</v>
      </c>
      <c r="F737" s="341">
        <v>3.06</v>
      </c>
    </row>
    <row r="738" spans="1:6">
      <c r="A738" s="339">
        <v>1015</v>
      </c>
      <c r="B738" s="340" t="s">
        <v>15181</v>
      </c>
      <c r="C738" s="339" t="s">
        <v>202</v>
      </c>
      <c r="D738" s="339" t="s">
        <v>14543</v>
      </c>
      <c r="E738" s="341">
        <v>292.02999999999997</v>
      </c>
      <c r="F738" s="341">
        <v>271.70999999999998</v>
      </c>
    </row>
    <row r="739" spans="1:6">
      <c r="A739" s="339">
        <v>996</v>
      </c>
      <c r="B739" s="340" t="s">
        <v>15182</v>
      </c>
      <c r="C739" s="339" t="s">
        <v>202</v>
      </c>
      <c r="D739" s="339" t="s">
        <v>14543</v>
      </c>
      <c r="E739" s="341">
        <v>29.75</v>
      </c>
      <c r="F739" s="341">
        <v>27.68</v>
      </c>
    </row>
    <row r="740" spans="1:6">
      <c r="A740" s="339">
        <v>1001</v>
      </c>
      <c r="B740" s="340" t="s">
        <v>15183</v>
      </c>
      <c r="C740" s="339" t="s">
        <v>202</v>
      </c>
      <c r="D740" s="339" t="s">
        <v>14543</v>
      </c>
      <c r="E740" s="341">
        <v>378.9</v>
      </c>
      <c r="F740" s="341">
        <v>352.54</v>
      </c>
    </row>
    <row r="741" spans="1:6">
      <c r="A741" s="339">
        <v>1019</v>
      </c>
      <c r="B741" s="340" t="s">
        <v>1442</v>
      </c>
      <c r="C741" s="339" t="s">
        <v>202</v>
      </c>
      <c r="D741" s="339" t="s">
        <v>14543</v>
      </c>
      <c r="E741" s="341">
        <v>42.04</v>
      </c>
      <c r="F741" s="341">
        <v>39.119999999999997</v>
      </c>
    </row>
    <row r="742" spans="1:6">
      <c r="A742" s="339">
        <v>1021</v>
      </c>
      <c r="B742" s="340" t="s">
        <v>15184</v>
      </c>
      <c r="C742" s="339" t="s">
        <v>202</v>
      </c>
      <c r="D742" s="339" t="s">
        <v>14543</v>
      </c>
      <c r="E742" s="341">
        <v>5.05</v>
      </c>
      <c r="F742" s="341">
        <v>4.7</v>
      </c>
    </row>
    <row r="743" spans="1:6">
      <c r="A743" s="339">
        <v>39249</v>
      </c>
      <c r="B743" s="340" t="s">
        <v>15185</v>
      </c>
      <c r="C743" s="339" t="s">
        <v>202</v>
      </c>
      <c r="D743" s="339" t="s">
        <v>14543</v>
      </c>
      <c r="E743" s="341">
        <v>509.46</v>
      </c>
      <c r="F743" s="341">
        <v>474.02</v>
      </c>
    </row>
    <row r="744" spans="1:6">
      <c r="A744" s="339">
        <v>1018</v>
      </c>
      <c r="B744" s="340" t="s">
        <v>15186</v>
      </c>
      <c r="C744" s="339" t="s">
        <v>202</v>
      </c>
      <c r="D744" s="339" t="s">
        <v>14543</v>
      </c>
      <c r="E744" s="341">
        <v>62.17</v>
      </c>
      <c r="F744" s="341">
        <v>57.85</v>
      </c>
    </row>
    <row r="745" spans="1:6">
      <c r="A745" s="339">
        <v>39250</v>
      </c>
      <c r="B745" s="340" t="s">
        <v>15187</v>
      </c>
      <c r="C745" s="339" t="s">
        <v>202</v>
      </c>
      <c r="D745" s="339" t="s">
        <v>14543</v>
      </c>
      <c r="E745" s="341">
        <v>609.41999999999996</v>
      </c>
      <c r="F745" s="341">
        <v>567.03</v>
      </c>
    </row>
    <row r="746" spans="1:6">
      <c r="A746" s="339">
        <v>994</v>
      </c>
      <c r="B746" s="340" t="s">
        <v>15188</v>
      </c>
      <c r="C746" s="339" t="s">
        <v>202</v>
      </c>
      <c r="D746" s="339" t="s">
        <v>14543</v>
      </c>
      <c r="E746" s="341">
        <v>7.35</v>
      </c>
      <c r="F746" s="341">
        <v>6.84</v>
      </c>
    </row>
    <row r="747" spans="1:6">
      <c r="A747" s="339">
        <v>977</v>
      </c>
      <c r="B747" s="340" t="s">
        <v>15189</v>
      </c>
      <c r="C747" s="339" t="s">
        <v>202</v>
      </c>
      <c r="D747" s="339" t="s">
        <v>14543</v>
      </c>
      <c r="E747" s="341">
        <v>86.98</v>
      </c>
      <c r="F747" s="341">
        <v>80.930000000000007</v>
      </c>
    </row>
    <row r="748" spans="1:6">
      <c r="A748" s="339">
        <v>998</v>
      </c>
      <c r="B748" s="340" t="s">
        <v>15190</v>
      </c>
      <c r="C748" s="339" t="s">
        <v>202</v>
      </c>
      <c r="D748" s="339" t="s">
        <v>14543</v>
      </c>
      <c r="E748" s="341">
        <v>112.93</v>
      </c>
      <c r="F748" s="341">
        <v>105.07</v>
      </c>
    </row>
    <row r="749" spans="1:6">
      <c r="A749" s="339">
        <v>1006</v>
      </c>
      <c r="B749" s="340" t="s">
        <v>15191</v>
      </c>
      <c r="C749" s="339" t="s">
        <v>202</v>
      </c>
      <c r="D749" s="339" t="s">
        <v>14543</v>
      </c>
      <c r="E749" s="341">
        <v>149.63</v>
      </c>
      <c r="F749" s="341">
        <v>139.22999999999999</v>
      </c>
    </row>
    <row r="750" spans="1:6">
      <c r="A750" s="339">
        <v>990</v>
      </c>
      <c r="B750" s="340" t="s">
        <v>15192</v>
      </c>
      <c r="C750" s="339" t="s">
        <v>202</v>
      </c>
      <c r="D750" s="339" t="s">
        <v>14543</v>
      </c>
      <c r="E750" s="341">
        <v>198.97</v>
      </c>
      <c r="F750" s="341">
        <v>185.12</v>
      </c>
    </row>
    <row r="751" spans="1:6">
      <c r="A751" s="339">
        <v>39241</v>
      </c>
      <c r="B751" s="340" t="s">
        <v>15193</v>
      </c>
      <c r="C751" s="339" t="s">
        <v>202</v>
      </c>
      <c r="D751" s="339" t="s">
        <v>14543</v>
      </c>
      <c r="E751" s="341">
        <v>19.59</v>
      </c>
      <c r="F751" s="341">
        <v>18.22</v>
      </c>
    </row>
    <row r="752" spans="1:6">
      <c r="A752" s="339">
        <v>1005</v>
      </c>
      <c r="B752" s="340" t="s">
        <v>15194</v>
      </c>
      <c r="C752" s="339" t="s">
        <v>202</v>
      </c>
      <c r="D752" s="339" t="s">
        <v>14543</v>
      </c>
      <c r="E752" s="341">
        <v>247.72</v>
      </c>
      <c r="F752" s="341">
        <v>230.49</v>
      </c>
    </row>
    <row r="753" spans="1:6">
      <c r="A753" s="339">
        <v>991</v>
      </c>
      <c r="B753" s="340" t="s">
        <v>15195</v>
      </c>
      <c r="C753" s="339" t="s">
        <v>202</v>
      </c>
      <c r="D753" s="339" t="s">
        <v>14543</v>
      </c>
      <c r="E753" s="341">
        <v>324.47000000000003</v>
      </c>
      <c r="F753" s="341">
        <v>301.89999999999998</v>
      </c>
    </row>
    <row r="754" spans="1:6">
      <c r="A754" s="339">
        <v>986</v>
      </c>
      <c r="B754" s="340" t="s">
        <v>15196</v>
      </c>
      <c r="C754" s="339" t="s">
        <v>202</v>
      </c>
      <c r="D754" s="339" t="s">
        <v>14543</v>
      </c>
      <c r="E754" s="341">
        <v>30.95</v>
      </c>
      <c r="F754" s="341">
        <v>28.79</v>
      </c>
    </row>
    <row r="755" spans="1:6">
      <c r="A755" s="339">
        <v>987</v>
      </c>
      <c r="B755" s="340" t="s">
        <v>15197</v>
      </c>
      <c r="C755" s="339" t="s">
        <v>202</v>
      </c>
      <c r="D755" s="339" t="s">
        <v>14543</v>
      </c>
      <c r="E755" s="341">
        <v>42.36</v>
      </c>
      <c r="F755" s="341">
        <v>39.42</v>
      </c>
    </row>
    <row r="756" spans="1:6">
      <c r="A756" s="339">
        <v>1007</v>
      </c>
      <c r="B756" s="340" t="s">
        <v>15198</v>
      </c>
      <c r="C756" s="339" t="s">
        <v>202</v>
      </c>
      <c r="D756" s="339" t="s">
        <v>14543</v>
      </c>
      <c r="E756" s="341">
        <v>58.64</v>
      </c>
      <c r="F756" s="341">
        <v>54.56</v>
      </c>
    </row>
    <row r="757" spans="1:6">
      <c r="A757" s="339">
        <v>1008</v>
      </c>
      <c r="B757" s="340" t="s">
        <v>15199</v>
      </c>
      <c r="C757" s="339" t="s">
        <v>202</v>
      </c>
      <c r="D757" s="339" t="s">
        <v>14543</v>
      </c>
      <c r="E757" s="341">
        <v>7.44</v>
      </c>
      <c r="F757" s="341">
        <v>6.93</v>
      </c>
    </row>
    <row r="758" spans="1:6">
      <c r="A758" s="339">
        <v>988</v>
      </c>
      <c r="B758" s="340" t="s">
        <v>15200</v>
      </c>
      <c r="C758" s="339" t="s">
        <v>202</v>
      </c>
      <c r="D758" s="339" t="s">
        <v>14543</v>
      </c>
      <c r="E758" s="341">
        <v>80.86</v>
      </c>
      <c r="F758" s="341">
        <v>75.23</v>
      </c>
    </row>
    <row r="759" spans="1:6">
      <c r="A759" s="339">
        <v>989</v>
      </c>
      <c r="B759" s="340" t="s">
        <v>15201</v>
      </c>
      <c r="C759" s="339" t="s">
        <v>202</v>
      </c>
      <c r="D759" s="339" t="s">
        <v>14543</v>
      </c>
      <c r="E759" s="341">
        <v>111.61</v>
      </c>
      <c r="F759" s="341">
        <v>103.85</v>
      </c>
    </row>
    <row r="760" spans="1:6">
      <c r="A760" s="339">
        <v>43972</v>
      </c>
      <c r="B760" s="340" t="s">
        <v>15202</v>
      </c>
      <c r="C760" s="339" t="s">
        <v>202</v>
      </c>
      <c r="D760" s="339" t="s">
        <v>14543</v>
      </c>
      <c r="E760" s="341">
        <v>2.73</v>
      </c>
      <c r="F760" s="341">
        <v>4.3099999999999996</v>
      </c>
    </row>
    <row r="761" spans="1:6">
      <c r="A761" s="339">
        <v>43971</v>
      </c>
      <c r="B761" s="340" t="s">
        <v>15203</v>
      </c>
      <c r="C761" s="339" t="s">
        <v>202</v>
      </c>
      <c r="D761" s="339" t="s">
        <v>14549</v>
      </c>
      <c r="E761" s="341">
        <v>2.09</v>
      </c>
      <c r="F761" s="341">
        <v>3.29</v>
      </c>
    </row>
    <row r="762" spans="1:6">
      <c r="A762" s="339">
        <v>39598</v>
      </c>
      <c r="B762" s="340" t="s">
        <v>15204</v>
      </c>
      <c r="C762" s="339" t="s">
        <v>202</v>
      </c>
      <c r="D762" s="339" t="s">
        <v>14543</v>
      </c>
      <c r="E762" s="341">
        <v>3.87</v>
      </c>
      <c r="F762" s="341">
        <v>6.1</v>
      </c>
    </row>
    <row r="763" spans="1:6">
      <c r="A763" s="339">
        <v>43973</v>
      </c>
      <c r="B763" s="340" t="s">
        <v>15205</v>
      </c>
      <c r="C763" s="339" t="s">
        <v>202</v>
      </c>
      <c r="D763" s="339" t="s">
        <v>14543</v>
      </c>
      <c r="E763" s="341">
        <v>2.86</v>
      </c>
      <c r="F763" s="341">
        <v>4.5</v>
      </c>
    </row>
    <row r="764" spans="1:6">
      <c r="A764" s="339">
        <v>39599</v>
      </c>
      <c r="B764" s="340" t="s">
        <v>15206</v>
      </c>
      <c r="C764" s="339" t="s">
        <v>202</v>
      </c>
      <c r="D764" s="339" t="s">
        <v>14543</v>
      </c>
      <c r="E764" s="341">
        <v>5.57</v>
      </c>
      <c r="F764" s="341">
        <v>8.7799999999999994</v>
      </c>
    </row>
    <row r="765" spans="1:6">
      <c r="A765" s="339">
        <v>43832</v>
      </c>
      <c r="B765" s="340" t="s">
        <v>15207</v>
      </c>
      <c r="C765" s="339" t="s">
        <v>202</v>
      </c>
      <c r="D765" s="339" t="s">
        <v>14543</v>
      </c>
      <c r="E765" s="341">
        <v>14.68</v>
      </c>
      <c r="F765" s="341">
        <v>23.12</v>
      </c>
    </row>
    <row r="766" spans="1:6">
      <c r="A766" s="339">
        <v>34602</v>
      </c>
      <c r="B766" s="340" t="s">
        <v>15208</v>
      </c>
      <c r="C766" s="339" t="s">
        <v>202</v>
      </c>
      <c r="D766" s="339" t="s">
        <v>14543</v>
      </c>
      <c r="E766" s="341">
        <v>5.12</v>
      </c>
      <c r="F766" s="341">
        <v>4.76</v>
      </c>
    </row>
    <row r="767" spans="1:6">
      <c r="A767" s="339">
        <v>34607</v>
      </c>
      <c r="B767" s="340" t="s">
        <v>15209</v>
      </c>
      <c r="C767" s="339" t="s">
        <v>202</v>
      </c>
      <c r="D767" s="339" t="s">
        <v>14543</v>
      </c>
      <c r="E767" s="341">
        <v>12.55</v>
      </c>
      <c r="F767" s="341">
        <v>11.67</v>
      </c>
    </row>
    <row r="768" spans="1:6">
      <c r="A768" s="339">
        <v>34609</v>
      </c>
      <c r="B768" s="340" t="s">
        <v>15210</v>
      </c>
      <c r="C768" s="339" t="s">
        <v>202</v>
      </c>
      <c r="D768" s="339" t="s">
        <v>14543</v>
      </c>
      <c r="E768" s="341">
        <v>18.25</v>
      </c>
      <c r="F768" s="341">
        <v>16.98</v>
      </c>
    </row>
    <row r="769" spans="1:6">
      <c r="A769" s="339">
        <v>34618</v>
      </c>
      <c r="B769" s="340" t="s">
        <v>15211</v>
      </c>
      <c r="C769" s="339" t="s">
        <v>202</v>
      </c>
      <c r="D769" s="339" t="s">
        <v>14543</v>
      </c>
      <c r="E769" s="341">
        <v>6.98</v>
      </c>
      <c r="F769" s="341">
        <v>6.49</v>
      </c>
    </row>
    <row r="770" spans="1:6">
      <c r="A770" s="339">
        <v>34621</v>
      </c>
      <c r="B770" s="340" t="s">
        <v>15212</v>
      </c>
      <c r="C770" s="339" t="s">
        <v>202</v>
      </c>
      <c r="D770" s="339" t="s">
        <v>14543</v>
      </c>
      <c r="E770" s="341">
        <v>17.3</v>
      </c>
      <c r="F770" s="341">
        <v>16.09</v>
      </c>
    </row>
    <row r="771" spans="1:6">
      <c r="A771" s="339">
        <v>34622</v>
      </c>
      <c r="B771" s="340" t="s">
        <v>15213</v>
      </c>
      <c r="C771" s="339" t="s">
        <v>202</v>
      </c>
      <c r="D771" s="339" t="s">
        <v>14543</v>
      </c>
      <c r="E771" s="341">
        <v>25.7</v>
      </c>
      <c r="F771" s="341">
        <v>23.91</v>
      </c>
    </row>
    <row r="772" spans="1:6">
      <c r="A772" s="339">
        <v>34624</v>
      </c>
      <c r="B772" s="340" t="s">
        <v>15214</v>
      </c>
      <c r="C772" s="339" t="s">
        <v>202</v>
      </c>
      <c r="D772" s="339" t="s">
        <v>14543</v>
      </c>
      <c r="E772" s="341">
        <v>9.32</v>
      </c>
      <c r="F772" s="341">
        <v>8.67</v>
      </c>
    </row>
    <row r="773" spans="1:6">
      <c r="A773" s="339">
        <v>34627</v>
      </c>
      <c r="B773" s="340" t="s">
        <v>15215</v>
      </c>
      <c r="C773" s="339" t="s">
        <v>202</v>
      </c>
      <c r="D773" s="339" t="s">
        <v>14543</v>
      </c>
      <c r="E773" s="341">
        <v>22.47</v>
      </c>
      <c r="F773" s="341">
        <v>20.91</v>
      </c>
    </row>
    <row r="774" spans="1:6">
      <c r="A774" s="339">
        <v>34629</v>
      </c>
      <c r="B774" s="340" t="s">
        <v>15216</v>
      </c>
      <c r="C774" s="339" t="s">
        <v>202</v>
      </c>
      <c r="D774" s="339" t="s">
        <v>14543</v>
      </c>
      <c r="E774" s="341">
        <v>34.33</v>
      </c>
      <c r="F774" s="341">
        <v>31.94</v>
      </c>
    </row>
    <row r="775" spans="1:6">
      <c r="A775" s="339">
        <v>39257</v>
      </c>
      <c r="B775" s="340" t="s">
        <v>15217</v>
      </c>
      <c r="C775" s="339" t="s">
        <v>202</v>
      </c>
      <c r="D775" s="339" t="s">
        <v>14543</v>
      </c>
      <c r="E775" s="341">
        <v>6.99</v>
      </c>
      <c r="F775" s="341">
        <v>6.5</v>
      </c>
    </row>
    <row r="776" spans="1:6">
      <c r="A776" s="339">
        <v>39261</v>
      </c>
      <c r="B776" s="340" t="s">
        <v>15218</v>
      </c>
      <c r="C776" s="339" t="s">
        <v>202</v>
      </c>
      <c r="D776" s="339" t="s">
        <v>14543</v>
      </c>
      <c r="E776" s="341">
        <v>40</v>
      </c>
      <c r="F776" s="341">
        <v>37.22</v>
      </c>
    </row>
    <row r="777" spans="1:6">
      <c r="A777" s="339">
        <v>39268</v>
      </c>
      <c r="B777" s="340" t="s">
        <v>15219</v>
      </c>
      <c r="C777" s="339" t="s">
        <v>202</v>
      </c>
      <c r="D777" s="339" t="s">
        <v>14543</v>
      </c>
      <c r="E777" s="341">
        <v>625.23</v>
      </c>
      <c r="F777" s="341">
        <v>581.74</v>
      </c>
    </row>
    <row r="778" spans="1:6">
      <c r="A778" s="339">
        <v>39262</v>
      </c>
      <c r="B778" s="340" t="s">
        <v>15220</v>
      </c>
      <c r="C778" s="339" t="s">
        <v>202</v>
      </c>
      <c r="D778" s="339" t="s">
        <v>14543</v>
      </c>
      <c r="E778" s="341">
        <v>63.7</v>
      </c>
      <c r="F778" s="341">
        <v>59.27</v>
      </c>
    </row>
    <row r="779" spans="1:6">
      <c r="A779" s="339">
        <v>39258</v>
      </c>
      <c r="B779" s="340" t="s">
        <v>15221</v>
      </c>
      <c r="C779" s="339" t="s">
        <v>202</v>
      </c>
      <c r="D779" s="339" t="s">
        <v>14543</v>
      </c>
      <c r="E779" s="341">
        <v>10.53</v>
      </c>
      <c r="F779" s="341">
        <v>9.8000000000000007</v>
      </c>
    </row>
    <row r="780" spans="1:6">
      <c r="A780" s="339">
        <v>39263</v>
      </c>
      <c r="B780" s="340" t="s">
        <v>15222</v>
      </c>
      <c r="C780" s="339" t="s">
        <v>202</v>
      </c>
      <c r="D780" s="339" t="s">
        <v>14543</v>
      </c>
      <c r="E780" s="341">
        <v>110.15</v>
      </c>
      <c r="F780" s="341">
        <v>102.48</v>
      </c>
    </row>
    <row r="781" spans="1:6">
      <c r="A781" s="339">
        <v>39264</v>
      </c>
      <c r="B781" s="340" t="s">
        <v>15223</v>
      </c>
      <c r="C781" s="339" t="s">
        <v>202</v>
      </c>
      <c r="D781" s="339" t="s">
        <v>14543</v>
      </c>
      <c r="E781" s="341">
        <v>152.58000000000001</v>
      </c>
      <c r="F781" s="341">
        <v>141.97</v>
      </c>
    </row>
    <row r="782" spans="1:6">
      <c r="A782" s="339">
        <v>39259</v>
      </c>
      <c r="B782" s="340" t="s">
        <v>15224</v>
      </c>
      <c r="C782" s="339" t="s">
        <v>202</v>
      </c>
      <c r="D782" s="339" t="s">
        <v>14543</v>
      </c>
      <c r="E782" s="341">
        <v>16.22</v>
      </c>
      <c r="F782" s="341">
        <v>15.09</v>
      </c>
    </row>
    <row r="783" spans="1:6">
      <c r="A783" s="339">
        <v>39265</v>
      </c>
      <c r="B783" s="340" t="s">
        <v>15225</v>
      </c>
      <c r="C783" s="339" t="s">
        <v>202</v>
      </c>
      <c r="D783" s="339" t="s">
        <v>14543</v>
      </c>
      <c r="E783" s="341">
        <v>207.15</v>
      </c>
      <c r="F783" s="341">
        <v>192.74</v>
      </c>
    </row>
    <row r="784" spans="1:6">
      <c r="A784" s="339">
        <v>39260</v>
      </c>
      <c r="B784" s="340" t="s">
        <v>15226</v>
      </c>
      <c r="C784" s="339" t="s">
        <v>202</v>
      </c>
      <c r="D784" s="339" t="s">
        <v>14543</v>
      </c>
      <c r="E784" s="341">
        <v>24.83</v>
      </c>
      <c r="F784" s="341">
        <v>23.1</v>
      </c>
    </row>
    <row r="785" spans="1:6">
      <c r="A785" s="339">
        <v>39266</v>
      </c>
      <c r="B785" s="340" t="s">
        <v>15227</v>
      </c>
      <c r="C785" s="339" t="s">
        <v>202</v>
      </c>
      <c r="D785" s="339" t="s">
        <v>14543</v>
      </c>
      <c r="E785" s="341">
        <v>312.58999999999997</v>
      </c>
      <c r="F785" s="341">
        <v>290.85000000000002</v>
      </c>
    </row>
    <row r="786" spans="1:6">
      <c r="A786" s="339">
        <v>39267</v>
      </c>
      <c r="B786" s="340" t="s">
        <v>15228</v>
      </c>
      <c r="C786" s="339" t="s">
        <v>202</v>
      </c>
      <c r="D786" s="339" t="s">
        <v>14543</v>
      </c>
      <c r="E786" s="341">
        <v>390.82</v>
      </c>
      <c r="F786" s="341">
        <v>363.63</v>
      </c>
    </row>
    <row r="787" spans="1:6">
      <c r="A787" s="339">
        <v>11901</v>
      </c>
      <c r="B787" s="340" t="s">
        <v>15229</v>
      </c>
      <c r="C787" s="339" t="s">
        <v>202</v>
      </c>
      <c r="D787" s="339" t="s">
        <v>14543</v>
      </c>
      <c r="E787" s="341">
        <v>0.5</v>
      </c>
      <c r="F787" s="341">
        <v>0.79</v>
      </c>
    </row>
    <row r="788" spans="1:6">
      <c r="A788" s="339">
        <v>11902</v>
      </c>
      <c r="B788" s="340" t="s">
        <v>15230</v>
      </c>
      <c r="C788" s="339" t="s">
        <v>202</v>
      </c>
      <c r="D788" s="339" t="s">
        <v>14543</v>
      </c>
      <c r="E788" s="341">
        <v>0.96</v>
      </c>
      <c r="F788" s="341">
        <v>1.51</v>
      </c>
    </row>
    <row r="789" spans="1:6">
      <c r="A789" s="339">
        <v>11903</v>
      </c>
      <c r="B789" s="340" t="s">
        <v>15231</v>
      </c>
      <c r="C789" s="339" t="s">
        <v>202</v>
      </c>
      <c r="D789" s="339" t="s">
        <v>14543</v>
      </c>
      <c r="E789" s="341">
        <v>1.01</v>
      </c>
      <c r="F789" s="341">
        <v>1.6</v>
      </c>
    </row>
    <row r="790" spans="1:6">
      <c r="A790" s="339">
        <v>11904</v>
      </c>
      <c r="B790" s="340" t="s">
        <v>15232</v>
      </c>
      <c r="C790" s="339" t="s">
        <v>202</v>
      </c>
      <c r="D790" s="339" t="s">
        <v>14543</v>
      </c>
      <c r="E790" s="341">
        <v>1.54</v>
      </c>
      <c r="F790" s="341">
        <v>2.4300000000000002</v>
      </c>
    </row>
    <row r="791" spans="1:6">
      <c r="A791" s="339">
        <v>11905</v>
      </c>
      <c r="B791" s="340" t="s">
        <v>15233</v>
      </c>
      <c r="C791" s="339" t="s">
        <v>202</v>
      </c>
      <c r="D791" s="339" t="s">
        <v>14543</v>
      </c>
      <c r="E791" s="341">
        <v>1.88</v>
      </c>
      <c r="F791" s="341">
        <v>2.96</v>
      </c>
    </row>
    <row r="792" spans="1:6">
      <c r="A792" s="339">
        <v>11906</v>
      </c>
      <c r="B792" s="340" t="s">
        <v>15234</v>
      </c>
      <c r="C792" s="339" t="s">
        <v>202</v>
      </c>
      <c r="D792" s="339" t="s">
        <v>14543</v>
      </c>
      <c r="E792" s="341">
        <v>2.39</v>
      </c>
      <c r="F792" s="341">
        <v>3.77</v>
      </c>
    </row>
    <row r="793" spans="1:6">
      <c r="A793" s="339">
        <v>11919</v>
      </c>
      <c r="B793" s="340" t="s">
        <v>15235</v>
      </c>
      <c r="C793" s="339" t="s">
        <v>202</v>
      </c>
      <c r="D793" s="339" t="s">
        <v>14543</v>
      </c>
      <c r="E793" s="341">
        <v>4.38</v>
      </c>
      <c r="F793" s="341">
        <v>6.9</v>
      </c>
    </row>
    <row r="794" spans="1:6">
      <c r="A794" s="339">
        <v>11920</v>
      </c>
      <c r="B794" s="340" t="s">
        <v>15236</v>
      </c>
      <c r="C794" s="339" t="s">
        <v>202</v>
      </c>
      <c r="D794" s="339" t="s">
        <v>14543</v>
      </c>
      <c r="E794" s="341">
        <v>8.33</v>
      </c>
      <c r="F794" s="341">
        <v>13.11</v>
      </c>
    </row>
    <row r="795" spans="1:6">
      <c r="A795" s="339">
        <v>11924</v>
      </c>
      <c r="B795" s="340" t="s">
        <v>15237</v>
      </c>
      <c r="C795" s="339" t="s">
        <v>202</v>
      </c>
      <c r="D795" s="339" t="s">
        <v>14543</v>
      </c>
      <c r="E795" s="341">
        <v>69.92</v>
      </c>
      <c r="F795" s="341">
        <v>110.07</v>
      </c>
    </row>
    <row r="796" spans="1:6">
      <c r="A796" s="339">
        <v>11921</v>
      </c>
      <c r="B796" s="340" t="s">
        <v>15238</v>
      </c>
      <c r="C796" s="339" t="s">
        <v>202</v>
      </c>
      <c r="D796" s="339" t="s">
        <v>14543</v>
      </c>
      <c r="E796" s="341">
        <v>12.18</v>
      </c>
      <c r="F796" s="341">
        <v>19.18</v>
      </c>
    </row>
    <row r="797" spans="1:6">
      <c r="A797" s="339">
        <v>11922</v>
      </c>
      <c r="B797" s="340" t="s">
        <v>15239</v>
      </c>
      <c r="C797" s="339" t="s">
        <v>202</v>
      </c>
      <c r="D797" s="339" t="s">
        <v>14543</v>
      </c>
      <c r="E797" s="341">
        <v>19.71</v>
      </c>
      <c r="F797" s="341">
        <v>31.02</v>
      </c>
    </row>
    <row r="798" spans="1:6">
      <c r="A798" s="339">
        <v>11923</v>
      </c>
      <c r="B798" s="340" t="s">
        <v>15240</v>
      </c>
      <c r="C798" s="339" t="s">
        <v>202</v>
      </c>
      <c r="D798" s="339" t="s">
        <v>14543</v>
      </c>
      <c r="E798" s="341">
        <v>28.85</v>
      </c>
      <c r="F798" s="341">
        <v>45.41</v>
      </c>
    </row>
    <row r="799" spans="1:6">
      <c r="A799" s="339">
        <v>11916</v>
      </c>
      <c r="B799" s="340" t="s">
        <v>15241</v>
      </c>
      <c r="C799" s="339" t="s">
        <v>202</v>
      </c>
      <c r="D799" s="339" t="s">
        <v>14543</v>
      </c>
      <c r="E799" s="341">
        <v>6</v>
      </c>
      <c r="F799" s="341">
        <v>9.44</v>
      </c>
    </row>
    <row r="800" spans="1:6">
      <c r="A800" s="339">
        <v>11914</v>
      </c>
      <c r="B800" s="340" t="s">
        <v>15242</v>
      </c>
      <c r="C800" s="339" t="s">
        <v>202</v>
      </c>
      <c r="D800" s="339" t="s">
        <v>14543</v>
      </c>
      <c r="E800" s="341">
        <v>43.22</v>
      </c>
      <c r="F800" s="341">
        <v>68.040000000000006</v>
      </c>
    </row>
    <row r="801" spans="1:6">
      <c r="A801" s="339">
        <v>11917</v>
      </c>
      <c r="B801" s="340" t="s">
        <v>15243</v>
      </c>
      <c r="C801" s="339" t="s">
        <v>202</v>
      </c>
      <c r="D801" s="339" t="s">
        <v>14543</v>
      </c>
      <c r="E801" s="341">
        <v>10.56</v>
      </c>
      <c r="F801" s="341">
        <v>16.63</v>
      </c>
    </row>
    <row r="802" spans="1:6">
      <c r="A802" s="339">
        <v>11918</v>
      </c>
      <c r="B802" s="340" t="s">
        <v>15244</v>
      </c>
      <c r="C802" s="339" t="s">
        <v>202</v>
      </c>
      <c r="D802" s="339" t="s">
        <v>14543</v>
      </c>
      <c r="E802" s="341">
        <v>12.53</v>
      </c>
      <c r="F802" s="341">
        <v>19.73</v>
      </c>
    </row>
    <row r="803" spans="1:6">
      <c r="A803" s="339">
        <v>37734</v>
      </c>
      <c r="B803" s="340" t="s">
        <v>15245</v>
      </c>
      <c r="C803" s="339" t="s">
        <v>63</v>
      </c>
      <c r="D803" s="339" t="s">
        <v>14543</v>
      </c>
      <c r="E803" s="341"/>
      <c r="F803" s="341">
        <v>81699.7</v>
      </c>
    </row>
    <row r="804" spans="1:6">
      <c r="A804" s="339">
        <v>37733</v>
      </c>
      <c r="B804" s="340" t="s">
        <v>15246</v>
      </c>
      <c r="C804" s="339" t="s">
        <v>63</v>
      </c>
      <c r="D804" s="339" t="s">
        <v>14543</v>
      </c>
      <c r="E804" s="341"/>
      <c r="F804" s="341">
        <v>61258.13</v>
      </c>
    </row>
    <row r="805" spans="1:6">
      <c r="A805" s="339">
        <v>5090</v>
      </c>
      <c r="B805" s="340" t="s">
        <v>15247</v>
      </c>
      <c r="C805" s="339" t="s">
        <v>63</v>
      </c>
      <c r="D805" s="339" t="s">
        <v>14549</v>
      </c>
      <c r="E805" s="341">
        <v>19.95</v>
      </c>
      <c r="F805" s="341">
        <v>19.87</v>
      </c>
    </row>
    <row r="806" spans="1:6">
      <c r="A806" s="339">
        <v>5085</v>
      </c>
      <c r="B806" s="340" t="s">
        <v>15248</v>
      </c>
      <c r="C806" s="339" t="s">
        <v>63</v>
      </c>
      <c r="D806" s="339" t="s">
        <v>14543</v>
      </c>
      <c r="E806" s="341">
        <v>29.7</v>
      </c>
      <c r="F806" s="341">
        <v>29.58</v>
      </c>
    </row>
    <row r="807" spans="1:6">
      <c r="A807" s="339">
        <v>43603</v>
      </c>
      <c r="B807" s="340" t="s">
        <v>15249</v>
      </c>
      <c r="C807" s="339" t="s">
        <v>63</v>
      </c>
      <c r="D807" s="339" t="s">
        <v>14543</v>
      </c>
      <c r="E807" s="341">
        <v>42.43</v>
      </c>
      <c r="F807" s="341">
        <v>42.26</v>
      </c>
    </row>
    <row r="808" spans="1:6">
      <c r="A808" s="339">
        <v>38374</v>
      </c>
      <c r="B808" s="340" t="s">
        <v>15250</v>
      </c>
      <c r="C808" s="339" t="s">
        <v>63</v>
      </c>
      <c r="D808" s="339" t="s">
        <v>14543</v>
      </c>
      <c r="E808" s="341">
        <v>1033.1400000000001</v>
      </c>
      <c r="F808" s="341">
        <v>860.95</v>
      </c>
    </row>
    <row r="809" spans="1:6">
      <c r="A809" s="339">
        <v>4513</v>
      </c>
      <c r="B809" s="340" t="s">
        <v>15251</v>
      </c>
      <c r="C809" s="339" t="s">
        <v>202</v>
      </c>
      <c r="D809" s="339" t="s">
        <v>14543</v>
      </c>
      <c r="E809" s="341">
        <v>7.07</v>
      </c>
      <c r="F809" s="341">
        <v>5.81</v>
      </c>
    </row>
    <row r="810" spans="1:6">
      <c r="A810" s="339">
        <v>20212</v>
      </c>
      <c r="B810" s="340" t="s">
        <v>15252</v>
      </c>
      <c r="C810" s="339" t="s">
        <v>202</v>
      </c>
      <c r="D810" s="339" t="s">
        <v>14543</v>
      </c>
      <c r="E810" s="341">
        <v>16.18</v>
      </c>
      <c r="F810" s="341">
        <v>28.4</v>
      </c>
    </row>
    <row r="811" spans="1:6">
      <c r="A811" s="339">
        <v>20209</v>
      </c>
      <c r="B811" s="340" t="s">
        <v>15253</v>
      </c>
      <c r="C811" s="339" t="s">
        <v>202</v>
      </c>
      <c r="D811" s="339" t="s">
        <v>14543</v>
      </c>
      <c r="E811" s="341">
        <v>19.329999999999998</v>
      </c>
      <c r="F811" s="341">
        <v>33.92</v>
      </c>
    </row>
    <row r="812" spans="1:6">
      <c r="A812" s="339">
        <v>4430</v>
      </c>
      <c r="B812" s="340" t="s">
        <v>15254</v>
      </c>
      <c r="C812" s="339" t="s">
        <v>202</v>
      </c>
      <c r="D812" s="339" t="s">
        <v>14549</v>
      </c>
      <c r="E812" s="341">
        <v>9.4700000000000006</v>
      </c>
      <c r="F812" s="341">
        <v>16.62</v>
      </c>
    </row>
    <row r="813" spans="1:6">
      <c r="A813" s="339">
        <v>4433</v>
      </c>
      <c r="B813" s="340" t="s">
        <v>15255</v>
      </c>
      <c r="C813" s="339" t="s">
        <v>202</v>
      </c>
      <c r="D813" s="339" t="s">
        <v>14543</v>
      </c>
      <c r="E813" s="341">
        <v>18.52</v>
      </c>
      <c r="F813" s="341">
        <v>32.5</v>
      </c>
    </row>
    <row r="814" spans="1:6">
      <c r="A814" s="339">
        <v>4400</v>
      </c>
      <c r="B814" s="340" t="s">
        <v>15256</v>
      </c>
      <c r="C814" s="339" t="s">
        <v>202</v>
      </c>
      <c r="D814" s="339" t="s">
        <v>14543</v>
      </c>
      <c r="E814" s="341">
        <v>15.07</v>
      </c>
      <c r="F814" s="341">
        <v>26.45</v>
      </c>
    </row>
    <row r="815" spans="1:6">
      <c r="A815" s="339">
        <v>2729</v>
      </c>
      <c r="B815" s="340" t="s">
        <v>15257</v>
      </c>
      <c r="C815" s="339" t="s">
        <v>63</v>
      </c>
      <c r="D815" s="339" t="s">
        <v>14543</v>
      </c>
      <c r="E815" s="341">
        <v>30.37</v>
      </c>
      <c r="F815" s="341">
        <v>29.92</v>
      </c>
    </row>
    <row r="816" spans="1:6">
      <c r="A816" s="339">
        <v>37106</v>
      </c>
      <c r="B816" s="340" t="s">
        <v>15258</v>
      </c>
      <c r="C816" s="339" t="s">
        <v>63</v>
      </c>
      <c r="D816" s="339" t="s">
        <v>14543</v>
      </c>
      <c r="E816" s="341">
        <v>4794.71</v>
      </c>
      <c r="F816" s="341">
        <v>4929.7700000000004</v>
      </c>
    </row>
    <row r="817" spans="1:6">
      <c r="A817" s="339">
        <v>11869</v>
      </c>
      <c r="B817" s="340" t="s">
        <v>15259</v>
      </c>
      <c r="C817" s="339" t="s">
        <v>63</v>
      </c>
      <c r="D817" s="339" t="s">
        <v>14543</v>
      </c>
      <c r="E817" s="341">
        <v>958.94</v>
      </c>
      <c r="F817" s="341">
        <v>985.95</v>
      </c>
    </row>
    <row r="818" spans="1:6">
      <c r="A818" s="339">
        <v>43981</v>
      </c>
      <c r="B818" s="340" t="s">
        <v>15260</v>
      </c>
      <c r="C818" s="339" t="s">
        <v>63</v>
      </c>
      <c r="D818" s="339" t="s">
        <v>14543</v>
      </c>
      <c r="E818" s="341">
        <v>7225.59</v>
      </c>
      <c r="F818" s="341">
        <v>7429.11</v>
      </c>
    </row>
    <row r="819" spans="1:6">
      <c r="A819" s="339">
        <v>37104</v>
      </c>
      <c r="B819" s="340" t="s">
        <v>15261</v>
      </c>
      <c r="C819" s="339" t="s">
        <v>63</v>
      </c>
      <c r="D819" s="339" t="s">
        <v>14543</v>
      </c>
      <c r="E819" s="341">
        <v>1203.49</v>
      </c>
      <c r="F819" s="341">
        <v>1237.3900000000001</v>
      </c>
    </row>
    <row r="820" spans="1:6">
      <c r="A820" s="339">
        <v>43982</v>
      </c>
      <c r="B820" s="340" t="s">
        <v>15262</v>
      </c>
      <c r="C820" s="339" t="s">
        <v>63</v>
      </c>
      <c r="D820" s="339" t="s">
        <v>14543</v>
      </c>
      <c r="E820" s="341">
        <v>11414.61</v>
      </c>
      <c r="F820" s="341">
        <v>11736.13</v>
      </c>
    </row>
    <row r="821" spans="1:6">
      <c r="A821" s="339">
        <v>43978</v>
      </c>
      <c r="B821" s="340" t="s">
        <v>15263</v>
      </c>
      <c r="C821" s="339" t="s">
        <v>63</v>
      </c>
      <c r="D821" s="339" t="s">
        <v>14543</v>
      </c>
      <c r="E821" s="341">
        <v>1783.55</v>
      </c>
      <c r="F821" s="341">
        <v>1833.79</v>
      </c>
    </row>
    <row r="822" spans="1:6">
      <c r="A822" s="339">
        <v>11871</v>
      </c>
      <c r="B822" s="340" t="s">
        <v>15264</v>
      </c>
      <c r="C822" s="339" t="s">
        <v>63</v>
      </c>
      <c r="D822" s="339" t="s">
        <v>14543</v>
      </c>
      <c r="E822" s="341">
        <v>447.01</v>
      </c>
      <c r="F822" s="341">
        <v>459.6</v>
      </c>
    </row>
    <row r="823" spans="1:6">
      <c r="A823" s="339">
        <v>37105</v>
      </c>
      <c r="B823" s="340" t="s">
        <v>1353</v>
      </c>
      <c r="C823" s="339" t="s">
        <v>63</v>
      </c>
      <c r="D823" s="339" t="s">
        <v>14543</v>
      </c>
      <c r="E823" s="341">
        <v>2750.44</v>
      </c>
      <c r="F823" s="341">
        <v>2827.91</v>
      </c>
    </row>
    <row r="824" spans="1:6">
      <c r="A824" s="339">
        <v>43980</v>
      </c>
      <c r="B824" s="340" t="s">
        <v>15265</v>
      </c>
      <c r="C824" s="339" t="s">
        <v>63</v>
      </c>
      <c r="D824" s="339" t="s">
        <v>14543</v>
      </c>
      <c r="E824" s="341">
        <v>3425.38</v>
      </c>
      <c r="F824" s="341">
        <v>3521.86</v>
      </c>
    </row>
    <row r="825" spans="1:6">
      <c r="A825" s="339">
        <v>43979</v>
      </c>
      <c r="B825" s="340" t="s">
        <v>15266</v>
      </c>
      <c r="C825" s="339" t="s">
        <v>63</v>
      </c>
      <c r="D825" s="339" t="s">
        <v>14543</v>
      </c>
      <c r="E825" s="341">
        <v>643.59</v>
      </c>
      <c r="F825" s="341">
        <v>661.72</v>
      </c>
    </row>
    <row r="826" spans="1:6">
      <c r="A826" s="339">
        <v>11868</v>
      </c>
      <c r="B826" s="340" t="s">
        <v>15267</v>
      </c>
      <c r="C826" s="339" t="s">
        <v>63</v>
      </c>
      <c r="D826" s="339" t="s">
        <v>14543</v>
      </c>
      <c r="E826" s="341">
        <v>622.41999999999996</v>
      </c>
      <c r="F826" s="341">
        <v>639.95000000000005</v>
      </c>
    </row>
    <row r="827" spans="1:6">
      <c r="A827" s="339">
        <v>34636</v>
      </c>
      <c r="B827" s="340" t="s">
        <v>15268</v>
      </c>
      <c r="C827" s="339" t="s">
        <v>63</v>
      </c>
      <c r="D827" s="339" t="s">
        <v>14549</v>
      </c>
      <c r="E827" s="341">
        <v>442</v>
      </c>
      <c r="F827" s="341">
        <v>454.45</v>
      </c>
    </row>
    <row r="828" spans="1:6">
      <c r="A828" s="339">
        <v>34639</v>
      </c>
      <c r="B828" s="340" t="s">
        <v>15269</v>
      </c>
      <c r="C828" s="339" t="s">
        <v>63</v>
      </c>
      <c r="D828" s="339" t="s">
        <v>14543</v>
      </c>
      <c r="E828" s="341">
        <v>1020.21</v>
      </c>
      <c r="F828" s="341">
        <v>1048.95</v>
      </c>
    </row>
    <row r="829" spans="1:6">
      <c r="A829" s="339">
        <v>34640</v>
      </c>
      <c r="B829" s="340" t="s">
        <v>15270</v>
      </c>
      <c r="C829" s="339" t="s">
        <v>63</v>
      </c>
      <c r="D829" s="339" t="s">
        <v>14543</v>
      </c>
      <c r="E829" s="341">
        <v>1157.27</v>
      </c>
      <c r="F829" s="341">
        <v>1189.8699999999999</v>
      </c>
    </row>
    <row r="830" spans="1:6">
      <c r="A830" s="339">
        <v>43977</v>
      </c>
      <c r="B830" s="340" t="s">
        <v>15271</v>
      </c>
      <c r="C830" s="339" t="s">
        <v>63</v>
      </c>
      <c r="D830" s="339" t="s">
        <v>14543</v>
      </c>
      <c r="E830" s="341">
        <v>1995.07</v>
      </c>
      <c r="F830" s="341">
        <v>2051.2600000000002</v>
      </c>
    </row>
    <row r="831" spans="1:6">
      <c r="A831" s="339">
        <v>34637</v>
      </c>
      <c r="B831" s="340" t="s">
        <v>15272</v>
      </c>
      <c r="C831" s="339" t="s">
        <v>63</v>
      </c>
      <c r="D831" s="339" t="s">
        <v>14543</v>
      </c>
      <c r="E831" s="341">
        <v>267.3</v>
      </c>
      <c r="F831" s="341">
        <v>274.82</v>
      </c>
    </row>
    <row r="832" spans="1:6">
      <c r="A832" s="339">
        <v>34638</v>
      </c>
      <c r="B832" s="340" t="s">
        <v>15273</v>
      </c>
      <c r="C832" s="339" t="s">
        <v>63</v>
      </c>
      <c r="D832" s="339" t="s">
        <v>14543</v>
      </c>
      <c r="E832" s="341">
        <v>413.46</v>
      </c>
      <c r="F832" s="341">
        <v>425.1</v>
      </c>
    </row>
    <row r="833" spans="1:6">
      <c r="A833" s="339">
        <v>34641</v>
      </c>
      <c r="B833" s="340" t="s">
        <v>15274</v>
      </c>
      <c r="C833" s="339" t="s">
        <v>63</v>
      </c>
      <c r="D833" s="339" t="s">
        <v>14543</v>
      </c>
      <c r="E833" s="341"/>
      <c r="F833" s="341">
        <v>124.93</v>
      </c>
    </row>
    <row r="834" spans="1:6">
      <c r="A834" s="339">
        <v>43434</v>
      </c>
      <c r="B834" s="340" t="s">
        <v>15275</v>
      </c>
      <c r="C834" s="339" t="s">
        <v>63</v>
      </c>
      <c r="D834" s="339" t="s">
        <v>14543</v>
      </c>
      <c r="E834" s="341"/>
      <c r="F834" s="341">
        <v>135.07</v>
      </c>
    </row>
    <row r="835" spans="1:6">
      <c r="A835" s="339">
        <v>43435</v>
      </c>
      <c r="B835" s="340" t="s">
        <v>15276</v>
      </c>
      <c r="C835" s="339" t="s">
        <v>63</v>
      </c>
      <c r="D835" s="339" t="s">
        <v>14543</v>
      </c>
      <c r="E835" s="341"/>
      <c r="F835" s="341">
        <v>247.63</v>
      </c>
    </row>
    <row r="836" spans="1:6">
      <c r="A836" s="339">
        <v>43436</v>
      </c>
      <c r="B836" s="340" t="s">
        <v>15277</v>
      </c>
      <c r="C836" s="339" t="s">
        <v>63</v>
      </c>
      <c r="D836" s="339" t="s">
        <v>14543</v>
      </c>
      <c r="E836" s="341"/>
      <c r="F836" s="341">
        <v>433.36</v>
      </c>
    </row>
    <row r="837" spans="1:6">
      <c r="A837" s="339">
        <v>43437</v>
      </c>
      <c r="B837" s="340" t="s">
        <v>15278</v>
      </c>
      <c r="C837" s="339" t="s">
        <v>63</v>
      </c>
      <c r="D837" s="339" t="s">
        <v>14543</v>
      </c>
      <c r="E837" s="341"/>
      <c r="F837" s="341">
        <v>785.68</v>
      </c>
    </row>
    <row r="838" spans="1:6">
      <c r="A838" s="339">
        <v>43438</v>
      </c>
      <c r="B838" s="340" t="s">
        <v>15279</v>
      </c>
      <c r="C838" s="339" t="s">
        <v>63</v>
      </c>
      <c r="D838" s="339" t="s">
        <v>14543</v>
      </c>
      <c r="E838" s="341"/>
      <c r="F838" s="341">
        <v>1407.03</v>
      </c>
    </row>
    <row r="839" spans="1:6">
      <c r="A839" s="339">
        <v>41627</v>
      </c>
      <c r="B839" s="340" t="s">
        <v>15280</v>
      </c>
      <c r="C839" s="339" t="s">
        <v>63</v>
      </c>
      <c r="D839" s="339" t="s">
        <v>14543</v>
      </c>
      <c r="E839" s="341"/>
      <c r="F839" s="341">
        <v>208.24</v>
      </c>
    </row>
    <row r="840" spans="1:6">
      <c r="A840" s="339">
        <v>41628</v>
      </c>
      <c r="B840" s="340" t="s">
        <v>15281</v>
      </c>
      <c r="C840" s="339" t="s">
        <v>63</v>
      </c>
      <c r="D840" s="339" t="s">
        <v>14543</v>
      </c>
      <c r="E840" s="341"/>
      <c r="F840" s="341">
        <v>382.71</v>
      </c>
    </row>
    <row r="841" spans="1:6">
      <c r="A841" s="339">
        <v>41629</v>
      </c>
      <c r="B841" s="340" t="s">
        <v>15282</v>
      </c>
      <c r="C841" s="339" t="s">
        <v>63</v>
      </c>
      <c r="D841" s="339" t="s">
        <v>14543</v>
      </c>
      <c r="E841" s="341"/>
      <c r="F841" s="341">
        <v>486.27</v>
      </c>
    </row>
    <row r="842" spans="1:6">
      <c r="A842" s="339">
        <v>43429</v>
      </c>
      <c r="B842" s="340" t="s">
        <v>15283</v>
      </c>
      <c r="C842" s="339" t="s">
        <v>63</v>
      </c>
      <c r="D842" s="339" t="s">
        <v>14543</v>
      </c>
      <c r="E842" s="341"/>
      <c r="F842" s="341">
        <v>107.74</v>
      </c>
    </row>
    <row r="843" spans="1:6">
      <c r="A843" s="339">
        <v>43430</v>
      </c>
      <c r="B843" s="340" t="s">
        <v>15284</v>
      </c>
      <c r="C843" s="339" t="s">
        <v>63</v>
      </c>
      <c r="D843" s="339" t="s">
        <v>14543</v>
      </c>
      <c r="E843" s="341"/>
      <c r="F843" s="341">
        <v>178.97</v>
      </c>
    </row>
    <row r="844" spans="1:6">
      <c r="A844" s="339">
        <v>43431</v>
      </c>
      <c r="B844" s="340" t="s">
        <v>15285</v>
      </c>
      <c r="C844" s="339" t="s">
        <v>63</v>
      </c>
      <c r="D844" s="339" t="s">
        <v>14543</v>
      </c>
      <c r="E844" s="341"/>
      <c r="F844" s="341">
        <v>346.69</v>
      </c>
    </row>
    <row r="845" spans="1:6">
      <c r="A845" s="339">
        <v>43432</v>
      </c>
      <c r="B845" s="340" t="s">
        <v>15286</v>
      </c>
      <c r="C845" s="339" t="s">
        <v>63</v>
      </c>
      <c r="D845" s="339" t="s">
        <v>14543</v>
      </c>
      <c r="E845" s="341"/>
      <c r="F845" s="341">
        <v>720.4</v>
      </c>
    </row>
    <row r="846" spans="1:6">
      <c r="A846" s="339">
        <v>43433</v>
      </c>
      <c r="B846" s="340" t="s">
        <v>15287</v>
      </c>
      <c r="C846" s="339" t="s">
        <v>63</v>
      </c>
      <c r="D846" s="339" t="s">
        <v>14543</v>
      </c>
      <c r="E846" s="341"/>
      <c r="F846" s="341">
        <v>1135.76</v>
      </c>
    </row>
    <row r="847" spans="1:6">
      <c r="A847" s="339">
        <v>43094</v>
      </c>
      <c r="B847" s="340" t="s">
        <v>15288</v>
      </c>
      <c r="C847" s="339" t="s">
        <v>63</v>
      </c>
      <c r="D847" s="339" t="s">
        <v>14543</v>
      </c>
      <c r="E847" s="341">
        <v>306.79000000000002</v>
      </c>
      <c r="F847" s="341">
        <v>242.46</v>
      </c>
    </row>
    <row r="848" spans="1:6">
      <c r="A848" s="339">
        <v>43093</v>
      </c>
      <c r="B848" s="340" t="s">
        <v>15289</v>
      </c>
      <c r="C848" s="339" t="s">
        <v>63</v>
      </c>
      <c r="D848" s="339" t="s">
        <v>14543</v>
      </c>
      <c r="E848" s="341">
        <v>326.02999999999997</v>
      </c>
      <c r="F848" s="341">
        <v>257.66000000000003</v>
      </c>
    </row>
    <row r="849" spans="1:6">
      <c r="A849" s="339">
        <v>11694</v>
      </c>
      <c r="B849" s="340" t="s">
        <v>15290</v>
      </c>
      <c r="C849" s="339" t="s">
        <v>63</v>
      </c>
      <c r="D849" s="339" t="s">
        <v>14543</v>
      </c>
      <c r="E849" s="341">
        <v>1035.6300000000001</v>
      </c>
      <c r="F849" s="341">
        <v>1105.26</v>
      </c>
    </row>
    <row r="850" spans="1:6">
      <c r="A850" s="339">
        <v>1030</v>
      </c>
      <c r="B850" s="340" t="s">
        <v>15291</v>
      </c>
      <c r="C850" s="339" t="s">
        <v>63</v>
      </c>
      <c r="D850" s="339" t="s">
        <v>14549</v>
      </c>
      <c r="E850" s="341">
        <v>46.85</v>
      </c>
      <c r="F850" s="341">
        <v>50</v>
      </c>
    </row>
    <row r="851" spans="1:6">
      <c r="A851" s="339">
        <v>11881</v>
      </c>
      <c r="B851" s="340" t="s">
        <v>15292</v>
      </c>
      <c r="C851" s="339" t="s">
        <v>63</v>
      </c>
      <c r="D851" s="339" t="s">
        <v>14543</v>
      </c>
      <c r="E851" s="341"/>
      <c r="F851" s="341">
        <v>191.35</v>
      </c>
    </row>
    <row r="852" spans="1:6">
      <c r="A852" s="339">
        <v>35277</v>
      </c>
      <c r="B852" s="340" t="s">
        <v>1407</v>
      </c>
      <c r="C852" s="339" t="s">
        <v>63</v>
      </c>
      <c r="D852" s="339" t="s">
        <v>14543</v>
      </c>
      <c r="E852" s="341">
        <v>475.13</v>
      </c>
      <c r="F852" s="341">
        <v>400.25</v>
      </c>
    </row>
    <row r="853" spans="1:6">
      <c r="A853" s="339">
        <v>10521</v>
      </c>
      <c r="B853" s="340" t="s">
        <v>15293</v>
      </c>
      <c r="C853" s="339" t="s">
        <v>63</v>
      </c>
      <c r="D853" s="339" t="s">
        <v>14543</v>
      </c>
      <c r="E853" s="341">
        <v>477.27</v>
      </c>
      <c r="F853" s="341">
        <v>403.25</v>
      </c>
    </row>
    <row r="854" spans="1:6">
      <c r="A854" s="339">
        <v>10885</v>
      </c>
      <c r="B854" s="340" t="s">
        <v>15294</v>
      </c>
      <c r="C854" s="339" t="s">
        <v>63</v>
      </c>
      <c r="D854" s="339" t="s">
        <v>14543</v>
      </c>
      <c r="E854" s="341">
        <v>603.69000000000005</v>
      </c>
      <c r="F854" s="341">
        <v>510.07</v>
      </c>
    </row>
    <row r="855" spans="1:6">
      <c r="A855" s="339">
        <v>20962</v>
      </c>
      <c r="B855" s="340" t="s">
        <v>15295</v>
      </c>
      <c r="C855" s="339" t="s">
        <v>63</v>
      </c>
      <c r="D855" s="339" t="s">
        <v>14549</v>
      </c>
      <c r="E855" s="341">
        <v>500</v>
      </c>
      <c r="F855" s="341">
        <v>422.46</v>
      </c>
    </row>
    <row r="856" spans="1:6">
      <c r="A856" s="339">
        <v>20963</v>
      </c>
      <c r="B856" s="340" t="s">
        <v>1678</v>
      </c>
      <c r="C856" s="339" t="s">
        <v>63</v>
      </c>
      <c r="D856" s="339" t="s">
        <v>14543</v>
      </c>
      <c r="E856" s="341">
        <v>610.79</v>
      </c>
      <c r="F856" s="341">
        <v>516.07000000000005</v>
      </c>
    </row>
    <row r="857" spans="1:6">
      <c r="A857" s="339">
        <v>34643</v>
      </c>
      <c r="B857" s="340" t="s">
        <v>15296</v>
      </c>
      <c r="C857" s="339" t="s">
        <v>63</v>
      </c>
      <c r="D857" s="339" t="s">
        <v>14543</v>
      </c>
      <c r="E857" s="341">
        <v>54.72</v>
      </c>
      <c r="F857" s="341">
        <v>46.09</v>
      </c>
    </row>
    <row r="858" spans="1:6">
      <c r="A858" s="339">
        <v>41480</v>
      </c>
      <c r="B858" s="340" t="s">
        <v>15297</v>
      </c>
      <c r="C858" s="339" t="s">
        <v>63</v>
      </c>
      <c r="D858" s="339" t="s">
        <v>14543</v>
      </c>
      <c r="E858" s="341">
        <v>63.44</v>
      </c>
      <c r="F858" s="341">
        <v>53.44</v>
      </c>
    </row>
    <row r="859" spans="1:6">
      <c r="A859" s="339">
        <v>41474</v>
      </c>
      <c r="B859" s="340" t="s">
        <v>15298</v>
      </c>
      <c r="C859" s="339" t="s">
        <v>63</v>
      </c>
      <c r="D859" s="339" t="s">
        <v>14543</v>
      </c>
      <c r="E859" s="341">
        <v>101.35</v>
      </c>
      <c r="F859" s="341">
        <v>85.37</v>
      </c>
    </row>
    <row r="860" spans="1:6">
      <c r="A860" s="339">
        <v>41475</v>
      </c>
      <c r="B860" s="340" t="s">
        <v>15299</v>
      </c>
      <c r="C860" s="339" t="s">
        <v>63</v>
      </c>
      <c r="D860" s="339" t="s">
        <v>14543</v>
      </c>
      <c r="E860" s="341">
        <v>86.47</v>
      </c>
      <c r="F860" s="341">
        <v>72.84</v>
      </c>
    </row>
    <row r="861" spans="1:6">
      <c r="A861" s="339">
        <v>41476</v>
      </c>
      <c r="B861" s="340" t="s">
        <v>15300</v>
      </c>
      <c r="C861" s="339" t="s">
        <v>63</v>
      </c>
      <c r="D861" s="339" t="s">
        <v>14543</v>
      </c>
      <c r="E861" s="341">
        <v>189.34</v>
      </c>
      <c r="F861" s="341">
        <v>159.5</v>
      </c>
    </row>
    <row r="862" spans="1:6">
      <c r="A862" s="339">
        <v>2555</v>
      </c>
      <c r="B862" s="340" t="s">
        <v>15301</v>
      </c>
      <c r="C862" s="339" t="s">
        <v>63</v>
      </c>
      <c r="D862" s="339" t="s">
        <v>14543</v>
      </c>
      <c r="E862" s="341">
        <v>1.44</v>
      </c>
      <c r="F862" s="341">
        <v>1.29</v>
      </c>
    </row>
    <row r="863" spans="1:6">
      <c r="A863" s="339">
        <v>2556</v>
      </c>
      <c r="B863" s="340" t="s">
        <v>15302</v>
      </c>
      <c r="C863" s="339" t="s">
        <v>63</v>
      </c>
      <c r="D863" s="339" t="s">
        <v>14543</v>
      </c>
      <c r="E863" s="341">
        <v>1.49</v>
      </c>
      <c r="F863" s="341">
        <v>1.33</v>
      </c>
    </row>
    <row r="864" spans="1:6">
      <c r="A864" s="339">
        <v>2557</v>
      </c>
      <c r="B864" s="340" t="s">
        <v>15303</v>
      </c>
      <c r="C864" s="339" t="s">
        <v>63</v>
      </c>
      <c r="D864" s="339" t="s">
        <v>14543</v>
      </c>
      <c r="E864" s="341">
        <v>3.14</v>
      </c>
      <c r="F864" s="341">
        <v>2.82</v>
      </c>
    </row>
    <row r="865" spans="1:6">
      <c r="A865" s="339">
        <v>10569</v>
      </c>
      <c r="B865" s="340" t="s">
        <v>15304</v>
      </c>
      <c r="C865" s="339" t="s">
        <v>63</v>
      </c>
      <c r="D865" s="339" t="s">
        <v>14543</v>
      </c>
      <c r="E865" s="341">
        <v>3.14</v>
      </c>
      <c r="F865" s="341">
        <v>2.82</v>
      </c>
    </row>
    <row r="866" spans="1:6">
      <c r="A866" s="339">
        <v>39810</v>
      </c>
      <c r="B866" s="340" t="s">
        <v>15305</v>
      </c>
      <c r="C866" s="339" t="s">
        <v>63</v>
      </c>
      <c r="D866" s="339" t="s">
        <v>14543</v>
      </c>
      <c r="E866" s="341">
        <v>41.4</v>
      </c>
      <c r="F866" s="341">
        <v>32.72</v>
      </c>
    </row>
    <row r="867" spans="1:6">
      <c r="A867" s="339">
        <v>39811</v>
      </c>
      <c r="B867" s="340" t="s">
        <v>15306</v>
      </c>
      <c r="C867" s="339" t="s">
        <v>63</v>
      </c>
      <c r="D867" s="339" t="s">
        <v>14543</v>
      </c>
      <c r="E867" s="341">
        <v>50.64</v>
      </c>
      <c r="F867" s="341">
        <v>40.020000000000003</v>
      </c>
    </row>
    <row r="868" spans="1:6">
      <c r="A868" s="339">
        <v>39812</v>
      </c>
      <c r="B868" s="340" t="s">
        <v>15307</v>
      </c>
      <c r="C868" s="339" t="s">
        <v>63</v>
      </c>
      <c r="D868" s="339" t="s">
        <v>14543</v>
      </c>
      <c r="E868" s="341">
        <v>83.27</v>
      </c>
      <c r="F868" s="341">
        <v>65.81</v>
      </c>
    </row>
    <row r="869" spans="1:6">
      <c r="A869" s="339">
        <v>43096</v>
      </c>
      <c r="B869" s="340" t="s">
        <v>15308</v>
      </c>
      <c r="C869" s="339" t="s">
        <v>63</v>
      </c>
      <c r="D869" s="339" t="s">
        <v>14543</v>
      </c>
      <c r="E869" s="341">
        <v>276.01</v>
      </c>
      <c r="F869" s="341">
        <v>218.13</v>
      </c>
    </row>
    <row r="870" spans="1:6">
      <c r="A870" s="339">
        <v>43102</v>
      </c>
      <c r="B870" s="340" t="s">
        <v>15309</v>
      </c>
      <c r="C870" s="339" t="s">
        <v>63</v>
      </c>
      <c r="D870" s="339" t="s">
        <v>14543</v>
      </c>
      <c r="E870" s="341">
        <v>167.83</v>
      </c>
      <c r="F870" s="341">
        <v>132.63999999999999</v>
      </c>
    </row>
    <row r="871" spans="1:6">
      <c r="A871" s="339">
        <v>43103</v>
      </c>
      <c r="B871" s="340" t="s">
        <v>15310</v>
      </c>
      <c r="C871" s="339" t="s">
        <v>63</v>
      </c>
      <c r="D871" s="339" t="s">
        <v>14543</v>
      </c>
      <c r="E871" s="341">
        <v>247.14</v>
      </c>
      <c r="F871" s="341">
        <v>195.31</v>
      </c>
    </row>
    <row r="872" spans="1:6">
      <c r="A872" s="339">
        <v>43098</v>
      </c>
      <c r="B872" s="340" t="s">
        <v>15311</v>
      </c>
      <c r="C872" s="339" t="s">
        <v>63</v>
      </c>
      <c r="D872" s="339" t="s">
        <v>14543</v>
      </c>
      <c r="E872" s="341">
        <v>93.49</v>
      </c>
      <c r="F872" s="341">
        <v>73.89</v>
      </c>
    </row>
    <row r="873" spans="1:6">
      <c r="A873" s="339">
        <v>43097</v>
      </c>
      <c r="B873" s="340" t="s">
        <v>15312</v>
      </c>
      <c r="C873" s="339" t="s">
        <v>63</v>
      </c>
      <c r="D873" s="339" t="s">
        <v>14543</v>
      </c>
      <c r="E873" s="341">
        <v>55.39</v>
      </c>
      <c r="F873" s="341">
        <v>43.77</v>
      </c>
    </row>
    <row r="874" spans="1:6">
      <c r="A874" s="339">
        <v>43104</v>
      </c>
      <c r="B874" s="340" t="s">
        <v>15313</v>
      </c>
      <c r="C874" s="339" t="s">
        <v>63</v>
      </c>
      <c r="D874" s="339" t="s">
        <v>14543</v>
      </c>
      <c r="E874" s="341">
        <v>655.22</v>
      </c>
      <c r="F874" s="341">
        <v>517.82000000000005</v>
      </c>
    </row>
    <row r="875" spans="1:6">
      <c r="A875" s="339">
        <v>39771</v>
      </c>
      <c r="B875" s="340" t="s">
        <v>15314</v>
      </c>
      <c r="C875" s="339" t="s">
        <v>63</v>
      </c>
      <c r="D875" s="339" t="s">
        <v>14543</v>
      </c>
      <c r="E875" s="341">
        <v>30.22</v>
      </c>
      <c r="F875" s="341">
        <v>27.09</v>
      </c>
    </row>
    <row r="876" spans="1:6">
      <c r="A876" s="339">
        <v>39772</v>
      </c>
      <c r="B876" s="340" t="s">
        <v>15315</v>
      </c>
      <c r="C876" s="339" t="s">
        <v>63</v>
      </c>
      <c r="D876" s="339" t="s">
        <v>14543</v>
      </c>
      <c r="E876" s="341">
        <v>59.4</v>
      </c>
      <c r="F876" s="341">
        <v>53.26</v>
      </c>
    </row>
    <row r="877" spans="1:6">
      <c r="A877" s="339">
        <v>39773</v>
      </c>
      <c r="B877" s="340" t="s">
        <v>15316</v>
      </c>
      <c r="C877" s="339" t="s">
        <v>63</v>
      </c>
      <c r="D877" s="339" t="s">
        <v>14543</v>
      </c>
      <c r="E877" s="341">
        <v>95.48</v>
      </c>
      <c r="F877" s="341">
        <v>85.6</v>
      </c>
    </row>
    <row r="878" spans="1:6">
      <c r="A878" s="339">
        <v>39774</v>
      </c>
      <c r="B878" s="340" t="s">
        <v>15317</v>
      </c>
      <c r="C878" s="339" t="s">
        <v>63</v>
      </c>
      <c r="D878" s="339" t="s">
        <v>14543</v>
      </c>
      <c r="E878" s="341">
        <v>142.82</v>
      </c>
      <c r="F878" s="341">
        <v>128.04</v>
      </c>
    </row>
    <row r="879" spans="1:6">
      <c r="A879" s="339">
        <v>39775</v>
      </c>
      <c r="B879" s="340" t="s">
        <v>15318</v>
      </c>
      <c r="C879" s="339" t="s">
        <v>63</v>
      </c>
      <c r="D879" s="339" t="s">
        <v>14543</v>
      </c>
      <c r="E879" s="341">
        <v>190.61</v>
      </c>
      <c r="F879" s="341">
        <v>170.89</v>
      </c>
    </row>
    <row r="880" spans="1:6">
      <c r="A880" s="339">
        <v>39776</v>
      </c>
      <c r="B880" s="340" t="s">
        <v>15319</v>
      </c>
      <c r="C880" s="339" t="s">
        <v>63</v>
      </c>
      <c r="D880" s="339" t="s">
        <v>14543</v>
      </c>
      <c r="E880" s="341">
        <v>230.35</v>
      </c>
      <c r="F880" s="341">
        <v>206.52</v>
      </c>
    </row>
    <row r="881" spans="1:6">
      <c r="A881" s="339">
        <v>39777</v>
      </c>
      <c r="B881" s="340" t="s">
        <v>15320</v>
      </c>
      <c r="C881" s="339" t="s">
        <v>63</v>
      </c>
      <c r="D881" s="339" t="s">
        <v>14543</v>
      </c>
      <c r="E881" s="341">
        <v>291.97000000000003</v>
      </c>
      <c r="F881" s="341">
        <v>261.76</v>
      </c>
    </row>
    <row r="882" spans="1:6">
      <c r="A882" s="339">
        <v>20254</v>
      </c>
      <c r="B882" s="340" t="s">
        <v>15321</v>
      </c>
      <c r="C882" s="339" t="s">
        <v>63</v>
      </c>
      <c r="D882" s="339" t="s">
        <v>14543</v>
      </c>
      <c r="E882" s="341">
        <v>21.19</v>
      </c>
      <c r="F882" s="341">
        <v>19</v>
      </c>
    </row>
    <row r="883" spans="1:6">
      <c r="A883" s="339">
        <v>20253</v>
      </c>
      <c r="B883" s="340" t="s">
        <v>15322</v>
      </c>
      <c r="C883" s="339" t="s">
        <v>63</v>
      </c>
      <c r="D883" s="339" t="s">
        <v>14543</v>
      </c>
      <c r="E883" s="341">
        <v>69.59</v>
      </c>
      <c r="F883" s="341">
        <v>62.39</v>
      </c>
    </row>
    <row r="884" spans="1:6">
      <c r="A884" s="339">
        <v>1872</v>
      </c>
      <c r="B884" s="340" t="s">
        <v>1512</v>
      </c>
      <c r="C884" s="339" t="s">
        <v>63</v>
      </c>
      <c r="D884" s="339" t="s">
        <v>14543</v>
      </c>
      <c r="E884" s="341">
        <v>3.37</v>
      </c>
      <c r="F884" s="341">
        <v>2.02</v>
      </c>
    </row>
    <row r="885" spans="1:6">
      <c r="A885" s="339">
        <v>1873</v>
      </c>
      <c r="B885" s="340" t="s">
        <v>4129</v>
      </c>
      <c r="C885" s="339" t="s">
        <v>63</v>
      </c>
      <c r="D885" s="339" t="s">
        <v>14543</v>
      </c>
      <c r="E885" s="341">
        <v>6.69</v>
      </c>
      <c r="F885" s="341">
        <v>4.01</v>
      </c>
    </row>
    <row r="886" spans="1:6">
      <c r="A886" s="339">
        <v>14055</v>
      </c>
      <c r="B886" s="340" t="s">
        <v>15323</v>
      </c>
      <c r="C886" s="339" t="s">
        <v>63</v>
      </c>
      <c r="D886" s="339" t="s">
        <v>14543</v>
      </c>
      <c r="E886" s="341">
        <v>635.91</v>
      </c>
      <c r="F886" s="341">
        <v>570.12</v>
      </c>
    </row>
    <row r="887" spans="1:6">
      <c r="A887" s="339">
        <v>11247</v>
      </c>
      <c r="B887" s="340" t="s">
        <v>15324</v>
      </c>
      <c r="C887" s="339" t="s">
        <v>63</v>
      </c>
      <c r="D887" s="339" t="s">
        <v>14543</v>
      </c>
      <c r="E887" s="341">
        <v>1338.09</v>
      </c>
      <c r="F887" s="341">
        <v>1199.6600000000001</v>
      </c>
    </row>
    <row r="888" spans="1:6">
      <c r="A888" s="339">
        <v>11250</v>
      </c>
      <c r="B888" s="340" t="s">
        <v>15325</v>
      </c>
      <c r="C888" s="339" t="s">
        <v>63</v>
      </c>
      <c r="D888" s="339" t="s">
        <v>14543</v>
      </c>
      <c r="E888" s="341">
        <v>57.61</v>
      </c>
      <c r="F888" s="341">
        <v>51.65</v>
      </c>
    </row>
    <row r="889" spans="1:6">
      <c r="A889" s="339">
        <v>11249</v>
      </c>
      <c r="B889" s="340" t="s">
        <v>15326</v>
      </c>
      <c r="C889" s="339" t="s">
        <v>63</v>
      </c>
      <c r="D889" s="339" t="s">
        <v>14543</v>
      </c>
      <c r="E889" s="341">
        <v>2613.7600000000002</v>
      </c>
      <c r="F889" s="341">
        <v>2343.37</v>
      </c>
    </row>
    <row r="890" spans="1:6">
      <c r="A890" s="339">
        <v>11251</v>
      </c>
      <c r="B890" s="340" t="s">
        <v>15327</v>
      </c>
      <c r="C890" s="339" t="s">
        <v>63</v>
      </c>
      <c r="D890" s="339" t="s">
        <v>14543</v>
      </c>
      <c r="E890" s="341">
        <v>127.6</v>
      </c>
      <c r="F890" s="341">
        <v>114.4</v>
      </c>
    </row>
    <row r="891" spans="1:6">
      <c r="A891" s="339">
        <v>11253</v>
      </c>
      <c r="B891" s="340" t="s">
        <v>15328</v>
      </c>
      <c r="C891" s="339" t="s">
        <v>63</v>
      </c>
      <c r="D891" s="339" t="s">
        <v>14543</v>
      </c>
      <c r="E891" s="341">
        <v>211.45</v>
      </c>
      <c r="F891" s="341">
        <v>189.57</v>
      </c>
    </row>
    <row r="892" spans="1:6">
      <c r="A892" s="339">
        <v>11255</v>
      </c>
      <c r="B892" s="340" t="s">
        <v>15329</v>
      </c>
      <c r="C892" s="339" t="s">
        <v>63</v>
      </c>
      <c r="D892" s="339" t="s">
        <v>14543</v>
      </c>
      <c r="E892" s="341">
        <v>316.11</v>
      </c>
      <c r="F892" s="341">
        <v>283.41000000000003</v>
      </c>
    </row>
    <row r="893" spans="1:6">
      <c r="A893" s="339">
        <v>11256</v>
      </c>
      <c r="B893" s="340" t="s">
        <v>15330</v>
      </c>
      <c r="C893" s="339" t="s">
        <v>63</v>
      </c>
      <c r="D893" s="339" t="s">
        <v>14543</v>
      </c>
      <c r="E893" s="341">
        <v>395.96</v>
      </c>
      <c r="F893" s="341">
        <v>355</v>
      </c>
    </row>
    <row r="894" spans="1:6">
      <c r="A894" s="339">
        <v>39693</v>
      </c>
      <c r="B894" s="340" t="s">
        <v>15331</v>
      </c>
      <c r="C894" s="339" t="s">
        <v>63</v>
      </c>
      <c r="D894" s="339" t="s">
        <v>14543</v>
      </c>
      <c r="E894" s="341">
        <v>2486.84</v>
      </c>
      <c r="F894" s="341">
        <v>2229.58</v>
      </c>
    </row>
    <row r="895" spans="1:6">
      <c r="A895" s="339">
        <v>39692</v>
      </c>
      <c r="B895" s="340" t="s">
        <v>15332</v>
      </c>
      <c r="C895" s="339" t="s">
        <v>63</v>
      </c>
      <c r="D895" s="339" t="s">
        <v>14543</v>
      </c>
      <c r="E895" s="341">
        <v>795.73</v>
      </c>
      <c r="F895" s="341">
        <v>713.41</v>
      </c>
    </row>
    <row r="896" spans="1:6">
      <c r="A896" s="339">
        <v>1062</v>
      </c>
      <c r="B896" s="340" t="s">
        <v>15333</v>
      </c>
      <c r="C896" s="339" t="s">
        <v>63</v>
      </c>
      <c r="D896" s="339" t="s">
        <v>14543</v>
      </c>
      <c r="E896" s="341">
        <v>252.18</v>
      </c>
      <c r="F896" s="341">
        <v>226.09</v>
      </c>
    </row>
    <row r="897" spans="1:6">
      <c r="A897" s="339">
        <v>39686</v>
      </c>
      <c r="B897" s="340" t="s">
        <v>15334</v>
      </c>
      <c r="C897" s="339" t="s">
        <v>63</v>
      </c>
      <c r="D897" s="339" t="s">
        <v>14543</v>
      </c>
      <c r="E897" s="341">
        <v>408.33</v>
      </c>
      <c r="F897" s="341">
        <v>366.09</v>
      </c>
    </row>
    <row r="898" spans="1:6">
      <c r="A898" s="339">
        <v>43095</v>
      </c>
      <c r="B898" s="340" t="s">
        <v>15335</v>
      </c>
      <c r="C898" s="339" t="s">
        <v>63</v>
      </c>
      <c r="D898" s="339" t="s">
        <v>14543</v>
      </c>
      <c r="E898" s="341">
        <v>181.88</v>
      </c>
      <c r="F898" s="341">
        <v>143.74</v>
      </c>
    </row>
    <row r="899" spans="1:6">
      <c r="A899" s="339">
        <v>1871</v>
      </c>
      <c r="B899" s="340" t="s">
        <v>15336</v>
      </c>
      <c r="C899" s="339" t="s">
        <v>63</v>
      </c>
      <c r="D899" s="339" t="s">
        <v>14543</v>
      </c>
      <c r="E899" s="341">
        <v>6.02</v>
      </c>
      <c r="F899" s="341">
        <v>3.61</v>
      </c>
    </row>
    <row r="900" spans="1:6">
      <c r="A900" s="339">
        <v>12001</v>
      </c>
      <c r="B900" s="340" t="s">
        <v>15337</v>
      </c>
      <c r="C900" s="339" t="s">
        <v>63</v>
      </c>
      <c r="D900" s="339" t="s">
        <v>14543</v>
      </c>
      <c r="E900" s="341">
        <v>8.6999999999999993</v>
      </c>
      <c r="F900" s="341">
        <v>5.22</v>
      </c>
    </row>
    <row r="901" spans="1:6">
      <c r="A901" s="339">
        <v>11882</v>
      </c>
      <c r="B901" s="340" t="s">
        <v>1412</v>
      </c>
      <c r="C901" s="339" t="s">
        <v>63</v>
      </c>
      <c r="D901" s="339" t="s">
        <v>14543</v>
      </c>
      <c r="E901" s="341"/>
      <c r="F901" s="341">
        <v>137.32</v>
      </c>
    </row>
    <row r="902" spans="1:6">
      <c r="A902" s="339">
        <v>1068</v>
      </c>
      <c r="B902" s="340" t="s">
        <v>15338</v>
      </c>
      <c r="C902" s="339" t="s">
        <v>63</v>
      </c>
      <c r="D902" s="339" t="s">
        <v>14543</v>
      </c>
      <c r="E902" s="341">
        <v>1663.39</v>
      </c>
      <c r="F902" s="341">
        <v>1491.32</v>
      </c>
    </row>
    <row r="903" spans="1:6">
      <c r="A903" s="339">
        <v>39690</v>
      </c>
      <c r="B903" s="340" t="s">
        <v>15339</v>
      </c>
      <c r="C903" s="339" t="s">
        <v>63</v>
      </c>
      <c r="D903" s="339" t="s">
        <v>14543</v>
      </c>
      <c r="E903" s="341">
        <v>2790.62</v>
      </c>
      <c r="F903" s="341">
        <v>2501.94</v>
      </c>
    </row>
    <row r="904" spans="1:6">
      <c r="A904" s="339">
        <v>39691</v>
      </c>
      <c r="B904" s="340" t="s">
        <v>15340</v>
      </c>
      <c r="C904" s="339" t="s">
        <v>63</v>
      </c>
      <c r="D904" s="339" t="s">
        <v>14543</v>
      </c>
      <c r="E904" s="341">
        <v>3509.82</v>
      </c>
      <c r="F904" s="341">
        <v>3146.74</v>
      </c>
    </row>
    <row r="905" spans="1:6">
      <c r="A905" s="339">
        <v>39808</v>
      </c>
      <c r="B905" s="340" t="s">
        <v>1475</v>
      </c>
      <c r="C905" s="339" t="s">
        <v>63</v>
      </c>
      <c r="D905" s="339" t="s">
        <v>14543</v>
      </c>
      <c r="E905" s="341">
        <v>94.96</v>
      </c>
      <c r="F905" s="341">
        <v>75.040000000000006</v>
      </c>
    </row>
    <row r="906" spans="1:6">
      <c r="A906" s="339">
        <v>39809</v>
      </c>
      <c r="B906" s="340" t="s">
        <v>1482</v>
      </c>
      <c r="C906" s="339" t="s">
        <v>63</v>
      </c>
      <c r="D906" s="339" t="s">
        <v>14543</v>
      </c>
      <c r="E906" s="341">
        <v>225.22</v>
      </c>
      <c r="F906" s="341">
        <v>177.99</v>
      </c>
    </row>
    <row r="907" spans="1:6">
      <c r="A907" s="339">
        <v>43439</v>
      </c>
      <c r="B907" s="340" t="s">
        <v>15341</v>
      </c>
      <c r="C907" s="339" t="s">
        <v>63</v>
      </c>
      <c r="D907" s="339" t="s">
        <v>14543</v>
      </c>
      <c r="E907" s="341"/>
      <c r="F907" s="341">
        <v>630.35</v>
      </c>
    </row>
    <row r="908" spans="1:6">
      <c r="A908" s="339">
        <v>5103</v>
      </c>
      <c r="B908" s="340" t="s">
        <v>15342</v>
      </c>
      <c r="C908" s="339" t="s">
        <v>63</v>
      </c>
      <c r="D908" s="339" t="s">
        <v>14543</v>
      </c>
      <c r="E908" s="341">
        <v>30.08</v>
      </c>
      <c r="F908" s="341">
        <v>25.34</v>
      </c>
    </row>
    <row r="909" spans="1:6">
      <c r="A909" s="339">
        <v>11880</v>
      </c>
      <c r="B909" s="340" t="s">
        <v>15343</v>
      </c>
      <c r="C909" s="339" t="s">
        <v>63</v>
      </c>
      <c r="D909" s="339" t="s">
        <v>14543</v>
      </c>
      <c r="E909" s="341">
        <v>126.51</v>
      </c>
      <c r="F909" s="341">
        <v>106.57</v>
      </c>
    </row>
    <row r="910" spans="1:6">
      <c r="A910" s="339">
        <v>11714</v>
      </c>
      <c r="B910" s="340" t="s">
        <v>15344</v>
      </c>
      <c r="C910" s="339" t="s">
        <v>63</v>
      </c>
      <c r="D910" s="339" t="s">
        <v>14543</v>
      </c>
      <c r="E910" s="341">
        <v>86.19</v>
      </c>
      <c r="F910" s="341">
        <v>72.599999999999994</v>
      </c>
    </row>
    <row r="911" spans="1:6">
      <c r="A911" s="339">
        <v>11712</v>
      </c>
      <c r="B911" s="340" t="s">
        <v>15345</v>
      </c>
      <c r="C911" s="339" t="s">
        <v>63</v>
      </c>
      <c r="D911" s="339" t="s">
        <v>14549</v>
      </c>
      <c r="E911" s="341">
        <v>56.28</v>
      </c>
      <c r="F911" s="341">
        <v>47.41</v>
      </c>
    </row>
    <row r="912" spans="1:6">
      <c r="A912" s="339">
        <v>11717</v>
      </c>
      <c r="B912" s="340" t="s">
        <v>1378</v>
      </c>
      <c r="C912" s="339" t="s">
        <v>63</v>
      </c>
      <c r="D912" s="339" t="s">
        <v>14543</v>
      </c>
      <c r="E912" s="341">
        <v>67.84</v>
      </c>
      <c r="F912" s="341">
        <v>57.15</v>
      </c>
    </row>
    <row r="913" spans="1:6">
      <c r="A913" s="339">
        <v>1106</v>
      </c>
      <c r="B913" s="340" t="s">
        <v>4075</v>
      </c>
      <c r="C913" s="339" t="s">
        <v>101</v>
      </c>
      <c r="D913" s="339" t="s">
        <v>14549</v>
      </c>
      <c r="E913" s="341">
        <v>1.3</v>
      </c>
      <c r="F913" s="341">
        <v>1.08</v>
      </c>
    </row>
    <row r="914" spans="1:6">
      <c r="A914" s="339">
        <v>11161</v>
      </c>
      <c r="B914" s="340" t="s">
        <v>15346</v>
      </c>
      <c r="C914" s="339" t="s">
        <v>101</v>
      </c>
      <c r="D914" s="339" t="s">
        <v>14543</v>
      </c>
      <c r="E914" s="341">
        <v>2.17</v>
      </c>
      <c r="F914" s="341">
        <v>1.8</v>
      </c>
    </row>
    <row r="915" spans="1:6">
      <c r="A915" s="339">
        <v>1107</v>
      </c>
      <c r="B915" s="340" t="s">
        <v>15347</v>
      </c>
      <c r="C915" s="339" t="s">
        <v>101</v>
      </c>
      <c r="D915" s="339" t="s">
        <v>14543</v>
      </c>
      <c r="E915" s="341">
        <v>1.1000000000000001</v>
      </c>
      <c r="F915" s="341">
        <v>0.92</v>
      </c>
    </row>
    <row r="916" spans="1:6">
      <c r="A916" s="339">
        <v>44479</v>
      </c>
      <c r="B916" s="340" t="s">
        <v>15348</v>
      </c>
      <c r="C916" s="339" t="s">
        <v>101</v>
      </c>
      <c r="D916" s="339" t="s">
        <v>14543</v>
      </c>
      <c r="E916" s="341">
        <v>0.46</v>
      </c>
      <c r="F916" s="341">
        <v>0.12</v>
      </c>
    </row>
    <row r="917" spans="1:6">
      <c r="A917" s="339">
        <v>4759</v>
      </c>
      <c r="B917" s="340" t="s">
        <v>3282</v>
      </c>
      <c r="C917" s="339" t="s">
        <v>884</v>
      </c>
      <c r="D917" s="339" t="s">
        <v>14543</v>
      </c>
      <c r="E917" s="341">
        <v>20.239999999999998</v>
      </c>
      <c r="F917" s="341">
        <v>26.01</v>
      </c>
    </row>
    <row r="918" spans="1:6">
      <c r="A918" s="339">
        <v>41068</v>
      </c>
      <c r="B918" s="340" t="s">
        <v>15349</v>
      </c>
      <c r="C918" s="339" t="s">
        <v>948</v>
      </c>
      <c r="D918" s="339" t="s">
        <v>14543</v>
      </c>
      <c r="E918" s="341">
        <v>3524.2</v>
      </c>
      <c r="F918" s="341">
        <v>4560.54</v>
      </c>
    </row>
    <row r="919" spans="1:6">
      <c r="A919" s="339">
        <v>12618</v>
      </c>
      <c r="B919" s="340" t="s">
        <v>15350</v>
      </c>
      <c r="C919" s="339" t="s">
        <v>63</v>
      </c>
      <c r="D919" s="339" t="s">
        <v>14543</v>
      </c>
      <c r="E919" s="341">
        <v>130.74</v>
      </c>
      <c r="F919" s="341">
        <v>199.65</v>
      </c>
    </row>
    <row r="920" spans="1:6">
      <c r="A920" s="339">
        <v>1108</v>
      </c>
      <c r="B920" s="340" t="s">
        <v>15351</v>
      </c>
      <c r="C920" s="339" t="s">
        <v>202</v>
      </c>
      <c r="D920" s="339" t="s">
        <v>14543</v>
      </c>
      <c r="E920" s="341">
        <v>27.12</v>
      </c>
      <c r="F920" s="341">
        <v>24.32</v>
      </c>
    </row>
    <row r="921" spans="1:6">
      <c r="A921" s="339">
        <v>1117</v>
      </c>
      <c r="B921" s="340" t="s">
        <v>15352</v>
      </c>
      <c r="C921" s="339" t="s">
        <v>202</v>
      </c>
      <c r="D921" s="339" t="s">
        <v>14543</v>
      </c>
      <c r="E921" s="341">
        <v>27.34</v>
      </c>
      <c r="F921" s="341">
        <v>24.51</v>
      </c>
    </row>
    <row r="922" spans="1:6">
      <c r="A922" s="339">
        <v>1118</v>
      </c>
      <c r="B922" s="340" t="s">
        <v>15353</v>
      </c>
      <c r="C922" s="339" t="s">
        <v>202</v>
      </c>
      <c r="D922" s="339" t="s">
        <v>14543</v>
      </c>
      <c r="E922" s="341">
        <v>32.31</v>
      </c>
      <c r="F922" s="341">
        <v>28.97</v>
      </c>
    </row>
    <row r="923" spans="1:6">
      <c r="A923" s="339">
        <v>1110</v>
      </c>
      <c r="B923" s="340" t="s">
        <v>15354</v>
      </c>
      <c r="C923" s="339" t="s">
        <v>202</v>
      </c>
      <c r="D923" s="339" t="s">
        <v>14543</v>
      </c>
      <c r="E923" s="341">
        <v>32.31</v>
      </c>
      <c r="F923" s="341">
        <v>28.97</v>
      </c>
    </row>
    <row r="924" spans="1:6">
      <c r="A924" s="339">
        <v>40784</v>
      </c>
      <c r="B924" s="340" t="s">
        <v>15355</v>
      </c>
      <c r="C924" s="339" t="s">
        <v>202</v>
      </c>
      <c r="D924" s="339" t="s">
        <v>14543</v>
      </c>
      <c r="E924" s="341">
        <v>89.12</v>
      </c>
      <c r="F924" s="341">
        <v>79.900000000000006</v>
      </c>
    </row>
    <row r="925" spans="1:6">
      <c r="A925" s="339">
        <v>40782</v>
      </c>
      <c r="B925" s="340" t="s">
        <v>15356</v>
      </c>
      <c r="C925" s="339" t="s">
        <v>202</v>
      </c>
      <c r="D925" s="339" t="s">
        <v>14543</v>
      </c>
      <c r="E925" s="341">
        <v>34.97</v>
      </c>
      <c r="F925" s="341">
        <v>31.35</v>
      </c>
    </row>
    <row r="926" spans="1:6">
      <c r="A926" s="339">
        <v>40783</v>
      </c>
      <c r="B926" s="340" t="s">
        <v>15357</v>
      </c>
      <c r="C926" s="339" t="s">
        <v>202</v>
      </c>
      <c r="D926" s="339" t="s">
        <v>14543</v>
      </c>
      <c r="E926" s="341">
        <v>45.56</v>
      </c>
      <c r="F926" s="341">
        <v>40.840000000000003</v>
      </c>
    </row>
    <row r="927" spans="1:6">
      <c r="A927" s="339">
        <v>1109</v>
      </c>
      <c r="B927" s="340" t="s">
        <v>15358</v>
      </c>
      <c r="C927" s="339" t="s">
        <v>202</v>
      </c>
      <c r="D927" s="339" t="s">
        <v>14543</v>
      </c>
      <c r="E927" s="341">
        <v>27.12</v>
      </c>
      <c r="F927" s="341">
        <v>24.32</v>
      </c>
    </row>
    <row r="928" spans="1:6">
      <c r="A928" s="339">
        <v>1119</v>
      </c>
      <c r="B928" s="340" t="s">
        <v>15359</v>
      </c>
      <c r="C928" s="339" t="s">
        <v>202</v>
      </c>
      <c r="D928" s="339" t="s">
        <v>14543</v>
      </c>
      <c r="E928" s="341">
        <v>17.48</v>
      </c>
      <c r="F928" s="341">
        <v>15.67</v>
      </c>
    </row>
    <row r="929" spans="1:6">
      <c r="A929" s="339">
        <v>13115</v>
      </c>
      <c r="B929" s="340" t="s">
        <v>15360</v>
      </c>
      <c r="C929" s="339" t="s">
        <v>202</v>
      </c>
      <c r="D929" s="339" t="s">
        <v>14543</v>
      </c>
      <c r="E929" s="341"/>
      <c r="F929" s="341">
        <v>28.05</v>
      </c>
    </row>
    <row r="930" spans="1:6">
      <c r="A930" s="339">
        <v>10541</v>
      </c>
      <c r="B930" s="340" t="s">
        <v>15361</v>
      </c>
      <c r="C930" s="339" t="s">
        <v>202</v>
      </c>
      <c r="D930" s="339" t="s">
        <v>14543</v>
      </c>
      <c r="E930" s="341"/>
      <c r="F930" s="341">
        <v>34.28</v>
      </c>
    </row>
    <row r="931" spans="1:6">
      <c r="A931" s="339">
        <v>10542</v>
      </c>
      <c r="B931" s="340" t="s">
        <v>15362</v>
      </c>
      <c r="C931" s="339" t="s">
        <v>202</v>
      </c>
      <c r="D931" s="339" t="s">
        <v>14543</v>
      </c>
      <c r="E931" s="341"/>
      <c r="F931" s="341">
        <v>44.83</v>
      </c>
    </row>
    <row r="932" spans="1:6">
      <c r="A932" s="339">
        <v>10543</v>
      </c>
      <c r="B932" s="340" t="s">
        <v>15363</v>
      </c>
      <c r="C932" s="339" t="s">
        <v>202</v>
      </c>
      <c r="D932" s="339" t="s">
        <v>14543</v>
      </c>
      <c r="E932" s="341"/>
      <c r="F932" s="341">
        <v>72.73</v>
      </c>
    </row>
    <row r="933" spans="1:6">
      <c r="A933" s="339">
        <v>10544</v>
      </c>
      <c r="B933" s="340" t="s">
        <v>15364</v>
      </c>
      <c r="C933" s="339" t="s">
        <v>202</v>
      </c>
      <c r="D933" s="339" t="s">
        <v>14543</v>
      </c>
      <c r="E933" s="341"/>
      <c r="F933" s="341">
        <v>94.07</v>
      </c>
    </row>
    <row r="934" spans="1:6">
      <c r="A934" s="339">
        <v>10545</v>
      </c>
      <c r="B934" s="340" t="s">
        <v>15365</v>
      </c>
      <c r="C934" s="339" t="s">
        <v>202</v>
      </c>
      <c r="D934" s="339" t="s">
        <v>14543</v>
      </c>
      <c r="E934" s="341"/>
      <c r="F934" s="341">
        <v>175.8</v>
      </c>
    </row>
    <row r="935" spans="1:6">
      <c r="A935" s="339">
        <v>38365</v>
      </c>
      <c r="B935" s="340" t="s">
        <v>1109</v>
      </c>
      <c r="C935" s="339" t="s">
        <v>5029</v>
      </c>
      <c r="D935" s="339" t="s">
        <v>14543</v>
      </c>
      <c r="E935" s="341">
        <v>2.74</v>
      </c>
      <c r="F935" s="341">
        <v>2.1800000000000002</v>
      </c>
    </row>
    <row r="936" spans="1:6">
      <c r="A936" s="339">
        <v>44056</v>
      </c>
      <c r="B936" s="340" t="s">
        <v>15366</v>
      </c>
      <c r="C936" s="339" t="s">
        <v>63</v>
      </c>
      <c r="D936" s="339" t="s">
        <v>14543</v>
      </c>
      <c r="E936" s="341"/>
      <c r="F936" s="341">
        <v>488284.66</v>
      </c>
    </row>
    <row r="937" spans="1:6">
      <c r="A937" s="339">
        <v>44057</v>
      </c>
      <c r="B937" s="340" t="s">
        <v>15367</v>
      </c>
      <c r="C937" s="339" t="s">
        <v>63</v>
      </c>
      <c r="D937" s="339" t="s">
        <v>14549</v>
      </c>
      <c r="E937" s="341"/>
      <c r="F937" s="341">
        <v>521150</v>
      </c>
    </row>
    <row r="938" spans="1:6">
      <c r="A938" s="339">
        <v>37754</v>
      </c>
      <c r="B938" s="340" t="s">
        <v>15368</v>
      </c>
      <c r="C938" s="339" t="s">
        <v>63</v>
      </c>
      <c r="D938" s="339" t="s">
        <v>14543</v>
      </c>
      <c r="E938" s="341"/>
      <c r="F938" s="341">
        <v>538803.38</v>
      </c>
    </row>
    <row r="939" spans="1:6">
      <c r="A939" s="339">
        <v>44058</v>
      </c>
      <c r="B939" s="340" t="s">
        <v>15369</v>
      </c>
      <c r="C939" s="339" t="s">
        <v>63</v>
      </c>
      <c r="D939" s="339" t="s">
        <v>14543</v>
      </c>
      <c r="E939" s="341"/>
      <c r="F939" s="341">
        <v>568100.44999999995</v>
      </c>
    </row>
    <row r="940" spans="1:6">
      <c r="A940" s="339">
        <v>37752</v>
      </c>
      <c r="B940" s="340" t="s">
        <v>4119</v>
      </c>
      <c r="C940" s="339" t="s">
        <v>63</v>
      </c>
      <c r="D940" s="339" t="s">
        <v>14543</v>
      </c>
      <c r="E940" s="341"/>
      <c r="F940" s="341">
        <v>591575.65</v>
      </c>
    </row>
    <row r="941" spans="1:6">
      <c r="A941" s="339">
        <v>37758</v>
      </c>
      <c r="B941" s="340" t="s">
        <v>3960</v>
      </c>
      <c r="C941" s="339" t="s">
        <v>63</v>
      </c>
      <c r="D941" s="339" t="s">
        <v>14543</v>
      </c>
      <c r="E941" s="341"/>
      <c r="F941" s="341">
        <v>745573.13</v>
      </c>
    </row>
    <row r="942" spans="1:6">
      <c r="A942" s="339">
        <v>44060</v>
      </c>
      <c r="B942" s="340" t="s">
        <v>15370</v>
      </c>
      <c r="C942" s="339" t="s">
        <v>63</v>
      </c>
      <c r="D942" s="339" t="s">
        <v>14543</v>
      </c>
      <c r="E942" s="341"/>
      <c r="F942" s="341">
        <v>721158.92</v>
      </c>
    </row>
    <row r="943" spans="1:6">
      <c r="A943" s="339">
        <v>44061</v>
      </c>
      <c r="B943" s="340" t="s">
        <v>15371</v>
      </c>
      <c r="C943" s="339" t="s">
        <v>63</v>
      </c>
      <c r="D943" s="339" t="s">
        <v>14543</v>
      </c>
      <c r="E943" s="341"/>
      <c r="F943" s="341">
        <v>707073.8</v>
      </c>
    </row>
    <row r="944" spans="1:6">
      <c r="A944" s="339">
        <v>1159</v>
      </c>
      <c r="B944" s="340" t="s">
        <v>15372</v>
      </c>
      <c r="C944" s="339" t="s">
        <v>63</v>
      </c>
      <c r="D944" s="339" t="s">
        <v>14549</v>
      </c>
      <c r="E944" s="341">
        <v>277791.17</v>
      </c>
      <c r="F944" s="341">
        <v>277791.17</v>
      </c>
    </row>
    <row r="945" spans="1:6">
      <c r="A945" s="339">
        <v>12114</v>
      </c>
      <c r="B945" s="340" t="s">
        <v>15373</v>
      </c>
      <c r="C945" s="339" t="s">
        <v>63</v>
      </c>
      <c r="D945" s="339" t="s">
        <v>14543</v>
      </c>
      <c r="E945" s="341">
        <v>170.47</v>
      </c>
      <c r="F945" s="341">
        <v>146.72</v>
      </c>
    </row>
    <row r="946" spans="1:6">
      <c r="A946" s="339">
        <v>38106</v>
      </c>
      <c r="B946" s="340" t="s">
        <v>15374</v>
      </c>
      <c r="C946" s="339" t="s">
        <v>63</v>
      </c>
      <c r="D946" s="339" t="s">
        <v>14543</v>
      </c>
      <c r="E946" s="341">
        <v>23.16</v>
      </c>
      <c r="F946" s="341">
        <v>19.940000000000001</v>
      </c>
    </row>
    <row r="947" spans="1:6">
      <c r="A947" s="339">
        <v>38085</v>
      </c>
      <c r="B947" s="340" t="s">
        <v>15375</v>
      </c>
      <c r="C947" s="339" t="s">
        <v>63</v>
      </c>
      <c r="D947" s="339" t="s">
        <v>14543</v>
      </c>
      <c r="E947" s="341">
        <v>27.36</v>
      </c>
      <c r="F947" s="341">
        <v>23.55</v>
      </c>
    </row>
    <row r="948" spans="1:6">
      <c r="A948" s="339">
        <v>659</v>
      </c>
      <c r="B948" s="340" t="s">
        <v>15376</v>
      </c>
      <c r="C948" s="339" t="s">
        <v>63</v>
      </c>
      <c r="D948" s="339" t="s">
        <v>14543</v>
      </c>
      <c r="E948" s="341">
        <v>3.23</v>
      </c>
      <c r="F948" s="341">
        <v>2.78</v>
      </c>
    </row>
    <row r="949" spans="1:6">
      <c r="A949" s="339">
        <v>660</v>
      </c>
      <c r="B949" s="340" t="s">
        <v>1370</v>
      </c>
      <c r="C949" s="339" t="s">
        <v>63</v>
      </c>
      <c r="D949" s="339" t="s">
        <v>14543</v>
      </c>
      <c r="E949" s="341">
        <v>3.88</v>
      </c>
      <c r="F949" s="341">
        <v>3.33</v>
      </c>
    </row>
    <row r="950" spans="1:6">
      <c r="A950" s="339">
        <v>658</v>
      </c>
      <c r="B950" s="340" t="s">
        <v>15377</v>
      </c>
      <c r="C950" s="339" t="s">
        <v>63</v>
      </c>
      <c r="D950" s="339" t="s">
        <v>14543</v>
      </c>
      <c r="E950" s="341">
        <v>2.19</v>
      </c>
      <c r="F950" s="341">
        <v>1.88</v>
      </c>
    </row>
    <row r="951" spans="1:6">
      <c r="A951" s="339">
        <v>38599</v>
      </c>
      <c r="B951" s="340" t="s">
        <v>15378</v>
      </c>
      <c r="C951" s="339" t="s">
        <v>63</v>
      </c>
      <c r="D951" s="339" t="s">
        <v>14543</v>
      </c>
      <c r="E951" s="341">
        <v>6.73</v>
      </c>
      <c r="F951" s="341">
        <v>5.79</v>
      </c>
    </row>
    <row r="952" spans="1:6">
      <c r="A952" s="339">
        <v>38596</v>
      </c>
      <c r="B952" s="340" t="s">
        <v>4191</v>
      </c>
      <c r="C952" s="339" t="s">
        <v>63</v>
      </c>
      <c r="D952" s="339" t="s">
        <v>14543</v>
      </c>
      <c r="E952" s="341">
        <v>5.59</v>
      </c>
      <c r="F952" s="341">
        <v>4.8099999999999996</v>
      </c>
    </row>
    <row r="953" spans="1:6">
      <c r="A953" s="339">
        <v>38600</v>
      </c>
      <c r="B953" s="340" t="s">
        <v>15379</v>
      </c>
      <c r="C953" s="339" t="s">
        <v>63</v>
      </c>
      <c r="D953" s="339" t="s">
        <v>14543</v>
      </c>
      <c r="E953" s="341">
        <v>7.14</v>
      </c>
      <c r="F953" s="341">
        <v>6.14</v>
      </c>
    </row>
    <row r="954" spans="1:6">
      <c r="A954" s="339">
        <v>38597</v>
      </c>
      <c r="B954" s="340" t="s">
        <v>15380</v>
      </c>
      <c r="C954" s="339" t="s">
        <v>63</v>
      </c>
      <c r="D954" s="339" t="s">
        <v>14543</v>
      </c>
      <c r="E954" s="341">
        <v>5.63</v>
      </c>
      <c r="F954" s="341">
        <v>4.84</v>
      </c>
    </row>
    <row r="955" spans="1:6">
      <c r="A955" s="339">
        <v>38548</v>
      </c>
      <c r="B955" s="340" t="s">
        <v>15381</v>
      </c>
      <c r="C955" s="339" t="s">
        <v>63</v>
      </c>
      <c r="D955" s="339" t="s">
        <v>14543</v>
      </c>
      <c r="E955" s="341">
        <v>2.42</v>
      </c>
      <c r="F955" s="341">
        <v>1.84</v>
      </c>
    </row>
    <row r="956" spans="1:6">
      <c r="A956" s="339">
        <v>34649</v>
      </c>
      <c r="B956" s="340" t="s">
        <v>15382</v>
      </c>
      <c r="C956" s="339" t="s">
        <v>63</v>
      </c>
      <c r="D956" s="339" t="s">
        <v>14543</v>
      </c>
      <c r="E956" s="341">
        <v>3.55</v>
      </c>
      <c r="F956" s="341">
        <v>2.69</v>
      </c>
    </row>
    <row r="957" spans="1:6">
      <c r="A957" s="339">
        <v>34655</v>
      </c>
      <c r="B957" s="340" t="s">
        <v>15383</v>
      </c>
      <c r="C957" s="339" t="s">
        <v>63</v>
      </c>
      <c r="D957" s="339" t="s">
        <v>14543</v>
      </c>
      <c r="E957" s="341">
        <v>5.22</v>
      </c>
      <c r="F957" s="341">
        <v>3.96</v>
      </c>
    </row>
    <row r="958" spans="1:6">
      <c r="A958" s="339">
        <v>40607</v>
      </c>
      <c r="B958" s="340" t="s">
        <v>15384</v>
      </c>
      <c r="C958" s="339" t="s">
        <v>63</v>
      </c>
      <c r="D958" s="339" t="s">
        <v>14543</v>
      </c>
      <c r="E958" s="341"/>
      <c r="F958" s="341">
        <v>6.26</v>
      </c>
    </row>
    <row r="959" spans="1:6">
      <c r="A959" s="339">
        <v>567</v>
      </c>
      <c r="B959" s="340" t="s">
        <v>15385</v>
      </c>
      <c r="C959" s="339" t="s">
        <v>202</v>
      </c>
      <c r="D959" s="339" t="s">
        <v>14543</v>
      </c>
      <c r="E959" s="341">
        <v>11.79</v>
      </c>
      <c r="F959" s="341">
        <v>10.97</v>
      </c>
    </row>
    <row r="960" spans="1:6">
      <c r="A960" s="339">
        <v>574</v>
      </c>
      <c r="B960" s="340" t="s">
        <v>15386</v>
      </c>
      <c r="C960" s="339" t="s">
        <v>202</v>
      </c>
      <c r="D960" s="339" t="s">
        <v>14543</v>
      </c>
      <c r="E960" s="341">
        <v>31</v>
      </c>
      <c r="F960" s="341">
        <v>28.84</v>
      </c>
    </row>
    <row r="961" spans="1:6">
      <c r="A961" s="339">
        <v>568</v>
      </c>
      <c r="B961" s="340" t="s">
        <v>15387</v>
      </c>
      <c r="C961" s="339" t="s">
        <v>202</v>
      </c>
      <c r="D961" s="339" t="s">
        <v>14543</v>
      </c>
      <c r="E961" s="341">
        <v>65.33</v>
      </c>
      <c r="F961" s="341">
        <v>60.77</v>
      </c>
    </row>
    <row r="962" spans="1:6">
      <c r="A962" s="339">
        <v>4777</v>
      </c>
      <c r="B962" s="340" t="s">
        <v>999</v>
      </c>
      <c r="C962" s="339" t="s">
        <v>101</v>
      </c>
      <c r="D962" s="339" t="s">
        <v>14543</v>
      </c>
      <c r="E962" s="341"/>
      <c r="F962" s="341">
        <v>8.02</v>
      </c>
    </row>
    <row r="963" spans="1:6">
      <c r="A963" s="339">
        <v>592</v>
      </c>
      <c r="B963" s="340" t="s">
        <v>15388</v>
      </c>
      <c r="C963" s="339" t="s">
        <v>101</v>
      </c>
      <c r="D963" s="339" t="s">
        <v>14549</v>
      </c>
      <c r="E963" s="341"/>
      <c r="F963" s="341">
        <v>37</v>
      </c>
    </row>
    <row r="964" spans="1:6">
      <c r="A964" s="339">
        <v>586</v>
      </c>
      <c r="B964" s="340" t="s">
        <v>15389</v>
      </c>
      <c r="C964" s="339" t="s">
        <v>202</v>
      </c>
      <c r="D964" s="339" t="s">
        <v>14543</v>
      </c>
      <c r="E964" s="341"/>
      <c r="F964" s="341">
        <v>21.75</v>
      </c>
    </row>
    <row r="965" spans="1:6">
      <c r="A965" s="339">
        <v>588</v>
      </c>
      <c r="B965" s="340" t="s">
        <v>15390</v>
      </c>
      <c r="C965" s="339" t="s">
        <v>202</v>
      </c>
      <c r="D965" s="339" t="s">
        <v>14543</v>
      </c>
      <c r="E965" s="341"/>
      <c r="F965" s="341">
        <v>34.409999999999997</v>
      </c>
    </row>
    <row r="966" spans="1:6">
      <c r="A966" s="339">
        <v>591</v>
      </c>
      <c r="B966" s="340" t="s">
        <v>15391</v>
      </c>
      <c r="C966" s="339" t="s">
        <v>101</v>
      </c>
      <c r="D966" s="339" t="s">
        <v>14543</v>
      </c>
      <c r="E966" s="341"/>
      <c r="F966" s="341">
        <v>34.53</v>
      </c>
    </row>
    <row r="967" spans="1:6">
      <c r="A967" s="339">
        <v>584</v>
      </c>
      <c r="B967" s="340" t="s">
        <v>15392</v>
      </c>
      <c r="C967" s="339" t="s">
        <v>202</v>
      </c>
      <c r="D967" s="339" t="s">
        <v>14543</v>
      </c>
      <c r="E967" s="341"/>
      <c r="F967" s="341">
        <v>36.75</v>
      </c>
    </row>
    <row r="968" spans="1:6">
      <c r="A968" s="339">
        <v>589</v>
      </c>
      <c r="B968" s="340" t="s">
        <v>15393</v>
      </c>
      <c r="C968" s="339" t="s">
        <v>202</v>
      </c>
      <c r="D968" s="339" t="s">
        <v>14543</v>
      </c>
      <c r="E968" s="341"/>
      <c r="F968" s="341">
        <v>58.16</v>
      </c>
    </row>
    <row r="969" spans="1:6">
      <c r="A969" s="339">
        <v>1165</v>
      </c>
      <c r="B969" s="340" t="s">
        <v>15394</v>
      </c>
      <c r="C969" s="339" t="s">
        <v>63</v>
      </c>
      <c r="D969" s="339" t="s">
        <v>14543</v>
      </c>
      <c r="E969" s="341"/>
      <c r="F969" s="341">
        <v>20</v>
      </c>
    </row>
    <row r="970" spans="1:6">
      <c r="A970" s="339">
        <v>1164</v>
      </c>
      <c r="B970" s="340" t="s">
        <v>15395</v>
      </c>
      <c r="C970" s="339" t="s">
        <v>63</v>
      </c>
      <c r="D970" s="339" t="s">
        <v>14543</v>
      </c>
      <c r="E970" s="341"/>
      <c r="F970" s="341">
        <v>16.2</v>
      </c>
    </row>
    <row r="971" spans="1:6">
      <c r="A971" s="339">
        <v>1170</v>
      </c>
      <c r="B971" s="340" t="s">
        <v>15396</v>
      </c>
      <c r="C971" s="339" t="s">
        <v>63</v>
      </c>
      <c r="D971" s="339" t="s">
        <v>14543</v>
      </c>
      <c r="E971" s="341"/>
      <c r="F971" s="341">
        <v>10.61</v>
      </c>
    </row>
    <row r="972" spans="1:6">
      <c r="A972" s="339">
        <v>1162</v>
      </c>
      <c r="B972" s="340" t="s">
        <v>15397</v>
      </c>
      <c r="C972" s="339" t="s">
        <v>63</v>
      </c>
      <c r="D972" s="339" t="s">
        <v>14543</v>
      </c>
      <c r="E972" s="341"/>
      <c r="F972" s="341">
        <v>5.63</v>
      </c>
    </row>
    <row r="973" spans="1:6">
      <c r="A973" s="339">
        <v>12395</v>
      </c>
      <c r="B973" s="340" t="s">
        <v>15398</v>
      </c>
      <c r="C973" s="339" t="s">
        <v>63</v>
      </c>
      <c r="D973" s="339" t="s">
        <v>14543</v>
      </c>
      <c r="E973" s="341"/>
      <c r="F973" s="341">
        <v>5.47</v>
      </c>
    </row>
    <row r="974" spans="1:6">
      <c r="A974" s="339">
        <v>1169</v>
      </c>
      <c r="B974" s="340" t="s">
        <v>15399</v>
      </c>
      <c r="C974" s="339" t="s">
        <v>63</v>
      </c>
      <c r="D974" s="339" t="s">
        <v>14543</v>
      </c>
      <c r="E974" s="341"/>
      <c r="F974" s="341">
        <v>52.1</v>
      </c>
    </row>
    <row r="975" spans="1:6">
      <c r="A975" s="339">
        <v>1166</v>
      </c>
      <c r="B975" s="340" t="s">
        <v>15400</v>
      </c>
      <c r="C975" s="339" t="s">
        <v>63</v>
      </c>
      <c r="D975" s="339" t="s">
        <v>14543</v>
      </c>
      <c r="E975" s="341"/>
      <c r="F975" s="341">
        <v>28.89</v>
      </c>
    </row>
    <row r="976" spans="1:6">
      <c r="A976" s="339">
        <v>1168</v>
      </c>
      <c r="B976" s="340" t="s">
        <v>15401</v>
      </c>
      <c r="C976" s="339" t="s">
        <v>63</v>
      </c>
      <c r="D976" s="339" t="s">
        <v>14543</v>
      </c>
      <c r="E976" s="341"/>
      <c r="F976" s="341">
        <v>74.28</v>
      </c>
    </row>
    <row r="977" spans="1:6">
      <c r="A977" s="339">
        <v>1163</v>
      </c>
      <c r="B977" s="340" t="s">
        <v>15402</v>
      </c>
      <c r="C977" s="339" t="s">
        <v>63</v>
      </c>
      <c r="D977" s="339" t="s">
        <v>14543</v>
      </c>
      <c r="E977" s="341"/>
      <c r="F977" s="341">
        <v>7.28</v>
      </c>
    </row>
    <row r="978" spans="1:6">
      <c r="A978" s="339">
        <v>12396</v>
      </c>
      <c r="B978" s="340" t="s">
        <v>15403</v>
      </c>
      <c r="C978" s="339" t="s">
        <v>63</v>
      </c>
      <c r="D978" s="339" t="s">
        <v>14543</v>
      </c>
      <c r="E978" s="341"/>
      <c r="F978" s="341">
        <v>5.47</v>
      </c>
    </row>
    <row r="979" spans="1:6">
      <c r="A979" s="339">
        <v>1167</v>
      </c>
      <c r="B979" s="340" t="s">
        <v>15404</v>
      </c>
      <c r="C979" s="339" t="s">
        <v>63</v>
      </c>
      <c r="D979" s="339" t="s">
        <v>14543</v>
      </c>
      <c r="E979" s="341"/>
      <c r="F979" s="341">
        <v>124.24</v>
      </c>
    </row>
    <row r="980" spans="1:6">
      <c r="A980" s="339">
        <v>36331</v>
      </c>
      <c r="B980" s="340" t="s">
        <v>15405</v>
      </c>
      <c r="C980" s="339" t="s">
        <v>63</v>
      </c>
      <c r="D980" s="339" t="s">
        <v>14543</v>
      </c>
      <c r="E980" s="341"/>
      <c r="F980" s="341">
        <v>2.7</v>
      </c>
    </row>
    <row r="981" spans="1:6">
      <c r="A981" s="339">
        <v>36346</v>
      </c>
      <c r="B981" s="340" t="s">
        <v>15406</v>
      </c>
      <c r="C981" s="339" t="s">
        <v>63</v>
      </c>
      <c r="D981" s="339" t="s">
        <v>14543</v>
      </c>
      <c r="E981" s="341"/>
      <c r="F981" s="341">
        <v>4.05</v>
      </c>
    </row>
    <row r="982" spans="1:6">
      <c r="A982" s="339">
        <v>1202</v>
      </c>
      <c r="B982" s="340" t="s">
        <v>15407</v>
      </c>
      <c r="C982" s="339" t="s">
        <v>63</v>
      </c>
      <c r="D982" s="339" t="s">
        <v>14543</v>
      </c>
      <c r="E982" s="341">
        <v>4.88</v>
      </c>
      <c r="F982" s="341">
        <v>5.7</v>
      </c>
    </row>
    <row r="983" spans="1:6">
      <c r="A983" s="339">
        <v>1197</v>
      </c>
      <c r="B983" s="340" t="s">
        <v>15408</v>
      </c>
      <c r="C983" s="339" t="s">
        <v>63</v>
      </c>
      <c r="D983" s="339" t="s">
        <v>14543</v>
      </c>
      <c r="E983" s="341">
        <v>1.72</v>
      </c>
      <c r="F983" s="341">
        <v>2.0099999999999998</v>
      </c>
    </row>
    <row r="984" spans="1:6">
      <c r="A984" s="339">
        <v>1198</v>
      </c>
      <c r="B984" s="340" t="s">
        <v>15409</v>
      </c>
      <c r="C984" s="339" t="s">
        <v>63</v>
      </c>
      <c r="D984" s="339" t="s">
        <v>14543</v>
      </c>
      <c r="E984" s="341">
        <v>2.25</v>
      </c>
      <c r="F984" s="341">
        <v>2.63</v>
      </c>
    </row>
    <row r="985" spans="1:6">
      <c r="A985" s="339">
        <v>20088</v>
      </c>
      <c r="B985" s="340" t="s">
        <v>15410</v>
      </c>
      <c r="C985" s="339" t="s">
        <v>63</v>
      </c>
      <c r="D985" s="339" t="s">
        <v>14543</v>
      </c>
      <c r="E985" s="341">
        <v>10.06</v>
      </c>
      <c r="F985" s="341">
        <v>15.36</v>
      </c>
    </row>
    <row r="986" spans="1:6">
      <c r="A986" s="339">
        <v>20089</v>
      </c>
      <c r="B986" s="340" t="s">
        <v>15411</v>
      </c>
      <c r="C986" s="339" t="s">
        <v>63</v>
      </c>
      <c r="D986" s="339" t="s">
        <v>14543</v>
      </c>
      <c r="E986" s="341">
        <v>49.31</v>
      </c>
      <c r="F986" s="341">
        <v>75.3</v>
      </c>
    </row>
    <row r="987" spans="1:6">
      <c r="A987" s="339">
        <v>20087</v>
      </c>
      <c r="B987" s="340" t="s">
        <v>15412</v>
      </c>
      <c r="C987" s="339" t="s">
        <v>63</v>
      </c>
      <c r="D987" s="339" t="s">
        <v>14543</v>
      </c>
      <c r="E987" s="341">
        <v>8.32</v>
      </c>
      <c r="F987" s="341">
        <v>12.71</v>
      </c>
    </row>
    <row r="988" spans="1:6">
      <c r="A988" s="339">
        <v>1191</v>
      </c>
      <c r="B988" s="340" t="s">
        <v>15413</v>
      </c>
      <c r="C988" s="339" t="s">
        <v>63</v>
      </c>
      <c r="D988" s="339" t="s">
        <v>14543</v>
      </c>
      <c r="E988" s="341">
        <v>1.23</v>
      </c>
      <c r="F988" s="341">
        <v>1.43</v>
      </c>
    </row>
    <row r="989" spans="1:6">
      <c r="A989" s="339">
        <v>1185</v>
      </c>
      <c r="B989" s="340" t="s">
        <v>15414</v>
      </c>
      <c r="C989" s="339" t="s">
        <v>63</v>
      </c>
      <c r="D989" s="339" t="s">
        <v>14543</v>
      </c>
      <c r="E989" s="341">
        <v>1.23</v>
      </c>
      <c r="F989" s="341">
        <v>1.43</v>
      </c>
    </row>
    <row r="990" spans="1:6">
      <c r="A990" s="339">
        <v>1189</v>
      </c>
      <c r="B990" s="340" t="s">
        <v>15415</v>
      </c>
      <c r="C990" s="339" t="s">
        <v>63</v>
      </c>
      <c r="D990" s="339" t="s">
        <v>14543</v>
      </c>
      <c r="E990" s="341">
        <v>2.0099999999999998</v>
      </c>
      <c r="F990" s="341">
        <v>2.34</v>
      </c>
    </row>
    <row r="991" spans="1:6">
      <c r="A991" s="339">
        <v>1193</v>
      </c>
      <c r="B991" s="340" t="s">
        <v>15416</v>
      </c>
      <c r="C991" s="339" t="s">
        <v>63</v>
      </c>
      <c r="D991" s="339" t="s">
        <v>14543</v>
      </c>
      <c r="E991" s="341">
        <v>3.86</v>
      </c>
      <c r="F991" s="341">
        <v>4.5</v>
      </c>
    </row>
    <row r="992" spans="1:6">
      <c r="A992" s="339">
        <v>1194</v>
      </c>
      <c r="B992" s="340" t="s">
        <v>15417</v>
      </c>
      <c r="C992" s="339" t="s">
        <v>63</v>
      </c>
      <c r="D992" s="339" t="s">
        <v>14543</v>
      </c>
      <c r="E992" s="341">
        <v>6.97</v>
      </c>
      <c r="F992" s="341">
        <v>8.1300000000000008</v>
      </c>
    </row>
    <row r="993" spans="1:6">
      <c r="A993" s="339">
        <v>1195</v>
      </c>
      <c r="B993" s="340" t="s">
        <v>15418</v>
      </c>
      <c r="C993" s="339" t="s">
        <v>63</v>
      </c>
      <c r="D993" s="339" t="s">
        <v>14543</v>
      </c>
      <c r="E993" s="341">
        <v>11.73</v>
      </c>
      <c r="F993" s="341">
        <v>13.69</v>
      </c>
    </row>
    <row r="994" spans="1:6">
      <c r="A994" s="339">
        <v>1204</v>
      </c>
      <c r="B994" s="340" t="s">
        <v>15419</v>
      </c>
      <c r="C994" s="339" t="s">
        <v>63</v>
      </c>
      <c r="D994" s="339" t="s">
        <v>14543</v>
      </c>
      <c r="E994" s="341">
        <v>20.52</v>
      </c>
      <c r="F994" s="341">
        <v>23.94</v>
      </c>
    </row>
    <row r="995" spans="1:6">
      <c r="A995" s="339">
        <v>1200</v>
      </c>
      <c r="B995" s="340" t="s">
        <v>15420</v>
      </c>
      <c r="C995" s="339" t="s">
        <v>63</v>
      </c>
      <c r="D995" s="339" t="s">
        <v>14543</v>
      </c>
      <c r="E995" s="341">
        <v>7.56</v>
      </c>
      <c r="F995" s="341">
        <v>11.54</v>
      </c>
    </row>
    <row r="996" spans="1:6">
      <c r="A996" s="339">
        <v>12909</v>
      </c>
      <c r="B996" s="340" t="s">
        <v>15421</v>
      </c>
      <c r="C996" s="339" t="s">
        <v>63</v>
      </c>
      <c r="D996" s="339" t="s">
        <v>14543</v>
      </c>
      <c r="E996" s="341">
        <v>3.5</v>
      </c>
      <c r="F996" s="341">
        <v>5.35</v>
      </c>
    </row>
    <row r="997" spans="1:6">
      <c r="A997" s="339">
        <v>12910</v>
      </c>
      <c r="B997" s="340" t="s">
        <v>15422</v>
      </c>
      <c r="C997" s="339" t="s">
        <v>63</v>
      </c>
      <c r="D997" s="339" t="s">
        <v>14543</v>
      </c>
      <c r="E997" s="341">
        <v>6.3</v>
      </c>
      <c r="F997" s="341">
        <v>9.6199999999999992</v>
      </c>
    </row>
    <row r="998" spans="1:6">
      <c r="A998" s="339">
        <v>1207</v>
      </c>
      <c r="B998" s="340" t="s">
        <v>15423</v>
      </c>
      <c r="C998" s="339" t="s">
        <v>63</v>
      </c>
      <c r="D998" s="339" t="s">
        <v>14543</v>
      </c>
      <c r="E998" s="341">
        <v>32.25</v>
      </c>
      <c r="F998" s="341">
        <v>40.06</v>
      </c>
    </row>
    <row r="999" spans="1:6">
      <c r="A999" s="339">
        <v>1206</v>
      </c>
      <c r="B999" s="340" t="s">
        <v>15424</v>
      </c>
      <c r="C999" s="339" t="s">
        <v>63</v>
      </c>
      <c r="D999" s="339" t="s">
        <v>14543</v>
      </c>
      <c r="E999" s="341">
        <v>8.08</v>
      </c>
      <c r="F999" s="341">
        <v>10.039999999999999</v>
      </c>
    </row>
    <row r="1000" spans="1:6">
      <c r="A1000" s="339">
        <v>1183</v>
      </c>
      <c r="B1000" s="340" t="s">
        <v>15425</v>
      </c>
      <c r="C1000" s="339" t="s">
        <v>63</v>
      </c>
      <c r="D1000" s="339" t="s">
        <v>14543</v>
      </c>
      <c r="E1000" s="341">
        <v>21.06</v>
      </c>
      <c r="F1000" s="341">
        <v>26.16</v>
      </c>
    </row>
    <row r="1001" spans="1:6">
      <c r="A1001" s="339">
        <v>42685</v>
      </c>
      <c r="B1001" s="340" t="s">
        <v>15426</v>
      </c>
      <c r="C1001" s="339" t="s">
        <v>63</v>
      </c>
      <c r="D1001" s="339" t="s">
        <v>14543</v>
      </c>
      <c r="E1001" s="341">
        <v>51.1</v>
      </c>
      <c r="F1001" s="341">
        <v>78.040000000000006</v>
      </c>
    </row>
    <row r="1002" spans="1:6">
      <c r="A1002" s="339">
        <v>42686</v>
      </c>
      <c r="B1002" s="340" t="s">
        <v>15427</v>
      </c>
      <c r="C1002" s="339" t="s">
        <v>63</v>
      </c>
      <c r="D1002" s="339" t="s">
        <v>14543</v>
      </c>
      <c r="E1002" s="341">
        <v>56.29</v>
      </c>
      <c r="F1002" s="341">
        <v>85.95</v>
      </c>
    </row>
    <row r="1003" spans="1:6">
      <c r="A1003" s="339">
        <v>12894</v>
      </c>
      <c r="B1003" s="340" t="s">
        <v>15428</v>
      </c>
      <c r="C1003" s="339" t="s">
        <v>63</v>
      </c>
      <c r="D1003" s="339" t="s">
        <v>14543</v>
      </c>
      <c r="E1003" s="341">
        <v>26.81</v>
      </c>
      <c r="F1003" s="341">
        <v>22.34</v>
      </c>
    </row>
    <row r="1004" spans="1:6">
      <c r="A1004" s="339">
        <v>12895</v>
      </c>
      <c r="B1004" s="340" t="s">
        <v>15429</v>
      </c>
      <c r="C1004" s="339" t="s">
        <v>63</v>
      </c>
      <c r="D1004" s="339" t="s">
        <v>14549</v>
      </c>
      <c r="E1004" s="341">
        <v>18</v>
      </c>
      <c r="F1004" s="341">
        <v>15</v>
      </c>
    </row>
    <row r="1005" spans="1:6">
      <c r="A1005" s="339">
        <v>1631</v>
      </c>
      <c r="B1005" s="340" t="s">
        <v>15430</v>
      </c>
      <c r="C1005" s="339" t="s">
        <v>63</v>
      </c>
      <c r="D1005" s="339" t="s">
        <v>14543</v>
      </c>
      <c r="E1005" s="341"/>
      <c r="F1005" s="341">
        <v>158.91</v>
      </c>
    </row>
    <row r="1006" spans="1:6">
      <c r="A1006" s="339">
        <v>1633</v>
      </c>
      <c r="B1006" s="340" t="s">
        <v>15431</v>
      </c>
      <c r="C1006" s="339" t="s">
        <v>63</v>
      </c>
      <c r="D1006" s="339" t="s">
        <v>14543</v>
      </c>
      <c r="E1006" s="341"/>
      <c r="F1006" s="341">
        <v>270</v>
      </c>
    </row>
    <row r="1007" spans="1:6">
      <c r="A1007" s="339">
        <v>10818</v>
      </c>
      <c r="B1007" s="340" t="s">
        <v>15432</v>
      </c>
      <c r="C1007" s="339" t="s">
        <v>101</v>
      </c>
      <c r="D1007" s="339" t="s">
        <v>14543</v>
      </c>
      <c r="E1007" s="341"/>
      <c r="F1007" s="341">
        <v>59.14</v>
      </c>
    </row>
    <row r="1008" spans="1:6">
      <c r="A1008" s="339">
        <v>41410</v>
      </c>
      <c r="B1008" s="340" t="s">
        <v>15433</v>
      </c>
      <c r="C1008" s="339" t="s">
        <v>63</v>
      </c>
      <c r="D1008" s="339" t="s">
        <v>14543</v>
      </c>
      <c r="E1008" s="341">
        <v>74.7</v>
      </c>
      <c r="F1008" s="341">
        <v>73.849999999999994</v>
      </c>
    </row>
    <row r="1009" spans="1:6">
      <c r="A1009" s="339">
        <v>41411</v>
      </c>
      <c r="B1009" s="340" t="s">
        <v>15434</v>
      </c>
      <c r="C1009" s="339" t="s">
        <v>63</v>
      </c>
      <c r="D1009" s="339" t="s">
        <v>14543</v>
      </c>
      <c r="E1009" s="341">
        <v>67.72</v>
      </c>
      <c r="F1009" s="341">
        <v>66.95</v>
      </c>
    </row>
    <row r="1010" spans="1:6">
      <c r="A1010" s="339">
        <v>41412</v>
      </c>
      <c r="B1010" s="340" t="s">
        <v>15435</v>
      </c>
      <c r="C1010" s="339" t="s">
        <v>63</v>
      </c>
      <c r="D1010" s="339" t="s">
        <v>14543</v>
      </c>
      <c r="E1010" s="341">
        <v>130.99</v>
      </c>
      <c r="F1010" s="341">
        <v>129.5</v>
      </c>
    </row>
    <row r="1011" spans="1:6">
      <c r="A1011" s="339">
        <v>41413</v>
      </c>
      <c r="B1011" s="340" t="s">
        <v>15436</v>
      </c>
      <c r="C1011" s="339" t="s">
        <v>63</v>
      </c>
      <c r="D1011" s="339" t="s">
        <v>14543</v>
      </c>
      <c r="E1011" s="341">
        <v>117.87</v>
      </c>
      <c r="F1011" s="341">
        <v>116.53</v>
      </c>
    </row>
    <row r="1012" spans="1:6">
      <c r="A1012" s="339">
        <v>39359</v>
      </c>
      <c r="B1012" s="340" t="s">
        <v>15437</v>
      </c>
      <c r="C1012" s="339" t="s">
        <v>63</v>
      </c>
      <c r="D1012" s="339" t="s">
        <v>14543</v>
      </c>
      <c r="E1012" s="341"/>
      <c r="F1012" s="341">
        <v>39.33</v>
      </c>
    </row>
    <row r="1013" spans="1:6">
      <c r="A1013" s="339">
        <v>39360</v>
      </c>
      <c r="B1013" s="340" t="s">
        <v>15438</v>
      </c>
      <c r="C1013" s="339" t="s">
        <v>63</v>
      </c>
      <c r="D1013" s="339" t="s">
        <v>14543</v>
      </c>
      <c r="E1013" s="341"/>
      <c r="F1013" s="341">
        <v>39.33</v>
      </c>
    </row>
    <row r="1014" spans="1:6">
      <c r="A1014" s="339">
        <v>10710</v>
      </c>
      <c r="B1014" s="340" t="s">
        <v>15439</v>
      </c>
      <c r="C1014" s="339" t="s">
        <v>5029</v>
      </c>
      <c r="D1014" s="339" t="s">
        <v>14549</v>
      </c>
      <c r="E1014" s="341"/>
      <c r="F1014" s="341">
        <v>188</v>
      </c>
    </row>
    <row r="1015" spans="1:6">
      <c r="A1015" s="339">
        <v>10709</v>
      </c>
      <c r="B1015" s="340" t="s">
        <v>256</v>
      </c>
      <c r="C1015" s="339" t="s">
        <v>5029</v>
      </c>
      <c r="D1015" s="339" t="s">
        <v>14543</v>
      </c>
      <c r="E1015" s="341"/>
      <c r="F1015" s="341">
        <v>230.97</v>
      </c>
    </row>
    <row r="1016" spans="1:6">
      <c r="A1016" s="339">
        <v>39636</v>
      </c>
      <c r="B1016" s="340" t="s">
        <v>15440</v>
      </c>
      <c r="C1016" s="339" t="s">
        <v>5029</v>
      </c>
      <c r="D1016" s="339" t="s">
        <v>14543</v>
      </c>
      <c r="E1016" s="341"/>
      <c r="F1016" s="341">
        <v>235.85</v>
      </c>
    </row>
    <row r="1017" spans="1:6">
      <c r="A1017" s="339">
        <v>10708</v>
      </c>
      <c r="B1017" s="340" t="s">
        <v>15441</v>
      </c>
      <c r="C1017" s="339" t="s">
        <v>5029</v>
      </c>
      <c r="D1017" s="339" t="s">
        <v>14543</v>
      </c>
      <c r="E1017" s="341"/>
      <c r="F1017" s="341">
        <v>72.78</v>
      </c>
    </row>
    <row r="1018" spans="1:6">
      <c r="A1018" s="339">
        <v>39635</v>
      </c>
      <c r="B1018" s="340" t="s">
        <v>15442</v>
      </c>
      <c r="C1018" s="339" t="s">
        <v>5029</v>
      </c>
      <c r="D1018" s="339" t="s">
        <v>14543</v>
      </c>
      <c r="E1018" s="341"/>
      <c r="F1018" s="341">
        <v>123.9</v>
      </c>
    </row>
    <row r="1019" spans="1:6">
      <c r="A1019" s="339">
        <v>6117</v>
      </c>
      <c r="B1019" s="340" t="s">
        <v>3529</v>
      </c>
      <c r="C1019" s="339" t="s">
        <v>884</v>
      </c>
      <c r="D1019" s="339" t="s">
        <v>14543</v>
      </c>
      <c r="E1019" s="341">
        <v>18.440000000000001</v>
      </c>
      <c r="F1019" s="341">
        <v>23.93</v>
      </c>
    </row>
    <row r="1020" spans="1:6">
      <c r="A1020" s="339">
        <v>40913</v>
      </c>
      <c r="B1020" s="340" t="s">
        <v>15443</v>
      </c>
      <c r="C1020" s="339" t="s">
        <v>948</v>
      </c>
      <c r="D1020" s="339" t="s">
        <v>14543</v>
      </c>
      <c r="E1020" s="341">
        <v>3208.79</v>
      </c>
      <c r="F1020" s="341">
        <v>4194.5200000000004</v>
      </c>
    </row>
    <row r="1021" spans="1:6">
      <c r="A1021" s="339">
        <v>1214</v>
      </c>
      <c r="B1021" s="340" t="s">
        <v>3497</v>
      </c>
      <c r="C1021" s="339" t="s">
        <v>884</v>
      </c>
      <c r="D1021" s="339" t="s">
        <v>14543</v>
      </c>
      <c r="E1021" s="341">
        <v>21.06</v>
      </c>
      <c r="F1021" s="341">
        <v>26.03</v>
      </c>
    </row>
    <row r="1022" spans="1:6">
      <c r="A1022" s="339">
        <v>40915</v>
      </c>
      <c r="B1022" s="340" t="s">
        <v>15444</v>
      </c>
      <c r="C1022" s="339" t="s">
        <v>948</v>
      </c>
      <c r="D1022" s="339" t="s">
        <v>14543</v>
      </c>
      <c r="E1022" s="341">
        <v>3663.92</v>
      </c>
      <c r="F1022" s="341">
        <v>4560.57</v>
      </c>
    </row>
    <row r="1023" spans="1:6">
      <c r="A1023" s="339">
        <v>40914</v>
      </c>
      <c r="B1023" s="340" t="s">
        <v>15445</v>
      </c>
      <c r="C1023" s="339" t="s">
        <v>948</v>
      </c>
      <c r="D1023" s="339" t="s">
        <v>14543</v>
      </c>
      <c r="E1023" s="341">
        <v>3890.97</v>
      </c>
      <c r="F1023" s="341">
        <v>4560.57</v>
      </c>
    </row>
    <row r="1024" spans="1:6">
      <c r="A1024" s="339">
        <v>1213</v>
      </c>
      <c r="B1024" s="340" t="s">
        <v>3249</v>
      </c>
      <c r="C1024" s="339" t="s">
        <v>884</v>
      </c>
      <c r="D1024" s="339" t="s">
        <v>14549</v>
      </c>
      <c r="E1024" s="341">
        <v>22.37</v>
      </c>
      <c r="F1024" s="341">
        <v>26.03</v>
      </c>
    </row>
    <row r="1025" spans="1:6">
      <c r="A1025" s="339">
        <v>5091</v>
      </c>
      <c r="B1025" s="340" t="s">
        <v>15446</v>
      </c>
      <c r="C1025" s="339" t="s">
        <v>63</v>
      </c>
      <c r="D1025" s="339" t="s">
        <v>14543</v>
      </c>
      <c r="E1025" s="341">
        <v>19.48</v>
      </c>
      <c r="F1025" s="341">
        <v>19.399999999999999</v>
      </c>
    </row>
    <row r="1026" spans="1:6">
      <c r="A1026" s="339">
        <v>2711</v>
      </c>
      <c r="B1026" s="340" t="s">
        <v>15447</v>
      </c>
      <c r="C1026" s="339" t="s">
        <v>63</v>
      </c>
      <c r="D1026" s="339" t="s">
        <v>14549</v>
      </c>
      <c r="E1026" s="341">
        <v>235</v>
      </c>
      <c r="F1026" s="341">
        <v>230.45</v>
      </c>
    </row>
    <row r="1027" spans="1:6">
      <c r="A1027" s="339">
        <v>45235</v>
      </c>
      <c r="B1027" s="340" t="s">
        <v>15448</v>
      </c>
      <c r="C1027" s="339" t="s">
        <v>63</v>
      </c>
      <c r="D1027" s="339" t="s">
        <v>14543</v>
      </c>
      <c r="E1027" s="341">
        <v>1514.05</v>
      </c>
      <c r="F1027" s="341">
        <v>1484.73</v>
      </c>
    </row>
    <row r="1028" spans="1:6">
      <c r="A1028" s="339">
        <v>37727</v>
      </c>
      <c r="B1028" s="340" t="s">
        <v>15449</v>
      </c>
      <c r="C1028" s="339" t="s">
        <v>63</v>
      </c>
      <c r="D1028" s="339" t="s">
        <v>14549</v>
      </c>
      <c r="E1028" s="341"/>
      <c r="F1028" s="341">
        <v>19043.29</v>
      </c>
    </row>
    <row r="1029" spans="1:6">
      <c r="A1029" s="339">
        <v>37730</v>
      </c>
      <c r="B1029" s="340" t="s">
        <v>15450</v>
      </c>
      <c r="C1029" s="339" t="s">
        <v>63</v>
      </c>
      <c r="D1029" s="339" t="s">
        <v>14543</v>
      </c>
      <c r="E1029" s="341"/>
      <c r="F1029" s="341">
        <v>30096.38</v>
      </c>
    </row>
    <row r="1030" spans="1:6">
      <c r="A1030" s="339">
        <v>37731</v>
      </c>
      <c r="B1030" s="340" t="s">
        <v>4650</v>
      </c>
      <c r="C1030" s="339" t="s">
        <v>63</v>
      </c>
      <c r="D1030" s="339" t="s">
        <v>14543</v>
      </c>
      <c r="E1030" s="341"/>
      <c r="F1030" s="341">
        <v>32227.1</v>
      </c>
    </row>
    <row r="1031" spans="1:6">
      <c r="A1031" s="339">
        <v>37732</v>
      </c>
      <c r="B1031" s="340" t="s">
        <v>15451</v>
      </c>
      <c r="C1031" s="339" t="s">
        <v>63</v>
      </c>
      <c r="D1031" s="339" t="s">
        <v>14543</v>
      </c>
      <c r="E1031" s="341"/>
      <c r="F1031" s="341">
        <v>36754.879999999997</v>
      </c>
    </row>
    <row r="1032" spans="1:6">
      <c r="A1032" s="339">
        <v>45194</v>
      </c>
      <c r="B1032" s="340" t="s">
        <v>15452</v>
      </c>
      <c r="C1032" s="339" t="s">
        <v>63</v>
      </c>
      <c r="D1032" s="339" t="s">
        <v>14543</v>
      </c>
      <c r="E1032" s="341">
        <v>220.43</v>
      </c>
      <c r="F1032" s="341">
        <v>216.16</v>
      </c>
    </row>
    <row r="1033" spans="1:6">
      <c r="A1033" s="339">
        <v>37762</v>
      </c>
      <c r="B1033" s="340" t="s">
        <v>3663</v>
      </c>
      <c r="C1033" s="339" t="s">
        <v>63</v>
      </c>
      <c r="D1033" s="339" t="s">
        <v>14543</v>
      </c>
      <c r="E1033" s="341"/>
      <c r="F1033" s="341">
        <v>745258.65</v>
      </c>
    </row>
    <row r="1034" spans="1:6">
      <c r="A1034" s="339">
        <v>37763</v>
      </c>
      <c r="B1034" s="340" t="s">
        <v>15453</v>
      </c>
      <c r="C1034" s="339" t="s">
        <v>63</v>
      </c>
      <c r="D1034" s="339" t="s">
        <v>14543</v>
      </c>
      <c r="E1034" s="341"/>
      <c r="F1034" s="341">
        <v>754310.25</v>
      </c>
    </row>
    <row r="1035" spans="1:6">
      <c r="A1035" s="339">
        <v>41992</v>
      </c>
      <c r="B1035" s="340" t="s">
        <v>15454</v>
      </c>
      <c r="C1035" s="339" t="s">
        <v>63</v>
      </c>
      <c r="D1035" s="339" t="s">
        <v>14549</v>
      </c>
      <c r="E1035" s="341"/>
      <c r="F1035" s="341">
        <v>857500</v>
      </c>
    </row>
    <row r="1036" spans="1:6">
      <c r="A1036" s="339">
        <v>13215</v>
      </c>
      <c r="B1036" s="340" t="s">
        <v>15455</v>
      </c>
      <c r="C1036" s="339" t="s">
        <v>63</v>
      </c>
      <c r="D1036" s="339" t="s">
        <v>14543</v>
      </c>
      <c r="E1036" s="341"/>
      <c r="F1036" s="341">
        <v>1051508.51</v>
      </c>
    </row>
    <row r="1037" spans="1:6">
      <c r="A1037" s="339">
        <v>4235</v>
      </c>
      <c r="B1037" s="340" t="s">
        <v>15456</v>
      </c>
      <c r="C1037" s="339" t="s">
        <v>884</v>
      </c>
      <c r="D1037" s="339" t="s">
        <v>14543</v>
      </c>
      <c r="E1037" s="341">
        <v>25.34</v>
      </c>
      <c r="F1037" s="341">
        <v>38.83</v>
      </c>
    </row>
    <row r="1038" spans="1:6">
      <c r="A1038" s="339">
        <v>40976</v>
      </c>
      <c r="B1038" s="340" t="s">
        <v>15457</v>
      </c>
      <c r="C1038" s="339" t="s">
        <v>948</v>
      </c>
      <c r="D1038" s="339" t="s">
        <v>14543</v>
      </c>
      <c r="E1038" s="341">
        <v>4407.49</v>
      </c>
      <c r="F1038" s="341">
        <v>6801.76</v>
      </c>
    </row>
    <row r="1039" spans="1:6">
      <c r="A1039" s="339">
        <v>43091</v>
      </c>
      <c r="B1039" s="340" t="s">
        <v>15458</v>
      </c>
      <c r="C1039" s="339" t="s">
        <v>63</v>
      </c>
      <c r="D1039" s="339" t="s">
        <v>14543</v>
      </c>
      <c r="E1039" s="341">
        <v>7596.84</v>
      </c>
      <c r="F1039" s="341">
        <v>6003.8</v>
      </c>
    </row>
    <row r="1040" spans="1:6">
      <c r="A1040" s="339">
        <v>43092</v>
      </c>
      <c r="B1040" s="340" t="s">
        <v>15459</v>
      </c>
      <c r="C1040" s="339" t="s">
        <v>63</v>
      </c>
      <c r="D1040" s="339" t="s">
        <v>14543</v>
      </c>
      <c r="E1040" s="341">
        <v>10129.120000000001</v>
      </c>
      <c r="F1040" s="341">
        <v>8005.07</v>
      </c>
    </row>
    <row r="1041" spans="1:6">
      <c r="A1041" s="339">
        <v>43089</v>
      </c>
      <c r="B1041" s="340" t="s">
        <v>15460</v>
      </c>
      <c r="C1041" s="339" t="s">
        <v>63</v>
      </c>
      <c r="D1041" s="339" t="s">
        <v>14543</v>
      </c>
      <c r="E1041" s="341">
        <v>1765.29</v>
      </c>
      <c r="F1041" s="341">
        <v>1395.11</v>
      </c>
    </row>
    <row r="1042" spans="1:6">
      <c r="A1042" s="339">
        <v>43090</v>
      </c>
      <c r="B1042" s="340" t="s">
        <v>15461</v>
      </c>
      <c r="C1042" s="339" t="s">
        <v>63</v>
      </c>
      <c r="D1042" s="339" t="s">
        <v>14543</v>
      </c>
      <c r="E1042" s="341">
        <v>3895.81</v>
      </c>
      <c r="F1042" s="341">
        <v>3078.87</v>
      </c>
    </row>
    <row r="1043" spans="1:6">
      <c r="A1043" s="339">
        <v>41967</v>
      </c>
      <c r="B1043" s="340" t="s">
        <v>15462</v>
      </c>
      <c r="C1043" s="339" t="s">
        <v>933</v>
      </c>
      <c r="D1043" s="339" t="s">
        <v>14543</v>
      </c>
      <c r="E1043" s="341">
        <v>21.92</v>
      </c>
      <c r="F1043" s="341">
        <v>24</v>
      </c>
    </row>
    <row r="1044" spans="1:6">
      <c r="A1044" s="339">
        <v>12760</v>
      </c>
      <c r="B1044" s="340" t="s">
        <v>15463</v>
      </c>
      <c r="C1044" s="339" t="s">
        <v>5029</v>
      </c>
      <c r="D1044" s="339" t="s">
        <v>14543</v>
      </c>
      <c r="E1044" s="341">
        <v>1802.65</v>
      </c>
      <c r="F1044" s="341">
        <v>1415.89</v>
      </c>
    </row>
    <row r="1045" spans="1:6">
      <c r="A1045" s="339">
        <v>12759</v>
      </c>
      <c r="B1045" s="340" t="s">
        <v>15464</v>
      </c>
      <c r="C1045" s="339" t="s">
        <v>5029</v>
      </c>
      <c r="D1045" s="339" t="s">
        <v>14543</v>
      </c>
      <c r="E1045" s="341">
        <v>1201.74</v>
      </c>
      <c r="F1045" s="341">
        <v>943.91</v>
      </c>
    </row>
    <row r="1046" spans="1:6">
      <c r="A1046" s="339">
        <v>43105</v>
      </c>
      <c r="B1046" s="340" t="s">
        <v>15465</v>
      </c>
      <c r="C1046" s="339" t="s">
        <v>101</v>
      </c>
      <c r="D1046" s="339" t="s">
        <v>14543</v>
      </c>
      <c r="E1046" s="341">
        <v>35.28</v>
      </c>
      <c r="F1046" s="341">
        <v>31.63</v>
      </c>
    </row>
    <row r="1047" spans="1:6">
      <c r="A1047" s="339">
        <v>40424</v>
      </c>
      <c r="B1047" s="340" t="s">
        <v>15466</v>
      </c>
      <c r="C1047" s="339" t="s">
        <v>101</v>
      </c>
      <c r="D1047" s="339" t="s">
        <v>14543</v>
      </c>
      <c r="E1047" s="341">
        <v>8.9600000000000009</v>
      </c>
      <c r="F1047" s="341">
        <v>8.0299999999999994</v>
      </c>
    </row>
    <row r="1048" spans="1:6">
      <c r="A1048" s="339">
        <v>1325</v>
      </c>
      <c r="B1048" s="340" t="s">
        <v>15467</v>
      </c>
      <c r="C1048" s="339" t="s">
        <v>101</v>
      </c>
      <c r="D1048" s="339" t="s">
        <v>14543</v>
      </c>
      <c r="E1048" s="341">
        <v>9.81</v>
      </c>
      <c r="F1048" s="341">
        <v>8.8000000000000007</v>
      </c>
    </row>
    <row r="1049" spans="1:6">
      <c r="A1049" s="339">
        <v>1327</v>
      </c>
      <c r="B1049" s="340" t="s">
        <v>15468</v>
      </c>
      <c r="C1049" s="339" t="s">
        <v>101</v>
      </c>
      <c r="D1049" s="339" t="s">
        <v>14543</v>
      </c>
      <c r="E1049" s="341">
        <v>10.45</v>
      </c>
      <c r="F1049" s="341">
        <v>9.3699999999999992</v>
      </c>
    </row>
    <row r="1050" spans="1:6">
      <c r="A1050" s="339">
        <v>1328</v>
      </c>
      <c r="B1050" s="340" t="s">
        <v>15469</v>
      </c>
      <c r="C1050" s="339" t="s">
        <v>101</v>
      </c>
      <c r="D1050" s="339" t="s">
        <v>14543</v>
      </c>
      <c r="E1050" s="341">
        <v>9.84</v>
      </c>
      <c r="F1050" s="341">
        <v>8.82</v>
      </c>
    </row>
    <row r="1051" spans="1:6">
      <c r="A1051" s="339">
        <v>1321</v>
      </c>
      <c r="B1051" s="340" t="s">
        <v>15470</v>
      </c>
      <c r="C1051" s="339" t="s">
        <v>101</v>
      </c>
      <c r="D1051" s="339" t="s">
        <v>14543</v>
      </c>
      <c r="E1051" s="341">
        <v>9.11</v>
      </c>
      <c r="F1051" s="341">
        <v>8.17</v>
      </c>
    </row>
    <row r="1052" spans="1:6">
      <c r="A1052" s="339">
        <v>1318</v>
      </c>
      <c r="B1052" s="340" t="s">
        <v>15471</v>
      </c>
      <c r="C1052" s="339" t="s">
        <v>101</v>
      </c>
      <c r="D1052" s="339" t="s">
        <v>14543</v>
      </c>
      <c r="E1052" s="341">
        <v>9.1199999999999992</v>
      </c>
      <c r="F1052" s="341">
        <v>8.17</v>
      </c>
    </row>
    <row r="1053" spans="1:6">
      <c r="A1053" s="339">
        <v>1322</v>
      </c>
      <c r="B1053" s="340" t="s">
        <v>15472</v>
      </c>
      <c r="C1053" s="339" t="s">
        <v>101</v>
      </c>
      <c r="D1053" s="339" t="s">
        <v>14543</v>
      </c>
      <c r="E1053" s="341">
        <v>9.6300000000000008</v>
      </c>
      <c r="F1053" s="341">
        <v>8.6300000000000008</v>
      </c>
    </row>
    <row r="1054" spans="1:6">
      <c r="A1054" s="339">
        <v>1323</v>
      </c>
      <c r="B1054" s="340" t="s">
        <v>15473</v>
      </c>
      <c r="C1054" s="339" t="s">
        <v>101</v>
      </c>
      <c r="D1054" s="339" t="s">
        <v>14543</v>
      </c>
      <c r="E1054" s="341">
        <v>9.6300000000000008</v>
      </c>
      <c r="F1054" s="341">
        <v>8.6300000000000008</v>
      </c>
    </row>
    <row r="1055" spans="1:6">
      <c r="A1055" s="339">
        <v>1319</v>
      </c>
      <c r="B1055" s="340" t="s">
        <v>15474</v>
      </c>
      <c r="C1055" s="339" t="s">
        <v>101</v>
      </c>
      <c r="D1055" s="339" t="s">
        <v>14543</v>
      </c>
      <c r="E1055" s="341">
        <v>8.1199999999999992</v>
      </c>
      <c r="F1055" s="341">
        <v>7.28</v>
      </c>
    </row>
    <row r="1056" spans="1:6">
      <c r="A1056" s="339">
        <v>11026</v>
      </c>
      <c r="B1056" s="340" t="s">
        <v>15475</v>
      </c>
      <c r="C1056" s="339" t="s">
        <v>101</v>
      </c>
      <c r="D1056" s="339" t="s">
        <v>14543</v>
      </c>
      <c r="E1056" s="341">
        <v>11.16</v>
      </c>
      <c r="F1056" s="341">
        <v>10.01</v>
      </c>
    </row>
    <row r="1057" spans="1:6">
      <c r="A1057" s="339">
        <v>11027</v>
      </c>
      <c r="B1057" s="340" t="s">
        <v>15476</v>
      </c>
      <c r="C1057" s="339" t="s">
        <v>101</v>
      </c>
      <c r="D1057" s="339" t="s">
        <v>14543</v>
      </c>
      <c r="E1057" s="341">
        <v>11.62</v>
      </c>
      <c r="F1057" s="341">
        <v>10.42</v>
      </c>
    </row>
    <row r="1058" spans="1:6">
      <c r="A1058" s="339">
        <v>11046</v>
      </c>
      <c r="B1058" s="340" t="s">
        <v>15477</v>
      </c>
      <c r="C1058" s="339" t="s">
        <v>101</v>
      </c>
      <c r="D1058" s="339" t="s">
        <v>14543</v>
      </c>
      <c r="E1058" s="341">
        <v>11.13</v>
      </c>
      <c r="F1058" s="341">
        <v>9.98</v>
      </c>
    </row>
    <row r="1059" spans="1:6">
      <c r="A1059" s="339">
        <v>11047</v>
      </c>
      <c r="B1059" s="340" t="s">
        <v>1037</v>
      </c>
      <c r="C1059" s="339" t="s">
        <v>101</v>
      </c>
      <c r="D1059" s="339" t="s">
        <v>14543</v>
      </c>
      <c r="E1059" s="341">
        <v>12.13</v>
      </c>
      <c r="F1059" s="341">
        <v>10.88</v>
      </c>
    </row>
    <row r="1060" spans="1:6">
      <c r="A1060" s="339">
        <v>43668</v>
      </c>
      <c r="B1060" s="340" t="s">
        <v>15478</v>
      </c>
      <c r="C1060" s="339" t="s">
        <v>101</v>
      </c>
      <c r="D1060" s="339" t="s">
        <v>14543</v>
      </c>
      <c r="E1060" s="341">
        <v>10.71</v>
      </c>
      <c r="F1060" s="341">
        <v>9.6</v>
      </c>
    </row>
    <row r="1061" spans="1:6">
      <c r="A1061" s="339">
        <v>11049</v>
      </c>
      <c r="B1061" s="340" t="s">
        <v>15479</v>
      </c>
      <c r="C1061" s="339" t="s">
        <v>101</v>
      </c>
      <c r="D1061" s="339" t="s">
        <v>14549</v>
      </c>
      <c r="E1061" s="341">
        <v>11.6</v>
      </c>
      <c r="F1061" s="341">
        <v>10.4</v>
      </c>
    </row>
    <row r="1062" spans="1:6">
      <c r="A1062" s="339">
        <v>43106</v>
      </c>
      <c r="B1062" s="340" t="s">
        <v>15480</v>
      </c>
      <c r="C1062" s="339" t="s">
        <v>101</v>
      </c>
      <c r="D1062" s="339" t="s">
        <v>14543</v>
      </c>
      <c r="E1062" s="341">
        <v>11.67</v>
      </c>
      <c r="F1062" s="341">
        <v>10.46</v>
      </c>
    </row>
    <row r="1063" spans="1:6">
      <c r="A1063" s="339">
        <v>11051</v>
      </c>
      <c r="B1063" s="340" t="s">
        <v>15481</v>
      </c>
      <c r="C1063" s="339" t="s">
        <v>101</v>
      </c>
      <c r="D1063" s="339" t="s">
        <v>14543</v>
      </c>
      <c r="E1063" s="341">
        <v>12.18</v>
      </c>
      <c r="F1063" s="341">
        <v>10.92</v>
      </c>
    </row>
    <row r="1064" spans="1:6">
      <c r="A1064" s="339">
        <v>11061</v>
      </c>
      <c r="B1064" s="340" t="s">
        <v>15482</v>
      </c>
      <c r="C1064" s="339" t="s">
        <v>101</v>
      </c>
      <c r="D1064" s="339" t="s">
        <v>14543</v>
      </c>
      <c r="E1064" s="341">
        <v>14.61</v>
      </c>
      <c r="F1064" s="341">
        <v>13.1</v>
      </c>
    </row>
    <row r="1065" spans="1:6">
      <c r="A1065" s="339">
        <v>43667</v>
      </c>
      <c r="B1065" s="340" t="s">
        <v>15483</v>
      </c>
      <c r="C1065" s="339" t="s">
        <v>101</v>
      </c>
      <c r="D1065" s="339" t="s">
        <v>14543</v>
      </c>
      <c r="E1065" s="341">
        <v>10.62</v>
      </c>
      <c r="F1065" s="341">
        <v>9.52</v>
      </c>
    </row>
    <row r="1066" spans="1:6">
      <c r="A1066" s="339">
        <v>1333</v>
      </c>
      <c r="B1066" s="340" t="s">
        <v>1021</v>
      </c>
      <c r="C1066" s="339" t="s">
        <v>101</v>
      </c>
      <c r="D1066" s="339" t="s">
        <v>14543</v>
      </c>
      <c r="E1066" s="341">
        <v>8.84</v>
      </c>
      <c r="F1066" s="341">
        <v>7.93</v>
      </c>
    </row>
    <row r="1067" spans="1:6">
      <c r="A1067" s="339">
        <v>1330</v>
      </c>
      <c r="B1067" s="340" t="s">
        <v>15484</v>
      </c>
      <c r="C1067" s="339" t="s">
        <v>101</v>
      </c>
      <c r="D1067" s="339" t="s">
        <v>14543</v>
      </c>
      <c r="E1067" s="341">
        <v>8.76</v>
      </c>
      <c r="F1067" s="341">
        <v>7.85</v>
      </c>
    </row>
    <row r="1068" spans="1:6">
      <c r="A1068" s="339">
        <v>10957</v>
      </c>
      <c r="B1068" s="340" t="s">
        <v>15485</v>
      </c>
      <c r="C1068" s="339" t="s">
        <v>101</v>
      </c>
      <c r="D1068" s="339" t="s">
        <v>14543</v>
      </c>
      <c r="E1068" s="341">
        <v>10.1</v>
      </c>
      <c r="F1068" s="341">
        <v>9.06</v>
      </c>
    </row>
    <row r="1069" spans="1:6">
      <c r="A1069" s="339">
        <v>1332</v>
      </c>
      <c r="B1069" s="340" t="s">
        <v>15486</v>
      </c>
      <c r="C1069" s="339" t="s">
        <v>101</v>
      </c>
      <c r="D1069" s="339" t="s">
        <v>14543</v>
      </c>
      <c r="E1069" s="341">
        <v>8.99</v>
      </c>
      <c r="F1069" s="341">
        <v>8.06</v>
      </c>
    </row>
    <row r="1070" spans="1:6">
      <c r="A1070" s="339">
        <v>1334</v>
      </c>
      <c r="B1070" s="340" t="s">
        <v>15487</v>
      </c>
      <c r="C1070" s="339" t="s">
        <v>101</v>
      </c>
      <c r="D1070" s="339" t="s">
        <v>14543</v>
      </c>
      <c r="E1070" s="341">
        <v>9.9600000000000009</v>
      </c>
      <c r="F1070" s="341">
        <v>8.93</v>
      </c>
    </row>
    <row r="1071" spans="1:6">
      <c r="A1071" s="339">
        <v>1335</v>
      </c>
      <c r="B1071" s="340" t="s">
        <v>15488</v>
      </c>
      <c r="C1071" s="339" t="s">
        <v>101</v>
      </c>
      <c r="D1071" s="339" t="s">
        <v>14543</v>
      </c>
      <c r="E1071" s="341">
        <v>10.29</v>
      </c>
      <c r="F1071" s="341">
        <v>9.23</v>
      </c>
    </row>
    <row r="1072" spans="1:6">
      <c r="A1072" s="339">
        <v>40425</v>
      </c>
      <c r="B1072" s="340" t="s">
        <v>15489</v>
      </c>
      <c r="C1072" s="339" t="s">
        <v>101</v>
      </c>
      <c r="D1072" s="339" t="s">
        <v>14543</v>
      </c>
      <c r="E1072" s="341">
        <v>8.81</v>
      </c>
      <c r="F1072" s="341">
        <v>7.9</v>
      </c>
    </row>
    <row r="1073" spans="1:6">
      <c r="A1073" s="339">
        <v>1337</v>
      </c>
      <c r="B1073" s="340" t="s">
        <v>15490</v>
      </c>
      <c r="C1073" s="339" t="s">
        <v>101</v>
      </c>
      <c r="D1073" s="339" t="s">
        <v>14543</v>
      </c>
      <c r="E1073" s="341">
        <v>10.1</v>
      </c>
      <c r="F1073" s="341">
        <v>9.06</v>
      </c>
    </row>
    <row r="1074" spans="1:6">
      <c r="A1074" s="339">
        <v>34659</v>
      </c>
      <c r="B1074" s="340" t="s">
        <v>15491</v>
      </c>
      <c r="C1074" s="339" t="s">
        <v>5029</v>
      </c>
      <c r="D1074" s="339" t="s">
        <v>14543</v>
      </c>
      <c r="E1074" s="341">
        <v>44.87</v>
      </c>
      <c r="F1074" s="341">
        <v>43.8</v>
      </c>
    </row>
    <row r="1075" spans="1:6">
      <c r="A1075" s="339">
        <v>34514</v>
      </c>
      <c r="B1075" s="340" t="s">
        <v>15492</v>
      </c>
      <c r="C1075" s="339" t="s">
        <v>5029</v>
      </c>
      <c r="D1075" s="339" t="s">
        <v>14549</v>
      </c>
      <c r="E1075" s="341">
        <v>49.7</v>
      </c>
      <c r="F1075" s="341">
        <v>48.52</v>
      </c>
    </row>
    <row r="1076" spans="1:6">
      <c r="A1076" s="339">
        <v>34660</v>
      </c>
      <c r="B1076" s="340" t="s">
        <v>15493</v>
      </c>
      <c r="C1076" s="339" t="s">
        <v>5029</v>
      </c>
      <c r="D1076" s="339" t="s">
        <v>14543</v>
      </c>
      <c r="E1076" s="341">
        <v>63.07</v>
      </c>
      <c r="F1076" s="341">
        <v>61.57</v>
      </c>
    </row>
    <row r="1077" spans="1:6">
      <c r="A1077" s="339">
        <v>34661</v>
      </c>
      <c r="B1077" s="340" t="s">
        <v>15494</v>
      </c>
      <c r="C1077" s="339" t="s">
        <v>5029</v>
      </c>
      <c r="D1077" s="339" t="s">
        <v>14543</v>
      </c>
      <c r="E1077" s="341">
        <v>90.59</v>
      </c>
      <c r="F1077" s="341">
        <v>88.44</v>
      </c>
    </row>
    <row r="1078" spans="1:6">
      <c r="A1078" s="339">
        <v>34667</v>
      </c>
      <c r="B1078" s="340" t="s">
        <v>15495</v>
      </c>
      <c r="C1078" s="339" t="s">
        <v>5029</v>
      </c>
      <c r="D1078" s="339" t="s">
        <v>14543</v>
      </c>
      <c r="E1078" s="341">
        <v>32.799999999999997</v>
      </c>
      <c r="F1078" s="341">
        <v>32.020000000000003</v>
      </c>
    </row>
    <row r="1079" spans="1:6">
      <c r="A1079" s="339">
        <v>34668</v>
      </c>
      <c r="B1079" s="340" t="s">
        <v>15496</v>
      </c>
      <c r="C1079" s="339" t="s">
        <v>5029</v>
      </c>
      <c r="D1079" s="339" t="s">
        <v>14543</v>
      </c>
      <c r="E1079" s="341">
        <v>42.87</v>
      </c>
      <c r="F1079" s="341">
        <v>41.85</v>
      </c>
    </row>
    <row r="1080" spans="1:6">
      <c r="A1080" s="339">
        <v>34741</v>
      </c>
      <c r="B1080" s="340" t="s">
        <v>15497</v>
      </c>
      <c r="C1080" s="339" t="s">
        <v>5029</v>
      </c>
      <c r="D1080" s="339" t="s">
        <v>14543</v>
      </c>
      <c r="E1080" s="341">
        <v>47.17</v>
      </c>
      <c r="F1080" s="341">
        <v>46.05</v>
      </c>
    </row>
    <row r="1081" spans="1:6">
      <c r="A1081" s="339">
        <v>34664</v>
      </c>
      <c r="B1081" s="340" t="s">
        <v>15498</v>
      </c>
      <c r="C1081" s="339" t="s">
        <v>5029</v>
      </c>
      <c r="D1081" s="339" t="s">
        <v>14543</v>
      </c>
      <c r="E1081" s="341">
        <v>51.47</v>
      </c>
      <c r="F1081" s="341">
        <v>50.25</v>
      </c>
    </row>
    <row r="1082" spans="1:6">
      <c r="A1082" s="339">
        <v>34665</v>
      </c>
      <c r="B1082" s="340" t="s">
        <v>15499</v>
      </c>
      <c r="C1082" s="339" t="s">
        <v>5029</v>
      </c>
      <c r="D1082" s="339" t="s">
        <v>14543</v>
      </c>
      <c r="E1082" s="341">
        <v>63.9</v>
      </c>
      <c r="F1082" s="341">
        <v>62.38</v>
      </c>
    </row>
    <row r="1083" spans="1:6">
      <c r="A1083" s="339">
        <v>34666</v>
      </c>
      <c r="B1083" s="340" t="s">
        <v>15500</v>
      </c>
      <c r="C1083" s="339" t="s">
        <v>5029</v>
      </c>
      <c r="D1083" s="339" t="s">
        <v>14543</v>
      </c>
      <c r="E1083" s="341">
        <v>96.52</v>
      </c>
      <c r="F1083" s="341">
        <v>94.22</v>
      </c>
    </row>
    <row r="1084" spans="1:6">
      <c r="A1084" s="339">
        <v>34669</v>
      </c>
      <c r="B1084" s="340" t="s">
        <v>15501</v>
      </c>
      <c r="C1084" s="339" t="s">
        <v>5029</v>
      </c>
      <c r="D1084" s="339" t="s">
        <v>14543</v>
      </c>
      <c r="E1084" s="341">
        <v>35.39</v>
      </c>
      <c r="F1084" s="341">
        <v>34.549999999999997</v>
      </c>
    </row>
    <row r="1085" spans="1:6">
      <c r="A1085" s="339">
        <v>34670</v>
      </c>
      <c r="B1085" s="340" t="s">
        <v>15502</v>
      </c>
      <c r="C1085" s="339" t="s">
        <v>5029</v>
      </c>
      <c r="D1085" s="339" t="s">
        <v>14543</v>
      </c>
      <c r="E1085" s="341">
        <v>43.28</v>
      </c>
      <c r="F1085" s="341">
        <v>42.25</v>
      </c>
    </row>
    <row r="1086" spans="1:6">
      <c r="A1086" s="339">
        <v>34671</v>
      </c>
      <c r="B1086" s="340" t="s">
        <v>15503</v>
      </c>
      <c r="C1086" s="339" t="s">
        <v>5029</v>
      </c>
      <c r="D1086" s="339" t="s">
        <v>14543</v>
      </c>
      <c r="E1086" s="341">
        <v>36.130000000000003</v>
      </c>
      <c r="F1086" s="341">
        <v>35.270000000000003</v>
      </c>
    </row>
    <row r="1087" spans="1:6">
      <c r="A1087" s="339">
        <v>34672</v>
      </c>
      <c r="B1087" s="340" t="s">
        <v>15504</v>
      </c>
      <c r="C1087" s="339" t="s">
        <v>5029</v>
      </c>
      <c r="D1087" s="339" t="s">
        <v>14543</v>
      </c>
      <c r="E1087" s="341">
        <v>38.1</v>
      </c>
      <c r="F1087" s="341">
        <v>37.19</v>
      </c>
    </row>
    <row r="1088" spans="1:6">
      <c r="A1088" s="339">
        <v>34673</v>
      </c>
      <c r="B1088" s="340" t="s">
        <v>15505</v>
      </c>
      <c r="C1088" s="339" t="s">
        <v>5029</v>
      </c>
      <c r="D1088" s="339" t="s">
        <v>14543</v>
      </c>
      <c r="E1088" s="341">
        <v>46.49</v>
      </c>
      <c r="F1088" s="341">
        <v>45.38</v>
      </c>
    </row>
    <row r="1089" spans="1:6">
      <c r="A1089" s="339">
        <v>34674</v>
      </c>
      <c r="B1089" s="340" t="s">
        <v>15506</v>
      </c>
      <c r="C1089" s="339" t="s">
        <v>5029</v>
      </c>
      <c r="D1089" s="339" t="s">
        <v>14543</v>
      </c>
      <c r="E1089" s="341">
        <v>61.8</v>
      </c>
      <c r="F1089" s="341">
        <v>60.34</v>
      </c>
    </row>
    <row r="1090" spans="1:6">
      <c r="A1090" s="339">
        <v>34675</v>
      </c>
      <c r="B1090" s="340" t="s">
        <v>15507</v>
      </c>
      <c r="C1090" s="339" t="s">
        <v>5029</v>
      </c>
      <c r="D1090" s="339" t="s">
        <v>14543</v>
      </c>
      <c r="E1090" s="341">
        <v>75.349999999999994</v>
      </c>
      <c r="F1090" s="341">
        <v>73.56</v>
      </c>
    </row>
    <row r="1091" spans="1:6">
      <c r="A1091" s="339">
        <v>34676</v>
      </c>
      <c r="B1091" s="340" t="s">
        <v>15508</v>
      </c>
      <c r="C1091" s="339" t="s">
        <v>5029</v>
      </c>
      <c r="D1091" s="339" t="s">
        <v>14543</v>
      </c>
      <c r="E1091" s="341">
        <v>21.69</v>
      </c>
      <c r="F1091" s="341">
        <v>21.18</v>
      </c>
    </row>
    <row r="1092" spans="1:6">
      <c r="A1092" s="339">
        <v>34677</v>
      </c>
      <c r="B1092" s="340" t="s">
        <v>15509</v>
      </c>
      <c r="C1092" s="339" t="s">
        <v>5029</v>
      </c>
      <c r="D1092" s="339" t="s">
        <v>14543</v>
      </c>
      <c r="E1092" s="341">
        <v>29.16</v>
      </c>
      <c r="F1092" s="341">
        <v>28.47</v>
      </c>
    </row>
    <row r="1093" spans="1:6">
      <c r="A1093" s="339">
        <v>43126</v>
      </c>
      <c r="B1093" s="340" t="s">
        <v>15510</v>
      </c>
      <c r="C1093" s="339" t="s">
        <v>5029</v>
      </c>
      <c r="D1093" s="339" t="s">
        <v>14543</v>
      </c>
      <c r="E1093" s="341">
        <v>89.26</v>
      </c>
      <c r="F1093" s="341">
        <v>111.33</v>
      </c>
    </row>
    <row r="1094" spans="1:6">
      <c r="A1094" s="339">
        <v>43124</v>
      </c>
      <c r="B1094" s="340" t="s">
        <v>1039</v>
      </c>
      <c r="C1094" s="339" t="s">
        <v>5029</v>
      </c>
      <c r="D1094" s="339" t="s">
        <v>14543</v>
      </c>
      <c r="E1094" s="341">
        <v>104.22</v>
      </c>
      <c r="F1094" s="341">
        <v>129.99</v>
      </c>
    </row>
    <row r="1095" spans="1:6">
      <c r="A1095" s="339">
        <v>43125</v>
      </c>
      <c r="B1095" s="340" t="s">
        <v>15511</v>
      </c>
      <c r="C1095" s="339" t="s">
        <v>5029</v>
      </c>
      <c r="D1095" s="339" t="s">
        <v>14543</v>
      </c>
      <c r="E1095" s="341">
        <v>135.16999999999999</v>
      </c>
      <c r="F1095" s="341">
        <v>168.59</v>
      </c>
    </row>
    <row r="1096" spans="1:6">
      <c r="A1096" s="339">
        <v>40623</v>
      </c>
      <c r="B1096" s="340" t="s">
        <v>15512</v>
      </c>
      <c r="C1096" s="339" t="s">
        <v>14873</v>
      </c>
      <c r="D1096" s="339" t="s">
        <v>14543</v>
      </c>
      <c r="E1096" s="341">
        <v>98.39</v>
      </c>
      <c r="F1096" s="341">
        <v>88.21</v>
      </c>
    </row>
    <row r="1097" spans="1:6">
      <c r="A1097" s="339">
        <v>1345</v>
      </c>
      <c r="B1097" s="340" t="s">
        <v>15513</v>
      </c>
      <c r="C1097" s="339" t="s">
        <v>5029</v>
      </c>
      <c r="D1097" s="339" t="s">
        <v>14543</v>
      </c>
      <c r="E1097" s="341">
        <v>105.5</v>
      </c>
      <c r="F1097" s="341">
        <v>72.2</v>
      </c>
    </row>
    <row r="1098" spans="1:6">
      <c r="A1098" s="339">
        <v>1346</v>
      </c>
      <c r="B1098" s="340" t="s">
        <v>15514</v>
      </c>
      <c r="C1098" s="339" t="s">
        <v>5029</v>
      </c>
      <c r="D1098" s="339" t="s">
        <v>14543</v>
      </c>
      <c r="E1098" s="341">
        <v>61.36</v>
      </c>
      <c r="F1098" s="341">
        <v>41.99</v>
      </c>
    </row>
    <row r="1099" spans="1:6">
      <c r="A1099" s="339">
        <v>1347</v>
      </c>
      <c r="B1099" s="340" t="s">
        <v>15515</v>
      </c>
      <c r="C1099" s="339" t="s">
        <v>5029</v>
      </c>
      <c r="D1099" s="339" t="s">
        <v>14543</v>
      </c>
      <c r="E1099" s="341">
        <v>76.040000000000006</v>
      </c>
      <c r="F1099" s="341">
        <v>52.03</v>
      </c>
    </row>
    <row r="1100" spans="1:6">
      <c r="A1100" s="339">
        <v>43678</v>
      </c>
      <c r="B1100" s="340" t="s">
        <v>15516</v>
      </c>
      <c r="C1100" s="339" t="s">
        <v>5029</v>
      </c>
      <c r="D1100" s="339" t="s">
        <v>14543</v>
      </c>
      <c r="E1100" s="341">
        <v>88.2</v>
      </c>
      <c r="F1100" s="341">
        <v>60.36</v>
      </c>
    </row>
    <row r="1101" spans="1:6">
      <c r="A1101" s="339">
        <v>43680</v>
      </c>
      <c r="B1101" s="340" t="s">
        <v>15517</v>
      </c>
      <c r="C1101" s="339" t="s">
        <v>5029</v>
      </c>
      <c r="D1101" s="339" t="s">
        <v>14543</v>
      </c>
      <c r="E1101" s="341">
        <v>127.06</v>
      </c>
      <c r="F1101" s="341">
        <v>86.95</v>
      </c>
    </row>
    <row r="1102" spans="1:6">
      <c r="A1102" s="339">
        <v>43679</v>
      </c>
      <c r="B1102" s="340" t="s">
        <v>15518</v>
      </c>
      <c r="C1102" s="339" t="s">
        <v>5029</v>
      </c>
      <c r="D1102" s="339" t="s">
        <v>14543</v>
      </c>
      <c r="E1102" s="341">
        <v>44.59</v>
      </c>
      <c r="F1102" s="341">
        <v>30.51</v>
      </c>
    </row>
    <row r="1103" spans="1:6">
      <c r="A1103" s="339">
        <v>1355</v>
      </c>
      <c r="B1103" s="340" t="s">
        <v>15519</v>
      </c>
      <c r="C1103" s="339" t="s">
        <v>5029</v>
      </c>
      <c r="D1103" s="339" t="s">
        <v>14543</v>
      </c>
      <c r="E1103" s="341">
        <v>50.74</v>
      </c>
      <c r="F1103" s="341">
        <v>34.72</v>
      </c>
    </row>
    <row r="1104" spans="1:6">
      <c r="A1104" s="339">
        <v>1358</v>
      </c>
      <c r="B1104" s="340" t="s">
        <v>928</v>
      </c>
      <c r="C1104" s="339" t="s">
        <v>5029</v>
      </c>
      <c r="D1104" s="339" t="s">
        <v>14543</v>
      </c>
      <c r="E1104" s="341">
        <v>62.3</v>
      </c>
      <c r="F1104" s="341">
        <v>42.63</v>
      </c>
    </row>
    <row r="1105" spans="1:6">
      <c r="A1105" s="339">
        <v>43677</v>
      </c>
      <c r="B1105" s="340" t="s">
        <v>15520</v>
      </c>
      <c r="C1105" s="339" t="s">
        <v>5029</v>
      </c>
      <c r="D1105" s="339" t="s">
        <v>14543</v>
      </c>
      <c r="E1105" s="341">
        <v>77.290000000000006</v>
      </c>
      <c r="F1105" s="341">
        <v>52.89</v>
      </c>
    </row>
    <row r="1106" spans="1:6">
      <c r="A1106" s="339">
        <v>43682</v>
      </c>
      <c r="B1106" s="340" t="s">
        <v>15521</v>
      </c>
      <c r="C1106" s="339" t="s">
        <v>5029</v>
      </c>
      <c r="D1106" s="339" t="s">
        <v>14543</v>
      </c>
      <c r="E1106" s="341">
        <v>23.69</v>
      </c>
      <c r="F1106" s="341">
        <v>16.21</v>
      </c>
    </row>
    <row r="1107" spans="1:6">
      <c r="A1107" s="339">
        <v>43681</v>
      </c>
      <c r="B1107" s="340" t="s">
        <v>15522</v>
      </c>
      <c r="C1107" s="339" t="s">
        <v>5029</v>
      </c>
      <c r="D1107" s="339" t="s">
        <v>14549</v>
      </c>
      <c r="E1107" s="341">
        <v>39.25</v>
      </c>
      <c r="F1107" s="341">
        <v>26.86</v>
      </c>
    </row>
    <row r="1108" spans="1:6">
      <c r="A1108" s="339">
        <v>45248</v>
      </c>
      <c r="B1108" s="340" t="s">
        <v>15523</v>
      </c>
      <c r="C1108" s="339" t="s">
        <v>63</v>
      </c>
      <c r="D1108" s="339" t="s">
        <v>14543</v>
      </c>
      <c r="E1108" s="341">
        <v>74.17</v>
      </c>
      <c r="F1108" s="341">
        <v>72.73</v>
      </c>
    </row>
    <row r="1109" spans="1:6">
      <c r="A1109" s="339">
        <v>45243</v>
      </c>
      <c r="B1109" s="340" t="s">
        <v>15524</v>
      </c>
      <c r="C1109" s="339" t="s">
        <v>63</v>
      </c>
      <c r="D1109" s="339" t="s">
        <v>14543</v>
      </c>
      <c r="E1109" s="341">
        <v>239.84</v>
      </c>
      <c r="F1109" s="341">
        <v>235.19</v>
      </c>
    </row>
    <row r="1110" spans="1:6">
      <c r="A1110" s="339">
        <v>45252</v>
      </c>
      <c r="B1110" s="340" t="s">
        <v>15525</v>
      </c>
      <c r="C1110" s="339" t="s">
        <v>63</v>
      </c>
      <c r="D1110" s="339" t="s">
        <v>14543</v>
      </c>
      <c r="E1110" s="341">
        <v>42.07</v>
      </c>
      <c r="F1110" s="341">
        <v>41.25</v>
      </c>
    </row>
    <row r="1111" spans="1:6">
      <c r="A1111" s="339">
        <v>45246</v>
      </c>
      <c r="B1111" s="340" t="s">
        <v>15526</v>
      </c>
      <c r="C1111" s="339" t="s">
        <v>63</v>
      </c>
      <c r="D1111" s="339" t="s">
        <v>14543</v>
      </c>
      <c r="E1111" s="341">
        <v>194.94</v>
      </c>
      <c r="F1111" s="341">
        <v>191.16</v>
      </c>
    </row>
    <row r="1112" spans="1:6">
      <c r="A1112" s="339">
        <v>20971</v>
      </c>
      <c r="B1112" s="340" t="s">
        <v>1670</v>
      </c>
      <c r="C1112" s="339" t="s">
        <v>63</v>
      </c>
      <c r="D1112" s="339" t="s">
        <v>14543</v>
      </c>
      <c r="E1112" s="341"/>
      <c r="F1112" s="341">
        <v>31.83</v>
      </c>
    </row>
    <row r="1113" spans="1:6">
      <c r="A1113" s="339">
        <v>45247</v>
      </c>
      <c r="B1113" s="340" t="s">
        <v>15527</v>
      </c>
      <c r="C1113" s="339" t="s">
        <v>63</v>
      </c>
      <c r="D1113" s="339" t="s">
        <v>14543</v>
      </c>
      <c r="E1113" s="341">
        <v>28.27</v>
      </c>
      <c r="F1113" s="341">
        <v>27.72</v>
      </c>
    </row>
    <row r="1114" spans="1:6">
      <c r="A1114" s="339">
        <v>39746</v>
      </c>
      <c r="B1114" s="340" t="s">
        <v>15528</v>
      </c>
      <c r="C1114" s="339" t="s">
        <v>63</v>
      </c>
      <c r="D1114" s="339" t="s">
        <v>14543</v>
      </c>
      <c r="E1114" s="341">
        <v>109.55</v>
      </c>
      <c r="F1114" s="341">
        <v>73.66</v>
      </c>
    </row>
    <row r="1115" spans="1:6">
      <c r="A1115" s="339">
        <v>13279</v>
      </c>
      <c r="B1115" s="340" t="s">
        <v>15529</v>
      </c>
      <c r="C1115" s="339" t="s">
        <v>101</v>
      </c>
      <c r="D1115" s="339" t="s">
        <v>14543</v>
      </c>
      <c r="E1115" s="341">
        <v>27.73</v>
      </c>
      <c r="F1115" s="341">
        <v>18.649999999999999</v>
      </c>
    </row>
    <row r="1116" spans="1:6">
      <c r="A1116" s="339">
        <v>11977</v>
      </c>
      <c r="B1116" s="340" t="s">
        <v>15530</v>
      </c>
      <c r="C1116" s="339" t="s">
        <v>63</v>
      </c>
      <c r="D1116" s="339" t="s">
        <v>14543</v>
      </c>
      <c r="E1116" s="341">
        <v>14.37</v>
      </c>
      <c r="F1116" s="341">
        <v>9.66</v>
      </c>
    </row>
    <row r="1117" spans="1:6">
      <c r="A1117" s="339">
        <v>11976</v>
      </c>
      <c r="B1117" s="340" t="s">
        <v>3823</v>
      </c>
      <c r="C1117" s="339" t="s">
        <v>63</v>
      </c>
      <c r="D1117" s="339" t="s">
        <v>14543</v>
      </c>
      <c r="E1117" s="341">
        <v>1.61</v>
      </c>
      <c r="F1117" s="341">
        <v>1.08</v>
      </c>
    </row>
    <row r="1118" spans="1:6">
      <c r="A1118" s="339">
        <v>11975</v>
      </c>
      <c r="B1118" s="340" t="s">
        <v>1499</v>
      </c>
      <c r="C1118" s="339" t="s">
        <v>63</v>
      </c>
      <c r="D1118" s="339" t="s">
        <v>14543</v>
      </c>
      <c r="E1118" s="341">
        <v>31.49</v>
      </c>
      <c r="F1118" s="341">
        <v>21.17</v>
      </c>
    </row>
    <row r="1119" spans="1:6">
      <c r="A1119" s="339">
        <v>1368</v>
      </c>
      <c r="B1119" s="340" t="s">
        <v>1328</v>
      </c>
      <c r="C1119" s="339" t="s">
        <v>63</v>
      </c>
      <c r="D1119" s="339" t="s">
        <v>14549</v>
      </c>
      <c r="E1119" s="341">
        <v>90</v>
      </c>
      <c r="F1119" s="341">
        <v>110.5</v>
      </c>
    </row>
    <row r="1120" spans="1:6">
      <c r="A1120" s="339">
        <v>1367</v>
      </c>
      <c r="B1120" s="340" t="s">
        <v>15531</v>
      </c>
      <c r="C1120" s="339" t="s">
        <v>63</v>
      </c>
      <c r="D1120" s="339" t="s">
        <v>14543</v>
      </c>
      <c r="E1120" s="341">
        <v>291.12</v>
      </c>
      <c r="F1120" s="341">
        <v>357.43</v>
      </c>
    </row>
    <row r="1121" spans="1:6">
      <c r="A1121" s="339">
        <v>1380</v>
      </c>
      <c r="B1121" s="340" t="s">
        <v>15532</v>
      </c>
      <c r="C1121" s="339" t="s">
        <v>101</v>
      </c>
      <c r="D1121" s="339" t="s">
        <v>14543</v>
      </c>
      <c r="E1121" s="341">
        <v>7.63</v>
      </c>
      <c r="F1121" s="341">
        <v>4.41</v>
      </c>
    </row>
    <row r="1122" spans="1:6">
      <c r="A1122" s="339">
        <v>1375</v>
      </c>
      <c r="B1122" s="340" t="s">
        <v>15533</v>
      </c>
      <c r="C1122" s="339" t="s">
        <v>101</v>
      </c>
      <c r="D1122" s="339" t="s">
        <v>14543</v>
      </c>
      <c r="E1122" s="341">
        <v>18.79</v>
      </c>
      <c r="F1122" s="341">
        <v>16.72</v>
      </c>
    </row>
    <row r="1123" spans="1:6">
      <c r="A1123" s="339">
        <v>1379</v>
      </c>
      <c r="B1123" s="340" t="s">
        <v>1143</v>
      </c>
      <c r="C1123" s="339" t="s">
        <v>101</v>
      </c>
      <c r="D1123" s="339" t="s">
        <v>14549</v>
      </c>
      <c r="E1123" s="341">
        <v>1.1399999999999999</v>
      </c>
      <c r="F1123" s="341">
        <v>0.66</v>
      </c>
    </row>
    <row r="1124" spans="1:6">
      <c r="A1124" s="339">
        <v>13284</v>
      </c>
      <c r="B1124" s="340" t="s">
        <v>15534</v>
      </c>
      <c r="C1124" s="339" t="s">
        <v>101</v>
      </c>
      <c r="D1124" s="339" t="s">
        <v>14543</v>
      </c>
      <c r="E1124" s="341">
        <v>1.03</v>
      </c>
      <c r="F1124" s="341">
        <v>0.59</v>
      </c>
    </row>
    <row r="1125" spans="1:6">
      <c r="A1125" s="339">
        <v>44528</v>
      </c>
      <c r="B1125" s="340" t="s">
        <v>15535</v>
      </c>
      <c r="C1125" s="339" t="s">
        <v>101</v>
      </c>
      <c r="D1125" s="339" t="s">
        <v>14543</v>
      </c>
      <c r="E1125" s="341">
        <v>6.07</v>
      </c>
      <c r="F1125" s="341">
        <v>3.51</v>
      </c>
    </row>
    <row r="1126" spans="1:6">
      <c r="A1126" s="339">
        <v>34753</v>
      </c>
      <c r="B1126" s="340" t="s">
        <v>15536</v>
      </c>
      <c r="C1126" s="339" t="s">
        <v>101</v>
      </c>
      <c r="D1126" s="339" t="s">
        <v>14543</v>
      </c>
      <c r="E1126" s="341">
        <v>1.1000000000000001</v>
      </c>
      <c r="F1126" s="341">
        <v>0.64</v>
      </c>
    </row>
    <row r="1127" spans="1:6">
      <c r="A1127" s="339">
        <v>420</v>
      </c>
      <c r="B1127" s="340" t="s">
        <v>15537</v>
      </c>
      <c r="C1127" s="339" t="s">
        <v>63</v>
      </c>
      <c r="D1127" s="339" t="s">
        <v>14543</v>
      </c>
      <c r="E1127" s="341">
        <v>27.2</v>
      </c>
      <c r="F1127" s="341">
        <v>27.2</v>
      </c>
    </row>
    <row r="1128" spans="1:6">
      <c r="A1128" s="339">
        <v>12327</v>
      </c>
      <c r="B1128" s="340" t="s">
        <v>15538</v>
      </c>
      <c r="C1128" s="339" t="s">
        <v>63</v>
      </c>
      <c r="D1128" s="339" t="s">
        <v>14543</v>
      </c>
      <c r="E1128" s="341">
        <v>32.4</v>
      </c>
      <c r="F1128" s="341">
        <v>32.4</v>
      </c>
    </row>
    <row r="1129" spans="1:6">
      <c r="A1129" s="339">
        <v>36148</v>
      </c>
      <c r="B1129" s="340" t="s">
        <v>15539</v>
      </c>
      <c r="C1129" s="339" t="s">
        <v>63</v>
      </c>
      <c r="D1129" s="339" t="s">
        <v>14543</v>
      </c>
      <c r="E1129" s="341">
        <v>198.36</v>
      </c>
      <c r="F1129" s="341">
        <v>165.3</v>
      </c>
    </row>
    <row r="1130" spans="1:6">
      <c r="A1130" s="339">
        <v>12329</v>
      </c>
      <c r="B1130" s="340" t="s">
        <v>15540</v>
      </c>
      <c r="C1130" s="339" t="s">
        <v>101</v>
      </c>
      <c r="D1130" s="339" t="s">
        <v>14543</v>
      </c>
      <c r="E1130" s="341">
        <v>158.03</v>
      </c>
      <c r="F1130" s="341">
        <v>147.03</v>
      </c>
    </row>
    <row r="1131" spans="1:6">
      <c r="A1131" s="339">
        <v>44396</v>
      </c>
      <c r="B1131" s="340" t="s">
        <v>15541</v>
      </c>
      <c r="C1131" s="339" t="s">
        <v>101</v>
      </c>
      <c r="D1131" s="339" t="s">
        <v>14543</v>
      </c>
      <c r="E1131" s="341">
        <v>24.1</v>
      </c>
      <c r="F1131" s="341">
        <v>48.71</v>
      </c>
    </row>
    <row r="1132" spans="1:6">
      <c r="A1132" s="339">
        <v>44327</v>
      </c>
      <c r="B1132" s="340" t="s">
        <v>15542</v>
      </c>
      <c r="C1132" s="339" t="s">
        <v>933</v>
      </c>
      <c r="D1132" s="339" t="s">
        <v>14543</v>
      </c>
      <c r="E1132" s="341">
        <v>81.97</v>
      </c>
      <c r="F1132" s="341">
        <v>165.67</v>
      </c>
    </row>
    <row r="1133" spans="1:6">
      <c r="A1133" s="339">
        <v>37418</v>
      </c>
      <c r="B1133" s="340" t="s">
        <v>15543</v>
      </c>
      <c r="C1133" s="339" t="s">
        <v>63</v>
      </c>
      <c r="D1133" s="339" t="s">
        <v>14543</v>
      </c>
      <c r="E1133" s="341"/>
      <c r="F1133" s="341">
        <v>18.940000000000001</v>
      </c>
    </row>
    <row r="1134" spans="1:6">
      <c r="A1134" s="339">
        <v>37419</v>
      </c>
      <c r="B1134" s="340" t="s">
        <v>15544</v>
      </c>
      <c r="C1134" s="339" t="s">
        <v>63</v>
      </c>
      <c r="D1134" s="339" t="s">
        <v>14543</v>
      </c>
      <c r="E1134" s="341"/>
      <c r="F1134" s="341">
        <v>19.45</v>
      </c>
    </row>
    <row r="1135" spans="1:6">
      <c r="A1135" s="339">
        <v>1427</v>
      </c>
      <c r="B1135" s="340" t="s">
        <v>15545</v>
      </c>
      <c r="C1135" s="339" t="s">
        <v>63</v>
      </c>
      <c r="D1135" s="339" t="s">
        <v>14543</v>
      </c>
      <c r="E1135" s="341">
        <v>18.96</v>
      </c>
      <c r="F1135" s="341">
        <v>23.56</v>
      </c>
    </row>
    <row r="1136" spans="1:6">
      <c r="A1136" s="339">
        <v>1402</v>
      </c>
      <c r="B1136" s="340" t="s">
        <v>15546</v>
      </c>
      <c r="C1136" s="339" t="s">
        <v>63</v>
      </c>
      <c r="D1136" s="339" t="s">
        <v>14543</v>
      </c>
      <c r="E1136" s="341">
        <v>6.56</v>
      </c>
      <c r="F1136" s="341">
        <v>8.15</v>
      </c>
    </row>
    <row r="1137" spans="1:6">
      <c r="A1137" s="339">
        <v>1420</v>
      </c>
      <c r="B1137" s="340" t="s">
        <v>15547</v>
      </c>
      <c r="C1137" s="339" t="s">
        <v>63</v>
      </c>
      <c r="D1137" s="339" t="s">
        <v>14543</v>
      </c>
      <c r="E1137" s="341">
        <v>8.44</v>
      </c>
      <c r="F1137" s="341">
        <v>10.49</v>
      </c>
    </row>
    <row r="1138" spans="1:6">
      <c r="A1138" s="339">
        <v>1419</v>
      </c>
      <c r="B1138" s="340" t="s">
        <v>15548</v>
      </c>
      <c r="C1138" s="339" t="s">
        <v>63</v>
      </c>
      <c r="D1138" s="339" t="s">
        <v>14543</v>
      </c>
      <c r="E1138" s="341">
        <v>10.19</v>
      </c>
      <c r="F1138" s="341">
        <v>12.66</v>
      </c>
    </row>
    <row r="1139" spans="1:6">
      <c r="A1139" s="339">
        <v>1414</v>
      </c>
      <c r="B1139" s="340" t="s">
        <v>1190</v>
      </c>
      <c r="C1139" s="339" t="s">
        <v>63</v>
      </c>
      <c r="D1139" s="339" t="s">
        <v>14543</v>
      </c>
      <c r="E1139" s="341">
        <v>9.9700000000000006</v>
      </c>
      <c r="F1139" s="341">
        <v>12.39</v>
      </c>
    </row>
    <row r="1140" spans="1:6">
      <c r="A1140" s="339">
        <v>1413</v>
      </c>
      <c r="B1140" s="340" t="s">
        <v>15549</v>
      </c>
      <c r="C1140" s="339" t="s">
        <v>63</v>
      </c>
      <c r="D1140" s="339" t="s">
        <v>14543</v>
      </c>
      <c r="E1140" s="341">
        <v>14.73</v>
      </c>
      <c r="F1140" s="341">
        <v>18.3</v>
      </c>
    </row>
    <row r="1141" spans="1:6">
      <c r="A1141" s="339">
        <v>1412</v>
      </c>
      <c r="B1141" s="340" t="s">
        <v>15550</v>
      </c>
      <c r="C1141" s="339" t="s">
        <v>63</v>
      </c>
      <c r="D1141" s="339" t="s">
        <v>14543</v>
      </c>
      <c r="E1141" s="341">
        <v>12.48</v>
      </c>
      <c r="F1141" s="341">
        <v>15.51</v>
      </c>
    </row>
    <row r="1142" spans="1:6">
      <c r="A1142" s="339">
        <v>1406</v>
      </c>
      <c r="B1142" s="340" t="s">
        <v>15551</v>
      </c>
      <c r="C1142" s="339" t="s">
        <v>63</v>
      </c>
      <c r="D1142" s="339" t="s">
        <v>14543</v>
      </c>
      <c r="E1142" s="341">
        <v>15.06</v>
      </c>
      <c r="F1142" s="341">
        <v>18.71</v>
      </c>
    </row>
    <row r="1143" spans="1:6">
      <c r="A1143" s="339">
        <v>45237</v>
      </c>
      <c r="B1143" s="340" t="s">
        <v>15552</v>
      </c>
      <c r="C1143" s="339" t="s">
        <v>63</v>
      </c>
      <c r="D1143" s="339" t="s">
        <v>14543</v>
      </c>
      <c r="E1143" s="341">
        <v>22.56</v>
      </c>
      <c r="F1143" s="341">
        <v>22.12</v>
      </c>
    </row>
    <row r="1144" spans="1:6">
      <c r="A1144" s="339">
        <v>11281</v>
      </c>
      <c r="B1144" s="340" t="s">
        <v>15553</v>
      </c>
      <c r="C1144" s="339" t="s">
        <v>63</v>
      </c>
      <c r="D1144" s="339" t="s">
        <v>14549</v>
      </c>
      <c r="E1144" s="341"/>
      <c r="F1144" s="341">
        <v>12744.91</v>
      </c>
    </row>
    <row r="1145" spans="1:6">
      <c r="A1145" s="339">
        <v>1442</v>
      </c>
      <c r="B1145" s="340" t="s">
        <v>4363</v>
      </c>
      <c r="C1145" s="339" t="s">
        <v>63</v>
      </c>
      <c r="D1145" s="339" t="s">
        <v>14543</v>
      </c>
      <c r="E1145" s="341"/>
      <c r="F1145" s="341">
        <v>10699.25</v>
      </c>
    </row>
    <row r="1146" spans="1:6">
      <c r="A1146" s="339">
        <v>13458</v>
      </c>
      <c r="B1146" s="340" t="s">
        <v>4135</v>
      </c>
      <c r="C1146" s="339" t="s">
        <v>63</v>
      </c>
      <c r="D1146" s="339" t="s">
        <v>14543</v>
      </c>
      <c r="E1146" s="341"/>
      <c r="F1146" s="341">
        <v>15792.6</v>
      </c>
    </row>
    <row r="1147" spans="1:6">
      <c r="A1147" s="339">
        <v>11134</v>
      </c>
      <c r="B1147" s="340" t="s">
        <v>15554</v>
      </c>
      <c r="C1147" s="339" t="s">
        <v>5029</v>
      </c>
      <c r="D1147" s="339" t="s">
        <v>14543</v>
      </c>
      <c r="E1147" s="341">
        <v>87.42</v>
      </c>
      <c r="F1147" s="341">
        <v>59.82</v>
      </c>
    </row>
    <row r="1148" spans="1:6">
      <c r="A1148" s="339">
        <v>11135</v>
      </c>
      <c r="B1148" s="340" t="s">
        <v>15555</v>
      </c>
      <c r="C1148" s="339" t="s">
        <v>5029</v>
      </c>
      <c r="D1148" s="339" t="s">
        <v>14543</v>
      </c>
      <c r="E1148" s="341">
        <v>94.39</v>
      </c>
      <c r="F1148" s="341">
        <v>64.59</v>
      </c>
    </row>
    <row r="1149" spans="1:6">
      <c r="A1149" s="339">
        <v>11136</v>
      </c>
      <c r="B1149" s="340" t="s">
        <v>15556</v>
      </c>
      <c r="C1149" s="339" t="s">
        <v>5029</v>
      </c>
      <c r="D1149" s="339" t="s">
        <v>14543</v>
      </c>
      <c r="E1149" s="341">
        <v>108.08</v>
      </c>
      <c r="F1149" s="341">
        <v>73.959999999999994</v>
      </c>
    </row>
    <row r="1150" spans="1:6">
      <c r="A1150" s="339">
        <v>34743</v>
      </c>
      <c r="B1150" s="340" t="s">
        <v>15557</v>
      </c>
      <c r="C1150" s="339" t="s">
        <v>5029</v>
      </c>
      <c r="D1150" s="339" t="s">
        <v>14543</v>
      </c>
      <c r="E1150" s="341">
        <v>130.4</v>
      </c>
      <c r="F1150" s="341">
        <v>89.24</v>
      </c>
    </row>
    <row r="1151" spans="1:6">
      <c r="A1151" s="339">
        <v>11137</v>
      </c>
      <c r="B1151" s="340" t="s">
        <v>15558</v>
      </c>
      <c r="C1151" s="339" t="s">
        <v>5029</v>
      </c>
      <c r="D1151" s="339" t="s">
        <v>14543</v>
      </c>
      <c r="E1151" s="341">
        <v>148.11000000000001</v>
      </c>
      <c r="F1151" s="341">
        <v>101.35</v>
      </c>
    </row>
    <row r="1152" spans="1:6">
      <c r="A1152" s="339">
        <v>34745</v>
      </c>
      <c r="B1152" s="340" t="s">
        <v>15559</v>
      </c>
      <c r="C1152" s="339" t="s">
        <v>5029</v>
      </c>
      <c r="D1152" s="339" t="s">
        <v>14543</v>
      </c>
      <c r="E1152" s="341">
        <v>176.13</v>
      </c>
      <c r="F1152" s="341">
        <v>120.53</v>
      </c>
    </row>
    <row r="1153" spans="1:6">
      <c r="A1153" s="339">
        <v>34746</v>
      </c>
      <c r="B1153" s="340" t="s">
        <v>15560</v>
      </c>
      <c r="C1153" s="339" t="s">
        <v>5029</v>
      </c>
      <c r="D1153" s="339" t="s">
        <v>14543</v>
      </c>
      <c r="E1153" s="341">
        <v>48.03</v>
      </c>
      <c r="F1153" s="341">
        <v>32.869999999999997</v>
      </c>
    </row>
    <row r="1154" spans="1:6">
      <c r="A1154" s="339">
        <v>1360</v>
      </c>
      <c r="B1154" s="340" t="s">
        <v>15561</v>
      </c>
      <c r="C1154" s="339" t="s">
        <v>5029</v>
      </c>
      <c r="D1154" s="339" t="s">
        <v>14543</v>
      </c>
      <c r="E1154" s="341">
        <v>56.04</v>
      </c>
      <c r="F1154" s="341">
        <v>38.35</v>
      </c>
    </row>
    <row r="1155" spans="1:6">
      <c r="A1155" s="339">
        <v>45300</v>
      </c>
      <c r="B1155" s="340" t="s">
        <v>15562</v>
      </c>
      <c r="C1155" s="339" t="s">
        <v>63</v>
      </c>
      <c r="D1155" s="339" t="s">
        <v>14543</v>
      </c>
      <c r="E1155" s="341">
        <v>2201.64</v>
      </c>
      <c r="F1155" s="341">
        <v>2434.38</v>
      </c>
    </row>
    <row r="1156" spans="1:6">
      <c r="A1156" s="339">
        <v>36526</v>
      </c>
      <c r="B1156" s="340" t="s">
        <v>15563</v>
      </c>
      <c r="C1156" s="339" t="s">
        <v>63</v>
      </c>
      <c r="D1156" s="339" t="s">
        <v>14543</v>
      </c>
      <c r="E1156" s="341"/>
      <c r="F1156" s="341">
        <v>156805.28</v>
      </c>
    </row>
    <row r="1157" spans="1:6">
      <c r="A1157" s="339">
        <v>36523</v>
      </c>
      <c r="B1157" s="340" t="s">
        <v>15564</v>
      </c>
      <c r="C1157" s="339" t="s">
        <v>63</v>
      </c>
      <c r="D1157" s="339" t="s">
        <v>14543</v>
      </c>
      <c r="E1157" s="341"/>
      <c r="F1157" s="341">
        <v>335698.96</v>
      </c>
    </row>
    <row r="1158" spans="1:6">
      <c r="A1158" s="339">
        <v>36522</v>
      </c>
      <c r="B1158" s="340" t="s">
        <v>3996</v>
      </c>
      <c r="C1158" s="339" t="s">
        <v>63</v>
      </c>
      <c r="D1158" s="339" t="s">
        <v>14543</v>
      </c>
      <c r="E1158" s="341"/>
      <c r="F1158" s="341">
        <v>98734.35</v>
      </c>
    </row>
    <row r="1159" spans="1:6">
      <c r="A1159" s="339">
        <v>36525</v>
      </c>
      <c r="B1159" s="340" t="s">
        <v>15565</v>
      </c>
      <c r="C1159" s="339" t="s">
        <v>63</v>
      </c>
      <c r="D1159" s="339" t="s">
        <v>14543</v>
      </c>
      <c r="E1159" s="341"/>
      <c r="F1159" s="341">
        <v>132228.35</v>
      </c>
    </row>
    <row r="1160" spans="1:6">
      <c r="A1160" s="339">
        <v>13803</v>
      </c>
      <c r="B1160" s="340" t="s">
        <v>15566</v>
      </c>
      <c r="C1160" s="339" t="s">
        <v>63</v>
      </c>
      <c r="D1160" s="339" t="s">
        <v>14549</v>
      </c>
      <c r="E1160" s="341"/>
      <c r="F1160" s="341">
        <v>131850</v>
      </c>
    </row>
    <row r="1161" spans="1:6">
      <c r="A1161" s="339">
        <v>34348</v>
      </c>
      <c r="B1161" s="340" t="s">
        <v>15567</v>
      </c>
      <c r="C1161" s="339" t="s">
        <v>202</v>
      </c>
      <c r="D1161" s="339" t="s">
        <v>14543</v>
      </c>
      <c r="E1161" s="341">
        <v>28.28</v>
      </c>
      <c r="F1161" s="341">
        <v>22.69</v>
      </c>
    </row>
    <row r="1162" spans="1:6">
      <c r="A1162" s="339">
        <v>34347</v>
      </c>
      <c r="B1162" s="340" t="s">
        <v>15568</v>
      </c>
      <c r="C1162" s="339" t="s">
        <v>202</v>
      </c>
      <c r="D1162" s="339" t="s">
        <v>14543</v>
      </c>
      <c r="E1162" s="341">
        <v>20.22</v>
      </c>
      <c r="F1162" s="341">
        <v>16.22</v>
      </c>
    </row>
    <row r="1163" spans="1:6">
      <c r="A1163" s="339">
        <v>11146</v>
      </c>
      <c r="B1163" s="340" t="s">
        <v>15569</v>
      </c>
      <c r="C1163" s="339" t="s">
        <v>5115</v>
      </c>
      <c r="D1163" s="339" t="s">
        <v>14543</v>
      </c>
      <c r="E1163" s="341">
        <v>922.7</v>
      </c>
      <c r="F1163" s="341">
        <v>496.36</v>
      </c>
    </row>
    <row r="1164" spans="1:6">
      <c r="A1164" s="339">
        <v>11147</v>
      </c>
      <c r="B1164" s="340" t="s">
        <v>15570</v>
      </c>
      <c r="C1164" s="339" t="s">
        <v>5115</v>
      </c>
      <c r="D1164" s="339" t="s">
        <v>14543</v>
      </c>
      <c r="E1164" s="341">
        <v>958.81</v>
      </c>
      <c r="F1164" s="341">
        <v>515.78</v>
      </c>
    </row>
    <row r="1165" spans="1:6">
      <c r="A1165" s="339">
        <v>34872</v>
      </c>
      <c r="B1165" s="340" t="s">
        <v>15571</v>
      </c>
      <c r="C1165" s="339" t="s">
        <v>5115</v>
      </c>
      <c r="D1165" s="339" t="s">
        <v>14543</v>
      </c>
      <c r="E1165" s="341">
        <v>969.58</v>
      </c>
      <c r="F1165" s="341">
        <v>521.57000000000005</v>
      </c>
    </row>
    <row r="1166" spans="1:6">
      <c r="A1166" s="339">
        <v>34491</v>
      </c>
      <c r="B1166" s="340" t="s">
        <v>15572</v>
      </c>
      <c r="C1166" s="339" t="s">
        <v>5115</v>
      </c>
      <c r="D1166" s="339" t="s">
        <v>14543</v>
      </c>
      <c r="E1166" s="341">
        <v>997.68</v>
      </c>
      <c r="F1166" s="341">
        <v>536.69000000000005</v>
      </c>
    </row>
    <row r="1167" spans="1:6">
      <c r="A1167" s="339">
        <v>34770</v>
      </c>
      <c r="B1167" s="340" t="s">
        <v>15573</v>
      </c>
      <c r="C1167" s="339" t="s">
        <v>13931</v>
      </c>
      <c r="D1167" s="339" t="s">
        <v>14543</v>
      </c>
      <c r="E1167" s="341">
        <v>961.27</v>
      </c>
      <c r="F1167" s="341">
        <v>502.7</v>
      </c>
    </row>
    <row r="1168" spans="1:6">
      <c r="A1168" s="339">
        <v>1518</v>
      </c>
      <c r="B1168" s="340" t="s">
        <v>15574</v>
      </c>
      <c r="C1168" s="339" t="s">
        <v>13931</v>
      </c>
      <c r="D1168" s="339" t="s">
        <v>14549</v>
      </c>
      <c r="E1168" s="341">
        <v>980</v>
      </c>
      <c r="F1168" s="341">
        <v>512.5</v>
      </c>
    </row>
    <row r="1169" spans="1:6">
      <c r="A1169" s="339">
        <v>41965</v>
      </c>
      <c r="B1169" s="340" t="s">
        <v>15575</v>
      </c>
      <c r="C1169" s="339" t="s">
        <v>13931</v>
      </c>
      <c r="D1169" s="339" t="s">
        <v>14543</v>
      </c>
      <c r="E1169" s="341">
        <v>859.3</v>
      </c>
      <c r="F1169" s="341">
        <v>449.38</v>
      </c>
    </row>
    <row r="1170" spans="1:6">
      <c r="A1170" s="339">
        <v>1524</v>
      </c>
      <c r="B1170" s="340" t="s">
        <v>15576</v>
      </c>
      <c r="C1170" s="339" t="s">
        <v>5115</v>
      </c>
      <c r="D1170" s="339" t="s">
        <v>14543</v>
      </c>
      <c r="E1170" s="341">
        <v>885.27</v>
      </c>
      <c r="F1170" s="341">
        <v>476.22</v>
      </c>
    </row>
    <row r="1171" spans="1:6">
      <c r="A1171" s="339">
        <v>34492</v>
      </c>
      <c r="B1171" s="340" t="s">
        <v>15577</v>
      </c>
      <c r="C1171" s="339" t="s">
        <v>5115</v>
      </c>
      <c r="D1171" s="339" t="s">
        <v>14549</v>
      </c>
      <c r="E1171" s="341">
        <v>820</v>
      </c>
      <c r="F1171" s="341">
        <v>441.11</v>
      </c>
    </row>
    <row r="1172" spans="1:6">
      <c r="A1172" s="339">
        <v>38404</v>
      </c>
      <c r="B1172" s="340" t="s">
        <v>15578</v>
      </c>
      <c r="C1172" s="339" t="s">
        <v>5115</v>
      </c>
      <c r="D1172" s="339" t="s">
        <v>14543</v>
      </c>
      <c r="E1172" s="341">
        <v>849.36</v>
      </c>
      <c r="F1172" s="341">
        <v>456.9</v>
      </c>
    </row>
    <row r="1173" spans="1:6">
      <c r="A1173" s="339">
        <v>39849</v>
      </c>
      <c r="B1173" s="340" t="s">
        <v>15579</v>
      </c>
      <c r="C1173" s="339" t="s">
        <v>5115</v>
      </c>
      <c r="D1173" s="339" t="s">
        <v>14543</v>
      </c>
      <c r="E1173" s="341">
        <v>973.37</v>
      </c>
      <c r="F1173" s="341">
        <v>523.61</v>
      </c>
    </row>
    <row r="1174" spans="1:6">
      <c r="A1174" s="339">
        <v>38464</v>
      </c>
      <c r="B1174" s="340" t="s">
        <v>15580</v>
      </c>
      <c r="C1174" s="339" t="s">
        <v>5115</v>
      </c>
      <c r="D1174" s="339" t="s">
        <v>14543</v>
      </c>
      <c r="E1174" s="341">
        <v>987.5</v>
      </c>
      <c r="F1174" s="341">
        <v>531.21</v>
      </c>
    </row>
    <row r="1175" spans="1:6">
      <c r="A1175" s="339">
        <v>1527</v>
      </c>
      <c r="B1175" s="340" t="s">
        <v>2965</v>
      </c>
      <c r="C1175" s="339" t="s">
        <v>5115</v>
      </c>
      <c r="D1175" s="339" t="s">
        <v>14543</v>
      </c>
      <c r="E1175" s="341">
        <v>913.37</v>
      </c>
      <c r="F1175" s="341">
        <v>491.34</v>
      </c>
    </row>
    <row r="1176" spans="1:6">
      <c r="A1176" s="339">
        <v>34493</v>
      </c>
      <c r="B1176" s="340" t="s">
        <v>15581</v>
      </c>
      <c r="C1176" s="339" t="s">
        <v>5115</v>
      </c>
      <c r="D1176" s="339" t="s">
        <v>14543</v>
      </c>
      <c r="E1176" s="341">
        <v>843.11</v>
      </c>
      <c r="F1176" s="341">
        <v>453.54</v>
      </c>
    </row>
    <row r="1177" spans="1:6">
      <c r="A1177" s="339">
        <v>38405</v>
      </c>
      <c r="B1177" s="340" t="s">
        <v>15582</v>
      </c>
      <c r="C1177" s="339" t="s">
        <v>5115</v>
      </c>
      <c r="D1177" s="339" t="s">
        <v>14543</v>
      </c>
      <c r="E1177" s="341">
        <v>875.55</v>
      </c>
      <c r="F1177" s="341">
        <v>470.99</v>
      </c>
    </row>
    <row r="1178" spans="1:6">
      <c r="A1178" s="339">
        <v>38408</v>
      </c>
      <c r="B1178" s="340" t="s">
        <v>15583</v>
      </c>
      <c r="C1178" s="339" t="s">
        <v>5115</v>
      </c>
      <c r="D1178" s="339" t="s">
        <v>14543</v>
      </c>
      <c r="E1178" s="341">
        <v>969.15</v>
      </c>
      <c r="F1178" s="341">
        <v>521.34</v>
      </c>
    </row>
    <row r="1179" spans="1:6">
      <c r="A1179" s="339">
        <v>1525</v>
      </c>
      <c r="B1179" s="340" t="s">
        <v>964</v>
      </c>
      <c r="C1179" s="339" t="s">
        <v>5115</v>
      </c>
      <c r="D1179" s="339" t="s">
        <v>14543</v>
      </c>
      <c r="E1179" s="341">
        <v>941.47</v>
      </c>
      <c r="F1179" s="341">
        <v>506.45</v>
      </c>
    </row>
    <row r="1180" spans="1:6">
      <c r="A1180" s="339">
        <v>34494</v>
      </c>
      <c r="B1180" s="340" t="s">
        <v>15584</v>
      </c>
      <c r="C1180" s="339" t="s">
        <v>5115</v>
      </c>
      <c r="D1180" s="339" t="s">
        <v>14543</v>
      </c>
      <c r="E1180" s="341">
        <v>871.22</v>
      </c>
      <c r="F1180" s="341">
        <v>468.66</v>
      </c>
    </row>
    <row r="1181" spans="1:6">
      <c r="A1181" s="339">
        <v>38406</v>
      </c>
      <c r="B1181" s="340" t="s">
        <v>15585</v>
      </c>
      <c r="C1181" s="339" t="s">
        <v>5115</v>
      </c>
      <c r="D1181" s="339" t="s">
        <v>14543</v>
      </c>
      <c r="E1181" s="341">
        <v>924.53</v>
      </c>
      <c r="F1181" s="341">
        <v>497.34</v>
      </c>
    </row>
    <row r="1182" spans="1:6">
      <c r="A1182" s="339">
        <v>38409</v>
      </c>
      <c r="B1182" s="340" t="s">
        <v>15586</v>
      </c>
      <c r="C1182" s="339" t="s">
        <v>5115</v>
      </c>
      <c r="D1182" s="339" t="s">
        <v>14543</v>
      </c>
      <c r="E1182" s="341">
        <v>975.76</v>
      </c>
      <c r="F1182" s="341">
        <v>524.9</v>
      </c>
    </row>
    <row r="1183" spans="1:6">
      <c r="A1183" s="339">
        <v>43360</v>
      </c>
      <c r="B1183" s="340" t="s">
        <v>15587</v>
      </c>
      <c r="C1183" s="339" t="s">
        <v>5115</v>
      </c>
      <c r="D1183" s="339" t="s">
        <v>14543</v>
      </c>
      <c r="E1183" s="341">
        <v>1017.44</v>
      </c>
      <c r="F1183" s="341">
        <v>547.32000000000005</v>
      </c>
    </row>
    <row r="1184" spans="1:6">
      <c r="A1184" s="339">
        <v>11145</v>
      </c>
      <c r="B1184" s="340" t="s">
        <v>15588</v>
      </c>
      <c r="C1184" s="339" t="s">
        <v>5115</v>
      </c>
      <c r="D1184" s="339" t="s">
        <v>14543</v>
      </c>
      <c r="E1184" s="341">
        <v>969.58</v>
      </c>
      <c r="F1184" s="341">
        <v>521.57000000000005</v>
      </c>
    </row>
    <row r="1185" spans="1:6">
      <c r="A1185" s="339">
        <v>34495</v>
      </c>
      <c r="B1185" s="340" t="s">
        <v>15589</v>
      </c>
      <c r="C1185" s="339" t="s">
        <v>5115</v>
      </c>
      <c r="D1185" s="339" t="s">
        <v>14543</v>
      </c>
      <c r="E1185" s="341">
        <v>899.32</v>
      </c>
      <c r="F1185" s="341">
        <v>483.77</v>
      </c>
    </row>
    <row r="1186" spans="1:6">
      <c r="A1186" s="339">
        <v>34479</v>
      </c>
      <c r="B1186" s="340" t="s">
        <v>15590</v>
      </c>
      <c r="C1186" s="339" t="s">
        <v>5115</v>
      </c>
      <c r="D1186" s="339" t="s">
        <v>14543</v>
      </c>
      <c r="E1186" s="341">
        <v>997.68</v>
      </c>
      <c r="F1186" s="341">
        <v>536.69000000000005</v>
      </c>
    </row>
    <row r="1187" spans="1:6">
      <c r="A1187" s="339">
        <v>34496</v>
      </c>
      <c r="B1187" s="340" t="s">
        <v>15591</v>
      </c>
      <c r="C1187" s="339" t="s">
        <v>5115</v>
      </c>
      <c r="D1187" s="339" t="s">
        <v>14543</v>
      </c>
      <c r="E1187" s="341">
        <v>938.14</v>
      </c>
      <c r="F1187" s="341">
        <v>504.66</v>
      </c>
    </row>
    <row r="1188" spans="1:6">
      <c r="A1188" s="339">
        <v>34481</v>
      </c>
      <c r="B1188" s="340" t="s">
        <v>15592</v>
      </c>
      <c r="C1188" s="339" t="s">
        <v>5115</v>
      </c>
      <c r="D1188" s="339" t="s">
        <v>14543</v>
      </c>
      <c r="E1188" s="341">
        <v>1042.45</v>
      </c>
      <c r="F1188" s="341">
        <v>560.77</v>
      </c>
    </row>
    <row r="1189" spans="1:6">
      <c r="A1189" s="339">
        <v>34483</v>
      </c>
      <c r="B1189" s="340" t="s">
        <v>15593</v>
      </c>
      <c r="C1189" s="339" t="s">
        <v>5115</v>
      </c>
      <c r="D1189" s="339" t="s">
        <v>14543</v>
      </c>
      <c r="E1189" s="341">
        <v>1113.79</v>
      </c>
      <c r="F1189" s="341">
        <v>599.15</v>
      </c>
    </row>
    <row r="1190" spans="1:6">
      <c r="A1190" s="339">
        <v>34485</v>
      </c>
      <c r="B1190" s="340" t="s">
        <v>15594</v>
      </c>
      <c r="C1190" s="339" t="s">
        <v>5115</v>
      </c>
      <c r="D1190" s="339" t="s">
        <v>14543</v>
      </c>
      <c r="E1190" s="341">
        <v>1191.07</v>
      </c>
      <c r="F1190" s="341">
        <v>640.72</v>
      </c>
    </row>
    <row r="1191" spans="1:6">
      <c r="A1191" s="339">
        <v>14041</v>
      </c>
      <c r="B1191" s="340" t="s">
        <v>15595</v>
      </c>
      <c r="C1191" s="339" t="s">
        <v>5115</v>
      </c>
      <c r="D1191" s="339" t="s">
        <v>14543</v>
      </c>
      <c r="E1191" s="341">
        <v>774.25</v>
      </c>
      <c r="F1191" s="341">
        <v>416.5</v>
      </c>
    </row>
    <row r="1192" spans="1:6">
      <c r="A1192" s="339">
        <v>1523</v>
      </c>
      <c r="B1192" s="340" t="s">
        <v>15596</v>
      </c>
      <c r="C1192" s="339" t="s">
        <v>5115</v>
      </c>
      <c r="D1192" s="339" t="s">
        <v>14543</v>
      </c>
      <c r="E1192" s="341">
        <v>786.9</v>
      </c>
      <c r="F1192" s="341">
        <v>423.3</v>
      </c>
    </row>
    <row r="1193" spans="1:6">
      <c r="A1193" s="339">
        <v>14054</v>
      </c>
      <c r="B1193" s="340" t="s">
        <v>15597</v>
      </c>
      <c r="C1193" s="339" t="s">
        <v>63</v>
      </c>
      <c r="D1193" s="339" t="s">
        <v>14543</v>
      </c>
      <c r="E1193" s="341">
        <v>16.309999999999999</v>
      </c>
      <c r="F1193" s="341">
        <v>19.670000000000002</v>
      </c>
    </row>
    <row r="1194" spans="1:6">
      <c r="A1194" s="339">
        <v>14052</v>
      </c>
      <c r="B1194" s="340" t="s">
        <v>15598</v>
      </c>
      <c r="C1194" s="339" t="s">
        <v>63</v>
      </c>
      <c r="D1194" s="339" t="s">
        <v>14543</v>
      </c>
      <c r="E1194" s="341">
        <v>12.55</v>
      </c>
      <c r="F1194" s="341">
        <v>15.13</v>
      </c>
    </row>
    <row r="1195" spans="1:6">
      <c r="A1195" s="339">
        <v>14053</v>
      </c>
      <c r="B1195" s="340" t="s">
        <v>15599</v>
      </c>
      <c r="C1195" s="339" t="s">
        <v>63</v>
      </c>
      <c r="D1195" s="339" t="s">
        <v>14543</v>
      </c>
      <c r="E1195" s="341">
        <v>12.74</v>
      </c>
      <c r="F1195" s="341">
        <v>15.36</v>
      </c>
    </row>
    <row r="1196" spans="1:6">
      <c r="A1196" s="339">
        <v>2560</v>
      </c>
      <c r="B1196" s="340" t="s">
        <v>15600</v>
      </c>
      <c r="C1196" s="339" t="s">
        <v>63</v>
      </c>
      <c r="D1196" s="339" t="s">
        <v>14543</v>
      </c>
      <c r="E1196" s="341">
        <v>16.88</v>
      </c>
      <c r="F1196" s="341">
        <v>20.36</v>
      </c>
    </row>
    <row r="1197" spans="1:6">
      <c r="A1197" s="339">
        <v>2558</v>
      </c>
      <c r="B1197" s="340" t="s">
        <v>15601</v>
      </c>
      <c r="C1197" s="339" t="s">
        <v>63</v>
      </c>
      <c r="D1197" s="339" t="s">
        <v>14543</v>
      </c>
      <c r="E1197" s="341">
        <v>9.59</v>
      </c>
      <c r="F1197" s="341">
        <v>11.56</v>
      </c>
    </row>
    <row r="1198" spans="1:6">
      <c r="A1198" s="339">
        <v>2559</v>
      </c>
      <c r="B1198" s="340" t="s">
        <v>15602</v>
      </c>
      <c r="C1198" s="339" t="s">
        <v>63</v>
      </c>
      <c r="D1198" s="339" t="s">
        <v>14549</v>
      </c>
      <c r="E1198" s="341">
        <v>13.5</v>
      </c>
      <c r="F1198" s="341">
        <v>16.28</v>
      </c>
    </row>
    <row r="1199" spans="1:6">
      <c r="A1199" s="339">
        <v>2592</v>
      </c>
      <c r="B1199" s="340" t="s">
        <v>15603</v>
      </c>
      <c r="C1199" s="339" t="s">
        <v>63</v>
      </c>
      <c r="D1199" s="339" t="s">
        <v>14543</v>
      </c>
      <c r="E1199" s="341">
        <v>223.8</v>
      </c>
      <c r="F1199" s="341">
        <v>269.88</v>
      </c>
    </row>
    <row r="1200" spans="1:6">
      <c r="A1200" s="339">
        <v>2589</v>
      </c>
      <c r="B1200" s="340" t="s">
        <v>15604</v>
      </c>
      <c r="C1200" s="339" t="s">
        <v>63</v>
      </c>
      <c r="D1200" s="339" t="s">
        <v>14543</v>
      </c>
      <c r="E1200" s="341">
        <v>29.93</v>
      </c>
      <c r="F1200" s="341">
        <v>36.1</v>
      </c>
    </row>
    <row r="1201" spans="1:6">
      <c r="A1201" s="339">
        <v>2566</v>
      </c>
      <c r="B1201" s="340" t="s">
        <v>15605</v>
      </c>
      <c r="C1201" s="339" t="s">
        <v>63</v>
      </c>
      <c r="D1201" s="339" t="s">
        <v>14543</v>
      </c>
      <c r="E1201" s="341">
        <v>22.52</v>
      </c>
      <c r="F1201" s="341">
        <v>27.16</v>
      </c>
    </row>
    <row r="1202" spans="1:6">
      <c r="A1202" s="339">
        <v>2590</v>
      </c>
      <c r="B1202" s="340" t="s">
        <v>15606</v>
      </c>
      <c r="C1202" s="339" t="s">
        <v>63</v>
      </c>
      <c r="D1202" s="339" t="s">
        <v>14543</v>
      </c>
      <c r="E1202" s="341">
        <v>18.37</v>
      </c>
      <c r="F1202" s="341">
        <v>22.15</v>
      </c>
    </row>
    <row r="1203" spans="1:6">
      <c r="A1203" s="339">
        <v>2591</v>
      </c>
      <c r="B1203" s="340" t="s">
        <v>15607</v>
      </c>
      <c r="C1203" s="339" t="s">
        <v>63</v>
      </c>
      <c r="D1203" s="339" t="s">
        <v>14543</v>
      </c>
      <c r="E1203" s="341">
        <v>10.92</v>
      </c>
      <c r="F1203" s="341">
        <v>13.17</v>
      </c>
    </row>
    <row r="1204" spans="1:6">
      <c r="A1204" s="339">
        <v>2567</v>
      </c>
      <c r="B1204" s="340" t="s">
        <v>15608</v>
      </c>
      <c r="C1204" s="339" t="s">
        <v>63</v>
      </c>
      <c r="D1204" s="339" t="s">
        <v>14543</v>
      </c>
      <c r="E1204" s="341">
        <v>43.91</v>
      </c>
      <c r="F1204" s="341">
        <v>52.95</v>
      </c>
    </row>
    <row r="1205" spans="1:6">
      <c r="A1205" s="339">
        <v>2568</v>
      </c>
      <c r="B1205" s="340" t="s">
        <v>15609</v>
      </c>
      <c r="C1205" s="339" t="s">
        <v>63</v>
      </c>
      <c r="D1205" s="339" t="s">
        <v>14543</v>
      </c>
      <c r="E1205" s="341">
        <v>121.93</v>
      </c>
      <c r="F1205" s="341">
        <v>147.04</v>
      </c>
    </row>
    <row r="1206" spans="1:6">
      <c r="A1206" s="339">
        <v>2565</v>
      </c>
      <c r="B1206" s="340" t="s">
        <v>15610</v>
      </c>
      <c r="C1206" s="339" t="s">
        <v>63</v>
      </c>
      <c r="D1206" s="339" t="s">
        <v>14543</v>
      </c>
      <c r="E1206" s="341">
        <v>10.94</v>
      </c>
      <c r="F1206" s="341">
        <v>13.19</v>
      </c>
    </row>
    <row r="1207" spans="1:6">
      <c r="A1207" s="339">
        <v>2594</v>
      </c>
      <c r="B1207" s="340" t="s">
        <v>15611</v>
      </c>
      <c r="C1207" s="339" t="s">
        <v>63</v>
      </c>
      <c r="D1207" s="339" t="s">
        <v>14543</v>
      </c>
      <c r="E1207" s="341">
        <v>203.13</v>
      </c>
      <c r="F1207" s="341">
        <v>244.96</v>
      </c>
    </row>
    <row r="1208" spans="1:6">
      <c r="A1208" s="339">
        <v>2587</v>
      </c>
      <c r="B1208" s="340" t="s">
        <v>15612</v>
      </c>
      <c r="C1208" s="339" t="s">
        <v>63</v>
      </c>
      <c r="D1208" s="339" t="s">
        <v>14543</v>
      </c>
      <c r="E1208" s="341">
        <v>34.619999999999997</v>
      </c>
      <c r="F1208" s="341">
        <v>41.75</v>
      </c>
    </row>
    <row r="1209" spans="1:6">
      <c r="A1209" s="339">
        <v>2588</v>
      </c>
      <c r="B1209" s="340" t="s">
        <v>15613</v>
      </c>
      <c r="C1209" s="339" t="s">
        <v>63</v>
      </c>
      <c r="D1209" s="339" t="s">
        <v>14543</v>
      </c>
      <c r="E1209" s="341">
        <v>27.5</v>
      </c>
      <c r="F1209" s="341">
        <v>33.159999999999997</v>
      </c>
    </row>
    <row r="1210" spans="1:6">
      <c r="A1210" s="339">
        <v>2570</v>
      </c>
      <c r="B1210" s="340" t="s">
        <v>15614</v>
      </c>
      <c r="C1210" s="339" t="s">
        <v>63</v>
      </c>
      <c r="D1210" s="339" t="s">
        <v>14543</v>
      </c>
      <c r="E1210" s="341">
        <v>17.760000000000002</v>
      </c>
      <c r="F1210" s="341">
        <v>21.42</v>
      </c>
    </row>
    <row r="1211" spans="1:6">
      <c r="A1211" s="339">
        <v>2569</v>
      </c>
      <c r="B1211" s="340" t="s">
        <v>15615</v>
      </c>
      <c r="C1211" s="339" t="s">
        <v>63</v>
      </c>
      <c r="D1211" s="339" t="s">
        <v>14543</v>
      </c>
      <c r="E1211" s="341">
        <v>10.59</v>
      </c>
      <c r="F1211" s="341">
        <v>12.78</v>
      </c>
    </row>
    <row r="1212" spans="1:6">
      <c r="A1212" s="339">
        <v>2571</v>
      </c>
      <c r="B1212" s="340" t="s">
        <v>15616</v>
      </c>
      <c r="C1212" s="339" t="s">
        <v>63</v>
      </c>
      <c r="D1212" s="339" t="s">
        <v>14543</v>
      </c>
      <c r="E1212" s="341">
        <v>52.72</v>
      </c>
      <c r="F1212" s="341">
        <v>63.58</v>
      </c>
    </row>
    <row r="1213" spans="1:6">
      <c r="A1213" s="339">
        <v>2572</v>
      </c>
      <c r="B1213" s="340" t="s">
        <v>15617</v>
      </c>
      <c r="C1213" s="339" t="s">
        <v>63</v>
      </c>
      <c r="D1213" s="339" t="s">
        <v>14543</v>
      </c>
      <c r="E1213" s="341">
        <v>155.93</v>
      </c>
      <c r="F1213" s="341">
        <v>188.04</v>
      </c>
    </row>
    <row r="1214" spans="1:6">
      <c r="A1214" s="339">
        <v>2593</v>
      </c>
      <c r="B1214" s="340" t="s">
        <v>15618</v>
      </c>
      <c r="C1214" s="339" t="s">
        <v>63</v>
      </c>
      <c r="D1214" s="339" t="s">
        <v>14543</v>
      </c>
      <c r="E1214" s="341">
        <v>11.3</v>
      </c>
      <c r="F1214" s="341">
        <v>13.62</v>
      </c>
    </row>
    <row r="1215" spans="1:6">
      <c r="A1215" s="339">
        <v>2595</v>
      </c>
      <c r="B1215" s="340" t="s">
        <v>15619</v>
      </c>
      <c r="C1215" s="339" t="s">
        <v>63</v>
      </c>
      <c r="D1215" s="339" t="s">
        <v>14543</v>
      </c>
      <c r="E1215" s="341">
        <v>243.28</v>
      </c>
      <c r="F1215" s="341">
        <v>293.38</v>
      </c>
    </row>
    <row r="1216" spans="1:6">
      <c r="A1216" s="339">
        <v>2576</v>
      </c>
      <c r="B1216" s="340" t="s">
        <v>15620</v>
      </c>
      <c r="C1216" s="339" t="s">
        <v>63</v>
      </c>
      <c r="D1216" s="339" t="s">
        <v>14543</v>
      </c>
      <c r="E1216" s="341">
        <v>41.47</v>
      </c>
      <c r="F1216" s="341">
        <v>50.01</v>
      </c>
    </row>
    <row r="1217" spans="1:6">
      <c r="A1217" s="339">
        <v>2575</v>
      </c>
      <c r="B1217" s="340" t="s">
        <v>15621</v>
      </c>
      <c r="C1217" s="339" t="s">
        <v>63</v>
      </c>
      <c r="D1217" s="339" t="s">
        <v>14543</v>
      </c>
      <c r="E1217" s="341">
        <v>31.18</v>
      </c>
      <c r="F1217" s="341">
        <v>37.6</v>
      </c>
    </row>
    <row r="1218" spans="1:6">
      <c r="A1218" s="339">
        <v>2586</v>
      </c>
      <c r="B1218" s="340" t="s">
        <v>15622</v>
      </c>
      <c r="C1218" s="339" t="s">
        <v>63</v>
      </c>
      <c r="D1218" s="339" t="s">
        <v>14543</v>
      </c>
      <c r="E1218" s="341">
        <v>20.98</v>
      </c>
      <c r="F1218" s="341">
        <v>25.31</v>
      </c>
    </row>
    <row r="1219" spans="1:6">
      <c r="A1219" s="339">
        <v>2573</v>
      </c>
      <c r="B1219" s="340" t="s">
        <v>15623</v>
      </c>
      <c r="C1219" s="339" t="s">
        <v>63</v>
      </c>
      <c r="D1219" s="339" t="s">
        <v>14543</v>
      </c>
      <c r="E1219" s="341">
        <v>12.95</v>
      </c>
      <c r="F1219" s="341">
        <v>15.61</v>
      </c>
    </row>
    <row r="1220" spans="1:6">
      <c r="A1220" s="339">
        <v>2577</v>
      </c>
      <c r="B1220" s="340" t="s">
        <v>15624</v>
      </c>
      <c r="C1220" s="339" t="s">
        <v>63</v>
      </c>
      <c r="D1220" s="339" t="s">
        <v>14543</v>
      </c>
      <c r="E1220" s="341">
        <v>56.19</v>
      </c>
      <c r="F1220" s="341">
        <v>67.77</v>
      </c>
    </row>
    <row r="1221" spans="1:6">
      <c r="A1221" s="339">
        <v>2578</v>
      </c>
      <c r="B1221" s="340" t="s">
        <v>15625</v>
      </c>
      <c r="C1221" s="339" t="s">
        <v>63</v>
      </c>
      <c r="D1221" s="339" t="s">
        <v>14543</v>
      </c>
      <c r="E1221" s="341">
        <v>175.45</v>
      </c>
      <c r="F1221" s="341">
        <v>211.58</v>
      </c>
    </row>
    <row r="1222" spans="1:6">
      <c r="A1222" s="339">
        <v>2574</v>
      </c>
      <c r="B1222" s="340" t="s">
        <v>15626</v>
      </c>
      <c r="C1222" s="339" t="s">
        <v>63</v>
      </c>
      <c r="D1222" s="339" t="s">
        <v>14543</v>
      </c>
      <c r="E1222" s="341">
        <v>13.03</v>
      </c>
      <c r="F1222" s="341">
        <v>15.71</v>
      </c>
    </row>
    <row r="1223" spans="1:6">
      <c r="A1223" s="339">
        <v>2585</v>
      </c>
      <c r="B1223" s="340" t="s">
        <v>15627</v>
      </c>
      <c r="C1223" s="339" t="s">
        <v>63</v>
      </c>
      <c r="D1223" s="339" t="s">
        <v>14543</v>
      </c>
      <c r="E1223" s="341">
        <v>240.76</v>
      </c>
      <c r="F1223" s="341">
        <v>290.33999999999997</v>
      </c>
    </row>
    <row r="1224" spans="1:6">
      <c r="A1224" s="339">
        <v>12008</v>
      </c>
      <c r="B1224" s="340" t="s">
        <v>15628</v>
      </c>
      <c r="C1224" s="339" t="s">
        <v>63</v>
      </c>
      <c r="D1224" s="339" t="s">
        <v>14543</v>
      </c>
      <c r="E1224" s="341">
        <v>129.16999999999999</v>
      </c>
      <c r="F1224" s="341">
        <v>155.78</v>
      </c>
    </row>
    <row r="1225" spans="1:6">
      <c r="A1225" s="339">
        <v>2582</v>
      </c>
      <c r="B1225" s="340" t="s">
        <v>15629</v>
      </c>
      <c r="C1225" s="339" t="s">
        <v>63</v>
      </c>
      <c r="D1225" s="339" t="s">
        <v>14543</v>
      </c>
      <c r="E1225" s="341">
        <v>38.47</v>
      </c>
      <c r="F1225" s="341">
        <v>46.39</v>
      </c>
    </row>
    <row r="1226" spans="1:6">
      <c r="A1226" s="339">
        <v>2597</v>
      </c>
      <c r="B1226" s="340" t="s">
        <v>15630</v>
      </c>
      <c r="C1226" s="339" t="s">
        <v>63</v>
      </c>
      <c r="D1226" s="339" t="s">
        <v>14543</v>
      </c>
      <c r="E1226" s="341">
        <v>32.97</v>
      </c>
      <c r="F1226" s="341">
        <v>39.76</v>
      </c>
    </row>
    <row r="1227" spans="1:6">
      <c r="A1227" s="339">
        <v>2581</v>
      </c>
      <c r="B1227" s="340" t="s">
        <v>15631</v>
      </c>
      <c r="C1227" s="339" t="s">
        <v>63</v>
      </c>
      <c r="D1227" s="339" t="s">
        <v>14543</v>
      </c>
      <c r="E1227" s="341">
        <v>20.079999999999998</v>
      </c>
      <c r="F1227" s="341">
        <v>24.22</v>
      </c>
    </row>
    <row r="1228" spans="1:6">
      <c r="A1228" s="339">
        <v>2579</v>
      </c>
      <c r="B1228" s="340" t="s">
        <v>15632</v>
      </c>
      <c r="C1228" s="339" t="s">
        <v>63</v>
      </c>
      <c r="D1228" s="339" t="s">
        <v>14543</v>
      </c>
      <c r="E1228" s="341">
        <v>15.69</v>
      </c>
      <c r="F1228" s="341">
        <v>18.93</v>
      </c>
    </row>
    <row r="1229" spans="1:6">
      <c r="A1229" s="339">
        <v>2596</v>
      </c>
      <c r="B1229" s="340" t="s">
        <v>15633</v>
      </c>
      <c r="C1229" s="339" t="s">
        <v>63</v>
      </c>
      <c r="D1229" s="339" t="s">
        <v>14543</v>
      </c>
      <c r="E1229" s="341">
        <v>59.4</v>
      </c>
      <c r="F1229" s="341">
        <v>71.63</v>
      </c>
    </row>
    <row r="1230" spans="1:6">
      <c r="A1230" s="339">
        <v>2583</v>
      </c>
      <c r="B1230" s="340" t="s">
        <v>15634</v>
      </c>
      <c r="C1230" s="339" t="s">
        <v>63</v>
      </c>
      <c r="D1230" s="339" t="s">
        <v>14543</v>
      </c>
      <c r="E1230" s="341">
        <v>144.47999999999999</v>
      </c>
      <c r="F1230" s="341">
        <v>174.23</v>
      </c>
    </row>
    <row r="1231" spans="1:6">
      <c r="A1231" s="339">
        <v>2580</v>
      </c>
      <c r="B1231" s="340" t="s">
        <v>15635</v>
      </c>
      <c r="C1231" s="339" t="s">
        <v>63</v>
      </c>
      <c r="D1231" s="339" t="s">
        <v>14543</v>
      </c>
      <c r="E1231" s="341">
        <v>17.2</v>
      </c>
      <c r="F1231" s="341">
        <v>20.75</v>
      </c>
    </row>
    <row r="1232" spans="1:6">
      <c r="A1232" s="339">
        <v>2584</v>
      </c>
      <c r="B1232" s="340" t="s">
        <v>15636</v>
      </c>
      <c r="C1232" s="339" t="s">
        <v>63</v>
      </c>
      <c r="D1232" s="339" t="s">
        <v>14543</v>
      </c>
      <c r="E1232" s="341">
        <v>240.51</v>
      </c>
      <c r="F1232" s="341">
        <v>290.04000000000002</v>
      </c>
    </row>
    <row r="1233" spans="1:6">
      <c r="A1233" s="339">
        <v>39329</v>
      </c>
      <c r="B1233" s="340" t="s">
        <v>15637</v>
      </c>
      <c r="C1233" s="339" t="s">
        <v>63</v>
      </c>
      <c r="D1233" s="339" t="s">
        <v>14543</v>
      </c>
      <c r="E1233" s="341">
        <v>14.79</v>
      </c>
      <c r="F1233" s="341">
        <v>8.8699999999999992</v>
      </c>
    </row>
    <row r="1234" spans="1:6">
      <c r="A1234" s="339">
        <v>12010</v>
      </c>
      <c r="B1234" s="340" t="s">
        <v>15638</v>
      </c>
      <c r="C1234" s="339" t="s">
        <v>63</v>
      </c>
      <c r="D1234" s="339" t="s">
        <v>14543</v>
      </c>
      <c r="E1234" s="341">
        <v>14.15</v>
      </c>
      <c r="F1234" s="341">
        <v>8.49</v>
      </c>
    </row>
    <row r="1235" spans="1:6">
      <c r="A1235" s="339">
        <v>39332</v>
      </c>
      <c r="B1235" s="340" t="s">
        <v>15639</v>
      </c>
      <c r="C1235" s="339" t="s">
        <v>63</v>
      </c>
      <c r="D1235" s="339" t="s">
        <v>14543</v>
      </c>
      <c r="E1235" s="341">
        <v>17.39</v>
      </c>
      <c r="F1235" s="341">
        <v>10.43</v>
      </c>
    </row>
    <row r="1236" spans="1:6">
      <c r="A1236" s="339">
        <v>39330</v>
      </c>
      <c r="B1236" s="340" t="s">
        <v>15640</v>
      </c>
      <c r="C1236" s="339" t="s">
        <v>63</v>
      </c>
      <c r="D1236" s="339" t="s">
        <v>14543</v>
      </c>
      <c r="E1236" s="341">
        <v>15.56</v>
      </c>
      <c r="F1236" s="341">
        <v>9.34</v>
      </c>
    </row>
    <row r="1237" spans="1:6">
      <c r="A1237" s="339">
        <v>39331</v>
      </c>
      <c r="B1237" s="340" t="s">
        <v>15641</v>
      </c>
      <c r="C1237" s="339" t="s">
        <v>63</v>
      </c>
      <c r="D1237" s="339" t="s">
        <v>14543</v>
      </c>
      <c r="E1237" s="341">
        <v>13.84</v>
      </c>
      <c r="F1237" s="341">
        <v>8.3000000000000007</v>
      </c>
    </row>
    <row r="1238" spans="1:6">
      <c r="A1238" s="339">
        <v>39335</v>
      </c>
      <c r="B1238" s="340" t="s">
        <v>15642</v>
      </c>
      <c r="C1238" s="339" t="s">
        <v>63</v>
      </c>
      <c r="D1238" s="339" t="s">
        <v>14543</v>
      </c>
      <c r="E1238" s="341">
        <v>15.62</v>
      </c>
      <c r="F1238" s="341">
        <v>9.3699999999999992</v>
      </c>
    </row>
    <row r="1239" spans="1:6">
      <c r="A1239" s="339">
        <v>39333</v>
      </c>
      <c r="B1239" s="340" t="s">
        <v>15643</v>
      </c>
      <c r="C1239" s="339" t="s">
        <v>63</v>
      </c>
      <c r="D1239" s="339" t="s">
        <v>14543</v>
      </c>
      <c r="E1239" s="341">
        <v>13.5</v>
      </c>
      <c r="F1239" s="341">
        <v>8.1</v>
      </c>
    </row>
    <row r="1240" spans="1:6">
      <c r="A1240" s="339">
        <v>39334</v>
      </c>
      <c r="B1240" s="340" t="s">
        <v>15644</v>
      </c>
      <c r="C1240" s="339" t="s">
        <v>63</v>
      </c>
      <c r="D1240" s="339" t="s">
        <v>14543</v>
      </c>
      <c r="E1240" s="341">
        <v>12.42</v>
      </c>
      <c r="F1240" s="341">
        <v>7.45</v>
      </c>
    </row>
    <row r="1241" spans="1:6">
      <c r="A1241" s="339">
        <v>12015</v>
      </c>
      <c r="B1241" s="340" t="s">
        <v>15645</v>
      </c>
      <c r="C1241" s="339" t="s">
        <v>63</v>
      </c>
      <c r="D1241" s="339" t="s">
        <v>14543</v>
      </c>
      <c r="E1241" s="341">
        <v>18.14</v>
      </c>
      <c r="F1241" s="341">
        <v>10.88</v>
      </c>
    </row>
    <row r="1242" spans="1:6">
      <c r="A1242" s="339">
        <v>12016</v>
      </c>
      <c r="B1242" s="340" t="s">
        <v>15646</v>
      </c>
      <c r="C1242" s="339" t="s">
        <v>63</v>
      </c>
      <c r="D1242" s="339" t="s">
        <v>14543</v>
      </c>
      <c r="E1242" s="341">
        <v>15.58</v>
      </c>
      <c r="F1242" s="341">
        <v>9.35</v>
      </c>
    </row>
    <row r="1243" spans="1:6">
      <c r="A1243" s="339">
        <v>12019</v>
      </c>
      <c r="B1243" s="340" t="s">
        <v>15647</v>
      </c>
      <c r="C1243" s="339" t="s">
        <v>63</v>
      </c>
      <c r="D1243" s="339" t="s">
        <v>14543</v>
      </c>
      <c r="E1243" s="341">
        <v>18.14</v>
      </c>
      <c r="F1243" s="341">
        <v>10.88</v>
      </c>
    </row>
    <row r="1244" spans="1:6">
      <c r="A1244" s="339">
        <v>12020</v>
      </c>
      <c r="B1244" s="340" t="s">
        <v>15648</v>
      </c>
      <c r="C1244" s="339" t="s">
        <v>63</v>
      </c>
      <c r="D1244" s="339" t="s">
        <v>14543</v>
      </c>
      <c r="E1244" s="341">
        <v>15.58</v>
      </c>
      <c r="F1244" s="341">
        <v>9.35</v>
      </c>
    </row>
    <row r="1245" spans="1:6">
      <c r="A1245" s="339">
        <v>39338</v>
      </c>
      <c r="B1245" s="340" t="s">
        <v>15649</v>
      </c>
      <c r="C1245" s="339" t="s">
        <v>63</v>
      </c>
      <c r="D1245" s="339" t="s">
        <v>14543</v>
      </c>
      <c r="E1245" s="341">
        <v>17.39</v>
      </c>
      <c r="F1245" s="341">
        <v>10.43</v>
      </c>
    </row>
    <row r="1246" spans="1:6">
      <c r="A1246" s="339">
        <v>39336</v>
      </c>
      <c r="B1246" s="340" t="s">
        <v>15650</v>
      </c>
      <c r="C1246" s="339" t="s">
        <v>63</v>
      </c>
      <c r="D1246" s="339" t="s">
        <v>14543</v>
      </c>
      <c r="E1246" s="341">
        <v>15.56</v>
      </c>
      <c r="F1246" s="341">
        <v>9.34</v>
      </c>
    </row>
    <row r="1247" spans="1:6">
      <c r="A1247" s="339">
        <v>39337</v>
      </c>
      <c r="B1247" s="340" t="s">
        <v>15651</v>
      </c>
      <c r="C1247" s="339" t="s">
        <v>63</v>
      </c>
      <c r="D1247" s="339" t="s">
        <v>14543</v>
      </c>
      <c r="E1247" s="341">
        <v>13.84</v>
      </c>
      <c r="F1247" s="341">
        <v>8.3000000000000007</v>
      </c>
    </row>
    <row r="1248" spans="1:6">
      <c r="A1248" s="339">
        <v>39341</v>
      </c>
      <c r="B1248" s="340" t="s">
        <v>15652</v>
      </c>
      <c r="C1248" s="339" t="s">
        <v>63</v>
      </c>
      <c r="D1248" s="339" t="s">
        <v>14543</v>
      </c>
      <c r="E1248" s="341">
        <v>22.67</v>
      </c>
      <c r="F1248" s="341">
        <v>13.6</v>
      </c>
    </row>
    <row r="1249" spans="1:6">
      <c r="A1249" s="339">
        <v>39340</v>
      </c>
      <c r="B1249" s="340" t="s">
        <v>15653</v>
      </c>
      <c r="C1249" s="339" t="s">
        <v>63</v>
      </c>
      <c r="D1249" s="339" t="s">
        <v>14543</v>
      </c>
      <c r="E1249" s="341">
        <v>16.64</v>
      </c>
      <c r="F1249" s="341">
        <v>9.98</v>
      </c>
    </row>
    <row r="1250" spans="1:6">
      <c r="A1250" s="339">
        <v>39342</v>
      </c>
      <c r="B1250" s="340" t="s">
        <v>15654</v>
      </c>
      <c r="C1250" s="339" t="s">
        <v>63</v>
      </c>
      <c r="D1250" s="339" t="s">
        <v>14543</v>
      </c>
      <c r="E1250" s="341">
        <v>22.67</v>
      </c>
      <c r="F1250" s="341">
        <v>13.6</v>
      </c>
    </row>
    <row r="1251" spans="1:6">
      <c r="A1251" s="339">
        <v>12025</v>
      </c>
      <c r="B1251" s="340" t="s">
        <v>15655</v>
      </c>
      <c r="C1251" s="339" t="s">
        <v>63</v>
      </c>
      <c r="D1251" s="339" t="s">
        <v>14543</v>
      </c>
      <c r="E1251" s="341">
        <v>17.190000000000001</v>
      </c>
      <c r="F1251" s="341">
        <v>10.31</v>
      </c>
    </row>
    <row r="1252" spans="1:6">
      <c r="A1252" s="339">
        <v>39345</v>
      </c>
      <c r="B1252" s="340" t="s">
        <v>15656</v>
      </c>
      <c r="C1252" s="339" t="s">
        <v>63</v>
      </c>
      <c r="D1252" s="339" t="s">
        <v>14543</v>
      </c>
      <c r="E1252" s="341">
        <v>25.91</v>
      </c>
      <c r="F1252" s="341">
        <v>15.54</v>
      </c>
    </row>
    <row r="1253" spans="1:6">
      <c r="A1253" s="339">
        <v>39343</v>
      </c>
      <c r="B1253" s="340" t="s">
        <v>15657</v>
      </c>
      <c r="C1253" s="339" t="s">
        <v>63</v>
      </c>
      <c r="D1253" s="339" t="s">
        <v>14543</v>
      </c>
      <c r="E1253" s="341">
        <v>19.14</v>
      </c>
      <c r="F1253" s="341">
        <v>11.48</v>
      </c>
    </row>
    <row r="1254" spans="1:6">
      <c r="A1254" s="339">
        <v>39344</v>
      </c>
      <c r="B1254" s="340" t="s">
        <v>15658</v>
      </c>
      <c r="C1254" s="339" t="s">
        <v>63</v>
      </c>
      <c r="D1254" s="339" t="s">
        <v>14543</v>
      </c>
      <c r="E1254" s="341">
        <v>18.510000000000002</v>
      </c>
      <c r="F1254" s="341">
        <v>11.1</v>
      </c>
    </row>
    <row r="1255" spans="1:6">
      <c r="A1255" s="339">
        <v>12623</v>
      </c>
      <c r="B1255" s="340" t="s">
        <v>15659</v>
      </c>
      <c r="C1255" s="339" t="s">
        <v>202</v>
      </c>
      <c r="D1255" s="339" t="s">
        <v>14543</v>
      </c>
      <c r="E1255" s="341">
        <v>34.47</v>
      </c>
      <c r="F1255" s="341">
        <v>52.64</v>
      </c>
    </row>
    <row r="1256" spans="1:6">
      <c r="A1256" s="339">
        <v>34498</v>
      </c>
      <c r="B1256" s="340" t="s">
        <v>15660</v>
      </c>
      <c r="C1256" s="339" t="s">
        <v>63</v>
      </c>
      <c r="D1256" s="339" t="s">
        <v>14543</v>
      </c>
      <c r="E1256" s="341">
        <v>148.47999999999999</v>
      </c>
      <c r="F1256" s="341">
        <v>140.04</v>
      </c>
    </row>
    <row r="1257" spans="1:6">
      <c r="A1257" s="339">
        <v>13244</v>
      </c>
      <c r="B1257" s="340" t="s">
        <v>15661</v>
      </c>
      <c r="C1257" s="339" t="s">
        <v>63</v>
      </c>
      <c r="D1257" s="339" t="s">
        <v>14549</v>
      </c>
      <c r="E1257" s="341">
        <v>62.5</v>
      </c>
      <c r="F1257" s="341">
        <v>58.95</v>
      </c>
    </row>
    <row r="1258" spans="1:6">
      <c r="A1258" s="339">
        <v>38998</v>
      </c>
      <c r="B1258" s="340" t="s">
        <v>15662</v>
      </c>
      <c r="C1258" s="339" t="s">
        <v>63</v>
      </c>
      <c r="D1258" s="339" t="s">
        <v>14543</v>
      </c>
      <c r="E1258" s="341"/>
      <c r="F1258" s="341">
        <v>12.15</v>
      </c>
    </row>
    <row r="1259" spans="1:6">
      <c r="A1259" s="339">
        <v>38999</v>
      </c>
      <c r="B1259" s="340" t="s">
        <v>15663</v>
      </c>
      <c r="C1259" s="339" t="s">
        <v>63</v>
      </c>
      <c r="D1259" s="339" t="s">
        <v>14543</v>
      </c>
      <c r="E1259" s="341"/>
      <c r="F1259" s="341">
        <v>30.73</v>
      </c>
    </row>
    <row r="1260" spans="1:6">
      <c r="A1260" s="339">
        <v>38996</v>
      </c>
      <c r="B1260" s="340" t="s">
        <v>15664</v>
      </c>
      <c r="C1260" s="339" t="s">
        <v>63</v>
      </c>
      <c r="D1260" s="339" t="s">
        <v>14543</v>
      </c>
      <c r="E1260" s="341"/>
      <c r="F1260" s="341">
        <v>21.72</v>
      </c>
    </row>
    <row r="1261" spans="1:6">
      <c r="A1261" s="339">
        <v>44173</v>
      </c>
      <c r="B1261" s="340" t="s">
        <v>15665</v>
      </c>
      <c r="C1261" s="339" t="s">
        <v>63</v>
      </c>
      <c r="D1261" s="339" t="s">
        <v>14543</v>
      </c>
      <c r="E1261" s="341"/>
      <c r="F1261" s="341">
        <v>21.12</v>
      </c>
    </row>
    <row r="1262" spans="1:6">
      <c r="A1262" s="339">
        <v>44174</v>
      </c>
      <c r="B1262" s="340" t="s">
        <v>15666</v>
      </c>
      <c r="C1262" s="339" t="s">
        <v>63</v>
      </c>
      <c r="D1262" s="339" t="s">
        <v>14543</v>
      </c>
      <c r="E1262" s="341"/>
      <c r="F1262" s="341">
        <v>34.57</v>
      </c>
    </row>
    <row r="1263" spans="1:6">
      <c r="A1263" s="339">
        <v>38997</v>
      </c>
      <c r="B1263" s="340" t="s">
        <v>15667</v>
      </c>
      <c r="C1263" s="339" t="s">
        <v>63</v>
      </c>
      <c r="D1263" s="339" t="s">
        <v>14543</v>
      </c>
      <c r="E1263" s="341"/>
      <c r="F1263" s="341">
        <v>31.07</v>
      </c>
    </row>
    <row r="1264" spans="1:6">
      <c r="A1264" s="339">
        <v>39600</v>
      </c>
      <c r="B1264" s="340" t="s">
        <v>15668</v>
      </c>
      <c r="C1264" s="339" t="s">
        <v>63</v>
      </c>
      <c r="D1264" s="339" t="s">
        <v>14543</v>
      </c>
      <c r="E1264" s="341">
        <v>10.96</v>
      </c>
      <c r="F1264" s="341">
        <v>17.25</v>
      </c>
    </row>
    <row r="1265" spans="1:6">
      <c r="A1265" s="339">
        <v>39601</v>
      </c>
      <c r="B1265" s="340" t="s">
        <v>15669</v>
      </c>
      <c r="C1265" s="339" t="s">
        <v>63</v>
      </c>
      <c r="D1265" s="339" t="s">
        <v>14543</v>
      </c>
      <c r="E1265" s="341">
        <v>23.24</v>
      </c>
      <c r="F1265" s="341">
        <v>36.590000000000003</v>
      </c>
    </row>
    <row r="1266" spans="1:6">
      <c r="A1266" s="339">
        <v>39862</v>
      </c>
      <c r="B1266" s="340" t="s">
        <v>15670</v>
      </c>
      <c r="C1266" s="339" t="s">
        <v>63</v>
      </c>
      <c r="D1266" s="339" t="s">
        <v>14543</v>
      </c>
      <c r="E1266" s="341"/>
      <c r="F1266" s="341">
        <v>14.78</v>
      </c>
    </row>
    <row r="1267" spans="1:6">
      <c r="A1267" s="339">
        <v>39863</v>
      </c>
      <c r="B1267" s="340" t="s">
        <v>15671</v>
      </c>
      <c r="C1267" s="339" t="s">
        <v>63</v>
      </c>
      <c r="D1267" s="339" t="s">
        <v>14543</v>
      </c>
      <c r="E1267" s="341"/>
      <c r="F1267" s="341">
        <v>14.99</v>
      </c>
    </row>
    <row r="1268" spans="1:6">
      <c r="A1268" s="339">
        <v>39864</v>
      </c>
      <c r="B1268" s="340" t="s">
        <v>15672</v>
      </c>
      <c r="C1268" s="339" t="s">
        <v>63</v>
      </c>
      <c r="D1268" s="339" t="s">
        <v>14543</v>
      </c>
      <c r="E1268" s="341"/>
      <c r="F1268" s="341">
        <v>18.600000000000001</v>
      </c>
    </row>
    <row r="1269" spans="1:6">
      <c r="A1269" s="339">
        <v>39865</v>
      </c>
      <c r="B1269" s="340" t="s">
        <v>15673</v>
      </c>
      <c r="C1269" s="339" t="s">
        <v>63</v>
      </c>
      <c r="D1269" s="339" t="s">
        <v>14543</v>
      </c>
      <c r="E1269" s="341"/>
      <c r="F1269" s="341">
        <v>26.22</v>
      </c>
    </row>
    <row r="1270" spans="1:6">
      <c r="A1270" s="339">
        <v>2517</v>
      </c>
      <c r="B1270" s="340" t="s">
        <v>15674</v>
      </c>
      <c r="C1270" s="339" t="s">
        <v>63</v>
      </c>
      <c r="D1270" s="339" t="s">
        <v>14543</v>
      </c>
      <c r="E1270" s="341">
        <v>23.96</v>
      </c>
      <c r="F1270" s="341">
        <v>28.9</v>
      </c>
    </row>
    <row r="1271" spans="1:6">
      <c r="A1271" s="339">
        <v>2522</v>
      </c>
      <c r="B1271" s="340" t="s">
        <v>15675</v>
      </c>
      <c r="C1271" s="339" t="s">
        <v>63</v>
      </c>
      <c r="D1271" s="339" t="s">
        <v>14543</v>
      </c>
      <c r="E1271" s="341">
        <v>15.49</v>
      </c>
      <c r="F1271" s="341">
        <v>18.68</v>
      </c>
    </row>
    <row r="1272" spans="1:6">
      <c r="A1272" s="339">
        <v>2516</v>
      </c>
      <c r="B1272" s="340" t="s">
        <v>15676</v>
      </c>
      <c r="C1272" s="339" t="s">
        <v>63</v>
      </c>
      <c r="D1272" s="339" t="s">
        <v>14543</v>
      </c>
      <c r="E1272" s="341">
        <v>12.43</v>
      </c>
      <c r="F1272" s="341">
        <v>14.99</v>
      </c>
    </row>
    <row r="1273" spans="1:6">
      <c r="A1273" s="339">
        <v>2548</v>
      </c>
      <c r="B1273" s="340" t="s">
        <v>15677</v>
      </c>
      <c r="C1273" s="339" t="s">
        <v>63</v>
      </c>
      <c r="D1273" s="339" t="s">
        <v>14543</v>
      </c>
      <c r="E1273" s="341">
        <v>9.52</v>
      </c>
      <c r="F1273" s="341">
        <v>11.48</v>
      </c>
    </row>
    <row r="1274" spans="1:6">
      <c r="A1274" s="339">
        <v>2518</v>
      </c>
      <c r="B1274" s="340" t="s">
        <v>15678</v>
      </c>
      <c r="C1274" s="339" t="s">
        <v>63</v>
      </c>
      <c r="D1274" s="339" t="s">
        <v>14543</v>
      </c>
      <c r="E1274" s="341">
        <v>114.06</v>
      </c>
      <c r="F1274" s="341">
        <v>137.55000000000001</v>
      </c>
    </row>
    <row r="1275" spans="1:6">
      <c r="A1275" s="339">
        <v>2521</v>
      </c>
      <c r="B1275" s="340" t="s">
        <v>15679</v>
      </c>
      <c r="C1275" s="339" t="s">
        <v>63</v>
      </c>
      <c r="D1275" s="339" t="s">
        <v>14543</v>
      </c>
      <c r="E1275" s="341">
        <v>48.55</v>
      </c>
      <c r="F1275" s="341">
        <v>58.55</v>
      </c>
    </row>
    <row r="1276" spans="1:6">
      <c r="A1276" s="339">
        <v>2519</v>
      </c>
      <c r="B1276" s="340" t="s">
        <v>15680</v>
      </c>
      <c r="C1276" s="339" t="s">
        <v>63</v>
      </c>
      <c r="D1276" s="339" t="s">
        <v>14543</v>
      </c>
      <c r="E1276" s="341">
        <v>137.54</v>
      </c>
      <c r="F1276" s="341">
        <v>165.86</v>
      </c>
    </row>
    <row r="1277" spans="1:6">
      <c r="A1277" s="339">
        <v>2515</v>
      </c>
      <c r="B1277" s="340" t="s">
        <v>15681</v>
      </c>
      <c r="C1277" s="339" t="s">
        <v>63</v>
      </c>
      <c r="D1277" s="339" t="s">
        <v>14543</v>
      </c>
      <c r="E1277" s="341">
        <v>10.35</v>
      </c>
      <c r="F1277" s="341">
        <v>12.48</v>
      </c>
    </row>
    <row r="1278" spans="1:6">
      <c r="A1278" s="339">
        <v>2520</v>
      </c>
      <c r="B1278" s="340" t="s">
        <v>15682</v>
      </c>
      <c r="C1278" s="339" t="s">
        <v>63</v>
      </c>
      <c r="D1278" s="339" t="s">
        <v>14543</v>
      </c>
      <c r="E1278" s="341">
        <v>253.14</v>
      </c>
      <c r="F1278" s="341">
        <v>305.27</v>
      </c>
    </row>
    <row r="1279" spans="1:6">
      <c r="A1279" s="339">
        <v>1602</v>
      </c>
      <c r="B1279" s="340" t="s">
        <v>15683</v>
      </c>
      <c r="C1279" s="339" t="s">
        <v>63</v>
      </c>
      <c r="D1279" s="339" t="s">
        <v>14543</v>
      </c>
      <c r="E1279" s="341">
        <v>58.3</v>
      </c>
      <c r="F1279" s="341">
        <v>51.63</v>
      </c>
    </row>
    <row r="1280" spans="1:6">
      <c r="A1280" s="339">
        <v>1601</v>
      </c>
      <c r="B1280" s="340" t="s">
        <v>15684</v>
      </c>
      <c r="C1280" s="339" t="s">
        <v>63</v>
      </c>
      <c r="D1280" s="339" t="s">
        <v>14543</v>
      </c>
      <c r="E1280" s="341">
        <v>51.96</v>
      </c>
      <c r="F1280" s="341">
        <v>46.02</v>
      </c>
    </row>
    <row r="1281" spans="1:6">
      <c r="A1281" s="339">
        <v>1600</v>
      </c>
      <c r="B1281" s="340" t="s">
        <v>15685</v>
      </c>
      <c r="C1281" s="339" t="s">
        <v>63</v>
      </c>
      <c r="D1281" s="339" t="s">
        <v>14543</v>
      </c>
      <c r="E1281" s="341">
        <v>22.7</v>
      </c>
      <c r="F1281" s="341">
        <v>20.100000000000001</v>
      </c>
    </row>
    <row r="1282" spans="1:6">
      <c r="A1282" s="339">
        <v>1598</v>
      </c>
      <c r="B1282" s="340" t="s">
        <v>15686</v>
      </c>
      <c r="C1282" s="339" t="s">
        <v>63</v>
      </c>
      <c r="D1282" s="339" t="s">
        <v>14543</v>
      </c>
      <c r="E1282" s="341">
        <v>15.38</v>
      </c>
      <c r="F1282" s="341">
        <v>13.62</v>
      </c>
    </row>
    <row r="1283" spans="1:6">
      <c r="A1283" s="339">
        <v>1603</v>
      </c>
      <c r="B1283" s="340" t="s">
        <v>15687</v>
      </c>
      <c r="C1283" s="339" t="s">
        <v>63</v>
      </c>
      <c r="D1283" s="339" t="s">
        <v>14543</v>
      </c>
      <c r="E1283" s="341">
        <v>88.02</v>
      </c>
      <c r="F1283" s="341">
        <v>77.95</v>
      </c>
    </row>
    <row r="1284" spans="1:6">
      <c r="A1284" s="339">
        <v>1599</v>
      </c>
      <c r="B1284" s="340" t="s">
        <v>15688</v>
      </c>
      <c r="C1284" s="339" t="s">
        <v>63</v>
      </c>
      <c r="D1284" s="339" t="s">
        <v>14543</v>
      </c>
      <c r="E1284" s="341">
        <v>17.84</v>
      </c>
      <c r="F1284" s="341">
        <v>15.8</v>
      </c>
    </row>
    <row r="1285" spans="1:6">
      <c r="A1285" s="339">
        <v>1597</v>
      </c>
      <c r="B1285" s="340" t="s">
        <v>15689</v>
      </c>
      <c r="C1285" s="339" t="s">
        <v>63</v>
      </c>
      <c r="D1285" s="339" t="s">
        <v>14543</v>
      </c>
      <c r="E1285" s="341">
        <v>14.46</v>
      </c>
      <c r="F1285" s="341">
        <v>12.8</v>
      </c>
    </row>
    <row r="1286" spans="1:6">
      <c r="A1286" s="339">
        <v>39602</v>
      </c>
      <c r="B1286" s="340" t="s">
        <v>15690</v>
      </c>
      <c r="C1286" s="339" t="s">
        <v>63</v>
      </c>
      <c r="D1286" s="339" t="s">
        <v>14543</v>
      </c>
      <c r="E1286" s="341">
        <v>1.1599999999999999</v>
      </c>
      <c r="F1286" s="341">
        <v>1.83</v>
      </c>
    </row>
    <row r="1287" spans="1:6">
      <c r="A1287" s="339">
        <v>39603</v>
      </c>
      <c r="B1287" s="340" t="s">
        <v>15691</v>
      </c>
      <c r="C1287" s="339" t="s">
        <v>63</v>
      </c>
      <c r="D1287" s="339" t="s">
        <v>14543</v>
      </c>
      <c r="E1287" s="341">
        <v>2.4700000000000002</v>
      </c>
      <c r="F1287" s="341">
        <v>3.9</v>
      </c>
    </row>
    <row r="1288" spans="1:6">
      <c r="A1288" s="339">
        <v>11821</v>
      </c>
      <c r="B1288" s="340" t="s">
        <v>15692</v>
      </c>
      <c r="C1288" s="339" t="s">
        <v>63</v>
      </c>
      <c r="D1288" s="339" t="s">
        <v>14543</v>
      </c>
      <c r="E1288" s="341">
        <v>11.87</v>
      </c>
      <c r="F1288" s="341">
        <v>10.51</v>
      </c>
    </row>
    <row r="1289" spans="1:6">
      <c r="A1289" s="339">
        <v>1562</v>
      </c>
      <c r="B1289" s="340" t="s">
        <v>15693</v>
      </c>
      <c r="C1289" s="339" t="s">
        <v>63</v>
      </c>
      <c r="D1289" s="339" t="s">
        <v>14543</v>
      </c>
      <c r="E1289" s="341">
        <v>19.45</v>
      </c>
      <c r="F1289" s="341">
        <v>17.22</v>
      </c>
    </row>
    <row r="1290" spans="1:6">
      <c r="A1290" s="339">
        <v>1563</v>
      </c>
      <c r="B1290" s="340" t="s">
        <v>15694</v>
      </c>
      <c r="C1290" s="339" t="s">
        <v>63</v>
      </c>
      <c r="D1290" s="339" t="s">
        <v>14543</v>
      </c>
      <c r="E1290" s="341">
        <v>26.1</v>
      </c>
      <c r="F1290" s="341">
        <v>23.11</v>
      </c>
    </row>
    <row r="1291" spans="1:6">
      <c r="A1291" s="339">
        <v>11856</v>
      </c>
      <c r="B1291" s="340" t="s">
        <v>15695</v>
      </c>
      <c r="C1291" s="339" t="s">
        <v>63</v>
      </c>
      <c r="D1291" s="339" t="s">
        <v>14549</v>
      </c>
      <c r="E1291" s="341">
        <v>7.78</v>
      </c>
      <c r="F1291" s="341">
        <v>6.89</v>
      </c>
    </row>
    <row r="1292" spans="1:6">
      <c r="A1292" s="339">
        <v>11857</v>
      </c>
      <c r="B1292" s="340" t="s">
        <v>15696</v>
      </c>
      <c r="C1292" s="339" t="s">
        <v>63</v>
      </c>
      <c r="D1292" s="339" t="s">
        <v>14543</v>
      </c>
      <c r="E1292" s="341">
        <v>40.94</v>
      </c>
      <c r="F1292" s="341">
        <v>36.26</v>
      </c>
    </row>
    <row r="1293" spans="1:6">
      <c r="A1293" s="339">
        <v>11858</v>
      </c>
      <c r="B1293" s="340" t="s">
        <v>15697</v>
      </c>
      <c r="C1293" s="339" t="s">
        <v>63</v>
      </c>
      <c r="D1293" s="339" t="s">
        <v>14543</v>
      </c>
      <c r="E1293" s="341">
        <v>50.82</v>
      </c>
      <c r="F1293" s="341">
        <v>45</v>
      </c>
    </row>
    <row r="1294" spans="1:6">
      <c r="A1294" s="339">
        <v>1539</v>
      </c>
      <c r="B1294" s="340" t="s">
        <v>15698</v>
      </c>
      <c r="C1294" s="339" t="s">
        <v>63</v>
      </c>
      <c r="D1294" s="339" t="s">
        <v>14543</v>
      </c>
      <c r="E1294" s="341">
        <v>9.14</v>
      </c>
      <c r="F1294" s="341">
        <v>8.09</v>
      </c>
    </row>
    <row r="1295" spans="1:6">
      <c r="A1295" s="339">
        <v>11859</v>
      </c>
      <c r="B1295" s="340" t="s">
        <v>15699</v>
      </c>
      <c r="C1295" s="339" t="s">
        <v>63</v>
      </c>
      <c r="D1295" s="339" t="s">
        <v>14543</v>
      </c>
      <c r="E1295" s="341">
        <v>69.14</v>
      </c>
      <c r="F1295" s="341">
        <v>61.23</v>
      </c>
    </row>
    <row r="1296" spans="1:6">
      <c r="A1296" s="339">
        <v>1550</v>
      </c>
      <c r="B1296" s="340" t="s">
        <v>15700</v>
      </c>
      <c r="C1296" s="339" t="s">
        <v>63</v>
      </c>
      <c r="D1296" s="339" t="s">
        <v>14543</v>
      </c>
      <c r="E1296" s="341">
        <v>9.65</v>
      </c>
      <c r="F1296" s="341">
        <v>8.5399999999999991</v>
      </c>
    </row>
    <row r="1297" spans="1:6">
      <c r="A1297" s="339">
        <v>11854</v>
      </c>
      <c r="B1297" s="340" t="s">
        <v>15701</v>
      </c>
      <c r="C1297" s="339" t="s">
        <v>63</v>
      </c>
      <c r="D1297" s="339" t="s">
        <v>14543</v>
      </c>
      <c r="E1297" s="341">
        <v>12.05</v>
      </c>
      <c r="F1297" s="341">
        <v>10.67</v>
      </c>
    </row>
    <row r="1298" spans="1:6">
      <c r="A1298" s="339">
        <v>11862</v>
      </c>
      <c r="B1298" s="340" t="s">
        <v>15702</v>
      </c>
      <c r="C1298" s="339" t="s">
        <v>63</v>
      </c>
      <c r="D1298" s="339" t="s">
        <v>14543</v>
      </c>
      <c r="E1298" s="341">
        <v>16.91</v>
      </c>
      <c r="F1298" s="341">
        <v>14.97</v>
      </c>
    </row>
    <row r="1299" spans="1:6">
      <c r="A1299" s="339">
        <v>11863</v>
      </c>
      <c r="B1299" s="340" t="s">
        <v>15703</v>
      </c>
      <c r="C1299" s="339" t="s">
        <v>63</v>
      </c>
      <c r="D1299" s="339" t="s">
        <v>14543</v>
      </c>
      <c r="E1299" s="341">
        <v>6.82</v>
      </c>
      <c r="F1299" s="341">
        <v>6.04</v>
      </c>
    </row>
    <row r="1300" spans="1:6">
      <c r="A1300" s="339">
        <v>11855</v>
      </c>
      <c r="B1300" s="340" t="s">
        <v>15704</v>
      </c>
      <c r="C1300" s="339" t="s">
        <v>63</v>
      </c>
      <c r="D1300" s="339" t="s">
        <v>14543</v>
      </c>
      <c r="E1300" s="341">
        <v>25.24</v>
      </c>
      <c r="F1300" s="341">
        <v>22.35</v>
      </c>
    </row>
    <row r="1301" spans="1:6">
      <c r="A1301" s="339">
        <v>11864</v>
      </c>
      <c r="B1301" s="340" t="s">
        <v>15705</v>
      </c>
      <c r="C1301" s="339" t="s">
        <v>63</v>
      </c>
      <c r="D1301" s="339" t="s">
        <v>14543</v>
      </c>
      <c r="E1301" s="341">
        <v>38.15</v>
      </c>
      <c r="F1301" s="341">
        <v>33.79</v>
      </c>
    </row>
    <row r="1302" spans="1:6">
      <c r="A1302" s="339">
        <v>2527</v>
      </c>
      <c r="B1302" s="340" t="s">
        <v>15706</v>
      </c>
      <c r="C1302" s="339" t="s">
        <v>63</v>
      </c>
      <c r="D1302" s="339" t="s">
        <v>14543</v>
      </c>
      <c r="E1302" s="341">
        <v>8.57</v>
      </c>
      <c r="F1302" s="341">
        <v>10.34</v>
      </c>
    </row>
    <row r="1303" spans="1:6">
      <c r="A1303" s="339">
        <v>2526</v>
      </c>
      <c r="B1303" s="340" t="s">
        <v>15707</v>
      </c>
      <c r="C1303" s="339" t="s">
        <v>63</v>
      </c>
      <c r="D1303" s="339" t="s">
        <v>14543</v>
      </c>
      <c r="E1303" s="341">
        <v>5.49</v>
      </c>
      <c r="F1303" s="341">
        <v>6.63</v>
      </c>
    </row>
    <row r="1304" spans="1:6">
      <c r="A1304" s="339">
        <v>2483</v>
      </c>
      <c r="B1304" s="340" t="s">
        <v>15708</v>
      </c>
      <c r="C1304" s="339" t="s">
        <v>63</v>
      </c>
      <c r="D1304" s="339" t="s">
        <v>14543</v>
      </c>
      <c r="E1304" s="341">
        <v>3.91</v>
      </c>
      <c r="F1304" s="341">
        <v>4.72</v>
      </c>
    </row>
    <row r="1305" spans="1:6">
      <c r="A1305" s="339">
        <v>2487</v>
      </c>
      <c r="B1305" s="340" t="s">
        <v>15709</v>
      </c>
      <c r="C1305" s="339" t="s">
        <v>63</v>
      </c>
      <c r="D1305" s="339" t="s">
        <v>14543</v>
      </c>
      <c r="E1305" s="341">
        <v>1.87</v>
      </c>
      <c r="F1305" s="341">
        <v>2.2599999999999998</v>
      </c>
    </row>
    <row r="1306" spans="1:6">
      <c r="A1306" s="339">
        <v>2528</v>
      </c>
      <c r="B1306" s="340" t="s">
        <v>15710</v>
      </c>
      <c r="C1306" s="339" t="s">
        <v>63</v>
      </c>
      <c r="D1306" s="339" t="s">
        <v>14543</v>
      </c>
      <c r="E1306" s="341">
        <v>21.58</v>
      </c>
      <c r="F1306" s="341">
        <v>26.03</v>
      </c>
    </row>
    <row r="1307" spans="1:6">
      <c r="A1307" s="339">
        <v>2489</v>
      </c>
      <c r="B1307" s="340" t="s">
        <v>15711</v>
      </c>
      <c r="C1307" s="339" t="s">
        <v>63</v>
      </c>
      <c r="D1307" s="339" t="s">
        <v>14543</v>
      </c>
      <c r="E1307" s="341">
        <v>9.5</v>
      </c>
      <c r="F1307" s="341">
        <v>11.46</v>
      </c>
    </row>
    <row r="1308" spans="1:6">
      <c r="A1308" s="339">
        <v>2484</v>
      </c>
      <c r="B1308" s="340" t="s">
        <v>15712</v>
      </c>
      <c r="C1308" s="339" t="s">
        <v>63</v>
      </c>
      <c r="D1308" s="339" t="s">
        <v>14543</v>
      </c>
      <c r="E1308" s="341">
        <v>31.35</v>
      </c>
      <c r="F1308" s="341">
        <v>37.799999999999997</v>
      </c>
    </row>
    <row r="1309" spans="1:6">
      <c r="A1309" s="339">
        <v>2488</v>
      </c>
      <c r="B1309" s="340" t="s">
        <v>15713</v>
      </c>
      <c r="C1309" s="339" t="s">
        <v>63</v>
      </c>
      <c r="D1309" s="339" t="s">
        <v>14543</v>
      </c>
      <c r="E1309" s="341">
        <v>2.19</v>
      </c>
      <c r="F1309" s="341">
        <v>2.65</v>
      </c>
    </row>
    <row r="1310" spans="1:6">
      <c r="A1310" s="339">
        <v>2485</v>
      </c>
      <c r="B1310" s="340" t="s">
        <v>15714</v>
      </c>
      <c r="C1310" s="339" t="s">
        <v>63</v>
      </c>
      <c r="D1310" s="339" t="s">
        <v>14543</v>
      </c>
      <c r="E1310" s="341">
        <v>49.13</v>
      </c>
      <c r="F1310" s="341">
        <v>59.25</v>
      </c>
    </row>
    <row r="1311" spans="1:6">
      <c r="A1311" s="339">
        <v>44247</v>
      </c>
      <c r="B1311" s="340" t="s">
        <v>15715</v>
      </c>
      <c r="C1311" s="339" t="s">
        <v>63</v>
      </c>
      <c r="D1311" s="339" t="s">
        <v>14543</v>
      </c>
      <c r="E1311" s="341"/>
      <c r="F1311" s="341">
        <v>1641.82</v>
      </c>
    </row>
    <row r="1312" spans="1:6">
      <c r="A1312" s="339">
        <v>38005</v>
      </c>
      <c r="B1312" s="340" t="s">
        <v>15716</v>
      </c>
      <c r="C1312" s="339" t="s">
        <v>63</v>
      </c>
      <c r="D1312" s="339" t="s">
        <v>14543</v>
      </c>
      <c r="E1312" s="341"/>
      <c r="F1312" s="341">
        <v>19.52</v>
      </c>
    </row>
    <row r="1313" spans="1:6">
      <c r="A1313" s="339">
        <v>38006</v>
      </c>
      <c r="B1313" s="340" t="s">
        <v>15717</v>
      </c>
      <c r="C1313" s="339" t="s">
        <v>63</v>
      </c>
      <c r="D1313" s="339" t="s">
        <v>14543</v>
      </c>
      <c r="E1313" s="341"/>
      <c r="F1313" s="341">
        <v>25.94</v>
      </c>
    </row>
    <row r="1314" spans="1:6">
      <c r="A1314" s="339">
        <v>38428</v>
      </c>
      <c r="B1314" s="340" t="s">
        <v>15718</v>
      </c>
      <c r="C1314" s="339" t="s">
        <v>63</v>
      </c>
      <c r="D1314" s="339" t="s">
        <v>14543</v>
      </c>
      <c r="E1314" s="341"/>
      <c r="F1314" s="341">
        <v>23.23</v>
      </c>
    </row>
    <row r="1315" spans="1:6">
      <c r="A1315" s="339">
        <v>38007</v>
      </c>
      <c r="B1315" s="340" t="s">
        <v>15719</v>
      </c>
      <c r="C1315" s="339" t="s">
        <v>63</v>
      </c>
      <c r="D1315" s="339" t="s">
        <v>14543</v>
      </c>
      <c r="E1315" s="341"/>
      <c r="F1315" s="341">
        <v>29.93</v>
      </c>
    </row>
    <row r="1316" spans="1:6">
      <c r="A1316" s="339">
        <v>38008</v>
      </c>
      <c r="B1316" s="340" t="s">
        <v>15720</v>
      </c>
      <c r="C1316" s="339" t="s">
        <v>63</v>
      </c>
      <c r="D1316" s="339" t="s">
        <v>14543</v>
      </c>
      <c r="E1316" s="341"/>
      <c r="F1316" s="341">
        <v>47.89</v>
      </c>
    </row>
    <row r="1317" spans="1:6">
      <c r="A1317" s="339">
        <v>38009</v>
      </c>
      <c r="B1317" s="340" t="s">
        <v>15721</v>
      </c>
      <c r="C1317" s="339" t="s">
        <v>63</v>
      </c>
      <c r="D1317" s="339" t="s">
        <v>14543</v>
      </c>
      <c r="E1317" s="341"/>
      <c r="F1317" s="341">
        <v>58.63</v>
      </c>
    </row>
    <row r="1318" spans="1:6">
      <c r="A1318" s="339">
        <v>44248</v>
      </c>
      <c r="B1318" s="340" t="s">
        <v>15722</v>
      </c>
      <c r="C1318" s="339" t="s">
        <v>63</v>
      </c>
      <c r="D1318" s="339" t="s">
        <v>14543</v>
      </c>
      <c r="E1318" s="341"/>
      <c r="F1318" s="341">
        <v>95.57</v>
      </c>
    </row>
    <row r="1319" spans="1:6">
      <c r="A1319" s="339">
        <v>44249</v>
      </c>
      <c r="B1319" s="340" t="s">
        <v>15723</v>
      </c>
      <c r="C1319" s="339" t="s">
        <v>63</v>
      </c>
      <c r="D1319" s="339" t="s">
        <v>14543</v>
      </c>
      <c r="E1319" s="341"/>
      <c r="F1319" s="341">
        <v>368.73</v>
      </c>
    </row>
    <row r="1320" spans="1:6">
      <c r="A1320" s="339">
        <v>44250</v>
      </c>
      <c r="B1320" s="340" t="s">
        <v>15724</v>
      </c>
      <c r="C1320" s="339" t="s">
        <v>63</v>
      </c>
      <c r="D1320" s="339" t="s">
        <v>14543</v>
      </c>
      <c r="E1320" s="341"/>
      <c r="F1320" s="341">
        <v>535.48</v>
      </c>
    </row>
    <row r="1321" spans="1:6">
      <c r="A1321" s="339">
        <v>39279</v>
      </c>
      <c r="B1321" s="340" t="s">
        <v>15725</v>
      </c>
      <c r="C1321" s="339" t="s">
        <v>63</v>
      </c>
      <c r="D1321" s="339" t="s">
        <v>14543</v>
      </c>
      <c r="E1321" s="341"/>
      <c r="F1321" s="341">
        <v>9.76</v>
      </c>
    </row>
    <row r="1322" spans="1:6">
      <c r="A1322" s="339">
        <v>39280</v>
      </c>
      <c r="B1322" s="340" t="s">
        <v>15726</v>
      </c>
      <c r="C1322" s="339" t="s">
        <v>63</v>
      </c>
      <c r="D1322" s="339" t="s">
        <v>14543</v>
      </c>
      <c r="E1322" s="341"/>
      <c r="F1322" s="341">
        <v>10.94</v>
      </c>
    </row>
    <row r="1323" spans="1:6">
      <c r="A1323" s="339">
        <v>39281</v>
      </c>
      <c r="B1323" s="340" t="s">
        <v>15727</v>
      </c>
      <c r="C1323" s="339" t="s">
        <v>63</v>
      </c>
      <c r="D1323" s="339" t="s">
        <v>14543</v>
      </c>
      <c r="E1323" s="341"/>
      <c r="F1323" s="341">
        <v>14.45</v>
      </c>
    </row>
    <row r="1324" spans="1:6">
      <c r="A1324" s="339">
        <v>39282</v>
      </c>
      <c r="B1324" s="340" t="s">
        <v>15728</v>
      </c>
      <c r="C1324" s="339" t="s">
        <v>63</v>
      </c>
      <c r="D1324" s="339" t="s">
        <v>14543</v>
      </c>
      <c r="E1324" s="341"/>
      <c r="F1324" s="341">
        <v>20.18</v>
      </c>
    </row>
    <row r="1325" spans="1:6">
      <c r="A1325" s="339">
        <v>38844</v>
      </c>
      <c r="B1325" s="340" t="s">
        <v>15729</v>
      </c>
      <c r="C1325" s="339" t="s">
        <v>63</v>
      </c>
      <c r="D1325" s="339" t="s">
        <v>14549</v>
      </c>
      <c r="E1325" s="341"/>
      <c r="F1325" s="341">
        <v>9.9</v>
      </c>
    </row>
    <row r="1326" spans="1:6">
      <c r="A1326" s="339">
        <v>38846</v>
      </c>
      <c r="B1326" s="340" t="s">
        <v>15730</v>
      </c>
      <c r="C1326" s="339" t="s">
        <v>63</v>
      </c>
      <c r="D1326" s="339" t="s">
        <v>14543</v>
      </c>
      <c r="E1326" s="341"/>
      <c r="F1326" s="341">
        <v>10.07</v>
      </c>
    </row>
    <row r="1327" spans="1:6">
      <c r="A1327" s="339">
        <v>38847</v>
      </c>
      <c r="B1327" s="340" t="s">
        <v>15731</v>
      </c>
      <c r="C1327" s="339" t="s">
        <v>63</v>
      </c>
      <c r="D1327" s="339" t="s">
        <v>14543</v>
      </c>
      <c r="E1327" s="341"/>
      <c r="F1327" s="341">
        <v>11.8</v>
      </c>
    </row>
    <row r="1328" spans="1:6">
      <c r="A1328" s="339">
        <v>38850</v>
      </c>
      <c r="B1328" s="340" t="s">
        <v>15732</v>
      </c>
      <c r="C1328" s="339" t="s">
        <v>63</v>
      </c>
      <c r="D1328" s="339" t="s">
        <v>14543</v>
      </c>
      <c r="E1328" s="341"/>
      <c r="F1328" s="341">
        <v>21.31</v>
      </c>
    </row>
    <row r="1329" spans="1:6">
      <c r="A1329" s="339">
        <v>38848</v>
      </c>
      <c r="B1329" s="340" t="s">
        <v>15733</v>
      </c>
      <c r="C1329" s="339" t="s">
        <v>63</v>
      </c>
      <c r="D1329" s="339" t="s">
        <v>14543</v>
      </c>
      <c r="E1329" s="341"/>
      <c r="F1329" s="341">
        <v>13.97</v>
      </c>
    </row>
    <row r="1330" spans="1:6">
      <c r="A1330" s="339">
        <v>38851</v>
      </c>
      <c r="B1330" s="340" t="s">
        <v>15734</v>
      </c>
      <c r="C1330" s="339" t="s">
        <v>63</v>
      </c>
      <c r="D1330" s="339" t="s">
        <v>14543</v>
      </c>
      <c r="E1330" s="341"/>
      <c r="F1330" s="341">
        <v>24.09</v>
      </c>
    </row>
    <row r="1331" spans="1:6">
      <c r="A1331" s="339">
        <v>38854</v>
      </c>
      <c r="B1331" s="340" t="s">
        <v>15735</v>
      </c>
      <c r="C1331" s="339" t="s">
        <v>63</v>
      </c>
      <c r="D1331" s="339" t="s">
        <v>14543</v>
      </c>
      <c r="E1331" s="341"/>
      <c r="F1331" s="341">
        <v>10.46</v>
      </c>
    </row>
    <row r="1332" spans="1:6">
      <c r="A1332" s="339">
        <v>3104</v>
      </c>
      <c r="B1332" s="340" t="s">
        <v>1588</v>
      </c>
      <c r="C1332" s="339" t="s">
        <v>1589</v>
      </c>
      <c r="D1332" s="339" t="s">
        <v>14543</v>
      </c>
      <c r="E1332" s="341">
        <v>184.16</v>
      </c>
      <c r="F1332" s="341">
        <v>185.54</v>
      </c>
    </row>
    <row r="1333" spans="1:6">
      <c r="A1333" s="339">
        <v>1607</v>
      </c>
      <c r="B1333" s="340" t="s">
        <v>15736</v>
      </c>
      <c r="C1333" s="339" t="s">
        <v>1589</v>
      </c>
      <c r="D1333" s="339" t="s">
        <v>14543</v>
      </c>
      <c r="E1333" s="341">
        <v>0.38</v>
      </c>
      <c r="F1333" s="341">
        <v>0.24</v>
      </c>
    </row>
    <row r="1334" spans="1:6">
      <c r="A1334" s="339">
        <v>38169</v>
      </c>
      <c r="B1334" s="340" t="s">
        <v>15737</v>
      </c>
      <c r="C1334" s="339" t="s">
        <v>1589</v>
      </c>
      <c r="D1334" s="339" t="s">
        <v>14543</v>
      </c>
      <c r="E1334" s="341">
        <v>78.84</v>
      </c>
      <c r="F1334" s="341">
        <v>78.53</v>
      </c>
    </row>
    <row r="1335" spans="1:6">
      <c r="A1335" s="339">
        <v>6142</v>
      </c>
      <c r="B1335" s="340" t="s">
        <v>1332</v>
      </c>
      <c r="C1335" s="339" t="s">
        <v>63</v>
      </c>
      <c r="D1335" s="339" t="s">
        <v>14543</v>
      </c>
      <c r="E1335" s="341">
        <v>8.86</v>
      </c>
      <c r="F1335" s="341">
        <v>9.4600000000000009</v>
      </c>
    </row>
    <row r="1336" spans="1:6">
      <c r="A1336" s="339">
        <v>11686</v>
      </c>
      <c r="B1336" s="340" t="s">
        <v>15738</v>
      </c>
      <c r="C1336" s="339" t="s">
        <v>63</v>
      </c>
      <c r="D1336" s="339" t="s">
        <v>14543</v>
      </c>
      <c r="E1336" s="341">
        <v>12.3</v>
      </c>
      <c r="F1336" s="341">
        <v>13.13</v>
      </c>
    </row>
    <row r="1337" spans="1:6">
      <c r="A1337" s="339">
        <v>37598</v>
      </c>
      <c r="B1337" s="340" t="s">
        <v>15739</v>
      </c>
      <c r="C1337" s="339" t="s">
        <v>63</v>
      </c>
      <c r="D1337" s="339" t="s">
        <v>14543</v>
      </c>
      <c r="E1337" s="341"/>
      <c r="F1337" s="341">
        <v>39.840000000000003</v>
      </c>
    </row>
    <row r="1338" spans="1:6">
      <c r="A1338" s="339">
        <v>25398</v>
      </c>
      <c r="B1338" s="340" t="s">
        <v>15740</v>
      </c>
      <c r="C1338" s="339" t="s">
        <v>63</v>
      </c>
      <c r="D1338" s="339" t="s">
        <v>14543</v>
      </c>
      <c r="E1338" s="341"/>
      <c r="F1338" s="341">
        <v>4268.1099999999997</v>
      </c>
    </row>
    <row r="1339" spans="1:6">
      <c r="A1339" s="339">
        <v>25399</v>
      </c>
      <c r="B1339" s="340" t="s">
        <v>15741</v>
      </c>
      <c r="C1339" s="339" t="s">
        <v>63</v>
      </c>
      <c r="D1339" s="339" t="s">
        <v>14543</v>
      </c>
      <c r="E1339" s="341"/>
      <c r="F1339" s="341">
        <v>2591.11</v>
      </c>
    </row>
    <row r="1340" spans="1:6">
      <c r="A1340" s="339">
        <v>43440</v>
      </c>
      <c r="B1340" s="340" t="s">
        <v>15742</v>
      </c>
      <c r="C1340" s="339" t="s">
        <v>63</v>
      </c>
      <c r="D1340" s="339" t="s">
        <v>14543</v>
      </c>
      <c r="E1340" s="341"/>
      <c r="F1340" s="341">
        <v>543.66999999999996</v>
      </c>
    </row>
    <row r="1341" spans="1:6">
      <c r="A1341" s="339">
        <v>1613</v>
      </c>
      <c r="B1341" s="340" t="s">
        <v>15743</v>
      </c>
      <c r="C1341" s="339" t="s">
        <v>63</v>
      </c>
      <c r="D1341" s="339" t="s">
        <v>14543</v>
      </c>
      <c r="E1341" s="341"/>
      <c r="F1341" s="341">
        <v>1594.92</v>
      </c>
    </row>
    <row r="1342" spans="1:6">
      <c r="A1342" s="339">
        <v>1626</v>
      </c>
      <c r="B1342" s="340" t="s">
        <v>15744</v>
      </c>
      <c r="C1342" s="339" t="s">
        <v>63</v>
      </c>
      <c r="D1342" s="339" t="s">
        <v>14543</v>
      </c>
      <c r="E1342" s="341"/>
      <c r="F1342" s="341">
        <v>2385.41</v>
      </c>
    </row>
    <row r="1343" spans="1:6">
      <c r="A1343" s="339">
        <v>1625</v>
      </c>
      <c r="B1343" s="340" t="s">
        <v>15745</v>
      </c>
      <c r="C1343" s="339" t="s">
        <v>63</v>
      </c>
      <c r="D1343" s="339" t="s">
        <v>14543</v>
      </c>
      <c r="E1343" s="341"/>
      <c r="F1343" s="341">
        <v>166.61</v>
      </c>
    </row>
    <row r="1344" spans="1:6">
      <c r="A1344" s="339">
        <v>1622</v>
      </c>
      <c r="B1344" s="340" t="s">
        <v>15746</v>
      </c>
      <c r="C1344" s="339" t="s">
        <v>63</v>
      </c>
      <c r="D1344" s="339" t="s">
        <v>14543</v>
      </c>
      <c r="E1344" s="341"/>
      <c r="F1344" s="341">
        <v>5382.88</v>
      </c>
    </row>
    <row r="1345" spans="1:6">
      <c r="A1345" s="339">
        <v>1620</v>
      </c>
      <c r="B1345" s="340" t="s">
        <v>15747</v>
      </c>
      <c r="C1345" s="339" t="s">
        <v>63</v>
      </c>
      <c r="D1345" s="339" t="s">
        <v>14543</v>
      </c>
      <c r="E1345" s="341"/>
      <c r="F1345" s="341">
        <v>350.97</v>
      </c>
    </row>
    <row r="1346" spans="1:6">
      <c r="A1346" s="339">
        <v>1629</v>
      </c>
      <c r="B1346" s="340" t="s">
        <v>15748</v>
      </c>
      <c r="C1346" s="339" t="s">
        <v>63</v>
      </c>
      <c r="D1346" s="339" t="s">
        <v>14543</v>
      </c>
      <c r="E1346" s="341"/>
      <c r="F1346" s="341">
        <v>13100.66</v>
      </c>
    </row>
    <row r="1347" spans="1:6">
      <c r="A1347" s="339">
        <v>1627</v>
      </c>
      <c r="B1347" s="340" t="s">
        <v>15749</v>
      </c>
      <c r="C1347" s="339" t="s">
        <v>63</v>
      </c>
      <c r="D1347" s="339" t="s">
        <v>14543</v>
      </c>
      <c r="E1347" s="341"/>
      <c r="F1347" s="341">
        <v>670.87</v>
      </c>
    </row>
    <row r="1348" spans="1:6">
      <c r="A1348" s="339">
        <v>1623</v>
      </c>
      <c r="B1348" s="340" t="s">
        <v>15750</v>
      </c>
      <c r="C1348" s="339" t="s">
        <v>63</v>
      </c>
      <c r="D1348" s="339" t="s">
        <v>14543</v>
      </c>
      <c r="E1348" s="341"/>
      <c r="F1348" s="341">
        <v>135.88</v>
      </c>
    </row>
    <row r="1349" spans="1:6">
      <c r="A1349" s="339">
        <v>1619</v>
      </c>
      <c r="B1349" s="340" t="s">
        <v>15751</v>
      </c>
      <c r="C1349" s="339" t="s">
        <v>63</v>
      </c>
      <c r="D1349" s="339" t="s">
        <v>14543</v>
      </c>
      <c r="E1349" s="341"/>
      <c r="F1349" s="341">
        <v>186.91</v>
      </c>
    </row>
    <row r="1350" spans="1:6">
      <c r="A1350" s="339">
        <v>1630</v>
      </c>
      <c r="B1350" s="340" t="s">
        <v>15752</v>
      </c>
      <c r="C1350" s="339" t="s">
        <v>63</v>
      </c>
      <c r="D1350" s="339" t="s">
        <v>14543</v>
      </c>
      <c r="E1350" s="341"/>
      <c r="F1350" s="341">
        <v>4115.33</v>
      </c>
    </row>
    <row r="1351" spans="1:6">
      <c r="A1351" s="339">
        <v>1616</v>
      </c>
      <c r="B1351" s="340" t="s">
        <v>15753</v>
      </c>
      <c r="C1351" s="339" t="s">
        <v>63</v>
      </c>
      <c r="D1351" s="339" t="s">
        <v>14543</v>
      </c>
      <c r="E1351" s="341"/>
      <c r="F1351" s="341">
        <v>6329.44</v>
      </c>
    </row>
    <row r="1352" spans="1:6">
      <c r="A1352" s="339">
        <v>1614</v>
      </c>
      <c r="B1352" s="340" t="s">
        <v>15754</v>
      </c>
      <c r="C1352" s="339" t="s">
        <v>63</v>
      </c>
      <c r="D1352" s="339" t="s">
        <v>14543</v>
      </c>
      <c r="E1352" s="341"/>
      <c r="F1352" s="341">
        <v>289.27999999999997</v>
      </c>
    </row>
    <row r="1353" spans="1:6">
      <c r="A1353" s="339">
        <v>1617</v>
      </c>
      <c r="B1353" s="340" t="s">
        <v>15755</v>
      </c>
      <c r="C1353" s="339" t="s">
        <v>63</v>
      </c>
      <c r="D1353" s="339" t="s">
        <v>14543</v>
      </c>
      <c r="E1353" s="341"/>
      <c r="F1353" s="341">
        <v>7555.99</v>
      </c>
    </row>
    <row r="1354" spans="1:6">
      <c r="A1354" s="339">
        <v>1621</v>
      </c>
      <c r="B1354" s="340" t="s">
        <v>15756</v>
      </c>
      <c r="C1354" s="339" t="s">
        <v>63</v>
      </c>
      <c r="D1354" s="339" t="s">
        <v>14543</v>
      </c>
      <c r="E1354" s="341"/>
      <c r="F1354" s="341">
        <v>517.36</v>
      </c>
    </row>
    <row r="1355" spans="1:6">
      <c r="A1355" s="339">
        <v>1624</v>
      </c>
      <c r="B1355" s="340" t="s">
        <v>15757</v>
      </c>
      <c r="C1355" s="339" t="s">
        <v>63</v>
      </c>
      <c r="D1355" s="339" t="s">
        <v>14543</v>
      </c>
      <c r="E1355" s="341"/>
      <c r="F1355" s="341">
        <v>18572.990000000002</v>
      </c>
    </row>
    <row r="1356" spans="1:6">
      <c r="A1356" s="339">
        <v>1615</v>
      </c>
      <c r="B1356" s="340" t="s">
        <v>15758</v>
      </c>
      <c r="C1356" s="339" t="s">
        <v>63</v>
      </c>
      <c r="D1356" s="339" t="s">
        <v>14543</v>
      </c>
      <c r="E1356" s="341"/>
      <c r="F1356" s="341">
        <v>971.53</v>
      </c>
    </row>
    <row r="1357" spans="1:6">
      <c r="A1357" s="339">
        <v>1612</v>
      </c>
      <c r="B1357" s="340" t="s">
        <v>15759</v>
      </c>
      <c r="C1357" s="339" t="s">
        <v>63</v>
      </c>
      <c r="D1357" s="339" t="s">
        <v>14549</v>
      </c>
      <c r="E1357" s="341"/>
      <c r="F1357" s="341">
        <v>127.96</v>
      </c>
    </row>
    <row r="1358" spans="1:6">
      <c r="A1358" s="339">
        <v>1618</v>
      </c>
      <c r="B1358" s="340" t="s">
        <v>15760</v>
      </c>
      <c r="C1358" s="339" t="s">
        <v>63</v>
      </c>
      <c r="D1358" s="339" t="s">
        <v>14543</v>
      </c>
      <c r="E1358" s="341"/>
      <c r="F1358" s="341">
        <v>1335.03</v>
      </c>
    </row>
    <row r="1359" spans="1:6">
      <c r="A1359" s="339">
        <v>14211</v>
      </c>
      <c r="B1359" s="340" t="s">
        <v>15761</v>
      </c>
      <c r="C1359" s="339" t="s">
        <v>63</v>
      </c>
      <c r="D1359" s="339" t="s">
        <v>14543</v>
      </c>
      <c r="E1359" s="341">
        <v>60.01</v>
      </c>
      <c r="F1359" s="341">
        <v>40.35</v>
      </c>
    </row>
    <row r="1360" spans="1:6">
      <c r="A1360" s="339">
        <v>43657</v>
      </c>
      <c r="B1360" s="340" t="s">
        <v>1584</v>
      </c>
      <c r="C1360" s="339" t="s">
        <v>202</v>
      </c>
      <c r="D1360" s="339" t="s">
        <v>14543</v>
      </c>
      <c r="E1360" s="341"/>
      <c r="F1360" s="341">
        <v>7.31</v>
      </c>
    </row>
    <row r="1361" spans="1:6">
      <c r="A1361" s="339">
        <v>38200</v>
      </c>
      <c r="B1361" s="340" t="s">
        <v>15762</v>
      </c>
      <c r="C1361" s="339" t="s">
        <v>15763</v>
      </c>
      <c r="D1361" s="339" t="s">
        <v>14543</v>
      </c>
      <c r="E1361" s="341">
        <v>512.04999999999995</v>
      </c>
      <c r="F1361" s="341">
        <v>426.71</v>
      </c>
    </row>
    <row r="1362" spans="1:6">
      <c r="A1362" s="339">
        <v>39269</v>
      </c>
      <c r="B1362" s="340" t="s">
        <v>15764</v>
      </c>
      <c r="C1362" s="339" t="s">
        <v>202</v>
      </c>
      <c r="D1362" s="339" t="s">
        <v>14543</v>
      </c>
      <c r="E1362" s="341">
        <v>1.66</v>
      </c>
      <c r="F1362" s="341">
        <v>1.55</v>
      </c>
    </row>
    <row r="1363" spans="1:6">
      <c r="A1363" s="339">
        <v>11889</v>
      </c>
      <c r="B1363" s="340" t="s">
        <v>15765</v>
      </c>
      <c r="C1363" s="339" t="s">
        <v>202</v>
      </c>
      <c r="D1363" s="339" t="s">
        <v>14543</v>
      </c>
      <c r="E1363" s="341">
        <v>2.29</v>
      </c>
      <c r="F1363" s="341">
        <v>2.13</v>
      </c>
    </row>
    <row r="1364" spans="1:6">
      <c r="A1364" s="339">
        <v>39270</v>
      </c>
      <c r="B1364" s="340" t="s">
        <v>15766</v>
      </c>
      <c r="C1364" s="339" t="s">
        <v>202</v>
      </c>
      <c r="D1364" s="339" t="s">
        <v>14543</v>
      </c>
      <c r="E1364" s="341">
        <v>2.97</v>
      </c>
      <c r="F1364" s="341">
        <v>2.76</v>
      </c>
    </row>
    <row r="1365" spans="1:6">
      <c r="A1365" s="339">
        <v>11890</v>
      </c>
      <c r="B1365" s="340" t="s">
        <v>15767</v>
      </c>
      <c r="C1365" s="339" t="s">
        <v>202</v>
      </c>
      <c r="D1365" s="339" t="s">
        <v>14543</v>
      </c>
      <c r="E1365" s="341">
        <v>4.04</v>
      </c>
      <c r="F1365" s="341">
        <v>3.76</v>
      </c>
    </row>
    <row r="1366" spans="1:6">
      <c r="A1366" s="339">
        <v>11891</v>
      </c>
      <c r="B1366" s="340" t="s">
        <v>15768</v>
      </c>
      <c r="C1366" s="339" t="s">
        <v>202</v>
      </c>
      <c r="D1366" s="339" t="s">
        <v>14543</v>
      </c>
      <c r="E1366" s="341">
        <v>6.56</v>
      </c>
      <c r="F1366" s="341">
        <v>6.1</v>
      </c>
    </row>
    <row r="1367" spans="1:6">
      <c r="A1367" s="339">
        <v>11892</v>
      </c>
      <c r="B1367" s="340" t="s">
        <v>15769</v>
      </c>
      <c r="C1367" s="339" t="s">
        <v>202</v>
      </c>
      <c r="D1367" s="339" t="s">
        <v>14543</v>
      </c>
      <c r="E1367" s="341">
        <v>10.72</v>
      </c>
      <c r="F1367" s="341">
        <v>9.9700000000000006</v>
      </c>
    </row>
    <row r="1368" spans="1:6">
      <c r="A1368" s="339">
        <v>37601</v>
      </c>
      <c r="B1368" s="340" t="s">
        <v>15770</v>
      </c>
      <c r="C1368" s="339" t="s">
        <v>202</v>
      </c>
      <c r="D1368" s="339" t="s">
        <v>14543</v>
      </c>
      <c r="E1368" s="341"/>
      <c r="F1368" s="341">
        <v>8.85</v>
      </c>
    </row>
    <row r="1369" spans="1:6">
      <c r="A1369" s="339">
        <v>1634</v>
      </c>
      <c r="B1369" s="340" t="s">
        <v>15771</v>
      </c>
      <c r="C1369" s="339" t="s">
        <v>202</v>
      </c>
      <c r="D1369" s="339" t="s">
        <v>14543</v>
      </c>
      <c r="E1369" s="341"/>
      <c r="F1369" s="341">
        <v>9.15</v>
      </c>
    </row>
    <row r="1370" spans="1:6">
      <c r="A1370" s="339">
        <v>44274</v>
      </c>
      <c r="B1370" s="340" t="s">
        <v>15772</v>
      </c>
      <c r="C1370" s="339" t="s">
        <v>63</v>
      </c>
      <c r="D1370" s="339" t="s">
        <v>14543</v>
      </c>
      <c r="E1370" s="341"/>
      <c r="F1370" s="341">
        <v>697.86</v>
      </c>
    </row>
    <row r="1371" spans="1:6">
      <c r="A1371" s="339">
        <v>5086</v>
      </c>
      <c r="B1371" s="340" t="s">
        <v>1607</v>
      </c>
      <c r="C1371" s="339" t="s">
        <v>101</v>
      </c>
      <c r="D1371" s="339" t="s">
        <v>14543</v>
      </c>
      <c r="E1371" s="341">
        <v>32.64</v>
      </c>
      <c r="F1371" s="341">
        <v>32.51</v>
      </c>
    </row>
    <row r="1372" spans="1:6">
      <c r="A1372" s="339">
        <v>45244</v>
      </c>
      <c r="B1372" s="340" t="s">
        <v>15773</v>
      </c>
      <c r="C1372" s="339" t="s">
        <v>63</v>
      </c>
      <c r="D1372" s="339" t="s">
        <v>14543</v>
      </c>
      <c r="E1372" s="341">
        <v>111.36</v>
      </c>
      <c r="F1372" s="341">
        <v>109.2</v>
      </c>
    </row>
    <row r="1373" spans="1:6">
      <c r="A1373" s="339">
        <v>11280</v>
      </c>
      <c r="B1373" s="340" t="s">
        <v>4318</v>
      </c>
      <c r="C1373" s="339" t="s">
        <v>63</v>
      </c>
      <c r="D1373" s="339" t="s">
        <v>14543</v>
      </c>
      <c r="E1373" s="341">
        <v>5447.21</v>
      </c>
      <c r="F1373" s="341">
        <v>6023.06</v>
      </c>
    </row>
    <row r="1374" spans="1:6">
      <c r="A1374" s="339">
        <v>45657</v>
      </c>
      <c r="B1374" s="340" t="s">
        <v>15774</v>
      </c>
      <c r="C1374" s="339" t="s">
        <v>63</v>
      </c>
      <c r="D1374" s="339" t="s">
        <v>14543</v>
      </c>
      <c r="E1374" s="341">
        <v>124125.98</v>
      </c>
      <c r="F1374" s="341">
        <v>137247.87</v>
      </c>
    </row>
    <row r="1375" spans="1:6">
      <c r="A1375" s="339">
        <v>3446</v>
      </c>
      <c r="B1375" s="340" t="s">
        <v>15775</v>
      </c>
      <c r="C1375" s="339" t="s">
        <v>63</v>
      </c>
      <c r="D1375" s="339" t="s">
        <v>14543</v>
      </c>
      <c r="E1375" s="341"/>
      <c r="F1375" s="341">
        <v>37.4</v>
      </c>
    </row>
    <row r="1376" spans="1:6">
      <c r="A1376" s="339">
        <v>3445</v>
      </c>
      <c r="B1376" s="340" t="s">
        <v>15776</v>
      </c>
      <c r="C1376" s="339" t="s">
        <v>63</v>
      </c>
      <c r="D1376" s="339" t="s">
        <v>14543</v>
      </c>
      <c r="E1376" s="341"/>
      <c r="F1376" s="341">
        <v>30.54</v>
      </c>
    </row>
    <row r="1377" spans="1:6">
      <c r="A1377" s="339">
        <v>3444</v>
      </c>
      <c r="B1377" s="340" t="s">
        <v>15777</v>
      </c>
      <c r="C1377" s="339" t="s">
        <v>63</v>
      </c>
      <c r="D1377" s="339" t="s">
        <v>14543</v>
      </c>
      <c r="E1377" s="341"/>
      <c r="F1377" s="341">
        <v>18.79</v>
      </c>
    </row>
    <row r="1378" spans="1:6">
      <c r="A1378" s="339">
        <v>3441</v>
      </c>
      <c r="B1378" s="340" t="s">
        <v>15778</v>
      </c>
      <c r="C1378" s="339" t="s">
        <v>63</v>
      </c>
      <c r="D1378" s="339" t="s">
        <v>14543</v>
      </c>
      <c r="E1378" s="341"/>
      <c r="F1378" s="341">
        <v>8.6199999999999992</v>
      </c>
    </row>
    <row r="1379" spans="1:6">
      <c r="A1379" s="339">
        <v>12402</v>
      </c>
      <c r="B1379" s="340" t="s">
        <v>15779</v>
      </c>
      <c r="C1379" s="339" t="s">
        <v>63</v>
      </c>
      <c r="D1379" s="339" t="s">
        <v>14543</v>
      </c>
      <c r="E1379" s="341"/>
      <c r="F1379" s="341">
        <v>105.14</v>
      </c>
    </row>
    <row r="1380" spans="1:6">
      <c r="A1380" s="339">
        <v>3447</v>
      </c>
      <c r="B1380" s="340" t="s">
        <v>15780</v>
      </c>
      <c r="C1380" s="339" t="s">
        <v>63</v>
      </c>
      <c r="D1380" s="339" t="s">
        <v>14543</v>
      </c>
      <c r="E1380" s="341"/>
      <c r="F1380" s="341">
        <v>54.39</v>
      </c>
    </row>
    <row r="1381" spans="1:6">
      <c r="A1381" s="339">
        <v>3448</v>
      </c>
      <c r="B1381" s="340" t="s">
        <v>15781</v>
      </c>
      <c r="C1381" s="339" t="s">
        <v>63</v>
      </c>
      <c r="D1381" s="339" t="s">
        <v>14543</v>
      </c>
      <c r="E1381" s="341"/>
      <c r="F1381" s="341">
        <v>153.71</v>
      </c>
    </row>
    <row r="1382" spans="1:6">
      <c r="A1382" s="339">
        <v>3442</v>
      </c>
      <c r="B1382" s="340" t="s">
        <v>15782</v>
      </c>
      <c r="C1382" s="339" t="s">
        <v>63</v>
      </c>
      <c r="D1382" s="339" t="s">
        <v>14543</v>
      </c>
      <c r="E1382" s="341"/>
      <c r="F1382" s="341">
        <v>12.89</v>
      </c>
    </row>
    <row r="1383" spans="1:6">
      <c r="A1383" s="339">
        <v>3449</v>
      </c>
      <c r="B1383" s="340" t="s">
        <v>15783</v>
      </c>
      <c r="C1383" s="339" t="s">
        <v>63</v>
      </c>
      <c r="D1383" s="339" t="s">
        <v>14543</v>
      </c>
      <c r="E1383" s="341"/>
      <c r="F1383" s="341">
        <v>269.33999999999997</v>
      </c>
    </row>
    <row r="1384" spans="1:6">
      <c r="A1384" s="339">
        <v>37438</v>
      </c>
      <c r="B1384" s="340" t="s">
        <v>15784</v>
      </c>
      <c r="C1384" s="339" t="s">
        <v>63</v>
      </c>
      <c r="D1384" s="339" t="s">
        <v>14543</v>
      </c>
      <c r="E1384" s="341"/>
      <c r="F1384" s="341">
        <v>246.08</v>
      </c>
    </row>
    <row r="1385" spans="1:6">
      <c r="A1385" s="339">
        <v>37439</v>
      </c>
      <c r="B1385" s="340" t="s">
        <v>15785</v>
      </c>
      <c r="C1385" s="339" t="s">
        <v>63</v>
      </c>
      <c r="D1385" s="339" t="s">
        <v>14543</v>
      </c>
      <c r="E1385" s="341"/>
      <c r="F1385" s="341">
        <v>1608.84</v>
      </c>
    </row>
    <row r="1386" spans="1:6">
      <c r="A1386" s="339">
        <v>37435</v>
      </c>
      <c r="B1386" s="340" t="s">
        <v>15786</v>
      </c>
      <c r="C1386" s="339" t="s">
        <v>63</v>
      </c>
      <c r="D1386" s="339" t="s">
        <v>14543</v>
      </c>
      <c r="E1386" s="341"/>
      <c r="F1386" s="341">
        <v>28.92</v>
      </c>
    </row>
    <row r="1387" spans="1:6">
      <c r="A1387" s="339">
        <v>37436</v>
      </c>
      <c r="B1387" s="340" t="s">
        <v>15787</v>
      </c>
      <c r="C1387" s="339" t="s">
        <v>63</v>
      </c>
      <c r="D1387" s="339" t="s">
        <v>14543</v>
      </c>
      <c r="E1387" s="341"/>
      <c r="F1387" s="341">
        <v>34.130000000000003</v>
      </c>
    </row>
    <row r="1388" spans="1:6">
      <c r="A1388" s="339">
        <v>37437</v>
      </c>
      <c r="B1388" s="340" t="s">
        <v>15788</v>
      </c>
      <c r="C1388" s="339" t="s">
        <v>63</v>
      </c>
      <c r="D1388" s="339" t="s">
        <v>14543</v>
      </c>
      <c r="E1388" s="341"/>
      <c r="F1388" s="341">
        <v>49.36</v>
      </c>
    </row>
    <row r="1389" spans="1:6">
      <c r="A1389" s="339">
        <v>3473</v>
      </c>
      <c r="B1389" s="340" t="s">
        <v>15789</v>
      </c>
      <c r="C1389" s="339" t="s">
        <v>63</v>
      </c>
      <c r="D1389" s="339" t="s">
        <v>14543</v>
      </c>
      <c r="E1389" s="341"/>
      <c r="F1389" s="341">
        <v>42.29</v>
      </c>
    </row>
    <row r="1390" spans="1:6">
      <c r="A1390" s="339">
        <v>3474</v>
      </c>
      <c r="B1390" s="340" t="s">
        <v>15790</v>
      </c>
      <c r="C1390" s="339" t="s">
        <v>63</v>
      </c>
      <c r="D1390" s="339" t="s">
        <v>14543</v>
      </c>
      <c r="E1390" s="341"/>
      <c r="F1390" s="341">
        <v>34.86</v>
      </c>
    </row>
    <row r="1391" spans="1:6">
      <c r="A1391" s="339">
        <v>3443</v>
      </c>
      <c r="B1391" s="340" t="s">
        <v>15791</v>
      </c>
      <c r="C1391" s="339" t="s">
        <v>63</v>
      </c>
      <c r="D1391" s="339" t="s">
        <v>14543</v>
      </c>
      <c r="E1391" s="341"/>
      <c r="F1391" s="341">
        <v>21.69</v>
      </c>
    </row>
    <row r="1392" spans="1:6">
      <c r="A1392" s="339">
        <v>3450</v>
      </c>
      <c r="B1392" s="340" t="s">
        <v>15792</v>
      </c>
      <c r="C1392" s="339" t="s">
        <v>63</v>
      </c>
      <c r="D1392" s="339" t="s">
        <v>14543</v>
      </c>
      <c r="E1392" s="341"/>
      <c r="F1392" s="341">
        <v>10.1</v>
      </c>
    </row>
    <row r="1393" spans="1:6">
      <c r="A1393" s="339">
        <v>3453</v>
      </c>
      <c r="B1393" s="340" t="s">
        <v>15793</v>
      </c>
      <c r="C1393" s="339" t="s">
        <v>63</v>
      </c>
      <c r="D1393" s="339" t="s">
        <v>14543</v>
      </c>
      <c r="E1393" s="341"/>
      <c r="F1393" s="341">
        <v>123.44</v>
      </c>
    </row>
    <row r="1394" spans="1:6">
      <c r="A1394" s="339">
        <v>3452</v>
      </c>
      <c r="B1394" s="340" t="s">
        <v>15794</v>
      </c>
      <c r="C1394" s="339" t="s">
        <v>63</v>
      </c>
      <c r="D1394" s="339" t="s">
        <v>14543</v>
      </c>
      <c r="E1394" s="341"/>
      <c r="F1394" s="341">
        <v>60.93</v>
      </c>
    </row>
    <row r="1395" spans="1:6">
      <c r="A1395" s="339">
        <v>3454</v>
      </c>
      <c r="B1395" s="340" t="s">
        <v>15795</v>
      </c>
      <c r="C1395" s="339" t="s">
        <v>63</v>
      </c>
      <c r="D1395" s="339" t="s">
        <v>14543</v>
      </c>
      <c r="E1395" s="341"/>
      <c r="F1395" s="341">
        <v>187.75</v>
      </c>
    </row>
    <row r="1396" spans="1:6">
      <c r="A1396" s="339">
        <v>3451</v>
      </c>
      <c r="B1396" s="340" t="s">
        <v>15796</v>
      </c>
      <c r="C1396" s="339" t="s">
        <v>63</v>
      </c>
      <c r="D1396" s="339" t="s">
        <v>14543</v>
      </c>
      <c r="E1396" s="341"/>
      <c r="F1396" s="341">
        <v>12.09</v>
      </c>
    </row>
    <row r="1397" spans="1:6">
      <c r="A1397" s="339">
        <v>3458</v>
      </c>
      <c r="B1397" s="340" t="s">
        <v>15797</v>
      </c>
      <c r="C1397" s="339" t="s">
        <v>63</v>
      </c>
      <c r="D1397" s="339" t="s">
        <v>14543</v>
      </c>
      <c r="E1397" s="341"/>
      <c r="F1397" s="341">
        <v>33.9</v>
      </c>
    </row>
    <row r="1398" spans="1:6">
      <c r="A1398" s="339">
        <v>3457</v>
      </c>
      <c r="B1398" s="340" t="s">
        <v>1640</v>
      </c>
      <c r="C1398" s="339" t="s">
        <v>63</v>
      </c>
      <c r="D1398" s="339" t="s">
        <v>14543</v>
      </c>
      <c r="E1398" s="341"/>
      <c r="F1398" s="341">
        <v>25.45</v>
      </c>
    </row>
    <row r="1399" spans="1:6">
      <c r="A1399" s="339">
        <v>3472</v>
      </c>
      <c r="B1399" s="340" t="s">
        <v>1650</v>
      </c>
      <c r="C1399" s="339" t="s">
        <v>63</v>
      </c>
      <c r="D1399" s="339" t="s">
        <v>14543</v>
      </c>
      <c r="E1399" s="341"/>
      <c r="F1399" s="341">
        <v>16.239999999999998</v>
      </c>
    </row>
    <row r="1400" spans="1:6">
      <c r="A1400" s="339">
        <v>3455</v>
      </c>
      <c r="B1400" s="340" t="s">
        <v>15798</v>
      </c>
      <c r="C1400" s="339" t="s">
        <v>63</v>
      </c>
      <c r="D1400" s="339" t="s">
        <v>14543</v>
      </c>
      <c r="E1400" s="341"/>
      <c r="F1400" s="341">
        <v>7.23</v>
      </c>
    </row>
    <row r="1401" spans="1:6">
      <c r="A1401" s="339">
        <v>3470</v>
      </c>
      <c r="B1401" s="340" t="s">
        <v>15799</v>
      </c>
      <c r="C1401" s="339" t="s">
        <v>63</v>
      </c>
      <c r="D1401" s="339" t="s">
        <v>14543</v>
      </c>
      <c r="E1401" s="341"/>
      <c r="F1401" s="341">
        <v>94.65</v>
      </c>
    </row>
    <row r="1402" spans="1:6">
      <c r="A1402" s="339">
        <v>3471</v>
      </c>
      <c r="B1402" s="340" t="s">
        <v>15800</v>
      </c>
      <c r="C1402" s="339" t="s">
        <v>63</v>
      </c>
      <c r="D1402" s="339" t="s">
        <v>14543</v>
      </c>
      <c r="E1402" s="341"/>
      <c r="F1402" s="341">
        <v>52.01</v>
      </c>
    </row>
    <row r="1403" spans="1:6">
      <c r="A1403" s="339">
        <v>3459</v>
      </c>
      <c r="B1403" s="340" t="s">
        <v>1622</v>
      </c>
      <c r="C1403" s="339" t="s">
        <v>63</v>
      </c>
      <c r="D1403" s="339" t="s">
        <v>14543</v>
      </c>
      <c r="E1403" s="341"/>
      <c r="F1403" s="341">
        <v>133.51</v>
      </c>
    </row>
    <row r="1404" spans="1:6">
      <c r="A1404" s="339">
        <v>3456</v>
      </c>
      <c r="B1404" s="340" t="s">
        <v>15801</v>
      </c>
      <c r="C1404" s="339" t="s">
        <v>63</v>
      </c>
      <c r="D1404" s="339" t="s">
        <v>14543</v>
      </c>
      <c r="E1404" s="341"/>
      <c r="F1404" s="341">
        <v>10.81</v>
      </c>
    </row>
    <row r="1405" spans="1:6">
      <c r="A1405" s="339">
        <v>3469</v>
      </c>
      <c r="B1405" s="340" t="s">
        <v>15802</v>
      </c>
      <c r="C1405" s="339" t="s">
        <v>63</v>
      </c>
      <c r="D1405" s="339" t="s">
        <v>14543</v>
      </c>
      <c r="E1405" s="341"/>
      <c r="F1405" s="341">
        <v>253.9</v>
      </c>
    </row>
    <row r="1406" spans="1:6">
      <c r="A1406" s="339">
        <v>3460</v>
      </c>
      <c r="B1406" s="340" t="s">
        <v>15803</v>
      </c>
      <c r="C1406" s="339" t="s">
        <v>63</v>
      </c>
      <c r="D1406" s="339" t="s">
        <v>14543</v>
      </c>
      <c r="E1406" s="341"/>
      <c r="F1406" s="341">
        <v>370.48</v>
      </c>
    </row>
    <row r="1407" spans="1:6">
      <c r="A1407" s="339">
        <v>3461</v>
      </c>
      <c r="B1407" s="340" t="s">
        <v>15804</v>
      </c>
      <c r="C1407" s="339" t="s">
        <v>63</v>
      </c>
      <c r="D1407" s="339" t="s">
        <v>14543</v>
      </c>
      <c r="E1407" s="341"/>
      <c r="F1407" s="341">
        <v>946.93</v>
      </c>
    </row>
    <row r="1408" spans="1:6">
      <c r="A1408" s="339">
        <v>37433</v>
      </c>
      <c r="B1408" s="340" t="s">
        <v>15805</v>
      </c>
      <c r="C1408" s="339" t="s">
        <v>63</v>
      </c>
      <c r="D1408" s="339" t="s">
        <v>14543</v>
      </c>
      <c r="E1408" s="341"/>
      <c r="F1408" s="341">
        <v>246.08</v>
      </c>
    </row>
    <row r="1409" spans="1:6">
      <c r="A1409" s="339">
        <v>37430</v>
      </c>
      <c r="B1409" s="340" t="s">
        <v>15806</v>
      </c>
      <c r="C1409" s="339" t="s">
        <v>63</v>
      </c>
      <c r="D1409" s="339" t="s">
        <v>14543</v>
      </c>
      <c r="E1409" s="341"/>
      <c r="F1409" s="341">
        <v>30.84</v>
      </c>
    </row>
    <row r="1410" spans="1:6">
      <c r="A1410" s="339">
        <v>37434</v>
      </c>
      <c r="B1410" s="340" t="s">
        <v>15807</v>
      </c>
      <c r="C1410" s="339" t="s">
        <v>63</v>
      </c>
      <c r="D1410" s="339" t="s">
        <v>14543</v>
      </c>
      <c r="E1410" s="341"/>
      <c r="F1410" s="341">
        <v>2294.42</v>
      </c>
    </row>
    <row r="1411" spans="1:6">
      <c r="A1411" s="339">
        <v>37431</v>
      </c>
      <c r="B1411" s="340" t="s">
        <v>15808</v>
      </c>
      <c r="C1411" s="339" t="s">
        <v>63</v>
      </c>
      <c r="D1411" s="339" t="s">
        <v>14543</v>
      </c>
      <c r="E1411" s="341"/>
      <c r="F1411" s="341">
        <v>41.83</v>
      </c>
    </row>
    <row r="1412" spans="1:6">
      <c r="A1412" s="339">
        <v>37432</v>
      </c>
      <c r="B1412" s="340" t="s">
        <v>15809</v>
      </c>
      <c r="C1412" s="339" t="s">
        <v>63</v>
      </c>
      <c r="D1412" s="339" t="s">
        <v>14543</v>
      </c>
      <c r="E1412" s="341"/>
      <c r="F1412" s="341">
        <v>77.16</v>
      </c>
    </row>
    <row r="1413" spans="1:6">
      <c r="A1413" s="339">
        <v>39869</v>
      </c>
      <c r="B1413" s="340" t="s">
        <v>15810</v>
      </c>
      <c r="C1413" s="339" t="s">
        <v>63</v>
      </c>
      <c r="D1413" s="339" t="s">
        <v>14543</v>
      </c>
      <c r="E1413" s="341"/>
      <c r="F1413" s="341">
        <v>14.68</v>
      </c>
    </row>
    <row r="1414" spans="1:6">
      <c r="A1414" s="339">
        <v>39870</v>
      </c>
      <c r="B1414" s="340" t="s">
        <v>15811</v>
      </c>
      <c r="C1414" s="339" t="s">
        <v>63</v>
      </c>
      <c r="D1414" s="339" t="s">
        <v>14543</v>
      </c>
      <c r="E1414" s="341"/>
      <c r="F1414" s="341">
        <v>22.45</v>
      </c>
    </row>
    <row r="1415" spans="1:6">
      <c r="A1415" s="339">
        <v>39871</v>
      </c>
      <c r="B1415" s="340" t="s">
        <v>15812</v>
      </c>
      <c r="C1415" s="339" t="s">
        <v>63</v>
      </c>
      <c r="D1415" s="339" t="s">
        <v>14543</v>
      </c>
      <c r="E1415" s="341"/>
      <c r="F1415" s="341">
        <v>25.17</v>
      </c>
    </row>
    <row r="1416" spans="1:6">
      <c r="A1416" s="339">
        <v>12722</v>
      </c>
      <c r="B1416" s="340" t="s">
        <v>15813</v>
      </c>
      <c r="C1416" s="339" t="s">
        <v>63</v>
      </c>
      <c r="D1416" s="339" t="s">
        <v>14543</v>
      </c>
      <c r="E1416" s="341"/>
      <c r="F1416" s="341">
        <v>842.35</v>
      </c>
    </row>
    <row r="1417" spans="1:6">
      <c r="A1417" s="339">
        <v>12714</v>
      </c>
      <c r="B1417" s="340" t="s">
        <v>15814</v>
      </c>
      <c r="C1417" s="339" t="s">
        <v>63</v>
      </c>
      <c r="D1417" s="339" t="s">
        <v>14543</v>
      </c>
      <c r="E1417" s="341"/>
      <c r="F1417" s="341">
        <v>5.5</v>
      </c>
    </row>
    <row r="1418" spans="1:6">
      <c r="A1418" s="339">
        <v>12715</v>
      </c>
      <c r="B1418" s="340" t="s">
        <v>15815</v>
      </c>
      <c r="C1418" s="339" t="s">
        <v>63</v>
      </c>
      <c r="D1418" s="339" t="s">
        <v>14543</v>
      </c>
      <c r="E1418" s="341"/>
      <c r="F1418" s="341">
        <v>12.41</v>
      </c>
    </row>
    <row r="1419" spans="1:6">
      <c r="A1419" s="339">
        <v>12716</v>
      </c>
      <c r="B1419" s="340" t="s">
        <v>15816</v>
      </c>
      <c r="C1419" s="339" t="s">
        <v>63</v>
      </c>
      <c r="D1419" s="339" t="s">
        <v>14543</v>
      </c>
      <c r="E1419" s="341"/>
      <c r="F1419" s="341">
        <v>21.32</v>
      </c>
    </row>
    <row r="1420" spans="1:6">
      <c r="A1420" s="339">
        <v>12717</v>
      </c>
      <c r="B1420" s="340" t="s">
        <v>15817</v>
      </c>
      <c r="C1420" s="339" t="s">
        <v>63</v>
      </c>
      <c r="D1420" s="339" t="s">
        <v>14543</v>
      </c>
      <c r="E1420" s="341"/>
      <c r="F1420" s="341">
        <v>41.9</v>
      </c>
    </row>
    <row r="1421" spans="1:6">
      <c r="A1421" s="339">
        <v>12718</v>
      </c>
      <c r="B1421" s="340" t="s">
        <v>15818</v>
      </c>
      <c r="C1421" s="339" t="s">
        <v>63</v>
      </c>
      <c r="D1421" s="339" t="s">
        <v>14543</v>
      </c>
      <c r="E1421" s="341"/>
      <c r="F1421" s="341">
        <v>64.31</v>
      </c>
    </row>
    <row r="1422" spans="1:6">
      <c r="A1422" s="339">
        <v>12719</v>
      </c>
      <c r="B1422" s="340" t="s">
        <v>15819</v>
      </c>
      <c r="C1422" s="339" t="s">
        <v>63</v>
      </c>
      <c r="D1422" s="339" t="s">
        <v>14543</v>
      </c>
      <c r="E1422" s="341"/>
      <c r="F1422" s="341">
        <v>102.09</v>
      </c>
    </row>
    <row r="1423" spans="1:6">
      <c r="A1423" s="339">
        <v>12720</v>
      </c>
      <c r="B1423" s="340" t="s">
        <v>15820</v>
      </c>
      <c r="C1423" s="339" t="s">
        <v>63</v>
      </c>
      <c r="D1423" s="339" t="s">
        <v>14543</v>
      </c>
      <c r="E1423" s="341"/>
      <c r="F1423" s="341">
        <v>355.5</v>
      </c>
    </row>
    <row r="1424" spans="1:6">
      <c r="A1424" s="339">
        <v>12721</v>
      </c>
      <c r="B1424" s="340" t="s">
        <v>15821</v>
      </c>
      <c r="C1424" s="339" t="s">
        <v>63</v>
      </c>
      <c r="D1424" s="339" t="s">
        <v>14543</v>
      </c>
      <c r="E1424" s="341"/>
      <c r="F1424" s="341">
        <v>340.89</v>
      </c>
    </row>
    <row r="1425" spans="1:6">
      <c r="A1425" s="339">
        <v>3468</v>
      </c>
      <c r="B1425" s="340" t="s">
        <v>15822</v>
      </c>
      <c r="C1425" s="339" t="s">
        <v>63</v>
      </c>
      <c r="D1425" s="339" t="s">
        <v>14543</v>
      </c>
      <c r="E1425" s="341"/>
      <c r="F1425" s="341">
        <v>44.25</v>
      </c>
    </row>
    <row r="1426" spans="1:6">
      <c r="A1426" s="339">
        <v>3465</v>
      </c>
      <c r="B1426" s="340" t="s">
        <v>15823</v>
      </c>
      <c r="C1426" s="339" t="s">
        <v>63</v>
      </c>
      <c r="D1426" s="339" t="s">
        <v>14543</v>
      </c>
      <c r="E1426" s="341"/>
      <c r="F1426" s="341">
        <v>44.23</v>
      </c>
    </row>
    <row r="1427" spans="1:6">
      <c r="A1427" s="339">
        <v>12403</v>
      </c>
      <c r="B1427" s="340" t="s">
        <v>15824</v>
      </c>
      <c r="C1427" s="339" t="s">
        <v>63</v>
      </c>
      <c r="D1427" s="339" t="s">
        <v>14543</v>
      </c>
      <c r="E1427" s="341"/>
      <c r="F1427" s="341">
        <v>31.53</v>
      </c>
    </row>
    <row r="1428" spans="1:6">
      <c r="A1428" s="339">
        <v>3463</v>
      </c>
      <c r="B1428" s="340" t="s">
        <v>15825</v>
      </c>
      <c r="C1428" s="339" t="s">
        <v>63</v>
      </c>
      <c r="D1428" s="339" t="s">
        <v>14543</v>
      </c>
      <c r="E1428" s="341"/>
      <c r="F1428" s="341">
        <v>18.420000000000002</v>
      </c>
    </row>
    <row r="1429" spans="1:6">
      <c r="A1429" s="339">
        <v>3464</v>
      </c>
      <c r="B1429" s="340" t="s">
        <v>15826</v>
      </c>
      <c r="C1429" s="339" t="s">
        <v>63</v>
      </c>
      <c r="D1429" s="339" t="s">
        <v>14543</v>
      </c>
      <c r="E1429" s="341"/>
      <c r="F1429" s="341">
        <v>18.420000000000002</v>
      </c>
    </row>
    <row r="1430" spans="1:6">
      <c r="A1430" s="339">
        <v>3466</v>
      </c>
      <c r="B1430" s="340" t="s">
        <v>15827</v>
      </c>
      <c r="C1430" s="339" t="s">
        <v>63</v>
      </c>
      <c r="D1430" s="339" t="s">
        <v>14543</v>
      </c>
      <c r="E1430" s="341"/>
      <c r="F1430" s="341">
        <v>112.34</v>
      </c>
    </row>
    <row r="1431" spans="1:6">
      <c r="A1431" s="339">
        <v>3467</v>
      </c>
      <c r="B1431" s="340" t="s">
        <v>15828</v>
      </c>
      <c r="C1431" s="339" t="s">
        <v>63</v>
      </c>
      <c r="D1431" s="339" t="s">
        <v>14543</v>
      </c>
      <c r="E1431" s="341"/>
      <c r="F1431" s="341">
        <v>63.45</v>
      </c>
    </row>
    <row r="1432" spans="1:6">
      <c r="A1432" s="339">
        <v>3462</v>
      </c>
      <c r="B1432" s="340" t="s">
        <v>15829</v>
      </c>
      <c r="C1432" s="339" t="s">
        <v>63</v>
      </c>
      <c r="D1432" s="339" t="s">
        <v>14543</v>
      </c>
      <c r="E1432" s="341"/>
      <c r="F1432" s="341">
        <v>12.15</v>
      </c>
    </row>
    <row r="1433" spans="1:6">
      <c r="A1433" s="339">
        <v>43917</v>
      </c>
      <c r="B1433" s="340" t="s">
        <v>15830</v>
      </c>
      <c r="C1433" s="339" t="s">
        <v>63</v>
      </c>
      <c r="D1433" s="339" t="s">
        <v>14543</v>
      </c>
      <c r="E1433" s="341">
        <v>257.85000000000002</v>
      </c>
      <c r="F1433" s="341">
        <v>247.14</v>
      </c>
    </row>
    <row r="1434" spans="1:6">
      <c r="A1434" s="339">
        <v>41808</v>
      </c>
      <c r="B1434" s="340" t="s">
        <v>15831</v>
      </c>
      <c r="C1434" s="339" t="s">
        <v>63</v>
      </c>
      <c r="D1434" s="339" t="s">
        <v>14543</v>
      </c>
      <c r="E1434" s="341">
        <v>18.739999999999998</v>
      </c>
      <c r="F1434" s="341">
        <v>17.97</v>
      </c>
    </row>
    <row r="1435" spans="1:6">
      <c r="A1435" s="339">
        <v>41817</v>
      </c>
      <c r="B1435" s="340" t="s">
        <v>15832</v>
      </c>
      <c r="C1435" s="339" t="s">
        <v>63</v>
      </c>
      <c r="D1435" s="339" t="s">
        <v>14543</v>
      </c>
      <c r="E1435" s="341">
        <v>213.12</v>
      </c>
      <c r="F1435" s="341">
        <v>204.26</v>
      </c>
    </row>
    <row r="1436" spans="1:6">
      <c r="A1436" s="339">
        <v>41819</v>
      </c>
      <c r="B1436" s="340" t="s">
        <v>15833</v>
      </c>
      <c r="C1436" s="339" t="s">
        <v>63</v>
      </c>
      <c r="D1436" s="339" t="s">
        <v>14543</v>
      </c>
      <c r="E1436" s="341">
        <v>320.60000000000002</v>
      </c>
      <c r="F1436" s="341">
        <v>307.29000000000002</v>
      </c>
    </row>
    <row r="1437" spans="1:6">
      <c r="A1437" s="339">
        <v>41815</v>
      </c>
      <c r="B1437" s="340" t="s">
        <v>15834</v>
      </c>
      <c r="C1437" s="339" t="s">
        <v>63</v>
      </c>
      <c r="D1437" s="339" t="s">
        <v>14543</v>
      </c>
      <c r="E1437" s="341">
        <v>94.77</v>
      </c>
      <c r="F1437" s="341">
        <v>90.83</v>
      </c>
    </row>
    <row r="1438" spans="1:6">
      <c r="A1438" s="339">
        <v>41816</v>
      </c>
      <c r="B1438" s="340" t="s">
        <v>15835</v>
      </c>
      <c r="C1438" s="339" t="s">
        <v>63</v>
      </c>
      <c r="D1438" s="339" t="s">
        <v>14543</v>
      </c>
      <c r="E1438" s="341">
        <v>158.09</v>
      </c>
      <c r="F1438" s="341">
        <v>151.52000000000001</v>
      </c>
    </row>
    <row r="1439" spans="1:6">
      <c r="A1439" s="339">
        <v>41812</v>
      </c>
      <c r="B1439" s="340" t="s">
        <v>15836</v>
      </c>
      <c r="C1439" s="339" t="s">
        <v>63</v>
      </c>
      <c r="D1439" s="339" t="s">
        <v>14543</v>
      </c>
      <c r="E1439" s="341">
        <v>45.97</v>
      </c>
      <c r="F1439" s="341">
        <v>44.06</v>
      </c>
    </row>
    <row r="1440" spans="1:6">
      <c r="A1440" s="339">
        <v>41813</v>
      </c>
      <c r="B1440" s="340" t="s">
        <v>15837</v>
      </c>
      <c r="C1440" s="339" t="s">
        <v>63</v>
      </c>
      <c r="D1440" s="339" t="s">
        <v>14543</v>
      </c>
      <c r="E1440" s="341">
        <v>67.64</v>
      </c>
      <c r="F1440" s="341">
        <v>64.83</v>
      </c>
    </row>
    <row r="1441" spans="1:6">
      <c r="A1441" s="339">
        <v>41806</v>
      </c>
      <c r="B1441" s="340" t="s">
        <v>15838</v>
      </c>
      <c r="C1441" s="339" t="s">
        <v>63</v>
      </c>
      <c r="D1441" s="339" t="s">
        <v>14543</v>
      </c>
      <c r="E1441" s="341">
        <v>12.2</v>
      </c>
      <c r="F1441" s="341">
        <v>11.69</v>
      </c>
    </row>
    <row r="1442" spans="1:6">
      <c r="A1442" s="339">
        <v>41807</v>
      </c>
      <c r="B1442" s="340" t="s">
        <v>15839</v>
      </c>
      <c r="C1442" s="339" t="s">
        <v>63</v>
      </c>
      <c r="D1442" s="339" t="s">
        <v>14543</v>
      </c>
      <c r="E1442" s="341">
        <v>13.6</v>
      </c>
      <c r="F1442" s="341">
        <v>13.04</v>
      </c>
    </row>
    <row r="1443" spans="1:6">
      <c r="A1443" s="339">
        <v>41809</v>
      </c>
      <c r="B1443" s="340" t="s">
        <v>15840</v>
      </c>
      <c r="C1443" s="339" t="s">
        <v>63</v>
      </c>
      <c r="D1443" s="339" t="s">
        <v>14543</v>
      </c>
      <c r="E1443" s="341">
        <v>22.27</v>
      </c>
      <c r="F1443" s="341">
        <v>21.34</v>
      </c>
    </row>
    <row r="1444" spans="1:6">
      <c r="A1444" s="339">
        <v>41811</v>
      </c>
      <c r="B1444" s="340" t="s">
        <v>15841</v>
      </c>
      <c r="C1444" s="339" t="s">
        <v>63</v>
      </c>
      <c r="D1444" s="339" t="s">
        <v>14543</v>
      </c>
      <c r="E1444" s="341">
        <v>28.52</v>
      </c>
      <c r="F1444" s="341">
        <v>27.33</v>
      </c>
    </row>
    <row r="1445" spans="1:6">
      <c r="A1445" s="339">
        <v>41814</v>
      </c>
      <c r="B1445" s="340" t="s">
        <v>15842</v>
      </c>
      <c r="C1445" s="339" t="s">
        <v>63</v>
      </c>
      <c r="D1445" s="339" t="s">
        <v>14543</v>
      </c>
      <c r="E1445" s="341">
        <v>8.3800000000000008</v>
      </c>
      <c r="F1445" s="341">
        <v>8.0299999999999994</v>
      </c>
    </row>
    <row r="1446" spans="1:6">
      <c r="A1446" s="339">
        <v>41818</v>
      </c>
      <c r="B1446" s="340" t="s">
        <v>15843</v>
      </c>
      <c r="C1446" s="339" t="s">
        <v>63</v>
      </c>
      <c r="D1446" s="339" t="s">
        <v>14543</v>
      </c>
      <c r="E1446" s="341">
        <v>9.4</v>
      </c>
      <c r="F1446" s="341">
        <v>9.01</v>
      </c>
    </row>
    <row r="1447" spans="1:6">
      <c r="A1447" s="339">
        <v>43919</v>
      </c>
      <c r="B1447" s="340" t="s">
        <v>15844</v>
      </c>
      <c r="C1447" s="339" t="s">
        <v>63</v>
      </c>
      <c r="D1447" s="339" t="s">
        <v>14543</v>
      </c>
      <c r="E1447" s="341">
        <v>320.60000000000002</v>
      </c>
      <c r="F1447" s="341">
        <v>307.29000000000002</v>
      </c>
    </row>
    <row r="1448" spans="1:6">
      <c r="A1448" s="339">
        <v>43914</v>
      </c>
      <c r="B1448" s="340" t="s">
        <v>15845</v>
      </c>
      <c r="C1448" s="339" t="s">
        <v>63</v>
      </c>
      <c r="D1448" s="339" t="s">
        <v>14543</v>
      </c>
      <c r="E1448" s="341">
        <v>101.55</v>
      </c>
      <c r="F1448" s="341">
        <v>97.33</v>
      </c>
    </row>
    <row r="1449" spans="1:6">
      <c r="A1449" s="339">
        <v>43916</v>
      </c>
      <c r="B1449" s="340" t="s">
        <v>15846</v>
      </c>
      <c r="C1449" s="339" t="s">
        <v>63</v>
      </c>
      <c r="D1449" s="339" t="s">
        <v>14543</v>
      </c>
      <c r="E1449" s="341">
        <v>143.41</v>
      </c>
      <c r="F1449" s="341">
        <v>137.44999999999999</v>
      </c>
    </row>
    <row r="1450" spans="1:6">
      <c r="A1450" s="339">
        <v>43912</v>
      </c>
      <c r="B1450" s="340" t="s">
        <v>15847</v>
      </c>
      <c r="C1450" s="339" t="s">
        <v>63</v>
      </c>
      <c r="D1450" s="339" t="s">
        <v>14543</v>
      </c>
      <c r="E1450" s="341">
        <v>45.97</v>
      </c>
      <c r="F1450" s="341">
        <v>44.06</v>
      </c>
    </row>
    <row r="1451" spans="1:6">
      <c r="A1451" s="339">
        <v>43913</v>
      </c>
      <c r="B1451" s="340" t="s">
        <v>15848</v>
      </c>
      <c r="C1451" s="339" t="s">
        <v>63</v>
      </c>
      <c r="D1451" s="339" t="s">
        <v>14543</v>
      </c>
      <c r="E1451" s="341">
        <v>67.64</v>
      </c>
      <c r="F1451" s="341">
        <v>64.83</v>
      </c>
    </row>
    <row r="1452" spans="1:6">
      <c r="A1452" s="339">
        <v>43908</v>
      </c>
      <c r="B1452" s="340" t="s">
        <v>15849</v>
      </c>
      <c r="C1452" s="339" t="s">
        <v>63</v>
      </c>
      <c r="D1452" s="339" t="s">
        <v>14543</v>
      </c>
      <c r="E1452" s="341">
        <v>13.08</v>
      </c>
      <c r="F1452" s="341">
        <v>12.54</v>
      </c>
    </row>
    <row r="1453" spans="1:6">
      <c r="A1453" s="339">
        <v>43909</v>
      </c>
      <c r="B1453" s="340" t="s">
        <v>15850</v>
      </c>
      <c r="C1453" s="339" t="s">
        <v>63</v>
      </c>
      <c r="D1453" s="339" t="s">
        <v>14543</v>
      </c>
      <c r="E1453" s="341">
        <v>15.18</v>
      </c>
      <c r="F1453" s="341">
        <v>14.55</v>
      </c>
    </row>
    <row r="1454" spans="1:6">
      <c r="A1454" s="339">
        <v>43910</v>
      </c>
      <c r="B1454" s="340" t="s">
        <v>15851</v>
      </c>
      <c r="C1454" s="339" t="s">
        <v>63</v>
      </c>
      <c r="D1454" s="339" t="s">
        <v>14543</v>
      </c>
      <c r="E1454" s="341">
        <v>22.27</v>
      </c>
      <c r="F1454" s="341">
        <v>21.34</v>
      </c>
    </row>
    <row r="1455" spans="1:6">
      <c r="A1455" s="339">
        <v>43911</v>
      </c>
      <c r="B1455" s="340" t="s">
        <v>15852</v>
      </c>
      <c r="C1455" s="339" t="s">
        <v>63</v>
      </c>
      <c r="D1455" s="339" t="s">
        <v>14543</v>
      </c>
      <c r="E1455" s="341">
        <v>28.52</v>
      </c>
      <c r="F1455" s="341">
        <v>27.33</v>
      </c>
    </row>
    <row r="1456" spans="1:6">
      <c r="A1456" s="339">
        <v>43915</v>
      </c>
      <c r="B1456" s="340" t="s">
        <v>15853</v>
      </c>
      <c r="C1456" s="339" t="s">
        <v>63</v>
      </c>
      <c r="D1456" s="339" t="s">
        <v>14543</v>
      </c>
      <c r="E1456" s="341">
        <v>7.22</v>
      </c>
      <c r="F1456" s="341">
        <v>6.92</v>
      </c>
    </row>
    <row r="1457" spans="1:6">
      <c r="A1457" s="339">
        <v>43918</v>
      </c>
      <c r="B1457" s="340" t="s">
        <v>15854</v>
      </c>
      <c r="C1457" s="339" t="s">
        <v>63</v>
      </c>
      <c r="D1457" s="339" t="s">
        <v>14543</v>
      </c>
      <c r="E1457" s="341">
        <v>8.93</v>
      </c>
      <c r="F1457" s="341">
        <v>8.5500000000000007</v>
      </c>
    </row>
    <row r="1458" spans="1:6">
      <c r="A1458" s="339">
        <v>43907</v>
      </c>
      <c r="B1458" s="340" t="s">
        <v>15855</v>
      </c>
      <c r="C1458" s="339" t="s">
        <v>63</v>
      </c>
      <c r="D1458" s="339" t="s">
        <v>14543</v>
      </c>
      <c r="E1458" s="341">
        <v>12.2</v>
      </c>
      <c r="F1458" s="341">
        <v>11.69</v>
      </c>
    </row>
    <row r="1459" spans="1:6">
      <c r="A1459" s="339">
        <v>37416</v>
      </c>
      <c r="B1459" s="340" t="s">
        <v>15856</v>
      </c>
      <c r="C1459" s="339" t="s">
        <v>63</v>
      </c>
      <c r="D1459" s="339" t="s">
        <v>14543</v>
      </c>
      <c r="E1459" s="341"/>
      <c r="F1459" s="341">
        <v>4.0599999999999996</v>
      </c>
    </row>
    <row r="1460" spans="1:6">
      <c r="A1460" s="339">
        <v>37417</v>
      </c>
      <c r="B1460" s="340" t="s">
        <v>15857</v>
      </c>
      <c r="C1460" s="339" t="s">
        <v>63</v>
      </c>
      <c r="D1460" s="339" t="s">
        <v>14543</v>
      </c>
      <c r="E1460" s="341"/>
      <c r="F1460" s="341">
        <v>5.83</v>
      </c>
    </row>
    <row r="1461" spans="1:6">
      <c r="A1461" s="339">
        <v>37413</v>
      </c>
      <c r="B1461" s="340" t="s">
        <v>15858</v>
      </c>
      <c r="C1461" s="339" t="s">
        <v>63</v>
      </c>
      <c r="D1461" s="339" t="s">
        <v>14543</v>
      </c>
      <c r="E1461" s="341"/>
      <c r="F1461" s="341">
        <v>4.34</v>
      </c>
    </row>
    <row r="1462" spans="1:6">
      <c r="A1462" s="339">
        <v>37414</v>
      </c>
      <c r="B1462" s="340" t="s">
        <v>15859</v>
      </c>
      <c r="C1462" s="339" t="s">
        <v>63</v>
      </c>
      <c r="D1462" s="339" t="s">
        <v>14543</v>
      </c>
      <c r="E1462" s="341"/>
      <c r="F1462" s="341">
        <v>4.92</v>
      </c>
    </row>
    <row r="1463" spans="1:6">
      <c r="A1463" s="339">
        <v>37415</v>
      </c>
      <c r="B1463" s="340" t="s">
        <v>15860</v>
      </c>
      <c r="C1463" s="339" t="s">
        <v>63</v>
      </c>
      <c r="D1463" s="339" t="s">
        <v>14543</v>
      </c>
      <c r="E1463" s="341"/>
      <c r="F1463" s="341">
        <v>8.9499999999999993</v>
      </c>
    </row>
    <row r="1464" spans="1:6">
      <c r="A1464" s="339">
        <v>43590</v>
      </c>
      <c r="B1464" s="340" t="s">
        <v>15861</v>
      </c>
      <c r="C1464" s="339" t="s">
        <v>63</v>
      </c>
      <c r="D1464" s="339" t="s">
        <v>14543</v>
      </c>
      <c r="E1464" s="341">
        <v>151.75</v>
      </c>
      <c r="F1464" s="341">
        <v>151.13999999999999</v>
      </c>
    </row>
    <row r="1465" spans="1:6">
      <c r="A1465" s="339">
        <v>43589</v>
      </c>
      <c r="B1465" s="340" t="s">
        <v>15862</v>
      </c>
      <c r="C1465" s="339" t="s">
        <v>63</v>
      </c>
      <c r="D1465" s="339" t="s">
        <v>14543</v>
      </c>
      <c r="E1465" s="341">
        <v>27.45</v>
      </c>
      <c r="F1465" s="341">
        <v>27.34</v>
      </c>
    </row>
    <row r="1466" spans="1:6">
      <c r="A1466" s="339">
        <v>34519</v>
      </c>
      <c r="B1466" s="340" t="s">
        <v>15863</v>
      </c>
      <c r="C1466" s="339" t="s">
        <v>63</v>
      </c>
      <c r="D1466" s="339" t="s">
        <v>14543</v>
      </c>
      <c r="E1466" s="341"/>
      <c r="F1466" s="341">
        <v>82.84</v>
      </c>
    </row>
    <row r="1467" spans="1:6">
      <c r="A1467" s="339">
        <v>1649</v>
      </c>
      <c r="B1467" s="340" t="s">
        <v>15864</v>
      </c>
      <c r="C1467" s="339" t="s">
        <v>63</v>
      </c>
      <c r="D1467" s="339" t="s">
        <v>14543</v>
      </c>
      <c r="E1467" s="341"/>
      <c r="F1467" s="341">
        <v>79.94</v>
      </c>
    </row>
    <row r="1468" spans="1:6">
      <c r="A1468" s="339">
        <v>1653</v>
      </c>
      <c r="B1468" s="340" t="s">
        <v>15865</v>
      </c>
      <c r="C1468" s="339" t="s">
        <v>63</v>
      </c>
      <c r="D1468" s="339" t="s">
        <v>14543</v>
      </c>
      <c r="E1468" s="341"/>
      <c r="F1468" s="341">
        <v>62.62</v>
      </c>
    </row>
    <row r="1469" spans="1:6">
      <c r="A1469" s="339">
        <v>1648</v>
      </c>
      <c r="B1469" s="340" t="s">
        <v>15866</v>
      </c>
      <c r="C1469" s="339" t="s">
        <v>63</v>
      </c>
      <c r="D1469" s="339" t="s">
        <v>14543</v>
      </c>
      <c r="E1469" s="341"/>
      <c r="F1469" s="341">
        <v>43.05</v>
      </c>
    </row>
    <row r="1470" spans="1:6">
      <c r="A1470" s="339">
        <v>1647</v>
      </c>
      <c r="B1470" s="340" t="s">
        <v>15867</v>
      </c>
      <c r="C1470" s="339" t="s">
        <v>63</v>
      </c>
      <c r="D1470" s="339" t="s">
        <v>14543</v>
      </c>
      <c r="E1470" s="341"/>
      <c r="F1470" s="341">
        <v>22.42</v>
      </c>
    </row>
    <row r="1471" spans="1:6">
      <c r="A1471" s="339">
        <v>1651</v>
      </c>
      <c r="B1471" s="340" t="s">
        <v>15868</v>
      </c>
      <c r="C1471" s="339" t="s">
        <v>63</v>
      </c>
      <c r="D1471" s="339" t="s">
        <v>14543</v>
      </c>
      <c r="E1471" s="341"/>
      <c r="F1471" s="341">
        <v>199.73</v>
      </c>
    </row>
    <row r="1472" spans="1:6">
      <c r="A1472" s="339">
        <v>1650</v>
      </c>
      <c r="B1472" s="340" t="s">
        <v>15869</v>
      </c>
      <c r="C1472" s="339" t="s">
        <v>63</v>
      </c>
      <c r="D1472" s="339" t="s">
        <v>14543</v>
      </c>
      <c r="E1472" s="341"/>
      <c r="F1472" s="341">
        <v>110.4</v>
      </c>
    </row>
    <row r="1473" spans="1:6">
      <c r="A1473" s="339">
        <v>1652</v>
      </c>
      <c r="B1473" s="340" t="s">
        <v>15870</v>
      </c>
      <c r="C1473" s="339" t="s">
        <v>63</v>
      </c>
      <c r="D1473" s="339" t="s">
        <v>14543</v>
      </c>
      <c r="E1473" s="341"/>
      <c r="F1473" s="341">
        <v>286.67</v>
      </c>
    </row>
    <row r="1474" spans="1:6">
      <c r="A1474" s="339">
        <v>1654</v>
      </c>
      <c r="B1474" s="340" t="s">
        <v>15871</v>
      </c>
      <c r="C1474" s="339" t="s">
        <v>63</v>
      </c>
      <c r="D1474" s="339" t="s">
        <v>14543</v>
      </c>
      <c r="E1474" s="341"/>
      <c r="F1474" s="341">
        <v>30.78</v>
      </c>
    </row>
    <row r="1475" spans="1:6">
      <c r="A1475" s="339">
        <v>10510</v>
      </c>
      <c r="B1475" s="340" t="s">
        <v>15872</v>
      </c>
      <c r="C1475" s="339" t="s">
        <v>63</v>
      </c>
      <c r="D1475" s="339" t="s">
        <v>14543</v>
      </c>
      <c r="E1475" s="341">
        <v>157.29</v>
      </c>
      <c r="F1475" s="341">
        <v>154.94</v>
      </c>
    </row>
    <row r="1476" spans="1:6">
      <c r="A1476" s="339">
        <v>1744</v>
      </c>
      <c r="B1476" s="340" t="s">
        <v>15873</v>
      </c>
      <c r="C1476" s="339" t="s">
        <v>63</v>
      </c>
      <c r="D1476" s="339" t="s">
        <v>14543</v>
      </c>
      <c r="E1476" s="341">
        <v>171.28</v>
      </c>
      <c r="F1476" s="341">
        <v>134.53</v>
      </c>
    </row>
    <row r="1477" spans="1:6">
      <c r="A1477" s="339">
        <v>1743</v>
      </c>
      <c r="B1477" s="340" t="s">
        <v>15874</v>
      </c>
      <c r="C1477" s="339" t="s">
        <v>63</v>
      </c>
      <c r="D1477" s="339" t="s">
        <v>14543</v>
      </c>
      <c r="E1477" s="341">
        <v>224.92</v>
      </c>
      <c r="F1477" s="341">
        <v>176.66</v>
      </c>
    </row>
    <row r="1478" spans="1:6">
      <c r="A1478" s="339">
        <v>1747</v>
      </c>
      <c r="B1478" s="340" t="s">
        <v>15875</v>
      </c>
      <c r="C1478" s="339" t="s">
        <v>63</v>
      </c>
      <c r="D1478" s="339" t="s">
        <v>14543</v>
      </c>
      <c r="E1478" s="341">
        <v>247.28</v>
      </c>
      <c r="F1478" s="341">
        <v>194.22</v>
      </c>
    </row>
    <row r="1479" spans="1:6">
      <c r="A1479" s="339">
        <v>39640</v>
      </c>
      <c r="B1479" s="340" t="s">
        <v>15876</v>
      </c>
      <c r="C1479" s="339" t="s">
        <v>63</v>
      </c>
      <c r="D1479" s="339" t="s">
        <v>14543</v>
      </c>
      <c r="E1479" s="341">
        <v>9.99</v>
      </c>
      <c r="F1479" s="341">
        <v>11.26</v>
      </c>
    </row>
    <row r="1480" spans="1:6">
      <c r="A1480" s="339">
        <v>7216</v>
      </c>
      <c r="B1480" s="340" t="s">
        <v>15877</v>
      </c>
      <c r="C1480" s="339" t="s">
        <v>63</v>
      </c>
      <c r="D1480" s="339" t="s">
        <v>14543</v>
      </c>
      <c r="E1480" s="341">
        <v>53.68</v>
      </c>
      <c r="F1480" s="341">
        <v>60.51</v>
      </c>
    </row>
    <row r="1481" spans="1:6">
      <c r="A1481" s="339">
        <v>20235</v>
      </c>
      <c r="B1481" s="340" t="s">
        <v>15878</v>
      </c>
      <c r="C1481" s="339" t="s">
        <v>63</v>
      </c>
      <c r="D1481" s="339" t="s">
        <v>14543</v>
      </c>
      <c r="E1481" s="341">
        <v>43.16</v>
      </c>
      <c r="F1481" s="341">
        <v>48.65</v>
      </c>
    </row>
    <row r="1482" spans="1:6">
      <c r="A1482" s="339">
        <v>7181</v>
      </c>
      <c r="B1482" s="340" t="s">
        <v>15879</v>
      </c>
      <c r="C1482" s="339" t="s">
        <v>63</v>
      </c>
      <c r="D1482" s="339" t="s">
        <v>14543</v>
      </c>
      <c r="E1482" s="341">
        <v>5.73</v>
      </c>
      <c r="F1482" s="341">
        <v>8.7799999999999994</v>
      </c>
    </row>
    <row r="1483" spans="1:6">
      <c r="A1483" s="339">
        <v>40742</v>
      </c>
      <c r="B1483" s="340" t="s">
        <v>15880</v>
      </c>
      <c r="C1483" s="339" t="s">
        <v>63</v>
      </c>
      <c r="D1483" s="339" t="s">
        <v>14543</v>
      </c>
      <c r="E1483" s="341">
        <v>13.09</v>
      </c>
      <c r="F1483" s="341">
        <v>11.26</v>
      </c>
    </row>
    <row r="1484" spans="1:6">
      <c r="A1484" s="339">
        <v>7214</v>
      </c>
      <c r="B1484" s="340" t="s">
        <v>15881</v>
      </c>
      <c r="C1484" s="339" t="s">
        <v>63</v>
      </c>
      <c r="D1484" s="339" t="s">
        <v>14543</v>
      </c>
      <c r="E1484" s="341">
        <v>52.42</v>
      </c>
      <c r="F1484" s="341">
        <v>59.09</v>
      </c>
    </row>
    <row r="1485" spans="1:6">
      <c r="A1485" s="339">
        <v>7219</v>
      </c>
      <c r="B1485" s="340" t="s">
        <v>15882</v>
      </c>
      <c r="C1485" s="339" t="s">
        <v>63</v>
      </c>
      <c r="D1485" s="339" t="s">
        <v>14543</v>
      </c>
      <c r="E1485" s="341">
        <v>46.49</v>
      </c>
      <c r="F1485" s="341">
        <v>52.41</v>
      </c>
    </row>
    <row r="1486" spans="1:6">
      <c r="A1486" s="339">
        <v>2628</v>
      </c>
      <c r="B1486" s="340" t="s">
        <v>15883</v>
      </c>
      <c r="C1486" s="339" t="s">
        <v>63</v>
      </c>
      <c r="D1486" s="339" t="s">
        <v>14543</v>
      </c>
      <c r="E1486" s="341">
        <v>208.91</v>
      </c>
      <c r="F1486" s="341">
        <v>203.94</v>
      </c>
    </row>
    <row r="1487" spans="1:6">
      <c r="A1487" s="339">
        <v>2622</v>
      </c>
      <c r="B1487" s="340" t="s">
        <v>15884</v>
      </c>
      <c r="C1487" s="339" t="s">
        <v>63</v>
      </c>
      <c r="D1487" s="339" t="s">
        <v>14543</v>
      </c>
      <c r="E1487" s="341">
        <v>4.96</v>
      </c>
      <c r="F1487" s="341">
        <v>4.84</v>
      </c>
    </row>
    <row r="1488" spans="1:6">
      <c r="A1488" s="339">
        <v>2623</v>
      </c>
      <c r="B1488" s="340" t="s">
        <v>15885</v>
      </c>
      <c r="C1488" s="339" t="s">
        <v>63</v>
      </c>
      <c r="D1488" s="339" t="s">
        <v>14543</v>
      </c>
      <c r="E1488" s="341">
        <v>5.97</v>
      </c>
      <c r="F1488" s="341">
        <v>5.83</v>
      </c>
    </row>
    <row r="1489" spans="1:6">
      <c r="A1489" s="339">
        <v>2624</v>
      </c>
      <c r="B1489" s="340" t="s">
        <v>15886</v>
      </c>
      <c r="C1489" s="339" t="s">
        <v>63</v>
      </c>
      <c r="D1489" s="339" t="s">
        <v>14543</v>
      </c>
      <c r="E1489" s="341">
        <v>9.49</v>
      </c>
      <c r="F1489" s="341">
        <v>9.27</v>
      </c>
    </row>
    <row r="1490" spans="1:6">
      <c r="A1490" s="339">
        <v>2625</v>
      </c>
      <c r="B1490" s="340" t="s">
        <v>15887</v>
      </c>
      <c r="C1490" s="339" t="s">
        <v>63</v>
      </c>
      <c r="D1490" s="339" t="s">
        <v>14543</v>
      </c>
      <c r="E1490" s="341">
        <v>20.04</v>
      </c>
      <c r="F1490" s="341">
        <v>19.57</v>
      </c>
    </row>
    <row r="1491" spans="1:6">
      <c r="A1491" s="339">
        <v>2626</v>
      </c>
      <c r="B1491" s="340" t="s">
        <v>15888</v>
      </c>
      <c r="C1491" s="339" t="s">
        <v>63</v>
      </c>
      <c r="D1491" s="339" t="s">
        <v>14543</v>
      </c>
      <c r="E1491" s="341">
        <v>29.37</v>
      </c>
      <c r="F1491" s="341">
        <v>28.67</v>
      </c>
    </row>
    <row r="1492" spans="1:6">
      <c r="A1492" s="339">
        <v>2630</v>
      </c>
      <c r="B1492" s="340" t="s">
        <v>15889</v>
      </c>
      <c r="C1492" s="339" t="s">
        <v>63</v>
      </c>
      <c r="D1492" s="339" t="s">
        <v>14543</v>
      </c>
      <c r="E1492" s="341">
        <v>44.67</v>
      </c>
      <c r="F1492" s="341">
        <v>43.61</v>
      </c>
    </row>
    <row r="1493" spans="1:6">
      <c r="A1493" s="339">
        <v>2627</v>
      </c>
      <c r="B1493" s="340" t="s">
        <v>15890</v>
      </c>
      <c r="C1493" s="339" t="s">
        <v>63</v>
      </c>
      <c r="D1493" s="339" t="s">
        <v>14543</v>
      </c>
      <c r="E1493" s="341">
        <v>78.69</v>
      </c>
      <c r="F1493" s="341">
        <v>76.819999999999993</v>
      </c>
    </row>
    <row r="1494" spans="1:6">
      <c r="A1494" s="339">
        <v>2629</v>
      </c>
      <c r="B1494" s="340" t="s">
        <v>15891</v>
      </c>
      <c r="C1494" s="339" t="s">
        <v>63</v>
      </c>
      <c r="D1494" s="339" t="s">
        <v>14543</v>
      </c>
      <c r="E1494" s="341">
        <v>106.43</v>
      </c>
      <c r="F1494" s="341">
        <v>103.9</v>
      </c>
    </row>
    <row r="1495" spans="1:6">
      <c r="A1495" s="339">
        <v>1880</v>
      </c>
      <c r="B1495" s="340" t="s">
        <v>15892</v>
      </c>
      <c r="C1495" s="339" t="s">
        <v>63</v>
      </c>
      <c r="D1495" s="339" t="s">
        <v>14543</v>
      </c>
      <c r="E1495" s="341">
        <v>4.63</v>
      </c>
      <c r="F1495" s="341">
        <v>2.77</v>
      </c>
    </row>
    <row r="1496" spans="1:6">
      <c r="A1496" s="339">
        <v>39274</v>
      </c>
      <c r="B1496" s="340" t="s">
        <v>15893</v>
      </c>
      <c r="C1496" s="339" t="s">
        <v>63</v>
      </c>
      <c r="D1496" s="339" t="s">
        <v>14543</v>
      </c>
      <c r="E1496" s="341">
        <v>3.59</v>
      </c>
      <c r="F1496" s="341">
        <v>2.15</v>
      </c>
    </row>
    <row r="1497" spans="1:6">
      <c r="A1497" s="339">
        <v>12033</v>
      </c>
      <c r="B1497" s="340" t="s">
        <v>15894</v>
      </c>
      <c r="C1497" s="339" t="s">
        <v>63</v>
      </c>
      <c r="D1497" s="339" t="s">
        <v>14543</v>
      </c>
      <c r="E1497" s="341">
        <v>14.77</v>
      </c>
      <c r="F1497" s="341">
        <v>8.86</v>
      </c>
    </row>
    <row r="1498" spans="1:6">
      <c r="A1498" s="339">
        <v>40408</v>
      </c>
      <c r="B1498" s="340" t="s">
        <v>15895</v>
      </c>
      <c r="C1498" s="339" t="s">
        <v>63</v>
      </c>
      <c r="D1498" s="339" t="s">
        <v>14543</v>
      </c>
      <c r="E1498" s="341">
        <v>9.6999999999999993</v>
      </c>
      <c r="F1498" s="341">
        <v>5.82</v>
      </c>
    </row>
    <row r="1499" spans="1:6">
      <c r="A1499" s="339">
        <v>39276</v>
      </c>
      <c r="B1499" s="340" t="s">
        <v>15896</v>
      </c>
      <c r="C1499" s="339" t="s">
        <v>63</v>
      </c>
      <c r="D1499" s="339" t="s">
        <v>14543</v>
      </c>
      <c r="E1499" s="341">
        <v>8.74</v>
      </c>
      <c r="F1499" s="341">
        <v>5.24</v>
      </c>
    </row>
    <row r="1500" spans="1:6">
      <c r="A1500" s="339">
        <v>40409</v>
      </c>
      <c r="B1500" s="340" t="s">
        <v>15897</v>
      </c>
      <c r="C1500" s="339" t="s">
        <v>63</v>
      </c>
      <c r="D1500" s="339" t="s">
        <v>14543</v>
      </c>
      <c r="E1500" s="341">
        <v>3.43</v>
      </c>
      <c r="F1500" s="341">
        <v>2.06</v>
      </c>
    </row>
    <row r="1501" spans="1:6">
      <c r="A1501" s="339">
        <v>39277</v>
      </c>
      <c r="B1501" s="340" t="s">
        <v>15898</v>
      </c>
      <c r="C1501" s="339" t="s">
        <v>63</v>
      </c>
      <c r="D1501" s="339" t="s">
        <v>14543</v>
      </c>
      <c r="E1501" s="341">
        <v>23.61</v>
      </c>
      <c r="F1501" s="341">
        <v>14.16</v>
      </c>
    </row>
    <row r="1502" spans="1:6">
      <c r="A1502" s="339">
        <v>12034</v>
      </c>
      <c r="B1502" s="340" t="s">
        <v>15899</v>
      </c>
      <c r="C1502" s="339" t="s">
        <v>63</v>
      </c>
      <c r="D1502" s="339" t="s">
        <v>14543</v>
      </c>
      <c r="E1502" s="341">
        <v>6.69</v>
      </c>
      <c r="F1502" s="341">
        <v>4.01</v>
      </c>
    </row>
    <row r="1503" spans="1:6">
      <c r="A1503" s="339">
        <v>39879</v>
      </c>
      <c r="B1503" s="340" t="s">
        <v>15900</v>
      </c>
      <c r="C1503" s="339" t="s">
        <v>63</v>
      </c>
      <c r="D1503" s="339" t="s">
        <v>14543</v>
      </c>
      <c r="E1503" s="341"/>
      <c r="F1503" s="341">
        <v>5.46</v>
      </c>
    </row>
    <row r="1504" spans="1:6">
      <c r="A1504" s="339">
        <v>39880</v>
      </c>
      <c r="B1504" s="340" t="s">
        <v>15901</v>
      </c>
      <c r="C1504" s="339" t="s">
        <v>63</v>
      </c>
      <c r="D1504" s="339" t="s">
        <v>14543</v>
      </c>
      <c r="E1504" s="341"/>
      <c r="F1504" s="341">
        <v>12.1</v>
      </c>
    </row>
    <row r="1505" spans="1:6">
      <c r="A1505" s="339">
        <v>39881</v>
      </c>
      <c r="B1505" s="340" t="s">
        <v>15902</v>
      </c>
      <c r="C1505" s="339" t="s">
        <v>63</v>
      </c>
      <c r="D1505" s="339" t="s">
        <v>14543</v>
      </c>
      <c r="E1505" s="341"/>
      <c r="F1505" s="341">
        <v>19.43</v>
      </c>
    </row>
    <row r="1506" spans="1:6">
      <c r="A1506" s="339">
        <v>39882</v>
      </c>
      <c r="B1506" s="340" t="s">
        <v>15903</v>
      </c>
      <c r="C1506" s="339" t="s">
        <v>63</v>
      </c>
      <c r="D1506" s="339" t="s">
        <v>14543</v>
      </c>
      <c r="E1506" s="341"/>
      <c r="F1506" s="341">
        <v>51.17</v>
      </c>
    </row>
    <row r="1507" spans="1:6">
      <c r="A1507" s="339">
        <v>39883</v>
      </c>
      <c r="B1507" s="340" t="s">
        <v>15904</v>
      </c>
      <c r="C1507" s="339" t="s">
        <v>63</v>
      </c>
      <c r="D1507" s="339" t="s">
        <v>14543</v>
      </c>
      <c r="E1507" s="341"/>
      <c r="F1507" s="341">
        <v>81.72</v>
      </c>
    </row>
    <row r="1508" spans="1:6">
      <c r="A1508" s="339">
        <v>39884</v>
      </c>
      <c r="B1508" s="340" t="s">
        <v>15905</v>
      </c>
      <c r="C1508" s="339" t="s">
        <v>63</v>
      </c>
      <c r="D1508" s="339" t="s">
        <v>14543</v>
      </c>
      <c r="E1508" s="341"/>
      <c r="F1508" s="341">
        <v>121.37</v>
      </c>
    </row>
    <row r="1509" spans="1:6">
      <c r="A1509" s="339">
        <v>39885</v>
      </c>
      <c r="B1509" s="340" t="s">
        <v>15906</v>
      </c>
      <c r="C1509" s="339" t="s">
        <v>63</v>
      </c>
      <c r="D1509" s="339" t="s">
        <v>14543</v>
      </c>
      <c r="E1509" s="341"/>
      <c r="F1509" s="341">
        <v>288.45999999999998</v>
      </c>
    </row>
    <row r="1510" spans="1:6">
      <c r="A1510" s="339">
        <v>1777</v>
      </c>
      <c r="B1510" s="340" t="s">
        <v>15907</v>
      </c>
      <c r="C1510" s="339" t="s">
        <v>63</v>
      </c>
      <c r="D1510" s="339" t="s">
        <v>14543</v>
      </c>
      <c r="E1510" s="341"/>
      <c r="F1510" s="341">
        <v>86.19</v>
      </c>
    </row>
    <row r="1511" spans="1:6">
      <c r="A1511" s="339">
        <v>1819</v>
      </c>
      <c r="B1511" s="340" t="s">
        <v>15908</v>
      </c>
      <c r="C1511" s="339" t="s">
        <v>63</v>
      </c>
      <c r="D1511" s="339" t="s">
        <v>14543</v>
      </c>
      <c r="E1511" s="341"/>
      <c r="F1511" s="341">
        <v>62.71</v>
      </c>
    </row>
    <row r="1512" spans="1:6">
      <c r="A1512" s="339">
        <v>1776</v>
      </c>
      <c r="B1512" s="340" t="s">
        <v>15909</v>
      </c>
      <c r="C1512" s="339" t="s">
        <v>63</v>
      </c>
      <c r="D1512" s="339" t="s">
        <v>14543</v>
      </c>
      <c r="E1512" s="341"/>
      <c r="F1512" s="341">
        <v>51.02</v>
      </c>
    </row>
    <row r="1513" spans="1:6">
      <c r="A1513" s="339">
        <v>1775</v>
      </c>
      <c r="B1513" s="340" t="s">
        <v>15910</v>
      </c>
      <c r="C1513" s="339" t="s">
        <v>63</v>
      </c>
      <c r="D1513" s="339" t="s">
        <v>14543</v>
      </c>
      <c r="E1513" s="341"/>
      <c r="F1513" s="341">
        <v>18.75</v>
      </c>
    </row>
    <row r="1514" spans="1:6">
      <c r="A1514" s="339">
        <v>1778</v>
      </c>
      <c r="B1514" s="340" t="s">
        <v>15911</v>
      </c>
      <c r="C1514" s="339" t="s">
        <v>63</v>
      </c>
      <c r="D1514" s="339" t="s">
        <v>14543</v>
      </c>
      <c r="E1514" s="341"/>
      <c r="F1514" s="341">
        <v>208.64</v>
      </c>
    </row>
    <row r="1515" spans="1:6">
      <c r="A1515" s="339">
        <v>1818</v>
      </c>
      <c r="B1515" s="340" t="s">
        <v>15912</v>
      </c>
      <c r="C1515" s="339" t="s">
        <v>63</v>
      </c>
      <c r="D1515" s="339" t="s">
        <v>14543</v>
      </c>
      <c r="E1515" s="341"/>
      <c r="F1515" s="341">
        <v>138.49</v>
      </c>
    </row>
    <row r="1516" spans="1:6">
      <c r="A1516" s="339">
        <v>1779</v>
      </c>
      <c r="B1516" s="340" t="s">
        <v>15913</v>
      </c>
      <c r="C1516" s="339" t="s">
        <v>63</v>
      </c>
      <c r="D1516" s="339" t="s">
        <v>14543</v>
      </c>
      <c r="E1516" s="341"/>
      <c r="F1516" s="341">
        <v>303.43</v>
      </c>
    </row>
    <row r="1517" spans="1:6">
      <c r="A1517" s="339">
        <v>1820</v>
      </c>
      <c r="B1517" s="340" t="s">
        <v>15914</v>
      </c>
      <c r="C1517" s="339" t="s">
        <v>63</v>
      </c>
      <c r="D1517" s="339" t="s">
        <v>14543</v>
      </c>
      <c r="E1517" s="341"/>
      <c r="F1517" s="341">
        <v>27.08</v>
      </c>
    </row>
    <row r="1518" spans="1:6">
      <c r="A1518" s="339">
        <v>1780</v>
      </c>
      <c r="B1518" s="340" t="s">
        <v>15915</v>
      </c>
      <c r="C1518" s="339" t="s">
        <v>63</v>
      </c>
      <c r="D1518" s="339" t="s">
        <v>14543</v>
      </c>
      <c r="E1518" s="341"/>
      <c r="F1518" s="341">
        <v>625.53</v>
      </c>
    </row>
    <row r="1519" spans="1:6">
      <c r="A1519" s="339">
        <v>1783</v>
      </c>
      <c r="B1519" s="340" t="s">
        <v>15916</v>
      </c>
      <c r="C1519" s="339" t="s">
        <v>63</v>
      </c>
      <c r="D1519" s="339" t="s">
        <v>14543</v>
      </c>
      <c r="E1519" s="341"/>
      <c r="F1519" s="341">
        <v>66.14</v>
      </c>
    </row>
    <row r="1520" spans="1:6">
      <c r="A1520" s="339">
        <v>1782</v>
      </c>
      <c r="B1520" s="340" t="s">
        <v>15917</v>
      </c>
      <c r="C1520" s="339" t="s">
        <v>63</v>
      </c>
      <c r="D1520" s="339" t="s">
        <v>14543</v>
      </c>
      <c r="E1520" s="341"/>
      <c r="F1520" s="341">
        <v>52.29</v>
      </c>
    </row>
    <row r="1521" spans="1:6">
      <c r="A1521" s="339">
        <v>1781</v>
      </c>
      <c r="B1521" s="340" t="s">
        <v>15918</v>
      </c>
      <c r="C1521" s="339" t="s">
        <v>63</v>
      </c>
      <c r="D1521" s="339" t="s">
        <v>14543</v>
      </c>
      <c r="E1521" s="341"/>
      <c r="F1521" s="341">
        <v>34.07</v>
      </c>
    </row>
    <row r="1522" spans="1:6">
      <c r="A1522" s="339">
        <v>1817</v>
      </c>
      <c r="B1522" s="340" t="s">
        <v>15919</v>
      </c>
      <c r="C1522" s="339" t="s">
        <v>63</v>
      </c>
      <c r="D1522" s="339" t="s">
        <v>14543</v>
      </c>
      <c r="E1522" s="341"/>
      <c r="F1522" s="341">
        <v>15.58</v>
      </c>
    </row>
    <row r="1523" spans="1:6">
      <c r="A1523" s="339">
        <v>1784</v>
      </c>
      <c r="B1523" s="340" t="s">
        <v>15920</v>
      </c>
      <c r="C1523" s="339" t="s">
        <v>63</v>
      </c>
      <c r="D1523" s="339" t="s">
        <v>14543</v>
      </c>
      <c r="E1523" s="341"/>
      <c r="F1523" s="341">
        <v>186.76</v>
      </c>
    </row>
    <row r="1524" spans="1:6">
      <c r="A1524" s="339">
        <v>1810</v>
      </c>
      <c r="B1524" s="340" t="s">
        <v>15921</v>
      </c>
      <c r="C1524" s="339" t="s">
        <v>63</v>
      </c>
      <c r="D1524" s="339" t="s">
        <v>14543</v>
      </c>
      <c r="E1524" s="341"/>
      <c r="F1524" s="341">
        <v>103.59</v>
      </c>
    </row>
    <row r="1525" spans="1:6">
      <c r="A1525" s="339">
        <v>1812</v>
      </c>
      <c r="B1525" s="340" t="s">
        <v>15922</v>
      </c>
      <c r="C1525" s="339" t="s">
        <v>63</v>
      </c>
      <c r="D1525" s="339" t="s">
        <v>14543</v>
      </c>
      <c r="E1525" s="341"/>
      <c r="F1525" s="341">
        <v>261.49</v>
      </c>
    </row>
    <row r="1526" spans="1:6">
      <c r="A1526" s="339">
        <v>1811</v>
      </c>
      <c r="B1526" s="340" t="s">
        <v>15923</v>
      </c>
      <c r="C1526" s="339" t="s">
        <v>63</v>
      </c>
      <c r="D1526" s="339" t="s">
        <v>14543</v>
      </c>
      <c r="E1526" s="341"/>
      <c r="F1526" s="341">
        <v>22.41</v>
      </c>
    </row>
    <row r="1527" spans="1:6">
      <c r="A1527" s="339">
        <v>40386</v>
      </c>
      <c r="B1527" s="340" t="s">
        <v>15924</v>
      </c>
      <c r="C1527" s="339" t="s">
        <v>63</v>
      </c>
      <c r="D1527" s="339" t="s">
        <v>14543</v>
      </c>
      <c r="E1527" s="341"/>
      <c r="F1527" s="341">
        <v>87.29</v>
      </c>
    </row>
    <row r="1528" spans="1:6">
      <c r="A1528" s="339">
        <v>40384</v>
      </c>
      <c r="B1528" s="340" t="s">
        <v>15925</v>
      </c>
      <c r="C1528" s="339" t="s">
        <v>63</v>
      </c>
      <c r="D1528" s="339" t="s">
        <v>14543</v>
      </c>
      <c r="E1528" s="341"/>
      <c r="F1528" s="341">
        <v>59.76</v>
      </c>
    </row>
    <row r="1529" spans="1:6">
      <c r="A1529" s="339">
        <v>40423</v>
      </c>
      <c r="B1529" s="340" t="s">
        <v>15926</v>
      </c>
      <c r="C1529" s="339" t="s">
        <v>63</v>
      </c>
      <c r="D1529" s="339" t="s">
        <v>14543</v>
      </c>
      <c r="E1529" s="341"/>
      <c r="F1529" s="341">
        <v>39.1</v>
      </c>
    </row>
    <row r="1530" spans="1:6">
      <c r="A1530" s="339">
        <v>40379</v>
      </c>
      <c r="B1530" s="340" t="s">
        <v>15927</v>
      </c>
      <c r="C1530" s="339" t="s">
        <v>63</v>
      </c>
      <c r="D1530" s="339" t="s">
        <v>14543</v>
      </c>
      <c r="E1530" s="341"/>
      <c r="F1530" s="341">
        <v>20.66</v>
      </c>
    </row>
    <row r="1531" spans="1:6">
      <c r="A1531" s="339">
        <v>40389</v>
      </c>
      <c r="B1531" s="340" t="s">
        <v>15928</v>
      </c>
      <c r="C1531" s="339" t="s">
        <v>63</v>
      </c>
      <c r="D1531" s="339" t="s">
        <v>14543</v>
      </c>
      <c r="E1531" s="341"/>
      <c r="F1531" s="341">
        <v>247.95</v>
      </c>
    </row>
    <row r="1532" spans="1:6">
      <c r="A1532" s="339">
        <v>40388</v>
      </c>
      <c r="B1532" s="340" t="s">
        <v>15929</v>
      </c>
      <c r="C1532" s="339" t="s">
        <v>63</v>
      </c>
      <c r="D1532" s="339" t="s">
        <v>14543</v>
      </c>
      <c r="E1532" s="341"/>
      <c r="F1532" s="341">
        <v>124.11</v>
      </c>
    </row>
    <row r="1533" spans="1:6">
      <c r="A1533" s="339">
        <v>40391</v>
      </c>
      <c r="B1533" s="340" t="s">
        <v>15930</v>
      </c>
      <c r="C1533" s="339" t="s">
        <v>63</v>
      </c>
      <c r="D1533" s="339" t="s">
        <v>14543</v>
      </c>
      <c r="E1533" s="341"/>
      <c r="F1533" s="341">
        <v>643.57000000000005</v>
      </c>
    </row>
    <row r="1534" spans="1:6">
      <c r="A1534" s="339">
        <v>40381</v>
      </c>
      <c r="B1534" s="340" t="s">
        <v>15931</v>
      </c>
      <c r="C1534" s="339" t="s">
        <v>63</v>
      </c>
      <c r="D1534" s="339" t="s">
        <v>14543</v>
      </c>
      <c r="E1534" s="341"/>
      <c r="F1534" s="341">
        <v>27.55</v>
      </c>
    </row>
    <row r="1535" spans="1:6">
      <c r="A1535" s="339">
        <v>2609</v>
      </c>
      <c r="B1535" s="340" t="s">
        <v>15932</v>
      </c>
      <c r="C1535" s="339" t="s">
        <v>63</v>
      </c>
      <c r="D1535" s="339" t="s">
        <v>14543</v>
      </c>
      <c r="E1535" s="341">
        <v>4.66</v>
      </c>
      <c r="F1535" s="341">
        <v>4.55</v>
      </c>
    </row>
    <row r="1536" spans="1:6">
      <c r="A1536" s="339">
        <v>2634</v>
      </c>
      <c r="B1536" s="340" t="s">
        <v>15933</v>
      </c>
      <c r="C1536" s="339" t="s">
        <v>63</v>
      </c>
      <c r="D1536" s="339" t="s">
        <v>14543</v>
      </c>
      <c r="E1536" s="341">
        <v>6.12</v>
      </c>
      <c r="F1536" s="341">
        <v>5.97</v>
      </c>
    </row>
    <row r="1537" spans="1:6">
      <c r="A1537" s="339">
        <v>2611</v>
      </c>
      <c r="B1537" s="340" t="s">
        <v>15934</v>
      </c>
      <c r="C1537" s="339" t="s">
        <v>63</v>
      </c>
      <c r="D1537" s="339" t="s">
        <v>14543</v>
      </c>
      <c r="E1537" s="341">
        <v>17.25</v>
      </c>
      <c r="F1537" s="341">
        <v>16.84</v>
      </c>
    </row>
    <row r="1538" spans="1:6">
      <c r="A1538" s="339">
        <v>40414</v>
      </c>
      <c r="B1538" s="340" t="s">
        <v>15935</v>
      </c>
      <c r="C1538" s="339" t="s">
        <v>63</v>
      </c>
      <c r="D1538" s="339" t="s">
        <v>14543</v>
      </c>
      <c r="E1538" s="341"/>
      <c r="F1538" s="341">
        <v>20.170000000000002</v>
      </c>
    </row>
    <row r="1539" spans="1:6">
      <c r="A1539" s="339">
        <v>40416</v>
      </c>
      <c r="B1539" s="340" t="s">
        <v>15936</v>
      </c>
      <c r="C1539" s="339" t="s">
        <v>63</v>
      </c>
      <c r="D1539" s="339" t="s">
        <v>14543</v>
      </c>
      <c r="E1539" s="341"/>
      <c r="F1539" s="341">
        <v>27.88</v>
      </c>
    </row>
    <row r="1540" spans="1:6">
      <c r="A1540" s="339">
        <v>40418</v>
      </c>
      <c r="B1540" s="340" t="s">
        <v>15937</v>
      </c>
      <c r="C1540" s="339" t="s">
        <v>63</v>
      </c>
      <c r="D1540" s="339" t="s">
        <v>14543</v>
      </c>
      <c r="E1540" s="341"/>
      <c r="F1540" s="341">
        <v>33.25</v>
      </c>
    </row>
    <row r="1541" spans="1:6">
      <c r="A1541" s="339">
        <v>34359</v>
      </c>
      <c r="B1541" s="340" t="s">
        <v>15938</v>
      </c>
      <c r="C1541" s="339" t="s">
        <v>63</v>
      </c>
      <c r="D1541" s="339" t="s">
        <v>14543</v>
      </c>
      <c r="E1541" s="341"/>
      <c r="F1541" s="341">
        <v>10.97</v>
      </c>
    </row>
    <row r="1542" spans="1:6">
      <c r="A1542" s="339">
        <v>1789</v>
      </c>
      <c r="B1542" s="340" t="s">
        <v>15939</v>
      </c>
      <c r="C1542" s="339" t="s">
        <v>63</v>
      </c>
      <c r="D1542" s="339" t="s">
        <v>14543</v>
      </c>
      <c r="E1542" s="341"/>
      <c r="F1542" s="341">
        <v>82.73</v>
      </c>
    </row>
    <row r="1543" spans="1:6">
      <c r="A1543" s="339">
        <v>1788</v>
      </c>
      <c r="B1543" s="340" t="s">
        <v>15940</v>
      </c>
      <c r="C1543" s="339" t="s">
        <v>63</v>
      </c>
      <c r="D1543" s="339" t="s">
        <v>14543</v>
      </c>
      <c r="E1543" s="341"/>
      <c r="F1543" s="341">
        <v>66.31</v>
      </c>
    </row>
    <row r="1544" spans="1:6">
      <c r="A1544" s="339">
        <v>1787</v>
      </c>
      <c r="B1544" s="340" t="s">
        <v>15941</v>
      </c>
      <c r="C1544" s="339" t="s">
        <v>63</v>
      </c>
      <c r="D1544" s="339" t="s">
        <v>14543</v>
      </c>
      <c r="E1544" s="341"/>
      <c r="F1544" s="341">
        <v>39.43</v>
      </c>
    </row>
    <row r="1545" spans="1:6">
      <c r="A1545" s="339">
        <v>1786</v>
      </c>
      <c r="B1545" s="340" t="s">
        <v>15942</v>
      </c>
      <c r="C1545" s="339" t="s">
        <v>63</v>
      </c>
      <c r="D1545" s="339" t="s">
        <v>14543</v>
      </c>
      <c r="E1545" s="341"/>
      <c r="F1545" s="341">
        <v>16.46</v>
      </c>
    </row>
    <row r="1546" spans="1:6">
      <c r="A1546" s="339">
        <v>1791</v>
      </c>
      <c r="B1546" s="340" t="s">
        <v>15943</v>
      </c>
      <c r="C1546" s="339" t="s">
        <v>63</v>
      </c>
      <c r="D1546" s="339" t="s">
        <v>14543</v>
      </c>
      <c r="E1546" s="341"/>
      <c r="F1546" s="341">
        <v>239.08</v>
      </c>
    </row>
    <row r="1547" spans="1:6">
      <c r="A1547" s="339">
        <v>1790</v>
      </c>
      <c r="B1547" s="340" t="s">
        <v>15944</v>
      </c>
      <c r="C1547" s="339" t="s">
        <v>63</v>
      </c>
      <c r="D1547" s="339" t="s">
        <v>14543</v>
      </c>
      <c r="E1547" s="341"/>
      <c r="F1547" s="341">
        <v>137.77000000000001</v>
      </c>
    </row>
    <row r="1548" spans="1:6">
      <c r="A1548" s="339">
        <v>1792</v>
      </c>
      <c r="B1548" s="340" t="s">
        <v>15945</v>
      </c>
      <c r="C1548" s="339" t="s">
        <v>63</v>
      </c>
      <c r="D1548" s="339" t="s">
        <v>14543</v>
      </c>
      <c r="E1548" s="341"/>
      <c r="F1548" s="341">
        <v>322.72000000000003</v>
      </c>
    </row>
    <row r="1549" spans="1:6">
      <c r="A1549" s="339">
        <v>1813</v>
      </c>
      <c r="B1549" s="340" t="s">
        <v>15946</v>
      </c>
      <c r="C1549" s="339" t="s">
        <v>63</v>
      </c>
      <c r="D1549" s="339" t="s">
        <v>14543</v>
      </c>
      <c r="E1549" s="341"/>
      <c r="F1549" s="341">
        <v>26.13</v>
      </c>
    </row>
    <row r="1550" spans="1:6">
      <c r="A1550" s="339">
        <v>1793</v>
      </c>
      <c r="B1550" s="340" t="s">
        <v>15947</v>
      </c>
      <c r="C1550" s="339" t="s">
        <v>63</v>
      </c>
      <c r="D1550" s="339" t="s">
        <v>14543</v>
      </c>
      <c r="E1550" s="341"/>
      <c r="F1550" s="341">
        <v>652.12</v>
      </c>
    </row>
    <row r="1551" spans="1:6">
      <c r="A1551" s="339">
        <v>1797</v>
      </c>
      <c r="B1551" s="340" t="s">
        <v>15948</v>
      </c>
      <c r="C1551" s="339" t="s">
        <v>63</v>
      </c>
      <c r="D1551" s="339" t="s">
        <v>14543</v>
      </c>
      <c r="E1551" s="341"/>
      <c r="F1551" s="341">
        <v>93.93</v>
      </c>
    </row>
    <row r="1552" spans="1:6">
      <c r="A1552" s="339">
        <v>1796</v>
      </c>
      <c r="B1552" s="340" t="s">
        <v>15949</v>
      </c>
      <c r="C1552" s="339" t="s">
        <v>63</v>
      </c>
      <c r="D1552" s="339" t="s">
        <v>14543</v>
      </c>
      <c r="E1552" s="341"/>
      <c r="F1552" s="341">
        <v>72.05</v>
      </c>
    </row>
    <row r="1553" spans="1:6">
      <c r="A1553" s="339">
        <v>1816</v>
      </c>
      <c r="B1553" s="340" t="s">
        <v>15950</v>
      </c>
      <c r="C1553" s="339" t="s">
        <v>63</v>
      </c>
      <c r="D1553" s="339" t="s">
        <v>14543</v>
      </c>
      <c r="E1553" s="341"/>
      <c r="F1553" s="341">
        <v>38.78</v>
      </c>
    </row>
    <row r="1554" spans="1:6">
      <c r="A1554" s="339">
        <v>1794</v>
      </c>
      <c r="B1554" s="340" t="s">
        <v>15951</v>
      </c>
      <c r="C1554" s="339" t="s">
        <v>63</v>
      </c>
      <c r="D1554" s="339" t="s">
        <v>14543</v>
      </c>
      <c r="E1554" s="341"/>
      <c r="F1554" s="341">
        <v>17.2</v>
      </c>
    </row>
    <row r="1555" spans="1:6">
      <c r="A1555" s="339">
        <v>1815</v>
      </c>
      <c r="B1555" s="340" t="s">
        <v>15952</v>
      </c>
      <c r="C1555" s="339" t="s">
        <v>63</v>
      </c>
      <c r="D1555" s="339" t="s">
        <v>14543</v>
      </c>
      <c r="E1555" s="341"/>
      <c r="F1555" s="341">
        <v>297.83</v>
      </c>
    </row>
    <row r="1556" spans="1:6">
      <c r="A1556" s="339">
        <v>1798</v>
      </c>
      <c r="B1556" s="340" t="s">
        <v>15953</v>
      </c>
      <c r="C1556" s="339" t="s">
        <v>63</v>
      </c>
      <c r="D1556" s="339" t="s">
        <v>14543</v>
      </c>
      <c r="E1556" s="341"/>
      <c r="F1556" s="341">
        <v>133.27000000000001</v>
      </c>
    </row>
    <row r="1557" spans="1:6">
      <c r="A1557" s="339">
        <v>1799</v>
      </c>
      <c r="B1557" s="340" t="s">
        <v>15954</v>
      </c>
      <c r="C1557" s="339" t="s">
        <v>63</v>
      </c>
      <c r="D1557" s="339" t="s">
        <v>14543</v>
      </c>
      <c r="E1557" s="341"/>
      <c r="F1557" s="341">
        <v>387.9</v>
      </c>
    </row>
    <row r="1558" spans="1:6">
      <c r="A1558" s="339">
        <v>1795</v>
      </c>
      <c r="B1558" s="340" t="s">
        <v>15955</v>
      </c>
      <c r="C1558" s="339" t="s">
        <v>63</v>
      </c>
      <c r="D1558" s="339" t="s">
        <v>14543</v>
      </c>
      <c r="E1558" s="341"/>
      <c r="F1558" s="341">
        <v>23.83</v>
      </c>
    </row>
    <row r="1559" spans="1:6">
      <c r="A1559" s="339">
        <v>1800</v>
      </c>
      <c r="B1559" s="340" t="s">
        <v>15956</v>
      </c>
      <c r="C1559" s="339" t="s">
        <v>63</v>
      </c>
      <c r="D1559" s="339" t="s">
        <v>14543</v>
      </c>
      <c r="E1559" s="341"/>
      <c r="F1559" s="341">
        <v>740.57</v>
      </c>
    </row>
    <row r="1560" spans="1:6">
      <c r="A1560" s="339">
        <v>1802</v>
      </c>
      <c r="B1560" s="340" t="s">
        <v>15957</v>
      </c>
      <c r="C1560" s="339" t="s">
        <v>63</v>
      </c>
      <c r="D1560" s="339" t="s">
        <v>14543</v>
      </c>
      <c r="E1560" s="341"/>
      <c r="F1560" s="341">
        <v>1852.45</v>
      </c>
    </row>
    <row r="1561" spans="1:6">
      <c r="A1561" s="339">
        <v>1809</v>
      </c>
      <c r="B1561" s="340" t="s">
        <v>15958</v>
      </c>
      <c r="C1561" s="339" t="s">
        <v>63</v>
      </c>
      <c r="D1561" s="339" t="s">
        <v>14543</v>
      </c>
      <c r="E1561" s="341"/>
      <c r="F1561" s="341">
        <v>77.56</v>
      </c>
    </row>
    <row r="1562" spans="1:6">
      <c r="A1562" s="339">
        <v>1814</v>
      </c>
      <c r="B1562" s="340" t="s">
        <v>15959</v>
      </c>
      <c r="C1562" s="339" t="s">
        <v>63</v>
      </c>
      <c r="D1562" s="339" t="s">
        <v>14543</v>
      </c>
      <c r="E1562" s="341"/>
      <c r="F1562" s="341">
        <v>63.71</v>
      </c>
    </row>
    <row r="1563" spans="1:6">
      <c r="A1563" s="339">
        <v>1805</v>
      </c>
      <c r="B1563" s="340" t="s">
        <v>15960</v>
      </c>
      <c r="C1563" s="339" t="s">
        <v>63</v>
      </c>
      <c r="D1563" s="339" t="s">
        <v>14543</v>
      </c>
      <c r="E1563" s="341"/>
      <c r="F1563" s="341">
        <v>36.979999999999997</v>
      </c>
    </row>
    <row r="1564" spans="1:6">
      <c r="A1564" s="339">
        <v>1803</v>
      </c>
      <c r="B1564" s="340" t="s">
        <v>15961</v>
      </c>
      <c r="C1564" s="339" t="s">
        <v>63</v>
      </c>
      <c r="D1564" s="339" t="s">
        <v>14543</v>
      </c>
      <c r="E1564" s="341"/>
      <c r="F1564" s="341">
        <v>16.100000000000001</v>
      </c>
    </row>
    <row r="1565" spans="1:6">
      <c r="A1565" s="339">
        <v>1821</v>
      </c>
      <c r="B1565" s="340" t="s">
        <v>15962</v>
      </c>
      <c r="C1565" s="339" t="s">
        <v>63</v>
      </c>
      <c r="D1565" s="339" t="s">
        <v>14543</v>
      </c>
      <c r="E1565" s="341"/>
      <c r="F1565" s="341">
        <v>218.44</v>
      </c>
    </row>
    <row r="1566" spans="1:6">
      <c r="A1566" s="339">
        <v>1806</v>
      </c>
      <c r="B1566" s="340" t="s">
        <v>15963</v>
      </c>
      <c r="C1566" s="339" t="s">
        <v>63</v>
      </c>
      <c r="D1566" s="339" t="s">
        <v>14543</v>
      </c>
      <c r="E1566" s="341"/>
      <c r="F1566" s="341">
        <v>130.02000000000001</v>
      </c>
    </row>
    <row r="1567" spans="1:6">
      <c r="A1567" s="339">
        <v>1807</v>
      </c>
      <c r="B1567" s="340" t="s">
        <v>15964</v>
      </c>
      <c r="C1567" s="339" t="s">
        <v>63</v>
      </c>
      <c r="D1567" s="339" t="s">
        <v>14543</v>
      </c>
      <c r="E1567" s="341"/>
      <c r="F1567" s="341">
        <v>312.39999999999998</v>
      </c>
    </row>
    <row r="1568" spans="1:6">
      <c r="A1568" s="339">
        <v>1804</v>
      </c>
      <c r="B1568" s="340" t="s">
        <v>15965</v>
      </c>
      <c r="C1568" s="339" t="s">
        <v>63</v>
      </c>
      <c r="D1568" s="339" t="s">
        <v>14543</v>
      </c>
      <c r="E1568" s="341"/>
      <c r="F1568" s="341">
        <v>22.92</v>
      </c>
    </row>
    <row r="1569" spans="1:6">
      <c r="A1569" s="339">
        <v>1808</v>
      </c>
      <c r="B1569" s="340" t="s">
        <v>15966</v>
      </c>
      <c r="C1569" s="339" t="s">
        <v>63</v>
      </c>
      <c r="D1569" s="339" t="s">
        <v>14543</v>
      </c>
      <c r="E1569" s="341"/>
      <c r="F1569" s="341">
        <v>626.29999999999995</v>
      </c>
    </row>
    <row r="1570" spans="1:6">
      <c r="A1570" s="339">
        <v>40385</v>
      </c>
      <c r="B1570" s="340" t="s">
        <v>15967</v>
      </c>
      <c r="C1570" s="339" t="s">
        <v>63</v>
      </c>
      <c r="D1570" s="339" t="s">
        <v>14543</v>
      </c>
      <c r="E1570" s="341"/>
      <c r="F1570" s="341">
        <v>87.29</v>
      </c>
    </row>
    <row r="1571" spans="1:6">
      <c r="A1571" s="339">
        <v>40383</v>
      </c>
      <c r="B1571" s="340" t="s">
        <v>15968</v>
      </c>
      <c r="C1571" s="339" t="s">
        <v>63</v>
      </c>
      <c r="D1571" s="339" t="s">
        <v>14543</v>
      </c>
      <c r="E1571" s="341"/>
      <c r="F1571" s="341">
        <v>59.76</v>
      </c>
    </row>
    <row r="1572" spans="1:6">
      <c r="A1572" s="339">
        <v>40382</v>
      </c>
      <c r="B1572" s="340" t="s">
        <v>15969</v>
      </c>
      <c r="C1572" s="339" t="s">
        <v>63</v>
      </c>
      <c r="D1572" s="339" t="s">
        <v>14543</v>
      </c>
      <c r="E1572" s="341"/>
      <c r="F1572" s="341">
        <v>39.1</v>
      </c>
    </row>
    <row r="1573" spans="1:6">
      <c r="A1573" s="339">
        <v>40378</v>
      </c>
      <c r="B1573" s="340" t="s">
        <v>15970</v>
      </c>
      <c r="C1573" s="339" t="s">
        <v>63</v>
      </c>
      <c r="D1573" s="339" t="s">
        <v>14543</v>
      </c>
      <c r="E1573" s="341"/>
      <c r="F1573" s="341">
        <v>20.66</v>
      </c>
    </row>
    <row r="1574" spans="1:6">
      <c r="A1574" s="339">
        <v>40422</v>
      </c>
      <c r="B1574" s="340" t="s">
        <v>15971</v>
      </c>
      <c r="C1574" s="339" t="s">
        <v>63</v>
      </c>
      <c r="D1574" s="339" t="s">
        <v>14543</v>
      </c>
      <c r="E1574" s="341"/>
      <c r="F1574" s="341">
        <v>266.36</v>
      </c>
    </row>
    <row r="1575" spans="1:6">
      <c r="A1575" s="339">
        <v>40387</v>
      </c>
      <c r="B1575" s="340" t="s">
        <v>15972</v>
      </c>
      <c r="C1575" s="339" t="s">
        <v>63</v>
      </c>
      <c r="D1575" s="339" t="s">
        <v>14543</v>
      </c>
      <c r="E1575" s="341"/>
      <c r="F1575" s="341">
        <v>135.62</v>
      </c>
    </row>
    <row r="1576" spans="1:6">
      <c r="A1576" s="339">
        <v>40390</v>
      </c>
      <c r="B1576" s="340" t="s">
        <v>15973</v>
      </c>
      <c r="C1576" s="339" t="s">
        <v>63</v>
      </c>
      <c r="D1576" s="339" t="s">
        <v>14543</v>
      </c>
      <c r="E1576" s="341"/>
      <c r="F1576" s="341">
        <v>560.99</v>
      </c>
    </row>
    <row r="1577" spans="1:6">
      <c r="A1577" s="339">
        <v>40380</v>
      </c>
      <c r="B1577" s="340" t="s">
        <v>15974</v>
      </c>
      <c r="C1577" s="339" t="s">
        <v>63</v>
      </c>
      <c r="D1577" s="339" t="s">
        <v>14543</v>
      </c>
      <c r="E1577" s="341"/>
      <c r="F1577" s="341">
        <v>27.55</v>
      </c>
    </row>
    <row r="1578" spans="1:6">
      <c r="A1578" s="339">
        <v>2621</v>
      </c>
      <c r="B1578" s="340" t="s">
        <v>15975</v>
      </c>
      <c r="C1578" s="339" t="s">
        <v>63</v>
      </c>
      <c r="D1578" s="339" t="s">
        <v>14543</v>
      </c>
      <c r="E1578" s="341">
        <v>147.6</v>
      </c>
      <c r="F1578" s="341">
        <v>144.09</v>
      </c>
    </row>
    <row r="1579" spans="1:6">
      <c r="A1579" s="339">
        <v>2616</v>
      </c>
      <c r="B1579" s="340" t="s">
        <v>15976</v>
      </c>
      <c r="C1579" s="339" t="s">
        <v>63</v>
      </c>
      <c r="D1579" s="339" t="s">
        <v>14543</v>
      </c>
      <c r="E1579" s="341">
        <v>4.17</v>
      </c>
      <c r="F1579" s="341">
        <v>4.08</v>
      </c>
    </row>
    <row r="1580" spans="1:6">
      <c r="A1580" s="339">
        <v>2633</v>
      </c>
      <c r="B1580" s="340" t="s">
        <v>15977</v>
      </c>
      <c r="C1580" s="339" t="s">
        <v>63</v>
      </c>
      <c r="D1580" s="339" t="s">
        <v>14543</v>
      </c>
      <c r="E1580" s="341">
        <v>4.72</v>
      </c>
      <c r="F1580" s="341">
        <v>4.6100000000000003</v>
      </c>
    </row>
    <row r="1581" spans="1:6">
      <c r="A1581" s="339">
        <v>2617</v>
      </c>
      <c r="B1581" s="340" t="s">
        <v>15978</v>
      </c>
      <c r="C1581" s="339" t="s">
        <v>63</v>
      </c>
      <c r="D1581" s="339" t="s">
        <v>14543</v>
      </c>
      <c r="E1581" s="341">
        <v>6.42</v>
      </c>
      <c r="F1581" s="341">
        <v>6.27</v>
      </c>
    </row>
    <row r="1582" spans="1:6">
      <c r="A1582" s="339">
        <v>2618</v>
      </c>
      <c r="B1582" s="340" t="s">
        <v>15979</v>
      </c>
      <c r="C1582" s="339" t="s">
        <v>63</v>
      </c>
      <c r="D1582" s="339" t="s">
        <v>14543</v>
      </c>
      <c r="E1582" s="341">
        <v>14.62</v>
      </c>
      <c r="F1582" s="341">
        <v>14.27</v>
      </c>
    </row>
    <row r="1583" spans="1:6">
      <c r="A1583" s="339">
        <v>2632</v>
      </c>
      <c r="B1583" s="340" t="s">
        <v>15980</v>
      </c>
      <c r="C1583" s="339" t="s">
        <v>63</v>
      </c>
      <c r="D1583" s="339" t="s">
        <v>14543</v>
      </c>
      <c r="E1583" s="341">
        <v>17.829999999999998</v>
      </c>
      <c r="F1583" s="341">
        <v>17.41</v>
      </c>
    </row>
    <row r="1584" spans="1:6">
      <c r="A1584" s="339">
        <v>2631</v>
      </c>
      <c r="B1584" s="340" t="s">
        <v>15981</v>
      </c>
      <c r="C1584" s="339" t="s">
        <v>63</v>
      </c>
      <c r="D1584" s="339" t="s">
        <v>14543</v>
      </c>
      <c r="E1584" s="341">
        <v>26.18</v>
      </c>
      <c r="F1584" s="341">
        <v>25.56</v>
      </c>
    </row>
    <row r="1585" spans="1:6">
      <c r="A1585" s="339">
        <v>2619</v>
      </c>
      <c r="B1585" s="340" t="s">
        <v>15982</v>
      </c>
      <c r="C1585" s="339" t="s">
        <v>63</v>
      </c>
      <c r="D1585" s="339" t="s">
        <v>14543</v>
      </c>
      <c r="E1585" s="341">
        <v>66.290000000000006</v>
      </c>
      <c r="F1585" s="341">
        <v>64.709999999999994</v>
      </c>
    </row>
    <row r="1586" spans="1:6">
      <c r="A1586" s="339">
        <v>2620</v>
      </c>
      <c r="B1586" s="340" t="s">
        <v>15983</v>
      </c>
      <c r="C1586" s="339" t="s">
        <v>63</v>
      </c>
      <c r="D1586" s="339" t="s">
        <v>14543</v>
      </c>
      <c r="E1586" s="341">
        <v>87.03</v>
      </c>
      <c r="F1586" s="341">
        <v>84.96</v>
      </c>
    </row>
    <row r="1587" spans="1:6">
      <c r="A1587" s="339">
        <v>40413</v>
      </c>
      <c r="B1587" s="340" t="s">
        <v>15984</v>
      </c>
      <c r="C1587" s="339" t="s">
        <v>63</v>
      </c>
      <c r="D1587" s="339" t="s">
        <v>14543</v>
      </c>
      <c r="E1587" s="341"/>
      <c r="F1587" s="341">
        <v>21.91</v>
      </c>
    </row>
    <row r="1588" spans="1:6">
      <c r="A1588" s="339">
        <v>40415</v>
      </c>
      <c r="B1588" s="340" t="s">
        <v>1662</v>
      </c>
      <c r="C1588" s="339" t="s">
        <v>63</v>
      </c>
      <c r="D1588" s="339" t="s">
        <v>14543</v>
      </c>
      <c r="E1588" s="341"/>
      <c r="F1588" s="341">
        <v>31.22</v>
      </c>
    </row>
    <row r="1589" spans="1:6">
      <c r="A1589" s="339">
        <v>40417</v>
      </c>
      <c r="B1589" s="340" t="s">
        <v>1664</v>
      </c>
      <c r="C1589" s="339" t="s">
        <v>63</v>
      </c>
      <c r="D1589" s="339" t="s">
        <v>14543</v>
      </c>
      <c r="E1589" s="341"/>
      <c r="F1589" s="341">
        <v>36.83</v>
      </c>
    </row>
    <row r="1590" spans="1:6">
      <c r="A1590" s="339">
        <v>39273</v>
      </c>
      <c r="B1590" s="340" t="s">
        <v>15985</v>
      </c>
      <c r="C1590" s="339" t="s">
        <v>63</v>
      </c>
      <c r="D1590" s="339" t="s">
        <v>14543</v>
      </c>
      <c r="E1590" s="341">
        <v>5.05</v>
      </c>
      <c r="F1590" s="341">
        <v>3.03</v>
      </c>
    </row>
    <row r="1591" spans="1:6">
      <c r="A1591" s="339">
        <v>39271</v>
      </c>
      <c r="B1591" s="340" t="s">
        <v>15986</v>
      </c>
      <c r="C1591" s="339" t="s">
        <v>63</v>
      </c>
      <c r="D1591" s="339" t="s">
        <v>14543</v>
      </c>
      <c r="E1591" s="341">
        <v>2.97</v>
      </c>
      <c r="F1591" s="341">
        <v>1.78</v>
      </c>
    </row>
    <row r="1592" spans="1:6">
      <c r="A1592" s="339">
        <v>39272</v>
      </c>
      <c r="B1592" s="340" t="s">
        <v>15987</v>
      </c>
      <c r="C1592" s="339" t="s">
        <v>63</v>
      </c>
      <c r="D1592" s="339" t="s">
        <v>14543</v>
      </c>
      <c r="E1592" s="341">
        <v>3.66</v>
      </c>
      <c r="F1592" s="341">
        <v>2.19</v>
      </c>
    </row>
    <row r="1593" spans="1:6">
      <c r="A1593" s="339">
        <v>1875</v>
      </c>
      <c r="B1593" s="340" t="s">
        <v>15988</v>
      </c>
      <c r="C1593" s="339" t="s">
        <v>63</v>
      </c>
      <c r="D1593" s="339" t="s">
        <v>14543</v>
      </c>
      <c r="E1593" s="341">
        <v>8.07</v>
      </c>
      <c r="F1593" s="341">
        <v>4.84</v>
      </c>
    </row>
    <row r="1594" spans="1:6">
      <c r="A1594" s="339">
        <v>1874</v>
      </c>
      <c r="B1594" s="340" t="s">
        <v>15989</v>
      </c>
      <c r="C1594" s="339" t="s">
        <v>63</v>
      </c>
      <c r="D1594" s="339" t="s">
        <v>14543</v>
      </c>
      <c r="E1594" s="341">
        <v>6.67</v>
      </c>
      <c r="F1594" s="341">
        <v>4</v>
      </c>
    </row>
    <row r="1595" spans="1:6">
      <c r="A1595" s="339">
        <v>1884</v>
      </c>
      <c r="B1595" s="340" t="s">
        <v>15990</v>
      </c>
      <c r="C1595" s="339" t="s">
        <v>63</v>
      </c>
      <c r="D1595" s="339" t="s">
        <v>14543</v>
      </c>
      <c r="E1595" s="341">
        <v>5.91</v>
      </c>
      <c r="F1595" s="341">
        <v>3.54</v>
      </c>
    </row>
    <row r="1596" spans="1:6">
      <c r="A1596" s="339">
        <v>1870</v>
      </c>
      <c r="B1596" s="340" t="s">
        <v>15991</v>
      </c>
      <c r="C1596" s="339" t="s">
        <v>63</v>
      </c>
      <c r="D1596" s="339" t="s">
        <v>14549</v>
      </c>
      <c r="E1596" s="341">
        <v>3.85</v>
      </c>
      <c r="F1596" s="341">
        <v>2.31</v>
      </c>
    </row>
    <row r="1597" spans="1:6">
      <c r="A1597" s="339">
        <v>1887</v>
      </c>
      <c r="B1597" s="340" t="s">
        <v>15992</v>
      </c>
      <c r="C1597" s="339" t="s">
        <v>63</v>
      </c>
      <c r="D1597" s="339" t="s">
        <v>14543</v>
      </c>
      <c r="E1597" s="341">
        <v>33.47</v>
      </c>
      <c r="F1597" s="341">
        <v>20.079999999999998</v>
      </c>
    </row>
    <row r="1598" spans="1:6">
      <c r="A1598" s="339">
        <v>1876</v>
      </c>
      <c r="B1598" s="340" t="s">
        <v>15993</v>
      </c>
      <c r="C1598" s="339" t="s">
        <v>63</v>
      </c>
      <c r="D1598" s="339" t="s">
        <v>14543</v>
      </c>
      <c r="E1598" s="341">
        <v>13.12</v>
      </c>
      <c r="F1598" s="341">
        <v>7.87</v>
      </c>
    </row>
    <row r="1599" spans="1:6">
      <c r="A1599" s="339">
        <v>1877</v>
      </c>
      <c r="B1599" s="340" t="s">
        <v>15994</v>
      </c>
      <c r="C1599" s="339" t="s">
        <v>63</v>
      </c>
      <c r="D1599" s="339" t="s">
        <v>14543</v>
      </c>
      <c r="E1599" s="341">
        <v>33.520000000000003</v>
      </c>
      <c r="F1599" s="341">
        <v>20.11</v>
      </c>
    </row>
    <row r="1600" spans="1:6">
      <c r="A1600" s="339">
        <v>1879</v>
      </c>
      <c r="B1600" s="340" t="s">
        <v>15995</v>
      </c>
      <c r="C1600" s="339" t="s">
        <v>63</v>
      </c>
      <c r="D1600" s="339" t="s">
        <v>14543</v>
      </c>
      <c r="E1600" s="341">
        <v>3.9</v>
      </c>
      <c r="F1600" s="341">
        <v>2.34</v>
      </c>
    </row>
    <row r="1601" spans="1:6">
      <c r="A1601" s="339">
        <v>1878</v>
      </c>
      <c r="B1601" s="340" t="s">
        <v>15996</v>
      </c>
      <c r="C1601" s="339" t="s">
        <v>63</v>
      </c>
      <c r="D1601" s="339" t="s">
        <v>14543</v>
      </c>
      <c r="E1601" s="341">
        <v>67.34</v>
      </c>
      <c r="F1601" s="341">
        <v>40.4</v>
      </c>
    </row>
    <row r="1602" spans="1:6">
      <c r="A1602" s="339">
        <v>37971</v>
      </c>
      <c r="B1602" s="340" t="s">
        <v>15997</v>
      </c>
      <c r="C1602" s="339" t="s">
        <v>63</v>
      </c>
      <c r="D1602" s="339" t="s">
        <v>14543</v>
      </c>
      <c r="E1602" s="341"/>
      <c r="F1602" s="341">
        <v>5.3</v>
      </c>
    </row>
    <row r="1603" spans="1:6">
      <c r="A1603" s="339">
        <v>37972</v>
      </c>
      <c r="B1603" s="340" t="s">
        <v>15998</v>
      </c>
      <c r="C1603" s="339" t="s">
        <v>63</v>
      </c>
      <c r="D1603" s="339" t="s">
        <v>14543</v>
      </c>
      <c r="E1603" s="341"/>
      <c r="F1603" s="341">
        <v>7.52</v>
      </c>
    </row>
    <row r="1604" spans="1:6">
      <c r="A1604" s="339">
        <v>37973</v>
      </c>
      <c r="B1604" s="340" t="s">
        <v>15999</v>
      </c>
      <c r="C1604" s="339" t="s">
        <v>63</v>
      </c>
      <c r="D1604" s="339" t="s">
        <v>14543</v>
      </c>
      <c r="E1604" s="341"/>
      <c r="F1604" s="341">
        <v>14.14</v>
      </c>
    </row>
    <row r="1605" spans="1:6">
      <c r="A1605" s="339">
        <v>1926</v>
      </c>
      <c r="B1605" s="340" t="s">
        <v>1224</v>
      </c>
      <c r="C1605" s="339" t="s">
        <v>63</v>
      </c>
      <c r="D1605" s="339" t="s">
        <v>14543</v>
      </c>
      <c r="E1605" s="341">
        <v>2.15</v>
      </c>
      <c r="F1605" s="341">
        <v>2.5099999999999998</v>
      </c>
    </row>
    <row r="1606" spans="1:6">
      <c r="A1606" s="339">
        <v>1927</v>
      </c>
      <c r="B1606" s="340" t="s">
        <v>16000</v>
      </c>
      <c r="C1606" s="339" t="s">
        <v>63</v>
      </c>
      <c r="D1606" s="339" t="s">
        <v>14543</v>
      </c>
      <c r="E1606" s="341">
        <v>2.41</v>
      </c>
      <c r="F1606" s="341">
        <v>2.81</v>
      </c>
    </row>
    <row r="1607" spans="1:6">
      <c r="A1607" s="339">
        <v>1923</v>
      </c>
      <c r="B1607" s="340" t="s">
        <v>16001</v>
      </c>
      <c r="C1607" s="339" t="s">
        <v>63</v>
      </c>
      <c r="D1607" s="339" t="s">
        <v>14543</v>
      </c>
      <c r="E1607" s="341">
        <v>4.3899999999999997</v>
      </c>
      <c r="F1607" s="341">
        <v>5.12</v>
      </c>
    </row>
    <row r="1608" spans="1:6">
      <c r="A1608" s="339">
        <v>1929</v>
      </c>
      <c r="B1608" s="340" t="s">
        <v>16002</v>
      </c>
      <c r="C1608" s="339" t="s">
        <v>63</v>
      </c>
      <c r="D1608" s="339" t="s">
        <v>14543</v>
      </c>
      <c r="E1608" s="341">
        <v>5.32</v>
      </c>
      <c r="F1608" s="341">
        <v>6.21</v>
      </c>
    </row>
    <row r="1609" spans="1:6">
      <c r="A1609" s="339">
        <v>1930</v>
      </c>
      <c r="B1609" s="340" t="s">
        <v>16003</v>
      </c>
      <c r="C1609" s="339" t="s">
        <v>63</v>
      </c>
      <c r="D1609" s="339" t="s">
        <v>14543</v>
      </c>
      <c r="E1609" s="341">
        <v>9.11</v>
      </c>
      <c r="F1609" s="341">
        <v>10.63</v>
      </c>
    </row>
    <row r="1610" spans="1:6">
      <c r="A1610" s="339">
        <v>1924</v>
      </c>
      <c r="B1610" s="340" t="s">
        <v>16004</v>
      </c>
      <c r="C1610" s="339" t="s">
        <v>63</v>
      </c>
      <c r="D1610" s="339" t="s">
        <v>14543</v>
      </c>
      <c r="E1610" s="341">
        <v>14.7</v>
      </c>
      <c r="F1610" s="341">
        <v>17.16</v>
      </c>
    </row>
    <row r="1611" spans="1:6">
      <c r="A1611" s="339">
        <v>1922</v>
      </c>
      <c r="B1611" s="340" t="s">
        <v>16005</v>
      </c>
      <c r="C1611" s="339" t="s">
        <v>63</v>
      </c>
      <c r="D1611" s="339" t="s">
        <v>14543</v>
      </c>
      <c r="E1611" s="341">
        <v>30.41</v>
      </c>
      <c r="F1611" s="341">
        <v>35.479999999999997</v>
      </c>
    </row>
    <row r="1612" spans="1:6">
      <c r="A1612" s="339">
        <v>1953</v>
      </c>
      <c r="B1612" s="340" t="s">
        <v>16006</v>
      </c>
      <c r="C1612" s="339" t="s">
        <v>63</v>
      </c>
      <c r="D1612" s="339" t="s">
        <v>14543</v>
      </c>
      <c r="E1612" s="341">
        <v>37.119999999999997</v>
      </c>
      <c r="F1612" s="341">
        <v>43.31</v>
      </c>
    </row>
    <row r="1613" spans="1:6">
      <c r="A1613" s="339">
        <v>1962</v>
      </c>
      <c r="B1613" s="340" t="s">
        <v>16007</v>
      </c>
      <c r="C1613" s="339" t="s">
        <v>63</v>
      </c>
      <c r="D1613" s="339" t="s">
        <v>14543</v>
      </c>
      <c r="E1613" s="341">
        <v>180.36</v>
      </c>
      <c r="F1613" s="341">
        <v>210.42</v>
      </c>
    </row>
    <row r="1614" spans="1:6">
      <c r="A1614" s="339">
        <v>1955</v>
      </c>
      <c r="B1614" s="340" t="s">
        <v>1222</v>
      </c>
      <c r="C1614" s="339" t="s">
        <v>63</v>
      </c>
      <c r="D1614" s="339" t="s">
        <v>14543</v>
      </c>
      <c r="E1614" s="341">
        <v>2.0699999999999998</v>
      </c>
      <c r="F1614" s="341">
        <v>2.42</v>
      </c>
    </row>
    <row r="1615" spans="1:6">
      <c r="A1615" s="339">
        <v>1956</v>
      </c>
      <c r="B1615" s="340" t="s">
        <v>1226</v>
      </c>
      <c r="C1615" s="339" t="s">
        <v>63</v>
      </c>
      <c r="D1615" s="339" t="s">
        <v>14543</v>
      </c>
      <c r="E1615" s="341">
        <v>2.93</v>
      </c>
      <c r="F1615" s="341">
        <v>3.42</v>
      </c>
    </row>
    <row r="1616" spans="1:6">
      <c r="A1616" s="339">
        <v>1957</v>
      </c>
      <c r="B1616" s="340" t="s">
        <v>1228</v>
      </c>
      <c r="C1616" s="339" t="s">
        <v>63</v>
      </c>
      <c r="D1616" s="339" t="s">
        <v>14543</v>
      </c>
      <c r="E1616" s="341">
        <v>6.34</v>
      </c>
      <c r="F1616" s="341">
        <v>7.4</v>
      </c>
    </row>
    <row r="1617" spans="1:6">
      <c r="A1617" s="339">
        <v>1958</v>
      </c>
      <c r="B1617" s="340" t="s">
        <v>1230</v>
      </c>
      <c r="C1617" s="339" t="s">
        <v>63</v>
      </c>
      <c r="D1617" s="339" t="s">
        <v>14543</v>
      </c>
      <c r="E1617" s="341">
        <v>11.81</v>
      </c>
      <c r="F1617" s="341">
        <v>13.78</v>
      </c>
    </row>
    <row r="1618" spans="1:6">
      <c r="A1618" s="339">
        <v>1959</v>
      </c>
      <c r="B1618" s="340" t="s">
        <v>16008</v>
      </c>
      <c r="C1618" s="339" t="s">
        <v>63</v>
      </c>
      <c r="D1618" s="339" t="s">
        <v>14543</v>
      </c>
      <c r="E1618" s="341">
        <v>12.81</v>
      </c>
      <c r="F1618" s="341">
        <v>14.95</v>
      </c>
    </row>
    <row r="1619" spans="1:6">
      <c r="A1619" s="339">
        <v>1925</v>
      </c>
      <c r="B1619" s="340" t="s">
        <v>16009</v>
      </c>
      <c r="C1619" s="339" t="s">
        <v>63</v>
      </c>
      <c r="D1619" s="339" t="s">
        <v>14543</v>
      </c>
      <c r="E1619" s="341">
        <v>33.49</v>
      </c>
      <c r="F1619" s="341">
        <v>39.08</v>
      </c>
    </row>
    <row r="1620" spans="1:6">
      <c r="A1620" s="339">
        <v>1960</v>
      </c>
      <c r="B1620" s="340" t="s">
        <v>16010</v>
      </c>
      <c r="C1620" s="339" t="s">
        <v>63</v>
      </c>
      <c r="D1620" s="339" t="s">
        <v>14543</v>
      </c>
      <c r="E1620" s="341">
        <v>51.43</v>
      </c>
      <c r="F1620" s="341">
        <v>60</v>
      </c>
    </row>
    <row r="1621" spans="1:6">
      <c r="A1621" s="339">
        <v>1961</v>
      </c>
      <c r="B1621" s="340" t="s">
        <v>16011</v>
      </c>
      <c r="C1621" s="339" t="s">
        <v>63</v>
      </c>
      <c r="D1621" s="339" t="s">
        <v>14543</v>
      </c>
      <c r="E1621" s="341">
        <v>65.89</v>
      </c>
      <c r="F1621" s="341">
        <v>76.87</v>
      </c>
    </row>
    <row r="1622" spans="1:6">
      <c r="A1622" s="339">
        <v>38423</v>
      </c>
      <c r="B1622" s="340" t="s">
        <v>16012</v>
      </c>
      <c r="C1622" s="339" t="s">
        <v>63</v>
      </c>
      <c r="D1622" s="339" t="s">
        <v>14543</v>
      </c>
      <c r="E1622" s="341">
        <v>27.77</v>
      </c>
      <c r="F1622" s="341">
        <v>42.4</v>
      </c>
    </row>
    <row r="1623" spans="1:6">
      <c r="A1623" s="339">
        <v>39866</v>
      </c>
      <c r="B1623" s="340" t="s">
        <v>16013</v>
      </c>
      <c r="C1623" s="339" t="s">
        <v>63</v>
      </c>
      <c r="D1623" s="339" t="s">
        <v>14543</v>
      </c>
      <c r="E1623" s="341"/>
      <c r="F1623" s="341">
        <v>19.45</v>
      </c>
    </row>
    <row r="1624" spans="1:6">
      <c r="A1624" s="339">
        <v>39867</v>
      </c>
      <c r="B1624" s="340" t="s">
        <v>16014</v>
      </c>
      <c r="C1624" s="339" t="s">
        <v>63</v>
      </c>
      <c r="D1624" s="339" t="s">
        <v>14543</v>
      </c>
      <c r="E1624" s="341"/>
      <c r="F1624" s="341">
        <v>43.23</v>
      </c>
    </row>
    <row r="1625" spans="1:6">
      <c r="A1625" s="339">
        <v>39868</v>
      </c>
      <c r="B1625" s="340" t="s">
        <v>16015</v>
      </c>
      <c r="C1625" s="339" t="s">
        <v>63</v>
      </c>
      <c r="D1625" s="339" t="s">
        <v>14543</v>
      </c>
      <c r="E1625" s="341"/>
      <c r="F1625" s="341">
        <v>77.88</v>
      </c>
    </row>
    <row r="1626" spans="1:6">
      <c r="A1626" s="339">
        <v>37999</v>
      </c>
      <c r="B1626" s="340" t="s">
        <v>16016</v>
      </c>
      <c r="C1626" s="339" t="s">
        <v>63</v>
      </c>
      <c r="D1626" s="339" t="s">
        <v>14543</v>
      </c>
      <c r="E1626" s="341"/>
      <c r="F1626" s="341">
        <v>8.94</v>
      </c>
    </row>
    <row r="1627" spans="1:6">
      <c r="A1627" s="339">
        <v>38000</v>
      </c>
      <c r="B1627" s="340" t="s">
        <v>16017</v>
      </c>
      <c r="C1627" s="339" t="s">
        <v>63</v>
      </c>
      <c r="D1627" s="339" t="s">
        <v>14543</v>
      </c>
      <c r="E1627" s="341"/>
      <c r="F1627" s="341">
        <v>10.44</v>
      </c>
    </row>
    <row r="1628" spans="1:6">
      <c r="A1628" s="339">
        <v>38129</v>
      </c>
      <c r="B1628" s="340" t="s">
        <v>16018</v>
      </c>
      <c r="C1628" s="339" t="s">
        <v>63</v>
      </c>
      <c r="D1628" s="339" t="s">
        <v>14543</v>
      </c>
      <c r="E1628" s="341">
        <v>4.84</v>
      </c>
      <c r="F1628" s="341">
        <v>5.64</v>
      </c>
    </row>
    <row r="1629" spans="1:6">
      <c r="A1629" s="339">
        <v>38025</v>
      </c>
      <c r="B1629" s="340" t="s">
        <v>16019</v>
      </c>
      <c r="C1629" s="339" t="s">
        <v>63</v>
      </c>
      <c r="D1629" s="339" t="s">
        <v>14543</v>
      </c>
      <c r="E1629" s="341">
        <v>6.56</v>
      </c>
      <c r="F1629" s="341">
        <v>7.66</v>
      </c>
    </row>
    <row r="1630" spans="1:6">
      <c r="A1630" s="339">
        <v>38026</v>
      </c>
      <c r="B1630" s="340" t="s">
        <v>16020</v>
      </c>
      <c r="C1630" s="339" t="s">
        <v>63</v>
      </c>
      <c r="D1630" s="339" t="s">
        <v>14543</v>
      </c>
      <c r="E1630" s="341">
        <v>16.21</v>
      </c>
      <c r="F1630" s="341">
        <v>18.91</v>
      </c>
    </row>
    <row r="1631" spans="1:6">
      <c r="A1631" s="339">
        <v>43955</v>
      </c>
      <c r="B1631" s="340" t="s">
        <v>16021</v>
      </c>
      <c r="C1631" s="339" t="s">
        <v>63</v>
      </c>
      <c r="D1631" s="339" t="s">
        <v>14543</v>
      </c>
      <c r="E1631" s="341">
        <v>253.38</v>
      </c>
      <c r="F1631" s="341">
        <v>242.85</v>
      </c>
    </row>
    <row r="1632" spans="1:6">
      <c r="A1632" s="339">
        <v>43957</v>
      </c>
      <c r="B1632" s="340" t="s">
        <v>16022</v>
      </c>
      <c r="C1632" s="339" t="s">
        <v>63</v>
      </c>
      <c r="D1632" s="339" t="s">
        <v>14543</v>
      </c>
      <c r="E1632" s="341">
        <v>298.42</v>
      </c>
      <c r="F1632" s="341">
        <v>286.02999999999997</v>
      </c>
    </row>
    <row r="1633" spans="1:6">
      <c r="A1633" s="339">
        <v>43950</v>
      </c>
      <c r="B1633" s="340" t="s">
        <v>16023</v>
      </c>
      <c r="C1633" s="339" t="s">
        <v>63</v>
      </c>
      <c r="D1633" s="339" t="s">
        <v>14543</v>
      </c>
      <c r="E1633" s="341">
        <v>135.81</v>
      </c>
      <c r="F1633" s="341">
        <v>130.16999999999999</v>
      </c>
    </row>
    <row r="1634" spans="1:6">
      <c r="A1634" s="339">
        <v>43954</v>
      </c>
      <c r="B1634" s="340" t="s">
        <v>16024</v>
      </c>
      <c r="C1634" s="339" t="s">
        <v>63</v>
      </c>
      <c r="D1634" s="339" t="s">
        <v>14543</v>
      </c>
      <c r="E1634" s="341">
        <v>172.67</v>
      </c>
      <c r="F1634" s="341">
        <v>165.5</v>
      </c>
    </row>
    <row r="1635" spans="1:6">
      <c r="A1635" s="339">
        <v>43945</v>
      </c>
      <c r="B1635" s="340" t="s">
        <v>16025</v>
      </c>
      <c r="C1635" s="339" t="s">
        <v>63</v>
      </c>
      <c r="D1635" s="339" t="s">
        <v>14543</v>
      </c>
      <c r="E1635" s="341">
        <v>61.14</v>
      </c>
      <c r="F1635" s="341">
        <v>58.6</v>
      </c>
    </row>
    <row r="1636" spans="1:6">
      <c r="A1636" s="339">
        <v>43947</v>
      </c>
      <c r="B1636" s="340" t="s">
        <v>16026</v>
      </c>
      <c r="C1636" s="339" t="s">
        <v>63</v>
      </c>
      <c r="D1636" s="339" t="s">
        <v>14543</v>
      </c>
      <c r="E1636" s="341">
        <v>86.66</v>
      </c>
      <c r="F1636" s="341">
        <v>83.06</v>
      </c>
    </row>
    <row r="1637" spans="1:6">
      <c r="A1637" s="339">
        <v>43920</v>
      </c>
      <c r="B1637" s="340" t="s">
        <v>16027</v>
      </c>
      <c r="C1637" s="339" t="s">
        <v>63</v>
      </c>
      <c r="D1637" s="339" t="s">
        <v>14543</v>
      </c>
      <c r="E1637" s="341">
        <v>16.57</v>
      </c>
      <c r="F1637" s="341">
        <v>15.88</v>
      </c>
    </row>
    <row r="1638" spans="1:6">
      <c r="A1638" s="339">
        <v>43921</v>
      </c>
      <c r="B1638" s="340" t="s">
        <v>16028</v>
      </c>
      <c r="C1638" s="339" t="s">
        <v>63</v>
      </c>
      <c r="D1638" s="339" t="s">
        <v>14543</v>
      </c>
      <c r="E1638" s="341">
        <v>16.010000000000002</v>
      </c>
      <c r="F1638" s="341">
        <v>15.35</v>
      </c>
    </row>
    <row r="1639" spans="1:6">
      <c r="A1639" s="339">
        <v>43922</v>
      </c>
      <c r="B1639" s="340" t="s">
        <v>16029</v>
      </c>
      <c r="C1639" s="339" t="s">
        <v>63</v>
      </c>
      <c r="D1639" s="339" t="s">
        <v>14543</v>
      </c>
      <c r="E1639" s="341">
        <v>27.06</v>
      </c>
      <c r="F1639" s="341">
        <v>25.94</v>
      </c>
    </row>
    <row r="1640" spans="1:6">
      <c r="A1640" s="339">
        <v>43923</v>
      </c>
      <c r="B1640" s="340" t="s">
        <v>16030</v>
      </c>
      <c r="C1640" s="339" t="s">
        <v>63</v>
      </c>
      <c r="D1640" s="339" t="s">
        <v>14543</v>
      </c>
      <c r="E1640" s="341">
        <v>36.65</v>
      </c>
      <c r="F1640" s="341">
        <v>35.130000000000003</v>
      </c>
    </row>
    <row r="1641" spans="1:6">
      <c r="A1641" s="339">
        <v>43924</v>
      </c>
      <c r="B1641" s="340" t="s">
        <v>16031</v>
      </c>
      <c r="C1641" s="339" t="s">
        <v>63</v>
      </c>
      <c r="D1641" s="339" t="s">
        <v>14543</v>
      </c>
      <c r="E1641" s="341">
        <v>33.869999999999997</v>
      </c>
      <c r="F1641" s="341">
        <v>32.46</v>
      </c>
    </row>
    <row r="1642" spans="1:6">
      <c r="A1642" s="339">
        <v>43952</v>
      </c>
      <c r="B1642" s="340" t="s">
        <v>16032</v>
      </c>
      <c r="C1642" s="339" t="s">
        <v>63</v>
      </c>
      <c r="D1642" s="339" t="s">
        <v>14543</v>
      </c>
      <c r="E1642" s="341">
        <v>10.96</v>
      </c>
      <c r="F1642" s="341">
        <v>10.51</v>
      </c>
    </row>
    <row r="1643" spans="1:6">
      <c r="A1643" s="339">
        <v>43956</v>
      </c>
      <c r="B1643" s="340" t="s">
        <v>16033</v>
      </c>
      <c r="C1643" s="339" t="s">
        <v>63</v>
      </c>
      <c r="D1643" s="339" t="s">
        <v>14543</v>
      </c>
      <c r="E1643" s="341">
        <v>13.53</v>
      </c>
      <c r="F1643" s="341">
        <v>12.97</v>
      </c>
    </row>
    <row r="1644" spans="1:6">
      <c r="A1644" s="339">
        <v>1858</v>
      </c>
      <c r="B1644" s="340" t="s">
        <v>16034</v>
      </c>
      <c r="C1644" s="339" t="s">
        <v>63</v>
      </c>
      <c r="D1644" s="339" t="s">
        <v>14543</v>
      </c>
      <c r="E1644" s="341">
        <v>43.03</v>
      </c>
      <c r="F1644" s="341">
        <v>65.7</v>
      </c>
    </row>
    <row r="1645" spans="1:6">
      <c r="A1645" s="339">
        <v>1844</v>
      </c>
      <c r="B1645" s="340" t="s">
        <v>16035</v>
      </c>
      <c r="C1645" s="339" t="s">
        <v>63</v>
      </c>
      <c r="D1645" s="339" t="s">
        <v>14543</v>
      </c>
      <c r="E1645" s="341">
        <v>98.54</v>
      </c>
      <c r="F1645" s="341">
        <v>150.47</v>
      </c>
    </row>
    <row r="1646" spans="1:6">
      <c r="A1646" s="339">
        <v>1863</v>
      </c>
      <c r="B1646" s="340" t="s">
        <v>16036</v>
      </c>
      <c r="C1646" s="339" t="s">
        <v>63</v>
      </c>
      <c r="D1646" s="339" t="s">
        <v>14543</v>
      </c>
      <c r="E1646" s="341">
        <v>45.79</v>
      </c>
      <c r="F1646" s="341">
        <v>69.92</v>
      </c>
    </row>
    <row r="1647" spans="1:6">
      <c r="A1647" s="339">
        <v>1865</v>
      </c>
      <c r="B1647" s="340" t="s">
        <v>16037</v>
      </c>
      <c r="C1647" s="339" t="s">
        <v>63</v>
      </c>
      <c r="D1647" s="339" t="s">
        <v>14543</v>
      </c>
      <c r="E1647" s="341">
        <v>119.3</v>
      </c>
      <c r="F1647" s="341">
        <v>182.17</v>
      </c>
    </row>
    <row r="1648" spans="1:6">
      <c r="A1648" s="339">
        <v>36355</v>
      </c>
      <c r="B1648" s="340" t="s">
        <v>16038</v>
      </c>
      <c r="C1648" s="339" t="s">
        <v>63</v>
      </c>
      <c r="D1648" s="339" t="s">
        <v>14543</v>
      </c>
      <c r="E1648" s="341"/>
      <c r="F1648" s="341">
        <v>11.54</v>
      </c>
    </row>
    <row r="1649" spans="1:6">
      <c r="A1649" s="339">
        <v>36356</v>
      </c>
      <c r="B1649" s="340" t="s">
        <v>16039</v>
      </c>
      <c r="C1649" s="339" t="s">
        <v>63</v>
      </c>
      <c r="D1649" s="339" t="s">
        <v>14543</v>
      </c>
      <c r="E1649" s="341"/>
      <c r="F1649" s="341">
        <v>18.55</v>
      </c>
    </row>
    <row r="1650" spans="1:6">
      <c r="A1650" s="339">
        <v>1940</v>
      </c>
      <c r="B1650" s="340" t="s">
        <v>16040</v>
      </c>
      <c r="C1650" s="339" t="s">
        <v>63</v>
      </c>
      <c r="D1650" s="339" t="s">
        <v>14543</v>
      </c>
      <c r="E1650" s="341">
        <v>32.729999999999997</v>
      </c>
      <c r="F1650" s="341">
        <v>38.18</v>
      </c>
    </row>
    <row r="1651" spans="1:6">
      <c r="A1651" s="339">
        <v>1939</v>
      </c>
      <c r="B1651" s="340" t="s">
        <v>16041</v>
      </c>
      <c r="C1651" s="339" t="s">
        <v>63</v>
      </c>
      <c r="D1651" s="339" t="s">
        <v>14543</v>
      </c>
      <c r="E1651" s="341">
        <v>8.9700000000000006</v>
      </c>
      <c r="F1651" s="341">
        <v>10.47</v>
      </c>
    </row>
    <row r="1652" spans="1:6">
      <c r="A1652" s="339">
        <v>1937</v>
      </c>
      <c r="B1652" s="340" t="s">
        <v>16042</v>
      </c>
      <c r="C1652" s="339" t="s">
        <v>63</v>
      </c>
      <c r="D1652" s="339" t="s">
        <v>14543</v>
      </c>
      <c r="E1652" s="341">
        <v>5.52</v>
      </c>
      <c r="F1652" s="341">
        <v>6.44</v>
      </c>
    </row>
    <row r="1653" spans="1:6">
      <c r="A1653" s="339">
        <v>1938</v>
      </c>
      <c r="B1653" s="340" t="s">
        <v>16043</v>
      </c>
      <c r="C1653" s="339" t="s">
        <v>63</v>
      </c>
      <c r="D1653" s="339" t="s">
        <v>14543</v>
      </c>
      <c r="E1653" s="341">
        <v>6.28</v>
      </c>
      <c r="F1653" s="341">
        <v>7.33</v>
      </c>
    </row>
    <row r="1654" spans="1:6">
      <c r="A1654" s="339">
        <v>1966</v>
      </c>
      <c r="B1654" s="340" t="s">
        <v>1298</v>
      </c>
      <c r="C1654" s="339" t="s">
        <v>63</v>
      </c>
      <c r="D1654" s="339" t="s">
        <v>14543</v>
      </c>
      <c r="E1654" s="341">
        <v>18.260000000000002</v>
      </c>
      <c r="F1654" s="341">
        <v>27.88</v>
      </c>
    </row>
    <row r="1655" spans="1:6">
      <c r="A1655" s="339">
        <v>1933</v>
      </c>
      <c r="B1655" s="340" t="s">
        <v>1296</v>
      </c>
      <c r="C1655" s="339" t="s">
        <v>63</v>
      </c>
      <c r="D1655" s="339" t="s">
        <v>14543</v>
      </c>
      <c r="E1655" s="341">
        <v>3.93</v>
      </c>
      <c r="F1655" s="341">
        <v>6.01</v>
      </c>
    </row>
    <row r="1656" spans="1:6">
      <c r="A1656" s="339">
        <v>1932</v>
      </c>
      <c r="B1656" s="340" t="s">
        <v>1289</v>
      </c>
      <c r="C1656" s="339" t="s">
        <v>63</v>
      </c>
      <c r="D1656" s="339" t="s">
        <v>14543</v>
      </c>
      <c r="E1656" s="341">
        <v>9</v>
      </c>
      <c r="F1656" s="341">
        <v>13.75</v>
      </c>
    </row>
    <row r="1657" spans="1:6">
      <c r="A1657" s="339">
        <v>1951</v>
      </c>
      <c r="B1657" s="340" t="s">
        <v>16044</v>
      </c>
      <c r="C1657" s="339" t="s">
        <v>63</v>
      </c>
      <c r="D1657" s="339" t="s">
        <v>14543</v>
      </c>
      <c r="E1657" s="341">
        <v>18.78</v>
      </c>
      <c r="F1657" s="341">
        <v>28.69</v>
      </c>
    </row>
    <row r="1658" spans="1:6">
      <c r="A1658" s="339">
        <v>1970</v>
      </c>
      <c r="B1658" s="340" t="s">
        <v>1300</v>
      </c>
      <c r="C1658" s="339" t="s">
        <v>63</v>
      </c>
      <c r="D1658" s="339" t="s">
        <v>14543</v>
      </c>
      <c r="E1658" s="341">
        <v>45.64</v>
      </c>
      <c r="F1658" s="341">
        <v>69.7</v>
      </c>
    </row>
    <row r="1659" spans="1:6">
      <c r="A1659" s="339">
        <v>1967</v>
      </c>
      <c r="B1659" s="340" t="s">
        <v>16045</v>
      </c>
      <c r="C1659" s="339" t="s">
        <v>63</v>
      </c>
      <c r="D1659" s="339" t="s">
        <v>14543</v>
      </c>
      <c r="E1659" s="341">
        <v>5.42</v>
      </c>
      <c r="F1659" s="341">
        <v>8.27</v>
      </c>
    </row>
    <row r="1660" spans="1:6">
      <c r="A1660" s="339">
        <v>1968</v>
      </c>
      <c r="B1660" s="340" t="s">
        <v>16046</v>
      </c>
      <c r="C1660" s="339" t="s">
        <v>63</v>
      </c>
      <c r="D1660" s="339" t="s">
        <v>14543</v>
      </c>
      <c r="E1660" s="341">
        <v>10.71</v>
      </c>
      <c r="F1660" s="341">
        <v>16.36</v>
      </c>
    </row>
    <row r="1661" spans="1:6">
      <c r="A1661" s="339">
        <v>1969</v>
      </c>
      <c r="B1661" s="340" t="s">
        <v>16047</v>
      </c>
      <c r="C1661" s="339" t="s">
        <v>63</v>
      </c>
      <c r="D1661" s="339" t="s">
        <v>14543</v>
      </c>
      <c r="E1661" s="341">
        <v>34.869999999999997</v>
      </c>
      <c r="F1661" s="341">
        <v>53.25</v>
      </c>
    </row>
    <row r="1662" spans="1:6">
      <c r="A1662" s="339">
        <v>1827</v>
      </c>
      <c r="B1662" s="340" t="s">
        <v>16048</v>
      </c>
      <c r="C1662" s="339" t="s">
        <v>63</v>
      </c>
      <c r="D1662" s="339" t="s">
        <v>14543</v>
      </c>
      <c r="E1662" s="341">
        <v>134.58000000000001</v>
      </c>
      <c r="F1662" s="341">
        <v>167.2</v>
      </c>
    </row>
    <row r="1663" spans="1:6">
      <c r="A1663" s="339">
        <v>1831</v>
      </c>
      <c r="B1663" s="340" t="s">
        <v>16049</v>
      </c>
      <c r="C1663" s="339" t="s">
        <v>63</v>
      </c>
      <c r="D1663" s="339" t="s">
        <v>14543</v>
      </c>
      <c r="E1663" s="341">
        <v>29.38</v>
      </c>
      <c r="F1663" s="341">
        <v>36.5</v>
      </c>
    </row>
    <row r="1664" spans="1:6">
      <c r="A1664" s="339">
        <v>1825</v>
      </c>
      <c r="B1664" s="340" t="s">
        <v>16050</v>
      </c>
      <c r="C1664" s="339" t="s">
        <v>63</v>
      </c>
      <c r="D1664" s="339" t="s">
        <v>14543</v>
      </c>
      <c r="E1664" s="341">
        <v>72.5</v>
      </c>
      <c r="F1664" s="341">
        <v>90.08</v>
      </c>
    </row>
    <row r="1665" spans="1:6">
      <c r="A1665" s="339">
        <v>1828</v>
      </c>
      <c r="B1665" s="340" t="s">
        <v>16051</v>
      </c>
      <c r="C1665" s="339" t="s">
        <v>63</v>
      </c>
      <c r="D1665" s="339" t="s">
        <v>14543</v>
      </c>
      <c r="E1665" s="341">
        <v>164.23</v>
      </c>
      <c r="F1665" s="341">
        <v>204.04</v>
      </c>
    </row>
    <row r="1666" spans="1:6">
      <c r="A1666" s="339">
        <v>1845</v>
      </c>
      <c r="B1666" s="340" t="s">
        <v>16052</v>
      </c>
      <c r="C1666" s="339" t="s">
        <v>63</v>
      </c>
      <c r="D1666" s="339" t="s">
        <v>14543</v>
      </c>
      <c r="E1666" s="341">
        <v>36.82</v>
      </c>
      <c r="F1666" s="341">
        <v>45.74</v>
      </c>
    </row>
    <row r="1667" spans="1:6">
      <c r="A1667" s="339">
        <v>1824</v>
      </c>
      <c r="B1667" s="340" t="s">
        <v>16053</v>
      </c>
      <c r="C1667" s="339" t="s">
        <v>63</v>
      </c>
      <c r="D1667" s="339" t="s">
        <v>14543</v>
      </c>
      <c r="E1667" s="341">
        <v>86.92</v>
      </c>
      <c r="F1667" s="341">
        <v>107.99</v>
      </c>
    </row>
    <row r="1668" spans="1:6">
      <c r="A1668" s="339">
        <v>42693</v>
      </c>
      <c r="B1668" s="340" t="s">
        <v>16054</v>
      </c>
      <c r="C1668" s="339" t="s">
        <v>63</v>
      </c>
      <c r="D1668" s="339" t="s">
        <v>14543</v>
      </c>
      <c r="E1668" s="341">
        <v>335.14</v>
      </c>
      <c r="F1668" s="341">
        <v>511.76</v>
      </c>
    </row>
    <row r="1669" spans="1:6">
      <c r="A1669" s="339">
        <v>42695</v>
      </c>
      <c r="B1669" s="340" t="s">
        <v>16055</v>
      </c>
      <c r="C1669" s="339" t="s">
        <v>63</v>
      </c>
      <c r="D1669" s="339" t="s">
        <v>14543</v>
      </c>
      <c r="E1669" s="341">
        <v>234.14</v>
      </c>
      <c r="F1669" s="341">
        <v>357.54</v>
      </c>
    </row>
    <row r="1670" spans="1:6">
      <c r="A1670" s="339">
        <v>42694</v>
      </c>
      <c r="B1670" s="340" t="s">
        <v>16056</v>
      </c>
      <c r="C1670" s="339" t="s">
        <v>63</v>
      </c>
      <c r="D1670" s="339" t="s">
        <v>14543</v>
      </c>
      <c r="E1670" s="341">
        <v>448.48</v>
      </c>
      <c r="F1670" s="341">
        <v>684.84</v>
      </c>
    </row>
    <row r="1671" spans="1:6">
      <c r="A1671" s="339">
        <v>20097</v>
      </c>
      <c r="B1671" s="340" t="s">
        <v>16057</v>
      </c>
      <c r="C1671" s="339" t="s">
        <v>63</v>
      </c>
      <c r="D1671" s="339" t="s">
        <v>14543</v>
      </c>
      <c r="E1671" s="341">
        <v>19.440000000000001</v>
      </c>
      <c r="F1671" s="341">
        <v>29.69</v>
      </c>
    </row>
    <row r="1672" spans="1:6">
      <c r="A1672" s="339">
        <v>20098</v>
      </c>
      <c r="B1672" s="340" t="s">
        <v>16058</v>
      </c>
      <c r="C1672" s="339" t="s">
        <v>63</v>
      </c>
      <c r="D1672" s="339" t="s">
        <v>14543</v>
      </c>
      <c r="E1672" s="341">
        <v>79.47</v>
      </c>
      <c r="F1672" s="341">
        <v>121.36</v>
      </c>
    </row>
    <row r="1673" spans="1:6">
      <c r="A1673" s="339">
        <v>20096</v>
      </c>
      <c r="B1673" s="340" t="s">
        <v>16059</v>
      </c>
      <c r="C1673" s="339" t="s">
        <v>63</v>
      </c>
      <c r="D1673" s="339" t="s">
        <v>14543</v>
      </c>
      <c r="E1673" s="341">
        <v>20.13</v>
      </c>
      <c r="F1673" s="341">
        <v>30.74</v>
      </c>
    </row>
    <row r="1674" spans="1:6">
      <c r="A1674" s="339">
        <v>44472</v>
      </c>
      <c r="B1674" s="340" t="s">
        <v>16060</v>
      </c>
      <c r="C1674" s="339" t="s">
        <v>63</v>
      </c>
      <c r="D1674" s="339" t="s">
        <v>14543</v>
      </c>
      <c r="E1674" s="341"/>
      <c r="F1674" s="341">
        <v>56.19</v>
      </c>
    </row>
    <row r="1675" spans="1:6">
      <c r="A1675" s="339">
        <v>38369</v>
      </c>
      <c r="B1675" s="340" t="s">
        <v>16061</v>
      </c>
      <c r="C1675" s="339" t="s">
        <v>63</v>
      </c>
      <c r="D1675" s="339" t="s">
        <v>14543</v>
      </c>
      <c r="E1675" s="341">
        <v>21.93</v>
      </c>
      <c r="F1675" s="341">
        <v>21.51</v>
      </c>
    </row>
    <row r="1676" spans="1:6">
      <c r="A1676" s="339">
        <v>38370</v>
      </c>
      <c r="B1676" s="340" t="s">
        <v>16062</v>
      </c>
      <c r="C1676" s="339" t="s">
        <v>63</v>
      </c>
      <c r="D1676" s="339" t="s">
        <v>14543</v>
      </c>
      <c r="E1676" s="341">
        <v>14.79</v>
      </c>
      <c r="F1676" s="341">
        <v>14.51</v>
      </c>
    </row>
    <row r="1677" spans="1:6">
      <c r="A1677" s="339">
        <v>45199</v>
      </c>
      <c r="B1677" s="340" t="s">
        <v>16063</v>
      </c>
      <c r="C1677" s="339" t="s">
        <v>63</v>
      </c>
      <c r="D1677" s="339" t="s">
        <v>14543</v>
      </c>
      <c r="E1677" s="341">
        <v>28.02</v>
      </c>
      <c r="F1677" s="341">
        <v>33.28</v>
      </c>
    </row>
    <row r="1678" spans="1:6">
      <c r="A1678" s="339">
        <v>38372</v>
      </c>
      <c r="B1678" s="340" t="s">
        <v>16064</v>
      </c>
      <c r="C1678" s="339" t="s">
        <v>63</v>
      </c>
      <c r="D1678" s="339" t="s">
        <v>14543</v>
      </c>
      <c r="E1678" s="341">
        <v>9.4600000000000009</v>
      </c>
      <c r="F1678" s="341">
        <v>12.14</v>
      </c>
    </row>
    <row r="1679" spans="1:6">
      <c r="A1679" s="339">
        <v>2358</v>
      </c>
      <c r="B1679" s="340" t="s">
        <v>16065</v>
      </c>
      <c r="C1679" s="339" t="s">
        <v>884</v>
      </c>
      <c r="D1679" s="339" t="s">
        <v>14543</v>
      </c>
      <c r="E1679" s="341">
        <v>17.75</v>
      </c>
      <c r="F1679" s="341">
        <v>64.650000000000006</v>
      </c>
    </row>
    <row r="1680" spans="1:6">
      <c r="A1680" s="339">
        <v>40807</v>
      </c>
      <c r="B1680" s="340" t="s">
        <v>16066</v>
      </c>
      <c r="C1680" s="339" t="s">
        <v>948</v>
      </c>
      <c r="D1680" s="339" t="s">
        <v>14543</v>
      </c>
      <c r="E1680" s="341">
        <v>3089.66</v>
      </c>
      <c r="F1680" s="341">
        <v>11326.62</v>
      </c>
    </row>
    <row r="1681" spans="1:6">
      <c r="A1681" s="339">
        <v>44330</v>
      </c>
      <c r="B1681" s="340" t="s">
        <v>16067</v>
      </c>
      <c r="C1681" s="339" t="s">
        <v>933</v>
      </c>
      <c r="D1681" s="339" t="s">
        <v>14543</v>
      </c>
      <c r="E1681" s="341">
        <v>9.91</v>
      </c>
      <c r="F1681" s="341">
        <v>10.85</v>
      </c>
    </row>
    <row r="1682" spans="1:6">
      <c r="A1682" s="339">
        <v>43144</v>
      </c>
      <c r="B1682" s="340" t="s">
        <v>16068</v>
      </c>
      <c r="C1682" s="339" t="s">
        <v>101</v>
      </c>
      <c r="D1682" s="339" t="s">
        <v>14543</v>
      </c>
      <c r="E1682" s="341">
        <v>41.7</v>
      </c>
      <c r="F1682" s="341">
        <v>37.1</v>
      </c>
    </row>
    <row r="1683" spans="1:6">
      <c r="A1683" s="339">
        <v>39397</v>
      </c>
      <c r="B1683" s="340" t="s">
        <v>16069</v>
      </c>
      <c r="C1683" s="339" t="s">
        <v>933</v>
      </c>
      <c r="D1683" s="339" t="s">
        <v>14543</v>
      </c>
      <c r="E1683" s="341">
        <v>19.010000000000002</v>
      </c>
      <c r="F1683" s="341">
        <v>16.91</v>
      </c>
    </row>
    <row r="1684" spans="1:6">
      <c r="A1684" s="339">
        <v>2692</v>
      </c>
      <c r="B1684" s="340" t="s">
        <v>932</v>
      </c>
      <c r="C1684" s="339" t="s">
        <v>933</v>
      </c>
      <c r="D1684" s="339" t="s">
        <v>14543</v>
      </c>
      <c r="E1684" s="341">
        <v>7.67</v>
      </c>
      <c r="F1684" s="341">
        <v>6.82</v>
      </c>
    </row>
    <row r="1685" spans="1:6">
      <c r="A1685" s="339">
        <v>45299</v>
      </c>
      <c r="B1685" s="340" t="s">
        <v>16070</v>
      </c>
      <c r="C1685" s="339" t="s">
        <v>63</v>
      </c>
      <c r="D1685" s="339" t="s">
        <v>14543</v>
      </c>
      <c r="E1685" s="341">
        <v>70.19</v>
      </c>
      <c r="F1685" s="341">
        <v>77.61</v>
      </c>
    </row>
    <row r="1686" spans="1:6">
      <c r="A1686" s="339">
        <v>44329</v>
      </c>
      <c r="B1686" s="340" t="s">
        <v>16071</v>
      </c>
      <c r="C1686" s="339" t="s">
        <v>933</v>
      </c>
      <c r="D1686" s="339" t="s">
        <v>14543</v>
      </c>
      <c r="E1686" s="341">
        <v>12.99</v>
      </c>
      <c r="F1686" s="341">
        <v>14.22</v>
      </c>
    </row>
    <row r="1687" spans="1:6">
      <c r="A1687" s="339">
        <v>5318</v>
      </c>
      <c r="B1687" s="340" t="s">
        <v>1721</v>
      </c>
      <c r="C1687" s="339" t="s">
        <v>933</v>
      </c>
      <c r="D1687" s="339" t="s">
        <v>14549</v>
      </c>
      <c r="E1687" s="341">
        <v>21</v>
      </c>
      <c r="F1687" s="341">
        <v>23</v>
      </c>
    </row>
    <row r="1688" spans="1:6">
      <c r="A1688" s="339">
        <v>5330</v>
      </c>
      <c r="B1688" s="340" t="s">
        <v>1735</v>
      </c>
      <c r="C1688" s="339" t="s">
        <v>933</v>
      </c>
      <c r="D1688" s="339" t="s">
        <v>14543</v>
      </c>
      <c r="E1688" s="341">
        <v>47.86</v>
      </c>
      <c r="F1688" s="341">
        <v>52.42</v>
      </c>
    </row>
    <row r="1689" spans="1:6">
      <c r="A1689" s="339">
        <v>44532</v>
      </c>
      <c r="B1689" s="340" t="s">
        <v>16072</v>
      </c>
      <c r="C1689" s="339" t="s">
        <v>63</v>
      </c>
      <c r="D1689" s="339" t="s">
        <v>14543</v>
      </c>
      <c r="E1689" s="341">
        <v>22.5</v>
      </c>
      <c r="F1689" s="341">
        <v>22.06</v>
      </c>
    </row>
    <row r="1690" spans="1:6">
      <c r="A1690" s="339">
        <v>44531</v>
      </c>
      <c r="B1690" s="340" t="s">
        <v>16073</v>
      </c>
      <c r="C1690" s="339" t="s">
        <v>63</v>
      </c>
      <c r="D1690" s="339" t="s">
        <v>14543</v>
      </c>
      <c r="E1690" s="341">
        <v>77.12</v>
      </c>
      <c r="F1690" s="341">
        <v>75.63</v>
      </c>
    </row>
    <row r="1691" spans="1:6">
      <c r="A1691" s="339">
        <v>13887</v>
      </c>
      <c r="B1691" s="340" t="s">
        <v>4804</v>
      </c>
      <c r="C1691" s="339" t="s">
        <v>63</v>
      </c>
      <c r="D1691" s="339" t="s">
        <v>14543</v>
      </c>
      <c r="E1691" s="341">
        <v>335.98</v>
      </c>
      <c r="F1691" s="341">
        <v>329.47</v>
      </c>
    </row>
    <row r="1692" spans="1:6">
      <c r="A1692" s="339">
        <v>38140</v>
      </c>
      <c r="B1692" s="340" t="s">
        <v>16074</v>
      </c>
      <c r="C1692" s="339" t="s">
        <v>63</v>
      </c>
      <c r="D1692" s="339" t="s">
        <v>14543</v>
      </c>
      <c r="E1692" s="341">
        <v>27.52</v>
      </c>
      <c r="F1692" s="341">
        <v>26.98</v>
      </c>
    </row>
    <row r="1693" spans="1:6">
      <c r="A1693" s="339">
        <v>44495</v>
      </c>
      <c r="B1693" s="340" t="s">
        <v>16075</v>
      </c>
      <c r="C1693" s="339" t="s">
        <v>63</v>
      </c>
      <c r="D1693" s="339" t="s">
        <v>14543</v>
      </c>
      <c r="E1693" s="341">
        <v>29.1</v>
      </c>
      <c r="F1693" s="341">
        <v>28.53</v>
      </c>
    </row>
    <row r="1694" spans="1:6">
      <c r="A1694" s="339">
        <v>44533</v>
      </c>
      <c r="B1694" s="340" t="s">
        <v>16076</v>
      </c>
      <c r="C1694" s="339" t="s">
        <v>63</v>
      </c>
      <c r="D1694" s="339" t="s">
        <v>14543</v>
      </c>
      <c r="E1694" s="341">
        <v>29.52</v>
      </c>
      <c r="F1694" s="341">
        <v>28.95</v>
      </c>
    </row>
    <row r="1695" spans="1:6">
      <c r="A1695" s="339">
        <v>44534</v>
      </c>
      <c r="B1695" s="340" t="s">
        <v>16077</v>
      </c>
      <c r="C1695" s="339" t="s">
        <v>63</v>
      </c>
      <c r="D1695" s="339" t="s">
        <v>14543</v>
      </c>
      <c r="E1695" s="341">
        <v>5.79</v>
      </c>
      <c r="F1695" s="341">
        <v>5.68</v>
      </c>
    </row>
    <row r="1696" spans="1:6">
      <c r="A1696" s="339">
        <v>34729</v>
      </c>
      <c r="B1696" s="340" t="s">
        <v>16078</v>
      </c>
      <c r="C1696" s="339" t="s">
        <v>63</v>
      </c>
      <c r="D1696" s="339" t="s">
        <v>14543</v>
      </c>
      <c r="E1696" s="341">
        <v>1176.23</v>
      </c>
      <c r="F1696" s="341">
        <v>1022.41</v>
      </c>
    </row>
    <row r="1697" spans="1:6">
      <c r="A1697" s="339">
        <v>34734</v>
      </c>
      <c r="B1697" s="340" t="s">
        <v>16079</v>
      </c>
      <c r="C1697" s="339" t="s">
        <v>63</v>
      </c>
      <c r="D1697" s="339" t="s">
        <v>14543</v>
      </c>
      <c r="E1697" s="341">
        <v>1821.18</v>
      </c>
      <c r="F1697" s="341">
        <v>1583.02</v>
      </c>
    </row>
    <row r="1698" spans="1:6">
      <c r="A1698" s="339">
        <v>34738</v>
      </c>
      <c r="B1698" s="340" t="s">
        <v>16080</v>
      </c>
      <c r="C1698" s="339" t="s">
        <v>63</v>
      </c>
      <c r="D1698" s="339" t="s">
        <v>14543</v>
      </c>
      <c r="E1698" s="341">
        <v>4254.84</v>
      </c>
      <c r="F1698" s="341">
        <v>3698.44</v>
      </c>
    </row>
    <row r="1699" spans="1:6">
      <c r="A1699" s="339">
        <v>34623</v>
      </c>
      <c r="B1699" s="340" t="s">
        <v>16081</v>
      </c>
      <c r="C1699" s="339" t="s">
        <v>63</v>
      </c>
      <c r="D1699" s="339" t="s">
        <v>14543</v>
      </c>
      <c r="E1699" s="341">
        <v>50.99</v>
      </c>
      <c r="F1699" s="341">
        <v>44.32</v>
      </c>
    </row>
    <row r="1700" spans="1:6">
      <c r="A1700" s="339">
        <v>34616</v>
      </c>
      <c r="B1700" s="340" t="s">
        <v>16082</v>
      </c>
      <c r="C1700" s="339" t="s">
        <v>63</v>
      </c>
      <c r="D1700" s="339" t="s">
        <v>14543</v>
      </c>
      <c r="E1700" s="341">
        <v>51.78</v>
      </c>
      <c r="F1700" s="341">
        <v>45.01</v>
      </c>
    </row>
    <row r="1701" spans="1:6">
      <c r="A1701" s="339">
        <v>34628</v>
      </c>
      <c r="B1701" s="340" t="s">
        <v>16083</v>
      </c>
      <c r="C1701" s="339" t="s">
        <v>63</v>
      </c>
      <c r="D1701" s="339" t="s">
        <v>14543</v>
      </c>
      <c r="E1701" s="341">
        <v>73.03</v>
      </c>
      <c r="F1701" s="341">
        <v>63.48</v>
      </c>
    </row>
    <row r="1702" spans="1:6">
      <c r="A1702" s="339">
        <v>34686</v>
      </c>
      <c r="B1702" s="340" t="s">
        <v>16084</v>
      </c>
      <c r="C1702" s="339" t="s">
        <v>63</v>
      </c>
      <c r="D1702" s="339" t="s">
        <v>14543</v>
      </c>
      <c r="E1702" s="341">
        <v>13.39</v>
      </c>
      <c r="F1702" s="341">
        <v>11.64</v>
      </c>
    </row>
    <row r="1703" spans="1:6">
      <c r="A1703" s="339">
        <v>34653</v>
      </c>
      <c r="B1703" s="340" t="s">
        <v>1461</v>
      </c>
      <c r="C1703" s="339" t="s">
        <v>63</v>
      </c>
      <c r="D1703" s="339" t="s">
        <v>14543</v>
      </c>
      <c r="E1703" s="341">
        <v>9.0299999999999994</v>
      </c>
      <c r="F1703" s="341">
        <v>7.85</v>
      </c>
    </row>
    <row r="1704" spans="1:6">
      <c r="A1704" s="339">
        <v>34688</v>
      </c>
      <c r="B1704" s="340" t="s">
        <v>16085</v>
      </c>
      <c r="C1704" s="339" t="s">
        <v>63</v>
      </c>
      <c r="D1704" s="339" t="s">
        <v>14543</v>
      </c>
      <c r="E1704" s="341">
        <v>16.37</v>
      </c>
      <c r="F1704" s="341">
        <v>14.23</v>
      </c>
    </row>
    <row r="1705" spans="1:6">
      <c r="A1705" s="339">
        <v>34709</v>
      </c>
      <c r="B1705" s="340" t="s">
        <v>1469</v>
      </c>
      <c r="C1705" s="339" t="s">
        <v>63</v>
      </c>
      <c r="D1705" s="339" t="s">
        <v>14543</v>
      </c>
      <c r="E1705" s="341">
        <v>63.44</v>
      </c>
      <c r="F1705" s="341">
        <v>55.14</v>
      </c>
    </row>
    <row r="1706" spans="1:6">
      <c r="A1706" s="339">
        <v>34714</v>
      </c>
      <c r="B1706" s="340" t="s">
        <v>16086</v>
      </c>
      <c r="C1706" s="339" t="s">
        <v>63</v>
      </c>
      <c r="D1706" s="339" t="s">
        <v>14543</v>
      </c>
      <c r="E1706" s="341">
        <v>75.77</v>
      </c>
      <c r="F1706" s="341">
        <v>65.86</v>
      </c>
    </row>
    <row r="1707" spans="1:6">
      <c r="A1707" s="339">
        <v>2391</v>
      </c>
      <c r="B1707" s="340" t="s">
        <v>1471</v>
      </c>
      <c r="C1707" s="339" t="s">
        <v>63</v>
      </c>
      <c r="D1707" s="339" t="s">
        <v>14543</v>
      </c>
      <c r="E1707" s="341">
        <v>346.06</v>
      </c>
      <c r="F1707" s="341">
        <v>300.8</v>
      </c>
    </row>
    <row r="1708" spans="1:6">
      <c r="A1708" s="339">
        <v>2374</v>
      </c>
      <c r="B1708" s="340" t="s">
        <v>16087</v>
      </c>
      <c r="C1708" s="339" t="s">
        <v>63</v>
      </c>
      <c r="D1708" s="339" t="s">
        <v>14543</v>
      </c>
      <c r="E1708" s="341">
        <v>392.59</v>
      </c>
      <c r="F1708" s="341">
        <v>341.25</v>
      </c>
    </row>
    <row r="1709" spans="1:6">
      <c r="A1709" s="339">
        <v>2377</v>
      </c>
      <c r="B1709" s="340" t="s">
        <v>16088</v>
      </c>
      <c r="C1709" s="339" t="s">
        <v>63</v>
      </c>
      <c r="D1709" s="339" t="s">
        <v>14543</v>
      </c>
      <c r="E1709" s="341">
        <v>550.96</v>
      </c>
      <c r="F1709" s="341">
        <v>478.91</v>
      </c>
    </row>
    <row r="1710" spans="1:6">
      <c r="A1710" s="339">
        <v>2393</v>
      </c>
      <c r="B1710" s="340" t="s">
        <v>16089</v>
      </c>
      <c r="C1710" s="339" t="s">
        <v>63</v>
      </c>
      <c r="D1710" s="339" t="s">
        <v>14543</v>
      </c>
      <c r="E1710" s="341">
        <v>922.66</v>
      </c>
      <c r="F1710" s="341">
        <v>802</v>
      </c>
    </row>
    <row r="1711" spans="1:6">
      <c r="A1711" s="339">
        <v>34705</v>
      </c>
      <c r="B1711" s="340" t="s">
        <v>16090</v>
      </c>
      <c r="C1711" s="339" t="s">
        <v>63</v>
      </c>
      <c r="D1711" s="339" t="s">
        <v>14543</v>
      </c>
      <c r="E1711" s="341">
        <v>807</v>
      </c>
      <c r="F1711" s="341">
        <v>701.47</v>
      </c>
    </row>
    <row r="1712" spans="1:6">
      <c r="A1712" s="339">
        <v>34707</v>
      </c>
      <c r="B1712" s="340" t="s">
        <v>16091</v>
      </c>
      <c r="C1712" s="339" t="s">
        <v>63</v>
      </c>
      <c r="D1712" s="339" t="s">
        <v>14543</v>
      </c>
      <c r="E1712" s="341">
        <v>1495.38</v>
      </c>
      <c r="F1712" s="341">
        <v>1299.83</v>
      </c>
    </row>
    <row r="1713" spans="1:6">
      <c r="A1713" s="339">
        <v>34544</v>
      </c>
      <c r="B1713" s="340" t="s">
        <v>16092</v>
      </c>
      <c r="C1713" s="339" t="s">
        <v>63</v>
      </c>
      <c r="D1713" s="339" t="s">
        <v>14543</v>
      </c>
      <c r="E1713" s="341">
        <v>1495.23</v>
      </c>
      <c r="F1713" s="341">
        <v>1299.7</v>
      </c>
    </row>
    <row r="1714" spans="1:6">
      <c r="A1714" s="339">
        <v>2378</v>
      </c>
      <c r="B1714" s="340" t="s">
        <v>16093</v>
      </c>
      <c r="C1714" s="339" t="s">
        <v>63</v>
      </c>
      <c r="D1714" s="339" t="s">
        <v>14543</v>
      </c>
      <c r="E1714" s="341">
        <v>1267.4000000000001</v>
      </c>
      <c r="F1714" s="341">
        <v>1101.6600000000001</v>
      </c>
    </row>
    <row r="1715" spans="1:6">
      <c r="A1715" s="339">
        <v>2379</v>
      </c>
      <c r="B1715" s="340" t="s">
        <v>16094</v>
      </c>
      <c r="C1715" s="339" t="s">
        <v>63</v>
      </c>
      <c r="D1715" s="339" t="s">
        <v>14543</v>
      </c>
      <c r="E1715" s="341">
        <v>1267.4000000000001</v>
      </c>
      <c r="F1715" s="341">
        <v>1101.6600000000001</v>
      </c>
    </row>
    <row r="1716" spans="1:6">
      <c r="A1716" s="339">
        <v>2376</v>
      </c>
      <c r="B1716" s="340" t="s">
        <v>16095</v>
      </c>
      <c r="C1716" s="339" t="s">
        <v>63</v>
      </c>
      <c r="D1716" s="339" t="s">
        <v>14543</v>
      </c>
      <c r="E1716" s="341">
        <v>2087.39</v>
      </c>
      <c r="F1716" s="341">
        <v>1814.43</v>
      </c>
    </row>
    <row r="1717" spans="1:6">
      <c r="A1717" s="339">
        <v>2394</v>
      </c>
      <c r="B1717" s="340" t="s">
        <v>16096</v>
      </c>
      <c r="C1717" s="339" t="s">
        <v>63</v>
      </c>
      <c r="D1717" s="339" t="s">
        <v>14543</v>
      </c>
      <c r="E1717" s="341">
        <v>4462.47</v>
      </c>
      <c r="F1717" s="341">
        <v>3878.92</v>
      </c>
    </row>
    <row r="1718" spans="1:6">
      <c r="A1718" s="339">
        <v>2388</v>
      </c>
      <c r="B1718" s="340" t="s">
        <v>16097</v>
      </c>
      <c r="C1718" s="339" t="s">
        <v>63</v>
      </c>
      <c r="D1718" s="339" t="s">
        <v>14543</v>
      </c>
      <c r="E1718" s="341">
        <v>62.97</v>
      </c>
      <c r="F1718" s="341">
        <v>54.73</v>
      </c>
    </row>
    <row r="1719" spans="1:6">
      <c r="A1719" s="339">
        <v>34606</v>
      </c>
      <c r="B1719" s="340" t="s">
        <v>16098</v>
      </c>
      <c r="C1719" s="339" t="s">
        <v>63</v>
      </c>
      <c r="D1719" s="339" t="s">
        <v>14543</v>
      </c>
      <c r="E1719" s="341">
        <v>96.59</v>
      </c>
      <c r="F1719" s="341">
        <v>83.96</v>
      </c>
    </row>
    <row r="1720" spans="1:6">
      <c r="A1720" s="339">
        <v>2370</v>
      </c>
      <c r="B1720" s="340" t="s">
        <v>16099</v>
      </c>
      <c r="C1720" s="339" t="s">
        <v>63</v>
      </c>
      <c r="D1720" s="339" t="s">
        <v>14549</v>
      </c>
      <c r="E1720" s="341">
        <v>11.7</v>
      </c>
      <c r="F1720" s="341">
        <v>10.17</v>
      </c>
    </row>
    <row r="1721" spans="1:6">
      <c r="A1721" s="339">
        <v>2386</v>
      </c>
      <c r="B1721" s="340" t="s">
        <v>16100</v>
      </c>
      <c r="C1721" s="339" t="s">
        <v>63</v>
      </c>
      <c r="D1721" s="339" t="s">
        <v>14543</v>
      </c>
      <c r="E1721" s="341">
        <v>19.62</v>
      </c>
      <c r="F1721" s="341">
        <v>17.059999999999999</v>
      </c>
    </row>
    <row r="1722" spans="1:6">
      <c r="A1722" s="339">
        <v>34689</v>
      </c>
      <c r="B1722" s="340" t="s">
        <v>16101</v>
      </c>
      <c r="C1722" s="339" t="s">
        <v>63</v>
      </c>
      <c r="D1722" s="339" t="s">
        <v>14543</v>
      </c>
      <c r="E1722" s="341">
        <v>30.75</v>
      </c>
      <c r="F1722" s="341">
        <v>26.73</v>
      </c>
    </row>
    <row r="1723" spans="1:6">
      <c r="A1723" s="339">
        <v>2392</v>
      </c>
      <c r="B1723" s="340" t="s">
        <v>16102</v>
      </c>
      <c r="C1723" s="339" t="s">
        <v>63</v>
      </c>
      <c r="D1723" s="339" t="s">
        <v>14543</v>
      </c>
      <c r="E1723" s="341">
        <v>78.540000000000006</v>
      </c>
      <c r="F1723" s="341">
        <v>68.27</v>
      </c>
    </row>
    <row r="1724" spans="1:6">
      <c r="A1724" s="339">
        <v>2373</v>
      </c>
      <c r="B1724" s="340" t="s">
        <v>16103</v>
      </c>
      <c r="C1724" s="339" t="s">
        <v>63</v>
      </c>
      <c r="D1724" s="339" t="s">
        <v>14543</v>
      </c>
      <c r="E1724" s="341">
        <v>110.65</v>
      </c>
      <c r="F1724" s="341">
        <v>96.18</v>
      </c>
    </row>
    <row r="1725" spans="1:6">
      <c r="A1725" s="339">
        <v>39465</v>
      </c>
      <c r="B1725" s="340" t="s">
        <v>16104</v>
      </c>
      <c r="C1725" s="339" t="s">
        <v>63</v>
      </c>
      <c r="D1725" s="339" t="s">
        <v>14543</v>
      </c>
      <c r="E1725" s="341">
        <v>67.599999999999994</v>
      </c>
      <c r="F1725" s="341">
        <v>58.76</v>
      </c>
    </row>
    <row r="1726" spans="1:6">
      <c r="A1726" s="339">
        <v>39466</v>
      </c>
      <c r="B1726" s="340" t="s">
        <v>16105</v>
      </c>
      <c r="C1726" s="339" t="s">
        <v>63</v>
      </c>
      <c r="D1726" s="339" t="s">
        <v>14543</v>
      </c>
      <c r="E1726" s="341">
        <v>76.05</v>
      </c>
      <c r="F1726" s="341">
        <v>66.099999999999994</v>
      </c>
    </row>
    <row r="1727" spans="1:6">
      <c r="A1727" s="339">
        <v>39467</v>
      </c>
      <c r="B1727" s="340" t="s">
        <v>16106</v>
      </c>
      <c r="C1727" s="339" t="s">
        <v>63</v>
      </c>
      <c r="D1727" s="339" t="s">
        <v>14543</v>
      </c>
      <c r="E1727" s="341">
        <v>97.27</v>
      </c>
      <c r="F1727" s="341">
        <v>84.55</v>
      </c>
    </row>
    <row r="1728" spans="1:6">
      <c r="A1728" s="339">
        <v>39468</v>
      </c>
      <c r="B1728" s="340" t="s">
        <v>16107</v>
      </c>
      <c r="C1728" s="339" t="s">
        <v>63</v>
      </c>
      <c r="D1728" s="339" t="s">
        <v>14543</v>
      </c>
      <c r="E1728" s="341">
        <v>172.9</v>
      </c>
      <c r="F1728" s="341">
        <v>150.29</v>
      </c>
    </row>
    <row r="1729" spans="1:6">
      <c r="A1729" s="339">
        <v>39469</v>
      </c>
      <c r="B1729" s="340" t="s">
        <v>16108</v>
      </c>
      <c r="C1729" s="339" t="s">
        <v>63</v>
      </c>
      <c r="D1729" s="339" t="s">
        <v>14543</v>
      </c>
      <c r="E1729" s="341">
        <v>70.430000000000007</v>
      </c>
      <c r="F1729" s="341">
        <v>61.22</v>
      </c>
    </row>
    <row r="1730" spans="1:6">
      <c r="A1730" s="339">
        <v>39470</v>
      </c>
      <c r="B1730" s="340" t="s">
        <v>16109</v>
      </c>
      <c r="C1730" s="339" t="s">
        <v>63</v>
      </c>
      <c r="D1730" s="339" t="s">
        <v>14543</v>
      </c>
      <c r="E1730" s="341">
        <v>86.54</v>
      </c>
      <c r="F1730" s="341">
        <v>75.22</v>
      </c>
    </row>
    <row r="1731" spans="1:6">
      <c r="A1731" s="339">
        <v>39471</v>
      </c>
      <c r="B1731" s="340" t="s">
        <v>16110</v>
      </c>
      <c r="C1731" s="339" t="s">
        <v>63</v>
      </c>
      <c r="D1731" s="339" t="s">
        <v>14543</v>
      </c>
      <c r="E1731" s="341">
        <v>104</v>
      </c>
      <c r="F1731" s="341">
        <v>90.4</v>
      </c>
    </row>
    <row r="1732" spans="1:6">
      <c r="A1732" s="339">
        <v>39472</v>
      </c>
      <c r="B1732" s="340" t="s">
        <v>16111</v>
      </c>
      <c r="C1732" s="339" t="s">
        <v>63</v>
      </c>
      <c r="D1732" s="339" t="s">
        <v>14543</v>
      </c>
      <c r="E1732" s="341">
        <v>180.69</v>
      </c>
      <c r="F1732" s="341">
        <v>157.06</v>
      </c>
    </row>
    <row r="1733" spans="1:6">
      <c r="A1733" s="339">
        <v>39473</v>
      </c>
      <c r="B1733" s="340" t="s">
        <v>16112</v>
      </c>
      <c r="C1733" s="339" t="s">
        <v>63</v>
      </c>
      <c r="D1733" s="339" t="s">
        <v>14543</v>
      </c>
      <c r="E1733" s="341">
        <v>116.73</v>
      </c>
      <c r="F1733" s="341">
        <v>101.46</v>
      </c>
    </row>
    <row r="1734" spans="1:6">
      <c r="A1734" s="339">
        <v>39474</v>
      </c>
      <c r="B1734" s="340" t="s">
        <v>16113</v>
      </c>
      <c r="C1734" s="339" t="s">
        <v>63</v>
      </c>
      <c r="D1734" s="339" t="s">
        <v>14543</v>
      </c>
      <c r="E1734" s="341">
        <v>124.44</v>
      </c>
      <c r="F1734" s="341">
        <v>108.16</v>
      </c>
    </row>
    <row r="1735" spans="1:6">
      <c r="A1735" s="339">
        <v>39475</v>
      </c>
      <c r="B1735" s="340" t="s">
        <v>16114</v>
      </c>
      <c r="C1735" s="339" t="s">
        <v>63</v>
      </c>
      <c r="D1735" s="339" t="s">
        <v>14543</v>
      </c>
      <c r="E1735" s="341">
        <v>141.19</v>
      </c>
      <c r="F1735" s="341">
        <v>122.72</v>
      </c>
    </row>
    <row r="1736" spans="1:6">
      <c r="A1736" s="339">
        <v>39476</v>
      </c>
      <c r="B1736" s="340" t="s">
        <v>16115</v>
      </c>
      <c r="C1736" s="339" t="s">
        <v>63</v>
      </c>
      <c r="D1736" s="339" t="s">
        <v>14543</v>
      </c>
      <c r="E1736" s="341">
        <v>265.77999999999997</v>
      </c>
      <c r="F1736" s="341">
        <v>231.02</v>
      </c>
    </row>
    <row r="1737" spans="1:6">
      <c r="A1737" s="339">
        <v>39477</v>
      </c>
      <c r="B1737" s="340" t="s">
        <v>16116</v>
      </c>
      <c r="C1737" s="339" t="s">
        <v>63</v>
      </c>
      <c r="D1737" s="339" t="s">
        <v>14543</v>
      </c>
      <c r="E1737" s="341">
        <v>130.22</v>
      </c>
      <c r="F1737" s="341">
        <v>113.19</v>
      </c>
    </row>
    <row r="1738" spans="1:6">
      <c r="A1738" s="339">
        <v>39478</v>
      </c>
      <c r="B1738" s="340" t="s">
        <v>16117</v>
      </c>
      <c r="C1738" s="339" t="s">
        <v>63</v>
      </c>
      <c r="D1738" s="339" t="s">
        <v>14543</v>
      </c>
      <c r="E1738" s="341">
        <v>134.25</v>
      </c>
      <c r="F1738" s="341">
        <v>116.7</v>
      </c>
    </row>
    <row r="1739" spans="1:6">
      <c r="A1739" s="339">
        <v>39479</v>
      </c>
      <c r="B1739" s="340" t="s">
        <v>16118</v>
      </c>
      <c r="C1739" s="339" t="s">
        <v>63</v>
      </c>
      <c r="D1739" s="339" t="s">
        <v>14543</v>
      </c>
      <c r="E1739" s="341">
        <v>158.18</v>
      </c>
      <c r="F1739" s="341">
        <v>137.49</v>
      </c>
    </row>
    <row r="1740" spans="1:6">
      <c r="A1740" s="339">
        <v>39480</v>
      </c>
      <c r="B1740" s="340" t="s">
        <v>16119</v>
      </c>
      <c r="C1740" s="339" t="s">
        <v>63</v>
      </c>
      <c r="D1740" s="339" t="s">
        <v>14543</v>
      </c>
      <c r="E1740" s="341">
        <v>326.39999999999998</v>
      </c>
      <c r="F1740" s="341">
        <v>283.72000000000003</v>
      </c>
    </row>
    <row r="1741" spans="1:6">
      <c r="A1741" s="339">
        <v>39459</v>
      </c>
      <c r="B1741" s="340" t="s">
        <v>16120</v>
      </c>
      <c r="C1741" s="339" t="s">
        <v>63</v>
      </c>
      <c r="D1741" s="339" t="s">
        <v>14543</v>
      </c>
      <c r="E1741" s="341">
        <v>277.02999999999997</v>
      </c>
      <c r="F1741" s="341">
        <v>240.8</v>
      </c>
    </row>
    <row r="1742" spans="1:6">
      <c r="A1742" s="339">
        <v>39445</v>
      </c>
      <c r="B1742" s="340" t="s">
        <v>16121</v>
      </c>
      <c r="C1742" s="339" t="s">
        <v>63</v>
      </c>
      <c r="D1742" s="339" t="s">
        <v>14543</v>
      </c>
      <c r="E1742" s="341">
        <v>139.1</v>
      </c>
      <c r="F1742" s="341">
        <v>120.91</v>
      </c>
    </row>
    <row r="1743" spans="1:6">
      <c r="A1743" s="339">
        <v>39446</v>
      </c>
      <c r="B1743" s="340" t="s">
        <v>16122</v>
      </c>
      <c r="C1743" s="339" t="s">
        <v>63</v>
      </c>
      <c r="D1743" s="339" t="s">
        <v>14543</v>
      </c>
      <c r="E1743" s="341">
        <v>141.57</v>
      </c>
      <c r="F1743" s="341">
        <v>123.06</v>
      </c>
    </row>
    <row r="1744" spans="1:6">
      <c r="A1744" s="339">
        <v>39447</v>
      </c>
      <c r="B1744" s="340" t="s">
        <v>16123</v>
      </c>
      <c r="C1744" s="339" t="s">
        <v>63</v>
      </c>
      <c r="D1744" s="339" t="s">
        <v>14543</v>
      </c>
      <c r="E1744" s="341">
        <v>151.38999999999999</v>
      </c>
      <c r="F1744" s="341">
        <v>131.59</v>
      </c>
    </row>
    <row r="1745" spans="1:6">
      <c r="A1745" s="339">
        <v>39448</v>
      </c>
      <c r="B1745" s="340" t="s">
        <v>16124</v>
      </c>
      <c r="C1745" s="339" t="s">
        <v>63</v>
      </c>
      <c r="D1745" s="339" t="s">
        <v>14543</v>
      </c>
      <c r="E1745" s="341">
        <v>258.16000000000003</v>
      </c>
      <c r="F1745" s="341">
        <v>224.4</v>
      </c>
    </row>
    <row r="1746" spans="1:6">
      <c r="A1746" s="339">
        <v>39450</v>
      </c>
      <c r="B1746" s="340" t="s">
        <v>16125</v>
      </c>
      <c r="C1746" s="339" t="s">
        <v>63</v>
      </c>
      <c r="D1746" s="339" t="s">
        <v>14543</v>
      </c>
      <c r="E1746" s="341">
        <v>157.5</v>
      </c>
      <c r="F1746" s="341">
        <v>136.91</v>
      </c>
    </row>
    <row r="1747" spans="1:6">
      <c r="A1747" s="339">
        <v>39451</v>
      </c>
      <c r="B1747" s="340" t="s">
        <v>16126</v>
      </c>
      <c r="C1747" s="339" t="s">
        <v>63</v>
      </c>
      <c r="D1747" s="339" t="s">
        <v>14543</v>
      </c>
      <c r="E1747" s="341">
        <v>171.79</v>
      </c>
      <c r="F1747" s="341">
        <v>149.32</v>
      </c>
    </row>
    <row r="1748" spans="1:6">
      <c r="A1748" s="339">
        <v>39452</v>
      </c>
      <c r="B1748" s="340" t="s">
        <v>16127</v>
      </c>
      <c r="C1748" s="339" t="s">
        <v>63</v>
      </c>
      <c r="D1748" s="339" t="s">
        <v>14543</v>
      </c>
      <c r="E1748" s="341">
        <v>172.82</v>
      </c>
      <c r="F1748" s="341">
        <v>150.22</v>
      </c>
    </row>
    <row r="1749" spans="1:6">
      <c r="A1749" s="339">
        <v>39523</v>
      </c>
      <c r="B1749" s="340" t="s">
        <v>16128</v>
      </c>
      <c r="C1749" s="339" t="s">
        <v>63</v>
      </c>
      <c r="D1749" s="339" t="s">
        <v>14543</v>
      </c>
      <c r="E1749" s="341">
        <v>289.20999999999998</v>
      </c>
      <c r="F1749" s="341">
        <v>251.39</v>
      </c>
    </row>
    <row r="1750" spans="1:6">
      <c r="A1750" s="339">
        <v>39449</v>
      </c>
      <c r="B1750" s="340" t="s">
        <v>16129</v>
      </c>
      <c r="C1750" s="339" t="s">
        <v>63</v>
      </c>
      <c r="D1750" s="339" t="s">
        <v>14543</v>
      </c>
      <c r="E1750" s="341">
        <v>320.27999999999997</v>
      </c>
      <c r="F1750" s="341">
        <v>278.39</v>
      </c>
    </row>
    <row r="1751" spans="1:6">
      <c r="A1751" s="339">
        <v>39455</v>
      </c>
      <c r="B1751" s="340" t="s">
        <v>16130</v>
      </c>
      <c r="C1751" s="339" t="s">
        <v>63</v>
      </c>
      <c r="D1751" s="339" t="s">
        <v>14543</v>
      </c>
      <c r="E1751" s="341">
        <v>158.47999999999999</v>
      </c>
      <c r="F1751" s="341">
        <v>137.75</v>
      </c>
    </row>
    <row r="1752" spans="1:6">
      <c r="A1752" s="339">
        <v>39456</v>
      </c>
      <c r="B1752" s="340" t="s">
        <v>16131</v>
      </c>
      <c r="C1752" s="339" t="s">
        <v>63</v>
      </c>
      <c r="D1752" s="339" t="s">
        <v>14543</v>
      </c>
      <c r="E1752" s="341">
        <v>158.6</v>
      </c>
      <c r="F1752" s="341">
        <v>137.86000000000001</v>
      </c>
    </row>
    <row r="1753" spans="1:6">
      <c r="A1753" s="339">
        <v>39457</v>
      </c>
      <c r="B1753" s="340" t="s">
        <v>16132</v>
      </c>
      <c r="C1753" s="339" t="s">
        <v>63</v>
      </c>
      <c r="D1753" s="339" t="s">
        <v>14543</v>
      </c>
      <c r="E1753" s="341">
        <v>172.9</v>
      </c>
      <c r="F1753" s="341">
        <v>150.29</v>
      </c>
    </row>
    <row r="1754" spans="1:6">
      <c r="A1754" s="339">
        <v>39458</v>
      </c>
      <c r="B1754" s="340" t="s">
        <v>16133</v>
      </c>
      <c r="C1754" s="339" t="s">
        <v>63</v>
      </c>
      <c r="D1754" s="339" t="s">
        <v>14543</v>
      </c>
      <c r="E1754" s="341">
        <v>322.64</v>
      </c>
      <c r="F1754" s="341">
        <v>280.44</v>
      </c>
    </row>
    <row r="1755" spans="1:6">
      <c r="A1755" s="339">
        <v>39464</v>
      </c>
      <c r="B1755" s="340" t="s">
        <v>16134</v>
      </c>
      <c r="C1755" s="339" t="s">
        <v>63</v>
      </c>
      <c r="D1755" s="339" t="s">
        <v>14543</v>
      </c>
      <c r="E1755" s="341">
        <v>518.82000000000005</v>
      </c>
      <c r="F1755" s="341">
        <v>450.98</v>
      </c>
    </row>
    <row r="1756" spans="1:6">
      <c r="A1756" s="339">
        <v>39460</v>
      </c>
      <c r="B1756" s="340" t="s">
        <v>16135</v>
      </c>
      <c r="C1756" s="339" t="s">
        <v>63</v>
      </c>
      <c r="D1756" s="339" t="s">
        <v>14543</v>
      </c>
      <c r="E1756" s="341">
        <v>196.78</v>
      </c>
      <c r="F1756" s="341">
        <v>171.04</v>
      </c>
    </row>
    <row r="1757" spans="1:6">
      <c r="A1757" s="339">
        <v>39461</v>
      </c>
      <c r="B1757" s="340" t="s">
        <v>16136</v>
      </c>
      <c r="C1757" s="339" t="s">
        <v>63</v>
      </c>
      <c r="D1757" s="339" t="s">
        <v>14543</v>
      </c>
      <c r="E1757" s="341">
        <v>230.58</v>
      </c>
      <c r="F1757" s="341">
        <v>200.42</v>
      </c>
    </row>
    <row r="1758" spans="1:6">
      <c r="A1758" s="339">
        <v>39462</v>
      </c>
      <c r="B1758" s="340" t="s">
        <v>16137</v>
      </c>
      <c r="C1758" s="339" t="s">
        <v>63</v>
      </c>
      <c r="D1758" s="339" t="s">
        <v>14543</v>
      </c>
      <c r="E1758" s="341">
        <v>222.22</v>
      </c>
      <c r="F1758" s="341">
        <v>193.16</v>
      </c>
    </row>
    <row r="1759" spans="1:6">
      <c r="A1759" s="339">
        <v>39463</v>
      </c>
      <c r="B1759" s="340" t="s">
        <v>16138</v>
      </c>
      <c r="C1759" s="339" t="s">
        <v>63</v>
      </c>
      <c r="D1759" s="339" t="s">
        <v>14543</v>
      </c>
      <c r="E1759" s="341">
        <v>514.79999999999995</v>
      </c>
      <c r="F1759" s="341">
        <v>447.48</v>
      </c>
    </row>
    <row r="1760" spans="1:6">
      <c r="A1760" s="339">
        <v>26039</v>
      </c>
      <c r="B1760" s="340" t="s">
        <v>16139</v>
      </c>
      <c r="C1760" s="339" t="s">
        <v>63</v>
      </c>
      <c r="D1760" s="339" t="s">
        <v>14543</v>
      </c>
      <c r="E1760" s="341"/>
      <c r="F1760" s="341">
        <v>444469.94</v>
      </c>
    </row>
    <row r="1761" spans="1:6">
      <c r="A1761" s="339">
        <v>2401</v>
      </c>
      <c r="B1761" s="340" t="s">
        <v>16140</v>
      </c>
      <c r="C1761" s="339" t="s">
        <v>63</v>
      </c>
      <c r="D1761" s="339" t="s">
        <v>14543</v>
      </c>
      <c r="E1761" s="341"/>
      <c r="F1761" s="341">
        <v>102233.01</v>
      </c>
    </row>
    <row r="1762" spans="1:6">
      <c r="A1762" s="339">
        <v>38870</v>
      </c>
      <c r="B1762" s="340" t="s">
        <v>16141</v>
      </c>
      <c r="C1762" s="339" t="s">
        <v>63</v>
      </c>
      <c r="D1762" s="339" t="s">
        <v>14543</v>
      </c>
      <c r="E1762" s="341"/>
      <c r="F1762" s="341">
        <v>34.49</v>
      </c>
    </row>
    <row r="1763" spans="1:6">
      <c r="A1763" s="339">
        <v>38869</v>
      </c>
      <c r="B1763" s="340" t="s">
        <v>16142</v>
      </c>
      <c r="C1763" s="339" t="s">
        <v>63</v>
      </c>
      <c r="D1763" s="339" t="s">
        <v>14543</v>
      </c>
      <c r="E1763" s="341"/>
      <c r="F1763" s="341">
        <v>23.28</v>
      </c>
    </row>
    <row r="1764" spans="1:6">
      <c r="A1764" s="339">
        <v>38872</v>
      </c>
      <c r="B1764" s="340" t="s">
        <v>16143</v>
      </c>
      <c r="C1764" s="339" t="s">
        <v>63</v>
      </c>
      <c r="D1764" s="339" t="s">
        <v>14543</v>
      </c>
      <c r="E1764" s="341"/>
      <c r="F1764" s="341">
        <v>43.94</v>
      </c>
    </row>
    <row r="1765" spans="1:6">
      <c r="A1765" s="339">
        <v>38871</v>
      </c>
      <c r="B1765" s="340" t="s">
        <v>16144</v>
      </c>
      <c r="C1765" s="339" t="s">
        <v>63</v>
      </c>
      <c r="D1765" s="339" t="s">
        <v>14543</v>
      </c>
      <c r="E1765" s="341"/>
      <c r="F1765" s="341">
        <v>30.37</v>
      </c>
    </row>
    <row r="1766" spans="1:6">
      <c r="A1766" s="339">
        <v>39283</v>
      </c>
      <c r="B1766" s="340" t="s">
        <v>16145</v>
      </c>
      <c r="C1766" s="339" t="s">
        <v>63</v>
      </c>
      <c r="D1766" s="339" t="s">
        <v>14543</v>
      </c>
      <c r="E1766" s="341"/>
      <c r="F1766" s="341">
        <v>142.32</v>
      </c>
    </row>
    <row r="1767" spans="1:6">
      <c r="A1767" s="339">
        <v>39285</v>
      </c>
      <c r="B1767" s="340" t="s">
        <v>16146</v>
      </c>
      <c r="C1767" s="339" t="s">
        <v>63</v>
      </c>
      <c r="D1767" s="339" t="s">
        <v>14543</v>
      </c>
      <c r="E1767" s="341"/>
      <c r="F1767" s="341">
        <v>162.66</v>
      </c>
    </row>
    <row r="1768" spans="1:6">
      <c r="A1768" s="339">
        <v>39286</v>
      </c>
      <c r="B1768" s="340" t="s">
        <v>16147</v>
      </c>
      <c r="C1768" s="339" t="s">
        <v>63</v>
      </c>
      <c r="D1768" s="339" t="s">
        <v>14543</v>
      </c>
      <c r="E1768" s="341"/>
      <c r="F1768" s="341">
        <v>155.88999999999999</v>
      </c>
    </row>
    <row r="1769" spans="1:6">
      <c r="A1769" s="339">
        <v>39288</v>
      </c>
      <c r="B1769" s="340" t="s">
        <v>16148</v>
      </c>
      <c r="C1769" s="339" t="s">
        <v>63</v>
      </c>
      <c r="D1769" s="339" t="s">
        <v>14543</v>
      </c>
      <c r="E1769" s="341"/>
      <c r="F1769" s="341">
        <v>189.75</v>
      </c>
    </row>
    <row r="1770" spans="1:6">
      <c r="A1770" s="339">
        <v>44476</v>
      </c>
      <c r="B1770" s="340" t="s">
        <v>1079</v>
      </c>
      <c r="C1770" s="339" t="s">
        <v>5029</v>
      </c>
      <c r="D1770" s="339" t="s">
        <v>14543</v>
      </c>
      <c r="E1770" s="341">
        <v>1003.77</v>
      </c>
      <c r="F1770" s="341">
        <v>744.46</v>
      </c>
    </row>
    <row r="1771" spans="1:6">
      <c r="A1771" s="339">
        <v>10629</v>
      </c>
      <c r="B1771" s="340" t="s">
        <v>16149</v>
      </c>
      <c r="C1771" s="339" t="s">
        <v>5029</v>
      </c>
      <c r="D1771" s="339" t="s">
        <v>14543</v>
      </c>
      <c r="E1771" s="341">
        <v>815.5</v>
      </c>
      <c r="F1771" s="341">
        <v>814.47</v>
      </c>
    </row>
    <row r="1772" spans="1:6">
      <c r="A1772" s="339">
        <v>10698</v>
      </c>
      <c r="B1772" s="340" t="s">
        <v>16150</v>
      </c>
      <c r="C1772" s="339" t="s">
        <v>5029</v>
      </c>
      <c r="D1772" s="339" t="s">
        <v>14543</v>
      </c>
      <c r="E1772" s="341"/>
      <c r="F1772" s="341">
        <v>226.69</v>
      </c>
    </row>
    <row r="1773" spans="1:6">
      <c r="A1773" s="339">
        <v>45658</v>
      </c>
      <c r="B1773" s="340" t="s">
        <v>16151</v>
      </c>
      <c r="C1773" s="339" t="s">
        <v>63</v>
      </c>
      <c r="D1773" s="339" t="s">
        <v>14543</v>
      </c>
      <c r="E1773" s="341">
        <v>134626.06</v>
      </c>
      <c r="F1773" s="341">
        <v>148857.96</v>
      </c>
    </row>
    <row r="1774" spans="1:6">
      <c r="A1774" s="339">
        <v>2432</v>
      </c>
      <c r="B1774" s="340" t="s">
        <v>1543</v>
      </c>
      <c r="C1774" s="339" t="s">
        <v>63</v>
      </c>
      <c r="D1774" s="339" t="s">
        <v>14543</v>
      </c>
      <c r="E1774" s="341">
        <v>17.95</v>
      </c>
      <c r="F1774" s="341">
        <v>29.12</v>
      </c>
    </row>
    <row r="1775" spans="1:6">
      <c r="A1775" s="339">
        <v>2418</v>
      </c>
      <c r="B1775" s="340" t="s">
        <v>16152</v>
      </c>
      <c r="C1775" s="339" t="s">
        <v>63</v>
      </c>
      <c r="D1775" s="339" t="s">
        <v>14549</v>
      </c>
      <c r="E1775" s="341">
        <v>8.33</v>
      </c>
      <c r="F1775" s="341">
        <v>13.51</v>
      </c>
    </row>
    <row r="1776" spans="1:6">
      <c r="A1776" s="339">
        <v>2433</v>
      </c>
      <c r="B1776" s="340" t="s">
        <v>1551</v>
      </c>
      <c r="C1776" s="339" t="s">
        <v>63</v>
      </c>
      <c r="D1776" s="339" t="s">
        <v>14543</v>
      </c>
      <c r="E1776" s="341">
        <v>6.08</v>
      </c>
      <c r="F1776" s="341">
        <v>9.86</v>
      </c>
    </row>
    <row r="1777" spans="1:6">
      <c r="A1777" s="339">
        <v>2420</v>
      </c>
      <c r="B1777" s="340" t="s">
        <v>16153</v>
      </c>
      <c r="C1777" s="339" t="s">
        <v>63</v>
      </c>
      <c r="D1777" s="339" t="s">
        <v>14543</v>
      </c>
      <c r="E1777" s="341">
        <v>10.44</v>
      </c>
      <c r="F1777" s="341">
        <v>16.940000000000001</v>
      </c>
    </row>
    <row r="1778" spans="1:6">
      <c r="A1778" s="339">
        <v>11447</v>
      </c>
      <c r="B1778" s="340" t="s">
        <v>16154</v>
      </c>
      <c r="C1778" s="339" t="s">
        <v>63</v>
      </c>
      <c r="D1778" s="339" t="s">
        <v>14543</v>
      </c>
      <c r="E1778" s="341">
        <v>20.64</v>
      </c>
      <c r="F1778" s="341">
        <v>33.49</v>
      </c>
    </row>
    <row r="1779" spans="1:6">
      <c r="A1779" s="339">
        <v>11451</v>
      </c>
      <c r="B1779" s="340" t="s">
        <v>16155</v>
      </c>
      <c r="C1779" s="339" t="s">
        <v>63</v>
      </c>
      <c r="D1779" s="339" t="s">
        <v>14543</v>
      </c>
      <c r="E1779" s="341">
        <v>55.35</v>
      </c>
      <c r="F1779" s="341">
        <v>89.77</v>
      </c>
    </row>
    <row r="1780" spans="1:6">
      <c r="A1780" s="339">
        <v>11116</v>
      </c>
      <c r="B1780" s="340" t="s">
        <v>16156</v>
      </c>
      <c r="C1780" s="339" t="s">
        <v>63</v>
      </c>
      <c r="D1780" s="339" t="s">
        <v>14543</v>
      </c>
      <c r="E1780" s="341"/>
      <c r="F1780" s="341">
        <v>653.72</v>
      </c>
    </row>
    <row r="1781" spans="1:6">
      <c r="A1781" s="339">
        <v>38411</v>
      </c>
      <c r="B1781" s="340" t="s">
        <v>16157</v>
      </c>
      <c r="C1781" s="339" t="s">
        <v>63</v>
      </c>
      <c r="D1781" s="339" t="s">
        <v>14543</v>
      </c>
      <c r="E1781" s="341">
        <v>1871.89</v>
      </c>
      <c r="F1781" s="341">
        <v>1685.79</v>
      </c>
    </row>
    <row r="1782" spans="1:6">
      <c r="A1782" s="339">
        <v>38189</v>
      </c>
      <c r="B1782" s="340" t="s">
        <v>16158</v>
      </c>
      <c r="C1782" s="339" t="s">
        <v>63</v>
      </c>
      <c r="D1782" s="339" t="s">
        <v>14543</v>
      </c>
      <c r="E1782" s="341">
        <v>337.35</v>
      </c>
      <c r="F1782" s="341">
        <v>144.86000000000001</v>
      </c>
    </row>
    <row r="1783" spans="1:6">
      <c r="A1783" s="339">
        <v>38190</v>
      </c>
      <c r="B1783" s="340" t="s">
        <v>16159</v>
      </c>
      <c r="C1783" s="339" t="s">
        <v>63</v>
      </c>
      <c r="D1783" s="339" t="s">
        <v>14543</v>
      </c>
      <c r="E1783" s="341">
        <v>710.71</v>
      </c>
      <c r="F1783" s="341">
        <v>305.19</v>
      </c>
    </row>
    <row r="1784" spans="1:6">
      <c r="A1784" s="339">
        <v>7608</v>
      </c>
      <c r="B1784" s="340" t="s">
        <v>16160</v>
      </c>
      <c r="C1784" s="339" t="s">
        <v>63</v>
      </c>
      <c r="D1784" s="339" t="s">
        <v>14543</v>
      </c>
      <c r="E1784" s="341">
        <v>15.39</v>
      </c>
      <c r="F1784" s="341">
        <v>12.97</v>
      </c>
    </row>
    <row r="1785" spans="1:6">
      <c r="A1785" s="339">
        <v>1370</v>
      </c>
      <c r="B1785" s="340" t="s">
        <v>16161</v>
      </c>
      <c r="C1785" s="339" t="s">
        <v>63</v>
      </c>
      <c r="D1785" s="339" t="s">
        <v>14543</v>
      </c>
      <c r="E1785" s="341">
        <v>122.56</v>
      </c>
      <c r="F1785" s="341">
        <v>150.47</v>
      </c>
    </row>
    <row r="1786" spans="1:6">
      <c r="A1786" s="339">
        <v>11649</v>
      </c>
      <c r="B1786" s="340" t="s">
        <v>16162</v>
      </c>
      <c r="C1786" s="339" t="s">
        <v>63</v>
      </c>
      <c r="D1786" s="339" t="s">
        <v>14543</v>
      </c>
      <c r="E1786" s="341"/>
      <c r="F1786" s="341">
        <v>377.25</v>
      </c>
    </row>
    <row r="1787" spans="1:6">
      <c r="A1787" s="339">
        <v>11650</v>
      </c>
      <c r="B1787" s="340" t="s">
        <v>16163</v>
      </c>
      <c r="C1787" s="339" t="s">
        <v>63</v>
      </c>
      <c r="D1787" s="339" t="s">
        <v>14543</v>
      </c>
      <c r="E1787" s="341"/>
      <c r="F1787" s="341">
        <v>511.53</v>
      </c>
    </row>
    <row r="1788" spans="1:6">
      <c r="A1788" s="339">
        <v>34777</v>
      </c>
      <c r="B1788" s="340" t="s">
        <v>16164</v>
      </c>
      <c r="C1788" s="339" t="s">
        <v>63</v>
      </c>
      <c r="D1788" s="339" t="s">
        <v>14543</v>
      </c>
      <c r="E1788" s="341">
        <v>3.99</v>
      </c>
      <c r="F1788" s="341">
        <v>3.03</v>
      </c>
    </row>
    <row r="1789" spans="1:6">
      <c r="A1789" s="339">
        <v>7272</v>
      </c>
      <c r="B1789" s="340" t="s">
        <v>16165</v>
      </c>
      <c r="C1789" s="339" t="s">
        <v>63</v>
      </c>
      <c r="D1789" s="339" t="s">
        <v>14543</v>
      </c>
      <c r="E1789" s="341">
        <v>3</v>
      </c>
      <c r="F1789" s="341">
        <v>2.2799999999999998</v>
      </c>
    </row>
    <row r="1790" spans="1:6">
      <c r="A1790" s="339">
        <v>10605</v>
      </c>
      <c r="B1790" s="340" t="s">
        <v>16166</v>
      </c>
      <c r="C1790" s="339" t="s">
        <v>63</v>
      </c>
      <c r="D1790" s="339" t="s">
        <v>14543</v>
      </c>
      <c r="E1790" s="341">
        <v>6.13</v>
      </c>
      <c r="F1790" s="341">
        <v>5.27</v>
      </c>
    </row>
    <row r="1791" spans="1:6">
      <c r="A1791" s="339">
        <v>10604</v>
      </c>
      <c r="B1791" s="340" t="s">
        <v>16167</v>
      </c>
      <c r="C1791" s="339" t="s">
        <v>63</v>
      </c>
      <c r="D1791" s="339" t="s">
        <v>14543</v>
      </c>
      <c r="E1791" s="341">
        <v>14.28</v>
      </c>
      <c r="F1791" s="341">
        <v>12.28</v>
      </c>
    </row>
    <row r="1792" spans="1:6">
      <c r="A1792" s="339">
        <v>672</v>
      </c>
      <c r="B1792" s="340" t="s">
        <v>16168</v>
      </c>
      <c r="C1792" s="339" t="s">
        <v>63</v>
      </c>
      <c r="D1792" s="339" t="s">
        <v>14543</v>
      </c>
      <c r="E1792" s="341">
        <v>19.64</v>
      </c>
      <c r="F1792" s="341">
        <v>16.89</v>
      </c>
    </row>
    <row r="1793" spans="1:6">
      <c r="A1793" s="339">
        <v>668</v>
      </c>
      <c r="B1793" s="340" t="s">
        <v>16169</v>
      </c>
      <c r="C1793" s="339" t="s">
        <v>63</v>
      </c>
      <c r="D1793" s="339" t="s">
        <v>14543</v>
      </c>
      <c r="E1793" s="341">
        <v>23.71</v>
      </c>
      <c r="F1793" s="341">
        <v>20.39</v>
      </c>
    </row>
    <row r="1794" spans="1:6">
      <c r="A1794" s="339">
        <v>10578</v>
      </c>
      <c r="B1794" s="340" t="s">
        <v>16170</v>
      </c>
      <c r="C1794" s="339" t="s">
        <v>63</v>
      </c>
      <c r="D1794" s="339" t="s">
        <v>14543</v>
      </c>
      <c r="E1794" s="341">
        <v>27.61</v>
      </c>
      <c r="F1794" s="341">
        <v>23.75</v>
      </c>
    </row>
    <row r="1795" spans="1:6">
      <c r="A1795" s="339">
        <v>666</v>
      </c>
      <c r="B1795" s="340" t="s">
        <v>16171</v>
      </c>
      <c r="C1795" s="339" t="s">
        <v>63</v>
      </c>
      <c r="D1795" s="339" t="s">
        <v>14543</v>
      </c>
      <c r="E1795" s="341">
        <v>30.71</v>
      </c>
      <c r="F1795" s="341">
        <v>26.41</v>
      </c>
    </row>
    <row r="1796" spans="1:6">
      <c r="A1796" s="339">
        <v>665</v>
      </c>
      <c r="B1796" s="340" t="s">
        <v>16172</v>
      </c>
      <c r="C1796" s="339" t="s">
        <v>63</v>
      </c>
      <c r="D1796" s="339" t="s">
        <v>14543</v>
      </c>
      <c r="E1796" s="341">
        <v>41.07</v>
      </c>
      <c r="F1796" s="341">
        <v>35.32</v>
      </c>
    </row>
    <row r="1797" spans="1:6">
      <c r="A1797" s="339">
        <v>10577</v>
      </c>
      <c r="B1797" s="340" t="s">
        <v>16173</v>
      </c>
      <c r="C1797" s="339" t="s">
        <v>63</v>
      </c>
      <c r="D1797" s="339" t="s">
        <v>14543</v>
      </c>
      <c r="E1797" s="341">
        <v>36.42</v>
      </c>
      <c r="F1797" s="341">
        <v>31.32</v>
      </c>
    </row>
    <row r="1798" spans="1:6">
      <c r="A1798" s="339">
        <v>10583</v>
      </c>
      <c r="B1798" s="340" t="s">
        <v>16174</v>
      </c>
      <c r="C1798" s="339" t="s">
        <v>63</v>
      </c>
      <c r="D1798" s="339" t="s">
        <v>14543</v>
      </c>
      <c r="E1798" s="341">
        <v>18.920000000000002</v>
      </c>
      <c r="F1798" s="341">
        <v>16.27</v>
      </c>
    </row>
    <row r="1799" spans="1:6">
      <c r="A1799" s="339">
        <v>10579</v>
      </c>
      <c r="B1799" s="340" t="s">
        <v>16175</v>
      </c>
      <c r="C1799" s="339" t="s">
        <v>63</v>
      </c>
      <c r="D1799" s="339" t="s">
        <v>14543</v>
      </c>
      <c r="E1799" s="341">
        <v>32.979999999999997</v>
      </c>
      <c r="F1799" s="341">
        <v>28.36</v>
      </c>
    </row>
    <row r="1800" spans="1:6">
      <c r="A1800" s="339">
        <v>10582</v>
      </c>
      <c r="B1800" s="340" t="s">
        <v>16176</v>
      </c>
      <c r="C1800" s="339" t="s">
        <v>63</v>
      </c>
      <c r="D1800" s="339" t="s">
        <v>14543</v>
      </c>
      <c r="E1800" s="341">
        <v>16.66</v>
      </c>
      <c r="F1800" s="341">
        <v>14.33</v>
      </c>
    </row>
    <row r="1801" spans="1:6">
      <c r="A1801" s="339">
        <v>2436</v>
      </c>
      <c r="B1801" s="340" t="s">
        <v>3135</v>
      </c>
      <c r="C1801" s="339" t="s">
        <v>884</v>
      </c>
      <c r="D1801" s="339" t="s">
        <v>14549</v>
      </c>
      <c r="E1801" s="341">
        <v>22.37</v>
      </c>
      <c r="F1801" s="341">
        <v>34.93</v>
      </c>
    </row>
    <row r="1802" spans="1:6">
      <c r="A1802" s="339">
        <v>40918</v>
      </c>
      <c r="B1802" s="340" t="s">
        <v>16177</v>
      </c>
      <c r="C1802" s="339" t="s">
        <v>948</v>
      </c>
      <c r="D1802" s="339" t="s">
        <v>14543</v>
      </c>
      <c r="E1802" s="341">
        <v>3890.97</v>
      </c>
      <c r="F1802" s="341">
        <v>6119.68</v>
      </c>
    </row>
    <row r="1803" spans="1:6">
      <c r="A1803" s="339">
        <v>44046</v>
      </c>
      <c r="B1803" s="340" t="s">
        <v>16178</v>
      </c>
      <c r="C1803" s="339" t="s">
        <v>202</v>
      </c>
      <c r="D1803" s="339" t="s">
        <v>14543</v>
      </c>
      <c r="E1803" s="341">
        <v>156.05000000000001</v>
      </c>
      <c r="F1803" s="341">
        <v>149.57</v>
      </c>
    </row>
    <row r="1804" spans="1:6">
      <c r="A1804" s="339">
        <v>44047</v>
      </c>
      <c r="B1804" s="340" t="s">
        <v>16179</v>
      </c>
      <c r="C1804" s="339" t="s">
        <v>202</v>
      </c>
      <c r="D1804" s="339" t="s">
        <v>14543</v>
      </c>
      <c r="E1804" s="341">
        <v>184.32</v>
      </c>
      <c r="F1804" s="341">
        <v>176.66</v>
      </c>
    </row>
    <row r="1805" spans="1:6">
      <c r="A1805" s="339">
        <v>44043</v>
      </c>
      <c r="B1805" s="340" t="s">
        <v>16180</v>
      </c>
      <c r="C1805" s="339" t="s">
        <v>202</v>
      </c>
      <c r="D1805" s="339" t="s">
        <v>14543</v>
      </c>
      <c r="E1805" s="341">
        <v>96.36</v>
      </c>
      <c r="F1805" s="341">
        <v>92.36</v>
      </c>
    </row>
    <row r="1806" spans="1:6">
      <c r="A1806" s="339">
        <v>44044</v>
      </c>
      <c r="B1806" s="340" t="s">
        <v>16181</v>
      </c>
      <c r="C1806" s="339" t="s">
        <v>202</v>
      </c>
      <c r="D1806" s="339" t="s">
        <v>14543</v>
      </c>
      <c r="E1806" s="341">
        <v>112.22</v>
      </c>
      <c r="F1806" s="341">
        <v>107.56</v>
      </c>
    </row>
    <row r="1807" spans="1:6">
      <c r="A1807" s="339">
        <v>44041</v>
      </c>
      <c r="B1807" s="340" t="s">
        <v>16182</v>
      </c>
      <c r="C1807" s="339" t="s">
        <v>202</v>
      </c>
      <c r="D1807" s="339" t="s">
        <v>14543</v>
      </c>
      <c r="E1807" s="341">
        <v>56.93</v>
      </c>
      <c r="F1807" s="341">
        <v>54.56</v>
      </c>
    </row>
    <row r="1808" spans="1:6">
      <c r="A1808" s="339">
        <v>44042</v>
      </c>
      <c r="B1808" s="340" t="s">
        <v>16183</v>
      </c>
      <c r="C1808" s="339" t="s">
        <v>202</v>
      </c>
      <c r="D1808" s="339" t="s">
        <v>14543</v>
      </c>
      <c r="E1808" s="341">
        <v>70.92</v>
      </c>
      <c r="F1808" s="341">
        <v>67.98</v>
      </c>
    </row>
    <row r="1809" spans="1:6">
      <c r="A1809" s="339">
        <v>43961</v>
      </c>
      <c r="B1809" s="340" t="s">
        <v>16184</v>
      </c>
      <c r="C1809" s="339" t="s">
        <v>202</v>
      </c>
      <c r="D1809" s="339" t="s">
        <v>14549</v>
      </c>
      <c r="E1809" s="341">
        <v>19.260000000000002</v>
      </c>
      <c r="F1809" s="341">
        <v>18.46</v>
      </c>
    </row>
    <row r="1810" spans="1:6">
      <c r="A1810" s="339">
        <v>43959</v>
      </c>
      <c r="B1810" s="340" t="s">
        <v>16185</v>
      </c>
      <c r="C1810" s="339" t="s">
        <v>202</v>
      </c>
      <c r="D1810" s="339" t="s">
        <v>14543</v>
      </c>
      <c r="E1810" s="341">
        <v>22.32</v>
      </c>
      <c r="F1810" s="341">
        <v>21.39</v>
      </c>
    </row>
    <row r="1811" spans="1:6">
      <c r="A1811" s="339">
        <v>43962</v>
      </c>
      <c r="B1811" s="340" t="s">
        <v>16186</v>
      </c>
      <c r="C1811" s="339" t="s">
        <v>202</v>
      </c>
      <c r="D1811" s="339" t="s">
        <v>14543</v>
      </c>
      <c r="E1811" s="341">
        <v>24.07</v>
      </c>
      <c r="F1811" s="341">
        <v>23.07</v>
      </c>
    </row>
    <row r="1812" spans="1:6">
      <c r="A1812" s="339">
        <v>43960</v>
      </c>
      <c r="B1812" s="340" t="s">
        <v>16187</v>
      </c>
      <c r="C1812" s="339" t="s">
        <v>202</v>
      </c>
      <c r="D1812" s="339" t="s">
        <v>14543</v>
      </c>
      <c r="E1812" s="341">
        <v>33.700000000000003</v>
      </c>
      <c r="F1812" s="341">
        <v>32.299999999999997</v>
      </c>
    </row>
    <row r="1813" spans="1:6">
      <c r="A1813" s="339">
        <v>43963</v>
      </c>
      <c r="B1813" s="340" t="s">
        <v>16188</v>
      </c>
      <c r="C1813" s="339" t="s">
        <v>202</v>
      </c>
      <c r="D1813" s="339" t="s">
        <v>14543</v>
      </c>
      <c r="E1813" s="341">
        <v>16.850000000000001</v>
      </c>
      <c r="F1813" s="341">
        <v>16.149999999999999</v>
      </c>
    </row>
    <row r="1814" spans="1:6">
      <c r="A1814" s="339">
        <v>43958</v>
      </c>
      <c r="B1814" s="340" t="s">
        <v>16189</v>
      </c>
      <c r="C1814" s="339" t="s">
        <v>202</v>
      </c>
      <c r="D1814" s="339" t="s">
        <v>14543</v>
      </c>
      <c r="E1814" s="341">
        <v>28.89</v>
      </c>
      <c r="F1814" s="341">
        <v>27.69</v>
      </c>
    </row>
    <row r="1815" spans="1:6">
      <c r="A1815" s="339">
        <v>41549</v>
      </c>
      <c r="B1815" s="340" t="s">
        <v>16190</v>
      </c>
      <c r="C1815" s="339" t="s">
        <v>202</v>
      </c>
      <c r="D1815" s="339" t="s">
        <v>14543</v>
      </c>
      <c r="E1815" s="341">
        <v>14.44</v>
      </c>
      <c r="F1815" s="341">
        <v>13.84</v>
      </c>
    </row>
    <row r="1816" spans="1:6">
      <c r="A1816" s="339">
        <v>10998</v>
      </c>
      <c r="B1816" s="340" t="s">
        <v>16191</v>
      </c>
      <c r="C1816" s="339" t="s">
        <v>101</v>
      </c>
      <c r="D1816" s="339" t="s">
        <v>14543</v>
      </c>
      <c r="E1816" s="341">
        <v>25.04</v>
      </c>
      <c r="F1816" s="341">
        <v>54.34</v>
      </c>
    </row>
    <row r="1817" spans="1:6">
      <c r="A1817" s="339">
        <v>11002</v>
      </c>
      <c r="B1817" s="340" t="s">
        <v>16192</v>
      </c>
      <c r="C1817" s="339" t="s">
        <v>101</v>
      </c>
      <c r="D1817" s="339" t="s">
        <v>14543</v>
      </c>
      <c r="E1817" s="341">
        <v>22.94</v>
      </c>
      <c r="F1817" s="341">
        <v>49.78</v>
      </c>
    </row>
    <row r="1818" spans="1:6">
      <c r="A1818" s="339">
        <v>10999</v>
      </c>
      <c r="B1818" s="340" t="s">
        <v>16193</v>
      </c>
      <c r="C1818" s="339" t="s">
        <v>101</v>
      </c>
      <c r="D1818" s="339" t="s">
        <v>14543</v>
      </c>
      <c r="E1818" s="341">
        <v>22.04</v>
      </c>
      <c r="F1818" s="341">
        <v>47.83</v>
      </c>
    </row>
    <row r="1819" spans="1:6">
      <c r="A1819" s="339">
        <v>10997</v>
      </c>
      <c r="B1819" s="340" t="s">
        <v>997</v>
      </c>
      <c r="C1819" s="339" t="s">
        <v>101</v>
      </c>
      <c r="D1819" s="339" t="s">
        <v>14549</v>
      </c>
      <c r="E1819" s="341">
        <v>23.89</v>
      </c>
      <c r="F1819" s="341">
        <v>51.84</v>
      </c>
    </row>
    <row r="1820" spans="1:6">
      <c r="A1820" s="339">
        <v>2680</v>
      </c>
      <c r="B1820" s="340" t="s">
        <v>16194</v>
      </c>
      <c r="C1820" s="339" t="s">
        <v>202</v>
      </c>
      <c r="D1820" s="339" t="s">
        <v>14543</v>
      </c>
      <c r="E1820" s="341">
        <v>14.24</v>
      </c>
      <c r="F1820" s="341">
        <v>10.130000000000001</v>
      </c>
    </row>
    <row r="1821" spans="1:6">
      <c r="A1821" s="339">
        <v>2684</v>
      </c>
      <c r="B1821" s="340" t="s">
        <v>16195</v>
      </c>
      <c r="C1821" s="339" t="s">
        <v>202</v>
      </c>
      <c r="D1821" s="339" t="s">
        <v>14543</v>
      </c>
      <c r="E1821" s="341">
        <v>12.95</v>
      </c>
      <c r="F1821" s="341">
        <v>9.2200000000000006</v>
      </c>
    </row>
    <row r="1822" spans="1:6">
      <c r="A1822" s="339">
        <v>2685</v>
      </c>
      <c r="B1822" s="340" t="s">
        <v>16196</v>
      </c>
      <c r="C1822" s="339" t="s">
        <v>202</v>
      </c>
      <c r="D1822" s="339" t="s">
        <v>14543</v>
      </c>
      <c r="E1822" s="341">
        <v>9.73</v>
      </c>
      <c r="F1822" s="341">
        <v>6.92</v>
      </c>
    </row>
    <row r="1823" spans="1:6">
      <c r="A1823" s="339">
        <v>2673</v>
      </c>
      <c r="B1823" s="340" t="s">
        <v>16197</v>
      </c>
      <c r="C1823" s="339" t="s">
        <v>202</v>
      </c>
      <c r="D1823" s="339" t="s">
        <v>14549</v>
      </c>
      <c r="E1823" s="341">
        <v>5</v>
      </c>
      <c r="F1823" s="341">
        <v>3.56</v>
      </c>
    </row>
    <row r="1824" spans="1:6">
      <c r="A1824" s="339">
        <v>2682</v>
      </c>
      <c r="B1824" s="340" t="s">
        <v>16198</v>
      </c>
      <c r="C1824" s="339" t="s">
        <v>202</v>
      </c>
      <c r="D1824" s="339" t="s">
        <v>14543</v>
      </c>
      <c r="E1824" s="341">
        <v>33.94</v>
      </c>
      <c r="F1824" s="341">
        <v>24.17</v>
      </c>
    </row>
    <row r="1825" spans="1:6">
      <c r="A1825" s="339">
        <v>2681</v>
      </c>
      <c r="B1825" s="340" t="s">
        <v>16199</v>
      </c>
      <c r="C1825" s="339" t="s">
        <v>202</v>
      </c>
      <c r="D1825" s="339" t="s">
        <v>14543</v>
      </c>
      <c r="E1825" s="341">
        <v>23.27</v>
      </c>
      <c r="F1825" s="341">
        <v>16.559999999999999</v>
      </c>
    </row>
    <row r="1826" spans="1:6">
      <c r="A1826" s="339">
        <v>2686</v>
      </c>
      <c r="B1826" s="340" t="s">
        <v>16200</v>
      </c>
      <c r="C1826" s="339" t="s">
        <v>202</v>
      </c>
      <c r="D1826" s="339" t="s">
        <v>14543</v>
      </c>
      <c r="E1826" s="341">
        <v>42.57</v>
      </c>
      <c r="F1826" s="341">
        <v>30.31</v>
      </c>
    </row>
    <row r="1827" spans="1:6">
      <c r="A1827" s="339">
        <v>2674</v>
      </c>
      <c r="B1827" s="340" t="s">
        <v>16201</v>
      </c>
      <c r="C1827" s="339" t="s">
        <v>202</v>
      </c>
      <c r="D1827" s="339" t="s">
        <v>14543</v>
      </c>
      <c r="E1827" s="341">
        <v>6.22</v>
      </c>
      <c r="F1827" s="341">
        <v>4.43</v>
      </c>
    </row>
    <row r="1828" spans="1:6">
      <c r="A1828" s="339">
        <v>2683</v>
      </c>
      <c r="B1828" s="340" t="s">
        <v>16202</v>
      </c>
      <c r="C1828" s="339" t="s">
        <v>202</v>
      </c>
      <c r="D1828" s="339" t="s">
        <v>14543</v>
      </c>
      <c r="E1828" s="341">
        <v>67.08</v>
      </c>
      <c r="F1828" s="341">
        <v>47.76</v>
      </c>
    </row>
    <row r="1829" spans="1:6">
      <c r="A1829" s="339">
        <v>2676</v>
      </c>
      <c r="B1829" s="340" t="s">
        <v>16203</v>
      </c>
      <c r="C1829" s="339" t="s">
        <v>202</v>
      </c>
      <c r="D1829" s="339" t="s">
        <v>14543</v>
      </c>
      <c r="E1829" s="341">
        <v>2.91</v>
      </c>
      <c r="F1829" s="341">
        <v>2.0699999999999998</v>
      </c>
    </row>
    <row r="1830" spans="1:6">
      <c r="A1830" s="339">
        <v>2678</v>
      </c>
      <c r="B1830" s="340" t="s">
        <v>16204</v>
      </c>
      <c r="C1830" s="339" t="s">
        <v>202</v>
      </c>
      <c r="D1830" s="339" t="s">
        <v>14543</v>
      </c>
      <c r="E1830" s="341">
        <v>3.64</v>
      </c>
      <c r="F1830" s="341">
        <v>2.59</v>
      </c>
    </row>
    <row r="1831" spans="1:6">
      <c r="A1831" s="339">
        <v>2679</v>
      </c>
      <c r="B1831" s="340" t="s">
        <v>16205</v>
      </c>
      <c r="C1831" s="339" t="s">
        <v>202</v>
      </c>
      <c r="D1831" s="339" t="s">
        <v>14543</v>
      </c>
      <c r="E1831" s="341">
        <v>5.61</v>
      </c>
      <c r="F1831" s="341">
        <v>4</v>
      </c>
    </row>
    <row r="1832" spans="1:6">
      <c r="A1832" s="339">
        <v>12070</v>
      </c>
      <c r="B1832" s="340" t="s">
        <v>1523</v>
      </c>
      <c r="C1832" s="339" t="s">
        <v>202</v>
      </c>
      <c r="D1832" s="339" t="s">
        <v>14543</v>
      </c>
      <c r="E1832" s="341">
        <v>7.81</v>
      </c>
      <c r="F1832" s="341">
        <v>5.56</v>
      </c>
    </row>
    <row r="1833" spans="1:6">
      <c r="A1833" s="339">
        <v>2675</v>
      </c>
      <c r="B1833" s="340" t="s">
        <v>16206</v>
      </c>
      <c r="C1833" s="339" t="s">
        <v>202</v>
      </c>
      <c r="D1833" s="339" t="s">
        <v>14543</v>
      </c>
      <c r="E1833" s="341">
        <v>10.16</v>
      </c>
      <c r="F1833" s="341">
        <v>7.23</v>
      </c>
    </row>
    <row r="1834" spans="1:6">
      <c r="A1834" s="339">
        <v>12067</v>
      </c>
      <c r="B1834" s="340" t="s">
        <v>16207</v>
      </c>
      <c r="C1834" s="339" t="s">
        <v>202</v>
      </c>
      <c r="D1834" s="339" t="s">
        <v>14543</v>
      </c>
      <c r="E1834" s="341">
        <v>13.78</v>
      </c>
      <c r="F1834" s="341">
        <v>9.81</v>
      </c>
    </row>
    <row r="1835" spans="1:6">
      <c r="A1835" s="339">
        <v>21128</v>
      </c>
      <c r="B1835" s="340" t="s">
        <v>16208</v>
      </c>
      <c r="C1835" s="339" t="s">
        <v>202</v>
      </c>
      <c r="D1835" s="339" t="s">
        <v>14549</v>
      </c>
      <c r="E1835" s="341">
        <v>9.67</v>
      </c>
      <c r="F1835" s="341">
        <v>9.44</v>
      </c>
    </row>
    <row r="1836" spans="1:6">
      <c r="A1836" s="339">
        <v>40400</v>
      </c>
      <c r="B1836" s="340" t="s">
        <v>16209</v>
      </c>
      <c r="C1836" s="339" t="s">
        <v>202</v>
      </c>
      <c r="D1836" s="339" t="s">
        <v>14543</v>
      </c>
      <c r="E1836" s="341">
        <v>1.83</v>
      </c>
      <c r="F1836" s="341">
        <v>1.9</v>
      </c>
    </row>
    <row r="1837" spans="1:6">
      <c r="A1837" s="339">
        <v>40401</v>
      </c>
      <c r="B1837" s="340" t="s">
        <v>16210</v>
      </c>
      <c r="C1837" s="339" t="s">
        <v>202</v>
      </c>
      <c r="D1837" s="339" t="s">
        <v>14543</v>
      </c>
      <c r="E1837" s="341">
        <v>2.69</v>
      </c>
      <c r="F1837" s="341">
        <v>2.8</v>
      </c>
    </row>
    <row r="1838" spans="1:6">
      <c r="A1838" s="339">
        <v>40402</v>
      </c>
      <c r="B1838" s="340" t="s">
        <v>16211</v>
      </c>
      <c r="C1838" s="339" t="s">
        <v>202</v>
      </c>
      <c r="D1838" s="339" t="s">
        <v>14543</v>
      </c>
      <c r="E1838" s="341">
        <v>3.45</v>
      </c>
      <c r="F1838" s="341">
        <v>3.59</v>
      </c>
    </row>
    <row r="1839" spans="1:6">
      <c r="A1839" s="339">
        <v>21137</v>
      </c>
      <c r="B1839" s="340" t="s">
        <v>16212</v>
      </c>
      <c r="C1839" s="339" t="s">
        <v>202</v>
      </c>
      <c r="D1839" s="339" t="s">
        <v>14543</v>
      </c>
      <c r="E1839" s="341">
        <v>9.9</v>
      </c>
      <c r="F1839" s="341">
        <v>9.66</v>
      </c>
    </row>
    <row r="1840" spans="1:6">
      <c r="A1840" s="339">
        <v>2504</v>
      </c>
      <c r="B1840" s="340" t="s">
        <v>16213</v>
      </c>
      <c r="C1840" s="339" t="s">
        <v>202</v>
      </c>
      <c r="D1840" s="339" t="s">
        <v>14543</v>
      </c>
      <c r="E1840" s="341">
        <v>10.73</v>
      </c>
      <c r="F1840" s="341">
        <v>10.47</v>
      </c>
    </row>
    <row r="1841" spans="1:6">
      <c r="A1841" s="339">
        <v>2501</v>
      </c>
      <c r="B1841" s="340" t="s">
        <v>16214</v>
      </c>
      <c r="C1841" s="339" t="s">
        <v>202</v>
      </c>
      <c r="D1841" s="339" t="s">
        <v>14543</v>
      </c>
      <c r="E1841" s="341">
        <v>14.07</v>
      </c>
      <c r="F1841" s="341">
        <v>13.73</v>
      </c>
    </row>
    <row r="1842" spans="1:6">
      <c r="A1842" s="339">
        <v>2502</v>
      </c>
      <c r="B1842" s="340" t="s">
        <v>16215</v>
      </c>
      <c r="C1842" s="339" t="s">
        <v>202</v>
      </c>
      <c r="D1842" s="339" t="s">
        <v>14543</v>
      </c>
      <c r="E1842" s="341">
        <v>21.23</v>
      </c>
      <c r="F1842" s="341">
        <v>20.72</v>
      </c>
    </row>
    <row r="1843" spans="1:6">
      <c r="A1843" s="339">
        <v>2503</v>
      </c>
      <c r="B1843" s="340" t="s">
        <v>16216</v>
      </c>
      <c r="C1843" s="339" t="s">
        <v>202</v>
      </c>
      <c r="D1843" s="339" t="s">
        <v>14543</v>
      </c>
      <c r="E1843" s="341">
        <v>27.32</v>
      </c>
      <c r="F1843" s="341">
        <v>26.67</v>
      </c>
    </row>
    <row r="1844" spans="1:6">
      <c r="A1844" s="339">
        <v>2500</v>
      </c>
      <c r="B1844" s="340" t="s">
        <v>16217</v>
      </c>
      <c r="C1844" s="339" t="s">
        <v>202</v>
      </c>
      <c r="D1844" s="339" t="s">
        <v>14543</v>
      </c>
      <c r="E1844" s="341">
        <v>36.39</v>
      </c>
      <c r="F1844" s="341">
        <v>35.53</v>
      </c>
    </row>
    <row r="1845" spans="1:6">
      <c r="A1845" s="339">
        <v>2505</v>
      </c>
      <c r="B1845" s="340" t="s">
        <v>16218</v>
      </c>
      <c r="C1845" s="339" t="s">
        <v>202</v>
      </c>
      <c r="D1845" s="339" t="s">
        <v>14543</v>
      </c>
      <c r="E1845" s="341">
        <v>56.72</v>
      </c>
      <c r="F1845" s="341">
        <v>55.37</v>
      </c>
    </row>
    <row r="1846" spans="1:6">
      <c r="A1846" s="339">
        <v>12056</v>
      </c>
      <c r="B1846" s="340" t="s">
        <v>16219</v>
      </c>
      <c r="C1846" s="339" t="s">
        <v>202</v>
      </c>
      <c r="D1846" s="339" t="s">
        <v>14543</v>
      </c>
      <c r="E1846" s="341">
        <v>22.92</v>
      </c>
      <c r="F1846" s="341">
        <v>22.37</v>
      </c>
    </row>
    <row r="1847" spans="1:6">
      <c r="A1847" s="339">
        <v>12057</v>
      </c>
      <c r="B1847" s="340" t="s">
        <v>16220</v>
      </c>
      <c r="C1847" s="339" t="s">
        <v>202</v>
      </c>
      <c r="D1847" s="339" t="s">
        <v>14543</v>
      </c>
      <c r="E1847" s="341">
        <v>19.47</v>
      </c>
      <c r="F1847" s="341">
        <v>19</v>
      </c>
    </row>
    <row r="1848" spans="1:6">
      <c r="A1848" s="339">
        <v>12058</v>
      </c>
      <c r="B1848" s="340" t="s">
        <v>16221</v>
      </c>
      <c r="C1848" s="339" t="s">
        <v>202</v>
      </c>
      <c r="D1848" s="339" t="s">
        <v>14543</v>
      </c>
      <c r="E1848" s="341">
        <v>12.13</v>
      </c>
      <c r="F1848" s="341">
        <v>11.84</v>
      </c>
    </row>
    <row r="1849" spans="1:6">
      <c r="A1849" s="339">
        <v>12059</v>
      </c>
      <c r="B1849" s="340" t="s">
        <v>16222</v>
      </c>
      <c r="C1849" s="339" t="s">
        <v>202</v>
      </c>
      <c r="D1849" s="339" t="s">
        <v>14543</v>
      </c>
      <c r="E1849" s="341">
        <v>6.83</v>
      </c>
      <c r="F1849" s="341">
        <v>6.67</v>
      </c>
    </row>
    <row r="1850" spans="1:6">
      <c r="A1850" s="339">
        <v>12060</v>
      </c>
      <c r="B1850" s="340" t="s">
        <v>16223</v>
      </c>
      <c r="C1850" s="339" t="s">
        <v>202</v>
      </c>
      <c r="D1850" s="339" t="s">
        <v>14543</v>
      </c>
      <c r="E1850" s="341">
        <v>50.58</v>
      </c>
      <c r="F1850" s="341">
        <v>49.37</v>
      </c>
    </row>
    <row r="1851" spans="1:6">
      <c r="A1851" s="339">
        <v>12061</v>
      </c>
      <c r="B1851" s="340" t="s">
        <v>16224</v>
      </c>
      <c r="C1851" s="339" t="s">
        <v>202</v>
      </c>
      <c r="D1851" s="339" t="s">
        <v>14543</v>
      </c>
      <c r="E1851" s="341">
        <v>30.88</v>
      </c>
      <c r="F1851" s="341">
        <v>30.15</v>
      </c>
    </row>
    <row r="1852" spans="1:6">
      <c r="A1852" s="339">
        <v>12062</v>
      </c>
      <c r="B1852" s="340" t="s">
        <v>16225</v>
      </c>
      <c r="C1852" s="339" t="s">
        <v>202</v>
      </c>
      <c r="D1852" s="339" t="s">
        <v>14543</v>
      </c>
      <c r="E1852" s="341">
        <v>56.95</v>
      </c>
      <c r="F1852" s="341">
        <v>55.6</v>
      </c>
    </row>
    <row r="1853" spans="1:6">
      <c r="A1853" s="339">
        <v>2687</v>
      </c>
      <c r="B1853" s="340" t="s">
        <v>16226</v>
      </c>
      <c r="C1853" s="339" t="s">
        <v>202</v>
      </c>
      <c r="D1853" s="339" t="s">
        <v>14543</v>
      </c>
      <c r="E1853" s="341">
        <v>2.54</v>
      </c>
      <c r="F1853" s="341">
        <v>1.81</v>
      </c>
    </row>
    <row r="1854" spans="1:6">
      <c r="A1854" s="339">
        <v>2689</v>
      </c>
      <c r="B1854" s="340" t="s">
        <v>4038</v>
      </c>
      <c r="C1854" s="339" t="s">
        <v>202</v>
      </c>
      <c r="D1854" s="339" t="s">
        <v>14543</v>
      </c>
      <c r="E1854" s="341">
        <v>3.02</v>
      </c>
      <c r="F1854" s="341">
        <v>2.15</v>
      </c>
    </row>
    <row r="1855" spans="1:6">
      <c r="A1855" s="339">
        <v>2688</v>
      </c>
      <c r="B1855" s="340" t="s">
        <v>1430</v>
      </c>
      <c r="C1855" s="339" t="s">
        <v>202</v>
      </c>
      <c r="D1855" s="339" t="s">
        <v>14543</v>
      </c>
      <c r="E1855" s="341">
        <v>3.27</v>
      </c>
      <c r="F1855" s="341">
        <v>2.33</v>
      </c>
    </row>
    <row r="1856" spans="1:6">
      <c r="A1856" s="339">
        <v>2690</v>
      </c>
      <c r="B1856" s="340" t="s">
        <v>1509</v>
      </c>
      <c r="C1856" s="339" t="s">
        <v>202</v>
      </c>
      <c r="D1856" s="339" t="s">
        <v>14543</v>
      </c>
      <c r="E1856" s="341">
        <v>5.6</v>
      </c>
      <c r="F1856" s="341">
        <v>3.99</v>
      </c>
    </row>
    <row r="1857" spans="1:6">
      <c r="A1857" s="339">
        <v>39243</v>
      </c>
      <c r="B1857" s="340" t="s">
        <v>16227</v>
      </c>
      <c r="C1857" s="339" t="s">
        <v>202</v>
      </c>
      <c r="D1857" s="339" t="s">
        <v>14543</v>
      </c>
      <c r="E1857" s="341">
        <v>3.69</v>
      </c>
      <c r="F1857" s="341">
        <v>2.63</v>
      </c>
    </row>
    <row r="1858" spans="1:6">
      <c r="A1858" s="339">
        <v>39244</v>
      </c>
      <c r="B1858" s="340" t="s">
        <v>16228</v>
      </c>
      <c r="C1858" s="339" t="s">
        <v>202</v>
      </c>
      <c r="D1858" s="339" t="s">
        <v>14543</v>
      </c>
      <c r="E1858" s="341">
        <v>4.99</v>
      </c>
      <c r="F1858" s="341">
        <v>3.55</v>
      </c>
    </row>
    <row r="1859" spans="1:6">
      <c r="A1859" s="339">
        <v>39245</v>
      </c>
      <c r="B1859" s="340" t="s">
        <v>16229</v>
      </c>
      <c r="C1859" s="339" t="s">
        <v>202</v>
      </c>
      <c r="D1859" s="339" t="s">
        <v>14543</v>
      </c>
      <c r="E1859" s="341">
        <v>9.6</v>
      </c>
      <c r="F1859" s="341">
        <v>6.83</v>
      </c>
    </row>
    <row r="1860" spans="1:6">
      <c r="A1860" s="339">
        <v>39255</v>
      </c>
      <c r="B1860" s="340" t="s">
        <v>16230</v>
      </c>
      <c r="C1860" s="339" t="s">
        <v>202</v>
      </c>
      <c r="D1860" s="339" t="s">
        <v>14543</v>
      </c>
      <c r="E1860" s="341">
        <v>26.57</v>
      </c>
      <c r="F1860" s="341">
        <v>18.920000000000002</v>
      </c>
    </row>
    <row r="1861" spans="1:6">
      <c r="A1861" s="339">
        <v>39254</v>
      </c>
      <c r="B1861" s="340" t="s">
        <v>16231</v>
      </c>
      <c r="C1861" s="339" t="s">
        <v>202</v>
      </c>
      <c r="D1861" s="339" t="s">
        <v>14543</v>
      </c>
      <c r="E1861" s="341">
        <v>14.36</v>
      </c>
      <c r="F1861" s="341">
        <v>10.220000000000001</v>
      </c>
    </row>
    <row r="1862" spans="1:6">
      <c r="A1862" s="339">
        <v>39253</v>
      </c>
      <c r="B1862" s="340" t="s">
        <v>16232</v>
      </c>
      <c r="C1862" s="339" t="s">
        <v>202</v>
      </c>
      <c r="D1862" s="339" t="s">
        <v>14543</v>
      </c>
      <c r="E1862" s="341">
        <v>18.3</v>
      </c>
      <c r="F1862" s="341">
        <v>13.03</v>
      </c>
    </row>
    <row r="1863" spans="1:6">
      <c r="A1863" s="339">
        <v>39246</v>
      </c>
      <c r="B1863" s="340" t="s">
        <v>16233</v>
      </c>
      <c r="C1863" s="339" t="s">
        <v>202</v>
      </c>
      <c r="D1863" s="339" t="s">
        <v>14543</v>
      </c>
      <c r="E1863" s="341">
        <v>4.68</v>
      </c>
      <c r="F1863" s="341">
        <v>4.87</v>
      </c>
    </row>
    <row r="1864" spans="1:6">
      <c r="A1864" s="339">
        <v>39247</v>
      </c>
      <c r="B1864" s="340" t="s">
        <v>16234</v>
      </c>
      <c r="C1864" s="339" t="s">
        <v>202</v>
      </c>
      <c r="D1864" s="339" t="s">
        <v>14543</v>
      </c>
      <c r="E1864" s="341">
        <v>4.08</v>
      </c>
      <c r="F1864" s="341">
        <v>4.24</v>
      </c>
    </row>
    <row r="1865" spans="1:6">
      <c r="A1865" s="339">
        <v>2446</v>
      </c>
      <c r="B1865" s="340" t="s">
        <v>4684</v>
      </c>
      <c r="C1865" s="339" t="s">
        <v>202</v>
      </c>
      <c r="D1865" s="339" t="s">
        <v>14549</v>
      </c>
      <c r="E1865" s="341">
        <v>6.72</v>
      </c>
      <c r="F1865" s="341">
        <v>6.99</v>
      </c>
    </row>
    <row r="1866" spans="1:6">
      <c r="A1866" s="339">
        <v>2442</v>
      </c>
      <c r="B1866" s="340" t="s">
        <v>16235</v>
      </c>
      <c r="C1866" s="339" t="s">
        <v>202</v>
      </c>
      <c r="D1866" s="339" t="s">
        <v>14543</v>
      </c>
      <c r="E1866" s="341">
        <v>9.41</v>
      </c>
      <c r="F1866" s="341">
        <v>9.7899999999999991</v>
      </c>
    </row>
    <row r="1867" spans="1:6">
      <c r="A1867" s="339">
        <v>39248</v>
      </c>
      <c r="B1867" s="340" t="s">
        <v>16236</v>
      </c>
      <c r="C1867" s="339" t="s">
        <v>202</v>
      </c>
      <c r="D1867" s="339" t="s">
        <v>14543</v>
      </c>
      <c r="E1867" s="341">
        <v>13.12</v>
      </c>
      <c r="F1867" s="341">
        <v>13.65</v>
      </c>
    </row>
    <row r="1868" spans="1:6">
      <c r="A1868" s="339">
        <v>2438</v>
      </c>
      <c r="B1868" s="340" t="s">
        <v>16237</v>
      </c>
      <c r="C1868" s="339" t="s">
        <v>884</v>
      </c>
      <c r="D1868" s="339" t="s">
        <v>14543</v>
      </c>
      <c r="E1868" s="341">
        <v>25.69</v>
      </c>
      <c r="F1868" s="341">
        <v>41.1</v>
      </c>
    </row>
    <row r="1869" spans="1:6">
      <c r="A1869" s="339">
        <v>40922</v>
      </c>
      <c r="B1869" s="340" t="s">
        <v>16238</v>
      </c>
      <c r="C1869" s="339" t="s">
        <v>948</v>
      </c>
      <c r="D1869" s="339" t="s">
        <v>14543</v>
      </c>
      <c r="E1869" s="341">
        <v>4470.79</v>
      </c>
      <c r="F1869" s="341">
        <v>7201.13</v>
      </c>
    </row>
    <row r="1870" spans="1:6">
      <c r="A1870" s="339">
        <v>44342</v>
      </c>
      <c r="B1870" s="340" t="s">
        <v>16239</v>
      </c>
      <c r="C1870" s="339" t="s">
        <v>63</v>
      </c>
      <c r="D1870" s="339" t="s">
        <v>14543</v>
      </c>
      <c r="E1870" s="341">
        <v>23.09</v>
      </c>
      <c r="F1870" s="341">
        <v>22.13</v>
      </c>
    </row>
    <row r="1871" spans="1:6">
      <c r="A1871" s="339">
        <v>44343</v>
      </c>
      <c r="B1871" s="340" t="s">
        <v>16240</v>
      </c>
      <c r="C1871" s="339" t="s">
        <v>63</v>
      </c>
      <c r="D1871" s="339" t="s">
        <v>14543</v>
      </c>
      <c r="E1871" s="341">
        <v>25.02</v>
      </c>
      <c r="F1871" s="341">
        <v>23.98</v>
      </c>
    </row>
    <row r="1872" spans="1:6">
      <c r="A1872" s="339">
        <v>44340</v>
      </c>
      <c r="B1872" s="340" t="s">
        <v>16241</v>
      </c>
      <c r="C1872" s="339" t="s">
        <v>63</v>
      </c>
      <c r="D1872" s="339" t="s">
        <v>14543</v>
      </c>
      <c r="E1872" s="341">
        <v>16.32</v>
      </c>
      <c r="F1872" s="341">
        <v>15.64</v>
      </c>
    </row>
    <row r="1873" spans="1:6">
      <c r="A1873" s="339">
        <v>44341</v>
      </c>
      <c r="B1873" s="340" t="s">
        <v>16242</v>
      </c>
      <c r="C1873" s="339" t="s">
        <v>63</v>
      </c>
      <c r="D1873" s="339" t="s">
        <v>14543</v>
      </c>
      <c r="E1873" s="341">
        <v>18.88</v>
      </c>
      <c r="F1873" s="341">
        <v>18.100000000000001</v>
      </c>
    </row>
    <row r="1874" spans="1:6">
      <c r="A1874" s="339">
        <v>44338</v>
      </c>
      <c r="B1874" s="340" t="s">
        <v>16243</v>
      </c>
      <c r="C1874" s="339" t="s">
        <v>63</v>
      </c>
      <c r="D1874" s="339" t="s">
        <v>14543</v>
      </c>
      <c r="E1874" s="341">
        <v>9.34</v>
      </c>
      <c r="F1874" s="341">
        <v>8.9499999999999993</v>
      </c>
    </row>
    <row r="1875" spans="1:6">
      <c r="A1875" s="339">
        <v>44339</v>
      </c>
      <c r="B1875" s="340" t="s">
        <v>16244</v>
      </c>
      <c r="C1875" s="339" t="s">
        <v>63</v>
      </c>
      <c r="D1875" s="339" t="s">
        <v>14543</v>
      </c>
      <c r="E1875" s="341">
        <v>10.93</v>
      </c>
      <c r="F1875" s="341">
        <v>10.47</v>
      </c>
    </row>
    <row r="1876" spans="1:6">
      <c r="A1876" s="339">
        <v>44336</v>
      </c>
      <c r="B1876" s="340" t="s">
        <v>16245</v>
      </c>
      <c r="C1876" s="339" t="s">
        <v>63</v>
      </c>
      <c r="D1876" s="339" t="s">
        <v>14543</v>
      </c>
      <c r="E1876" s="341">
        <v>3.18</v>
      </c>
      <c r="F1876" s="341">
        <v>3.05</v>
      </c>
    </row>
    <row r="1877" spans="1:6">
      <c r="A1877" s="339">
        <v>41834</v>
      </c>
      <c r="B1877" s="340" t="s">
        <v>16246</v>
      </c>
      <c r="C1877" s="339" t="s">
        <v>63</v>
      </c>
      <c r="D1877" s="339" t="s">
        <v>14543</v>
      </c>
      <c r="E1877" s="341">
        <v>4.01</v>
      </c>
      <c r="F1877" s="341">
        <v>3.84</v>
      </c>
    </row>
    <row r="1878" spans="1:6">
      <c r="A1878" s="339">
        <v>44337</v>
      </c>
      <c r="B1878" s="340" t="s">
        <v>16247</v>
      </c>
      <c r="C1878" s="339" t="s">
        <v>63</v>
      </c>
      <c r="D1878" s="339" t="s">
        <v>14543</v>
      </c>
      <c r="E1878" s="341">
        <v>4.01</v>
      </c>
      <c r="F1878" s="341">
        <v>3.84</v>
      </c>
    </row>
    <row r="1879" spans="1:6">
      <c r="A1879" s="339">
        <v>43964</v>
      </c>
      <c r="B1879" s="340" t="s">
        <v>16248</v>
      </c>
      <c r="C1879" s="339" t="s">
        <v>63</v>
      </c>
      <c r="D1879" s="339" t="s">
        <v>14543</v>
      </c>
      <c r="E1879" s="341">
        <v>4.2300000000000004</v>
      </c>
      <c r="F1879" s="341">
        <v>4.05</v>
      </c>
    </row>
    <row r="1880" spans="1:6">
      <c r="A1880" s="339">
        <v>44334</v>
      </c>
      <c r="B1880" s="340" t="s">
        <v>16249</v>
      </c>
      <c r="C1880" s="339" t="s">
        <v>63</v>
      </c>
      <c r="D1880" s="339" t="s">
        <v>14543</v>
      </c>
      <c r="E1880" s="341">
        <v>5.34</v>
      </c>
      <c r="F1880" s="341">
        <v>5.12</v>
      </c>
    </row>
    <row r="1881" spans="1:6">
      <c r="A1881" s="339">
        <v>44344</v>
      </c>
      <c r="B1881" s="340" t="s">
        <v>16250</v>
      </c>
      <c r="C1881" s="339" t="s">
        <v>63</v>
      </c>
      <c r="D1881" s="339" t="s">
        <v>14543</v>
      </c>
      <c r="E1881" s="341">
        <v>2.86</v>
      </c>
      <c r="F1881" s="341">
        <v>2.74</v>
      </c>
    </row>
    <row r="1882" spans="1:6">
      <c r="A1882" s="339">
        <v>44335</v>
      </c>
      <c r="B1882" s="340" t="s">
        <v>16251</v>
      </c>
      <c r="C1882" s="339" t="s">
        <v>63</v>
      </c>
      <c r="D1882" s="339" t="s">
        <v>14543</v>
      </c>
      <c r="E1882" s="341">
        <v>3.08</v>
      </c>
      <c r="F1882" s="341">
        <v>2.95</v>
      </c>
    </row>
    <row r="1883" spans="1:6">
      <c r="A1883" s="339">
        <v>12624</v>
      </c>
      <c r="B1883" s="340" t="s">
        <v>16252</v>
      </c>
      <c r="C1883" s="339" t="s">
        <v>63</v>
      </c>
      <c r="D1883" s="339" t="s">
        <v>14543</v>
      </c>
      <c r="E1883" s="341">
        <v>25.1</v>
      </c>
      <c r="F1883" s="341">
        <v>38.340000000000003</v>
      </c>
    </row>
    <row r="1884" spans="1:6">
      <c r="A1884" s="339">
        <v>517</v>
      </c>
      <c r="B1884" s="340" t="s">
        <v>16253</v>
      </c>
      <c r="C1884" s="339" t="s">
        <v>933</v>
      </c>
      <c r="D1884" s="339" t="s">
        <v>14543</v>
      </c>
      <c r="E1884" s="341">
        <v>14.4</v>
      </c>
      <c r="F1884" s="341">
        <v>8.7200000000000006</v>
      </c>
    </row>
    <row r="1885" spans="1:6">
      <c r="A1885" s="339">
        <v>37534</v>
      </c>
      <c r="B1885" s="340" t="s">
        <v>16254</v>
      </c>
      <c r="C1885" s="339" t="s">
        <v>101</v>
      </c>
      <c r="D1885" s="339" t="s">
        <v>14543</v>
      </c>
      <c r="E1885" s="341"/>
      <c r="F1885" s="341">
        <v>21.31</v>
      </c>
    </row>
    <row r="1886" spans="1:6">
      <c r="A1886" s="339">
        <v>37535</v>
      </c>
      <c r="B1886" s="340" t="s">
        <v>16255</v>
      </c>
      <c r="C1886" s="339" t="s">
        <v>101</v>
      </c>
      <c r="D1886" s="339" t="s">
        <v>14543</v>
      </c>
      <c r="E1886" s="341"/>
      <c r="F1886" s="341">
        <v>21.31</v>
      </c>
    </row>
    <row r="1887" spans="1:6">
      <c r="A1887" s="339">
        <v>37533</v>
      </c>
      <c r="B1887" s="340" t="s">
        <v>16256</v>
      </c>
      <c r="C1887" s="339" t="s">
        <v>101</v>
      </c>
      <c r="D1887" s="339" t="s">
        <v>14543</v>
      </c>
      <c r="E1887" s="341"/>
      <c r="F1887" s="341">
        <v>21.31</v>
      </c>
    </row>
    <row r="1888" spans="1:6">
      <c r="A1888" s="339">
        <v>37537</v>
      </c>
      <c r="B1888" s="340" t="s">
        <v>16257</v>
      </c>
      <c r="C1888" s="339" t="s">
        <v>101</v>
      </c>
      <c r="D1888" s="339" t="s">
        <v>14543</v>
      </c>
      <c r="E1888" s="341"/>
      <c r="F1888" s="341">
        <v>16.13</v>
      </c>
    </row>
    <row r="1889" spans="1:6">
      <c r="A1889" s="339">
        <v>37536</v>
      </c>
      <c r="B1889" s="340" t="s">
        <v>16258</v>
      </c>
      <c r="C1889" s="339" t="s">
        <v>101</v>
      </c>
      <c r="D1889" s="339" t="s">
        <v>14543</v>
      </c>
      <c r="E1889" s="341"/>
      <c r="F1889" s="341">
        <v>16.13</v>
      </c>
    </row>
    <row r="1890" spans="1:6">
      <c r="A1890" s="339">
        <v>37532</v>
      </c>
      <c r="B1890" s="340" t="s">
        <v>16259</v>
      </c>
      <c r="C1890" s="339" t="s">
        <v>101</v>
      </c>
      <c r="D1890" s="339" t="s">
        <v>14549</v>
      </c>
      <c r="E1890" s="341"/>
      <c r="F1890" s="341">
        <v>16.13</v>
      </c>
    </row>
    <row r="1891" spans="1:6">
      <c r="A1891" s="339">
        <v>2696</v>
      </c>
      <c r="B1891" s="340" t="s">
        <v>3405</v>
      </c>
      <c r="C1891" s="339" t="s">
        <v>884</v>
      </c>
      <c r="D1891" s="339" t="s">
        <v>14549</v>
      </c>
      <c r="E1891" s="341">
        <v>22.37</v>
      </c>
      <c r="F1891" s="341">
        <v>31.19</v>
      </c>
    </row>
    <row r="1892" spans="1:6">
      <c r="A1892" s="339">
        <v>40928</v>
      </c>
      <c r="B1892" s="340" t="s">
        <v>16260</v>
      </c>
      <c r="C1892" s="339" t="s">
        <v>948</v>
      </c>
      <c r="D1892" s="339" t="s">
        <v>14543</v>
      </c>
      <c r="E1892" s="341">
        <v>3890.97</v>
      </c>
      <c r="F1892" s="341">
        <v>5464.4</v>
      </c>
    </row>
    <row r="1893" spans="1:6">
      <c r="A1893" s="339">
        <v>4083</v>
      </c>
      <c r="B1893" s="340" t="s">
        <v>16261</v>
      </c>
      <c r="C1893" s="339" t="s">
        <v>884</v>
      </c>
      <c r="D1893" s="339" t="s">
        <v>14549</v>
      </c>
      <c r="E1893" s="341">
        <v>25.97</v>
      </c>
      <c r="F1893" s="341">
        <v>46.01</v>
      </c>
    </row>
    <row r="1894" spans="1:6">
      <c r="A1894" s="339">
        <v>40818</v>
      </c>
      <c r="B1894" s="340" t="s">
        <v>3142</v>
      </c>
      <c r="C1894" s="339" t="s">
        <v>948</v>
      </c>
      <c r="D1894" s="339" t="s">
        <v>14543</v>
      </c>
      <c r="E1894" s="341">
        <v>4515.7700000000004</v>
      </c>
      <c r="F1894" s="341">
        <v>8059.15</v>
      </c>
    </row>
    <row r="1895" spans="1:6">
      <c r="A1895" s="339">
        <v>43146</v>
      </c>
      <c r="B1895" s="340" t="s">
        <v>16262</v>
      </c>
      <c r="C1895" s="339" t="s">
        <v>101</v>
      </c>
      <c r="D1895" s="339" t="s">
        <v>14543</v>
      </c>
      <c r="E1895" s="341">
        <v>9.82</v>
      </c>
      <c r="F1895" s="341">
        <v>8.74</v>
      </c>
    </row>
    <row r="1896" spans="1:6">
      <c r="A1896" s="339">
        <v>2705</v>
      </c>
      <c r="B1896" s="340" t="s">
        <v>3669</v>
      </c>
      <c r="C1896" s="339" t="s">
        <v>3671</v>
      </c>
      <c r="D1896" s="339" t="s">
        <v>14543</v>
      </c>
      <c r="E1896" s="341">
        <v>1.04</v>
      </c>
      <c r="F1896" s="341">
        <v>0.88</v>
      </c>
    </row>
    <row r="1897" spans="1:6">
      <c r="A1897" s="339">
        <v>14250</v>
      </c>
      <c r="B1897" s="340" t="s">
        <v>16263</v>
      </c>
      <c r="C1897" s="339" t="s">
        <v>3671</v>
      </c>
      <c r="D1897" s="339" t="s">
        <v>14549</v>
      </c>
      <c r="E1897" s="341">
        <v>1.06</v>
      </c>
      <c r="F1897" s="341">
        <v>0.9</v>
      </c>
    </row>
    <row r="1898" spans="1:6">
      <c r="A1898" s="339">
        <v>11683</v>
      </c>
      <c r="B1898" s="340" t="s">
        <v>1183</v>
      </c>
      <c r="C1898" s="339" t="s">
        <v>63</v>
      </c>
      <c r="D1898" s="339" t="s">
        <v>14543</v>
      </c>
      <c r="E1898" s="341">
        <v>53.92</v>
      </c>
      <c r="F1898" s="341">
        <v>38.96</v>
      </c>
    </row>
    <row r="1899" spans="1:6">
      <c r="A1899" s="339">
        <v>11684</v>
      </c>
      <c r="B1899" s="340" t="s">
        <v>16264</v>
      </c>
      <c r="C1899" s="339" t="s">
        <v>63</v>
      </c>
      <c r="D1899" s="339" t="s">
        <v>14543</v>
      </c>
      <c r="E1899" s="341">
        <v>59.02</v>
      </c>
      <c r="F1899" s="341">
        <v>42.65</v>
      </c>
    </row>
    <row r="1900" spans="1:6">
      <c r="A1900" s="339">
        <v>6141</v>
      </c>
      <c r="B1900" s="340" t="s">
        <v>1185</v>
      </c>
      <c r="C1900" s="339" t="s">
        <v>63</v>
      </c>
      <c r="D1900" s="339" t="s">
        <v>14543</v>
      </c>
      <c r="E1900" s="341">
        <v>6.44</v>
      </c>
      <c r="F1900" s="341">
        <v>6.05</v>
      </c>
    </row>
    <row r="1901" spans="1:6">
      <c r="A1901" s="339">
        <v>11681</v>
      </c>
      <c r="B1901" s="340" t="s">
        <v>16265</v>
      </c>
      <c r="C1901" s="339" t="s">
        <v>63</v>
      </c>
      <c r="D1901" s="339" t="s">
        <v>14543</v>
      </c>
      <c r="E1901" s="341">
        <v>8.1199999999999992</v>
      </c>
      <c r="F1901" s="341">
        <v>7.63</v>
      </c>
    </row>
    <row r="1902" spans="1:6">
      <c r="A1902" s="339">
        <v>2706</v>
      </c>
      <c r="B1902" s="340" t="s">
        <v>16266</v>
      </c>
      <c r="C1902" s="339" t="s">
        <v>884</v>
      </c>
      <c r="D1902" s="339" t="s">
        <v>14549</v>
      </c>
      <c r="E1902" s="341">
        <v>134.76</v>
      </c>
      <c r="F1902" s="341">
        <v>134.66</v>
      </c>
    </row>
    <row r="1903" spans="1:6">
      <c r="A1903" s="339">
        <v>40811</v>
      </c>
      <c r="B1903" s="340" t="s">
        <v>2972</v>
      </c>
      <c r="C1903" s="339" t="s">
        <v>948</v>
      </c>
      <c r="D1903" s="339" t="s">
        <v>14543</v>
      </c>
      <c r="E1903" s="341">
        <v>23431.88</v>
      </c>
      <c r="F1903" s="341">
        <v>23586.2</v>
      </c>
    </row>
    <row r="1904" spans="1:6">
      <c r="A1904" s="339">
        <v>2707</v>
      </c>
      <c r="B1904" s="340" t="s">
        <v>16267</v>
      </c>
      <c r="C1904" s="339" t="s">
        <v>884</v>
      </c>
      <c r="D1904" s="339" t="s">
        <v>14543</v>
      </c>
      <c r="E1904" s="341">
        <v>141.44999999999999</v>
      </c>
      <c r="F1904" s="341">
        <v>136.97999999999999</v>
      </c>
    </row>
    <row r="1905" spans="1:6">
      <c r="A1905" s="339">
        <v>40813</v>
      </c>
      <c r="B1905" s="340" t="s">
        <v>16268</v>
      </c>
      <c r="C1905" s="339" t="s">
        <v>948</v>
      </c>
      <c r="D1905" s="339" t="s">
        <v>14543</v>
      </c>
      <c r="E1905" s="341">
        <v>24597.03</v>
      </c>
      <c r="F1905" s="341">
        <v>23993.37</v>
      </c>
    </row>
    <row r="1906" spans="1:6">
      <c r="A1906" s="339">
        <v>2708</v>
      </c>
      <c r="B1906" s="340" t="s">
        <v>16269</v>
      </c>
      <c r="C1906" s="339" t="s">
        <v>884</v>
      </c>
      <c r="D1906" s="339" t="s">
        <v>14543</v>
      </c>
      <c r="E1906" s="341">
        <v>168.89</v>
      </c>
      <c r="F1906" s="341">
        <v>191.87</v>
      </c>
    </row>
    <row r="1907" spans="1:6">
      <c r="A1907" s="339">
        <v>40814</v>
      </c>
      <c r="B1907" s="340" t="s">
        <v>3154</v>
      </c>
      <c r="C1907" s="339" t="s">
        <v>948</v>
      </c>
      <c r="D1907" s="339" t="s">
        <v>14543</v>
      </c>
      <c r="E1907" s="341">
        <v>29365.89</v>
      </c>
      <c r="F1907" s="341">
        <v>33609.839999999997</v>
      </c>
    </row>
    <row r="1908" spans="1:6">
      <c r="A1908" s="339">
        <v>38403</v>
      </c>
      <c r="B1908" s="340" t="s">
        <v>16270</v>
      </c>
      <c r="C1908" s="339" t="s">
        <v>63</v>
      </c>
      <c r="D1908" s="339" t="s">
        <v>14543</v>
      </c>
      <c r="E1908" s="341">
        <v>75.45</v>
      </c>
      <c r="F1908" s="341">
        <v>73.98</v>
      </c>
    </row>
    <row r="1909" spans="1:6">
      <c r="A1909" s="339">
        <v>43482</v>
      </c>
      <c r="B1909" s="340" t="s">
        <v>16271</v>
      </c>
      <c r="C1909" s="339" t="s">
        <v>884</v>
      </c>
      <c r="D1909" s="339" t="s">
        <v>14549</v>
      </c>
      <c r="E1909" s="341">
        <v>0.88</v>
      </c>
      <c r="F1909" s="341">
        <v>0.75</v>
      </c>
    </row>
    <row r="1910" spans="1:6">
      <c r="A1910" s="339">
        <v>43494</v>
      </c>
      <c r="B1910" s="340" t="s">
        <v>16272</v>
      </c>
      <c r="C1910" s="339" t="s">
        <v>948</v>
      </c>
      <c r="D1910" s="339" t="s">
        <v>14549</v>
      </c>
      <c r="E1910" s="341">
        <v>146.94999999999999</v>
      </c>
      <c r="F1910" s="341">
        <v>124.49</v>
      </c>
    </row>
    <row r="1911" spans="1:6">
      <c r="A1911" s="339">
        <v>43483</v>
      </c>
      <c r="B1911" s="340" t="s">
        <v>3786</v>
      </c>
      <c r="C1911" s="339" t="s">
        <v>884</v>
      </c>
      <c r="D1911" s="339" t="s">
        <v>14549</v>
      </c>
      <c r="E1911" s="341">
        <v>1.71</v>
      </c>
      <c r="F1911" s="341">
        <v>1.45</v>
      </c>
    </row>
    <row r="1912" spans="1:6">
      <c r="A1912" s="339">
        <v>43495</v>
      </c>
      <c r="B1912" s="340" t="s">
        <v>16273</v>
      </c>
      <c r="C1912" s="339" t="s">
        <v>948</v>
      </c>
      <c r="D1912" s="339" t="s">
        <v>14549</v>
      </c>
      <c r="E1912" s="341">
        <v>284.5</v>
      </c>
      <c r="F1912" s="341">
        <v>240.95</v>
      </c>
    </row>
    <row r="1913" spans="1:6">
      <c r="A1913" s="339">
        <v>43484</v>
      </c>
      <c r="B1913" s="340" t="s">
        <v>3676</v>
      </c>
      <c r="C1913" s="339" t="s">
        <v>884</v>
      </c>
      <c r="D1913" s="339" t="s">
        <v>14549</v>
      </c>
      <c r="E1913" s="341">
        <v>1.63</v>
      </c>
      <c r="F1913" s="341">
        <v>1.38</v>
      </c>
    </row>
    <row r="1914" spans="1:6">
      <c r="A1914" s="339">
        <v>43496</v>
      </c>
      <c r="B1914" s="340" t="s">
        <v>16274</v>
      </c>
      <c r="C1914" s="339" t="s">
        <v>948</v>
      </c>
      <c r="D1914" s="339" t="s">
        <v>14549</v>
      </c>
      <c r="E1914" s="341">
        <v>271.33</v>
      </c>
      <c r="F1914" s="341">
        <v>229.76</v>
      </c>
    </row>
    <row r="1915" spans="1:6">
      <c r="A1915" s="339">
        <v>43485</v>
      </c>
      <c r="B1915" s="340" t="s">
        <v>4099</v>
      </c>
      <c r="C1915" s="339" t="s">
        <v>884</v>
      </c>
      <c r="D1915" s="339" t="s">
        <v>14549</v>
      </c>
      <c r="E1915" s="341">
        <v>1.46</v>
      </c>
      <c r="F1915" s="341">
        <v>1.23</v>
      </c>
    </row>
    <row r="1916" spans="1:6">
      <c r="A1916" s="339">
        <v>43497</v>
      </c>
      <c r="B1916" s="340" t="s">
        <v>16275</v>
      </c>
      <c r="C1916" s="339" t="s">
        <v>948</v>
      </c>
      <c r="D1916" s="339" t="s">
        <v>14549</v>
      </c>
      <c r="E1916" s="341">
        <v>242.75</v>
      </c>
      <c r="F1916" s="341">
        <v>205.62</v>
      </c>
    </row>
    <row r="1917" spans="1:6">
      <c r="A1917" s="339">
        <v>43487</v>
      </c>
      <c r="B1917" s="340" t="s">
        <v>16276</v>
      </c>
      <c r="C1917" s="339" t="s">
        <v>884</v>
      </c>
      <c r="D1917" s="339" t="s">
        <v>14549</v>
      </c>
      <c r="E1917" s="341">
        <v>1.51</v>
      </c>
      <c r="F1917" s="341">
        <v>1.27</v>
      </c>
    </row>
    <row r="1918" spans="1:6">
      <c r="A1918" s="339">
        <v>43499</v>
      </c>
      <c r="B1918" s="340" t="s">
        <v>3834</v>
      </c>
      <c r="C1918" s="339" t="s">
        <v>948</v>
      </c>
      <c r="D1918" s="339" t="s">
        <v>14549</v>
      </c>
      <c r="E1918" s="341">
        <v>250.76</v>
      </c>
      <c r="F1918" s="341">
        <v>212.36</v>
      </c>
    </row>
    <row r="1919" spans="1:6">
      <c r="A1919" s="339">
        <v>43486</v>
      </c>
      <c r="B1919" s="340" t="s">
        <v>16277</v>
      </c>
      <c r="C1919" s="339" t="s">
        <v>884</v>
      </c>
      <c r="D1919" s="339" t="s">
        <v>14549</v>
      </c>
      <c r="E1919" s="341">
        <v>1.0900000000000001</v>
      </c>
      <c r="F1919" s="341">
        <v>0.92</v>
      </c>
    </row>
    <row r="1920" spans="1:6">
      <c r="A1920" s="339">
        <v>43498</v>
      </c>
      <c r="B1920" s="340" t="s">
        <v>3927</v>
      </c>
      <c r="C1920" s="339" t="s">
        <v>948</v>
      </c>
      <c r="D1920" s="339" t="s">
        <v>14549</v>
      </c>
      <c r="E1920" s="341">
        <v>180.52</v>
      </c>
      <c r="F1920" s="341">
        <v>152.93</v>
      </c>
    </row>
    <row r="1921" spans="1:6">
      <c r="A1921" s="339">
        <v>43488</v>
      </c>
      <c r="B1921" s="340" t="s">
        <v>3568</v>
      </c>
      <c r="C1921" s="339" t="s">
        <v>884</v>
      </c>
      <c r="D1921" s="339" t="s">
        <v>14549</v>
      </c>
      <c r="E1921" s="341">
        <v>1.0900000000000001</v>
      </c>
      <c r="F1921" s="341">
        <v>0.92</v>
      </c>
    </row>
    <row r="1922" spans="1:6">
      <c r="A1922" s="339">
        <v>43500</v>
      </c>
      <c r="B1922" s="340" t="s">
        <v>16278</v>
      </c>
      <c r="C1922" s="339" t="s">
        <v>948</v>
      </c>
      <c r="D1922" s="339" t="s">
        <v>14549</v>
      </c>
      <c r="E1922" s="341">
        <v>181.64</v>
      </c>
      <c r="F1922" s="341">
        <v>153.80000000000001</v>
      </c>
    </row>
    <row r="1923" spans="1:6">
      <c r="A1923" s="339">
        <v>43489</v>
      </c>
      <c r="B1923" s="340" t="s">
        <v>3435</v>
      </c>
      <c r="C1923" s="339" t="s">
        <v>884</v>
      </c>
      <c r="D1923" s="339" t="s">
        <v>14549</v>
      </c>
      <c r="E1923" s="341">
        <v>1.74</v>
      </c>
      <c r="F1923" s="341">
        <v>1.47</v>
      </c>
    </row>
    <row r="1924" spans="1:6">
      <c r="A1924" s="339">
        <v>43501</v>
      </c>
      <c r="B1924" s="340" t="s">
        <v>16279</v>
      </c>
      <c r="C1924" s="339" t="s">
        <v>948</v>
      </c>
      <c r="D1924" s="339" t="s">
        <v>14549</v>
      </c>
      <c r="E1924" s="341">
        <v>289.16000000000003</v>
      </c>
      <c r="F1924" s="341">
        <v>244.86</v>
      </c>
    </row>
    <row r="1925" spans="1:6">
      <c r="A1925" s="339">
        <v>43490</v>
      </c>
      <c r="B1925" s="340" t="s">
        <v>3503</v>
      </c>
      <c r="C1925" s="339" t="s">
        <v>884</v>
      </c>
      <c r="D1925" s="339" t="s">
        <v>14549</v>
      </c>
      <c r="E1925" s="341">
        <v>2.21</v>
      </c>
      <c r="F1925" s="341">
        <v>1.87</v>
      </c>
    </row>
    <row r="1926" spans="1:6">
      <c r="A1926" s="339">
        <v>43502</v>
      </c>
      <c r="B1926" s="340" t="s">
        <v>16280</v>
      </c>
      <c r="C1926" s="339" t="s">
        <v>948</v>
      </c>
      <c r="D1926" s="339" t="s">
        <v>14549</v>
      </c>
      <c r="E1926" s="341">
        <v>367.51</v>
      </c>
      <c r="F1926" s="341">
        <v>311.25</v>
      </c>
    </row>
    <row r="1927" spans="1:6">
      <c r="A1927" s="339">
        <v>43491</v>
      </c>
      <c r="B1927" s="340" t="s">
        <v>3382</v>
      </c>
      <c r="C1927" s="339" t="s">
        <v>884</v>
      </c>
      <c r="D1927" s="339" t="s">
        <v>14549</v>
      </c>
      <c r="E1927" s="341">
        <v>1.82</v>
      </c>
      <c r="F1927" s="341">
        <v>1.54</v>
      </c>
    </row>
    <row r="1928" spans="1:6">
      <c r="A1928" s="339">
        <v>43503</v>
      </c>
      <c r="B1928" s="340" t="s">
        <v>3814</v>
      </c>
      <c r="C1928" s="339" t="s">
        <v>948</v>
      </c>
      <c r="D1928" s="339" t="s">
        <v>14549</v>
      </c>
      <c r="E1928" s="341">
        <v>302.75</v>
      </c>
      <c r="F1928" s="341">
        <v>256.38</v>
      </c>
    </row>
    <row r="1929" spans="1:6">
      <c r="A1929" s="339">
        <v>43492</v>
      </c>
      <c r="B1929" s="340" t="s">
        <v>3772</v>
      </c>
      <c r="C1929" s="339" t="s">
        <v>884</v>
      </c>
      <c r="D1929" s="339" t="s">
        <v>14549</v>
      </c>
      <c r="E1929" s="341">
        <v>2.65</v>
      </c>
      <c r="F1929" s="341">
        <v>2.2400000000000002</v>
      </c>
    </row>
    <row r="1930" spans="1:6">
      <c r="A1930" s="339">
        <v>43504</v>
      </c>
      <c r="B1930" s="340" t="s">
        <v>16281</v>
      </c>
      <c r="C1930" s="339" t="s">
        <v>948</v>
      </c>
      <c r="D1930" s="339" t="s">
        <v>14549</v>
      </c>
      <c r="E1930" s="341">
        <v>440.46</v>
      </c>
      <c r="F1930" s="341">
        <v>373.09</v>
      </c>
    </row>
    <row r="1931" spans="1:6">
      <c r="A1931" s="339">
        <v>43493</v>
      </c>
      <c r="B1931" s="340" t="s">
        <v>16282</v>
      </c>
      <c r="C1931" s="339" t="s">
        <v>884</v>
      </c>
      <c r="D1931" s="339" t="s">
        <v>14549</v>
      </c>
      <c r="E1931" s="341">
        <v>0.88</v>
      </c>
      <c r="F1931" s="341">
        <v>0.75</v>
      </c>
    </row>
    <row r="1932" spans="1:6">
      <c r="A1932" s="339">
        <v>43505</v>
      </c>
      <c r="B1932" s="340" t="s">
        <v>16283</v>
      </c>
      <c r="C1932" s="339" t="s">
        <v>948</v>
      </c>
      <c r="D1932" s="339" t="s">
        <v>14549</v>
      </c>
      <c r="E1932" s="341">
        <v>146.94999999999999</v>
      </c>
      <c r="F1932" s="341">
        <v>124.49</v>
      </c>
    </row>
    <row r="1933" spans="1:6">
      <c r="A1933" s="339">
        <v>38476</v>
      </c>
      <c r="B1933" s="340" t="s">
        <v>16284</v>
      </c>
      <c r="C1933" s="339" t="s">
        <v>63</v>
      </c>
      <c r="D1933" s="339" t="s">
        <v>14543</v>
      </c>
      <c r="E1933" s="341">
        <v>288.74</v>
      </c>
      <c r="F1933" s="341">
        <v>283.14999999999998</v>
      </c>
    </row>
    <row r="1934" spans="1:6">
      <c r="A1934" s="339">
        <v>38477</v>
      </c>
      <c r="B1934" s="340" t="s">
        <v>16285</v>
      </c>
      <c r="C1934" s="339" t="s">
        <v>63</v>
      </c>
      <c r="D1934" s="339" t="s">
        <v>14543</v>
      </c>
      <c r="E1934" s="341">
        <v>765.63</v>
      </c>
      <c r="F1934" s="341">
        <v>750.81</v>
      </c>
    </row>
    <row r="1935" spans="1:6">
      <c r="A1935" s="339">
        <v>45112</v>
      </c>
      <c r="B1935" s="340" t="s">
        <v>16286</v>
      </c>
      <c r="C1935" s="339" t="s">
        <v>63</v>
      </c>
      <c r="D1935" s="339" t="s">
        <v>14543</v>
      </c>
      <c r="E1935" s="341"/>
      <c r="F1935" s="341">
        <v>1099471.6200000001</v>
      </c>
    </row>
    <row r="1936" spans="1:6">
      <c r="A1936" s="339">
        <v>14525</v>
      </c>
      <c r="B1936" s="340" t="s">
        <v>4065</v>
      </c>
      <c r="C1936" s="339" t="s">
        <v>63</v>
      </c>
      <c r="D1936" s="339" t="s">
        <v>14543</v>
      </c>
      <c r="E1936" s="341"/>
      <c r="F1936" s="341">
        <v>955885.77</v>
      </c>
    </row>
    <row r="1937" spans="1:6">
      <c r="A1937" s="339">
        <v>10685</v>
      </c>
      <c r="B1937" s="340" t="s">
        <v>16287</v>
      </c>
      <c r="C1937" s="339" t="s">
        <v>63</v>
      </c>
      <c r="D1937" s="339" t="s">
        <v>14549</v>
      </c>
      <c r="E1937" s="341"/>
      <c r="F1937" s="341">
        <v>844771.69</v>
      </c>
    </row>
    <row r="1938" spans="1:6">
      <c r="A1938" s="339">
        <v>40636</v>
      </c>
      <c r="B1938" s="340" t="s">
        <v>16288</v>
      </c>
      <c r="C1938" s="339" t="s">
        <v>63</v>
      </c>
      <c r="D1938" s="339" t="s">
        <v>14543</v>
      </c>
      <c r="E1938" s="341"/>
      <c r="F1938" s="341">
        <v>1169796.49</v>
      </c>
    </row>
    <row r="1939" spans="1:6">
      <c r="A1939" s="339">
        <v>4111</v>
      </c>
      <c r="B1939" s="340" t="s">
        <v>16289</v>
      </c>
      <c r="C1939" s="339" t="s">
        <v>63</v>
      </c>
      <c r="D1939" s="339" t="s">
        <v>14543</v>
      </c>
      <c r="E1939" s="341">
        <v>74.930000000000007</v>
      </c>
      <c r="F1939" s="341">
        <v>47.59</v>
      </c>
    </row>
    <row r="1940" spans="1:6">
      <c r="A1940" s="339">
        <v>44538</v>
      </c>
      <c r="B1940" s="340" t="s">
        <v>16290</v>
      </c>
      <c r="C1940" s="339" t="s">
        <v>63</v>
      </c>
      <c r="D1940" s="339" t="s">
        <v>14543</v>
      </c>
      <c r="E1940" s="341">
        <v>63.52</v>
      </c>
      <c r="F1940" s="341">
        <v>62.29</v>
      </c>
    </row>
    <row r="1941" spans="1:6">
      <c r="A1941" s="339">
        <v>12</v>
      </c>
      <c r="B1941" s="340" t="s">
        <v>16291</v>
      </c>
      <c r="C1941" s="339" t="s">
        <v>63</v>
      </c>
      <c r="D1941" s="339" t="s">
        <v>14543</v>
      </c>
      <c r="E1941" s="341">
        <v>8</v>
      </c>
      <c r="F1941" s="341">
        <v>7.85</v>
      </c>
    </row>
    <row r="1942" spans="1:6">
      <c r="A1942" s="339">
        <v>37554</v>
      </c>
      <c r="B1942" s="340" t="s">
        <v>1668</v>
      </c>
      <c r="C1942" s="339" t="s">
        <v>63</v>
      </c>
      <c r="D1942" s="339" t="s">
        <v>14543</v>
      </c>
      <c r="E1942" s="341"/>
      <c r="F1942" s="341">
        <v>392.6</v>
      </c>
    </row>
    <row r="1943" spans="1:6">
      <c r="A1943" s="339">
        <v>37555</v>
      </c>
      <c r="B1943" s="340" t="s">
        <v>16292</v>
      </c>
      <c r="C1943" s="339" t="s">
        <v>63</v>
      </c>
      <c r="D1943" s="339" t="s">
        <v>14543</v>
      </c>
      <c r="E1943" s="341"/>
      <c r="F1943" s="341">
        <v>477.58</v>
      </c>
    </row>
    <row r="1944" spans="1:6">
      <c r="A1944" s="339">
        <v>10902</v>
      </c>
      <c r="B1944" s="340" t="s">
        <v>16293</v>
      </c>
      <c r="C1944" s="339" t="s">
        <v>63</v>
      </c>
      <c r="D1944" s="339" t="s">
        <v>14543</v>
      </c>
      <c r="E1944" s="341"/>
      <c r="F1944" s="341">
        <v>119.84</v>
      </c>
    </row>
    <row r="1945" spans="1:6">
      <c r="A1945" s="339">
        <v>20965</v>
      </c>
      <c r="B1945" s="340" t="s">
        <v>16294</v>
      </c>
      <c r="C1945" s="339" t="s">
        <v>63</v>
      </c>
      <c r="D1945" s="339" t="s">
        <v>14543</v>
      </c>
      <c r="E1945" s="341"/>
      <c r="F1945" s="341">
        <v>120.95</v>
      </c>
    </row>
    <row r="1946" spans="1:6">
      <c r="A1946" s="339">
        <v>20966</v>
      </c>
      <c r="B1946" s="340" t="s">
        <v>16295</v>
      </c>
      <c r="C1946" s="339" t="s">
        <v>63</v>
      </c>
      <c r="D1946" s="339" t="s">
        <v>14543</v>
      </c>
      <c r="E1946" s="341"/>
      <c r="F1946" s="341">
        <v>130.22999999999999</v>
      </c>
    </row>
    <row r="1947" spans="1:6">
      <c r="A1947" s="339">
        <v>10903</v>
      </c>
      <c r="B1947" s="340" t="s">
        <v>16296</v>
      </c>
      <c r="C1947" s="339" t="s">
        <v>63</v>
      </c>
      <c r="D1947" s="339" t="s">
        <v>14543</v>
      </c>
      <c r="E1947" s="341"/>
      <c r="F1947" s="341">
        <v>197.4</v>
      </c>
    </row>
    <row r="1948" spans="1:6">
      <c r="A1948" s="339">
        <v>20967</v>
      </c>
      <c r="B1948" s="340" t="s">
        <v>16297</v>
      </c>
      <c r="C1948" s="339" t="s">
        <v>63</v>
      </c>
      <c r="D1948" s="339" t="s">
        <v>14543</v>
      </c>
      <c r="E1948" s="341"/>
      <c r="F1948" s="341">
        <v>197.4</v>
      </c>
    </row>
    <row r="1949" spans="1:6">
      <c r="A1949" s="339">
        <v>20968</v>
      </c>
      <c r="B1949" s="340" t="s">
        <v>16298</v>
      </c>
      <c r="C1949" s="339" t="s">
        <v>63</v>
      </c>
      <c r="D1949" s="339" t="s">
        <v>14543</v>
      </c>
      <c r="E1949" s="341"/>
      <c r="F1949" s="341">
        <v>216.5</v>
      </c>
    </row>
    <row r="1950" spans="1:6">
      <c r="A1950" s="339">
        <v>39017</v>
      </c>
      <c r="B1950" s="340" t="s">
        <v>954</v>
      </c>
      <c r="C1950" s="339" t="s">
        <v>63</v>
      </c>
      <c r="D1950" s="339" t="s">
        <v>14543</v>
      </c>
      <c r="E1950" s="341"/>
      <c r="F1950" s="341">
        <v>0.22</v>
      </c>
    </row>
    <row r="1951" spans="1:6">
      <c r="A1951" s="339">
        <v>39315</v>
      </c>
      <c r="B1951" s="340" t="s">
        <v>3970</v>
      </c>
      <c r="C1951" s="339" t="s">
        <v>63</v>
      </c>
      <c r="D1951" s="339" t="s">
        <v>14543</v>
      </c>
      <c r="E1951" s="341"/>
      <c r="F1951" s="341">
        <v>0.36</v>
      </c>
    </row>
    <row r="1952" spans="1:6">
      <c r="A1952" s="339">
        <v>39016</v>
      </c>
      <c r="B1952" s="340" t="s">
        <v>16299</v>
      </c>
      <c r="C1952" s="339" t="s">
        <v>63</v>
      </c>
      <c r="D1952" s="339" t="s">
        <v>14543</v>
      </c>
      <c r="E1952" s="341"/>
      <c r="F1952" s="341">
        <v>0.36</v>
      </c>
    </row>
    <row r="1953" spans="1:6">
      <c r="A1953" s="339">
        <v>39481</v>
      </c>
      <c r="B1953" s="340" t="s">
        <v>16300</v>
      </c>
      <c r="C1953" s="339" t="s">
        <v>63</v>
      </c>
      <c r="D1953" s="339" t="s">
        <v>14543</v>
      </c>
      <c r="E1953" s="341"/>
      <c r="F1953" s="341">
        <v>1.76</v>
      </c>
    </row>
    <row r="1954" spans="1:6">
      <c r="A1954" s="339">
        <v>39013</v>
      </c>
      <c r="B1954" s="340" t="s">
        <v>16301</v>
      </c>
      <c r="C1954" s="339" t="s">
        <v>63</v>
      </c>
      <c r="D1954" s="339" t="s">
        <v>14543</v>
      </c>
      <c r="E1954" s="341"/>
      <c r="F1954" s="341">
        <v>1.5</v>
      </c>
    </row>
    <row r="1955" spans="1:6">
      <c r="A1955" s="339">
        <v>44919</v>
      </c>
      <c r="B1955" s="340" t="s">
        <v>16302</v>
      </c>
      <c r="C1955" s="339" t="s">
        <v>63</v>
      </c>
      <c r="D1955" s="339" t="s">
        <v>14543</v>
      </c>
      <c r="E1955" s="341"/>
      <c r="F1955" s="341">
        <v>2.8</v>
      </c>
    </row>
    <row r="1956" spans="1:6">
      <c r="A1956" s="339">
        <v>40433</v>
      </c>
      <c r="B1956" s="340" t="s">
        <v>16303</v>
      </c>
      <c r="C1956" s="339" t="s">
        <v>63</v>
      </c>
      <c r="D1956" s="339" t="s">
        <v>14543</v>
      </c>
      <c r="E1956" s="341"/>
      <c r="F1956" s="341">
        <v>1.55</v>
      </c>
    </row>
    <row r="1957" spans="1:6">
      <c r="A1957" s="339">
        <v>20219</v>
      </c>
      <c r="B1957" s="340" t="s">
        <v>16304</v>
      </c>
      <c r="C1957" s="339" t="s">
        <v>63</v>
      </c>
      <c r="D1957" s="339" t="s">
        <v>14549</v>
      </c>
      <c r="E1957" s="341"/>
      <c r="F1957" s="341">
        <v>131780</v>
      </c>
    </row>
    <row r="1958" spans="1:6">
      <c r="A1958" s="339">
        <v>36484</v>
      </c>
      <c r="B1958" s="340" t="s">
        <v>16305</v>
      </c>
      <c r="C1958" s="339" t="s">
        <v>63</v>
      </c>
      <c r="D1958" s="339" t="s">
        <v>14543</v>
      </c>
      <c r="E1958" s="341"/>
      <c r="F1958" s="341">
        <v>279744.94</v>
      </c>
    </row>
    <row r="1959" spans="1:6">
      <c r="A1959" s="339">
        <v>38368</v>
      </c>
      <c r="B1959" s="340" t="s">
        <v>16306</v>
      </c>
      <c r="C1959" s="339" t="s">
        <v>63</v>
      </c>
      <c r="D1959" s="339" t="s">
        <v>14543</v>
      </c>
      <c r="E1959" s="341">
        <v>5.58</v>
      </c>
      <c r="F1959" s="341">
        <v>7.16</v>
      </c>
    </row>
    <row r="1960" spans="1:6">
      <c r="A1960" s="339">
        <v>38367</v>
      </c>
      <c r="B1960" s="340" t="s">
        <v>16307</v>
      </c>
      <c r="C1960" s="339" t="s">
        <v>63</v>
      </c>
      <c r="D1960" s="339" t="s">
        <v>14543</v>
      </c>
      <c r="E1960" s="341">
        <v>14.3</v>
      </c>
      <c r="F1960" s="341">
        <v>14.02</v>
      </c>
    </row>
    <row r="1961" spans="1:6">
      <c r="A1961" s="339">
        <v>38091</v>
      </c>
      <c r="B1961" s="340" t="s">
        <v>16308</v>
      </c>
      <c r="C1961" s="339" t="s">
        <v>63</v>
      </c>
      <c r="D1961" s="339" t="s">
        <v>14543</v>
      </c>
      <c r="E1961" s="341">
        <v>3.05</v>
      </c>
      <c r="F1961" s="341">
        <v>2.62</v>
      </c>
    </row>
    <row r="1962" spans="1:6">
      <c r="A1962" s="339">
        <v>38095</v>
      </c>
      <c r="B1962" s="340" t="s">
        <v>1516</v>
      </c>
      <c r="C1962" s="339" t="s">
        <v>63</v>
      </c>
      <c r="D1962" s="339" t="s">
        <v>14543</v>
      </c>
      <c r="E1962" s="341">
        <v>6.45</v>
      </c>
      <c r="F1962" s="341">
        <v>5.55</v>
      </c>
    </row>
    <row r="1963" spans="1:6">
      <c r="A1963" s="339">
        <v>38092</v>
      </c>
      <c r="B1963" s="340" t="s">
        <v>16309</v>
      </c>
      <c r="C1963" s="339" t="s">
        <v>63</v>
      </c>
      <c r="D1963" s="339" t="s">
        <v>14543</v>
      </c>
      <c r="E1963" s="341">
        <v>2.89</v>
      </c>
      <c r="F1963" s="341">
        <v>2.4900000000000002</v>
      </c>
    </row>
    <row r="1964" spans="1:6">
      <c r="A1964" s="339">
        <v>38093</v>
      </c>
      <c r="B1964" s="340" t="s">
        <v>16310</v>
      </c>
      <c r="C1964" s="339" t="s">
        <v>63</v>
      </c>
      <c r="D1964" s="339" t="s">
        <v>14543</v>
      </c>
      <c r="E1964" s="341">
        <v>2.99</v>
      </c>
      <c r="F1964" s="341">
        <v>2.57</v>
      </c>
    </row>
    <row r="1965" spans="1:6">
      <c r="A1965" s="339">
        <v>38096</v>
      </c>
      <c r="B1965" s="340" t="s">
        <v>16311</v>
      </c>
      <c r="C1965" s="339" t="s">
        <v>63</v>
      </c>
      <c r="D1965" s="339" t="s">
        <v>14543</v>
      </c>
      <c r="E1965" s="341">
        <v>6.94</v>
      </c>
      <c r="F1965" s="341">
        <v>5.97</v>
      </c>
    </row>
    <row r="1966" spans="1:6">
      <c r="A1966" s="339">
        <v>38094</v>
      </c>
      <c r="B1966" s="340" t="s">
        <v>3984</v>
      </c>
      <c r="C1966" s="339" t="s">
        <v>63</v>
      </c>
      <c r="D1966" s="339" t="s">
        <v>14543</v>
      </c>
      <c r="E1966" s="341">
        <v>3.66</v>
      </c>
      <c r="F1966" s="341">
        <v>3.15</v>
      </c>
    </row>
    <row r="1967" spans="1:6">
      <c r="A1967" s="339">
        <v>38097</v>
      </c>
      <c r="B1967" s="340" t="s">
        <v>16312</v>
      </c>
      <c r="C1967" s="339" t="s">
        <v>63</v>
      </c>
      <c r="D1967" s="339" t="s">
        <v>14543</v>
      </c>
      <c r="E1967" s="341">
        <v>7.44</v>
      </c>
      <c r="F1967" s="341">
        <v>6.4</v>
      </c>
    </row>
    <row r="1968" spans="1:6">
      <c r="A1968" s="339">
        <v>38098</v>
      </c>
      <c r="B1968" s="340" t="s">
        <v>16313</v>
      </c>
      <c r="C1968" s="339" t="s">
        <v>63</v>
      </c>
      <c r="D1968" s="339" t="s">
        <v>14543</v>
      </c>
      <c r="E1968" s="341">
        <v>7.44</v>
      </c>
      <c r="F1968" s="341">
        <v>6.4</v>
      </c>
    </row>
    <row r="1969" spans="1:6">
      <c r="A1969" s="339">
        <v>11186</v>
      </c>
      <c r="B1969" s="340" t="s">
        <v>16314</v>
      </c>
      <c r="C1969" s="339" t="s">
        <v>5029</v>
      </c>
      <c r="D1969" s="339" t="s">
        <v>14543</v>
      </c>
      <c r="E1969" s="341">
        <v>774</v>
      </c>
      <c r="F1969" s="341">
        <v>516</v>
      </c>
    </row>
    <row r="1970" spans="1:6">
      <c r="A1970" s="339">
        <v>11558</v>
      </c>
      <c r="B1970" s="340" t="s">
        <v>16315</v>
      </c>
      <c r="C1970" s="339" t="s">
        <v>14873</v>
      </c>
      <c r="D1970" s="339" t="s">
        <v>14543</v>
      </c>
      <c r="E1970" s="341">
        <v>14.3</v>
      </c>
      <c r="F1970" s="341">
        <v>14.24</v>
      </c>
    </row>
    <row r="1971" spans="1:6">
      <c r="A1971" s="339">
        <v>11557</v>
      </c>
      <c r="B1971" s="340" t="s">
        <v>16316</v>
      </c>
      <c r="C1971" s="339" t="s">
        <v>14873</v>
      </c>
      <c r="D1971" s="339" t="s">
        <v>14543</v>
      </c>
      <c r="E1971" s="341">
        <v>36.200000000000003</v>
      </c>
      <c r="F1971" s="341">
        <v>36.06</v>
      </c>
    </row>
    <row r="1972" spans="1:6">
      <c r="A1972" s="339">
        <v>2759</v>
      </c>
      <c r="B1972" s="340" t="s">
        <v>16317</v>
      </c>
      <c r="C1972" s="339" t="s">
        <v>63</v>
      </c>
      <c r="D1972" s="339" t="s">
        <v>14549</v>
      </c>
      <c r="E1972" s="341"/>
      <c r="F1972" s="341">
        <v>10.119999999999999</v>
      </c>
    </row>
    <row r="1973" spans="1:6">
      <c r="A1973" s="339">
        <v>38124</v>
      </c>
      <c r="B1973" s="340" t="s">
        <v>16318</v>
      </c>
      <c r="C1973" s="339" t="s">
        <v>63</v>
      </c>
      <c r="D1973" s="339" t="s">
        <v>14549</v>
      </c>
      <c r="E1973" s="341">
        <v>29.9</v>
      </c>
      <c r="F1973" s="341">
        <v>28</v>
      </c>
    </row>
    <row r="1974" spans="1:6">
      <c r="A1974" s="339">
        <v>38380</v>
      </c>
      <c r="B1974" s="340" t="s">
        <v>16319</v>
      </c>
      <c r="C1974" s="339" t="s">
        <v>63</v>
      </c>
      <c r="D1974" s="339" t="s">
        <v>14543</v>
      </c>
      <c r="E1974" s="341">
        <v>23.79</v>
      </c>
      <c r="F1974" s="341">
        <v>23.32</v>
      </c>
    </row>
    <row r="1975" spans="1:6">
      <c r="A1975" s="339">
        <v>45278</v>
      </c>
      <c r="B1975" s="340" t="s">
        <v>16320</v>
      </c>
      <c r="C1975" s="339" t="s">
        <v>63</v>
      </c>
      <c r="D1975" s="339" t="s">
        <v>14543</v>
      </c>
      <c r="E1975" s="341">
        <v>127.14</v>
      </c>
      <c r="F1975" s="341">
        <v>107.49</v>
      </c>
    </row>
    <row r="1976" spans="1:6">
      <c r="A1976" s="339">
        <v>42429</v>
      </c>
      <c r="B1976" s="340" t="s">
        <v>16321</v>
      </c>
      <c r="C1976" s="339" t="s">
        <v>63</v>
      </c>
      <c r="D1976" s="339" t="s">
        <v>14543</v>
      </c>
      <c r="E1976" s="341"/>
      <c r="F1976" s="341">
        <v>6025.1</v>
      </c>
    </row>
    <row r="1977" spans="1:6">
      <c r="A1977" s="339">
        <v>38538</v>
      </c>
      <c r="B1977" s="340" t="s">
        <v>16322</v>
      </c>
      <c r="C1977" s="339" t="s">
        <v>202</v>
      </c>
      <c r="D1977" s="339" t="s">
        <v>14549</v>
      </c>
      <c r="E1977" s="341"/>
      <c r="F1977" s="341">
        <v>86</v>
      </c>
    </row>
    <row r="1978" spans="1:6">
      <c r="A1978" s="339">
        <v>38539</v>
      </c>
      <c r="B1978" s="340" t="s">
        <v>16323</v>
      </c>
      <c r="C1978" s="339" t="s">
        <v>202</v>
      </c>
      <c r="D1978" s="339" t="s">
        <v>14543</v>
      </c>
      <c r="E1978" s="341"/>
      <c r="F1978" s="341">
        <v>116.95</v>
      </c>
    </row>
    <row r="1979" spans="1:6">
      <c r="A1979" s="339">
        <v>38540</v>
      </c>
      <c r="B1979" s="340" t="s">
        <v>16324</v>
      </c>
      <c r="C1979" s="339" t="s">
        <v>202</v>
      </c>
      <c r="D1979" s="339" t="s">
        <v>14543</v>
      </c>
      <c r="E1979" s="341"/>
      <c r="F1979" s="341">
        <v>299.70999999999998</v>
      </c>
    </row>
    <row r="1980" spans="1:6">
      <c r="A1980" s="339">
        <v>38384</v>
      </c>
      <c r="B1980" s="340" t="s">
        <v>16325</v>
      </c>
      <c r="C1980" s="339" t="s">
        <v>63</v>
      </c>
      <c r="D1980" s="339" t="s">
        <v>14543</v>
      </c>
      <c r="E1980" s="341">
        <v>17.13</v>
      </c>
      <c r="F1980" s="341">
        <v>16.8</v>
      </c>
    </row>
    <row r="1981" spans="1:6">
      <c r="A1981" s="339">
        <v>13</v>
      </c>
      <c r="B1981" s="340" t="s">
        <v>16326</v>
      </c>
      <c r="C1981" s="339" t="s">
        <v>101</v>
      </c>
      <c r="D1981" s="339" t="s">
        <v>14543</v>
      </c>
      <c r="E1981" s="341">
        <v>17.190000000000001</v>
      </c>
      <c r="F1981" s="341">
        <v>20.420000000000002</v>
      </c>
    </row>
    <row r="1982" spans="1:6">
      <c r="A1982" s="339">
        <v>2762</v>
      </c>
      <c r="B1982" s="340" t="s">
        <v>16327</v>
      </c>
      <c r="C1982" s="339" t="s">
        <v>202</v>
      </c>
      <c r="D1982" s="339" t="s">
        <v>14543</v>
      </c>
      <c r="E1982" s="341"/>
      <c r="F1982" s="341">
        <v>12.65</v>
      </c>
    </row>
    <row r="1983" spans="1:6">
      <c r="A1983" s="339">
        <v>21142</v>
      </c>
      <c r="B1983" s="340" t="s">
        <v>16328</v>
      </c>
      <c r="C1983" s="339" t="s">
        <v>63</v>
      </c>
      <c r="D1983" s="339" t="s">
        <v>14543</v>
      </c>
      <c r="E1983" s="341">
        <v>47.14</v>
      </c>
      <c r="F1983" s="341">
        <v>30.64</v>
      </c>
    </row>
    <row r="1984" spans="1:6">
      <c r="A1984" s="339">
        <v>37372</v>
      </c>
      <c r="B1984" s="340" t="s">
        <v>3114</v>
      </c>
      <c r="C1984" s="339" t="s">
        <v>884</v>
      </c>
      <c r="D1984" s="339" t="s">
        <v>14549</v>
      </c>
      <c r="E1984" s="341">
        <v>1.3</v>
      </c>
      <c r="F1984" s="341">
        <v>1.43</v>
      </c>
    </row>
    <row r="1985" spans="1:6">
      <c r="A1985" s="339">
        <v>40863</v>
      </c>
      <c r="B1985" s="340" t="s">
        <v>3479</v>
      </c>
      <c r="C1985" s="339" t="s">
        <v>948</v>
      </c>
      <c r="D1985" s="339" t="s">
        <v>14549</v>
      </c>
      <c r="E1985" s="341">
        <v>215.81</v>
      </c>
      <c r="F1985" s="341">
        <v>237.03</v>
      </c>
    </row>
    <row r="1986" spans="1:6">
      <c r="A1986" s="339">
        <v>38475</v>
      </c>
      <c r="B1986" s="340" t="s">
        <v>16329</v>
      </c>
      <c r="C1986" s="339" t="s">
        <v>63</v>
      </c>
      <c r="D1986" s="339" t="s">
        <v>14543</v>
      </c>
      <c r="E1986" s="341">
        <v>67.14</v>
      </c>
      <c r="F1986" s="341">
        <v>56.77</v>
      </c>
    </row>
    <row r="1987" spans="1:6">
      <c r="A1987" s="339">
        <v>38474</v>
      </c>
      <c r="B1987" s="340" t="s">
        <v>16330</v>
      </c>
      <c r="C1987" s="339" t="s">
        <v>63</v>
      </c>
      <c r="D1987" s="339" t="s">
        <v>14543</v>
      </c>
      <c r="E1987" s="341">
        <v>68.069999999999993</v>
      </c>
      <c r="F1987" s="341">
        <v>57.55</v>
      </c>
    </row>
    <row r="1988" spans="1:6">
      <c r="A1988" s="339">
        <v>10886</v>
      </c>
      <c r="B1988" s="340" t="s">
        <v>16331</v>
      </c>
      <c r="C1988" s="339" t="s">
        <v>63</v>
      </c>
      <c r="D1988" s="339" t="s">
        <v>14543</v>
      </c>
      <c r="E1988" s="341">
        <v>415.62</v>
      </c>
      <c r="F1988" s="341">
        <v>201.25</v>
      </c>
    </row>
    <row r="1989" spans="1:6">
      <c r="A1989" s="339">
        <v>10888</v>
      </c>
      <c r="B1989" s="340" t="s">
        <v>16332</v>
      </c>
      <c r="C1989" s="339" t="s">
        <v>63</v>
      </c>
      <c r="D1989" s="339" t="s">
        <v>14543</v>
      </c>
      <c r="E1989" s="341">
        <v>1315.38</v>
      </c>
      <c r="F1989" s="341">
        <v>636.91999999999996</v>
      </c>
    </row>
    <row r="1990" spans="1:6">
      <c r="A1990" s="339">
        <v>10889</v>
      </c>
      <c r="B1990" s="340" t="s">
        <v>16333</v>
      </c>
      <c r="C1990" s="339" t="s">
        <v>63</v>
      </c>
      <c r="D1990" s="339" t="s">
        <v>14543</v>
      </c>
      <c r="E1990" s="341">
        <v>1425</v>
      </c>
      <c r="F1990" s="341">
        <v>690</v>
      </c>
    </row>
    <row r="1991" spans="1:6">
      <c r="A1991" s="339">
        <v>10890</v>
      </c>
      <c r="B1991" s="340" t="s">
        <v>16334</v>
      </c>
      <c r="C1991" s="339" t="s">
        <v>63</v>
      </c>
      <c r="D1991" s="339" t="s">
        <v>14543</v>
      </c>
      <c r="E1991" s="341">
        <v>657.69</v>
      </c>
      <c r="F1991" s="341">
        <v>318.45999999999998</v>
      </c>
    </row>
    <row r="1992" spans="1:6">
      <c r="A1992" s="339">
        <v>10891</v>
      </c>
      <c r="B1992" s="340" t="s">
        <v>16335</v>
      </c>
      <c r="C1992" s="339" t="s">
        <v>63</v>
      </c>
      <c r="D1992" s="339" t="s">
        <v>14543</v>
      </c>
      <c r="E1992" s="341">
        <v>401.92</v>
      </c>
      <c r="F1992" s="341">
        <v>194.61</v>
      </c>
    </row>
    <row r="1993" spans="1:6">
      <c r="A1993" s="339">
        <v>10892</v>
      </c>
      <c r="B1993" s="340" t="s">
        <v>1603</v>
      </c>
      <c r="C1993" s="339" t="s">
        <v>63</v>
      </c>
      <c r="D1993" s="339" t="s">
        <v>14549</v>
      </c>
      <c r="E1993" s="341">
        <v>475</v>
      </c>
      <c r="F1993" s="341">
        <v>230</v>
      </c>
    </row>
    <row r="1994" spans="1:6">
      <c r="A1994" s="339">
        <v>20977</v>
      </c>
      <c r="B1994" s="340" t="s">
        <v>16336</v>
      </c>
      <c r="C1994" s="339" t="s">
        <v>63</v>
      </c>
      <c r="D1994" s="339" t="s">
        <v>14543</v>
      </c>
      <c r="E1994" s="341">
        <v>566.34</v>
      </c>
      <c r="F1994" s="341">
        <v>274.23</v>
      </c>
    </row>
    <row r="1995" spans="1:6">
      <c r="A1995" s="339">
        <v>3073</v>
      </c>
      <c r="B1995" s="340" t="s">
        <v>16337</v>
      </c>
      <c r="C1995" s="339" t="s">
        <v>63</v>
      </c>
      <c r="D1995" s="339" t="s">
        <v>14543</v>
      </c>
      <c r="E1995" s="341">
        <v>197.94</v>
      </c>
      <c r="F1995" s="341">
        <v>245.92</v>
      </c>
    </row>
    <row r="1996" spans="1:6">
      <c r="A1996" s="339">
        <v>3074</v>
      </c>
      <c r="B1996" s="340" t="s">
        <v>16338</v>
      </c>
      <c r="C1996" s="339" t="s">
        <v>63</v>
      </c>
      <c r="D1996" s="339" t="s">
        <v>14543</v>
      </c>
      <c r="E1996" s="341">
        <v>124.96</v>
      </c>
      <c r="F1996" s="341">
        <v>155.26</v>
      </c>
    </row>
    <row r="1997" spans="1:6">
      <c r="A1997" s="339">
        <v>3076</v>
      </c>
      <c r="B1997" s="340" t="s">
        <v>16339</v>
      </c>
      <c r="C1997" s="339" t="s">
        <v>63</v>
      </c>
      <c r="D1997" s="339" t="s">
        <v>14543</v>
      </c>
      <c r="E1997" s="341">
        <v>162.72</v>
      </c>
      <c r="F1997" s="341">
        <v>202.17</v>
      </c>
    </row>
    <row r="1998" spans="1:6">
      <c r="A1998" s="339">
        <v>3075</v>
      </c>
      <c r="B1998" s="340" t="s">
        <v>16340</v>
      </c>
      <c r="C1998" s="339" t="s">
        <v>63</v>
      </c>
      <c r="D1998" s="339" t="s">
        <v>14543</v>
      </c>
      <c r="E1998" s="341">
        <v>102.83</v>
      </c>
      <c r="F1998" s="341">
        <v>127.76</v>
      </c>
    </row>
    <row r="1999" spans="1:6">
      <c r="A1999" s="339">
        <v>10781</v>
      </c>
      <c r="B1999" s="340" t="s">
        <v>16341</v>
      </c>
      <c r="C1999" s="339" t="s">
        <v>63</v>
      </c>
      <c r="D1999" s="339" t="s">
        <v>14543</v>
      </c>
      <c r="E1999" s="341">
        <v>13.94</v>
      </c>
      <c r="F1999" s="341">
        <v>17.32</v>
      </c>
    </row>
    <row r="2000" spans="1:6">
      <c r="A2000" s="339">
        <v>11480</v>
      </c>
      <c r="B2000" s="340" t="s">
        <v>16342</v>
      </c>
      <c r="C2000" s="339" t="s">
        <v>1589</v>
      </c>
      <c r="D2000" s="339" t="s">
        <v>14543</v>
      </c>
      <c r="E2000" s="341">
        <v>147.78</v>
      </c>
      <c r="F2000" s="341">
        <v>148.88999999999999</v>
      </c>
    </row>
    <row r="2001" spans="1:6">
      <c r="A2001" s="339">
        <v>43612</v>
      </c>
      <c r="B2001" s="340" t="s">
        <v>16343</v>
      </c>
      <c r="C2001" s="339" t="s">
        <v>1589</v>
      </c>
      <c r="D2001" s="339" t="s">
        <v>14543</v>
      </c>
      <c r="E2001" s="341">
        <v>116.32</v>
      </c>
      <c r="F2001" s="341">
        <v>117.19</v>
      </c>
    </row>
    <row r="2002" spans="1:6">
      <c r="A2002" s="339">
        <v>43613</v>
      </c>
      <c r="B2002" s="340" t="s">
        <v>16344</v>
      </c>
      <c r="C2002" s="339" t="s">
        <v>1589</v>
      </c>
      <c r="D2002" s="339" t="s">
        <v>14543</v>
      </c>
      <c r="E2002" s="341">
        <v>96.29</v>
      </c>
      <c r="F2002" s="341">
        <v>97.02</v>
      </c>
    </row>
    <row r="2003" spans="1:6">
      <c r="A2003" s="339">
        <v>11469</v>
      </c>
      <c r="B2003" s="340" t="s">
        <v>16345</v>
      </c>
      <c r="C2003" s="339" t="s">
        <v>63</v>
      </c>
      <c r="D2003" s="339" t="s">
        <v>14543</v>
      </c>
      <c r="E2003" s="341">
        <v>15.77</v>
      </c>
      <c r="F2003" s="341">
        <v>15.89</v>
      </c>
    </row>
    <row r="2004" spans="1:6">
      <c r="A2004" s="339">
        <v>11468</v>
      </c>
      <c r="B2004" s="340" t="s">
        <v>16346</v>
      </c>
      <c r="C2004" s="339" t="s">
        <v>63</v>
      </c>
      <c r="D2004" s="339" t="s">
        <v>14543</v>
      </c>
      <c r="E2004" s="341">
        <v>15.78</v>
      </c>
      <c r="F2004" s="341">
        <v>15.9</v>
      </c>
    </row>
    <row r="2005" spans="1:6">
      <c r="A2005" s="339">
        <v>11484</v>
      </c>
      <c r="B2005" s="340" t="s">
        <v>16347</v>
      </c>
      <c r="C2005" s="339" t="s">
        <v>63</v>
      </c>
      <c r="D2005" s="339" t="s">
        <v>14543</v>
      </c>
      <c r="E2005" s="341">
        <v>69.33</v>
      </c>
      <c r="F2005" s="341">
        <v>69.849999999999994</v>
      </c>
    </row>
    <row r="2006" spans="1:6">
      <c r="A2006" s="339">
        <v>38155</v>
      </c>
      <c r="B2006" s="340" t="s">
        <v>16348</v>
      </c>
      <c r="C2006" s="339" t="s">
        <v>63</v>
      </c>
      <c r="D2006" s="339" t="s">
        <v>14543</v>
      </c>
      <c r="E2006" s="341">
        <v>107.64</v>
      </c>
      <c r="F2006" s="341">
        <v>108.45</v>
      </c>
    </row>
    <row r="2007" spans="1:6">
      <c r="A2007" s="339">
        <v>11467</v>
      </c>
      <c r="B2007" s="340" t="s">
        <v>16349</v>
      </c>
      <c r="C2007" s="339" t="s">
        <v>63</v>
      </c>
      <c r="D2007" s="339" t="s">
        <v>14543</v>
      </c>
      <c r="E2007" s="341">
        <v>24.59</v>
      </c>
      <c r="F2007" s="341">
        <v>24.78</v>
      </c>
    </row>
    <row r="2008" spans="1:6">
      <c r="A2008" s="339">
        <v>38153</v>
      </c>
      <c r="B2008" s="340" t="s">
        <v>16350</v>
      </c>
      <c r="C2008" s="339" t="s">
        <v>1589</v>
      </c>
      <c r="D2008" s="339" t="s">
        <v>14543</v>
      </c>
      <c r="E2008" s="341">
        <v>62.83</v>
      </c>
      <c r="F2008" s="341">
        <v>63.3</v>
      </c>
    </row>
    <row r="2009" spans="1:6">
      <c r="A2009" s="339">
        <v>43607</v>
      </c>
      <c r="B2009" s="340" t="s">
        <v>16351</v>
      </c>
      <c r="C2009" s="339" t="s">
        <v>1589</v>
      </c>
      <c r="D2009" s="339" t="s">
        <v>14543</v>
      </c>
      <c r="E2009" s="341">
        <v>118.83</v>
      </c>
      <c r="F2009" s="341">
        <v>119.73</v>
      </c>
    </row>
    <row r="2010" spans="1:6">
      <c r="A2010" s="339">
        <v>3080</v>
      </c>
      <c r="B2010" s="340" t="s">
        <v>16352</v>
      </c>
      <c r="C2010" s="339" t="s">
        <v>1589</v>
      </c>
      <c r="D2010" s="339" t="s">
        <v>14549</v>
      </c>
      <c r="E2010" s="341">
        <v>79.900000000000006</v>
      </c>
      <c r="F2010" s="341">
        <v>80.5</v>
      </c>
    </row>
    <row r="2011" spans="1:6">
      <c r="A2011" s="339">
        <v>3081</v>
      </c>
      <c r="B2011" s="340" t="s">
        <v>3473</v>
      </c>
      <c r="C2011" s="339" t="s">
        <v>1589</v>
      </c>
      <c r="D2011" s="339" t="s">
        <v>14543</v>
      </c>
      <c r="E2011" s="341">
        <v>158.08000000000001</v>
      </c>
      <c r="F2011" s="341">
        <v>159.27000000000001</v>
      </c>
    </row>
    <row r="2012" spans="1:6">
      <c r="A2012" s="339">
        <v>3090</v>
      </c>
      <c r="B2012" s="340" t="s">
        <v>16353</v>
      </c>
      <c r="C2012" s="339" t="s">
        <v>1589</v>
      </c>
      <c r="D2012" s="339" t="s">
        <v>14543</v>
      </c>
      <c r="E2012" s="341">
        <v>71.31</v>
      </c>
      <c r="F2012" s="341">
        <v>71.849999999999994</v>
      </c>
    </row>
    <row r="2013" spans="1:6">
      <c r="A2013" s="339">
        <v>43611</v>
      </c>
      <c r="B2013" s="340" t="s">
        <v>16354</v>
      </c>
      <c r="C2013" s="339" t="s">
        <v>1589</v>
      </c>
      <c r="D2013" s="339" t="s">
        <v>14543</v>
      </c>
      <c r="E2013" s="341">
        <v>118.34</v>
      </c>
      <c r="F2013" s="341">
        <v>119.23</v>
      </c>
    </row>
    <row r="2014" spans="1:6">
      <c r="A2014" s="339">
        <v>3103</v>
      </c>
      <c r="B2014" s="340" t="s">
        <v>16355</v>
      </c>
      <c r="C2014" s="339" t="s">
        <v>63</v>
      </c>
      <c r="D2014" s="339" t="s">
        <v>14543</v>
      </c>
      <c r="E2014" s="341">
        <v>59.13</v>
      </c>
      <c r="F2014" s="341">
        <v>59.57</v>
      </c>
    </row>
    <row r="2015" spans="1:6">
      <c r="A2015" s="339">
        <v>3097</v>
      </c>
      <c r="B2015" s="340" t="s">
        <v>16356</v>
      </c>
      <c r="C2015" s="339" t="s">
        <v>1589</v>
      </c>
      <c r="D2015" s="339" t="s">
        <v>14543</v>
      </c>
      <c r="E2015" s="341">
        <v>89.46</v>
      </c>
      <c r="F2015" s="341">
        <v>90.13</v>
      </c>
    </row>
    <row r="2016" spans="1:6">
      <c r="A2016" s="339">
        <v>3099</v>
      </c>
      <c r="B2016" s="340" t="s">
        <v>16357</v>
      </c>
      <c r="C2016" s="339" t="s">
        <v>1589</v>
      </c>
      <c r="D2016" s="339" t="s">
        <v>14543</v>
      </c>
      <c r="E2016" s="341">
        <v>143.24</v>
      </c>
      <c r="F2016" s="341">
        <v>144.32</v>
      </c>
    </row>
    <row r="2017" spans="1:6">
      <c r="A2017" s="339">
        <v>38151</v>
      </c>
      <c r="B2017" s="340" t="s">
        <v>16358</v>
      </c>
      <c r="C2017" s="339" t="s">
        <v>1589</v>
      </c>
      <c r="D2017" s="339" t="s">
        <v>14543</v>
      </c>
      <c r="E2017" s="341">
        <v>103.85</v>
      </c>
      <c r="F2017" s="341">
        <v>104.63</v>
      </c>
    </row>
    <row r="2018" spans="1:6">
      <c r="A2018" s="339">
        <v>38152</v>
      </c>
      <c r="B2018" s="340" t="s">
        <v>16359</v>
      </c>
      <c r="C2018" s="339" t="s">
        <v>1589</v>
      </c>
      <c r="D2018" s="339" t="s">
        <v>14543</v>
      </c>
      <c r="E2018" s="341">
        <v>167.52</v>
      </c>
      <c r="F2018" s="341">
        <v>168.78</v>
      </c>
    </row>
    <row r="2019" spans="1:6">
      <c r="A2019" s="339">
        <v>43610</v>
      </c>
      <c r="B2019" s="340" t="s">
        <v>16360</v>
      </c>
      <c r="C2019" s="339" t="s">
        <v>1589</v>
      </c>
      <c r="D2019" s="339" t="s">
        <v>14543</v>
      </c>
      <c r="E2019" s="341">
        <v>88.76</v>
      </c>
      <c r="F2019" s="341">
        <v>89.43</v>
      </c>
    </row>
    <row r="2020" spans="1:6">
      <c r="A2020" s="339">
        <v>3093</v>
      </c>
      <c r="B2020" s="340" t="s">
        <v>16361</v>
      </c>
      <c r="C2020" s="339" t="s">
        <v>1589</v>
      </c>
      <c r="D2020" s="339" t="s">
        <v>14543</v>
      </c>
      <c r="E2020" s="341">
        <v>143.24</v>
      </c>
      <c r="F2020" s="341">
        <v>144.32</v>
      </c>
    </row>
    <row r="2021" spans="1:6">
      <c r="A2021" s="339">
        <v>38165</v>
      </c>
      <c r="B2021" s="340" t="s">
        <v>16362</v>
      </c>
      <c r="C2021" s="339" t="s">
        <v>1589</v>
      </c>
      <c r="D2021" s="339" t="s">
        <v>14543</v>
      </c>
      <c r="E2021" s="341">
        <v>68.8</v>
      </c>
      <c r="F2021" s="341">
        <v>68.52</v>
      </c>
    </row>
    <row r="2022" spans="1:6">
      <c r="A2022" s="339">
        <v>38177</v>
      </c>
      <c r="B2022" s="340" t="s">
        <v>16363</v>
      </c>
      <c r="C2022" s="339" t="s">
        <v>63</v>
      </c>
      <c r="D2022" s="339" t="s">
        <v>14543</v>
      </c>
      <c r="E2022" s="341">
        <v>20.440000000000001</v>
      </c>
      <c r="F2022" s="341">
        <v>20.36</v>
      </c>
    </row>
    <row r="2023" spans="1:6">
      <c r="A2023" s="339">
        <v>11458</v>
      </c>
      <c r="B2023" s="340" t="s">
        <v>16364</v>
      </c>
      <c r="C2023" s="339" t="s">
        <v>63</v>
      </c>
      <c r="D2023" s="339" t="s">
        <v>14543</v>
      </c>
      <c r="E2023" s="341">
        <v>24.41</v>
      </c>
      <c r="F2023" s="341">
        <v>24.31</v>
      </c>
    </row>
    <row r="2024" spans="1:6">
      <c r="A2024" s="339">
        <v>3108</v>
      </c>
      <c r="B2024" s="340" t="s">
        <v>16365</v>
      </c>
      <c r="C2024" s="339" t="s">
        <v>63</v>
      </c>
      <c r="D2024" s="339" t="s">
        <v>14543</v>
      </c>
      <c r="E2024" s="341">
        <v>103.75</v>
      </c>
      <c r="F2024" s="341">
        <v>103.34</v>
      </c>
    </row>
    <row r="2025" spans="1:6">
      <c r="A2025" s="339">
        <v>3105</v>
      </c>
      <c r="B2025" s="340" t="s">
        <v>16366</v>
      </c>
      <c r="C2025" s="339" t="s">
        <v>63</v>
      </c>
      <c r="D2025" s="339" t="s">
        <v>14543</v>
      </c>
      <c r="E2025" s="341">
        <v>135.69999999999999</v>
      </c>
      <c r="F2025" s="341">
        <v>135.16</v>
      </c>
    </row>
    <row r="2026" spans="1:6">
      <c r="A2026" s="339">
        <v>38178</v>
      </c>
      <c r="B2026" s="340" t="s">
        <v>16367</v>
      </c>
      <c r="C2026" s="339" t="s">
        <v>63</v>
      </c>
      <c r="D2026" s="339" t="s">
        <v>14543</v>
      </c>
      <c r="E2026" s="341">
        <v>22.49</v>
      </c>
      <c r="F2026" s="341">
        <v>22.4</v>
      </c>
    </row>
    <row r="2027" spans="1:6">
      <c r="A2027" s="339">
        <v>43575</v>
      </c>
      <c r="B2027" s="340" t="s">
        <v>16368</v>
      </c>
      <c r="C2027" s="339" t="s">
        <v>63</v>
      </c>
      <c r="D2027" s="339" t="s">
        <v>14543</v>
      </c>
      <c r="E2027" s="341">
        <v>48.73</v>
      </c>
      <c r="F2027" s="341">
        <v>48.54</v>
      </c>
    </row>
    <row r="2028" spans="1:6">
      <c r="A2028" s="339">
        <v>43577</v>
      </c>
      <c r="B2028" s="340" t="s">
        <v>16369</v>
      </c>
      <c r="C2028" s="339" t="s">
        <v>63</v>
      </c>
      <c r="D2028" s="339" t="s">
        <v>14543</v>
      </c>
      <c r="E2028" s="341">
        <v>84.73</v>
      </c>
      <c r="F2028" s="341">
        <v>84.39</v>
      </c>
    </row>
    <row r="2029" spans="1:6">
      <c r="A2029" s="339">
        <v>43458</v>
      </c>
      <c r="B2029" s="340" t="s">
        <v>16370</v>
      </c>
      <c r="C2029" s="339" t="s">
        <v>884</v>
      </c>
      <c r="D2029" s="339" t="s">
        <v>14549</v>
      </c>
      <c r="E2029" s="341">
        <v>0.06</v>
      </c>
      <c r="F2029" s="341">
        <v>0.05</v>
      </c>
    </row>
    <row r="2030" spans="1:6">
      <c r="A2030" s="339">
        <v>43470</v>
      </c>
      <c r="B2030" s="340" t="s">
        <v>16371</v>
      </c>
      <c r="C2030" s="339" t="s">
        <v>948</v>
      </c>
      <c r="D2030" s="339" t="s">
        <v>14549</v>
      </c>
      <c r="E2030" s="341">
        <v>10.37</v>
      </c>
      <c r="F2030" s="341">
        <v>9.52</v>
      </c>
    </row>
    <row r="2031" spans="1:6">
      <c r="A2031" s="339">
        <v>43459</v>
      </c>
      <c r="B2031" s="340" t="s">
        <v>4174</v>
      </c>
      <c r="C2031" s="339" t="s">
        <v>884</v>
      </c>
      <c r="D2031" s="339" t="s">
        <v>14549</v>
      </c>
      <c r="E2031" s="341">
        <v>0.3</v>
      </c>
      <c r="F2031" s="341">
        <v>0.28999999999999998</v>
      </c>
    </row>
    <row r="2032" spans="1:6">
      <c r="A2032" s="339">
        <v>43471</v>
      </c>
      <c r="B2032" s="340" t="s">
        <v>16372</v>
      </c>
      <c r="C2032" s="339" t="s">
        <v>948</v>
      </c>
      <c r="D2032" s="339" t="s">
        <v>14549</v>
      </c>
      <c r="E2032" s="341">
        <v>49.92</v>
      </c>
      <c r="F2032" s="341">
        <v>49.31</v>
      </c>
    </row>
    <row r="2033" spans="1:6">
      <c r="A2033" s="339">
        <v>43460</v>
      </c>
      <c r="B2033" s="340" t="s">
        <v>3751</v>
      </c>
      <c r="C2033" s="339" t="s">
        <v>884</v>
      </c>
      <c r="D2033" s="339" t="s">
        <v>14549</v>
      </c>
      <c r="E2033" s="341">
        <v>0.88</v>
      </c>
      <c r="F2033" s="341">
        <v>0.83</v>
      </c>
    </row>
    <row r="2034" spans="1:6">
      <c r="A2034" s="339">
        <v>43472</v>
      </c>
      <c r="B2034" s="340" t="s">
        <v>16373</v>
      </c>
      <c r="C2034" s="339" t="s">
        <v>948</v>
      </c>
      <c r="D2034" s="339" t="s">
        <v>14549</v>
      </c>
      <c r="E2034" s="341">
        <v>145.86000000000001</v>
      </c>
      <c r="F2034" s="341">
        <v>139.4</v>
      </c>
    </row>
    <row r="2035" spans="1:6">
      <c r="A2035" s="339">
        <v>43461</v>
      </c>
      <c r="B2035" s="340" t="s">
        <v>4423</v>
      </c>
      <c r="C2035" s="339" t="s">
        <v>884</v>
      </c>
      <c r="D2035" s="339" t="s">
        <v>14549</v>
      </c>
      <c r="E2035" s="341">
        <v>0.43</v>
      </c>
      <c r="F2035" s="341">
        <v>0.42</v>
      </c>
    </row>
    <row r="2036" spans="1:6">
      <c r="A2036" s="339">
        <v>43473</v>
      </c>
      <c r="B2036" s="340" t="s">
        <v>16374</v>
      </c>
      <c r="C2036" s="339" t="s">
        <v>948</v>
      </c>
      <c r="D2036" s="339" t="s">
        <v>14549</v>
      </c>
      <c r="E2036" s="341">
        <v>71.36</v>
      </c>
      <c r="F2036" s="341">
        <v>70.760000000000005</v>
      </c>
    </row>
    <row r="2037" spans="1:6">
      <c r="A2037" s="339">
        <v>43463</v>
      </c>
      <c r="B2037" s="340" t="s">
        <v>16375</v>
      </c>
      <c r="C2037" s="339" t="s">
        <v>884</v>
      </c>
      <c r="D2037" s="339" t="s">
        <v>14549</v>
      </c>
      <c r="E2037" s="341">
        <v>0.12</v>
      </c>
      <c r="F2037" s="341">
        <v>0.12</v>
      </c>
    </row>
    <row r="2038" spans="1:6">
      <c r="A2038" s="339">
        <v>43475</v>
      </c>
      <c r="B2038" s="340" t="s">
        <v>4540</v>
      </c>
      <c r="C2038" s="339" t="s">
        <v>948</v>
      </c>
      <c r="D2038" s="339" t="s">
        <v>14549</v>
      </c>
      <c r="E2038" s="341">
        <v>20</v>
      </c>
      <c r="F2038" s="341">
        <v>21.33</v>
      </c>
    </row>
    <row r="2039" spans="1:6">
      <c r="A2039" s="339">
        <v>43462</v>
      </c>
      <c r="B2039" s="340" t="s">
        <v>16376</v>
      </c>
      <c r="C2039" s="339" t="s">
        <v>884</v>
      </c>
      <c r="D2039" s="339" t="s">
        <v>14549</v>
      </c>
      <c r="E2039" s="341">
        <v>0.02</v>
      </c>
      <c r="F2039" s="341">
        <v>0.02</v>
      </c>
    </row>
    <row r="2040" spans="1:6">
      <c r="A2040" s="339">
        <v>43474</v>
      </c>
      <c r="B2040" s="340" t="s">
        <v>4732</v>
      </c>
      <c r="C2040" s="339" t="s">
        <v>948</v>
      </c>
      <c r="D2040" s="339" t="s">
        <v>14549</v>
      </c>
      <c r="E2040" s="341">
        <v>4.71</v>
      </c>
      <c r="F2040" s="341">
        <v>4.33</v>
      </c>
    </row>
    <row r="2041" spans="1:6">
      <c r="A2041" s="339">
        <v>43464</v>
      </c>
      <c r="B2041" s="340" t="s">
        <v>4633</v>
      </c>
      <c r="C2041" s="339" t="s">
        <v>884</v>
      </c>
      <c r="D2041" s="339" t="s">
        <v>14549</v>
      </c>
      <c r="E2041" s="341">
        <v>0.03</v>
      </c>
      <c r="F2041" s="341">
        <v>0.02</v>
      </c>
    </row>
    <row r="2042" spans="1:6">
      <c r="A2042" s="339">
        <v>43476</v>
      </c>
      <c r="B2042" s="340" t="s">
        <v>16377</v>
      </c>
      <c r="C2042" s="339" t="s">
        <v>948</v>
      </c>
      <c r="D2042" s="339" t="s">
        <v>14549</v>
      </c>
      <c r="E2042" s="341">
        <v>5.39</v>
      </c>
      <c r="F2042" s="341">
        <v>4.95</v>
      </c>
    </row>
    <row r="2043" spans="1:6">
      <c r="A2043" s="339">
        <v>43465</v>
      </c>
      <c r="B2043" s="340" t="s">
        <v>3583</v>
      </c>
      <c r="C2043" s="339" t="s">
        <v>884</v>
      </c>
      <c r="D2043" s="339" t="s">
        <v>14549</v>
      </c>
      <c r="E2043" s="341">
        <v>0.65</v>
      </c>
      <c r="F2043" s="341">
        <v>0.73</v>
      </c>
    </row>
    <row r="2044" spans="1:6">
      <c r="A2044" s="339">
        <v>43477</v>
      </c>
      <c r="B2044" s="340" t="s">
        <v>16378</v>
      </c>
      <c r="C2044" s="339" t="s">
        <v>948</v>
      </c>
      <c r="D2044" s="339" t="s">
        <v>14549</v>
      </c>
      <c r="E2044" s="341">
        <v>109.05</v>
      </c>
      <c r="F2044" s="341">
        <v>122.35</v>
      </c>
    </row>
    <row r="2045" spans="1:6">
      <c r="A2045" s="339">
        <v>43466</v>
      </c>
      <c r="B2045" s="340" t="s">
        <v>3468</v>
      </c>
      <c r="C2045" s="339" t="s">
        <v>884</v>
      </c>
      <c r="D2045" s="339" t="s">
        <v>14549</v>
      </c>
      <c r="E2045" s="341">
        <v>1.91</v>
      </c>
      <c r="F2045" s="341">
        <v>2.08</v>
      </c>
    </row>
    <row r="2046" spans="1:6">
      <c r="A2046" s="339">
        <v>43478</v>
      </c>
      <c r="B2046" s="340" t="s">
        <v>16379</v>
      </c>
      <c r="C2046" s="339" t="s">
        <v>948</v>
      </c>
      <c r="D2046" s="339" t="s">
        <v>14549</v>
      </c>
      <c r="E2046" s="341">
        <v>317.70999999999998</v>
      </c>
      <c r="F2046" s="341">
        <v>346.31</v>
      </c>
    </row>
    <row r="2047" spans="1:6">
      <c r="A2047" s="339">
        <v>43467</v>
      </c>
      <c r="B2047" s="340" t="s">
        <v>3591</v>
      </c>
      <c r="C2047" s="339" t="s">
        <v>884</v>
      </c>
      <c r="D2047" s="339" t="s">
        <v>14549</v>
      </c>
      <c r="E2047" s="341">
        <v>0.61</v>
      </c>
      <c r="F2047" s="341">
        <v>0.56999999999999995</v>
      </c>
    </row>
    <row r="2048" spans="1:6">
      <c r="A2048" s="339">
        <v>43479</v>
      </c>
      <c r="B2048" s="340" t="s">
        <v>4060</v>
      </c>
      <c r="C2048" s="339" t="s">
        <v>948</v>
      </c>
      <c r="D2048" s="339" t="s">
        <v>14549</v>
      </c>
      <c r="E2048" s="341">
        <v>101.02</v>
      </c>
      <c r="F2048" s="341">
        <v>95.69</v>
      </c>
    </row>
    <row r="2049" spans="1:6">
      <c r="A2049" s="339">
        <v>43468</v>
      </c>
      <c r="B2049" s="340" t="s">
        <v>3909</v>
      </c>
      <c r="C2049" s="339" t="s">
        <v>884</v>
      </c>
      <c r="D2049" s="339" t="s">
        <v>14549</v>
      </c>
      <c r="E2049" s="341">
        <v>1.28</v>
      </c>
      <c r="F2049" s="341">
        <v>1.24</v>
      </c>
    </row>
    <row r="2050" spans="1:6">
      <c r="A2050" s="339">
        <v>43480</v>
      </c>
      <c r="B2050" s="340" t="s">
        <v>16380</v>
      </c>
      <c r="C2050" s="339" t="s">
        <v>948</v>
      </c>
      <c r="D2050" s="339" t="s">
        <v>14549</v>
      </c>
      <c r="E2050" s="341">
        <v>213.49</v>
      </c>
      <c r="F2050" s="341">
        <v>206.14</v>
      </c>
    </row>
    <row r="2051" spans="1:6">
      <c r="A2051" s="339">
        <v>43469</v>
      </c>
      <c r="B2051" s="340" t="s">
        <v>16381</v>
      </c>
      <c r="C2051" s="339" t="s">
        <v>884</v>
      </c>
      <c r="D2051" s="339" t="s">
        <v>14549</v>
      </c>
      <c r="E2051" s="341">
        <v>7.0000000000000007E-2</v>
      </c>
      <c r="F2051" s="341">
        <v>0.08</v>
      </c>
    </row>
    <row r="2052" spans="1:6">
      <c r="A2052" s="339">
        <v>43481</v>
      </c>
      <c r="B2052" s="340" t="s">
        <v>16382</v>
      </c>
      <c r="C2052" s="339" t="s">
        <v>948</v>
      </c>
      <c r="D2052" s="339" t="s">
        <v>14549</v>
      </c>
      <c r="E2052" s="341">
        <v>12.17</v>
      </c>
      <c r="F2052" s="341">
        <v>14.27</v>
      </c>
    </row>
    <row r="2053" spans="1:6">
      <c r="A2053" s="339">
        <v>45204</v>
      </c>
      <c r="B2053" s="340" t="s">
        <v>16383</v>
      </c>
      <c r="C2053" s="339" t="s">
        <v>63</v>
      </c>
      <c r="D2053" s="339" t="s">
        <v>14543</v>
      </c>
      <c r="E2053" s="341">
        <v>49.68</v>
      </c>
      <c r="F2053" s="341">
        <v>42</v>
      </c>
    </row>
    <row r="2054" spans="1:6">
      <c r="A2054" s="339">
        <v>3119</v>
      </c>
      <c r="B2054" s="340" t="s">
        <v>16384</v>
      </c>
      <c r="C2054" s="339" t="s">
        <v>63</v>
      </c>
      <c r="D2054" s="339" t="s">
        <v>14543</v>
      </c>
      <c r="E2054" s="341">
        <v>2.64</v>
      </c>
      <c r="F2054" s="341">
        <v>2.63</v>
      </c>
    </row>
    <row r="2055" spans="1:6">
      <c r="A2055" s="339">
        <v>3122</v>
      </c>
      <c r="B2055" s="340" t="s">
        <v>16385</v>
      </c>
      <c r="C2055" s="339" t="s">
        <v>63</v>
      </c>
      <c r="D2055" s="339" t="s">
        <v>14543</v>
      </c>
      <c r="E2055" s="341">
        <v>5.37</v>
      </c>
      <c r="F2055" s="341">
        <v>5.35</v>
      </c>
    </row>
    <row r="2056" spans="1:6">
      <c r="A2056" s="339">
        <v>3121</v>
      </c>
      <c r="B2056" s="340" t="s">
        <v>16386</v>
      </c>
      <c r="C2056" s="339" t="s">
        <v>63</v>
      </c>
      <c r="D2056" s="339" t="s">
        <v>14543</v>
      </c>
      <c r="E2056" s="341">
        <v>6.09</v>
      </c>
      <c r="F2056" s="341">
        <v>6.07</v>
      </c>
    </row>
    <row r="2057" spans="1:6">
      <c r="A2057" s="339">
        <v>3120</v>
      </c>
      <c r="B2057" s="340" t="s">
        <v>16387</v>
      </c>
      <c r="C2057" s="339" t="s">
        <v>63</v>
      </c>
      <c r="D2057" s="339" t="s">
        <v>14543</v>
      </c>
      <c r="E2057" s="341">
        <v>11.55</v>
      </c>
      <c r="F2057" s="341">
        <v>11.5</v>
      </c>
    </row>
    <row r="2058" spans="1:6">
      <c r="A2058" s="339">
        <v>11455</v>
      </c>
      <c r="B2058" s="340" t="s">
        <v>16388</v>
      </c>
      <c r="C2058" s="339" t="s">
        <v>63</v>
      </c>
      <c r="D2058" s="339" t="s">
        <v>14543</v>
      </c>
      <c r="E2058" s="341">
        <v>16.71</v>
      </c>
      <c r="F2058" s="341">
        <v>16.64</v>
      </c>
    </row>
    <row r="2059" spans="1:6">
      <c r="A2059" s="339">
        <v>11456</v>
      </c>
      <c r="B2059" s="340" t="s">
        <v>16389</v>
      </c>
      <c r="C2059" s="339" t="s">
        <v>63</v>
      </c>
      <c r="D2059" s="339" t="s">
        <v>14543</v>
      </c>
      <c r="E2059" s="341">
        <v>19.97</v>
      </c>
      <c r="F2059" s="341">
        <v>19.89</v>
      </c>
    </row>
    <row r="2060" spans="1:6">
      <c r="A2060" s="339">
        <v>3107</v>
      </c>
      <c r="B2060" s="340" t="s">
        <v>16390</v>
      </c>
      <c r="C2060" s="339" t="s">
        <v>63</v>
      </c>
      <c r="D2060" s="339" t="s">
        <v>14543</v>
      </c>
      <c r="E2060" s="341">
        <v>8.42</v>
      </c>
      <c r="F2060" s="341">
        <v>8.39</v>
      </c>
    </row>
    <row r="2061" spans="1:6">
      <c r="A2061" s="339">
        <v>43583</v>
      </c>
      <c r="B2061" s="340" t="s">
        <v>16391</v>
      </c>
      <c r="C2061" s="339" t="s">
        <v>63</v>
      </c>
      <c r="D2061" s="339" t="s">
        <v>14543</v>
      </c>
      <c r="E2061" s="341">
        <v>9.5</v>
      </c>
      <c r="F2061" s="341">
        <v>9.4600000000000009</v>
      </c>
    </row>
    <row r="2062" spans="1:6">
      <c r="A2062" s="339">
        <v>43586</v>
      </c>
      <c r="B2062" s="340" t="s">
        <v>16392</v>
      </c>
      <c r="C2062" s="339" t="s">
        <v>63</v>
      </c>
      <c r="D2062" s="339" t="s">
        <v>14543</v>
      </c>
      <c r="E2062" s="341">
        <v>9.73</v>
      </c>
      <c r="F2062" s="341">
        <v>9.6999999999999993</v>
      </c>
    </row>
    <row r="2063" spans="1:6">
      <c r="A2063" s="339">
        <v>11461</v>
      </c>
      <c r="B2063" s="340" t="s">
        <v>16393</v>
      </c>
      <c r="C2063" s="339" t="s">
        <v>63</v>
      </c>
      <c r="D2063" s="339" t="s">
        <v>14543</v>
      </c>
      <c r="E2063" s="341">
        <v>10.61</v>
      </c>
      <c r="F2063" s="341">
        <v>10.57</v>
      </c>
    </row>
    <row r="2064" spans="1:6">
      <c r="A2064" s="339">
        <v>43587</v>
      </c>
      <c r="B2064" s="340" t="s">
        <v>16394</v>
      </c>
      <c r="C2064" s="339" t="s">
        <v>63</v>
      </c>
      <c r="D2064" s="339" t="s">
        <v>14543</v>
      </c>
      <c r="E2064" s="341">
        <v>12.24</v>
      </c>
      <c r="F2064" s="341">
        <v>12.19</v>
      </c>
    </row>
    <row r="2065" spans="1:6">
      <c r="A2065" s="339">
        <v>3106</v>
      </c>
      <c r="B2065" s="340" t="s">
        <v>16395</v>
      </c>
      <c r="C2065" s="339" t="s">
        <v>63</v>
      </c>
      <c r="D2065" s="339" t="s">
        <v>14543</v>
      </c>
      <c r="E2065" s="341">
        <v>15.53</v>
      </c>
      <c r="F2065" s="341">
        <v>15.47</v>
      </c>
    </row>
    <row r="2066" spans="1:6">
      <c r="A2066" s="339">
        <v>44539</v>
      </c>
      <c r="B2066" s="340" t="s">
        <v>16396</v>
      </c>
      <c r="C2066" s="339" t="s">
        <v>101</v>
      </c>
      <c r="D2066" s="339" t="s">
        <v>14543</v>
      </c>
      <c r="E2066" s="341"/>
      <c r="F2066" s="341">
        <v>3.22</v>
      </c>
    </row>
    <row r="2067" spans="1:6">
      <c r="A2067" s="339">
        <v>3123</v>
      </c>
      <c r="B2067" s="340" t="s">
        <v>16397</v>
      </c>
      <c r="C2067" s="339" t="s">
        <v>101</v>
      </c>
      <c r="D2067" s="339" t="s">
        <v>14549</v>
      </c>
      <c r="E2067" s="341"/>
      <c r="F2067" s="341">
        <v>3</v>
      </c>
    </row>
    <row r="2068" spans="1:6">
      <c r="A2068" s="339">
        <v>38125</v>
      </c>
      <c r="B2068" s="340" t="s">
        <v>16398</v>
      </c>
      <c r="C2068" s="339" t="s">
        <v>101</v>
      </c>
      <c r="D2068" s="339" t="s">
        <v>14543</v>
      </c>
      <c r="E2068" s="341"/>
      <c r="F2068" s="341">
        <v>1.71</v>
      </c>
    </row>
    <row r="2069" spans="1:6">
      <c r="A2069" s="339">
        <v>39014</v>
      </c>
      <c r="B2069" s="340" t="s">
        <v>16399</v>
      </c>
      <c r="C2069" s="339" t="s">
        <v>101</v>
      </c>
      <c r="D2069" s="339" t="s">
        <v>14543</v>
      </c>
      <c r="E2069" s="341">
        <v>15.6</v>
      </c>
      <c r="F2069" s="341">
        <v>9.4700000000000006</v>
      </c>
    </row>
    <row r="2070" spans="1:6">
      <c r="A2070" s="339">
        <v>39365</v>
      </c>
      <c r="B2070" s="340" t="s">
        <v>16400</v>
      </c>
      <c r="C2070" s="339" t="s">
        <v>63</v>
      </c>
      <c r="D2070" s="339" t="s">
        <v>14543</v>
      </c>
      <c r="E2070" s="341">
        <v>1895.41</v>
      </c>
      <c r="F2070" s="341">
        <v>1948.79</v>
      </c>
    </row>
    <row r="2071" spans="1:6">
      <c r="A2071" s="339">
        <v>39366</v>
      </c>
      <c r="B2071" s="340" t="s">
        <v>16401</v>
      </c>
      <c r="C2071" s="339" t="s">
        <v>63</v>
      </c>
      <c r="D2071" s="339" t="s">
        <v>14543</v>
      </c>
      <c r="E2071" s="341">
        <v>2875.64</v>
      </c>
      <c r="F2071" s="341">
        <v>2956.64</v>
      </c>
    </row>
    <row r="2072" spans="1:6">
      <c r="A2072" s="339">
        <v>39367</v>
      </c>
      <c r="B2072" s="340" t="s">
        <v>16402</v>
      </c>
      <c r="C2072" s="339" t="s">
        <v>63</v>
      </c>
      <c r="D2072" s="339" t="s">
        <v>14543</v>
      </c>
      <c r="E2072" s="341">
        <v>4927.22</v>
      </c>
      <c r="F2072" s="341">
        <v>5066.01</v>
      </c>
    </row>
    <row r="2073" spans="1:6">
      <c r="A2073" s="339">
        <v>45263</v>
      </c>
      <c r="B2073" s="340" t="s">
        <v>16403</v>
      </c>
      <c r="C2073" s="339" t="s">
        <v>63</v>
      </c>
      <c r="D2073" s="339" t="s">
        <v>14543</v>
      </c>
      <c r="E2073" s="341">
        <v>22.4</v>
      </c>
      <c r="F2073" s="341">
        <v>18.66</v>
      </c>
    </row>
    <row r="2074" spans="1:6">
      <c r="A2074" s="339">
        <v>37394</v>
      </c>
      <c r="B2074" s="340" t="s">
        <v>16404</v>
      </c>
      <c r="C2074" s="339" t="s">
        <v>1059</v>
      </c>
      <c r="D2074" s="339" t="s">
        <v>14543</v>
      </c>
      <c r="E2074" s="341"/>
      <c r="F2074" s="341">
        <v>44.15</v>
      </c>
    </row>
    <row r="2075" spans="1:6">
      <c r="A2075" s="339">
        <v>14146</v>
      </c>
      <c r="B2075" s="340" t="s">
        <v>16405</v>
      </c>
      <c r="C2075" s="339" t="s">
        <v>1059</v>
      </c>
      <c r="D2075" s="339" t="s">
        <v>14549</v>
      </c>
      <c r="E2075" s="341"/>
      <c r="F2075" s="341">
        <v>71</v>
      </c>
    </row>
    <row r="2076" spans="1:6">
      <c r="A2076" s="339">
        <v>938</v>
      </c>
      <c r="B2076" s="340" t="s">
        <v>16406</v>
      </c>
      <c r="C2076" s="339" t="s">
        <v>202</v>
      </c>
      <c r="D2076" s="339" t="s">
        <v>14543</v>
      </c>
      <c r="E2076" s="341">
        <v>1.91</v>
      </c>
      <c r="F2076" s="341">
        <v>1.78</v>
      </c>
    </row>
    <row r="2077" spans="1:6">
      <c r="A2077" s="339">
        <v>937</v>
      </c>
      <c r="B2077" s="340" t="s">
        <v>16407</v>
      </c>
      <c r="C2077" s="339" t="s">
        <v>202</v>
      </c>
      <c r="D2077" s="339" t="s">
        <v>14543</v>
      </c>
      <c r="E2077" s="341">
        <v>11.16</v>
      </c>
      <c r="F2077" s="341">
        <v>10.39</v>
      </c>
    </row>
    <row r="2078" spans="1:6">
      <c r="A2078" s="339">
        <v>939</v>
      </c>
      <c r="B2078" s="340" t="s">
        <v>16408</v>
      </c>
      <c r="C2078" s="339" t="s">
        <v>202</v>
      </c>
      <c r="D2078" s="339" t="s">
        <v>14543</v>
      </c>
      <c r="E2078" s="341">
        <v>3.1</v>
      </c>
      <c r="F2078" s="341">
        <v>2.88</v>
      </c>
    </row>
    <row r="2079" spans="1:6">
      <c r="A2079" s="339">
        <v>944</v>
      </c>
      <c r="B2079" s="340" t="s">
        <v>16409</v>
      </c>
      <c r="C2079" s="339" t="s">
        <v>202</v>
      </c>
      <c r="D2079" s="339" t="s">
        <v>14543</v>
      </c>
      <c r="E2079" s="341">
        <v>4.8899999999999997</v>
      </c>
      <c r="F2079" s="341">
        <v>4.55</v>
      </c>
    </row>
    <row r="2080" spans="1:6">
      <c r="A2080" s="339">
        <v>940</v>
      </c>
      <c r="B2080" s="340" t="s">
        <v>16410</v>
      </c>
      <c r="C2080" s="339" t="s">
        <v>202</v>
      </c>
      <c r="D2080" s="339" t="s">
        <v>14543</v>
      </c>
      <c r="E2080" s="341">
        <v>7.06</v>
      </c>
      <c r="F2080" s="341">
        <v>6.57</v>
      </c>
    </row>
    <row r="2081" spans="1:6">
      <c r="A2081" s="339">
        <v>44397</v>
      </c>
      <c r="B2081" s="340" t="s">
        <v>16411</v>
      </c>
      <c r="C2081" s="339" t="s">
        <v>202</v>
      </c>
      <c r="D2081" s="339" t="s">
        <v>14543</v>
      </c>
      <c r="E2081" s="341">
        <v>2.12</v>
      </c>
      <c r="F2081" s="341">
        <v>4.29</v>
      </c>
    </row>
    <row r="2082" spans="1:6">
      <c r="A2082" s="339">
        <v>406</v>
      </c>
      <c r="B2082" s="340" t="s">
        <v>16412</v>
      </c>
      <c r="C2082" s="339" t="s">
        <v>63</v>
      </c>
      <c r="D2082" s="339" t="s">
        <v>14543</v>
      </c>
      <c r="E2082" s="341">
        <v>106.85</v>
      </c>
      <c r="F2082" s="341">
        <v>83.93</v>
      </c>
    </row>
    <row r="2083" spans="1:6">
      <c r="A2083" s="339">
        <v>43728</v>
      </c>
      <c r="B2083" s="340" t="s">
        <v>22672</v>
      </c>
      <c r="C2083" s="339" t="s">
        <v>202</v>
      </c>
      <c r="D2083" s="339" t="s">
        <v>14543</v>
      </c>
      <c r="E2083" s="341">
        <v>0.18</v>
      </c>
      <c r="F2083" s="341">
        <v>0.2</v>
      </c>
    </row>
    <row r="2084" spans="1:6">
      <c r="A2084" s="339">
        <v>42529</v>
      </c>
      <c r="B2084" s="340" t="s">
        <v>16413</v>
      </c>
      <c r="C2084" s="339" t="s">
        <v>202</v>
      </c>
      <c r="D2084" s="339" t="s">
        <v>14543</v>
      </c>
      <c r="E2084" s="341"/>
      <c r="F2084" s="341">
        <v>1.36</v>
      </c>
    </row>
    <row r="2085" spans="1:6">
      <c r="A2085" s="339">
        <v>39634</v>
      </c>
      <c r="B2085" s="340" t="s">
        <v>16414</v>
      </c>
      <c r="C2085" s="339" t="s">
        <v>202</v>
      </c>
      <c r="D2085" s="339" t="s">
        <v>14543</v>
      </c>
      <c r="E2085" s="341">
        <v>3.54</v>
      </c>
      <c r="F2085" s="341">
        <v>3.78</v>
      </c>
    </row>
    <row r="2086" spans="1:6">
      <c r="A2086" s="339">
        <v>39701</v>
      </c>
      <c r="B2086" s="340" t="s">
        <v>16415</v>
      </c>
      <c r="C2086" s="339" t="s">
        <v>63</v>
      </c>
      <c r="D2086" s="339" t="s">
        <v>14543</v>
      </c>
      <c r="E2086" s="341">
        <v>127.01</v>
      </c>
      <c r="F2086" s="341">
        <v>101.02</v>
      </c>
    </row>
    <row r="2087" spans="1:6">
      <c r="A2087" s="339">
        <v>12815</v>
      </c>
      <c r="B2087" s="340" t="s">
        <v>1733</v>
      </c>
      <c r="C2087" s="339" t="s">
        <v>63</v>
      </c>
      <c r="D2087" s="339" t="s">
        <v>14543</v>
      </c>
      <c r="E2087" s="341">
        <v>12.08</v>
      </c>
      <c r="F2087" s="341">
        <v>14.35</v>
      </c>
    </row>
    <row r="2088" spans="1:6">
      <c r="A2088" s="339">
        <v>39431</v>
      </c>
      <c r="B2088" s="340" t="s">
        <v>1065</v>
      </c>
      <c r="C2088" s="339" t="s">
        <v>202</v>
      </c>
      <c r="D2088" s="339" t="s">
        <v>14543</v>
      </c>
      <c r="E2088" s="341">
        <v>0.35</v>
      </c>
      <c r="F2088" s="341">
        <v>0.31</v>
      </c>
    </row>
    <row r="2089" spans="1:6">
      <c r="A2089" s="339">
        <v>39432</v>
      </c>
      <c r="B2089" s="340" t="s">
        <v>1056</v>
      </c>
      <c r="C2089" s="339" t="s">
        <v>202</v>
      </c>
      <c r="D2089" s="339" t="s">
        <v>14543</v>
      </c>
      <c r="E2089" s="341">
        <v>3.08</v>
      </c>
      <c r="F2089" s="341">
        <v>2.75</v>
      </c>
    </row>
    <row r="2090" spans="1:6">
      <c r="A2090" s="339">
        <v>43727</v>
      </c>
      <c r="B2090" s="340" t="s">
        <v>22673</v>
      </c>
      <c r="C2090" s="339" t="s">
        <v>202</v>
      </c>
      <c r="D2090" s="339" t="s">
        <v>14543</v>
      </c>
      <c r="E2090" s="341">
        <v>1.41</v>
      </c>
      <c r="F2090" s="341">
        <v>1.51</v>
      </c>
    </row>
    <row r="2091" spans="1:6">
      <c r="A2091" s="339">
        <v>20111</v>
      </c>
      <c r="B2091" s="340" t="s">
        <v>16416</v>
      </c>
      <c r="C2091" s="339" t="s">
        <v>63</v>
      </c>
      <c r="D2091" s="339" t="s">
        <v>14543</v>
      </c>
      <c r="E2091" s="341">
        <v>20.94</v>
      </c>
      <c r="F2091" s="341">
        <v>22.35</v>
      </c>
    </row>
    <row r="2092" spans="1:6">
      <c r="A2092" s="339">
        <v>21127</v>
      </c>
      <c r="B2092" s="340" t="s">
        <v>1432</v>
      </c>
      <c r="C2092" s="339" t="s">
        <v>63</v>
      </c>
      <c r="D2092" s="339" t="s">
        <v>14543</v>
      </c>
      <c r="E2092" s="341">
        <v>6.11</v>
      </c>
      <c r="F2092" s="341">
        <v>6.52</v>
      </c>
    </row>
    <row r="2093" spans="1:6">
      <c r="A2093" s="339">
        <v>404</v>
      </c>
      <c r="B2093" s="340" t="s">
        <v>16417</v>
      </c>
      <c r="C2093" s="339" t="s">
        <v>202</v>
      </c>
      <c r="D2093" s="339" t="s">
        <v>14549</v>
      </c>
      <c r="E2093" s="341">
        <v>4</v>
      </c>
      <c r="F2093" s="341">
        <v>4.2699999999999996</v>
      </c>
    </row>
    <row r="2094" spans="1:6">
      <c r="A2094" s="339">
        <v>14151</v>
      </c>
      <c r="B2094" s="340" t="s">
        <v>16418</v>
      </c>
      <c r="C2094" s="339" t="s">
        <v>63</v>
      </c>
      <c r="D2094" s="339" t="s">
        <v>14543</v>
      </c>
      <c r="E2094" s="341"/>
      <c r="F2094" s="341">
        <v>51.03</v>
      </c>
    </row>
    <row r="2095" spans="1:6">
      <c r="A2095" s="339">
        <v>14153</v>
      </c>
      <c r="B2095" s="340" t="s">
        <v>16419</v>
      </c>
      <c r="C2095" s="339" t="s">
        <v>63</v>
      </c>
      <c r="D2095" s="339" t="s">
        <v>14543</v>
      </c>
      <c r="E2095" s="341"/>
      <c r="F2095" s="341">
        <v>57.68</v>
      </c>
    </row>
    <row r="2096" spans="1:6">
      <c r="A2096" s="339">
        <v>14152</v>
      </c>
      <c r="B2096" s="340" t="s">
        <v>16420</v>
      </c>
      <c r="C2096" s="339" t="s">
        <v>63</v>
      </c>
      <c r="D2096" s="339" t="s">
        <v>14543</v>
      </c>
      <c r="E2096" s="341"/>
      <c r="F2096" s="341">
        <v>44.28</v>
      </c>
    </row>
    <row r="2097" spans="1:6">
      <c r="A2097" s="339">
        <v>14154</v>
      </c>
      <c r="B2097" s="340" t="s">
        <v>16421</v>
      </c>
      <c r="C2097" s="339" t="s">
        <v>63</v>
      </c>
      <c r="D2097" s="339" t="s">
        <v>14543</v>
      </c>
      <c r="E2097" s="341"/>
      <c r="F2097" s="341">
        <v>155</v>
      </c>
    </row>
    <row r="2098" spans="1:6">
      <c r="A2098" s="339">
        <v>43729</v>
      </c>
      <c r="B2098" s="340" t="s">
        <v>22674</v>
      </c>
      <c r="C2098" s="339" t="s">
        <v>202</v>
      </c>
      <c r="D2098" s="339" t="s">
        <v>14543</v>
      </c>
      <c r="E2098" s="341">
        <v>0.14000000000000001</v>
      </c>
      <c r="F2098" s="341">
        <v>0.15</v>
      </c>
    </row>
    <row r="2099" spans="1:6">
      <c r="A2099" s="339">
        <v>41956</v>
      </c>
      <c r="B2099" s="340" t="s">
        <v>22675</v>
      </c>
      <c r="C2099" s="339" t="s">
        <v>202</v>
      </c>
      <c r="D2099" s="339" t="s">
        <v>14543</v>
      </c>
      <c r="E2099" s="341">
        <v>7.0000000000000007E-2</v>
      </c>
      <c r="F2099" s="341">
        <v>7.0000000000000007E-2</v>
      </c>
    </row>
    <row r="2100" spans="1:6">
      <c r="A2100" s="339">
        <v>3146</v>
      </c>
      <c r="B2100" s="340" t="s">
        <v>1181</v>
      </c>
      <c r="C2100" s="339" t="s">
        <v>63</v>
      </c>
      <c r="D2100" s="339" t="s">
        <v>14543</v>
      </c>
      <c r="E2100" s="341">
        <v>3.89</v>
      </c>
      <c r="F2100" s="341">
        <v>4.16</v>
      </c>
    </row>
    <row r="2101" spans="1:6">
      <c r="A2101" s="339">
        <v>3143</v>
      </c>
      <c r="B2101" s="340" t="s">
        <v>16422</v>
      </c>
      <c r="C2101" s="339" t="s">
        <v>63</v>
      </c>
      <c r="D2101" s="339" t="s">
        <v>14543</v>
      </c>
      <c r="E2101" s="341">
        <v>7.11</v>
      </c>
      <c r="F2101" s="341">
        <v>7.59</v>
      </c>
    </row>
    <row r="2102" spans="1:6">
      <c r="A2102" s="339">
        <v>3148</v>
      </c>
      <c r="B2102" s="340" t="s">
        <v>1165</v>
      </c>
      <c r="C2102" s="339" t="s">
        <v>63</v>
      </c>
      <c r="D2102" s="339" t="s">
        <v>14543</v>
      </c>
      <c r="E2102" s="341">
        <v>15.3</v>
      </c>
      <c r="F2102" s="341">
        <v>16.34</v>
      </c>
    </row>
    <row r="2103" spans="1:6">
      <c r="A2103" s="339">
        <v>4310</v>
      </c>
      <c r="B2103" s="340" t="s">
        <v>16423</v>
      </c>
      <c r="C2103" s="339" t="s">
        <v>63</v>
      </c>
      <c r="D2103" s="339" t="s">
        <v>14543</v>
      </c>
      <c r="E2103" s="341">
        <v>4.5</v>
      </c>
      <c r="F2103" s="341">
        <v>2.93</v>
      </c>
    </row>
    <row r="2104" spans="1:6">
      <c r="A2104" s="339">
        <v>4311</v>
      </c>
      <c r="B2104" s="340" t="s">
        <v>16424</v>
      </c>
      <c r="C2104" s="339" t="s">
        <v>63</v>
      </c>
      <c r="D2104" s="339" t="s">
        <v>14543</v>
      </c>
      <c r="E2104" s="341">
        <v>3.17</v>
      </c>
      <c r="F2104" s="341">
        <v>2.06</v>
      </c>
    </row>
    <row r="2105" spans="1:6">
      <c r="A2105" s="339">
        <v>4312</v>
      </c>
      <c r="B2105" s="340" t="s">
        <v>16425</v>
      </c>
      <c r="C2105" s="339" t="s">
        <v>63</v>
      </c>
      <c r="D2105" s="339" t="s">
        <v>14543</v>
      </c>
      <c r="E2105" s="341">
        <v>4.4400000000000004</v>
      </c>
      <c r="F2105" s="341">
        <v>2.88</v>
      </c>
    </row>
    <row r="2106" spans="1:6">
      <c r="A2106" s="339">
        <v>13261</v>
      </c>
      <c r="B2106" s="340" t="s">
        <v>16426</v>
      </c>
      <c r="C2106" s="339" t="s">
        <v>63</v>
      </c>
      <c r="D2106" s="339" t="s">
        <v>14543</v>
      </c>
      <c r="E2106" s="341">
        <v>2.19</v>
      </c>
      <c r="F2106" s="341">
        <v>2.6</v>
      </c>
    </row>
    <row r="2107" spans="1:6">
      <c r="A2107" s="339">
        <v>3272</v>
      </c>
      <c r="B2107" s="340" t="s">
        <v>16427</v>
      </c>
      <c r="C2107" s="339" t="s">
        <v>63</v>
      </c>
      <c r="D2107" s="339" t="s">
        <v>14543</v>
      </c>
      <c r="E2107" s="341"/>
      <c r="F2107" s="341">
        <v>55.12</v>
      </c>
    </row>
    <row r="2108" spans="1:6">
      <c r="A2108" s="339">
        <v>3265</v>
      </c>
      <c r="B2108" s="340" t="s">
        <v>16428</v>
      </c>
      <c r="C2108" s="339" t="s">
        <v>63</v>
      </c>
      <c r="D2108" s="339" t="s">
        <v>14543</v>
      </c>
      <c r="E2108" s="341"/>
      <c r="F2108" s="341">
        <v>43.79</v>
      </c>
    </row>
    <row r="2109" spans="1:6">
      <c r="A2109" s="339">
        <v>3264</v>
      </c>
      <c r="B2109" s="340" t="s">
        <v>16429</v>
      </c>
      <c r="C2109" s="339" t="s">
        <v>63</v>
      </c>
      <c r="D2109" s="339" t="s">
        <v>14543</v>
      </c>
      <c r="E2109" s="341"/>
      <c r="F2109" s="341">
        <v>31.49</v>
      </c>
    </row>
    <row r="2110" spans="1:6">
      <c r="A2110" s="339">
        <v>3262</v>
      </c>
      <c r="B2110" s="340" t="s">
        <v>16430</v>
      </c>
      <c r="C2110" s="339" t="s">
        <v>63</v>
      </c>
      <c r="D2110" s="339" t="s">
        <v>14543</v>
      </c>
      <c r="E2110" s="341"/>
      <c r="F2110" s="341">
        <v>19.170000000000002</v>
      </c>
    </row>
    <row r="2111" spans="1:6">
      <c r="A2111" s="339">
        <v>3267</v>
      </c>
      <c r="B2111" s="340" t="s">
        <v>16431</v>
      </c>
      <c r="C2111" s="339" t="s">
        <v>63</v>
      </c>
      <c r="D2111" s="339" t="s">
        <v>14543</v>
      </c>
      <c r="E2111" s="341"/>
      <c r="F2111" s="341">
        <v>102.84</v>
      </c>
    </row>
    <row r="2112" spans="1:6">
      <c r="A2112" s="339">
        <v>3266</v>
      </c>
      <c r="B2112" s="340" t="s">
        <v>16432</v>
      </c>
      <c r="C2112" s="339" t="s">
        <v>63</v>
      </c>
      <c r="D2112" s="339" t="s">
        <v>14543</v>
      </c>
      <c r="E2112" s="341"/>
      <c r="F2112" s="341">
        <v>65.430000000000007</v>
      </c>
    </row>
    <row r="2113" spans="1:6">
      <c r="A2113" s="339">
        <v>3268</v>
      </c>
      <c r="B2113" s="340" t="s">
        <v>16433</v>
      </c>
      <c r="C2113" s="339" t="s">
        <v>63</v>
      </c>
      <c r="D2113" s="339" t="s">
        <v>14543</v>
      </c>
      <c r="E2113" s="341"/>
      <c r="F2113" s="341">
        <v>139.04</v>
      </c>
    </row>
    <row r="2114" spans="1:6">
      <c r="A2114" s="339">
        <v>3263</v>
      </c>
      <c r="B2114" s="340" t="s">
        <v>16434</v>
      </c>
      <c r="C2114" s="339" t="s">
        <v>63</v>
      </c>
      <c r="D2114" s="339" t="s">
        <v>14543</v>
      </c>
      <c r="E2114" s="341"/>
      <c r="F2114" s="341">
        <v>26.18</v>
      </c>
    </row>
    <row r="2115" spans="1:6">
      <c r="A2115" s="339">
        <v>3271</v>
      </c>
      <c r="B2115" s="340" t="s">
        <v>16435</v>
      </c>
      <c r="C2115" s="339" t="s">
        <v>63</v>
      </c>
      <c r="D2115" s="339" t="s">
        <v>14543</v>
      </c>
      <c r="E2115" s="341"/>
      <c r="F2115" s="341">
        <v>205.56</v>
      </c>
    </row>
    <row r="2116" spans="1:6">
      <c r="A2116" s="339">
        <v>3270</v>
      </c>
      <c r="B2116" s="340" t="s">
        <v>16436</v>
      </c>
      <c r="C2116" s="339" t="s">
        <v>63</v>
      </c>
      <c r="D2116" s="339" t="s">
        <v>14543</v>
      </c>
      <c r="E2116" s="341"/>
      <c r="F2116" s="341">
        <v>345.35</v>
      </c>
    </row>
    <row r="2117" spans="1:6">
      <c r="A2117" s="339">
        <v>45256</v>
      </c>
      <c r="B2117" s="340" t="s">
        <v>16437</v>
      </c>
      <c r="C2117" s="339" t="s">
        <v>63</v>
      </c>
      <c r="D2117" s="339" t="s">
        <v>14543</v>
      </c>
      <c r="E2117" s="341">
        <v>29.81</v>
      </c>
      <c r="F2117" s="341">
        <v>29.23</v>
      </c>
    </row>
    <row r="2118" spans="1:6">
      <c r="A2118" s="339">
        <v>3275</v>
      </c>
      <c r="B2118" s="340" t="s">
        <v>16438</v>
      </c>
      <c r="C2118" s="339" t="s">
        <v>5029</v>
      </c>
      <c r="D2118" s="339" t="s">
        <v>14543</v>
      </c>
      <c r="E2118" s="341">
        <v>136.82</v>
      </c>
      <c r="F2118" s="341">
        <v>121.67</v>
      </c>
    </row>
    <row r="2119" spans="1:6">
      <c r="A2119" s="339">
        <v>39512</v>
      </c>
      <c r="B2119" s="340" t="s">
        <v>16439</v>
      </c>
      <c r="C2119" s="339" t="s">
        <v>5029</v>
      </c>
      <c r="D2119" s="339" t="s">
        <v>14543</v>
      </c>
      <c r="E2119" s="341"/>
      <c r="F2119" s="341">
        <v>126.31</v>
      </c>
    </row>
    <row r="2120" spans="1:6">
      <c r="A2120" s="339">
        <v>39511</v>
      </c>
      <c r="B2120" s="340" t="s">
        <v>16440</v>
      </c>
      <c r="C2120" s="339" t="s">
        <v>5029</v>
      </c>
      <c r="D2120" s="339" t="s">
        <v>14543</v>
      </c>
      <c r="E2120" s="341"/>
      <c r="F2120" s="341">
        <v>137.77000000000001</v>
      </c>
    </row>
    <row r="2121" spans="1:6">
      <c r="A2121" s="339">
        <v>39513</v>
      </c>
      <c r="B2121" s="340" t="s">
        <v>16441</v>
      </c>
      <c r="C2121" s="339" t="s">
        <v>5029</v>
      </c>
      <c r="D2121" s="339" t="s">
        <v>14543</v>
      </c>
      <c r="E2121" s="341"/>
      <c r="F2121" s="341">
        <v>147.77000000000001</v>
      </c>
    </row>
    <row r="2122" spans="1:6">
      <c r="A2122" s="339">
        <v>3286</v>
      </c>
      <c r="B2122" s="340" t="s">
        <v>16442</v>
      </c>
      <c r="C2122" s="339" t="s">
        <v>5029</v>
      </c>
      <c r="D2122" s="339" t="s">
        <v>14543</v>
      </c>
      <c r="E2122" s="341"/>
      <c r="F2122" s="341">
        <v>99.26</v>
      </c>
    </row>
    <row r="2123" spans="1:6">
      <c r="A2123" s="339">
        <v>3287</v>
      </c>
      <c r="B2123" s="340" t="s">
        <v>16443</v>
      </c>
      <c r="C2123" s="339" t="s">
        <v>5029</v>
      </c>
      <c r="D2123" s="339" t="s">
        <v>14543</v>
      </c>
      <c r="E2123" s="341"/>
      <c r="F2123" s="341">
        <v>150</v>
      </c>
    </row>
    <row r="2124" spans="1:6">
      <c r="A2124" s="339">
        <v>3283</v>
      </c>
      <c r="B2124" s="340" t="s">
        <v>16444</v>
      </c>
      <c r="C2124" s="339" t="s">
        <v>5029</v>
      </c>
      <c r="D2124" s="339" t="s">
        <v>14543</v>
      </c>
      <c r="E2124" s="341"/>
      <c r="F2124" s="341">
        <v>31.51</v>
      </c>
    </row>
    <row r="2125" spans="1:6">
      <c r="A2125" s="339">
        <v>11587</v>
      </c>
      <c r="B2125" s="340" t="s">
        <v>16445</v>
      </c>
      <c r="C2125" s="339" t="s">
        <v>5029</v>
      </c>
      <c r="D2125" s="339" t="s">
        <v>14543</v>
      </c>
      <c r="E2125" s="341">
        <v>93.82</v>
      </c>
      <c r="F2125" s="341">
        <v>83.43</v>
      </c>
    </row>
    <row r="2126" spans="1:6">
      <c r="A2126" s="339">
        <v>36225</v>
      </c>
      <c r="B2126" s="340" t="s">
        <v>16446</v>
      </c>
      <c r="C2126" s="339" t="s">
        <v>5029</v>
      </c>
      <c r="D2126" s="339" t="s">
        <v>14543</v>
      </c>
      <c r="E2126" s="341">
        <v>38.11</v>
      </c>
      <c r="F2126" s="341">
        <v>33.89</v>
      </c>
    </row>
    <row r="2127" spans="1:6">
      <c r="A2127" s="339">
        <v>36230</v>
      </c>
      <c r="B2127" s="340" t="s">
        <v>16447</v>
      </c>
      <c r="C2127" s="339" t="s">
        <v>5029</v>
      </c>
      <c r="D2127" s="339" t="s">
        <v>14549</v>
      </c>
      <c r="E2127" s="341">
        <v>28</v>
      </c>
      <c r="F2127" s="341">
        <v>24.9</v>
      </c>
    </row>
    <row r="2128" spans="1:6">
      <c r="A2128" s="339">
        <v>36238</v>
      </c>
      <c r="B2128" s="340" t="s">
        <v>16448</v>
      </c>
      <c r="C2128" s="339" t="s">
        <v>5029</v>
      </c>
      <c r="D2128" s="339" t="s">
        <v>14543</v>
      </c>
      <c r="E2128" s="341">
        <v>27.36</v>
      </c>
      <c r="F2128" s="341">
        <v>24.33</v>
      </c>
    </row>
    <row r="2129" spans="1:6">
      <c r="A2129" s="339">
        <v>39363</v>
      </c>
      <c r="B2129" s="340" t="s">
        <v>16449</v>
      </c>
      <c r="C2129" s="339" t="s">
        <v>63</v>
      </c>
      <c r="D2129" s="339" t="s">
        <v>14543</v>
      </c>
      <c r="E2129" s="341">
        <v>5587.01</v>
      </c>
      <c r="F2129" s="341">
        <v>5744.38</v>
      </c>
    </row>
    <row r="2130" spans="1:6">
      <c r="A2130" s="339">
        <v>39361</v>
      </c>
      <c r="B2130" s="340" t="s">
        <v>16450</v>
      </c>
      <c r="C2130" s="339" t="s">
        <v>63</v>
      </c>
      <c r="D2130" s="339" t="s">
        <v>14543</v>
      </c>
      <c r="E2130" s="341">
        <v>1706.87</v>
      </c>
      <c r="F2130" s="341">
        <v>1754.95</v>
      </c>
    </row>
    <row r="2131" spans="1:6">
      <c r="A2131" s="339">
        <v>39362</v>
      </c>
      <c r="B2131" s="340" t="s">
        <v>16451</v>
      </c>
      <c r="C2131" s="339" t="s">
        <v>63</v>
      </c>
      <c r="D2131" s="339" t="s">
        <v>14543</v>
      </c>
      <c r="E2131" s="341">
        <v>3015.27</v>
      </c>
      <c r="F2131" s="341">
        <v>3100.21</v>
      </c>
    </row>
    <row r="2132" spans="1:6">
      <c r="A2132" s="339">
        <v>39364</v>
      </c>
      <c r="B2132" s="340" t="s">
        <v>16452</v>
      </c>
      <c r="C2132" s="339" t="s">
        <v>63</v>
      </c>
      <c r="D2132" s="339" t="s">
        <v>14543</v>
      </c>
      <c r="E2132" s="341">
        <v>11784.49</v>
      </c>
      <c r="F2132" s="341">
        <v>12116.43</v>
      </c>
    </row>
    <row r="2133" spans="1:6">
      <c r="A2133" s="339">
        <v>14576</v>
      </c>
      <c r="B2133" s="340" t="s">
        <v>16453</v>
      </c>
      <c r="C2133" s="339" t="s">
        <v>63</v>
      </c>
      <c r="D2133" s="339" t="s">
        <v>14543</v>
      </c>
      <c r="E2133" s="341"/>
      <c r="F2133" s="341">
        <v>6150432.5899999999</v>
      </c>
    </row>
    <row r="2134" spans="1:6">
      <c r="A2134" s="339">
        <v>13877</v>
      </c>
      <c r="B2134" s="340" t="s">
        <v>16454</v>
      </c>
      <c r="C2134" s="339" t="s">
        <v>63</v>
      </c>
      <c r="D2134" s="339" t="s">
        <v>14543</v>
      </c>
      <c r="E2134" s="341"/>
      <c r="F2134" s="341">
        <v>2632908.46</v>
      </c>
    </row>
    <row r="2135" spans="1:6">
      <c r="A2135" s="339">
        <v>7307</v>
      </c>
      <c r="B2135" s="340" t="s">
        <v>1616</v>
      </c>
      <c r="C2135" s="339" t="s">
        <v>933</v>
      </c>
      <c r="D2135" s="339" t="s">
        <v>14543</v>
      </c>
      <c r="E2135" s="341">
        <v>37.28</v>
      </c>
      <c r="F2135" s="341">
        <v>50.43</v>
      </c>
    </row>
    <row r="2136" spans="1:6">
      <c r="A2136" s="339">
        <v>38122</v>
      </c>
      <c r="B2136" s="340" t="s">
        <v>16455</v>
      </c>
      <c r="C2136" s="339" t="s">
        <v>933</v>
      </c>
      <c r="D2136" s="339" t="s">
        <v>14543</v>
      </c>
      <c r="E2136" s="341">
        <v>11.08</v>
      </c>
      <c r="F2136" s="341">
        <v>22.39</v>
      </c>
    </row>
    <row r="2137" spans="1:6">
      <c r="A2137" s="339">
        <v>43653</v>
      </c>
      <c r="B2137" s="340" t="s">
        <v>1719</v>
      </c>
      <c r="C2137" s="339" t="s">
        <v>933</v>
      </c>
      <c r="D2137" s="339" t="s">
        <v>14543</v>
      </c>
      <c r="E2137" s="341">
        <v>26.26</v>
      </c>
      <c r="F2137" s="341">
        <v>39.35</v>
      </c>
    </row>
    <row r="2138" spans="1:6">
      <c r="A2138" s="339">
        <v>45301</v>
      </c>
      <c r="B2138" s="340" t="s">
        <v>16456</v>
      </c>
      <c r="C2138" s="339" t="s">
        <v>63</v>
      </c>
      <c r="D2138" s="339" t="s">
        <v>14543</v>
      </c>
      <c r="E2138" s="341">
        <v>220.87</v>
      </c>
      <c r="F2138" s="341">
        <v>244.22</v>
      </c>
    </row>
    <row r="2139" spans="1:6">
      <c r="A2139" s="339">
        <v>45334</v>
      </c>
      <c r="B2139" s="340" t="s">
        <v>16457</v>
      </c>
      <c r="C2139" s="339" t="s">
        <v>63</v>
      </c>
      <c r="D2139" s="339" t="s">
        <v>14543</v>
      </c>
      <c r="E2139" s="341">
        <v>28.52</v>
      </c>
      <c r="F2139" s="341">
        <v>28.48</v>
      </c>
    </row>
    <row r="2140" spans="1:6">
      <c r="A2140" s="339">
        <v>34802</v>
      </c>
      <c r="B2140" s="340" t="s">
        <v>16458</v>
      </c>
      <c r="C2140" s="339" t="s">
        <v>63</v>
      </c>
      <c r="D2140" s="339" t="s">
        <v>14543</v>
      </c>
      <c r="E2140" s="341">
        <v>1574.22</v>
      </c>
      <c r="F2140" s="341">
        <v>1262.8699999999999</v>
      </c>
    </row>
    <row r="2141" spans="1:6">
      <c r="A2141" s="339">
        <v>11588</v>
      </c>
      <c r="B2141" s="340" t="s">
        <v>16459</v>
      </c>
      <c r="C2141" s="339" t="s">
        <v>63</v>
      </c>
      <c r="D2141" s="339" t="s">
        <v>14543</v>
      </c>
      <c r="E2141" s="341">
        <v>1698.32</v>
      </c>
      <c r="F2141" s="341">
        <v>1362.43</v>
      </c>
    </row>
    <row r="2142" spans="1:6">
      <c r="A2142" s="339">
        <v>34383</v>
      </c>
      <c r="B2142" s="340" t="s">
        <v>16460</v>
      </c>
      <c r="C2142" s="339" t="s">
        <v>63</v>
      </c>
      <c r="D2142" s="339" t="s">
        <v>14543</v>
      </c>
      <c r="E2142" s="341">
        <v>1868.28</v>
      </c>
      <c r="F2142" s="341">
        <v>1498.78</v>
      </c>
    </row>
    <row r="2143" spans="1:6">
      <c r="A2143" s="339">
        <v>40451</v>
      </c>
      <c r="B2143" s="340" t="s">
        <v>16461</v>
      </c>
      <c r="C2143" s="339" t="s">
        <v>5029</v>
      </c>
      <c r="D2143" s="339" t="s">
        <v>14543</v>
      </c>
      <c r="E2143" s="341">
        <v>151.02000000000001</v>
      </c>
      <c r="F2143" s="341">
        <v>121.15</v>
      </c>
    </row>
    <row r="2144" spans="1:6">
      <c r="A2144" s="339">
        <v>40453</v>
      </c>
      <c r="B2144" s="340" t="s">
        <v>16462</v>
      </c>
      <c r="C2144" s="339" t="s">
        <v>5029</v>
      </c>
      <c r="D2144" s="339" t="s">
        <v>14543</v>
      </c>
      <c r="E2144" s="341">
        <v>163.4</v>
      </c>
      <c r="F2144" s="341">
        <v>131.08000000000001</v>
      </c>
    </row>
    <row r="2145" spans="1:6">
      <c r="A2145" s="339">
        <v>40452</v>
      </c>
      <c r="B2145" s="340" t="s">
        <v>16463</v>
      </c>
      <c r="C2145" s="339" t="s">
        <v>5029</v>
      </c>
      <c r="D2145" s="339" t="s">
        <v>14543</v>
      </c>
      <c r="E2145" s="341">
        <v>179.23</v>
      </c>
      <c r="F2145" s="341">
        <v>143.78</v>
      </c>
    </row>
    <row r="2146" spans="1:6">
      <c r="A2146" s="339">
        <v>11594</v>
      </c>
      <c r="B2146" s="340" t="s">
        <v>16464</v>
      </c>
      <c r="C2146" s="339" t="s">
        <v>63</v>
      </c>
      <c r="D2146" s="339" t="s">
        <v>14543</v>
      </c>
      <c r="E2146" s="341">
        <v>541.30999999999995</v>
      </c>
      <c r="F2146" s="341">
        <v>434.25</v>
      </c>
    </row>
    <row r="2147" spans="1:6">
      <c r="A2147" s="339">
        <v>3311</v>
      </c>
      <c r="B2147" s="340" t="s">
        <v>16465</v>
      </c>
      <c r="C2147" s="339" t="s">
        <v>5115</v>
      </c>
      <c r="D2147" s="339" t="s">
        <v>14543</v>
      </c>
      <c r="E2147" s="341">
        <v>541.30999999999995</v>
      </c>
      <c r="F2147" s="341">
        <v>434.25</v>
      </c>
    </row>
    <row r="2148" spans="1:6">
      <c r="A2148" s="339">
        <v>11599</v>
      </c>
      <c r="B2148" s="340" t="s">
        <v>16466</v>
      </c>
      <c r="C2148" s="339" t="s">
        <v>63</v>
      </c>
      <c r="D2148" s="339" t="s">
        <v>14543</v>
      </c>
      <c r="E2148" s="341">
        <v>719.87</v>
      </c>
      <c r="F2148" s="341">
        <v>577.5</v>
      </c>
    </row>
    <row r="2149" spans="1:6">
      <c r="A2149" s="339">
        <v>11593</v>
      </c>
      <c r="B2149" s="340" t="s">
        <v>16467</v>
      </c>
      <c r="C2149" s="339" t="s">
        <v>63</v>
      </c>
      <c r="D2149" s="339" t="s">
        <v>14543</v>
      </c>
      <c r="E2149" s="341">
        <v>1009.22</v>
      </c>
      <c r="F2149" s="341">
        <v>809.62</v>
      </c>
    </row>
    <row r="2150" spans="1:6">
      <c r="A2150" s="339">
        <v>3314</v>
      </c>
      <c r="B2150" s="340" t="s">
        <v>16468</v>
      </c>
      <c r="C2150" s="339" t="s">
        <v>5115</v>
      </c>
      <c r="D2150" s="339" t="s">
        <v>14543</v>
      </c>
      <c r="E2150" s="341">
        <v>721.8</v>
      </c>
      <c r="F2150" s="341">
        <v>579.04</v>
      </c>
    </row>
    <row r="2151" spans="1:6">
      <c r="A2151" s="339">
        <v>11597</v>
      </c>
      <c r="B2151" s="340" t="s">
        <v>16469</v>
      </c>
      <c r="C2151" s="339" t="s">
        <v>63</v>
      </c>
      <c r="D2151" s="339" t="s">
        <v>14543</v>
      </c>
      <c r="E2151" s="341">
        <v>839.36</v>
      </c>
      <c r="F2151" s="341">
        <v>673.35</v>
      </c>
    </row>
    <row r="2152" spans="1:6">
      <c r="A2152" s="339">
        <v>3309</v>
      </c>
      <c r="B2152" s="340" t="s">
        <v>16470</v>
      </c>
      <c r="C2152" s="339" t="s">
        <v>5115</v>
      </c>
      <c r="D2152" s="339" t="s">
        <v>14543</v>
      </c>
      <c r="E2152" s="341">
        <v>573.21</v>
      </c>
      <c r="F2152" s="341">
        <v>459.84</v>
      </c>
    </row>
    <row r="2153" spans="1:6">
      <c r="A2153" s="339">
        <v>40440</v>
      </c>
      <c r="B2153" s="340" t="s">
        <v>16471</v>
      </c>
      <c r="C2153" s="339" t="s">
        <v>5115</v>
      </c>
      <c r="D2153" s="339" t="s">
        <v>14543</v>
      </c>
      <c r="E2153" s="341">
        <v>751.82</v>
      </c>
      <c r="F2153" s="341">
        <v>603.13</v>
      </c>
    </row>
    <row r="2154" spans="1:6">
      <c r="A2154" s="339">
        <v>40441</v>
      </c>
      <c r="B2154" s="340" t="s">
        <v>16472</v>
      </c>
      <c r="C2154" s="339" t="s">
        <v>5115</v>
      </c>
      <c r="D2154" s="339" t="s">
        <v>14543</v>
      </c>
      <c r="E2154" s="341">
        <v>480</v>
      </c>
      <c r="F2154" s="341">
        <v>385.06</v>
      </c>
    </row>
    <row r="2155" spans="1:6">
      <c r="A2155" s="339">
        <v>34612</v>
      </c>
      <c r="B2155" s="340" t="s">
        <v>16473</v>
      </c>
      <c r="C2155" s="339" t="s">
        <v>63</v>
      </c>
      <c r="D2155" s="339" t="s">
        <v>14543</v>
      </c>
      <c r="E2155" s="341">
        <v>1038.1400000000001</v>
      </c>
      <c r="F2155" s="341">
        <v>832.82</v>
      </c>
    </row>
    <row r="2156" spans="1:6">
      <c r="A2156" s="339">
        <v>34635</v>
      </c>
      <c r="B2156" s="340" t="s">
        <v>16474</v>
      </c>
      <c r="C2156" s="339" t="s">
        <v>63</v>
      </c>
      <c r="D2156" s="339" t="s">
        <v>14543</v>
      </c>
      <c r="E2156" s="341">
        <v>1335</v>
      </c>
      <c r="F2156" s="341">
        <v>1070.97</v>
      </c>
    </row>
    <row r="2157" spans="1:6">
      <c r="A2157" s="339">
        <v>34633</v>
      </c>
      <c r="B2157" s="340" t="s">
        <v>16475</v>
      </c>
      <c r="C2157" s="339" t="s">
        <v>63</v>
      </c>
      <c r="D2157" s="339" t="s">
        <v>14543</v>
      </c>
      <c r="E2157" s="341">
        <v>1471.52</v>
      </c>
      <c r="F2157" s="341">
        <v>1180.49</v>
      </c>
    </row>
    <row r="2158" spans="1:6">
      <c r="A2158" s="339">
        <v>40449</v>
      </c>
      <c r="B2158" s="340" t="s">
        <v>16476</v>
      </c>
      <c r="C2158" s="339" t="s">
        <v>5115</v>
      </c>
      <c r="D2158" s="339" t="s">
        <v>14543</v>
      </c>
      <c r="E2158" s="341">
        <v>403.52</v>
      </c>
      <c r="F2158" s="341">
        <v>323.70999999999998</v>
      </c>
    </row>
    <row r="2159" spans="1:6">
      <c r="A2159" s="339">
        <v>11592</v>
      </c>
      <c r="B2159" s="340" t="s">
        <v>16477</v>
      </c>
      <c r="C2159" s="339" t="s">
        <v>63</v>
      </c>
      <c r="D2159" s="339" t="s">
        <v>14543</v>
      </c>
      <c r="E2159" s="341">
        <v>721.8</v>
      </c>
      <c r="F2159" s="341">
        <v>579.04</v>
      </c>
    </row>
    <row r="2160" spans="1:6">
      <c r="A2160" s="339">
        <v>34800</v>
      </c>
      <c r="B2160" s="340" t="s">
        <v>16478</v>
      </c>
      <c r="C2160" s="339" t="s">
        <v>5115</v>
      </c>
      <c r="D2160" s="339" t="s">
        <v>14543</v>
      </c>
      <c r="E2160" s="341">
        <v>504.6</v>
      </c>
      <c r="F2160" s="341">
        <v>404.8</v>
      </c>
    </row>
    <row r="2161" spans="1:6">
      <c r="A2161" s="339">
        <v>11596</v>
      </c>
      <c r="B2161" s="340" t="s">
        <v>16479</v>
      </c>
      <c r="C2161" s="339" t="s">
        <v>63</v>
      </c>
      <c r="D2161" s="339" t="s">
        <v>14543</v>
      </c>
      <c r="E2161" s="341">
        <v>573.21</v>
      </c>
      <c r="F2161" s="341">
        <v>459.84</v>
      </c>
    </row>
    <row r="2162" spans="1:6">
      <c r="A2162" s="339">
        <v>40438</v>
      </c>
      <c r="B2162" s="340" t="s">
        <v>16480</v>
      </c>
      <c r="C2162" s="339" t="s">
        <v>5115</v>
      </c>
      <c r="D2162" s="339" t="s">
        <v>14543</v>
      </c>
      <c r="E2162" s="341">
        <v>336.18</v>
      </c>
      <c r="F2162" s="341">
        <v>269.69</v>
      </c>
    </row>
    <row r="2163" spans="1:6">
      <c r="A2163" s="339">
        <v>40436</v>
      </c>
      <c r="B2163" s="340" t="s">
        <v>16481</v>
      </c>
      <c r="C2163" s="339" t="s">
        <v>5115</v>
      </c>
      <c r="D2163" s="339" t="s">
        <v>14543</v>
      </c>
      <c r="E2163" s="341">
        <v>419.18</v>
      </c>
      <c r="F2163" s="341">
        <v>336.28</v>
      </c>
    </row>
    <row r="2164" spans="1:6">
      <c r="A2164" s="339">
        <v>4315</v>
      </c>
      <c r="B2164" s="340" t="s">
        <v>16482</v>
      </c>
      <c r="C2164" s="339" t="s">
        <v>63</v>
      </c>
      <c r="D2164" s="339" t="s">
        <v>14543</v>
      </c>
      <c r="E2164" s="341">
        <v>3.26</v>
      </c>
      <c r="F2164" s="341">
        <v>2.12</v>
      </c>
    </row>
    <row r="2165" spans="1:6">
      <c r="A2165" s="339">
        <v>402</v>
      </c>
      <c r="B2165" s="340" t="s">
        <v>16483</v>
      </c>
      <c r="C2165" s="339" t="s">
        <v>63</v>
      </c>
      <c r="D2165" s="339" t="s">
        <v>14543</v>
      </c>
      <c r="E2165" s="341">
        <v>12.11</v>
      </c>
      <c r="F2165" s="341">
        <v>12.11</v>
      </c>
    </row>
    <row r="2166" spans="1:6">
      <c r="A2166" s="339">
        <v>4226</v>
      </c>
      <c r="B2166" s="340" t="s">
        <v>1106</v>
      </c>
      <c r="C2166" s="339" t="s">
        <v>101</v>
      </c>
      <c r="D2166" s="339" t="s">
        <v>14549</v>
      </c>
      <c r="E2166" s="341">
        <v>8.94</v>
      </c>
      <c r="F2166" s="341">
        <v>8.52</v>
      </c>
    </row>
    <row r="2167" spans="1:6">
      <c r="A2167" s="339">
        <v>4222</v>
      </c>
      <c r="B2167" s="340" t="s">
        <v>3874</v>
      </c>
      <c r="C2167" s="339" t="s">
        <v>933</v>
      </c>
      <c r="D2167" s="339" t="s">
        <v>14549</v>
      </c>
      <c r="E2167" s="341">
        <v>6.59</v>
      </c>
      <c r="F2167" s="341">
        <v>6.54</v>
      </c>
    </row>
    <row r="2168" spans="1:6">
      <c r="A2168" s="339">
        <v>34804</v>
      </c>
      <c r="B2168" s="340" t="s">
        <v>16484</v>
      </c>
      <c r="C2168" s="339" t="s">
        <v>5029</v>
      </c>
      <c r="D2168" s="339" t="s">
        <v>14543</v>
      </c>
      <c r="E2168" s="341">
        <v>60.93</v>
      </c>
      <c r="F2168" s="341">
        <v>48.88</v>
      </c>
    </row>
    <row r="2169" spans="1:6">
      <c r="A2169" s="339">
        <v>4013</v>
      </c>
      <c r="B2169" s="340" t="s">
        <v>16485</v>
      </c>
      <c r="C2169" s="339" t="s">
        <v>5029</v>
      </c>
      <c r="D2169" s="339" t="s">
        <v>14543</v>
      </c>
      <c r="E2169" s="341">
        <v>8.9600000000000009</v>
      </c>
      <c r="F2169" s="341">
        <v>7.12</v>
      </c>
    </row>
    <row r="2170" spans="1:6">
      <c r="A2170" s="339">
        <v>4011</v>
      </c>
      <c r="B2170" s="340" t="s">
        <v>16486</v>
      </c>
      <c r="C2170" s="339" t="s">
        <v>5029</v>
      </c>
      <c r="D2170" s="339" t="s">
        <v>14543</v>
      </c>
      <c r="E2170" s="341">
        <v>10.01</v>
      </c>
      <c r="F2170" s="341">
        <v>7.96</v>
      </c>
    </row>
    <row r="2171" spans="1:6">
      <c r="A2171" s="339">
        <v>4021</v>
      </c>
      <c r="B2171" s="340" t="s">
        <v>16487</v>
      </c>
      <c r="C2171" s="339" t="s">
        <v>5029</v>
      </c>
      <c r="D2171" s="339" t="s">
        <v>14543</v>
      </c>
      <c r="E2171" s="341">
        <v>12.48</v>
      </c>
      <c r="F2171" s="341">
        <v>9.92</v>
      </c>
    </row>
    <row r="2172" spans="1:6">
      <c r="A2172" s="339">
        <v>4019</v>
      </c>
      <c r="B2172" s="340" t="s">
        <v>16488</v>
      </c>
      <c r="C2172" s="339" t="s">
        <v>5029</v>
      </c>
      <c r="D2172" s="339" t="s">
        <v>14543</v>
      </c>
      <c r="E2172" s="341">
        <v>14.98</v>
      </c>
      <c r="F2172" s="341">
        <v>11.91</v>
      </c>
    </row>
    <row r="2173" spans="1:6">
      <c r="A2173" s="339">
        <v>4012</v>
      </c>
      <c r="B2173" s="340" t="s">
        <v>16489</v>
      </c>
      <c r="C2173" s="339" t="s">
        <v>5029</v>
      </c>
      <c r="D2173" s="339" t="s">
        <v>14543</v>
      </c>
      <c r="E2173" s="341">
        <v>20.07</v>
      </c>
      <c r="F2173" s="341">
        <v>15.97</v>
      </c>
    </row>
    <row r="2174" spans="1:6">
      <c r="A2174" s="339">
        <v>4020</v>
      </c>
      <c r="B2174" s="340" t="s">
        <v>16490</v>
      </c>
      <c r="C2174" s="339" t="s">
        <v>5029</v>
      </c>
      <c r="D2174" s="339" t="s">
        <v>14543</v>
      </c>
      <c r="E2174" s="341">
        <v>25.14</v>
      </c>
      <c r="F2174" s="341">
        <v>19.989999999999998</v>
      </c>
    </row>
    <row r="2175" spans="1:6">
      <c r="A2175" s="339">
        <v>4018</v>
      </c>
      <c r="B2175" s="340" t="s">
        <v>16491</v>
      </c>
      <c r="C2175" s="339" t="s">
        <v>5029</v>
      </c>
      <c r="D2175" s="339" t="s">
        <v>14543</v>
      </c>
      <c r="E2175" s="341">
        <v>30.11</v>
      </c>
      <c r="F2175" s="341">
        <v>23.95</v>
      </c>
    </row>
    <row r="2176" spans="1:6">
      <c r="A2176" s="339">
        <v>36498</v>
      </c>
      <c r="B2176" s="340" t="s">
        <v>16492</v>
      </c>
      <c r="C2176" s="339" t="s">
        <v>63</v>
      </c>
      <c r="D2176" s="339" t="s">
        <v>14543</v>
      </c>
      <c r="E2176" s="341"/>
      <c r="F2176" s="341">
        <v>9377.68</v>
      </c>
    </row>
    <row r="2177" spans="1:6">
      <c r="A2177" s="339">
        <v>12872</v>
      </c>
      <c r="B2177" s="340" t="s">
        <v>16493</v>
      </c>
      <c r="C2177" s="339" t="s">
        <v>884</v>
      </c>
      <c r="D2177" s="339" t="s">
        <v>14543</v>
      </c>
      <c r="E2177" s="341">
        <v>21.77</v>
      </c>
      <c r="F2177" s="341">
        <v>26.03</v>
      </c>
    </row>
    <row r="2178" spans="1:6">
      <c r="A2178" s="339">
        <v>41075</v>
      </c>
      <c r="B2178" s="340" t="s">
        <v>16494</v>
      </c>
      <c r="C2178" s="339" t="s">
        <v>948</v>
      </c>
      <c r="D2178" s="339" t="s">
        <v>14543</v>
      </c>
      <c r="E2178" s="341">
        <v>3789.37</v>
      </c>
      <c r="F2178" s="341">
        <v>4560.57</v>
      </c>
    </row>
    <row r="2179" spans="1:6">
      <c r="A2179" s="339">
        <v>44324</v>
      </c>
      <c r="B2179" s="340" t="s">
        <v>16495</v>
      </c>
      <c r="C2179" s="339" t="s">
        <v>101</v>
      </c>
      <c r="D2179" s="339" t="s">
        <v>14543</v>
      </c>
      <c r="E2179" s="341">
        <v>3.05</v>
      </c>
      <c r="F2179" s="341">
        <v>2.72</v>
      </c>
    </row>
    <row r="2180" spans="1:6">
      <c r="A2180" s="339">
        <v>3315</v>
      </c>
      <c r="B2180" s="340" t="s">
        <v>16496</v>
      </c>
      <c r="C2180" s="339" t="s">
        <v>101</v>
      </c>
      <c r="D2180" s="339" t="s">
        <v>14543</v>
      </c>
      <c r="E2180" s="341">
        <v>0.88</v>
      </c>
      <c r="F2180" s="341">
        <v>0.79</v>
      </c>
    </row>
    <row r="2181" spans="1:6">
      <c r="A2181" s="339">
        <v>36870</v>
      </c>
      <c r="B2181" s="340" t="s">
        <v>16497</v>
      </c>
      <c r="C2181" s="339" t="s">
        <v>101</v>
      </c>
      <c r="D2181" s="339" t="s">
        <v>14543</v>
      </c>
      <c r="E2181" s="341">
        <v>0.68</v>
      </c>
      <c r="F2181" s="341">
        <v>0.61</v>
      </c>
    </row>
    <row r="2182" spans="1:6">
      <c r="A2182" s="339">
        <v>5092</v>
      </c>
      <c r="B2182" s="340" t="s">
        <v>16498</v>
      </c>
      <c r="C2182" s="339" t="s">
        <v>14873</v>
      </c>
      <c r="D2182" s="339" t="s">
        <v>14543</v>
      </c>
      <c r="E2182" s="341">
        <v>17.5</v>
      </c>
      <c r="F2182" s="341">
        <v>17.43</v>
      </c>
    </row>
    <row r="2183" spans="1:6">
      <c r="A2183" s="339">
        <v>11462</v>
      </c>
      <c r="B2183" s="340" t="s">
        <v>16499</v>
      </c>
      <c r="C2183" s="339" t="s">
        <v>14873</v>
      </c>
      <c r="D2183" s="339" t="s">
        <v>14543</v>
      </c>
      <c r="E2183" s="341">
        <v>17.899999999999999</v>
      </c>
      <c r="F2183" s="341">
        <v>17.829999999999998</v>
      </c>
    </row>
    <row r="2184" spans="1:6">
      <c r="A2184" s="339">
        <v>36529</v>
      </c>
      <c r="B2184" s="340" t="s">
        <v>16500</v>
      </c>
      <c r="C2184" s="339" t="s">
        <v>63</v>
      </c>
      <c r="D2184" s="339" t="s">
        <v>14543</v>
      </c>
      <c r="E2184" s="341"/>
      <c r="F2184" s="341">
        <v>63340.17</v>
      </c>
    </row>
    <row r="2185" spans="1:6">
      <c r="A2185" s="339">
        <v>3318</v>
      </c>
      <c r="B2185" s="340" t="s">
        <v>16501</v>
      </c>
      <c r="C2185" s="339" t="s">
        <v>63</v>
      </c>
      <c r="D2185" s="339" t="s">
        <v>14549</v>
      </c>
      <c r="E2185" s="341"/>
      <c r="F2185" s="341">
        <v>49658.7</v>
      </c>
    </row>
    <row r="2186" spans="1:6">
      <c r="A2186" s="339">
        <v>3324</v>
      </c>
      <c r="B2186" s="340" t="s">
        <v>16502</v>
      </c>
      <c r="C2186" s="339" t="s">
        <v>5029</v>
      </c>
      <c r="D2186" s="339" t="s">
        <v>14543</v>
      </c>
      <c r="E2186" s="341"/>
      <c r="F2186" s="341">
        <v>12.85</v>
      </c>
    </row>
    <row r="2187" spans="1:6">
      <c r="A2187" s="339">
        <v>3322</v>
      </c>
      <c r="B2187" s="340" t="s">
        <v>1752</v>
      </c>
      <c r="C2187" s="339" t="s">
        <v>5029</v>
      </c>
      <c r="D2187" s="339" t="s">
        <v>14549</v>
      </c>
      <c r="E2187" s="341"/>
      <c r="F2187" s="341">
        <v>18</v>
      </c>
    </row>
    <row r="2188" spans="1:6">
      <c r="A2188" s="339">
        <v>5076</v>
      </c>
      <c r="B2188" s="340" t="s">
        <v>16503</v>
      </c>
      <c r="C2188" s="339" t="s">
        <v>101</v>
      </c>
      <c r="D2188" s="339" t="s">
        <v>14543</v>
      </c>
      <c r="E2188" s="341">
        <v>16.02</v>
      </c>
      <c r="F2188" s="341">
        <v>11.54</v>
      </c>
    </row>
    <row r="2189" spans="1:6">
      <c r="A2189" s="339">
        <v>5077</v>
      </c>
      <c r="B2189" s="340" t="s">
        <v>16504</v>
      </c>
      <c r="C2189" s="339" t="s">
        <v>101</v>
      </c>
      <c r="D2189" s="339" t="s">
        <v>14543</v>
      </c>
      <c r="E2189" s="341">
        <v>17.7</v>
      </c>
      <c r="F2189" s="341">
        <v>12.75</v>
      </c>
    </row>
    <row r="2190" spans="1:6">
      <c r="A2190" s="339">
        <v>45242</v>
      </c>
      <c r="B2190" s="340" t="s">
        <v>16505</v>
      </c>
      <c r="C2190" s="339" t="s">
        <v>63</v>
      </c>
      <c r="D2190" s="339" t="s">
        <v>14543</v>
      </c>
      <c r="E2190" s="341">
        <v>69.53</v>
      </c>
      <c r="F2190" s="341">
        <v>68.180000000000007</v>
      </c>
    </row>
    <row r="2191" spans="1:6">
      <c r="A2191" s="339">
        <v>11837</v>
      </c>
      <c r="B2191" s="340" t="s">
        <v>16506</v>
      </c>
      <c r="C2191" s="339" t="s">
        <v>63</v>
      </c>
      <c r="D2191" s="339" t="s">
        <v>14543</v>
      </c>
      <c r="E2191" s="341">
        <v>75.069999999999993</v>
      </c>
      <c r="F2191" s="341">
        <v>71.8</v>
      </c>
    </row>
    <row r="2192" spans="1:6">
      <c r="A2192" s="339">
        <v>415</v>
      </c>
      <c r="B2192" s="340" t="s">
        <v>16507</v>
      </c>
      <c r="C2192" s="339" t="s">
        <v>63</v>
      </c>
      <c r="D2192" s="339" t="s">
        <v>14543</v>
      </c>
      <c r="E2192" s="341">
        <v>30.78</v>
      </c>
      <c r="F2192" s="341">
        <v>29.44</v>
      </c>
    </row>
    <row r="2193" spans="1:6">
      <c r="A2193" s="339">
        <v>38055</v>
      </c>
      <c r="B2193" s="340" t="s">
        <v>16508</v>
      </c>
      <c r="C2193" s="339" t="s">
        <v>63</v>
      </c>
      <c r="D2193" s="339" t="s">
        <v>14543</v>
      </c>
      <c r="E2193" s="341">
        <v>6.81</v>
      </c>
      <c r="F2193" s="341">
        <v>6.51</v>
      </c>
    </row>
    <row r="2194" spans="1:6">
      <c r="A2194" s="339">
        <v>416</v>
      </c>
      <c r="B2194" s="340" t="s">
        <v>4825</v>
      </c>
      <c r="C2194" s="339" t="s">
        <v>63</v>
      </c>
      <c r="D2194" s="339" t="s">
        <v>14543</v>
      </c>
      <c r="E2194" s="341">
        <v>11.27</v>
      </c>
      <c r="F2194" s="341">
        <v>10.78</v>
      </c>
    </row>
    <row r="2195" spans="1:6">
      <c r="A2195" s="339">
        <v>425</v>
      </c>
      <c r="B2195" s="340" t="s">
        <v>16509</v>
      </c>
      <c r="C2195" s="339" t="s">
        <v>63</v>
      </c>
      <c r="D2195" s="339" t="s">
        <v>14543</v>
      </c>
      <c r="E2195" s="341">
        <v>6.98</v>
      </c>
      <c r="F2195" s="341">
        <v>6.68</v>
      </c>
    </row>
    <row r="2196" spans="1:6">
      <c r="A2196" s="339">
        <v>426</v>
      </c>
      <c r="B2196" s="340" t="s">
        <v>16510</v>
      </c>
      <c r="C2196" s="339" t="s">
        <v>63</v>
      </c>
      <c r="D2196" s="339" t="s">
        <v>14543</v>
      </c>
      <c r="E2196" s="341">
        <v>38.47</v>
      </c>
      <c r="F2196" s="341">
        <v>36.799999999999997</v>
      </c>
    </row>
    <row r="2197" spans="1:6">
      <c r="A2197" s="339">
        <v>38056</v>
      </c>
      <c r="B2197" s="340" t="s">
        <v>16511</v>
      </c>
      <c r="C2197" s="339" t="s">
        <v>63</v>
      </c>
      <c r="D2197" s="339" t="s">
        <v>14543</v>
      </c>
      <c r="E2197" s="341">
        <v>37.57</v>
      </c>
      <c r="F2197" s="341">
        <v>35.94</v>
      </c>
    </row>
    <row r="2198" spans="1:6">
      <c r="A2198" s="339">
        <v>1564</v>
      </c>
      <c r="B2198" s="340" t="s">
        <v>16512</v>
      </c>
      <c r="C2198" s="339" t="s">
        <v>63</v>
      </c>
      <c r="D2198" s="339" t="s">
        <v>14543</v>
      </c>
      <c r="E2198" s="341">
        <v>14.34</v>
      </c>
      <c r="F2198" s="341">
        <v>13.71</v>
      </c>
    </row>
    <row r="2199" spans="1:6">
      <c r="A2199" s="339">
        <v>11032</v>
      </c>
      <c r="B2199" s="340" t="s">
        <v>16513</v>
      </c>
      <c r="C2199" s="339" t="s">
        <v>63</v>
      </c>
      <c r="D2199" s="339" t="s">
        <v>14543</v>
      </c>
      <c r="E2199" s="341">
        <v>18.41</v>
      </c>
      <c r="F2199" s="341">
        <v>11.96</v>
      </c>
    </row>
    <row r="2200" spans="1:6">
      <c r="A2200" s="339">
        <v>36786</v>
      </c>
      <c r="B2200" s="340" t="s">
        <v>16514</v>
      </c>
      <c r="C2200" s="339" t="s">
        <v>3084</v>
      </c>
      <c r="D2200" s="339" t="s">
        <v>14543</v>
      </c>
      <c r="E2200" s="341"/>
      <c r="F2200" s="341">
        <v>132.19</v>
      </c>
    </row>
    <row r="2201" spans="1:6">
      <c r="A2201" s="339">
        <v>36785</v>
      </c>
      <c r="B2201" s="340" t="s">
        <v>3083</v>
      </c>
      <c r="C2201" s="339" t="s">
        <v>3084</v>
      </c>
      <c r="D2201" s="339" t="s">
        <v>14543</v>
      </c>
      <c r="E2201" s="341"/>
      <c r="F2201" s="341">
        <v>114.87</v>
      </c>
    </row>
    <row r="2202" spans="1:6">
      <c r="A2202" s="339">
        <v>36782</v>
      </c>
      <c r="B2202" s="340" t="s">
        <v>16515</v>
      </c>
      <c r="C2202" s="339" t="s">
        <v>3084</v>
      </c>
      <c r="D2202" s="339" t="s">
        <v>14543</v>
      </c>
      <c r="E2202" s="341"/>
      <c r="F2202" s="341">
        <v>137.11000000000001</v>
      </c>
    </row>
    <row r="2203" spans="1:6">
      <c r="A2203" s="339">
        <v>44481</v>
      </c>
      <c r="B2203" s="340" t="s">
        <v>16516</v>
      </c>
      <c r="C2203" s="339" t="s">
        <v>3084</v>
      </c>
      <c r="D2203" s="339" t="s">
        <v>14549</v>
      </c>
      <c r="E2203" s="341"/>
      <c r="F2203" s="341">
        <v>154.44999999999999</v>
      </c>
    </row>
    <row r="2204" spans="1:6">
      <c r="A2204" s="339">
        <v>4824</v>
      </c>
      <c r="B2204" s="340" t="s">
        <v>16517</v>
      </c>
      <c r="C2204" s="339" t="s">
        <v>101</v>
      </c>
      <c r="D2204" s="339" t="s">
        <v>14543</v>
      </c>
      <c r="E2204" s="341">
        <v>0.76</v>
      </c>
      <c r="F2204" s="341">
        <v>0.75</v>
      </c>
    </row>
    <row r="2205" spans="1:6">
      <c r="A2205" s="339">
        <v>11795</v>
      </c>
      <c r="B2205" s="340" t="s">
        <v>1384</v>
      </c>
      <c r="C2205" s="339" t="s">
        <v>5029</v>
      </c>
      <c r="D2205" s="339" t="s">
        <v>14543</v>
      </c>
      <c r="E2205" s="341">
        <v>905.66</v>
      </c>
      <c r="F2205" s="341">
        <v>671.69</v>
      </c>
    </row>
    <row r="2206" spans="1:6">
      <c r="A2206" s="339">
        <v>134</v>
      </c>
      <c r="B2206" s="340" t="s">
        <v>16518</v>
      </c>
      <c r="C2206" s="339" t="s">
        <v>101</v>
      </c>
      <c r="D2206" s="339" t="s">
        <v>14543</v>
      </c>
      <c r="E2206" s="341">
        <v>1.88</v>
      </c>
      <c r="F2206" s="341">
        <v>1.67</v>
      </c>
    </row>
    <row r="2207" spans="1:6">
      <c r="A2207" s="339">
        <v>4229</v>
      </c>
      <c r="B2207" s="340" t="s">
        <v>16519</v>
      </c>
      <c r="C2207" s="339" t="s">
        <v>101</v>
      </c>
      <c r="D2207" s="339" t="s">
        <v>14543</v>
      </c>
      <c r="E2207" s="341">
        <v>48.26</v>
      </c>
      <c r="F2207" s="341">
        <v>53.92</v>
      </c>
    </row>
    <row r="2208" spans="1:6">
      <c r="A2208" s="339">
        <v>11731</v>
      </c>
      <c r="B2208" s="340" t="s">
        <v>16520</v>
      </c>
      <c r="C2208" s="339" t="s">
        <v>63</v>
      </c>
      <c r="D2208" s="339" t="s">
        <v>14543</v>
      </c>
      <c r="E2208" s="341">
        <v>12.85</v>
      </c>
      <c r="F2208" s="341">
        <v>10.82</v>
      </c>
    </row>
    <row r="2209" spans="1:6">
      <c r="A2209" s="339">
        <v>11732</v>
      </c>
      <c r="B2209" s="340" t="s">
        <v>16521</v>
      </c>
      <c r="C2209" s="339" t="s">
        <v>63</v>
      </c>
      <c r="D2209" s="339" t="s">
        <v>14543</v>
      </c>
      <c r="E2209" s="341">
        <v>33.68</v>
      </c>
      <c r="F2209" s="341">
        <v>28.37</v>
      </c>
    </row>
    <row r="2210" spans="1:6">
      <c r="A2210" s="339">
        <v>11244</v>
      </c>
      <c r="B2210" s="340" t="s">
        <v>16522</v>
      </c>
      <c r="C2210" s="339" t="s">
        <v>63</v>
      </c>
      <c r="D2210" s="339" t="s">
        <v>14543</v>
      </c>
      <c r="E2210" s="341"/>
      <c r="F2210" s="341">
        <v>237.7</v>
      </c>
    </row>
    <row r="2211" spans="1:6">
      <c r="A2211" s="339">
        <v>11235</v>
      </c>
      <c r="B2211" s="340" t="s">
        <v>16523</v>
      </c>
      <c r="C2211" s="339" t="s">
        <v>63</v>
      </c>
      <c r="D2211" s="339" t="s">
        <v>14543</v>
      </c>
      <c r="E2211" s="341"/>
      <c r="F2211" s="341">
        <v>181.39</v>
      </c>
    </row>
    <row r="2212" spans="1:6">
      <c r="A2212" s="339">
        <v>11236</v>
      </c>
      <c r="B2212" s="340" t="s">
        <v>16524</v>
      </c>
      <c r="C2212" s="339" t="s">
        <v>63</v>
      </c>
      <c r="D2212" s="339" t="s">
        <v>14543</v>
      </c>
      <c r="E2212" s="341"/>
      <c r="F2212" s="341">
        <v>230.52</v>
      </c>
    </row>
    <row r="2213" spans="1:6">
      <c r="A2213" s="339">
        <v>11245</v>
      </c>
      <c r="B2213" s="340" t="s">
        <v>1364</v>
      </c>
      <c r="C2213" s="339" t="s">
        <v>63</v>
      </c>
      <c r="D2213" s="339" t="s">
        <v>14543</v>
      </c>
      <c r="E2213" s="341"/>
      <c r="F2213" s="341">
        <v>328.77</v>
      </c>
    </row>
    <row r="2214" spans="1:6">
      <c r="A2214" s="339">
        <v>36494</v>
      </c>
      <c r="B2214" s="340" t="s">
        <v>16525</v>
      </c>
      <c r="C2214" s="339" t="s">
        <v>63</v>
      </c>
      <c r="D2214" s="339" t="s">
        <v>14543</v>
      </c>
      <c r="E2214" s="341"/>
      <c r="F2214" s="341">
        <v>740761.71</v>
      </c>
    </row>
    <row r="2215" spans="1:6">
      <c r="A2215" s="339">
        <v>36493</v>
      </c>
      <c r="B2215" s="340" t="s">
        <v>16526</v>
      </c>
      <c r="C2215" s="339" t="s">
        <v>63</v>
      </c>
      <c r="D2215" s="339" t="s">
        <v>14543</v>
      </c>
      <c r="E2215" s="341"/>
      <c r="F2215" s="341">
        <v>839252.93</v>
      </c>
    </row>
    <row r="2216" spans="1:6">
      <c r="A2216" s="339">
        <v>13333</v>
      </c>
      <c r="B2216" s="340" t="s">
        <v>16527</v>
      </c>
      <c r="C2216" s="339" t="s">
        <v>63</v>
      </c>
      <c r="D2216" s="339" t="s">
        <v>14543</v>
      </c>
      <c r="E2216" s="341"/>
      <c r="F2216" s="341">
        <v>259689.46</v>
      </c>
    </row>
    <row r="2217" spans="1:6">
      <c r="A2217" s="339">
        <v>39588</v>
      </c>
      <c r="B2217" s="340" t="s">
        <v>16528</v>
      </c>
      <c r="C2217" s="339" t="s">
        <v>63</v>
      </c>
      <c r="D2217" s="339" t="s">
        <v>14543</v>
      </c>
      <c r="E2217" s="341"/>
      <c r="F2217" s="341">
        <v>277367.84000000003</v>
      </c>
    </row>
    <row r="2218" spans="1:6">
      <c r="A2218" s="339">
        <v>14254</v>
      </c>
      <c r="B2218" s="340" t="s">
        <v>16529</v>
      </c>
      <c r="C2218" s="339" t="s">
        <v>63</v>
      </c>
      <c r="D2218" s="339" t="s">
        <v>14549</v>
      </c>
      <c r="E2218" s="341"/>
      <c r="F2218" s="341">
        <v>136162.4</v>
      </c>
    </row>
    <row r="2219" spans="1:6">
      <c r="A2219" s="339">
        <v>25019</v>
      </c>
      <c r="B2219" s="340" t="s">
        <v>16530</v>
      </c>
      <c r="C2219" s="339" t="s">
        <v>63</v>
      </c>
      <c r="D2219" s="339" t="s">
        <v>14543</v>
      </c>
      <c r="E2219" s="341"/>
      <c r="F2219" s="341">
        <v>194905.59</v>
      </c>
    </row>
    <row r="2220" spans="1:6">
      <c r="A2220" s="339">
        <v>36501</v>
      </c>
      <c r="B2220" s="340" t="s">
        <v>16531</v>
      </c>
      <c r="C2220" s="339" t="s">
        <v>63</v>
      </c>
      <c r="D2220" s="339" t="s">
        <v>14543</v>
      </c>
      <c r="E2220" s="341"/>
      <c r="F2220" s="341">
        <v>173533.15</v>
      </c>
    </row>
    <row r="2221" spans="1:6">
      <c r="A2221" s="339">
        <v>36500</v>
      </c>
      <c r="B2221" s="340" t="s">
        <v>16532</v>
      </c>
      <c r="C2221" s="339" t="s">
        <v>63</v>
      </c>
      <c r="D2221" s="339" t="s">
        <v>14543</v>
      </c>
      <c r="E2221" s="341"/>
      <c r="F2221" s="341">
        <v>122631.13</v>
      </c>
    </row>
    <row r="2222" spans="1:6">
      <c r="A2222" s="339">
        <v>20017</v>
      </c>
      <c r="B2222" s="340" t="s">
        <v>1556</v>
      </c>
      <c r="C2222" s="339" t="s">
        <v>202</v>
      </c>
      <c r="D2222" s="339" t="s">
        <v>14543</v>
      </c>
      <c r="E2222" s="341">
        <v>7.27</v>
      </c>
      <c r="F2222" s="341">
        <v>10.18</v>
      </c>
    </row>
    <row r="2223" spans="1:6">
      <c r="A2223" s="339">
        <v>20007</v>
      </c>
      <c r="B2223" s="340" t="s">
        <v>16533</v>
      </c>
      <c r="C2223" s="339" t="s">
        <v>202</v>
      </c>
      <c r="D2223" s="339" t="s">
        <v>14543</v>
      </c>
      <c r="E2223" s="341">
        <v>4.34</v>
      </c>
      <c r="F2223" s="341">
        <v>6.07</v>
      </c>
    </row>
    <row r="2224" spans="1:6">
      <c r="A2224" s="339">
        <v>39831</v>
      </c>
      <c r="B2224" s="340" t="s">
        <v>16534</v>
      </c>
      <c r="C2224" s="339" t="s">
        <v>1554</v>
      </c>
      <c r="D2224" s="339" t="s">
        <v>14543</v>
      </c>
      <c r="E2224" s="341"/>
      <c r="F2224" s="341">
        <v>314.88</v>
      </c>
    </row>
    <row r="2225" spans="1:6">
      <c r="A2225" s="339">
        <v>36888</v>
      </c>
      <c r="B2225" s="340" t="s">
        <v>1558</v>
      </c>
      <c r="C2225" s="339" t="s">
        <v>202</v>
      </c>
      <c r="D2225" s="339" t="s">
        <v>14543</v>
      </c>
      <c r="E2225" s="341"/>
      <c r="F2225" s="341">
        <v>27.86</v>
      </c>
    </row>
    <row r="2226" spans="1:6">
      <c r="A2226" s="339">
        <v>39836</v>
      </c>
      <c r="B2226" s="340" t="s">
        <v>16535</v>
      </c>
      <c r="C2226" s="339" t="s">
        <v>1554</v>
      </c>
      <c r="D2226" s="339" t="s">
        <v>14543</v>
      </c>
      <c r="E2226" s="341"/>
      <c r="F2226" s="341">
        <v>276.68</v>
      </c>
    </row>
    <row r="2227" spans="1:6">
      <c r="A2227" s="339">
        <v>39830</v>
      </c>
      <c r="B2227" s="340" t="s">
        <v>16536</v>
      </c>
      <c r="C2227" s="339" t="s">
        <v>1554</v>
      </c>
      <c r="D2227" s="339" t="s">
        <v>14543</v>
      </c>
      <c r="E2227" s="341"/>
      <c r="F2227" s="341">
        <v>315.55</v>
      </c>
    </row>
    <row r="2228" spans="1:6">
      <c r="A2228" s="339">
        <v>36487</v>
      </c>
      <c r="B2228" s="340" t="s">
        <v>16537</v>
      </c>
      <c r="C2228" s="339" t="s">
        <v>63</v>
      </c>
      <c r="D2228" s="339" t="s">
        <v>14543</v>
      </c>
      <c r="E2228" s="341">
        <v>4185.22</v>
      </c>
      <c r="F2228" s="341">
        <v>3666.91</v>
      </c>
    </row>
    <row r="2229" spans="1:6">
      <c r="A2229" s="339">
        <v>44475</v>
      </c>
      <c r="B2229" s="340" t="s">
        <v>16538</v>
      </c>
      <c r="C2229" s="339" t="s">
        <v>63</v>
      </c>
      <c r="D2229" s="339" t="s">
        <v>14543</v>
      </c>
      <c r="E2229" s="341"/>
      <c r="F2229" s="341">
        <v>1295335.74</v>
      </c>
    </row>
    <row r="2230" spans="1:6">
      <c r="A2230" s="339">
        <v>44474</v>
      </c>
      <c r="B2230" s="340" t="s">
        <v>16539</v>
      </c>
      <c r="C2230" s="339" t="s">
        <v>63</v>
      </c>
      <c r="D2230" s="339" t="s">
        <v>14543</v>
      </c>
      <c r="E2230" s="341"/>
      <c r="F2230" s="341">
        <v>2491030.2799999998</v>
      </c>
    </row>
    <row r="2231" spans="1:6">
      <c r="A2231" s="339">
        <v>37775</v>
      </c>
      <c r="B2231" s="340" t="s">
        <v>16540</v>
      </c>
      <c r="C2231" s="339" t="s">
        <v>63</v>
      </c>
      <c r="D2231" s="339" t="s">
        <v>14543</v>
      </c>
      <c r="E2231" s="341"/>
      <c r="F2231" s="341">
        <v>408789.06</v>
      </c>
    </row>
    <row r="2232" spans="1:6">
      <c r="A2232" s="339">
        <v>10712</v>
      </c>
      <c r="B2232" s="340" t="s">
        <v>16541</v>
      </c>
      <c r="C2232" s="339" t="s">
        <v>63</v>
      </c>
      <c r="D2232" s="339" t="s">
        <v>14543</v>
      </c>
      <c r="E2232" s="341"/>
      <c r="F2232" s="341">
        <v>102197.26</v>
      </c>
    </row>
    <row r="2233" spans="1:6">
      <c r="A2233" s="339">
        <v>3363</v>
      </c>
      <c r="B2233" s="340" t="s">
        <v>4690</v>
      </c>
      <c r="C2233" s="339" t="s">
        <v>63</v>
      </c>
      <c r="D2233" s="339" t="s">
        <v>14549</v>
      </c>
      <c r="E2233" s="341"/>
      <c r="F2233" s="341">
        <v>143750</v>
      </c>
    </row>
    <row r="2234" spans="1:6">
      <c r="A2234" s="339">
        <v>3365</v>
      </c>
      <c r="B2234" s="340" t="s">
        <v>16542</v>
      </c>
      <c r="C2234" s="339" t="s">
        <v>63</v>
      </c>
      <c r="D2234" s="339" t="s">
        <v>14543</v>
      </c>
      <c r="E2234" s="341"/>
      <c r="F2234" s="341">
        <v>336015.62</v>
      </c>
    </row>
    <row r="2235" spans="1:6">
      <c r="A2235" s="339">
        <v>7569</v>
      </c>
      <c r="B2235" s="340" t="s">
        <v>16543</v>
      </c>
      <c r="C2235" s="339" t="s">
        <v>63</v>
      </c>
      <c r="D2235" s="339" t="s">
        <v>14543</v>
      </c>
      <c r="E2235" s="341">
        <v>56.58</v>
      </c>
      <c r="F2235" s="341">
        <v>56.58</v>
      </c>
    </row>
    <row r="2236" spans="1:6">
      <c r="A2236" s="339">
        <v>3378</v>
      </c>
      <c r="B2236" s="340" t="s">
        <v>4597</v>
      </c>
      <c r="C2236" s="339" t="s">
        <v>63</v>
      </c>
      <c r="D2236" s="339" t="s">
        <v>14543</v>
      </c>
      <c r="E2236" s="341">
        <v>108.97</v>
      </c>
      <c r="F2236" s="341">
        <v>104.22</v>
      </c>
    </row>
    <row r="2237" spans="1:6">
      <c r="A2237" s="339">
        <v>3380</v>
      </c>
      <c r="B2237" s="340" t="s">
        <v>16544</v>
      </c>
      <c r="C2237" s="339" t="s">
        <v>63</v>
      </c>
      <c r="D2237" s="339" t="s">
        <v>14549</v>
      </c>
      <c r="E2237" s="341">
        <v>76.28</v>
      </c>
      <c r="F2237" s="341">
        <v>72.959999999999994</v>
      </c>
    </row>
    <row r="2238" spans="1:6">
      <c r="A2238" s="339">
        <v>3379</v>
      </c>
      <c r="B2238" s="340" t="s">
        <v>1525</v>
      </c>
      <c r="C2238" s="339" t="s">
        <v>63</v>
      </c>
      <c r="D2238" s="339" t="s">
        <v>14543</v>
      </c>
      <c r="E2238" s="341">
        <v>73.64</v>
      </c>
      <c r="F2238" s="341">
        <v>70.44</v>
      </c>
    </row>
    <row r="2239" spans="1:6">
      <c r="A2239" s="339">
        <v>11991</v>
      </c>
      <c r="B2239" s="340" t="s">
        <v>16545</v>
      </c>
      <c r="C2239" s="339" t="s">
        <v>63</v>
      </c>
      <c r="D2239" s="339" t="s">
        <v>14543</v>
      </c>
      <c r="E2239" s="341">
        <v>85.51</v>
      </c>
      <c r="F2239" s="341">
        <v>81.78</v>
      </c>
    </row>
    <row r="2240" spans="1:6">
      <c r="A2240" s="339">
        <v>44305</v>
      </c>
      <c r="B2240" s="340" t="s">
        <v>16546</v>
      </c>
      <c r="C2240" s="339" t="s">
        <v>63</v>
      </c>
      <c r="D2240" s="339" t="s">
        <v>14543</v>
      </c>
      <c r="E2240" s="341"/>
      <c r="F2240" s="341">
        <v>1899.63</v>
      </c>
    </row>
    <row r="2241" spans="1:6">
      <c r="A2241" s="339">
        <v>34349</v>
      </c>
      <c r="B2241" s="340" t="s">
        <v>16547</v>
      </c>
      <c r="C2241" s="339" t="s">
        <v>63</v>
      </c>
      <c r="D2241" s="339" t="s">
        <v>14543</v>
      </c>
      <c r="E2241" s="341">
        <v>34.619999999999997</v>
      </c>
      <c r="F2241" s="341">
        <v>27.77</v>
      </c>
    </row>
    <row r="2242" spans="1:6">
      <c r="A2242" s="339">
        <v>11029</v>
      </c>
      <c r="B2242" s="340" t="s">
        <v>16548</v>
      </c>
      <c r="C2242" s="339" t="s">
        <v>1589</v>
      </c>
      <c r="D2242" s="339" t="s">
        <v>14543</v>
      </c>
      <c r="E2242" s="341">
        <v>2.82</v>
      </c>
      <c r="F2242" s="341">
        <v>1.83</v>
      </c>
    </row>
    <row r="2243" spans="1:6">
      <c r="A2243" s="339">
        <v>4316</v>
      </c>
      <c r="B2243" s="340" t="s">
        <v>16549</v>
      </c>
      <c r="C2243" s="339" t="s">
        <v>63</v>
      </c>
      <c r="D2243" s="339" t="s">
        <v>14543</v>
      </c>
      <c r="E2243" s="341">
        <v>2.85</v>
      </c>
      <c r="F2243" s="341">
        <v>1.85</v>
      </c>
    </row>
    <row r="2244" spans="1:6">
      <c r="A2244" s="339">
        <v>4313</v>
      </c>
      <c r="B2244" s="340" t="s">
        <v>16550</v>
      </c>
      <c r="C2244" s="339" t="s">
        <v>1589</v>
      </c>
      <c r="D2244" s="339" t="s">
        <v>14543</v>
      </c>
      <c r="E2244" s="341">
        <v>4.09</v>
      </c>
      <c r="F2244" s="341">
        <v>2.66</v>
      </c>
    </row>
    <row r="2245" spans="1:6">
      <c r="A2245" s="339">
        <v>4317</v>
      </c>
      <c r="B2245" s="340" t="s">
        <v>16551</v>
      </c>
      <c r="C2245" s="339" t="s">
        <v>63</v>
      </c>
      <c r="D2245" s="339" t="s">
        <v>14543</v>
      </c>
      <c r="E2245" s="341">
        <v>4.66</v>
      </c>
      <c r="F2245" s="341">
        <v>3.03</v>
      </c>
    </row>
    <row r="2246" spans="1:6">
      <c r="A2246" s="339">
        <v>4314</v>
      </c>
      <c r="B2246" s="340" t="s">
        <v>16552</v>
      </c>
      <c r="C2246" s="339" t="s">
        <v>1589</v>
      </c>
      <c r="D2246" s="339" t="s">
        <v>14543</v>
      </c>
      <c r="E2246" s="341">
        <v>5.46</v>
      </c>
      <c r="F2246" s="341">
        <v>3.54</v>
      </c>
    </row>
    <row r="2247" spans="1:6">
      <c r="A2247" s="339">
        <v>10921</v>
      </c>
      <c r="B2247" s="340" t="s">
        <v>16553</v>
      </c>
      <c r="C2247" s="339" t="s">
        <v>63</v>
      </c>
      <c r="D2247" s="339" t="s">
        <v>14549</v>
      </c>
      <c r="E2247" s="341"/>
      <c r="F2247" s="341">
        <v>5911</v>
      </c>
    </row>
    <row r="2248" spans="1:6">
      <c r="A2248" s="339">
        <v>10922</v>
      </c>
      <c r="B2248" s="340" t="s">
        <v>16554</v>
      </c>
      <c r="C2248" s="339" t="s">
        <v>63</v>
      </c>
      <c r="D2248" s="339" t="s">
        <v>14543</v>
      </c>
      <c r="E2248" s="341"/>
      <c r="F2248" s="341">
        <v>5354.03</v>
      </c>
    </row>
    <row r="2249" spans="1:6">
      <c r="A2249" s="339">
        <v>10923</v>
      </c>
      <c r="B2249" s="340" t="s">
        <v>16555</v>
      </c>
      <c r="C2249" s="339" t="s">
        <v>63</v>
      </c>
      <c r="D2249" s="339" t="s">
        <v>14543</v>
      </c>
      <c r="E2249" s="341"/>
      <c r="F2249" s="341">
        <v>3164.46</v>
      </c>
    </row>
    <row r="2250" spans="1:6">
      <c r="A2250" s="339">
        <v>10924</v>
      </c>
      <c r="B2250" s="340" t="s">
        <v>1680</v>
      </c>
      <c r="C2250" s="339" t="s">
        <v>63</v>
      </c>
      <c r="D2250" s="339" t="s">
        <v>14543</v>
      </c>
      <c r="E2250" s="341"/>
      <c r="F2250" s="341">
        <v>3332.79</v>
      </c>
    </row>
    <row r="2251" spans="1:6">
      <c r="A2251" s="339">
        <v>12772</v>
      </c>
      <c r="B2251" s="340" t="s">
        <v>16556</v>
      </c>
      <c r="C2251" s="339" t="s">
        <v>63</v>
      </c>
      <c r="D2251" s="339" t="s">
        <v>14543</v>
      </c>
      <c r="E2251" s="341"/>
      <c r="F2251" s="341">
        <v>954.41</v>
      </c>
    </row>
    <row r="2252" spans="1:6">
      <c r="A2252" s="339">
        <v>12770</v>
      </c>
      <c r="B2252" s="340" t="s">
        <v>16557</v>
      </c>
      <c r="C2252" s="339" t="s">
        <v>63</v>
      </c>
      <c r="D2252" s="339" t="s">
        <v>14543</v>
      </c>
      <c r="E2252" s="341"/>
      <c r="F2252" s="341">
        <v>574.26</v>
      </c>
    </row>
    <row r="2253" spans="1:6">
      <c r="A2253" s="339">
        <v>12775</v>
      </c>
      <c r="B2253" s="340" t="s">
        <v>16558</v>
      </c>
      <c r="C2253" s="339" t="s">
        <v>63</v>
      </c>
      <c r="D2253" s="339" t="s">
        <v>14543</v>
      </c>
      <c r="E2253" s="341"/>
      <c r="F2253" s="341">
        <v>420.58</v>
      </c>
    </row>
    <row r="2254" spans="1:6">
      <c r="A2254" s="339">
        <v>12768</v>
      </c>
      <c r="B2254" s="340" t="s">
        <v>16559</v>
      </c>
      <c r="C2254" s="339" t="s">
        <v>63</v>
      </c>
      <c r="D2254" s="339" t="s">
        <v>14543</v>
      </c>
      <c r="E2254" s="341"/>
      <c r="F2254" s="341">
        <v>1342.64</v>
      </c>
    </row>
    <row r="2255" spans="1:6">
      <c r="A2255" s="339">
        <v>12769</v>
      </c>
      <c r="B2255" s="340" t="s">
        <v>16560</v>
      </c>
      <c r="C2255" s="339" t="s">
        <v>63</v>
      </c>
      <c r="D2255" s="339" t="s">
        <v>14549</v>
      </c>
      <c r="E2255" s="341"/>
      <c r="F2255" s="341">
        <v>110</v>
      </c>
    </row>
    <row r="2256" spans="1:6">
      <c r="A2256" s="339">
        <v>12773</v>
      </c>
      <c r="B2256" s="340" t="s">
        <v>16561</v>
      </c>
      <c r="C2256" s="339" t="s">
        <v>63</v>
      </c>
      <c r="D2256" s="339" t="s">
        <v>14543</v>
      </c>
      <c r="E2256" s="341"/>
      <c r="F2256" s="341">
        <v>118.08</v>
      </c>
    </row>
    <row r="2257" spans="1:6">
      <c r="A2257" s="339">
        <v>12774</v>
      </c>
      <c r="B2257" s="340" t="s">
        <v>16562</v>
      </c>
      <c r="C2257" s="339" t="s">
        <v>63</v>
      </c>
      <c r="D2257" s="339" t="s">
        <v>14543</v>
      </c>
      <c r="E2257" s="341"/>
      <c r="F2257" s="341">
        <v>145.58000000000001</v>
      </c>
    </row>
    <row r="2258" spans="1:6">
      <c r="A2258" s="339">
        <v>12776</v>
      </c>
      <c r="B2258" s="340" t="s">
        <v>16563</v>
      </c>
      <c r="C2258" s="339" t="s">
        <v>63</v>
      </c>
      <c r="D2258" s="339" t="s">
        <v>14543</v>
      </c>
      <c r="E2258" s="341"/>
      <c r="F2258" s="341">
        <v>2167.64</v>
      </c>
    </row>
    <row r="2259" spans="1:6">
      <c r="A2259" s="339">
        <v>12777</v>
      </c>
      <c r="B2259" s="340" t="s">
        <v>16564</v>
      </c>
      <c r="C2259" s="339" t="s">
        <v>63</v>
      </c>
      <c r="D2259" s="339" t="s">
        <v>14543</v>
      </c>
      <c r="E2259" s="341"/>
      <c r="F2259" s="341">
        <v>2830.88</v>
      </c>
    </row>
    <row r="2260" spans="1:6">
      <c r="A2260" s="339">
        <v>12873</v>
      </c>
      <c r="B2260" s="340" t="s">
        <v>3202</v>
      </c>
      <c r="C2260" s="339" t="s">
        <v>884</v>
      </c>
      <c r="D2260" s="339" t="s">
        <v>14543</v>
      </c>
      <c r="E2260" s="341">
        <v>22.63</v>
      </c>
      <c r="F2260" s="341">
        <v>26.03</v>
      </c>
    </row>
    <row r="2261" spans="1:6">
      <c r="A2261" s="339">
        <v>41076</v>
      </c>
      <c r="B2261" s="340" t="s">
        <v>16565</v>
      </c>
      <c r="C2261" s="339" t="s">
        <v>948</v>
      </c>
      <c r="D2261" s="339" t="s">
        <v>14543</v>
      </c>
      <c r="E2261" s="341">
        <v>3939.35</v>
      </c>
      <c r="F2261" s="341">
        <v>4560.57</v>
      </c>
    </row>
    <row r="2262" spans="1:6">
      <c r="A2262" s="339">
        <v>140</v>
      </c>
      <c r="B2262" s="340" t="s">
        <v>16566</v>
      </c>
      <c r="C2262" s="339" t="s">
        <v>101</v>
      </c>
      <c r="D2262" s="339" t="s">
        <v>14543</v>
      </c>
      <c r="E2262" s="341">
        <v>20.98</v>
      </c>
      <c r="F2262" s="341">
        <v>18.66</v>
      </c>
    </row>
    <row r="2263" spans="1:6">
      <c r="A2263" s="339">
        <v>151</v>
      </c>
      <c r="B2263" s="340" t="s">
        <v>16567</v>
      </c>
      <c r="C2263" s="339" t="s">
        <v>933</v>
      </c>
      <c r="D2263" s="339" t="s">
        <v>14543</v>
      </c>
      <c r="E2263" s="341">
        <v>30.96</v>
      </c>
      <c r="F2263" s="341">
        <v>27.55</v>
      </c>
    </row>
    <row r="2264" spans="1:6">
      <c r="A2264" s="339">
        <v>7340</v>
      </c>
      <c r="B2264" s="340" t="s">
        <v>16568</v>
      </c>
      <c r="C2264" s="339" t="s">
        <v>933</v>
      </c>
      <c r="D2264" s="339" t="s">
        <v>14543</v>
      </c>
      <c r="E2264" s="341">
        <v>36.270000000000003</v>
      </c>
      <c r="F2264" s="341">
        <v>23.99</v>
      </c>
    </row>
    <row r="2265" spans="1:6">
      <c r="A2265" s="339">
        <v>40929</v>
      </c>
      <c r="B2265" s="340" t="s">
        <v>16569</v>
      </c>
      <c r="C2265" s="339" t="s">
        <v>948</v>
      </c>
      <c r="D2265" s="339" t="s">
        <v>14543</v>
      </c>
      <c r="E2265" s="341">
        <v>3586.37</v>
      </c>
      <c r="F2265" s="341">
        <v>5935.37</v>
      </c>
    </row>
    <row r="2266" spans="1:6">
      <c r="A2266" s="339">
        <v>2701</v>
      </c>
      <c r="B2266" s="340" t="s">
        <v>16570</v>
      </c>
      <c r="C2266" s="339" t="s">
        <v>884</v>
      </c>
      <c r="D2266" s="339" t="s">
        <v>14543</v>
      </c>
      <c r="E2266" s="341">
        <v>20.61</v>
      </c>
      <c r="F2266" s="341">
        <v>33.880000000000003</v>
      </c>
    </row>
    <row r="2267" spans="1:6">
      <c r="A2267" s="339">
        <v>38064</v>
      </c>
      <c r="B2267" s="340" t="s">
        <v>16571</v>
      </c>
      <c r="C2267" s="339" t="s">
        <v>63</v>
      </c>
      <c r="D2267" s="339" t="s">
        <v>14543</v>
      </c>
      <c r="E2267" s="341">
        <v>25.04</v>
      </c>
      <c r="F2267" s="341">
        <v>21.55</v>
      </c>
    </row>
    <row r="2268" spans="1:6">
      <c r="A2268" s="339">
        <v>38114</v>
      </c>
      <c r="B2268" s="340" t="s">
        <v>16572</v>
      </c>
      <c r="C2268" s="339" t="s">
        <v>63</v>
      </c>
      <c r="D2268" s="339" t="s">
        <v>14543</v>
      </c>
      <c r="E2268" s="341">
        <v>22.4</v>
      </c>
      <c r="F2268" s="341">
        <v>19.28</v>
      </c>
    </row>
    <row r="2269" spans="1:6">
      <c r="A2269" s="339">
        <v>38115</v>
      </c>
      <c r="B2269" s="340" t="s">
        <v>16573</v>
      </c>
      <c r="C2269" s="339" t="s">
        <v>63</v>
      </c>
      <c r="D2269" s="339" t="s">
        <v>14543</v>
      </c>
      <c r="E2269" s="341">
        <v>23.91</v>
      </c>
      <c r="F2269" s="341">
        <v>20.58</v>
      </c>
    </row>
    <row r="2270" spans="1:6">
      <c r="A2270" s="339">
        <v>38065</v>
      </c>
      <c r="B2270" s="340" t="s">
        <v>16574</v>
      </c>
      <c r="C2270" s="339" t="s">
        <v>63</v>
      </c>
      <c r="D2270" s="339" t="s">
        <v>14543</v>
      </c>
      <c r="E2270" s="341">
        <v>35.53</v>
      </c>
      <c r="F2270" s="341">
        <v>30.58</v>
      </c>
    </row>
    <row r="2271" spans="1:6">
      <c r="A2271" s="339">
        <v>38078</v>
      </c>
      <c r="B2271" s="340" t="s">
        <v>16575</v>
      </c>
      <c r="C2271" s="339" t="s">
        <v>63</v>
      </c>
      <c r="D2271" s="339" t="s">
        <v>14543</v>
      </c>
      <c r="E2271" s="341">
        <v>20.73</v>
      </c>
      <c r="F2271" s="341">
        <v>17.84</v>
      </c>
    </row>
    <row r="2272" spans="1:6">
      <c r="A2272" s="339">
        <v>38113</v>
      </c>
      <c r="B2272" s="340" t="s">
        <v>4579</v>
      </c>
      <c r="C2272" s="339" t="s">
        <v>63</v>
      </c>
      <c r="D2272" s="339" t="s">
        <v>14543</v>
      </c>
      <c r="E2272" s="341">
        <v>11.26</v>
      </c>
      <c r="F2272" s="341">
        <v>9.69</v>
      </c>
    </row>
    <row r="2273" spans="1:6">
      <c r="A2273" s="339">
        <v>38063</v>
      </c>
      <c r="B2273" s="340" t="s">
        <v>16576</v>
      </c>
      <c r="C2273" s="339" t="s">
        <v>63</v>
      </c>
      <c r="D2273" s="339" t="s">
        <v>14543</v>
      </c>
      <c r="E2273" s="341">
        <v>12.08</v>
      </c>
      <c r="F2273" s="341">
        <v>10.4</v>
      </c>
    </row>
    <row r="2274" spans="1:6">
      <c r="A2274" s="339">
        <v>38073</v>
      </c>
      <c r="B2274" s="340" t="s">
        <v>16577</v>
      </c>
      <c r="C2274" s="339" t="s">
        <v>63</v>
      </c>
      <c r="D2274" s="339" t="s">
        <v>14543</v>
      </c>
      <c r="E2274" s="341">
        <v>29.31</v>
      </c>
      <c r="F2274" s="341">
        <v>25.23</v>
      </c>
    </row>
    <row r="2275" spans="1:6">
      <c r="A2275" s="339">
        <v>38080</v>
      </c>
      <c r="B2275" s="340" t="s">
        <v>16578</v>
      </c>
      <c r="C2275" s="339" t="s">
        <v>63</v>
      </c>
      <c r="D2275" s="339" t="s">
        <v>14543</v>
      </c>
      <c r="E2275" s="341">
        <v>36</v>
      </c>
      <c r="F2275" s="341">
        <v>30.99</v>
      </c>
    </row>
    <row r="2276" spans="1:6">
      <c r="A2276" s="339">
        <v>38069</v>
      </c>
      <c r="B2276" s="340" t="s">
        <v>16579</v>
      </c>
      <c r="C2276" s="339" t="s">
        <v>63</v>
      </c>
      <c r="D2276" s="339" t="s">
        <v>14543</v>
      </c>
      <c r="E2276" s="341">
        <v>19.690000000000001</v>
      </c>
      <c r="F2276" s="341">
        <v>16.95</v>
      </c>
    </row>
    <row r="2277" spans="1:6">
      <c r="A2277" s="339">
        <v>38077</v>
      </c>
      <c r="B2277" s="340" t="s">
        <v>16580</v>
      </c>
      <c r="C2277" s="339" t="s">
        <v>63</v>
      </c>
      <c r="D2277" s="339" t="s">
        <v>14543</v>
      </c>
      <c r="E2277" s="341">
        <v>19.239999999999998</v>
      </c>
      <c r="F2277" s="341">
        <v>16.559999999999999</v>
      </c>
    </row>
    <row r="2278" spans="1:6">
      <c r="A2278" s="339">
        <v>38112</v>
      </c>
      <c r="B2278" s="340" t="s">
        <v>4280</v>
      </c>
      <c r="C2278" s="339" t="s">
        <v>63</v>
      </c>
      <c r="D2278" s="339" t="s">
        <v>14543</v>
      </c>
      <c r="E2278" s="341">
        <v>8.64</v>
      </c>
      <c r="F2278" s="341">
        <v>7.44</v>
      </c>
    </row>
    <row r="2279" spans="1:6">
      <c r="A2279" s="339">
        <v>38062</v>
      </c>
      <c r="B2279" s="340" t="s">
        <v>16581</v>
      </c>
      <c r="C2279" s="339" t="s">
        <v>63</v>
      </c>
      <c r="D2279" s="339" t="s">
        <v>14543</v>
      </c>
      <c r="E2279" s="341">
        <v>8.8699999999999992</v>
      </c>
      <c r="F2279" s="341">
        <v>7.64</v>
      </c>
    </row>
    <row r="2280" spans="1:6">
      <c r="A2280" s="339">
        <v>12129</v>
      </c>
      <c r="B2280" s="340" t="s">
        <v>16582</v>
      </c>
      <c r="C2280" s="339" t="s">
        <v>63</v>
      </c>
      <c r="D2280" s="339" t="s">
        <v>14543</v>
      </c>
      <c r="E2280" s="341">
        <v>15.68</v>
      </c>
      <c r="F2280" s="341">
        <v>13.49</v>
      </c>
    </row>
    <row r="2281" spans="1:6">
      <c r="A2281" s="339">
        <v>12128</v>
      </c>
      <c r="B2281" s="340" t="s">
        <v>16583</v>
      </c>
      <c r="C2281" s="339" t="s">
        <v>63</v>
      </c>
      <c r="D2281" s="339" t="s">
        <v>14543</v>
      </c>
      <c r="E2281" s="341">
        <v>11.86</v>
      </c>
      <c r="F2281" s="341">
        <v>10.210000000000001</v>
      </c>
    </row>
    <row r="2282" spans="1:6">
      <c r="A2282" s="339">
        <v>38081</v>
      </c>
      <c r="B2282" s="340" t="s">
        <v>16584</v>
      </c>
      <c r="C2282" s="339" t="s">
        <v>63</v>
      </c>
      <c r="D2282" s="339" t="s">
        <v>14543</v>
      </c>
      <c r="E2282" s="341">
        <v>30.54</v>
      </c>
      <c r="F2282" s="341">
        <v>26.28</v>
      </c>
    </row>
    <row r="2283" spans="1:6">
      <c r="A2283" s="339">
        <v>38070</v>
      </c>
      <c r="B2283" s="340" t="s">
        <v>16585</v>
      </c>
      <c r="C2283" s="339" t="s">
        <v>63</v>
      </c>
      <c r="D2283" s="339" t="s">
        <v>14543</v>
      </c>
      <c r="E2283" s="341">
        <v>21.04</v>
      </c>
      <c r="F2283" s="341">
        <v>18.11</v>
      </c>
    </row>
    <row r="2284" spans="1:6">
      <c r="A2284" s="339">
        <v>38074</v>
      </c>
      <c r="B2284" s="340" t="s">
        <v>16586</v>
      </c>
      <c r="C2284" s="339" t="s">
        <v>63</v>
      </c>
      <c r="D2284" s="339" t="s">
        <v>14543</v>
      </c>
      <c r="E2284" s="341">
        <v>31.99</v>
      </c>
      <c r="F2284" s="341">
        <v>27.54</v>
      </c>
    </row>
    <row r="2285" spans="1:6">
      <c r="A2285" s="339">
        <v>38072</v>
      </c>
      <c r="B2285" s="340" t="s">
        <v>16587</v>
      </c>
      <c r="C2285" s="339" t="s">
        <v>63</v>
      </c>
      <c r="D2285" s="339" t="s">
        <v>14543</v>
      </c>
      <c r="E2285" s="341">
        <v>26.39</v>
      </c>
      <c r="F2285" s="341">
        <v>22.71</v>
      </c>
    </row>
    <row r="2286" spans="1:6">
      <c r="A2286" s="339">
        <v>38079</v>
      </c>
      <c r="B2286" s="340" t="s">
        <v>16588</v>
      </c>
      <c r="C2286" s="339" t="s">
        <v>63</v>
      </c>
      <c r="D2286" s="339" t="s">
        <v>14543</v>
      </c>
      <c r="E2286" s="341">
        <v>27.46</v>
      </c>
      <c r="F2286" s="341">
        <v>23.64</v>
      </c>
    </row>
    <row r="2287" spans="1:6">
      <c r="A2287" s="339">
        <v>38068</v>
      </c>
      <c r="B2287" s="340" t="s">
        <v>16589</v>
      </c>
      <c r="C2287" s="339" t="s">
        <v>63</v>
      </c>
      <c r="D2287" s="339" t="s">
        <v>14543</v>
      </c>
      <c r="E2287" s="341">
        <v>18.22</v>
      </c>
      <c r="F2287" s="341">
        <v>15.68</v>
      </c>
    </row>
    <row r="2288" spans="1:6">
      <c r="A2288" s="339">
        <v>38071</v>
      </c>
      <c r="B2288" s="340" t="s">
        <v>16590</v>
      </c>
      <c r="C2288" s="339" t="s">
        <v>63</v>
      </c>
      <c r="D2288" s="339" t="s">
        <v>14543</v>
      </c>
      <c r="E2288" s="341">
        <v>21.78</v>
      </c>
      <c r="F2288" s="341">
        <v>18.75</v>
      </c>
    </row>
    <row r="2289" spans="1:6">
      <c r="A2289" s="339">
        <v>45279</v>
      </c>
      <c r="B2289" s="340" t="s">
        <v>16591</v>
      </c>
      <c r="C2289" s="339" t="s">
        <v>63</v>
      </c>
      <c r="D2289" s="339" t="s">
        <v>14549</v>
      </c>
      <c r="E2289" s="341">
        <v>1100</v>
      </c>
      <c r="F2289" s="341">
        <v>930</v>
      </c>
    </row>
    <row r="2290" spans="1:6">
      <c r="A2290" s="339">
        <v>3405</v>
      </c>
      <c r="B2290" s="340" t="s">
        <v>16592</v>
      </c>
      <c r="C2290" s="339" t="s">
        <v>63</v>
      </c>
      <c r="D2290" s="339" t="s">
        <v>14543</v>
      </c>
      <c r="E2290" s="341">
        <v>94.41</v>
      </c>
      <c r="F2290" s="341">
        <v>86.8</v>
      </c>
    </row>
    <row r="2291" spans="1:6">
      <c r="A2291" s="339">
        <v>3394</v>
      </c>
      <c r="B2291" s="340" t="s">
        <v>16593</v>
      </c>
      <c r="C2291" s="339" t="s">
        <v>63</v>
      </c>
      <c r="D2291" s="339" t="s">
        <v>14543</v>
      </c>
      <c r="E2291" s="341">
        <v>498.39</v>
      </c>
      <c r="F2291" s="341">
        <v>458.21</v>
      </c>
    </row>
    <row r="2292" spans="1:6">
      <c r="A2292" s="339">
        <v>3393</v>
      </c>
      <c r="B2292" s="340" t="s">
        <v>16594</v>
      </c>
      <c r="C2292" s="339" t="s">
        <v>63</v>
      </c>
      <c r="D2292" s="339" t="s">
        <v>14543</v>
      </c>
      <c r="E2292" s="341">
        <v>848.56</v>
      </c>
      <c r="F2292" s="341">
        <v>780.15</v>
      </c>
    </row>
    <row r="2293" spans="1:6">
      <c r="A2293" s="339">
        <v>3406</v>
      </c>
      <c r="B2293" s="340" t="s">
        <v>16595</v>
      </c>
      <c r="C2293" s="339" t="s">
        <v>63</v>
      </c>
      <c r="D2293" s="339" t="s">
        <v>14549</v>
      </c>
      <c r="E2293" s="341">
        <v>28.9</v>
      </c>
      <c r="F2293" s="341">
        <v>26.57</v>
      </c>
    </row>
    <row r="2294" spans="1:6">
      <c r="A2294" s="339">
        <v>3395</v>
      </c>
      <c r="B2294" s="340" t="s">
        <v>16596</v>
      </c>
      <c r="C2294" s="339" t="s">
        <v>63</v>
      </c>
      <c r="D2294" s="339" t="s">
        <v>14543</v>
      </c>
      <c r="E2294" s="341">
        <v>121.91</v>
      </c>
      <c r="F2294" s="341">
        <v>112.08</v>
      </c>
    </row>
    <row r="2295" spans="1:6">
      <c r="A2295" s="339">
        <v>3398</v>
      </c>
      <c r="B2295" s="340" t="s">
        <v>16597</v>
      </c>
      <c r="C2295" s="339" t="s">
        <v>63</v>
      </c>
      <c r="D2295" s="339" t="s">
        <v>14543</v>
      </c>
      <c r="E2295" s="341">
        <v>5.79</v>
      </c>
      <c r="F2295" s="341">
        <v>5.32</v>
      </c>
    </row>
    <row r="2296" spans="1:6">
      <c r="A2296" s="339">
        <v>40662</v>
      </c>
      <c r="B2296" s="340" t="s">
        <v>16598</v>
      </c>
      <c r="C2296" s="339" t="s">
        <v>63</v>
      </c>
      <c r="D2296" s="339" t="s">
        <v>14543</v>
      </c>
      <c r="E2296" s="341">
        <v>93.43</v>
      </c>
      <c r="F2296" s="341">
        <v>216.4</v>
      </c>
    </row>
    <row r="2297" spans="1:6">
      <c r="A2297" s="339">
        <v>3437</v>
      </c>
      <c r="B2297" s="340" t="s">
        <v>16599</v>
      </c>
      <c r="C2297" s="339" t="s">
        <v>5029</v>
      </c>
      <c r="D2297" s="339" t="s">
        <v>14543</v>
      </c>
      <c r="E2297" s="341">
        <v>259.55</v>
      </c>
      <c r="F2297" s="341">
        <v>601.13</v>
      </c>
    </row>
    <row r="2298" spans="1:6">
      <c r="A2298" s="339">
        <v>11190</v>
      </c>
      <c r="B2298" s="340" t="s">
        <v>16600</v>
      </c>
      <c r="C2298" s="339" t="s">
        <v>63</v>
      </c>
      <c r="D2298" s="339" t="s">
        <v>14549</v>
      </c>
      <c r="E2298" s="341"/>
      <c r="F2298" s="341">
        <v>153.69999999999999</v>
      </c>
    </row>
    <row r="2299" spans="1:6">
      <c r="A2299" s="339">
        <v>34377</v>
      </c>
      <c r="B2299" s="340" t="s">
        <v>16601</v>
      </c>
      <c r="C2299" s="339" t="s">
        <v>63</v>
      </c>
      <c r="D2299" s="339" t="s">
        <v>14543</v>
      </c>
      <c r="E2299" s="341"/>
      <c r="F2299" s="341">
        <v>196.17</v>
      </c>
    </row>
    <row r="2300" spans="1:6">
      <c r="A2300" s="339">
        <v>40659</v>
      </c>
      <c r="B2300" s="340" t="s">
        <v>16602</v>
      </c>
      <c r="C2300" s="339" t="s">
        <v>5029</v>
      </c>
      <c r="D2300" s="339" t="s">
        <v>14543</v>
      </c>
      <c r="E2300" s="341">
        <v>367.22</v>
      </c>
      <c r="F2300" s="341">
        <v>850.51</v>
      </c>
    </row>
    <row r="2301" spans="1:6">
      <c r="A2301" s="339">
        <v>40660</v>
      </c>
      <c r="B2301" s="340" t="s">
        <v>16603</v>
      </c>
      <c r="C2301" s="339" t="s">
        <v>5029</v>
      </c>
      <c r="D2301" s="339" t="s">
        <v>14543</v>
      </c>
      <c r="E2301" s="341">
        <v>465.41</v>
      </c>
      <c r="F2301" s="341">
        <v>1077.92</v>
      </c>
    </row>
    <row r="2302" spans="1:6">
      <c r="A2302" s="339">
        <v>40661</v>
      </c>
      <c r="B2302" s="340" t="s">
        <v>16604</v>
      </c>
      <c r="C2302" s="339" t="s">
        <v>5029</v>
      </c>
      <c r="D2302" s="339" t="s">
        <v>14543</v>
      </c>
      <c r="E2302" s="341">
        <v>286.14999999999998</v>
      </c>
      <c r="F2302" s="341">
        <v>662.73</v>
      </c>
    </row>
    <row r="2303" spans="1:6">
      <c r="A2303" s="339">
        <v>3428</v>
      </c>
      <c r="B2303" s="340" t="s">
        <v>16605</v>
      </c>
      <c r="C2303" s="339" t="s">
        <v>5029</v>
      </c>
      <c r="D2303" s="339" t="s">
        <v>14549</v>
      </c>
      <c r="E2303" s="341">
        <v>385</v>
      </c>
      <c r="F2303" s="341">
        <v>891.67</v>
      </c>
    </row>
    <row r="2304" spans="1:6">
      <c r="A2304" s="339">
        <v>3429</v>
      </c>
      <c r="B2304" s="340" t="s">
        <v>16606</v>
      </c>
      <c r="C2304" s="339" t="s">
        <v>5029</v>
      </c>
      <c r="D2304" s="339" t="s">
        <v>14543</v>
      </c>
      <c r="E2304" s="341">
        <v>219.96</v>
      </c>
      <c r="F2304" s="341">
        <v>509.45</v>
      </c>
    </row>
    <row r="2305" spans="1:6">
      <c r="A2305" s="339">
        <v>11199</v>
      </c>
      <c r="B2305" s="340" t="s">
        <v>16607</v>
      </c>
      <c r="C2305" s="339" t="s">
        <v>63</v>
      </c>
      <c r="D2305" s="339" t="s">
        <v>14543</v>
      </c>
      <c r="E2305" s="341"/>
      <c r="F2305" s="341">
        <v>848.85</v>
      </c>
    </row>
    <row r="2306" spans="1:6">
      <c r="A2306" s="339">
        <v>36896</v>
      </c>
      <c r="B2306" s="340" t="s">
        <v>1575</v>
      </c>
      <c r="C2306" s="339" t="s">
        <v>63</v>
      </c>
      <c r="D2306" s="339" t="s">
        <v>14549</v>
      </c>
      <c r="E2306" s="341"/>
      <c r="F2306" s="341">
        <v>379.95</v>
      </c>
    </row>
    <row r="2307" spans="1:6">
      <c r="A2307" s="339">
        <v>34367</v>
      </c>
      <c r="B2307" s="340" t="s">
        <v>16608</v>
      </c>
      <c r="C2307" s="339" t="s">
        <v>63</v>
      </c>
      <c r="D2307" s="339" t="s">
        <v>14543</v>
      </c>
      <c r="E2307" s="341"/>
      <c r="F2307" s="341">
        <v>489.69</v>
      </c>
    </row>
    <row r="2308" spans="1:6">
      <c r="A2308" s="339">
        <v>36897</v>
      </c>
      <c r="B2308" s="340" t="s">
        <v>16609</v>
      </c>
      <c r="C2308" s="339" t="s">
        <v>63</v>
      </c>
      <c r="D2308" s="339" t="s">
        <v>14543</v>
      </c>
      <c r="E2308" s="341"/>
      <c r="F2308" s="341">
        <v>592.9</v>
      </c>
    </row>
    <row r="2309" spans="1:6">
      <c r="A2309" s="339">
        <v>34369</v>
      </c>
      <c r="B2309" s="340" t="s">
        <v>16610</v>
      </c>
      <c r="C2309" s="339" t="s">
        <v>63</v>
      </c>
      <c r="D2309" s="339" t="s">
        <v>14543</v>
      </c>
      <c r="E2309" s="341"/>
      <c r="F2309" s="341">
        <v>682.32</v>
      </c>
    </row>
    <row r="2310" spans="1:6">
      <c r="A2310" s="339">
        <v>34364</v>
      </c>
      <c r="B2310" s="340" t="s">
        <v>16611</v>
      </c>
      <c r="C2310" s="339" t="s">
        <v>63</v>
      </c>
      <c r="D2310" s="339" t="s">
        <v>14543</v>
      </c>
      <c r="E2310" s="341"/>
      <c r="F2310" s="341">
        <v>643.69000000000005</v>
      </c>
    </row>
    <row r="2311" spans="1:6">
      <c r="A2311" s="339">
        <v>3421</v>
      </c>
      <c r="B2311" s="340" t="s">
        <v>16612</v>
      </c>
      <c r="C2311" s="339" t="s">
        <v>5029</v>
      </c>
      <c r="D2311" s="339" t="s">
        <v>14543</v>
      </c>
      <c r="E2311" s="341">
        <v>288.33999999999997</v>
      </c>
      <c r="F2311" s="341">
        <v>667.8</v>
      </c>
    </row>
    <row r="2312" spans="1:6">
      <c r="A2312" s="339">
        <v>599</v>
      </c>
      <c r="B2312" s="340" t="s">
        <v>16613</v>
      </c>
      <c r="C2312" s="339" t="s">
        <v>5029</v>
      </c>
      <c r="D2312" s="339" t="s">
        <v>14543</v>
      </c>
      <c r="E2312" s="341"/>
      <c r="F2312" s="341">
        <v>692.94</v>
      </c>
    </row>
    <row r="2313" spans="1:6">
      <c r="A2313" s="339">
        <v>44053</v>
      </c>
      <c r="B2313" s="340" t="s">
        <v>16614</v>
      </c>
      <c r="C2313" s="339" t="s">
        <v>63</v>
      </c>
      <c r="D2313" s="339" t="s">
        <v>14543</v>
      </c>
      <c r="E2313" s="341"/>
      <c r="F2313" s="341">
        <v>1538.02</v>
      </c>
    </row>
    <row r="2314" spans="1:6">
      <c r="A2314" s="339">
        <v>3423</v>
      </c>
      <c r="B2314" s="340" t="s">
        <v>16615</v>
      </c>
      <c r="C2314" s="339" t="s">
        <v>5029</v>
      </c>
      <c r="D2314" s="339" t="s">
        <v>14543</v>
      </c>
      <c r="E2314" s="341">
        <v>406.63</v>
      </c>
      <c r="F2314" s="341">
        <v>941.76</v>
      </c>
    </row>
    <row r="2315" spans="1:6">
      <c r="A2315" s="339">
        <v>34797</v>
      </c>
      <c r="B2315" s="340" t="s">
        <v>16616</v>
      </c>
      <c r="C2315" s="339" t="s">
        <v>63</v>
      </c>
      <c r="D2315" s="339" t="s">
        <v>14543</v>
      </c>
      <c r="E2315" s="341"/>
      <c r="F2315" s="341">
        <v>334.78</v>
      </c>
    </row>
    <row r="2316" spans="1:6">
      <c r="A2316" s="339">
        <v>34381</v>
      </c>
      <c r="B2316" s="340" t="s">
        <v>1568</v>
      </c>
      <c r="C2316" s="339" t="s">
        <v>63</v>
      </c>
      <c r="D2316" s="339" t="s">
        <v>14543</v>
      </c>
      <c r="E2316" s="341"/>
      <c r="F2316" s="341">
        <v>279.79000000000002</v>
      </c>
    </row>
    <row r="2317" spans="1:6">
      <c r="A2317" s="339">
        <v>44054</v>
      </c>
      <c r="B2317" s="340" t="s">
        <v>16617</v>
      </c>
      <c r="C2317" s="339" t="s">
        <v>63</v>
      </c>
      <c r="D2317" s="339" t="s">
        <v>14543</v>
      </c>
      <c r="E2317" s="341"/>
      <c r="F2317" s="341">
        <v>551.74</v>
      </c>
    </row>
    <row r="2318" spans="1:6">
      <c r="A2318" s="339">
        <v>44399</v>
      </c>
      <c r="B2318" s="340" t="s">
        <v>16618</v>
      </c>
      <c r="C2318" s="339" t="s">
        <v>63</v>
      </c>
      <c r="D2318" s="339" t="s">
        <v>14543</v>
      </c>
      <c r="E2318" s="341"/>
      <c r="F2318" s="341">
        <v>753.86</v>
      </c>
    </row>
    <row r="2319" spans="1:6">
      <c r="A2319" s="339">
        <v>44503</v>
      </c>
      <c r="B2319" s="340" t="s">
        <v>4700</v>
      </c>
      <c r="C2319" s="339" t="s">
        <v>884</v>
      </c>
      <c r="D2319" s="339" t="s">
        <v>14543</v>
      </c>
      <c r="E2319" s="341">
        <v>16.84</v>
      </c>
      <c r="F2319" s="341">
        <v>23.04</v>
      </c>
    </row>
    <row r="2320" spans="1:6">
      <c r="A2320" s="339">
        <v>41077</v>
      </c>
      <c r="B2320" s="340" t="s">
        <v>16619</v>
      </c>
      <c r="C2320" s="339" t="s">
        <v>948</v>
      </c>
      <c r="D2320" s="339" t="s">
        <v>14543</v>
      </c>
      <c r="E2320" s="341">
        <v>2929.98</v>
      </c>
      <c r="F2320" s="341">
        <v>4037.33</v>
      </c>
    </row>
    <row r="2321" spans="1:6">
      <c r="A2321" s="339">
        <v>37963</v>
      </c>
      <c r="B2321" s="340" t="s">
        <v>16620</v>
      </c>
      <c r="C2321" s="339" t="s">
        <v>63</v>
      </c>
      <c r="D2321" s="339" t="s">
        <v>14543</v>
      </c>
      <c r="E2321" s="341"/>
      <c r="F2321" s="341">
        <v>4.63</v>
      </c>
    </row>
    <row r="2322" spans="1:6">
      <c r="A2322" s="339">
        <v>37964</v>
      </c>
      <c r="B2322" s="340" t="s">
        <v>16621</v>
      </c>
      <c r="C2322" s="339" t="s">
        <v>63</v>
      </c>
      <c r="D2322" s="339" t="s">
        <v>14543</v>
      </c>
      <c r="E2322" s="341"/>
      <c r="F2322" s="341">
        <v>6.19</v>
      </c>
    </row>
    <row r="2323" spans="1:6">
      <c r="A2323" s="339">
        <v>37965</v>
      </c>
      <c r="B2323" s="340" t="s">
        <v>16622</v>
      </c>
      <c r="C2323" s="339" t="s">
        <v>63</v>
      </c>
      <c r="D2323" s="339" t="s">
        <v>14543</v>
      </c>
      <c r="E2323" s="341"/>
      <c r="F2323" s="341">
        <v>8.93</v>
      </c>
    </row>
    <row r="2324" spans="1:6">
      <c r="A2324" s="339">
        <v>37966</v>
      </c>
      <c r="B2324" s="340" t="s">
        <v>16623</v>
      </c>
      <c r="C2324" s="339" t="s">
        <v>63</v>
      </c>
      <c r="D2324" s="339" t="s">
        <v>14543</v>
      </c>
      <c r="E2324" s="341"/>
      <c r="F2324" s="341">
        <v>15.69</v>
      </c>
    </row>
    <row r="2325" spans="1:6">
      <c r="A2325" s="339">
        <v>37967</v>
      </c>
      <c r="B2325" s="340" t="s">
        <v>16624</v>
      </c>
      <c r="C2325" s="339" t="s">
        <v>63</v>
      </c>
      <c r="D2325" s="339" t="s">
        <v>14543</v>
      </c>
      <c r="E2325" s="341"/>
      <c r="F2325" s="341">
        <v>26.36</v>
      </c>
    </row>
    <row r="2326" spans="1:6">
      <c r="A2326" s="339">
        <v>37968</v>
      </c>
      <c r="B2326" s="340" t="s">
        <v>16625</v>
      </c>
      <c r="C2326" s="339" t="s">
        <v>63</v>
      </c>
      <c r="D2326" s="339" t="s">
        <v>14543</v>
      </c>
      <c r="E2326" s="341"/>
      <c r="F2326" s="341">
        <v>55.97</v>
      </c>
    </row>
    <row r="2327" spans="1:6">
      <c r="A2327" s="339">
        <v>37969</v>
      </c>
      <c r="B2327" s="340" t="s">
        <v>16626</v>
      </c>
      <c r="C2327" s="339" t="s">
        <v>63</v>
      </c>
      <c r="D2327" s="339" t="s">
        <v>14543</v>
      </c>
      <c r="E2327" s="341"/>
      <c r="F2327" s="341">
        <v>141.43</v>
      </c>
    </row>
    <row r="2328" spans="1:6">
      <c r="A2328" s="339">
        <v>37970</v>
      </c>
      <c r="B2328" s="340" t="s">
        <v>16627</v>
      </c>
      <c r="C2328" s="339" t="s">
        <v>63</v>
      </c>
      <c r="D2328" s="339" t="s">
        <v>14543</v>
      </c>
      <c r="E2328" s="341"/>
      <c r="F2328" s="341">
        <v>204.62</v>
      </c>
    </row>
    <row r="2329" spans="1:6">
      <c r="A2329" s="339">
        <v>44251</v>
      </c>
      <c r="B2329" s="340" t="s">
        <v>16628</v>
      </c>
      <c r="C2329" s="339" t="s">
        <v>63</v>
      </c>
      <c r="D2329" s="339" t="s">
        <v>14543</v>
      </c>
      <c r="E2329" s="341"/>
      <c r="F2329" s="341">
        <v>236.35</v>
      </c>
    </row>
    <row r="2330" spans="1:6">
      <c r="A2330" s="339">
        <v>21118</v>
      </c>
      <c r="B2330" s="340" t="s">
        <v>16629</v>
      </c>
      <c r="C2330" s="339" t="s">
        <v>63</v>
      </c>
      <c r="D2330" s="339" t="s">
        <v>14543</v>
      </c>
      <c r="E2330" s="341"/>
      <c r="F2330" s="341">
        <v>3.68</v>
      </c>
    </row>
    <row r="2331" spans="1:6">
      <c r="A2331" s="339">
        <v>37956</v>
      </c>
      <c r="B2331" s="340" t="s">
        <v>16630</v>
      </c>
      <c r="C2331" s="339" t="s">
        <v>63</v>
      </c>
      <c r="D2331" s="339" t="s">
        <v>14543</v>
      </c>
      <c r="E2331" s="341"/>
      <c r="F2331" s="341">
        <v>4.5199999999999996</v>
      </c>
    </row>
    <row r="2332" spans="1:6">
      <c r="A2332" s="339">
        <v>37957</v>
      </c>
      <c r="B2332" s="340" t="s">
        <v>16631</v>
      </c>
      <c r="C2332" s="339" t="s">
        <v>63</v>
      </c>
      <c r="D2332" s="339" t="s">
        <v>14543</v>
      </c>
      <c r="E2332" s="341"/>
      <c r="F2332" s="341">
        <v>9.6199999999999992</v>
      </c>
    </row>
    <row r="2333" spans="1:6">
      <c r="A2333" s="339">
        <v>37958</v>
      </c>
      <c r="B2333" s="340" t="s">
        <v>16632</v>
      </c>
      <c r="C2333" s="339" t="s">
        <v>63</v>
      </c>
      <c r="D2333" s="339" t="s">
        <v>14543</v>
      </c>
      <c r="E2333" s="341"/>
      <c r="F2333" s="341">
        <v>17.399999999999999</v>
      </c>
    </row>
    <row r="2334" spans="1:6">
      <c r="A2334" s="339">
        <v>37959</v>
      </c>
      <c r="B2334" s="340" t="s">
        <v>16633</v>
      </c>
      <c r="C2334" s="339" t="s">
        <v>63</v>
      </c>
      <c r="D2334" s="339" t="s">
        <v>14543</v>
      </c>
      <c r="E2334" s="341"/>
      <c r="F2334" s="341">
        <v>26.78</v>
      </c>
    </row>
    <row r="2335" spans="1:6">
      <c r="A2335" s="339">
        <v>37960</v>
      </c>
      <c r="B2335" s="340" t="s">
        <v>16634</v>
      </c>
      <c r="C2335" s="339" t="s">
        <v>63</v>
      </c>
      <c r="D2335" s="339" t="s">
        <v>14543</v>
      </c>
      <c r="E2335" s="341"/>
      <c r="F2335" s="341">
        <v>68.430000000000007</v>
      </c>
    </row>
    <row r="2336" spans="1:6">
      <c r="A2336" s="339">
        <v>37961</v>
      </c>
      <c r="B2336" s="340" t="s">
        <v>16635</v>
      </c>
      <c r="C2336" s="339" t="s">
        <v>63</v>
      </c>
      <c r="D2336" s="339" t="s">
        <v>14543</v>
      </c>
      <c r="E2336" s="341"/>
      <c r="F2336" s="341">
        <v>147.07</v>
      </c>
    </row>
    <row r="2337" spans="1:6">
      <c r="A2337" s="339">
        <v>37962</v>
      </c>
      <c r="B2337" s="340" t="s">
        <v>16636</v>
      </c>
      <c r="C2337" s="339" t="s">
        <v>63</v>
      </c>
      <c r="D2337" s="339" t="s">
        <v>14543</v>
      </c>
      <c r="E2337" s="341"/>
      <c r="F2337" s="341">
        <v>169.55</v>
      </c>
    </row>
    <row r="2338" spans="1:6">
      <c r="A2338" s="339">
        <v>3533</v>
      </c>
      <c r="B2338" s="340" t="s">
        <v>1244</v>
      </c>
      <c r="C2338" s="339" t="s">
        <v>63</v>
      </c>
      <c r="D2338" s="339" t="s">
        <v>14543</v>
      </c>
      <c r="E2338" s="341">
        <v>2.69</v>
      </c>
      <c r="F2338" s="341">
        <v>3.14</v>
      </c>
    </row>
    <row r="2339" spans="1:6">
      <c r="A2339" s="339">
        <v>3538</v>
      </c>
      <c r="B2339" s="340" t="s">
        <v>1242</v>
      </c>
      <c r="C2339" s="339" t="s">
        <v>63</v>
      </c>
      <c r="D2339" s="339" t="s">
        <v>14543</v>
      </c>
      <c r="E2339" s="341">
        <v>5.09</v>
      </c>
      <c r="F2339" s="341">
        <v>5.93</v>
      </c>
    </row>
    <row r="2340" spans="1:6">
      <c r="A2340" s="339">
        <v>3498</v>
      </c>
      <c r="B2340" s="340" t="s">
        <v>16637</v>
      </c>
      <c r="C2340" s="339" t="s">
        <v>63</v>
      </c>
      <c r="D2340" s="339" t="s">
        <v>14543</v>
      </c>
      <c r="E2340" s="341">
        <v>4.93</v>
      </c>
      <c r="F2340" s="341">
        <v>5.76</v>
      </c>
    </row>
    <row r="2341" spans="1:6">
      <c r="A2341" s="339">
        <v>3496</v>
      </c>
      <c r="B2341" s="340" t="s">
        <v>16638</v>
      </c>
      <c r="C2341" s="339" t="s">
        <v>63</v>
      </c>
      <c r="D2341" s="339" t="s">
        <v>14543</v>
      </c>
      <c r="E2341" s="341">
        <v>3.3</v>
      </c>
      <c r="F2341" s="341">
        <v>3.85</v>
      </c>
    </row>
    <row r="2342" spans="1:6">
      <c r="A2342" s="339">
        <v>38429</v>
      </c>
      <c r="B2342" s="340" t="s">
        <v>16639</v>
      </c>
      <c r="C2342" s="339" t="s">
        <v>63</v>
      </c>
      <c r="D2342" s="339" t="s">
        <v>14543</v>
      </c>
      <c r="E2342" s="341"/>
      <c r="F2342" s="341">
        <v>12.52</v>
      </c>
    </row>
    <row r="2343" spans="1:6">
      <c r="A2343" s="339">
        <v>38431</v>
      </c>
      <c r="B2343" s="340" t="s">
        <v>16640</v>
      </c>
      <c r="C2343" s="339" t="s">
        <v>63</v>
      </c>
      <c r="D2343" s="339" t="s">
        <v>14543</v>
      </c>
      <c r="E2343" s="341"/>
      <c r="F2343" s="341">
        <v>15.71</v>
      </c>
    </row>
    <row r="2344" spans="1:6">
      <c r="A2344" s="339">
        <v>38430</v>
      </c>
      <c r="B2344" s="340" t="s">
        <v>16641</v>
      </c>
      <c r="C2344" s="339" t="s">
        <v>63</v>
      </c>
      <c r="D2344" s="339" t="s">
        <v>14543</v>
      </c>
      <c r="E2344" s="341"/>
      <c r="F2344" s="341">
        <v>24.35</v>
      </c>
    </row>
    <row r="2345" spans="1:6">
      <c r="A2345" s="339">
        <v>36348</v>
      </c>
      <c r="B2345" s="340" t="s">
        <v>16642</v>
      </c>
      <c r="C2345" s="339" t="s">
        <v>63</v>
      </c>
      <c r="D2345" s="339" t="s">
        <v>14543</v>
      </c>
      <c r="E2345" s="341"/>
      <c r="F2345" s="341">
        <v>2.39</v>
      </c>
    </row>
    <row r="2346" spans="1:6">
      <c r="A2346" s="339">
        <v>36349</v>
      </c>
      <c r="B2346" s="340" t="s">
        <v>16643</v>
      </c>
      <c r="C2346" s="339" t="s">
        <v>63</v>
      </c>
      <c r="D2346" s="339" t="s">
        <v>14543</v>
      </c>
      <c r="E2346" s="341"/>
      <c r="F2346" s="341">
        <v>3.29</v>
      </c>
    </row>
    <row r="2347" spans="1:6">
      <c r="A2347" s="339">
        <v>38987</v>
      </c>
      <c r="B2347" s="340" t="s">
        <v>16644</v>
      </c>
      <c r="C2347" s="339" t="s">
        <v>63</v>
      </c>
      <c r="D2347" s="339" t="s">
        <v>14543</v>
      </c>
      <c r="E2347" s="341"/>
      <c r="F2347" s="341">
        <v>15.83</v>
      </c>
    </row>
    <row r="2348" spans="1:6">
      <c r="A2348" s="339">
        <v>38988</v>
      </c>
      <c r="B2348" s="340" t="s">
        <v>16645</v>
      </c>
      <c r="C2348" s="339" t="s">
        <v>63</v>
      </c>
      <c r="D2348" s="339" t="s">
        <v>14543</v>
      </c>
      <c r="E2348" s="341"/>
      <c r="F2348" s="341">
        <v>25.79</v>
      </c>
    </row>
    <row r="2349" spans="1:6">
      <c r="A2349" s="339">
        <v>38989</v>
      </c>
      <c r="B2349" s="340" t="s">
        <v>16646</v>
      </c>
      <c r="C2349" s="339" t="s">
        <v>63</v>
      </c>
      <c r="D2349" s="339" t="s">
        <v>14543</v>
      </c>
      <c r="E2349" s="341"/>
      <c r="F2349" s="341">
        <v>43.39</v>
      </c>
    </row>
    <row r="2350" spans="1:6">
      <c r="A2350" s="339">
        <v>38990</v>
      </c>
      <c r="B2350" s="340" t="s">
        <v>16647</v>
      </c>
      <c r="C2350" s="339" t="s">
        <v>63</v>
      </c>
      <c r="D2350" s="339" t="s">
        <v>14543</v>
      </c>
      <c r="E2350" s="341"/>
      <c r="F2350" s="341">
        <v>86.71</v>
      </c>
    </row>
    <row r="2351" spans="1:6">
      <c r="A2351" s="339">
        <v>38991</v>
      </c>
      <c r="B2351" s="340" t="s">
        <v>16648</v>
      </c>
      <c r="C2351" s="339" t="s">
        <v>63</v>
      </c>
      <c r="D2351" s="339" t="s">
        <v>14543</v>
      </c>
      <c r="E2351" s="341"/>
      <c r="F2351" s="341">
        <v>156.03</v>
      </c>
    </row>
    <row r="2352" spans="1:6">
      <c r="A2352" s="339">
        <v>38433</v>
      </c>
      <c r="B2352" s="340" t="s">
        <v>16649</v>
      </c>
      <c r="C2352" s="339" t="s">
        <v>63</v>
      </c>
      <c r="D2352" s="339" t="s">
        <v>14543</v>
      </c>
      <c r="E2352" s="341"/>
      <c r="F2352" s="341">
        <v>8.07</v>
      </c>
    </row>
    <row r="2353" spans="1:6">
      <c r="A2353" s="339">
        <v>38440</v>
      </c>
      <c r="B2353" s="340" t="s">
        <v>16650</v>
      </c>
      <c r="C2353" s="339" t="s">
        <v>63</v>
      </c>
      <c r="D2353" s="339" t="s">
        <v>14543</v>
      </c>
      <c r="E2353" s="341"/>
      <c r="F2353" s="341">
        <v>340.05</v>
      </c>
    </row>
    <row r="2354" spans="1:6">
      <c r="A2354" s="339">
        <v>36359</v>
      </c>
      <c r="B2354" s="340" t="s">
        <v>16651</v>
      </c>
      <c r="C2354" s="339" t="s">
        <v>63</v>
      </c>
      <c r="D2354" s="339" t="s">
        <v>14543</v>
      </c>
      <c r="E2354" s="341"/>
      <c r="F2354" s="341">
        <v>2.12</v>
      </c>
    </row>
    <row r="2355" spans="1:6">
      <c r="A2355" s="339">
        <v>36360</v>
      </c>
      <c r="B2355" s="340" t="s">
        <v>16652</v>
      </c>
      <c r="C2355" s="339" t="s">
        <v>63</v>
      </c>
      <c r="D2355" s="339" t="s">
        <v>14543</v>
      </c>
      <c r="E2355" s="341"/>
      <c r="F2355" s="341">
        <v>2.85</v>
      </c>
    </row>
    <row r="2356" spans="1:6">
      <c r="A2356" s="339">
        <v>38434</v>
      </c>
      <c r="B2356" s="340" t="s">
        <v>16653</v>
      </c>
      <c r="C2356" s="339" t="s">
        <v>63</v>
      </c>
      <c r="D2356" s="339" t="s">
        <v>14543</v>
      </c>
      <c r="E2356" s="341"/>
      <c r="F2356" s="341">
        <v>4.3499999999999996</v>
      </c>
    </row>
    <row r="2357" spans="1:6">
      <c r="A2357" s="339">
        <v>38435</v>
      </c>
      <c r="B2357" s="340" t="s">
        <v>16654</v>
      </c>
      <c r="C2357" s="339" t="s">
        <v>63</v>
      </c>
      <c r="D2357" s="339" t="s">
        <v>14543</v>
      </c>
      <c r="E2357" s="341"/>
      <c r="F2357" s="341">
        <v>9.7799999999999994</v>
      </c>
    </row>
    <row r="2358" spans="1:6">
      <c r="A2358" s="339">
        <v>38436</v>
      </c>
      <c r="B2358" s="340" t="s">
        <v>16655</v>
      </c>
      <c r="C2358" s="339" t="s">
        <v>63</v>
      </c>
      <c r="D2358" s="339" t="s">
        <v>14543</v>
      </c>
      <c r="E2358" s="341"/>
      <c r="F2358" s="341">
        <v>16.21</v>
      </c>
    </row>
    <row r="2359" spans="1:6">
      <c r="A2359" s="339">
        <v>38437</v>
      </c>
      <c r="B2359" s="340" t="s">
        <v>16656</v>
      </c>
      <c r="C2359" s="339" t="s">
        <v>63</v>
      </c>
      <c r="D2359" s="339" t="s">
        <v>14543</v>
      </c>
      <c r="E2359" s="341"/>
      <c r="F2359" s="341">
        <v>26.3</v>
      </c>
    </row>
    <row r="2360" spans="1:6">
      <c r="A2360" s="339">
        <v>38438</v>
      </c>
      <c r="B2360" s="340" t="s">
        <v>16657</v>
      </c>
      <c r="C2360" s="339" t="s">
        <v>63</v>
      </c>
      <c r="D2360" s="339" t="s">
        <v>14543</v>
      </c>
      <c r="E2360" s="341"/>
      <c r="F2360" s="341">
        <v>76.28</v>
      </c>
    </row>
    <row r="2361" spans="1:6">
      <c r="A2361" s="339">
        <v>38439</v>
      </c>
      <c r="B2361" s="340" t="s">
        <v>16658</v>
      </c>
      <c r="C2361" s="339" t="s">
        <v>63</v>
      </c>
      <c r="D2361" s="339" t="s">
        <v>14543</v>
      </c>
      <c r="E2361" s="341"/>
      <c r="F2361" s="341">
        <v>96.94</v>
      </c>
    </row>
    <row r="2362" spans="1:6">
      <c r="A2362" s="339">
        <v>10836</v>
      </c>
      <c r="B2362" s="340" t="s">
        <v>16659</v>
      </c>
      <c r="C2362" s="339" t="s">
        <v>63</v>
      </c>
      <c r="D2362" s="339" t="s">
        <v>14543</v>
      </c>
      <c r="E2362" s="341">
        <v>15.9</v>
      </c>
      <c r="F2362" s="341">
        <v>24.28</v>
      </c>
    </row>
    <row r="2363" spans="1:6">
      <c r="A2363" s="339">
        <v>3510</v>
      </c>
      <c r="B2363" s="340" t="s">
        <v>16660</v>
      </c>
      <c r="C2363" s="339" t="s">
        <v>63</v>
      </c>
      <c r="D2363" s="339" t="s">
        <v>14543</v>
      </c>
      <c r="E2363" s="341">
        <v>12.38</v>
      </c>
      <c r="F2363" s="341">
        <v>14.45</v>
      </c>
    </row>
    <row r="2364" spans="1:6">
      <c r="A2364" s="339">
        <v>10835</v>
      </c>
      <c r="B2364" s="340" t="s">
        <v>16661</v>
      </c>
      <c r="C2364" s="339" t="s">
        <v>63</v>
      </c>
      <c r="D2364" s="339" t="s">
        <v>14543</v>
      </c>
      <c r="E2364" s="341">
        <v>4.4400000000000004</v>
      </c>
      <c r="F2364" s="341">
        <v>6.78</v>
      </c>
    </row>
    <row r="2365" spans="1:6">
      <c r="A2365" s="339">
        <v>3485</v>
      </c>
      <c r="B2365" s="340" t="s">
        <v>16662</v>
      </c>
      <c r="C2365" s="339" t="s">
        <v>63</v>
      </c>
      <c r="D2365" s="339" t="s">
        <v>14543</v>
      </c>
      <c r="E2365" s="341">
        <v>13.02</v>
      </c>
      <c r="F2365" s="341">
        <v>15.19</v>
      </c>
    </row>
    <row r="2366" spans="1:6">
      <c r="A2366" s="339">
        <v>3475</v>
      </c>
      <c r="B2366" s="340" t="s">
        <v>16663</v>
      </c>
      <c r="C2366" s="339" t="s">
        <v>63</v>
      </c>
      <c r="D2366" s="339" t="s">
        <v>14543</v>
      </c>
      <c r="E2366" s="341">
        <v>4.71</v>
      </c>
      <c r="F2366" s="341">
        <v>5.5</v>
      </c>
    </row>
    <row r="2367" spans="1:6">
      <c r="A2367" s="339">
        <v>3534</v>
      </c>
      <c r="B2367" s="340" t="s">
        <v>16664</v>
      </c>
      <c r="C2367" s="339" t="s">
        <v>63</v>
      </c>
      <c r="D2367" s="339" t="s">
        <v>14543</v>
      </c>
      <c r="E2367" s="341">
        <v>7.46</v>
      </c>
      <c r="F2367" s="341">
        <v>8.7100000000000009</v>
      </c>
    </row>
    <row r="2368" spans="1:6">
      <c r="A2368" s="339">
        <v>3482</v>
      </c>
      <c r="B2368" s="340" t="s">
        <v>16665</v>
      </c>
      <c r="C2368" s="339" t="s">
        <v>63</v>
      </c>
      <c r="D2368" s="339" t="s">
        <v>14543</v>
      </c>
      <c r="E2368" s="341">
        <v>5.34</v>
      </c>
      <c r="F2368" s="341">
        <v>6.23</v>
      </c>
    </row>
    <row r="2369" spans="1:6">
      <c r="A2369" s="339">
        <v>3543</v>
      </c>
      <c r="B2369" s="340" t="s">
        <v>16666</v>
      </c>
      <c r="C2369" s="339" t="s">
        <v>63</v>
      </c>
      <c r="D2369" s="339" t="s">
        <v>14543</v>
      </c>
      <c r="E2369" s="341">
        <v>1.73</v>
      </c>
      <c r="F2369" s="341">
        <v>2.02</v>
      </c>
    </row>
    <row r="2370" spans="1:6">
      <c r="A2370" s="339">
        <v>3505</v>
      </c>
      <c r="B2370" s="340" t="s">
        <v>16667</v>
      </c>
      <c r="C2370" s="339" t="s">
        <v>63</v>
      </c>
      <c r="D2370" s="339" t="s">
        <v>14543</v>
      </c>
      <c r="E2370" s="341">
        <v>2.58</v>
      </c>
      <c r="F2370" s="341">
        <v>3.01</v>
      </c>
    </row>
    <row r="2371" spans="1:6">
      <c r="A2371" s="339">
        <v>3521</v>
      </c>
      <c r="B2371" s="340" t="s">
        <v>16668</v>
      </c>
      <c r="C2371" s="339" t="s">
        <v>63</v>
      </c>
      <c r="D2371" s="339" t="s">
        <v>14543</v>
      </c>
      <c r="E2371" s="341">
        <v>1.94</v>
      </c>
      <c r="F2371" s="341">
        <v>2.27</v>
      </c>
    </row>
    <row r="2372" spans="1:6">
      <c r="A2372" s="339">
        <v>3531</v>
      </c>
      <c r="B2372" s="340" t="s">
        <v>16669</v>
      </c>
      <c r="C2372" s="339" t="s">
        <v>63</v>
      </c>
      <c r="D2372" s="339" t="s">
        <v>14543</v>
      </c>
      <c r="E2372" s="341">
        <v>3.7</v>
      </c>
      <c r="F2372" s="341">
        <v>4.32</v>
      </c>
    </row>
    <row r="2373" spans="1:6">
      <c r="A2373" s="339">
        <v>3522</v>
      </c>
      <c r="B2373" s="340" t="s">
        <v>16670</v>
      </c>
      <c r="C2373" s="339" t="s">
        <v>63</v>
      </c>
      <c r="D2373" s="339" t="s">
        <v>14543</v>
      </c>
      <c r="E2373" s="341">
        <v>2.38</v>
      </c>
      <c r="F2373" s="341">
        <v>2.78</v>
      </c>
    </row>
    <row r="2374" spans="1:6">
      <c r="A2374" s="339">
        <v>3527</v>
      </c>
      <c r="B2374" s="340" t="s">
        <v>16671</v>
      </c>
      <c r="C2374" s="339" t="s">
        <v>63</v>
      </c>
      <c r="D2374" s="339" t="s">
        <v>14543</v>
      </c>
      <c r="E2374" s="341">
        <v>12.55</v>
      </c>
      <c r="F2374" s="341">
        <v>14.64</v>
      </c>
    </row>
    <row r="2375" spans="1:6">
      <c r="A2375" s="339">
        <v>3530</v>
      </c>
      <c r="B2375" s="340" t="s">
        <v>16672</v>
      </c>
      <c r="C2375" s="339" t="s">
        <v>63</v>
      </c>
      <c r="D2375" s="339" t="s">
        <v>14543</v>
      </c>
      <c r="E2375" s="341">
        <v>203.18</v>
      </c>
      <c r="F2375" s="341">
        <v>237.04</v>
      </c>
    </row>
    <row r="2376" spans="1:6">
      <c r="A2376" s="339">
        <v>3542</v>
      </c>
      <c r="B2376" s="340" t="s">
        <v>1234</v>
      </c>
      <c r="C2376" s="339" t="s">
        <v>63</v>
      </c>
      <c r="D2376" s="339" t="s">
        <v>14543</v>
      </c>
      <c r="E2376" s="341">
        <v>0.57999999999999996</v>
      </c>
      <c r="F2376" s="341">
        <v>0.68</v>
      </c>
    </row>
    <row r="2377" spans="1:6">
      <c r="A2377" s="339">
        <v>3529</v>
      </c>
      <c r="B2377" s="340" t="s">
        <v>1236</v>
      </c>
      <c r="C2377" s="339" t="s">
        <v>63</v>
      </c>
      <c r="D2377" s="339" t="s">
        <v>14543</v>
      </c>
      <c r="E2377" s="341">
        <v>0.71</v>
      </c>
      <c r="F2377" s="341">
        <v>0.83</v>
      </c>
    </row>
    <row r="2378" spans="1:6">
      <c r="A2378" s="339">
        <v>3536</v>
      </c>
      <c r="B2378" s="340" t="s">
        <v>1238</v>
      </c>
      <c r="C2378" s="339" t="s">
        <v>63</v>
      </c>
      <c r="D2378" s="339" t="s">
        <v>14543</v>
      </c>
      <c r="E2378" s="341">
        <v>2.38</v>
      </c>
      <c r="F2378" s="341">
        <v>2.78</v>
      </c>
    </row>
    <row r="2379" spans="1:6">
      <c r="A2379" s="339">
        <v>3535</v>
      </c>
      <c r="B2379" s="340" t="s">
        <v>1240</v>
      </c>
      <c r="C2379" s="339" t="s">
        <v>63</v>
      </c>
      <c r="D2379" s="339" t="s">
        <v>14543</v>
      </c>
      <c r="E2379" s="341">
        <v>5.8</v>
      </c>
      <c r="F2379" s="341">
        <v>6.76</v>
      </c>
    </row>
    <row r="2380" spans="1:6">
      <c r="A2380" s="339">
        <v>3540</v>
      </c>
      <c r="B2380" s="340" t="s">
        <v>16673</v>
      </c>
      <c r="C2380" s="339" t="s">
        <v>63</v>
      </c>
      <c r="D2380" s="339" t="s">
        <v>14543</v>
      </c>
      <c r="E2380" s="341">
        <v>4.9000000000000004</v>
      </c>
      <c r="F2380" s="341">
        <v>5.72</v>
      </c>
    </row>
    <row r="2381" spans="1:6">
      <c r="A2381" s="339">
        <v>3539</v>
      </c>
      <c r="B2381" s="340" t="s">
        <v>16674</v>
      </c>
      <c r="C2381" s="339" t="s">
        <v>63</v>
      </c>
      <c r="D2381" s="339" t="s">
        <v>14543</v>
      </c>
      <c r="E2381" s="341">
        <v>28.44</v>
      </c>
      <c r="F2381" s="341">
        <v>33.18</v>
      </c>
    </row>
    <row r="2382" spans="1:6">
      <c r="A2382" s="339">
        <v>3513</v>
      </c>
      <c r="B2382" s="340" t="s">
        <v>16675</v>
      </c>
      <c r="C2382" s="339" t="s">
        <v>63</v>
      </c>
      <c r="D2382" s="339" t="s">
        <v>14543</v>
      </c>
      <c r="E2382" s="341">
        <v>100.27</v>
      </c>
      <c r="F2382" s="341">
        <v>116.99</v>
      </c>
    </row>
    <row r="2383" spans="1:6">
      <c r="A2383" s="339">
        <v>3516</v>
      </c>
      <c r="B2383" s="340" t="s">
        <v>1308</v>
      </c>
      <c r="C2383" s="339" t="s">
        <v>63</v>
      </c>
      <c r="D2383" s="339" t="s">
        <v>14543</v>
      </c>
      <c r="E2383" s="341">
        <v>1.83</v>
      </c>
      <c r="F2383" s="341">
        <v>2.8</v>
      </c>
    </row>
    <row r="2384" spans="1:6">
      <c r="A2384" s="339">
        <v>3517</v>
      </c>
      <c r="B2384" s="340" t="s">
        <v>1302</v>
      </c>
      <c r="C2384" s="339" t="s">
        <v>63</v>
      </c>
      <c r="D2384" s="339" t="s">
        <v>14543</v>
      </c>
      <c r="E2384" s="341">
        <v>1.65</v>
      </c>
      <c r="F2384" s="341">
        <v>2.52</v>
      </c>
    </row>
    <row r="2385" spans="1:6">
      <c r="A2385" s="339">
        <v>3515</v>
      </c>
      <c r="B2385" s="340" t="s">
        <v>16676</v>
      </c>
      <c r="C2385" s="339" t="s">
        <v>63</v>
      </c>
      <c r="D2385" s="339" t="s">
        <v>14543</v>
      </c>
      <c r="E2385" s="341">
        <v>6.4</v>
      </c>
      <c r="F2385" s="341">
        <v>7.46</v>
      </c>
    </row>
    <row r="2386" spans="1:6">
      <c r="A2386" s="339">
        <v>20147</v>
      </c>
      <c r="B2386" s="340" t="s">
        <v>1246</v>
      </c>
      <c r="C2386" s="339" t="s">
        <v>63</v>
      </c>
      <c r="D2386" s="339" t="s">
        <v>14543</v>
      </c>
      <c r="E2386" s="341">
        <v>5.26</v>
      </c>
      <c r="F2386" s="341">
        <v>6.14</v>
      </c>
    </row>
    <row r="2387" spans="1:6">
      <c r="A2387" s="339">
        <v>3524</v>
      </c>
      <c r="B2387" s="340" t="s">
        <v>1232</v>
      </c>
      <c r="C2387" s="339" t="s">
        <v>63</v>
      </c>
      <c r="D2387" s="339" t="s">
        <v>14543</v>
      </c>
      <c r="E2387" s="341">
        <v>7.92</v>
      </c>
      <c r="F2387" s="341">
        <v>9.24</v>
      </c>
    </row>
    <row r="2388" spans="1:6">
      <c r="A2388" s="339">
        <v>3532</v>
      </c>
      <c r="B2388" s="340" t="s">
        <v>16677</v>
      </c>
      <c r="C2388" s="339" t="s">
        <v>63</v>
      </c>
      <c r="D2388" s="339" t="s">
        <v>14543</v>
      </c>
      <c r="E2388" s="341">
        <v>18.3</v>
      </c>
      <c r="F2388" s="341">
        <v>21.35</v>
      </c>
    </row>
    <row r="2389" spans="1:6">
      <c r="A2389" s="339">
        <v>3528</v>
      </c>
      <c r="B2389" s="340" t="s">
        <v>1291</v>
      </c>
      <c r="C2389" s="339" t="s">
        <v>63</v>
      </c>
      <c r="D2389" s="339" t="s">
        <v>14543</v>
      </c>
      <c r="E2389" s="341">
        <v>7.16</v>
      </c>
      <c r="F2389" s="341">
        <v>10.93</v>
      </c>
    </row>
    <row r="2390" spans="1:6">
      <c r="A2390" s="339">
        <v>37952</v>
      </c>
      <c r="B2390" s="340" t="s">
        <v>16678</v>
      </c>
      <c r="C2390" s="339" t="s">
        <v>63</v>
      </c>
      <c r="D2390" s="339" t="s">
        <v>14543</v>
      </c>
      <c r="E2390" s="341">
        <v>51.3</v>
      </c>
      <c r="F2390" s="341">
        <v>78.34</v>
      </c>
    </row>
    <row r="2391" spans="1:6">
      <c r="A2391" s="339">
        <v>37951</v>
      </c>
      <c r="B2391" s="340" t="s">
        <v>16679</v>
      </c>
      <c r="C2391" s="339" t="s">
        <v>63</v>
      </c>
      <c r="D2391" s="339" t="s">
        <v>14543</v>
      </c>
      <c r="E2391" s="341">
        <v>1.93</v>
      </c>
      <c r="F2391" s="341">
        <v>2.95</v>
      </c>
    </row>
    <row r="2392" spans="1:6">
      <c r="A2392" s="339">
        <v>3518</v>
      </c>
      <c r="B2392" s="340" t="s">
        <v>1293</v>
      </c>
      <c r="C2392" s="339" t="s">
        <v>63</v>
      </c>
      <c r="D2392" s="339" t="s">
        <v>14543</v>
      </c>
      <c r="E2392" s="341">
        <v>2.96</v>
      </c>
      <c r="F2392" s="341">
        <v>4.53</v>
      </c>
    </row>
    <row r="2393" spans="1:6">
      <c r="A2393" s="339">
        <v>3519</v>
      </c>
      <c r="B2393" s="340" t="s">
        <v>16680</v>
      </c>
      <c r="C2393" s="339" t="s">
        <v>63</v>
      </c>
      <c r="D2393" s="339" t="s">
        <v>14543</v>
      </c>
      <c r="E2393" s="341">
        <v>6.21</v>
      </c>
      <c r="F2393" s="341">
        <v>9.48</v>
      </c>
    </row>
    <row r="2394" spans="1:6">
      <c r="A2394" s="339">
        <v>3520</v>
      </c>
      <c r="B2394" s="340" t="s">
        <v>1306</v>
      </c>
      <c r="C2394" s="339" t="s">
        <v>63</v>
      </c>
      <c r="D2394" s="339" t="s">
        <v>14543</v>
      </c>
      <c r="E2394" s="341">
        <v>6.5</v>
      </c>
      <c r="F2394" s="341">
        <v>9.93</v>
      </c>
    </row>
    <row r="2395" spans="1:6">
      <c r="A2395" s="339">
        <v>37950</v>
      </c>
      <c r="B2395" s="340" t="s">
        <v>16681</v>
      </c>
      <c r="C2395" s="339" t="s">
        <v>63</v>
      </c>
      <c r="D2395" s="339" t="s">
        <v>14543</v>
      </c>
      <c r="E2395" s="341">
        <v>47.23</v>
      </c>
      <c r="F2395" s="341">
        <v>72.12</v>
      </c>
    </row>
    <row r="2396" spans="1:6">
      <c r="A2396" s="339">
        <v>37949</v>
      </c>
      <c r="B2396" s="340" t="s">
        <v>16682</v>
      </c>
      <c r="C2396" s="339" t="s">
        <v>63</v>
      </c>
      <c r="D2396" s="339" t="s">
        <v>14543</v>
      </c>
      <c r="E2396" s="341">
        <v>1.74</v>
      </c>
      <c r="F2396" s="341">
        <v>2.66</v>
      </c>
    </row>
    <row r="2397" spans="1:6">
      <c r="A2397" s="339">
        <v>3526</v>
      </c>
      <c r="B2397" s="340" t="s">
        <v>1304</v>
      </c>
      <c r="C2397" s="339" t="s">
        <v>63</v>
      </c>
      <c r="D2397" s="339" t="s">
        <v>14543</v>
      </c>
      <c r="E2397" s="341">
        <v>2.39</v>
      </c>
      <c r="F2397" s="341">
        <v>3.66</v>
      </c>
    </row>
    <row r="2398" spans="1:6">
      <c r="A2398" s="339">
        <v>3509</v>
      </c>
      <c r="B2398" s="340" t="s">
        <v>16683</v>
      </c>
      <c r="C2398" s="339" t="s">
        <v>63</v>
      </c>
      <c r="D2398" s="339" t="s">
        <v>14543</v>
      </c>
      <c r="E2398" s="341">
        <v>5.44</v>
      </c>
      <c r="F2398" s="341">
        <v>8.32</v>
      </c>
    </row>
    <row r="2399" spans="1:6">
      <c r="A2399" s="339">
        <v>20151</v>
      </c>
      <c r="B2399" s="340" t="s">
        <v>16684</v>
      </c>
      <c r="C2399" s="339" t="s">
        <v>63</v>
      </c>
      <c r="D2399" s="339" t="s">
        <v>14543</v>
      </c>
      <c r="E2399" s="341">
        <v>16</v>
      </c>
      <c r="F2399" s="341">
        <v>24.43</v>
      </c>
    </row>
    <row r="2400" spans="1:6">
      <c r="A2400" s="339">
        <v>20152</v>
      </c>
      <c r="B2400" s="340" t="s">
        <v>16685</v>
      </c>
      <c r="C2400" s="339" t="s">
        <v>63</v>
      </c>
      <c r="D2400" s="339" t="s">
        <v>14543</v>
      </c>
      <c r="E2400" s="341">
        <v>57.89</v>
      </c>
      <c r="F2400" s="341">
        <v>88.4</v>
      </c>
    </row>
    <row r="2401" spans="1:6">
      <c r="A2401" s="339">
        <v>20148</v>
      </c>
      <c r="B2401" s="340" t="s">
        <v>16686</v>
      </c>
      <c r="C2401" s="339" t="s">
        <v>63</v>
      </c>
      <c r="D2401" s="339" t="s">
        <v>14543</v>
      </c>
      <c r="E2401" s="341">
        <v>3.14</v>
      </c>
      <c r="F2401" s="341">
        <v>4.8</v>
      </c>
    </row>
    <row r="2402" spans="1:6">
      <c r="A2402" s="339">
        <v>20149</v>
      </c>
      <c r="B2402" s="340" t="s">
        <v>16687</v>
      </c>
      <c r="C2402" s="339" t="s">
        <v>63</v>
      </c>
      <c r="D2402" s="339" t="s">
        <v>14543</v>
      </c>
      <c r="E2402" s="341">
        <v>5.25</v>
      </c>
      <c r="F2402" s="341">
        <v>8.02</v>
      </c>
    </row>
    <row r="2403" spans="1:6">
      <c r="A2403" s="339">
        <v>20150</v>
      </c>
      <c r="B2403" s="340" t="s">
        <v>16688</v>
      </c>
      <c r="C2403" s="339" t="s">
        <v>63</v>
      </c>
      <c r="D2403" s="339" t="s">
        <v>14543</v>
      </c>
      <c r="E2403" s="341">
        <v>13.54</v>
      </c>
      <c r="F2403" s="341">
        <v>20.67</v>
      </c>
    </row>
    <row r="2404" spans="1:6">
      <c r="A2404" s="339">
        <v>20157</v>
      </c>
      <c r="B2404" s="340" t="s">
        <v>16689</v>
      </c>
      <c r="C2404" s="339" t="s">
        <v>63</v>
      </c>
      <c r="D2404" s="339" t="s">
        <v>14543</v>
      </c>
      <c r="E2404" s="341">
        <v>15.19</v>
      </c>
      <c r="F2404" s="341">
        <v>23.2</v>
      </c>
    </row>
    <row r="2405" spans="1:6">
      <c r="A2405" s="339">
        <v>20158</v>
      </c>
      <c r="B2405" s="340" t="s">
        <v>16690</v>
      </c>
      <c r="C2405" s="339" t="s">
        <v>63</v>
      </c>
      <c r="D2405" s="339" t="s">
        <v>14543</v>
      </c>
      <c r="E2405" s="341">
        <v>60.35</v>
      </c>
      <c r="F2405" s="341">
        <v>92.15</v>
      </c>
    </row>
    <row r="2406" spans="1:6">
      <c r="A2406" s="339">
        <v>20154</v>
      </c>
      <c r="B2406" s="340" t="s">
        <v>16691</v>
      </c>
      <c r="C2406" s="339" t="s">
        <v>63</v>
      </c>
      <c r="D2406" s="339" t="s">
        <v>14543</v>
      </c>
      <c r="E2406" s="341">
        <v>3.08</v>
      </c>
      <c r="F2406" s="341">
        <v>4.7</v>
      </c>
    </row>
    <row r="2407" spans="1:6">
      <c r="A2407" s="339">
        <v>20155</v>
      </c>
      <c r="B2407" s="340" t="s">
        <v>16692</v>
      </c>
      <c r="C2407" s="339" t="s">
        <v>63</v>
      </c>
      <c r="D2407" s="339" t="s">
        <v>14543</v>
      </c>
      <c r="E2407" s="341">
        <v>4.6900000000000004</v>
      </c>
      <c r="F2407" s="341">
        <v>7.16</v>
      </c>
    </row>
    <row r="2408" spans="1:6">
      <c r="A2408" s="339">
        <v>20156</v>
      </c>
      <c r="B2408" s="340" t="s">
        <v>16693</v>
      </c>
      <c r="C2408" s="339" t="s">
        <v>63</v>
      </c>
      <c r="D2408" s="339" t="s">
        <v>14543</v>
      </c>
      <c r="E2408" s="341">
        <v>13.18</v>
      </c>
      <c r="F2408" s="341">
        <v>20.13</v>
      </c>
    </row>
    <row r="2409" spans="1:6">
      <c r="A2409" s="339">
        <v>3499</v>
      </c>
      <c r="B2409" s="340" t="s">
        <v>1248</v>
      </c>
      <c r="C2409" s="339" t="s">
        <v>63</v>
      </c>
      <c r="D2409" s="339" t="s">
        <v>14543</v>
      </c>
      <c r="E2409" s="341">
        <v>1.1100000000000001</v>
      </c>
      <c r="F2409" s="341">
        <v>1.3</v>
      </c>
    </row>
    <row r="2410" spans="1:6">
      <c r="A2410" s="339">
        <v>3500</v>
      </c>
      <c r="B2410" s="340" t="s">
        <v>16694</v>
      </c>
      <c r="C2410" s="339" t="s">
        <v>63</v>
      </c>
      <c r="D2410" s="339" t="s">
        <v>14543</v>
      </c>
      <c r="E2410" s="341">
        <v>1.47</v>
      </c>
      <c r="F2410" s="341">
        <v>1.72</v>
      </c>
    </row>
    <row r="2411" spans="1:6">
      <c r="A2411" s="339">
        <v>3501</v>
      </c>
      <c r="B2411" s="340" t="s">
        <v>16695</v>
      </c>
      <c r="C2411" s="339" t="s">
        <v>63</v>
      </c>
      <c r="D2411" s="339" t="s">
        <v>14543</v>
      </c>
      <c r="E2411" s="341">
        <v>4.07</v>
      </c>
      <c r="F2411" s="341">
        <v>4.75</v>
      </c>
    </row>
    <row r="2412" spans="1:6">
      <c r="A2412" s="339">
        <v>3502</v>
      </c>
      <c r="B2412" s="340" t="s">
        <v>1250</v>
      </c>
      <c r="C2412" s="339" t="s">
        <v>63</v>
      </c>
      <c r="D2412" s="339" t="s">
        <v>14543</v>
      </c>
      <c r="E2412" s="341">
        <v>5.85</v>
      </c>
      <c r="F2412" s="341">
        <v>6.83</v>
      </c>
    </row>
    <row r="2413" spans="1:6">
      <c r="A2413" s="339">
        <v>3503</v>
      </c>
      <c r="B2413" s="340" t="s">
        <v>16696</v>
      </c>
      <c r="C2413" s="339" t="s">
        <v>63</v>
      </c>
      <c r="D2413" s="339" t="s">
        <v>14543</v>
      </c>
      <c r="E2413" s="341">
        <v>7.35</v>
      </c>
      <c r="F2413" s="341">
        <v>8.58</v>
      </c>
    </row>
    <row r="2414" spans="1:6">
      <c r="A2414" s="339">
        <v>3477</v>
      </c>
      <c r="B2414" s="340" t="s">
        <v>16697</v>
      </c>
      <c r="C2414" s="339" t="s">
        <v>63</v>
      </c>
      <c r="D2414" s="339" t="s">
        <v>14543</v>
      </c>
      <c r="E2414" s="341">
        <v>26.72</v>
      </c>
      <c r="F2414" s="341">
        <v>31.18</v>
      </c>
    </row>
    <row r="2415" spans="1:6">
      <c r="A2415" s="339">
        <v>3478</v>
      </c>
      <c r="B2415" s="340" t="s">
        <v>16698</v>
      </c>
      <c r="C2415" s="339" t="s">
        <v>63</v>
      </c>
      <c r="D2415" s="339" t="s">
        <v>14543</v>
      </c>
      <c r="E2415" s="341">
        <v>64.069999999999993</v>
      </c>
      <c r="F2415" s="341">
        <v>74.75</v>
      </c>
    </row>
    <row r="2416" spans="1:6">
      <c r="A2416" s="339">
        <v>3525</v>
      </c>
      <c r="B2416" s="340" t="s">
        <v>16699</v>
      </c>
      <c r="C2416" s="339" t="s">
        <v>63</v>
      </c>
      <c r="D2416" s="339" t="s">
        <v>14543</v>
      </c>
      <c r="E2416" s="341">
        <v>79.069999999999993</v>
      </c>
      <c r="F2416" s="341">
        <v>92.25</v>
      </c>
    </row>
    <row r="2417" spans="1:6">
      <c r="A2417" s="339">
        <v>3511</v>
      </c>
      <c r="B2417" s="340" t="s">
        <v>16700</v>
      </c>
      <c r="C2417" s="339" t="s">
        <v>63</v>
      </c>
      <c r="D2417" s="339" t="s">
        <v>14543</v>
      </c>
      <c r="E2417" s="341">
        <v>83.87</v>
      </c>
      <c r="F2417" s="341">
        <v>97.85</v>
      </c>
    </row>
    <row r="2418" spans="1:6">
      <c r="A2418" s="339">
        <v>38913</v>
      </c>
      <c r="B2418" s="340" t="s">
        <v>16701</v>
      </c>
      <c r="C2418" s="339" t="s">
        <v>63</v>
      </c>
      <c r="D2418" s="339" t="s">
        <v>14543</v>
      </c>
      <c r="E2418" s="341"/>
      <c r="F2418" s="341">
        <v>11.01</v>
      </c>
    </row>
    <row r="2419" spans="1:6">
      <c r="A2419" s="339">
        <v>38914</v>
      </c>
      <c r="B2419" s="340" t="s">
        <v>16702</v>
      </c>
      <c r="C2419" s="339" t="s">
        <v>63</v>
      </c>
      <c r="D2419" s="339" t="s">
        <v>14543</v>
      </c>
      <c r="E2419" s="341"/>
      <c r="F2419" s="341">
        <v>13.52</v>
      </c>
    </row>
    <row r="2420" spans="1:6">
      <c r="A2420" s="339">
        <v>38915</v>
      </c>
      <c r="B2420" s="340" t="s">
        <v>16703</v>
      </c>
      <c r="C2420" s="339" t="s">
        <v>63</v>
      </c>
      <c r="D2420" s="339" t="s">
        <v>14543</v>
      </c>
      <c r="E2420" s="341"/>
      <c r="F2420" s="341">
        <v>26.06</v>
      </c>
    </row>
    <row r="2421" spans="1:6">
      <c r="A2421" s="339">
        <v>38916</v>
      </c>
      <c r="B2421" s="340" t="s">
        <v>16704</v>
      </c>
      <c r="C2421" s="339" t="s">
        <v>63</v>
      </c>
      <c r="D2421" s="339" t="s">
        <v>14543</v>
      </c>
      <c r="E2421" s="341"/>
      <c r="F2421" s="341">
        <v>36.06</v>
      </c>
    </row>
    <row r="2422" spans="1:6">
      <c r="A2422" s="339">
        <v>39300</v>
      </c>
      <c r="B2422" s="340" t="s">
        <v>16705</v>
      </c>
      <c r="C2422" s="339" t="s">
        <v>63</v>
      </c>
      <c r="D2422" s="339" t="s">
        <v>14543</v>
      </c>
      <c r="E2422" s="341"/>
      <c r="F2422" s="341">
        <v>9.83</v>
      </c>
    </row>
    <row r="2423" spans="1:6">
      <c r="A2423" s="339">
        <v>39301</v>
      </c>
      <c r="B2423" s="340" t="s">
        <v>16706</v>
      </c>
      <c r="C2423" s="339" t="s">
        <v>63</v>
      </c>
      <c r="D2423" s="339" t="s">
        <v>14543</v>
      </c>
      <c r="E2423" s="341"/>
      <c r="F2423" s="341">
        <v>13.16</v>
      </c>
    </row>
    <row r="2424" spans="1:6">
      <c r="A2424" s="339">
        <v>39302</v>
      </c>
      <c r="B2424" s="340" t="s">
        <v>16707</v>
      </c>
      <c r="C2424" s="339" t="s">
        <v>63</v>
      </c>
      <c r="D2424" s="339" t="s">
        <v>14543</v>
      </c>
      <c r="E2424" s="341"/>
      <c r="F2424" s="341">
        <v>23.93</v>
      </c>
    </row>
    <row r="2425" spans="1:6">
      <c r="A2425" s="339">
        <v>38941</v>
      </c>
      <c r="B2425" s="340" t="s">
        <v>16708</v>
      </c>
      <c r="C2425" s="339" t="s">
        <v>63</v>
      </c>
      <c r="D2425" s="339" t="s">
        <v>14543</v>
      </c>
      <c r="E2425" s="341"/>
      <c r="F2425" s="341">
        <v>17.77</v>
      </c>
    </row>
    <row r="2426" spans="1:6">
      <c r="A2426" s="339">
        <v>38923</v>
      </c>
      <c r="B2426" s="340" t="s">
        <v>16709</v>
      </c>
      <c r="C2426" s="339" t="s">
        <v>63</v>
      </c>
      <c r="D2426" s="339" t="s">
        <v>14543</v>
      </c>
      <c r="E2426" s="341"/>
      <c r="F2426" s="341">
        <v>11.78</v>
      </c>
    </row>
    <row r="2427" spans="1:6">
      <c r="A2427" s="339">
        <v>38925</v>
      </c>
      <c r="B2427" s="340" t="s">
        <v>16710</v>
      </c>
      <c r="C2427" s="339" t="s">
        <v>63</v>
      </c>
      <c r="D2427" s="339" t="s">
        <v>14543</v>
      </c>
      <c r="E2427" s="341"/>
      <c r="F2427" s="341">
        <v>13.67</v>
      </c>
    </row>
    <row r="2428" spans="1:6">
      <c r="A2428" s="339">
        <v>38926</v>
      </c>
      <c r="B2428" s="340" t="s">
        <v>16711</v>
      </c>
      <c r="C2428" s="339" t="s">
        <v>63</v>
      </c>
      <c r="D2428" s="339" t="s">
        <v>14543</v>
      </c>
      <c r="E2428" s="341"/>
      <c r="F2428" s="341">
        <v>16.22</v>
      </c>
    </row>
    <row r="2429" spans="1:6">
      <c r="A2429" s="339">
        <v>38927</v>
      </c>
      <c r="B2429" s="340" t="s">
        <v>16712</v>
      </c>
      <c r="C2429" s="339" t="s">
        <v>63</v>
      </c>
      <c r="D2429" s="339" t="s">
        <v>14543</v>
      </c>
      <c r="E2429" s="341"/>
      <c r="F2429" s="341">
        <v>20.48</v>
      </c>
    </row>
    <row r="2430" spans="1:6">
      <c r="A2430" s="339">
        <v>39304</v>
      </c>
      <c r="B2430" s="340" t="s">
        <v>16713</v>
      </c>
      <c r="C2430" s="339" t="s">
        <v>63</v>
      </c>
      <c r="D2430" s="339" t="s">
        <v>14543</v>
      </c>
      <c r="E2430" s="341"/>
      <c r="F2430" s="341">
        <v>11.63</v>
      </c>
    </row>
    <row r="2431" spans="1:6">
      <c r="A2431" s="339">
        <v>39305</v>
      </c>
      <c r="B2431" s="340" t="s">
        <v>16714</v>
      </c>
      <c r="C2431" s="339" t="s">
        <v>63</v>
      </c>
      <c r="D2431" s="339" t="s">
        <v>14543</v>
      </c>
      <c r="E2431" s="341"/>
      <c r="F2431" s="341">
        <v>12.76</v>
      </c>
    </row>
    <row r="2432" spans="1:6">
      <c r="A2432" s="339">
        <v>39306</v>
      </c>
      <c r="B2432" s="340" t="s">
        <v>16715</v>
      </c>
      <c r="C2432" s="339" t="s">
        <v>63</v>
      </c>
      <c r="D2432" s="339" t="s">
        <v>14543</v>
      </c>
      <c r="E2432" s="341"/>
      <c r="F2432" s="341">
        <v>17.149999999999999</v>
      </c>
    </row>
    <row r="2433" spans="1:6">
      <c r="A2433" s="339">
        <v>38928</v>
      </c>
      <c r="B2433" s="340" t="s">
        <v>16716</v>
      </c>
      <c r="C2433" s="339" t="s">
        <v>63</v>
      </c>
      <c r="D2433" s="339" t="s">
        <v>14543</v>
      </c>
      <c r="E2433" s="341"/>
      <c r="F2433" s="341">
        <v>22.67</v>
      </c>
    </row>
    <row r="2434" spans="1:6">
      <c r="A2434" s="339">
        <v>38917</v>
      </c>
      <c r="B2434" s="340" t="s">
        <v>16717</v>
      </c>
      <c r="C2434" s="339" t="s">
        <v>63</v>
      </c>
      <c r="D2434" s="339" t="s">
        <v>14543</v>
      </c>
      <c r="E2434" s="341"/>
      <c r="F2434" s="341">
        <v>12.67</v>
      </c>
    </row>
    <row r="2435" spans="1:6">
      <c r="A2435" s="339">
        <v>38919</v>
      </c>
      <c r="B2435" s="340" t="s">
        <v>16718</v>
      </c>
      <c r="C2435" s="339" t="s">
        <v>63</v>
      </c>
      <c r="D2435" s="339" t="s">
        <v>14543</v>
      </c>
      <c r="E2435" s="341"/>
      <c r="F2435" s="341">
        <v>14.87</v>
      </c>
    </row>
    <row r="2436" spans="1:6">
      <c r="A2436" s="339">
        <v>38922</v>
      </c>
      <c r="B2436" s="340" t="s">
        <v>16719</v>
      </c>
      <c r="C2436" s="339" t="s">
        <v>63</v>
      </c>
      <c r="D2436" s="339" t="s">
        <v>14543</v>
      </c>
      <c r="E2436" s="341"/>
      <c r="F2436" s="341">
        <v>19.95</v>
      </c>
    </row>
    <row r="2437" spans="1:6">
      <c r="A2437" s="339">
        <v>45198</v>
      </c>
      <c r="B2437" s="340" t="s">
        <v>16720</v>
      </c>
      <c r="C2437" s="339" t="s">
        <v>63</v>
      </c>
      <c r="D2437" s="339" t="s">
        <v>14543</v>
      </c>
      <c r="E2437" s="341">
        <v>56.83</v>
      </c>
      <c r="F2437" s="341">
        <v>55.73</v>
      </c>
    </row>
    <row r="2438" spans="1:6">
      <c r="A2438" s="339">
        <v>45196</v>
      </c>
      <c r="B2438" s="340" t="s">
        <v>16721</v>
      </c>
      <c r="C2438" s="339" t="s">
        <v>63</v>
      </c>
      <c r="D2438" s="339" t="s">
        <v>14543</v>
      </c>
      <c r="E2438" s="341">
        <v>117.17</v>
      </c>
      <c r="F2438" s="341">
        <v>114.9</v>
      </c>
    </row>
    <row r="2439" spans="1:6">
      <c r="A2439" s="339">
        <v>12032</v>
      </c>
      <c r="B2439" s="340" t="s">
        <v>16722</v>
      </c>
      <c r="C2439" s="339" t="s">
        <v>1554</v>
      </c>
      <c r="D2439" s="339" t="s">
        <v>14543</v>
      </c>
      <c r="E2439" s="341">
        <v>54.48</v>
      </c>
      <c r="F2439" s="341">
        <v>54.26</v>
      </c>
    </row>
    <row r="2440" spans="1:6">
      <c r="A2440" s="339">
        <v>12030</v>
      </c>
      <c r="B2440" s="340" t="s">
        <v>16723</v>
      </c>
      <c r="C2440" s="339" t="s">
        <v>1554</v>
      </c>
      <c r="D2440" s="339" t="s">
        <v>14543</v>
      </c>
      <c r="E2440" s="341">
        <v>51.19</v>
      </c>
      <c r="F2440" s="341">
        <v>50.98</v>
      </c>
    </row>
    <row r="2441" spans="1:6">
      <c r="A2441" s="339">
        <v>45207</v>
      </c>
      <c r="B2441" s="340" t="s">
        <v>16724</v>
      </c>
      <c r="C2441" s="339" t="s">
        <v>63</v>
      </c>
      <c r="D2441" s="339" t="s">
        <v>14543</v>
      </c>
      <c r="E2441" s="341">
        <v>374.28</v>
      </c>
      <c r="F2441" s="341">
        <v>367.03</v>
      </c>
    </row>
    <row r="2442" spans="1:6">
      <c r="A2442" s="339">
        <v>14157</v>
      </c>
      <c r="B2442" s="340" t="s">
        <v>16725</v>
      </c>
      <c r="C2442" s="339" t="s">
        <v>63</v>
      </c>
      <c r="D2442" s="339" t="s">
        <v>14543</v>
      </c>
      <c r="E2442" s="341"/>
      <c r="F2442" s="341">
        <v>1.32</v>
      </c>
    </row>
    <row r="2443" spans="1:6">
      <c r="A2443" s="339">
        <v>10908</v>
      </c>
      <c r="B2443" s="340" t="s">
        <v>1278</v>
      </c>
      <c r="C2443" s="339" t="s">
        <v>63</v>
      </c>
      <c r="D2443" s="339" t="s">
        <v>14543</v>
      </c>
      <c r="E2443" s="341">
        <v>14.94</v>
      </c>
      <c r="F2443" s="341">
        <v>22.81</v>
      </c>
    </row>
    <row r="2444" spans="1:6">
      <c r="A2444" s="339">
        <v>10909</v>
      </c>
      <c r="B2444" s="340" t="s">
        <v>16726</v>
      </c>
      <c r="C2444" s="339" t="s">
        <v>63</v>
      </c>
      <c r="D2444" s="339" t="s">
        <v>14543</v>
      </c>
      <c r="E2444" s="341">
        <v>17.38</v>
      </c>
      <c r="F2444" s="341">
        <v>26.54</v>
      </c>
    </row>
    <row r="2445" spans="1:6">
      <c r="A2445" s="339">
        <v>3669</v>
      </c>
      <c r="B2445" s="340" t="s">
        <v>16727</v>
      </c>
      <c r="C2445" s="339" t="s">
        <v>63</v>
      </c>
      <c r="D2445" s="339" t="s">
        <v>14543</v>
      </c>
      <c r="E2445" s="341">
        <v>10.67</v>
      </c>
      <c r="F2445" s="341">
        <v>16.3</v>
      </c>
    </row>
    <row r="2446" spans="1:6">
      <c r="A2446" s="339">
        <v>20139</v>
      </c>
      <c r="B2446" s="340" t="s">
        <v>16728</v>
      </c>
      <c r="C2446" s="339" t="s">
        <v>63</v>
      </c>
      <c r="D2446" s="339" t="s">
        <v>14543</v>
      </c>
      <c r="E2446" s="341">
        <v>91.81</v>
      </c>
      <c r="F2446" s="341">
        <v>140.19999999999999</v>
      </c>
    </row>
    <row r="2447" spans="1:6">
      <c r="A2447" s="339">
        <v>3668</v>
      </c>
      <c r="B2447" s="340" t="s">
        <v>16729</v>
      </c>
      <c r="C2447" s="339" t="s">
        <v>63</v>
      </c>
      <c r="D2447" s="339" t="s">
        <v>14543</v>
      </c>
      <c r="E2447" s="341">
        <v>32.79</v>
      </c>
      <c r="F2447" s="341">
        <v>50.08</v>
      </c>
    </row>
    <row r="2448" spans="1:6">
      <c r="A2448" s="339">
        <v>10911</v>
      </c>
      <c r="B2448" s="340" t="s">
        <v>16730</v>
      </c>
      <c r="C2448" s="339" t="s">
        <v>63</v>
      </c>
      <c r="D2448" s="339" t="s">
        <v>14543</v>
      </c>
      <c r="E2448" s="341">
        <v>14.38</v>
      </c>
      <c r="F2448" s="341">
        <v>21.95</v>
      </c>
    </row>
    <row r="2449" spans="1:6">
      <c r="A2449" s="339">
        <v>3659</v>
      </c>
      <c r="B2449" s="340" t="s">
        <v>16731</v>
      </c>
      <c r="C2449" s="339" t="s">
        <v>63</v>
      </c>
      <c r="D2449" s="339" t="s">
        <v>14543</v>
      </c>
      <c r="E2449" s="341">
        <v>14.65</v>
      </c>
      <c r="F2449" s="341">
        <v>22.37</v>
      </c>
    </row>
    <row r="2450" spans="1:6">
      <c r="A2450" s="339">
        <v>3660</v>
      </c>
      <c r="B2450" s="340" t="s">
        <v>16732</v>
      </c>
      <c r="C2450" s="339" t="s">
        <v>63</v>
      </c>
      <c r="D2450" s="339" t="s">
        <v>14543</v>
      </c>
      <c r="E2450" s="341">
        <v>18.940000000000001</v>
      </c>
      <c r="F2450" s="341">
        <v>28.92</v>
      </c>
    </row>
    <row r="2451" spans="1:6">
      <c r="A2451" s="339">
        <v>20144</v>
      </c>
      <c r="B2451" s="340" t="s">
        <v>16733</v>
      </c>
      <c r="C2451" s="339" t="s">
        <v>63</v>
      </c>
      <c r="D2451" s="339" t="s">
        <v>14543</v>
      </c>
      <c r="E2451" s="341">
        <v>42.42</v>
      </c>
      <c r="F2451" s="341">
        <v>64.78</v>
      </c>
    </row>
    <row r="2452" spans="1:6">
      <c r="A2452" s="339">
        <v>20143</v>
      </c>
      <c r="B2452" s="340" t="s">
        <v>16734</v>
      </c>
      <c r="C2452" s="339" t="s">
        <v>63</v>
      </c>
      <c r="D2452" s="339" t="s">
        <v>14543</v>
      </c>
      <c r="E2452" s="341">
        <v>54.27</v>
      </c>
      <c r="F2452" s="341">
        <v>82.87</v>
      </c>
    </row>
    <row r="2453" spans="1:6">
      <c r="A2453" s="339">
        <v>20145</v>
      </c>
      <c r="B2453" s="340" t="s">
        <v>16735</v>
      </c>
      <c r="C2453" s="339" t="s">
        <v>63</v>
      </c>
      <c r="D2453" s="339" t="s">
        <v>14543</v>
      </c>
      <c r="E2453" s="341">
        <v>104.69</v>
      </c>
      <c r="F2453" s="341">
        <v>159.86000000000001</v>
      </c>
    </row>
    <row r="2454" spans="1:6">
      <c r="A2454" s="339">
        <v>20146</v>
      </c>
      <c r="B2454" s="340" t="s">
        <v>16736</v>
      </c>
      <c r="C2454" s="339" t="s">
        <v>63</v>
      </c>
      <c r="D2454" s="339" t="s">
        <v>14543</v>
      </c>
      <c r="E2454" s="341">
        <v>143.11000000000001</v>
      </c>
      <c r="F2454" s="341">
        <v>218.53</v>
      </c>
    </row>
    <row r="2455" spans="1:6">
      <c r="A2455" s="339">
        <v>20140</v>
      </c>
      <c r="B2455" s="340" t="s">
        <v>16737</v>
      </c>
      <c r="C2455" s="339" t="s">
        <v>63</v>
      </c>
      <c r="D2455" s="339" t="s">
        <v>14543</v>
      </c>
      <c r="E2455" s="341">
        <v>6.71</v>
      </c>
      <c r="F2455" s="341">
        <v>10.25</v>
      </c>
    </row>
    <row r="2456" spans="1:6">
      <c r="A2456" s="339">
        <v>20141</v>
      </c>
      <c r="B2456" s="340" t="s">
        <v>16738</v>
      </c>
      <c r="C2456" s="339" t="s">
        <v>63</v>
      </c>
      <c r="D2456" s="339" t="s">
        <v>14543</v>
      </c>
      <c r="E2456" s="341">
        <v>16.440000000000001</v>
      </c>
      <c r="F2456" s="341">
        <v>25.11</v>
      </c>
    </row>
    <row r="2457" spans="1:6">
      <c r="A2457" s="339">
        <v>20142</v>
      </c>
      <c r="B2457" s="340" t="s">
        <v>16739</v>
      </c>
      <c r="C2457" s="339" t="s">
        <v>63</v>
      </c>
      <c r="D2457" s="339" t="s">
        <v>14543</v>
      </c>
      <c r="E2457" s="341">
        <v>28.92</v>
      </c>
      <c r="F2457" s="341">
        <v>44.17</v>
      </c>
    </row>
    <row r="2458" spans="1:6">
      <c r="A2458" s="339">
        <v>3670</v>
      </c>
      <c r="B2458" s="340" t="s">
        <v>1287</v>
      </c>
      <c r="C2458" s="339" t="s">
        <v>63</v>
      </c>
      <c r="D2458" s="339" t="s">
        <v>14543</v>
      </c>
      <c r="E2458" s="341">
        <v>18.809999999999999</v>
      </c>
      <c r="F2458" s="341">
        <v>28.72</v>
      </c>
    </row>
    <row r="2459" spans="1:6">
      <c r="A2459" s="339">
        <v>3666</v>
      </c>
      <c r="B2459" s="340" t="s">
        <v>1285</v>
      </c>
      <c r="C2459" s="339" t="s">
        <v>63</v>
      </c>
      <c r="D2459" s="339" t="s">
        <v>14543</v>
      </c>
      <c r="E2459" s="341">
        <v>2.96</v>
      </c>
      <c r="F2459" s="341">
        <v>4.5199999999999996</v>
      </c>
    </row>
    <row r="2460" spans="1:6">
      <c r="A2460" s="339">
        <v>3662</v>
      </c>
      <c r="B2460" s="340" t="s">
        <v>1282</v>
      </c>
      <c r="C2460" s="339" t="s">
        <v>63</v>
      </c>
      <c r="D2460" s="339" t="s">
        <v>14543</v>
      </c>
      <c r="E2460" s="341">
        <v>7.72</v>
      </c>
      <c r="F2460" s="341">
        <v>11.79</v>
      </c>
    </row>
    <row r="2461" spans="1:6">
      <c r="A2461" s="339">
        <v>3658</v>
      </c>
      <c r="B2461" s="340" t="s">
        <v>16740</v>
      </c>
      <c r="C2461" s="339" t="s">
        <v>63</v>
      </c>
      <c r="D2461" s="339" t="s">
        <v>14543</v>
      </c>
      <c r="E2461" s="341">
        <v>14.62</v>
      </c>
      <c r="F2461" s="341">
        <v>22.33</v>
      </c>
    </row>
    <row r="2462" spans="1:6">
      <c r="A2462" s="339">
        <v>42696</v>
      </c>
      <c r="B2462" s="340" t="s">
        <v>16741</v>
      </c>
      <c r="C2462" s="339" t="s">
        <v>63</v>
      </c>
      <c r="D2462" s="339" t="s">
        <v>14543</v>
      </c>
      <c r="E2462" s="341">
        <v>115.97</v>
      </c>
      <c r="F2462" s="341">
        <v>177.08</v>
      </c>
    </row>
    <row r="2463" spans="1:6">
      <c r="A2463" s="339">
        <v>39875</v>
      </c>
      <c r="B2463" s="340" t="s">
        <v>16742</v>
      </c>
      <c r="C2463" s="339" t="s">
        <v>63</v>
      </c>
      <c r="D2463" s="339" t="s">
        <v>14543</v>
      </c>
      <c r="E2463" s="341"/>
      <c r="F2463" s="341">
        <v>691.44</v>
      </c>
    </row>
    <row r="2464" spans="1:6">
      <c r="A2464" s="339">
        <v>39876</v>
      </c>
      <c r="B2464" s="340" t="s">
        <v>16743</v>
      </c>
      <c r="C2464" s="339" t="s">
        <v>63</v>
      </c>
      <c r="D2464" s="339" t="s">
        <v>14543</v>
      </c>
      <c r="E2464" s="341"/>
      <c r="F2464" s="341">
        <v>865.68</v>
      </c>
    </row>
    <row r="2465" spans="1:6">
      <c r="A2465" s="339">
        <v>39877</v>
      </c>
      <c r="B2465" s="340" t="s">
        <v>16744</v>
      </c>
      <c r="C2465" s="339" t="s">
        <v>63</v>
      </c>
      <c r="D2465" s="339" t="s">
        <v>14543</v>
      </c>
      <c r="E2465" s="341"/>
      <c r="F2465" s="341">
        <v>1200.67</v>
      </c>
    </row>
    <row r="2466" spans="1:6">
      <c r="A2466" s="339">
        <v>39878</v>
      </c>
      <c r="B2466" s="340" t="s">
        <v>16745</v>
      </c>
      <c r="C2466" s="339" t="s">
        <v>63</v>
      </c>
      <c r="D2466" s="339" t="s">
        <v>14543</v>
      </c>
      <c r="E2466" s="341"/>
      <c r="F2466" s="341">
        <v>1585.88</v>
      </c>
    </row>
    <row r="2467" spans="1:6">
      <c r="A2467" s="339">
        <v>39872</v>
      </c>
      <c r="B2467" s="340" t="s">
        <v>16746</v>
      </c>
      <c r="C2467" s="339" t="s">
        <v>63</v>
      </c>
      <c r="D2467" s="339" t="s">
        <v>14543</v>
      </c>
      <c r="E2467" s="341"/>
      <c r="F2467" s="341">
        <v>474.17</v>
      </c>
    </row>
    <row r="2468" spans="1:6">
      <c r="A2468" s="339">
        <v>39873</v>
      </c>
      <c r="B2468" s="340" t="s">
        <v>16747</v>
      </c>
      <c r="C2468" s="339" t="s">
        <v>63</v>
      </c>
      <c r="D2468" s="339" t="s">
        <v>14543</v>
      </c>
      <c r="E2468" s="341"/>
      <c r="F2468" s="341">
        <v>550.01</v>
      </c>
    </row>
    <row r="2469" spans="1:6">
      <c r="A2469" s="339">
        <v>39874</v>
      </c>
      <c r="B2469" s="340" t="s">
        <v>16748</v>
      </c>
      <c r="C2469" s="339" t="s">
        <v>63</v>
      </c>
      <c r="D2469" s="339" t="s">
        <v>14543</v>
      </c>
      <c r="E2469" s="341"/>
      <c r="F2469" s="341">
        <v>604.11</v>
      </c>
    </row>
    <row r="2470" spans="1:6">
      <c r="A2470" s="339">
        <v>3674</v>
      </c>
      <c r="B2470" s="340" t="s">
        <v>16749</v>
      </c>
      <c r="C2470" s="339" t="s">
        <v>202</v>
      </c>
      <c r="D2470" s="339" t="s">
        <v>14543</v>
      </c>
      <c r="E2470" s="341"/>
      <c r="F2470" s="341">
        <v>91.92</v>
      </c>
    </row>
    <row r="2471" spans="1:6">
      <c r="A2471" s="339">
        <v>3681</v>
      </c>
      <c r="B2471" s="340" t="s">
        <v>16750</v>
      </c>
      <c r="C2471" s="339" t="s">
        <v>202</v>
      </c>
      <c r="D2471" s="339" t="s">
        <v>14543</v>
      </c>
      <c r="E2471" s="341"/>
      <c r="F2471" s="341">
        <v>136.77000000000001</v>
      </c>
    </row>
    <row r="2472" spans="1:6">
      <c r="A2472" s="339">
        <v>3676</v>
      </c>
      <c r="B2472" s="340" t="s">
        <v>16751</v>
      </c>
      <c r="C2472" s="339" t="s">
        <v>202</v>
      </c>
      <c r="D2472" s="339" t="s">
        <v>14543</v>
      </c>
      <c r="E2472" s="341"/>
      <c r="F2472" s="341">
        <v>514.72</v>
      </c>
    </row>
    <row r="2473" spans="1:6">
      <c r="A2473" s="339">
        <v>3679</v>
      </c>
      <c r="B2473" s="340" t="s">
        <v>16752</v>
      </c>
      <c r="C2473" s="339" t="s">
        <v>202</v>
      </c>
      <c r="D2473" s="339" t="s">
        <v>14543</v>
      </c>
      <c r="E2473" s="341"/>
      <c r="F2473" s="341">
        <v>425.84</v>
      </c>
    </row>
    <row r="2474" spans="1:6">
      <c r="A2474" s="339">
        <v>3672</v>
      </c>
      <c r="B2474" s="340" t="s">
        <v>16753</v>
      </c>
      <c r="C2474" s="339" t="s">
        <v>202</v>
      </c>
      <c r="D2474" s="339" t="s">
        <v>14543</v>
      </c>
      <c r="E2474" s="341"/>
      <c r="F2474" s="341">
        <v>1.45</v>
      </c>
    </row>
    <row r="2475" spans="1:6">
      <c r="A2475" s="339">
        <v>3671</v>
      </c>
      <c r="B2475" s="340" t="s">
        <v>16754</v>
      </c>
      <c r="C2475" s="339" t="s">
        <v>202</v>
      </c>
      <c r="D2475" s="339" t="s">
        <v>14549</v>
      </c>
      <c r="E2475" s="341"/>
      <c r="F2475" s="341">
        <v>1.37</v>
      </c>
    </row>
    <row r="2476" spans="1:6">
      <c r="A2476" s="339">
        <v>3673</v>
      </c>
      <c r="B2476" s="340" t="s">
        <v>16755</v>
      </c>
      <c r="C2476" s="339" t="s">
        <v>202</v>
      </c>
      <c r="D2476" s="339" t="s">
        <v>14543</v>
      </c>
      <c r="E2476" s="341"/>
      <c r="F2476" s="341">
        <v>2.15</v>
      </c>
    </row>
    <row r="2477" spans="1:6">
      <c r="A2477" s="339">
        <v>38394</v>
      </c>
      <c r="B2477" s="340" t="s">
        <v>16756</v>
      </c>
      <c r="C2477" s="339" t="s">
        <v>63</v>
      </c>
      <c r="D2477" s="339" t="s">
        <v>14543</v>
      </c>
      <c r="E2477" s="341">
        <v>220.25</v>
      </c>
      <c r="F2477" s="341">
        <v>215.98</v>
      </c>
    </row>
    <row r="2478" spans="1:6">
      <c r="A2478" s="339">
        <v>3729</v>
      </c>
      <c r="B2478" s="340" t="s">
        <v>1410</v>
      </c>
      <c r="C2478" s="339" t="s">
        <v>63</v>
      </c>
      <c r="D2478" s="339" t="s">
        <v>14543</v>
      </c>
      <c r="E2478" s="341">
        <v>136.24</v>
      </c>
      <c r="F2478" s="341">
        <v>158.94</v>
      </c>
    </row>
    <row r="2479" spans="1:6">
      <c r="A2479" s="339">
        <v>39357</v>
      </c>
      <c r="B2479" s="340" t="s">
        <v>16757</v>
      </c>
      <c r="C2479" s="339" t="s">
        <v>63</v>
      </c>
      <c r="D2479" s="339" t="s">
        <v>14543</v>
      </c>
      <c r="E2479" s="341"/>
      <c r="F2479" s="341">
        <v>61.02</v>
      </c>
    </row>
    <row r="2480" spans="1:6">
      <c r="A2480" s="339">
        <v>39358</v>
      </c>
      <c r="B2480" s="340" t="s">
        <v>16758</v>
      </c>
      <c r="C2480" s="339" t="s">
        <v>63</v>
      </c>
      <c r="D2480" s="339" t="s">
        <v>14543</v>
      </c>
      <c r="E2480" s="341"/>
      <c r="F2480" s="341">
        <v>61.02</v>
      </c>
    </row>
    <row r="2481" spans="1:6">
      <c r="A2481" s="339">
        <v>39355</v>
      </c>
      <c r="B2481" s="340" t="s">
        <v>16759</v>
      </c>
      <c r="C2481" s="339" t="s">
        <v>63</v>
      </c>
      <c r="D2481" s="339" t="s">
        <v>14543</v>
      </c>
      <c r="E2481" s="341"/>
      <c r="F2481" s="341">
        <v>88.91</v>
      </c>
    </row>
    <row r="2482" spans="1:6">
      <c r="A2482" s="339">
        <v>39356</v>
      </c>
      <c r="B2482" s="340" t="s">
        <v>16760</v>
      </c>
      <c r="C2482" s="339" t="s">
        <v>63</v>
      </c>
      <c r="D2482" s="339" t="s">
        <v>14543</v>
      </c>
      <c r="E2482" s="341"/>
      <c r="F2482" s="341">
        <v>84.86</v>
      </c>
    </row>
    <row r="2483" spans="1:6">
      <c r="A2483" s="339">
        <v>39353</v>
      </c>
      <c r="B2483" s="340" t="s">
        <v>16761</v>
      </c>
      <c r="C2483" s="339" t="s">
        <v>63</v>
      </c>
      <c r="D2483" s="339" t="s">
        <v>14543</v>
      </c>
      <c r="E2483" s="341"/>
      <c r="F2483" s="341">
        <v>194.8</v>
      </c>
    </row>
    <row r="2484" spans="1:6">
      <c r="A2484" s="339">
        <v>39354</v>
      </c>
      <c r="B2484" s="340" t="s">
        <v>16762</v>
      </c>
      <c r="C2484" s="339" t="s">
        <v>63</v>
      </c>
      <c r="D2484" s="339" t="s">
        <v>14543</v>
      </c>
      <c r="E2484" s="341"/>
      <c r="F2484" s="341">
        <v>410.99</v>
      </c>
    </row>
    <row r="2485" spans="1:6">
      <c r="A2485" s="339">
        <v>39398</v>
      </c>
      <c r="B2485" s="340" t="s">
        <v>1398</v>
      </c>
      <c r="C2485" s="339" t="s">
        <v>63</v>
      </c>
      <c r="D2485" s="339" t="s">
        <v>14543</v>
      </c>
      <c r="E2485" s="341">
        <v>158.13</v>
      </c>
      <c r="F2485" s="341">
        <v>121.27</v>
      </c>
    </row>
    <row r="2486" spans="1:6">
      <c r="A2486" s="339">
        <v>13343</v>
      </c>
      <c r="B2486" s="340" t="s">
        <v>16763</v>
      </c>
      <c r="C2486" s="339" t="s">
        <v>63</v>
      </c>
      <c r="D2486" s="339" t="s">
        <v>14543</v>
      </c>
      <c r="E2486" s="341">
        <v>59.76</v>
      </c>
      <c r="F2486" s="341">
        <v>40.18</v>
      </c>
    </row>
    <row r="2487" spans="1:6">
      <c r="A2487" s="339">
        <v>12118</v>
      </c>
      <c r="B2487" s="340" t="s">
        <v>16764</v>
      </c>
      <c r="C2487" s="339" t="s">
        <v>63</v>
      </c>
      <c r="D2487" s="339" t="s">
        <v>14543</v>
      </c>
      <c r="E2487" s="341">
        <v>28.46</v>
      </c>
      <c r="F2487" s="341">
        <v>24.49</v>
      </c>
    </row>
    <row r="2488" spans="1:6">
      <c r="A2488" s="339">
        <v>39482</v>
      </c>
      <c r="B2488" s="340" t="s">
        <v>16765</v>
      </c>
      <c r="C2488" s="339" t="s">
        <v>63</v>
      </c>
      <c r="D2488" s="339" t="s">
        <v>14543</v>
      </c>
      <c r="E2488" s="341"/>
      <c r="F2488" s="341">
        <v>689.6</v>
      </c>
    </row>
    <row r="2489" spans="1:6">
      <c r="A2489" s="339">
        <v>39486</v>
      </c>
      <c r="B2489" s="340" t="s">
        <v>16766</v>
      </c>
      <c r="C2489" s="339" t="s">
        <v>63</v>
      </c>
      <c r="D2489" s="339" t="s">
        <v>14543</v>
      </c>
      <c r="E2489" s="341"/>
      <c r="F2489" s="341">
        <v>562.80999999999995</v>
      </c>
    </row>
    <row r="2490" spans="1:6">
      <c r="A2490" s="339">
        <v>39484</v>
      </c>
      <c r="B2490" s="340" t="s">
        <v>16767</v>
      </c>
      <c r="C2490" s="339" t="s">
        <v>63</v>
      </c>
      <c r="D2490" s="339" t="s">
        <v>14543</v>
      </c>
      <c r="E2490" s="341"/>
      <c r="F2490" s="341">
        <v>689.6</v>
      </c>
    </row>
    <row r="2491" spans="1:6">
      <c r="A2491" s="339">
        <v>39488</v>
      </c>
      <c r="B2491" s="340" t="s">
        <v>16768</v>
      </c>
      <c r="C2491" s="339" t="s">
        <v>63</v>
      </c>
      <c r="D2491" s="339" t="s">
        <v>14543</v>
      </c>
      <c r="E2491" s="341"/>
      <c r="F2491" s="341">
        <v>572.02</v>
      </c>
    </row>
    <row r="2492" spans="1:6">
      <c r="A2492" s="339">
        <v>39485</v>
      </c>
      <c r="B2492" s="340" t="s">
        <v>16769</v>
      </c>
      <c r="C2492" s="339" t="s">
        <v>63</v>
      </c>
      <c r="D2492" s="339" t="s">
        <v>14543</v>
      </c>
      <c r="E2492" s="341"/>
      <c r="F2492" s="341">
        <v>689.6</v>
      </c>
    </row>
    <row r="2493" spans="1:6">
      <c r="A2493" s="339">
        <v>39489</v>
      </c>
      <c r="B2493" s="340" t="s">
        <v>16770</v>
      </c>
      <c r="C2493" s="339" t="s">
        <v>63</v>
      </c>
      <c r="D2493" s="339" t="s">
        <v>14543</v>
      </c>
      <c r="E2493" s="341"/>
      <c r="F2493" s="341">
        <v>581.72</v>
      </c>
    </row>
    <row r="2494" spans="1:6">
      <c r="A2494" s="339">
        <v>39490</v>
      </c>
      <c r="B2494" s="340" t="s">
        <v>16771</v>
      </c>
      <c r="C2494" s="339" t="s">
        <v>63</v>
      </c>
      <c r="D2494" s="339" t="s">
        <v>14543</v>
      </c>
      <c r="E2494" s="341"/>
      <c r="F2494" s="341">
        <v>866.84</v>
      </c>
    </row>
    <row r="2495" spans="1:6">
      <c r="A2495" s="339">
        <v>39494</v>
      </c>
      <c r="B2495" s="340" t="s">
        <v>16772</v>
      </c>
      <c r="C2495" s="339" t="s">
        <v>63</v>
      </c>
      <c r="D2495" s="339" t="s">
        <v>14543</v>
      </c>
      <c r="E2495" s="341"/>
      <c r="F2495" s="341">
        <v>622.46</v>
      </c>
    </row>
    <row r="2496" spans="1:6">
      <c r="A2496" s="339">
        <v>39495</v>
      </c>
      <c r="B2496" s="340" t="s">
        <v>16773</v>
      </c>
      <c r="C2496" s="339" t="s">
        <v>63</v>
      </c>
      <c r="D2496" s="339" t="s">
        <v>14543</v>
      </c>
      <c r="E2496" s="341"/>
      <c r="F2496" s="341">
        <v>701.43</v>
      </c>
    </row>
    <row r="2497" spans="1:6">
      <c r="A2497" s="339">
        <v>39496</v>
      </c>
      <c r="B2497" s="340" t="s">
        <v>16774</v>
      </c>
      <c r="C2497" s="339" t="s">
        <v>63</v>
      </c>
      <c r="D2497" s="339" t="s">
        <v>14543</v>
      </c>
      <c r="E2497" s="341"/>
      <c r="F2497" s="341">
        <v>771.57</v>
      </c>
    </row>
    <row r="2498" spans="1:6">
      <c r="A2498" s="339">
        <v>39492</v>
      </c>
      <c r="B2498" s="340" t="s">
        <v>16775</v>
      </c>
      <c r="C2498" s="339" t="s">
        <v>63</v>
      </c>
      <c r="D2498" s="339" t="s">
        <v>14543</v>
      </c>
      <c r="E2498" s="341"/>
      <c r="F2498" s="341">
        <v>893.27</v>
      </c>
    </row>
    <row r="2499" spans="1:6">
      <c r="A2499" s="339">
        <v>39497</v>
      </c>
      <c r="B2499" s="340" t="s">
        <v>16776</v>
      </c>
      <c r="C2499" s="339" t="s">
        <v>63</v>
      </c>
      <c r="D2499" s="339" t="s">
        <v>14543</v>
      </c>
      <c r="E2499" s="341"/>
      <c r="F2499" s="341">
        <v>806.86</v>
      </c>
    </row>
    <row r="2500" spans="1:6">
      <c r="A2500" s="339">
        <v>39493</v>
      </c>
      <c r="B2500" s="340" t="s">
        <v>16777</v>
      </c>
      <c r="C2500" s="339" t="s">
        <v>63</v>
      </c>
      <c r="D2500" s="339" t="s">
        <v>14543</v>
      </c>
      <c r="E2500" s="341"/>
      <c r="F2500" s="341">
        <v>958.12</v>
      </c>
    </row>
    <row r="2501" spans="1:6">
      <c r="A2501" s="339">
        <v>43628</v>
      </c>
      <c r="B2501" s="340" t="s">
        <v>16778</v>
      </c>
      <c r="C2501" s="339" t="s">
        <v>63</v>
      </c>
      <c r="D2501" s="339" t="s">
        <v>14543</v>
      </c>
      <c r="E2501" s="341"/>
      <c r="F2501" s="341">
        <v>1016.25</v>
      </c>
    </row>
    <row r="2502" spans="1:6">
      <c r="A2502" s="339">
        <v>39500</v>
      </c>
      <c r="B2502" s="340" t="s">
        <v>16779</v>
      </c>
      <c r="C2502" s="339" t="s">
        <v>63</v>
      </c>
      <c r="D2502" s="339" t="s">
        <v>14543</v>
      </c>
      <c r="E2502" s="341"/>
      <c r="F2502" s="341">
        <v>1045.3900000000001</v>
      </c>
    </row>
    <row r="2503" spans="1:6">
      <c r="A2503" s="339">
        <v>39498</v>
      </c>
      <c r="B2503" s="340" t="s">
        <v>16780</v>
      </c>
      <c r="C2503" s="339" t="s">
        <v>63</v>
      </c>
      <c r="D2503" s="339" t="s">
        <v>14543</v>
      </c>
      <c r="E2503" s="341"/>
      <c r="F2503" s="341">
        <v>1289.31</v>
      </c>
    </row>
    <row r="2504" spans="1:6">
      <c r="A2504" s="339">
        <v>43621</v>
      </c>
      <c r="B2504" s="340" t="s">
        <v>16781</v>
      </c>
      <c r="C2504" s="339" t="s">
        <v>63</v>
      </c>
      <c r="D2504" s="339" t="s">
        <v>14543</v>
      </c>
      <c r="E2504" s="341"/>
      <c r="F2504" s="341">
        <v>1079.77</v>
      </c>
    </row>
    <row r="2505" spans="1:6">
      <c r="A2505" s="339">
        <v>39501</v>
      </c>
      <c r="B2505" s="340" t="s">
        <v>16782</v>
      </c>
      <c r="C2505" s="339" t="s">
        <v>63</v>
      </c>
      <c r="D2505" s="339" t="s">
        <v>14543</v>
      </c>
      <c r="E2505" s="341"/>
      <c r="F2505" s="341">
        <v>1073.7</v>
      </c>
    </row>
    <row r="2506" spans="1:6">
      <c r="A2506" s="339">
        <v>39499</v>
      </c>
      <c r="B2506" s="340" t="s">
        <v>16783</v>
      </c>
      <c r="C2506" s="339" t="s">
        <v>63</v>
      </c>
      <c r="D2506" s="339" t="s">
        <v>14543</v>
      </c>
      <c r="E2506" s="341"/>
      <c r="F2506" s="341">
        <v>1307.6199999999999</v>
      </c>
    </row>
    <row r="2507" spans="1:6">
      <c r="A2507" s="339">
        <v>3733</v>
      </c>
      <c r="B2507" s="340" t="s">
        <v>16784</v>
      </c>
      <c r="C2507" s="339" t="s">
        <v>5029</v>
      </c>
      <c r="D2507" s="339" t="s">
        <v>14543</v>
      </c>
      <c r="E2507" s="341">
        <v>124.96</v>
      </c>
      <c r="F2507" s="341">
        <v>113.12</v>
      </c>
    </row>
    <row r="2508" spans="1:6">
      <c r="A2508" s="339">
        <v>3731</v>
      </c>
      <c r="B2508" s="340" t="s">
        <v>16785</v>
      </c>
      <c r="C2508" s="339" t="s">
        <v>5029</v>
      </c>
      <c r="D2508" s="339" t="s">
        <v>14543</v>
      </c>
      <c r="E2508" s="341">
        <v>111.8</v>
      </c>
      <c r="F2508" s="341">
        <v>101.21</v>
      </c>
    </row>
    <row r="2509" spans="1:6">
      <c r="A2509" s="339">
        <v>38137</v>
      </c>
      <c r="B2509" s="340" t="s">
        <v>16786</v>
      </c>
      <c r="C2509" s="339" t="s">
        <v>5029</v>
      </c>
      <c r="D2509" s="339" t="s">
        <v>14543</v>
      </c>
      <c r="E2509" s="341">
        <v>133.72999999999999</v>
      </c>
      <c r="F2509" s="341">
        <v>121.06</v>
      </c>
    </row>
    <row r="2510" spans="1:6">
      <c r="A2510" s="339">
        <v>38138</v>
      </c>
      <c r="B2510" s="340" t="s">
        <v>16787</v>
      </c>
      <c r="C2510" s="339" t="s">
        <v>5029</v>
      </c>
      <c r="D2510" s="339" t="s">
        <v>14543</v>
      </c>
      <c r="E2510" s="341">
        <v>138.84</v>
      </c>
      <c r="F2510" s="341">
        <v>125.69</v>
      </c>
    </row>
    <row r="2511" spans="1:6">
      <c r="A2511" s="339">
        <v>45318</v>
      </c>
      <c r="B2511" s="340" t="s">
        <v>16788</v>
      </c>
      <c r="C2511" s="339" t="s">
        <v>5029</v>
      </c>
      <c r="D2511" s="339" t="s">
        <v>14543</v>
      </c>
      <c r="E2511" s="341"/>
      <c r="F2511" s="341">
        <v>139.19999999999999</v>
      </c>
    </row>
    <row r="2512" spans="1:6">
      <c r="A2512" s="339">
        <v>45319</v>
      </c>
      <c r="B2512" s="340" t="s">
        <v>16789</v>
      </c>
      <c r="C2512" s="339" t="s">
        <v>5029</v>
      </c>
      <c r="D2512" s="339" t="s">
        <v>14543</v>
      </c>
      <c r="E2512" s="341"/>
      <c r="F2512" s="341">
        <v>156.61000000000001</v>
      </c>
    </row>
    <row r="2513" spans="1:6">
      <c r="A2513" s="339">
        <v>45320</v>
      </c>
      <c r="B2513" s="340" t="s">
        <v>16790</v>
      </c>
      <c r="C2513" s="339" t="s">
        <v>5029</v>
      </c>
      <c r="D2513" s="339" t="s">
        <v>14543</v>
      </c>
      <c r="E2513" s="341"/>
      <c r="F2513" s="341">
        <v>202.9</v>
      </c>
    </row>
    <row r="2514" spans="1:6">
      <c r="A2514" s="339">
        <v>45315</v>
      </c>
      <c r="B2514" s="340" t="s">
        <v>16791</v>
      </c>
      <c r="C2514" s="339" t="s">
        <v>5029</v>
      </c>
      <c r="D2514" s="339" t="s">
        <v>14543</v>
      </c>
      <c r="E2514" s="341"/>
      <c r="F2514" s="341">
        <v>91.61</v>
      </c>
    </row>
    <row r="2515" spans="1:6">
      <c r="A2515" s="339">
        <v>45316</v>
      </c>
      <c r="B2515" s="340" t="s">
        <v>16792</v>
      </c>
      <c r="C2515" s="339" t="s">
        <v>5029</v>
      </c>
      <c r="D2515" s="339" t="s">
        <v>14543</v>
      </c>
      <c r="E2515" s="341"/>
      <c r="F2515" s="341">
        <v>105.09</v>
      </c>
    </row>
    <row r="2516" spans="1:6">
      <c r="A2516" s="339">
        <v>45317</v>
      </c>
      <c r="B2516" s="340" t="s">
        <v>16793</v>
      </c>
      <c r="C2516" s="339" t="s">
        <v>5029</v>
      </c>
      <c r="D2516" s="339" t="s">
        <v>14543</v>
      </c>
      <c r="E2516" s="341"/>
      <c r="F2516" s="341">
        <v>124.7</v>
      </c>
    </row>
    <row r="2517" spans="1:6">
      <c r="A2517" s="339">
        <v>45313</v>
      </c>
      <c r="B2517" s="340" t="s">
        <v>16794</v>
      </c>
      <c r="C2517" s="339" t="s">
        <v>5029</v>
      </c>
      <c r="D2517" s="339" t="s">
        <v>14543</v>
      </c>
      <c r="E2517" s="341"/>
      <c r="F2517" s="341">
        <v>120.18</v>
      </c>
    </row>
    <row r="2518" spans="1:6">
      <c r="A2518" s="339">
        <v>45314</v>
      </c>
      <c r="B2518" s="340" t="s">
        <v>16795</v>
      </c>
      <c r="C2518" s="339" t="s">
        <v>5029</v>
      </c>
      <c r="D2518" s="339" t="s">
        <v>14543</v>
      </c>
      <c r="E2518" s="341"/>
      <c r="F2518" s="341">
        <v>168.9</v>
      </c>
    </row>
    <row r="2519" spans="1:6">
      <c r="A2519" s="339">
        <v>45309</v>
      </c>
      <c r="B2519" s="340" t="s">
        <v>16796</v>
      </c>
      <c r="C2519" s="339" t="s">
        <v>5029</v>
      </c>
      <c r="D2519" s="339" t="s">
        <v>14543</v>
      </c>
      <c r="E2519" s="341"/>
      <c r="F2519" s="341">
        <v>84.61</v>
      </c>
    </row>
    <row r="2520" spans="1:6">
      <c r="A2520" s="339">
        <v>45310</v>
      </c>
      <c r="B2520" s="340" t="s">
        <v>16797</v>
      </c>
      <c r="C2520" s="339" t="s">
        <v>5029</v>
      </c>
      <c r="D2520" s="339" t="s">
        <v>14543</v>
      </c>
      <c r="E2520" s="341"/>
      <c r="F2520" s="341">
        <v>98.48</v>
      </c>
    </row>
    <row r="2521" spans="1:6">
      <c r="A2521" s="339">
        <v>45311</v>
      </c>
      <c r="B2521" s="340" t="s">
        <v>16798</v>
      </c>
      <c r="C2521" s="339" t="s">
        <v>5029</v>
      </c>
      <c r="D2521" s="339" t="s">
        <v>14543</v>
      </c>
      <c r="E2521" s="341"/>
      <c r="F2521" s="341">
        <v>107.24</v>
      </c>
    </row>
    <row r="2522" spans="1:6">
      <c r="A2522" s="339">
        <v>45312</v>
      </c>
      <c r="B2522" s="340" t="s">
        <v>16799</v>
      </c>
      <c r="C2522" s="339" t="s">
        <v>5029</v>
      </c>
      <c r="D2522" s="339" t="s">
        <v>14543</v>
      </c>
      <c r="E2522" s="341"/>
      <c r="F2522" s="341">
        <v>129.79</v>
      </c>
    </row>
    <row r="2523" spans="1:6">
      <c r="A2523" s="339">
        <v>43342</v>
      </c>
      <c r="B2523" s="340" t="s">
        <v>16800</v>
      </c>
      <c r="C2523" s="339" t="s">
        <v>5029</v>
      </c>
      <c r="D2523" s="339" t="s">
        <v>14543</v>
      </c>
      <c r="E2523" s="341"/>
      <c r="F2523" s="341">
        <v>91.61</v>
      </c>
    </row>
    <row r="2524" spans="1:6">
      <c r="A2524" s="339">
        <v>43343</v>
      </c>
      <c r="B2524" s="340" t="s">
        <v>16801</v>
      </c>
      <c r="C2524" s="339" t="s">
        <v>5029</v>
      </c>
      <c r="D2524" s="339" t="s">
        <v>14543</v>
      </c>
      <c r="E2524" s="341"/>
      <c r="F2524" s="341">
        <v>95.92</v>
      </c>
    </row>
    <row r="2525" spans="1:6">
      <c r="A2525" s="339">
        <v>43344</v>
      </c>
      <c r="B2525" s="340" t="s">
        <v>16802</v>
      </c>
      <c r="C2525" s="339" t="s">
        <v>5029</v>
      </c>
      <c r="D2525" s="339" t="s">
        <v>14543</v>
      </c>
      <c r="E2525" s="341"/>
      <c r="F2525" s="341">
        <v>115.6</v>
      </c>
    </row>
    <row r="2526" spans="1:6">
      <c r="A2526" s="339">
        <v>45307</v>
      </c>
      <c r="B2526" s="340" t="s">
        <v>16803</v>
      </c>
      <c r="C2526" s="339" t="s">
        <v>5029</v>
      </c>
      <c r="D2526" s="339" t="s">
        <v>14543</v>
      </c>
      <c r="E2526" s="341"/>
      <c r="F2526" s="341">
        <v>123.95</v>
      </c>
    </row>
    <row r="2527" spans="1:6">
      <c r="A2527" s="339">
        <v>43345</v>
      </c>
      <c r="B2527" s="340" t="s">
        <v>16804</v>
      </c>
      <c r="C2527" s="339" t="s">
        <v>5029</v>
      </c>
      <c r="D2527" s="339" t="s">
        <v>14543</v>
      </c>
      <c r="E2527" s="341"/>
      <c r="F2527" s="341">
        <v>87.17</v>
      </c>
    </row>
    <row r="2528" spans="1:6">
      <c r="A2528" s="339">
        <v>43346</v>
      </c>
      <c r="B2528" s="340" t="s">
        <v>16805</v>
      </c>
      <c r="C2528" s="339" t="s">
        <v>5029</v>
      </c>
      <c r="D2528" s="339" t="s">
        <v>14543</v>
      </c>
      <c r="E2528" s="341"/>
      <c r="F2528" s="341">
        <v>88.92</v>
      </c>
    </row>
    <row r="2529" spans="1:6">
      <c r="A2529" s="339">
        <v>43347</v>
      </c>
      <c r="B2529" s="340" t="s">
        <v>16806</v>
      </c>
      <c r="C2529" s="339" t="s">
        <v>5029</v>
      </c>
      <c r="D2529" s="339" t="s">
        <v>14543</v>
      </c>
      <c r="E2529" s="341"/>
      <c r="F2529" s="341">
        <v>100.24</v>
      </c>
    </row>
    <row r="2530" spans="1:6">
      <c r="A2530" s="339">
        <v>43348</v>
      </c>
      <c r="B2530" s="340" t="s">
        <v>16807</v>
      </c>
      <c r="C2530" s="339" t="s">
        <v>5029</v>
      </c>
      <c r="D2530" s="339" t="s">
        <v>14543</v>
      </c>
      <c r="E2530" s="341"/>
      <c r="F2530" s="341">
        <v>111.32</v>
      </c>
    </row>
    <row r="2531" spans="1:6">
      <c r="A2531" s="339">
        <v>45308</v>
      </c>
      <c r="B2531" s="340" t="s">
        <v>16808</v>
      </c>
      <c r="C2531" s="339" t="s">
        <v>5029</v>
      </c>
      <c r="D2531" s="339" t="s">
        <v>14543</v>
      </c>
      <c r="E2531" s="341"/>
      <c r="F2531" s="341">
        <v>123.95</v>
      </c>
    </row>
    <row r="2532" spans="1:6">
      <c r="A2532" s="339">
        <v>43349</v>
      </c>
      <c r="B2532" s="340" t="s">
        <v>16809</v>
      </c>
      <c r="C2532" s="339" t="s">
        <v>5029</v>
      </c>
      <c r="D2532" s="339" t="s">
        <v>14543</v>
      </c>
      <c r="E2532" s="341"/>
      <c r="F2532" s="341">
        <v>76.56</v>
      </c>
    </row>
    <row r="2533" spans="1:6">
      <c r="A2533" s="339">
        <v>3736</v>
      </c>
      <c r="B2533" s="340" t="s">
        <v>16810</v>
      </c>
      <c r="C2533" s="339" t="s">
        <v>5029</v>
      </c>
      <c r="D2533" s="339" t="s">
        <v>14543</v>
      </c>
      <c r="E2533" s="341"/>
      <c r="F2533" s="341">
        <v>39.880000000000003</v>
      </c>
    </row>
    <row r="2534" spans="1:6">
      <c r="A2534" s="339">
        <v>3741</v>
      </c>
      <c r="B2534" s="340" t="s">
        <v>16811</v>
      </c>
      <c r="C2534" s="339" t="s">
        <v>5029</v>
      </c>
      <c r="D2534" s="339" t="s">
        <v>14543</v>
      </c>
      <c r="E2534" s="341"/>
      <c r="F2534" s="341">
        <v>43.11</v>
      </c>
    </row>
    <row r="2535" spans="1:6">
      <c r="A2535" s="339">
        <v>3737</v>
      </c>
      <c r="B2535" s="340" t="s">
        <v>16812</v>
      </c>
      <c r="C2535" s="339" t="s">
        <v>5029</v>
      </c>
      <c r="D2535" s="339" t="s">
        <v>14543</v>
      </c>
      <c r="E2535" s="341"/>
      <c r="F2535" s="341">
        <v>58.74</v>
      </c>
    </row>
    <row r="2536" spans="1:6">
      <c r="A2536" s="339">
        <v>43353</v>
      </c>
      <c r="B2536" s="340" t="s">
        <v>16813</v>
      </c>
      <c r="C2536" s="339" t="s">
        <v>5029</v>
      </c>
      <c r="D2536" s="339" t="s">
        <v>14543</v>
      </c>
      <c r="E2536" s="341"/>
      <c r="F2536" s="341">
        <v>64.67</v>
      </c>
    </row>
    <row r="2537" spans="1:6">
      <c r="A2537" s="339">
        <v>43350</v>
      </c>
      <c r="B2537" s="340" t="s">
        <v>16814</v>
      </c>
      <c r="C2537" s="339" t="s">
        <v>5029</v>
      </c>
      <c r="D2537" s="339" t="s">
        <v>14543</v>
      </c>
      <c r="E2537" s="341"/>
      <c r="F2537" s="341">
        <v>80.83</v>
      </c>
    </row>
    <row r="2538" spans="1:6">
      <c r="A2538" s="339">
        <v>43351</v>
      </c>
      <c r="B2538" s="340" t="s">
        <v>16815</v>
      </c>
      <c r="C2538" s="339" t="s">
        <v>5029</v>
      </c>
      <c r="D2538" s="339" t="s">
        <v>14543</v>
      </c>
      <c r="E2538" s="341"/>
      <c r="F2538" s="341">
        <v>89.24</v>
      </c>
    </row>
    <row r="2539" spans="1:6">
      <c r="A2539" s="339">
        <v>43352</v>
      </c>
      <c r="B2539" s="340" t="s">
        <v>16816</v>
      </c>
      <c r="C2539" s="339" t="s">
        <v>5029</v>
      </c>
      <c r="D2539" s="339" t="s">
        <v>14543</v>
      </c>
      <c r="E2539" s="341"/>
      <c r="F2539" s="341">
        <v>108.86</v>
      </c>
    </row>
    <row r="2540" spans="1:6">
      <c r="A2540" s="339">
        <v>45306</v>
      </c>
      <c r="B2540" s="340" t="s">
        <v>16817</v>
      </c>
      <c r="C2540" s="339" t="s">
        <v>5029</v>
      </c>
      <c r="D2540" s="339" t="s">
        <v>14543</v>
      </c>
      <c r="E2540" s="341"/>
      <c r="F2540" s="341">
        <v>141.19999999999999</v>
      </c>
    </row>
    <row r="2541" spans="1:6">
      <c r="A2541" s="339">
        <v>44379</v>
      </c>
      <c r="B2541" s="340" t="s">
        <v>16818</v>
      </c>
      <c r="C2541" s="339" t="s">
        <v>5029</v>
      </c>
      <c r="D2541" s="339" t="s">
        <v>14543</v>
      </c>
      <c r="E2541" s="341"/>
      <c r="F2541" s="341">
        <v>91.61</v>
      </c>
    </row>
    <row r="2542" spans="1:6">
      <c r="A2542" s="339">
        <v>43355</v>
      </c>
      <c r="B2542" s="340" t="s">
        <v>16819</v>
      </c>
      <c r="C2542" s="339" t="s">
        <v>5029</v>
      </c>
      <c r="D2542" s="339" t="s">
        <v>14543</v>
      </c>
      <c r="E2542" s="341"/>
      <c r="F2542" s="341">
        <v>106.41</v>
      </c>
    </row>
    <row r="2543" spans="1:6">
      <c r="A2543" s="339">
        <v>43356</v>
      </c>
      <c r="B2543" s="340" t="s">
        <v>16820</v>
      </c>
      <c r="C2543" s="339" t="s">
        <v>5029</v>
      </c>
      <c r="D2543" s="339" t="s">
        <v>14543</v>
      </c>
      <c r="E2543" s="341"/>
      <c r="F2543" s="341">
        <v>125.19</v>
      </c>
    </row>
    <row r="2544" spans="1:6">
      <c r="A2544" s="339">
        <v>45305</v>
      </c>
      <c r="B2544" s="340" t="s">
        <v>16821</v>
      </c>
      <c r="C2544" s="339" t="s">
        <v>5029</v>
      </c>
      <c r="D2544" s="339" t="s">
        <v>14543</v>
      </c>
      <c r="E2544" s="341"/>
      <c r="F2544" s="341">
        <v>152.66999999999999</v>
      </c>
    </row>
    <row r="2545" spans="1:6">
      <c r="A2545" s="339">
        <v>3742</v>
      </c>
      <c r="B2545" s="340" t="s">
        <v>16822</v>
      </c>
      <c r="C2545" s="339" t="s">
        <v>5029</v>
      </c>
      <c r="D2545" s="339" t="s">
        <v>14543</v>
      </c>
      <c r="E2545" s="341"/>
      <c r="F2545" s="341">
        <v>57.42</v>
      </c>
    </row>
    <row r="2546" spans="1:6">
      <c r="A2546" s="339">
        <v>43357</v>
      </c>
      <c r="B2546" s="340" t="s">
        <v>16823</v>
      </c>
      <c r="C2546" s="339" t="s">
        <v>5029</v>
      </c>
      <c r="D2546" s="339" t="s">
        <v>14549</v>
      </c>
      <c r="E2546" s="341"/>
      <c r="F2546" s="341">
        <v>70.599999999999994</v>
      </c>
    </row>
    <row r="2547" spans="1:6">
      <c r="A2547" s="339">
        <v>38194</v>
      </c>
      <c r="B2547" s="340" t="s">
        <v>16824</v>
      </c>
      <c r="C2547" s="339" t="s">
        <v>63</v>
      </c>
      <c r="D2547" s="339" t="s">
        <v>14549</v>
      </c>
      <c r="E2547" s="341">
        <v>6</v>
      </c>
      <c r="F2547" s="341">
        <v>4.26</v>
      </c>
    </row>
    <row r="2548" spans="1:6">
      <c r="A2548" s="339">
        <v>38193</v>
      </c>
      <c r="B2548" s="340" t="s">
        <v>1493</v>
      </c>
      <c r="C2548" s="339" t="s">
        <v>63</v>
      </c>
      <c r="D2548" s="339" t="s">
        <v>14543</v>
      </c>
      <c r="E2548" s="341">
        <v>5.21</v>
      </c>
      <c r="F2548" s="341">
        <v>3.7</v>
      </c>
    </row>
    <row r="2549" spans="1:6">
      <c r="A2549" s="339">
        <v>39388</v>
      </c>
      <c r="B2549" s="340" t="s">
        <v>16825</v>
      </c>
      <c r="C2549" s="339" t="s">
        <v>63</v>
      </c>
      <c r="D2549" s="339" t="s">
        <v>14543</v>
      </c>
      <c r="E2549" s="341">
        <v>7.38</v>
      </c>
      <c r="F2549" s="341">
        <v>5.24</v>
      </c>
    </row>
    <row r="2550" spans="1:6">
      <c r="A2550" s="339">
        <v>39387</v>
      </c>
      <c r="B2550" s="340" t="s">
        <v>16826</v>
      </c>
      <c r="C2550" s="339" t="s">
        <v>63</v>
      </c>
      <c r="D2550" s="339" t="s">
        <v>14543</v>
      </c>
      <c r="E2550" s="341">
        <v>11.5</v>
      </c>
      <c r="F2550" s="341">
        <v>8.16</v>
      </c>
    </row>
    <row r="2551" spans="1:6">
      <c r="A2551" s="339">
        <v>39386</v>
      </c>
      <c r="B2551" s="340" t="s">
        <v>16827</v>
      </c>
      <c r="C2551" s="339" t="s">
        <v>63</v>
      </c>
      <c r="D2551" s="339" t="s">
        <v>14543</v>
      </c>
      <c r="E2551" s="341">
        <v>8.02</v>
      </c>
      <c r="F2551" s="341">
        <v>5.69</v>
      </c>
    </row>
    <row r="2552" spans="1:6">
      <c r="A2552" s="339">
        <v>45229</v>
      </c>
      <c r="B2552" s="340" t="s">
        <v>16828</v>
      </c>
      <c r="C2552" s="339" t="s">
        <v>63</v>
      </c>
      <c r="D2552" s="339" t="s">
        <v>14543</v>
      </c>
      <c r="E2552" s="341">
        <v>2.19</v>
      </c>
      <c r="F2552" s="341">
        <v>2.6</v>
      </c>
    </row>
    <row r="2553" spans="1:6">
      <c r="A2553" s="339">
        <v>746</v>
      </c>
      <c r="B2553" s="340" t="s">
        <v>16829</v>
      </c>
      <c r="C2553" s="339" t="s">
        <v>63</v>
      </c>
      <c r="D2553" s="339" t="s">
        <v>14549</v>
      </c>
      <c r="E2553" s="341">
        <v>1075</v>
      </c>
      <c r="F2553" s="341">
        <v>2287</v>
      </c>
    </row>
    <row r="2554" spans="1:6">
      <c r="A2554" s="339">
        <v>20269</v>
      </c>
      <c r="B2554" s="340" t="s">
        <v>4055</v>
      </c>
      <c r="C2554" s="339" t="s">
        <v>63</v>
      </c>
      <c r="D2554" s="339" t="s">
        <v>14543</v>
      </c>
      <c r="E2554" s="341">
        <v>84.68</v>
      </c>
      <c r="F2554" s="341">
        <v>106.28</v>
      </c>
    </row>
    <row r="2555" spans="1:6">
      <c r="A2555" s="339">
        <v>20270</v>
      </c>
      <c r="B2555" s="340" t="s">
        <v>16830</v>
      </c>
      <c r="C2555" s="339" t="s">
        <v>63</v>
      </c>
      <c r="D2555" s="339" t="s">
        <v>14543</v>
      </c>
      <c r="E2555" s="341">
        <v>93.57</v>
      </c>
      <c r="F2555" s="341">
        <v>117.44</v>
      </c>
    </row>
    <row r="2556" spans="1:6">
      <c r="A2556" s="339">
        <v>11696</v>
      </c>
      <c r="B2556" s="340" t="s">
        <v>16831</v>
      </c>
      <c r="C2556" s="339" t="s">
        <v>63</v>
      </c>
      <c r="D2556" s="339" t="s">
        <v>14543</v>
      </c>
      <c r="E2556" s="341">
        <v>149.78</v>
      </c>
      <c r="F2556" s="341">
        <v>187.99</v>
      </c>
    </row>
    <row r="2557" spans="1:6">
      <c r="A2557" s="339">
        <v>10427</v>
      </c>
      <c r="B2557" s="340" t="s">
        <v>16832</v>
      </c>
      <c r="C2557" s="339" t="s">
        <v>63</v>
      </c>
      <c r="D2557" s="339" t="s">
        <v>14543</v>
      </c>
      <c r="E2557" s="341">
        <v>419.16</v>
      </c>
      <c r="F2557" s="341">
        <v>526.07000000000005</v>
      </c>
    </row>
    <row r="2558" spans="1:6">
      <c r="A2558" s="339">
        <v>10428</v>
      </c>
      <c r="B2558" s="340" t="s">
        <v>16833</v>
      </c>
      <c r="C2558" s="339" t="s">
        <v>63</v>
      </c>
      <c r="D2558" s="339" t="s">
        <v>14543</v>
      </c>
      <c r="E2558" s="341">
        <v>431.87</v>
      </c>
      <c r="F2558" s="341">
        <v>542.02</v>
      </c>
    </row>
    <row r="2559" spans="1:6">
      <c r="A2559" s="339">
        <v>36521</v>
      </c>
      <c r="B2559" s="340" t="s">
        <v>16834</v>
      </c>
      <c r="C2559" s="339" t="s">
        <v>63</v>
      </c>
      <c r="D2559" s="339" t="s">
        <v>14543</v>
      </c>
      <c r="E2559" s="341">
        <v>134.75</v>
      </c>
      <c r="F2559" s="341">
        <v>169.12</v>
      </c>
    </row>
    <row r="2560" spans="1:6">
      <c r="A2560" s="339">
        <v>36794</v>
      </c>
      <c r="B2560" s="340" t="s">
        <v>16835</v>
      </c>
      <c r="C2560" s="339" t="s">
        <v>63</v>
      </c>
      <c r="D2560" s="339" t="s">
        <v>14543</v>
      </c>
      <c r="E2560" s="341">
        <v>143.44999999999999</v>
      </c>
      <c r="F2560" s="341">
        <v>180.04</v>
      </c>
    </row>
    <row r="2561" spans="1:6">
      <c r="A2561" s="339">
        <v>10426</v>
      </c>
      <c r="B2561" s="340" t="s">
        <v>16836</v>
      </c>
      <c r="C2561" s="339" t="s">
        <v>63</v>
      </c>
      <c r="D2561" s="339" t="s">
        <v>14543</v>
      </c>
      <c r="E2561" s="341">
        <v>160.63</v>
      </c>
      <c r="F2561" s="341">
        <v>201.61</v>
      </c>
    </row>
    <row r="2562" spans="1:6">
      <c r="A2562" s="339">
        <v>10425</v>
      </c>
      <c r="B2562" s="340" t="s">
        <v>16837</v>
      </c>
      <c r="C2562" s="339" t="s">
        <v>63</v>
      </c>
      <c r="D2562" s="339" t="s">
        <v>14543</v>
      </c>
      <c r="E2562" s="341">
        <v>81.489999999999995</v>
      </c>
      <c r="F2562" s="341">
        <v>102.28</v>
      </c>
    </row>
    <row r="2563" spans="1:6">
      <c r="A2563" s="339">
        <v>10431</v>
      </c>
      <c r="B2563" s="340" t="s">
        <v>16838</v>
      </c>
      <c r="C2563" s="339" t="s">
        <v>63</v>
      </c>
      <c r="D2563" s="339" t="s">
        <v>14543</v>
      </c>
      <c r="E2563" s="341">
        <v>279</v>
      </c>
      <c r="F2563" s="341">
        <v>350.16</v>
      </c>
    </row>
    <row r="2564" spans="1:6">
      <c r="A2564" s="339">
        <v>10429</v>
      </c>
      <c r="B2564" s="340" t="s">
        <v>16839</v>
      </c>
      <c r="C2564" s="339" t="s">
        <v>63</v>
      </c>
      <c r="D2564" s="339" t="s">
        <v>14543</v>
      </c>
      <c r="E2564" s="341">
        <v>137.63</v>
      </c>
      <c r="F2564" s="341">
        <v>172.74</v>
      </c>
    </row>
    <row r="2565" spans="1:6">
      <c r="A2565" s="339">
        <v>10853</v>
      </c>
      <c r="B2565" s="340" t="s">
        <v>16840</v>
      </c>
      <c r="C2565" s="339" t="s">
        <v>63</v>
      </c>
      <c r="D2565" s="339" t="s">
        <v>14543</v>
      </c>
      <c r="E2565" s="341">
        <v>126.27</v>
      </c>
      <c r="F2565" s="341">
        <v>99.18</v>
      </c>
    </row>
    <row r="2566" spans="1:6">
      <c r="A2566" s="339">
        <v>5093</v>
      </c>
      <c r="B2566" s="340" t="s">
        <v>16841</v>
      </c>
      <c r="C2566" s="339" t="s">
        <v>14873</v>
      </c>
      <c r="D2566" s="339" t="s">
        <v>14543</v>
      </c>
      <c r="E2566" s="341">
        <v>17.309999999999999</v>
      </c>
      <c r="F2566" s="341">
        <v>17.239999999999998</v>
      </c>
    </row>
    <row r="2567" spans="1:6">
      <c r="A2567" s="339">
        <v>45254</v>
      </c>
      <c r="B2567" s="340" t="s">
        <v>16842</v>
      </c>
      <c r="C2567" s="339" t="s">
        <v>63</v>
      </c>
      <c r="D2567" s="339" t="s">
        <v>14543</v>
      </c>
      <c r="E2567" s="341">
        <v>35.28</v>
      </c>
      <c r="F2567" s="341">
        <v>34.6</v>
      </c>
    </row>
    <row r="2568" spans="1:6">
      <c r="A2568" s="339">
        <v>45253</v>
      </c>
      <c r="B2568" s="340" t="s">
        <v>16843</v>
      </c>
      <c r="C2568" s="339" t="s">
        <v>63</v>
      </c>
      <c r="D2568" s="339" t="s">
        <v>14543</v>
      </c>
      <c r="E2568" s="341">
        <v>45.73</v>
      </c>
      <c r="F2568" s="341">
        <v>44.84</v>
      </c>
    </row>
    <row r="2569" spans="1:6">
      <c r="A2569" s="339">
        <v>44331</v>
      </c>
      <c r="B2569" s="340" t="s">
        <v>16844</v>
      </c>
      <c r="C2569" s="339" t="s">
        <v>933</v>
      </c>
      <c r="D2569" s="339" t="s">
        <v>14543</v>
      </c>
      <c r="E2569" s="341">
        <v>51.73</v>
      </c>
      <c r="F2569" s="341">
        <v>56.66</v>
      </c>
    </row>
    <row r="2570" spans="1:6">
      <c r="A2570" s="339">
        <v>37768</v>
      </c>
      <c r="B2570" s="340" t="s">
        <v>16845</v>
      </c>
      <c r="C2570" s="339" t="s">
        <v>63</v>
      </c>
      <c r="D2570" s="339" t="s">
        <v>14549</v>
      </c>
      <c r="E2570" s="341"/>
      <c r="F2570" s="341">
        <v>315650</v>
      </c>
    </row>
    <row r="2571" spans="1:6">
      <c r="A2571" s="339">
        <v>38382</v>
      </c>
      <c r="B2571" s="340" t="s">
        <v>16846</v>
      </c>
      <c r="C2571" s="339" t="s">
        <v>63</v>
      </c>
      <c r="D2571" s="339" t="s">
        <v>14543</v>
      </c>
      <c r="E2571" s="341">
        <v>12.6</v>
      </c>
      <c r="F2571" s="341">
        <v>14.97</v>
      </c>
    </row>
    <row r="2572" spans="1:6">
      <c r="A2572" s="339">
        <v>38383</v>
      </c>
      <c r="B2572" s="340" t="s">
        <v>1194</v>
      </c>
      <c r="C2572" s="339" t="s">
        <v>63</v>
      </c>
      <c r="D2572" s="339" t="s">
        <v>14543</v>
      </c>
      <c r="E2572" s="341">
        <v>2</v>
      </c>
      <c r="F2572" s="341">
        <v>2.38</v>
      </c>
    </row>
    <row r="2573" spans="1:6">
      <c r="A2573" s="339">
        <v>3768</v>
      </c>
      <c r="B2573" s="340" t="s">
        <v>16847</v>
      </c>
      <c r="C2573" s="339" t="s">
        <v>63</v>
      </c>
      <c r="D2573" s="339" t="s">
        <v>14543</v>
      </c>
      <c r="E2573" s="341">
        <v>2.69</v>
      </c>
      <c r="F2573" s="341">
        <v>4.04</v>
      </c>
    </row>
    <row r="2574" spans="1:6">
      <c r="A2574" s="339">
        <v>3767</v>
      </c>
      <c r="B2574" s="340" t="s">
        <v>1708</v>
      </c>
      <c r="C2574" s="339" t="s">
        <v>63</v>
      </c>
      <c r="D2574" s="339" t="s">
        <v>14543</v>
      </c>
      <c r="E2574" s="341">
        <v>0.9</v>
      </c>
      <c r="F2574" s="341">
        <v>1.35</v>
      </c>
    </row>
    <row r="2575" spans="1:6">
      <c r="A2575" s="339">
        <v>42440</v>
      </c>
      <c r="B2575" s="340" t="s">
        <v>1760</v>
      </c>
      <c r="C2575" s="339" t="s">
        <v>63</v>
      </c>
      <c r="D2575" s="339" t="s">
        <v>14543</v>
      </c>
      <c r="E2575" s="341"/>
      <c r="F2575" s="341">
        <v>1235.9100000000001</v>
      </c>
    </row>
    <row r="2576" spans="1:6">
      <c r="A2576" s="339">
        <v>20193</v>
      </c>
      <c r="B2576" s="340" t="s">
        <v>16848</v>
      </c>
      <c r="C2576" s="339" t="s">
        <v>16849</v>
      </c>
      <c r="D2576" s="339" t="s">
        <v>14543</v>
      </c>
      <c r="E2576" s="341">
        <v>20.71</v>
      </c>
      <c r="F2576" s="341">
        <v>22.5</v>
      </c>
    </row>
    <row r="2577" spans="1:6">
      <c r="A2577" s="339">
        <v>10527</v>
      </c>
      <c r="B2577" s="340" t="s">
        <v>16850</v>
      </c>
      <c r="C2577" s="339" t="s">
        <v>16851</v>
      </c>
      <c r="D2577" s="339" t="s">
        <v>14549</v>
      </c>
      <c r="E2577" s="341">
        <v>27.62</v>
      </c>
      <c r="F2577" s="341">
        <v>30</v>
      </c>
    </row>
    <row r="2578" spans="1:6">
      <c r="A2578" s="339">
        <v>41805</v>
      </c>
      <c r="B2578" s="340" t="s">
        <v>16852</v>
      </c>
      <c r="C2578" s="339" t="s">
        <v>948</v>
      </c>
      <c r="D2578" s="339" t="s">
        <v>14543</v>
      </c>
      <c r="E2578" s="341">
        <v>794.07</v>
      </c>
      <c r="F2578" s="341">
        <v>862.5</v>
      </c>
    </row>
    <row r="2579" spans="1:6">
      <c r="A2579" s="339">
        <v>40271</v>
      </c>
      <c r="B2579" s="340" t="s">
        <v>945</v>
      </c>
      <c r="C2579" s="339" t="s">
        <v>943</v>
      </c>
      <c r="D2579" s="339" t="s">
        <v>14543</v>
      </c>
      <c r="E2579" s="341">
        <v>21.14</v>
      </c>
      <c r="F2579" s="341">
        <v>22.96</v>
      </c>
    </row>
    <row r="2580" spans="1:6">
      <c r="A2580" s="339">
        <v>40287</v>
      </c>
      <c r="B2580" s="340" t="s">
        <v>947</v>
      </c>
      <c r="C2580" s="339" t="s">
        <v>948</v>
      </c>
      <c r="D2580" s="339" t="s">
        <v>14543</v>
      </c>
      <c r="E2580" s="341">
        <v>8.14</v>
      </c>
      <c r="F2580" s="341">
        <v>8.84</v>
      </c>
    </row>
    <row r="2581" spans="1:6">
      <c r="A2581" s="339">
        <v>10779</v>
      </c>
      <c r="B2581" s="340" t="s">
        <v>16853</v>
      </c>
      <c r="C2581" s="339" t="s">
        <v>948</v>
      </c>
      <c r="D2581" s="339" t="s">
        <v>14543</v>
      </c>
      <c r="E2581" s="341"/>
      <c r="F2581" s="341">
        <v>1160.93</v>
      </c>
    </row>
    <row r="2582" spans="1:6">
      <c r="A2582" s="339">
        <v>10777</v>
      </c>
      <c r="B2582" s="340" t="s">
        <v>16854</v>
      </c>
      <c r="C2582" s="339" t="s">
        <v>948</v>
      </c>
      <c r="D2582" s="339" t="s">
        <v>14543</v>
      </c>
      <c r="E2582" s="341"/>
      <c r="F2582" s="341">
        <v>1054.51</v>
      </c>
    </row>
    <row r="2583" spans="1:6">
      <c r="A2583" s="339">
        <v>10775</v>
      </c>
      <c r="B2583" s="340" t="s">
        <v>16855</v>
      </c>
      <c r="C2583" s="339" t="s">
        <v>948</v>
      </c>
      <c r="D2583" s="339" t="s">
        <v>14549</v>
      </c>
      <c r="E2583" s="341"/>
      <c r="F2583" s="341">
        <v>928.75</v>
      </c>
    </row>
    <row r="2584" spans="1:6">
      <c r="A2584" s="339">
        <v>10776</v>
      </c>
      <c r="B2584" s="340" t="s">
        <v>16856</v>
      </c>
      <c r="C2584" s="339" t="s">
        <v>948</v>
      </c>
      <c r="D2584" s="339" t="s">
        <v>14543</v>
      </c>
      <c r="E2584" s="341"/>
      <c r="F2584" s="341">
        <v>725.58</v>
      </c>
    </row>
    <row r="2585" spans="1:6">
      <c r="A2585" s="339">
        <v>10778</v>
      </c>
      <c r="B2585" s="340" t="s">
        <v>16857</v>
      </c>
      <c r="C2585" s="339" t="s">
        <v>948</v>
      </c>
      <c r="D2585" s="339" t="s">
        <v>14543</v>
      </c>
      <c r="E2585" s="341"/>
      <c r="F2585" s="341">
        <v>1160.93</v>
      </c>
    </row>
    <row r="2586" spans="1:6">
      <c r="A2586" s="339">
        <v>40339</v>
      </c>
      <c r="B2586" s="340" t="s">
        <v>16858</v>
      </c>
      <c r="C2586" s="339" t="s">
        <v>943</v>
      </c>
      <c r="D2586" s="339" t="s">
        <v>14543</v>
      </c>
      <c r="E2586" s="341">
        <v>7.41</v>
      </c>
      <c r="F2586" s="341">
        <v>8.0500000000000007</v>
      </c>
    </row>
    <row r="2587" spans="1:6">
      <c r="A2587" s="339">
        <v>10749</v>
      </c>
      <c r="B2587" s="340" t="s">
        <v>4337</v>
      </c>
      <c r="C2587" s="339" t="s">
        <v>943</v>
      </c>
      <c r="D2587" s="339" t="s">
        <v>14543</v>
      </c>
      <c r="E2587" s="341">
        <v>24.51</v>
      </c>
      <c r="F2587" s="341">
        <v>26.62</v>
      </c>
    </row>
    <row r="2588" spans="1:6">
      <c r="A2588" s="339">
        <v>40290</v>
      </c>
      <c r="B2588" s="340" t="s">
        <v>16859</v>
      </c>
      <c r="C2588" s="339" t="s">
        <v>943</v>
      </c>
      <c r="D2588" s="339" t="s">
        <v>14543</v>
      </c>
      <c r="E2588" s="341">
        <v>13.25</v>
      </c>
      <c r="F2588" s="341">
        <v>14.4</v>
      </c>
    </row>
    <row r="2589" spans="1:6">
      <c r="A2589" s="339">
        <v>3346</v>
      </c>
      <c r="B2589" s="340" t="s">
        <v>16860</v>
      </c>
      <c r="C2589" s="339" t="s">
        <v>884</v>
      </c>
      <c r="D2589" s="339" t="s">
        <v>14549</v>
      </c>
      <c r="E2589" s="341"/>
      <c r="F2589" s="341">
        <v>27</v>
      </c>
    </row>
    <row r="2590" spans="1:6">
      <c r="A2590" s="339">
        <v>3348</v>
      </c>
      <c r="B2590" s="340" t="s">
        <v>16861</v>
      </c>
      <c r="C2590" s="339" t="s">
        <v>884</v>
      </c>
      <c r="D2590" s="339" t="s">
        <v>14543</v>
      </c>
      <c r="E2590" s="341"/>
      <c r="F2590" s="341">
        <v>32.299999999999997</v>
      </c>
    </row>
    <row r="2591" spans="1:6">
      <c r="A2591" s="339">
        <v>39833</v>
      </c>
      <c r="B2591" s="340" t="s">
        <v>16862</v>
      </c>
      <c r="C2591" s="339" t="s">
        <v>884</v>
      </c>
      <c r="D2591" s="339" t="s">
        <v>14543</v>
      </c>
      <c r="E2591" s="341"/>
      <c r="F2591" s="341">
        <v>44.24</v>
      </c>
    </row>
    <row r="2592" spans="1:6">
      <c r="A2592" s="339">
        <v>7252</v>
      </c>
      <c r="B2592" s="340" t="s">
        <v>16863</v>
      </c>
      <c r="C2592" s="339" t="s">
        <v>884</v>
      </c>
      <c r="D2592" s="339" t="s">
        <v>14543</v>
      </c>
      <c r="E2592" s="341"/>
      <c r="F2592" s="341">
        <v>2.48</v>
      </c>
    </row>
    <row r="2593" spans="1:6">
      <c r="A2593" s="339">
        <v>7247</v>
      </c>
      <c r="B2593" s="340" t="s">
        <v>16864</v>
      </c>
      <c r="C2593" s="339" t="s">
        <v>884</v>
      </c>
      <c r="D2593" s="339" t="s">
        <v>14549</v>
      </c>
      <c r="E2593" s="341"/>
      <c r="F2593" s="341">
        <v>2.48</v>
      </c>
    </row>
    <row r="2594" spans="1:6">
      <c r="A2594" s="339">
        <v>40291</v>
      </c>
      <c r="B2594" s="340" t="s">
        <v>16865</v>
      </c>
      <c r="C2594" s="339" t="s">
        <v>943</v>
      </c>
      <c r="D2594" s="339" t="s">
        <v>14543</v>
      </c>
      <c r="E2594" s="341">
        <v>690.5</v>
      </c>
      <c r="F2594" s="341">
        <v>750</v>
      </c>
    </row>
    <row r="2595" spans="1:6">
      <c r="A2595" s="339">
        <v>40275</v>
      </c>
      <c r="B2595" s="340" t="s">
        <v>941</v>
      </c>
      <c r="C2595" s="339" t="s">
        <v>943</v>
      </c>
      <c r="D2595" s="339" t="s">
        <v>14543</v>
      </c>
      <c r="E2595" s="341">
        <v>22.09</v>
      </c>
      <c r="F2595" s="341">
        <v>24</v>
      </c>
    </row>
    <row r="2596" spans="1:6">
      <c r="A2596" s="339">
        <v>42408</v>
      </c>
      <c r="B2596" s="340" t="s">
        <v>983</v>
      </c>
      <c r="C2596" s="339" t="s">
        <v>5029</v>
      </c>
      <c r="D2596" s="339" t="s">
        <v>14543</v>
      </c>
      <c r="E2596" s="341">
        <v>1.92</v>
      </c>
      <c r="F2596" s="341">
        <v>2.2799999999999998</v>
      </c>
    </row>
    <row r="2597" spans="1:6">
      <c r="A2597" s="339">
        <v>3777</v>
      </c>
      <c r="B2597" s="340" t="s">
        <v>16866</v>
      </c>
      <c r="C2597" s="339" t="s">
        <v>5029</v>
      </c>
      <c r="D2597" s="339" t="s">
        <v>14543</v>
      </c>
      <c r="E2597" s="341">
        <v>1.69</v>
      </c>
      <c r="F2597" s="341">
        <v>2.0099999999999998</v>
      </c>
    </row>
    <row r="2598" spans="1:6">
      <c r="A2598" s="339">
        <v>44699</v>
      </c>
      <c r="B2598" s="340" t="s">
        <v>16867</v>
      </c>
      <c r="C2598" s="339" t="s">
        <v>101</v>
      </c>
      <c r="D2598" s="339" t="s">
        <v>14543</v>
      </c>
      <c r="E2598" s="341">
        <v>51.74</v>
      </c>
      <c r="F2598" s="341">
        <v>57.81</v>
      </c>
    </row>
    <row r="2599" spans="1:6">
      <c r="A2599" s="339">
        <v>3798</v>
      </c>
      <c r="B2599" s="340" t="s">
        <v>16868</v>
      </c>
      <c r="C2599" s="339" t="s">
        <v>63</v>
      </c>
      <c r="D2599" s="339" t="s">
        <v>14543</v>
      </c>
      <c r="E2599" s="341"/>
      <c r="F2599" s="341">
        <v>69.05</v>
      </c>
    </row>
    <row r="2600" spans="1:6">
      <c r="A2600" s="339">
        <v>38769</v>
      </c>
      <c r="B2600" s="340" t="s">
        <v>16869</v>
      </c>
      <c r="C2600" s="339" t="s">
        <v>63</v>
      </c>
      <c r="D2600" s="339" t="s">
        <v>14543</v>
      </c>
      <c r="E2600" s="341"/>
      <c r="F2600" s="341">
        <v>53.92</v>
      </c>
    </row>
    <row r="2601" spans="1:6">
      <c r="A2601" s="339">
        <v>38774</v>
      </c>
      <c r="B2601" s="340" t="s">
        <v>1598</v>
      </c>
      <c r="C2601" s="339" t="s">
        <v>63</v>
      </c>
      <c r="D2601" s="339" t="s">
        <v>14543</v>
      </c>
      <c r="E2601" s="341">
        <v>15.07</v>
      </c>
      <c r="F2601" s="341">
        <v>10.7</v>
      </c>
    </row>
    <row r="2602" spans="1:6">
      <c r="A2602" s="339">
        <v>42247</v>
      </c>
      <c r="B2602" s="340" t="s">
        <v>16870</v>
      </c>
      <c r="C2602" s="339" t="s">
        <v>63</v>
      </c>
      <c r="D2602" s="339" t="s">
        <v>14543</v>
      </c>
      <c r="E2602" s="341">
        <v>514.49</v>
      </c>
      <c r="F2602" s="341">
        <v>365.29</v>
      </c>
    </row>
    <row r="2603" spans="1:6">
      <c r="A2603" s="339">
        <v>42248</v>
      </c>
      <c r="B2603" s="340" t="s">
        <v>16871</v>
      </c>
      <c r="C2603" s="339" t="s">
        <v>63</v>
      </c>
      <c r="D2603" s="339" t="s">
        <v>14543</v>
      </c>
      <c r="E2603" s="341">
        <v>597.62</v>
      </c>
      <c r="F2603" s="341">
        <v>424.31</v>
      </c>
    </row>
    <row r="2604" spans="1:6">
      <c r="A2604" s="339">
        <v>42249</v>
      </c>
      <c r="B2604" s="340" t="s">
        <v>16872</v>
      </c>
      <c r="C2604" s="339" t="s">
        <v>63</v>
      </c>
      <c r="D2604" s="339" t="s">
        <v>14543</v>
      </c>
      <c r="E2604" s="341">
        <v>990.05</v>
      </c>
      <c r="F2604" s="341">
        <v>702.93</v>
      </c>
    </row>
    <row r="2605" spans="1:6">
      <c r="A2605" s="339">
        <v>42244</v>
      </c>
      <c r="B2605" s="340" t="s">
        <v>1504</v>
      </c>
      <c r="C2605" s="339" t="s">
        <v>63</v>
      </c>
      <c r="D2605" s="339" t="s">
        <v>14543</v>
      </c>
      <c r="E2605" s="341">
        <v>154.61000000000001</v>
      </c>
      <c r="F2605" s="341">
        <v>109.77</v>
      </c>
    </row>
    <row r="2606" spans="1:6">
      <c r="A2606" s="339">
        <v>42245</v>
      </c>
      <c r="B2606" s="340" t="s">
        <v>16873</v>
      </c>
      <c r="C2606" s="339" t="s">
        <v>63</v>
      </c>
      <c r="D2606" s="339" t="s">
        <v>14543</v>
      </c>
      <c r="E2606" s="341">
        <v>285.31</v>
      </c>
      <c r="F2606" s="341">
        <v>202.57</v>
      </c>
    </row>
    <row r="2607" spans="1:6">
      <c r="A2607" s="339">
        <v>42246</v>
      </c>
      <c r="B2607" s="340" t="s">
        <v>16874</v>
      </c>
      <c r="C2607" s="339" t="s">
        <v>63</v>
      </c>
      <c r="D2607" s="339" t="s">
        <v>14543</v>
      </c>
      <c r="E2607" s="341">
        <v>315.83</v>
      </c>
      <c r="F2607" s="341">
        <v>224.24</v>
      </c>
    </row>
    <row r="2608" spans="1:6">
      <c r="A2608" s="339">
        <v>42243</v>
      </c>
      <c r="B2608" s="340" t="s">
        <v>16875</v>
      </c>
      <c r="C2608" s="339" t="s">
        <v>63</v>
      </c>
      <c r="D2608" s="339" t="s">
        <v>14543</v>
      </c>
      <c r="E2608" s="341">
        <v>380.83</v>
      </c>
      <c r="F2608" s="341">
        <v>270.39</v>
      </c>
    </row>
    <row r="2609" spans="1:6">
      <c r="A2609" s="339">
        <v>38889</v>
      </c>
      <c r="B2609" s="340" t="s">
        <v>16876</v>
      </c>
      <c r="C2609" s="339" t="s">
        <v>63</v>
      </c>
      <c r="D2609" s="339" t="s">
        <v>14543</v>
      </c>
      <c r="E2609" s="341"/>
      <c r="F2609" s="341">
        <v>41.33</v>
      </c>
    </row>
    <row r="2610" spans="1:6">
      <c r="A2610" s="339">
        <v>38784</v>
      </c>
      <c r="B2610" s="340" t="s">
        <v>16877</v>
      </c>
      <c r="C2610" s="339" t="s">
        <v>63</v>
      </c>
      <c r="D2610" s="339" t="s">
        <v>14543</v>
      </c>
      <c r="E2610" s="341"/>
      <c r="F2610" s="341">
        <v>55.29</v>
      </c>
    </row>
    <row r="2611" spans="1:6">
      <c r="A2611" s="339">
        <v>3780</v>
      </c>
      <c r="B2611" s="340" t="s">
        <v>16878</v>
      </c>
      <c r="C2611" s="339" t="s">
        <v>63</v>
      </c>
      <c r="D2611" s="339" t="s">
        <v>14549</v>
      </c>
      <c r="E2611" s="341"/>
      <c r="F2611" s="341">
        <v>85.02</v>
      </c>
    </row>
    <row r="2612" spans="1:6">
      <c r="A2612" s="339">
        <v>38773</v>
      </c>
      <c r="B2612" s="340" t="s">
        <v>16879</v>
      </c>
      <c r="C2612" s="339" t="s">
        <v>63</v>
      </c>
      <c r="D2612" s="339" t="s">
        <v>14543</v>
      </c>
      <c r="E2612" s="341"/>
      <c r="F2612" s="341">
        <v>5.42</v>
      </c>
    </row>
    <row r="2613" spans="1:6">
      <c r="A2613" s="339">
        <v>12271</v>
      </c>
      <c r="B2613" s="340" t="s">
        <v>16880</v>
      </c>
      <c r="C2613" s="339" t="s">
        <v>63</v>
      </c>
      <c r="D2613" s="339" t="s">
        <v>14543</v>
      </c>
      <c r="E2613" s="341"/>
      <c r="F2613" s="341">
        <v>302.39999999999998</v>
      </c>
    </row>
    <row r="2614" spans="1:6">
      <c r="A2614" s="339">
        <v>39385</v>
      </c>
      <c r="B2614" s="340" t="s">
        <v>16881</v>
      </c>
      <c r="C2614" s="339" t="s">
        <v>63</v>
      </c>
      <c r="D2614" s="339" t="s">
        <v>14543</v>
      </c>
      <c r="E2614" s="341">
        <v>13.78</v>
      </c>
      <c r="F2614" s="341">
        <v>9.7799999999999994</v>
      </c>
    </row>
    <row r="2615" spans="1:6">
      <c r="A2615" s="339">
        <v>39389</v>
      </c>
      <c r="B2615" s="340" t="s">
        <v>16882</v>
      </c>
      <c r="C2615" s="339" t="s">
        <v>63</v>
      </c>
      <c r="D2615" s="339" t="s">
        <v>14543</v>
      </c>
      <c r="E2615" s="341">
        <v>14.96</v>
      </c>
      <c r="F2615" s="341">
        <v>10.62</v>
      </c>
    </row>
    <row r="2616" spans="1:6">
      <c r="A2616" s="339">
        <v>39390</v>
      </c>
      <c r="B2616" s="340" t="s">
        <v>16883</v>
      </c>
      <c r="C2616" s="339" t="s">
        <v>63</v>
      </c>
      <c r="D2616" s="339" t="s">
        <v>14543</v>
      </c>
      <c r="E2616" s="341">
        <v>31.35</v>
      </c>
      <c r="F2616" s="341">
        <v>22.26</v>
      </c>
    </row>
    <row r="2617" spans="1:6">
      <c r="A2617" s="339">
        <v>39391</v>
      </c>
      <c r="B2617" s="340" t="s">
        <v>16884</v>
      </c>
      <c r="C2617" s="339" t="s">
        <v>63</v>
      </c>
      <c r="D2617" s="339" t="s">
        <v>14543</v>
      </c>
      <c r="E2617" s="341">
        <v>35.200000000000003</v>
      </c>
      <c r="F2617" s="341">
        <v>24.99</v>
      </c>
    </row>
    <row r="2618" spans="1:6">
      <c r="A2618" s="339">
        <v>3803</v>
      </c>
      <c r="B2618" s="340" t="s">
        <v>16885</v>
      </c>
      <c r="C2618" s="339" t="s">
        <v>63</v>
      </c>
      <c r="D2618" s="339" t="s">
        <v>14543</v>
      </c>
      <c r="E2618" s="341"/>
      <c r="F2618" s="341">
        <v>51.13</v>
      </c>
    </row>
    <row r="2619" spans="1:6">
      <c r="A2619" s="339">
        <v>38770</v>
      </c>
      <c r="B2619" s="340" t="s">
        <v>16886</v>
      </c>
      <c r="C2619" s="339" t="s">
        <v>63</v>
      </c>
      <c r="D2619" s="339" t="s">
        <v>14543</v>
      </c>
      <c r="E2619" s="341"/>
      <c r="F2619" s="341">
        <v>59.21</v>
      </c>
    </row>
    <row r="2620" spans="1:6">
      <c r="A2620" s="339">
        <v>12267</v>
      </c>
      <c r="B2620" s="340" t="s">
        <v>16887</v>
      </c>
      <c r="C2620" s="339" t="s">
        <v>63</v>
      </c>
      <c r="D2620" s="339" t="s">
        <v>14543</v>
      </c>
      <c r="E2620" s="341"/>
      <c r="F2620" s="341">
        <v>173.51</v>
      </c>
    </row>
    <row r="2621" spans="1:6">
      <c r="A2621" s="339">
        <v>43265</v>
      </c>
      <c r="B2621" s="340" t="s">
        <v>16888</v>
      </c>
      <c r="C2621" s="339" t="s">
        <v>63</v>
      </c>
      <c r="D2621" s="339" t="s">
        <v>14543</v>
      </c>
      <c r="E2621" s="341">
        <v>43.11</v>
      </c>
      <c r="F2621" s="341">
        <v>30.61</v>
      </c>
    </row>
    <row r="2622" spans="1:6">
      <c r="A2622" s="339">
        <v>12266</v>
      </c>
      <c r="B2622" s="340" t="s">
        <v>16889</v>
      </c>
      <c r="C2622" s="339" t="s">
        <v>63</v>
      </c>
      <c r="D2622" s="339" t="s">
        <v>14543</v>
      </c>
      <c r="E2622" s="341"/>
      <c r="F2622" s="341">
        <v>88.8</v>
      </c>
    </row>
    <row r="2623" spans="1:6">
      <c r="A2623" s="339">
        <v>39378</v>
      </c>
      <c r="B2623" s="340" t="s">
        <v>16890</v>
      </c>
      <c r="C2623" s="339" t="s">
        <v>63</v>
      </c>
      <c r="D2623" s="339" t="s">
        <v>14543</v>
      </c>
      <c r="E2623" s="341"/>
      <c r="F2623" s="341">
        <v>62.96</v>
      </c>
    </row>
    <row r="2624" spans="1:6">
      <c r="A2624" s="339">
        <v>43543</v>
      </c>
      <c r="B2624" s="340" t="s">
        <v>16891</v>
      </c>
      <c r="C2624" s="339" t="s">
        <v>63</v>
      </c>
      <c r="D2624" s="339" t="s">
        <v>14543</v>
      </c>
      <c r="E2624" s="341"/>
      <c r="F2624" s="341">
        <v>131.16999999999999</v>
      </c>
    </row>
    <row r="2625" spans="1:6">
      <c r="A2625" s="339">
        <v>38775</v>
      </c>
      <c r="B2625" s="340" t="s">
        <v>1495</v>
      </c>
      <c r="C2625" s="339" t="s">
        <v>63</v>
      </c>
      <c r="D2625" s="339" t="s">
        <v>14543</v>
      </c>
      <c r="E2625" s="341"/>
      <c r="F2625" s="341">
        <v>66.75</v>
      </c>
    </row>
    <row r="2626" spans="1:6">
      <c r="A2626" s="339">
        <v>44252</v>
      </c>
      <c r="B2626" s="340" t="s">
        <v>16892</v>
      </c>
      <c r="C2626" s="339" t="s">
        <v>63</v>
      </c>
      <c r="D2626" s="339" t="s">
        <v>14543</v>
      </c>
      <c r="E2626" s="341"/>
      <c r="F2626" s="341">
        <v>193.43</v>
      </c>
    </row>
    <row r="2627" spans="1:6">
      <c r="A2627" s="339">
        <v>21119</v>
      </c>
      <c r="B2627" s="340" t="s">
        <v>16893</v>
      </c>
      <c r="C2627" s="339" t="s">
        <v>63</v>
      </c>
      <c r="D2627" s="339" t="s">
        <v>14543</v>
      </c>
      <c r="E2627" s="341"/>
      <c r="F2627" s="341">
        <v>1.94</v>
      </c>
    </row>
    <row r="2628" spans="1:6">
      <c r="A2628" s="339">
        <v>37974</v>
      </c>
      <c r="B2628" s="340" t="s">
        <v>16894</v>
      </c>
      <c r="C2628" s="339" t="s">
        <v>63</v>
      </c>
      <c r="D2628" s="339" t="s">
        <v>14543</v>
      </c>
      <c r="E2628" s="341"/>
      <c r="F2628" s="341">
        <v>2.5099999999999998</v>
      </c>
    </row>
    <row r="2629" spans="1:6">
      <c r="A2629" s="339">
        <v>37975</v>
      </c>
      <c r="B2629" s="340" t="s">
        <v>16895</v>
      </c>
      <c r="C2629" s="339" t="s">
        <v>63</v>
      </c>
      <c r="D2629" s="339" t="s">
        <v>14543</v>
      </c>
      <c r="E2629" s="341"/>
      <c r="F2629" s="341">
        <v>5.58</v>
      </c>
    </row>
    <row r="2630" spans="1:6">
      <c r="A2630" s="339">
        <v>37976</v>
      </c>
      <c r="B2630" s="340" t="s">
        <v>16896</v>
      </c>
      <c r="C2630" s="339" t="s">
        <v>63</v>
      </c>
      <c r="D2630" s="339" t="s">
        <v>14543</v>
      </c>
      <c r="E2630" s="341"/>
      <c r="F2630" s="341">
        <v>12.44</v>
      </c>
    </row>
    <row r="2631" spans="1:6">
      <c r="A2631" s="339">
        <v>37977</v>
      </c>
      <c r="B2631" s="340" t="s">
        <v>16897</v>
      </c>
      <c r="C2631" s="339" t="s">
        <v>63</v>
      </c>
      <c r="D2631" s="339" t="s">
        <v>14543</v>
      </c>
      <c r="E2631" s="341"/>
      <c r="F2631" s="341">
        <v>17.21</v>
      </c>
    </row>
    <row r="2632" spans="1:6">
      <c r="A2632" s="339">
        <v>37978</v>
      </c>
      <c r="B2632" s="340" t="s">
        <v>16898</v>
      </c>
      <c r="C2632" s="339" t="s">
        <v>63</v>
      </c>
      <c r="D2632" s="339" t="s">
        <v>14543</v>
      </c>
      <c r="E2632" s="341"/>
      <c r="F2632" s="341">
        <v>34.119999999999997</v>
      </c>
    </row>
    <row r="2633" spans="1:6">
      <c r="A2633" s="339">
        <v>37979</v>
      </c>
      <c r="B2633" s="340" t="s">
        <v>16899</v>
      </c>
      <c r="C2633" s="339" t="s">
        <v>63</v>
      </c>
      <c r="D2633" s="339" t="s">
        <v>14543</v>
      </c>
      <c r="E2633" s="341"/>
      <c r="F2633" s="341">
        <v>144.81</v>
      </c>
    </row>
    <row r="2634" spans="1:6">
      <c r="A2634" s="339">
        <v>37980</v>
      </c>
      <c r="B2634" s="340" t="s">
        <v>16900</v>
      </c>
      <c r="C2634" s="339" t="s">
        <v>63</v>
      </c>
      <c r="D2634" s="339" t="s">
        <v>14543</v>
      </c>
      <c r="E2634" s="341"/>
      <c r="F2634" s="341">
        <v>166.34</v>
      </c>
    </row>
    <row r="2635" spans="1:6">
      <c r="A2635" s="339">
        <v>36147</v>
      </c>
      <c r="B2635" s="340" t="s">
        <v>16901</v>
      </c>
      <c r="C2635" s="339" t="s">
        <v>14873</v>
      </c>
      <c r="D2635" s="339" t="s">
        <v>14543</v>
      </c>
      <c r="E2635" s="341">
        <v>343.03</v>
      </c>
      <c r="F2635" s="341">
        <v>285.86</v>
      </c>
    </row>
    <row r="2636" spans="1:6">
      <c r="A2636" s="339">
        <v>12731</v>
      </c>
      <c r="B2636" s="340" t="s">
        <v>16902</v>
      </c>
      <c r="C2636" s="339" t="s">
        <v>63</v>
      </c>
      <c r="D2636" s="339" t="s">
        <v>14543</v>
      </c>
      <c r="E2636" s="341"/>
      <c r="F2636" s="341">
        <v>394.6</v>
      </c>
    </row>
    <row r="2637" spans="1:6">
      <c r="A2637" s="339">
        <v>12723</v>
      </c>
      <c r="B2637" s="340" t="s">
        <v>16903</v>
      </c>
      <c r="C2637" s="339" t="s">
        <v>63</v>
      </c>
      <c r="D2637" s="339" t="s">
        <v>14543</v>
      </c>
      <c r="E2637" s="341"/>
      <c r="F2637" s="341">
        <v>3.06</v>
      </c>
    </row>
    <row r="2638" spans="1:6">
      <c r="A2638" s="339">
        <v>12724</v>
      </c>
      <c r="B2638" s="340" t="s">
        <v>16904</v>
      </c>
      <c r="C2638" s="339" t="s">
        <v>63</v>
      </c>
      <c r="D2638" s="339" t="s">
        <v>14543</v>
      </c>
      <c r="E2638" s="341"/>
      <c r="F2638" s="341">
        <v>5.88</v>
      </c>
    </row>
    <row r="2639" spans="1:6">
      <c r="A2639" s="339">
        <v>12725</v>
      </c>
      <c r="B2639" s="340" t="s">
        <v>16905</v>
      </c>
      <c r="C2639" s="339" t="s">
        <v>63</v>
      </c>
      <c r="D2639" s="339" t="s">
        <v>14543</v>
      </c>
      <c r="E2639" s="341"/>
      <c r="F2639" s="341">
        <v>11.79</v>
      </c>
    </row>
    <row r="2640" spans="1:6">
      <c r="A2640" s="339">
        <v>12726</v>
      </c>
      <c r="B2640" s="340" t="s">
        <v>16906</v>
      </c>
      <c r="C2640" s="339" t="s">
        <v>63</v>
      </c>
      <c r="D2640" s="339" t="s">
        <v>14543</v>
      </c>
      <c r="E2640" s="341"/>
      <c r="F2640" s="341">
        <v>26.03</v>
      </c>
    </row>
    <row r="2641" spans="1:6">
      <c r="A2641" s="339">
        <v>12727</v>
      </c>
      <c r="B2641" s="340" t="s">
        <v>16907</v>
      </c>
      <c r="C2641" s="339" t="s">
        <v>63</v>
      </c>
      <c r="D2641" s="339" t="s">
        <v>14543</v>
      </c>
      <c r="E2641" s="341"/>
      <c r="F2641" s="341">
        <v>33.01</v>
      </c>
    </row>
    <row r="2642" spans="1:6">
      <c r="A2642" s="339">
        <v>12728</v>
      </c>
      <c r="B2642" s="340" t="s">
        <v>16908</v>
      </c>
      <c r="C2642" s="339" t="s">
        <v>63</v>
      </c>
      <c r="D2642" s="339" t="s">
        <v>14543</v>
      </c>
      <c r="E2642" s="341"/>
      <c r="F2642" s="341">
        <v>53.93</v>
      </c>
    </row>
    <row r="2643" spans="1:6">
      <c r="A2643" s="339">
        <v>12729</v>
      </c>
      <c r="B2643" s="340" t="s">
        <v>16909</v>
      </c>
      <c r="C2643" s="339" t="s">
        <v>63</v>
      </c>
      <c r="D2643" s="339" t="s">
        <v>14543</v>
      </c>
      <c r="E2643" s="341"/>
      <c r="F2643" s="341">
        <v>176.75</v>
      </c>
    </row>
    <row r="2644" spans="1:6">
      <c r="A2644" s="339">
        <v>12730</v>
      </c>
      <c r="B2644" s="340" t="s">
        <v>16910</v>
      </c>
      <c r="C2644" s="339" t="s">
        <v>63</v>
      </c>
      <c r="D2644" s="339" t="s">
        <v>14543</v>
      </c>
      <c r="E2644" s="341"/>
      <c r="F2644" s="341">
        <v>270.61</v>
      </c>
    </row>
    <row r="2645" spans="1:6">
      <c r="A2645" s="339">
        <v>3840</v>
      </c>
      <c r="B2645" s="340" t="s">
        <v>16911</v>
      </c>
      <c r="C2645" s="339" t="s">
        <v>63</v>
      </c>
      <c r="D2645" s="339" t="s">
        <v>14543</v>
      </c>
      <c r="E2645" s="341">
        <v>52.03</v>
      </c>
      <c r="F2645" s="341">
        <v>64.650000000000006</v>
      </c>
    </row>
    <row r="2646" spans="1:6">
      <c r="A2646" s="339">
        <v>3838</v>
      </c>
      <c r="B2646" s="340" t="s">
        <v>16912</v>
      </c>
      <c r="C2646" s="339" t="s">
        <v>63</v>
      </c>
      <c r="D2646" s="339" t="s">
        <v>14543</v>
      </c>
      <c r="E2646" s="341">
        <v>114.84</v>
      </c>
      <c r="F2646" s="341">
        <v>142.68</v>
      </c>
    </row>
    <row r="2647" spans="1:6">
      <c r="A2647" s="339">
        <v>3844</v>
      </c>
      <c r="B2647" s="340" t="s">
        <v>16913</v>
      </c>
      <c r="C2647" s="339" t="s">
        <v>63</v>
      </c>
      <c r="D2647" s="339" t="s">
        <v>14543</v>
      </c>
      <c r="E2647" s="341">
        <v>204.85</v>
      </c>
      <c r="F2647" s="341">
        <v>254.51</v>
      </c>
    </row>
    <row r="2648" spans="1:6">
      <c r="A2648" s="339">
        <v>3839</v>
      </c>
      <c r="B2648" s="340" t="s">
        <v>16914</v>
      </c>
      <c r="C2648" s="339" t="s">
        <v>63</v>
      </c>
      <c r="D2648" s="339" t="s">
        <v>14543</v>
      </c>
      <c r="E2648" s="341">
        <v>373.12</v>
      </c>
      <c r="F2648" s="341">
        <v>463.57</v>
      </c>
    </row>
    <row r="2649" spans="1:6">
      <c r="A2649" s="339">
        <v>3843</v>
      </c>
      <c r="B2649" s="340" t="s">
        <v>16915</v>
      </c>
      <c r="C2649" s="339" t="s">
        <v>63</v>
      </c>
      <c r="D2649" s="339" t="s">
        <v>14543</v>
      </c>
      <c r="E2649" s="341">
        <v>512.11</v>
      </c>
      <c r="F2649" s="341">
        <v>636.26</v>
      </c>
    </row>
    <row r="2650" spans="1:6">
      <c r="A2650" s="339">
        <v>3900</v>
      </c>
      <c r="B2650" s="340" t="s">
        <v>16916</v>
      </c>
      <c r="C2650" s="339" t="s">
        <v>63</v>
      </c>
      <c r="D2650" s="339" t="s">
        <v>14543</v>
      </c>
      <c r="E2650" s="341">
        <v>45.81</v>
      </c>
      <c r="F2650" s="341">
        <v>53.44</v>
      </c>
    </row>
    <row r="2651" spans="1:6">
      <c r="A2651" s="339">
        <v>3846</v>
      </c>
      <c r="B2651" s="340" t="s">
        <v>16917</v>
      </c>
      <c r="C2651" s="339" t="s">
        <v>63</v>
      </c>
      <c r="D2651" s="339" t="s">
        <v>14543</v>
      </c>
      <c r="E2651" s="341">
        <v>13.76</v>
      </c>
      <c r="F2651" s="341">
        <v>16.059999999999999</v>
      </c>
    </row>
    <row r="2652" spans="1:6">
      <c r="A2652" s="339">
        <v>3886</v>
      </c>
      <c r="B2652" s="340" t="s">
        <v>16918</v>
      </c>
      <c r="C2652" s="339" t="s">
        <v>63</v>
      </c>
      <c r="D2652" s="339" t="s">
        <v>14543</v>
      </c>
      <c r="E2652" s="341">
        <v>18.27</v>
      </c>
      <c r="F2652" s="341">
        <v>21.32</v>
      </c>
    </row>
    <row r="2653" spans="1:6">
      <c r="A2653" s="339">
        <v>3854</v>
      </c>
      <c r="B2653" s="340" t="s">
        <v>1200</v>
      </c>
      <c r="C2653" s="339" t="s">
        <v>63</v>
      </c>
      <c r="D2653" s="339" t="s">
        <v>14543</v>
      </c>
      <c r="E2653" s="341">
        <v>10.41</v>
      </c>
      <c r="F2653" s="341">
        <v>12.15</v>
      </c>
    </row>
    <row r="2654" spans="1:6">
      <c r="A2654" s="339">
        <v>3873</v>
      </c>
      <c r="B2654" s="340" t="s">
        <v>1202</v>
      </c>
      <c r="C2654" s="339" t="s">
        <v>63</v>
      </c>
      <c r="D2654" s="339" t="s">
        <v>14543</v>
      </c>
      <c r="E2654" s="341">
        <v>12.12</v>
      </c>
      <c r="F2654" s="341">
        <v>14.14</v>
      </c>
    </row>
    <row r="2655" spans="1:6">
      <c r="A2655" s="339">
        <v>38021</v>
      </c>
      <c r="B2655" s="340" t="s">
        <v>1204</v>
      </c>
      <c r="C2655" s="339" t="s">
        <v>63</v>
      </c>
      <c r="D2655" s="339" t="s">
        <v>14543</v>
      </c>
      <c r="E2655" s="341">
        <v>21.52</v>
      </c>
      <c r="F2655" s="341">
        <v>25.11</v>
      </c>
    </row>
    <row r="2656" spans="1:6">
      <c r="A2656" s="339">
        <v>43838</v>
      </c>
      <c r="B2656" s="340" t="s">
        <v>16919</v>
      </c>
      <c r="C2656" s="339" t="s">
        <v>63</v>
      </c>
      <c r="D2656" s="339" t="s">
        <v>14543</v>
      </c>
      <c r="E2656" s="341">
        <v>27.82</v>
      </c>
      <c r="F2656" s="341">
        <v>32.46</v>
      </c>
    </row>
    <row r="2657" spans="1:6">
      <c r="A2657" s="339">
        <v>3847</v>
      </c>
      <c r="B2657" s="340" t="s">
        <v>16920</v>
      </c>
      <c r="C2657" s="339" t="s">
        <v>63</v>
      </c>
      <c r="D2657" s="339" t="s">
        <v>14543</v>
      </c>
      <c r="E2657" s="341">
        <v>28.06</v>
      </c>
      <c r="F2657" s="341">
        <v>32.729999999999997</v>
      </c>
    </row>
    <row r="2658" spans="1:6">
      <c r="A2658" s="339">
        <v>38022</v>
      </c>
      <c r="B2658" s="340" t="s">
        <v>16921</v>
      </c>
      <c r="C2658" s="339" t="s">
        <v>63</v>
      </c>
      <c r="D2658" s="339" t="s">
        <v>14543</v>
      </c>
      <c r="E2658" s="341">
        <v>38.56</v>
      </c>
      <c r="F2658" s="341">
        <v>44.99</v>
      </c>
    </row>
    <row r="2659" spans="1:6">
      <c r="A2659" s="339">
        <v>3826</v>
      </c>
      <c r="B2659" s="340" t="s">
        <v>16922</v>
      </c>
      <c r="C2659" s="339" t="s">
        <v>63</v>
      </c>
      <c r="D2659" s="339" t="s">
        <v>14543</v>
      </c>
      <c r="E2659" s="341">
        <v>51.63</v>
      </c>
      <c r="F2659" s="341">
        <v>64.150000000000006</v>
      </c>
    </row>
    <row r="2660" spans="1:6">
      <c r="A2660" s="339">
        <v>3825</v>
      </c>
      <c r="B2660" s="340" t="s">
        <v>16923</v>
      </c>
      <c r="C2660" s="339" t="s">
        <v>63</v>
      </c>
      <c r="D2660" s="339" t="s">
        <v>14543</v>
      </c>
      <c r="E2660" s="341">
        <v>14.85</v>
      </c>
      <c r="F2660" s="341">
        <v>18.45</v>
      </c>
    </row>
    <row r="2661" spans="1:6">
      <c r="A2661" s="339">
        <v>3827</v>
      </c>
      <c r="B2661" s="340" t="s">
        <v>16924</v>
      </c>
      <c r="C2661" s="339" t="s">
        <v>63</v>
      </c>
      <c r="D2661" s="339" t="s">
        <v>14543</v>
      </c>
      <c r="E2661" s="341">
        <v>32.44</v>
      </c>
      <c r="F2661" s="341">
        <v>40.31</v>
      </c>
    </row>
    <row r="2662" spans="1:6">
      <c r="A2662" s="339">
        <v>3830</v>
      </c>
      <c r="B2662" s="340" t="s">
        <v>16925</v>
      </c>
      <c r="C2662" s="339" t="s">
        <v>63</v>
      </c>
      <c r="D2662" s="339" t="s">
        <v>14543</v>
      </c>
      <c r="E2662" s="341">
        <v>154.78</v>
      </c>
      <c r="F2662" s="341">
        <v>236.36</v>
      </c>
    </row>
    <row r="2663" spans="1:6">
      <c r="A2663" s="339">
        <v>37981</v>
      </c>
      <c r="B2663" s="340" t="s">
        <v>16926</v>
      </c>
      <c r="C2663" s="339" t="s">
        <v>63</v>
      </c>
      <c r="D2663" s="339" t="s">
        <v>14543</v>
      </c>
      <c r="E2663" s="341"/>
      <c r="F2663" s="341">
        <v>7.24</v>
      </c>
    </row>
    <row r="2664" spans="1:6">
      <c r="A2664" s="339">
        <v>37982</v>
      </c>
      <c r="B2664" s="340" t="s">
        <v>16927</v>
      </c>
      <c r="C2664" s="339" t="s">
        <v>63</v>
      </c>
      <c r="D2664" s="339" t="s">
        <v>14543</v>
      </c>
      <c r="E2664" s="341"/>
      <c r="F2664" s="341">
        <v>10.51</v>
      </c>
    </row>
    <row r="2665" spans="1:6">
      <c r="A2665" s="339">
        <v>37983</v>
      </c>
      <c r="B2665" s="340" t="s">
        <v>16928</v>
      </c>
      <c r="C2665" s="339" t="s">
        <v>63</v>
      </c>
      <c r="D2665" s="339" t="s">
        <v>14543</v>
      </c>
      <c r="E2665" s="341"/>
      <c r="F2665" s="341">
        <v>15.54</v>
      </c>
    </row>
    <row r="2666" spans="1:6">
      <c r="A2666" s="339">
        <v>37984</v>
      </c>
      <c r="B2666" s="340" t="s">
        <v>16929</v>
      </c>
      <c r="C2666" s="339" t="s">
        <v>63</v>
      </c>
      <c r="D2666" s="339" t="s">
        <v>14543</v>
      </c>
      <c r="E2666" s="341"/>
      <c r="F2666" s="341">
        <v>21.83</v>
      </c>
    </row>
    <row r="2667" spans="1:6">
      <c r="A2667" s="339">
        <v>37985</v>
      </c>
      <c r="B2667" s="340" t="s">
        <v>16930</v>
      </c>
      <c r="C2667" s="339" t="s">
        <v>63</v>
      </c>
      <c r="D2667" s="339" t="s">
        <v>14543</v>
      </c>
      <c r="E2667" s="341"/>
      <c r="F2667" s="341">
        <v>31.02</v>
      </c>
    </row>
    <row r="2668" spans="1:6">
      <c r="A2668" s="339">
        <v>20165</v>
      </c>
      <c r="B2668" s="340" t="s">
        <v>16931</v>
      </c>
      <c r="C2668" s="339" t="s">
        <v>63</v>
      </c>
      <c r="D2668" s="339" t="s">
        <v>14543</v>
      </c>
      <c r="E2668" s="341">
        <v>19.190000000000001</v>
      </c>
      <c r="F2668" s="341">
        <v>29.3</v>
      </c>
    </row>
    <row r="2669" spans="1:6">
      <c r="A2669" s="339">
        <v>20166</v>
      </c>
      <c r="B2669" s="340" t="s">
        <v>16932</v>
      </c>
      <c r="C2669" s="339" t="s">
        <v>63</v>
      </c>
      <c r="D2669" s="339" t="s">
        <v>14543</v>
      </c>
      <c r="E2669" s="341">
        <v>58.6</v>
      </c>
      <c r="F2669" s="341">
        <v>89.48</v>
      </c>
    </row>
    <row r="2670" spans="1:6">
      <c r="A2670" s="339">
        <v>20164</v>
      </c>
      <c r="B2670" s="340" t="s">
        <v>16933</v>
      </c>
      <c r="C2670" s="339" t="s">
        <v>63</v>
      </c>
      <c r="D2670" s="339" t="s">
        <v>14543</v>
      </c>
      <c r="E2670" s="341">
        <v>9.2200000000000006</v>
      </c>
      <c r="F2670" s="341">
        <v>14.07</v>
      </c>
    </row>
    <row r="2671" spans="1:6">
      <c r="A2671" s="339">
        <v>3893</v>
      </c>
      <c r="B2671" s="340" t="s">
        <v>16934</v>
      </c>
      <c r="C2671" s="339" t="s">
        <v>63</v>
      </c>
      <c r="D2671" s="339" t="s">
        <v>14543</v>
      </c>
      <c r="E2671" s="341">
        <v>14.45</v>
      </c>
      <c r="F2671" s="341">
        <v>22.06</v>
      </c>
    </row>
    <row r="2672" spans="1:6">
      <c r="A2672" s="339">
        <v>3848</v>
      </c>
      <c r="B2672" s="340" t="s">
        <v>16935</v>
      </c>
      <c r="C2672" s="339" t="s">
        <v>63</v>
      </c>
      <c r="D2672" s="339" t="s">
        <v>14543</v>
      </c>
      <c r="E2672" s="341">
        <v>8.81</v>
      </c>
      <c r="F2672" s="341">
        <v>13.45</v>
      </c>
    </row>
    <row r="2673" spans="1:6">
      <c r="A2673" s="339">
        <v>3895</v>
      </c>
      <c r="B2673" s="340" t="s">
        <v>16936</v>
      </c>
      <c r="C2673" s="339" t="s">
        <v>63</v>
      </c>
      <c r="D2673" s="339" t="s">
        <v>14543</v>
      </c>
      <c r="E2673" s="341">
        <v>9.7799999999999994</v>
      </c>
      <c r="F2673" s="341">
        <v>14.94</v>
      </c>
    </row>
    <row r="2674" spans="1:6">
      <c r="A2674" s="339">
        <v>12404</v>
      </c>
      <c r="B2674" s="340" t="s">
        <v>16937</v>
      </c>
      <c r="C2674" s="339" t="s">
        <v>63</v>
      </c>
      <c r="D2674" s="339" t="s">
        <v>14543</v>
      </c>
      <c r="E2674" s="341"/>
      <c r="F2674" s="341">
        <v>11.6</v>
      </c>
    </row>
    <row r="2675" spans="1:6">
      <c r="A2675" s="339">
        <v>3939</v>
      </c>
      <c r="B2675" s="340" t="s">
        <v>16938</v>
      </c>
      <c r="C2675" s="339" t="s">
        <v>63</v>
      </c>
      <c r="D2675" s="339" t="s">
        <v>14543</v>
      </c>
      <c r="E2675" s="341"/>
      <c r="F2675" s="341">
        <v>23.91</v>
      </c>
    </row>
    <row r="2676" spans="1:6">
      <c r="A2676" s="339">
        <v>3911</v>
      </c>
      <c r="B2676" s="340" t="s">
        <v>16939</v>
      </c>
      <c r="C2676" s="339" t="s">
        <v>63</v>
      </c>
      <c r="D2676" s="339" t="s">
        <v>14543</v>
      </c>
      <c r="E2676" s="341"/>
      <c r="F2676" s="341">
        <v>19.53</v>
      </c>
    </row>
    <row r="2677" spans="1:6">
      <c r="A2677" s="339">
        <v>3910</v>
      </c>
      <c r="B2677" s="340" t="s">
        <v>16940</v>
      </c>
      <c r="C2677" s="339" t="s">
        <v>63</v>
      </c>
      <c r="D2677" s="339" t="s">
        <v>14543</v>
      </c>
      <c r="E2677" s="341"/>
      <c r="F2677" s="341">
        <v>13.97</v>
      </c>
    </row>
    <row r="2678" spans="1:6">
      <c r="A2678" s="339">
        <v>3908</v>
      </c>
      <c r="B2678" s="340" t="s">
        <v>16941</v>
      </c>
      <c r="C2678" s="339" t="s">
        <v>63</v>
      </c>
      <c r="D2678" s="339" t="s">
        <v>14543</v>
      </c>
      <c r="E2678" s="341"/>
      <c r="F2678" s="341">
        <v>6.31</v>
      </c>
    </row>
    <row r="2679" spans="1:6">
      <c r="A2679" s="339">
        <v>3913</v>
      </c>
      <c r="B2679" s="340" t="s">
        <v>16942</v>
      </c>
      <c r="C2679" s="339" t="s">
        <v>63</v>
      </c>
      <c r="D2679" s="339" t="s">
        <v>14543</v>
      </c>
      <c r="E2679" s="341"/>
      <c r="F2679" s="341">
        <v>66.790000000000006</v>
      </c>
    </row>
    <row r="2680" spans="1:6">
      <c r="A2680" s="339">
        <v>3912</v>
      </c>
      <c r="B2680" s="340" t="s">
        <v>16943</v>
      </c>
      <c r="C2680" s="339" t="s">
        <v>63</v>
      </c>
      <c r="D2680" s="339" t="s">
        <v>14543</v>
      </c>
      <c r="E2680" s="341"/>
      <c r="F2680" s="341">
        <v>36.61</v>
      </c>
    </row>
    <row r="2681" spans="1:6">
      <c r="A2681" s="339">
        <v>3914</v>
      </c>
      <c r="B2681" s="340" t="s">
        <v>16944</v>
      </c>
      <c r="C2681" s="339" t="s">
        <v>63</v>
      </c>
      <c r="D2681" s="339" t="s">
        <v>14543</v>
      </c>
      <c r="E2681" s="341"/>
      <c r="F2681" s="341">
        <v>100.76</v>
      </c>
    </row>
    <row r="2682" spans="1:6">
      <c r="A2682" s="339">
        <v>3909</v>
      </c>
      <c r="B2682" s="340" t="s">
        <v>16945</v>
      </c>
      <c r="C2682" s="339" t="s">
        <v>63</v>
      </c>
      <c r="D2682" s="339" t="s">
        <v>14543</v>
      </c>
      <c r="E2682" s="341"/>
      <c r="F2682" s="341">
        <v>8.59</v>
      </c>
    </row>
    <row r="2683" spans="1:6">
      <c r="A2683" s="339">
        <v>3915</v>
      </c>
      <c r="B2683" s="340" t="s">
        <v>16946</v>
      </c>
      <c r="C2683" s="339" t="s">
        <v>63</v>
      </c>
      <c r="D2683" s="339" t="s">
        <v>14543</v>
      </c>
      <c r="E2683" s="341"/>
      <c r="F2683" s="341">
        <v>158.9</v>
      </c>
    </row>
    <row r="2684" spans="1:6">
      <c r="A2684" s="339">
        <v>3916</v>
      </c>
      <c r="B2684" s="340" t="s">
        <v>16947</v>
      </c>
      <c r="C2684" s="339" t="s">
        <v>63</v>
      </c>
      <c r="D2684" s="339" t="s">
        <v>14543</v>
      </c>
      <c r="E2684" s="341"/>
      <c r="F2684" s="341">
        <v>289.48</v>
      </c>
    </row>
    <row r="2685" spans="1:6">
      <c r="A2685" s="339">
        <v>3917</v>
      </c>
      <c r="B2685" s="340" t="s">
        <v>16948</v>
      </c>
      <c r="C2685" s="339" t="s">
        <v>63</v>
      </c>
      <c r="D2685" s="339" t="s">
        <v>14543</v>
      </c>
      <c r="E2685" s="341"/>
      <c r="F2685" s="341">
        <v>477.46</v>
      </c>
    </row>
    <row r="2686" spans="1:6">
      <c r="A2686" s="339">
        <v>45266</v>
      </c>
      <c r="B2686" s="340" t="s">
        <v>16949</v>
      </c>
      <c r="C2686" s="339" t="s">
        <v>14873</v>
      </c>
      <c r="D2686" s="339" t="s">
        <v>14543</v>
      </c>
      <c r="E2686" s="341">
        <v>3.84</v>
      </c>
      <c r="F2686" s="341">
        <v>3.2</v>
      </c>
    </row>
    <row r="2687" spans="1:6">
      <c r="A2687" s="339">
        <v>1904</v>
      </c>
      <c r="B2687" s="340" t="s">
        <v>16950</v>
      </c>
      <c r="C2687" s="339" t="s">
        <v>63</v>
      </c>
      <c r="D2687" s="339" t="s">
        <v>14543</v>
      </c>
      <c r="E2687" s="341">
        <v>1.33</v>
      </c>
      <c r="F2687" s="341">
        <v>0.8</v>
      </c>
    </row>
    <row r="2688" spans="1:6">
      <c r="A2688" s="339">
        <v>1899</v>
      </c>
      <c r="B2688" s="340" t="s">
        <v>16951</v>
      </c>
      <c r="C2688" s="339" t="s">
        <v>63</v>
      </c>
      <c r="D2688" s="339" t="s">
        <v>14543</v>
      </c>
      <c r="E2688" s="341">
        <v>1.51</v>
      </c>
      <c r="F2688" s="341">
        <v>0.91</v>
      </c>
    </row>
    <row r="2689" spans="1:6">
      <c r="A2689" s="339">
        <v>1900</v>
      </c>
      <c r="B2689" s="340" t="s">
        <v>16952</v>
      </c>
      <c r="C2689" s="339" t="s">
        <v>63</v>
      </c>
      <c r="D2689" s="339" t="s">
        <v>14543</v>
      </c>
      <c r="E2689" s="341">
        <v>2.4500000000000002</v>
      </c>
      <c r="F2689" s="341">
        <v>1.47</v>
      </c>
    </row>
    <row r="2690" spans="1:6">
      <c r="A2690" s="339">
        <v>12407</v>
      </c>
      <c r="B2690" s="340" t="s">
        <v>16953</v>
      </c>
      <c r="C2690" s="339" t="s">
        <v>63</v>
      </c>
      <c r="D2690" s="339" t="s">
        <v>14543</v>
      </c>
      <c r="E2690" s="341"/>
      <c r="F2690" s="341">
        <v>36.15</v>
      </c>
    </row>
    <row r="2691" spans="1:6">
      <c r="A2691" s="339">
        <v>12408</v>
      </c>
      <c r="B2691" s="340" t="s">
        <v>16954</v>
      </c>
      <c r="C2691" s="339" t="s">
        <v>63</v>
      </c>
      <c r="D2691" s="339" t="s">
        <v>14543</v>
      </c>
      <c r="E2691" s="341"/>
      <c r="F2691" s="341">
        <v>20.399999999999999</v>
      </c>
    </row>
    <row r="2692" spans="1:6">
      <c r="A2692" s="339">
        <v>12409</v>
      </c>
      <c r="B2692" s="340" t="s">
        <v>16955</v>
      </c>
      <c r="C2692" s="339" t="s">
        <v>63</v>
      </c>
      <c r="D2692" s="339" t="s">
        <v>14543</v>
      </c>
      <c r="E2692" s="341"/>
      <c r="F2692" s="341">
        <v>20.399999999999999</v>
      </c>
    </row>
    <row r="2693" spans="1:6">
      <c r="A2693" s="339">
        <v>12410</v>
      </c>
      <c r="B2693" s="340" t="s">
        <v>16956</v>
      </c>
      <c r="C2693" s="339" t="s">
        <v>63</v>
      </c>
      <c r="D2693" s="339" t="s">
        <v>14543</v>
      </c>
      <c r="E2693" s="341"/>
      <c r="F2693" s="341">
        <v>14.05</v>
      </c>
    </row>
    <row r="2694" spans="1:6">
      <c r="A2694" s="339">
        <v>3936</v>
      </c>
      <c r="B2694" s="340" t="s">
        <v>16957</v>
      </c>
      <c r="C2694" s="339" t="s">
        <v>63</v>
      </c>
      <c r="D2694" s="339" t="s">
        <v>14543</v>
      </c>
      <c r="E2694" s="341"/>
      <c r="F2694" s="341">
        <v>25.39</v>
      </c>
    </row>
    <row r="2695" spans="1:6">
      <c r="A2695" s="339">
        <v>3924</v>
      </c>
      <c r="B2695" s="340" t="s">
        <v>16958</v>
      </c>
      <c r="C2695" s="339" t="s">
        <v>63</v>
      </c>
      <c r="D2695" s="339" t="s">
        <v>14543</v>
      </c>
      <c r="E2695" s="341"/>
      <c r="F2695" s="341">
        <v>25.39</v>
      </c>
    </row>
    <row r="2696" spans="1:6">
      <c r="A2696" s="339">
        <v>3922</v>
      </c>
      <c r="B2696" s="340" t="s">
        <v>16959</v>
      </c>
      <c r="C2696" s="339" t="s">
        <v>63</v>
      </c>
      <c r="D2696" s="339" t="s">
        <v>14543</v>
      </c>
      <c r="E2696" s="341"/>
      <c r="F2696" s="341">
        <v>23.36</v>
      </c>
    </row>
    <row r="2697" spans="1:6">
      <c r="A2697" s="339">
        <v>3923</v>
      </c>
      <c r="B2697" s="340" t="s">
        <v>16960</v>
      </c>
      <c r="C2697" s="339" t="s">
        <v>63</v>
      </c>
      <c r="D2697" s="339" t="s">
        <v>14543</v>
      </c>
      <c r="E2697" s="341"/>
      <c r="F2697" s="341">
        <v>25.39</v>
      </c>
    </row>
    <row r="2698" spans="1:6">
      <c r="A2698" s="339">
        <v>3921</v>
      </c>
      <c r="B2698" s="340" t="s">
        <v>16961</v>
      </c>
      <c r="C2698" s="339" t="s">
        <v>63</v>
      </c>
      <c r="D2698" s="339" t="s">
        <v>14543</v>
      </c>
      <c r="E2698" s="341"/>
      <c r="F2698" s="341">
        <v>20.96</v>
      </c>
    </row>
    <row r="2699" spans="1:6">
      <c r="A2699" s="339">
        <v>3937</v>
      </c>
      <c r="B2699" s="340" t="s">
        <v>16962</v>
      </c>
      <c r="C2699" s="339" t="s">
        <v>63</v>
      </c>
      <c r="D2699" s="339" t="s">
        <v>14543</v>
      </c>
      <c r="E2699" s="341"/>
      <c r="F2699" s="341">
        <v>20.95</v>
      </c>
    </row>
    <row r="2700" spans="1:6">
      <c r="A2700" s="339">
        <v>3920</v>
      </c>
      <c r="B2700" s="340" t="s">
        <v>16963</v>
      </c>
      <c r="C2700" s="339" t="s">
        <v>63</v>
      </c>
      <c r="D2700" s="339" t="s">
        <v>14543</v>
      </c>
      <c r="E2700" s="341"/>
      <c r="F2700" s="341">
        <v>20.95</v>
      </c>
    </row>
    <row r="2701" spans="1:6">
      <c r="A2701" s="339">
        <v>3938</v>
      </c>
      <c r="B2701" s="340" t="s">
        <v>16964</v>
      </c>
      <c r="C2701" s="339" t="s">
        <v>63</v>
      </c>
      <c r="D2701" s="339" t="s">
        <v>14543</v>
      </c>
      <c r="E2701" s="341"/>
      <c r="F2701" s="341">
        <v>13.81</v>
      </c>
    </row>
    <row r="2702" spans="1:6">
      <c r="A2702" s="339">
        <v>3919</v>
      </c>
      <c r="B2702" s="340" t="s">
        <v>16965</v>
      </c>
      <c r="C2702" s="339" t="s">
        <v>63</v>
      </c>
      <c r="D2702" s="339" t="s">
        <v>14543</v>
      </c>
      <c r="E2702" s="341"/>
      <c r="F2702" s="341">
        <v>14.08</v>
      </c>
    </row>
    <row r="2703" spans="1:6">
      <c r="A2703" s="339">
        <v>3927</v>
      </c>
      <c r="B2703" s="340" t="s">
        <v>16966</v>
      </c>
      <c r="C2703" s="339" t="s">
        <v>63</v>
      </c>
      <c r="D2703" s="339" t="s">
        <v>14543</v>
      </c>
      <c r="E2703" s="341"/>
      <c r="F2703" s="341">
        <v>71.319999999999993</v>
      </c>
    </row>
    <row r="2704" spans="1:6">
      <c r="A2704" s="339">
        <v>3928</v>
      </c>
      <c r="B2704" s="340" t="s">
        <v>16967</v>
      </c>
      <c r="C2704" s="339" t="s">
        <v>63</v>
      </c>
      <c r="D2704" s="339" t="s">
        <v>14543</v>
      </c>
      <c r="E2704" s="341"/>
      <c r="F2704" s="341">
        <v>71.319999999999993</v>
      </c>
    </row>
    <row r="2705" spans="1:6">
      <c r="A2705" s="339">
        <v>3926</v>
      </c>
      <c r="B2705" s="340" t="s">
        <v>16968</v>
      </c>
      <c r="C2705" s="339" t="s">
        <v>63</v>
      </c>
      <c r="D2705" s="339" t="s">
        <v>14543</v>
      </c>
      <c r="E2705" s="341"/>
      <c r="F2705" s="341">
        <v>40.659999999999997</v>
      </c>
    </row>
    <row r="2706" spans="1:6">
      <c r="A2706" s="339">
        <v>3935</v>
      </c>
      <c r="B2706" s="340" t="s">
        <v>16969</v>
      </c>
      <c r="C2706" s="339" t="s">
        <v>63</v>
      </c>
      <c r="D2706" s="339" t="s">
        <v>14543</v>
      </c>
      <c r="E2706" s="341"/>
      <c r="F2706" s="341">
        <v>40.659999999999997</v>
      </c>
    </row>
    <row r="2707" spans="1:6">
      <c r="A2707" s="339">
        <v>3925</v>
      </c>
      <c r="B2707" s="340" t="s">
        <v>16970</v>
      </c>
      <c r="C2707" s="339" t="s">
        <v>63</v>
      </c>
      <c r="D2707" s="339" t="s">
        <v>14543</v>
      </c>
      <c r="E2707" s="341"/>
      <c r="F2707" s="341">
        <v>40.659999999999997</v>
      </c>
    </row>
    <row r="2708" spans="1:6">
      <c r="A2708" s="339">
        <v>3929</v>
      </c>
      <c r="B2708" s="340" t="s">
        <v>16971</v>
      </c>
      <c r="C2708" s="339" t="s">
        <v>63</v>
      </c>
      <c r="D2708" s="339" t="s">
        <v>14543</v>
      </c>
      <c r="E2708" s="341"/>
      <c r="F2708" s="341">
        <v>108.66</v>
      </c>
    </row>
    <row r="2709" spans="1:6">
      <c r="A2709" s="339">
        <v>3931</v>
      </c>
      <c r="B2709" s="340" t="s">
        <v>16972</v>
      </c>
      <c r="C2709" s="339" t="s">
        <v>63</v>
      </c>
      <c r="D2709" s="339" t="s">
        <v>14543</v>
      </c>
      <c r="E2709" s="341"/>
      <c r="F2709" s="341">
        <v>108.66</v>
      </c>
    </row>
    <row r="2710" spans="1:6">
      <c r="A2710" s="339">
        <v>3930</v>
      </c>
      <c r="B2710" s="340" t="s">
        <v>16973</v>
      </c>
      <c r="C2710" s="339" t="s">
        <v>63</v>
      </c>
      <c r="D2710" s="339" t="s">
        <v>14543</v>
      </c>
      <c r="E2710" s="341"/>
      <c r="F2710" s="341">
        <v>108.66</v>
      </c>
    </row>
    <row r="2711" spans="1:6">
      <c r="A2711" s="339">
        <v>12406</v>
      </c>
      <c r="B2711" s="340" t="s">
        <v>16974</v>
      </c>
      <c r="C2711" s="339" t="s">
        <v>63</v>
      </c>
      <c r="D2711" s="339" t="s">
        <v>14543</v>
      </c>
      <c r="E2711" s="341"/>
      <c r="F2711" s="341">
        <v>9.98</v>
      </c>
    </row>
    <row r="2712" spans="1:6">
      <c r="A2712" s="339">
        <v>3932</v>
      </c>
      <c r="B2712" s="340" t="s">
        <v>16975</v>
      </c>
      <c r="C2712" s="339" t="s">
        <v>63</v>
      </c>
      <c r="D2712" s="339" t="s">
        <v>14543</v>
      </c>
      <c r="E2712" s="341"/>
      <c r="F2712" s="341">
        <v>187.63</v>
      </c>
    </row>
    <row r="2713" spans="1:6">
      <c r="A2713" s="339">
        <v>3933</v>
      </c>
      <c r="B2713" s="340" t="s">
        <v>16976</v>
      </c>
      <c r="C2713" s="339" t="s">
        <v>63</v>
      </c>
      <c r="D2713" s="339" t="s">
        <v>14543</v>
      </c>
      <c r="E2713" s="341"/>
      <c r="F2713" s="341">
        <v>187.63</v>
      </c>
    </row>
    <row r="2714" spans="1:6">
      <c r="A2714" s="339">
        <v>3934</v>
      </c>
      <c r="B2714" s="340" t="s">
        <v>16977</v>
      </c>
      <c r="C2714" s="339" t="s">
        <v>63</v>
      </c>
      <c r="D2714" s="339" t="s">
        <v>14543</v>
      </c>
      <c r="E2714" s="341"/>
      <c r="F2714" s="341">
        <v>187.63</v>
      </c>
    </row>
    <row r="2715" spans="1:6">
      <c r="A2715" s="339">
        <v>40355</v>
      </c>
      <c r="B2715" s="340" t="s">
        <v>16978</v>
      </c>
      <c r="C2715" s="339" t="s">
        <v>63</v>
      </c>
      <c r="D2715" s="339" t="s">
        <v>14543</v>
      </c>
      <c r="E2715" s="341"/>
      <c r="F2715" s="341">
        <v>12.38</v>
      </c>
    </row>
    <row r="2716" spans="1:6">
      <c r="A2716" s="339">
        <v>40364</v>
      </c>
      <c r="B2716" s="340" t="s">
        <v>16979</v>
      </c>
      <c r="C2716" s="339" t="s">
        <v>63</v>
      </c>
      <c r="D2716" s="339" t="s">
        <v>14543</v>
      </c>
      <c r="E2716" s="341"/>
      <c r="F2716" s="341">
        <v>57.98</v>
      </c>
    </row>
    <row r="2717" spans="1:6">
      <c r="A2717" s="339">
        <v>40361</v>
      </c>
      <c r="B2717" s="340" t="s">
        <v>16980</v>
      </c>
      <c r="C2717" s="339" t="s">
        <v>63</v>
      </c>
      <c r="D2717" s="339" t="s">
        <v>14543</v>
      </c>
      <c r="E2717" s="341"/>
      <c r="F2717" s="341">
        <v>45.33</v>
      </c>
    </row>
    <row r="2718" spans="1:6">
      <c r="A2718" s="339">
        <v>40358</v>
      </c>
      <c r="B2718" s="340" t="s">
        <v>16981</v>
      </c>
      <c r="C2718" s="339" t="s">
        <v>63</v>
      </c>
      <c r="D2718" s="339" t="s">
        <v>14543</v>
      </c>
      <c r="E2718" s="341"/>
      <c r="F2718" s="341">
        <v>17.28</v>
      </c>
    </row>
    <row r="2719" spans="1:6">
      <c r="A2719" s="339">
        <v>40370</v>
      </c>
      <c r="B2719" s="340" t="s">
        <v>16982</v>
      </c>
      <c r="C2719" s="339" t="s">
        <v>63</v>
      </c>
      <c r="D2719" s="339" t="s">
        <v>14543</v>
      </c>
      <c r="E2719" s="341"/>
      <c r="F2719" s="341">
        <v>183.97</v>
      </c>
    </row>
    <row r="2720" spans="1:6">
      <c r="A2720" s="339">
        <v>40367</v>
      </c>
      <c r="B2720" s="340" t="s">
        <v>16983</v>
      </c>
      <c r="C2720" s="339" t="s">
        <v>63</v>
      </c>
      <c r="D2720" s="339" t="s">
        <v>14543</v>
      </c>
      <c r="E2720" s="341"/>
      <c r="F2720" s="341">
        <v>91.44</v>
      </c>
    </row>
    <row r="2721" spans="1:6">
      <c r="A2721" s="339">
        <v>40373</v>
      </c>
      <c r="B2721" s="340" t="s">
        <v>16984</v>
      </c>
      <c r="C2721" s="339" t="s">
        <v>63</v>
      </c>
      <c r="D2721" s="339" t="s">
        <v>14543</v>
      </c>
      <c r="E2721" s="341"/>
      <c r="F2721" s="341">
        <v>248.77</v>
      </c>
    </row>
    <row r="2722" spans="1:6">
      <c r="A2722" s="339">
        <v>3907</v>
      </c>
      <c r="B2722" s="340" t="s">
        <v>16985</v>
      </c>
      <c r="C2722" s="339" t="s">
        <v>63</v>
      </c>
      <c r="D2722" s="339" t="s">
        <v>14543</v>
      </c>
      <c r="E2722" s="341">
        <v>5.27</v>
      </c>
      <c r="F2722" s="341">
        <v>6.15</v>
      </c>
    </row>
    <row r="2723" spans="1:6">
      <c r="A2723" s="339">
        <v>3889</v>
      </c>
      <c r="B2723" s="340" t="s">
        <v>16986</v>
      </c>
      <c r="C2723" s="339" t="s">
        <v>63</v>
      </c>
      <c r="D2723" s="339" t="s">
        <v>14543</v>
      </c>
      <c r="E2723" s="341">
        <v>3.75</v>
      </c>
      <c r="F2723" s="341">
        <v>4.38</v>
      </c>
    </row>
    <row r="2724" spans="1:6">
      <c r="A2724" s="339">
        <v>3868</v>
      </c>
      <c r="B2724" s="340" t="s">
        <v>16987</v>
      </c>
      <c r="C2724" s="339" t="s">
        <v>63</v>
      </c>
      <c r="D2724" s="339" t="s">
        <v>14543</v>
      </c>
      <c r="E2724" s="341">
        <v>1.38</v>
      </c>
      <c r="F2724" s="341">
        <v>1.61</v>
      </c>
    </row>
    <row r="2725" spans="1:6">
      <c r="A2725" s="339">
        <v>3869</v>
      </c>
      <c r="B2725" s="340" t="s">
        <v>1208</v>
      </c>
      <c r="C2725" s="339" t="s">
        <v>63</v>
      </c>
      <c r="D2725" s="339" t="s">
        <v>14543</v>
      </c>
      <c r="E2725" s="341">
        <v>3.05</v>
      </c>
      <c r="F2725" s="341">
        <v>3.56</v>
      </c>
    </row>
    <row r="2726" spans="1:6">
      <c r="A2726" s="339">
        <v>3872</v>
      </c>
      <c r="B2726" s="340" t="s">
        <v>16988</v>
      </c>
      <c r="C2726" s="339" t="s">
        <v>63</v>
      </c>
      <c r="D2726" s="339" t="s">
        <v>14543</v>
      </c>
      <c r="E2726" s="341">
        <v>5.2</v>
      </c>
      <c r="F2726" s="341">
        <v>6.07</v>
      </c>
    </row>
    <row r="2727" spans="1:6">
      <c r="A2727" s="339">
        <v>3850</v>
      </c>
      <c r="B2727" s="340" t="s">
        <v>16989</v>
      </c>
      <c r="C2727" s="339" t="s">
        <v>63</v>
      </c>
      <c r="D2727" s="339" t="s">
        <v>14543</v>
      </c>
      <c r="E2727" s="341">
        <v>12.01</v>
      </c>
      <c r="F2727" s="341">
        <v>14.01</v>
      </c>
    </row>
    <row r="2728" spans="1:6">
      <c r="A2728" s="339">
        <v>38023</v>
      </c>
      <c r="B2728" s="340" t="s">
        <v>16990</v>
      </c>
      <c r="C2728" s="339" t="s">
        <v>63</v>
      </c>
      <c r="D2728" s="339" t="s">
        <v>14543</v>
      </c>
      <c r="E2728" s="341">
        <v>6.11</v>
      </c>
      <c r="F2728" s="341">
        <v>7.13</v>
      </c>
    </row>
    <row r="2729" spans="1:6">
      <c r="A2729" s="339">
        <v>37986</v>
      </c>
      <c r="B2729" s="340" t="s">
        <v>16991</v>
      </c>
      <c r="C2729" s="339" t="s">
        <v>63</v>
      </c>
      <c r="D2729" s="339" t="s">
        <v>14543</v>
      </c>
      <c r="E2729" s="341"/>
      <c r="F2729" s="341">
        <v>2.4700000000000002</v>
      </c>
    </row>
    <row r="2730" spans="1:6">
      <c r="A2730" s="339">
        <v>21120</v>
      </c>
      <c r="B2730" s="340" t="s">
        <v>16992</v>
      </c>
      <c r="C2730" s="339" t="s">
        <v>63</v>
      </c>
      <c r="D2730" s="339" t="s">
        <v>14543</v>
      </c>
      <c r="E2730" s="341"/>
      <c r="F2730" s="341">
        <v>12.62</v>
      </c>
    </row>
    <row r="2731" spans="1:6">
      <c r="A2731" s="339">
        <v>39318</v>
      </c>
      <c r="B2731" s="340" t="s">
        <v>16993</v>
      </c>
      <c r="C2731" s="339" t="s">
        <v>63</v>
      </c>
      <c r="D2731" s="339" t="s">
        <v>14543</v>
      </c>
      <c r="E2731" s="341"/>
      <c r="F2731" s="341">
        <v>11.73</v>
      </c>
    </row>
    <row r="2732" spans="1:6">
      <c r="A2732" s="339">
        <v>37987</v>
      </c>
      <c r="B2732" s="340" t="s">
        <v>16994</v>
      </c>
      <c r="C2732" s="339" t="s">
        <v>63</v>
      </c>
      <c r="D2732" s="339" t="s">
        <v>14543</v>
      </c>
      <c r="E2732" s="341"/>
      <c r="F2732" s="341">
        <v>123.4</v>
      </c>
    </row>
    <row r="2733" spans="1:6">
      <c r="A2733" s="339">
        <v>37988</v>
      </c>
      <c r="B2733" s="340" t="s">
        <v>16995</v>
      </c>
      <c r="C2733" s="339" t="s">
        <v>63</v>
      </c>
      <c r="D2733" s="339" t="s">
        <v>14543</v>
      </c>
      <c r="E2733" s="341"/>
      <c r="F2733" s="341">
        <v>196.08</v>
      </c>
    </row>
    <row r="2734" spans="1:6">
      <c r="A2734" s="339">
        <v>40366</v>
      </c>
      <c r="B2734" s="340" t="s">
        <v>16996</v>
      </c>
      <c r="C2734" s="339" t="s">
        <v>63</v>
      </c>
      <c r="D2734" s="339" t="s">
        <v>14543</v>
      </c>
      <c r="E2734" s="341"/>
      <c r="F2734" s="341">
        <v>45.23</v>
      </c>
    </row>
    <row r="2735" spans="1:6">
      <c r="A2735" s="339">
        <v>40363</v>
      </c>
      <c r="B2735" s="340" t="s">
        <v>16997</v>
      </c>
      <c r="C2735" s="339" t="s">
        <v>63</v>
      </c>
      <c r="D2735" s="339" t="s">
        <v>14543</v>
      </c>
      <c r="E2735" s="341"/>
      <c r="F2735" s="341">
        <v>35.369999999999997</v>
      </c>
    </row>
    <row r="2736" spans="1:6">
      <c r="A2736" s="339">
        <v>40360</v>
      </c>
      <c r="B2736" s="340" t="s">
        <v>16998</v>
      </c>
      <c r="C2736" s="339" t="s">
        <v>63</v>
      </c>
      <c r="D2736" s="339" t="s">
        <v>14543</v>
      </c>
      <c r="E2736" s="341"/>
      <c r="F2736" s="341">
        <v>23.19</v>
      </c>
    </row>
    <row r="2737" spans="1:6">
      <c r="A2737" s="339">
        <v>40354</v>
      </c>
      <c r="B2737" s="340" t="s">
        <v>16999</v>
      </c>
      <c r="C2737" s="339" t="s">
        <v>63</v>
      </c>
      <c r="D2737" s="339" t="s">
        <v>14549</v>
      </c>
      <c r="E2737" s="341"/>
      <c r="F2737" s="341">
        <v>15.4</v>
      </c>
    </row>
    <row r="2738" spans="1:6">
      <c r="A2738" s="339">
        <v>40372</v>
      </c>
      <c r="B2738" s="340" t="s">
        <v>17000</v>
      </c>
      <c r="C2738" s="339" t="s">
        <v>63</v>
      </c>
      <c r="D2738" s="339" t="s">
        <v>14543</v>
      </c>
      <c r="E2738" s="341"/>
      <c r="F2738" s="341">
        <v>143.21</v>
      </c>
    </row>
    <row r="2739" spans="1:6">
      <c r="A2739" s="339">
        <v>40369</v>
      </c>
      <c r="B2739" s="340" t="s">
        <v>17001</v>
      </c>
      <c r="C2739" s="339" t="s">
        <v>63</v>
      </c>
      <c r="D2739" s="339" t="s">
        <v>14543</v>
      </c>
      <c r="E2739" s="341"/>
      <c r="F2739" s="341">
        <v>71.27</v>
      </c>
    </row>
    <row r="2740" spans="1:6">
      <c r="A2740" s="339">
        <v>40375</v>
      </c>
      <c r="B2740" s="340" t="s">
        <v>17002</v>
      </c>
      <c r="C2740" s="339" t="s">
        <v>63</v>
      </c>
      <c r="D2740" s="339" t="s">
        <v>14543</v>
      </c>
      <c r="E2740" s="341"/>
      <c r="F2740" s="341">
        <v>193.86</v>
      </c>
    </row>
    <row r="2741" spans="1:6">
      <c r="A2741" s="339">
        <v>40357</v>
      </c>
      <c r="B2741" s="340" t="s">
        <v>17003</v>
      </c>
      <c r="C2741" s="339" t="s">
        <v>63</v>
      </c>
      <c r="D2741" s="339" t="s">
        <v>14543</v>
      </c>
      <c r="E2741" s="341"/>
      <c r="F2741" s="341">
        <v>17.28</v>
      </c>
    </row>
    <row r="2742" spans="1:6">
      <c r="A2742" s="339">
        <v>1893</v>
      </c>
      <c r="B2742" s="340" t="s">
        <v>17004</v>
      </c>
      <c r="C2742" s="339" t="s">
        <v>63</v>
      </c>
      <c r="D2742" s="339" t="s">
        <v>14543</v>
      </c>
      <c r="E2742" s="341">
        <v>5.04</v>
      </c>
      <c r="F2742" s="341">
        <v>3.02</v>
      </c>
    </row>
    <row r="2743" spans="1:6">
      <c r="A2743" s="339">
        <v>1902</v>
      </c>
      <c r="B2743" s="340" t="s">
        <v>17005</v>
      </c>
      <c r="C2743" s="339" t="s">
        <v>63</v>
      </c>
      <c r="D2743" s="339" t="s">
        <v>14543</v>
      </c>
      <c r="E2743" s="341">
        <v>3.67</v>
      </c>
      <c r="F2743" s="341">
        <v>2.2000000000000002</v>
      </c>
    </row>
    <row r="2744" spans="1:6">
      <c r="A2744" s="339">
        <v>1892</v>
      </c>
      <c r="B2744" s="340" t="s">
        <v>17006</v>
      </c>
      <c r="C2744" s="339" t="s">
        <v>63</v>
      </c>
      <c r="D2744" s="339" t="s">
        <v>14543</v>
      </c>
      <c r="E2744" s="341">
        <v>2.36</v>
      </c>
      <c r="F2744" s="341">
        <v>1.41</v>
      </c>
    </row>
    <row r="2745" spans="1:6">
      <c r="A2745" s="339">
        <v>1901</v>
      </c>
      <c r="B2745" s="340" t="s">
        <v>17007</v>
      </c>
      <c r="C2745" s="339" t="s">
        <v>63</v>
      </c>
      <c r="D2745" s="339" t="s">
        <v>14543</v>
      </c>
      <c r="E2745" s="341">
        <v>1.1399999999999999</v>
      </c>
      <c r="F2745" s="341">
        <v>0.68</v>
      </c>
    </row>
    <row r="2746" spans="1:6">
      <c r="A2746" s="339">
        <v>1907</v>
      </c>
      <c r="B2746" s="340" t="s">
        <v>17008</v>
      </c>
      <c r="C2746" s="339" t="s">
        <v>63</v>
      </c>
      <c r="D2746" s="339" t="s">
        <v>14543</v>
      </c>
      <c r="E2746" s="341">
        <v>16.22</v>
      </c>
      <c r="F2746" s="341">
        <v>9.73</v>
      </c>
    </row>
    <row r="2747" spans="1:6">
      <c r="A2747" s="339">
        <v>1894</v>
      </c>
      <c r="B2747" s="340" t="s">
        <v>17009</v>
      </c>
      <c r="C2747" s="339" t="s">
        <v>63</v>
      </c>
      <c r="D2747" s="339" t="s">
        <v>14543</v>
      </c>
      <c r="E2747" s="341">
        <v>7.29</v>
      </c>
      <c r="F2747" s="341">
        <v>4.37</v>
      </c>
    </row>
    <row r="2748" spans="1:6">
      <c r="A2748" s="339">
        <v>1896</v>
      </c>
      <c r="B2748" s="340" t="s">
        <v>17010</v>
      </c>
      <c r="C2748" s="339" t="s">
        <v>63</v>
      </c>
      <c r="D2748" s="339" t="s">
        <v>14543</v>
      </c>
      <c r="E2748" s="341">
        <v>21.78</v>
      </c>
      <c r="F2748" s="341">
        <v>13.06</v>
      </c>
    </row>
    <row r="2749" spans="1:6">
      <c r="A2749" s="339">
        <v>1891</v>
      </c>
      <c r="B2749" s="340" t="s">
        <v>17011</v>
      </c>
      <c r="C2749" s="339" t="s">
        <v>63</v>
      </c>
      <c r="D2749" s="339" t="s">
        <v>14543</v>
      </c>
      <c r="E2749" s="341">
        <v>1.69</v>
      </c>
      <c r="F2749" s="341">
        <v>1.01</v>
      </c>
    </row>
    <row r="2750" spans="1:6">
      <c r="A2750" s="339">
        <v>1895</v>
      </c>
      <c r="B2750" s="340" t="s">
        <v>17012</v>
      </c>
      <c r="C2750" s="339" t="s">
        <v>63</v>
      </c>
      <c r="D2750" s="339" t="s">
        <v>14543</v>
      </c>
      <c r="E2750" s="341">
        <v>38.270000000000003</v>
      </c>
      <c r="F2750" s="341">
        <v>22.96</v>
      </c>
    </row>
    <row r="2751" spans="1:6">
      <c r="A2751" s="339">
        <v>2641</v>
      </c>
      <c r="B2751" s="340" t="s">
        <v>17013</v>
      </c>
      <c r="C2751" s="339" t="s">
        <v>63</v>
      </c>
      <c r="D2751" s="339" t="s">
        <v>14543</v>
      </c>
      <c r="E2751" s="341">
        <v>25.99</v>
      </c>
      <c r="F2751" s="341">
        <v>25.37</v>
      </c>
    </row>
    <row r="2752" spans="1:6">
      <c r="A2752" s="339">
        <v>2636</v>
      </c>
      <c r="B2752" s="340" t="s">
        <v>17014</v>
      </c>
      <c r="C2752" s="339" t="s">
        <v>63</v>
      </c>
      <c r="D2752" s="339" t="s">
        <v>14543</v>
      </c>
      <c r="E2752" s="341">
        <v>1.67</v>
      </c>
      <c r="F2752" s="341">
        <v>1.63</v>
      </c>
    </row>
    <row r="2753" spans="1:6">
      <c r="A2753" s="339">
        <v>2637</v>
      </c>
      <c r="B2753" s="340" t="s">
        <v>17015</v>
      </c>
      <c r="C2753" s="339" t="s">
        <v>63</v>
      </c>
      <c r="D2753" s="339" t="s">
        <v>14543</v>
      </c>
      <c r="E2753" s="341">
        <v>1.78</v>
      </c>
      <c r="F2753" s="341">
        <v>1.74</v>
      </c>
    </row>
    <row r="2754" spans="1:6">
      <c r="A2754" s="339">
        <v>2638</v>
      </c>
      <c r="B2754" s="340" t="s">
        <v>17016</v>
      </c>
      <c r="C2754" s="339" t="s">
        <v>63</v>
      </c>
      <c r="D2754" s="339" t="s">
        <v>14543</v>
      </c>
      <c r="E2754" s="341">
        <v>2.0699999999999998</v>
      </c>
      <c r="F2754" s="341">
        <v>2.02</v>
      </c>
    </row>
    <row r="2755" spans="1:6">
      <c r="A2755" s="339">
        <v>2639</v>
      </c>
      <c r="B2755" s="340" t="s">
        <v>17017</v>
      </c>
      <c r="C2755" s="339" t="s">
        <v>63</v>
      </c>
      <c r="D2755" s="339" t="s">
        <v>14543</v>
      </c>
      <c r="E2755" s="341">
        <v>3.67</v>
      </c>
      <c r="F2755" s="341">
        <v>3.58</v>
      </c>
    </row>
    <row r="2756" spans="1:6">
      <c r="A2756" s="339">
        <v>2644</v>
      </c>
      <c r="B2756" s="340" t="s">
        <v>17018</v>
      </c>
      <c r="C2756" s="339" t="s">
        <v>63</v>
      </c>
      <c r="D2756" s="339" t="s">
        <v>14543</v>
      </c>
      <c r="E2756" s="341">
        <v>5.31</v>
      </c>
      <c r="F2756" s="341">
        <v>5.19</v>
      </c>
    </row>
    <row r="2757" spans="1:6">
      <c r="A2757" s="339">
        <v>2640</v>
      </c>
      <c r="B2757" s="340" t="s">
        <v>17019</v>
      </c>
      <c r="C2757" s="339" t="s">
        <v>63</v>
      </c>
      <c r="D2757" s="339" t="s">
        <v>14543</v>
      </c>
      <c r="E2757" s="341">
        <v>10.81</v>
      </c>
      <c r="F2757" s="341">
        <v>10.56</v>
      </c>
    </row>
    <row r="2758" spans="1:6">
      <c r="A2758" s="339">
        <v>2642</v>
      </c>
      <c r="B2758" s="340" t="s">
        <v>17020</v>
      </c>
      <c r="C2758" s="339" t="s">
        <v>63</v>
      </c>
      <c r="D2758" s="339" t="s">
        <v>14543</v>
      </c>
      <c r="E2758" s="341">
        <v>16.47</v>
      </c>
      <c r="F2758" s="341">
        <v>16.07</v>
      </c>
    </row>
    <row r="2759" spans="1:6">
      <c r="A2759" s="339">
        <v>2643</v>
      </c>
      <c r="B2759" s="340" t="s">
        <v>17021</v>
      </c>
      <c r="C2759" s="339" t="s">
        <v>63</v>
      </c>
      <c r="D2759" s="339" t="s">
        <v>14543</v>
      </c>
      <c r="E2759" s="341">
        <v>7.41</v>
      </c>
      <c r="F2759" s="341">
        <v>7.23</v>
      </c>
    </row>
    <row r="2760" spans="1:6">
      <c r="A2760" s="339">
        <v>44281</v>
      </c>
      <c r="B2760" s="340" t="s">
        <v>17022</v>
      </c>
      <c r="C2760" s="339" t="s">
        <v>63</v>
      </c>
      <c r="D2760" s="339" t="s">
        <v>14543</v>
      </c>
      <c r="E2760" s="341"/>
      <c r="F2760" s="341">
        <v>270.66000000000003</v>
      </c>
    </row>
    <row r="2761" spans="1:6">
      <c r="A2761" s="339">
        <v>39855</v>
      </c>
      <c r="B2761" s="340" t="s">
        <v>17023</v>
      </c>
      <c r="C2761" s="339" t="s">
        <v>63</v>
      </c>
      <c r="D2761" s="339" t="s">
        <v>14543</v>
      </c>
      <c r="E2761" s="341"/>
      <c r="F2761" s="341">
        <v>3.09</v>
      </c>
    </row>
    <row r="2762" spans="1:6">
      <c r="A2762" s="339">
        <v>39856</v>
      </c>
      <c r="B2762" s="340" t="s">
        <v>17024</v>
      </c>
      <c r="C2762" s="339" t="s">
        <v>63</v>
      </c>
      <c r="D2762" s="339" t="s">
        <v>14543</v>
      </c>
      <c r="E2762" s="341"/>
      <c r="F2762" s="341">
        <v>7.29</v>
      </c>
    </row>
    <row r="2763" spans="1:6">
      <c r="A2763" s="339">
        <v>39857</v>
      </c>
      <c r="B2763" s="340" t="s">
        <v>17025</v>
      </c>
      <c r="C2763" s="339" t="s">
        <v>63</v>
      </c>
      <c r="D2763" s="339" t="s">
        <v>14543</v>
      </c>
      <c r="E2763" s="341"/>
      <c r="F2763" s="341">
        <v>11.79</v>
      </c>
    </row>
    <row r="2764" spans="1:6">
      <c r="A2764" s="339">
        <v>39858</v>
      </c>
      <c r="B2764" s="340" t="s">
        <v>17026</v>
      </c>
      <c r="C2764" s="339" t="s">
        <v>63</v>
      </c>
      <c r="D2764" s="339" t="s">
        <v>14543</v>
      </c>
      <c r="E2764" s="341"/>
      <c r="F2764" s="341">
        <v>26.17</v>
      </c>
    </row>
    <row r="2765" spans="1:6">
      <c r="A2765" s="339">
        <v>39859</v>
      </c>
      <c r="B2765" s="340" t="s">
        <v>17027</v>
      </c>
      <c r="C2765" s="339" t="s">
        <v>63</v>
      </c>
      <c r="D2765" s="339" t="s">
        <v>14543</v>
      </c>
      <c r="E2765" s="341"/>
      <c r="F2765" s="341">
        <v>40.340000000000003</v>
      </c>
    </row>
    <row r="2766" spans="1:6">
      <c r="A2766" s="339">
        <v>39860</v>
      </c>
      <c r="B2766" s="340" t="s">
        <v>17028</v>
      </c>
      <c r="C2766" s="339" t="s">
        <v>63</v>
      </c>
      <c r="D2766" s="339" t="s">
        <v>14543</v>
      </c>
      <c r="E2766" s="341"/>
      <c r="F2766" s="341">
        <v>61.9</v>
      </c>
    </row>
    <row r="2767" spans="1:6">
      <c r="A2767" s="339">
        <v>39861</v>
      </c>
      <c r="B2767" s="340" t="s">
        <v>17029</v>
      </c>
      <c r="C2767" s="339" t="s">
        <v>63</v>
      </c>
      <c r="D2767" s="339" t="s">
        <v>14543</v>
      </c>
      <c r="E2767" s="341"/>
      <c r="F2767" s="341">
        <v>176.75</v>
      </c>
    </row>
    <row r="2768" spans="1:6">
      <c r="A2768" s="339">
        <v>3867</v>
      </c>
      <c r="B2768" s="340" t="s">
        <v>17030</v>
      </c>
      <c r="C2768" s="339" t="s">
        <v>63</v>
      </c>
      <c r="D2768" s="339" t="s">
        <v>14543</v>
      </c>
      <c r="E2768" s="341">
        <v>73.16</v>
      </c>
      <c r="F2768" s="341">
        <v>85.35</v>
      </c>
    </row>
    <row r="2769" spans="1:6">
      <c r="A2769" s="339">
        <v>3861</v>
      </c>
      <c r="B2769" s="340" t="s">
        <v>17031</v>
      </c>
      <c r="C2769" s="339" t="s">
        <v>63</v>
      </c>
      <c r="D2769" s="339" t="s">
        <v>14543</v>
      </c>
      <c r="E2769" s="341">
        <v>0.76</v>
      </c>
      <c r="F2769" s="341">
        <v>0.88</v>
      </c>
    </row>
    <row r="2770" spans="1:6">
      <c r="A2770" s="339">
        <v>3904</v>
      </c>
      <c r="B2770" s="340" t="s">
        <v>1192</v>
      </c>
      <c r="C2770" s="339" t="s">
        <v>63</v>
      </c>
      <c r="D2770" s="339" t="s">
        <v>14543</v>
      </c>
      <c r="E2770" s="341">
        <v>0.8</v>
      </c>
      <c r="F2770" s="341">
        <v>0.94</v>
      </c>
    </row>
    <row r="2771" spans="1:6">
      <c r="A2771" s="339">
        <v>3903</v>
      </c>
      <c r="B2771" s="340" t="s">
        <v>17032</v>
      </c>
      <c r="C2771" s="339" t="s">
        <v>63</v>
      </c>
      <c r="D2771" s="339" t="s">
        <v>14543</v>
      </c>
      <c r="E2771" s="341">
        <v>1.96</v>
      </c>
      <c r="F2771" s="341">
        <v>2.29</v>
      </c>
    </row>
    <row r="2772" spans="1:6">
      <c r="A2772" s="339">
        <v>3862</v>
      </c>
      <c r="B2772" s="340" t="s">
        <v>1206</v>
      </c>
      <c r="C2772" s="339" t="s">
        <v>63</v>
      </c>
      <c r="D2772" s="339" t="s">
        <v>14543</v>
      </c>
      <c r="E2772" s="341">
        <v>4.18</v>
      </c>
      <c r="F2772" s="341">
        <v>4.88</v>
      </c>
    </row>
    <row r="2773" spans="1:6">
      <c r="A2773" s="339">
        <v>3863</v>
      </c>
      <c r="B2773" s="340" t="s">
        <v>17033</v>
      </c>
      <c r="C2773" s="339" t="s">
        <v>63</v>
      </c>
      <c r="D2773" s="339" t="s">
        <v>14543</v>
      </c>
      <c r="E2773" s="341">
        <v>4.28</v>
      </c>
      <c r="F2773" s="341">
        <v>5</v>
      </c>
    </row>
    <row r="2774" spans="1:6">
      <c r="A2774" s="339">
        <v>3864</v>
      </c>
      <c r="B2774" s="340" t="s">
        <v>17034</v>
      </c>
      <c r="C2774" s="339" t="s">
        <v>63</v>
      </c>
      <c r="D2774" s="339" t="s">
        <v>14543</v>
      </c>
      <c r="E2774" s="341">
        <v>13.12</v>
      </c>
      <c r="F2774" s="341">
        <v>15.31</v>
      </c>
    </row>
    <row r="2775" spans="1:6">
      <c r="A2775" s="339">
        <v>3865</v>
      </c>
      <c r="B2775" s="340" t="s">
        <v>17035</v>
      </c>
      <c r="C2775" s="339" t="s">
        <v>63</v>
      </c>
      <c r="D2775" s="339" t="s">
        <v>14543</v>
      </c>
      <c r="E2775" s="341">
        <v>19.190000000000001</v>
      </c>
      <c r="F2775" s="341">
        <v>22.39</v>
      </c>
    </row>
    <row r="2776" spans="1:6">
      <c r="A2776" s="339">
        <v>3866</v>
      </c>
      <c r="B2776" s="340" t="s">
        <v>17036</v>
      </c>
      <c r="C2776" s="339" t="s">
        <v>63</v>
      </c>
      <c r="D2776" s="339" t="s">
        <v>14543</v>
      </c>
      <c r="E2776" s="341">
        <v>43.08</v>
      </c>
      <c r="F2776" s="341">
        <v>50.26</v>
      </c>
    </row>
    <row r="2777" spans="1:6">
      <c r="A2777" s="339">
        <v>3878</v>
      </c>
      <c r="B2777" s="340" t="s">
        <v>17037</v>
      </c>
      <c r="C2777" s="339" t="s">
        <v>63</v>
      </c>
      <c r="D2777" s="339" t="s">
        <v>14543</v>
      </c>
      <c r="E2777" s="341">
        <v>11.75</v>
      </c>
      <c r="F2777" s="341">
        <v>13.71</v>
      </c>
    </row>
    <row r="2778" spans="1:6">
      <c r="A2778" s="339">
        <v>3876</v>
      </c>
      <c r="B2778" s="340" t="s">
        <v>17038</v>
      </c>
      <c r="C2778" s="339" t="s">
        <v>63</v>
      </c>
      <c r="D2778" s="339" t="s">
        <v>14543</v>
      </c>
      <c r="E2778" s="341">
        <v>4.67</v>
      </c>
      <c r="F2778" s="341">
        <v>5.45</v>
      </c>
    </row>
    <row r="2779" spans="1:6">
      <c r="A2779" s="339">
        <v>3883</v>
      </c>
      <c r="B2779" s="340" t="s">
        <v>17039</v>
      </c>
      <c r="C2779" s="339" t="s">
        <v>63</v>
      </c>
      <c r="D2779" s="339" t="s">
        <v>14543</v>
      </c>
      <c r="E2779" s="341">
        <v>1.5</v>
      </c>
      <c r="F2779" s="341">
        <v>1.75</v>
      </c>
    </row>
    <row r="2780" spans="1:6">
      <c r="A2780" s="339">
        <v>3884</v>
      </c>
      <c r="B2780" s="340" t="s">
        <v>17040</v>
      </c>
      <c r="C2780" s="339" t="s">
        <v>63</v>
      </c>
      <c r="D2780" s="339" t="s">
        <v>14543</v>
      </c>
      <c r="E2780" s="341">
        <v>2.38</v>
      </c>
      <c r="F2780" s="341">
        <v>2.77</v>
      </c>
    </row>
    <row r="2781" spans="1:6">
      <c r="A2781" s="339">
        <v>12892</v>
      </c>
      <c r="B2781" s="340" t="s">
        <v>17041</v>
      </c>
      <c r="C2781" s="339" t="s">
        <v>14873</v>
      </c>
      <c r="D2781" s="339" t="s">
        <v>14543</v>
      </c>
      <c r="E2781" s="341">
        <v>14.5</v>
      </c>
      <c r="F2781" s="341">
        <v>12.08</v>
      </c>
    </row>
    <row r="2782" spans="1:6">
      <c r="A2782" s="339">
        <v>38447</v>
      </c>
      <c r="B2782" s="340" t="s">
        <v>17042</v>
      </c>
      <c r="C2782" s="339" t="s">
        <v>63</v>
      </c>
      <c r="D2782" s="339" t="s">
        <v>14543</v>
      </c>
      <c r="E2782" s="341"/>
      <c r="F2782" s="341">
        <v>99.55</v>
      </c>
    </row>
    <row r="2783" spans="1:6">
      <c r="A2783" s="339">
        <v>36320</v>
      </c>
      <c r="B2783" s="340" t="s">
        <v>17043</v>
      </c>
      <c r="C2783" s="339" t="s">
        <v>63</v>
      </c>
      <c r="D2783" s="339" t="s">
        <v>14543</v>
      </c>
      <c r="E2783" s="341"/>
      <c r="F2783" s="341">
        <v>2.67</v>
      </c>
    </row>
    <row r="2784" spans="1:6">
      <c r="A2784" s="339">
        <v>36324</v>
      </c>
      <c r="B2784" s="340" t="s">
        <v>17044</v>
      </c>
      <c r="C2784" s="339" t="s">
        <v>63</v>
      </c>
      <c r="D2784" s="339" t="s">
        <v>14543</v>
      </c>
      <c r="E2784" s="341"/>
      <c r="F2784" s="341">
        <v>2.44</v>
      </c>
    </row>
    <row r="2785" spans="1:6">
      <c r="A2785" s="339">
        <v>38441</v>
      </c>
      <c r="B2785" s="340" t="s">
        <v>17045</v>
      </c>
      <c r="C2785" s="339" t="s">
        <v>63</v>
      </c>
      <c r="D2785" s="339" t="s">
        <v>14543</v>
      </c>
      <c r="E2785" s="341"/>
      <c r="F2785" s="341">
        <v>4.37</v>
      </c>
    </row>
    <row r="2786" spans="1:6">
      <c r="A2786" s="339">
        <v>38442</v>
      </c>
      <c r="B2786" s="340" t="s">
        <v>17046</v>
      </c>
      <c r="C2786" s="339" t="s">
        <v>63</v>
      </c>
      <c r="D2786" s="339" t="s">
        <v>14543</v>
      </c>
      <c r="E2786" s="341"/>
      <c r="F2786" s="341">
        <v>12.44</v>
      </c>
    </row>
    <row r="2787" spans="1:6">
      <c r="A2787" s="339">
        <v>38443</v>
      </c>
      <c r="B2787" s="340" t="s">
        <v>17047</v>
      </c>
      <c r="C2787" s="339" t="s">
        <v>63</v>
      </c>
      <c r="D2787" s="339" t="s">
        <v>14543</v>
      </c>
      <c r="E2787" s="341"/>
      <c r="F2787" s="341">
        <v>15.09</v>
      </c>
    </row>
    <row r="2788" spans="1:6">
      <c r="A2788" s="339">
        <v>38444</v>
      </c>
      <c r="B2788" s="340" t="s">
        <v>17048</v>
      </c>
      <c r="C2788" s="339" t="s">
        <v>63</v>
      </c>
      <c r="D2788" s="339" t="s">
        <v>14543</v>
      </c>
      <c r="E2788" s="341"/>
      <c r="F2788" s="341">
        <v>25.34</v>
      </c>
    </row>
    <row r="2789" spans="1:6">
      <c r="A2789" s="339">
        <v>38445</v>
      </c>
      <c r="B2789" s="340" t="s">
        <v>17049</v>
      </c>
      <c r="C2789" s="339" t="s">
        <v>63</v>
      </c>
      <c r="D2789" s="339" t="s">
        <v>14543</v>
      </c>
      <c r="E2789" s="341"/>
      <c r="F2789" s="341">
        <v>47</v>
      </c>
    </row>
    <row r="2790" spans="1:6">
      <c r="A2790" s="339">
        <v>38446</v>
      </c>
      <c r="B2790" s="340" t="s">
        <v>17050</v>
      </c>
      <c r="C2790" s="339" t="s">
        <v>63</v>
      </c>
      <c r="D2790" s="339" t="s">
        <v>14543</v>
      </c>
      <c r="E2790" s="341"/>
      <c r="F2790" s="341">
        <v>76.91</v>
      </c>
    </row>
    <row r="2791" spans="1:6">
      <c r="A2791" s="339">
        <v>3837</v>
      </c>
      <c r="B2791" s="340" t="s">
        <v>17051</v>
      </c>
      <c r="C2791" s="339" t="s">
        <v>63</v>
      </c>
      <c r="D2791" s="339" t="s">
        <v>14543</v>
      </c>
      <c r="E2791" s="341">
        <v>44.82</v>
      </c>
      <c r="F2791" s="341">
        <v>55.69</v>
      </c>
    </row>
    <row r="2792" spans="1:6">
      <c r="A2792" s="339">
        <v>3845</v>
      </c>
      <c r="B2792" s="340" t="s">
        <v>17052</v>
      </c>
      <c r="C2792" s="339" t="s">
        <v>63</v>
      </c>
      <c r="D2792" s="339" t="s">
        <v>14543</v>
      </c>
      <c r="E2792" s="341">
        <v>16.37</v>
      </c>
      <c r="F2792" s="341">
        <v>20.34</v>
      </c>
    </row>
    <row r="2793" spans="1:6">
      <c r="A2793" s="339">
        <v>11045</v>
      </c>
      <c r="B2793" s="340" t="s">
        <v>17053</v>
      </c>
      <c r="C2793" s="339" t="s">
        <v>63</v>
      </c>
      <c r="D2793" s="339" t="s">
        <v>14543</v>
      </c>
      <c r="E2793" s="341">
        <v>31.58</v>
      </c>
      <c r="F2793" s="341">
        <v>39.24</v>
      </c>
    </row>
    <row r="2794" spans="1:6">
      <c r="A2794" s="339">
        <v>20170</v>
      </c>
      <c r="B2794" s="340" t="s">
        <v>17054</v>
      </c>
      <c r="C2794" s="339" t="s">
        <v>63</v>
      </c>
      <c r="D2794" s="339" t="s">
        <v>14543</v>
      </c>
      <c r="E2794" s="341">
        <v>10.63</v>
      </c>
      <c r="F2794" s="341">
        <v>16.23</v>
      </c>
    </row>
    <row r="2795" spans="1:6">
      <c r="A2795" s="339">
        <v>20171</v>
      </c>
      <c r="B2795" s="340" t="s">
        <v>17055</v>
      </c>
      <c r="C2795" s="339" t="s">
        <v>63</v>
      </c>
      <c r="D2795" s="339" t="s">
        <v>14543</v>
      </c>
      <c r="E2795" s="341">
        <v>30.65</v>
      </c>
      <c r="F2795" s="341">
        <v>46.8</v>
      </c>
    </row>
    <row r="2796" spans="1:6">
      <c r="A2796" s="339">
        <v>20167</v>
      </c>
      <c r="B2796" s="340" t="s">
        <v>17056</v>
      </c>
      <c r="C2796" s="339" t="s">
        <v>63</v>
      </c>
      <c r="D2796" s="339" t="s">
        <v>14543</v>
      </c>
      <c r="E2796" s="341">
        <v>3.85</v>
      </c>
      <c r="F2796" s="341">
        <v>5.89</v>
      </c>
    </row>
    <row r="2797" spans="1:6">
      <c r="A2797" s="339">
        <v>20168</v>
      </c>
      <c r="B2797" s="340" t="s">
        <v>17057</v>
      </c>
      <c r="C2797" s="339" t="s">
        <v>63</v>
      </c>
      <c r="D2797" s="339" t="s">
        <v>14543</v>
      </c>
      <c r="E2797" s="341">
        <v>7.93</v>
      </c>
      <c r="F2797" s="341">
        <v>12.11</v>
      </c>
    </row>
    <row r="2798" spans="1:6">
      <c r="A2798" s="339">
        <v>20169</v>
      </c>
      <c r="B2798" s="340" t="s">
        <v>17058</v>
      </c>
      <c r="C2798" s="339" t="s">
        <v>63</v>
      </c>
      <c r="D2798" s="339" t="s">
        <v>14543</v>
      </c>
      <c r="E2798" s="341">
        <v>9.26</v>
      </c>
      <c r="F2798" s="341">
        <v>14.14</v>
      </c>
    </row>
    <row r="2799" spans="1:6">
      <c r="A2799" s="339">
        <v>3899</v>
      </c>
      <c r="B2799" s="340" t="s">
        <v>17059</v>
      </c>
      <c r="C2799" s="339" t="s">
        <v>63</v>
      </c>
      <c r="D2799" s="339" t="s">
        <v>14543</v>
      </c>
      <c r="E2799" s="341">
        <v>5.13</v>
      </c>
      <c r="F2799" s="341">
        <v>7.84</v>
      </c>
    </row>
    <row r="2800" spans="1:6">
      <c r="A2800" s="339">
        <v>38676</v>
      </c>
      <c r="B2800" s="340" t="s">
        <v>17060</v>
      </c>
      <c r="C2800" s="339" t="s">
        <v>63</v>
      </c>
      <c r="D2800" s="339" t="s">
        <v>14543</v>
      </c>
      <c r="E2800" s="341">
        <v>25.68</v>
      </c>
      <c r="F2800" s="341">
        <v>39.22</v>
      </c>
    </row>
    <row r="2801" spans="1:6">
      <c r="A2801" s="339">
        <v>3897</v>
      </c>
      <c r="B2801" s="340" t="s">
        <v>17061</v>
      </c>
      <c r="C2801" s="339" t="s">
        <v>63</v>
      </c>
      <c r="D2801" s="339" t="s">
        <v>14543</v>
      </c>
      <c r="E2801" s="341">
        <v>1.25</v>
      </c>
      <c r="F2801" s="341">
        <v>1.91</v>
      </c>
    </row>
    <row r="2802" spans="1:6">
      <c r="A2802" s="339">
        <v>3875</v>
      </c>
      <c r="B2802" s="340" t="s">
        <v>17062</v>
      </c>
      <c r="C2802" s="339" t="s">
        <v>63</v>
      </c>
      <c r="D2802" s="339" t="s">
        <v>14543</v>
      </c>
      <c r="E2802" s="341">
        <v>2.59</v>
      </c>
      <c r="F2802" s="341">
        <v>3.95</v>
      </c>
    </row>
    <row r="2803" spans="1:6">
      <c r="A2803" s="339">
        <v>3898</v>
      </c>
      <c r="B2803" s="340" t="s">
        <v>17063</v>
      </c>
      <c r="C2803" s="339" t="s">
        <v>63</v>
      </c>
      <c r="D2803" s="339" t="s">
        <v>14543</v>
      </c>
      <c r="E2803" s="341">
        <v>5.25</v>
      </c>
      <c r="F2803" s="341">
        <v>8.02</v>
      </c>
    </row>
    <row r="2804" spans="1:6">
      <c r="A2804" s="339">
        <v>3855</v>
      </c>
      <c r="B2804" s="340" t="s">
        <v>17064</v>
      </c>
      <c r="C2804" s="339" t="s">
        <v>63</v>
      </c>
      <c r="D2804" s="339" t="s">
        <v>14543</v>
      </c>
      <c r="E2804" s="341">
        <v>5.07</v>
      </c>
      <c r="F2804" s="341">
        <v>5.92</v>
      </c>
    </row>
    <row r="2805" spans="1:6">
      <c r="A2805" s="339">
        <v>3874</v>
      </c>
      <c r="B2805" s="340" t="s">
        <v>17065</v>
      </c>
      <c r="C2805" s="339" t="s">
        <v>63</v>
      </c>
      <c r="D2805" s="339" t="s">
        <v>14543</v>
      </c>
      <c r="E2805" s="341">
        <v>5.88</v>
      </c>
      <c r="F2805" s="341">
        <v>6.86</v>
      </c>
    </row>
    <row r="2806" spans="1:6">
      <c r="A2806" s="339">
        <v>3870</v>
      </c>
      <c r="B2806" s="340" t="s">
        <v>17066</v>
      </c>
      <c r="C2806" s="339" t="s">
        <v>63</v>
      </c>
      <c r="D2806" s="339" t="s">
        <v>14543</v>
      </c>
      <c r="E2806" s="341">
        <v>6.45</v>
      </c>
      <c r="F2806" s="341">
        <v>7.53</v>
      </c>
    </row>
    <row r="2807" spans="1:6">
      <c r="A2807" s="339">
        <v>38678</v>
      </c>
      <c r="B2807" s="340" t="s">
        <v>17067</v>
      </c>
      <c r="C2807" s="339" t="s">
        <v>63</v>
      </c>
      <c r="D2807" s="339" t="s">
        <v>14543</v>
      </c>
      <c r="E2807" s="341">
        <v>17.07</v>
      </c>
      <c r="F2807" s="341">
        <v>19.91</v>
      </c>
    </row>
    <row r="2808" spans="1:6">
      <c r="A2808" s="339">
        <v>3859</v>
      </c>
      <c r="B2808" s="340" t="s">
        <v>17068</v>
      </c>
      <c r="C2808" s="339" t="s">
        <v>63</v>
      </c>
      <c r="D2808" s="339" t="s">
        <v>14543</v>
      </c>
      <c r="E2808" s="341">
        <v>1.3</v>
      </c>
      <c r="F2808" s="341">
        <v>1.52</v>
      </c>
    </row>
    <row r="2809" spans="1:6">
      <c r="A2809" s="339">
        <v>3856</v>
      </c>
      <c r="B2809" s="340" t="s">
        <v>17069</v>
      </c>
      <c r="C2809" s="339" t="s">
        <v>63</v>
      </c>
      <c r="D2809" s="339" t="s">
        <v>14543</v>
      </c>
      <c r="E2809" s="341">
        <v>1.8</v>
      </c>
      <c r="F2809" s="341">
        <v>2.1</v>
      </c>
    </row>
    <row r="2810" spans="1:6">
      <c r="A2810" s="339">
        <v>3906</v>
      </c>
      <c r="B2810" s="340" t="s">
        <v>17070</v>
      </c>
      <c r="C2810" s="339" t="s">
        <v>63</v>
      </c>
      <c r="D2810" s="339" t="s">
        <v>14543</v>
      </c>
      <c r="E2810" s="341">
        <v>1.49</v>
      </c>
      <c r="F2810" s="341">
        <v>1.74</v>
      </c>
    </row>
    <row r="2811" spans="1:6">
      <c r="A2811" s="339">
        <v>3860</v>
      </c>
      <c r="B2811" s="340" t="s">
        <v>17071</v>
      </c>
      <c r="C2811" s="339" t="s">
        <v>63</v>
      </c>
      <c r="D2811" s="339" t="s">
        <v>14543</v>
      </c>
      <c r="E2811" s="341">
        <v>4.42</v>
      </c>
      <c r="F2811" s="341">
        <v>5.16</v>
      </c>
    </row>
    <row r="2812" spans="1:6">
      <c r="A2812" s="339">
        <v>3905</v>
      </c>
      <c r="B2812" s="340" t="s">
        <v>17072</v>
      </c>
      <c r="C2812" s="339" t="s">
        <v>63</v>
      </c>
      <c r="D2812" s="339" t="s">
        <v>14543</v>
      </c>
      <c r="E2812" s="341">
        <v>10.14</v>
      </c>
      <c r="F2812" s="341">
        <v>11.83</v>
      </c>
    </row>
    <row r="2813" spans="1:6">
      <c r="A2813" s="339">
        <v>3871</v>
      </c>
      <c r="B2813" s="340" t="s">
        <v>17073</v>
      </c>
      <c r="C2813" s="339" t="s">
        <v>63</v>
      </c>
      <c r="D2813" s="339" t="s">
        <v>14543</v>
      </c>
      <c r="E2813" s="341">
        <v>17.95</v>
      </c>
      <c r="F2813" s="341">
        <v>20.94</v>
      </c>
    </row>
    <row r="2814" spans="1:6">
      <c r="A2814" s="339">
        <v>37427</v>
      </c>
      <c r="B2814" s="340" t="s">
        <v>17074</v>
      </c>
      <c r="C2814" s="339" t="s">
        <v>63</v>
      </c>
      <c r="D2814" s="339" t="s">
        <v>14543</v>
      </c>
      <c r="E2814" s="341"/>
      <c r="F2814" s="341">
        <v>64.819999999999993</v>
      </c>
    </row>
    <row r="2815" spans="1:6">
      <c r="A2815" s="339">
        <v>37424</v>
      </c>
      <c r="B2815" s="340" t="s">
        <v>17075</v>
      </c>
      <c r="C2815" s="339" t="s">
        <v>63</v>
      </c>
      <c r="D2815" s="339" t="s">
        <v>14543</v>
      </c>
      <c r="E2815" s="341"/>
      <c r="F2815" s="341">
        <v>12.49</v>
      </c>
    </row>
    <row r="2816" spans="1:6">
      <c r="A2816" s="339">
        <v>37428</v>
      </c>
      <c r="B2816" s="340" t="s">
        <v>17076</v>
      </c>
      <c r="C2816" s="339" t="s">
        <v>63</v>
      </c>
      <c r="D2816" s="339" t="s">
        <v>14543</v>
      </c>
      <c r="E2816" s="341"/>
      <c r="F2816" s="341">
        <v>223.39</v>
      </c>
    </row>
    <row r="2817" spans="1:6">
      <c r="A2817" s="339">
        <v>37425</v>
      </c>
      <c r="B2817" s="340" t="s">
        <v>17077</v>
      </c>
      <c r="C2817" s="339" t="s">
        <v>63</v>
      </c>
      <c r="D2817" s="339" t="s">
        <v>14543</v>
      </c>
      <c r="E2817" s="341"/>
      <c r="F2817" s="341">
        <v>13.46</v>
      </c>
    </row>
    <row r="2818" spans="1:6">
      <c r="A2818" s="339">
        <v>37429</v>
      </c>
      <c r="B2818" s="340" t="s">
        <v>17078</v>
      </c>
      <c r="C2818" s="339" t="s">
        <v>63</v>
      </c>
      <c r="D2818" s="339" t="s">
        <v>14543</v>
      </c>
      <c r="E2818" s="341"/>
      <c r="F2818" s="341">
        <v>2824.89</v>
      </c>
    </row>
    <row r="2819" spans="1:6">
      <c r="A2819" s="339">
        <v>37426</v>
      </c>
      <c r="B2819" s="340" t="s">
        <v>17079</v>
      </c>
      <c r="C2819" s="339" t="s">
        <v>63</v>
      </c>
      <c r="D2819" s="339" t="s">
        <v>14543</v>
      </c>
      <c r="E2819" s="341"/>
      <c r="F2819" s="341">
        <v>27.17</v>
      </c>
    </row>
    <row r="2820" spans="1:6">
      <c r="A2820" s="339">
        <v>39292</v>
      </c>
      <c r="B2820" s="340" t="s">
        <v>17080</v>
      </c>
      <c r="C2820" s="339" t="s">
        <v>63</v>
      </c>
      <c r="D2820" s="339" t="s">
        <v>14543</v>
      </c>
      <c r="E2820" s="341"/>
      <c r="F2820" s="341">
        <v>8.86</v>
      </c>
    </row>
    <row r="2821" spans="1:6">
      <c r="A2821" s="339">
        <v>39293</v>
      </c>
      <c r="B2821" s="340" t="s">
        <v>17081</v>
      </c>
      <c r="C2821" s="339" t="s">
        <v>63</v>
      </c>
      <c r="D2821" s="339" t="s">
        <v>14543</v>
      </c>
      <c r="E2821" s="341"/>
      <c r="F2821" s="341">
        <v>13.77</v>
      </c>
    </row>
    <row r="2822" spans="1:6">
      <c r="A2822" s="339">
        <v>39294</v>
      </c>
      <c r="B2822" s="340" t="s">
        <v>17082</v>
      </c>
      <c r="C2822" s="339" t="s">
        <v>63</v>
      </c>
      <c r="D2822" s="339" t="s">
        <v>14543</v>
      </c>
      <c r="E2822" s="341"/>
      <c r="F2822" s="341">
        <v>14.72</v>
      </c>
    </row>
    <row r="2823" spans="1:6">
      <c r="A2823" s="339">
        <v>39295</v>
      </c>
      <c r="B2823" s="340" t="s">
        <v>17083</v>
      </c>
      <c r="C2823" s="339" t="s">
        <v>63</v>
      </c>
      <c r="D2823" s="339" t="s">
        <v>14543</v>
      </c>
      <c r="E2823" s="341"/>
      <c r="F2823" s="341">
        <v>20.239999999999998</v>
      </c>
    </row>
    <row r="2824" spans="1:6">
      <c r="A2824" s="339">
        <v>39312</v>
      </c>
      <c r="B2824" s="340" t="s">
        <v>17084</v>
      </c>
      <c r="C2824" s="339" t="s">
        <v>63</v>
      </c>
      <c r="D2824" s="339" t="s">
        <v>14543</v>
      </c>
      <c r="E2824" s="341"/>
      <c r="F2824" s="341">
        <v>13.59</v>
      </c>
    </row>
    <row r="2825" spans="1:6">
      <c r="A2825" s="339">
        <v>39313</v>
      </c>
      <c r="B2825" s="340" t="s">
        <v>17085</v>
      </c>
      <c r="C2825" s="339" t="s">
        <v>63</v>
      </c>
      <c r="D2825" s="339" t="s">
        <v>14543</v>
      </c>
      <c r="E2825" s="341"/>
      <c r="F2825" s="341">
        <v>18.25</v>
      </c>
    </row>
    <row r="2826" spans="1:6">
      <c r="A2826" s="339">
        <v>39314</v>
      </c>
      <c r="B2826" s="340" t="s">
        <v>17086</v>
      </c>
      <c r="C2826" s="339" t="s">
        <v>63</v>
      </c>
      <c r="D2826" s="339" t="s">
        <v>14543</v>
      </c>
      <c r="E2826" s="341"/>
      <c r="F2826" s="341">
        <v>26.85</v>
      </c>
    </row>
    <row r="2827" spans="1:6">
      <c r="A2827" s="339">
        <v>39296</v>
      </c>
      <c r="B2827" s="340" t="s">
        <v>17087</v>
      </c>
      <c r="C2827" s="339" t="s">
        <v>63</v>
      </c>
      <c r="D2827" s="339" t="s">
        <v>14543</v>
      </c>
      <c r="E2827" s="341"/>
      <c r="F2827" s="341">
        <v>8.08</v>
      </c>
    </row>
    <row r="2828" spans="1:6">
      <c r="A2828" s="339">
        <v>39297</v>
      </c>
      <c r="B2828" s="340" t="s">
        <v>17088</v>
      </c>
      <c r="C2828" s="339" t="s">
        <v>63</v>
      </c>
      <c r="D2828" s="339" t="s">
        <v>14543</v>
      </c>
      <c r="E2828" s="341"/>
      <c r="F2828" s="341">
        <v>10.95</v>
      </c>
    </row>
    <row r="2829" spans="1:6">
      <c r="A2829" s="339">
        <v>39298</v>
      </c>
      <c r="B2829" s="340" t="s">
        <v>17089</v>
      </c>
      <c r="C2829" s="339" t="s">
        <v>63</v>
      </c>
      <c r="D2829" s="339" t="s">
        <v>14543</v>
      </c>
      <c r="E2829" s="341"/>
      <c r="F2829" s="341">
        <v>21.03</v>
      </c>
    </row>
    <row r="2830" spans="1:6">
      <c r="A2830" s="339">
        <v>39299</v>
      </c>
      <c r="B2830" s="340" t="s">
        <v>17090</v>
      </c>
      <c r="C2830" s="339" t="s">
        <v>63</v>
      </c>
      <c r="D2830" s="339" t="s">
        <v>14543</v>
      </c>
      <c r="E2830" s="341"/>
      <c r="F2830" s="341">
        <v>24.92</v>
      </c>
    </row>
    <row r="2831" spans="1:6">
      <c r="A2831" s="339">
        <v>39308</v>
      </c>
      <c r="B2831" s="340" t="s">
        <v>17091</v>
      </c>
      <c r="C2831" s="339" t="s">
        <v>63</v>
      </c>
      <c r="D2831" s="339" t="s">
        <v>14543</v>
      </c>
      <c r="E2831" s="341"/>
      <c r="F2831" s="341">
        <v>6.74</v>
      </c>
    </row>
    <row r="2832" spans="1:6">
      <c r="A2832" s="339">
        <v>39309</v>
      </c>
      <c r="B2832" s="340" t="s">
        <v>17092</v>
      </c>
      <c r="C2832" s="339" t="s">
        <v>63</v>
      </c>
      <c r="D2832" s="339" t="s">
        <v>14543</v>
      </c>
      <c r="E2832" s="341"/>
      <c r="F2832" s="341">
        <v>7.68</v>
      </c>
    </row>
    <row r="2833" spans="1:6">
      <c r="A2833" s="339">
        <v>39310</v>
      </c>
      <c r="B2833" s="340" t="s">
        <v>17093</v>
      </c>
      <c r="C2833" s="339" t="s">
        <v>63</v>
      </c>
      <c r="D2833" s="339" t="s">
        <v>14543</v>
      </c>
      <c r="E2833" s="341"/>
      <c r="F2833" s="341">
        <v>14.34</v>
      </c>
    </row>
    <row r="2834" spans="1:6">
      <c r="A2834" s="339">
        <v>39311</v>
      </c>
      <c r="B2834" s="340" t="s">
        <v>17094</v>
      </c>
      <c r="C2834" s="339" t="s">
        <v>63</v>
      </c>
      <c r="D2834" s="339" t="s">
        <v>14543</v>
      </c>
      <c r="E2834" s="341"/>
      <c r="F2834" s="341">
        <v>20.309999999999999</v>
      </c>
    </row>
    <row r="2835" spans="1:6">
      <c r="A2835" s="339">
        <v>45261</v>
      </c>
      <c r="B2835" s="340" t="s">
        <v>17095</v>
      </c>
      <c r="C2835" s="339" t="s">
        <v>14873</v>
      </c>
      <c r="D2835" s="339" t="s">
        <v>14543</v>
      </c>
      <c r="E2835" s="341">
        <v>25.31</v>
      </c>
      <c r="F2835" s="341">
        <v>21.09</v>
      </c>
    </row>
    <row r="2836" spans="1:6">
      <c r="A2836" s="339">
        <v>11519</v>
      </c>
      <c r="B2836" s="340" t="s">
        <v>17096</v>
      </c>
      <c r="C2836" s="339" t="s">
        <v>14873</v>
      </c>
      <c r="D2836" s="339" t="s">
        <v>14543</v>
      </c>
      <c r="E2836" s="341">
        <v>59.8</v>
      </c>
      <c r="F2836" s="341">
        <v>60.25</v>
      </c>
    </row>
    <row r="2837" spans="1:6">
      <c r="A2837" s="339">
        <v>11520</v>
      </c>
      <c r="B2837" s="340" t="s">
        <v>17097</v>
      </c>
      <c r="C2837" s="339" t="s">
        <v>14873</v>
      </c>
      <c r="D2837" s="339" t="s">
        <v>14543</v>
      </c>
      <c r="E2837" s="341">
        <v>27.65</v>
      </c>
      <c r="F2837" s="341">
        <v>27.85</v>
      </c>
    </row>
    <row r="2838" spans="1:6">
      <c r="A2838" s="339">
        <v>11518</v>
      </c>
      <c r="B2838" s="340" t="s">
        <v>17098</v>
      </c>
      <c r="C2838" s="339" t="s">
        <v>14873</v>
      </c>
      <c r="D2838" s="339" t="s">
        <v>14543</v>
      </c>
      <c r="E2838" s="341">
        <v>100.52</v>
      </c>
      <c r="F2838" s="341">
        <v>101.27</v>
      </c>
    </row>
    <row r="2839" spans="1:6">
      <c r="A2839" s="339">
        <v>38473</v>
      </c>
      <c r="B2839" s="340" t="s">
        <v>17099</v>
      </c>
      <c r="C2839" s="339" t="s">
        <v>63</v>
      </c>
      <c r="D2839" s="339" t="s">
        <v>14543</v>
      </c>
      <c r="E2839" s="341">
        <v>317.16000000000003</v>
      </c>
      <c r="F2839" s="341">
        <v>268.14</v>
      </c>
    </row>
    <row r="2840" spans="1:6">
      <c r="A2840" s="339">
        <v>4244</v>
      </c>
      <c r="B2840" s="340" t="s">
        <v>17100</v>
      </c>
      <c r="C2840" s="339" t="s">
        <v>884</v>
      </c>
      <c r="D2840" s="339" t="s">
        <v>14543</v>
      </c>
      <c r="E2840" s="341">
        <v>21.79</v>
      </c>
      <c r="F2840" s="341">
        <v>29.62</v>
      </c>
    </row>
    <row r="2841" spans="1:6">
      <c r="A2841" s="339">
        <v>40977</v>
      </c>
      <c r="B2841" s="340" t="s">
        <v>17101</v>
      </c>
      <c r="C2841" s="339" t="s">
        <v>948</v>
      </c>
      <c r="D2841" s="339" t="s">
        <v>14543</v>
      </c>
      <c r="E2841" s="341">
        <v>3793.06</v>
      </c>
      <c r="F2841" s="341">
        <v>5190.55</v>
      </c>
    </row>
    <row r="2842" spans="1:6">
      <c r="A2842" s="339">
        <v>4115</v>
      </c>
      <c r="B2842" s="340" t="s">
        <v>891</v>
      </c>
      <c r="C2842" s="339" t="s">
        <v>202</v>
      </c>
      <c r="D2842" s="339" t="s">
        <v>14543</v>
      </c>
      <c r="E2842" s="341">
        <v>29.72</v>
      </c>
      <c r="F2842" s="341">
        <v>29.28</v>
      </c>
    </row>
    <row r="2843" spans="1:6">
      <c r="A2843" s="339">
        <v>4119</v>
      </c>
      <c r="B2843" s="340" t="s">
        <v>17102</v>
      </c>
      <c r="C2843" s="339" t="s">
        <v>202</v>
      </c>
      <c r="D2843" s="339" t="s">
        <v>14543</v>
      </c>
      <c r="E2843" s="341">
        <v>60.03</v>
      </c>
      <c r="F2843" s="341">
        <v>59.13</v>
      </c>
    </row>
    <row r="2844" spans="1:6">
      <c r="A2844" s="339">
        <v>2794</v>
      </c>
      <c r="B2844" s="340" t="s">
        <v>17103</v>
      </c>
      <c r="C2844" s="339" t="s">
        <v>202</v>
      </c>
      <c r="D2844" s="339" t="s">
        <v>14543</v>
      </c>
      <c r="E2844" s="341">
        <v>159.26</v>
      </c>
      <c r="F2844" s="341">
        <v>156.87</v>
      </c>
    </row>
    <row r="2845" spans="1:6">
      <c r="A2845" s="339">
        <v>2788</v>
      </c>
      <c r="B2845" s="340" t="s">
        <v>17104</v>
      </c>
      <c r="C2845" s="339" t="s">
        <v>202</v>
      </c>
      <c r="D2845" s="339" t="s">
        <v>14543</v>
      </c>
      <c r="E2845" s="341">
        <v>232.01</v>
      </c>
      <c r="F2845" s="341">
        <v>228.53</v>
      </c>
    </row>
    <row r="2846" spans="1:6">
      <c r="A2846" s="339">
        <v>4006</v>
      </c>
      <c r="B2846" s="340" t="s">
        <v>17105</v>
      </c>
      <c r="C2846" s="339" t="s">
        <v>5115</v>
      </c>
      <c r="D2846" s="339" t="s">
        <v>14543</v>
      </c>
      <c r="E2846" s="341">
        <v>2262.8200000000002</v>
      </c>
      <c r="F2846" s="341">
        <v>1858.3</v>
      </c>
    </row>
    <row r="2847" spans="1:6">
      <c r="A2847" s="339">
        <v>45395</v>
      </c>
      <c r="B2847" s="340" t="s">
        <v>17106</v>
      </c>
      <c r="C2847" s="339" t="s">
        <v>14873</v>
      </c>
      <c r="D2847" s="339" t="s">
        <v>14543</v>
      </c>
      <c r="E2847" s="341">
        <v>38.4</v>
      </c>
      <c r="F2847" s="341">
        <v>32</v>
      </c>
    </row>
    <row r="2848" spans="1:6">
      <c r="A2848" s="339">
        <v>37461</v>
      </c>
      <c r="B2848" s="340" t="s">
        <v>17107</v>
      </c>
      <c r="C2848" s="339" t="s">
        <v>202</v>
      </c>
      <c r="D2848" s="339" t="s">
        <v>14543</v>
      </c>
      <c r="E2848" s="341">
        <v>10.17</v>
      </c>
      <c r="F2848" s="341">
        <v>13.05</v>
      </c>
    </row>
    <row r="2849" spans="1:6">
      <c r="A2849" s="339">
        <v>37460</v>
      </c>
      <c r="B2849" s="340" t="s">
        <v>17108</v>
      </c>
      <c r="C2849" s="339" t="s">
        <v>202</v>
      </c>
      <c r="D2849" s="339" t="s">
        <v>14543</v>
      </c>
      <c r="E2849" s="341">
        <v>17.850000000000001</v>
      </c>
      <c r="F2849" s="341">
        <v>22.9</v>
      </c>
    </row>
    <row r="2850" spans="1:6">
      <c r="A2850" s="339">
        <v>37458</v>
      </c>
      <c r="B2850" s="340" t="s">
        <v>17109</v>
      </c>
      <c r="C2850" s="339" t="s">
        <v>202</v>
      </c>
      <c r="D2850" s="339" t="s">
        <v>14549</v>
      </c>
      <c r="E2850" s="341">
        <v>4.1399999999999997</v>
      </c>
      <c r="F2850" s="341">
        <v>5.31</v>
      </c>
    </row>
    <row r="2851" spans="1:6">
      <c r="A2851" s="339">
        <v>37454</v>
      </c>
      <c r="B2851" s="340" t="s">
        <v>17110</v>
      </c>
      <c r="C2851" s="339" t="s">
        <v>202</v>
      </c>
      <c r="D2851" s="339" t="s">
        <v>14543</v>
      </c>
      <c r="E2851" s="341">
        <v>1.29</v>
      </c>
      <c r="F2851" s="341">
        <v>1.66</v>
      </c>
    </row>
    <row r="2852" spans="1:6">
      <c r="A2852" s="339">
        <v>37455</v>
      </c>
      <c r="B2852" s="340" t="s">
        <v>17111</v>
      </c>
      <c r="C2852" s="339" t="s">
        <v>202</v>
      </c>
      <c r="D2852" s="339" t="s">
        <v>14543</v>
      </c>
      <c r="E2852" s="341">
        <v>2.15</v>
      </c>
      <c r="F2852" s="341">
        <v>2.77</v>
      </c>
    </row>
    <row r="2853" spans="1:6">
      <c r="A2853" s="339">
        <v>37459</v>
      </c>
      <c r="B2853" s="340" t="s">
        <v>17112</v>
      </c>
      <c r="C2853" s="339" t="s">
        <v>202</v>
      </c>
      <c r="D2853" s="339" t="s">
        <v>14543</v>
      </c>
      <c r="E2853" s="341">
        <v>6.89</v>
      </c>
      <c r="F2853" s="341">
        <v>8.84</v>
      </c>
    </row>
    <row r="2854" spans="1:6">
      <c r="A2854" s="339">
        <v>37457</v>
      </c>
      <c r="B2854" s="340" t="s">
        <v>17113</v>
      </c>
      <c r="C2854" s="339" t="s">
        <v>202</v>
      </c>
      <c r="D2854" s="339" t="s">
        <v>14543</v>
      </c>
      <c r="E2854" s="341">
        <v>2.37</v>
      </c>
      <c r="F2854" s="341">
        <v>3.05</v>
      </c>
    </row>
    <row r="2855" spans="1:6">
      <c r="A2855" s="339">
        <v>37456</v>
      </c>
      <c r="B2855" s="340" t="s">
        <v>17114</v>
      </c>
      <c r="C2855" s="339" t="s">
        <v>202</v>
      </c>
      <c r="D2855" s="339" t="s">
        <v>14543</v>
      </c>
      <c r="E2855" s="341">
        <v>1.63</v>
      </c>
      <c r="F2855" s="341">
        <v>2.09</v>
      </c>
    </row>
    <row r="2856" spans="1:6">
      <c r="A2856" s="339">
        <v>21029</v>
      </c>
      <c r="B2856" s="340" t="s">
        <v>17115</v>
      </c>
      <c r="C2856" s="339" t="s">
        <v>63</v>
      </c>
      <c r="D2856" s="339" t="s">
        <v>14549</v>
      </c>
      <c r="E2856" s="341">
        <v>600</v>
      </c>
      <c r="F2856" s="341">
        <v>388.5</v>
      </c>
    </row>
    <row r="2857" spans="1:6">
      <c r="A2857" s="339">
        <v>21030</v>
      </c>
      <c r="B2857" s="340" t="s">
        <v>1672</v>
      </c>
      <c r="C2857" s="339" t="s">
        <v>63</v>
      </c>
      <c r="D2857" s="339" t="s">
        <v>14543</v>
      </c>
      <c r="E2857" s="341">
        <v>739.6</v>
      </c>
      <c r="F2857" s="341">
        <v>478.89</v>
      </c>
    </row>
    <row r="2858" spans="1:6">
      <c r="A2858" s="339">
        <v>21031</v>
      </c>
      <c r="B2858" s="340" t="s">
        <v>17116</v>
      </c>
      <c r="C2858" s="339" t="s">
        <v>63</v>
      </c>
      <c r="D2858" s="339" t="s">
        <v>14543</v>
      </c>
      <c r="E2858" s="341">
        <v>920.79</v>
      </c>
      <c r="F2858" s="341">
        <v>596.21</v>
      </c>
    </row>
    <row r="2859" spans="1:6">
      <c r="A2859" s="339">
        <v>21032</v>
      </c>
      <c r="B2859" s="340" t="s">
        <v>17117</v>
      </c>
      <c r="C2859" s="339" t="s">
        <v>63</v>
      </c>
      <c r="D2859" s="339" t="s">
        <v>14543</v>
      </c>
      <c r="E2859" s="341">
        <v>983.16</v>
      </c>
      <c r="F2859" s="341">
        <v>636.6</v>
      </c>
    </row>
    <row r="2860" spans="1:6">
      <c r="A2860" s="339">
        <v>37527</v>
      </c>
      <c r="B2860" s="340" t="s">
        <v>17118</v>
      </c>
      <c r="C2860" s="339" t="s">
        <v>63</v>
      </c>
      <c r="D2860" s="339" t="s">
        <v>14543</v>
      </c>
      <c r="E2860" s="341">
        <v>888.11</v>
      </c>
      <c r="F2860" s="341">
        <v>575.04999999999995</v>
      </c>
    </row>
    <row r="2861" spans="1:6">
      <c r="A2861" s="339">
        <v>37528</v>
      </c>
      <c r="B2861" s="340" t="s">
        <v>17119</v>
      </c>
      <c r="C2861" s="339" t="s">
        <v>63</v>
      </c>
      <c r="D2861" s="339" t="s">
        <v>14543</v>
      </c>
      <c r="E2861" s="341">
        <v>1058.9100000000001</v>
      </c>
      <c r="F2861" s="341">
        <v>685.64</v>
      </c>
    </row>
    <row r="2862" spans="1:6">
      <c r="A2862" s="339">
        <v>37529</v>
      </c>
      <c r="B2862" s="340" t="s">
        <v>17120</v>
      </c>
      <c r="C2862" s="339" t="s">
        <v>63</v>
      </c>
      <c r="D2862" s="339" t="s">
        <v>14543</v>
      </c>
      <c r="E2862" s="341">
        <v>1069.3</v>
      </c>
      <c r="F2862" s="341">
        <v>692.37</v>
      </c>
    </row>
    <row r="2863" spans="1:6">
      <c r="A2863" s="339">
        <v>37530</v>
      </c>
      <c r="B2863" s="340" t="s">
        <v>17121</v>
      </c>
      <c r="C2863" s="339" t="s">
        <v>63</v>
      </c>
      <c r="D2863" s="339" t="s">
        <v>14543</v>
      </c>
      <c r="E2863" s="341">
        <v>1396.03</v>
      </c>
      <c r="F2863" s="341">
        <v>903.93</v>
      </c>
    </row>
    <row r="2864" spans="1:6">
      <c r="A2864" s="339">
        <v>21034</v>
      </c>
      <c r="B2864" s="340" t="s">
        <v>17122</v>
      </c>
      <c r="C2864" s="339" t="s">
        <v>63</v>
      </c>
      <c r="D2864" s="339" t="s">
        <v>14543</v>
      </c>
      <c r="E2864" s="341">
        <v>1191.08</v>
      </c>
      <c r="F2864" s="341">
        <v>771.23</v>
      </c>
    </row>
    <row r="2865" spans="1:6">
      <c r="A2865" s="339">
        <v>37531</v>
      </c>
      <c r="B2865" s="340" t="s">
        <v>17123</v>
      </c>
      <c r="C2865" s="339" t="s">
        <v>63</v>
      </c>
      <c r="D2865" s="339" t="s">
        <v>14543</v>
      </c>
      <c r="E2865" s="341">
        <v>1500</v>
      </c>
      <c r="F2865" s="341">
        <v>971.25</v>
      </c>
    </row>
    <row r="2866" spans="1:6">
      <c r="A2866" s="339">
        <v>21036</v>
      </c>
      <c r="B2866" s="340" t="s">
        <v>17124</v>
      </c>
      <c r="C2866" s="339" t="s">
        <v>63</v>
      </c>
      <c r="D2866" s="339" t="s">
        <v>14543</v>
      </c>
      <c r="E2866" s="341">
        <v>1823.76</v>
      </c>
      <c r="F2866" s="341">
        <v>1180.8800000000001</v>
      </c>
    </row>
    <row r="2867" spans="1:6">
      <c r="A2867" s="339">
        <v>21037</v>
      </c>
      <c r="B2867" s="340" t="s">
        <v>17125</v>
      </c>
      <c r="C2867" s="339" t="s">
        <v>63</v>
      </c>
      <c r="D2867" s="339" t="s">
        <v>14543</v>
      </c>
      <c r="E2867" s="341">
        <v>2079.1999999999998</v>
      </c>
      <c r="F2867" s="341">
        <v>1346.28</v>
      </c>
    </row>
    <row r="2868" spans="1:6">
      <c r="A2868" s="339">
        <v>20185</v>
      </c>
      <c r="B2868" s="340" t="s">
        <v>17126</v>
      </c>
      <c r="C2868" s="339" t="s">
        <v>202</v>
      </c>
      <c r="D2868" s="339" t="s">
        <v>14543</v>
      </c>
      <c r="E2868" s="341">
        <v>10.97</v>
      </c>
      <c r="F2868" s="341">
        <v>14.07</v>
      </c>
    </row>
    <row r="2869" spans="1:6">
      <c r="A2869" s="339">
        <v>44909</v>
      </c>
      <c r="B2869" s="340" t="s">
        <v>17127</v>
      </c>
      <c r="C2869" s="339" t="s">
        <v>202</v>
      </c>
      <c r="D2869" s="339" t="s">
        <v>14543</v>
      </c>
      <c r="E2869" s="341">
        <v>12.37</v>
      </c>
      <c r="F2869" s="341">
        <v>15.86</v>
      </c>
    </row>
    <row r="2870" spans="1:6">
      <c r="A2870" s="339">
        <v>44115</v>
      </c>
      <c r="B2870" s="340" t="s">
        <v>17128</v>
      </c>
      <c r="C2870" s="339" t="s">
        <v>202</v>
      </c>
      <c r="D2870" s="339" t="s">
        <v>14543</v>
      </c>
      <c r="E2870" s="341">
        <v>22.75</v>
      </c>
      <c r="F2870" s="341">
        <v>29.18</v>
      </c>
    </row>
    <row r="2871" spans="1:6">
      <c r="A2871" s="339">
        <v>44333</v>
      </c>
      <c r="B2871" s="340" t="s">
        <v>17129</v>
      </c>
      <c r="C2871" s="339" t="s">
        <v>202</v>
      </c>
      <c r="D2871" s="339" t="s">
        <v>14543</v>
      </c>
      <c r="E2871" s="341">
        <v>74.72</v>
      </c>
      <c r="F2871" s="341">
        <v>95.84</v>
      </c>
    </row>
    <row r="2872" spans="1:6">
      <c r="A2872" s="339">
        <v>44907</v>
      </c>
      <c r="B2872" s="340" t="s">
        <v>17130</v>
      </c>
      <c r="C2872" s="339" t="s">
        <v>202</v>
      </c>
      <c r="D2872" s="339" t="s">
        <v>14543</v>
      </c>
      <c r="E2872" s="341">
        <v>13.1</v>
      </c>
      <c r="F2872" s="341">
        <v>16.809999999999999</v>
      </c>
    </row>
    <row r="2873" spans="1:6">
      <c r="A2873" s="339">
        <v>20260</v>
      </c>
      <c r="B2873" s="340" t="s">
        <v>17131</v>
      </c>
      <c r="C2873" s="339" t="s">
        <v>63</v>
      </c>
      <c r="D2873" s="339" t="s">
        <v>14543</v>
      </c>
      <c r="E2873" s="341">
        <v>12.02</v>
      </c>
      <c r="F2873" s="341">
        <v>15.41</v>
      </c>
    </row>
    <row r="2874" spans="1:6">
      <c r="A2874" s="339">
        <v>37515</v>
      </c>
      <c r="B2874" s="340" t="s">
        <v>17132</v>
      </c>
      <c r="C2874" s="339" t="s">
        <v>63</v>
      </c>
      <c r="D2874" s="339" t="s">
        <v>14549</v>
      </c>
      <c r="E2874" s="341"/>
      <c r="F2874" s="341">
        <v>605931.16</v>
      </c>
    </row>
    <row r="2875" spans="1:6">
      <c r="A2875" s="339">
        <v>12899</v>
      </c>
      <c r="B2875" s="340" t="s">
        <v>1688</v>
      </c>
      <c r="C2875" s="339" t="s">
        <v>63</v>
      </c>
      <c r="D2875" s="339" t="s">
        <v>14543</v>
      </c>
      <c r="E2875" s="341"/>
      <c r="F2875" s="341">
        <v>142.08000000000001</v>
      </c>
    </row>
    <row r="2876" spans="1:6">
      <c r="A2876" s="339">
        <v>12898</v>
      </c>
      <c r="B2876" s="340" t="s">
        <v>17133</v>
      </c>
      <c r="C2876" s="339" t="s">
        <v>63</v>
      </c>
      <c r="D2876" s="339" t="s">
        <v>14549</v>
      </c>
      <c r="E2876" s="341"/>
      <c r="F2876" s="341">
        <v>225.38</v>
      </c>
    </row>
    <row r="2877" spans="1:6">
      <c r="A2877" s="339">
        <v>39699</v>
      </c>
      <c r="B2877" s="340" t="s">
        <v>17134</v>
      </c>
      <c r="C2877" s="339" t="s">
        <v>5029</v>
      </c>
      <c r="D2877" s="339" t="s">
        <v>14543</v>
      </c>
      <c r="E2877" s="341">
        <v>16.16</v>
      </c>
      <c r="F2877" s="341">
        <v>16.39</v>
      </c>
    </row>
    <row r="2878" spans="1:6">
      <c r="A2878" s="339">
        <v>39696</v>
      </c>
      <c r="B2878" s="340" t="s">
        <v>17135</v>
      </c>
      <c r="C2878" s="339" t="s">
        <v>5029</v>
      </c>
      <c r="D2878" s="339" t="s">
        <v>14549</v>
      </c>
      <c r="E2878" s="341"/>
      <c r="F2878" s="341">
        <v>6.45</v>
      </c>
    </row>
    <row r="2879" spans="1:6">
      <c r="A2879" s="339">
        <v>42528</v>
      </c>
      <c r="B2879" s="340" t="s">
        <v>17136</v>
      </c>
      <c r="C2879" s="339" t="s">
        <v>5029</v>
      </c>
      <c r="D2879" s="339" t="s">
        <v>14543</v>
      </c>
      <c r="E2879" s="341"/>
      <c r="F2879" s="341">
        <v>9.17</v>
      </c>
    </row>
    <row r="2880" spans="1:6">
      <c r="A2880" s="339">
        <v>39700</v>
      </c>
      <c r="B2880" s="340" t="s">
        <v>17137</v>
      </c>
      <c r="C2880" s="339" t="s">
        <v>5029</v>
      </c>
      <c r="D2880" s="339" t="s">
        <v>14543</v>
      </c>
      <c r="E2880" s="341">
        <v>34.409999999999997</v>
      </c>
      <c r="F2880" s="341">
        <v>27.37</v>
      </c>
    </row>
    <row r="2881" spans="1:6">
      <c r="A2881" s="339">
        <v>4014</v>
      </c>
      <c r="B2881" s="340" t="s">
        <v>17138</v>
      </c>
      <c r="C2881" s="339" t="s">
        <v>5029</v>
      </c>
      <c r="D2881" s="339" t="s">
        <v>14543</v>
      </c>
      <c r="E2881" s="341">
        <v>70.849999999999994</v>
      </c>
      <c r="F2881" s="341">
        <v>56.35</v>
      </c>
    </row>
    <row r="2882" spans="1:6">
      <c r="A2882" s="339">
        <v>4015</v>
      </c>
      <c r="B2882" s="340" t="s">
        <v>1104</v>
      </c>
      <c r="C2882" s="339" t="s">
        <v>5029</v>
      </c>
      <c r="D2882" s="339" t="s">
        <v>14543</v>
      </c>
      <c r="E2882" s="341">
        <v>87</v>
      </c>
      <c r="F2882" s="341">
        <v>69.2</v>
      </c>
    </row>
    <row r="2883" spans="1:6">
      <c r="A2883" s="339">
        <v>4017</v>
      </c>
      <c r="B2883" s="340" t="s">
        <v>17139</v>
      </c>
      <c r="C2883" s="339" t="s">
        <v>5029</v>
      </c>
      <c r="D2883" s="339" t="s">
        <v>14543</v>
      </c>
      <c r="E2883" s="341">
        <v>126.59</v>
      </c>
      <c r="F2883" s="341">
        <v>100.69</v>
      </c>
    </row>
    <row r="2884" spans="1:6">
      <c r="A2884" s="339">
        <v>11621</v>
      </c>
      <c r="B2884" s="340" t="s">
        <v>17140</v>
      </c>
      <c r="C2884" s="339" t="s">
        <v>5029</v>
      </c>
      <c r="D2884" s="339" t="s">
        <v>14543</v>
      </c>
      <c r="E2884" s="341">
        <v>68.47</v>
      </c>
      <c r="F2884" s="341">
        <v>54.46</v>
      </c>
    </row>
    <row r="2885" spans="1:6">
      <c r="A2885" s="339">
        <v>4016</v>
      </c>
      <c r="B2885" s="340" t="s">
        <v>17141</v>
      </c>
      <c r="C2885" s="339" t="s">
        <v>5029</v>
      </c>
      <c r="D2885" s="339" t="s">
        <v>14549</v>
      </c>
      <c r="E2885" s="341">
        <v>50</v>
      </c>
      <c r="F2885" s="341">
        <v>39.770000000000003</v>
      </c>
    </row>
    <row r="2886" spans="1:6">
      <c r="A2886" s="339">
        <v>38544</v>
      </c>
      <c r="B2886" s="340" t="s">
        <v>17142</v>
      </c>
      <c r="C2886" s="339" t="s">
        <v>5029</v>
      </c>
      <c r="D2886" s="339" t="s">
        <v>14543</v>
      </c>
      <c r="E2886" s="341">
        <v>12.83</v>
      </c>
      <c r="F2886" s="341">
        <v>10.199999999999999</v>
      </c>
    </row>
    <row r="2887" spans="1:6">
      <c r="A2887" s="339">
        <v>38545</v>
      </c>
      <c r="B2887" s="340" t="s">
        <v>17143</v>
      </c>
      <c r="C2887" s="339" t="s">
        <v>5029</v>
      </c>
      <c r="D2887" s="339" t="s">
        <v>14543</v>
      </c>
      <c r="E2887" s="341">
        <v>8.24</v>
      </c>
      <c r="F2887" s="341">
        <v>6.56</v>
      </c>
    </row>
    <row r="2888" spans="1:6">
      <c r="A2888" s="339">
        <v>42527</v>
      </c>
      <c r="B2888" s="340" t="s">
        <v>17144</v>
      </c>
      <c r="C2888" s="339" t="s">
        <v>5029</v>
      </c>
      <c r="D2888" s="339" t="s">
        <v>14543</v>
      </c>
      <c r="E2888" s="341"/>
      <c r="F2888" s="341">
        <v>24.23</v>
      </c>
    </row>
    <row r="2889" spans="1:6">
      <c r="A2889" s="339">
        <v>39323</v>
      </c>
      <c r="B2889" s="340" t="s">
        <v>17145</v>
      </c>
      <c r="C2889" s="339" t="s">
        <v>5029</v>
      </c>
      <c r="D2889" s="339" t="s">
        <v>14543</v>
      </c>
      <c r="E2889" s="341">
        <v>31.45</v>
      </c>
      <c r="F2889" s="341">
        <v>25.02</v>
      </c>
    </row>
    <row r="2890" spans="1:6">
      <c r="A2890" s="339">
        <v>626</v>
      </c>
      <c r="B2890" s="340" t="s">
        <v>972</v>
      </c>
      <c r="C2890" s="339" t="s">
        <v>101</v>
      </c>
      <c r="D2890" s="339" t="s">
        <v>14549</v>
      </c>
      <c r="E2890" s="341">
        <v>23.99</v>
      </c>
      <c r="F2890" s="341">
        <v>15.87</v>
      </c>
    </row>
    <row r="2891" spans="1:6">
      <c r="A2891" s="339">
        <v>44504</v>
      </c>
      <c r="B2891" s="340" t="s">
        <v>17146</v>
      </c>
      <c r="C2891" s="339" t="s">
        <v>5029</v>
      </c>
      <c r="D2891" s="339" t="s">
        <v>14543</v>
      </c>
      <c r="E2891" s="341"/>
      <c r="F2891" s="341">
        <v>14.26</v>
      </c>
    </row>
    <row r="2892" spans="1:6">
      <c r="A2892" s="339">
        <v>44505</v>
      </c>
      <c r="B2892" s="340" t="s">
        <v>17147</v>
      </c>
      <c r="C2892" s="339" t="s">
        <v>5029</v>
      </c>
      <c r="D2892" s="339" t="s">
        <v>14543</v>
      </c>
      <c r="E2892" s="341"/>
      <c r="F2892" s="341">
        <v>21.51</v>
      </c>
    </row>
    <row r="2893" spans="1:6">
      <c r="A2893" s="339">
        <v>44506</v>
      </c>
      <c r="B2893" s="340" t="s">
        <v>17148</v>
      </c>
      <c r="C2893" s="339" t="s">
        <v>5029</v>
      </c>
      <c r="D2893" s="339" t="s">
        <v>14543</v>
      </c>
      <c r="E2893" s="341"/>
      <c r="F2893" s="341">
        <v>22.83</v>
      </c>
    </row>
    <row r="2894" spans="1:6">
      <c r="A2894" s="339">
        <v>44507</v>
      </c>
      <c r="B2894" s="340" t="s">
        <v>17149</v>
      </c>
      <c r="C2894" s="339" t="s">
        <v>5029</v>
      </c>
      <c r="D2894" s="339" t="s">
        <v>14543</v>
      </c>
      <c r="E2894" s="341"/>
      <c r="F2894" s="341">
        <v>28.54</v>
      </c>
    </row>
    <row r="2895" spans="1:6">
      <c r="A2895" s="339">
        <v>44508</v>
      </c>
      <c r="B2895" s="340" t="s">
        <v>17150</v>
      </c>
      <c r="C2895" s="339" t="s">
        <v>5029</v>
      </c>
      <c r="D2895" s="339" t="s">
        <v>14543</v>
      </c>
      <c r="E2895" s="341"/>
      <c r="F2895" s="341">
        <v>42.8</v>
      </c>
    </row>
    <row r="2896" spans="1:6">
      <c r="A2896" s="339">
        <v>44509</v>
      </c>
      <c r="B2896" s="340" t="s">
        <v>17151</v>
      </c>
      <c r="C2896" s="339" t="s">
        <v>5029</v>
      </c>
      <c r="D2896" s="339" t="s">
        <v>14543</v>
      </c>
      <c r="E2896" s="341"/>
      <c r="F2896" s="341">
        <v>57.34</v>
      </c>
    </row>
    <row r="2897" spans="1:6">
      <c r="A2897" s="339">
        <v>44510</v>
      </c>
      <c r="B2897" s="340" t="s">
        <v>17152</v>
      </c>
      <c r="C2897" s="339" t="s">
        <v>5029</v>
      </c>
      <c r="D2897" s="339" t="s">
        <v>14543</v>
      </c>
      <c r="E2897" s="341"/>
      <c r="F2897" s="341">
        <v>71.2</v>
      </c>
    </row>
    <row r="2898" spans="1:6">
      <c r="A2898" s="339">
        <v>44512</v>
      </c>
      <c r="B2898" s="340" t="s">
        <v>17153</v>
      </c>
      <c r="C2898" s="339" t="s">
        <v>5029</v>
      </c>
      <c r="D2898" s="339" t="s">
        <v>14543</v>
      </c>
      <c r="E2898" s="341"/>
      <c r="F2898" s="341">
        <v>15.89</v>
      </c>
    </row>
    <row r="2899" spans="1:6">
      <c r="A2899" s="339">
        <v>44513</v>
      </c>
      <c r="B2899" s="340" t="s">
        <v>17154</v>
      </c>
      <c r="C2899" s="339" t="s">
        <v>5029</v>
      </c>
      <c r="D2899" s="339" t="s">
        <v>14543</v>
      </c>
      <c r="E2899" s="341"/>
      <c r="F2899" s="341">
        <v>22.43</v>
      </c>
    </row>
    <row r="2900" spans="1:6">
      <c r="A2900" s="339">
        <v>44514</v>
      </c>
      <c r="B2900" s="340" t="s">
        <v>17155</v>
      </c>
      <c r="C2900" s="339" t="s">
        <v>5029</v>
      </c>
      <c r="D2900" s="339" t="s">
        <v>14543</v>
      </c>
      <c r="E2900" s="341"/>
      <c r="F2900" s="341">
        <v>25.43</v>
      </c>
    </row>
    <row r="2901" spans="1:6">
      <c r="A2901" s="339">
        <v>44515</v>
      </c>
      <c r="B2901" s="340" t="s">
        <v>17156</v>
      </c>
      <c r="C2901" s="339" t="s">
        <v>5029</v>
      </c>
      <c r="D2901" s="339" t="s">
        <v>14543</v>
      </c>
      <c r="E2901" s="341"/>
      <c r="F2901" s="341">
        <v>31.22</v>
      </c>
    </row>
    <row r="2902" spans="1:6">
      <c r="A2902" s="339">
        <v>44511</v>
      </c>
      <c r="B2902" s="340" t="s">
        <v>17157</v>
      </c>
      <c r="C2902" s="339" t="s">
        <v>5029</v>
      </c>
      <c r="D2902" s="339" t="s">
        <v>14543</v>
      </c>
      <c r="E2902" s="341"/>
      <c r="F2902" s="341">
        <v>46.22</v>
      </c>
    </row>
    <row r="2903" spans="1:6">
      <c r="A2903" s="339">
        <v>44516</v>
      </c>
      <c r="B2903" s="340" t="s">
        <v>17158</v>
      </c>
      <c r="C2903" s="339" t="s">
        <v>5029</v>
      </c>
      <c r="D2903" s="339" t="s">
        <v>14543</v>
      </c>
      <c r="E2903" s="341"/>
      <c r="F2903" s="341">
        <v>62.46</v>
      </c>
    </row>
    <row r="2904" spans="1:6">
      <c r="A2904" s="339">
        <v>44517</v>
      </c>
      <c r="B2904" s="340" t="s">
        <v>17159</v>
      </c>
      <c r="C2904" s="339" t="s">
        <v>5029</v>
      </c>
      <c r="D2904" s="339" t="s">
        <v>14543</v>
      </c>
      <c r="E2904" s="341"/>
      <c r="F2904" s="341">
        <v>77.91</v>
      </c>
    </row>
    <row r="2905" spans="1:6">
      <c r="A2905" s="339">
        <v>11479</v>
      </c>
      <c r="B2905" s="340" t="s">
        <v>17160</v>
      </c>
      <c r="C2905" s="339" t="s">
        <v>63</v>
      </c>
      <c r="D2905" s="339" t="s">
        <v>14543</v>
      </c>
      <c r="E2905" s="341">
        <v>41.99</v>
      </c>
      <c r="F2905" s="341">
        <v>42.3</v>
      </c>
    </row>
    <row r="2906" spans="1:6">
      <c r="A2906" s="339">
        <v>11481</v>
      </c>
      <c r="B2906" s="340" t="s">
        <v>17161</v>
      </c>
      <c r="C2906" s="339" t="s">
        <v>63</v>
      </c>
      <c r="D2906" s="339" t="s">
        <v>14543</v>
      </c>
      <c r="E2906" s="341">
        <v>37.979999999999997</v>
      </c>
      <c r="F2906" s="341">
        <v>38.270000000000003</v>
      </c>
    </row>
    <row r="2907" spans="1:6">
      <c r="A2907" s="339">
        <v>43609</v>
      </c>
      <c r="B2907" s="340" t="s">
        <v>17162</v>
      </c>
      <c r="C2907" s="339" t="s">
        <v>63</v>
      </c>
      <c r="D2907" s="339" t="s">
        <v>14543</v>
      </c>
      <c r="E2907" s="341">
        <v>37.979999999999997</v>
      </c>
      <c r="F2907" s="341">
        <v>38.270000000000003</v>
      </c>
    </row>
    <row r="2908" spans="1:6">
      <c r="A2908" s="339">
        <v>11478</v>
      </c>
      <c r="B2908" s="340" t="s">
        <v>17163</v>
      </c>
      <c r="C2908" s="339" t="s">
        <v>63</v>
      </c>
      <c r="D2908" s="339" t="s">
        <v>14543</v>
      </c>
      <c r="E2908" s="341">
        <v>72.040000000000006</v>
      </c>
      <c r="F2908" s="341">
        <v>72.58</v>
      </c>
    </row>
    <row r="2909" spans="1:6">
      <c r="A2909" s="339">
        <v>43608</v>
      </c>
      <c r="B2909" s="340" t="s">
        <v>17164</v>
      </c>
      <c r="C2909" s="339" t="s">
        <v>63</v>
      </c>
      <c r="D2909" s="339" t="s">
        <v>14543</v>
      </c>
      <c r="E2909" s="341">
        <v>54.97</v>
      </c>
      <c r="F2909" s="341">
        <v>55.38</v>
      </c>
    </row>
    <row r="2910" spans="1:6">
      <c r="A2910" s="339">
        <v>11476</v>
      </c>
      <c r="B2910" s="340" t="s">
        <v>17165</v>
      </c>
      <c r="C2910" s="339" t="s">
        <v>63</v>
      </c>
      <c r="D2910" s="339" t="s">
        <v>14543</v>
      </c>
      <c r="E2910" s="341">
        <v>54.97</v>
      </c>
      <c r="F2910" s="341">
        <v>55.38</v>
      </c>
    </row>
    <row r="2911" spans="1:6">
      <c r="A2911" s="339">
        <v>40637</v>
      </c>
      <c r="B2911" s="340" t="s">
        <v>17166</v>
      </c>
      <c r="C2911" s="339" t="s">
        <v>63</v>
      </c>
      <c r="D2911" s="339" t="s">
        <v>14543</v>
      </c>
      <c r="E2911" s="341"/>
      <c r="F2911" s="341">
        <v>900957.15</v>
      </c>
    </row>
    <row r="2912" spans="1:6">
      <c r="A2912" s="339">
        <v>13836</v>
      </c>
      <c r="B2912" s="340" t="s">
        <v>17167</v>
      </c>
      <c r="C2912" s="339" t="s">
        <v>63</v>
      </c>
      <c r="D2912" s="339" t="s">
        <v>14543</v>
      </c>
      <c r="E2912" s="341"/>
      <c r="F2912" s="341">
        <v>66337.070000000007</v>
      </c>
    </row>
    <row r="2913" spans="1:6">
      <c r="A2913" s="339">
        <v>39813</v>
      </c>
      <c r="B2913" s="340" t="s">
        <v>4286</v>
      </c>
      <c r="C2913" s="339" t="s">
        <v>63</v>
      </c>
      <c r="D2913" s="339" t="s">
        <v>14543</v>
      </c>
      <c r="E2913" s="341"/>
      <c r="F2913" s="341">
        <v>38997.879999999997</v>
      </c>
    </row>
    <row r="2914" spans="1:6">
      <c r="A2914" s="339">
        <v>12868</v>
      </c>
      <c r="B2914" s="340" t="s">
        <v>17168</v>
      </c>
      <c r="C2914" s="339" t="s">
        <v>884</v>
      </c>
      <c r="D2914" s="339" t="s">
        <v>14543</v>
      </c>
      <c r="E2914" s="341">
        <v>20.72</v>
      </c>
      <c r="F2914" s="341">
        <v>26.03</v>
      </c>
    </row>
    <row r="2915" spans="1:6">
      <c r="A2915" s="339">
        <v>40916</v>
      </c>
      <c r="B2915" s="340" t="s">
        <v>17169</v>
      </c>
      <c r="C2915" s="339" t="s">
        <v>948</v>
      </c>
      <c r="D2915" s="339" t="s">
        <v>14543</v>
      </c>
      <c r="E2915" s="341">
        <v>3606.1</v>
      </c>
      <c r="F2915" s="341">
        <v>4560.57</v>
      </c>
    </row>
    <row r="2916" spans="1:6">
      <c r="A2916" s="339">
        <v>4755</v>
      </c>
      <c r="B2916" s="340" t="s">
        <v>3694</v>
      </c>
      <c r="C2916" s="339" t="s">
        <v>884</v>
      </c>
      <c r="D2916" s="339" t="s">
        <v>14543</v>
      </c>
      <c r="E2916" s="341">
        <v>23.77</v>
      </c>
      <c r="F2916" s="341">
        <v>26.96</v>
      </c>
    </row>
    <row r="2917" spans="1:6">
      <c r="A2917" s="339">
        <v>41067</v>
      </c>
      <c r="B2917" s="340" t="s">
        <v>17170</v>
      </c>
      <c r="C2917" s="339" t="s">
        <v>948</v>
      </c>
      <c r="D2917" s="339" t="s">
        <v>14543</v>
      </c>
      <c r="E2917" s="341">
        <v>4135.51</v>
      </c>
      <c r="F2917" s="341">
        <v>4725.88</v>
      </c>
    </row>
    <row r="2918" spans="1:6">
      <c r="A2918" s="339">
        <v>45240</v>
      </c>
      <c r="B2918" s="340" t="s">
        <v>17171</v>
      </c>
      <c r="C2918" s="339" t="s">
        <v>63</v>
      </c>
      <c r="D2918" s="339" t="s">
        <v>14543</v>
      </c>
      <c r="E2918" s="341">
        <v>35.18</v>
      </c>
      <c r="F2918" s="341">
        <v>34.5</v>
      </c>
    </row>
    <row r="2919" spans="1:6">
      <c r="A2919" s="339">
        <v>45228</v>
      </c>
      <c r="B2919" s="340" t="s">
        <v>17172</v>
      </c>
      <c r="C2919" s="339" t="s">
        <v>63</v>
      </c>
      <c r="D2919" s="339" t="s">
        <v>14543</v>
      </c>
      <c r="E2919" s="341">
        <v>30.06</v>
      </c>
      <c r="F2919" s="341">
        <v>29.48</v>
      </c>
    </row>
    <row r="2920" spans="1:6">
      <c r="A2920" s="339">
        <v>45241</v>
      </c>
      <c r="B2920" s="340" t="s">
        <v>17173</v>
      </c>
      <c r="C2920" s="339" t="s">
        <v>63</v>
      </c>
      <c r="D2920" s="339" t="s">
        <v>14543</v>
      </c>
      <c r="E2920" s="341">
        <v>43.26</v>
      </c>
      <c r="F2920" s="341">
        <v>42.42</v>
      </c>
    </row>
    <row r="2921" spans="1:6">
      <c r="A2921" s="339">
        <v>38463</v>
      </c>
      <c r="B2921" s="340" t="s">
        <v>17174</v>
      </c>
      <c r="C2921" s="339" t="s">
        <v>63</v>
      </c>
      <c r="D2921" s="339" t="s">
        <v>14543</v>
      </c>
      <c r="E2921" s="341">
        <v>52.07</v>
      </c>
      <c r="F2921" s="341">
        <v>44.02</v>
      </c>
    </row>
    <row r="2922" spans="1:6">
      <c r="A2922" s="339">
        <v>40703</v>
      </c>
      <c r="B2922" s="340" t="s">
        <v>17175</v>
      </c>
      <c r="C2922" s="339" t="s">
        <v>63</v>
      </c>
      <c r="D2922" s="339" t="s">
        <v>14549</v>
      </c>
      <c r="E2922" s="341">
        <v>9450</v>
      </c>
      <c r="F2922" s="341">
        <v>10449</v>
      </c>
    </row>
    <row r="2923" spans="1:6">
      <c r="A2923" s="339">
        <v>11616</v>
      </c>
      <c r="B2923" s="340" t="s">
        <v>17176</v>
      </c>
      <c r="C2923" s="339" t="s">
        <v>63</v>
      </c>
      <c r="D2923" s="339" t="s">
        <v>14543</v>
      </c>
      <c r="E2923" s="341">
        <v>11287.58</v>
      </c>
      <c r="F2923" s="341">
        <v>12480.84</v>
      </c>
    </row>
    <row r="2924" spans="1:6">
      <c r="A2924" s="339">
        <v>41898</v>
      </c>
      <c r="B2924" s="340" t="s">
        <v>4849</v>
      </c>
      <c r="C2924" s="339" t="s">
        <v>63</v>
      </c>
      <c r="D2924" s="339" t="s">
        <v>14543</v>
      </c>
      <c r="E2924" s="341">
        <v>5574.8</v>
      </c>
      <c r="F2924" s="341">
        <v>6164.14</v>
      </c>
    </row>
    <row r="2925" spans="1:6">
      <c r="A2925" s="339">
        <v>45304</v>
      </c>
      <c r="B2925" s="340" t="s">
        <v>17177</v>
      </c>
      <c r="C2925" s="339" t="s">
        <v>63</v>
      </c>
      <c r="D2925" s="339" t="s">
        <v>14543</v>
      </c>
      <c r="E2925" s="341">
        <v>9590.32</v>
      </c>
      <c r="F2925" s="341">
        <v>10604.16</v>
      </c>
    </row>
    <row r="2926" spans="1:6">
      <c r="A2926" s="339">
        <v>36141</v>
      </c>
      <c r="B2926" s="340" t="s">
        <v>17178</v>
      </c>
      <c r="C2926" s="339" t="s">
        <v>63</v>
      </c>
      <c r="D2926" s="339" t="s">
        <v>14543</v>
      </c>
      <c r="E2926" s="341">
        <v>120.64</v>
      </c>
      <c r="F2926" s="341">
        <v>100.54</v>
      </c>
    </row>
    <row r="2927" spans="1:6">
      <c r="A2927" s="339">
        <v>45211</v>
      </c>
      <c r="B2927" s="340" t="s">
        <v>17179</v>
      </c>
      <c r="C2927" s="339" t="s">
        <v>63</v>
      </c>
      <c r="D2927" s="339" t="s">
        <v>14543</v>
      </c>
      <c r="E2927" s="341">
        <v>109.65</v>
      </c>
      <c r="F2927" s="341">
        <v>91.37</v>
      </c>
    </row>
    <row r="2928" spans="1:6">
      <c r="A2928" s="339">
        <v>43651</v>
      </c>
      <c r="B2928" s="340" t="s">
        <v>1710</v>
      </c>
      <c r="C2928" s="339" t="s">
        <v>101</v>
      </c>
      <c r="D2928" s="339" t="s">
        <v>14543</v>
      </c>
      <c r="E2928" s="341">
        <v>4.8</v>
      </c>
      <c r="F2928" s="341">
        <v>7.19</v>
      </c>
    </row>
    <row r="2929" spans="1:6">
      <c r="A2929" s="339">
        <v>43626</v>
      </c>
      <c r="B2929" s="340" t="s">
        <v>1715</v>
      </c>
      <c r="C2929" s="339" t="s">
        <v>101</v>
      </c>
      <c r="D2929" s="339" t="s">
        <v>14549</v>
      </c>
      <c r="E2929" s="341">
        <v>2.67</v>
      </c>
      <c r="F2929" s="341">
        <v>4</v>
      </c>
    </row>
    <row r="2930" spans="1:6">
      <c r="A2930" s="339">
        <v>39434</v>
      </c>
      <c r="B2930" s="340" t="s">
        <v>1054</v>
      </c>
      <c r="C2930" s="339" t="s">
        <v>101</v>
      </c>
      <c r="D2930" s="339" t="s">
        <v>14543</v>
      </c>
      <c r="E2930" s="341">
        <v>3.86</v>
      </c>
      <c r="F2930" s="341">
        <v>3.44</v>
      </c>
    </row>
    <row r="2931" spans="1:6">
      <c r="A2931" s="339">
        <v>39433</v>
      </c>
      <c r="B2931" s="340" t="s">
        <v>17180</v>
      </c>
      <c r="C2931" s="339" t="s">
        <v>101</v>
      </c>
      <c r="D2931" s="339" t="s">
        <v>14543</v>
      </c>
      <c r="E2931" s="341">
        <v>3.07</v>
      </c>
      <c r="F2931" s="341">
        <v>2.73</v>
      </c>
    </row>
    <row r="2932" spans="1:6">
      <c r="A2932" s="339">
        <v>4049</v>
      </c>
      <c r="B2932" s="340" t="s">
        <v>17181</v>
      </c>
      <c r="C2932" s="339" t="s">
        <v>933</v>
      </c>
      <c r="D2932" s="339" t="s">
        <v>14543</v>
      </c>
      <c r="E2932" s="341">
        <v>53.59</v>
      </c>
      <c r="F2932" s="341">
        <v>80.28</v>
      </c>
    </row>
    <row r="2933" spans="1:6">
      <c r="A2933" s="339">
        <v>38120</v>
      </c>
      <c r="B2933" s="340" t="s">
        <v>17182</v>
      </c>
      <c r="C2933" s="339" t="s">
        <v>101</v>
      </c>
      <c r="D2933" s="339" t="s">
        <v>14543</v>
      </c>
      <c r="E2933" s="341">
        <v>170.73</v>
      </c>
      <c r="F2933" s="341">
        <v>112.94</v>
      </c>
    </row>
    <row r="2934" spans="1:6">
      <c r="A2934" s="339">
        <v>43652</v>
      </c>
      <c r="B2934" s="340" t="s">
        <v>1724</v>
      </c>
      <c r="C2934" s="339" t="s">
        <v>101</v>
      </c>
      <c r="D2934" s="339" t="s">
        <v>14543</v>
      </c>
      <c r="E2934" s="341">
        <v>10.76</v>
      </c>
      <c r="F2934" s="341">
        <v>16.12</v>
      </c>
    </row>
    <row r="2935" spans="1:6">
      <c r="A2935" s="339">
        <v>10498</v>
      </c>
      <c r="B2935" s="340" t="s">
        <v>17183</v>
      </c>
      <c r="C2935" s="339" t="s">
        <v>101</v>
      </c>
      <c r="D2935" s="339" t="s">
        <v>14543</v>
      </c>
      <c r="E2935" s="341">
        <v>17.190000000000001</v>
      </c>
      <c r="F2935" s="341">
        <v>11.46</v>
      </c>
    </row>
    <row r="2936" spans="1:6">
      <c r="A2936" s="339">
        <v>4823</v>
      </c>
      <c r="B2936" s="340" t="s">
        <v>1386</v>
      </c>
      <c r="C2936" s="339" t="s">
        <v>101</v>
      </c>
      <c r="D2936" s="339" t="s">
        <v>14543</v>
      </c>
      <c r="E2936" s="341">
        <v>38.18</v>
      </c>
      <c r="F2936" s="341">
        <v>35.76</v>
      </c>
    </row>
    <row r="2937" spans="1:6">
      <c r="A2937" s="339">
        <v>38877</v>
      </c>
      <c r="B2937" s="340" t="s">
        <v>1712</v>
      </c>
      <c r="C2937" s="339" t="s">
        <v>101</v>
      </c>
      <c r="D2937" s="339" t="s">
        <v>14543</v>
      </c>
      <c r="E2937" s="341">
        <v>8.09</v>
      </c>
      <c r="F2937" s="341">
        <v>8.11</v>
      </c>
    </row>
    <row r="2938" spans="1:6">
      <c r="A2938" s="339">
        <v>34546</v>
      </c>
      <c r="B2938" s="340" t="s">
        <v>17184</v>
      </c>
      <c r="C2938" s="339" t="s">
        <v>101</v>
      </c>
      <c r="D2938" s="339" t="s">
        <v>14543</v>
      </c>
      <c r="E2938" s="341">
        <v>8.32</v>
      </c>
      <c r="F2938" s="341">
        <v>8.34</v>
      </c>
    </row>
    <row r="2939" spans="1:6">
      <c r="A2939" s="339">
        <v>41387</v>
      </c>
      <c r="B2939" s="340" t="s">
        <v>1531</v>
      </c>
      <c r="C2939" s="339" t="s">
        <v>202</v>
      </c>
      <c r="D2939" s="339" t="s">
        <v>14543</v>
      </c>
      <c r="E2939" s="341">
        <v>52.06</v>
      </c>
      <c r="F2939" s="341">
        <v>51.47</v>
      </c>
    </row>
    <row r="2940" spans="1:6">
      <c r="A2940" s="339">
        <v>41388</v>
      </c>
      <c r="B2940" s="340" t="s">
        <v>17185</v>
      </c>
      <c r="C2940" s="339" t="s">
        <v>202</v>
      </c>
      <c r="D2940" s="339" t="s">
        <v>14543</v>
      </c>
      <c r="E2940" s="341">
        <v>62.46</v>
      </c>
      <c r="F2940" s="341">
        <v>61.75</v>
      </c>
    </row>
    <row r="2941" spans="1:6">
      <c r="A2941" s="339">
        <v>41380</v>
      </c>
      <c r="B2941" s="340" t="s">
        <v>17186</v>
      </c>
      <c r="C2941" s="339" t="s">
        <v>63</v>
      </c>
      <c r="D2941" s="339" t="s">
        <v>14543</v>
      </c>
      <c r="E2941" s="341">
        <v>415.58</v>
      </c>
      <c r="F2941" s="341">
        <v>410.85</v>
      </c>
    </row>
    <row r="2942" spans="1:6">
      <c r="A2942" s="339">
        <v>41381</v>
      </c>
      <c r="B2942" s="340" t="s">
        <v>17187</v>
      </c>
      <c r="C2942" s="339" t="s">
        <v>63</v>
      </c>
      <c r="D2942" s="339" t="s">
        <v>14543</v>
      </c>
      <c r="E2942" s="341">
        <v>435.37</v>
      </c>
      <c r="F2942" s="341">
        <v>430.42</v>
      </c>
    </row>
    <row r="2943" spans="1:6">
      <c r="A2943" s="339">
        <v>41382</v>
      </c>
      <c r="B2943" s="340" t="s">
        <v>17188</v>
      </c>
      <c r="C2943" s="339" t="s">
        <v>63</v>
      </c>
      <c r="D2943" s="339" t="s">
        <v>14543</v>
      </c>
      <c r="E2943" s="341">
        <v>421.41</v>
      </c>
      <c r="F2943" s="341">
        <v>416.62</v>
      </c>
    </row>
    <row r="2944" spans="1:6">
      <c r="A2944" s="339">
        <v>41383</v>
      </c>
      <c r="B2944" s="340" t="s">
        <v>17189</v>
      </c>
      <c r="C2944" s="339" t="s">
        <v>63</v>
      </c>
      <c r="D2944" s="339" t="s">
        <v>14543</v>
      </c>
      <c r="E2944" s="341">
        <v>571.98</v>
      </c>
      <c r="F2944" s="341">
        <v>565.47</v>
      </c>
    </row>
    <row r="2945" spans="1:6">
      <c r="A2945" s="339">
        <v>41385</v>
      </c>
      <c r="B2945" s="340" t="s">
        <v>17190</v>
      </c>
      <c r="C2945" s="339" t="s">
        <v>63</v>
      </c>
      <c r="D2945" s="339" t="s">
        <v>14543</v>
      </c>
      <c r="E2945" s="341">
        <v>711.76</v>
      </c>
      <c r="F2945" s="341">
        <v>703.66</v>
      </c>
    </row>
    <row r="2946" spans="1:6">
      <c r="A2946" s="339">
        <v>4058</v>
      </c>
      <c r="B2946" s="340" t="s">
        <v>17191</v>
      </c>
      <c r="C2946" s="339" t="s">
        <v>884</v>
      </c>
      <c r="D2946" s="339" t="s">
        <v>14543</v>
      </c>
      <c r="E2946" s="341">
        <v>27.65</v>
      </c>
      <c r="F2946" s="341">
        <v>41.69</v>
      </c>
    </row>
    <row r="2947" spans="1:6">
      <c r="A2947" s="339">
        <v>40974</v>
      </c>
      <c r="B2947" s="340" t="s">
        <v>17192</v>
      </c>
      <c r="C2947" s="339" t="s">
        <v>948</v>
      </c>
      <c r="D2947" s="339" t="s">
        <v>14543</v>
      </c>
      <c r="E2947" s="341">
        <v>4810.91</v>
      </c>
      <c r="F2947" s="341">
        <v>7304.11</v>
      </c>
    </row>
    <row r="2948" spans="1:6">
      <c r="A2948" s="339">
        <v>34794</v>
      </c>
      <c r="B2948" s="340" t="s">
        <v>17193</v>
      </c>
      <c r="C2948" s="339" t="s">
        <v>884</v>
      </c>
      <c r="D2948" s="339" t="s">
        <v>14543</v>
      </c>
      <c r="E2948" s="341">
        <v>19.68</v>
      </c>
      <c r="F2948" s="341">
        <v>34.96</v>
      </c>
    </row>
    <row r="2949" spans="1:6">
      <c r="A2949" s="339">
        <v>40925</v>
      </c>
      <c r="B2949" s="340" t="s">
        <v>17194</v>
      </c>
      <c r="C2949" s="339" t="s">
        <v>948</v>
      </c>
      <c r="D2949" s="339" t="s">
        <v>14543</v>
      </c>
      <c r="E2949" s="341">
        <v>3423.42</v>
      </c>
      <c r="F2949" s="341">
        <v>6127.02</v>
      </c>
    </row>
    <row r="2950" spans="1:6">
      <c r="A2950" s="339">
        <v>13741</v>
      </c>
      <c r="B2950" s="340" t="s">
        <v>17195</v>
      </c>
      <c r="C2950" s="339" t="s">
        <v>63</v>
      </c>
      <c r="D2950" s="339" t="s">
        <v>14543</v>
      </c>
      <c r="E2950" s="341">
        <v>3032.49</v>
      </c>
      <c r="F2950" s="341">
        <v>2360.44</v>
      </c>
    </row>
    <row r="2951" spans="1:6">
      <c r="A2951" s="339">
        <v>3288</v>
      </c>
      <c r="B2951" s="340" t="s">
        <v>17196</v>
      </c>
      <c r="C2951" s="339" t="s">
        <v>202</v>
      </c>
      <c r="D2951" s="339" t="s">
        <v>14549</v>
      </c>
      <c r="E2951" s="341"/>
      <c r="F2951" s="341">
        <v>7.5</v>
      </c>
    </row>
    <row r="2952" spans="1:6">
      <c r="A2952" s="339">
        <v>13587</v>
      </c>
      <c r="B2952" s="340" t="s">
        <v>17197</v>
      </c>
      <c r="C2952" s="339" t="s">
        <v>202</v>
      </c>
      <c r="D2952" s="339" t="s">
        <v>14543</v>
      </c>
      <c r="E2952" s="341"/>
      <c r="F2952" s="341">
        <v>4.53</v>
      </c>
    </row>
    <row r="2953" spans="1:6">
      <c r="A2953" s="339">
        <v>38598</v>
      </c>
      <c r="B2953" s="340" t="s">
        <v>17198</v>
      </c>
      <c r="C2953" s="339" t="s">
        <v>63</v>
      </c>
      <c r="D2953" s="339" t="s">
        <v>14543</v>
      </c>
      <c r="E2953" s="341">
        <v>3.97</v>
      </c>
      <c r="F2953" s="341">
        <v>3.41</v>
      </c>
    </row>
    <row r="2954" spans="1:6">
      <c r="A2954" s="339">
        <v>38595</v>
      </c>
      <c r="B2954" s="340" t="s">
        <v>17199</v>
      </c>
      <c r="C2954" s="339" t="s">
        <v>63</v>
      </c>
      <c r="D2954" s="339" t="s">
        <v>14543</v>
      </c>
      <c r="E2954" s="341">
        <v>3.36</v>
      </c>
      <c r="F2954" s="341">
        <v>2.89</v>
      </c>
    </row>
    <row r="2955" spans="1:6">
      <c r="A2955" s="339">
        <v>38592</v>
      </c>
      <c r="B2955" s="340" t="s">
        <v>17200</v>
      </c>
      <c r="C2955" s="339" t="s">
        <v>63</v>
      </c>
      <c r="D2955" s="339" t="s">
        <v>14543</v>
      </c>
      <c r="E2955" s="341">
        <v>3.4</v>
      </c>
      <c r="F2955" s="341">
        <v>2.92</v>
      </c>
    </row>
    <row r="2956" spans="1:6">
      <c r="A2956" s="339">
        <v>38588</v>
      </c>
      <c r="B2956" s="340" t="s">
        <v>4485</v>
      </c>
      <c r="C2956" s="339" t="s">
        <v>63</v>
      </c>
      <c r="D2956" s="339" t="s">
        <v>14543</v>
      </c>
      <c r="E2956" s="341">
        <v>2.72</v>
      </c>
      <c r="F2956" s="341">
        <v>2.34</v>
      </c>
    </row>
    <row r="2957" spans="1:6">
      <c r="A2957" s="339">
        <v>38593</v>
      </c>
      <c r="B2957" s="340" t="s">
        <v>17201</v>
      </c>
      <c r="C2957" s="339" t="s">
        <v>63</v>
      </c>
      <c r="D2957" s="339" t="s">
        <v>14543</v>
      </c>
      <c r="E2957" s="341">
        <v>3.76</v>
      </c>
      <c r="F2957" s="341">
        <v>3.23</v>
      </c>
    </row>
    <row r="2958" spans="1:6">
      <c r="A2958" s="339">
        <v>38589</v>
      </c>
      <c r="B2958" s="340" t="s">
        <v>17202</v>
      </c>
      <c r="C2958" s="339" t="s">
        <v>63</v>
      </c>
      <c r="D2958" s="339" t="s">
        <v>14543</v>
      </c>
      <c r="E2958" s="341">
        <v>2.85</v>
      </c>
      <c r="F2958" s="341">
        <v>2.4500000000000002</v>
      </c>
    </row>
    <row r="2959" spans="1:6">
      <c r="A2959" s="339">
        <v>38594</v>
      </c>
      <c r="B2959" s="340" t="s">
        <v>17203</v>
      </c>
      <c r="C2959" s="339" t="s">
        <v>63</v>
      </c>
      <c r="D2959" s="339" t="s">
        <v>14543</v>
      </c>
      <c r="E2959" s="341">
        <v>5.92</v>
      </c>
      <c r="F2959" s="341">
        <v>5.09</v>
      </c>
    </row>
    <row r="2960" spans="1:6">
      <c r="A2960" s="339">
        <v>34774</v>
      </c>
      <c r="B2960" s="340" t="s">
        <v>17204</v>
      </c>
      <c r="C2960" s="339" t="s">
        <v>63</v>
      </c>
      <c r="D2960" s="339" t="s">
        <v>14543</v>
      </c>
      <c r="E2960" s="341">
        <v>2.66</v>
      </c>
      <c r="F2960" s="341">
        <v>2.29</v>
      </c>
    </row>
    <row r="2961" spans="1:6">
      <c r="A2961" s="339">
        <v>34771</v>
      </c>
      <c r="B2961" s="340" t="s">
        <v>17205</v>
      </c>
      <c r="C2961" s="339" t="s">
        <v>63</v>
      </c>
      <c r="D2961" s="339" t="s">
        <v>14543</v>
      </c>
      <c r="E2961" s="341">
        <v>3.21</v>
      </c>
      <c r="F2961" s="341">
        <v>2.76</v>
      </c>
    </row>
    <row r="2962" spans="1:6">
      <c r="A2962" s="339">
        <v>34764</v>
      </c>
      <c r="B2962" s="340" t="s">
        <v>17206</v>
      </c>
      <c r="C2962" s="339" t="s">
        <v>63</v>
      </c>
      <c r="D2962" s="339" t="s">
        <v>14543</v>
      </c>
      <c r="E2962" s="341">
        <v>2.1</v>
      </c>
      <c r="F2962" s="341">
        <v>1.81</v>
      </c>
    </row>
    <row r="2963" spans="1:6">
      <c r="A2963" s="339">
        <v>34773</v>
      </c>
      <c r="B2963" s="340" t="s">
        <v>17207</v>
      </c>
      <c r="C2963" s="339" t="s">
        <v>63</v>
      </c>
      <c r="D2963" s="339" t="s">
        <v>14543</v>
      </c>
      <c r="E2963" s="341">
        <v>2.8</v>
      </c>
      <c r="F2963" s="341">
        <v>2.41</v>
      </c>
    </row>
    <row r="2964" spans="1:6">
      <c r="A2964" s="339">
        <v>34769</v>
      </c>
      <c r="B2964" s="340" t="s">
        <v>17208</v>
      </c>
      <c r="C2964" s="339" t="s">
        <v>63</v>
      </c>
      <c r="D2964" s="339" t="s">
        <v>14543</v>
      </c>
      <c r="E2964" s="341">
        <v>3.47</v>
      </c>
      <c r="F2964" s="341">
        <v>2.98</v>
      </c>
    </row>
    <row r="2965" spans="1:6">
      <c r="A2965" s="339">
        <v>34763</v>
      </c>
      <c r="B2965" s="340" t="s">
        <v>17209</v>
      </c>
      <c r="C2965" s="339" t="s">
        <v>63</v>
      </c>
      <c r="D2965" s="339" t="s">
        <v>14543</v>
      </c>
      <c r="E2965" s="341">
        <v>2.14</v>
      </c>
      <c r="F2965" s="341">
        <v>1.84</v>
      </c>
    </row>
    <row r="2966" spans="1:6">
      <c r="A2966" s="339">
        <v>34788</v>
      </c>
      <c r="B2966" s="340" t="s">
        <v>17210</v>
      </c>
      <c r="C2966" s="339" t="s">
        <v>63</v>
      </c>
      <c r="D2966" s="339" t="s">
        <v>14543</v>
      </c>
      <c r="E2966" s="341">
        <v>1.64</v>
      </c>
      <c r="F2966" s="341">
        <v>1.24</v>
      </c>
    </row>
    <row r="2967" spans="1:6">
      <c r="A2967" s="339">
        <v>34781</v>
      </c>
      <c r="B2967" s="340" t="s">
        <v>17211</v>
      </c>
      <c r="C2967" s="339" t="s">
        <v>63</v>
      </c>
      <c r="D2967" s="339" t="s">
        <v>14543</v>
      </c>
      <c r="E2967" s="341">
        <v>2.25</v>
      </c>
      <c r="F2967" s="341">
        <v>1.71</v>
      </c>
    </row>
    <row r="2968" spans="1:6">
      <c r="A2968" s="339">
        <v>41682</v>
      </c>
      <c r="B2968" s="340" t="s">
        <v>17212</v>
      </c>
      <c r="C2968" s="339" t="s">
        <v>63</v>
      </c>
      <c r="D2968" s="339" t="s">
        <v>14543</v>
      </c>
      <c r="E2968" s="341">
        <v>46.41</v>
      </c>
      <c r="F2968" s="341">
        <v>29.47</v>
      </c>
    </row>
    <row r="2969" spans="1:6">
      <c r="A2969" s="339">
        <v>41683</v>
      </c>
      <c r="B2969" s="340" t="s">
        <v>17213</v>
      </c>
      <c r="C2969" s="339" t="s">
        <v>63</v>
      </c>
      <c r="D2969" s="339" t="s">
        <v>14543</v>
      </c>
      <c r="E2969" s="341">
        <v>34.14</v>
      </c>
      <c r="F2969" s="341">
        <v>21.68</v>
      </c>
    </row>
    <row r="2970" spans="1:6">
      <c r="A2970" s="339">
        <v>41680</v>
      </c>
      <c r="B2970" s="340" t="s">
        <v>17214</v>
      </c>
      <c r="C2970" s="339" t="s">
        <v>63</v>
      </c>
      <c r="D2970" s="339" t="s">
        <v>14543</v>
      </c>
      <c r="E2970" s="341">
        <v>18.38</v>
      </c>
      <c r="F2970" s="341">
        <v>11.67</v>
      </c>
    </row>
    <row r="2971" spans="1:6">
      <c r="A2971" s="339">
        <v>41679</v>
      </c>
      <c r="B2971" s="340" t="s">
        <v>17215</v>
      </c>
      <c r="C2971" s="339" t="s">
        <v>63</v>
      </c>
      <c r="D2971" s="339" t="s">
        <v>14543</v>
      </c>
      <c r="E2971" s="341">
        <v>42.02</v>
      </c>
      <c r="F2971" s="341">
        <v>26.69</v>
      </c>
    </row>
    <row r="2972" spans="1:6">
      <c r="A2972" s="339">
        <v>41681</v>
      </c>
      <c r="B2972" s="340" t="s">
        <v>17216</v>
      </c>
      <c r="C2972" s="339" t="s">
        <v>63</v>
      </c>
      <c r="D2972" s="339" t="s">
        <v>14543</v>
      </c>
      <c r="E2972" s="341">
        <v>28.76</v>
      </c>
      <c r="F2972" s="341">
        <v>18.260000000000002</v>
      </c>
    </row>
    <row r="2973" spans="1:6">
      <c r="A2973" s="339">
        <v>43386</v>
      </c>
      <c r="B2973" s="340" t="s">
        <v>17217</v>
      </c>
      <c r="C2973" s="339" t="s">
        <v>63</v>
      </c>
      <c r="D2973" s="339" t="s">
        <v>14543</v>
      </c>
      <c r="E2973" s="341">
        <v>65.66</v>
      </c>
      <c r="F2973" s="341">
        <v>41.7</v>
      </c>
    </row>
    <row r="2974" spans="1:6">
      <c r="A2974" s="339">
        <v>4059</v>
      </c>
      <c r="B2974" s="340" t="s">
        <v>1748</v>
      </c>
      <c r="C2974" s="339" t="s">
        <v>202</v>
      </c>
      <c r="D2974" s="339" t="s">
        <v>14543</v>
      </c>
      <c r="E2974" s="341">
        <v>46.41</v>
      </c>
      <c r="F2974" s="341">
        <v>29.47</v>
      </c>
    </row>
    <row r="2975" spans="1:6">
      <c r="A2975" s="339">
        <v>4062</v>
      </c>
      <c r="B2975" s="340" t="s">
        <v>17218</v>
      </c>
      <c r="C2975" s="339" t="s">
        <v>63</v>
      </c>
      <c r="D2975" s="339" t="s">
        <v>14543</v>
      </c>
      <c r="E2975" s="341">
        <v>46.41</v>
      </c>
      <c r="F2975" s="341">
        <v>29.47</v>
      </c>
    </row>
    <row r="2976" spans="1:6">
      <c r="A2976" s="339">
        <v>4061</v>
      </c>
      <c r="B2976" s="340" t="s">
        <v>17219</v>
      </c>
      <c r="C2976" s="339" t="s">
        <v>63</v>
      </c>
      <c r="D2976" s="339" t="s">
        <v>14543</v>
      </c>
      <c r="E2976" s="341">
        <v>57.78</v>
      </c>
      <c r="F2976" s="341">
        <v>36.700000000000003</v>
      </c>
    </row>
    <row r="2977" spans="1:6">
      <c r="A2977" s="339">
        <v>41315</v>
      </c>
      <c r="B2977" s="340" t="s">
        <v>17220</v>
      </c>
      <c r="C2977" s="339" t="s">
        <v>101</v>
      </c>
      <c r="D2977" s="339" t="s">
        <v>14543</v>
      </c>
      <c r="E2977" s="341">
        <v>97.79</v>
      </c>
      <c r="F2977" s="341">
        <v>87</v>
      </c>
    </row>
    <row r="2978" spans="1:6">
      <c r="A2978" s="339">
        <v>43148</v>
      </c>
      <c r="B2978" s="340" t="s">
        <v>17221</v>
      </c>
      <c r="C2978" s="339" t="s">
        <v>101</v>
      </c>
      <c r="D2978" s="339" t="s">
        <v>14543</v>
      </c>
      <c r="E2978" s="341">
        <v>66.38</v>
      </c>
      <c r="F2978" s="341">
        <v>59.06</v>
      </c>
    </row>
    <row r="2979" spans="1:6">
      <c r="A2979" s="339">
        <v>43147</v>
      </c>
      <c r="B2979" s="340" t="s">
        <v>17222</v>
      </c>
      <c r="C2979" s="339" t="s">
        <v>101</v>
      </c>
      <c r="D2979" s="339" t="s">
        <v>14543</v>
      </c>
      <c r="E2979" s="341">
        <v>25.71</v>
      </c>
      <c r="F2979" s="341">
        <v>22.87</v>
      </c>
    </row>
    <row r="2980" spans="1:6">
      <c r="A2980" s="339">
        <v>10608</v>
      </c>
      <c r="B2980" s="340" t="s">
        <v>17223</v>
      </c>
      <c r="C2980" s="339" t="s">
        <v>63</v>
      </c>
      <c r="D2980" s="339" t="s">
        <v>14549</v>
      </c>
      <c r="E2980" s="341"/>
      <c r="F2980" s="341">
        <v>9489.7999999999993</v>
      </c>
    </row>
    <row r="2981" spans="1:6">
      <c r="A2981" s="339">
        <v>4069</v>
      </c>
      <c r="B2981" s="340" t="s">
        <v>17224</v>
      </c>
      <c r="C2981" s="339" t="s">
        <v>884</v>
      </c>
      <c r="D2981" s="339" t="s">
        <v>14543</v>
      </c>
      <c r="E2981" s="341">
        <v>40.9</v>
      </c>
      <c r="F2981" s="341">
        <v>75.03</v>
      </c>
    </row>
    <row r="2982" spans="1:6">
      <c r="A2982" s="339">
        <v>40819</v>
      </c>
      <c r="B2982" s="340" t="s">
        <v>17225</v>
      </c>
      <c r="C2982" s="339" t="s">
        <v>948</v>
      </c>
      <c r="D2982" s="339" t="s">
        <v>14543</v>
      </c>
      <c r="E2982" s="341">
        <v>7113.76</v>
      </c>
      <c r="F2982" s="341">
        <v>13146.43</v>
      </c>
    </row>
    <row r="2983" spans="1:6">
      <c r="A2983" s="339">
        <v>34361</v>
      </c>
      <c r="B2983" s="340" t="s">
        <v>17226</v>
      </c>
      <c r="C2983" s="339" t="s">
        <v>101</v>
      </c>
      <c r="D2983" s="339" t="s">
        <v>14543</v>
      </c>
      <c r="E2983" s="341">
        <v>18.71</v>
      </c>
      <c r="F2983" s="341">
        <v>16.649999999999999</v>
      </c>
    </row>
    <row r="2984" spans="1:6">
      <c r="A2984" s="339">
        <v>44478</v>
      </c>
      <c r="B2984" s="340" t="s">
        <v>17227</v>
      </c>
      <c r="C2984" s="339" t="s">
        <v>101</v>
      </c>
      <c r="D2984" s="339" t="s">
        <v>14543</v>
      </c>
      <c r="E2984" s="341">
        <v>22.49</v>
      </c>
      <c r="F2984" s="341">
        <v>14.99</v>
      </c>
    </row>
    <row r="2985" spans="1:6">
      <c r="A2985" s="339">
        <v>44477</v>
      </c>
      <c r="B2985" s="340" t="s">
        <v>17228</v>
      </c>
      <c r="C2985" s="339" t="s">
        <v>101</v>
      </c>
      <c r="D2985" s="339" t="s">
        <v>14543</v>
      </c>
      <c r="E2985" s="341">
        <v>22.49</v>
      </c>
      <c r="F2985" s="341">
        <v>14.99</v>
      </c>
    </row>
    <row r="2986" spans="1:6">
      <c r="A2986" s="339">
        <v>11697</v>
      </c>
      <c r="B2986" s="340" t="s">
        <v>17229</v>
      </c>
      <c r="C2986" s="339" t="s">
        <v>63</v>
      </c>
      <c r="D2986" s="339" t="s">
        <v>14543</v>
      </c>
      <c r="E2986" s="341">
        <v>863.94</v>
      </c>
      <c r="F2986" s="341">
        <v>678.58</v>
      </c>
    </row>
    <row r="2987" spans="1:6">
      <c r="A2987" s="339">
        <v>11698</v>
      </c>
      <c r="B2987" s="340" t="s">
        <v>17230</v>
      </c>
      <c r="C2987" s="339" t="s">
        <v>63</v>
      </c>
      <c r="D2987" s="339" t="s">
        <v>14543</v>
      </c>
      <c r="E2987" s="341">
        <v>1030.6300000000001</v>
      </c>
      <c r="F2987" s="341">
        <v>809.51</v>
      </c>
    </row>
    <row r="2988" spans="1:6">
      <c r="A2988" s="339">
        <v>11699</v>
      </c>
      <c r="B2988" s="340" t="s">
        <v>17231</v>
      </c>
      <c r="C2988" s="339" t="s">
        <v>63</v>
      </c>
      <c r="D2988" s="339" t="s">
        <v>14543</v>
      </c>
      <c r="E2988" s="341">
        <v>1139.08</v>
      </c>
      <c r="F2988" s="341">
        <v>894.69</v>
      </c>
    </row>
    <row r="2989" spans="1:6">
      <c r="A2989" s="339">
        <v>10432</v>
      </c>
      <c r="B2989" s="340" t="s">
        <v>1334</v>
      </c>
      <c r="C2989" s="339" t="s">
        <v>63</v>
      </c>
      <c r="D2989" s="339" t="s">
        <v>14543</v>
      </c>
      <c r="E2989" s="341">
        <v>313.39</v>
      </c>
      <c r="F2989" s="341">
        <v>393.32</v>
      </c>
    </row>
    <row r="2990" spans="1:6">
      <c r="A2990" s="339">
        <v>44020</v>
      </c>
      <c r="B2990" s="340" t="s">
        <v>17232</v>
      </c>
      <c r="C2990" s="339" t="s">
        <v>63</v>
      </c>
      <c r="D2990" s="339" t="s">
        <v>14543</v>
      </c>
      <c r="E2990" s="341">
        <v>773.18</v>
      </c>
      <c r="F2990" s="341">
        <v>970.38</v>
      </c>
    </row>
    <row r="2991" spans="1:6">
      <c r="A2991" s="339">
        <v>41419</v>
      </c>
      <c r="B2991" s="340" t="s">
        <v>17233</v>
      </c>
      <c r="C2991" s="339" t="s">
        <v>63</v>
      </c>
      <c r="D2991" s="339" t="s">
        <v>14543</v>
      </c>
      <c r="E2991" s="341">
        <v>7.79</v>
      </c>
      <c r="F2991" s="341">
        <v>7.7</v>
      </c>
    </row>
    <row r="2992" spans="1:6">
      <c r="A2992" s="339">
        <v>41420</v>
      </c>
      <c r="B2992" s="340" t="s">
        <v>17234</v>
      </c>
      <c r="C2992" s="339" t="s">
        <v>63</v>
      </c>
      <c r="D2992" s="339" t="s">
        <v>14543</v>
      </c>
      <c r="E2992" s="341">
        <v>10.59</v>
      </c>
      <c r="F2992" s="341">
        <v>10.47</v>
      </c>
    </row>
    <row r="2993" spans="1:6">
      <c r="A2993" s="339">
        <v>41421</v>
      </c>
      <c r="B2993" s="340" t="s">
        <v>17235</v>
      </c>
      <c r="C2993" s="339" t="s">
        <v>63</v>
      </c>
      <c r="D2993" s="339" t="s">
        <v>14543</v>
      </c>
      <c r="E2993" s="341">
        <v>10.57</v>
      </c>
      <c r="F2993" s="341">
        <v>10.45</v>
      </c>
    </row>
    <row r="2994" spans="1:6">
      <c r="A2994" s="339">
        <v>41422</v>
      </c>
      <c r="B2994" s="340" t="s">
        <v>17236</v>
      </c>
      <c r="C2994" s="339" t="s">
        <v>63</v>
      </c>
      <c r="D2994" s="339" t="s">
        <v>14543</v>
      </c>
      <c r="E2994" s="341">
        <v>14.47</v>
      </c>
      <c r="F2994" s="341">
        <v>14.3</v>
      </c>
    </row>
    <row r="2995" spans="1:6">
      <c r="A2995" s="339">
        <v>41425</v>
      </c>
      <c r="B2995" s="340" t="s">
        <v>17237</v>
      </c>
      <c r="C2995" s="339" t="s">
        <v>63</v>
      </c>
      <c r="D2995" s="339" t="s">
        <v>14543</v>
      </c>
      <c r="E2995" s="341">
        <v>7.4</v>
      </c>
      <c r="F2995" s="341">
        <v>7.32</v>
      </c>
    </row>
    <row r="2996" spans="1:6">
      <c r="A2996" s="339">
        <v>41426</v>
      </c>
      <c r="B2996" s="340" t="s">
        <v>17238</v>
      </c>
      <c r="C2996" s="339" t="s">
        <v>63</v>
      </c>
      <c r="D2996" s="339" t="s">
        <v>14543</v>
      </c>
      <c r="E2996" s="341">
        <v>13.35</v>
      </c>
      <c r="F2996" s="341">
        <v>13.2</v>
      </c>
    </row>
    <row r="2997" spans="1:6">
      <c r="A2997" s="339">
        <v>41414</v>
      </c>
      <c r="B2997" s="340" t="s">
        <v>17239</v>
      </c>
      <c r="C2997" s="339" t="s">
        <v>63</v>
      </c>
      <c r="D2997" s="339" t="s">
        <v>14543</v>
      </c>
      <c r="E2997" s="341">
        <v>24.5</v>
      </c>
      <c r="F2997" s="341">
        <v>24.22</v>
      </c>
    </row>
    <row r="2998" spans="1:6">
      <c r="A2998" s="339">
        <v>41415</v>
      </c>
      <c r="B2998" s="340" t="s">
        <v>17240</v>
      </c>
      <c r="C2998" s="339" t="s">
        <v>63</v>
      </c>
      <c r="D2998" s="339" t="s">
        <v>14543</v>
      </c>
      <c r="E2998" s="341">
        <v>28.53</v>
      </c>
      <c r="F2998" s="341">
        <v>28.21</v>
      </c>
    </row>
    <row r="2999" spans="1:6">
      <c r="A2999" s="339">
        <v>37514</v>
      </c>
      <c r="B2999" s="340" t="s">
        <v>17241</v>
      </c>
      <c r="C2999" s="339" t="s">
        <v>63</v>
      </c>
      <c r="D2999" s="339" t="s">
        <v>14549</v>
      </c>
      <c r="E2999" s="341"/>
      <c r="F2999" s="341">
        <v>360000</v>
      </c>
    </row>
    <row r="3000" spans="1:6">
      <c r="A3000" s="339">
        <v>37520</v>
      </c>
      <c r="B3000" s="340" t="s">
        <v>17242</v>
      </c>
      <c r="C3000" s="339" t="s">
        <v>63</v>
      </c>
      <c r="D3000" s="339" t="s">
        <v>14543</v>
      </c>
      <c r="E3000" s="341"/>
      <c r="F3000" s="341">
        <v>546477.66</v>
      </c>
    </row>
    <row r="3001" spans="1:6">
      <c r="A3001" s="339">
        <v>37546</v>
      </c>
      <c r="B3001" s="340" t="s">
        <v>17243</v>
      </c>
      <c r="C3001" s="339" t="s">
        <v>63</v>
      </c>
      <c r="D3001" s="339" t="s">
        <v>14543</v>
      </c>
      <c r="E3001" s="341">
        <v>14158.73</v>
      </c>
      <c r="F3001" s="341">
        <v>12751.08</v>
      </c>
    </row>
    <row r="3002" spans="1:6">
      <c r="A3002" s="339">
        <v>37544</v>
      </c>
      <c r="B3002" s="340" t="s">
        <v>17244</v>
      </c>
      <c r="C3002" s="339" t="s">
        <v>63</v>
      </c>
      <c r="D3002" s="339" t="s">
        <v>14543</v>
      </c>
      <c r="E3002" s="341">
        <v>14975.24</v>
      </c>
      <c r="F3002" s="341">
        <v>13486.41</v>
      </c>
    </row>
    <row r="3003" spans="1:6">
      <c r="A3003" s="339">
        <v>37545</v>
      </c>
      <c r="B3003" s="340" t="s">
        <v>17245</v>
      </c>
      <c r="C3003" s="339" t="s">
        <v>63</v>
      </c>
      <c r="D3003" s="339" t="s">
        <v>14543</v>
      </c>
      <c r="E3003" s="341">
        <v>17818.52</v>
      </c>
      <c r="F3003" s="341">
        <v>16047.01</v>
      </c>
    </row>
    <row r="3004" spans="1:6">
      <c r="A3004" s="339">
        <v>36793</v>
      </c>
      <c r="B3004" s="340" t="s">
        <v>17246</v>
      </c>
      <c r="C3004" s="339" t="s">
        <v>63</v>
      </c>
      <c r="D3004" s="339" t="s">
        <v>14543</v>
      </c>
      <c r="E3004" s="341">
        <v>1717.71</v>
      </c>
      <c r="F3004" s="341">
        <v>737.62</v>
      </c>
    </row>
    <row r="3005" spans="1:6">
      <c r="A3005" s="339">
        <v>11769</v>
      </c>
      <c r="B3005" s="340" t="s">
        <v>17247</v>
      </c>
      <c r="C3005" s="339" t="s">
        <v>63</v>
      </c>
      <c r="D3005" s="339" t="s">
        <v>14543</v>
      </c>
      <c r="E3005" s="341">
        <v>759.1</v>
      </c>
      <c r="F3005" s="341">
        <v>325.97000000000003</v>
      </c>
    </row>
    <row r="3006" spans="1:6">
      <c r="A3006" s="339">
        <v>11771</v>
      </c>
      <c r="B3006" s="340" t="s">
        <v>17248</v>
      </c>
      <c r="C3006" s="339" t="s">
        <v>63</v>
      </c>
      <c r="D3006" s="339" t="s">
        <v>14543</v>
      </c>
      <c r="E3006" s="341">
        <v>929.79</v>
      </c>
      <c r="F3006" s="341">
        <v>399.27</v>
      </c>
    </row>
    <row r="3007" spans="1:6">
      <c r="A3007" s="339">
        <v>39919</v>
      </c>
      <c r="B3007" s="340" t="s">
        <v>17249</v>
      </c>
      <c r="C3007" s="339" t="s">
        <v>63</v>
      </c>
      <c r="D3007" s="339" t="s">
        <v>14543</v>
      </c>
      <c r="E3007" s="341">
        <v>70872.28</v>
      </c>
      <c r="F3007" s="341">
        <v>63826.2</v>
      </c>
    </row>
    <row r="3008" spans="1:6">
      <c r="A3008" s="339">
        <v>38385</v>
      </c>
      <c r="B3008" s="340" t="s">
        <v>17250</v>
      </c>
      <c r="C3008" s="339" t="s">
        <v>63</v>
      </c>
      <c r="D3008" s="339" t="s">
        <v>14543</v>
      </c>
      <c r="E3008" s="341">
        <v>40.99</v>
      </c>
      <c r="F3008" s="341">
        <v>40.200000000000003</v>
      </c>
    </row>
    <row r="3009" spans="1:6">
      <c r="A3009" s="339">
        <v>36800</v>
      </c>
      <c r="B3009" s="340" t="s">
        <v>17251</v>
      </c>
      <c r="C3009" s="339" t="s">
        <v>63</v>
      </c>
      <c r="D3009" s="339" t="s">
        <v>14543</v>
      </c>
      <c r="E3009" s="341">
        <v>456.12</v>
      </c>
      <c r="F3009" s="341">
        <v>195.87</v>
      </c>
    </row>
    <row r="3010" spans="1:6">
      <c r="A3010" s="339">
        <v>37587</v>
      </c>
      <c r="B3010" s="340" t="s">
        <v>17252</v>
      </c>
      <c r="C3010" s="339" t="s">
        <v>63</v>
      </c>
      <c r="D3010" s="339" t="s">
        <v>14543</v>
      </c>
      <c r="E3010" s="341">
        <v>1002.1</v>
      </c>
      <c r="F3010" s="341">
        <v>430.32</v>
      </c>
    </row>
    <row r="3011" spans="1:6">
      <c r="A3011" s="339">
        <v>11561</v>
      </c>
      <c r="B3011" s="340" t="s">
        <v>17253</v>
      </c>
      <c r="C3011" s="339" t="s">
        <v>63</v>
      </c>
      <c r="D3011" s="339" t="s">
        <v>14543</v>
      </c>
      <c r="E3011" s="341">
        <v>231.01</v>
      </c>
      <c r="F3011" s="341">
        <v>230.09</v>
      </c>
    </row>
    <row r="3012" spans="1:6">
      <c r="A3012" s="339">
        <v>43604</v>
      </c>
      <c r="B3012" s="340" t="s">
        <v>17254</v>
      </c>
      <c r="C3012" s="339" t="s">
        <v>63</v>
      </c>
      <c r="D3012" s="339" t="s">
        <v>14543</v>
      </c>
      <c r="E3012" s="341">
        <v>123.15</v>
      </c>
      <c r="F3012" s="341">
        <v>122.66</v>
      </c>
    </row>
    <row r="3013" spans="1:6">
      <c r="A3013" s="339">
        <v>11560</v>
      </c>
      <c r="B3013" s="340" t="s">
        <v>17255</v>
      </c>
      <c r="C3013" s="339" t="s">
        <v>63</v>
      </c>
      <c r="D3013" s="339" t="s">
        <v>14543</v>
      </c>
      <c r="E3013" s="341">
        <v>178.3</v>
      </c>
      <c r="F3013" s="341">
        <v>177.59</v>
      </c>
    </row>
    <row r="3014" spans="1:6">
      <c r="A3014" s="339">
        <v>11499</v>
      </c>
      <c r="B3014" s="340" t="s">
        <v>1593</v>
      </c>
      <c r="C3014" s="339" t="s">
        <v>63</v>
      </c>
      <c r="D3014" s="339" t="s">
        <v>14543</v>
      </c>
      <c r="E3014" s="341">
        <v>992.44</v>
      </c>
      <c r="F3014" s="341">
        <v>999.9</v>
      </c>
    </row>
    <row r="3015" spans="1:6">
      <c r="A3015" s="339">
        <v>34761</v>
      </c>
      <c r="B3015" s="340" t="s">
        <v>17256</v>
      </c>
      <c r="C3015" s="339" t="s">
        <v>884</v>
      </c>
      <c r="D3015" s="339" t="s">
        <v>14543</v>
      </c>
      <c r="E3015" s="341">
        <v>18.93</v>
      </c>
      <c r="F3015" s="341">
        <v>34.5</v>
      </c>
    </row>
    <row r="3016" spans="1:6">
      <c r="A3016" s="339">
        <v>40924</v>
      </c>
      <c r="B3016" s="340" t="s">
        <v>17257</v>
      </c>
      <c r="C3016" s="339" t="s">
        <v>948</v>
      </c>
      <c r="D3016" s="339" t="s">
        <v>14543</v>
      </c>
      <c r="E3016" s="341">
        <v>3295.26</v>
      </c>
      <c r="F3016" s="341">
        <v>6045.94</v>
      </c>
    </row>
    <row r="3017" spans="1:6">
      <c r="A3017" s="339">
        <v>40983</v>
      </c>
      <c r="B3017" s="340" t="s">
        <v>17258</v>
      </c>
      <c r="C3017" s="339" t="s">
        <v>948</v>
      </c>
      <c r="D3017" s="339" t="s">
        <v>14543</v>
      </c>
      <c r="E3017" s="341">
        <v>3525.17</v>
      </c>
      <c r="F3017" s="341">
        <v>4641.22</v>
      </c>
    </row>
    <row r="3018" spans="1:6">
      <c r="A3018" s="339">
        <v>44497</v>
      </c>
      <c r="B3018" s="340" t="s">
        <v>3045</v>
      </c>
      <c r="C3018" s="339" t="s">
        <v>884</v>
      </c>
      <c r="D3018" s="339" t="s">
        <v>14543</v>
      </c>
      <c r="E3018" s="341">
        <v>20.260000000000002</v>
      </c>
      <c r="F3018" s="341">
        <v>26.48</v>
      </c>
    </row>
    <row r="3019" spans="1:6">
      <c r="A3019" s="339">
        <v>2437</v>
      </c>
      <c r="B3019" s="340" t="s">
        <v>17259</v>
      </c>
      <c r="C3019" s="339" t="s">
        <v>884</v>
      </c>
      <c r="D3019" s="339" t="s">
        <v>14543</v>
      </c>
      <c r="E3019" s="341">
        <v>17.850000000000001</v>
      </c>
      <c r="F3019" s="341">
        <v>31.73</v>
      </c>
    </row>
    <row r="3020" spans="1:6">
      <c r="A3020" s="339">
        <v>40921</v>
      </c>
      <c r="B3020" s="340" t="s">
        <v>17260</v>
      </c>
      <c r="C3020" s="339" t="s">
        <v>948</v>
      </c>
      <c r="D3020" s="339" t="s">
        <v>14543</v>
      </c>
      <c r="E3020" s="341">
        <v>3106.72</v>
      </c>
      <c r="F3020" s="341">
        <v>5561.6</v>
      </c>
    </row>
    <row r="3021" spans="1:6">
      <c r="A3021" s="339">
        <v>36502</v>
      </c>
      <c r="B3021" s="340" t="s">
        <v>17261</v>
      </c>
      <c r="C3021" s="339" t="s">
        <v>63</v>
      </c>
      <c r="D3021" s="339" t="s">
        <v>14543</v>
      </c>
      <c r="E3021" s="341">
        <v>3700.54</v>
      </c>
      <c r="F3021" s="341">
        <v>3009.7</v>
      </c>
    </row>
    <row r="3022" spans="1:6">
      <c r="A3022" s="339">
        <v>36503</v>
      </c>
      <c r="B3022" s="340" t="s">
        <v>17262</v>
      </c>
      <c r="C3022" s="339" t="s">
        <v>63</v>
      </c>
      <c r="D3022" s="339" t="s">
        <v>14543</v>
      </c>
      <c r="E3022" s="341">
        <v>4563.2</v>
      </c>
      <c r="F3022" s="341">
        <v>3711.32</v>
      </c>
    </row>
    <row r="3023" spans="1:6">
      <c r="A3023" s="339">
        <v>4090</v>
      </c>
      <c r="B3023" s="340" t="s">
        <v>4147</v>
      </c>
      <c r="C3023" s="339" t="s">
        <v>63</v>
      </c>
      <c r="D3023" s="339" t="s">
        <v>14549</v>
      </c>
      <c r="E3023" s="341">
        <v>1160000</v>
      </c>
      <c r="F3023" s="341">
        <v>1190000</v>
      </c>
    </row>
    <row r="3024" spans="1:6">
      <c r="A3024" s="339">
        <v>4093</v>
      </c>
      <c r="B3024" s="340" t="s">
        <v>4157</v>
      </c>
      <c r="C3024" s="339" t="s">
        <v>884</v>
      </c>
      <c r="D3024" s="339" t="s">
        <v>14549</v>
      </c>
      <c r="E3024" s="341">
        <v>22.37</v>
      </c>
      <c r="F3024" s="341">
        <v>29.32</v>
      </c>
    </row>
    <row r="3025" spans="1:6">
      <c r="A3025" s="339">
        <v>10512</v>
      </c>
      <c r="B3025" s="340" t="s">
        <v>17263</v>
      </c>
      <c r="C3025" s="339" t="s">
        <v>948</v>
      </c>
      <c r="D3025" s="339" t="s">
        <v>14543</v>
      </c>
      <c r="E3025" s="341">
        <v>3890.97</v>
      </c>
      <c r="F3025" s="341">
        <v>5136.76</v>
      </c>
    </row>
    <row r="3026" spans="1:6">
      <c r="A3026" s="339">
        <v>4243</v>
      </c>
      <c r="B3026" s="340" t="s">
        <v>17264</v>
      </c>
      <c r="C3026" s="339" t="s">
        <v>884</v>
      </c>
      <c r="D3026" s="339" t="s">
        <v>14543</v>
      </c>
      <c r="E3026" s="341">
        <v>21.75</v>
      </c>
      <c r="F3026" s="341">
        <v>28.59</v>
      </c>
    </row>
    <row r="3027" spans="1:6">
      <c r="A3027" s="339">
        <v>20020</v>
      </c>
      <c r="B3027" s="340" t="s">
        <v>4013</v>
      </c>
      <c r="C3027" s="339" t="s">
        <v>884</v>
      </c>
      <c r="D3027" s="339" t="s">
        <v>14543</v>
      </c>
      <c r="E3027" s="341">
        <v>23.23</v>
      </c>
      <c r="F3027" s="341">
        <v>30.46</v>
      </c>
    </row>
    <row r="3028" spans="1:6">
      <c r="A3028" s="339">
        <v>41038</v>
      </c>
      <c r="B3028" s="340" t="s">
        <v>17265</v>
      </c>
      <c r="C3028" s="339" t="s">
        <v>948</v>
      </c>
      <c r="D3028" s="339" t="s">
        <v>14543</v>
      </c>
      <c r="E3028" s="341">
        <v>4043.51</v>
      </c>
      <c r="F3028" s="341">
        <v>5338.14</v>
      </c>
    </row>
    <row r="3029" spans="1:6">
      <c r="A3029" s="339">
        <v>4094</v>
      </c>
      <c r="B3029" s="340" t="s">
        <v>17266</v>
      </c>
      <c r="C3029" s="339" t="s">
        <v>884</v>
      </c>
      <c r="D3029" s="339" t="s">
        <v>14543</v>
      </c>
      <c r="E3029" s="341">
        <v>27.82</v>
      </c>
      <c r="F3029" s="341">
        <v>36.46</v>
      </c>
    </row>
    <row r="3030" spans="1:6">
      <c r="A3030" s="339">
        <v>40988</v>
      </c>
      <c r="B3030" s="340" t="s">
        <v>17267</v>
      </c>
      <c r="C3030" s="339" t="s">
        <v>948</v>
      </c>
      <c r="D3030" s="339" t="s">
        <v>14543</v>
      </c>
      <c r="E3030" s="341">
        <v>4839.66</v>
      </c>
      <c r="F3030" s="341">
        <v>6389.22</v>
      </c>
    </row>
    <row r="3031" spans="1:6">
      <c r="A3031" s="339">
        <v>4095</v>
      </c>
      <c r="B3031" s="340" t="s">
        <v>17268</v>
      </c>
      <c r="C3031" s="339" t="s">
        <v>884</v>
      </c>
      <c r="D3031" s="339" t="s">
        <v>14543</v>
      </c>
      <c r="E3031" s="341">
        <v>18.18</v>
      </c>
      <c r="F3031" s="341">
        <v>24.42</v>
      </c>
    </row>
    <row r="3032" spans="1:6">
      <c r="A3032" s="339">
        <v>40990</v>
      </c>
      <c r="B3032" s="340" t="s">
        <v>17269</v>
      </c>
      <c r="C3032" s="339" t="s">
        <v>948</v>
      </c>
      <c r="D3032" s="339" t="s">
        <v>14543</v>
      </c>
      <c r="E3032" s="341">
        <v>3161.78</v>
      </c>
      <c r="F3032" s="341">
        <v>4278.79</v>
      </c>
    </row>
    <row r="3033" spans="1:6">
      <c r="A3033" s="339">
        <v>4096</v>
      </c>
      <c r="B3033" s="340" t="s">
        <v>4664</v>
      </c>
      <c r="C3033" s="339" t="s">
        <v>884</v>
      </c>
      <c r="D3033" s="339" t="s">
        <v>14543</v>
      </c>
      <c r="E3033" s="341">
        <v>25.08</v>
      </c>
      <c r="F3033" s="341">
        <v>32.869999999999997</v>
      </c>
    </row>
    <row r="3034" spans="1:6">
      <c r="A3034" s="339">
        <v>40992</v>
      </c>
      <c r="B3034" s="340" t="s">
        <v>17270</v>
      </c>
      <c r="C3034" s="339" t="s">
        <v>948</v>
      </c>
      <c r="D3034" s="339" t="s">
        <v>14543</v>
      </c>
      <c r="E3034" s="341">
        <v>4363.22</v>
      </c>
      <c r="F3034" s="341">
        <v>5760.24</v>
      </c>
    </row>
    <row r="3035" spans="1:6">
      <c r="A3035" s="339">
        <v>4114</v>
      </c>
      <c r="B3035" s="340" t="s">
        <v>17271</v>
      </c>
      <c r="C3035" s="339" t="s">
        <v>63</v>
      </c>
      <c r="D3035" s="339" t="s">
        <v>14543</v>
      </c>
      <c r="E3035" s="341">
        <v>106.37</v>
      </c>
      <c r="F3035" s="341">
        <v>67.56</v>
      </c>
    </row>
    <row r="3036" spans="1:6">
      <c r="A3036" s="339">
        <v>36797</v>
      </c>
      <c r="B3036" s="340" t="s">
        <v>17272</v>
      </c>
      <c r="C3036" s="339" t="s">
        <v>63</v>
      </c>
      <c r="D3036" s="339" t="s">
        <v>14543</v>
      </c>
      <c r="E3036" s="341">
        <v>94.71</v>
      </c>
      <c r="F3036" s="341">
        <v>60.15</v>
      </c>
    </row>
    <row r="3037" spans="1:6">
      <c r="A3037" s="339">
        <v>4107</v>
      </c>
      <c r="B3037" s="340" t="s">
        <v>1769</v>
      </c>
      <c r="C3037" s="339" t="s">
        <v>63</v>
      </c>
      <c r="D3037" s="339" t="s">
        <v>14543</v>
      </c>
      <c r="E3037" s="341">
        <v>89.3</v>
      </c>
      <c r="F3037" s="341">
        <v>56.71</v>
      </c>
    </row>
    <row r="3038" spans="1:6">
      <c r="A3038" s="339">
        <v>4102</v>
      </c>
      <c r="B3038" s="340" t="s">
        <v>17273</v>
      </c>
      <c r="C3038" s="339" t="s">
        <v>63</v>
      </c>
      <c r="D3038" s="339" t="s">
        <v>14549</v>
      </c>
      <c r="E3038" s="341">
        <v>109</v>
      </c>
      <c r="F3038" s="341">
        <v>69.23</v>
      </c>
    </row>
    <row r="3039" spans="1:6">
      <c r="A3039" s="339">
        <v>36799</v>
      </c>
      <c r="B3039" s="340" t="s">
        <v>17274</v>
      </c>
      <c r="C3039" s="339" t="s">
        <v>63</v>
      </c>
      <c r="D3039" s="339" t="s">
        <v>14543</v>
      </c>
      <c r="E3039" s="341">
        <v>91.92</v>
      </c>
      <c r="F3039" s="341">
        <v>58.38</v>
      </c>
    </row>
    <row r="3040" spans="1:6">
      <c r="A3040" s="339">
        <v>2747</v>
      </c>
      <c r="B3040" s="340" t="s">
        <v>17275</v>
      </c>
      <c r="C3040" s="339" t="s">
        <v>202</v>
      </c>
      <c r="D3040" s="339" t="s">
        <v>14543</v>
      </c>
      <c r="E3040" s="341">
        <v>33.69</v>
      </c>
      <c r="F3040" s="341">
        <v>33.18</v>
      </c>
    </row>
    <row r="3041" spans="1:6">
      <c r="A3041" s="339">
        <v>21138</v>
      </c>
      <c r="B3041" s="340" t="s">
        <v>17276</v>
      </c>
      <c r="C3041" s="339" t="s">
        <v>202</v>
      </c>
      <c r="D3041" s="339" t="s">
        <v>14549</v>
      </c>
      <c r="E3041" s="341">
        <v>10.68</v>
      </c>
      <c r="F3041" s="341">
        <v>10.52</v>
      </c>
    </row>
    <row r="3042" spans="1:6">
      <c r="A3042" s="339">
        <v>10826</v>
      </c>
      <c r="B3042" s="340" t="s">
        <v>17277</v>
      </c>
      <c r="C3042" s="339" t="s">
        <v>63</v>
      </c>
      <c r="D3042" s="339" t="s">
        <v>14543</v>
      </c>
      <c r="E3042" s="341">
        <v>143.66999999999999</v>
      </c>
      <c r="F3042" s="341">
        <v>75.86</v>
      </c>
    </row>
    <row r="3043" spans="1:6">
      <c r="A3043" s="339">
        <v>365</v>
      </c>
      <c r="B3043" s="340" t="s">
        <v>17278</v>
      </c>
      <c r="C3043" s="339" t="s">
        <v>63</v>
      </c>
      <c r="D3043" s="339" t="s">
        <v>14543</v>
      </c>
      <c r="E3043" s="341">
        <v>89.08</v>
      </c>
      <c r="F3043" s="341">
        <v>47.03</v>
      </c>
    </row>
    <row r="3044" spans="1:6">
      <c r="A3044" s="339">
        <v>38639</v>
      </c>
      <c r="B3044" s="340" t="s">
        <v>17279</v>
      </c>
      <c r="C3044" s="339" t="s">
        <v>63</v>
      </c>
      <c r="D3044" s="339" t="s">
        <v>14543</v>
      </c>
      <c r="E3044" s="341">
        <v>344.82</v>
      </c>
      <c r="F3044" s="341">
        <v>182.06</v>
      </c>
    </row>
    <row r="3045" spans="1:6">
      <c r="A3045" s="339">
        <v>38640</v>
      </c>
      <c r="B3045" s="340" t="s">
        <v>17280</v>
      </c>
      <c r="C3045" s="339" t="s">
        <v>63</v>
      </c>
      <c r="D3045" s="339" t="s">
        <v>14543</v>
      </c>
      <c r="E3045" s="341">
        <v>5.17</v>
      </c>
      <c r="F3045" s="341">
        <v>2.73</v>
      </c>
    </row>
    <row r="3046" spans="1:6">
      <c r="A3046" s="339">
        <v>358</v>
      </c>
      <c r="B3046" s="340" t="s">
        <v>17281</v>
      </c>
      <c r="C3046" s="339" t="s">
        <v>63</v>
      </c>
      <c r="D3046" s="339" t="s">
        <v>14543</v>
      </c>
      <c r="E3046" s="341">
        <v>106.32</v>
      </c>
      <c r="F3046" s="341">
        <v>56.13</v>
      </c>
    </row>
    <row r="3047" spans="1:6">
      <c r="A3047" s="339">
        <v>359</v>
      </c>
      <c r="B3047" s="340" t="s">
        <v>17282</v>
      </c>
      <c r="C3047" s="339" t="s">
        <v>63</v>
      </c>
      <c r="D3047" s="339" t="s">
        <v>14543</v>
      </c>
      <c r="E3047" s="341">
        <v>218.39</v>
      </c>
      <c r="F3047" s="341">
        <v>115.31</v>
      </c>
    </row>
    <row r="3048" spans="1:6">
      <c r="A3048" s="339">
        <v>38641</v>
      </c>
      <c r="B3048" s="340" t="s">
        <v>17283</v>
      </c>
      <c r="C3048" s="339" t="s">
        <v>63</v>
      </c>
      <c r="D3048" s="339" t="s">
        <v>14543</v>
      </c>
      <c r="E3048" s="341">
        <v>215.51</v>
      </c>
      <c r="F3048" s="341">
        <v>113.79</v>
      </c>
    </row>
    <row r="3049" spans="1:6">
      <c r="A3049" s="339">
        <v>360</v>
      </c>
      <c r="B3049" s="340" t="s">
        <v>17284</v>
      </c>
      <c r="C3049" s="339" t="s">
        <v>63</v>
      </c>
      <c r="D3049" s="339" t="s">
        <v>14549</v>
      </c>
      <c r="E3049" s="341">
        <v>5</v>
      </c>
      <c r="F3049" s="341">
        <v>2.64</v>
      </c>
    </row>
    <row r="3050" spans="1:6">
      <c r="A3050" s="339">
        <v>42430</v>
      </c>
      <c r="B3050" s="340" t="s">
        <v>17285</v>
      </c>
      <c r="C3050" s="339" t="s">
        <v>63</v>
      </c>
      <c r="D3050" s="339" t="s">
        <v>14543</v>
      </c>
      <c r="E3050" s="341"/>
      <c r="F3050" s="341">
        <v>6434.22</v>
      </c>
    </row>
    <row r="3051" spans="1:6">
      <c r="A3051" s="339">
        <v>4209</v>
      </c>
      <c r="B3051" s="340" t="s">
        <v>17286</v>
      </c>
      <c r="C3051" s="339" t="s">
        <v>63</v>
      </c>
      <c r="D3051" s="339" t="s">
        <v>14543</v>
      </c>
      <c r="E3051" s="341"/>
      <c r="F3051" s="341">
        <v>23.56</v>
      </c>
    </row>
    <row r="3052" spans="1:6">
      <c r="A3052" s="339">
        <v>4180</v>
      </c>
      <c r="B3052" s="340" t="s">
        <v>1632</v>
      </c>
      <c r="C3052" s="339" t="s">
        <v>63</v>
      </c>
      <c r="D3052" s="339" t="s">
        <v>14543</v>
      </c>
      <c r="E3052" s="341"/>
      <c r="F3052" s="341">
        <v>17.739999999999998</v>
      </c>
    </row>
    <row r="3053" spans="1:6">
      <c r="A3053" s="339">
        <v>4179</v>
      </c>
      <c r="B3053" s="340" t="s">
        <v>1634</v>
      </c>
      <c r="C3053" s="339" t="s">
        <v>63</v>
      </c>
      <c r="D3053" s="339" t="s">
        <v>14543</v>
      </c>
      <c r="E3053" s="341"/>
      <c r="F3053" s="341">
        <v>12.05</v>
      </c>
    </row>
    <row r="3054" spans="1:6">
      <c r="A3054" s="339">
        <v>4177</v>
      </c>
      <c r="B3054" s="340" t="s">
        <v>17287</v>
      </c>
      <c r="C3054" s="339" t="s">
        <v>63</v>
      </c>
      <c r="D3054" s="339" t="s">
        <v>14543</v>
      </c>
      <c r="E3054" s="341"/>
      <c r="F3054" s="341">
        <v>5.89</v>
      </c>
    </row>
    <row r="3055" spans="1:6">
      <c r="A3055" s="339">
        <v>4208</v>
      </c>
      <c r="B3055" s="340" t="s">
        <v>1620</v>
      </c>
      <c r="C3055" s="339" t="s">
        <v>63</v>
      </c>
      <c r="D3055" s="339" t="s">
        <v>14543</v>
      </c>
      <c r="E3055" s="341"/>
      <c r="F3055" s="341">
        <v>56.08</v>
      </c>
    </row>
    <row r="3056" spans="1:6">
      <c r="A3056" s="339">
        <v>4181</v>
      </c>
      <c r="B3056" s="340" t="s">
        <v>17288</v>
      </c>
      <c r="C3056" s="339" t="s">
        <v>63</v>
      </c>
      <c r="D3056" s="339" t="s">
        <v>14543</v>
      </c>
      <c r="E3056" s="341"/>
      <c r="F3056" s="341">
        <v>36.64</v>
      </c>
    </row>
    <row r="3057" spans="1:6">
      <c r="A3057" s="339">
        <v>4182</v>
      </c>
      <c r="B3057" s="340" t="s">
        <v>1618</v>
      </c>
      <c r="C3057" s="339" t="s">
        <v>63</v>
      </c>
      <c r="D3057" s="339" t="s">
        <v>14543</v>
      </c>
      <c r="E3057" s="341"/>
      <c r="F3057" s="341">
        <v>91.23</v>
      </c>
    </row>
    <row r="3058" spans="1:6">
      <c r="A3058" s="339">
        <v>4178</v>
      </c>
      <c r="B3058" s="340" t="s">
        <v>1646</v>
      </c>
      <c r="C3058" s="339" t="s">
        <v>63</v>
      </c>
      <c r="D3058" s="339" t="s">
        <v>14543</v>
      </c>
      <c r="E3058" s="341"/>
      <c r="F3058" s="341">
        <v>8.16</v>
      </c>
    </row>
    <row r="3059" spans="1:6">
      <c r="A3059" s="339">
        <v>4183</v>
      </c>
      <c r="B3059" s="340" t="s">
        <v>17289</v>
      </c>
      <c r="C3059" s="339" t="s">
        <v>63</v>
      </c>
      <c r="D3059" s="339" t="s">
        <v>14543</v>
      </c>
      <c r="E3059" s="341"/>
      <c r="F3059" s="341">
        <v>146.87</v>
      </c>
    </row>
    <row r="3060" spans="1:6">
      <c r="A3060" s="339">
        <v>4184</v>
      </c>
      <c r="B3060" s="340" t="s">
        <v>17290</v>
      </c>
      <c r="C3060" s="339" t="s">
        <v>63</v>
      </c>
      <c r="D3060" s="339" t="s">
        <v>14543</v>
      </c>
      <c r="E3060" s="341"/>
      <c r="F3060" s="341">
        <v>324.20999999999998</v>
      </c>
    </row>
    <row r="3061" spans="1:6">
      <c r="A3061" s="339">
        <v>4185</v>
      </c>
      <c r="B3061" s="340" t="s">
        <v>17291</v>
      </c>
      <c r="C3061" s="339" t="s">
        <v>63</v>
      </c>
      <c r="D3061" s="339" t="s">
        <v>14543</v>
      </c>
      <c r="E3061" s="341"/>
      <c r="F3061" s="341">
        <v>538.69000000000005</v>
      </c>
    </row>
    <row r="3062" spans="1:6">
      <c r="A3062" s="339">
        <v>4205</v>
      </c>
      <c r="B3062" s="340" t="s">
        <v>17292</v>
      </c>
      <c r="C3062" s="339" t="s">
        <v>63</v>
      </c>
      <c r="D3062" s="339" t="s">
        <v>14543</v>
      </c>
      <c r="E3062" s="341"/>
      <c r="F3062" s="341">
        <v>31.11</v>
      </c>
    </row>
    <row r="3063" spans="1:6">
      <c r="A3063" s="339">
        <v>4192</v>
      </c>
      <c r="B3063" s="340" t="s">
        <v>17293</v>
      </c>
      <c r="C3063" s="339" t="s">
        <v>63</v>
      </c>
      <c r="D3063" s="339" t="s">
        <v>14543</v>
      </c>
      <c r="E3063" s="341"/>
      <c r="F3063" s="341">
        <v>31.11</v>
      </c>
    </row>
    <row r="3064" spans="1:6">
      <c r="A3064" s="339">
        <v>4191</v>
      </c>
      <c r="B3064" s="340" t="s">
        <v>17294</v>
      </c>
      <c r="C3064" s="339" t="s">
        <v>63</v>
      </c>
      <c r="D3064" s="339" t="s">
        <v>14543</v>
      </c>
      <c r="E3064" s="341"/>
      <c r="F3064" s="341">
        <v>31.11</v>
      </c>
    </row>
    <row r="3065" spans="1:6">
      <c r="A3065" s="339">
        <v>4206</v>
      </c>
      <c r="B3065" s="340" t="s">
        <v>1648</v>
      </c>
      <c r="C3065" s="339" t="s">
        <v>63</v>
      </c>
      <c r="D3065" s="339" t="s">
        <v>14543</v>
      </c>
      <c r="E3065" s="341"/>
      <c r="F3065" s="341">
        <v>24.31</v>
      </c>
    </row>
    <row r="3066" spans="1:6">
      <c r="A3066" s="339">
        <v>4207</v>
      </c>
      <c r="B3066" s="340" t="s">
        <v>17295</v>
      </c>
      <c r="C3066" s="339" t="s">
        <v>63</v>
      </c>
      <c r="D3066" s="339" t="s">
        <v>14543</v>
      </c>
      <c r="E3066" s="341"/>
      <c r="F3066" s="341">
        <v>25.03</v>
      </c>
    </row>
    <row r="3067" spans="1:6">
      <c r="A3067" s="339">
        <v>4190</v>
      </c>
      <c r="B3067" s="340" t="s">
        <v>17296</v>
      </c>
      <c r="C3067" s="339" t="s">
        <v>63</v>
      </c>
      <c r="D3067" s="339" t="s">
        <v>14543</v>
      </c>
      <c r="E3067" s="341"/>
      <c r="F3067" s="341">
        <v>24.31</v>
      </c>
    </row>
    <row r="3068" spans="1:6">
      <c r="A3068" s="339">
        <v>4188</v>
      </c>
      <c r="B3068" s="340" t="s">
        <v>17297</v>
      </c>
      <c r="C3068" s="339" t="s">
        <v>63</v>
      </c>
      <c r="D3068" s="339" t="s">
        <v>14543</v>
      </c>
      <c r="E3068" s="341"/>
      <c r="F3068" s="341">
        <v>14.67</v>
      </c>
    </row>
    <row r="3069" spans="1:6">
      <c r="A3069" s="339">
        <v>4189</v>
      </c>
      <c r="B3069" s="340" t="s">
        <v>1658</v>
      </c>
      <c r="C3069" s="339" t="s">
        <v>63</v>
      </c>
      <c r="D3069" s="339" t="s">
        <v>14543</v>
      </c>
      <c r="E3069" s="341"/>
      <c r="F3069" s="341">
        <v>14.67</v>
      </c>
    </row>
    <row r="3070" spans="1:6">
      <c r="A3070" s="339">
        <v>4186</v>
      </c>
      <c r="B3070" s="340" t="s">
        <v>17298</v>
      </c>
      <c r="C3070" s="339" t="s">
        <v>63</v>
      </c>
      <c r="D3070" s="339" t="s">
        <v>14543</v>
      </c>
      <c r="E3070" s="341"/>
      <c r="F3070" s="341">
        <v>7.18</v>
      </c>
    </row>
    <row r="3071" spans="1:6">
      <c r="A3071" s="339">
        <v>4197</v>
      </c>
      <c r="B3071" s="340" t="s">
        <v>17299</v>
      </c>
      <c r="C3071" s="339" t="s">
        <v>63</v>
      </c>
      <c r="D3071" s="339" t="s">
        <v>14543</v>
      </c>
      <c r="E3071" s="341"/>
      <c r="F3071" s="341">
        <v>77.680000000000007</v>
      </c>
    </row>
    <row r="3072" spans="1:6">
      <c r="A3072" s="339">
        <v>4194</v>
      </c>
      <c r="B3072" s="340" t="s">
        <v>17300</v>
      </c>
      <c r="C3072" s="339" t="s">
        <v>63</v>
      </c>
      <c r="D3072" s="339" t="s">
        <v>14543</v>
      </c>
      <c r="E3072" s="341"/>
      <c r="F3072" s="341">
        <v>46.94</v>
      </c>
    </row>
    <row r="3073" spans="1:6">
      <c r="A3073" s="339">
        <v>4193</v>
      </c>
      <c r="B3073" s="340" t="s">
        <v>17301</v>
      </c>
      <c r="C3073" s="339" t="s">
        <v>63</v>
      </c>
      <c r="D3073" s="339" t="s">
        <v>14543</v>
      </c>
      <c r="E3073" s="341"/>
      <c r="F3073" s="341">
        <v>46.94</v>
      </c>
    </row>
    <row r="3074" spans="1:6">
      <c r="A3074" s="339">
        <v>4204</v>
      </c>
      <c r="B3074" s="340" t="s">
        <v>17302</v>
      </c>
      <c r="C3074" s="339" t="s">
        <v>63</v>
      </c>
      <c r="D3074" s="339" t="s">
        <v>14543</v>
      </c>
      <c r="E3074" s="341"/>
      <c r="F3074" s="341">
        <v>46.94</v>
      </c>
    </row>
    <row r="3075" spans="1:6">
      <c r="A3075" s="339">
        <v>4202</v>
      </c>
      <c r="B3075" s="340" t="s">
        <v>17303</v>
      </c>
      <c r="C3075" s="339" t="s">
        <v>63</v>
      </c>
      <c r="D3075" s="339" t="s">
        <v>14543</v>
      </c>
      <c r="E3075" s="341"/>
      <c r="F3075" s="341">
        <v>141.86000000000001</v>
      </c>
    </row>
    <row r="3076" spans="1:6">
      <c r="A3076" s="339">
        <v>4203</v>
      </c>
      <c r="B3076" s="340" t="s">
        <v>17304</v>
      </c>
      <c r="C3076" s="339" t="s">
        <v>63</v>
      </c>
      <c r="D3076" s="339" t="s">
        <v>14543</v>
      </c>
      <c r="E3076" s="341"/>
      <c r="F3076" s="341">
        <v>125.29</v>
      </c>
    </row>
    <row r="3077" spans="1:6">
      <c r="A3077" s="339">
        <v>4187</v>
      </c>
      <c r="B3077" s="340" t="s">
        <v>17305</v>
      </c>
      <c r="C3077" s="339" t="s">
        <v>63</v>
      </c>
      <c r="D3077" s="339" t="s">
        <v>14543</v>
      </c>
      <c r="E3077" s="341"/>
      <c r="F3077" s="341">
        <v>9.35</v>
      </c>
    </row>
    <row r="3078" spans="1:6">
      <c r="A3078" s="339">
        <v>40368</v>
      </c>
      <c r="B3078" s="340" t="s">
        <v>17306</v>
      </c>
      <c r="C3078" s="339" t="s">
        <v>63</v>
      </c>
      <c r="D3078" s="339" t="s">
        <v>14543</v>
      </c>
      <c r="E3078" s="341"/>
      <c r="F3078" s="341">
        <v>55.4</v>
      </c>
    </row>
    <row r="3079" spans="1:6">
      <c r="A3079" s="339">
        <v>40365</v>
      </c>
      <c r="B3079" s="340" t="s">
        <v>17307</v>
      </c>
      <c r="C3079" s="339" t="s">
        <v>63</v>
      </c>
      <c r="D3079" s="339" t="s">
        <v>14543</v>
      </c>
      <c r="E3079" s="341"/>
      <c r="F3079" s="341">
        <v>37.380000000000003</v>
      </c>
    </row>
    <row r="3080" spans="1:6">
      <c r="A3080" s="339">
        <v>40362</v>
      </c>
      <c r="B3080" s="340" t="s">
        <v>17308</v>
      </c>
      <c r="C3080" s="339" t="s">
        <v>63</v>
      </c>
      <c r="D3080" s="339" t="s">
        <v>14543</v>
      </c>
      <c r="E3080" s="341"/>
      <c r="F3080" s="341">
        <v>24.76</v>
      </c>
    </row>
    <row r="3081" spans="1:6">
      <c r="A3081" s="339">
        <v>40356</v>
      </c>
      <c r="B3081" s="340" t="s">
        <v>17309</v>
      </c>
      <c r="C3081" s="339" t="s">
        <v>63</v>
      </c>
      <c r="D3081" s="339" t="s">
        <v>14543</v>
      </c>
      <c r="E3081" s="341"/>
      <c r="F3081" s="341">
        <v>12.77</v>
      </c>
    </row>
    <row r="3082" spans="1:6">
      <c r="A3082" s="339">
        <v>40374</v>
      </c>
      <c r="B3082" s="340" t="s">
        <v>17310</v>
      </c>
      <c r="C3082" s="339" t="s">
        <v>63</v>
      </c>
      <c r="D3082" s="339" t="s">
        <v>14543</v>
      </c>
      <c r="E3082" s="341"/>
      <c r="F3082" s="341">
        <v>144.81</v>
      </c>
    </row>
    <row r="3083" spans="1:6">
      <c r="A3083" s="339">
        <v>40371</v>
      </c>
      <c r="B3083" s="340" t="s">
        <v>17311</v>
      </c>
      <c r="C3083" s="339" t="s">
        <v>63</v>
      </c>
      <c r="D3083" s="339" t="s">
        <v>14543</v>
      </c>
      <c r="E3083" s="341"/>
      <c r="F3083" s="341">
        <v>91.15</v>
      </c>
    </row>
    <row r="3084" spans="1:6">
      <c r="A3084" s="339">
        <v>40359</v>
      </c>
      <c r="B3084" s="340" t="s">
        <v>17312</v>
      </c>
      <c r="C3084" s="339" t="s">
        <v>63</v>
      </c>
      <c r="D3084" s="339" t="s">
        <v>14543</v>
      </c>
      <c r="E3084" s="341"/>
      <c r="F3084" s="341">
        <v>16.5</v>
      </c>
    </row>
    <row r="3085" spans="1:6">
      <c r="A3085" s="339">
        <v>45201</v>
      </c>
      <c r="B3085" s="340" t="s">
        <v>17313</v>
      </c>
      <c r="C3085" s="339" t="s">
        <v>63</v>
      </c>
      <c r="D3085" s="339" t="s">
        <v>14543</v>
      </c>
      <c r="E3085" s="341">
        <v>66.540000000000006</v>
      </c>
      <c r="F3085" s="341">
        <v>65.25</v>
      </c>
    </row>
    <row r="3086" spans="1:6">
      <c r="A3086" s="339">
        <v>7595</v>
      </c>
      <c r="B3086" s="340" t="s">
        <v>17314</v>
      </c>
      <c r="C3086" s="339" t="s">
        <v>884</v>
      </c>
      <c r="D3086" s="339" t="s">
        <v>14543</v>
      </c>
      <c r="E3086" s="341">
        <v>18.440000000000001</v>
      </c>
      <c r="F3086" s="341">
        <v>23.93</v>
      </c>
    </row>
    <row r="3087" spans="1:6">
      <c r="A3087" s="339">
        <v>41094</v>
      </c>
      <c r="B3087" s="340" t="s">
        <v>17315</v>
      </c>
      <c r="C3087" s="339" t="s">
        <v>948</v>
      </c>
      <c r="D3087" s="339" t="s">
        <v>14543</v>
      </c>
      <c r="E3087" s="341">
        <v>3208.79</v>
      </c>
      <c r="F3087" s="341">
        <v>4194.5200000000004</v>
      </c>
    </row>
    <row r="3088" spans="1:6">
      <c r="A3088" s="339">
        <v>38175</v>
      </c>
      <c r="B3088" s="340" t="s">
        <v>17316</v>
      </c>
      <c r="C3088" s="339" t="s">
        <v>63</v>
      </c>
      <c r="D3088" s="339" t="s">
        <v>14543</v>
      </c>
      <c r="E3088" s="341">
        <v>4.63</v>
      </c>
      <c r="F3088" s="341">
        <v>4.6100000000000003</v>
      </c>
    </row>
    <row r="3089" spans="1:6">
      <c r="A3089" s="339">
        <v>38176</v>
      </c>
      <c r="B3089" s="340" t="s">
        <v>17317</v>
      </c>
      <c r="C3089" s="339" t="s">
        <v>63</v>
      </c>
      <c r="D3089" s="339" t="s">
        <v>14543</v>
      </c>
      <c r="E3089" s="341">
        <v>13.63</v>
      </c>
      <c r="F3089" s="341">
        <v>13.57</v>
      </c>
    </row>
    <row r="3090" spans="1:6">
      <c r="A3090" s="339">
        <v>36152</v>
      </c>
      <c r="B3090" s="340" t="s">
        <v>17318</v>
      </c>
      <c r="C3090" s="339" t="s">
        <v>63</v>
      </c>
      <c r="D3090" s="339" t="s">
        <v>14543</v>
      </c>
      <c r="E3090" s="341">
        <v>6.91</v>
      </c>
      <c r="F3090" s="341">
        <v>5.76</v>
      </c>
    </row>
    <row r="3091" spans="1:6">
      <c r="A3091" s="339">
        <v>45212</v>
      </c>
      <c r="B3091" s="340" t="s">
        <v>17319</v>
      </c>
      <c r="C3091" s="339" t="s">
        <v>63</v>
      </c>
      <c r="D3091" s="339" t="s">
        <v>14543</v>
      </c>
      <c r="E3091" s="341">
        <v>69.17</v>
      </c>
      <c r="F3091" s="341">
        <v>57.64</v>
      </c>
    </row>
    <row r="3092" spans="1:6">
      <c r="A3092" s="339">
        <v>4221</v>
      </c>
      <c r="B3092" s="340" t="s">
        <v>3332</v>
      </c>
      <c r="C3092" s="339" t="s">
        <v>933</v>
      </c>
      <c r="D3092" s="339" t="s">
        <v>14549</v>
      </c>
      <c r="E3092" s="341">
        <v>6.48</v>
      </c>
      <c r="F3092" s="341">
        <v>7.24</v>
      </c>
    </row>
    <row r="3093" spans="1:6">
      <c r="A3093" s="339">
        <v>4227</v>
      </c>
      <c r="B3093" s="340" t="s">
        <v>17320</v>
      </c>
      <c r="C3093" s="339" t="s">
        <v>933</v>
      </c>
      <c r="D3093" s="339" t="s">
        <v>14543</v>
      </c>
      <c r="E3093" s="341">
        <v>30.21</v>
      </c>
      <c r="F3093" s="341">
        <v>33.76</v>
      </c>
    </row>
    <row r="3094" spans="1:6">
      <c r="A3094" s="339">
        <v>38170</v>
      </c>
      <c r="B3094" s="340" t="s">
        <v>17321</v>
      </c>
      <c r="C3094" s="339" t="s">
        <v>63</v>
      </c>
      <c r="D3094" s="339" t="s">
        <v>14543</v>
      </c>
      <c r="E3094" s="341">
        <v>20.25</v>
      </c>
      <c r="F3094" s="341">
        <v>20.16</v>
      </c>
    </row>
    <row r="3095" spans="1:6">
      <c r="A3095" s="339">
        <v>4252</v>
      </c>
      <c r="B3095" s="340" t="s">
        <v>17322</v>
      </c>
      <c r="C3095" s="339" t="s">
        <v>884</v>
      </c>
      <c r="D3095" s="339" t="s">
        <v>14543</v>
      </c>
      <c r="E3095" s="341">
        <v>21.71</v>
      </c>
      <c r="F3095" s="341">
        <v>31.06</v>
      </c>
    </row>
    <row r="3096" spans="1:6">
      <c r="A3096" s="339">
        <v>40980</v>
      </c>
      <c r="B3096" s="340" t="s">
        <v>17323</v>
      </c>
      <c r="C3096" s="339" t="s">
        <v>948</v>
      </c>
      <c r="D3096" s="339" t="s">
        <v>14543</v>
      </c>
      <c r="E3096" s="341">
        <v>3777.71</v>
      </c>
      <c r="F3096" s="341">
        <v>5442.82</v>
      </c>
    </row>
    <row r="3097" spans="1:6">
      <c r="A3097" s="339">
        <v>41031</v>
      </c>
      <c r="B3097" s="340" t="s">
        <v>17324</v>
      </c>
      <c r="C3097" s="339" t="s">
        <v>948</v>
      </c>
      <c r="D3097" s="339" t="s">
        <v>14543</v>
      </c>
      <c r="E3097" s="341">
        <v>3785.51</v>
      </c>
      <c r="F3097" s="341">
        <v>5010.84</v>
      </c>
    </row>
    <row r="3098" spans="1:6">
      <c r="A3098" s="339">
        <v>37666</v>
      </c>
      <c r="B3098" s="340" t="s">
        <v>3429</v>
      </c>
      <c r="C3098" s="339" t="s">
        <v>884</v>
      </c>
      <c r="D3098" s="339" t="s">
        <v>14543</v>
      </c>
      <c r="E3098" s="341">
        <v>16.09</v>
      </c>
      <c r="F3098" s="341">
        <v>25.93</v>
      </c>
    </row>
    <row r="3099" spans="1:6">
      <c r="A3099" s="339">
        <v>40986</v>
      </c>
      <c r="B3099" s="340" t="s">
        <v>17325</v>
      </c>
      <c r="C3099" s="339" t="s">
        <v>948</v>
      </c>
      <c r="D3099" s="339" t="s">
        <v>14543</v>
      </c>
      <c r="E3099" s="341">
        <v>2800.85</v>
      </c>
      <c r="F3099" s="341">
        <v>4543.6400000000003</v>
      </c>
    </row>
    <row r="3100" spans="1:6">
      <c r="A3100" s="339">
        <v>4250</v>
      </c>
      <c r="B3100" s="340" t="s">
        <v>17326</v>
      </c>
      <c r="C3100" s="339" t="s">
        <v>884</v>
      </c>
      <c r="D3100" s="339" t="s">
        <v>14543</v>
      </c>
      <c r="E3100" s="341">
        <v>16.16</v>
      </c>
      <c r="F3100" s="341">
        <v>24.27</v>
      </c>
    </row>
    <row r="3101" spans="1:6">
      <c r="A3101" s="339">
        <v>40978</v>
      </c>
      <c r="B3101" s="340" t="s">
        <v>17327</v>
      </c>
      <c r="C3101" s="339" t="s">
        <v>948</v>
      </c>
      <c r="D3101" s="339" t="s">
        <v>14543</v>
      </c>
      <c r="E3101" s="341">
        <v>2811.85</v>
      </c>
      <c r="F3101" s="341">
        <v>4254.54</v>
      </c>
    </row>
    <row r="3102" spans="1:6">
      <c r="A3102" s="339">
        <v>44501</v>
      </c>
      <c r="B3102" s="340" t="s">
        <v>17328</v>
      </c>
      <c r="C3102" s="339" t="s">
        <v>884</v>
      </c>
      <c r="D3102" s="339" t="s">
        <v>14543</v>
      </c>
      <c r="E3102" s="341">
        <v>21.75</v>
      </c>
      <c r="F3102" s="341">
        <v>28.59</v>
      </c>
    </row>
    <row r="3103" spans="1:6">
      <c r="A3103" s="339">
        <v>41043</v>
      </c>
      <c r="B3103" s="340" t="s">
        <v>17329</v>
      </c>
      <c r="C3103" s="339" t="s">
        <v>948</v>
      </c>
      <c r="D3103" s="339" t="s">
        <v>14543</v>
      </c>
      <c r="E3103" s="341">
        <v>3785.51</v>
      </c>
      <c r="F3103" s="341">
        <v>5010.84</v>
      </c>
    </row>
    <row r="3104" spans="1:6">
      <c r="A3104" s="339">
        <v>4234</v>
      </c>
      <c r="B3104" s="340" t="s">
        <v>4252</v>
      </c>
      <c r="C3104" s="339" t="s">
        <v>884</v>
      </c>
      <c r="D3104" s="339" t="s">
        <v>14549</v>
      </c>
      <c r="E3104" s="341">
        <v>23.56</v>
      </c>
      <c r="F3104" s="341">
        <v>38.159999999999997</v>
      </c>
    </row>
    <row r="3105" spans="1:6">
      <c r="A3105" s="339">
        <v>40987</v>
      </c>
      <c r="B3105" s="340" t="s">
        <v>17330</v>
      </c>
      <c r="C3105" s="339" t="s">
        <v>948</v>
      </c>
      <c r="D3105" s="339" t="s">
        <v>14543</v>
      </c>
      <c r="E3105" s="341">
        <v>4096.74</v>
      </c>
      <c r="F3105" s="341">
        <v>6684.57</v>
      </c>
    </row>
    <row r="3106" spans="1:6">
      <c r="A3106" s="339">
        <v>4253</v>
      </c>
      <c r="B3106" s="340" t="s">
        <v>17331</v>
      </c>
      <c r="C3106" s="339" t="s">
        <v>884</v>
      </c>
      <c r="D3106" s="339" t="s">
        <v>14543</v>
      </c>
      <c r="E3106" s="341">
        <v>17.7</v>
      </c>
      <c r="F3106" s="341">
        <v>26.48</v>
      </c>
    </row>
    <row r="3107" spans="1:6">
      <c r="A3107" s="339">
        <v>40981</v>
      </c>
      <c r="B3107" s="340" t="s">
        <v>17332</v>
      </c>
      <c r="C3107" s="339" t="s">
        <v>948</v>
      </c>
      <c r="D3107" s="339" t="s">
        <v>14543</v>
      </c>
      <c r="E3107" s="341">
        <v>3082.76</v>
      </c>
      <c r="F3107" s="341">
        <v>4641.22</v>
      </c>
    </row>
    <row r="3108" spans="1:6">
      <c r="A3108" s="339">
        <v>4254</v>
      </c>
      <c r="B3108" s="340" t="s">
        <v>3347</v>
      </c>
      <c r="C3108" s="339" t="s">
        <v>884</v>
      </c>
      <c r="D3108" s="339" t="s">
        <v>14543</v>
      </c>
      <c r="E3108" s="341">
        <v>23.23</v>
      </c>
      <c r="F3108" s="341">
        <v>27.39</v>
      </c>
    </row>
    <row r="3109" spans="1:6">
      <c r="A3109" s="339">
        <v>41036</v>
      </c>
      <c r="B3109" s="340" t="s">
        <v>17333</v>
      </c>
      <c r="C3109" s="339" t="s">
        <v>948</v>
      </c>
      <c r="D3109" s="339" t="s">
        <v>14543</v>
      </c>
      <c r="E3109" s="341">
        <v>4041.27</v>
      </c>
      <c r="F3109" s="341">
        <v>4800.8100000000004</v>
      </c>
    </row>
    <row r="3110" spans="1:6">
      <c r="A3110" s="339">
        <v>4251</v>
      </c>
      <c r="B3110" s="340" t="s">
        <v>3602</v>
      </c>
      <c r="C3110" s="339" t="s">
        <v>884</v>
      </c>
      <c r="D3110" s="339" t="s">
        <v>14543</v>
      </c>
      <c r="E3110" s="341">
        <v>17.170000000000002</v>
      </c>
      <c r="F3110" s="341">
        <v>21.22</v>
      </c>
    </row>
    <row r="3111" spans="1:6">
      <c r="A3111" s="339">
        <v>40979</v>
      </c>
      <c r="B3111" s="340" t="s">
        <v>17334</v>
      </c>
      <c r="C3111" s="339" t="s">
        <v>948</v>
      </c>
      <c r="D3111" s="339" t="s">
        <v>14543</v>
      </c>
      <c r="E3111" s="341">
        <v>2988.36</v>
      </c>
      <c r="F3111" s="341">
        <v>3719.48</v>
      </c>
    </row>
    <row r="3112" spans="1:6">
      <c r="A3112" s="339">
        <v>4230</v>
      </c>
      <c r="B3112" s="340" t="s">
        <v>3254</v>
      </c>
      <c r="C3112" s="339" t="s">
        <v>884</v>
      </c>
      <c r="D3112" s="339" t="s">
        <v>14543</v>
      </c>
      <c r="E3112" s="341">
        <v>32.21</v>
      </c>
      <c r="F3112" s="341">
        <v>30.68</v>
      </c>
    </row>
    <row r="3113" spans="1:6">
      <c r="A3113" s="339">
        <v>40998</v>
      </c>
      <c r="B3113" s="340" t="s">
        <v>17335</v>
      </c>
      <c r="C3113" s="339" t="s">
        <v>948</v>
      </c>
      <c r="D3113" s="339" t="s">
        <v>14543</v>
      </c>
      <c r="E3113" s="341">
        <v>5600.84</v>
      </c>
      <c r="F3113" s="341">
        <v>5376.45</v>
      </c>
    </row>
    <row r="3114" spans="1:6">
      <c r="A3114" s="339">
        <v>4257</v>
      </c>
      <c r="B3114" s="340" t="s">
        <v>4740</v>
      </c>
      <c r="C3114" s="339" t="s">
        <v>884</v>
      </c>
      <c r="D3114" s="339" t="s">
        <v>14543</v>
      </c>
      <c r="E3114" s="341">
        <v>16.760000000000002</v>
      </c>
      <c r="F3114" s="341">
        <v>26.48</v>
      </c>
    </row>
    <row r="3115" spans="1:6">
      <c r="A3115" s="339">
        <v>40982</v>
      </c>
      <c r="B3115" s="340" t="s">
        <v>17336</v>
      </c>
      <c r="C3115" s="339" t="s">
        <v>948</v>
      </c>
      <c r="D3115" s="339" t="s">
        <v>14543</v>
      </c>
      <c r="E3115" s="341">
        <v>2914.69</v>
      </c>
      <c r="F3115" s="341">
        <v>4641.22</v>
      </c>
    </row>
    <row r="3116" spans="1:6">
      <c r="A3116" s="339">
        <v>4240</v>
      </c>
      <c r="B3116" s="340" t="s">
        <v>17337</v>
      </c>
      <c r="C3116" s="339" t="s">
        <v>884</v>
      </c>
      <c r="D3116" s="339" t="s">
        <v>14543</v>
      </c>
      <c r="E3116" s="341">
        <v>30.08</v>
      </c>
      <c r="F3116" s="341">
        <v>39.51</v>
      </c>
    </row>
    <row r="3117" spans="1:6">
      <c r="A3117" s="339">
        <v>41026</v>
      </c>
      <c r="B3117" s="340" t="s">
        <v>17338</v>
      </c>
      <c r="C3117" s="339" t="s">
        <v>948</v>
      </c>
      <c r="D3117" s="339" t="s">
        <v>14543</v>
      </c>
      <c r="E3117" s="341">
        <v>5232.47</v>
      </c>
      <c r="F3117" s="341">
        <v>6925.53</v>
      </c>
    </row>
    <row r="3118" spans="1:6">
      <c r="A3118" s="339">
        <v>4239</v>
      </c>
      <c r="B3118" s="340" t="s">
        <v>4438</v>
      </c>
      <c r="C3118" s="339" t="s">
        <v>884</v>
      </c>
      <c r="D3118" s="339" t="s">
        <v>14543</v>
      </c>
      <c r="E3118" s="341">
        <v>30.08</v>
      </c>
      <c r="F3118" s="341">
        <v>39.51</v>
      </c>
    </row>
    <row r="3119" spans="1:6">
      <c r="A3119" s="339">
        <v>41024</v>
      </c>
      <c r="B3119" s="340" t="s">
        <v>17339</v>
      </c>
      <c r="C3119" s="339" t="s">
        <v>948</v>
      </c>
      <c r="D3119" s="339" t="s">
        <v>14543</v>
      </c>
      <c r="E3119" s="341">
        <v>5232.47</v>
      </c>
      <c r="F3119" s="341">
        <v>6925.53</v>
      </c>
    </row>
    <row r="3120" spans="1:6">
      <c r="A3120" s="339">
        <v>4248</v>
      </c>
      <c r="B3120" s="340" t="s">
        <v>17340</v>
      </c>
      <c r="C3120" s="339" t="s">
        <v>884</v>
      </c>
      <c r="D3120" s="339" t="s">
        <v>14543</v>
      </c>
      <c r="E3120" s="341">
        <v>21.75</v>
      </c>
      <c r="F3120" s="341">
        <v>28.59</v>
      </c>
    </row>
    <row r="3121" spans="1:6">
      <c r="A3121" s="339">
        <v>41033</v>
      </c>
      <c r="B3121" s="340" t="s">
        <v>17341</v>
      </c>
      <c r="C3121" s="339" t="s">
        <v>948</v>
      </c>
      <c r="D3121" s="339" t="s">
        <v>14543</v>
      </c>
      <c r="E3121" s="341">
        <v>3785.51</v>
      </c>
      <c r="F3121" s="341">
        <v>5010.84</v>
      </c>
    </row>
    <row r="3122" spans="1:6">
      <c r="A3122" s="339">
        <v>44500</v>
      </c>
      <c r="B3122" s="340" t="s">
        <v>17342</v>
      </c>
      <c r="C3122" s="339" t="s">
        <v>884</v>
      </c>
      <c r="D3122" s="339" t="s">
        <v>14543</v>
      </c>
      <c r="E3122" s="341">
        <v>21.75</v>
      </c>
      <c r="F3122" s="341">
        <v>28.59</v>
      </c>
    </row>
    <row r="3123" spans="1:6">
      <c r="A3123" s="339">
        <v>41040</v>
      </c>
      <c r="B3123" s="340" t="s">
        <v>17343</v>
      </c>
      <c r="C3123" s="339" t="s">
        <v>948</v>
      </c>
      <c r="D3123" s="339" t="s">
        <v>14543</v>
      </c>
      <c r="E3123" s="341">
        <v>3785.51</v>
      </c>
      <c r="F3123" s="341">
        <v>5010.84</v>
      </c>
    </row>
    <row r="3124" spans="1:6">
      <c r="A3124" s="339">
        <v>4238</v>
      </c>
      <c r="B3124" s="340" t="s">
        <v>4343</v>
      </c>
      <c r="C3124" s="339" t="s">
        <v>884</v>
      </c>
      <c r="D3124" s="339" t="s">
        <v>14543</v>
      </c>
      <c r="E3124" s="341">
        <v>24.74</v>
      </c>
      <c r="F3124" s="341">
        <v>29.11</v>
      </c>
    </row>
    <row r="3125" spans="1:6">
      <c r="A3125" s="339">
        <v>41012</v>
      </c>
      <c r="B3125" s="340" t="s">
        <v>17344</v>
      </c>
      <c r="C3125" s="339" t="s">
        <v>948</v>
      </c>
      <c r="D3125" s="339" t="s">
        <v>14543</v>
      </c>
      <c r="E3125" s="341">
        <v>4305.28</v>
      </c>
      <c r="F3125" s="341">
        <v>5099.84</v>
      </c>
    </row>
    <row r="3126" spans="1:6">
      <c r="A3126" s="339">
        <v>4233</v>
      </c>
      <c r="B3126" s="340" t="s">
        <v>17345</v>
      </c>
      <c r="C3126" s="339" t="s">
        <v>884</v>
      </c>
      <c r="D3126" s="339" t="s">
        <v>14543</v>
      </c>
      <c r="E3126" s="341">
        <v>30.08</v>
      </c>
      <c r="F3126" s="341">
        <v>39.51</v>
      </c>
    </row>
    <row r="3127" spans="1:6">
      <c r="A3127" s="339">
        <v>41001</v>
      </c>
      <c r="B3127" s="340" t="s">
        <v>17346</v>
      </c>
      <c r="C3127" s="339" t="s">
        <v>948</v>
      </c>
      <c r="D3127" s="339" t="s">
        <v>14543</v>
      </c>
      <c r="E3127" s="341">
        <v>5232.47</v>
      </c>
      <c r="F3127" s="341">
        <v>6925.53</v>
      </c>
    </row>
    <row r="3128" spans="1:6">
      <c r="A3128" s="339">
        <v>2</v>
      </c>
      <c r="B3128" s="340" t="s">
        <v>17347</v>
      </c>
      <c r="C3128" s="339" t="s">
        <v>5115</v>
      </c>
      <c r="D3128" s="339" t="s">
        <v>14543</v>
      </c>
      <c r="E3128" s="341"/>
      <c r="F3128" s="341">
        <v>24.1</v>
      </c>
    </row>
    <row r="3129" spans="1:6">
      <c r="A3129" s="339">
        <v>4262</v>
      </c>
      <c r="B3129" s="340" t="s">
        <v>17348</v>
      </c>
      <c r="C3129" s="339" t="s">
        <v>63</v>
      </c>
      <c r="D3129" s="339" t="s">
        <v>14549</v>
      </c>
      <c r="E3129" s="341"/>
      <c r="F3129" s="341">
        <v>680000</v>
      </c>
    </row>
    <row r="3130" spans="1:6">
      <c r="A3130" s="339">
        <v>4263</v>
      </c>
      <c r="B3130" s="340" t="s">
        <v>17349</v>
      </c>
      <c r="C3130" s="339" t="s">
        <v>63</v>
      </c>
      <c r="D3130" s="339" t="s">
        <v>14543</v>
      </c>
      <c r="E3130" s="341"/>
      <c r="F3130" s="341">
        <v>942933.28</v>
      </c>
    </row>
    <row r="3131" spans="1:6">
      <c r="A3131" s="339">
        <v>38402</v>
      </c>
      <c r="B3131" s="340" t="s">
        <v>17350</v>
      </c>
      <c r="C3131" s="339" t="s">
        <v>63</v>
      </c>
      <c r="D3131" s="339" t="s">
        <v>14543</v>
      </c>
      <c r="E3131" s="341">
        <v>31.11</v>
      </c>
      <c r="F3131" s="341">
        <v>39.9</v>
      </c>
    </row>
    <row r="3132" spans="1:6">
      <c r="A3132" s="339">
        <v>45234</v>
      </c>
      <c r="B3132" s="340" t="s">
        <v>17351</v>
      </c>
      <c r="C3132" s="339" t="s">
        <v>63</v>
      </c>
      <c r="D3132" s="339" t="s">
        <v>14543</v>
      </c>
      <c r="E3132" s="341">
        <v>45.25</v>
      </c>
      <c r="F3132" s="341">
        <v>44.38</v>
      </c>
    </row>
    <row r="3133" spans="1:6">
      <c r="A3133" s="339">
        <v>3412</v>
      </c>
      <c r="B3133" s="340" t="s">
        <v>17352</v>
      </c>
      <c r="C3133" s="339" t="s">
        <v>5029</v>
      </c>
      <c r="D3133" s="339" t="s">
        <v>14543</v>
      </c>
      <c r="E3133" s="341"/>
      <c r="F3133" s="341">
        <v>20.37</v>
      </c>
    </row>
    <row r="3134" spans="1:6">
      <c r="A3134" s="339">
        <v>3413</v>
      </c>
      <c r="B3134" s="340" t="s">
        <v>1069</v>
      </c>
      <c r="C3134" s="339" t="s">
        <v>5029</v>
      </c>
      <c r="D3134" s="339" t="s">
        <v>14543</v>
      </c>
      <c r="E3134" s="341"/>
      <c r="F3134" s="341">
        <v>45.86</v>
      </c>
    </row>
    <row r="3135" spans="1:6">
      <c r="A3135" s="339">
        <v>39744</v>
      </c>
      <c r="B3135" s="340" t="s">
        <v>17353</v>
      </c>
      <c r="C3135" s="339" t="s">
        <v>5029</v>
      </c>
      <c r="D3135" s="339" t="s">
        <v>14543</v>
      </c>
      <c r="E3135" s="341"/>
      <c r="F3135" s="341">
        <v>35.61</v>
      </c>
    </row>
    <row r="3136" spans="1:6">
      <c r="A3136" s="339">
        <v>39745</v>
      </c>
      <c r="B3136" s="340" t="s">
        <v>17354</v>
      </c>
      <c r="C3136" s="339" t="s">
        <v>5029</v>
      </c>
      <c r="D3136" s="339" t="s">
        <v>14543</v>
      </c>
      <c r="E3136" s="341"/>
      <c r="F3136" s="341">
        <v>75.150000000000006</v>
      </c>
    </row>
    <row r="3137" spans="1:6">
      <c r="A3137" s="339">
        <v>39639</v>
      </c>
      <c r="B3137" s="340" t="s">
        <v>17355</v>
      </c>
      <c r="C3137" s="339" t="s">
        <v>5029</v>
      </c>
      <c r="D3137" s="339" t="s">
        <v>14543</v>
      </c>
      <c r="E3137" s="341"/>
      <c r="F3137" s="341">
        <v>190.09</v>
      </c>
    </row>
    <row r="3138" spans="1:6">
      <c r="A3138" s="339">
        <v>39637</v>
      </c>
      <c r="B3138" s="340" t="s">
        <v>17356</v>
      </c>
      <c r="C3138" s="339" t="s">
        <v>5029</v>
      </c>
      <c r="D3138" s="339" t="s">
        <v>14543</v>
      </c>
      <c r="E3138" s="341"/>
      <c r="F3138" s="341">
        <v>121.85</v>
      </c>
    </row>
    <row r="3139" spans="1:6">
      <c r="A3139" s="339">
        <v>39638</v>
      </c>
      <c r="B3139" s="340" t="s">
        <v>17357</v>
      </c>
      <c r="C3139" s="339" t="s">
        <v>5029</v>
      </c>
      <c r="D3139" s="339" t="s">
        <v>14543</v>
      </c>
      <c r="E3139" s="341"/>
      <c r="F3139" s="341">
        <v>146.77000000000001</v>
      </c>
    </row>
    <row r="3140" spans="1:6">
      <c r="A3140" s="339">
        <v>39517</v>
      </c>
      <c r="B3140" s="340" t="s">
        <v>17358</v>
      </c>
      <c r="C3140" s="339" t="s">
        <v>5029</v>
      </c>
      <c r="D3140" s="339" t="s">
        <v>14543</v>
      </c>
      <c r="E3140" s="341">
        <v>196.53</v>
      </c>
      <c r="F3140" s="341">
        <v>245.11</v>
      </c>
    </row>
    <row r="3141" spans="1:6">
      <c r="A3141" s="339">
        <v>39518</v>
      </c>
      <c r="B3141" s="340" t="s">
        <v>17359</v>
      </c>
      <c r="C3141" s="339" t="s">
        <v>5029</v>
      </c>
      <c r="D3141" s="339" t="s">
        <v>14543</v>
      </c>
      <c r="E3141" s="341">
        <v>232.99</v>
      </c>
      <c r="F3141" s="341">
        <v>290.58999999999997</v>
      </c>
    </row>
    <row r="3142" spans="1:6">
      <c r="A3142" s="339">
        <v>38366</v>
      </c>
      <c r="B3142" s="340" t="s">
        <v>17360</v>
      </c>
      <c r="C3142" s="339" t="s">
        <v>5029</v>
      </c>
      <c r="D3142" s="339" t="s">
        <v>14543</v>
      </c>
      <c r="E3142" s="341">
        <v>7.27</v>
      </c>
      <c r="F3142" s="341">
        <v>5.78</v>
      </c>
    </row>
    <row r="3143" spans="1:6">
      <c r="A3143" s="339">
        <v>11703</v>
      </c>
      <c r="B3143" s="340" t="s">
        <v>17361</v>
      </c>
      <c r="C3143" s="339" t="s">
        <v>63</v>
      </c>
      <c r="D3143" s="339" t="s">
        <v>14543</v>
      </c>
      <c r="E3143" s="341">
        <v>61.53</v>
      </c>
      <c r="F3143" s="341">
        <v>47.19</v>
      </c>
    </row>
    <row r="3144" spans="1:6">
      <c r="A3144" s="339">
        <v>37400</v>
      </c>
      <c r="B3144" s="340" t="s">
        <v>17362</v>
      </c>
      <c r="C3144" s="339" t="s">
        <v>63</v>
      </c>
      <c r="D3144" s="339" t="s">
        <v>14543</v>
      </c>
      <c r="E3144" s="341">
        <v>62.62</v>
      </c>
      <c r="F3144" s="341">
        <v>60.13</v>
      </c>
    </row>
    <row r="3145" spans="1:6">
      <c r="A3145" s="339">
        <v>25400</v>
      </c>
      <c r="B3145" s="340" t="s">
        <v>17363</v>
      </c>
      <c r="C3145" s="339" t="s">
        <v>63</v>
      </c>
      <c r="D3145" s="339" t="s">
        <v>14543</v>
      </c>
      <c r="E3145" s="341">
        <v>3832.68</v>
      </c>
      <c r="F3145" s="341">
        <v>2622.82</v>
      </c>
    </row>
    <row r="3146" spans="1:6">
      <c r="A3146" s="339">
        <v>4276</v>
      </c>
      <c r="B3146" s="340" t="s">
        <v>17364</v>
      </c>
      <c r="C3146" s="339" t="s">
        <v>63</v>
      </c>
      <c r="D3146" s="339" t="s">
        <v>14543</v>
      </c>
      <c r="E3146" s="341">
        <v>197.21</v>
      </c>
      <c r="F3146" s="341">
        <v>194.96</v>
      </c>
    </row>
    <row r="3147" spans="1:6">
      <c r="A3147" s="339">
        <v>4273</v>
      </c>
      <c r="B3147" s="340" t="s">
        <v>17365</v>
      </c>
      <c r="C3147" s="339" t="s">
        <v>63</v>
      </c>
      <c r="D3147" s="339" t="s">
        <v>14543</v>
      </c>
      <c r="E3147" s="341">
        <v>358.05</v>
      </c>
      <c r="F3147" s="341">
        <v>353.98</v>
      </c>
    </row>
    <row r="3148" spans="1:6">
      <c r="A3148" s="339">
        <v>4274</v>
      </c>
      <c r="B3148" s="340" t="s">
        <v>1533</v>
      </c>
      <c r="C3148" s="339" t="s">
        <v>63</v>
      </c>
      <c r="D3148" s="339" t="s">
        <v>14549</v>
      </c>
      <c r="E3148" s="341">
        <v>130.99</v>
      </c>
      <c r="F3148" s="341">
        <v>129.5</v>
      </c>
    </row>
    <row r="3149" spans="1:6">
      <c r="A3149" s="339">
        <v>39438</v>
      </c>
      <c r="B3149" s="340" t="s">
        <v>17366</v>
      </c>
      <c r="C3149" s="339" t="s">
        <v>63</v>
      </c>
      <c r="D3149" s="339" t="s">
        <v>14543</v>
      </c>
      <c r="E3149" s="341">
        <v>0.35</v>
      </c>
      <c r="F3149" s="341">
        <v>0.23</v>
      </c>
    </row>
    <row r="3150" spans="1:6">
      <c r="A3150" s="339">
        <v>4379</v>
      </c>
      <c r="B3150" s="340" t="s">
        <v>17367</v>
      </c>
      <c r="C3150" s="339" t="s">
        <v>63</v>
      </c>
      <c r="D3150" s="339" t="s">
        <v>14543</v>
      </c>
      <c r="E3150" s="341">
        <v>7.0000000000000007E-2</v>
      </c>
      <c r="F3150" s="341">
        <v>0.04</v>
      </c>
    </row>
    <row r="3151" spans="1:6">
      <c r="A3151" s="339">
        <v>4377</v>
      </c>
      <c r="B3151" s="340" t="s">
        <v>1570</v>
      </c>
      <c r="C3151" s="339" t="s">
        <v>63</v>
      </c>
      <c r="D3151" s="339" t="s">
        <v>14543</v>
      </c>
      <c r="E3151" s="341">
        <v>0.25</v>
      </c>
      <c r="F3151" s="341">
        <v>0.16</v>
      </c>
    </row>
    <row r="3152" spans="1:6">
      <c r="A3152" s="339">
        <v>4356</v>
      </c>
      <c r="B3152" s="340" t="s">
        <v>17368</v>
      </c>
      <c r="C3152" s="339" t="s">
        <v>63</v>
      </c>
      <c r="D3152" s="339" t="s">
        <v>14543</v>
      </c>
      <c r="E3152" s="341">
        <v>0.35</v>
      </c>
      <c r="F3152" s="341">
        <v>0.23</v>
      </c>
    </row>
    <row r="3153" spans="1:6">
      <c r="A3153" s="339">
        <v>13246</v>
      </c>
      <c r="B3153" s="340" t="s">
        <v>17369</v>
      </c>
      <c r="C3153" s="339" t="s">
        <v>63</v>
      </c>
      <c r="D3153" s="339" t="s">
        <v>14543</v>
      </c>
      <c r="E3153" s="341">
        <v>0.6</v>
      </c>
      <c r="F3153" s="341">
        <v>0.4</v>
      </c>
    </row>
    <row r="3154" spans="1:6">
      <c r="A3154" s="339">
        <v>13294</v>
      </c>
      <c r="B3154" s="340" t="s">
        <v>17370</v>
      </c>
      <c r="C3154" s="339" t="s">
        <v>63</v>
      </c>
      <c r="D3154" s="339" t="s">
        <v>14543</v>
      </c>
      <c r="E3154" s="341">
        <v>2.0099999999999998</v>
      </c>
      <c r="F3154" s="341">
        <v>1.35</v>
      </c>
    </row>
    <row r="3155" spans="1:6">
      <c r="A3155" s="339">
        <v>11963</v>
      </c>
      <c r="B3155" s="340" t="s">
        <v>17371</v>
      </c>
      <c r="C3155" s="339" t="s">
        <v>63</v>
      </c>
      <c r="D3155" s="339" t="s">
        <v>14543</v>
      </c>
      <c r="E3155" s="341">
        <v>12.68</v>
      </c>
      <c r="F3155" s="341">
        <v>8.52</v>
      </c>
    </row>
    <row r="3156" spans="1:6">
      <c r="A3156" s="339">
        <v>11964</v>
      </c>
      <c r="B3156" s="340" t="s">
        <v>17372</v>
      </c>
      <c r="C3156" s="339" t="s">
        <v>63</v>
      </c>
      <c r="D3156" s="339" t="s">
        <v>14543</v>
      </c>
      <c r="E3156" s="341">
        <v>3.2</v>
      </c>
      <c r="F3156" s="341">
        <v>2.15</v>
      </c>
    </row>
    <row r="3157" spans="1:6">
      <c r="A3157" s="339">
        <v>4346</v>
      </c>
      <c r="B3157" s="340" t="s">
        <v>17373</v>
      </c>
      <c r="C3157" s="339" t="s">
        <v>63</v>
      </c>
      <c r="D3157" s="339" t="s">
        <v>14543</v>
      </c>
      <c r="E3157" s="341">
        <v>13.59</v>
      </c>
      <c r="F3157" s="341">
        <v>9.1300000000000008</v>
      </c>
    </row>
    <row r="3158" spans="1:6">
      <c r="A3158" s="339">
        <v>11955</v>
      </c>
      <c r="B3158" s="340" t="s">
        <v>17374</v>
      </c>
      <c r="C3158" s="339" t="s">
        <v>63</v>
      </c>
      <c r="D3158" s="339" t="s">
        <v>14543</v>
      </c>
      <c r="E3158" s="341">
        <v>5.95</v>
      </c>
      <c r="F3158" s="341">
        <v>4</v>
      </c>
    </row>
    <row r="3159" spans="1:6">
      <c r="A3159" s="339">
        <v>11960</v>
      </c>
      <c r="B3159" s="340" t="s">
        <v>17375</v>
      </c>
      <c r="C3159" s="339" t="s">
        <v>63</v>
      </c>
      <c r="D3159" s="339" t="s">
        <v>14543</v>
      </c>
      <c r="E3159" s="341">
        <v>0.2</v>
      </c>
      <c r="F3159" s="341">
        <v>0.13</v>
      </c>
    </row>
    <row r="3160" spans="1:6">
      <c r="A3160" s="339">
        <v>4333</v>
      </c>
      <c r="B3160" s="340" t="s">
        <v>17376</v>
      </c>
      <c r="C3160" s="339" t="s">
        <v>63</v>
      </c>
      <c r="D3160" s="339" t="s">
        <v>14543</v>
      </c>
      <c r="E3160" s="341">
        <v>0.35</v>
      </c>
      <c r="F3160" s="341">
        <v>0.23</v>
      </c>
    </row>
    <row r="3161" spans="1:6">
      <c r="A3161" s="339">
        <v>4358</v>
      </c>
      <c r="B3161" s="340" t="s">
        <v>17377</v>
      </c>
      <c r="C3161" s="339" t="s">
        <v>63</v>
      </c>
      <c r="D3161" s="339" t="s">
        <v>14543</v>
      </c>
      <c r="E3161" s="341">
        <v>2.72</v>
      </c>
      <c r="F3161" s="341">
        <v>1.83</v>
      </c>
    </row>
    <row r="3162" spans="1:6">
      <c r="A3162" s="339">
        <v>39435</v>
      </c>
      <c r="B3162" s="340" t="s">
        <v>1052</v>
      </c>
      <c r="C3162" s="339" t="s">
        <v>63</v>
      </c>
      <c r="D3162" s="339" t="s">
        <v>14543</v>
      </c>
      <c r="E3162" s="341">
        <v>0.14000000000000001</v>
      </c>
      <c r="F3162" s="341">
        <v>0.09</v>
      </c>
    </row>
    <row r="3163" spans="1:6">
      <c r="A3163" s="339">
        <v>39436</v>
      </c>
      <c r="B3163" s="340" t="s">
        <v>17378</v>
      </c>
      <c r="C3163" s="339" t="s">
        <v>63</v>
      </c>
      <c r="D3163" s="339" t="s">
        <v>14543</v>
      </c>
      <c r="E3163" s="341">
        <v>0.23</v>
      </c>
      <c r="F3163" s="341">
        <v>0.15</v>
      </c>
    </row>
    <row r="3164" spans="1:6">
      <c r="A3164" s="339">
        <v>39437</v>
      </c>
      <c r="B3164" s="340" t="s">
        <v>17379</v>
      </c>
      <c r="C3164" s="339" t="s">
        <v>63</v>
      </c>
      <c r="D3164" s="339" t="s">
        <v>14543</v>
      </c>
      <c r="E3164" s="341">
        <v>0.3</v>
      </c>
      <c r="F3164" s="341">
        <v>0.2</v>
      </c>
    </row>
    <row r="3165" spans="1:6">
      <c r="A3165" s="339">
        <v>39439</v>
      </c>
      <c r="B3165" s="340" t="s">
        <v>17380</v>
      </c>
      <c r="C3165" s="339" t="s">
        <v>63</v>
      </c>
      <c r="D3165" s="339" t="s">
        <v>14543</v>
      </c>
      <c r="E3165" s="341">
        <v>0.21</v>
      </c>
      <c r="F3165" s="341">
        <v>0.14000000000000001</v>
      </c>
    </row>
    <row r="3166" spans="1:6">
      <c r="A3166" s="339">
        <v>39440</v>
      </c>
      <c r="B3166" s="340" t="s">
        <v>17381</v>
      </c>
      <c r="C3166" s="339" t="s">
        <v>63</v>
      </c>
      <c r="D3166" s="339" t="s">
        <v>14543</v>
      </c>
      <c r="E3166" s="341">
        <v>0.27</v>
      </c>
      <c r="F3166" s="341">
        <v>0.18</v>
      </c>
    </row>
    <row r="3167" spans="1:6">
      <c r="A3167" s="339">
        <v>39441</v>
      </c>
      <c r="B3167" s="340" t="s">
        <v>17382</v>
      </c>
      <c r="C3167" s="339" t="s">
        <v>63</v>
      </c>
      <c r="D3167" s="339" t="s">
        <v>14543</v>
      </c>
      <c r="E3167" s="341">
        <v>0.34</v>
      </c>
      <c r="F3167" s="341">
        <v>0.23</v>
      </c>
    </row>
    <row r="3168" spans="1:6">
      <c r="A3168" s="339">
        <v>39442</v>
      </c>
      <c r="B3168" s="340" t="s">
        <v>17383</v>
      </c>
      <c r="C3168" s="339" t="s">
        <v>63</v>
      </c>
      <c r="D3168" s="339" t="s">
        <v>14543</v>
      </c>
      <c r="E3168" s="341">
        <v>0.24</v>
      </c>
      <c r="F3168" s="341">
        <v>0.16</v>
      </c>
    </row>
    <row r="3169" spans="1:6">
      <c r="A3169" s="339">
        <v>39443</v>
      </c>
      <c r="B3169" s="340" t="s">
        <v>1063</v>
      </c>
      <c r="C3169" s="339" t="s">
        <v>63</v>
      </c>
      <c r="D3169" s="339" t="s">
        <v>14543</v>
      </c>
      <c r="E3169" s="341">
        <v>0.32</v>
      </c>
      <c r="F3169" s="341">
        <v>0.21</v>
      </c>
    </row>
    <row r="3170" spans="1:6">
      <c r="A3170" s="339">
        <v>4329</v>
      </c>
      <c r="B3170" s="340" t="s">
        <v>17384</v>
      </c>
      <c r="C3170" s="339" t="s">
        <v>63</v>
      </c>
      <c r="D3170" s="339" t="s">
        <v>14549</v>
      </c>
      <c r="E3170" s="341">
        <v>2.9</v>
      </c>
      <c r="F3170" s="341">
        <v>1.95</v>
      </c>
    </row>
    <row r="3171" spans="1:6">
      <c r="A3171" s="339">
        <v>436</v>
      </c>
      <c r="B3171" s="340" t="s">
        <v>17385</v>
      </c>
      <c r="C3171" s="339" t="s">
        <v>63</v>
      </c>
      <c r="D3171" s="339" t="s">
        <v>14543</v>
      </c>
      <c r="E3171" s="341"/>
      <c r="F3171" s="341">
        <v>10.94</v>
      </c>
    </row>
    <row r="3172" spans="1:6">
      <c r="A3172" s="339">
        <v>442</v>
      </c>
      <c r="B3172" s="340" t="s">
        <v>1019</v>
      </c>
      <c r="C3172" s="339" t="s">
        <v>63</v>
      </c>
      <c r="D3172" s="339" t="s">
        <v>14543</v>
      </c>
      <c r="E3172" s="341"/>
      <c r="F3172" s="341">
        <v>6.47</v>
      </c>
    </row>
    <row r="3173" spans="1:6">
      <c r="A3173" s="339">
        <v>4383</v>
      </c>
      <c r="B3173" s="340" t="s">
        <v>17386</v>
      </c>
      <c r="C3173" s="339" t="s">
        <v>63</v>
      </c>
      <c r="D3173" s="339" t="s">
        <v>14543</v>
      </c>
      <c r="E3173" s="341">
        <v>26.22</v>
      </c>
      <c r="F3173" s="341">
        <v>17.63</v>
      </c>
    </row>
    <row r="3174" spans="1:6">
      <c r="A3174" s="339">
        <v>4344</v>
      </c>
      <c r="B3174" s="340" t="s">
        <v>17387</v>
      </c>
      <c r="C3174" s="339" t="s">
        <v>63</v>
      </c>
      <c r="D3174" s="339" t="s">
        <v>14543</v>
      </c>
      <c r="E3174" s="341">
        <v>27.48</v>
      </c>
      <c r="F3174" s="341">
        <v>18.48</v>
      </c>
    </row>
    <row r="3175" spans="1:6">
      <c r="A3175" s="339">
        <v>4335</v>
      </c>
      <c r="B3175" s="340" t="s">
        <v>17388</v>
      </c>
      <c r="C3175" s="339" t="s">
        <v>63</v>
      </c>
      <c r="D3175" s="339" t="s">
        <v>14543</v>
      </c>
      <c r="E3175" s="341">
        <v>18.45</v>
      </c>
      <c r="F3175" s="341">
        <v>12.41</v>
      </c>
    </row>
    <row r="3176" spans="1:6">
      <c r="A3176" s="339">
        <v>4334</v>
      </c>
      <c r="B3176" s="340" t="s">
        <v>17389</v>
      </c>
      <c r="C3176" s="339" t="s">
        <v>63</v>
      </c>
      <c r="D3176" s="339" t="s">
        <v>14543</v>
      </c>
      <c r="E3176" s="341">
        <v>25.31</v>
      </c>
      <c r="F3176" s="341">
        <v>17.02</v>
      </c>
    </row>
    <row r="3177" spans="1:6">
      <c r="A3177" s="339">
        <v>11953</v>
      </c>
      <c r="B3177" s="340" t="s">
        <v>17390</v>
      </c>
      <c r="C3177" s="339" t="s">
        <v>63</v>
      </c>
      <c r="D3177" s="339" t="s">
        <v>14543</v>
      </c>
      <c r="E3177" s="341">
        <v>4.3600000000000003</v>
      </c>
      <c r="F3177" s="341">
        <v>2.93</v>
      </c>
    </row>
    <row r="3178" spans="1:6">
      <c r="A3178" s="339">
        <v>4343</v>
      </c>
      <c r="B3178" s="340" t="s">
        <v>17391</v>
      </c>
      <c r="C3178" s="339" t="s">
        <v>63</v>
      </c>
      <c r="D3178" s="339" t="s">
        <v>14543</v>
      </c>
      <c r="E3178" s="341">
        <v>6.22</v>
      </c>
      <c r="F3178" s="341">
        <v>4.18</v>
      </c>
    </row>
    <row r="3179" spans="1:6">
      <c r="A3179" s="339">
        <v>430</v>
      </c>
      <c r="B3179" s="340" t="s">
        <v>17392</v>
      </c>
      <c r="C3179" s="339" t="s">
        <v>63</v>
      </c>
      <c r="D3179" s="339" t="s">
        <v>14543</v>
      </c>
      <c r="E3179" s="341"/>
      <c r="F3179" s="341">
        <v>9.7899999999999991</v>
      </c>
    </row>
    <row r="3180" spans="1:6">
      <c r="A3180" s="339">
        <v>441</v>
      </c>
      <c r="B3180" s="340" t="s">
        <v>17393</v>
      </c>
      <c r="C3180" s="339" t="s">
        <v>63</v>
      </c>
      <c r="D3180" s="339" t="s">
        <v>14543</v>
      </c>
      <c r="E3180" s="341"/>
      <c r="F3180" s="341">
        <v>10.77</v>
      </c>
    </row>
    <row r="3181" spans="1:6">
      <c r="A3181" s="339">
        <v>431</v>
      </c>
      <c r="B3181" s="340" t="s">
        <v>17394</v>
      </c>
      <c r="C3181" s="339" t="s">
        <v>63</v>
      </c>
      <c r="D3181" s="339" t="s">
        <v>14543</v>
      </c>
      <c r="E3181" s="341"/>
      <c r="F3181" s="341">
        <v>13.01</v>
      </c>
    </row>
    <row r="3182" spans="1:6">
      <c r="A3182" s="339">
        <v>432</v>
      </c>
      <c r="B3182" s="340" t="s">
        <v>17395</v>
      </c>
      <c r="C3182" s="339" t="s">
        <v>63</v>
      </c>
      <c r="D3182" s="339" t="s">
        <v>14543</v>
      </c>
      <c r="E3182" s="341"/>
      <c r="F3182" s="341">
        <v>14.35</v>
      </c>
    </row>
    <row r="3183" spans="1:6">
      <c r="A3183" s="339">
        <v>429</v>
      </c>
      <c r="B3183" s="340" t="s">
        <v>17396</v>
      </c>
      <c r="C3183" s="339" t="s">
        <v>63</v>
      </c>
      <c r="D3183" s="339" t="s">
        <v>14543</v>
      </c>
      <c r="E3183" s="341"/>
      <c r="F3183" s="341">
        <v>19.350000000000001</v>
      </c>
    </row>
    <row r="3184" spans="1:6">
      <c r="A3184" s="339">
        <v>439</v>
      </c>
      <c r="B3184" s="340" t="s">
        <v>17397</v>
      </c>
      <c r="C3184" s="339" t="s">
        <v>63</v>
      </c>
      <c r="D3184" s="339" t="s">
        <v>14543</v>
      </c>
      <c r="E3184" s="341"/>
      <c r="F3184" s="341">
        <v>16.489999999999998</v>
      </c>
    </row>
    <row r="3185" spans="1:6">
      <c r="A3185" s="339">
        <v>433</v>
      </c>
      <c r="B3185" s="340" t="s">
        <v>17398</v>
      </c>
      <c r="C3185" s="339" t="s">
        <v>63</v>
      </c>
      <c r="D3185" s="339" t="s">
        <v>14543</v>
      </c>
      <c r="E3185" s="341"/>
      <c r="F3185" s="341">
        <v>19.25</v>
      </c>
    </row>
    <row r="3186" spans="1:6">
      <c r="A3186" s="339">
        <v>437</v>
      </c>
      <c r="B3186" s="340" t="s">
        <v>17399</v>
      </c>
      <c r="C3186" s="339" t="s">
        <v>63</v>
      </c>
      <c r="D3186" s="339" t="s">
        <v>14543</v>
      </c>
      <c r="E3186" s="341"/>
      <c r="F3186" s="341">
        <v>25.57</v>
      </c>
    </row>
    <row r="3187" spans="1:6">
      <c r="A3187" s="339">
        <v>11790</v>
      </c>
      <c r="B3187" s="340" t="s">
        <v>17400</v>
      </c>
      <c r="C3187" s="339" t="s">
        <v>63</v>
      </c>
      <c r="D3187" s="339" t="s">
        <v>14543</v>
      </c>
      <c r="E3187" s="341"/>
      <c r="F3187" s="341">
        <v>29.01</v>
      </c>
    </row>
    <row r="3188" spans="1:6">
      <c r="A3188" s="339">
        <v>428</v>
      </c>
      <c r="B3188" s="340" t="s">
        <v>17401</v>
      </c>
      <c r="C3188" s="339" t="s">
        <v>63</v>
      </c>
      <c r="D3188" s="339" t="s">
        <v>14549</v>
      </c>
      <c r="E3188" s="341"/>
      <c r="F3188" s="341">
        <v>31.54</v>
      </c>
    </row>
    <row r="3189" spans="1:6">
      <c r="A3189" s="339">
        <v>4351</v>
      </c>
      <c r="B3189" s="340" t="s">
        <v>1336</v>
      </c>
      <c r="C3189" s="339" t="s">
        <v>63</v>
      </c>
      <c r="D3189" s="339" t="s">
        <v>14543</v>
      </c>
      <c r="E3189" s="341">
        <v>22.34</v>
      </c>
      <c r="F3189" s="341">
        <v>15.02</v>
      </c>
    </row>
    <row r="3190" spans="1:6">
      <c r="A3190" s="339">
        <v>4384</v>
      </c>
      <c r="B3190" s="340" t="s">
        <v>1349</v>
      </c>
      <c r="C3190" s="339" t="s">
        <v>63</v>
      </c>
      <c r="D3190" s="339" t="s">
        <v>14543</v>
      </c>
      <c r="E3190" s="341">
        <v>30.13</v>
      </c>
      <c r="F3190" s="341">
        <v>20.260000000000002</v>
      </c>
    </row>
    <row r="3191" spans="1:6">
      <c r="A3191" s="339">
        <v>11054</v>
      </c>
      <c r="B3191" s="340" t="s">
        <v>17402</v>
      </c>
      <c r="C3191" s="339" t="s">
        <v>63</v>
      </c>
      <c r="D3191" s="339" t="s">
        <v>14543</v>
      </c>
      <c r="E3191" s="341">
        <v>7.0000000000000007E-2</v>
      </c>
      <c r="F3191" s="341">
        <v>0.04</v>
      </c>
    </row>
    <row r="3192" spans="1:6">
      <c r="A3192" s="339">
        <v>11055</v>
      </c>
      <c r="B3192" s="340" t="s">
        <v>17403</v>
      </c>
      <c r="C3192" s="339" t="s">
        <v>63</v>
      </c>
      <c r="D3192" s="339" t="s">
        <v>14543</v>
      </c>
      <c r="E3192" s="341">
        <v>0.11</v>
      </c>
      <c r="F3192" s="341">
        <v>7.0000000000000007E-2</v>
      </c>
    </row>
    <row r="3193" spans="1:6">
      <c r="A3193" s="339">
        <v>11056</v>
      </c>
      <c r="B3193" s="340" t="s">
        <v>17404</v>
      </c>
      <c r="C3193" s="339" t="s">
        <v>63</v>
      </c>
      <c r="D3193" s="339" t="s">
        <v>14543</v>
      </c>
      <c r="E3193" s="341">
        <v>0.12</v>
      </c>
      <c r="F3193" s="341">
        <v>0.08</v>
      </c>
    </row>
    <row r="3194" spans="1:6">
      <c r="A3194" s="339">
        <v>11057</v>
      </c>
      <c r="B3194" s="340" t="s">
        <v>17405</v>
      </c>
      <c r="C3194" s="339" t="s">
        <v>63</v>
      </c>
      <c r="D3194" s="339" t="s">
        <v>14543</v>
      </c>
      <c r="E3194" s="341">
        <v>0.25</v>
      </c>
      <c r="F3194" s="341">
        <v>0.16</v>
      </c>
    </row>
    <row r="3195" spans="1:6">
      <c r="A3195" s="339">
        <v>11059</v>
      </c>
      <c r="B3195" s="340" t="s">
        <v>17406</v>
      </c>
      <c r="C3195" s="339" t="s">
        <v>63</v>
      </c>
      <c r="D3195" s="339" t="s">
        <v>14543</v>
      </c>
      <c r="E3195" s="341">
        <v>0.49</v>
      </c>
      <c r="F3195" s="341">
        <v>0.31</v>
      </c>
    </row>
    <row r="3196" spans="1:6">
      <c r="A3196" s="339">
        <v>11058</v>
      </c>
      <c r="B3196" s="340" t="s">
        <v>17407</v>
      </c>
      <c r="C3196" s="339" t="s">
        <v>63</v>
      </c>
      <c r="D3196" s="339" t="s">
        <v>14543</v>
      </c>
      <c r="E3196" s="341">
        <v>0.63</v>
      </c>
      <c r="F3196" s="341">
        <v>0.41</v>
      </c>
    </row>
    <row r="3197" spans="1:6">
      <c r="A3197" s="339">
        <v>4320</v>
      </c>
      <c r="B3197" s="340" t="s">
        <v>17408</v>
      </c>
      <c r="C3197" s="339" t="s">
        <v>63</v>
      </c>
      <c r="D3197" s="339" t="s">
        <v>14543</v>
      </c>
      <c r="E3197" s="341">
        <v>5.04</v>
      </c>
      <c r="F3197" s="341">
        <v>3.28</v>
      </c>
    </row>
    <row r="3198" spans="1:6">
      <c r="A3198" s="339">
        <v>4318</v>
      </c>
      <c r="B3198" s="340" t="s">
        <v>17409</v>
      </c>
      <c r="C3198" s="339" t="s">
        <v>63</v>
      </c>
      <c r="D3198" s="339" t="s">
        <v>14543</v>
      </c>
      <c r="E3198" s="341">
        <v>2.46</v>
      </c>
      <c r="F3198" s="341">
        <v>1.59</v>
      </c>
    </row>
    <row r="3199" spans="1:6">
      <c r="A3199" s="339">
        <v>4380</v>
      </c>
      <c r="B3199" s="340" t="s">
        <v>17410</v>
      </c>
      <c r="C3199" s="339" t="s">
        <v>63</v>
      </c>
      <c r="D3199" s="339" t="s">
        <v>14543</v>
      </c>
      <c r="E3199" s="341">
        <v>2.12</v>
      </c>
      <c r="F3199" s="341">
        <v>1.38</v>
      </c>
    </row>
    <row r="3200" spans="1:6">
      <c r="A3200" s="339">
        <v>4299</v>
      </c>
      <c r="B3200" s="340" t="s">
        <v>17411</v>
      </c>
      <c r="C3200" s="339" t="s">
        <v>63</v>
      </c>
      <c r="D3200" s="339" t="s">
        <v>14549</v>
      </c>
      <c r="E3200" s="341">
        <v>2</v>
      </c>
      <c r="F3200" s="341">
        <v>1.3</v>
      </c>
    </row>
    <row r="3201" spans="1:6">
      <c r="A3201" s="339">
        <v>4304</v>
      </c>
      <c r="B3201" s="340" t="s">
        <v>17412</v>
      </c>
      <c r="C3201" s="339" t="s">
        <v>63</v>
      </c>
      <c r="D3201" s="339" t="s">
        <v>14543</v>
      </c>
      <c r="E3201" s="341">
        <v>2.73</v>
      </c>
      <c r="F3201" s="341">
        <v>1.77</v>
      </c>
    </row>
    <row r="3202" spans="1:6">
      <c r="A3202" s="339">
        <v>4305</v>
      </c>
      <c r="B3202" s="340" t="s">
        <v>17413</v>
      </c>
      <c r="C3202" s="339" t="s">
        <v>63</v>
      </c>
      <c r="D3202" s="339" t="s">
        <v>14543</v>
      </c>
      <c r="E3202" s="341">
        <v>3.17</v>
      </c>
      <c r="F3202" s="341">
        <v>2.06</v>
      </c>
    </row>
    <row r="3203" spans="1:6">
      <c r="A3203" s="339">
        <v>4306</v>
      </c>
      <c r="B3203" s="340" t="s">
        <v>17414</v>
      </c>
      <c r="C3203" s="339" t="s">
        <v>63</v>
      </c>
      <c r="D3203" s="339" t="s">
        <v>14543</v>
      </c>
      <c r="E3203" s="341">
        <v>3.68</v>
      </c>
      <c r="F3203" s="341">
        <v>2.39</v>
      </c>
    </row>
    <row r="3204" spans="1:6">
      <c r="A3204" s="339">
        <v>4308</v>
      </c>
      <c r="B3204" s="340" t="s">
        <v>17415</v>
      </c>
      <c r="C3204" s="339" t="s">
        <v>63</v>
      </c>
      <c r="D3204" s="339" t="s">
        <v>14543</v>
      </c>
      <c r="E3204" s="341">
        <v>7.61</v>
      </c>
      <c r="F3204" s="341">
        <v>4.95</v>
      </c>
    </row>
    <row r="3205" spans="1:6">
      <c r="A3205" s="339">
        <v>4302</v>
      </c>
      <c r="B3205" s="340" t="s">
        <v>17416</v>
      </c>
      <c r="C3205" s="339" t="s">
        <v>63</v>
      </c>
      <c r="D3205" s="339" t="s">
        <v>14543</v>
      </c>
      <c r="E3205" s="341">
        <v>5.71</v>
      </c>
      <c r="F3205" s="341">
        <v>3.71</v>
      </c>
    </row>
    <row r="3206" spans="1:6">
      <c r="A3206" s="339">
        <v>4300</v>
      </c>
      <c r="B3206" s="340" t="s">
        <v>17417</v>
      </c>
      <c r="C3206" s="339" t="s">
        <v>63</v>
      </c>
      <c r="D3206" s="339" t="s">
        <v>14543</v>
      </c>
      <c r="E3206" s="341">
        <v>1.36</v>
      </c>
      <c r="F3206" s="341">
        <v>0.88</v>
      </c>
    </row>
    <row r="3207" spans="1:6">
      <c r="A3207" s="339">
        <v>4301</v>
      </c>
      <c r="B3207" s="340" t="s">
        <v>17418</v>
      </c>
      <c r="C3207" s="339" t="s">
        <v>63</v>
      </c>
      <c r="D3207" s="339" t="s">
        <v>14543</v>
      </c>
      <c r="E3207" s="341">
        <v>1.66</v>
      </c>
      <c r="F3207" s="341">
        <v>1.08</v>
      </c>
    </row>
    <row r="3208" spans="1:6">
      <c r="A3208" s="339">
        <v>40547</v>
      </c>
      <c r="B3208" s="340" t="s">
        <v>1692</v>
      </c>
      <c r="C3208" s="339" t="s">
        <v>1059</v>
      </c>
      <c r="D3208" s="339" t="s">
        <v>14543</v>
      </c>
      <c r="E3208" s="341">
        <v>36.61</v>
      </c>
      <c r="F3208" s="341">
        <v>24.62</v>
      </c>
    </row>
    <row r="3209" spans="1:6">
      <c r="A3209" s="339">
        <v>11962</v>
      </c>
      <c r="B3209" s="340" t="s">
        <v>17419</v>
      </c>
      <c r="C3209" s="339" t="s">
        <v>63</v>
      </c>
      <c r="D3209" s="339" t="s">
        <v>14543</v>
      </c>
      <c r="E3209" s="341">
        <v>0.3</v>
      </c>
      <c r="F3209" s="341">
        <v>0.2</v>
      </c>
    </row>
    <row r="3210" spans="1:6">
      <c r="A3210" s="339">
        <v>4332</v>
      </c>
      <c r="B3210" s="340" t="s">
        <v>17420</v>
      </c>
      <c r="C3210" s="339" t="s">
        <v>63</v>
      </c>
      <c r="D3210" s="339" t="s">
        <v>14543</v>
      </c>
      <c r="E3210" s="341">
        <v>1.46</v>
      </c>
      <c r="F3210" s="341">
        <v>0.98</v>
      </c>
    </row>
    <row r="3211" spans="1:6">
      <c r="A3211" s="339">
        <v>4331</v>
      </c>
      <c r="B3211" s="340" t="s">
        <v>17421</v>
      </c>
      <c r="C3211" s="339" t="s">
        <v>63</v>
      </c>
      <c r="D3211" s="339" t="s">
        <v>14543</v>
      </c>
      <c r="E3211" s="341">
        <v>5.49</v>
      </c>
      <c r="F3211" s="341">
        <v>3.69</v>
      </c>
    </row>
    <row r="3212" spans="1:6">
      <c r="A3212" s="339">
        <v>4336</v>
      </c>
      <c r="B3212" s="340" t="s">
        <v>17422</v>
      </c>
      <c r="C3212" s="339" t="s">
        <v>63</v>
      </c>
      <c r="D3212" s="339" t="s">
        <v>14543</v>
      </c>
      <c r="E3212" s="341">
        <v>7.03</v>
      </c>
      <c r="F3212" s="341">
        <v>4.7300000000000004</v>
      </c>
    </row>
    <row r="3213" spans="1:6">
      <c r="A3213" s="339">
        <v>11948</v>
      </c>
      <c r="B3213" s="340" t="s">
        <v>17423</v>
      </c>
      <c r="C3213" s="339" t="s">
        <v>63</v>
      </c>
      <c r="D3213" s="339" t="s">
        <v>14543</v>
      </c>
      <c r="E3213" s="341">
        <v>0.9</v>
      </c>
      <c r="F3213" s="341">
        <v>0.61</v>
      </c>
    </row>
    <row r="3214" spans="1:6">
      <c r="A3214" s="339">
        <v>4382</v>
      </c>
      <c r="B3214" s="340" t="s">
        <v>17424</v>
      </c>
      <c r="C3214" s="339" t="s">
        <v>63</v>
      </c>
      <c r="D3214" s="339" t="s">
        <v>14543</v>
      </c>
      <c r="E3214" s="341">
        <v>1.51</v>
      </c>
      <c r="F3214" s="341">
        <v>1.01</v>
      </c>
    </row>
    <row r="3215" spans="1:6">
      <c r="A3215" s="339">
        <v>4354</v>
      </c>
      <c r="B3215" s="340" t="s">
        <v>17425</v>
      </c>
      <c r="C3215" s="339" t="s">
        <v>63</v>
      </c>
      <c r="D3215" s="339" t="s">
        <v>14543</v>
      </c>
      <c r="E3215" s="341">
        <v>63.04</v>
      </c>
      <c r="F3215" s="341">
        <v>42.39</v>
      </c>
    </row>
    <row r="3216" spans="1:6">
      <c r="A3216" s="339">
        <v>40839</v>
      </c>
      <c r="B3216" s="340" t="s">
        <v>17426</v>
      </c>
      <c r="C3216" s="339" t="s">
        <v>1059</v>
      </c>
      <c r="D3216" s="339" t="s">
        <v>14543</v>
      </c>
      <c r="E3216" s="341">
        <v>151.69</v>
      </c>
      <c r="F3216" s="341">
        <v>102</v>
      </c>
    </row>
    <row r="3217" spans="1:6">
      <c r="A3217" s="339">
        <v>40552</v>
      </c>
      <c r="B3217" s="340" t="s">
        <v>1702</v>
      </c>
      <c r="C3217" s="339" t="s">
        <v>1059</v>
      </c>
      <c r="D3217" s="339" t="s">
        <v>14543</v>
      </c>
      <c r="E3217" s="341">
        <v>62.77</v>
      </c>
      <c r="F3217" s="341">
        <v>42.2</v>
      </c>
    </row>
    <row r="3218" spans="1:6">
      <c r="A3218" s="339">
        <v>40549</v>
      </c>
      <c r="B3218" s="340" t="s">
        <v>17427</v>
      </c>
      <c r="C3218" s="339" t="s">
        <v>1059</v>
      </c>
      <c r="D3218" s="339" t="s">
        <v>14543</v>
      </c>
      <c r="E3218" s="341">
        <v>248.46</v>
      </c>
      <c r="F3218" s="341">
        <v>167.07</v>
      </c>
    </row>
    <row r="3219" spans="1:6">
      <c r="A3219" s="339">
        <v>43965</v>
      </c>
      <c r="B3219" s="340" t="s">
        <v>17428</v>
      </c>
      <c r="C3219" s="339" t="s">
        <v>63</v>
      </c>
      <c r="D3219" s="339" t="s">
        <v>14543</v>
      </c>
      <c r="E3219" s="341">
        <v>0.62</v>
      </c>
      <c r="F3219" s="341">
        <v>0.42</v>
      </c>
    </row>
    <row r="3220" spans="1:6">
      <c r="A3220" s="339">
        <v>4385</v>
      </c>
      <c r="B3220" s="340" t="s">
        <v>17429</v>
      </c>
      <c r="C3220" s="339" t="s">
        <v>17430</v>
      </c>
      <c r="D3220" s="339" t="s">
        <v>14543</v>
      </c>
      <c r="E3220" s="341">
        <v>9163.57</v>
      </c>
      <c r="F3220" s="341">
        <v>2902.64</v>
      </c>
    </row>
    <row r="3221" spans="1:6">
      <c r="A3221" s="339">
        <v>45236</v>
      </c>
      <c r="B3221" s="340" t="s">
        <v>17431</v>
      </c>
      <c r="C3221" s="339" t="s">
        <v>101</v>
      </c>
      <c r="D3221" s="339" t="s">
        <v>14543</v>
      </c>
      <c r="E3221" s="341">
        <v>17.95</v>
      </c>
      <c r="F3221" s="341">
        <v>21.33</v>
      </c>
    </row>
    <row r="3222" spans="1:6">
      <c r="A3222" s="339">
        <v>20078</v>
      </c>
      <c r="B3222" s="340" t="s">
        <v>1280</v>
      </c>
      <c r="C3222" s="339" t="s">
        <v>63</v>
      </c>
      <c r="D3222" s="339" t="s">
        <v>14543</v>
      </c>
      <c r="E3222" s="341">
        <v>29.34</v>
      </c>
      <c r="F3222" s="341">
        <v>24.96</v>
      </c>
    </row>
    <row r="3223" spans="1:6">
      <c r="A3223" s="339">
        <v>39897</v>
      </c>
      <c r="B3223" s="340" t="s">
        <v>17432</v>
      </c>
      <c r="C3223" s="339" t="s">
        <v>63</v>
      </c>
      <c r="D3223" s="339" t="s">
        <v>14543</v>
      </c>
      <c r="E3223" s="341"/>
      <c r="F3223" s="341">
        <v>56.75</v>
      </c>
    </row>
    <row r="3224" spans="1:6">
      <c r="A3224" s="339">
        <v>118</v>
      </c>
      <c r="B3224" s="340" t="s">
        <v>17433</v>
      </c>
      <c r="C3224" s="339" t="s">
        <v>63</v>
      </c>
      <c r="D3224" s="339" t="s">
        <v>14543</v>
      </c>
      <c r="E3224" s="341">
        <v>62.03</v>
      </c>
      <c r="F3224" s="341">
        <v>52.77</v>
      </c>
    </row>
    <row r="3225" spans="1:6">
      <c r="A3225" s="339">
        <v>4396</v>
      </c>
      <c r="B3225" s="340" t="s">
        <v>17434</v>
      </c>
      <c r="C3225" s="339" t="s">
        <v>5029</v>
      </c>
      <c r="D3225" s="339" t="s">
        <v>14543</v>
      </c>
      <c r="E3225" s="341">
        <v>365.27</v>
      </c>
      <c r="F3225" s="341">
        <v>242.15</v>
      </c>
    </row>
    <row r="3226" spans="1:6">
      <c r="A3226" s="339">
        <v>36881</v>
      </c>
      <c r="B3226" s="340" t="s">
        <v>17435</v>
      </c>
      <c r="C3226" s="339" t="s">
        <v>5029</v>
      </c>
      <c r="D3226" s="339" t="s">
        <v>14543</v>
      </c>
      <c r="E3226" s="341">
        <v>266.67</v>
      </c>
      <c r="F3226" s="341">
        <v>176.78</v>
      </c>
    </row>
    <row r="3227" spans="1:6">
      <c r="A3227" s="339">
        <v>4397</v>
      </c>
      <c r="B3227" s="340" t="s">
        <v>17436</v>
      </c>
      <c r="C3227" s="339" t="s">
        <v>5029</v>
      </c>
      <c r="D3227" s="339" t="s">
        <v>14543</v>
      </c>
      <c r="E3227" s="341">
        <v>371.36</v>
      </c>
      <c r="F3227" s="341">
        <v>246.18</v>
      </c>
    </row>
    <row r="3228" spans="1:6">
      <c r="A3228" s="339">
        <v>36882</v>
      </c>
      <c r="B3228" s="340" t="s">
        <v>17437</v>
      </c>
      <c r="C3228" s="339" t="s">
        <v>5029</v>
      </c>
      <c r="D3228" s="339" t="s">
        <v>14543</v>
      </c>
      <c r="E3228" s="341">
        <v>271.92</v>
      </c>
      <c r="F3228" s="341">
        <v>180.26</v>
      </c>
    </row>
    <row r="3229" spans="1:6">
      <c r="A3229" s="339">
        <v>4751</v>
      </c>
      <c r="B3229" s="340" t="s">
        <v>17438</v>
      </c>
      <c r="C3229" s="339" t="s">
        <v>884</v>
      </c>
      <c r="D3229" s="339" t="s">
        <v>14543</v>
      </c>
      <c r="E3229" s="341">
        <v>24.25</v>
      </c>
      <c r="F3229" s="341">
        <v>26.03</v>
      </c>
    </row>
    <row r="3230" spans="1:6">
      <c r="A3230" s="339">
        <v>41066</v>
      </c>
      <c r="B3230" s="340" t="s">
        <v>17439</v>
      </c>
      <c r="C3230" s="339" t="s">
        <v>948</v>
      </c>
      <c r="D3230" s="339" t="s">
        <v>14543</v>
      </c>
      <c r="E3230" s="341">
        <v>4219.18</v>
      </c>
      <c r="F3230" s="341">
        <v>4560.57</v>
      </c>
    </row>
    <row r="3231" spans="1:6">
      <c r="A3231" s="339">
        <v>39604</v>
      </c>
      <c r="B3231" s="340" t="s">
        <v>17440</v>
      </c>
      <c r="C3231" s="339" t="s">
        <v>63</v>
      </c>
      <c r="D3231" s="339" t="s">
        <v>14543</v>
      </c>
      <c r="E3231" s="341">
        <v>9.26</v>
      </c>
      <c r="F3231" s="341">
        <v>14.58</v>
      </c>
    </row>
    <row r="3232" spans="1:6">
      <c r="A3232" s="339">
        <v>39605</v>
      </c>
      <c r="B3232" s="340" t="s">
        <v>17441</v>
      </c>
      <c r="C3232" s="339" t="s">
        <v>63</v>
      </c>
      <c r="D3232" s="339" t="s">
        <v>14543</v>
      </c>
      <c r="E3232" s="341">
        <v>10.06</v>
      </c>
      <c r="F3232" s="341">
        <v>15.84</v>
      </c>
    </row>
    <row r="3233" spans="1:6">
      <c r="A3233" s="339">
        <v>39606</v>
      </c>
      <c r="B3233" s="340" t="s">
        <v>17442</v>
      </c>
      <c r="C3233" s="339" t="s">
        <v>63</v>
      </c>
      <c r="D3233" s="339" t="s">
        <v>14543</v>
      </c>
      <c r="E3233" s="341">
        <v>17.62</v>
      </c>
      <c r="F3233" s="341">
        <v>27.73</v>
      </c>
    </row>
    <row r="3234" spans="1:6">
      <c r="A3234" s="339">
        <v>39607</v>
      </c>
      <c r="B3234" s="340" t="s">
        <v>17443</v>
      </c>
      <c r="C3234" s="339" t="s">
        <v>63</v>
      </c>
      <c r="D3234" s="339" t="s">
        <v>14543</v>
      </c>
      <c r="E3234" s="341">
        <v>23.83</v>
      </c>
      <c r="F3234" s="341">
        <v>37.520000000000003</v>
      </c>
    </row>
    <row r="3235" spans="1:6">
      <c r="A3235" s="339">
        <v>39594</v>
      </c>
      <c r="B3235" s="340" t="s">
        <v>17444</v>
      </c>
      <c r="C3235" s="339" t="s">
        <v>63</v>
      </c>
      <c r="D3235" s="339" t="s">
        <v>14549</v>
      </c>
      <c r="E3235" s="341"/>
      <c r="F3235" s="341">
        <v>285</v>
      </c>
    </row>
    <row r="3236" spans="1:6">
      <c r="A3236" s="339">
        <v>39596</v>
      </c>
      <c r="B3236" s="340" t="s">
        <v>17445</v>
      </c>
      <c r="C3236" s="339" t="s">
        <v>63</v>
      </c>
      <c r="D3236" s="339" t="s">
        <v>14543</v>
      </c>
      <c r="E3236" s="341"/>
      <c r="F3236" s="341">
        <v>763.25</v>
      </c>
    </row>
    <row r="3237" spans="1:6">
      <c r="A3237" s="339">
        <v>39595</v>
      </c>
      <c r="B3237" s="340" t="s">
        <v>17446</v>
      </c>
      <c r="C3237" s="339" t="s">
        <v>63</v>
      </c>
      <c r="D3237" s="339" t="s">
        <v>14543</v>
      </c>
      <c r="E3237" s="341"/>
      <c r="F3237" s="341">
        <v>1714.92</v>
      </c>
    </row>
    <row r="3238" spans="1:6">
      <c r="A3238" s="339">
        <v>39597</v>
      </c>
      <c r="B3238" s="340" t="s">
        <v>17447</v>
      </c>
      <c r="C3238" s="339" t="s">
        <v>63</v>
      </c>
      <c r="D3238" s="339" t="s">
        <v>14543</v>
      </c>
      <c r="E3238" s="341"/>
      <c r="F3238" s="341">
        <v>2690.09</v>
      </c>
    </row>
    <row r="3239" spans="1:6">
      <c r="A3239" s="339">
        <v>10731</v>
      </c>
      <c r="B3239" s="340" t="s">
        <v>17448</v>
      </c>
      <c r="C3239" s="339" t="s">
        <v>5029</v>
      </c>
      <c r="D3239" s="339" t="s">
        <v>14549</v>
      </c>
      <c r="E3239" s="341"/>
      <c r="F3239" s="341">
        <v>45</v>
      </c>
    </row>
    <row r="3240" spans="1:6">
      <c r="A3240" s="339">
        <v>4704</v>
      </c>
      <c r="B3240" s="340" t="s">
        <v>17449</v>
      </c>
      <c r="C3240" s="339" t="s">
        <v>5029</v>
      </c>
      <c r="D3240" s="339" t="s">
        <v>14543</v>
      </c>
      <c r="E3240" s="341"/>
      <c r="F3240" s="341">
        <v>40.61</v>
      </c>
    </row>
    <row r="3241" spans="1:6">
      <c r="A3241" s="339">
        <v>10730</v>
      </c>
      <c r="B3241" s="340" t="s">
        <v>17450</v>
      </c>
      <c r="C3241" s="339" t="s">
        <v>5029</v>
      </c>
      <c r="D3241" s="339" t="s">
        <v>14543</v>
      </c>
      <c r="E3241" s="341"/>
      <c r="F3241" s="341">
        <v>43.51</v>
      </c>
    </row>
    <row r="3242" spans="1:6">
      <c r="A3242" s="339">
        <v>4720</v>
      </c>
      <c r="B3242" s="340" t="s">
        <v>1418</v>
      </c>
      <c r="C3242" s="339" t="s">
        <v>5115</v>
      </c>
      <c r="D3242" s="339" t="s">
        <v>14543</v>
      </c>
      <c r="E3242" s="341">
        <v>344.54</v>
      </c>
      <c r="F3242" s="341">
        <v>89.8</v>
      </c>
    </row>
    <row r="3243" spans="1:6">
      <c r="A3243" s="339">
        <v>4721</v>
      </c>
      <c r="B3243" s="340" t="s">
        <v>1758</v>
      </c>
      <c r="C3243" s="339" t="s">
        <v>5115</v>
      </c>
      <c r="D3243" s="339" t="s">
        <v>14543</v>
      </c>
      <c r="E3243" s="341">
        <v>298.43</v>
      </c>
      <c r="F3243" s="341">
        <v>77.78</v>
      </c>
    </row>
    <row r="3244" spans="1:6">
      <c r="A3244" s="339">
        <v>4718</v>
      </c>
      <c r="B3244" s="340" t="s">
        <v>17451</v>
      </c>
      <c r="C3244" s="339" t="s">
        <v>5115</v>
      </c>
      <c r="D3244" s="339" t="s">
        <v>14549</v>
      </c>
      <c r="E3244" s="341">
        <v>300</v>
      </c>
      <c r="F3244" s="341">
        <v>78.19</v>
      </c>
    </row>
    <row r="3245" spans="1:6">
      <c r="A3245" s="339">
        <v>4722</v>
      </c>
      <c r="B3245" s="340" t="s">
        <v>17452</v>
      </c>
      <c r="C3245" s="339" t="s">
        <v>5115</v>
      </c>
      <c r="D3245" s="339" t="s">
        <v>14543</v>
      </c>
      <c r="E3245" s="341">
        <v>281.89999999999998</v>
      </c>
      <c r="F3245" s="341">
        <v>73.47</v>
      </c>
    </row>
    <row r="3246" spans="1:6">
      <c r="A3246" s="339">
        <v>4730</v>
      </c>
      <c r="B3246" s="340" t="s">
        <v>17453</v>
      </c>
      <c r="C3246" s="339" t="s">
        <v>5115</v>
      </c>
      <c r="D3246" s="339" t="s">
        <v>14543</v>
      </c>
      <c r="E3246" s="341">
        <v>280.51</v>
      </c>
      <c r="F3246" s="341">
        <v>73.11</v>
      </c>
    </row>
    <row r="3247" spans="1:6">
      <c r="A3247" s="339">
        <v>13186</v>
      </c>
      <c r="B3247" s="340" t="s">
        <v>17454</v>
      </c>
      <c r="C3247" s="339" t="s">
        <v>5115</v>
      </c>
      <c r="D3247" s="339" t="s">
        <v>14543</v>
      </c>
      <c r="E3247" s="341">
        <v>323.66000000000003</v>
      </c>
      <c r="F3247" s="341">
        <v>84.35</v>
      </c>
    </row>
    <row r="3248" spans="1:6">
      <c r="A3248" s="339">
        <v>10737</v>
      </c>
      <c r="B3248" s="340" t="s">
        <v>17455</v>
      </c>
      <c r="C3248" s="339" t="s">
        <v>5029</v>
      </c>
      <c r="D3248" s="339" t="s">
        <v>14543</v>
      </c>
      <c r="E3248" s="341"/>
      <c r="F3248" s="341">
        <v>141.41</v>
      </c>
    </row>
    <row r="3249" spans="1:6">
      <c r="A3249" s="339">
        <v>10734</v>
      </c>
      <c r="B3249" s="340" t="s">
        <v>17456</v>
      </c>
      <c r="C3249" s="339" t="s">
        <v>5029</v>
      </c>
      <c r="D3249" s="339" t="s">
        <v>14543</v>
      </c>
      <c r="E3249" s="341"/>
      <c r="F3249" s="341">
        <v>84.12</v>
      </c>
    </row>
    <row r="3250" spans="1:6">
      <c r="A3250" s="339">
        <v>4708</v>
      </c>
      <c r="B3250" s="340" t="s">
        <v>17457</v>
      </c>
      <c r="C3250" s="339" t="s">
        <v>5029</v>
      </c>
      <c r="D3250" s="339" t="s">
        <v>14543</v>
      </c>
      <c r="E3250" s="341"/>
      <c r="F3250" s="341">
        <v>163.16999999999999</v>
      </c>
    </row>
    <row r="3251" spans="1:6">
      <c r="A3251" s="339">
        <v>4712</v>
      </c>
      <c r="B3251" s="340" t="s">
        <v>17458</v>
      </c>
      <c r="C3251" s="339" t="s">
        <v>5029</v>
      </c>
      <c r="D3251" s="339" t="s">
        <v>14543</v>
      </c>
      <c r="E3251" s="341"/>
      <c r="F3251" s="341">
        <v>79.77</v>
      </c>
    </row>
    <row r="3252" spans="1:6">
      <c r="A3252" s="339">
        <v>4710</v>
      </c>
      <c r="B3252" s="340" t="s">
        <v>17459</v>
      </c>
      <c r="C3252" s="339" t="s">
        <v>5029</v>
      </c>
      <c r="D3252" s="339" t="s">
        <v>14543</v>
      </c>
      <c r="E3252" s="341"/>
      <c r="F3252" s="341">
        <v>255.82</v>
      </c>
    </row>
    <row r="3253" spans="1:6">
      <c r="A3253" s="339">
        <v>4750</v>
      </c>
      <c r="B3253" s="340" t="s">
        <v>3077</v>
      </c>
      <c r="C3253" s="339" t="s">
        <v>884</v>
      </c>
      <c r="D3253" s="339" t="s">
        <v>14549</v>
      </c>
      <c r="E3253" s="341">
        <v>22.37</v>
      </c>
      <c r="F3253" s="341">
        <v>26.03</v>
      </c>
    </row>
    <row r="3254" spans="1:6">
      <c r="A3254" s="339">
        <v>41065</v>
      </c>
      <c r="B3254" s="340" t="s">
        <v>17460</v>
      </c>
      <c r="C3254" s="339" t="s">
        <v>948</v>
      </c>
      <c r="D3254" s="339" t="s">
        <v>14543</v>
      </c>
      <c r="E3254" s="341">
        <v>3890.97</v>
      </c>
      <c r="F3254" s="341">
        <v>4560.57</v>
      </c>
    </row>
    <row r="3255" spans="1:6">
      <c r="A3255" s="339">
        <v>34747</v>
      </c>
      <c r="B3255" s="340" t="s">
        <v>1113</v>
      </c>
      <c r="C3255" s="339" t="s">
        <v>202</v>
      </c>
      <c r="D3255" s="339" t="s">
        <v>14543</v>
      </c>
      <c r="E3255" s="341">
        <v>126.34</v>
      </c>
      <c r="F3255" s="341">
        <v>126.18</v>
      </c>
    </row>
    <row r="3256" spans="1:6">
      <c r="A3256" s="339">
        <v>4826</v>
      </c>
      <c r="B3256" s="340" t="s">
        <v>17461</v>
      </c>
      <c r="C3256" s="339" t="s">
        <v>202</v>
      </c>
      <c r="D3256" s="339" t="s">
        <v>14543</v>
      </c>
      <c r="E3256" s="341">
        <v>135.85</v>
      </c>
      <c r="F3256" s="341">
        <v>135.68</v>
      </c>
    </row>
    <row r="3257" spans="1:6">
      <c r="A3257" s="339">
        <v>41975</v>
      </c>
      <c r="B3257" s="340" t="s">
        <v>17462</v>
      </c>
      <c r="C3257" s="339" t="s">
        <v>5029</v>
      </c>
      <c r="D3257" s="339" t="s">
        <v>14543</v>
      </c>
      <c r="E3257" s="341"/>
      <c r="F3257" s="341">
        <v>103.04</v>
      </c>
    </row>
    <row r="3258" spans="1:6">
      <c r="A3258" s="339">
        <v>4825</v>
      </c>
      <c r="B3258" s="340" t="s">
        <v>17463</v>
      </c>
      <c r="C3258" s="339" t="s">
        <v>202</v>
      </c>
      <c r="D3258" s="339" t="s">
        <v>14543</v>
      </c>
      <c r="E3258" s="341">
        <v>188.04</v>
      </c>
      <c r="F3258" s="341">
        <v>187.81</v>
      </c>
    </row>
    <row r="3259" spans="1:6">
      <c r="A3259" s="339">
        <v>34744</v>
      </c>
      <c r="B3259" s="340" t="s">
        <v>17464</v>
      </c>
      <c r="C3259" s="339" t="s">
        <v>5029</v>
      </c>
      <c r="D3259" s="339" t="s">
        <v>14543</v>
      </c>
      <c r="E3259" s="341"/>
      <c r="F3259" s="341">
        <v>40.17</v>
      </c>
    </row>
    <row r="3260" spans="1:6">
      <c r="A3260" s="339">
        <v>39430</v>
      </c>
      <c r="B3260" s="340" t="s">
        <v>1690</v>
      </c>
      <c r="C3260" s="339" t="s">
        <v>63</v>
      </c>
      <c r="D3260" s="339" t="s">
        <v>14543</v>
      </c>
      <c r="E3260" s="341">
        <v>2.44</v>
      </c>
      <c r="F3260" s="341">
        <v>1.7</v>
      </c>
    </row>
    <row r="3261" spans="1:6">
      <c r="A3261" s="339">
        <v>39573</v>
      </c>
      <c r="B3261" s="340" t="s">
        <v>17465</v>
      </c>
      <c r="C3261" s="339" t="s">
        <v>63</v>
      </c>
      <c r="D3261" s="339" t="s">
        <v>14543</v>
      </c>
      <c r="E3261" s="341">
        <v>2.4</v>
      </c>
      <c r="F3261" s="341">
        <v>1.67</v>
      </c>
    </row>
    <row r="3262" spans="1:6">
      <c r="A3262" s="339">
        <v>38410</v>
      </c>
      <c r="B3262" s="340" t="s">
        <v>17466</v>
      </c>
      <c r="C3262" s="339" t="s">
        <v>63</v>
      </c>
      <c r="D3262" s="339" t="s">
        <v>14543</v>
      </c>
      <c r="E3262" s="341">
        <v>16579.669999999998</v>
      </c>
      <c r="F3262" s="341">
        <v>14931.33</v>
      </c>
    </row>
    <row r="3263" spans="1:6">
      <c r="A3263" s="339">
        <v>43082</v>
      </c>
      <c r="B3263" s="340" t="s">
        <v>17467</v>
      </c>
      <c r="C3263" s="339" t="s">
        <v>101</v>
      </c>
      <c r="D3263" s="339" t="s">
        <v>14549</v>
      </c>
      <c r="E3263" s="341"/>
      <c r="F3263" s="341">
        <v>10</v>
      </c>
    </row>
    <row r="3264" spans="1:6">
      <c r="A3264" s="339">
        <v>43083</v>
      </c>
      <c r="B3264" s="340" t="s">
        <v>17468</v>
      </c>
      <c r="C3264" s="339" t="s">
        <v>101</v>
      </c>
      <c r="D3264" s="339" t="s">
        <v>14543</v>
      </c>
      <c r="E3264" s="341"/>
      <c r="F3264" s="341">
        <v>8.66</v>
      </c>
    </row>
    <row r="3265" spans="1:6">
      <c r="A3265" s="339">
        <v>40535</v>
      </c>
      <c r="B3265" s="340" t="s">
        <v>17469</v>
      </c>
      <c r="C3265" s="339" t="s">
        <v>101</v>
      </c>
      <c r="D3265" s="339" t="s">
        <v>14543</v>
      </c>
      <c r="E3265" s="341"/>
      <c r="F3265" s="341">
        <v>8.66</v>
      </c>
    </row>
    <row r="3266" spans="1:6">
      <c r="A3266" s="339">
        <v>40598</v>
      </c>
      <c r="B3266" s="340" t="s">
        <v>17470</v>
      </c>
      <c r="C3266" s="339" t="s">
        <v>101</v>
      </c>
      <c r="D3266" s="339" t="s">
        <v>14543</v>
      </c>
      <c r="E3266" s="341"/>
      <c r="F3266" s="341">
        <v>8.4499999999999993</v>
      </c>
    </row>
    <row r="3267" spans="1:6">
      <c r="A3267" s="339">
        <v>43692</v>
      </c>
      <c r="B3267" s="340" t="s">
        <v>17471</v>
      </c>
      <c r="C3267" s="339" t="s">
        <v>101</v>
      </c>
      <c r="D3267" s="339" t="s">
        <v>14543</v>
      </c>
      <c r="E3267" s="341"/>
      <c r="F3267" s="341">
        <v>9.1199999999999992</v>
      </c>
    </row>
    <row r="3268" spans="1:6">
      <c r="A3268" s="339">
        <v>43665</v>
      </c>
      <c r="B3268" s="340" t="s">
        <v>17472</v>
      </c>
      <c r="C3268" s="339" t="s">
        <v>101</v>
      </c>
      <c r="D3268" s="339" t="s">
        <v>14543</v>
      </c>
      <c r="E3268" s="341"/>
      <c r="F3268" s="341">
        <v>8.59</v>
      </c>
    </row>
    <row r="3269" spans="1:6">
      <c r="A3269" s="339">
        <v>10966</v>
      </c>
      <c r="B3269" s="340" t="s">
        <v>17473</v>
      </c>
      <c r="C3269" s="339" t="s">
        <v>101</v>
      </c>
      <c r="D3269" s="339" t="s">
        <v>14543</v>
      </c>
      <c r="E3269" s="341"/>
      <c r="F3269" s="341">
        <v>9.1199999999999992</v>
      </c>
    </row>
    <row r="3270" spans="1:6">
      <c r="A3270" s="339">
        <v>39427</v>
      </c>
      <c r="B3270" s="340" t="s">
        <v>1696</v>
      </c>
      <c r="C3270" s="339" t="s">
        <v>202</v>
      </c>
      <c r="D3270" s="339" t="s">
        <v>14543</v>
      </c>
      <c r="E3270" s="341">
        <v>6.48</v>
      </c>
      <c r="F3270" s="341">
        <v>4.51</v>
      </c>
    </row>
    <row r="3271" spans="1:6">
      <c r="A3271" s="339">
        <v>39424</v>
      </c>
      <c r="B3271" s="340" t="s">
        <v>1700</v>
      </c>
      <c r="C3271" s="339" t="s">
        <v>202</v>
      </c>
      <c r="D3271" s="339" t="s">
        <v>14543</v>
      </c>
      <c r="E3271" s="341">
        <v>3.85</v>
      </c>
      <c r="F3271" s="341">
        <v>2.68</v>
      </c>
    </row>
    <row r="3272" spans="1:6">
      <c r="A3272" s="339">
        <v>39425</v>
      </c>
      <c r="B3272" s="340" t="s">
        <v>17474</v>
      </c>
      <c r="C3272" s="339" t="s">
        <v>202</v>
      </c>
      <c r="D3272" s="339" t="s">
        <v>14543</v>
      </c>
      <c r="E3272" s="341">
        <v>3.8</v>
      </c>
      <c r="F3272" s="341">
        <v>2.65</v>
      </c>
    </row>
    <row r="3273" spans="1:6">
      <c r="A3273" s="339">
        <v>40664</v>
      </c>
      <c r="B3273" s="340" t="s">
        <v>17475</v>
      </c>
      <c r="C3273" s="339" t="s">
        <v>101</v>
      </c>
      <c r="D3273" s="339" t="s">
        <v>14543</v>
      </c>
      <c r="E3273" s="341"/>
      <c r="F3273" s="341">
        <v>17.77</v>
      </c>
    </row>
    <row r="3274" spans="1:6">
      <c r="A3274" s="339">
        <v>34360</v>
      </c>
      <c r="B3274" s="340" t="s">
        <v>1088</v>
      </c>
      <c r="C3274" s="339" t="s">
        <v>101</v>
      </c>
      <c r="D3274" s="339" t="s">
        <v>14543</v>
      </c>
      <c r="E3274" s="341"/>
      <c r="F3274" s="341">
        <v>43.16</v>
      </c>
    </row>
    <row r="3275" spans="1:6">
      <c r="A3275" s="339">
        <v>20259</v>
      </c>
      <c r="B3275" s="340" t="s">
        <v>1579</v>
      </c>
      <c r="C3275" s="339" t="s">
        <v>202</v>
      </c>
      <c r="D3275" s="339" t="s">
        <v>14543</v>
      </c>
      <c r="E3275" s="341"/>
      <c r="F3275" s="341">
        <v>13.7</v>
      </c>
    </row>
    <row r="3276" spans="1:6">
      <c r="A3276" s="339">
        <v>14077</v>
      </c>
      <c r="B3276" s="340" t="s">
        <v>17476</v>
      </c>
      <c r="C3276" s="339" t="s">
        <v>202</v>
      </c>
      <c r="D3276" s="339" t="s">
        <v>14543</v>
      </c>
      <c r="E3276" s="341"/>
      <c r="F3276" s="341">
        <v>209.69</v>
      </c>
    </row>
    <row r="3277" spans="1:6">
      <c r="A3277" s="339">
        <v>3678</v>
      </c>
      <c r="B3277" s="340" t="s">
        <v>17477</v>
      </c>
      <c r="C3277" s="339" t="s">
        <v>202</v>
      </c>
      <c r="D3277" s="339" t="s">
        <v>14543</v>
      </c>
      <c r="E3277" s="341"/>
      <c r="F3277" s="341">
        <v>94.78</v>
      </c>
    </row>
    <row r="3278" spans="1:6">
      <c r="A3278" s="339">
        <v>11552</v>
      </c>
      <c r="B3278" s="340" t="s">
        <v>17478</v>
      </c>
      <c r="C3278" s="339" t="s">
        <v>202</v>
      </c>
      <c r="D3278" s="339" t="s">
        <v>14543</v>
      </c>
      <c r="E3278" s="341">
        <v>7.14</v>
      </c>
      <c r="F3278" s="341">
        <v>7.11</v>
      </c>
    </row>
    <row r="3279" spans="1:6">
      <c r="A3279" s="339">
        <v>585</v>
      </c>
      <c r="B3279" s="340" t="s">
        <v>17479</v>
      </c>
      <c r="C3279" s="339" t="s">
        <v>101</v>
      </c>
      <c r="D3279" s="339" t="s">
        <v>14543</v>
      </c>
      <c r="E3279" s="341"/>
      <c r="F3279" s="341">
        <v>34.53</v>
      </c>
    </row>
    <row r="3280" spans="1:6">
      <c r="A3280" s="339">
        <v>39418</v>
      </c>
      <c r="B3280" s="340" t="s">
        <v>17480</v>
      </c>
      <c r="C3280" s="339" t="s">
        <v>202</v>
      </c>
      <c r="D3280" s="339" t="s">
        <v>14543</v>
      </c>
      <c r="E3280" s="341">
        <v>7.23</v>
      </c>
      <c r="F3280" s="341">
        <v>5.03</v>
      </c>
    </row>
    <row r="3281" spans="1:6">
      <c r="A3281" s="339">
        <v>39419</v>
      </c>
      <c r="B3281" s="340" t="s">
        <v>1050</v>
      </c>
      <c r="C3281" s="339" t="s">
        <v>202</v>
      </c>
      <c r="D3281" s="339" t="s">
        <v>14543</v>
      </c>
      <c r="E3281" s="341">
        <v>8.8000000000000007</v>
      </c>
      <c r="F3281" s="341">
        <v>6.13</v>
      </c>
    </row>
    <row r="3282" spans="1:6">
      <c r="A3282" s="339">
        <v>39420</v>
      </c>
      <c r="B3282" s="340" t="s">
        <v>17481</v>
      </c>
      <c r="C3282" s="339" t="s">
        <v>202</v>
      </c>
      <c r="D3282" s="339" t="s">
        <v>14543</v>
      </c>
      <c r="E3282" s="341">
        <v>9.7200000000000006</v>
      </c>
      <c r="F3282" s="341">
        <v>6.77</v>
      </c>
    </row>
    <row r="3283" spans="1:6">
      <c r="A3283" s="339">
        <v>39571</v>
      </c>
      <c r="B3283" s="340" t="s">
        <v>17482</v>
      </c>
      <c r="C3283" s="339" t="s">
        <v>202</v>
      </c>
      <c r="D3283" s="339" t="s">
        <v>14543</v>
      </c>
      <c r="E3283" s="341">
        <v>5.87</v>
      </c>
      <c r="F3283" s="341">
        <v>4.09</v>
      </c>
    </row>
    <row r="3284" spans="1:6">
      <c r="A3284" s="339">
        <v>39421</v>
      </c>
      <c r="B3284" s="340" t="s">
        <v>17483</v>
      </c>
      <c r="C3284" s="339" t="s">
        <v>202</v>
      </c>
      <c r="D3284" s="339" t="s">
        <v>14543</v>
      </c>
      <c r="E3284" s="341">
        <v>8.56</v>
      </c>
      <c r="F3284" s="341">
        <v>5.96</v>
      </c>
    </row>
    <row r="3285" spans="1:6">
      <c r="A3285" s="339">
        <v>39422</v>
      </c>
      <c r="B3285" s="340" t="s">
        <v>1048</v>
      </c>
      <c r="C3285" s="339" t="s">
        <v>202</v>
      </c>
      <c r="D3285" s="339" t="s">
        <v>14549</v>
      </c>
      <c r="E3285" s="341">
        <v>9.99</v>
      </c>
      <c r="F3285" s="341">
        <v>6.96</v>
      </c>
    </row>
    <row r="3286" spans="1:6">
      <c r="A3286" s="339">
        <v>39423</v>
      </c>
      <c r="B3286" s="340" t="s">
        <v>17484</v>
      </c>
      <c r="C3286" s="339" t="s">
        <v>202</v>
      </c>
      <c r="D3286" s="339" t="s">
        <v>14543</v>
      </c>
      <c r="E3286" s="341">
        <v>11.6</v>
      </c>
      <c r="F3286" s="341">
        <v>8.08</v>
      </c>
    </row>
    <row r="3287" spans="1:6">
      <c r="A3287" s="339">
        <v>39426</v>
      </c>
      <c r="B3287" s="340" t="s">
        <v>17485</v>
      </c>
      <c r="C3287" s="339" t="s">
        <v>202</v>
      </c>
      <c r="D3287" s="339" t="s">
        <v>14543</v>
      </c>
      <c r="E3287" s="341">
        <v>26.08</v>
      </c>
      <c r="F3287" s="341">
        <v>18.170000000000002</v>
      </c>
    </row>
    <row r="3288" spans="1:6">
      <c r="A3288" s="339">
        <v>39429</v>
      </c>
      <c r="B3288" s="340" t="s">
        <v>17486</v>
      </c>
      <c r="C3288" s="339" t="s">
        <v>202</v>
      </c>
      <c r="D3288" s="339" t="s">
        <v>14543</v>
      </c>
      <c r="E3288" s="341">
        <v>8.2200000000000006</v>
      </c>
      <c r="F3288" s="341">
        <v>5.73</v>
      </c>
    </row>
    <row r="3289" spans="1:6">
      <c r="A3289" s="339">
        <v>39428</v>
      </c>
      <c r="B3289" s="340" t="s">
        <v>17487</v>
      </c>
      <c r="C3289" s="339" t="s">
        <v>202</v>
      </c>
      <c r="D3289" s="339" t="s">
        <v>14543</v>
      </c>
      <c r="E3289" s="341">
        <v>6.28</v>
      </c>
      <c r="F3289" s="341">
        <v>4.38</v>
      </c>
    </row>
    <row r="3290" spans="1:6">
      <c r="A3290" s="339">
        <v>39572</v>
      </c>
      <c r="B3290" s="340" t="s">
        <v>17488</v>
      </c>
      <c r="C3290" s="339" t="s">
        <v>202</v>
      </c>
      <c r="D3290" s="339" t="s">
        <v>14543</v>
      </c>
      <c r="E3290" s="341">
        <v>5.44</v>
      </c>
      <c r="F3290" s="341">
        <v>3.79</v>
      </c>
    </row>
    <row r="3291" spans="1:6">
      <c r="A3291" s="339">
        <v>39570</v>
      </c>
      <c r="B3291" s="340" t="s">
        <v>17489</v>
      </c>
      <c r="C3291" s="339" t="s">
        <v>202</v>
      </c>
      <c r="D3291" s="339" t="s">
        <v>14543</v>
      </c>
      <c r="E3291" s="341">
        <v>5.77</v>
      </c>
      <c r="F3291" s="341">
        <v>4.0199999999999996</v>
      </c>
    </row>
    <row r="3292" spans="1:6">
      <c r="A3292" s="339">
        <v>39569</v>
      </c>
      <c r="B3292" s="340" t="s">
        <v>17490</v>
      </c>
      <c r="C3292" s="339" t="s">
        <v>202</v>
      </c>
      <c r="D3292" s="339" t="s">
        <v>14543</v>
      </c>
      <c r="E3292" s="341">
        <v>5.7</v>
      </c>
      <c r="F3292" s="341">
        <v>3.97</v>
      </c>
    </row>
    <row r="3293" spans="1:6">
      <c r="A3293" s="339">
        <v>39328</v>
      </c>
      <c r="B3293" s="340" t="s">
        <v>17491</v>
      </c>
      <c r="C3293" s="339" t="s">
        <v>202</v>
      </c>
      <c r="D3293" s="339" t="s">
        <v>14543</v>
      </c>
      <c r="E3293" s="341">
        <v>5.89</v>
      </c>
      <c r="F3293" s="341">
        <v>4.0999999999999996</v>
      </c>
    </row>
    <row r="3294" spans="1:6">
      <c r="A3294" s="339">
        <v>39029</v>
      </c>
      <c r="B3294" s="340" t="s">
        <v>3519</v>
      </c>
      <c r="C3294" s="339" t="s">
        <v>202</v>
      </c>
      <c r="D3294" s="339" t="s">
        <v>14543</v>
      </c>
      <c r="E3294" s="341">
        <v>18.41</v>
      </c>
      <c r="F3294" s="341">
        <v>12.82</v>
      </c>
    </row>
    <row r="3295" spans="1:6">
      <c r="A3295" s="339">
        <v>39028</v>
      </c>
      <c r="B3295" s="340" t="s">
        <v>17492</v>
      </c>
      <c r="C3295" s="339" t="s">
        <v>202</v>
      </c>
      <c r="D3295" s="339" t="s">
        <v>14543</v>
      </c>
      <c r="E3295" s="341">
        <v>10.72</v>
      </c>
      <c r="F3295" s="341">
        <v>7.46</v>
      </c>
    </row>
    <row r="3296" spans="1:6">
      <c r="A3296" s="339">
        <v>38541</v>
      </c>
      <c r="B3296" s="340" t="s">
        <v>17493</v>
      </c>
      <c r="C3296" s="339" t="s">
        <v>63</v>
      </c>
      <c r="D3296" s="339" t="s">
        <v>14543</v>
      </c>
      <c r="E3296" s="341"/>
      <c r="F3296" s="341">
        <v>4566333.45</v>
      </c>
    </row>
    <row r="3297" spans="1:6">
      <c r="A3297" s="339">
        <v>38542</v>
      </c>
      <c r="B3297" s="340" t="s">
        <v>17494</v>
      </c>
      <c r="C3297" s="339" t="s">
        <v>63</v>
      </c>
      <c r="D3297" s="339" t="s">
        <v>14543</v>
      </c>
      <c r="E3297" s="341"/>
      <c r="F3297" s="341">
        <v>7001711.3099999996</v>
      </c>
    </row>
    <row r="3298" spans="1:6">
      <c r="A3298" s="339">
        <v>45080</v>
      </c>
      <c r="B3298" s="340" t="s">
        <v>17495</v>
      </c>
      <c r="C3298" s="339" t="s">
        <v>63</v>
      </c>
      <c r="D3298" s="339" t="s">
        <v>14543</v>
      </c>
      <c r="E3298" s="341"/>
      <c r="F3298" s="341">
        <v>15163.48</v>
      </c>
    </row>
    <row r="3299" spans="1:6">
      <c r="A3299" s="339">
        <v>38543</v>
      </c>
      <c r="B3299" s="340" t="s">
        <v>17496</v>
      </c>
      <c r="C3299" s="339" t="s">
        <v>63</v>
      </c>
      <c r="D3299" s="339" t="s">
        <v>14543</v>
      </c>
      <c r="E3299" s="341"/>
      <c r="F3299" s="341">
        <v>1425716.61</v>
      </c>
    </row>
    <row r="3300" spans="1:6">
      <c r="A3300" s="339">
        <v>44002</v>
      </c>
      <c r="B3300" s="340" t="s">
        <v>17497</v>
      </c>
      <c r="C3300" s="339" t="s">
        <v>63</v>
      </c>
      <c r="D3300" s="339" t="s">
        <v>14543</v>
      </c>
      <c r="E3300" s="341"/>
      <c r="F3300" s="341">
        <v>6659439.2199999997</v>
      </c>
    </row>
    <row r="3301" spans="1:6">
      <c r="A3301" s="339">
        <v>43886</v>
      </c>
      <c r="B3301" s="340" t="s">
        <v>17498</v>
      </c>
      <c r="C3301" s="339" t="s">
        <v>63</v>
      </c>
      <c r="D3301" s="339" t="s">
        <v>14543</v>
      </c>
      <c r="E3301" s="341"/>
      <c r="F3301" s="341">
        <v>3231952.36</v>
      </c>
    </row>
    <row r="3302" spans="1:6">
      <c r="A3302" s="339">
        <v>40791</v>
      </c>
      <c r="B3302" s="340" t="s">
        <v>17499</v>
      </c>
      <c r="C3302" s="339" t="s">
        <v>63</v>
      </c>
      <c r="D3302" s="339" t="s">
        <v>14543</v>
      </c>
      <c r="E3302" s="341">
        <v>35175.269999999997</v>
      </c>
      <c r="F3302" s="341">
        <v>38893.800000000003</v>
      </c>
    </row>
    <row r="3303" spans="1:6">
      <c r="A3303" s="339">
        <v>44003</v>
      </c>
      <c r="B3303" s="340" t="s">
        <v>17500</v>
      </c>
      <c r="C3303" s="339" t="s">
        <v>63</v>
      </c>
      <c r="D3303" s="339" t="s">
        <v>14543</v>
      </c>
      <c r="E3303" s="341"/>
      <c r="F3303" s="341">
        <v>9254435.8399999999</v>
      </c>
    </row>
    <row r="3304" spans="1:6">
      <c r="A3304" s="339">
        <v>44548</v>
      </c>
      <c r="B3304" s="340" t="s">
        <v>17501</v>
      </c>
      <c r="C3304" s="339" t="s">
        <v>63</v>
      </c>
      <c r="D3304" s="339" t="s">
        <v>14543</v>
      </c>
      <c r="E3304" s="341"/>
      <c r="F3304" s="341">
        <v>2830223.64</v>
      </c>
    </row>
    <row r="3305" spans="1:6">
      <c r="A3305" s="339">
        <v>44550</v>
      </c>
      <c r="B3305" s="340" t="s">
        <v>17502</v>
      </c>
      <c r="C3305" s="339" t="s">
        <v>63</v>
      </c>
      <c r="D3305" s="339" t="s">
        <v>14543</v>
      </c>
      <c r="E3305" s="341"/>
      <c r="F3305" s="341">
        <v>8879387.6300000008</v>
      </c>
    </row>
    <row r="3306" spans="1:6">
      <c r="A3306" s="339">
        <v>44549</v>
      </c>
      <c r="B3306" s="340" t="s">
        <v>17503</v>
      </c>
      <c r="C3306" s="339" t="s">
        <v>63</v>
      </c>
      <c r="D3306" s="339" t="s">
        <v>14543</v>
      </c>
      <c r="E3306" s="341"/>
      <c r="F3306" s="341">
        <v>6493052.2300000004</v>
      </c>
    </row>
    <row r="3307" spans="1:6">
      <c r="A3307" s="339">
        <v>41982</v>
      </c>
      <c r="B3307" s="340" t="s">
        <v>17504</v>
      </c>
      <c r="C3307" s="339" t="s">
        <v>63</v>
      </c>
      <c r="D3307" s="339" t="s">
        <v>14543</v>
      </c>
      <c r="E3307" s="341"/>
      <c r="F3307" s="341">
        <v>1725059.27</v>
      </c>
    </row>
    <row r="3308" spans="1:6">
      <c r="A3308" s="339">
        <v>39012</v>
      </c>
      <c r="B3308" s="340" t="s">
        <v>17505</v>
      </c>
      <c r="C3308" s="339" t="s">
        <v>63</v>
      </c>
      <c r="D3308" s="339" t="s">
        <v>14543</v>
      </c>
      <c r="E3308" s="341"/>
      <c r="F3308" s="341">
        <v>1012203.91</v>
      </c>
    </row>
    <row r="3309" spans="1:6">
      <c r="A3309" s="339">
        <v>40435</v>
      </c>
      <c r="B3309" s="340" t="s">
        <v>17506</v>
      </c>
      <c r="C3309" s="339" t="s">
        <v>63</v>
      </c>
      <c r="D3309" s="339" t="s">
        <v>14543</v>
      </c>
      <c r="E3309" s="341"/>
      <c r="F3309" s="341">
        <v>1022103.71</v>
      </c>
    </row>
    <row r="3310" spans="1:6">
      <c r="A3310" s="339">
        <v>45265</v>
      </c>
      <c r="B3310" s="340" t="s">
        <v>17507</v>
      </c>
      <c r="C3310" s="339" t="s">
        <v>14873</v>
      </c>
      <c r="D3310" s="339" t="s">
        <v>14543</v>
      </c>
      <c r="E3310" s="341">
        <v>42.18</v>
      </c>
      <c r="F3310" s="341">
        <v>35.15</v>
      </c>
    </row>
    <row r="3311" spans="1:6">
      <c r="A3311" s="339">
        <v>13617</v>
      </c>
      <c r="B3311" s="340" t="s">
        <v>17508</v>
      </c>
      <c r="C3311" s="339" t="s">
        <v>63</v>
      </c>
      <c r="D3311" s="339" t="s">
        <v>14543</v>
      </c>
      <c r="E3311" s="341">
        <v>101786.85</v>
      </c>
      <c r="F3311" s="341">
        <v>101786.85</v>
      </c>
    </row>
    <row r="3312" spans="1:6">
      <c r="A3312" s="339">
        <v>35274</v>
      </c>
      <c r="B3312" s="340" t="s">
        <v>17509</v>
      </c>
      <c r="C3312" s="339" t="s">
        <v>202</v>
      </c>
      <c r="D3312" s="339" t="s">
        <v>14543</v>
      </c>
      <c r="E3312" s="341">
        <v>36.04</v>
      </c>
      <c r="F3312" s="341">
        <v>63.26</v>
      </c>
    </row>
    <row r="3313" spans="1:6">
      <c r="A3313" s="339">
        <v>35275</v>
      </c>
      <c r="B3313" s="340" t="s">
        <v>17510</v>
      </c>
      <c r="C3313" s="339" t="s">
        <v>202</v>
      </c>
      <c r="D3313" s="339" t="s">
        <v>14543</v>
      </c>
      <c r="E3313" s="341">
        <v>76.5</v>
      </c>
      <c r="F3313" s="341">
        <v>134.26</v>
      </c>
    </row>
    <row r="3314" spans="1:6">
      <c r="A3314" s="339">
        <v>35276</v>
      </c>
      <c r="B3314" s="340" t="s">
        <v>17511</v>
      </c>
      <c r="C3314" s="339" t="s">
        <v>202</v>
      </c>
      <c r="D3314" s="339" t="s">
        <v>14543</v>
      </c>
      <c r="E3314" s="341">
        <v>133.11000000000001</v>
      </c>
      <c r="F3314" s="341">
        <v>233.61</v>
      </c>
    </row>
    <row r="3315" spans="1:6">
      <c r="A3315" s="339">
        <v>11091</v>
      </c>
      <c r="B3315" s="340" t="s">
        <v>17512</v>
      </c>
      <c r="C3315" s="339" t="s">
        <v>63</v>
      </c>
      <c r="D3315" s="339" t="s">
        <v>14543</v>
      </c>
      <c r="E3315" s="341">
        <v>2.44</v>
      </c>
      <c r="F3315" s="341">
        <v>1.58</v>
      </c>
    </row>
    <row r="3316" spans="1:6">
      <c r="A3316" s="339">
        <v>37586</v>
      </c>
      <c r="B3316" s="340" t="s">
        <v>1058</v>
      </c>
      <c r="C3316" s="339" t="s">
        <v>1059</v>
      </c>
      <c r="D3316" s="339" t="s">
        <v>14543</v>
      </c>
      <c r="E3316" s="341"/>
      <c r="F3316" s="341">
        <v>48.76</v>
      </c>
    </row>
    <row r="3317" spans="1:6">
      <c r="A3317" s="339">
        <v>37395</v>
      </c>
      <c r="B3317" s="340" t="s">
        <v>17513</v>
      </c>
      <c r="C3317" s="339" t="s">
        <v>1059</v>
      </c>
      <c r="D3317" s="339" t="s">
        <v>14543</v>
      </c>
      <c r="E3317" s="341"/>
      <c r="F3317" s="341">
        <v>41.93</v>
      </c>
    </row>
    <row r="3318" spans="1:6">
      <c r="A3318" s="339">
        <v>14147</v>
      </c>
      <c r="B3318" s="340" t="s">
        <v>17514</v>
      </c>
      <c r="C3318" s="339" t="s">
        <v>1059</v>
      </c>
      <c r="D3318" s="339" t="s">
        <v>14543</v>
      </c>
      <c r="E3318" s="341"/>
      <c r="F3318" s="341">
        <v>55.62</v>
      </c>
    </row>
    <row r="3319" spans="1:6">
      <c r="A3319" s="339">
        <v>37396</v>
      </c>
      <c r="B3319" s="340" t="s">
        <v>17515</v>
      </c>
      <c r="C3319" s="339" t="s">
        <v>1059</v>
      </c>
      <c r="D3319" s="339" t="s">
        <v>14543</v>
      </c>
      <c r="E3319" s="341"/>
      <c r="F3319" s="341">
        <v>34.31</v>
      </c>
    </row>
    <row r="3320" spans="1:6">
      <c r="A3320" s="339">
        <v>37397</v>
      </c>
      <c r="B3320" s="340" t="s">
        <v>17516</v>
      </c>
      <c r="C3320" s="339" t="s">
        <v>1059</v>
      </c>
      <c r="D3320" s="339" t="s">
        <v>14543</v>
      </c>
      <c r="E3320" s="341"/>
      <c r="F3320" s="341">
        <v>35.94</v>
      </c>
    </row>
    <row r="3321" spans="1:6">
      <c r="A3321" s="339">
        <v>43606</v>
      </c>
      <c r="B3321" s="340" t="s">
        <v>17517</v>
      </c>
      <c r="C3321" s="339" t="s">
        <v>63</v>
      </c>
      <c r="D3321" s="339" t="s">
        <v>14543</v>
      </c>
      <c r="E3321" s="341">
        <v>8.56</v>
      </c>
      <c r="F3321" s="341">
        <v>8.5299999999999994</v>
      </c>
    </row>
    <row r="3322" spans="1:6">
      <c r="A3322" s="339">
        <v>444</v>
      </c>
      <c r="B3322" s="340" t="s">
        <v>17518</v>
      </c>
      <c r="C3322" s="339" t="s">
        <v>63</v>
      </c>
      <c r="D3322" s="339" t="s">
        <v>14543</v>
      </c>
      <c r="E3322" s="341">
        <v>24</v>
      </c>
      <c r="F3322" s="341">
        <v>24</v>
      </c>
    </row>
    <row r="3323" spans="1:6">
      <c r="A3323" s="339">
        <v>445</v>
      </c>
      <c r="B3323" s="340" t="s">
        <v>17519</v>
      </c>
      <c r="C3323" s="339" t="s">
        <v>63</v>
      </c>
      <c r="D3323" s="339" t="s">
        <v>14543</v>
      </c>
      <c r="E3323" s="341">
        <v>32.85</v>
      </c>
      <c r="F3323" s="341">
        <v>32.85</v>
      </c>
    </row>
    <row r="3324" spans="1:6">
      <c r="A3324" s="339">
        <v>4783</v>
      </c>
      <c r="B3324" s="340" t="s">
        <v>3038</v>
      </c>
      <c r="C3324" s="339" t="s">
        <v>884</v>
      </c>
      <c r="D3324" s="339" t="s">
        <v>14549</v>
      </c>
      <c r="E3324" s="341">
        <v>22.37</v>
      </c>
      <c r="F3324" s="341">
        <v>26.03</v>
      </c>
    </row>
    <row r="3325" spans="1:6">
      <c r="A3325" s="339">
        <v>41079</v>
      </c>
      <c r="B3325" s="340" t="s">
        <v>17520</v>
      </c>
      <c r="C3325" s="339" t="s">
        <v>948</v>
      </c>
      <c r="D3325" s="339" t="s">
        <v>14543</v>
      </c>
      <c r="E3325" s="341">
        <v>3890.97</v>
      </c>
      <c r="F3325" s="341">
        <v>4560.57</v>
      </c>
    </row>
    <row r="3326" spans="1:6">
      <c r="A3326" s="339">
        <v>12874</v>
      </c>
      <c r="B3326" s="340" t="s">
        <v>17521</v>
      </c>
      <c r="C3326" s="339" t="s">
        <v>884</v>
      </c>
      <c r="D3326" s="339" t="s">
        <v>14543</v>
      </c>
      <c r="E3326" s="341">
        <v>21.71</v>
      </c>
      <c r="F3326" s="341">
        <v>23.99</v>
      </c>
    </row>
    <row r="3327" spans="1:6">
      <c r="A3327" s="339">
        <v>41082</v>
      </c>
      <c r="B3327" s="340" t="s">
        <v>17522</v>
      </c>
      <c r="C3327" s="339" t="s">
        <v>948</v>
      </c>
      <c r="D3327" s="339" t="s">
        <v>14543</v>
      </c>
      <c r="E3327" s="341">
        <v>3778.39</v>
      </c>
      <c r="F3327" s="341">
        <v>4205.78</v>
      </c>
    </row>
    <row r="3328" spans="1:6">
      <c r="A3328" s="339">
        <v>4785</v>
      </c>
      <c r="B3328" s="340" t="s">
        <v>17523</v>
      </c>
      <c r="C3328" s="339" t="s">
        <v>884</v>
      </c>
      <c r="D3328" s="339" t="s">
        <v>14543</v>
      </c>
      <c r="E3328" s="341">
        <v>22.37</v>
      </c>
      <c r="F3328" s="341">
        <v>26.03</v>
      </c>
    </row>
    <row r="3329" spans="1:6">
      <c r="A3329" s="339">
        <v>41081</v>
      </c>
      <c r="B3329" s="340" t="s">
        <v>17524</v>
      </c>
      <c r="C3329" s="339" t="s">
        <v>948</v>
      </c>
      <c r="D3329" s="339" t="s">
        <v>14543</v>
      </c>
      <c r="E3329" s="341">
        <v>3890.97</v>
      </c>
      <c r="F3329" s="341">
        <v>4560.57</v>
      </c>
    </row>
    <row r="3330" spans="1:6">
      <c r="A3330" s="339">
        <v>4801</v>
      </c>
      <c r="B3330" s="340" t="s">
        <v>17525</v>
      </c>
      <c r="C3330" s="339" t="s">
        <v>5029</v>
      </c>
      <c r="D3330" s="339" t="s">
        <v>14543</v>
      </c>
      <c r="E3330" s="341">
        <v>77.010000000000005</v>
      </c>
      <c r="F3330" s="341">
        <v>78.14</v>
      </c>
    </row>
    <row r="3331" spans="1:6">
      <c r="A3331" s="339">
        <v>4794</v>
      </c>
      <c r="B3331" s="340" t="s">
        <v>17526</v>
      </c>
      <c r="C3331" s="339" t="s">
        <v>5029</v>
      </c>
      <c r="D3331" s="339" t="s">
        <v>14543</v>
      </c>
      <c r="E3331" s="341">
        <v>350.76</v>
      </c>
      <c r="F3331" s="341">
        <v>355.9</v>
      </c>
    </row>
    <row r="3332" spans="1:6">
      <c r="A3332" s="339">
        <v>4796</v>
      </c>
      <c r="B3332" s="340" t="s">
        <v>17527</v>
      </c>
      <c r="C3332" s="339" t="s">
        <v>5029</v>
      </c>
      <c r="D3332" s="339" t="s">
        <v>14543</v>
      </c>
      <c r="E3332" s="341">
        <v>213.05</v>
      </c>
      <c r="F3332" s="341">
        <v>216.17</v>
      </c>
    </row>
    <row r="3333" spans="1:6">
      <c r="A3333" s="339">
        <v>4800</v>
      </c>
      <c r="B3333" s="340" t="s">
        <v>17528</v>
      </c>
      <c r="C3333" s="339" t="s">
        <v>5029</v>
      </c>
      <c r="D3333" s="339" t="s">
        <v>14543</v>
      </c>
      <c r="E3333" s="341">
        <v>58.59</v>
      </c>
      <c r="F3333" s="341">
        <v>59.44</v>
      </c>
    </row>
    <row r="3334" spans="1:6">
      <c r="A3334" s="339">
        <v>4795</v>
      </c>
      <c r="B3334" s="340" t="s">
        <v>17529</v>
      </c>
      <c r="C3334" s="339" t="s">
        <v>5029</v>
      </c>
      <c r="D3334" s="339" t="s">
        <v>14543</v>
      </c>
      <c r="E3334" s="341">
        <v>341.44</v>
      </c>
      <c r="F3334" s="341">
        <v>346.45</v>
      </c>
    </row>
    <row r="3335" spans="1:6">
      <c r="A3335" s="339">
        <v>1292</v>
      </c>
      <c r="B3335" s="340" t="s">
        <v>1137</v>
      </c>
      <c r="C3335" s="339" t="s">
        <v>5029</v>
      </c>
      <c r="D3335" s="339" t="s">
        <v>14543</v>
      </c>
      <c r="E3335" s="341">
        <v>53.9</v>
      </c>
      <c r="F3335" s="341">
        <v>35.729999999999997</v>
      </c>
    </row>
    <row r="3336" spans="1:6">
      <c r="A3336" s="339">
        <v>1287</v>
      </c>
      <c r="B3336" s="340" t="s">
        <v>17530</v>
      </c>
      <c r="C3336" s="339" t="s">
        <v>5029</v>
      </c>
      <c r="D3336" s="339" t="s">
        <v>14543</v>
      </c>
      <c r="E3336" s="341">
        <v>43.15</v>
      </c>
      <c r="F3336" s="341">
        <v>28.6</v>
      </c>
    </row>
    <row r="3337" spans="1:6">
      <c r="A3337" s="339">
        <v>4786</v>
      </c>
      <c r="B3337" s="340" t="s">
        <v>17531</v>
      </c>
      <c r="C3337" s="339" t="s">
        <v>5029</v>
      </c>
      <c r="D3337" s="339" t="s">
        <v>14549</v>
      </c>
      <c r="E3337" s="341"/>
      <c r="F3337" s="341">
        <v>118.5</v>
      </c>
    </row>
    <row r="3338" spans="1:6">
      <c r="A3338" s="339">
        <v>10840</v>
      </c>
      <c r="B3338" s="340" t="s">
        <v>17532</v>
      </c>
      <c r="C3338" s="339" t="s">
        <v>5029</v>
      </c>
      <c r="D3338" s="339" t="s">
        <v>14549</v>
      </c>
      <c r="E3338" s="341">
        <v>600</v>
      </c>
      <c r="F3338" s="341">
        <v>445</v>
      </c>
    </row>
    <row r="3339" spans="1:6">
      <c r="A3339" s="339">
        <v>10841</v>
      </c>
      <c r="B3339" s="340" t="s">
        <v>17533</v>
      </c>
      <c r="C3339" s="339" t="s">
        <v>5029</v>
      </c>
      <c r="D3339" s="339" t="s">
        <v>14543</v>
      </c>
      <c r="E3339" s="341">
        <v>452.83</v>
      </c>
      <c r="F3339" s="341">
        <v>335.84</v>
      </c>
    </row>
    <row r="3340" spans="1:6">
      <c r="A3340" s="339">
        <v>44540</v>
      </c>
      <c r="B3340" s="340" t="s">
        <v>17534</v>
      </c>
      <c r="C3340" s="339" t="s">
        <v>5029</v>
      </c>
      <c r="D3340" s="339" t="s">
        <v>14543</v>
      </c>
      <c r="E3340" s="341">
        <v>578.61</v>
      </c>
      <c r="F3340" s="341">
        <v>429.14</v>
      </c>
    </row>
    <row r="3341" spans="1:6">
      <c r="A3341" s="339">
        <v>10842</v>
      </c>
      <c r="B3341" s="340" t="s">
        <v>17535</v>
      </c>
      <c r="C3341" s="339" t="s">
        <v>5029</v>
      </c>
      <c r="D3341" s="339" t="s">
        <v>14543</v>
      </c>
      <c r="E3341" s="341">
        <v>654.08000000000004</v>
      </c>
      <c r="F3341" s="341">
        <v>485.11</v>
      </c>
    </row>
    <row r="3342" spans="1:6">
      <c r="A3342" s="339">
        <v>45190</v>
      </c>
      <c r="B3342" s="340" t="s">
        <v>1146</v>
      </c>
      <c r="C3342" s="339" t="s">
        <v>5029</v>
      </c>
      <c r="D3342" s="339" t="s">
        <v>14549</v>
      </c>
      <c r="E3342" s="341">
        <v>89</v>
      </c>
      <c r="F3342" s="341">
        <v>59</v>
      </c>
    </row>
    <row r="3343" spans="1:6">
      <c r="A3343" s="339">
        <v>45191</v>
      </c>
      <c r="B3343" s="340" t="s">
        <v>17536</v>
      </c>
      <c r="C3343" s="339" t="s">
        <v>5029</v>
      </c>
      <c r="D3343" s="339" t="s">
        <v>14543</v>
      </c>
      <c r="E3343" s="341">
        <v>150.99</v>
      </c>
      <c r="F3343" s="341">
        <v>100.09</v>
      </c>
    </row>
    <row r="3344" spans="1:6">
      <c r="A3344" s="339">
        <v>38180</v>
      </c>
      <c r="B3344" s="340" t="s">
        <v>17537</v>
      </c>
      <c r="C3344" s="339" t="s">
        <v>5029</v>
      </c>
      <c r="D3344" s="339" t="s">
        <v>14543</v>
      </c>
      <c r="E3344" s="341">
        <v>171.53</v>
      </c>
      <c r="F3344" s="341">
        <v>174.04</v>
      </c>
    </row>
    <row r="3345" spans="1:6">
      <c r="A3345" s="339">
        <v>40648</v>
      </c>
      <c r="B3345" s="340" t="s">
        <v>17538</v>
      </c>
      <c r="C3345" s="339" t="s">
        <v>5029</v>
      </c>
      <c r="D3345" s="339" t="s">
        <v>14543</v>
      </c>
      <c r="E3345" s="341"/>
      <c r="F3345" s="341">
        <v>227.52</v>
      </c>
    </row>
    <row r="3346" spans="1:6">
      <c r="A3346" s="339">
        <v>40649</v>
      </c>
      <c r="B3346" s="340" t="s">
        <v>17539</v>
      </c>
      <c r="C3346" s="339" t="s">
        <v>5029</v>
      </c>
      <c r="D3346" s="339" t="s">
        <v>14543</v>
      </c>
      <c r="E3346" s="341"/>
      <c r="F3346" s="341">
        <v>132.53</v>
      </c>
    </row>
    <row r="3347" spans="1:6">
      <c r="A3347" s="339">
        <v>40650</v>
      </c>
      <c r="B3347" s="340" t="s">
        <v>17540</v>
      </c>
      <c r="C3347" s="339" t="s">
        <v>5029</v>
      </c>
      <c r="D3347" s="339" t="s">
        <v>14543</v>
      </c>
      <c r="E3347" s="341"/>
      <c r="F3347" s="341">
        <v>170.64</v>
      </c>
    </row>
    <row r="3348" spans="1:6">
      <c r="A3348" s="339">
        <v>40651</v>
      </c>
      <c r="B3348" s="340" t="s">
        <v>17541</v>
      </c>
      <c r="C3348" s="339" t="s">
        <v>5029</v>
      </c>
      <c r="D3348" s="339" t="s">
        <v>14543</v>
      </c>
      <c r="E3348" s="341"/>
      <c r="F3348" s="341">
        <v>314.73</v>
      </c>
    </row>
    <row r="3349" spans="1:6">
      <c r="A3349" s="339">
        <v>40652</v>
      </c>
      <c r="B3349" s="340" t="s">
        <v>17542</v>
      </c>
      <c r="C3349" s="339" t="s">
        <v>5029</v>
      </c>
      <c r="D3349" s="339" t="s">
        <v>14543</v>
      </c>
      <c r="E3349" s="341"/>
      <c r="F3349" s="341">
        <v>168.74</v>
      </c>
    </row>
    <row r="3350" spans="1:6">
      <c r="A3350" s="339">
        <v>40647</v>
      </c>
      <c r="B3350" s="340" t="s">
        <v>17543</v>
      </c>
      <c r="C3350" s="339" t="s">
        <v>5029</v>
      </c>
      <c r="D3350" s="339" t="s">
        <v>14543</v>
      </c>
      <c r="E3350" s="341"/>
      <c r="F3350" s="341">
        <v>185.8</v>
      </c>
    </row>
    <row r="3351" spans="1:6">
      <c r="A3351" s="339">
        <v>40653</v>
      </c>
      <c r="B3351" s="340" t="s">
        <v>17544</v>
      </c>
      <c r="C3351" s="339" t="s">
        <v>5029</v>
      </c>
      <c r="D3351" s="339" t="s">
        <v>14543</v>
      </c>
      <c r="E3351" s="341"/>
      <c r="F3351" s="341">
        <v>142.19999999999999</v>
      </c>
    </row>
    <row r="3352" spans="1:6">
      <c r="A3352" s="339">
        <v>38135</v>
      </c>
      <c r="B3352" s="340" t="s">
        <v>17545</v>
      </c>
      <c r="C3352" s="339" t="s">
        <v>5029</v>
      </c>
      <c r="D3352" s="339" t="s">
        <v>14543</v>
      </c>
      <c r="E3352" s="341">
        <v>125.34</v>
      </c>
      <c r="F3352" s="341">
        <v>113.46</v>
      </c>
    </row>
    <row r="3353" spans="1:6">
      <c r="A3353" s="339">
        <v>36178</v>
      </c>
      <c r="B3353" s="340" t="s">
        <v>17546</v>
      </c>
      <c r="C3353" s="339" t="s">
        <v>63</v>
      </c>
      <c r="D3353" s="339" t="s">
        <v>14543</v>
      </c>
      <c r="E3353" s="341">
        <v>20.96</v>
      </c>
      <c r="F3353" s="341">
        <v>18.97</v>
      </c>
    </row>
    <row r="3354" spans="1:6">
      <c r="A3354" s="339">
        <v>38181</v>
      </c>
      <c r="B3354" s="340" t="s">
        <v>17547</v>
      </c>
      <c r="C3354" s="339" t="s">
        <v>5029</v>
      </c>
      <c r="D3354" s="339" t="s">
        <v>14543</v>
      </c>
      <c r="E3354" s="341">
        <v>234.16</v>
      </c>
      <c r="F3354" s="341">
        <v>237.59</v>
      </c>
    </row>
    <row r="3355" spans="1:6">
      <c r="A3355" s="339">
        <v>38182</v>
      </c>
      <c r="B3355" s="340" t="s">
        <v>17548</v>
      </c>
      <c r="C3355" s="339" t="s">
        <v>5029</v>
      </c>
      <c r="D3355" s="339" t="s">
        <v>14543</v>
      </c>
      <c r="E3355" s="341">
        <v>223.05</v>
      </c>
      <c r="F3355" s="341">
        <v>226.31</v>
      </c>
    </row>
    <row r="3356" spans="1:6">
      <c r="A3356" s="339">
        <v>38186</v>
      </c>
      <c r="B3356" s="340" t="s">
        <v>1160</v>
      </c>
      <c r="C3356" s="339" t="s">
        <v>5029</v>
      </c>
      <c r="D3356" s="339" t="s">
        <v>14543</v>
      </c>
      <c r="E3356" s="341">
        <v>579.78</v>
      </c>
      <c r="F3356" s="341">
        <v>588.27</v>
      </c>
    </row>
    <row r="3357" spans="1:6">
      <c r="A3357" s="339">
        <v>38185</v>
      </c>
      <c r="B3357" s="340" t="s">
        <v>17549</v>
      </c>
      <c r="C3357" s="339" t="s">
        <v>5029</v>
      </c>
      <c r="D3357" s="339" t="s">
        <v>14543</v>
      </c>
      <c r="E3357" s="341">
        <v>516.21</v>
      </c>
      <c r="F3357" s="341">
        <v>523.77</v>
      </c>
    </row>
    <row r="3358" spans="1:6">
      <c r="A3358" s="339">
        <v>40654</v>
      </c>
      <c r="B3358" s="340" t="s">
        <v>17550</v>
      </c>
      <c r="C3358" s="339" t="s">
        <v>5029</v>
      </c>
      <c r="D3358" s="339" t="s">
        <v>14543</v>
      </c>
      <c r="E3358" s="341"/>
      <c r="F3358" s="341">
        <v>220.88</v>
      </c>
    </row>
    <row r="3359" spans="1:6">
      <c r="A3359" s="339">
        <v>44541</v>
      </c>
      <c r="B3359" s="340" t="s">
        <v>17551</v>
      </c>
      <c r="C3359" s="339" t="s">
        <v>5029</v>
      </c>
      <c r="D3359" s="339" t="s">
        <v>14543</v>
      </c>
      <c r="E3359" s="341">
        <v>477.98</v>
      </c>
      <c r="F3359" s="341">
        <v>354.5</v>
      </c>
    </row>
    <row r="3360" spans="1:6">
      <c r="A3360" s="339">
        <v>4822</v>
      </c>
      <c r="B3360" s="340" t="s">
        <v>17552</v>
      </c>
      <c r="C3360" s="339" t="s">
        <v>5029</v>
      </c>
      <c r="D3360" s="339" t="s">
        <v>14543</v>
      </c>
      <c r="E3360" s="341">
        <v>520.5</v>
      </c>
      <c r="F3360" s="341">
        <v>519.85</v>
      </c>
    </row>
    <row r="3361" spans="1:6">
      <c r="A3361" s="339">
        <v>4818</v>
      </c>
      <c r="B3361" s="340" t="s">
        <v>17553</v>
      </c>
      <c r="C3361" s="339" t="s">
        <v>5029</v>
      </c>
      <c r="D3361" s="339" t="s">
        <v>14549</v>
      </c>
      <c r="E3361" s="341">
        <v>535</v>
      </c>
      <c r="F3361" s="341">
        <v>534.33000000000004</v>
      </c>
    </row>
    <row r="3362" spans="1:6">
      <c r="A3362" s="339">
        <v>39567</v>
      </c>
      <c r="B3362" s="340" t="s">
        <v>17554</v>
      </c>
      <c r="C3362" s="339" t="s">
        <v>5029</v>
      </c>
      <c r="D3362" s="339" t="s">
        <v>14543</v>
      </c>
      <c r="E3362" s="341">
        <v>46.71</v>
      </c>
      <c r="F3362" s="341">
        <v>41.67</v>
      </c>
    </row>
    <row r="3363" spans="1:6">
      <c r="A3363" s="339">
        <v>39566</v>
      </c>
      <c r="B3363" s="340" t="s">
        <v>17555</v>
      </c>
      <c r="C3363" s="339" t="s">
        <v>5029</v>
      </c>
      <c r="D3363" s="339" t="s">
        <v>14543</v>
      </c>
      <c r="E3363" s="341">
        <v>49.44</v>
      </c>
      <c r="F3363" s="341">
        <v>44.11</v>
      </c>
    </row>
    <row r="3364" spans="1:6">
      <c r="A3364" s="339">
        <v>39416</v>
      </c>
      <c r="B3364" s="340" t="s">
        <v>17556</v>
      </c>
      <c r="C3364" s="339" t="s">
        <v>5029</v>
      </c>
      <c r="D3364" s="339" t="s">
        <v>14543</v>
      </c>
      <c r="E3364" s="341">
        <v>30.13</v>
      </c>
      <c r="F3364" s="341">
        <v>26.88</v>
      </c>
    </row>
    <row r="3365" spans="1:6">
      <c r="A3365" s="339">
        <v>39417</v>
      </c>
      <c r="B3365" s="340" t="s">
        <v>1073</v>
      </c>
      <c r="C3365" s="339" t="s">
        <v>5029</v>
      </c>
      <c r="D3365" s="339" t="s">
        <v>14543</v>
      </c>
      <c r="E3365" s="341">
        <v>29.39</v>
      </c>
      <c r="F3365" s="341">
        <v>26.22</v>
      </c>
    </row>
    <row r="3366" spans="1:6">
      <c r="A3366" s="339">
        <v>43742</v>
      </c>
      <c r="B3366" s="340" t="s">
        <v>17557</v>
      </c>
      <c r="C3366" s="339" t="s">
        <v>5029</v>
      </c>
      <c r="D3366" s="339" t="s">
        <v>14543</v>
      </c>
      <c r="E3366" s="341">
        <v>31.7</v>
      </c>
      <c r="F3366" s="341">
        <v>28.28</v>
      </c>
    </row>
    <row r="3367" spans="1:6">
      <c r="A3367" s="339">
        <v>39414</v>
      </c>
      <c r="B3367" s="340" t="s">
        <v>17558</v>
      </c>
      <c r="C3367" s="339" t="s">
        <v>5029</v>
      </c>
      <c r="D3367" s="339" t="s">
        <v>14543</v>
      </c>
      <c r="E3367" s="341">
        <v>28.53</v>
      </c>
      <c r="F3367" s="341">
        <v>25.46</v>
      </c>
    </row>
    <row r="3368" spans="1:6">
      <c r="A3368" s="339">
        <v>39415</v>
      </c>
      <c r="B3368" s="340" t="s">
        <v>17559</v>
      </c>
      <c r="C3368" s="339" t="s">
        <v>5029</v>
      </c>
      <c r="D3368" s="339" t="s">
        <v>14543</v>
      </c>
      <c r="E3368" s="341">
        <v>24.59</v>
      </c>
      <c r="F3368" s="341">
        <v>21.94</v>
      </c>
    </row>
    <row r="3369" spans="1:6">
      <c r="A3369" s="339">
        <v>43740</v>
      </c>
      <c r="B3369" s="340" t="s">
        <v>17560</v>
      </c>
      <c r="C3369" s="339" t="s">
        <v>5029</v>
      </c>
      <c r="D3369" s="339" t="s">
        <v>14543</v>
      </c>
      <c r="E3369" s="341">
        <v>30.04</v>
      </c>
      <c r="F3369" s="341">
        <v>26.8</v>
      </c>
    </row>
    <row r="3370" spans="1:6">
      <c r="A3370" s="339">
        <v>39412</v>
      </c>
      <c r="B3370" s="340" t="s">
        <v>17561</v>
      </c>
      <c r="C3370" s="339" t="s">
        <v>5029</v>
      </c>
      <c r="D3370" s="339" t="s">
        <v>14549</v>
      </c>
      <c r="E3370" s="341">
        <v>20.6</v>
      </c>
      <c r="F3370" s="341">
        <v>18.38</v>
      </c>
    </row>
    <row r="3371" spans="1:6">
      <c r="A3371" s="339">
        <v>39413</v>
      </c>
      <c r="B3371" s="340" t="s">
        <v>1061</v>
      </c>
      <c r="C3371" s="339" t="s">
        <v>5029</v>
      </c>
      <c r="D3371" s="339" t="s">
        <v>14543</v>
      </c>
      <c r="E3371" s="341">
        <v>22.27</v>
      </c>
      <c r="F3371" s="341">
        <v>19.87</v>
      </c>
    </row>
    <row r="3372" spans="1:6">
      <c r="A3372" s="339">
        <v>43741</v>
      </c>
      <c r="B3372" s="340" t="s">
        <v>17562</v>
      </c>
      <c r="C3372" s="339" t="s">
        <v>5029</v>
      </c>
      <c r="D3372" s="339" t="s">
        <v>14543</v>
      </c>
      <c r="E3372" s="341">
        <v>23.75</v>
      </c>
      <c r="F3372" s="341">
        <v>21.19</v>
      </c>
    </row>
    <row r="3373" spans="1:6">
      <c r="A3373" s="339">
        <v>11062</v>
      </c>
      <c r="B3373" s="340" t="s">
        <v>1071</v>
      </c>
      <c r="C3373" s="339" t="s">
        <v>5029</v>
      </c>
      <c r="D3373" s="339" t="s">
        <v>14543</v>
      </c>
      <c r="E3373" s="341">
        <v>39.869999999999997</v>
      </c>
      <c r="F3373" s="341">
        <v>44.95</v>
      </c>
    </row>
    <row r="3374" spans="1:6">
      <c r="A3374" s="339">
        <v>11063</v>
      </c>
      <c r="B3374" s="340" t="s">
        <v>17563</v>
      </c>
      <c r="C3374" s="339" t="s">
        <v>5029</v>
      </c>
      <c r="D3374" s="339" t="s">
        <v>14543</v>
      </c>
      <c r="E3374" s="341">
        <v>24.4</v>
      </c>
      <c r="F3374" s="341">
        <v>27.51</v>
      </c>
    </row>
    <row r="3375" spans="1:6">
      <c r="A3375" s="339">
        <v>13521</v>
      </c>
      <c r="B3375" s="340" t="s">
        <v>17564</v>
      </c>
      <c r="C3375" s="339" t="s">
        <v>63</v>
      </c>
      <c r="D3375" s="339" t="s">
        <v>14543</v>
      </c>
      <c r="E3375" s="341"/>
      <c r="F3375" s="341">
        <v>142.56</v>
      </c>
    </row>
    <row r="3376" spans="1:6">
      <c r="A3376" s="339">
        <v>10851</v>
      </c>
      <c r="B3376" s="340" t="s">
        <v>17565</v>
      </c>
      <c r="C3376" s="339" t="s">
        <v>63</v>
      </c>
      <c r="D3376" s="339" t="s">
        <v>14543</v>
      </c>
      <c r="E3376" s="341"/>
      <c r="F3376" s="341">
        <v>64.39</v>
      </c>
    </row>
    <row r="3377" spans="1:6">
      <c r="A3377" s="339">
        <v>39515</v>
      </c>
      <c r="B3377" s="340" t="s">
        <v>17566</v>
      </c>
      <c r="C3377" s="339" t="s">
        <v>63</v>
      </c>
      <c r="D3377" s="339" t="s">
        <v>14543</v>
      </c>
      <c r="E3377" s="341"/>
      <c r="F3377" s="341">
        <v>58.51</v>
      </c>
    </row>
    <row r="3378" spans="1:6">
      <c r="A3378" s="339">
        <v>39516</v>
      </c>
      <c r="B3378" s="340" t="s">
        <v>17567</v>
      </c>
      <c r="C3378" s="339" t="s">
        <v>63</v>
      </c>
      <c r="D3378" s="339" t="s">
        <v>14543</v>
      </c>
      <c r="E3378" s="341"/>
      <c r="F3378" s="341">
        <v>49.33</v>
      </c>
    </row>
    <row r="3379" spans="1:6">
      <c r="A3379" s="339">
        <v>39514</v>
      </c>
      <c r="B3379" s="340" t="s">
        <v>17568</v>
      </c>
      <c r="C3379" s="339" t="s">
        <v>63</v>
      </c>
      <c r="D3379" s="339" t="s">
        <v>14549</v>
      </c>
      <c r="E3379" s="341"/>
      <c r="F3379" s="341">
        <v>30.69</v>
      </c>
    </row>
    <row r="3380" spans="1:6">
      <c r="A3380" s="339">
        <v>4812</v>
      </c>
      <c r="B3380" s="340" t="s">
        <v>17569</v>
      </c>
      <c r="C3380" s="339" t="s">
        <v>5029</v>
      </c>
      <c r="D3380" s="339" t="s">
        <v>14543</v>
      </c>
      <c r="E3380" s="341">
        <v>12.36</v>
      </c>
      <c r="F3380" s="341">
        <v>11.02</v>
      </c>
    </row>
    <row r="3381" spans="1:6">
      <c r="A3381" s="339">
        <v>10849</v>
      </c>
      <c r="B3381" s="340" t="s">
        <v>17570</v>
      </c>
      <c r="C3381" s="339" t="s">
        <v>63</v>
      </c>
      <c r="D3381" s="339" t="s">
        <v>14543</v>
      </c>
      <c r="E3381" s="341"/>
      <c r="F3381" s="341">
        <v>2073.62</v>
      </c>
    </row>
    <row r="3382" spans="1:6">
      <c r="A3382" s="339">
        <v>10848</v>
      </c>
      <c r="B3382" s="340" t="s">
        <v>17571</v>
      </c>
      <c r="C3382" s="339" t="s">
        <v>63</v>
      </c>
      <c r="D3382" s="339" t="s">
        <v>14543</v>
      </c>
      <c r="E3382" s="341"/>
      <c r="F3382" s="341">
        <v>1302.49</v>
      </c>
    </row>
    <row r="3383" spans="1:6">
      <c r="A3383" s="339">
        <v>4813</v>
      </c>
      <c r="B3383" s="340" t="s">
        <v>888</v>
      </c>
      <c r="C3383" s="339" t="s">
        <v>5029</v>
      </c>
      <c r="D3383" s="339" t="s">
        <v>14549</v>
      </c>
      <c r="E3383" s="341"/>
      <c r="F3383" s="341">
        <v>432</v>
      </c>
    </row>
    <row r="3384" spans="1:6">
      <c r="A3384" s="339">
        <v>37560</v>
      </c>
      <c r="B3384" s="340" t="s">
        <v>17572</v>
      </c>
      <c r="C3384" s="339" t="s">
        <v>63</v>
      </c>
      <c r="D3384" s="339" t="s">
        <v>14543</v>
      </c>
      <c r="E3384" s="341">
        <v>74.81</v>
      </c>
      <c r="F3384" s="341">
        <v>43.11</v>
      </c>
    </row>
    <row r="3385" spans="1:6">
      <c r="A3385" s="339">
        <v>37557</v>
      </c>
      <c r="B3385" s="340" t="s">
        <v>17573</v>
      </c>
      <c r="C3385" s="339" t="s">
        <v>63</v>
      </c>
      <c r="D3385" s="339" t="s">
        <v>14543</v>
      </c>
      <c r="E3385" s="341">
        <v>22.72</v>
      </c>
      <c r="F3385" s="341">
        <v>13.09</v>
      </c>
    </row>
    <row r="3386" spans="1:6">
      <c r="A3386" s="339">
        <v>37556</v>
      </c>
      <c r="B3386" s="340" t="s">
        <v>1605</v>
      </c>
      <c r="C3386" s="339" t="s">
        <v>63</v>
      </c>
      <c r="D3386" s="339" t="s">
        <v>14543</v>
      </c>
      <c r="E3386" s="341">
        <v>43.95</v>
      </c>
      <c r="F3386" s="341">
        <v>25.33</v>
      </c>
    </row>
    <row r="3387" spans="1:6">
      <c r="A3387" s="339">
        <v>37559</v>
      </c>
      <c r="B3387" s="340" t="s">
        <v>17574</v>
      </c>
      <c r="C3387" s="339" t="s">
        <v>63</v>
      </c>
      <c r="D3387" s="339" t="s">
        <v>14543</v>
      </c>
      <c r="E3387" s="341">
        <v>53.91</v>
      </c>
      <c r="F3387" s="341">
        <v>31.07</v>
      </c>
    </row>
    <row r="3388" spans="1:6">
      <c r="A3388" s="339">
        <v>37539</v>
      </c>
      <c r="B3388" s="340" t="s">
        <v>17575</v>
      </c>
      <c r="C3388" s="339" t="s">
        <v>63</v>
      </c>
      <c r="D3388" s="339" t="s">
        <v>14549</v>
      </c>
      <c r="E3388" s="341">
        <v>38</v>
      </c>
      <c r="F3388" s="341">
        <v>21.9</v>
      </c>
    </row>
    <row r="3389" spans="1:6">
      <c r="A3389" s="339">
        <v>37558</v>
      </c>
      <c r="B3389" s="340" t="s">
        <v>17576</v>
      </c>
      <c r="C3389" s="339" t="s">
        <v>63</v>
      </c>
      <c r="D3389" s="339" t="s">
        <v>14543</v>
      </c>
      <c r="E3389" s="341">
        <v>70.849999999999994</v>
      </c>
      <c r="F3389" s="341">
        <v>40.83</v>
      </c>
    </row>
    <row r="3390" spans="1:6">
      <c r="A3390" s="339">
        <v>34723</v>
      </c>
      <c r="B3390" s="340" t="s">
        <v>17577</v>
      </c>
      <c r="C3390" s="339" t="s">
        <v>5029</v>
      </c>
      <c r="D3390" s="339" t="s">
        <v>14543</v>
      </c>
      <c r="E3390" s="341"/>
      <c r="F3390" s="341">
        <v>997.92</v>
      </c>
    </row>
    <row r="3391" spans="1:6">
      <c r="A3391" s="339">
        <v>34721</v>
      </c>
      <c r="B3391" s="340" t="s">
        <v>17578</v>
      </c>
      <c r="C3391" s="339" t="s">
        <v>5029</v>
      </c>
      <c r="D3391" s="339" t="s">
        <v>14543</v>
      </c>
      <c r="E3391" s="341"/>
      <c r="F3391" s="341">
        <v>1244.17</v>
      </c>
    </row>
    <row r="3392" spans="1:6">
      <c r="A3392" s="339">
        <v>4309</v>
      </c>
      <c r="B3392" s="340" t="s">
        <v>17579</v>
      </c>
      <c r="C3392" s="339" t="s">
        <v>63</v>
      </c>
      <c r="D3392" s="339" t="s">
        <v>14543</v>
      </c>
      <c r="E3392" s="341">
        <v>10.95</v>
      </c>
      <c r="F3392" s="341">
        <v>7.11</v>
      </c>
    </row>
    <row r="3393" spans="1:6">
      <c r="A3393" s="339">
        <v>4307</v>
      </c>
      <c r="B3393" s="340" t="s">
        <v>17580</v>
      </c>
      <c r="C3393" s="339" t="s">
        <v>63</v>
      </c>
      <c r="D3393" s="339" t="s">
        <v>14543</v>
      </c>
      <c r="E3393" s="341">
        <v>18.73</v>
      </c>
      <c r="F3393" s="341">
        <v>12.17</v>
      </c>
    </row>
    <row r="3394" spans="1:6">
      <c r="A3394" s="339">
        <v>10850</v>
      </c>
      <c r="B3394" s="340" t="s">
        <v>17581</v>
      </c>
      <c r="C3394" s="339" t="s">
        <v>63</v>
      </c>
      <c r="D3394" s="339" t="s">
        <v>14543</v>
      </c>
      <c r="E3394" s="341"/>
      <c r="F3394" s="341">
        <v>64.8</v>
      </c>
    </row>
    <row r="3395" spans="1:6">
      <c r="A3395" s="339">
        <v>42438</v>
      </c>
      <c r="B3395" s="340" t="s">
        <v>17582</v>
      </c>
      <c r="C3395" s="339" t="s">
        <v>63</v>
      </c>
      <c r="D3395" s="339" t="s">
        <v>14543</v>
      </c>
      <c r="E3395" s="341"/>
      <c r="F3395" s="341">
        <v>2090.75</v>
      </c>
    </row>
    <row r="3396" spans="1:6">
      <c r="A3396" s="339">
        <v>4792</v>
      </c>
      <c r="B3396" s="340" t="s">
        <v>17583</v>
      </c>
      <c r="C3396" s="339" t="s">
        <v>5029</v>
      </c>
      <c r="D3396" s="339" t="s">
        <v>14543</v>
      </c>
      <c r="E3396" s="341">
        <v>164.66</v>
      </c>
      <c r="F3396" s="341">
        <v>167.07</v>
      </c>
    </row>
    <row r="3397" spans="1:6">
      <c r="A3397" s="339">
        <v>4790</v>
      </c>
      <c r="B3397" s="340" t="s">
        <v>17584</v>
      </c>
      <c r="C3397" s="339" t="s">
        <v>5029</v>
      </c>
      <c r="D3397" s="339" t="s">
        <v>14549</v>
      </c>
      <c r="E3397" s="341">
        <v>99</v>
      </c>
      <c r="F3397" s="341">
        <v>100.45</v>
      </c>
    </row>
    <row r="3398" spans="1:6">
      <c r="A3398" s="339">
        <v>40671</v>
      </c>
      <c r="B3398" s="340" t="s">
        <v>17585</v>
      </c>
      <c r="C3398" s="339" t="s">
        <v>5029</v>
      </c>
      <c r="D3398" s="339" t="s">
        <v>14543</v>
      </c>
      <c r="E3398" s="341">
        <v>130.66</v>
      </c>
      <c r="F3398" s="341">
        <v>118.28</v>
      </c>
    </row>
    <row r="3399" spans="1:6">
      <c r="A3399" s="339">
        <v>7552</v>
      </c>
      <c r="B3399" s="340" t="s">
        <v>17586</v>
      </c>
      <c r="C3399" s="339" t="s">
        <v>63</v>
      </c>
      <c r="D3399" s="339" t="s">
        <v>14543</v>
      </c>
      <c r="E3399" s="341">
        <v>24.17</v>
      </c>
      <c r="F3399" s="341">
        <v>23.6</v>
      </c>
    </row>
    <row r="3400" spans="1:6">
      <c r="A3400" s="339">
        <v>4893</v>
      </c>
      <c r="B3400" s="340" t="s">
        <v>17587</v>
      </c>
      <c r="C3400" s="339" t="s">
        <v>63</v>
      </c>
      <c r="D3400" s="339" t="s">
        <v>14543</v>
      </c>
      <c r="E3400" s="341"/>
      <c r="F3400" s="341">
        <v>14.7</v>
      </c>
    </row>
    <row r="3401" spans="1:6">
      <c r="A3401" s="339">
        <v>4894</v>
      </c>
      <c r="B3401" s="340" t="s">
        <v>17588</v>
      </c>
      <c r="C3401" s="339" t="s">
        <v>63</v>
      </c>
      <c r="D3401" s="339" t="s">
        <v>14543</v>
      </c>
      <c r="E3401" s="341"/>
      <c r="F3401" s="341">
        <v>12.61</v>
      </c>
    </row>
    <row r="3402" spans="1:6">
      <c r="A3402" s="339">
        <v>4890</v>
      </c>
      <c r="B3402" s="340" t="s">
        <v>17589</v>
      </c>
      <c r="C3402" s="339" t="s">
        <v>63</v>
      </c>
      <c r="D3402" s="339" t="s">
        <v>14543</v>
      </c>
      <c r="E3402" s="341"/>
      <c r="F3402" s="341">
        <v>8.07</v>
      </c>
    </row>
    <row r="3403" spans="1:6">
      <c r="A3403" s="339">
        <v>4888</v>
      </c>
      <c r="B3403" s="340" t="s">
        <v>17590</v>
      </c>
      <c r="C3403" s="339" t="s">
        <v>63</v>
      </c>
      <c r="D3403" s="339" t="s">
        <v>14543</v>
      </c>
      <c r="E3403" s="341"/>
      <c r="F3403" s="341">
        <v>4.29</v>
      </c>
    </row>
    <row r="3404" spans="1:6">
      <c r="A3404" s="339">
        <v>12411</v>
      </c>
      <c r="B3404" s="340" t="s">
        <v>17591</v>
      </c>
      <c r="C3404" s="339" t="s">
        <v>63</v>
      </c>
      <c r="D3404" s="339" t="s">
        <v>14543</v>
      </c>
      <c r="E3404" s="341"/>
      <c r="F3404" s="341">
        <v>43.46</v>
      </c>
    </row>
    <row r="3405" spans="1:6">
      <c r="A3405" s="339">
        <v>4891</v>
      </c>
      <c r="B3405" s="340" t="s">
        <v>17592</v>
      </c>
      <c r="C3405" s="339" t="s">
        <v>63</v>
      </c>
      <c r="D3405" s="339" t="s">
        <v>14543</v>
      </c>
      <c r="E3405" s="341"/>
      <c r="F3405" s="341">
        <v>21.73</v>
      </c>
    </row>
    <row r="3406" spans="1:6">
      <c r="A3406" s="339">
        <v>4892</v>
      </c>
      <c r="B3406" s="340" t="s">
        <v>17593</v>
      </c>
      <c r="C3406" s="339" t="s">
        <v>63</v>
      </c>
      <c r="D3406" s="339" t="s">
        <v>14543</v>
      </c>
      <c r="E3406" s="341"/>
      <c r="F3406" s="341">
        <v>60.85</v>
      </c>
    </row>
    <row r="3407" spans="1:6">
      <c r="A3407" s="339">
        <v>4889</v>
      </c>
      <c r="B3407" s="340" t="s">
        <v>17594</v>
      </c>
      <c r="C3407" s="339" t="s">
        <v>63</v>
      </c>
      <c r="D3407" s="339" t="s">
        <v>14543</v>
      </c>
      <c r="E3407" s="341"/>
      <c r="F3407" s="341">
        <v>5.81</v>
      </c>
    </row>
    <row r="3408" spans="1:6">
      <c r="A3408" s="339">
        <v>12412</v>
      </c>
      <c r="B3408" s="340" t="s">
        <v>17595</v>
      </c>
      <c r="C3408" s="339" t="s">
        <v>63</v>
      </c>
      <c r="D3408" s="339" t="s">
        <v>14543</v>
      </c>
      <c r="E3408" s="341"/>
      <c r="F3408" s="341">
        <v>113.09</v>
      </c>
    </row>
    <row r="3409" spans="1:6">
      <c r="A3409" s="339">
        <v>4907</v>
      </c>
      <c r="B3409" s="340" t="s">
        <v>17596</v>
      </c>
      <c r="C3409" s="339" t="s">
        <v>63</v>
      </c>
      <c r="D3409" s="339" t="s">
        <v>14543</v>
      </c>
      <c r="E3409" s="341">
        <v>16.68</v>
      </c>
      <c r="F3409" s="341">
        <v>25.48</v>
      </c>
    </row>
    <row r="3410" spans="1:6">
      <c r="A3410" s="339">
        <v>4902</v>
      </c>
      <c r="B3410" s="340" t="s">
        <v>17597</v>
      </c>
      <c r="C3410" s="339" t="s">
        <v>63</v>
      </c>
      <c r="D3410" s="339" t="s">
        <v>14543</v>
      </c>
      <c r="E3410" s="341">
        <v>43.28</v>
      </c>
      <c r="F3410" s="341">
        <v>66.08</v>
      </c>
    </row>
    <row r="3411" spans="1:6">
      <c r="A3411" s="339">
        <v>4741</v>
      </c>
      <c r="B3411" s="340" t="s">
        <v>1742</v>
      </c>
      <c r="C3411" s="339" t="s">
        <v>5115</v>
      </c>
      <c r="D3411" s="339" t="s">
        <v>14543</v>
      </c>
      <c r="E3411" s="341">
        <v>281.89999999999998</v>
      </c>
      <c r="F3411" s="341">
        <v>73.47</v>
      </c>
    </row>
    <row r="3412" spans="1:6">
      <c r="A3412" s="339">
        <v>4752</v>
      </c>
      <c r="B3412" s="340" t="s">
        <v>17598</v>
      </c>
      <c r="C3412" s="339" t="s">
        <v>884</v>
      </c>
      <c r="D3412" s="339" t="s">
        <v>14543</v>
      </c>
      <c r="E3412" s="341">
        <v>17.55</v>
      </c>
      <c r="F3412" s="341">
        <v>26.48</v>
      </c>
    </row>
    <row r="3413" spans="1:6">
      <c r="A3413" s="339">
        <v>41091</v>
      </c>
      <c r="B3413" s="340" t="s">
        <v>17599</v>
      </c>
      <c r="C3413" s="339" t="s">
        <v>948</v>
      </c>
      <c r="D3413" s="339" t="s">
        <v>14543</v>
      </c>
      <c r="E3413" s="341">
        <v>3053.37</v>
      </c>
      <c r="F3413" s="341">
        <v>4641.22</v>
      </c>
    </row>
    <row r="3414" spans="1:6">
      <c r="A3414" s="339">
        <v>13954</v>
      </c>
      <c r="B3414" s="340" t="s">
        <v>17600</v>
      </c>
      <c r="C3414" s="339" t="s">
        <v>63</v>
      </c>
      <c r="D3414" s="339" t="s">
        <v>14543</v>
      </c>
      <c r="E3414" s="341"/>
      <c r="F3414" s="341">
        <v>9192.3700000000008</v>
      </c>
    </row>
    <row r="3415" spans="1:6">
      <c r="A3415" s="339">
        <v>3411</v>
      </c>
      <c r="B3415" s="340" t="s">
        <v>17601</v>
      </c>
      <c r="C3415" s="339" t="s">
        <v>101</v>
      </c>
      <c r="D3415" s="339" t="s">
        <v>14543</v>
      </c>
      <c r="E3415" s="341"/>
      <c r="F3415" s="341">
        <v>57.18</v>
      </c>
    </row>
    <row r="3416" spans="1:6">
      <c r="A3416" s="339">
        <v>39995</v>
      </c>
      <c r="B3416" s="340" t="s">
        <v>4638</v>
      </c>
      <c r="C3416" s="339" t="s">
        <v>5115</v>
      </c>
      <c r="D3416" s="339" t="s">
        <v>14543</v>
      </c>
      <c r="E3416" s="341"/>
      <c r="F3416" s="341">
        <v>439.92</v>
      </c>
    </row>
    <row r="3417" spans="1:6">
      <c r="A3417" s="339">
        <v>11615</v>
      </c>
      <c r="B3417" s="340" t="s">
        <v>17602</v>
      </c>
      <c r="C3417" s="339" t="s">
        <v>5029</v>
      </c>
      <c r="D3417" s="339" t="s">
        <v>14543</v>
      </c>
      <c r="E3417" s="341"/>
      <c r="F3417" s="341">
        <v>3.73</v>
      </c>
    </row>
    <row r="3418" spans="1:6">
      <c r="A3418" s="339">
        <v>3408</v>
      </c>
      <c r="B3418" s="340" t="s">
        <v>17603</v>
      </c>
      <c r="C3418" s="339" t="s">
        <v>5029</v>
      </c>
      <c r="D3418" s="339" t="s">
        <v>14549</v>
      </c>
      <c r="E3418" s="341"/>
      <c r="F3418" s="341">
        <v>9.91</v>
      </c>
    </row>
    <row r="3419" spans="1:6">
      <c r="A3419" s="339">
        <v>3409</v>
      </c>
      <c r="B3419" s="340" t="s">
        <v>17604</v>
      </c>
      <c r="C3419" s="339" t="s">
        <v>5029</v>
      </c>
      <c r="D3419" s="339" t="s">
        <v>14543</v>
      </c>
      <c r="E3419" s="341"/>
      <c r="F3419" s="341">
        <v>24.77</v>
      </c>
    </row>
    <row r="3420" spans="1:6">
      <c r="A3420" s="339">
        <v>11427</v>
      </c>
      <c r="B3420" s="340" t="s">
        <v>17605</v>
      </c>
      <c r="C3420" s="339" t="s">
        <v>101</v>
      </c>
      <c r="D3420" s="339" t="s">
        <v>14543</v>
      </c>
      <c r="E3420" s="341"/>
      <c r="F3420" s="341">
        <v>107.53</v>
      </c>
    </row>
    <row r="3421" spans="1:6">
      <c r="A3421" s="339">
        <v>4491</v>
      </c>
      <c r="B3421" s="340" t="s">
        <v>926</v>
      </c>
      <c r="C3421" s="339" t="s">
        <v>202</v>
      </c>
      <c r="D3421" s="339" t="s">
        <v>14543</v>
      </c>
      <c r="E3421" s="341">
        <v>10.050000000000001</v>
      </c>
      <c r="F3421" s="341">
        <v>8.25</v>
      </c>
    </row>
    <row r="3422" spans="1:6">
      <c r="A3422" s="339">
        <v>2745</v>
      </c>
      <c r="B3422" s="340" t="s">
        <v>17606</v>
      </c>
      <c r="C3422" s="339" t="s">
        <v>202</v>
      </c>
      <c r="D3422" s="339" t="s">
        <v>14543</v>
      </c>
      <c r="E3422" s="341">
        <v>3.93</v>
      </c>
      <c r="F3422" s="341">
        <v>3.87</v>
      </c>
    </row>
    <row r="3423" spans="1:6">
      <c r="A3423" s="339">
        <v>14439</v>
      </c>
      <c r="B3423" s="340" t="s">
        <v>17607</v>
      </c>
      <c r="C3423" s="339" t="s">
        <v>202</v>
      </c>
      <c r="D3423" s="339" t="s">
        <v>14543</v>
      </c>
      <c r="E3423" s="341">
        <v>4.87</v>
      </c>
      <c r="F3423" s="341">
        <v>4.8</v>
      </c>
    </row>
    <row r="3424" spans="1:6">
      <c r="A3424" s="339">
        <v>45238</v>
      </c>
      <c r="B3424" s="340" t="s">
        <v>17608</v>
      </c>
      <c r="C3424" s="339" t="s">
        <v>63</v>
      </c>
      <c r="D3424" s="339" t="s">
        <v>14543</v>
      </c>
      <c r="E3424" s="341">
        <v>26.87</v>
      </c>
      <c r="F3424" s="341">
        <v>26.35</v>
      </c>
    </row>
    <row r="3425" spans="1:6">
      <c r="A3425" s="339">
        <v>44496</v>
      </c>
      <c r="B3425" s="340" t="s">
        <v>17609</v>
      </c>
      <c r="C3425" s="339" t="s">
        <v>63</v>
      </c>
      <c r="D3425" s="339" t="s">
        <v>14543</v>
      </c>
      <c r="E3425" s="341">
        <v>183.72</v>
      </c>
      <c r="F3425" s="341">
        <v>180.17</v>
      </c>
    </row>
    <row r="3426" spans="1:6">
      <c r="A3426" s="339">
        <v>12362</v>
      </c>
      <c r="B3426" s="340" t="s">
        <v>17610</v>
      </c>
      <c r="C3426" s="339" t="s">
        <v>63</v>
      </c>
      <c r="D3426" s="339" t="s">
        <v>14543</v>
      </c>
      <c r="E3426" s="341">
        <v>13.04</v>
      </c>
      <c r="F3426" s="341">
        <v>13.04</v>
      </c>
    </row>
    <row r="3427" spans="1:6">
      <c r="A3427" s="339">
        <v>421</v>
      </c>
      <c r="B3427" s="340" t="s">
        <v>17611</v>
      </c>
      <c r="C3427" s="339" t="s">
        <v>63</v>
      </c>
      <c r="D3427" s="339" t="s">
        <v>14543</v>
      </c>
      <c r="E3427" s="341"/>
      <c r="F3427" s="341">
        <v>19.05</v>
      </c>
    </row>
    <row r="3428" spans="1:6">
      <c r="A3428" s="339">
        <v>14148</v>
      </c>
      <c r="B3428" s="340" t="s">
        <v>17612</v>
      </c>
      <c r="C3428" s="339" t="s">
        <v>63</v>
      </c>
      <c r="D3428" s="339" t="s">
        <v>14543</v>
      </c>
      <c r="E3428" s="341"/>
      <c r="F3428" s="341">
        <v>0.94</v>
      </c>
    </row>
    <row r="3429" spans="1:6">
      <c r="A3429" s="339">
        <v>4341</v>
      </c>
      <c r="B3429" s="340" t="s">
        <v>17613</v>
      </c>
      <c r="C3429" s="339" t="s">
        <v>63</v>
      </c>
      <c r="D3429" s="339" t="s">
        <v>14543</v>
      </c>
      <c r="E3429" s="341">
        <v>1.36</v>
      </c>
      <c r="F3429" s="341">
        <v>0.91</v>
      </c>
    </row>
    <row r="3430" spans="1:6">
      <c r="A3430" s="339">
        <v>4337</v>
      </c>
      <c r="B3430" s="340" t="s">
        <v>17614</v>
      </c>
      <c r="C3430" s="339" t="s">
        <v>63</v>
      </c>
      <c r="D3430" s="339" t="s">
        <v>14543</v>
      </c>
      <c r="E3430" s="341">
        <v>3.42</v>
      </c>
      <c r="F3430" s="341">
        <v>2.2999999999999998</v>
      </c>
    </row>
    <row r="3431" spans="1:6">
      <c r="A3431" s="339">
        <v>11971</v>
      </c>
      <c r="B3431" s="340" t="s">
        <v>17615</v>
      </c>
      <c r="C3431" s="339" t="s">
        <v>63</v>
      </c>
      <c r="D3431" s="339" t="s">
        <v>14543</v>
      </c>
      <c r="E3431" s="341">
        <v>5.67</v>
      </c>
      <c r="F3431" s="341">
        <v>3.81</v>
      </c>
    </row>
    <row r="3432" spans="1:6">
      <c r="A3432" s="339">
        <v>4339</v>
      </c>
      <c r="B3432" s="340" t="s">
        <v>17616</v>
      </c>
      <c r="C3432" s="339" t="s">
        <v>63</v>
      </c>
      <c r="D3432" s="339" t="s">
        <v>14543</v>
      </c>
      <c r="E3432" s="341">
        <v>0.73</v>
      </c>
      <c r="F3432" s="341">
        <v>0.49</v>
      </c>
    </row>
    <row r="3433" spans="1:6">
      <c r="A3433" s="339">
        <v>39997</v>
      </c>
      <c r="B3433" s="340" t="s">
        <v>3900</v>
      </c>
      <c r="C3433" s="339" t="s">
        <v>63</v>
      </c>
      <c r="D3433" s="339" t="s">
        <v>14543</v>
      </c>
      <c r="E3433" s="341">
        <v>0.4</v>
      </c>
      <c r="F3433" s="341">
        <v>0.27</v>
      </c>
    </row>
    <row r="3434" spans="1:6">
      <c r="A3434" s="339">
        <v>4342</v>
      </c>
      <c r="B3434" s="340" t="s">
        <v>17617</v>
      </c>
      <c r="C3434" s="339" t="s">
        <v>63</v>
      </c>
      <c r="D3434" s="339" t="s">
        <v>14543</v>
      </c>
      <c r="E3434" s="341">
        <v>0.3</v>
      </c>
      <c r="F3434" s="341">
        <v>0.2</v>
      </c>
    </row>
    <row r="3435" spans="1:6">
      <c r="A3435" s="339">
        <v>4330</v>
      </c>
      <c r="B3435" s="340" t="s">
        <v>17618</v>
      </c>
      <c r="C3435" s="339" t="s">
        <v>63</v>
      </c>
      <c r="D3435" s="339" t="s">
        <v>14543</v>
      </c>
      <c r="E3435" s="341">
        <v>0.2</v>
      </c>
      <c r="F3435" s="341">
        <v>0.13</v>
      </c>
    </row>
    <row r="3436" spans="1:6">
      <c r="A3436" s="339">
        <v>4340</v>
      </c>
      <c r="B3436" s="340" t="s">
        <v>17619</v>
      </c>
      <c r="C3436" s="339" t="s">
        <v>63</v>
      </c>
      <c r="D3436" s="339" t="s">
        <v>14543</v>
      </c>
      <c r="E3436" s="341">
        <v>1.58</v>
      </c>
      <c r="F3436" s="341">
        <v>1.06</v>
      </c>
    </row>
    <row r="3437" spans="1:6">
      <c r="A3437" s="339">
        <v>5088</v>
      </c>
      <c r="B3437" s="340" t="s">
        <v>17620</v>
      </c>
      <c r="C3437" s="339" t="s">
        <v>63</v>
      </c>
      <c r="D3437" s="339" t="s">
        <v>14543</v>
      </c>
      <c r="E3437" s="341">
        <v>6.68</v>
      </c>
      <c r="F3437" s="341">
        <v>6.65</v>
      </c>
    </row>
    <row r="3438" spans="1:6">
      <c r="A3438" s="339">
        <v>11154</v>
      </c>
      <c r="B3438" s="340" t="s">
        <v>17621</v>
      </c>
      <c r="C3438" s="339" t="s">
        <v>63</v>
      </c>
      <c r="D3438" s="339" t="s">
        <v>14543</v>
      </c>
      <c r="E3438" s="341"/>
      <c r="F3438" s="341">
        <v>1491.86</v>
      </c>
    </row>
    <row r="3439" spans="1:6">
      <c r="A3439" s="339">
        <v>4989</v>
      </c>
      <c r="B3439" s="340" t="s">
        <v>17622</v>
      </c>
      <c r="C3439" s="339" t="s">
        <v>63</v>
      </c>
      <c r="D3439" s="339" t="s">
        <v>14543</v>
      </c>
      <c r="E3439" s="341"/>
      <c r="F3439" s="341">
        <v>364.46</v>
      </c>
    </row>
    <row r="3440" spans="1:6">
      <c r="A3440" s="339">
        <v>4982</v>
      </c>
      <c r="B3440" s="340" t="s">
        <v>17623</v>
      </c>
      <c r="C3440" s="339" t="s">
        <v>63</v>
      </c>
      <c r="D3440" s="339" t="s">
        <v>14543</v>
      </c>
      <c r="E3440" s="341"/>
      <c r="F3440" s="341">
        <v>341.84</v>
      </c>
    </row>
    <row r="3441" spans="1:6">
      <c r="A3441" s="339">
        <v>4962</v>
      </c>
      <c r="B3441" s="340" t="s">
        <v>17624</v>
      </c>
      <c r="C3441" s="339" t="s">
        <v>63</v>
      </c>
      <c r="D3441" s="339" t="s">
        <v>14543</v>
      </c>
      <c r="E3441" s="341"/>
      <c r="F3441" s="341">
        <v>269.58999999999997</v>
      </c>
    </row>
    <row r="3442" spans="1:6">
      <c r="A3442" s="339">
        <v>4981</v>
      </c>
      <c r="B3442" s="340" t="s">
        <v>17625</v>
      </c>
      <c r="C3442" s="339" t="s">
        <v>63</v>
      </c>
      <c r="D3442" s="339" t="s">
        <v>14549</v>
      </c>
      <c r="E3442" s="341"/>
      <c r="F3442" s="341">
        <v>240</v>
      </c>
    </row>
    <row r="3443" spans="1:6">
      <c r="A3443" s="339">
        <v>4964</v>
      </c>
      <c r="B3443" s="340" t="s">
        <v>17626</v>
      </c>
      <c r="C3443" s="339" t="s">
        <v>63</v>
      </c>
      <c r="D3443" s="339" t="s">
        <v>14543</v>
      </c>
      <c r="E3443" s="341"/>
      <c r="F3443" s="341">
        <v>304.47000000000003</v>
      </c>
    </row>
    <row r="3444" spans="1:6">
      <c r="A3444" s="339">
        <v>4992</v>
      </c>
      <c r="B3444" s="340" t="s">
        <v>17627</v>
      </c>
      <c r="C3444" s="339" t="s">
        <v>63</v>
      </c>
      <c r="D3444" s="339" t="s">
        <v>14543</v>
      </c>
      <c r="E3444" s="341"/>
      <c r="F3444" s="341">
        <v>297.41000000000003</v>
      </c>
    </row>
    <row r="3445" spans="1:6">
      <c r="A3445" s="339">
        <v>4987</v>
      </c>
      <c r="B3445" s="340" t="s">
        <v>17628</v>
      </c>
      <c r="C3445" s="339" t="s">
        <v>63</v>
      </c>
      <c r="D3445" s="339" t="s">
        <v>14543</v>
      </c>
      <c r="E3445" s="341"/>
      <c r="F3445" s="341">
        <v>340.26</v>
      </c>
    </row>
    <row r="3446" spans="1:6">
      <c r="A3446" s="339">
        <v>4930</v>
      </c>
      <c r="B3446" s="340" t="s">
        <v>1566</v>
      </c>
      <c r="C3446" s="339" t="s">
        <v>5029</v>
      </c>
      <c r="D3446" s="339" t="s">
        <v>14543</v>
      </c>
      <c r="E3446" s="341"/>
      <c r="F3446" s="341">
        <v>631.9</v>
      </c>
    </row>
    <row r="3447" spans="1:6">
      <c r="A3447" s="339">
        <v>4998</v>
      </c>
      <c r="B3447" s="340" t="s">
        <v>17629</v>
      </c>
      <c r="C3447" s="339" t="s">
        <v>5029</v>
      </c>
      <c r="D3447" s="339" t="s">
        <v>14543</v>
      </c>
      <c r="E3447" s="341"/>
      <c r="F3447" s="341">
        <v>654.91999999999996</v>
      </c>
    </row>
    <row r="3448" spans="1:6">
      <c r="A3448" s="339">
        <v>39021</v>
      </c>
      <c r="B3448" s="340" t="s">
        <v>17630</v>
      </c>
      <c r="C3448" s="339" t="s">
        <v>63</v>
      </c>
      <c r="D3448" s="339" t="s">
        <v>14543</v>
      </c>
      <c r="E3448" s="341"/>
      <c r="F3448" s="341">
        <v>671.87</v>
      </c>
    </row>
    <row r="3449" spans="1:6">
      <c r="A3449" s="339">
        <v>39022</v>
      </c>
      <c r="B3449" s="340" t="s">
        <v>17631</v>
      </c>
      <c r="C3449" s="339" t="s">
        <v>63</v>
      </c>
      <c r="D3449" s="339" t="s">
        <v>14549</v>
      </c>
      <c r="E3449" s="341"/>
      <c r="F3449" s="341">
        <v>601.80999999999995</v>
      </c>
    </row>
    <row r="3450" spans="1:6">
      <c r="A3450" s="339">
        <v>39024</v>
      </c>
      <c r="B3450" s="340" t="s">
        <v>17632</v>
      </c>
      <c r="C3450" s="339" t="s">
        <v>63</v>
      </c>
      <c r="D3450" s="339" t="s">
        <v>14543</v>
      </c>
      <c r="E3450" s="341">
        <v>823</v>
      </c>
      <c r="F3450" s="341">
        <v>810.46</v>
      </c>
    </row>
    <row r="3451" spans="1:6">
      <c r="A3451" s="339">
        <v>4914</v>
      </c>
      <c r="B3451" s="340" t="s">
        <v>17633</v>
      </c>
      <c r="C3451" s="339" t="s">
        <v>5029</v>
      </c>
      <c r="D3451" s="339" t="s">
        <v>14543</v>
      </c>
      <c r="E3451" s="341">
        <v>667.31</v>
      </c>
      <c r="F3451" s="341">
        <v>657.14</v>
      </c>
    </row>
    <row r="3452" spans="1:6">
      <c r="A3452" s="339">
        <v>4917</v>
      </c>
      <c r="B3452" s="340" t="s">
        <v>17634</v>
      </c>
      <c r="C3452" s="339" t="s">
        <v>5029</v>
      </c>
      <c r="D3452" s="339" t="s">
        <v>14549</v>
      </c>
      <c r="E3452" s="341">
        <v>460.85</v>
      </c>
      <c r="F3452" s="341">
        <v>453.83</v>
      </c>
    </row>
    <row r="3453" spans="1:6">
      <c r="A3453" s="339">
        <v>39025</v>
      </c>
      <c r="B3453" s="340" t="s">
        <v>1563</v>
      </c>
      <c r="C3453" s="339" t="s">
        <v>63</v>
      </c>
      <c r="D3453" s="339" t="s">
        <v>14543</v>
      </c>
      <c r="E3453" s="341">
        <v>843.9</v>
      </c>
      <c r="F3453" s="341">
        <v>831.05</v>
      </c>
    </row>
    <row r="3454" spans="1:6">
      <c r="A3454" s="339">
        <v>4922</v>
      </c>
      <c r="B3454" s="340" t="s">
        <v>1560</v>
      </c>
      <c r="C3454" s="339" t="s">
        <v>5029</v>
      </c>
      <c r="D3454" s="339" t="s">
        <v>14543</v>
      </c>
      <c r="E3454" s="341">
        <v>427.48</v>
      </c>
      <c r="F3454" s="341">
        <v>420.97</v>
      </c>
    </row>
    <row r="3455" spans="1:6">
      <c r="A3455" s="339">
        <v>4911</v>
      </c>
      <c r="B3455" s="340" t="s">
        <v>17635</v>
      </c>
      <c r="C3455" s="339" t="s">
        <v>5029</v>
      </c>
      <c r="D3455" s="339" t="s">
        <v>14543</v>
      </c>
      <c r="E3455" s="341">
        <v>324.8</v>
      </c>
      <c r="F3455" s="341">
        <v>291.2</v>
      </c>
    </row>
    <row r="3456" spans="1:6">
      <c r="A3456" s="339">
        <v>37518</v>
      </c>
      <c r="B3456" s="340" t="s">
        <v>17636</v>
      </c>
      <c r="C3456" s="339" t="s">
        <v>5029</v>
      </c>
      <c r="D3456" s="339" t="s">
        <v>14543</v>
      </c>
      <c r="E3456" s="341">
        <v>527.79999999999995</v>
      </c>
      <c r="F3456" s="341">
        <v>473.2</v>
      </c>
    </row>
    <row r="3457" spans="1:6">
      <c r="A3457" s="339">
        <v>4910</v>
      </c>
      <c r="B3457" s="340" t="s">
        <v>17637</v>
      </c>
      <c r="C3457" s="339" t="s">
        <v>5029</v>
      </c>
      <c r="D3457" s="339" t="s">
        <v>14543</v>
      </c>
      <c r="E3457" s="341">
        <v>444.94</v>
      </c>
      <c r="F3457" s="341">
        <v>398.91</v>
      </c>
    </row>
    <row r="3458" spans="1:6">
      <c r="A3458" s="339">
        <v>4943</v>
      </c>
      <c r="B3458" s="340" t="s">
        <v>17638</v>
      </c>
      <c r="C3458" s="339" t="s">
        <v>5029</v>
      </c>
      <c r="D3458" s="339" t="s">
        <v>14543</v>
      </c>
      <c r="E3458" s="341">
        <v>662.85</v>
      </c>
      <c r="F3458" s="341">
        <v>594.28</v>
      </c>
    </row>
    <row r="3459" spans="1:6">
      <c r="A3459" s="339">
        <v>5002</v>
      </c>
      <c r="B3459" s="340" t="s">
        <v>17639</v>
      </c>
      <c r="C3459" s="339" t="s">
        <v>5029</v>
      </c>
      <c r="D3459" s="339" t="s">
        <v>14543</v>
      </c>
      <c r="E3459" s="341"/>
      <c r="F3459" s="341">
        <v>477.42</v>
      </c>
    </row>
    <row r="3460" spans="1:6">
      <c r="A3460" s="339">
        <v>4977</v>
      </c>
      <c r="B3460" s="340" t="s">
        <v>17640</v>
      </c>
      <c r="C3460" s="339" t="s">
        <v>5029</v>
      </c>
      <c r="D3460" s="339" t="s">
        <v>14543</v>
      </c>
      <c r="E3460" s="341"/>
      <c r="F3460" s="341">
        <v>322.27999999999997</v>
      </c>
    </row>
    <row r="3461" spans="1:6">
      <c r="A3461" s="339">
        <v>11364</v>
      </c>
      <c r="B3461" s="340" t="s">
        <v>17641</v>
      </c>
      <c r="C3461" s="339" t="s">
        <v>63</v>
      </c>
      <c r="D3461" s="339" t="s">
        <v>14543</v>
      </c>
      <c r="E3461" s="341"/>
      <c r="F3461" s="341">
        <v>206.18</v>
      </c>
    </row>
    <row r="3462" spans="1:6">
      <c r="A3462" s="339">
        <v>11365</v>
      </c>
      <c r="B3462" s="340" t="s">
        <v>17642</v>
      </c>
      <c r="C3462" s="339" t="s">
        <v>63</v>
      </c>
      <c r="D3462" s="339" t="s">
        <v>14543</v>
      </c>
      <c r="E3462" s="341"/>
      <c r="F3462" s="341">
        <v>213.96</v>
      </c>
    </row>
    <row r="3463" spans="1:6">
      <c r="A3463" s="339">
        <v>11366</v>
      </c>
      <c r="B3463" s="340" t="s">
        <v>17643</v>
      </c>
      <c r="C3463" s="339" t="s">
        <v>63</v>
      </c>
      <c r="D3463" s="339" t="s">
        <v>14543</v>
      </c>
      <c r="E3463" s="341"/>
      <c r="F3463" s="341">
        <v>227.44</v>
      </c>
    </row>
    <row r="3464" spans="1:6">
      <c r="A3464" s="339">
        <v>43777</v>
      </c>
      <c r="B3464" s="340" t="s">
        <v>17644</v>
      </c>
      <c r="C3464" s="339" t="s">
        <v>63</v>
      </c>
      <c r="D3464" s="339" t="s">
        <v>14543</v>
      </c>
      <c r="E3464" s="341"/>
      <c r="F3464" s="341">
        <v>267.17</v>
      </c>
    </row>
    <row r="3465" spans="1:6">
      <c r="A3465" s="339">
        <v>20322</v>
      </c>
      <c r="B3465" s="340" t="s">
        <v>17645</v>
      </c>
      <c r="C3465" s="339" t="s">
        <v>63</v>
      </c>
      <c r="D3465" s="339" t="s">
        <v>14543</v>
      </c>
      <c r="E3465" s="341"/>
      <c r="F3465" s="341">
        <v>248.01</v>
      </c>
    </row>
    <row r="3466" spans="1:6">
      <c r="A3466" s="339">
        <v>10553</v>
      </c>
      <c r="B3466" s="340" t="s">
        <v>1547</v>
      </c>
      <c r="C3466" s="339" t="s">
        <v>63</v>
      </c>
      <c r="D3466" s="339" t="s">
        <v>14543</v>
      </c>
      <c r="E3466" s="341"/>
      <c r="F3466" s="341">
        <v>225.19</v>
      </c>
    </row>
    <row r="3467" spans="1:6">
      <c r="A3467" s="339">
        <v>5020</v>
      </c>
      <c r="B3467" s="340" t="s">
        <v>17646</v>
      </c>
      <c r="C3467" s="339" t="s">
        <v>63</v>
      </c>
      <c r="D3467" s="339" t="s">
        <v>14543</v>
      </c>
      <c r="E3467" s="341"/>
      <c r="F3467" s="341">
        <v>237.42</v>
      </c>
    </row>
    <row r="3468" spans="1:6">
      <c r="A3468" s="339">
        <v>10554</v>
      </c>
      <c r="B3468" s="340" t="s">
        <v>17647</v>
      </c>
      <c r="C3468" s="339" t="s">
        <v>63</v>
      </c>
      <c r="D3468" s="339" t="s">
        <v>14543</v>
      </c>
      <c r="E3468" s="341"/>
      <c r="F3468" s="341">
        <v>227.19</v>
      </c>
    </row>
    <row r="3469" spans="1:6">
      <c r="A3469" s="339">
        <v>10555</v>
      </c>
      <c r="B3469" s="340" t="s">
        <v>1539</v>
      </c>
      <c r="C3469" s="339" t="s">
        <v>63</v>
      </c>
      <c r="D3469" s="339" t="s">
        <v>14543</v>
      </c>
      <c r="E3469" s="341"/>
      <c r="F3469" s="341">
        <v>247.76</v>
      </c>
    </row>
    <row r="3470" spans="1:6">
      <c r="A3470" s="339">
        <v>10556</v>
      </c>
      <c r="B3470" s="340" t="s">
        <v>3846</v>
      </c>
      <c r="C3470" s="339" t="s">
        <v>63</v>
      </c>
      <c r="D3470" s="339" t="s">
        <v>14543</v>
      </c>
      <c r="E3470" s="341"/>
      <c r="F3470" s="341">
        <v>329.42</v>
      </c>
    </row>
    <row r="3471" spans="1:6">
      <c r="A3471" s="339">
        <v>39502</v>
      </c>
      <c r="B3471" s="340" t="s">
        <v>17648</v>
      </c>
      <c r="C3471" s="339" t="s">
        <v>63</v>
      </c>
      <c r="D3471" s="339" t="s">
        <v>14543</v>
      </c>
      <c r="E3471" s="341"/>
      <c r="F3471" s="341">
        <v>462.58</v>
      </c>
    </row>
    <row r="3472" spans="1:6">
      <c r="A3472" s="339">
        <v>39504</v>
      </c>
      <c r="B3472" s="340" t="s">
        <v>17649</v>
      </c>
      <c r="C3472" s="339" t="s">
        <v>63</v>
      </c>
      <c r="D3472" s="339" t="s">
        <v>14543</v>
      </c>
      <c r="E3472" s="341"/>
      <c r="F3472" s="341">
        <v>511.53</v>
      </c>
    </row>
    <row r="3473" spans="1:6">
      <c r="A3473" s="339">
        <v>39503</v>
      </c>
      <c r="B3473" s="340" t="s">
        <v>17650</v>
      </c>
      <c r="C3473" s="339" t="s">
        <v>63</v>
      </c>
      <c r="D3473" s="339" t="s">
        <v>14543</v>
      </c>
      <c r="E3473" s="341"/>
      <c r="F3473" s="341">
        <v>538.37</v>
      </c>
    </row>
    <row r="3474" spans="1:6">
      <c r="A3474" s="339">
        <v>39505</v>
      </c>
      <c r="B3474" s="340" t="s">
        <v>17651</v>
      </c>
      <c r="C3474" s="339" t="s">
        <v>63</v>
      </c>
      <c r="D3474" s="339" t="s">
        <v>14543</v>
      </c>
      <c r="E3474" s="341"/>
      <c r="F3474" s="341">
        <v>580.16999999999996</v>
      </c>
    </row>
    <row r="3475" spans="1:6">
      <c r="A3475" s="339">
        <v>5028</v>
      </c>
      <c r="B3475" s="340" t="s">
        <v>17652</v>
      </c>
      <c r="C3475" s="339" t="s">
        <v>5029</v>
      </c>
      <c r="D3475" s="339" t="s">
        <v>14543</v>
      </c>
      <c r="E3475" s="341"/>
      <c r="F3475" s="341">
        <v>788.56</v>
      </c>
    </row>
    <row r="3476" spans="1:6">
      <c r="A3476" s="339">
        <v>4969</v>
      </c>
      <c r="B3476" s="340" t="s">
        <v>17653</v>
      </c>
      <c r="C3476" s="339" t="s">
        <v>5029</v>
      </c>
      <c r="D3476" s="339" t="s">
        <v>14549</v>
      </c>
      <c r="E3476" s="341"/>
      <c r="F3476" s="341">
        <v>455.8</v>
      </c>
    </row>
    <row r="3477" spans="1:6">
      <c r="A3477" s="339">
        <v>44471</v>
      </c>
      <c r="B3477" s="340" t="s">
        <v>17654</v>
      </c>
      <c r="C3477" s="339" t="s">
        <v>63</v>
      </c>
      <c r="D3477" s="339" t="s">
        <v>14543</v>
      </c>
      <c r="E3477" s="341"/>
      <c r="F3477" s="341">
        <v>529.1</v>
      </c>
    </row>
    <row r="3478" spans="1:6">
      <c r="A3478" s="339">
        <v>4944</v>
      </c>
      <c r="B3478" s="340" t="s">
        <v>17655</v>
      </c>
      <c r="C3478" s="339" t="s">
        <v>5029</v>
      </c>
      <c r="D3478" s="339" t="s">
        <v>14543</v>
      </c>
      <c r="E3478" s="341">
        <v>990.97</v>
      </c>
      <c r="F3478" s="341">
        <v>888.45</v>
      </c>
    </row>
    <row r="3479" spans="1:6">
      <c r="A3479" s="339">
        <v>21102</v>
      </c>
      <c r="B3479" s="340" t="s">
        <v>17656</v>
      </c>
      <c r="C3479" s="339" t="s">
        <v>63</v>
      </c>
      <c r="D3479" s="339" t="s">
        <v>14543</v>
      </c>
      <c r="E3479" s="341">
        <v>73.2</v>
      </c>
      <c r="F3479" s="341">
        <v>56.13</v>
      </c>
    </row>
    <row r="3480" spans="1:6">
      <c r="A3480" s="339">
        <v>21101</v>
      </c>
      <c r="B3480" s="340" t="s">
        <v>17657</v>
      </c>
      <c r="C3480" s="339" t="s">
        <v>63</v>
      </c>
      <c r="D3480" s="339" t="s">
        <v>14543</v>
      </c>
      <c r="E3480" s="341">
        <v>47</v>
      </c>
      <c r="F3480" s="341">
        <v>36.049999999999997</v>
      </c>
    </row>
    <row r="3481" spans="1:6">
      <c r="A3481" s="339">
        <v>34713</v>
      </c>
      <c r="B3481" s="340" t="s">
        <v>17658</v>
      </c>
      <c r="C3481" s="339" t="s">
        <v>5029</v>
      </c>
      <c r="D3481" s="339" t="s">
        <v>14543</v>
      </c>
      <c r="E3481" s="341">
        <v>592.49</v>
      </c>
      <c r="F3481" s="341">
        <v>469.25</v>
      </c>
    </row>
    <row r="3482" spans="1:6">
      <c r="A3482" s="339">
        <v>37563</v>
      </c>
      <c r="B3482" s="340" t="s">
        <v>17659</v>
      </c>
      <c r="C3482" s="339" t="s">
        <v>5029</v>
      </c>
      <c r="D3482" s="339" t="s">
        <v>14543</v>
      </c>
      <c r="E3482" s="341"/>
      <c r="F3482" s="341">
        <v>695.32</v>
      </c>
    </row>
    <row r="3483" spans="1:6">
      <c r="A3483" s="339">
        <v>4948</v>
      </c>
      <c r="B3483" s="340" t="s">
        <v>17660</v>
      </c>
      <c r="C3483" s="339" t="s">
        <v>5029</v>
      </c>
      <c r="D3483" s="339" t="s">
        <v>14543</v>
      </c>
      <c r="E3483" s="341"/>
      <c r="F3483" s="341">
        <v>604.94000000000005</v>
      </c>
    </row>
    <row r="3484" spans="1:6">
      <c r="A3484" s="339">
        <v>37561</v>
      </c>
      <c r="B3484" s="340" t="s">
        <v>17661</v>
      </c>
      <c r="C3484" s="339" t="s">
        <v>5029</v>
      </c>
      <c r="D3484" s="339" t="s">
        <v>14543</v>
      </c>
      <c r="E3484" s="341"/>
      <c r="F3484" s="341">
        <v>564.19000000000005</v>
      </c>
    </row>
    <row r="3485" spans="1:6">
      <c r="A3485" s="339">
        <v>37562</v>
      </c>
      <c r="B3485" s="340" t="s">
        <v>17662</v>
      </c>
      <c r="C3485" s="339" t="s">
        <v>5029</v>
      </c>
      <c r="D3485" s="339" t="s">
        <v>14543</v>
      </c>
      <c r="E3485" s="341"/>
      <c r="F3485" s="341">
        <v>739.72</v>
      </c>
    </row>
    <row r="3486" spans="1:6">
      <c r="A3486" s="339">
        <v>14164</v>
      </c>
      <c r="B3486" s="340" t="s">
        <v>17663</v>
      </c>
      <c r="C3486" s="339" t="s">
        <v>63</v>
      </c>
      <c r="D3486" s="339" t="s">
        <v>14543</v>
      </c>
      <c r="E3486" s="341"/>
      <c r="F3486" s="341">
        <v>1926.55</v>
      </c>
    </row>
    <row r="3487" spans="1:6">
      <c r="A3487" s="339">
        <v>14163</v>
      </c>
      <c r="B3487" s="340" t="s">
        <v>17664</v>
      </c>
      <c r="C3487" s="339" t="s">
        <v>63</v>
      </c>
      <c r="D3487" s="339" t="s">
        <v>14543</v>
      </c>
      <c r="E3487" s="341"/>
      <c r="F3487" s="341">
        <v>2189.65</v>
      </c>
    </row>
    <row r="3488" spans="1:6">
      <c r="A3488" s="339">
        <v>5051</v>
      </c>
      <c r="B3488" s="340" t="s">
        <v>17665</v>
      </c>
      <c r="C3488" s="339" t="s">
        <v>63</v>
      </c>
      <c r="D3488" s="339" t="s">
        <v>14543</v>
      </c>
      <c r="E3488" s="341"/>
      <c r="F3488" s="341">
        <v>1862.27</v>
      </c>
    </row>
    <row r="3489" spans="1:6">
      <c r="A3489" s="339">
        <v>5052</v>
      </c>
      <c r="B3489" s="340" t="s">
        <v>17666</v>
      </c>
      <c r="C3489" s="339" t="s">
        <v>63</v>
      </c>
      <c r="D3489" s="339" t="s">
        <v>14549</v>
      </c>
      <c r="E3489" s="341"/>
      <c r="F3489" s="341">
        <v>1387.5</v>
      </c>
    </row>
    <row r="3490" spans="1:6">
      <c r="A3490" s="339">
        <v>14162</v>
      </c>
      <c r="B3490" s="340" t="s">
        <v>17667</v>
      </c>
      <c r="C3490" s="339" t="s">
        <v>63</v>
      </c>
      <c r="D3490" s="339" t="s">
        <v>14543</v>
      </c>
      <c r="E3490" s="341"/>
      <c r="F3490" s="341">
        <v>1859.57</v>
      </c>
    </row>
    <row r="3491" spans="1:6">
      <c r="A3491" s="339">
        <v>14166</v>
      </c>
      <c r="B3491" s="340" t="s">
        <v>17668</v>
      </c>
      <c r="C3491" s="339" t="s">
        <v>63</v>
      </c>
      <c r="D3491" s="339" t="s">
        <v>14543</v>
      </c>
      <c r="E3491" s="341"/>
      <c r="F3491" s="341">
        <v>1405.12</v>
      </c>
    </row>
    <row r="3492" spans="1:6">
      <c r="A3492" s="339">
        <v>14165</v>
      </c>
      <c r="B3492" s="340" t="s">
        <v>17669</v>
      </c>
      <c r="C3492" s="339" t="s">
        <v>63</v>
      </c>
      <c r="D3492" s="339" t="s">
        <v>14543</v>
      </c>
      <c r="E3492" s="341"/>
      <c r="F3492" s="341">
        <v>1946.59</v>
      </c>
    </row>
    <row r="3493" spans="1:6">
      <c r="A3493" s="339">
        <v>5050</v>
      </c>
      <c r="B3493" s="340" t="s">
        <v>17670</v>
      </c>
      <c r="C3493" s="339" t="s">
        <v>63</v>
      </c>
      <c r="D3493" s="339" t="s">
        <v>14543</v>
      </c>
      <c r="E3493" s="341"/>
      <c r="F3493" s="341">
        <v>479.1</v>
      </c>
    </row>
    <row r="3494" spans="1:6">
      <c r="A3494" s="339">
        <v>12366</v>
      </c>
      <c r="B3494" s="340" t="s">
        <v>17671</v>
      </c>
      <c r="C3494" s="339" t="s">
        <v>63</v>
      </c>
      <c r="D3494" s="339" t="s">
        <v>14543</v>
      </c>
      <c r="E3494" s="341"/>
      <c r="F3494" s="341">
        <v>1057.1500000000001</v>
      </c>
    </row>
    <row r="3495" spans="1:6">
      <c r="A3495" s="339">
        <v>5045</v>
      </c>
      <c r="B3495" s="340" t="s">
        <v>17672</v>
      </c>
      <c r="C3495" s="339" t="s">
        <v>63</v>
      </c>
      <c r="D3495" s="339" t="s">
        <v>14543</v>
      </c>
      <c r="E3495" s="341"/>
      <c r="F3495" s="341">
        <v>1460.4</v>
      </c>
    </row>
    <row r="3496" spans="1:6">
      <c r="A3496" s="339">
        <v>5035</v>
      </c>
      <c r="B3496" s="340" t="s">
        <v>17673</v>
      </c>
      <c r="C3496" s="339" t="s">
        <v>63</v>
      </c>
      <c r="D3496" s="339" t="s">
        <v>14543</v>
      </c>
      <c r="E3496" s="341"/>
      <c r="F3496" s="341">
        <v>1679.11</v>
      </c>
    </row>
    <row r="3497" spans="1:6">
      <c r="A3497" s="339">
        <v>41180</v>
      </c>
      <c r="B3497" s="340" t="s">
        <v>17674</v>
      </c>
      <c r="C3497" s="339" t="s">
        <v>63</v>
      </c>
      <c r="D3497" s="339" t="s">
        <v>14543</v>
      </c>
      <c r="E3497" s="341"/>
      <c r="F3497" s="341">
        <v>3774.61</v>
      </c>
    </row>
    <row r="3498" spans="1:6">
      <c r="A3498" s="339">
        <v>41181</v>
      </c>
      <c r="B3498" s="340" t="s">
        <v>17675</v>
      </c>
      <c r="C3498" s="339" t="s">
        <v>63</v>
      </c>
      <c r="D3498" s="339" t="s">
        <v>14543</v>
      </c>
      <c r="E3498" s="341"/>
      <c r="F3498" s="341">
        <v>4997.47</v>
      </c>
    </row>
    <row r="3499" spans="1:6">
      <c r="A3499" s="339">
        <v>41182</v>
      </c>
      <c r="B3499" s="340" t="s">
        <v>17676</v>
      </c>
      <c r="C3499" s="339" t="s">
        <v>63</v>
      </c>
      <c r="D3499" s="339" t="s">
        <v>14543</v>
      </c>
      <c r="E3499" s="341"/>
      <c r="F3499" s="341">
        <v>7169.29</v>
      </c>
    </row>
    <row r="3500" spans="1:6">
      <c r="A3500" s="339">
        <v>41183</v>
      </c>
      <c r="B3500" s="340" t="s">
        <v>17677</v>
      </c>
      <c r="C3500" s="339" t="s">
        <v>63</v>
      </c>
      <c r="D3500" s="339" t="s">
        <v>14543</v>
      </c>
      <c r="E3500" s="341"/>
      <c r="F3500" s="341">
        <v>8951</v>
      </c>
    </row>
    <row r="3501" spans="1:6">
      <c r="A3501" s="339">
        <v>41184</v>
      </c>
      <c r="B3501" s="340" t="s">
        <v>17678</v>
      </c>
      <c r="C3501" s="339" t="s">
        <v>63</v>
      </c>
      <c r="D3501" s="339" t="s">
        <v>14543</v>
      </c>
      <c r="E3501" s="341"/>
      <c r="F3501" s="341">
        <v>13628.45</v>
      </c>
    </row>
    <row r="3502" spans="1:6">
      <c r="A3502" s="339">
        <v>41185</v>
      </c>
      <c r="B3502" s="340" t="s">
        <v>17679</v>
      </c>
      <c r="C3502" s="339" t="s">
        <v>63</v>
      </c>
      <c r="D3502" s="339" t="s">
        <v>14543</v>
      </c>
      <c r="E3502" s="341"/>
      <c r="F3502" s="341">
        <v>5054.04</v>
      </c>
    </row>
    <row r="3503" spans="1:6">
      <c r="A3503" s="339">
        <v>41186</v>
      </c>
      <c r="B3503" s="340" t="s">
        <v>17680</v>
      </c>
      <c r="C3503" s="339" t="s">
        <v>63</v>
      </c>
      <c r="D3503" s="339" t="s">
        <v>14543</v>
      </c>
      <c r="E3503" s="341"/>
      <c r="F3503" s="341">
        <v>7082.65</v>
      </c>
    </row>
    <row r="3504" spans="1:6">
      <c r="A3504" s="339">
        <v>41187</v>
      </c>
      <c r="B3504" s="340" t="s">
        <v>17681</v>
      </c>
      <c r="C3504" s="339" t="s">
        <v>63</v>
      </c>
      <c r="D3504" s="339" t="s">
        <v>14543</v>
      </c>
      <c r="E3504" s="341"/>
      <c r="F3504" s="341">
        <v>9498.43</v>
      </c>
    </row>
    <row r="3505" spans="1:6">
      <c r="A3505" s="339">
        <v>41188</v>
      </c>
      <c r="B3505" s="340" t="s">
        <v>17682</v>
      </c>
      <c r="C3505" s="339" t="s">
        <v>63</v>
      </c>
      <c r="D3505" s="339" t="s">
        <v>14543</v>
      </c>
      <c r="E3505" s="341"/>
      <c r="F3505" s="341">
        <v>12146.37</v>
      </c>
    </row>
    <row r="3506" spans="1:6">
      <c r="A3506" s="339">
        <v>5036</v>
      </c>
      <c r="B3506" s="340" t="s">
        <v>17683</v>
      </c>
      <c r="C3506" s="339" t="s">
        <v>63</v>
      </c>
      <c r="D3506" s="339" t="s">
        <v>14543</v>
      </c>
      <c r="E3506" s="341"/>
      <c r="F3506" s="341">
        <v>2576.06</v>
      </c>
    </row>
    <row r="3507" spans="1:6">
      <c r="A3507" s="339">
        <v>41189</v>
      </c>
      <c r="B3507" s="340" t="s">
        <v>17684</v>
      </c>
      <c r="C3507" s="339" t="s">
        <v>63</v>
      </c>
      <c r="D3507" s="339" t="s">
        <v>14543</v>
      </c>
      <c r="E3507" s="341"/>
      <c r="F3507" s="341">
        <v>15615.43</v>
      </c>
    </row>
    <row r="3508" spans="1:6">
      <c r="A3508" s="339">
        <v>41190</v>
      </c>
      <c r="B3508" s="340" t="s">
        <v>17685</v>
      </c>
      <c r="C3508" s="339" t="s">
        <v>63</v>
      </c>
      <c r="D3508" s="339" t="s">
        <v>14543</v>
      </c>
      <c r="E3508" s="341"/>
      <c r="F3508" s="341">
        <v>5430.5</v>
      </c>
    </row>
    <row r="3509" spans="1:6">
      <c r="A3509" s="339">
        <v>41191</v>
      </c>
      <c r="B3509" s="340" t="s">
        <v>17686</v>
      </c>
      <c r="C3509" s="339" t="s">
        <v>63</v>
      </c>
      <c r="D3509" s="339" t="s">
        <v>14543</v>
      </c>
      <c r="E3509" s="341"/>
      <c r="F3509" s="341">
        <v>8327.4699999999993</v>
      </c>
    </row>
    <row r="3510" spans="1:6">
      <c r="A3510" s="339">
        <v>41192</v>
      </c>
      <c r="B3510" s="340" t="s">
        <v>17687</v>
      </c>
      <c r="C3510" s="339" t="s">
        <v>63</v>
      </c>
      <c r="D3510" s="339" t="s">
        <v>14543</v>
      </c>
      <c r="E3510" s="341"/>
      <c r="F3510" s="341">
        <v>8681.32</v>
      </c>
    </row>
    <row r="3511" spans="1:6">
      <c r="A3511" s="339">
        <v>41193</v>
      </c>
      <c r="B3511" s="340" t="s">
        <v>17688</v>
      </c>
      <c r="C3511" s="339" t="s">
        <v>63</v>
      </c>
      <c r="D3511" s="339" t="s">
        <v>14543</v>
      </c>
      <c r="E3511" s="341"/>
      <c r="F3511" s="341">
        <v>14184.99</v>
      </c>
    </row>
    <row r="3512" spans="1:6">
      <c r="A3512" s="339">
        <v>41194</v>
      </c>
      <c r="B3512" s="340" t="s">
        <v>17689</v>
      </c>
      <c r="C3512" s="339" t="s">
        <v>63</v>
      </c>
      <c r="D3512" s="339" t="s">
        <v>14543</v>
      </c>
      <c r="E3512" s="341"/>
      <c r="F3512" s="341">
        <v>16925.91</v>
      </c>
    </row>
    <row r="3513" spans="1:6">
      <c r="A3513" s="339">
        <v>5044</v>
      </c>
      <c r="B3513" s="340" t="s">
        <v>17690</v>
      </c>
      <c r="C3513" s="339" t="s">
        <v>63</v>
      </c>
      <c r="D3513" s="339" t="s">
        <v>14543</v>
      </c>
      <c r="E3513" s="341"/>
      <c r="F3513" s="341">
        <v>910.79</v>
      </c>
    </row>
    <row r="3514" spans="1:6">
      <c r="A3514" s="339">
        <v>5059</v>
      </c>
      <c r="B3514" s="340" t="s">
        <v>17691</v>
      </c>
      <c r="C3514" s="339" t="s">
        <v>63</v>
      </c>
      <c r="D3514" s="339" t="s">
        <v>14543</v>
      </c>
      <c r="E3514" s="341"/>
      <c r="F3514" s="341">
        <v>1089.19</v>
      </c>
    </row>
    <row r="3515" spans="1:6">
      <c r="A3515" s="339">
        <v>41201</v>
      </c>
      <c r="B3515" s="340" t="s">
        <v>17692</v>
      </c>
      <c r="C3515" s="339" t="s">
        <v>63</v>
      </c>
      <c r="D3515" s="339" t="s">
        <v>14543</v>
      </c>
      <c r="E3515" s="341"/>
      <c r="F3515" s="341">
        <v>2210.42</v>
      </c>
    </row>
    <row r="3516" spans="1:6">
      <c r="A3516" s="339">
        <v>41199</v>
      </c>
      <c r="B3516" s="340" t="s">
        <v>17693</v>
      </c>
      <c r="C3516" s="339" t="s">
        <v>63</v>
      </c>
      <c r="D3516" s="339" t="s">
        <v>14543</v>
      </c>
      <c r="E3516" s="341"/>
      <c r="F3516" s="341">
        <v>710.29</v>
      </c>
    </row>
    <row r="3517" spans="1:6">
      <c r="A3517" s="339">
        <v>5057</v>
      </c>
      <c r="B3517" s="340" t="s">
        <v>17694</v>
      </c>
      <c r="C3517" s="339" t="s">
        <v>63</v>
      </c>
      <c r="D3517" s="339" t="s">
        <v>14543</v>
      </c>
      <c r="E3517" s="341"/>
      <c r="F3517" s="341">
        <v>961.6</v>
      </c>
    </row>
    <row r="3518" spans="1:6">
      <c r="A3518" s="339">
        <v>41200</v>
      </c>
      <c r="B3518" s="340" t="s">
        <v>17695</v>
      </c>
      <c r="C3518" s="339" t="s">
        <v>63</v>
      </c>
      <c r="D3518" s="339" t="s">
        <v>14543</v>
      </c>
      <c r="E3518" s="341"/>
      <c r="F3518" s="341">
        <v>1382.48</v>
      </c>
    </row>
    <row r="3519" spans="1:6">
      <c r="A3519" s="339">
        <v>41205</v>
      </c>
      <c r="B3519" s="340" t="s">
        <v>17696</v>
      </c>
      <c r="C3519" s="339" t="s">
        <v>63</v>
      </c>
      <c r="D3519" s="339" t="s">
        <v>14543</v>
      </c>
      <c r="E3519" s="341"/>
      <c r="F3519" s="341">
        <v>2561.6999999999998</v>
      </c>
    </row>
    <row r="3520" spans="1:6">
      <c r="A3520" s="339">
        <v>41202</v>
      </c>
      <c r="B3520" s="340" t="s">
        <v>17697</v>
      </c>
      <c r="C3520" s="339" t="s">
        <v>63</v>
      </c>
      <c r="D3520" s="339" t="s">
        <v>14543</v>
      </c>
      <c r="E3520" s="341"/>
      <c r="F3520" s="341">
        <v>747.52</v>
      </c>
    </row>
    <row r="3521" spans="1:6">
      <c r="A3521" s="339">
        <v>41206</v>
      </c>
      <c r="B3521" s="340" t="s">
        <v>17698</v>
      </c>
      <c r="C3521" s="339" t="s">
        <v>63</v>
      </c>
      <c r="D3521" s="339" t="s">
        <v>14543</v>
      </c>
      <c r="E3521" s="341"/>
      <c r="F3521" s="341">
        <v>3377.49</v>
      </c>
    </row>
    <row r="3522" spans="1:6">
      <c r="A3522" s="339">
        <v>12372</v>
      </c>
      <c r="B3522" s="340" t="s">
        <v>17699</v>
      </c>
      <c r="C3522" s="339" t="s">
        <v>63</v>
      </c>
      <c r="D3522" s="339" t="s">
        <v>14543</v>
      </c>
      <c r="E3522" s="341"/>
      <c r="F3522" s="341">
        <v>784.9</v>
      </c>
    </row>
    <row r="3523" spans="1:6">
      <c r="A3523" s="339">
        <v>41207</v>
      </c>
      <c r="B3523" s="340" t="s">
        <v>17700</v>
      </c>
      <c r="C3523" s="339" t="s">
        <v>63</v>
      </c>
      <c r="D3523" s="339" t="s">
        <v>14543</v>
      </c>
      <c r="E3523" s="341"/>
      <c r="F3523" s="341">
        <v>4546.7700000000004</v>
      </c>
    </row>
    <row r="3524" spans="1:6">
      <c r="A3524" s="339">
        <v>41203</v>
      </c>
      <c r="B3524" s="340" t="s">
        <v>17701</v>
      </c>
      <c r="C3524" s="339" t="s">
        <v>63</v>
      </c>
      <c r="D3524" s="339" t="s">
        <v>14543</v>
      </c>
      <c r="E3524" s="341"/>
      <c r="F3524" s="341">
        <v>1197.45</v>
      </c>
    </row>
    <row r="3525" spans="1:6">
      <c r="A3525" s="339">
        <v>41204</v>
      </c>
      <c r="B3525" s="340" t="s">
        <v>17702</v>
      </c>
      <c r="C3525" s="339" t="s">
        <v>63</v>
      </c>
      <c r="D3525" s="339" t="s">
        <v>14543</v>
      </c>
      <c r="E3525" s="341"/>
      <c r="F3525" s="341">
        <v>1692.88</v>
      </c>
    </row>
    <row r="3526" spans="1:6">
      <c r="A3526" s="339">
        <v>41210</v>
      </c>
      <c r="B3526" s="340" t="s">
        <v>17703</v>
      </c>
      <c r="C3526" s="339" t="s">
        <v>63</v>
      </c>
      <c r="D3526" s="339" t="s">
        <v>14543</v>
      </c>
      <c r="E3526" s="341"/>
      <c r="F3526" s="341">
        <v>2827.92</v>
      </c>
    </row>
    <row r="3527" spans="1:6">
      <c r="A3527" s="339">
        <v>41208</v>
      </c>
      <c r="B3527" s="340" t="s">
        <v>17704</v>
      </c>
      <c r="C3527" s="339" t="s">
        <v>63</v>
      </c>
      <c r="D3527" s="339" t="s">
        <v>14543</v>
      </c>
      <c r="E3527" s="341"/>
      <c r="F3527" s="341">
        <v>989.94</v>
      </c>
    </row>
    <row r="3528" spans="1:6">
      <c r="A3528" s="339">
        <v>41211</v>
      </c>
      <c r="B3528" s="340" t="s">
        <v>17705</v>
      </c>
      <c r="C3528" s="339" t="s">
        <v>63</v>
      </c>
      <c r="D3528" s="339" t="s">
        <v>14543</v>
      </c>
      <c r="E3528" s="341"/>
      <c r="F3528" s="341">
        <v>3984.5</v>
      </c>
    </row>
    <row r="3529" spans="1:6">
      <c r="A3529" s="339">
        <v>13339</v>
      </c>
      <c r="B3529" s="340" t="s">
        <v>17706</v>
      </c>
      <c r="C3529" s="339" t="s">
        <v>63</v>
      </c>
      <c r="D3529" s="339" t="s">
        <v>14543</v>
      </c>
      <c r="E3529" s="341"/>
      <c r="F3529" s="341">
        <v>1341.6</v>
      </c>
    </row>
    <row r="3530" spans="1:6">
      <c r="A3530" s="339">
        <v>41213</v>
      </c>
      <c r="B3530" s="340" t="s">
        <v>17707</v>
      </c>
      <c r="C3530" s="339" t="s">
        <v>63</v>
      </c>
      <c r="D3530" s="339" t="s">
        <v>14543</v>
      </c>
      <c r="E3530" s="341"/>
      <c r="F3530" s="341">
        <v>8258.9</v>
      </c>
    </row>
    <row r="3531" spans="1:6">
      <c r="A3531" s="339">
        <v>41209</v>
      </c>
      <c r="B3531" s="340" t="s">
        <v>17708</v>
      </c>
      <c r="C3531" s="339" t="s">
        <v>63</v>
      </c>
      <c r="D3531" s="339" t="s">
        <v>14543</v>
      </c>
      <c r="E3531" s="341"/>
      <c r="F3531" s="341">
        <v>1845.88</v>
      </c>
    </row>
    <row r="3532" spans="1:6">
      <c r="A3532" s="339">
        <v>41216</v>
      </c>
      <c r="B3532" s="340" t="s">
        <v>17709</v>
      </c>
      <c r="C3532" s="339" t="s">
        <v>63</v>
      </c>
      <c r="D3532" s="339" t="s">
        <v>14543</v>
      </c>
      <c r="E3532" s="341"/>
      <c r="F3532" s="341">
        <v>3457.58</v>
      </c>
    </row>
    <row r="3533" spans="1:6">
      <c r="A3533" s="339">
        <v>41217</v>
      </c>
      <c r="B3533" s="340" t="s">
        <v>17710</v>
      </c>
      <c r="C3533" s="339" t="s">
        <v>63</v>
      </c>
      <c r="D3533" s="339" t="s">
        <v>14543</v>
      </c>
      <c r="E3533" s="341"/>
      <c r="F3533" s="341">
        <v>5543.73</v>
      </c>
    </row>
    <row r="3534" spans="1:6">
      <c r="A3534" s="339">
        <v>41218</v>
      </c>
      <c r="B3534" s="340" t="s">
        <v>17711</v>
      </c>
      <c r="C3534" s="339" t="s">
        <v>63</v>
      </c>
      <c r="D3534" s="339" t="s">
        <v>14543</v>
      </c>
      <c r="E3534" s="341"/>
      <c r="F3534" s="341">
        <v>7434.31</v>
      </c>
    </row>
    <row r="3535" spans="1:6">
      <c r="A3535" s="339">
        <v>41214</v>
      </c>
      <c r="B3535" s="340" t="s">
        <v>17712</v>
      </c>
      <c r="C3535" s="339" t="s">
        <v>63</v>
      </c>
      <c r="D3535" s="339" t="s">
        <v>14543</v>
      </c>
      <c r="E3535" s="341"/>
      <c r="F3535" s="341">
        <v>1567.51</v>
      </c>
    </row>
    <row r="3536" spans="1:6">
      <c r="A3536" s="339">
        <v>41215</v>
      </c>
      <c r="B3536" s="340" t="s">
        <v>17713</v>
      </c>
      <c r="C3536" s="339" t="s">
        <v>63</v>
      </c>
      <c r="D3536" s="339" t="s">
        <v>14543</v>
      </c>
      <c r="E3536" s="341"/>
      <c r="F3536" s="341">
        <v>2360.1</v>
      </c>
    </row>
    <row r="3537" spans="1:6">
      <c r="A3537" s="339">
        <v>41221</v>
      </c>
      <c r="B3537" s="340" t="s">
        <v>17714</v>
      </c>
      <c r="C3537" s="339" t="s">
        <v>63</v>
      </c>
      <c r="D3537" s="339" t="s">
        <v>14543</v>
      </c>
      <c r="E3537" s="341"/>
      <c r="F3537" s="341">
        <v>6833.7</v>
      </c>
    </row>
    <row r="3538" spans="1:6">
      <c r="A3538" s="339">
        <v>41222</v>
      </c>
      <c r="B3538" s="340" t="s">
        <v>17715</v>
      </c>
      <c r="C3538" s="339" t="s">
        <v>63</v>
      </c>
      <c r="D3538" s="339" t="s">
        <v>14543</v>
      </c>
      <c r="E3538" s="341"/>
      <c r="F3538" s="341">
        <v>9779.11</v>
      </c>
    </row>
    <row r="3539" spans="1:6">
      <c r="A3539" s="339">
        <v>41195</v>
      </c>
      <c r="B3539" s="340" t="s">
        <v>17716</v>
      </c>
      <c r="C3539" s="339" t="s">
        <v>63</v>
      </c>
      <c r="D3539" s="339" t="s">
        <v>14543</v>
      </c>
      <c r="E3539" s="341"/>
      <c r="F3539" s="341">
        <v>502.61</v>
      </c>
    </row>
    <row r="3540" spans="1:6">
      <c r="A3540" s="339">
        <v>41198</v>
      </c>
      <c r="B3540" s="340" t="s">
        <v>17717</v>
      </c>
      <c r="C3540" s="339" t="s">
        <v>63</v>
      </c>
      <c r="D3540" s="339" t="s">
        <v>14543</v>
      </c>
      <c r="E3540" s="341"/>
      <c r="F3540" s="341">
        <v>1964.11</v>
      </c>
    </row>
    <row r="3541" spans="1:6">
      <c r="A3541" s="339">
        <v>41196</v>
      </c>
      <c r="B3541" s="340" t="s">
        <v>17718</v>
      </c>
      <c r="C3541" s="339" t="s">
        <v>63</v>
      </c>
      <c r="D3541" s="339" t="s">
        <v>14543</v>
      </c>
      <c r="E3541" s="341"/>
      <c r="F3541" s="341">
        <v>623.02</v>
      </c>
    </row>
    <row r="3542" spans="1:6">
      <c r="A3542" s="339">
        <v>5033</v>
      </c>
      <c r="B3542" s="340" t="s">
        <v>17719</v>
      </c>
      <c r="C3542" s="339" t="s">
        <v>63</v>
      </c>
      <c r="D3542" s="339" t="s">
        <v>14549</v>
      </c>
      <c r="E3542" s="341"/>
      <c r="F3542" s="341">
        <v>818</v>
      </c>
    </row>
    <row r="3543" spans="1:6">
      <c r="A3543" s="339">
        <v>41197</v>
      </c>
      <c r="B3543" s="340" t="s">
        <v>17720</v>
      </c>
      <c r="C3543" s="339" t="s">
        <v>63</v>
      </c>
      <c r="D3543" s="339" t="s">
        <v>14543</v>
      </c>
      <c r="E3543" s="341"/>
      <c r="F3543" s="341">
        <v>1215.03</v>
      </c>
    </row>
    <row r="3544" spans="1:6">
      <c r="A3544" s="339">
        <v>12388</v>
      </c>
      <c r="B3544" s="340" t="s">
        <v>1497</v>
      </c>
      <c r="C3544" s="339" t="s">
        <v>63</v>
      </c>
      <c r="D3544" s="339" t="s">
        <v>14543</v>
      </c>
      <c r="E3544" s="341"/>
      <c r="F3544" s="341">
        <v>283.58999999999997</v>
      </c>
    </row>
    <row r="3545" spans="1:6">
      <c r="A3545" s="339">
        <v>2731</v>
      </c>
      <c r="B3545" s="340" t="s">
        <v>17721</v>
      </c>
      <c r="C3545" s="339" t="s">
        <v>202</v>
      </c>
      <c r="D3545" s="339" t="s">
        <v>14543</v>
      </c>
      <c r="E3545" s="341">
        <v>112.23</v>
      </c>
      <c r="F3545" s="341">
        <v>110.55</v>
      </c>
    </row>
    <row r="3546" spans="1:6">
      <c r="A3546" s="339">
        <v>41457</v>
      </c>
      <c r="B3546" s="340" t="s">
        <v>17722</v>
      </c>
      <c r="C3546" s="339" t="s">
        <v>63</v>
      </c>
      <c r="D3546" s="339" t="s">
        <v>14543</v>
      </c>
      <c r="E3546" s="341">
        <v>1544.52</v>
      </c>
      <c r="F3546" s="341">
        <v>1526.95</v>
      </c>
    </row>
    <row r="3547" spans="1:6">
      <c r="A3547" s="339">
        <v>41458</v>
      </c>
      <c r="B3547" s="340" t="s">
        <v>17723</v>
      </c>
      <c r="C3547" s="339" t="s">
        <v>63</v>
      </c>
      <c r="D3547" s="339" t="s">
        <v>14543</v>
      </c>
      <c r="E3547" s="341">
        <v>2156.2199999999998</v>
      </c>
      <c r="F3547" s="341">
        <v>2131.6999999999998</v>
      </c>
    </row>
    <row r="3548" spans="1:6">
      <c r="A3548" s="339">
        <v>41459</v>
      </c>
      <c r="B3548" s="340" t="s">
        <v>17724</v>
      </c>
      <c r="C3548" s="339" t="s">
        <v>63</v>
      </c>
      <c r="D3548" s="339" t="s">
        <v>14543</v>
      </c>
      <c r="E3548" s="341">
        <v>3007.76</v>
      </c>
      <c r="F3548" s="341">
        <v>2973.55</v>
      </c>
    </row>
    <row r="3549" spans="1:6">
      <c r="A3549" s="339">
        <v>41461</v>
      </c>
      <c r="B3549" s="340" t="s">
        <v>17725</v>
      </c>
      <c r="C3549" s="339" t="s">
        <v>63</v>
      </c>
      <c r="D3549" s="339" t="s">
        <v>14543</v>
      </c>
      <c r="E3549" s="341">
        <v>4100.93</v>
      </c>
      <c r="F3549" s="341">
        <v>4054.29</v>
      </c>
    </row>
    <row r="3550" spans="1:6">
      <c r="A3550" s="339">
        <v>44537</v>
      </c>
      <c r="B3550" s="340" t="s">
        <v>17726</v>
      </c>
      <c r="C3550" s="339" t="s">
        <v>13931</v>
      </c>
      <c r="D3550" s="339" t="s">
        <v>14543</v>
      </c>
      <c r="E3550" s="341">
        <v>388.64</v>
      </c>
      <c r="F3550" s="341">
        <v>345.78</v>
      </c>
    </row>
    <row r="3551" spans="1:6">
      <c r="A3551" s="339">
        <v>11844</v>
      </c>
      <c r="B3551" s="340" t="s">
        <v>17727</v>
      </c>
      <c r="C3551" s="339" t="s">
        <v>202</v>
      </c>
      <c r="D3551" s="339" t="s">
        <v>14543</v>
      </c>
      <c r="E3551" s="341">
        <v>37.74</v>
      </c>
      <c r="F3551" s="341">
        <v>66.239999999999995</v>
      </c>
    </row>
    <row r="3552" spans="1:6">
      <c r="A3552" s="339">
        <v>4465</v>
      </c>
      <c r="B3552" s="340" t="s">
        <v>17728</v>
      </c>
      <c r="C3552" s="339" t="s">
        <v>202</v>
      </c>
      <c r="D3552" s="339" t="s">
        <v>14543</v>
      </c>
      <c r="E3552" s="341">
        <v>31.36</v>
      </c>
      <c r="F3552" s="341">
        <v>55.05</v>
      </c>
    </row>
    <row r="3553" spans="1:6">
      <c r="A3553" s="339">
        <v>35273</v>
      </c>
      <c r="B3553" s="340" t="s">
        <v>17729</v>
      </c>
      <c r="C3553" s="339" t="s">
        <v>202</v>
      </c>
      <c r="D3553" s="339" t="s">
        <v>14543</v>
      </c>
      <c r="E3553" s="341">
        <v>37.61</v>
      </c>
      <c r="F3553" s="341">
        <v>66.02</v>
      </c>
    </row>
    <row r="3554" spans="1:6">
      <c r="A3554" s="339">
        <v>4470</v>
      </c>
      <c r="B3554" s="340" t="s">
        <v>17730</v>
      </c>
      <c r="C3554" s="339" t="s">
        <v>202</v>
      </c>
      <c r="D3554" s="339" t="s">
        <v>14543</v>
      </c>
      <c r="E3554" s="341">
        <v>86.81</v>
      </c>
      <c r="F3554" s="341">
        <v>152.36000000000001</v>
      </c>
    </row>
    <row r="3555" spans="1:6">
      <c r="A3555" s="339">
        <v>20204</v>
      </c>
      <c r="B3555" s="340" t="s">
        <v>17731</v>
      </c>
      <c r="C3555" s="339" t="s">
        <v>202</v>
      </c>
      <c r="D3555" s="339" t="s">
        <v>14543</v>
      </c>
      <c r="E3555" s="341">
        <v>57.87</v>
      </c>
      <c r="F3555" s="341">
        <v>101.57</v>
      </c>
    </row>
    <row r="3556" spans="1:6">
      <c r="A3556" s="339">
        <v>20208</v>
      </c>
      <c r="B3556" s="340" t="s">
        <v>17732</v>
      </c>
      <c r="C3556" s="339" t="s">
        <v>202</v>
      </c>
      <c r="D3556" s="339" t="s">
        <v>14543</v>
      </c>
      <c r="E3556" s="341">
        <v>78.13</v>
      </c>
      <c r="F3556" s="341">
        <v>137.12</v>
      </c>
    </row>
    <row r="3557" spans="1:6">
      <c r="A3557" s="339">
        <v>4437</v>
      </c>
      <c r="B3557" s="340" t="s">
        <v>17733</v>
      </c>
      <c r="C3557" s="339" t="s">
        <v>202</v>
      </c>
      <c r="D3557" s="339" t="s">
        <v>14543</v>
      </c>
      <c r="E3557" s="341">
        <v>65.11</v>
      </c>
      <c r="F3557" s="341">
        <v>114.27</v>
      </c>
    </row>
    <row r="3558" spans="1:6">
      <c r="A3558" s="339">
        <v>14580</v>
      </c>
      <c r="B3558" s="340" t="s">
        <v>17734</v>
      </c>
      <c r="C3558" s="339" t="s">
        <v>202</v>
      </c>
      <c r="D3558" s="339" t="s">
        <v>14543</v>
      </c>
      <c r="E3558" s="341">
        <v>65.11</v>
      </c>
      <c r="F3558" s="341">
        <v>114.27</v>
      </c>
    </row>
    <row r="3559" spans="1:6">
      <c r="A3559" s="339">
        <v>5065</v>
      </c>
      <c r="B3559" s="340" t="s">
        <v>17735</v>
      </c>
      <c r="C3559" s="339" t="s">
        <v>101</v>
      </c>
      <c r="D3559" s="339" t="s">
        <v>14543</v>
      </c>
      <c r="E3559" s="341">
        <v>30.16</v>
      </c>
      <c r="F3559" s="341">
        <v>21.73</v>
      </c>
    </row>
    <row r="3560" spans="1:6">
      <c r="A3560" s="339">
        <v>5072</v>
      </c>
      <c r="B3560" s="340" t="s">
        <v>17736</v>
      </c>
      <c r="C3560" s="339" t="s">
        <v>101</v>
      </c>
      <c r="D3560" s="339" t="s">
        <v>14543</v>
      </c>
      <c r="E3560" s="341">
        <v>27.9</v>
      </c>
      <c r="F3560" s="341">
        <v>20.100000000000001</v>
      </c>
    </row>
    <row r="3561" spans="1:6">
      <c r="A3561" s="339">
        <v>5066</v>
      </c>
      <c r="B3561" s="340" t="s">
        <v>4796</v>
      </c>
      <c r="C3561" s="339" t="s">
        <v>101</v>
      </c>
      <c r="D3561" s="339" t="s">
        <v>14543</v>
      </c>
      <c r="E3561" s="341">
        <v>20.89</v>
      </c>
      <c r="F3561" s="341">
        <v>15.05</v>
      </c>
    </row>
    <row r="3562" spans="1:6">
      <c r="A3562" s="339">
        <v>5063</v>
      </c>
      <c r="B3562" s="340" t="s">
        <v>17737</v>
      </c>
      <c r="C3562" s="339" t="s">
        <v>101</v>
      </c>
      <c r="D3562" s="339" t="s">
        <v>14543</v>
      </c>
      <c r="E3562" s="341">
        <v>18.920000000000002</v>
      </c>
      <c r="F3562" s="341">
        <v>13.63</v>
      </c>
    </row>
    <row r="3563" spans="1:6">
      <c r="A3563" s="339">
        <v>20247</v>
      </c>
      <c r="B3563" s="340" t="s">
        <v>924</v>
      </c>
      <c r="C3563" s="339" t="s">
        <v>101</v>
      </c>
      <c r="D3563" s="339" t="s">
        <v>14543</v>
      </c>
      <c r="E3563" s="341">
        <v>17.559999999999999</v>
      </c>
      <c r="F3563" s="341">
        <v>12.65</v>
      </c>
    </row>
    <row r="3564" spans="1:6">
      <c r="A3564" s="339">
        <v>5074</v>
      </c>
      <c r="B3564" s="340" t="s">
        <v>922</v>
      </c>
      <c r="C3564" s="339" t="s">
        <v>101</v>
      </c>
      <c r="D3564" s="339" t="s">
        <v>14543</v>
      </c>
      <c r="E3564" s="341">
        <v>17.77</v>
      </c>
      <c r="F3564" s="341">
        <v>12.8</v>
      </c>
    </row>
    <row r="3565" spans="1:6">
      <c r="A3565" s="339">
        <v>5067</v>
      </c>
      <c r="B3565" s="340" t="s">
        <v>17738</v>
      </c>
      <c r="C3565" s="339" t="s">
        <v>101</v>
      </c>
      <c r="D3565" s="339" t="s">
        <v>14543</v>
      </c>
      <c r="E3565" s="341">
        <v>16.899999999999999</v>
      </c>
      <c r="F3565" s="341">
        <v>12.17</v>
      </c>
    </row>
    <row r="3566" spans="1:6">
      <c r="A3566" s="339">
        <v>5078</v>
      </c>
      <c r="B3566" s="340" t="s">
        <v>17739</v>
      </c>
      <c r="C3566" s="339" t="s">
        <v>101</v>
      </c>
      <c r="D3566" s="339" t="s">
        <v>14543</v>
      </c>
      <c r="E3566" s="341">
        <v>16.71</v>
      </c>
      <c r="F3566" s="341">
        <v>12.03</v>
      </c>
    </row>
    <row r="3567" spans="1:6">
      <c r="A3567" s="339">
        <v>5068</v>
      </c>
      <c r="B3567" s="340" t="s">
        <v>1157</v>
      </c>
      <c r="C3567" s="339" t="s">
        <v>101</v>
      </c>
      <c r="D3567" s="339" t="s">
        <v>14543</v>
      </c>
      <c r="E3567" s="341">
        <v>15.86</v>
      </c>
      <c r="F3567" s="341">
        <v>11.42</v>
      </c>
    </row>
    <row r="3568" spans="1:6">
      <c r="A3568" s="339">
        <v>5073</v>
      </c>
      <c r="B3568" s="340" t="s">
        <v>935</v>
      </c>
      <c r="C3568" s="339" t="s">
        <v>101</v>
      </c>
      <c r="D3568" s="339" t="s">
        <v>14543</v>
      </c>
      <c r="E3568" s="341">
        <v>16.16</v>
      </c>
      <c r="F3568" s="341">
        <v>11.64</v>
      </c>
    </row>
    <row r="3569" spans="1:6">
      <c r="A3569" s="339">
        <v>5069</v>
      </c>
      <c r="B3569" s="340" t="s">
        <v>1362</v>
      </c>
      <c r="C3569" s="339" t="s">
        <v>101</v>
      </c>
      <c r="D3569" s="339" t="s">
        <v>14543</v>
      </c>
      <c r="E3569" s="341">
        <v>16.16</v>
      </c>
      <c r="F3569" s="341">
        <v>11.64</v>
      </c>
    </row>
    <row r="3570" spans="1:6">
      <c r="A3570" s="339">
        <v>5070</v>
      </c>
      <c r="B3570" s="340" t="s">
        <v>17740</v>
      </c>
      <c r="C3570" s="339" t="s">
        <v>101</v>
      </c>
      <c r="D3570" s="339" t="s">
        <v>14543</v>
      </c>
      <c r="E3570" s="341">
        <v>16.34</v>
      </c>
      <c r="F3570" s="341">
        <v>11.77</v>
      </c>
    </row>
    <row r="3571" spans="1:6">
      <c r="A3571" s="339">
        <v>5071</v>
      </c>
      <c r="B3571" s="340" t="s">
        <v>17741</v>
      </c>
      <c r="C3571" s="339" t="s">
        <v>101</v>
      </c>
      <c r="D3571" s="339" t="s">
        <v>14543</v>
      </c>
      <c r="E3571" s="341">
        <v>15.86</v>
      </c>
      <c r="F3571" s="341">
        <v>11.42</v>
      </c>
    </row>
    <row r="3572" spans="1:6">
      <c r="A3572" s="339">
        <v>5061</v>
      </c>
      <c r="B3572" s="340" t="s">
        <v>17742</v>
      </c>
      <c r="C3572" s="339" t="s">
        <v>101</v>
      </c>
      <c r="D3572" s="339" t="s">
        <v>14549</v>
      </c>
      <c r="E3572" s="341">
        <v>15.59</v>
      </c>
      <c r="F3572" s="341">
        <v>11.23</v>
      </c>
    </row>
    <row r="3573" spans="1:6">
      <c r="A3573" s="339">
        <v>5075</v>
      </c>
      <c r="B3573" s="340" t="s">
        <v>4749</v>
      </c>
      <c r="C3573" s="339" t="s">
        <v>101</v>
      </c>
      <c r="D3573" s="339" t="s">
        <v>14543</v>
      </c>
      <c r="E3573" s="341">
        <v>15.86</v>
      </c>
      <c r="F3573" s="341">
        <v>11.42</v>
      </c>
    </row>
    <row r="3574" spans="1:6">
      <c r="A3574" s="339">
        <v>5062</v>
      </c>
      <c r="B3574" s="340" t="s">
        <v>17743</v>
      </c>
      <c r="C3574" s="339" t="s">
        <v>101</v>
      </c>
      <c r="D3574" s="339" t="s">
        <v>14543</v>
      </c>
      <c r="E3574" s="341">
        <v>16.07</v>
      </c>
      <c r="F3574" s="341">
        <v>11.57</v>
      </c>
    </row>
    <row r="3575" spans="1:6">
      <c r="A3575" s="339">
        <v>39027</v>
      </c>
      <c r="B3575" s="340" t="s">
        <v>17744</v>
      </c>
      <c r="C3575" s="339" t="s">
        <v>101</v>
      </c>
      <c r="D3575" s="339" t="s">
        <v>14543</v>
      </c>
      <c r="E3575" s="341">
        <v>15.84</v>
      </c>
      <c r="F3575" s="341">
        <v>11.41</v>
      </c>
    </row>
    <row r="3576" spans="1:6">
      <c r="A3576" s="339">
        <v>40568</v>
      </c>
      <c r="B3576" s="340" t="s">
        <v>17745</v>
      </c>
      <c r="C3576" s="339" t="s">
        <v>101</v>
      </c>
      <c r="D3576" s="339" t="s">
        <v>14543</v>
      </c>
      <c r="E3576" s="341">
        <v>15.98</v>
      </c>
      <c r="F3576" s="341">
        <v>11.51</v>
      </c>
    </row>
    <row r="3577" spans="1:6">
      <c r="A3577" s="339">
        <v>40304</v>
      </c>
      <c r="B3577" s="340" t="s">
        <v>937</v>
      </c>
      <c r="C3577" s="339" t="s">
        <v>101</v>
      </c>
      <c r="D3577" s="339" t="s">
        <v>14543</v>
      </c>
      <c r="E3577" s="341">
        <v>19.57</v>
      </c>
      <c r="F3577" s="341">
        <v>14.1</v>
      </c>
    </row>
    <row r="3578" spans="1:6">
      <c r="A3578" s="339">
        <v>39026</v>
      </c>
      <c r="B3578" s="340" t="s">
        <v>4643</v>
      </c>
      <c r="C3578" s="339" t="s">
        <v>101</v>
      </c>
      <c r="D3578" s="339" t="s">
        <v>14543</v>
      </c>
      <c r="E3578" s="341">
        <v>17.829999999999998</v>
      </c>
      <c r="F3578" s="341">
        <v>12.84</v>
      </c>
    </row>
    <row r="3579" spans="1:6">
      <c r="A3579" s="339">
        <v>42431</v>
      </c>
      <c r="B3579" s="340" t="s">
        <v>17746</v>
      </c>
      <c r="C3579" s="339" t="s">
        <v>63</v>
      </c>
      <c r="D3579" s="339" t="s">
        <v>14543</v>
      </c>
      <c r="E3579" s="341"/>
      <c r="F3579" s="341">
        <v>3957.85</v>
      </c>
    </row>
    <row r="3580" spans="1:6">
      <c r="A3580" s="339">
        <v>44074</v>
      </c>
      <c r="B3580" s="340" t="s">
        <v>17747</v>
      </c>
      <c r="C3580" s="339" t="s">
        <v>933</v>
      </c>
      <c r="D3580" s="339" t="s">
        <v>14543</v>
      </c>
      <c r="E3580" s="341">
        <v>620.76</v>
      </c>
      <c r="F3580" s="341">
        <v>552.30999999999995</v>
      </c>
    </row>
    <row r="3581" spans="1:6">
      <c r="A3581" s="339">
        <v>44072</v>
      </c>
      <c r="B3581" s="340" t="s">
        <v>17748</v>
      </c>
      <c r="C3581" s="339" t="s">
        <v>933</v>
      </c>
      <c r="D3581" s="339" t="s">
        <v>14543</v>
      </c>
      <c r="E3581" s="341">
        <v>107.35</v>
      </c>
      <c r="F3581" s="341">
        <v>145.22</v>
      </c>
    </row>
    <row r="3582" spans="1:6">
      <c r="A3582" s="339">
        <v>511</v>
      </c>
      <c r="B3582" s="340" t="s">
        <v>1102</v>
      </c>
      <c r="C3582" s="339" t="s">
        <v>933</v>
      </c>
      <c r="D3582" s="339" t="s">
        <v>14549</v>
      </c>
      <c r="E3582" s="341">
        <v>30.54</v>
      </c>
      <c r="F3582" s="341">
        <v>18.5</v>
      </c>
    </row>
    <row r="3583" spans="1:6">
      <c r="A3583" s="339">
        <v>37540</v>
      </c>
      <c r="B3583" s="340" t="s">
        <v>17749</v>
      </c>
      <c r="C3583" s="339" t="s">
        <v>63</v>
      </c>
      <c r="D3583" s="339" t="s">
        <v>14543</v>
      </c>
      <c r="E3583" s="341">
        <v>92125.16</v>
      </c>
      <c r="F3583" s="341">
        <v>82966.13</v>
      </c>
    </row>
    <row r="3584" spans="1:6">
      <c r="A3584" s="339">
        <v>37548</v>
      </c>
      <c r="B3584" s="340" t="s">
        <v>17750</v>
      </c>
      <c r="C3584" s="339" t="s">
        <v>63</v>
      </c>
      <c r="D3584" s="339" t="s">
        <v>14543</v>
      </c>
      <c r="E3584" s="341">
        <v>122111.44</v>
      </c>
      <c r="F3584" s="341">
        <v>109971.19</v>
      </c>
    </row>
    <row r="3585" spans="1:6">
      <c r="A3585" s="339">
        <v>39828</v>
      </c>
      <c r="B3585" s="340" t="s">
        <v>17751</v>
      </c>
      <c r="C3585" s="339" t="s">
        <v>63</v>
      </c>
      <c r="D3585" s="339" t="s">
        <v>14543</v>
      </c>
      <c r="E3585" s="341">
        <v>732.55</v>
      </c>
      <c r="F3585" s="341">
        <v>659.72</v>
      </c>
    </row>
    <row r="3586" spans="1:6">
      <c r="A3586" s="339">
        <v>38392</v>
      </c>
      <c r="B3586" s="340" t="s">
        <v>17752</v>
      </c>
      <c r="C3586" s="339" t="s">
        <v>63</v>
      </c>
      <c r="D3586" s="339" t="s">
        <v>14543</v>
      </c>
      <c r="E3586" s="341">
        <v>53.89</v>
      </c>
      <c r="F3586" s="341">
        <v>64.02</v>
      </c>
    </row>
    <row r="3587" spans="1:6">
      <c r="A3587" s="339">
        <v>11735</v>
      </c>
      <c r="B3587" s="340" t="s">
        <v>17753</v>
      </c>
      <c r="C3587" s="339" t="s">
        <v>63</v>
      </c>
      <c r="D3587" s="339" t="s">
        <v>14543</v>
      </c>
      <c r="E3587" s="341">
        <v>11.83</v>
      </c>
      <c r="F3587" s="341">
        <v>9.9700000000000006</v>
      </c>
    </row>
    <row r="3588" spans="1:6">
      <c r="A3588" s="339">
        <v>11737</v>
      </c>
      <c r="B3588" s="340" t="s">
        <v>17754</v>
      </c>
      <c r="C3588" s="339" t="s">
        <v>63</v>
      </c>
      <c r="D3588" s="339" t="s">
        <v>14543</v>
      </c>
      <c r="E3588" s="341">
        <v>16.78</v>
      </c>
      <c r="F3588" s="341">
        <v>14.14</v>
      </c>
    </row>
    <row r="3589" spans="1:6">
      <c r="A3589" s="339">
        <v>11738</v>
      </c>
      <c r="B3589" s="340" t="s">
        <v>17755</v>
      </c>
      <c r="C3589" s="339" t="s">
        <v>63</v>
      </c>
      <c r="D3589" s="339" t="s">
        <v>14543</v>
      </c>
      <c r="E3589" s="341">
        <v>21.16</v>
      </c>
      <c r="F3589" s="341">
        <v>17.82</v>
      </c>
    </row>
    <row r="3590" spans="1:6">
      <c r="A3590" s="339">
        <v>36143</v>
      </c>
      <c r="B3590" s="340" t="s">
        <v>17756</v>
      </c>
      <c r="C3590" s="339" t="s">
        <v>63</v>
      </c>
      <c r="D3590" s="339" t="s">
        <v>14543</v>
      </c>
      <c r="E3590" s="341">
        <v>108.72</v>
      </c>
      <c r="F3590" s="341">
        <v>90.6</v>
      </c>
    </row>
    <row r="3591" spans="1:6">
      <c r="A3591" s="339">
        <v>36142</v>
      </c>
      <c r="B3591" s="340" t="s">
        <v>17757</v>
      </c>
      <c r="C3591" s="339" t="s">
        <v>63</v>
      </c>
      <c r="D3591" s="339" t="s">
        <v>14543</v>
      </c>
      <c r="E3591" s="341">
        <v>2.68</v>
      </c>
      <c r="F3591" s="341">
        <v>2.2400000000000002</v>
      </c>
    </row>
    <row r="3592" spans="1:6">
      <c r="A3592" s="339">
        <v>45227</v>
      </c>
      <c r="B3592" s="340" t="s">
        <v>17758</v>
      </c>
      <c r="C3592" s="339" t="s">
        <v>63</v>
      </c>
      <c r="D3592" s="339" t="s">
        <v>14543</v>
      </c>
      <c r="E3592" s="341">
        <v>1036.02</v>
      </c>
      <c r="F3592" s="341">
        <v>863.35</v>
      </c>
    </row>
    <row r="3593" spans="1:6">
      <c r="A3593" s="339">
        <v>45209</v>
      </c>
      <c r="B3593" s="340" t="s">
        <v>17759</v>
      </c>
      <c r="C3593" s="339" t="s">
        <v>63</v>
      </c>
      <c r="D3593" s="339" t="s">
        <v>14543</v>
      </c>
      <c r="E3593" s="341">
        <v>45.38</v>
      </c>
      <c r="F3593" s="341">
        <v>37.82</v>
      </c>
    </row>
    <row r="3594" spans="1:6">
      <c r="A3594" s="339">
        <v>36146</v>
      </c>
      <c r="B3594" s="340" t="s">
        <v>17760</v>
      </c>
      <c r="C3594" s="339" t="s">
        <v>63</v>
      </c>
      <c r="D3594" s="339" t="s">
        <v>14543</v>
      </c>
      <c r="E3594" s="341">
        <v>287.7</v>
      </c>
      <c r="F3594" s="341">
        <v>239.75</v>
      </c>
    </row>
    <row r="3595" spans="1:6">
      <c r="A3595" s="339">
        <v>39015</v>
      </c>
      <c r="B3595" s="340" t="s">
        <v>17761</v>
      </c>
      <c r="C3595" s="339" t="s">
        <v>63</v>
      </c>
      <c r="D3595" s="339" t="s">
        <v>14549</v>
      </c>
      <c r="E3595" s="341"/>
      <c r="F3595" s="341">
        <v>0.98</v>
      </c>
    </row>
    <row r="3596" spans="1:6">
      <c r="A3596" s="339">
        <v>38377</v>
      </c>
      <c r="B3596" s="340" t="s">
        <v>17762</v>
      </c>
      <c r="C3596" s="339" t="s">
        <v>63</v>
      </c>
      <c r="D3596" s="339" t="s">
        <v>14543</v>
      </c>
      <c r="E3596" s="341">
        <v>32.729999999999997</v>
      </c>
      <c r="F3596" s="341">
        <v>32.1</v>
      </c>
    </row>
    <row r="3597" spans="1:6">
      <c r="A3597" s="339">
        <v>38376</v>
      </c>
      <c r="B3597" s="340" t="s">
        <v>17763</v>
      </c>
      <c r="C3597" s="339" t="s">
        <v>63</v>
      </c>
      <c r="D3597" s="339" t="s">
        <v>14543</v>
      </c>
      <c r="E3597" s="341">
        <v>37.85</v>
      </c>
      <c r="F3597" s="341">
        <v>37.119999999999997</v>
      </c>
    </row>
    <row r="3598" spans="1:6">
      <c r="A3598" s="339">
        <v>38116</v>
      </c>
      <c r="B3598" s="340" t="s">
        <v>17764</v>
      </c>
      <c r="C3598" s="339" t="s">
        <v>63</v>
      </c>
      <c r="D3598" s="339" t="s">
        <v>14543</v>
      </c>
      <c r="E3598" s="341">
        <v>7.24</v>
      </c>
      <c r="F3598" s="341">
        <v>6.23</v>
      </c>
    </row>
    <row r="3599" spans="1:6">
      <c r="A3599" s="339">
        <v>38066</v>
      </c>
      <c r="B3599" s="340" t="s">
        <v>17765</v>
      </c>
      <c r="C3599" s="339" t="s">
        <v>63</v>
      </c>
      <c r="D3599" s="339" t="s">
        <v>14543</v>
      </c>
      <c r="E3599" s="341">
        <v>11.95</v>
      </c>
      <c r="F3599" s="341">
        <v>10.29</v>
      </c>
    </row>
    <row r="3600" spans="1:6">
      <c r="A3600" s="339">
        <v>38117</v>
      </c>
      <c r="B3600" s="340" t="s">
        <v>17766</v>
      </c>
      <c r="C3600" s="339" t="s">
        <v>63</v>
      </c>
      <c r="D3600" s="339" t="s">
        <v>14543</v>
      </c>
      <c r="E3600" s="341">
        <v>12.33</v>
      </c>
      <c r="F3600" s="341">
        <v>10.61</v>
      </c>
    </row>
    <row r="3601" spans="1:6">
      <c r="A3601" s="339">
        <v>38067</v>
      </c>
      <c r="B3601" s="340" t="s">
        <v>17767</v>
      </c>
      <c r="C3601" s="339" t="s">
        <v>63</v>
      </c>
      <c r="D3601" s="339" t="s">
        <v>14543</v>
      </c>
      <c r="E3601" s="341">
        <v>16.829999999999998</v>
      </c>
      <c r="F3601" s="341">
        <v>14.49</v>
      </c>
    </row>
    <row r="3602" spans="1:6">
      <c r="A3602" s="339">
        <v>44313</v>
      </c>
      <c r="B3602" s="340" t="s">
        <v>17768</v>
      </c>
      <c r="C3602" s="339" t="s">
        <v>63</v>
      </c>
      <c r="D3602" s="339" t="s">
        <v>14543</v>
      </c>
      <c r="E3602" s="341"/>
      <c r="F3602" s="341">
        <v>970.38</v>
      </c>
    </row>
    <row r="3603" spans="1:6">
      <c r="A3603" s="339">
        <v>11522</v>
      </c>
      <c r="B3603" s="340" t="s">
        <v>17769</v>
      </c>
      <c r="C3603" s="339" t="s">
        <v>63</v>
      </c>
      <c r="D3603" s="339" t="s">
        <v>14543</v>
      </c>
      <c r="E3603" s="341">
        <v>12.95</v>
      </c>
      <c r="F3603" s="341">
        <v>12.89</v>
      </c>
    </row>
    <row r="3604" spans="1:6">
      <c r="A3604" s="339">
        <v>43600</v>
      </c>
      <c r="B3604" s="340" t="s">
        <v>17770</v>
      </c>
      <c r="C3604" s="339" t="s">
        <v>63</v>
      </c>
      <c r="D3604" s="339" t="s">
        <v>14543</v>
      </c>
      <c r="E3604" s="341">
        <v>51.89</v>
      </c>
      <c r="F3604" s="341">
        <v>51.68</v>
      </c>
    </row>
    <row r="3605" spans="1:6">
      <c r="A3605" s="339">
        <v>5080</v>
      </c>
      <c r="B3605" s="340" t="s">
        <v>17771</v>
      </c>
      <c r="C3605" s="339" t="s">
        <v>63</v>
      </c>
      <c r="D3605" s="339" t="s">
        <v>14543</v>
      </c>
      <c r="E3605" s="341">
        <v>20.23</v>
      </c>
      <c r="F3605" s="341">
        <v>20.149999999999999</v>
      </c>
    </row>
    <row r="3606" spans="1:6">
      <c r="A3606" s="339">
        <v>38168</v>
      </c>
      <c r="B3606" s="340" t="s">
        <v>17772</v>
      </c>
      <c r="C3606" s="339" t="s">
        <v>63</v>
      </c>
      <c r="D3606" s="339" t="s">
        <v>14543</v>
      </c>
      <c r="E3606" s="341">
        <v>141.26</v>
      </c>
      <c r="F3606" s="341">
        <v>140.69999999999999</v>
      </c>
    </row>
    <row r="3607" spans="1:6">
      <c r="A3607" s="339">
        <v>43601</v>
      </c>
      <c r="B3607" s="340" t="s">
        <v>17773</v>
      </c>
      <c r="C3607" s="339" t="s">
        <v>63</v>
      </c>
      <c r="D3607" s="339" t="s">
        <v>14543</v>
      </c>
      <c r="E3607" s="341">
        <v>70.63</v>
      </c>
      <c r="F3607" s="341">
        <v>70.349999999999994</v>
      </c>
    </row>
    <row r="3608" spans="1:6">
      <c r="A3608" s="339">
        <v>13393</v>
      </c>
      <c r="B3608" s="340" t="s">
        <v>17774</v>
      </c>
      <c r="C3608" s="339" t="s">
        <v>63</v>
      </c>
      <c r="D3608" s="339" t="s">
        <v>14543</v>
      </c>
      <c r="E3608" s="341">
        <v>337.01</v>
      </c>
      <c r="F3608" s="341">
        <v>302.14</v>
      </c>
    </row>
    <row r="3609" spans="1:6">
      <c r="A3609" s="339">
        <v>13395</v>
      </c>
      <c r="B3609" s="340" t="s">
        <v>17775</v>
      </c>
      <c r="C3609" s="339" t="s">
        <v>63</v>
      </c>
      <c r="D3609" s="339" t="s">
        <v>14543</v>
      </c>
      <c r="E3609" s="341">
        <v>472.28</v>
      </c>
      <c r="F3609" s="341">
        <v>423.42</v>
      </c>
    </row>
    <row r="3610" spans="1:6">
      <c r="A3610" s="339">
        <v>12039</v>
      </c>
      <c r="B3610" s="340" t="s">
        <v>17776</v>
      </c>
      <c r="C3610" s="339" t="s">
        <v>63</v>
      </c>
      <c r="D3610" s="339" t="s">
        <v>14543</v>
      </c>
      <c r="E3610" s="341">
        <v>496.32</v>
      </c>
      <c r="F3610" s="341">
        <v>444.97</v>
      </c>
    </row>
    <row r="3611" spans="1:6">
      <c r="A3611" s="339">
        <v>13396</v>
      </c>
      <c r="B3611" s="340" t="s">
        <v>17777</v>
      </c>
      <c r="C3611" s="339" t="s">
        <v>63</v>
      </c>
      <c r="D3611" s="339" t="s">
        <v>14543</v>
      </c>
      <c r="E3611" s="341">
        <v>697.05</v>
      </c>
      <c r="F3611" s="341">
        <v>624.94000000000005</v>
      </c>
    </row>
    <row r="3612" spans="1:6">
      <c r="A3612" s="339">
        <v>12041</v>
      </c>
      <c r="B3612" s="340" t="s">
        <v>1455</v>
      </c>
      <c r="C3612" s="339" t="s">
        <v>63</v>
      </c>
      <c r="D3612" s="339" t="s">
        <v>14543</v>
      </c>
      <c r="E3612" s="341">
        <v>569.17999999999995</v>
      </c>
      <c r="F3612" s="341">
        <v>510.3</v>
      </c>
    </row>
    <row r="3613" spans="1:6">
      <c r="A3613" s="339">
        <v>12043</v>
      </c>
      <c r="B3613" s="340" t="s">
        <v>1457</v>
      </c>
      <c r="C3613" s="339" t="s">
        <v>63</v>
      </c>
      <c r="D3613" s="339" t="s">
        <v>14543</v>
      </c>
      <c r="E3613" s="341">
        <v>1201.74</v>
      </c>
      <c r="F3613" s="341">
        <v>1077.42</v>
      </c>
    </row>
    <row r="3614" spans="1:6">
      <c r="A3614" s="339">
        <v>39762</v>
      </c>
      <c r="B3614" s="340" t="s">
        <v>17778</v>
      </c>
      <c r="C3614" s="339" t="s">
        <v>63</v>
      </c>
      <c r="D3614" s="339" t="s">
        <v>14543</v>
      </c>
      <c r="E3614" s="341">
        <v>572.05999999999995</v>
      </c>
      <c r="F3614" s="341">
        <v>512.88</v>
      </c>
    </row>
    <row r="3615" spans="1:6">
      <c r="A3615" s="339">
        <v>12042</v>
      </c>
      <c r="B3615" s="340" t="s">
        <v>17779</v>
      </c>
      <c r="C3615" s="339" t="s">
        <v>63</v>
      </c>
      <c r="D3615" s="339" t="s">
        <v>14543</v>
      </c>
      <c r="E3615" s="341">
        <v>835.19</v>
      </c>
      <c r="F3615" s="341">
        <v>748.79</v>
      </c>
    </row>
    <row r="3616" spans="1:6">
      <c r="A3616" s="339">
        <v>39763</v>
      </c>
      <c r="B3616" s="340" t="s">
        <v>17780</v>
      </c>
      <c r="C3616" s="339" t="s">
        <v>63</v>
      </c>
      <c r="D3616" s="339" t="s">
        <v>14543</v>
      </c>
      <c r="E3616" s="341">
        <v>977.48</v>
      </c>
      <c r="F3616" s="341">
        <v>876.36</v>
      </c>
    </row>
    <row r="3617" spans="1:6">
      <c r="A3617" s="339">
        <v>39760</v>
      </c>
      <c r="B3617" s="340" t="s">
        <v>17781</v>
      </c>
      <c r="C3617" s="339" t="s">
        <v>63</v>
      </c>
      <c r="D3617" s="339" t="s">
        <v>14543</v>
      </c>
      <c r="E3617" s="341">
        <v>974.26</v>
      </c>
      <c r="F3617" s="341">
        <v>873.48</v>
      </c>
    </row>
    <row r="3618" spans="1:6">
      <c r="A3618" s="339">
        <v>39756</v>
      </c>
      <c r="B3618" s="340" t="s">
        <v>17782</v>
      </c>
      <c r="C3618" s="339" t="s">
        <v>63</v>
      </c>
      <c r="D3618" s="339" t="s">
        <v>14543</v>
      </c>
      <c r="E3618" s="341">
        <v>349.82</v>
      </c>
      <c r="F3618" s="341">
        <v>313.63</v>
      </c>
    </row>
    <row r="3619" spans="1:6">
      <c r="A3619" s="339">
        <v>12038</v>
      </c>
      <c r="B3619" s="340" t="s">
        <v>17783</v>
      </c>
      <c r="C3619" s="339" t="s">
        <v>63</v>
      </c>
      <c r="D3619" s="339" t="s">
        <v>14543</v>
      </c>
      <c r="E3619" s="341">
        <v>437.11</v>
      </c>
      <c r="F3619" s="341">
        <v>391.89</v>
      </c>
    </row>
    <row r="3620" spans="1:6">
      <c r="A3620" s="339">
        <v>39757</v>
      </c>
      <c r="B3620" s="340" t="s">
        <v>17784</v>
      </c>
      <c r="C3620" s="339" t="s">
        <v>63</v>
      </c>
      <c r="D3620" s="339" t="s">
        <v>14543</v>
      </c>
      <c r="E3620" s="341">
        <v>404.19</v>
      </c>
      <c r="F3620" s="341">
        <v>362.38</v>
      </c>
    </row>
    <row r="3621" spans="1:6">
      <c r="A3621" s="339">
        <v>39758</v>
      </c>
      <c r="B3621" s="340" t="s">
        <v>17785</v>
      </c>
      <c r="C3621" s="339" t="s">
        <v>63</v>
      </c>
      <c r="D3621" s="339" t="s">
        <v>14543</v>
      </c>
      <c r="E3621" s="341">
        <v>589.04999999999995</v>
      </c>
      <c r="F3621" s="341">
        <v>528.11</v>
      </c>
    </row>
    <row r="3622" spans="1:6">
      <c r="A3622" s="339">
        <v>39759</v>
      </c>
      <c r="B3622" s="340" t="s">
        <v>17786</v>
      </c>
      <c r="C3622" s="339" t="s">
        <v>63</v>
      </c>
      <c r="D3622" s="339" t="s">
        <v>14543</v>
      </c>
      <c r="E3622" s="341">
        <v>727.48</v>
      </c>
      <c r="F3622" s="341">
        <v>652.22</v>
      </c>
    </row>
    <row r="3623" spans="1:6">
      <c r="A3623" s="339">
        <v>39761</v>
      </c>
      <c r="B3623" s="340" t="s">
        <v>17787</v>
      </c>
      <c r="C3623" s="339" t="s">
        <v>63</v>
      </c>
      <c r="D3623" s="339" t="s">
        <v>14543</v>
      </c>
      <c r="E3623" s="341">
        <v>874.45</v>
      </c>
      <c r="F3623" s="341">
        <v>783.99</v>
      </c>
    </row>
    <row r="3624" spans="1:6">
      <c r="A3624" s="339">
        <v>39805</v>
      </c>
      <c r="B3624" s="340" t="s">
        <v>17788</v>
      </c>
      <c r="C3624" s="339" t="s">
        <v>63</v>
      </c>
      <c r="D3624" s="339" t="s">
        <v>14543</v>
      </c>
      <c r="E3624" s="341">
        <v>172.82</v>
      </c>
      <c r="F3624" s="341">
        <v>136.58000000000001</v>
      </c>
    </row>
    <row r="3625" spans="1:6">
      <c r="A3625" s="339">
        <v>39806</v>
      </c>
      <c r="B3625" s="340" t="s">
        <v>17789</v>
      </c>
      <c r="C3625" s="339" t="s">
        <v>63</v>
      </c>
      <c r="D3625" s="339" t="s">
        <v>14543</v>
      </c>
      <c r="E3625" s="341">
        <v>320.19</v>
      </c>
      <c r="F3625" s="341">
        <v>253.05</v>
      </c>
    </row>
    <row r="3626" spans="1:6">
      <c r="A3626" s="339">
        <v>39807</v>
      </c>
      <c r="B3626" s="340" t="s">
        <v>17790</v>
      </c>
      <c r="C3626" s="339" t="s">
        <v>63</v>
      </c>
      <c r="D3626" s="339" t="s">
        <v>14543</v>
      </c>
      <c r="E3626" s="341">
        <v>693.94</v>
      </c>
      <c r="F3626" s="341">
        <v>548.41999999999996</v>
      </c>
    </row>
    <row r="3627" spans="1:6">
      <c r="A3627" s="339">
        <v>43100</v>
      </c>
      <c r="B3627" s="340" t="s">
        <v>17791</v>
      </c>
      <c r="C3627" s="339" t="s">
        <v>63</v>
      </c>
      <c r="D3627" s="339" t="s">
        <v>14543</v>
      </c>
      <c r="E3627" s="341">
        <v>542.51</v>
      </c>
      <c r="F3627" s="341">
        <v>428.75</v>
      </c>
    </row>
    <row r="3628" spans="1:6">
      <c r="A3628" s="339">
        <v>39804</v>
      </c>
      <c r="B3628" s="340" t="s">
        <v>17792</v>
      </c>
      <c r="C3628" s="339" t="s">
        <v>63</v>
      </c>
      <c r="D3628" s="339" t="s">
        <v>14543</v>
      </c>
      <c r="E3628" s="341">
        <v>101.48</v>
      </c>
      <c r="F3628" s="341">
        <v>80.2</v>
      </c>
    </row>
    <row r="3629" spans="1:6">
      <c r="A3629" s="339">
        <v>39796</v>
      </c>
      <c r="B3629" s="340" t="s">
        <v>17793</v>
      </c>
      <c r="C3629" s="339" t="s">
        <v>63</v>
      </c>
      <c r="D3629" s="339" t="s">
        <v>14543</v>
      </c>
      <c r="E3629" s="341">
        <v>105.11</v>
      </c>
      <c r="F3629" s="341">
        <v>83.07</v>
      </c>
    </row>
    <row r="3630" spans="1:6">
      <c r="A3630" s="339">
        <v>39797</v>
      </c>
      <c r="B3630" s="340" t="s">
        <v>17794</v>
      </c>
      <c r="C3630" s="339" t="s">
        <v>63</v>
      </c>
      <c r="D3630" s="339" t="s">
        <v>14549</v>
      </c>
      <c r="E3630" s="341">
        <v>165</v>
      </c>
      <c r="F3630" s="341">
        <v>130.4</v>
      </c>
    </row>
    <row r="3631" spans="1:6">
      <c r="A3631" s="339">
        <v>39798</v>
      </c>
      <c r="B3631" s="340" t="s">
        <v>17795</v>
      </c>
      <c r="C3631" s="339" t="s">
        <v>63</v>
      </c>
      <c r="D3631" s="339" t="s">
        <v>14543</v>
      </c>
      <c r="E3631" s="341">
        <v>283.02999999999997</v>
      </c>
      <c r="F3631" s="341">
        <v>223.68</v>
      </c>
    </row>
    <row r="3632" spans="1:6">
      <c r="A3632" s="339">
        <v>39794</v>
      </c>
      <c r="B3632" s="340" t="s">
        <v>17796</v>
      </c>
      <c r="C3632" s="339" t="s">
        <v>63</v>
      </c>
      <c r="D3632" s="339" t="s">
        <v>14543</v>
      </c>
      <c r="E3632" s="341">
        <v>44.61</v>
      </c>
      <c r="F3632" s="341">
        <v>35.26</v>
      </c>
    </row>
    <row r="3633" spans="1:6">
      <c r="A3633" s="339">
        <v>39795</v>
      </c>
      <c r="B3633" s="340" t="s">
        <v>17797</v>
      </c>
      <c r="C3633" s="339" t="s">
        <v>63</v>
      </c>
      <c r="D3633" s="339" t="s">
        <v>14543</v>
      </c>
      <c r="E3633" s="341">
        <v>70.48</v>
      </c>
      <c r="F3633" s="341">
        <v>55.7</v>
      </c>
    </row>
    <row r="3634" spans="1:6">
      <c r="A3634" s="339">
        <v>39801</v>
      </c>
      <c r="B3634" s="340" t="s">
        <v>17798</v>
      </c>
      <c r="C3634" s="339" t="s">
        <v>63</v>
      </c>
      <c r="D3634" s="339" t="s">
        <v>14543</v>
      </c>
      <c r="E3634" s="341">
        <v>148.84</v>
      </c>
      <c r="F3634" s="341">
        <v>117.63</v>
      </c>
    </row>
    <row r="3635" spans="1:6">
      <c r="A3635" s="339">
        <v>39802</v>
      </c>
      <c r="B3635" s="340" t="s">
        <v>17799</v>
      </c>
      <c r="C3635" s="339" t="s">
        <v>63</v>
      </c>
      <c r="D3635" s="339" t="s">
        <v>14543</v>
      </c>
      <c r="E3635" s="341">
        <v>218.17</v>
      </c>
      <c r="F3635" s="341">
        <v>172.42</v>
      </c>
    </row>
    <row r="3636" spans="1:6">
      <c r="A3636" s="339">
        <v>39803</v>
      </c>
      <c r="B3636" s="340" t="s">
        <v>17800</v>
      </c>
      <c r="C3636" s="339" t="s">
        <v>63</v>
      </c>
      <c r="D3636" s="339" t="s">
        <v>14543</v>
      </c>
      <c r="E3636" s="341">
        <v>304.36</v>
      </c>
      <c r="F3636" s="341">
        <v>240.53</v>
      </c>
    </row>
    <row r="3637" spans="1:6">
      <c r="A3637" s="339">
        <v>39799</v>
      </c>
      <c r="B3637" s="340" t="s">
        <v>17801</v>
      </c>
      <c r="C3637" s="339" t="s">
        <v>63</v>
      </c>
      <c r="D3637" s="339" t="s">
        <v>14543</v>
      </c>
      <c r="E3637" s="341">
        <v>52</v>
      </c>
      <c r="F3637" s="341">
        <v>41.1</v>
      </c>
    </row>
    <row r="3638" spans="1:6">
      <c r="A3638" s="339">
        <v>39800</v>
      </c>
      <c r="B3638" s="340" t="s">
        <v>17802</v>
      </c>
      <c r="C3638" s="339" t="s">
        <v>63</v>
      </c>
      <c r="D3638" s="339" t="s">
        <v>14543</v>
      </c>
      <c r="E3638" s="341">
        <v>88.59</v>
      </c>
      <c r="F3638" s="341">
        <v>70.010000000000005</v>
      </c>
    </row>
    <row r="3639" spans="1:6">
      <c r="A3639" s="339">
        <v>43837</v>
      </c>
      <c r="B3639" s="340" t="s">
        <v>17803</v>
      </c>
      <c r="C3639" s="339" t="s">
        <v>63</v>
      </c>
      <c r="D3639" s="339" t="s">
        <v>14543</v>
      </c>
      <c r="E3639" s="341"/>
      <c r="F3639" s="341">
        <v>1139.79</v>
      </c>
    </row>
    <row r="3640" spans="1:6">
      <c r="A3640" s="339">
        <v>43836</v>
      </c>
      <c r="B3640" s="340" t="s">
        <v>17804</v>
      </c>
      <c r="C3640" s="339" t="s">
        <v>63</v>
      </c>
      <c r="D3640" s="339" t="s">
        <v>14543</v>
      </c>
      <c r="E3640" s="341"/>
      <c r="F3640" s="341">
        <v>2319.2800000000002</v>
      </c>
    </row>
    <row r="3641" spans="1:6">
      <c r="A3641" s="339">
        <v>21059</v>
      </c>
      <c r="B3641" s="340" t="s">
        <v>17805</v>
      </c>
      <c r="C3641" s="339" t="s">
        <v>63</v>
      </c>
      <c r="D3641" s="339" t="s">
        <v>14543</v>
      </c>
      <c r="E3641" s="341"/>
      <c r="F3641" s="341">
        <v>52.15</v>
      </c>
    </row>
    <row r="3642" spans="1:6">
      <c r="A3642" s="339">
        <v>11234</v>
      </c>
      <c r="B3642" s="340" t="s">
        <v>17806</v>
      </c>
      <c r="C3642" s="339" t="s">
        <v>63</v>
      </c>
      <c r="D3642" s="339" t="s">
        <v>14543</v>
      </c>
      <c r="E3642" s="341"/>
      <c r="F3642" s="341">
        <v>78.599999999999994</v>
      </c>
    </row>
    <row r="3643" spans="1:6">
      <c r="A3643" s="339">
        <v>21060</v>
      </c>
      <c r="B3643" s="340" t="s">
        <v>17807</v>
      </c>
      <c r="C3643" s="339" t="s">
        <v>63</v>
      </c>
      <c r="D3643" s="339" t="s">
        <v>14543</v>
      </c>
      <c r="E3643" s="341"/>
      <c r="F3643" s="341">
        <v>96.74</v>
      </c>
    </row>
    <row r="3644" spans="1:6">
      <c r="A3644" s="339">
        <v>21061</v>
      </c>
      <c r="B3644" s="340" t="s">
        <v>17808</v>
      </c>
      <c r="C3644" s="339" t="s">
        <v>63</v>
      </c>
      <c r="D3644" s="339" t="s">
        <v>14543</v>
      </c>
      <c r="E3644" s="341"/>
      <c r="F3644" s="341">
        <v>120.93</v>
      </c>
    </row>
    <row r="3645" spans="1:6">
      <c r="A3645" s="339">
        <v>21062</v>
      </c>
      <c r="B3645" s="340" t="s">
        <v>17809</v>
      </c>
      <c r="C3645" s="339" t="s">
        <v>63</v>
      </c>
      <c r="D3645" s="339" t="s">
        <v>14543</v>
      </c>
      <c r="E3645" s="341"/>
      <c r="F3645" s="341">
        <v>190.46</v>
      </c>
    </row>
    <row r="3646" spans="1:6">
      <c r="A3646" s="339">
        <v>11708</v>
      </c>
      <c r="B3646" s="340" t="s">
        <v>17810</v>
      </c>
      <c r="C3646" s="339" t="s">
        <v>63</v>
      </c>
      <c r="D3646" s="339" t="s">
        <v>14543</v>
      </c>
      <c r="E3646" s="341"/>
      <c r="F3646" s="341">
        <v>20.78</v>
      </c>
    </row>
    <row r="3647" spans="1:6">
      <c r="A3647" s="339">
        <v>11709</v>
      </c>
      <c r="B3647" s="340" t="s">
        <v>17811</v>
      </c>
      <c r="C3647" s="339" t="s">
        <v>63</v>
      </c>
      <c r="D3647" s="339" t="s">
        <v>14543</v>
      </c>
      <c r="E3647" s="341"/>
      <c r="F3647" s="341">
        <v>48.82</v>
      </c>
    </row>
    <row r="3648" spans="1:6">
      <c r="A3648" s="339">
        <v>11710</v>
      </c>
      <c r="B3648" s="340" t="s">
        <v>17812</v>
      </c>
      <c r="C3648" s="339" t="s">
        <v>63</v>
      </c>
      <c r="D3648" s="339" t="s">
        <v>14543</v>
      </c>
      <c r="E3648" s="341"/>
      <c r="F3648" s="341">
        <v>112.23</v>
      </c>
    </row>
    <row r="3649" spans="1:6">
      <c r="A3649" s="339">
        <v>11707</v>
      </c>
      <c r="B3649" s="340" t="s">
        <v>17813</v>
      </c>
      <c r="C3649" s="339" t="s">
        <v>63</v>
      </c>
      <c r="D3649" s="339" t="s">
        <v>14543</v>
      </c>
      <c r="E3649" s="341"/>
      <c r="F3649" s="341">
        <v>15.56</v>
      </c>
    </row>
    <row r="3650" spans="1:6">
      <c r="A3650" s="339">
        <v>5102</v>
      </c>
      <c r="B3650" s="340" t="s">
        <v>17814</v>
      </c>
      <c r="C3650" s="339" t="s">
        <v>63</v>
      </c>
      <c r="D3650" s="339" t="s">
        <v>14543</v>
      </c>
      <c r="E3650" s="341">
        <v>16.63</v>
      </c>
      <c r="F3650" s="341">
        <v>14.01</v>
      </c>
    </row>
    <row r="3651" spans="1:6">
      <c r="A3651" s="339">
        <v>11711</v>
      </c>
      <c r="B3651" s="340" t="s">
        <v>17815</v>
      </c>
      <c r="C3651" s="339" t="s">
        <v>63</v>
      </c>
      <c r="D3651" s="339" t="s">
        <v>14543</v>
      </c>
      <c r="E3651" s="341">
        <v>13.85</v>
      </c>
      <c r="F3651" s="341">
        <v>11.67</v>
      </c>
    </row>
    <row r="3652" spans="1:6">
      <c r="A3652" s="339">
        <v>11739</v>
      </c>
      <c r="B3652" s="340" t="s">
        <v>17816</v>
      </c>
      <c r="C3652" s="339" t="s">
        <v>63</v>
      </c>
      <c r="D3652" s="339" t="s">
        <v>14543</v>
      </c>
      <c r="E3652" s="341">
        <v>11.85</v>
      </c>
      <c r="F3652" s="341">
        <v>9.98</v>
      </c>
    </row>
    <row r="3653" spans="1:6">
      <c r="A3653" s="339">
        <v>11741</v>
      </c>
      <c r="B3653" s="340" t="s">
        <v>1380</v>
      </c>
      <c r="C3653" s="339" t="s">
        <v>63</v>
      </c>
      <c r="D3653" s="339" t="s">
        <v>14543</v>
      </c>
      <c r="E3653" s="341">
        <v>15.09</v>
      </c>
      <c r="F3653" s="341">
        <v>12.71</v>
      </c>
    </row>
    <row r="3654" spans="1:6">
      <c r="A3654" s="339">
        <v>11745</v>
      </c>
      <c r="B3654" s="340" t="s">
        <v>17817</v>
      </c>
      <c r="C3654" s="339" t="s">
        <v>63</v>
      </c>
      <c r="D3654" s="339" t="s">
        <v>14543</v>
      </c>
      <c r="E3654" s="341">
        <v>19.88</v>
      </c>
      <c r="F3654" s="341">
        <v>16.75</v>
      </c>
    </row>
    <row r="3655" spans="1:6">
      <c r="A3655" s="339">
        <v>11743</v>
      </c>
      <c r="B3655" s="340" t="s">
        <v>17818</v>
      </c>
      <c r="C3655" s="339" t="s">
        <v>63</v>
      </c>
      <c r="D3655" s="339" t="s">
        <v>14543</v>
      </c>
      <c r="E3655" s="341">
        <v>12.67</v>
      </c>
      <c r="F3655" s="341">
        <v>10.67</v>
      </c>
    </row>
    <row r="3656" spans="1:6">
      <c r="A3656" s="339">
        <v>5104</v>
      </c>
      <c r="B3656" s="340" t="s">
        <v>1094</v>
      </c>
      <c r="C3656" s="339" t="s">
        <v>101</v>
      </c>
      <c r="D3656" s="339" t="s">
        <v>14543</v>
      </c>
      <c r="E3656" s="341"/>
      <c r="F3656" s="341">
        <v>70.37</v>
      </c>
    </row>
    <row r="3657" spans="1:6">
      <c r="A3657" s="339">
        <v>44530</v>
      </c>
      <c r="B3657" s="340" t="s">
        <v>17819</v>
      </c>
      <c r="C3657" s="339" t="s">
        <v>63</v>
      </c>
      <c r="D3657" s="339" t="s">
        <v>14543</v>
      </c>
      <c r="E3657" s="341">
        <v>71.010000000000005</v>
      </c>
      <c r="F3657" s="341">
        <v>69.64</v>
      </c>
    </row>
    <row r="3658" spans="1:6">
      <c r="A3658" s="339">
        <v>2710</v>
      </c>
      <c r="B3658" s="340" t="s">
        <v>17820</v>
      </c>
      <c r="C3658" s="339" t="s">
        <v>63</v>
      </c>
      <c r="D3658" s="339" t="s">
        <v>14543</v>
      </c>
      <c r="E3658" s="341">
        <v>61.28</v>
      </c>
      <c r="F3658" s="341">
        <v>60.1</v>
      </c>
    </row>
    <row r="3659" spans="1:6">
      <c r="A3659" s="339">
        <v>14575</v>
      </c>
      <c r="B3659" s="340" t="s">
        <v>17821</v>
      </c>
      <c r="C3659" s="339" t="s">
        <v>63</v>
      </c>
      <c r="D3659" s="339" t="s">
        <v>14543</v>
      </c>
      <c r="E3659" s="341"/>
      <c r="F3659" s="341">
        <v>5344333.18</v>
      </c>
    </row>
    <row r="3660" spans="1:6">
      <c r="A3660" s="339">
        <v>44048</v>
      </c>
      <c r="B3660" s="340" t="s">
        <v>17822</v>
      </c>
      <c r="C3660" s="339" t="s">
        <v>63</v>
      </c>
      <c r="D3660" s="339" t="s">
        <v>14543</v>
      </c>
      <c r="E3660" s="341">
        <v>83.6</v>
      </c>
      <c r="F3660" s="341">
        <v>80.13</v>
      </c>
    </row>
    <row r="3661" spans="1:6">
      <c r="A3661" s="339">
        <v>44026</v>
      </c>
      <c r="B3661" s="340" t="s">
        <v>17823</v>
      </c>
      <c r="C3661" s="339" t="s">
        <v>63</v>
      </c>
      <c r="D3661" s="339" t="s">
        <v>14543</v>
      </c>
      <c r="E3661" s="341">
        <v>103.83</v>
      </c>
      <c r="F3661" s="341">
        <v>99.51</v>
      </c>
    </row>
    <row r="3662" spans="1:6">
      <c r="A3662" s="339">
        <v>44024</v>
      </c>
      <c r="B3662" s="340" t="s">
        <v>17824</v>
      </c>
      <c r="C3662" s="339" t="s">
        <v>63</v>
      </c>
      <c r="D3662" s="339" t="s">
        <v>14543</v>
      </c>
      <c r="E3662" s="341">
        <v>49.98</v>
      </c>
      <c r="F3662" s="341">
        <v>47.9</v>
      </c>
    </row>
    <row r="3663" spans="1:6">
      <c r="A3663" s="339">
        <v>44025</v>
      </c>
      <c r="B3663" s="340" t="s">
        <v>17825</v>
      </c>
      <c r="C3663" s="339" t="s">
        <v>63</v>
      </c>
      <c r="D3663" s="339" t="s">
        <v>14543</v>
      </c>
      <c r="E3663" s="341">
        <v>58.25</v>
      </c>
      <c r="F3663" s="341">
        <v>55.83</v>
      </c>
    </row>
    <row r="3664" spans="1:6">
      <c r="A3664" s="339">
        <v>44022</v>
      </c>
      <c r="B3664" s="340" t="s">
        <v>17826</v>
      </c>
      <c r="C3664" s="339" t="s">
        <v>63</v>
      </c>
      <c r="D3664" s="339" t="s">
        <v>14543</v>
      </c>
      <c r="E3664" s="341">
        <v>29.76</v>
      </c>
      <c r="F3664" s="341">
        <v>28.52</v>
      </c>
    </row>
    <row r="3665" spans="1:6">
      <c r="A3665" s="339">
        <v>44023</v>
      </c>
      <c r="B3665" s="340" t="s">
        <v>17827</v>
      </c>
      <c r="C3665" s="339" t="s">
        <v>63</v>
      </c>
      <c r="D3665" s="339" t="s">
        <v>14543</v>
      </c>
      <c r="E3665" s="341">
        <v>40.29</v>
      </c>
      <c r="F3665" s="341">
        <v>38.61</v>
      </c>
    </row>
    <row r="3666" spans="1:6">
      <c r="A3666" s="339">
        <v>43966</v>
      </c>
      <c r="B3666" s="340" t="s">
        <v>17828</v>
      </c>
      <c r="C3666" s="339" t="s">
        <v>63</v>
      </c>
      <c r="D3666" s="339" t="s">
        <v>14543</v>
      </c>
      <c r="E3666" s="341">
        <v>10.050000000000001</v>
      </c>
      <c r="F3666" s="341">
        <v>9.64</v>
      </c>
    </row>
    <row r="3667" spans="1:6">
      <c r="A3667" s="339">
        <v>43967</v>
      </c>
      <c r="B3667" s="340" t="s">
        <v>17829</v>
      </c>
      <c r="C3667" s="339" t="s">
        <v>63</v>
      </c>
      <c r="D3667" s="339" t="s">
        <v>14543</v>
      </c>
      <c r="E3667" s="341">
        <v>11.7</v>
      </c>
      <c r="F3667" s="341">
        <v>11.21</v>
      </c>
    </row>
    <row r="3668" spans="1:6">
      <c r="A3668" s="339">
        <v>43968</v>
      </c>
      <c r="B3668" s="340" t="s">
        <v>17830</v>
      </c>
      <c r="C3668" s="339" t="s">
        <v>63</v>
      </c>
      <c r="D3668" s="339" t="s">
        <v>14543</v>
      </c>
      <c r="E3668" s="341">
        <v>13.04</v>
      </c>
      <c r="F3668" s="341">
        <v>12.49</v>
      </c>
    </row>
    <row r="3669" spans="1:6">
      <c r="A3669" s="339">
        <v>43969</v>
      </c>
      <c r="B3669" s="340" t="s">
        <v>17831</v>
      </c>
      <c r="C3669" s="339" t="s">
        <v>63</v>
      </c>
      <c r="D3669" s="339" t="s">
        <v>14543</v>
      </c>
      <c r="E3669" s="341">
        <v>15.33</v>
      </c>
      <c r="F3669" s="341">
        <v>14.7</v>
      </c>
    </row>
    <row r="3670" spans="1:6">
      <c r="A3670" s="339">
        <v>44021</v>
      </c>
      <c r="B3670" s="340" t="s">
        <v>17832</v>
      </c>
      <c r="C3670" s="339" t="s">
        <v>63</v>
      </c>
      <c r="D3670" s="339" t="s">
        <v>14543</v>
      </c>
      <c r="E3670" s="341">
        <v>17.579999999999998</v>
      </c>
      <c r="F3670" s="341">
        <v>16.850000000000001</v>
      </c>
    </row>
    <row r="3671" spans="1:6">
      <c r="A3671" s="339">
        <v>43970</v>
      </c>
      <c r="B3671" s="340" t="s">
        <v>17833</v>
      </c>
      <c r="C3671" s="339" t="s">
        <v>63</v>
      </c>
      <c r="D3671" s="339" t="s">
        <v>14543</v>
      </c>
      <c r="E3671" s="341">
        <v>8.92</v>
      </c>
      <c r="F3671" s="341">
        <v>8.5500000000000007</v>
      </c>
    </row>
    <row r="3672" spans="1:6">
      <c r="A3672" s="339">
        <v>20043</v>
      </c>
      <c r="B3672" s="340" t="s">
        <v>17834</v>
      </c>
      <c r="C3672" s="339" t="s">
        <v>63</v>
      </c>
      <c r="D3672" s="339" t="s">
        <v>14543</v>
      </c>
      <c r="E3672" s="341">
        <v>7.02</v>
      </c>
      <c r="F3672" s="341">
        <v>10.73</v>
      </c>
    </row>
    <row r="3673" spans="1:6">
      <c r="A3673" s="339">
        <v>20044</v>
      </c>
      <c r="B3673" s="340" t="s">
        <v>17835</v>
      </c>
      <c r="C3673" s="339" t="s">
        <v>63</v>
      </c>
      <c r="D3673" s="339" t="s">
        <v>14543</v>
      </c>
      <c r="E3673" s="341">
        <v>8.15</v>
      </c>
      <c r="F3673" s="341">
        <v>12.44</v>
      </c>
    </row>
    <row r="3674" spans="1:6">
      <c r="A3674" s="339">
        <v>20042</v>
      </c>
      <c r="B3674" s="340" t="s">
        <v>17836</v>
      </c>
      <c r="C3674" s="339" t="s">
        <v>63</v>
      </c>
      <c r="D3674" s="339" t="s">
        <v>14543</v>
      </c>
      <c r="E3674" s="341">
        <v>6.09</v>
      </c>
      <c r="F3674" s="341">
        <v>9.31</v>
      </c>
    </row>
    <row r="3675" spans="1:6">
      <c r="A3675" s="339">
        <v>20046</v>
      </c>
      <c r="B3675" s="340" t="s">
        <v>17837</v>
      </c>
      <c r="C3675" s="339" t="s">
        <v>63</v>
      </c>
      <c r="D3675" s="339" t="s">
        <v>14543</v>
      </c>
      <c r="E3675" s="341">
        <v>14.43</v>
      </c>
      <c r="F3675" s="341">
        <v>22.03</v>
      </c>
    </row>
    <row r="3676" spans="1:6">
      <c r="A3676" s="339">
        <v>20047</v>
      </c>
      <c r="B3676" s="340" t="s">
        <v>17838</v>
      </c>
      <c r="C3676" s="339" t="s">
        <v>63</v>
      </c>
      <c r="D3676" s="339" t="s">
        <v>14543</v>
      </c>
      <c r="E3676" s="341">
        <v>43.26</v>
      </c>
      <c r="F3676" s="341">
        <v>66.06</v>
      </c>
    </row>
    <row r="3677" spans="1:6">
      <c r="A3677" s="339">
        <v>20045</v>
      </c>
      <c r="B3677" s="340" t="s">
        <v>17839</v>
      </c>
      <c r="C3677" s="339" t="s">
        <v>63</v>
      </c>
      <c r="D3677" s="339" t="s">
        <v>14543</v>
      </c>
      <c r="E3677" s="341">
        <v>7.3</v>
      </c>
      <c r="F3677" s="341">
        <v>11.14</v>
      </c>
    </row>
    <row r="3678" spans="1:6">
      <c r="A3678" s="339">
        <v>20972</v>
      </c>
      <c r="B3678" s="340" t="s">
        <v>17840</v>
      </c>
      <c r="C3678" s="339" t="s">
        <v>63</v>
      </c>
      <c r="D3678" s="339" t="s">
        <v>14543</v>
      </c>
      <c r="E3678" s="341"/>
      <c r="F3678" s="341">
        <v>238.79</v>
      </c>
    </row>
    <row r="3679" spans="1:6">
      <c r="A3679" s="339">
        <v>11321</v>
      </c>
      <c r="B3679" s="340" t="s">
        <v>17841</v>
      </c>
      <c r="C3679" s="339" t="s">
        <v>63</v>
      </c>
      <c r="D3679" s="339" t="s">
        <v>14543</v>
      </c>
      <c r="E3679" s="341">
        <v>29.13</v>
      </c>
      <c r="F3679" s="341">
        <v>36.19</v>
      </c>
    </row>
    <row r="3680" spans="1:6">
      <c r="A3680" s="339">
        <v>11323</v>
      </c>
      <c r="B3680" s="340" t="s">
        <v>17842</v>
      </c>
      <c r="C3680" s="339" t="s">
        <v>63</v>
      </c>
      <c r="D3680" s="339" t="s">
        <v>14543</v>
      </c>
      <c r="E3680" s="341">
        <v>33.5</v>
      </c>
      <c r="F3680" s="341">
        <v>41.63</v>
      </c>
    </row>
    <row r="3681" spans="1:6">
      <c r="A3681" s="339">
        <v>20327</v>
      </c>
      <c r="B3681" s="340" t="s">
        <v>17843</v>
      </c>
      <c r="C3681" s="339" t="s">
        <v>63</v>
      </c>
      <c r="D3681" s="339" t="s">
        <v>14543</v>
      </c>
      <c r="E3681" s="341">
        <v>19.010000000000002</v>
      </c>
      <c r="F3681" s="341">
        <v>23.62</v>
      </c>
    </row>
    <row r="3682" spans="1:6">
      <c r="A3682" s="339">
        <v>6034</v>
      </c>
      <c r="B3682" s="340" t="s">
        <v>17844</v>
      </c>
      <c r="C3682" s="339" t="s">
        <v>63</v>
      </c>
      <c r="D3682" s="339" t="s">
        <v>14543</v>
      </c>
      <c r="E3682" s="341">
        <v>11.87</v>
      </c>
      <c r="F3682" s="341">
        <v>11.81</v>
      </c>
    </row>
    <row r="3683" spans="1:6">
      <c r="A3683" s="339">
        <v>6036</v>
      </c>
      <c r="B3683" s="340" t="s">
        <v>1174</v>
      </c>
      <c r="C3683" s="339" t="s">
        <v>63</v>
      </c>
      <c r="D3683" s="339" t="s">
        <v>14543</v>
      </c>
      <c r="E3683" s="341">
        <v>16.170000000000002</v>
      </c>
      <c r="F3683" s="341">
        <v>16.079999999999998</v>
      </c>
    </row>
    <row r="3684" spans="1:6">
      <c r="A3684" s="339">
        <v>6031</v>
      </c>
      <c r="B3684" s="340" t="s">
        <v>17845</v>
      </c>
      <c r="C3684" s="339" t="s">
        <v>63</v>
      </c>
      <c r="D3684" s="339" t="s">
        <v>14549</v>
      </c>
      <c r="E3684" s="341">
        <v>19</v>
      </c>
      <c r="F3684" s="341">
        <v>18.899999999999999</v>
      </c>
    </row>
    <row r="3685" spans="1:6">
      <c r="A3685" s="339">
        <v>6029</v>
      </c>
      <c r="B3685" s="340" t="s">
        <v>17846</v>
      </c>
      <c r="C3685" s="339" t="s">
        <v>63</v>
      </c>
      <c r="D3685" s="339" t="s">
        <v>14543</v>
      </c>
      <c r="E3685" s="341">
        <v>19.2</v>
      </c>
      <c r="F3685" s="341">
        <v>19.100000000000001</v>
      </c>
    </row>
    <row r="3686" spans="1:6">
      <c r="A3686" s="339">
        <v>6033</v>
      </c>
      <c r="B3686" s="340" t="s">
        <v>17847</v>
      </c>
      <c r="C3686" s="339" t="s">
        <v>63</v>
      </c>
      <c r="D3686" s="339" t="s">
        <v>14543</v>
      </c>
      <c r="E3686" s="341">
        <v>25.31</v>
      </c>
      <c r="F3686" s="341">
        <v>25.17</v>
      </c>
    </row>
    <row r="3687" spans="1:6">
      <c r="A3687" s="339">
        <v>11672</v>
      </c>
      <c r="B3687" s="340" t="s">
        <v>17848</v>
      </c>
      <c r="C3687" s="339" t="s">
        <v>63</v>
      </c>
      <c r="D3687" s="339" t="s">
        <v>14543</v>
      </c>
      <c r="E3687" s="341">
        <v>55.05</v>
      </c>
      <c r="F3687" s="341">
        <v>54.76</v>
      </c>
    </row>
    <row r="3688" spans="1:6">
      <c r="A3688" s="339">
        <v>11669</v>
      </c>
      <c r="B3688" s="340" t="s">
        <v>17849</v>
      </c>
      <c r="C3688" s="339" t="s">
        <v>63</v>
      </c>
      <c r="D3688" s="339" t="s">
        <v>14543</v>
      </c>
      <c r="E3688" s="341">
        <v>52.43</v>
      </c>
      <c r="F3688" s="341">
        <v>52.15</v>
      </c>
    </row>
    <row r="3689" spans="1:6">
      <c r="A3689" s="339">
        <v>20055</v>
      </c>
      <c r="B3689" s="340" t="s">
        <v>17850</v>
      </c>
      <c r="C3689" s="339" t="s">
        <v>63</v>
      </c>
      <c r="D3689" s="339" t="s">
        <v>14543</v>
      </c>
      <c r="E3689" s="341">
        <v>39.26</v>
      </c>
      <c r="F3689" s="341">
        <v>39.06</v>
      </c>
    </row>
    <row r="3690" spans="1:6">
      <c r="A3690" s="339">
        <v>11670</v>
      </c>
      <c r="B3690" s="340" t="s">
        <v>1167</v>
      </c>
      <c r="C3690" s="339" t="s">
        <v>63</v>
      </c>
      <c r="D3690" s="339" t="s">
        <v>14543</v>
      </c>
      <c r="E3690" s="341">
        <v>20.079999999999998</v>
      </c>
      <c r="F3690" s="341">
        <v>19.98</v>
      </c>
    </row>
    <row r="3691" spans="1:6">
      <c r="A3691" s="339">
        <v>11671</v>
      </c>
      <c r="B3691" s="340" t="s">
        <v>17851</v>
      </c>
      <c r="C3691" s="339" t="s">
        <v>63</v>
      </c>
      <c r="D3691" s="339" t="s">
        <v>14543</v>
      </c>
      <c r="E3691" s="341">
        <v>84.25</v>
      </c>
      <c r="F3691" s="341">
        <v>83.81</v>
      </c>
    </row>
    <row r="3692" spans="1:6">
      <c r="A3692" s="339">
        <v>6032</v>
      </c>
      <c r="B3692" s="340" t="s">
        <v>17852</v>
      </c>
      <c r="C3692" s="339" t="s">
        <v>63</v>
      </c>
      <c r="D3692" s="339" t="s">
        <v>14543</v>
      </c>
      <c r="E3692" s="341">
        <v>24.06</v>
      </c>
      <c r="F3692" s="341">
        <v>23.94</v>
      </c>
    </row>
    <row r="3693" spans="1:6">
      <c r="A3693" s="339">
        <v>11673</v>
      </c>
      <c r="B3693" s="340" t="s">
        <v>17853</v>
      </c>
      <c r="C3693" s="339" t="s">
        <v>63</v>
      </c>
      <c r="D3693" s="339" t="s">
        <v>14543</v>
      </c>
      <c r="E3693" s="341">
        <v>18.95</v>
      </c>
      <c r="F3693" s="341">
        <v>18.850000000000001</v>
      </c>
    </row>
    <row r="3694" spans="1:6">
      <c r="A3694" s="339">
        <v>11674</v>
      </c>
      <c r="B3694" s="340" t="s">
        <v>17854</v>
      </c>
      <c r="C3694" s="339" t="s">
        <v>63</v>
      </c>
      <c r="D3694" s="339" t="s">
        <v>14543</v>
      </c>
      <c r="E3694" s="341">
        <v>24.4</v>
      </c>
      <c r="F3694" s="341">
        <v>24.27</v>
      </c>
    </row>
    <row r="3695" spans="1:6">
      <c r="A3695" s="339">
        <v>11675</v>
      </c>
      <c r="B3695" s="340" t="s">
        <v>17855</v>
      </c>
      <c r="C3695" s="339" t="s">
        <v>63</v>
      </c>
      <c r="D3695" s="339" t="s">
        <v>14543</v>
      </c>
      <c r="E3695" s="341">
        <v>38.74</v>
      </c>
      <c r="F3695" s="341">
        <v>38.54</v>
      </c>
    </row>
    <row r="3696" spans="1:6">
      <c r="A3696" s="339">
        <v>11676</v>
      </c>
      <c r="B3696" s="340" t="s">
        <v>17856</v>
      </c>
      <c r="C3696" s="339" t="s">
        <v>63</v>
      </c>
      <c r="D3696" s="339" t="s">
        <v>14543</v>
      </c>
      <c r="E3696" s="341">
        <v>51.82</v>
      </c>
      <c r="F3696" s="341">
        <v>51.54</v>
      </c>
    </row>
    <row r="3697" spans="1:6">
      <c r="A3697" s="339">
        <v>11677</v>
      </c>
      <c r="B3697" s="340" t="s">
        <v>17857</v>
      </c>
      <c r="C3697" s="339" t="s">
        <v>63</v>
      </c>
      <c r="D3697" s="339" t="s">
        <v>14543</v>
      </c>
      <c r="E3697" s="341">
        <v>53.51</v>
      </c>
      <c r="F3697" s="341">
        <v>53.23</v>
      </c>
    </row>
    <row r="3698" spans="1:6">
      <c r="A3698" s="339">
        <v>11678</v>
      </c>
      <c r="B3698" s="340" t="s">
        <v>17858</v>
      </c>
      <c r="C3698" s="339" t="s">
        <v>63</v>
      </c>
      <c r="D3698" s="339" t="s">
        <v>14543</v>
      </c>
      <c r="E3698" s="341">
        <v>98</v>
      </c>
      <c r="F3698" s="341">
        <v>97.49</v>
      </c>
    </row>
    <row r="3699" spans="1:6">
      <c r="A3699" s="339">
        <v>6038</v>
      </c>
      <c r="B3699" s="340" t="s">
        <v>17859</v>
      </c>
      <c r="C3699" s="339" t="s">
        <v>63</v>
      </c>
      <c r="D3699" s="339" t="s">
        <v>14543</v>
      </c>
      <c r="E3699" s="341">
        <v>6.22</v>
      </c>
      <c r="F3699" s="341">
        <v>6.18</v>
      </c>
    </row>
    <row r="3700" spans="1:6">
      <c r="A3700" s="339">
        <v>11718</v>
      </c>
      <c r="B3700" s="340" t="s">
        <v>17860</v>
      </c>
      <c r="C3700" s="339" t="s">
        <v>63</v>
      </c>
      <c r="D3700" s="339" t="s">
        <v>14543</v>
      </c>
      <c r="E3700" s="341">
        <v>17.73</v>
      </c>
      <c r="F3700" s="341">
        <v>17.63</v>
      </c>
    </row>
    <row r="3701" spans="1:6">
      <c r="A3701" s="339">
        <v>6037</v>
      </c>
      <c r="B3701" s="340" t="s">
        <v>17861</v>
      </c>
      <c r="C3701" s="339" t="s">
        <v>63</v>
      </c>
      <c r="D3701" s="339" t="s">
        <v>14543</v>
      </c>
      <c r="E3701" s="341">
        <v>12.93</v>
      </c>
      <c r="F3701" s="341">
        <v>12.87</v>
      </c>
    </row>
    <row r="3702" spans="1:6">
      <c r="A3702" s="339">
        <v>11719</v>
      </c>
      <c r="B3702" s="340" t="s">
        <v>17862</v>
      </c>
      <c r="C3702" s="339" t="s">
        <v>63</v>
      </c>
      <c r="D3702" s="339" t="s">
        <v>14543</v>
      </c>
      <c r="E3702" s="341">
        <v>14.38</v>
      </c>
      <c r="F3702" s="341">
        <v>14.31</v>
      </c>
    </row>
    <row r="3703" spans="1:6">
      <c r="A3703" s="339">
        <v>6010</v>
      </c>
      <c r="B3703" s="340" t="s">
        <v>17863</v>
      </c>
      <c r="C3703" s="339" t="s">
        <v>63</v>
      </c>
      <c r="D3703" s="339" t="s">
        <v>14543</v>
      </c>
      <c r="E3703" s="341">
        <v>99.08</v>
      </c>
      <c r="F3703" s="341">
        <v>82.27</v>
      </c>
    </row>
    <row r="3704" spans="1:6">
      <c r="A3704" s="339">
        <v>6017</v>
      </c>
      <c r="B3704" s="340" t="s">
        <v>1642</v>
      </c>
      <c r="C3704" s="339" t="s">
        <v>63</v>
      </c>
      <c r="D3704" s="339" t="s">
        <v>14543</v>
      </c>
      <c r="E3704" s="341">
        <v>78.48</v>
      </c>
      <c r="F3704" s="341">
        <v>65.16</v>
      </c>
    </row>
    <row r="3705" spans="1:6">
      <c r="A3705" s="339">
        <v>6019</v>
      </c>
      <c r="B3705" s="340" t="s">
        <v>1652</v>
      </c>
      <c r="C3705" s="339" t="s">
        <v>63</v>
      </c>
      <c r="D3705" s="339" t="s">
        <v>14543</v>
      </c>
      <c r="E3705" s="341">
        <v>57.58</v>
      </c>
      <c r="F3705" s="341">
        <v>47.81</v>
      </c>
    </row>
    <row r="3706" spans="1:6">
      <c r="A3706" s="339">
        <v>6020</v>
      </c>
      <c r="B3706" s="340" t="s">
        <v>17864</v>
      </c>
      <c r="C3706" s="339" t="s">
        <v>63</v>
      </c>
      <c r="D3706" s="339" t="s">
        <v>14543</v>
      </c>
      <c r="E3706" s="341">
        <v>34.58</v>
      </c>
      <c r="F3706" s="341">
        <v>28.72</v>
      </c>
    </row>
    <row r="3707" spans="1:6">
      <c r="A3707" s="339">
        <v>6011</v>
      </c>
      <c r="B3707" s="340" t="s">
        <v>1682</v>
      </c>
      <c r="C3707" s="339" t="s">
        <v>63</v>
      </c>
      <c r="D3707" s="339" t="s">
        <v>14543</v>
      </c>
      <c r="E3707" s="341">
        <v>286.20999999999998</v>
      </c>
      <c r="F3707" s="341">
        <v>237.65</v>
      </c>
    </row>
    <row r="3708" spans="1:6">
      <c r="A3708" s="339">
        <v>6028</v>
      </c>
      <c r="B3708" s="340" t="s">
        <v>17865</v>
      </c>
      <c r="C3708" s="339" t="s">
        <v>63</v>
      </c>
      <c r="D3708" s="339" t="s">
        <v>14543</v>
      </c>
      <c r="E3708" s="341">
        <v>138</v>
      </c>
      <c r="F3708" s="341">
        <v>114.59</v>
      </c>
    </row>
    <row r="3709" spans="1:6">
      <c r="A3709" s="339">
        <v>6012</v>
      </c>
      <c r="B3709" s="340" t="s">
        <v>1684</v>
      </c>
      <c r="C3709" s="339" t="s">
        <v>63</v>
      </c>
      <c r="D3709" s="339" t="s">
        <v>14543</v>
      </c>
      <c r="E3709" s="341">
        <v>346.51</v>
      </c>
      <c r="F3709" s="341">
        <v>287.72000000000003</v>
      </c>
    </row>
    <row r="3710" spans="1:6">
      <c r="A3710" s="339">
        <v>6016</v>
      </c>
      <c r="B3710" s="340" t="s">
        <v>17866</v>
      </c>
      <c r="C3710" s="339" t="s">
        <v>63</v>
      </c>
      <c r="D3710" s="339" t="s">
        <v>14543</v>
      </c>
      <c r="E3710" s="341">
        <v>36.479999999999997</v>
      </c>
      <c r="F3710" s="341">
        <v>30.29</v>
      </c>
    </row>
    <row r="3711" spans="1:6">
      <c r="A3711" s="339">
        <v>6027</v>
      </c>
      <c r="B3711" s="340" t="s">
        <v>17867</v>
      </c>
      <c r="C3711" s="339" t="s">
        <v>63</v>
      </c>
      <c r="D3711" s="339" t="s">
        <v>14543</v>
      </c>
      <c r="E3711" s="341">
        <v>722</v>
      </c>
      <c r="F3711" s="341">
        <v>599.5</v>
      </c>
    </row>
    <row r="3712" spans="1:6">
      <c r="A3712" s="339">
        <v>6015</v>
      </c>
      <c r="B3712" s="340" t="s">
        <v>17868</v>
      </c>
      <c r="C3712" s="339" t="s">
        <v>63</v>
      </c>
      <c r="D3712" s="339" t="s">
        <v>14543</v>
      </c>
      <c r="E3712" s="341">
        <v>158.43</v>
      </c>
      <c r="F3712" s="341">
        <v>131.55000000000001</v>
      </c>
    </row>
    <row r="3713" spans="1:6">
      <c r="A3713" s="339">
        <v>6014</v>
      </c>
      <c r="B3713" s="340" t="s">
        <v>1178</v>
      </c>
      <c r="C3713" s="339" t="s">
        <v>63</v>
      </c>
      <c r="D3713" s="339" t="s">
        <v>14543</v>
      </c>
      <c r="E3713" s="341">
        <v>151.47</v>
      </c>
      <c r="F3713" s="341">
        <v>125.77</v>
      </c>
    </row>
    <row r="3714" spans="1:6">
      <c r="A3714" s="339">
        <v>6013</v>
      </c>
      <c r="B3714" s="340" t="s">
        <v>17869</v>
      </c>
      <c r="C3714" s="339" t="s">
        <v>63</v>
      </c>
      <c r="D3714" s="339" t="s">
        <v>14543</v>
      </c>
      <c r="E3714" s="341">
        <v>108.95</v>
      </c>
      <c r="F3714" s="341">
        <v>90.46</v>
      </c>
    </row>
    <row r="3715" spans="1:6">
      <c r="A3715" s="339">
        <v>6006</v>
      </c>
      <c r="B3715" s="340" t="s">
        <v>1176</v>
      </c>
      <c r="C3715" s="339" t="s">
        <v>63</v>
      </c>
      <c r="D3715" s="339" t="s">
        <v>14543</v>
      </c>
      <c r="E3715" s="341">
        <v>78.89</v>
      </c>
      <c r="F3715" s="341">
        <v>65.510000000000005</v>
      </c>
    </row>
    <row r="3716" spans="1:6">
      <c r="A3716" s="339">
        <v>6005</v>
      </c>
      <c r="B3716" s="340" t="s">
        <v>1169</v>
      </c>
      <c r="C3716" s="339" t="s">
        <v>63</v>
      </c>
      <c r="D3716" s="339" t="s">
        <v>14549</v>
      </c>
      <c r="E3716" s="341">
        <v>89</v>
      </c>
      <c r="F3716" s="341">
        <v>73.900000000000006</v>
      </c>
    </row>
    <row r="3717" spans="1:6">
      <c r="A3717" s="339">
        <v>11756</v>
      </c>
      <c r="B3717" s="340" t="s">
        <v>17870</v>
      </c>
      <c r="C3717" s="339" t="s">
        <v>63</v>
      </c>
      <c r="D3717" s="339" t="s">
        <v>14543</v>
      </c>
      <c r="E3717" s="341">
        <v>42.5</v>
      </c>
      <c r="F3717" s="341">
        <v>35.29</v>
      </c>
    </row>
    <row r="3718" spans="1:6">
      <c r="A3718" s="339">
        <v>10904</v>
      </c>
      <c r="B3718" s="340" t="s">
        <v>1674</v>
      </c>
      <c r="C3718" s="339" t="s">
        <v>63</v>
      </c>
      <c r="D3718" s="339" t="s">
        <v>14549</v>
      </c>
      <c r="E3718" s="341"/>
      <c r="F3718" s="341">
        <v>334.31</v>
      </c>
    </row>
    <row r="3719" spans="1:6">
      <c r="A3719" s="339">
        <v>11752</v>
      </c>
      <c r="B3719" s="340" t="s">
        <v>17871</v>
      </c>
      <c r="C3719" s="339" t="s">
        <v>63</v>
      </c>
      <c r="D3719" s="339" t="s">
        <v>14543</v>
      </c>
      <c r="E3719" s="341">
        <v>24.51</v>
      </c>
      <c r="F3719" s="341">
        <v>20.350000000000001</v>
      </c>
    </row>
    <row r="3720" spans="1:6">
      <c r="A3720" s="339">
        <v>11753</v>
      </c>
      <c r="B3720" s="340" t="s">
        <v>17872</v>
      </c>
      <c r="C3720" s="339" t="s">
        <v>63</v>
      </c>
      <c r="D3720" s="339" t="s">
        <v>14543</v>
      </c>
      <c r="E3720" s="341">
        <v>29.26</v>
      </c>
      <c r="F3720" s="341">
        <v>24.3</v>
      </c>
    </row>
    <row r="3721" spans="1:6">
      <c r="A3721" s="339">
        <v>6021</v>
      </c>
      <c r="B3721" s="340" t="s">
        <v>17873</v>
      </c>
      <c r="C3721" s="339" t="s">
        <v>63</v>
      </c>
      <c r="D3721" s="339" t="s">
        <v>14543</v>
      </c>
      <c r="E3721" s="341">
        <v>81.2</v>
      </c>
      <c r="F3721" s="341">
        <v>67.430000000000007</v>
      </c>
    </row>
    <row r="3722" spans="1:6">
      <c r="A3722" s="339">
        <v>6024</v>
      </c>
      <c r="B3722" s="340" t="s">
        <v>1171</v>
      </c>
      <c r="C3722" s="339" t="s">
        <v>63</v>
      </c>
      <c r="D3722" s="339" t="s">
        <v>14543</v>
      </c>
      <c r="E3722" s="341">
        <v>83.94</v>
      </c>
      <c r="F3722" s="341">
        <v>69.7</v>
      </c>
    </row>
    <row r="3723" spans="1:6">
      <c r="A3723" s="339">
        <v>45394</v>
      </c>
      <c r="B3723" s="340" t="s">
        <v>17874</v>
      </c>
      <c r="C3723" s="339" t="s">
        <v>63</v>
      </c>
      <c r="D3723" s="339" t="s">
        <v>14543</v>
      </c>
      <c r="E3723" s="341">
        <v>41.67</v>
      </c>
      <c r="F3723" s="341">
        <v>40.86</v>
      </c>
    </row>
    <row r="3724" spans="1:6">
      <c r="A3724" s="339">
        <v>13897</v>
      </c>
      <c r="B3724" s="340" t="s">
        <v>17875</v>
      </c>
      <c r="C3724" s="339" t="s">
        <v>63</v>
      </c>
      <c r="D3724" s="339" t="s">
        <v>14543</v>
      </c>
      <c r="E3724" s="341"/>
      <c r="F3724" s="341">
        <v>8383.44</v>
      </c>
    </row>
    <row r="3725" spans="1:6">
      <c r="A3725" s="339">
        <v>34357</v>
      </c>
      <c r="B3725" s="340" t="s">
        <v>1129</v>
      </c>
      <c r="C3725" s="339" t="s">
        <v>101</v>
      </c>
      <c r="D3725" s="339" t="s">
        <v>14543</v>
      </c>
      <c r="E3725" s="341">
        <v>6.45</v>
      </c>
      <c r="F3725" s="341">
        <v>4.8099999999999996</v>
      </c>
    </row>
    <row r="3726" spans="1:6">
      <c r="A3726" s="339">
        <v>37329</v>
      </c>
      <c r="B3726" s="340" t="s">
        <v>1347</v>
      </c>
      <c r="C3726" s="339" t="s">
        <v>101</v>
      </c>
      <c r="D3726" s="339" t="s">
        <v>14543</v>
      </c>
      <c r="E3726" s="341">
        <v>136.04</v>
      </c>
      <c r="F3726" s="341">
        <v>101.41</v>
      </c>
    </row>
    <row r="3727" spans="1:6">
      <c r="A3727" s="339">
        <v>2510</v>
      </c>
      <c r="B3727" s="340" t="s">
        <v>17876</v>
      </c>
      <c r="C3727" s="339" t="s">
        <v>63</v>
      </c>
      <c r="D3727" s="339" t="s">
        <v>14543</v>
      </c>
      <c r="E3727" s="341"/>
      <c r="F3727" s="341">
        <v>29.3</v>
      </c>
    </row>
    <row r="3728" spans="1:6">
      <c r="A3728" s="339">
        <v>12359</v>
      </c>
      <c r="B3728" s="340" t="s">
        <v>17877</v>
      </c>
      <c r="C3728" s="339" t="s">
        <v>63</v>
      </c>
      <c r="D3728" s="339" t="s">
        <v>14543</v>
      </c>
      <c r="E3728" s="341"/>
      <c r="F3728" s="341">
        <v>138.31</v>
      </c>
    </row>
    <row r="3729" spans="1:6">
      <c r="A3729" s="339">
        <v>7353</v>
      </c>
      <c r="B3729" s="340" t="s">
        <v>17878</v>
      </c>
      <c r="C3729" s="339" t="s">
        <v>933</v>
      </c>
      <c r="D3729" s="339" t="s">
        <v>14543</v>
      </c>
      <c r="E3729" s="341">
        <v>37.549999999999997</v>
      </c>
      <c r="F3729" s="341">
        <v>37.659999999999997</v>
      </c>
    </row>
    <row r="3730" spans="1:6">
      <c r="A3730" s="339">
        <v>45264</v>
      </c>
      <c r="B3730" s="340" t="s">
        <v>17879</v>
      </c>
      <c r="C3730" s="339" t="s">
        <v>63</v>
      </c>
      <c r="D3730" s="339" t="s">
        <v>14543</v>
      </c>
      <c r="E3730" s="341">
        <v>33.86</v>
      </c>
      <c r="F3730" s="341">
        <v>28.21</v>
      </c>
    </row>
    <row r="3731" spans="1:6">
      <c r="A3731" s="339">
        <v>36144</v>
      </c>
      <c r="B3731" s="340" t="s">
        <v>17880</v>
      </c>
      <c r="C3731" s="339" t="s">
        <v>63</v>
      </c>
      <c r="D3731" s="339" t="s">
        <v>14543</v>
      </c>
      <c r="E3731" s="341">
        <v>2.11</v>
      </c>
      <c r="F3731" s="341">
        <v>1.76</v>
      </c>
    </row>
    <row r="3732" spans="1:6">
      <c r="A3732" s="339">
        <v>10518</v>
      </c>
      <c r="B3732" s="340" t="s">
        <v>17881</v>
      </c>
      <c r="C3732" s="339" t="s">
        <v>63</v>
      </c>
      <c r="D3732" s="339" t="s">
        <v>14543</v>
      </c>
      <c r="E3732" s="341"/>
      <c r="F3732" s="341">
        <v>122.28</v>
      </c>
    </row>
    <row r="3733" spans="1:6">
      <c r="A3733" s="339">
        <v>36530</v>
      </c>
      <c r="B3733" s="340" t="s">
        <v>17882</v>
      </c>
      <c r="C3733" s="339" t="s">
        <v>63</v>
      </c>
      <c r="D3733" s="339" t="s">
        <v>14543</v>
      </c>
      <c r="E3733" s="341"/>
      <c r="F3733" s="341">
        <v>414878.04</v>
      </c>
    </row>
    <row r="3734" spans="1:6">
      <c r="A3734" s="339">
        <v>6046</v>
      </c>
      <c r="B3734" s="340" t="s">
        <v>17883</v>
      </c>
      <c r="C3734" s="339" t="s">
        <v>63</v>
      </c>
      <c r="D3734" s="339" t="s">
        <v>14549</v>
      </c>
      <c r="E3734" s="341"/>
      <c r="F3734" s="341">
        <v>450000</v>
      </c>
    </row>
    <row r="3735" spans="1:6">
      <c r="A3735" s="339">
        <v>36531</v>
      </c>
      <c r="B3735" s="340" t="s">
        <v>4198</v>
      </c>
      <c r="C3735" s="339" t="s">
        <v>63</v>
      </c>
      <c r="D3735" s="339" t="s">
        <v>14543</v>
      </c>
      <c r="E3735" s="341"/>
      <c r="F3735" s="341">
        <v>466463.38</v>
      </c>
    </row>
    <row r="3736" spans="1:6">
      <c r="A3736" s="339">
        <v>34684</v>
      </c>
      <c r="B3736" s="340" t="s">
        <v>17884</v>
      </c>
      <c r="C3736" s="339" t="s">
        <v>5029</v>
      </c>
      <c r="D3736" s="339" t="s">
        <v>14543</v>
      </c>
      <c r="E3736" s="341"/>
      <c r="F3736" s="341">
        <v>280.27</v>
      </c>
    </row>
    <row r="3737" spans="1:6">
      <c r="A3737" s="339">
        <v>34683</v>
      </c>
      <c r="B3737" s="340" t="s">
        <v>17885</v>
      </c>
      <c r="C3737" s="339" t="s">
        <v>5029</v>
      </c>
      <c r="D3737" s="339" t="s">
        <v>14543</v>
      </c>
      <c r="E3737" s="341"/>
      <c r="F3737" s="341">
        <v>175.17</v>
      </c>
    </row>
    <row r="3738" spans="1:6">
      <c r="A3738" s="339">
        <v>44954</v>
      </c>
      <c r="B3738" s="340" t="s">
        <v>17886</v>
      </c>
      <c r="C3738" s="339" t="s">
        <v>5029</v>
      </c>
      <c r="D3738" s="339" t="s">
        <v>14543</v>
      </c>
      <c r="E3738" s="341">
        <v>143.55000000000001</v>
      </c>
      <c r="F3738" s="341">
        <v>95.16</v>
      </c>
    </row>
    <row r="3739" spans="1:6">
      <c r="A3739" s="339">
        <v>44955</v>
      </c>
      <c r="B3739" s="340" t="s">
        <v>17887</v>
      </c>
      <c r="C3739" s="339" t="s">
        <v>5029</v>
      </c>
      <c r="D3739" s="339" t="s">
        <v>14543</v>
      </c>
      <c r="E3739" s="341">
        <v>209.77</v>
      </c>
      <c r="F3739" s="341">
        <v>139.06</v>
      </c>
    </row>
    <row r="3740" spans="1:6">
      <c r="A3740" s="339">
        <v>10515</v>
      </c>
      <c r="B3740" s="340" t="s">
        <v>17888</v>
      </c>
      <c r="C3740" s="339" t="s">
        <v>5029</v>
      </c>
      <c r="D3740" s="339" t="s">
        <v>14543</v>
      </c>
      <c r="E3740" s="341">
        <v>71.260000000000005</v>
      </c>
      <c r="F3740" s="341">
        <v>47.24</v>
      </c>
    </row>
    <row r="3741" spans="1:6">
      <c r="A3741" s="339">
        <v>153</v>
      </c>
      <c r="B3741" s="340" t="s">
        <v>17889</v>
      </c>
      <c r="C3741" s="339" t="s">
        <v>933</v>
      </c>
      <c r="D3741" s="339" t="s">
        <v>14543</v>
      </c>
      <c r="E3741" s="341">
        <v>107.63</v>
      </c>
      <c r="F3741" s="341">
        <v>95.76</v>
      </c>
    </row>
    <row r="3742" spans="1:6">
      <c r="A3742" s="339">
        <v>34682</v>
      </c>
      <c r="B3742" s="340" t="s">
        <v>17890</v>
      </c>
      <c r="C3742" s="339" t="s">
        <v>5029</v>
      </c>
      <c r="D3742" s="339" t="s">
        <v>14543</v>
      </c>
      <c r="E3742" s="341"/>
      <c r="F3742" s="341">
        <v>133.94999999999999</v>
      </c>
    </row>
    <row r="3743" spans="1:6">
      <c r="A3743" s="339">
        <v>536</v>
      </c>
      <c r="B3743" s="340" t="s">
        <v>1131</v>
      </c>
      <c r="C3743" s="339" t="s">
        <v>5029</v>
      </c>
      <c r="D3743" s="339" t="s">
        <v>14543</v>
      </c>
      <c r="E3743" s="341">
        <v>40.14</v>
      </c>
      <c r="F3743" s="341">
        <v>26.61</v>
      </c>
    </row>
    <row r="3744" spans="1:6">
      <c r="A3744" s="339">
        <v>20205</v>
      </c>
      <c r="B3744" s="340" t="s">
        <v>17891</v>
      </c>
      <c r="C3744" s="339" t="s">
        <v>202</v>
      </c>
      <c r="D3744" s="339" t="s">
        <v>14543</v>
      </c>
      <c r="E3744" s="341">
        <v>2.41</v>
      </c>
      <c r="F3744" s="341">
        <v>4.2300000000000004</v>
      </c>
    </row>
    <row r="3745" spans="1:6">
      <c r="A3745" s="339">
        <v>4412</v>
      </c>
      <c r="B3745" s="340" t="s">
        <v>17892</v>
      </c>
      <c r="C3745" s="339" t="s">
        <v>202</v>
      </c>
      <c r="D3745" s="339" t="s">
        <v>14543</v>
      </c>
      <c r="E3745" s="341">
        <v>1.44</v>
      </c>
      <c r="F3745" s="341">
        <v>2.5299999999999998</v>
      </c>
    </row>
    <row r="3746" spans="1:6">
      <c r="A3746" s="339">
        <v>4408</v>
      </c>
      <c r="B3746" s="340" t="s">
        <v>17893</v>
      </c>
      <c r="C3746" s="339" t="s">
        <v>202</v>
      </c>
      <c r="D3746" s="339" t="s">
        <v>14543</v>
      </c>
      <c r="E3746" s="341">
        <v>1.8</v>
      </c>
      <c r="F3746" s="341">
        <v>3.16</v>
      </c>
    </row>
    <row r="3747" spans="1:6">
      <c r="A3747" s="339">
        <v>45213</v>
      </c>
      <c r="B3747" s="340" t="s">
        <v>17894</v>
      </c>
      <c r="C3747" s="339" t="s">
        <v>63</v>
      </c>
      <c r="D3747" s="339" t="s">
        <v>14543</v>
      </c>
      <c r="E3747" s="341">
        <v>38.35</v>
      </c>
      <c r="F3747" s="341">
        <v>37.61</v>
      </c>
    </row>
    <row r="3748" spans="1:6">
      <c r="A3748" s="339">
        <v>36250</v>
      </c>
      <c r="B3748" s="340" t="s">
        <v>17895</v>
      </c>
      <c r="C3748" s="339" t="s">
        <v>202</v>
      </c>
      <c r="D3748" s="339" t="s">
        <v>14543</v>
      </c>
      <c r="E3748" s="341">
        <v>5.21</v>
      </c>
      <c r="F3748" s="341">
        <v>4.63</v>
      </c>
    </row>
    <row r="3749" spans="1:6">
      <c r="A3749" s="339">
        <v>10857</v>
      </c>
      <c r="B3749" s="340" t="s">
        <v>17896</v>
      </c>
      <c r="C3749" s="339" t="s">
        <v>202</v>
      </c>
      <c r="D3749" s="339" t="s">
        <v>14543</v>
      </c>
      <c r="E3749" s="341"/>
      <c r="F3749" s="341">
        <v>17.53</v>
      </c>
    </row>
    <row r="3750" spans="1:6">
      <c r="A3750" s="339">
        <v>4803</v>
      </c>
      <c r="B3750" s="340" t="s">
        <v>17897</v>
      </c>
      <c r="C3750" s="339" t="s">
        <v>202</v>
      </c>
      <c r="D3750" s="339" t="s">
        <v>14543</v>
      </c>
      <c r="E3750" s="341">
        <v>31.31</v>
      </c>
      <c r="F3750" s="341">
        <v>31.77</v>
      </c>
    </row>
    <row r="3751" spans="1:6">
      <c r="A3751" s="339">
        <v>6186</v>
      </c>
      <c r="B3751" s="340" t="s">
        <v>17898</v>
      </c>
      <c r="C3751" s="339" t="s">
        <v>202</v>
      </c>
      <c r="D3751" s="339" t="s">
        <v>14543</v>
      </c>
      <c r="E3751" s="341">
        <v>17.739999999999998</v>
      </c>
      <c r="F3751" s="341">
        <v>27.77</v>
      </c>
    </row>
    <row r="3752" spans="1:6">
      <c r="A3752" s="339">
        <v>4829</v>
      </c>
      <c r="B3752" s="340" t="s">
        <v>17899</v>
      </c>
      <c r="C3752" s="339" t="s">
        <v>202</v>
      </c>
      <c r="D3752" s="339" t="s">
        <v>14543</v>
      </c>
      <c r="E3752" s="341">
        <v>63.69</v>
      </c>
      <c r="F3752" s="341">
        <v>63.61</v>
      </c>
    </row>
    <row r="3753" spans="1:6">
      <c r="A3753" s="339">
        <v>39829</v>
      </c>
      <c r="B3753" s="340" t="s">
        <v>17900</v>
      </c>
      <c r="C3753" s="339" t="s">
        <v>202</v>
      </c>
      <c r="D3753" s="339" t="s">
        <v>14549</v>
      </c>
      <c r="E3753" s="341"/>
      <c r="F3753" s="341">
        <v>38.71</v>
      </c>
    </row>
    <row r="3754" spans="1:6">
      <c r="A3754" s="339">
        <v>20231</v>
      </c>
      <c r="B3754" s="340" t="s">
        <v>17901</v>
      </c>
      <c r="C3754" s="339" t="s">
        <v>202</v>
      </c>
      <c r="D3754" s="339" t="s">
        <v>14543</v>
      </c>
      <c r="E3754" s="341">
        <v>89.3</v>
      </c>
      <c r="F3754" s="341">
        <v>66.23</v>
      </c>
    </row>
    <row r="3755" spans="1:6">
      <c r="A3755" s="339">
        <v>4804</v>
      </c>
      <c r="B3755" s="340" t="s">
        <v>17902</v>
      </c>
      <c r="C3755" s="339" t="s">
        <v>202</v>
      </c>
      <c r="D3755" s="339" t="s">
        <v>14543</v>
      </c>
      <c r="E3755" s="341">
        <v>24.04</v>
      </c>
      <c r="F3755" s="341">
        <v>24.39</v>
      </c>
    </row>
    <row r="3756" spans="1:6">
      <c r="A3756" s="339">
        <v>34680</v>
      </c>
      <c r="B3756" s="340" t="s">
        <v>17903</v>
      </c>
      <c r="C3756" s="339" t="s">
        <v>202</v>
      </c>
      <c r="D3756" s="339" t="s">
        <v>14543</v>
      </c>
      <c r="E3756" s="341"/>
      <c r="F3756" s="341">
        <v>41.21</v>
      </c>
    </row>
    <row r="3757" spans="1:6">
      <c r="A3757" s="339">
        <v>11573</v>
      </c>
      <c r="B3757" s="340" t="s">
        <v>17904</v>
      </c>
      <c r="C3757" s="339" t="s">
        <v>63</v>
      </c>
      <c r="D3757" s="339" t="s">
        <v>14543</v>
      </c>
      <c r="E3757" s="341">
        <v>5.79</v>
      </c>
      <c r="F3757" s="341">
        <v>5.77</v>
      </c>
    </row>
    <row r="3758" spans="1:6">
      <c r="A3758" s="339">
        <v>38401</v>
      </c>
      <c r="B3758" s="340" t="s">
        <v>17905</v>
      </c>
      <c r="C3758" s="339" t="s">
        <v>63</v>
      </c>
      <c r="D3758" s="339" t="s">
        <v>14543</v>
      </c>
      <c r="E3758" s="341">
        <v>49.1</v>
      </c>
      <c r="F3758" s="341">
        <v>58.33</v>
      </c>
    </row>
    <row r="3759" spans="1:6">
      <c r="A3759" s="339">
        <v>11575</v>
      </c>
      <c r="B3759" s="340" t="s">
        <v>17906</v>
      </c>
      <c r="C3759" s="339" t="s">
        <v>63</v>
      </c>
      <c r="D3759" s="339" t="s">
        <v>14543</v>
      </c>
      <c r="E3759" s="341">
        <v>55.88</v>
      </c>
      <c r="F3759" s="341">
        <v>55.65</v>
      </c>
    </row>
    <row r="3760" spans="1:6">
      <c r="A3760" s="339">
        <v>38179</v>
      </c>
      <c r="B3760" s="340" t="s">
        <v>17907</v>
      </c>
      <c r="C3760" s="339" t="s">
        <v>63</v>
      </c>
      <c r="D3760" s="339" t="s">
        <v>14543</v>
      </c>
      <c r="E3760" s="341">
        <v>46.2</v>
      </c>
      <c r="F3760" s="341">
        <v>46.02</v>
      </c>
    </row>
    <row r="3761" spans="1:6">
      <c r="A3761" s="339">
        <v>20256</v>
      </c>
      <c r="B3761" s="340" t="s">
        <v>17908</v>
      </c>
      <c r="C3761" s="339" t="s">
        <v>63</v>
      </c>
      <c r="D3761" s="339" t="s">
        <v>14543</v>
      </c>
      <c r="E3761" s="341">
        <v>0.38</v>
      </c>
      <c r="F3761" s="341">
        <v>0.37</v>
      </c>
    </row>
    <row r="3762" spans="1:6">
      <c r="A3762" s="339">
        <v>14511</v>
      </c>
      <c r="B3762" s="340" t="s">
        <v>4262</v>
      </c>
      <c r="C3762" s="339" t="s">
        <v>63</v>
      </c>
      <c r="D3762" s="339" t="s">
        <v>14543</v>
      </c>
      <c r="E3762" s="341"/>
      <c r="F3762" s="341">
        <v>878935.57</v>
      </c>
    </row>
    <row r="3763" spans="1:6">
      <c r="A3763" s="339">
        <v>10642</v>
      </c>
      <c r="B3763" s="340" t="s">
        <v>17909</v>
      </c>
      <c r="C3763" s="339" t="s">
        <v>63</v>
      </c>
      <c r="D3763" s="339" t="s">
        <v>14549</v>
      </c>
      <c r="E3763" s="341"/>
      <c r="F3763" s="341">
        <v>828000</v>
      </c>
    </row>
    <row r="3764" spans="1:6">
      <c r="A3764" s="339">
        <v>14489</v>
      </c>
      <c r="B3764" s="340" t="s">
        <v>17910</v>
      </c>
      <c r="C3764" s="339" t="s">
        <v>63</v>
      </c>
      <c r="D3764" s="339" t="s">
        <v>14543</v>
      </c>
      <c r="E3764" s="341"/>
      <c r="F3764" s="341">
        <v>734420.59</v>
      </c>
    </row>
    <row r="3765" spans="1:6">
      <c r="A3765" s="339">
        <v>14513</v>
      </c>
      <c r="B3765" s="340" t="s">
        <v>4292</v>
      </c>
      <c r="C3765" s="339" t="s">
        <v>63</v>
      </c>
      <c r="D3765" s="339" t="s">
        <v>14543</v>
      </c>
      <c r="E3765" s="341"/>
      <c r="F3765" s="341">
        <v>550832.87</v>
      </c>
    </row>
    <row r="3766" spans="1:6">
      <c r="A3766" s="339">
        <v>10646</v>
      </c>
      <c r="B3766" s="340" t="s">
        <v>17911</v>
      </c>
      <c r="C3766" s="339" t="s">
        <v>63</v>
      </c>
      <c r="D3766" s="339" t="s">
        <v>14543</v>
      </c>
      <c r="E3766" s="341"/>
      <c r="F3766" s="341">
        <v>529801.51</v>
      </c>
    </row>
    <row r="3767" spans="1:6">
      <c r="A3767" s="339">
        <v>6070</v>
      </c>
      <c r="B3767" s="340" t="s">
        <v>17912</v>
      </c>
      <c r="C3767" s="339" t="s">
        <v>63</v>
      </c>
      <c r="D3767" s="339" t="s">
        <v>14543</v>
      </c>
      <c r="E3767" s="341"/>
      <c r="F3767" s="341">
        <v>723908.55</v>
      </c>
    </row>
    <row r="3768" spans="1:6">
      <c r="A3768" s="339">
        <v>6069</v>
      </c>
      <c r="B3768" s="340" t="s">
        <v>17913</v>
      </c>
      <c r="C3768" s="339" t="s">
        <v>63</v>
      </c>
      <c r="D3768" s="339" t="s">
        <v>14543</v>
      </c>
      <c r="E3768" s="341"/>
      <c r="F3768" s="341">
        <v>159922.32</v>
      </c>
    </row>
    <row r="3769" spans="1:6">
      <c r="A3769" s="339">
        <v>14626</v>
      </c>
      <c r="B3769" s="340" t="s">
        <v>17914</v>
      </c>
      <c r="C3769" s="339" t="s">
        <v>63</v>
      </c>
      <c r="D3769" s="339" t="s">
        <v>14543</v>
      </c>
      <c r="E3769" s="341"/>
      <c r="F3769" s="341">
        <v>792514.32</v>
      </c>
    </row>
    <row r="3770" spans="1:6">
      <c r="A3770" s="339">
        <v>6067</v>
      </c>
      <c r="B3770" s="340" t="s">
        <v>17915</v>
      </c>
      <c r="C3770" s="339" t="s">
        <v>63</v>
      </c>
      <c r="D3770" s="339" t="s">
        <v>14543</v>
      </c>
      <c r="E3770" s="341"/>
      <c r="F3770" s="341">
        <v>650571.43999999994</v>
      </c>
    </row>
    <row r="3771" spans="1:6">
      <c r="A3771" s="339">
        <v>38393</v>
      </c>
      <c r="B3771" s="340" t="s">
        <v>17916</v>
      </c>
      <c r="C3771" s="339" t="s">
        <v>63</v>
      </c>
      <c r="D3771" s="339" t="s">
        <v>14549</v>
      </c>
      <c r="E3771" s="341">
        <v>17.25</v>
      </c>
      <c r="F3771" s="341">
        <v>20.49</v>
      </c>
    </row>
    <row r="3772" spans="1:6">
      <c r="A3772" s="339">
        <v>45233</v>
      </c>
      <c r="B3772" s="340" t="s">
        <v>17917</v>
      </c>
      <c r="C3772" s="339" t="s">
        <v>63</v>
      </c>
      <c r="D3772" s="339" t="s">
        <v>14543</v>
      </c>
      <c r="E3772" s="341">
        <v>7.4</v>
      </c>
      <c r="F3772" s="341">
        <v>8.7899999999999991</v>
      </c>
    </row>
    <row r="3773" spans="1:6">
      <c r="A3773" s="339">
        <v>38390</v>
      </c>
      <c r="B3773" s="340" t="s">
        <v>17918</v>
      </c>
      <c r="C3773" s="339" t="s">
        <v>63</v>
      </c>
      <c r="D3773" s="339" t="s">
        <v>14543</v>
      </c>
      <c r="E3773" s="341">
        <v>42.38</v>
      </c>
      <c r="F3773" s="341">
        <v>50.34</v>
      </c>
    </row>
    <row r="3774" spans="1:6">
      <c r="A3774" s="339">
        <v>11578</v>
      </c>
      <c r="B3774" s="340" t="s">
        <v>17919</v>
      </c>
      <c r="C3774" s="339" t="s">
        <v>63</v>
      </c>
      <c r="D3774" s="339" t="s">
        <v>14543</v>
      </c>
      <c r="E3774" s="341">
        <v>12.06</v>
      </c>
      <c r="F3774" s="341">
        <v>12.01</v>
      </c>
    </row>
    <row r="3775" spans="1:6">
      <c r="A3775" s="339">
        <v>11577</v>
      </c>
      <c r="B3775" s="340" t="s">
        <v>17920</v>
      </c>
      <c r="C3775" s="339" t="s">
        <v>63</v>
      </c>
      <c r="D3775" s="339" t="s">
        <v>14543</v>
      </c>
      <c r="E3775" s="341">
        <v>11.51</v>
      </c>
      <c r="F3775" s="341">
        <v>11.47</v>
      </c>
    </row>
    <row r="3776" spans="1:6">
      <c r="A3776" s="339">
        <v>42432</v>
      </c>
      <c r="B3776" s="340" t="s">
        <v>17921</v>
      </c>
      <c r="C3776" s="339" t="s">
        <v>63</v>
      </c>
      <c r="D3776" s="339" t="s">
        <v>14543</v>
      </c>
      <c r="E3776" s="341"/>
      <c r="F3776" s="341">
        <v>2424.64</v>
      </c>
    </row>
    <row r="3777" spans="1:6">
      <c r="A3777" s="339">
        <v>42437</v>
      </c>
      <c r="B3777" s="340" t="s">
        <v>17922</v>
      </c>
      <c r="C3777" s="339" t="s">
        <v>63</v>
      </c>
      <c r="D3777" s="339" t="s">
        <v>14543</v>
      </c>
      <c r="E3777" s="341"/>
      <c r="F3777" s="341">
        <v>1843.37</v>
      </c>
    </row>
    <row r="3778" spans="1:6">
      <c r="A3778" s="339">
        <v>1116</v>
      </c>
      <c r="B3778" s="340" t="s">
        <v>17923</v>
      </c>
      <c r="C3778" s="339" t="s">
        <v>202</v>
      </c>
      <c r="D3778" s="339" t="s">
        <v>14543</v>
      </c>
      <c r="E3778" s="341">
        <v>19.36</v>
      </c>
      <c r="F3778" s="341">
        <v>17.36</v>
      </c>
    </row>
    <row r="3779" spans="1:6">
      <c r="A3779" s="339">
        <v>1115</v>
      </c>
      <c r="B3779" s="340" t="s">
        <v>17924</v>
      </c>
      <c r="C3779" s="339" t="s">
        <v>202</v>
      </c>
      <c r="D3779" s="339" t="s">
        <v>14543</v>
      </c>
      <c r="E3779" s="341">
        <v>23.2</v>
      </c>
      <c r="F3779" s="341">
        <v>20.8</v>
      </c>
    </row>
    <row r="3780" spans="1:6">
      <c r="A3780" s="339">
        <v>1113</v>
      </c>
      <c r="B3780" s="340" t="s">
        <v>1119</v>
      </c>
      <c r="C3780" s="339" t="s">
        <v>202</v>
      </c>
      <c r="D3780" s="339" t="s">
        <v>14543</v>
      </c>
      <c r="E3780" s="341">
        <v>27.12</v>
      </c>
      <c r="F3780" s="341">
        <v>24.32</v>
      </c>
    </row>
    <row r="3781" spans="1:6">
      <c r="A3781" s="339">
        <v>1114</v>
      </c>
      <c r="B3781" s="340" t="s">
        <v>17925</v>
      </c>
      <c r="C3781" s="339" t="s">
        <v>202</v>
      </c>
      <c r="D3781" s="339" t="s">
        <v>14543</v>
      </c>
      <c r="E3781" s="341">
        <v>32.31</v>
      </c>
      <c r="F3781" s="341">
        <v>28.97</v>
      </c>
    </row>
    <row r="3782" spans="1:6">
      <c r="A3782" s="339">
        <v>40873</v>
      </c>
      <c r="B3782" s="340" t="s">
        <v>17926</v>
      </c>
      <c r="C3782" s="339" t="s">
        <v>202</v>
      </c>
      <c r="D3782" s="339" t="s">
        <v>14543</v>
      </c>
      <c r="E3782" s="341">
        <v>25.28</v>
      </c>
      <c r="F3782" s="341">
        <v>22.67</v>
      </c>
    </row>
    <row r="3783" spans="1:6">
      <c r="A3783" s="339">
        <v>20214</v>
      </c>
      <c r="B3783" s="340" t="s">
        <v>17927</v>
      </c>
      <c r="C3783" s="339" t="s">
        <v>63</v>
      </c>
      <c r="D3783" s="339" t="s">
        <v>14543</v>
      </c>
      <c r="E3783" s="341">
        <v>44.72</v>
      </c>
      <c r="F3783" s="341">
        <v>50.42</v>
      </c>
    </row>
    <row r="3784" spans="1:6">
      <c r="A3784" s="339">
        <v>7237</v>
      </c>
      <c r="B3784" s="340" t="s">
        <v>17928</v>
      </c>
      <c r="C3784" s="339" t="s">
        <v>63</v>
      </c>
      <c r="D3784" s="339" t="s">
        <v>14543</v>
      </c>
      <c r="E3784" s="341">
        <v>43.78</v>
      </c>
      <c r="F3784" s="341">
        <v>49.36</v>
      </c>
    </row>
    <row r="3785" spans="1:6">
      <c r="A3785" s="339">
        <v>11757</v>
      </c>
      <c r="B3785" s="340" t="s">
        <v>17929</v>
      </c>
      <c r="C3785" s="339" t="s">
        <v>63</v>
      </c>
      <c r="D3785" s="339" t="s">
        <v>14549</v>
      </c>
      <c r="E3785" s="341">
        <v>59.98</v>
      </c>
      <c r="F3785" s="341">
        <v>46</v>
      </c>
    </row>
    <row r="3786" spans="1:6">
      <c r="A3786" s="339">
        <v>11758</v>
      </c>
      <c r="B3786" s="340" t="s">
        <v>17930</v>
      </c>
      <c r="C3786" s="339" t="s">
        <v>63</v>
      </c>
      <c r="D3786" s="339" t="s">
        <v>14549</v>
      </c>
      <c r="E3786" s="341">
        <v>60.15</v>
      </c>
      <c r="F3786" s="341">
        <v>57.76</v>
      </c>
    </row>
    <row r="3787" spans="1:6">
      <c r="A3787" s="339">
        <v>37526</v>
      </c>
      <c r="B3787" s="340" t="s">
        <v>17931</v>
      </c>
      <c r="C3787" s="339" t="s">
        <v>63</v>
      </c>
      <c r="D3787" s="339" t="s">
        <v>14543</v>
      </c>
      <c r="E3787" s="341"/>
      <c r="F3787" s="341">
        <v>5.05</v>
      </c>
    </row>
    <row r="3788" spans="1:6">
      <c r="A3788" s="339">
        <v>6076</v>
      </c>
      <c r="B3788" s="340" t="s">
        <v>17932</v>
      </c>
      <c r="C3788" s="339" t="s">
        <v>5115</v>
      </c>
      <c r="D3788" s="339" t="s">
        <v>14549</v>
      </c>
      <c r="E3788" s="341"/>
      <c r="F3788" s="341">
        <v>69</v>
      </c>
    </row>
    <row r="3789" spans="1:6">
      <c r="A3789" s="339">
        <v>13109</v>
      </c>
      <c r="B3789" s="340" t="s">
        <v>17933</v>
      </c>
      <c r="C3789" s="339" t="s">
        <v>63</v>
      </c>
      <c r="D3789" s="339" t="s">
        <v>14543</v>
      </c>
      <c r="E3789" s="341">
        <v>430.01</v>
      </c>
      <c r="F3789" s="341">
        <v>273.22000000000003</v>
      </c>
    </row>
    <row r="3790" spans="1:6">
      <c r="A3790" s="339">
        <v>13110</v>
      </c>
      <c r="B3790" s="340" t="s">
        <v>17934</v>
      </c>
      <c r="C3790" s="339" t="s">
        <v>63</v>
      </c>
      <c r="D3790" s="339" t="s">
        <v>14543</v>
      </c>
      <c r="E3790" s="341">
        <v>565.91</v>
      </c>
      <c r="F3790" s="341">
        <v>359.58</v>
      </c>
    </row>
    <row r="3791" spans="1:6">
      <c r="A3791" s="339">
        <v>7581</v>
      </c>
      <c r="B3791" s="340" t="s">
        <v>17935</v>
      </c>
      <c r="C3791" s="339" t="s">
        <v>63</v>
      </c>
      <c r="D3791" s="339" t="s">
        <v>14543</v>
      </c>
      <c r="E3791" s="341">
        <v>3.44</v>
      </c>
      <c r="F3791" s="341">
        <v>3.44</v>
      </c>
    </row>
    <row r="3792" spans="1:6">
      <c r="A3792" s="339">
        <v>4509</v>
      </c>
      <c r="B3792" s="340" t="s">
        <v>1155</v>
      </c>
      <c r="C3792" s="339" t="s">
        <v>202</v>
      </c>
      <c r="D3792" s="339" t="s">
        <v>14543</v>
      </c>
      <c r="E3792" s="341">
        <v>5.0999999999999996</v>
      </c>
      <c r="F3792" s="341">
        <v>4.1900000000000004</v>
      </c>
    </row>
    <row r="3793" spans="1:6">
      <c r="A3793" s="339">
        <v>4512</v>
      </c>
      <c r="B3793" s="340" t="s">
        <v>17936</v>
      </c>
      <c r="C3793" s="339" t="s">
        <v>202</v>
      </c>
      <c r="D3793" s="339" t="s">
        <v>14543</v>
      </c>
      <c r="E3793" s="341">
        <v>2.4300000000000002</v>
      </c>
      <c r="F3793" s="341">
        <v>2</v>
      </c>
    </row>
    <row r="3794" spans="1:6">
      <c r="A3794" s="339">
        <v>4517</v>
      </c>
      <c r="B3794" s="340" t="s">
        <v>930</v>
      </c>
      <c r="C3794" s="339" t="s">
        <v>202</v>
      </c>
      <c r="D3794" s="339" t="s">
        <v>14543</v>
      </c>
      <c r="E3794" s="341">
        <v>3.52</v>
      </c>
      <c r="F3794" s="341">
        <v>2.89</v>
      </c>
    </row>
    <row r="3795" spans="1:6">
      <c r="A3795" s="339">
        <v>20206</v>
      </c>
      <c r="B3795" s="340" t="s">
        <v>17937</v>
      </c>
      <c r="C3795" s="339" t="s">
        <v>202</v>
      </c>
      <c r="D3795" s="339" t="s">
        <v>14543</v>
      </c>
      <c r="E3795" s="341">
        <v>6.51</v>
      </c>
      <c r="F3795" s="341">
        <v>11.42</v>
      </c>
    </row>
    <row r="3796" spans="1:6">
      <c r="A3796" s="339">
        <v>4460</v>
      </c>
      <c r="B3796" s="340" t="s">
        <v>1767</v>
      </c>
      <c r="C3796" s="339" t="s">
        <v>202</v>
      </c>
      <c r="D3796" s="339" t="s">
        <v>14543</v>
      </c>
      <c r="E3796" s="341">
        <v>6.68</v>
      </c>
      <c r="F3796" s="341">
        <v>11.73</v>
      </c>
    </row>
    <row r="3797" spans="1:6">
      <c r="A3797" s="339">
        <v>4415</v>
      </c>
      <c r="B3797" s="340" t="s">
        <v>17938</v>
      </c>
      <c r="C3797" s="339" t="s">
        <v>202</v>
      </c>
      <c r="D3797" s="339" t="s">
        <v>14543</v>
      </c>
      <c r="E3797" s="341">
        <v>3.58</v>
      </c>
      <c r="F3797" s="341">
        <v>6.28</v>
      </c>
    </row>
    <row r="3798" spans="1:6">
      <c r="A3798" s="339">
        <v>4417</v>
      </c>
      <c r="B3798" s="340" t="s">
        <v>1763</v>
      </c>
      <c r="C3798" s="339" t="s">
        <v>202</v>
      </c>
      <c r="D3798" s="339" t="s">
        <v>14543</v>
      </c>
      <c r="E3798" s="341">
        <v>5.15</v>
      </c>
      <c r="F3798" s="341">
        <v>9.0399999999999991</v>
      </c>
    </row>
    <row r="3799" spans="1:6">
      <c r="A3799" s="339">
        <v>37373</v>
      </c>
      <c r="B3799" s="340" t="s">
        <v>4388</v>
      </c>
      <c r="C3799" s="339" t="s">
        <v>884</v>
      </c>
      <c r="D3799" s="339" t="s">
        <v>14549</v>
      </c>
      <c r="E3799" s="341">
        <v>0.01</v>
      </c>
      <c r="F3799" s="341">
        <v>0.11</v>
      </c>
    </row>
    <row r="3800" spans="1:6">
      <c r="A3800" s="339">
        <v>40864</v>
      </c>
      <c r="B3800" s="340" t="s">
        <v>4878</v>
      </c>
      <c r="C3800" s="339" t="s">
        <v>948</v>
      </c>
      <c r="D3800" s="339" t="s">
        <v>14549</v>
      </c>
      <c r="E3800" s="341">
        <v>0.01</v>
      </c>
      <c r="F3800" s="341">
        <v>18.28</v>
      </c>
    </row>
    <row r="3801" spans="1:6">
      <c r="A3801" s="339">
        <v>4734</v>
      </c>
      <c r="B3801" s="340" t="s">
        <v>4785</v>
      </c>
      <c r="C3801" s="339" t="s">
        <v>5115</v>
      </c>
      <c r="D3801" s="339" t="s">
        <v>14543</v>
      </c>
      <c r="E3801" s="341">
        <v>222.22</v>
      </c>
      <c r="F3801" s="341">
        <v>255.68</v>
      </c>
    </row>
    <row r="3802" spans="1:6">
      <c r="A3802" s="339">
        <v>6085</v>
      </c>
      <c r="B3802" s="340" t="s">
        <v>1705</v>
      </c>
      <c r="C3802" s="339" t="s">
        <v>933</v>
      </c>
      <c r="D3802" s="339" t="s">
        <v>14549</v>
      </c>
      <c r="E3802" s="341">
        <v>6.19</v>
      </c>
      <c r="F3802" s="341">
        <v>12.51</v>
      </c>
    </row>
    <row r="3803" spans="1:6">
      <c r="A3803" s="339">
        <v>38396</v>
      </c>
      <c r="B3803" s="340" t="s">
        <v>17939</v>
      </c>
      <c r="C3803" s="339" t="s">
        <v>63</v>
      </c>
      <c r="D3803" s="339" t="s">
        <v>14543</v>
      </c>
      <c r="E3803" s="341">
        <v>940.22</v>
      </c>
      <c r="F3803" s="341">
        <v>922.01</v>
      </c>
    </row>
    <row r="3804" spans="1:6">
      <c r="A3804" s="339">
        <v>11622</v>
      </c>
      <c r="B3804" s="340" t="s">
        <v>17940</v>
      </c>
      <c r="C3804" s="339" t="s">
        <v>101</v>
      </c>
      <c r="D3804" s="339" t="s">
        <v>14543</v>
      </c>
      <c r="E3804" s="341">
        <v>81.099999999999994</v>
      </c>
      <c r="F3804" s="341">
        <v>72.16</v>
      </c>
    </row>
    <row r="3805" spans="1:6">
      <c r="A3805" s="339">
        <v>43143</v>
      </c>
      <c r="B3805" s="340" t="s">
        <v>17941</v>
      </c>
      <c r="C3805" s="339" t="s">
        <v>933</v>
      </c>
      <c r="D3805" s="339" t="s">
        <v>14543</v>
      </c>
      <c r="E3805" s="341">
        <v>30.63</v>
      </c>
      <c r="F3805" s="341">
        <v>27.25</v>
      </c>
    </row>
    <row r="3806" spans="1:6">
      <c r="A3806" s="339">
        <v>7317</v>
      </c>
      <c r="B3806" s="340" t="s">
        <v>17942</v>
      </c>
      <c r="C3806" s="339" t="s">
        <v>101</v>
      </c>
      <c r="D3806" s="339" t="s">
        <v>14543</v>
      </c>
      <c r="E3806" s="341">
        <v>50.56</v>
      </c>
      <c r="F3806" s="341">
        <v>33.450000000000003</v>
      </c>
    </row>
    <row r="3807" spans="1:6">
      <c r="A3807" s="339">
        <v>142</v>
      </c>
      <c r="B3807" s="340" t="s">
        <v>1116</v>
      </c>
      <c r="C3807" s="339" t="s">
        <v>1117</v>
      </c>
      <c r="D3807" s="339" t="s">
        <v>14543</v>
      </c>
      <c r="E3807" s="341">
        <v>38.270000000000003</v>
      </c>
      <c r="F3807" s="341">
        <v>34.049999999999997</v>
      </c>
    </row>
    <row r="3808" spans="1:6">
      <c r="A3808" s="339">
        <v>43142</v>
      </c>
      <c r="B3808" s="340" t="s">
        <v>17943</v>
      </c>
      <c r="C3808" s="339" t="s">
        <v>933</v>
      </c>
      <c r="D3808" s="339" t="s">
        <v>14543</v>
      </c>
      <c r="E3808" s="341">
        <v>173.84</v>
      </c>
      <c r="F3808" s="341">
        <v>154.66999999999999</v>
      </c>
    </row>
    <row r="3809" spans="1:6">
      <c r="A3809" s="339">
        <v>38123</v>
      </c>
      <c r="B3809" s="340" t="s">
        <v>17944</v>
      </c>
      <c r="C3809" s="339" t="s">
        <v>101</v>
      </c>
      <c r="D3809" s="339" t="s">
        <v>14543</v>
      </c>
      <c r="E3809" s="341">
        <v>39.130000000000003</v>
      </c>
      <c r="F3809" s="341">
        <v>79.09</v>
      </c>
    </row>
    <row r="3810" spans="1:6">
      <c r="A3810" s="339">
        <v>42699</v>
      </c>
      <c r="B3810" s="340" t="s">
        <v>17945</v>
      </c>
      <c r="C3810" s="339" t="s">
        <v>63</v>
      </c>
      <c r="D3810" s="339" t="s">
        <v>14543</v>
      </c>
      <c r="E3810" s="341">
        <v>25.28</v>
      </c>
      <c r="F3810" s="341">
        <v>38.6</v>
      </c>
    </row>
    <row r="3811" spans="1:6">
      <c r="A3811" s="339">
        <v>37743</v>
      </c>
      <c r="B3811" s="340" t="s">
        <v>3884</v>
      </c>
      <c r="C3811" s="339" t="s">
        <v>63</v>
      </c>
      <c r="D3811" s="339" t="s">
        <v>14543</v>
      </c>
      <c r="E3811" s="341"/>
      <c r="F3811" s="341">
        <v>237841.37</v>
      </c>
    </row>
    <row r="3812" spans="1:6">
      <c r="A3812" s="339">
        <v>37744</v>
      </c>
      <c r="B3812" s="340" t="s">
        <v>17946</v>
      </c>
      <c r="C3812" s="339" t="s">
        <v>63</v>
      </c>
      <c r="D3812" s="339" t="s">
        <v>14543</v>
      </c>
      <c r="E3812" s="341"/>
      <c r="F3812" s="341">
        <v>279656.7</v>
      </c>
    </row>
    <row r="3813" spans="1:6">
      <c r="A3813" s="339">
        <v>37741</v>
      </c>
      <c r="B3813" s="340" t="s">
        <v>17947</v>
      </c>
      <c r="C3813" s="339" t="s">
        <v>63</v>
      </c>
      <c r="D3813" s="339" t="s">
        <v>14543</v>
      </c>
      <c r="E3813" s="341"/>
      <c r="F3813" s="341">
        <v>216267.85</v>
      </c>
    </row>
    <row r="3814" spans="1:6">
      <c r="A3814" s="339">
        <v>39396</v>
      </c>
      <c r="B3814" s="340" t="s">
        <v>17948</v>
      </c>
      <c r="C3814" s="339" t="s">
        <v>63</v>
      </c>
      <c r="D3814" s="339" t="s">
        <v>14543</v>
      </c>
      <c r="E3814" s="341"/>
      <c r="F3814" s="341">
        <v>57.37</v>
      </c>
    </row>
    <row r="3815" spans="1:6">
      <c r="A3815" s="339">
        <v>39392</v>
      </c>
      <c r="B3815" s="340" t="s">
        <v>17949</v>
      </c>
      <c r="C3815" s="339" t="s">
        <v>63</v>
      </c>
      <c r="D3815" s="339" t="s">
        <v>14543</v>
      </c>
      <c r="E3815" s="341"/>
      <c r="F3815" s="341">
        <v>64.72</v>
      </c>
    </row>
    <row r="3816" spans="1:6">
      <c r="A3816" s="339">
        <v>39393</v>
      </c>
      <c r="B3816" s="340" t="s">
        <v>17950</v>
      </c>
      <c r="C3816" s="339" t="s">
        <v>63</v>
      </c>
      <c r="D3816" s="339" t="s">
        <v>14543</v>
      </c>
      <c r="E3816" s="341"/>
      <c r="F3816" s="341">
        <v>40.020000000000003</v>
      </c>
    </row>
    <row r="3817" spans="1:6">
      <c r="A3817" s="339">
        <v>39394</v>
      </c>
      <c r="B3817" s="340" t="s">
        <v>17951</v>
      </c>
      <c r="C3817" s="339" t="s">
        <v>63</v>
      </c>
      <c r="D3817" s="339" t="s">
        <v>14543</v>
      </c>
      <c r="E3817" s="341"/>
      <c r="F3817" s="341">
        <v>45.05</v>
      </c>
    </row>
    <row r="3818" spans="1:6">
      <c r="A3818" s="339">
        <v>39395</v>
      </c>
      <c r="B3818" s="340" t="s">
        <v>17952</v>
      </c>
      <c r="C3818" s="339" t="s">
        <v>63</v>
      </c>
      <c r="D3818" s="339" t="s">
        <v>14543</v>
      </c>
      <c r="E3818" s="341"/>
      <c r="F3818" s="341">
        <v>41.89</v>
      </c>
    </row>
    <row r="3819" spans="1:6">
      <c r="A3819" s="339">
        <v>14618</v>
      </c>
      <c r="B3819" s="340" t="s">
        <v>4759</v>
      </c>
      <c r="C3819" s="339" t="s">
        <v>63</v>
      </c>
      <c r="D3819" s="339" t="s">
        <v>14543</v>
      </c>
      <c r="E3819" s="341">
        <v>1132.76</v>
      </c>
      <c r="F3819" s="341">
        <v>1252.51</v>
      </c>
    </row>
    <row r="3820" spans="1:6">
      <c r="A3820" s="339">
        <v>6110</v>
      </c>
      <c r="B3820" s="340" t="s">
        <v>4381</v>
      </c>
      <c r="C3820" s="339" t="s">
        <v>884</v>
      </c>
      <c r="D3820" s="339" t="s">
        <v>14543</v>
      </c>
      <c r="E3820" s="341">
        <v>22.37</v>
      </c>
      <c r="F3820" s="341">
        <v>26.72</v>
      </c>
    </row>
    <row r="3821" spans="1:6">
      <c r="A3821" s="339">
        <v>40910</v>
      </c>
      <c r="B3821" s="340" t="s">
        <v>17953</v>
      </c>
      <c r="C3821" s="339" t="s">
        <v>948</v>
      </c>
      <c r="D3821" s="339" t="s">
        <v>14543</v>
      </c>
      <c r="E3821" s="341">
        <v>3890.97</v>
      </c>
      <c r="F3821" s="341">
        <v>4683.3599999999997</v>
      </c>
    </row>
    <row r="3822" spans="1:6">
      <c r="A3822" s="339">
        <v>45255</v>
      </c>
      <c r="B3822" s="340" t="s">
        <v>17954</v>
      </c>
      <c r="C3822" s="339" t="s">
        <v>63</v>
      </c>
      <c r="D3822" s="339" t="s">
        <v>14543</v>
      </c>
      <c r="E3822" s="341">
        <v>43.69</v>
      </c>
      <c r="F3822" s="341">
        <v>42.84</v>
      </c>
    </row>
    <row r="3823" spans="1:6">
      <c r="A3823" s="339">
        <v>6111</v>
      </c>
      <c r="B3823" s="340" t="s">
        <v>3017</v>
      </c>
      <c r="C3823" s="339" t="s">
        <v>884</v>
      </c>
      <c r="D3823" s="339" t="s">
        <v>14549</v>
      </c>
      <c r="E3823" s="341">
        <v>16.2</v>
      </c>
      <c r="F3823" s="341">
        <v>21.5</v>
      </c>
    </row>
    <row r="3824" spans="1:6">
      <c r="A3824" s="339">
        <v>41084</v>
      </c>
      <c r="B3824" s="340" t="s">
        <v>17955</v>
      </c>
      <c r="C3824" s="339" t="s">
        <v>948</v>
      </c>
      <c r="D3824" s="339" t="s">
        <v>14543</v>
      </c>
      <c r="E3824" s="341">
        <v>2817.21</v>
      </c>
      <c r="F3824" s="341">
        <v>3765.96</v>
      </c>
    </row>
    <row r="3825" spans="1:6">
      <c r="A3825" s="339">
        <v>44535</v>
      </c>
      <c r="B3825" s="340" t="s">
        <v>17956</v>
      </c>
      <c r="C3825" s="339" t="s">
        <v>5115</v>
      </c>
      <c r="D3825" s="339" t="s">
        <v>14543</v>
      </c>
      <c r="E3825" s="341">
        <v>84.31</v>
      </c>
      <c r="F3825" s="341">
        <v>45.35</v>
      </c>
    </row>
    <row r="3826" spans="1:6">
      <c r="A3826" s="339">
        <v>44945</v>
      </c>
      <c r="B3826" s="340" t="s">
        <v>4561</v>
      </c>
      <c r="C3826" s="339" t="s">
        <v>63</v>
      </c>
      <c r="D3826" s="339" t="s">
        <v>14549</v>
      </c>
      <c r="E3826" s="341">
        <v>10.65</v>
      </c>
      <c r="F3826" s="341">
        <v>10</v>
      </c>
    </row>
    <row r="3827" spans="1:6">
      <c r="A3827" s="339">
        <v>38637</v>
      </c>
      <c r="B3827" s="340" t="s">
        <v>17957</v>
      </c>
      <c r="C3827" s="339" t="s">
        <v>63</v>
      </c>
      <c r="D3827" s="339" t="s">
        <v>14543</v>
      </c>
      <c r="E3827" s="341">
        <v>295.54000000000002</v>
      </c>
      <c r="F3827" s="341">
        <v>213.56</v>
      </c>
    </row>
    <row r="3828" spans="1:6">
      <c r="A3828" s="339">
        <v>6150</v>
      </c>
      <c r="B3828" s="340" t="s">
        <v>17958</v>
      </c>
      <c r="C3828" s="339" t="s">
        <v>63</v>
      </c>
      <c r="D3828" s="339" t="s">
        <v>14543</v>
      </c>
      <c r="E3828" s="341">
        <v>299.14999999999998</v>
      </c>
      <c r="F3828" s="341">
        <v>216.17</v>
      </c>
    </row>
    <row r="3829" spans="1:6">
      <c r="A3829" s="339">
        <v>6136</v>
      </c>
      <c r="B3829" s="340" t="s">
        <v>4105</v>
      </c>
      <c r="C3829" s="339" t="s">
        <v>63</v>
      </c>
      <c r="D3829" s="339" t="s">
        <v>14549</v>
      </c>
      <c r="E3829" s="341">
        <v>235.15</v>
      </c>
      <c r="F3829" s="341">
        <v>169.92</v>
      </c>
    </row>
    <row r="3830" spans="1:6">
      <c r="A3830" s="339">
        <v>38638</v>
      </c>
      <c r="B3830" s="340" t="s">
        <v>17959</v>
      </c>
      <c r="C3830" s="339" t="s">
        <v>63</v>
      </c>
      <c r="D3830" s="339" t="s">
        <v>14543</v>
      </c>
      <c r="E3830" s="341">
        <v>249.04</v>
      </c>
      <c r="F3830" s="341">
        <v>179.95</v>
      </c>
    </row>
    <row r="3831" spans="1:6">
      <c r="A3831" s="339">
        <v>20262</v>
      </c>
      <c r="B3831" s="340" t="s">
        <v>17960</v>
      </c>
      <c r="C3831" s="339" t="s">
        <v>63</v>
      </c>
      <c r="D3831" s="339" t="s">
        <v>14543</v>
      </c>
      <c r="E3831" s="341">
        <v>19.5</v>
      </c>
      <c r="F3831" s="341">
        <v>18.309999999999999</v>
      </c>
    </row>
    <row r="3832" spans="1:6">
      <c r="A3832" s="339">
        <v>6145</v>
      </c>
      <c r="B3832" s="340" t="s">
        <v>17961</v>
      </c>
      <c r="C3832" s="339" t="s">
        <v>63</v>
      </c>
      <c r="D3832" s="339" t="s">
        <v>14543</v>
      </c>
      <c r="E3832" s="341">
        <v>21.55</v>
      </c>
      <c r="F3832" s="341">
        <v>20.23</v>
      </c>
    </row>
    <row r="3833" spans="1:6">
      <c r="A3833" s="339">
        <v>6149</v>
      </c>
      <c r="B3833" s="340" t="s">
        <v>17962</v>
      </c>
      <c r="C3833" s="339" t="s">
        <v>63</v>
      </c>
      <c r="D3833" s="339" t="s">
        <v>14543</v>
      </c>
      <c r="E3833" s="341">
        <v>14.24</v>
      </c>
      <c r="F3833" s="341">
        <v>13.37</v>
      </c>
    </row>
    <row r="3834" spans="1:6">
      <c r="A3834" s="339">
        <v>6146</v>
      </c>
      <c r="B3834" s="340" t="s">
        <v>17963</v>
      </c>
      <c r="C3834" s="339" t="s">
        <v>63</v>
      </c>
      <c r="D3834" s="339" t="s">
        <v>14543</v>
      </c>
      <c r="E3834" s="341">
        <v>20.47</v>
      </c>
      <c r="F3834" s="341">
        <v>19.22</v>
      </c>
    </row>
    <row r="3835" spans="1:6">
      <c r="A3835" s="339">
        <v>44536</v>
      </c>
      <c r="B3835" s="340" t="s">
        <v>17964</v>
      </c>
      <c r="C3835" s="339" t="s">
        <v>101</v>
      </c>
      <c r="D3835" s="339" t="s">
        <v>14543</v>
      </c>
      <c r="E3835" s="341">
        <v>3.22</v>
      </c>
      <c r="F3835" s="341">
        <v>2.86</v>
      </c>
    </row>
    <row r="3836" spans="1:6">
      <c r="A3836" s="339">
        <v>39961</v>
      </c>
      <c r="B3836" s="340" t="s">
        <v>1572</v>
      </c>
      <c r="C3836" s="339" t="s">
        <v>63</v>
      </c>
      <c r="D3836" s="339" t="s">
        <v>14543</v>
      </c>
      <c r="E3836" s="341">
        <v>25.29</v>
      </c>
      <c r="F3836" s="341">
        <v>22.5</v>
      </c>
    </row>
    <row r="3837" spans="1:6">
      <c r="A3837" s="339">
        <v>42433</v>
      </c>
      <c r="B3837" s="340" t="s">
        <v>17965</v>
      </c>
      <c r="C3837" s="339" t="s">
        <v>63</v>
      </c>
      <c r="D3837" s="339" t="s">
        <v>14543</v>
      </c>
      <c r="E3837" s="341"/>
      <c r="F3837" s="341">
        <v>4789.18</v>
      </c>
    </row>
    <row r="3838" spans="1:6">
      <c r="A3838" s="339">
        <v>42434</v>
      </c>
      <c r="B3838" s="340" t="s">
        <v>17966</v>
      </c>
      <c r="C3838" s="339" t="s">
        <v>63</v>
      </c>
      <c r="D3838" s="339" t="s">
        <v>14543</v>
      </c>
      <c r="E3838" s="341"/>
      <c r="F3838" s="341">
        <v>5175.3999999999996</v>
      </c>
    </row>
    <row r="3839" spans="1:6">
      <c r="A3839" s="339">
        <v>42435</v>
      </c>
      <c r="B3839" s="340" t="s">
        <v>17967</v>
      </c>
      <c r="C3839" s="339" t="s">
        <v>63</v>
      </c>
      <c r="D3839" s="339" t="s">
        <v>14543</v>
      </c>
      <c r="E3839" s="341"/>
      <c r="F3839" s="341">
        <v>2580.7800000000002</v>
      </c>
    </row>
    <row r="3840" spans="1:6">
      <c r="A3840" s="339">
        <v>38061</v>
      </c>
      <c r="B3840" s="340" t="s">
        <v>17968</v>
      </c>
      <c r="C3840" s="339" t="s">
        <v>63</v>
      </c>
      <c r="D3840" s="339" t="s">
        <v>14543</v>
      </c>
      <c r="E3840" s="341">
        <v>46.7</v>
      </c>
      <c r="F3840" s="341">
        <v>46.17</v>
      </c>
    </row>
    <row r="3841" spans="1:6">
      <c r="A3841" s="339">
        <v>20250</v>
      </c>
      <c r="B3841" s="340" t="s">
        <v>17969</v>
      </c>
      <c r="C3841" s="339" t="s">
        <v>101</v>
      </c>
      <c r="D3841" s="339" t="s">
        <v>14549</v>
      </c>
      <c r="E3841" s="341"/>
      <c r="F3841" s="341">
        <v>22.75</v>
      </c>
    </row>
    <row r="3842" spans="1:6">
      <c r="A3842" s="339">
        <v>13388</v>
      </c>
      <c r="B3842" s="340" t="s">
        <v>17970</v>
      </c>
      <c r="C3842" s="339" t="s">
        <v>101</v>
      </c>
      <c r="D3842" s="339" t="s">
        <v>14543</v>
      </c>
      <c r="E3842" s="341">
        <v>116.26</v>
      </c>
      <c r="F3842" s="341">
        <v>252.27</v>
      </c>
    </row>
    <row r="3843" spans="1:6">
      <c r="A3843" s="339">
        <v>39914</v>
      </c>
      <c r="B3843" s="340" t="s">
        <v>17971</v>
      </c>
      <c r="C3843" s="339" t="s">
        <v>101</v>
      </c>
      <c r="D3843" s="339" t="s">
        <v>14543</v>
      </c>
      <c r="E3843" s="341"/>
      <c r="F3843" s="341">
        <v>268.27</v>
      </c>
    </row>
    <row r="3844" spans="1:6">
      <c r="A3844" s="339">
        <v>12732</v>
      </c>
      <c r="B3844" s="340" t="s">
        <v>17972</v>
      </c>
      <c r="C3844" s="339" t="s">
        <v>63</v>
      </c>
      <c r="D3844" s="339" t="s">
        <v>14543</v>
      </c>
      <c r="E3844" s="341"/>
      <c r="F3844" s="341">
        <v>309.54000000000002</v>
      </c>
    </row>
    <row r="3845" spans="1:6">
      <c r="A3845" s="339">
        <v>6160</v>
      </c>
      <c r="B3845" s="340" t="s">
        <v>3178</v>
      </c>
      <c r="C3845" s="339" t="s">
        <v>884</v>
      </c>
      <c r="D3845" s="339" t="s">
        <v>14549</v>
      </c>
      <c r="E3845" s="341">
        <v>22.37</v>
      </c>
      <c r="F3845" s="341">
        <v>30.1</v>
      </c>
    </row>
    <row r="3846" spans="1:6">
      <c r="A3846" s="339">
        <v>41087</v>
      </c>
      <c r="B3846" s="340" t="s">
        <v>17973</v>
      </c>
      <c r="C3846" s="339" t="s">
        <v>948</v>
      </c>
      <c r="D3846" s="339" t="s">
        <v>14543</v>
      </c>
      <c r="E3846" s="341">
        <v>3890.97</v>
      </c>
      <c r="F3846" s="341">
        <v>5272.34</v>
      </c>
    </row>
    <row r="3847" spans="1:6">
      <c r="A3847" s="339">
        <v>6166</v>
      </c>
      <c r="B3847" s="340" t="s">
        <v>17974</v>
      </c>
      <c r="C3847" s="339" t="s">
        <v>884</v>
      </c>
      <c r="D3847" s="339" t="s">
        <v>14543</v>
      </c>
      <c r="E3847" s="341">
        <v>26.29</v>
      </c>
      <c r="F3847" s="341">
        <v>32.42</v>
      </c>
    </row>
    <row r="3848" spans="1:6">
      <c r="A3848" s="339">
        <v>41088</v>
      </c>
      <c r="B3848" s="340" t="s">
        <v>17975</v>
      </c>
      <c r="C3848" s="339" t="s">
        <v>948</v>
      </c>
      <c r="D3848" s="339" t="s">
        <v>14543</v>
      </c>
      <c r="E3848" s="341">
        <v>4572.38</v>
      </c>
      <c r="F3848" s="341">
        <v>5681.84</v>
      </c>
    </row>
    <row r="3849" spans="1:6">
      <c r="A3849" s="339">
        <v>20232</v>
      </c>
      <c r="B3849" s="340" t="s">
        <v>1151</v>
      </c>
      <c r="C3849" s="339" t="s">
        <v>202</v>
      </c>
      <c r="D3849" s="339" t="s">
        <v>14543</v>
      </c>
      <c r="E3849" s="341">
        <v>126.41</v>
      </c>
      <c r="F3849" s="341">
        <v>93.75</v>
      </c>
    </row>
    <row r="3850" spans="1:6">
      <c r="A3850" s="339">
        <v>10856</v>
      </c>
      <c r="B3850" s="340" t="s">
        <v>17976</v>
      </c>
      <c r="C3850" s="339" t="s">
        <v>202</v>
      </c>
      <c r="D3850" s="339" t="s">
        <v>14543</v>
      </c>
      <c r="E3850" s="341"/>
      <c r="F3850" s="341">
        <v>113.34</v>
      </c>
    </row>
    <row r="3851" spans="1:6">
      <c r="A3851" s="339">
        <v>4828</v>
      </c>
      <c r="B3851" s="340" t="s">
        <v>17977</v>
      </c>
      <c r="C3851" s="339" t="s">
        <v>202</v>
      </c>
      <c r="D3851" s="339" t="s">
        <v>14543</v>
      </c>
      <c r="E3851" s="341">
        <v>95.06</v>
      </c>
      <c r="F3851" s="341">
        <v>94.94</v>
      </c>
    </row>
    <row r="3852" spans="1:6">
      <c r="A3852" s="339">
        <v>20249</v>
      </c>
      <c r="B3852" s="340" t="s">
        <v>17978</v>
      </c>
      <c r="C3852" s="339" t="s">
        <v>202</v>
      </c>
      <c r="D3852" s="339" t="s">
        <v>14543</v>
      </c>
      <c r="E3852" s="341">
        <v>52.05</v>
      </c>
      <c r="F3852" s="341">
        <v>51.99</v>
      </c>
    </row>
    <row r="3853" spans="1:6">
      <c r="A3853" s="339">
        <v>11609</v>
      </c>
      <c r="B3853" s="340" t="s">
        <v>17979</v>
      </c>
      <c r="C3853" s="339" t="s">
        <v>933</v>
      </c>
      <c r="D3853" s="339" t="s">
        <v>14543</v>
      </c>
      <c r="E3853" s="341">
        <v>13.48</v>
      </c>
      <c r="F3853" s="341">
        <v>11.99</v>
      </c>
    </row>
    <row r="3854" spans="1:6">
      <c r="A3854" s="339">
        <v>20083</v>
      </c>
      <c r="B3854" s="340" t="s">
        <v>1196</v>
      </c>
      <c r="C3854" s="339" t="s">
        <v>63</v>
      </c>
      <c r="D3854" s="339" t="s">
        <v>14543</v>
      </c>
      <c r="E3854" s="341">
        <v>80.55</v>
      </c>
      <c r="F3854" s="341">
        <v>68.52</v>
      </c>
    </row>
    <row r="3855" spans="1:6">
      <c r="A3855" s="339">
        <v>12295</v>
      </c>
      <c r="B3855" s="340" t="s">
        <v>17980</v>
      </c>
      <c r="C3855" s="339" t="s">
        <v>63</v>
      </c>
      <c r="D3855" s="339" t="s">
        <v>14543</v>
      </c>
      <c r="E3855" s="341">
        <v>3.22</v>
      </c>
      <c r="F3855" s="341">
        <v>3.19</v>
      </c>
    </row>
    <row r="3856" spans="1:6">
      <c r="A3856" s="339">
        <v>12296</v>
      </c>
      <c r="B3856" s="340" t="s">
        <v>17981</v>
      </c>
      <c r="C3856" s="339" t="s">
        <v>63</v>
      </c>
      <c r="D3856" s="339" t="s">
        <v>14543</v>
      </c>
      <c r="E3856" s="341">
        <v>4.17</v>
      </c>
      <c r="F3856" s="341">
        <v>4.12</v>
      </c>
    </row>
    <row r="3857" spans="1:6">
      <c r="A3857" s="339">
        <v>12294</v>
      </c>
      <c r="B3857" s="340" t="s">
        <v>17982</v>
      </c>
      <c r="C3857" s="339" t="s">
        <v>63</v>
      </c>
      <c r="D3857" s="339" t="s">
        <v>14543</v>
      </c>
      <c r="E3857" s="341">
        <v>10.02</v>
      </c>
      <c r="F3857" s="341">
        <v>9.9</v>
      </c>
    </row>
    <row r="3858" spans="1:6">
      <c r="A3858" s="339">
        <v>14543</v>
      </c>
      <c r="B3858" s="340" t="s">
        <v>17983</v>
      </c>
      <c r="C3858" s="339" t="s">
        <v>63</v>
      </c>
      <c r="D3858" s="339" t="s">
        <v>14543</v>
      </c>
      <c r="E3858" s="341">
        <v>7.15</v>
      </c>
      <c r="F3858" s="341">
        <v>7.07</v>
      </c>
    </row>
    <row r="3859" spans="1:6">
      <c r="A3859" s="339">
        <v>13329</v>
      </c>
      <c r="B3859" s="340" t="s">
        <v>17984</v>
      </c>
      <c r="C3859" s="339" t="s">
        <v>63</v>
      </c>
      <c r="D3859" s="339" t="s">
        <v>14549</v>
      </c>
      <c r="E3859" s="341">
        <v>4.2</v>
      </c>
      <c r="F3859" s="341">
        <v>4.1500000000000004</v>
      </c>
    </row>
    <row r="3860" spans="1:6">
      <c r="A3860" s="339">
        <v>21047</v>
      </c>
      <c r="B3860" s="340" t="s">
        <v>17985</v>
      </c>
      <c r="C3860" s="339" t="s">
        <v>63</v>
      </c>
      <c r="D3860" s="339" t="s">
        <v>14543</v>
      </c>
      <c r="E3860" s="341"/>
      <c r="F3860" s="341">
        <v>57.78</v>
      </c>
    </row>
    <row r="3861" spans="1:6">
      <c r="A3861" s="339">
        <v>21042</v>
      </c>
      <c r="B3861" s="340" t="s">
        <v>17986</v>
      </c>
      <c r="C3861" s="339" t="s">
        <v>63</v>
      </c>
      <c r="D3861" s="339" t="s">
        <v>14543</v>
      </c>
      <c r="E3861" s="341"/>
      <c r="F3861" s="341">
        <v>44.53</v>
      </c>
    </row>
    <row r="3862" spans="1:6">
      <c r="A3862" s="339">
        <v>21043</v>
      </c>
      <c r="B3862" s="340" t="s">
        <v>17987</v>
      </c>
      <c r="C3862" s="339" t="s">
        <v>63</v>
      </c>
      <c r="D3862" s="339" t="s">
        <v>14543</v>
      </c>
      <c r="E3862" s="341"/>
      <c r="F3862" s="341">
        <v>56.25</v>
      </c>
    </row>
    <row r="3863" spans="1:6">
      <c r="A3863" s="339">
        <v>21044</v>
      </c>
      <c r="B3863" s="340" t="s">
        <v>17988</v>
      </c>
      <c r="C3863" s="339" t="s">
        <v>63</v>
      </c>
      <c r="D3863" s="339" t="s">
        <v>14543</v>
      </c>
      <c r="E3863" s="341"/>
      <c r="F3863" s="341">
        <v>39.19</v>
      </c>
    </row>
    <row r="3864" spans="1:6">
      <c r="A3864" s="339">
        <v>21045</v>
      </c>
      <c r="B3864" s="340" t="s">
        <v>17989</v>
      </c>
      <c r="C3864" s="339" t="s">
        <v>63</v>
      </c>
      <c r="D3864" s="339" t="s">
        <v>14543</v>
      </c>
      <c r="E3864" s="341"/>
      <c r="F3864" s="341">
        <v>53.68</v>
      </c>
    </row>
    <row r="3865" spans="1:6">
      <c r="A3865" s="339">
        <v>21041</v>
      </c>
      <c r="B3865" s="340" t="s">
        <v>17990</v>
      </c>
      <c r="C3865" s="339" t="s">
        <v>63</v>
      </c>
      <c r="D3865" s="339" t="s">
        <v>14543</v>
      </c>
      <c r="E3865" s="341"/>
      <c r="F3865" s="341">
        <v>46.29</v>
      </c>
    </row>
    <row r="3866" spans="1:6">
      <c r="A3866" s="339">
        <v>21040</v>
      </c>
      <c r="B3866" s="340" t="s">
        <v>17991</v>
      </c>
      <c r="C3866" s="339" t="s">
        <v>63</v>
      </c>
      <c r="D3866" s="339" t="s">
        <v>14549</v>
      </c>
      <c r="E3866" s="341"/>
      <c r="F3866" s="341">
        <v>38.35</v>
      </c>
    </row>
    <row r="3867" spans="1:6">
      <c r="A3867" s="339">
        <v>14149</v>
      </c>
      <c r="B3867" s="340" t="s">
        <v>17992</v>
      </c>
      <c r="C3867" s="339" t="s">
        <v>1059</v>
      </c>
      <c r="D3867" s="339" t="s">
        <v>14543</v>
      </c>
      <c r="E3867" s="341"/>
      <c r="F3867" s="341">
        <v>197.93</v>
      </c>
    </row>
    <row r="3868" spans="1:6">
      <c r="A3868" s="339">
        <v>38099</v>
      </c>
      <c r="B3868" s="340" t="s">
        <v>4217</v>
      </c>
      <c r="C3868" s="339" t="s">
        <v>63</v>
      </c>
      <c r="D3868" s="339" t="s">
        <v>14543</v>
      </c>
      <c r="E3868" s="341">
        <v>1.9</v>
      </c>
      <c r="F3868" s="341">
        <v>1.63</v>
      </c>
    </row>
    <row r="3869" spans="1:6">
      <c r="A3869" s="339">
        <v>38100</v>
      </c>
      <c r="B3869" s="340" t="s">
        <v>17993</v>
      </c>
      <c r="C3869" s="339" t="s">
        <v>63</v>
      </c>
      <c r="D3869" s="339" t="s">
        <v>14543</v>
      </c>
      <c r="E3869" s="341">
        <v>3.11</v>
      </c>
      <c r="F3869" s="341">
        <v>2.68</v>
      </c>
    </row>
    <row r="3870" spans="1:6">
      <c r="A3870" s="339">
        <v>7576</v>
      </c>
      <c r="B3870" s="340" t="s">
        <v>17994</v>
      </c>
      <c r="C3870" s="339" t="s">
        <v>63</v>
      </c>
      <c r="D3870" s="339" t="s">
        <v>14543</v>
      </c>
      <c r="E3870" s="341">
        <v>141.30000000000001</v>
      </c>
      <c r="F3870" s="341">
        <v>141.30000000000001</v>
      </c>
    </row>
    <row r="3871" spans="1:6">
      <c r="A3871" s="339">
        <v>3384</v>
      </c>
      <c r="B3871" s="340" t="s">
        <v>17995</v>
      </c>
      <c r="C3871" s="339" t="s">
        <v>63</v>
      </c>
      <c r="D3871" s="339" t="s">
        <v>14543</v>
      </c>
      <c r="E3871" s="341">
        <v>8.74</v>
      </c>
      <c r="F3871" s="341">
        <v>8.36</v>
      </c>
    </row>
    <row r="3872" spans="1:6">
      <c r="A3872" s="339">
        <v>7572</v>
      </c>
      <c r="B3872" s="340" t="s">
        <v>3978</v>
      </c>
      <c r="C3872" s="339" t="s">
        <v>63</v>
      </c>
      <c r="D3872" s="339" t="s">
        <v>14543</v>
      </c>
      <c r="E3872" s="341">
        <v>7.63</v>
      </c>
      <c r="F3872" s="341">
        <v>7.55</v>
      </c>
    </row>
    <row r="3873" spans="1:6">
      <c r="A3873" s="339">
        <v>3396</v>
      </c>
      <c r="B3873" s="340" t="s">
        <v>17996</v>
      </c>
      <c r="C3873" s="339" t="s">
        <v>63</v>
      </c>
      <c r="D3873" s="339" t="s">
        <v>14543</v>
      </c>
      <c r="E3873" s="341">
        <v>5.16</v>
      </c>
      <c r="F3873" s="341">
        <v>5.0999999999999996</v>
      </c>
    </row>
    <row r="3874" spans="1:6">
      <c r="A3874" s="339">
        <v>45230</v>
      </c>
      <c r="B3874" s="340" t="s">
        <v>17997</v>
      </c>
      <c r="C3874" s="339" t="s">
        <v>63</v>
      </c>
      <c r="D3874" s="339" t="s">
        <v>14543</v>
      </c>
      <c r="E3874" s="341">
        <v>34.96</v>
      </c>
      <c r="F3874" s="341">
        <v>41.53</v>
      </c>
    </row>
    <row r="3875" spans="1:6">
      <c r="A3875" s="339">
        <v>37590</v>
      </c>
      <c r="B3875" s="340" t="s">
        <v>1391</v>
      </c>
      <c r="C3875" s="339" t="s">
        <v>63</v>
      </c>
      <c r="D3875" s="339" t="s">
        <v>14543</v>
      </c>
      <c r="E3875" s="341"/>
      <c r="F3875" s="341">
        <v>16.86</v>
      </c>
    </row>
    <row r="3876" spans="1:6">
      <c r="A3876" s="339">
        <v>37591</v>
      </c>
      <c r="B3876" s="340" t="s">
        <v>1382</v>
      </c>
      <c r="C3876" s="339" t="s">
        <v>63</v>
      </c>
      <c r="D3876" s="339" t="s">
        <v>14543</v>
      </c>
      <c r="E3876" s="341"/>
      <c r="F3876" s="341">
        <v>20.27</v>
      </c>
    </row>
    <row r="3877" spans="1:6">
      <c r="A3877" s="339">
        <v>12626</v>
      </c>
      <c r="B3877" s="340" t="s">
        <v>17998</v>
      </c>
      <c r="C3877" s="339" t="s">
        <v>63</v>
      </c>
      <c r="D3877" s="339" t="s">
        <v>14543</v>
      </c>
      <c r="E3877" s="341">
        <v>31.98</v>
      </c>
      <c r="F3877" s="341">
        <v>48.83</v>
      </c>
    </row>
    <row r="3878" spans="1:6">
      <c r="A3878" s="339">
        <v>11033</v>
      </c>
      <c r="B3878" s="340" t="s">
        <v>1092</v>
      </c>
      <c r="C3878" s="339" t="s">
        <v>63</v>
      </c>
      <c r="D3878" s="339" t="s">
        <v>14543</v>
      </c>
      <c r="E3878" s="341">
        <v>10.47</v>
      </c>
      <c r="F3878" s="341">
        <v>6.8</v>
      </c>
    </row>
    <row r="3879" spans="1:6">
      <c r="A3879" s="339">
        <v>390</v>
      </c>
      <c r="B3879" s="340" t="s">
        <v>17999</v>
      </c>
      <c r="C3879" s="339" t="s">
        <v>63</v>
      </c>
      <c r="D3879" s="339" t="s">
        <v>14543</v>
      </c>
      <c r="E3879" s="341">
        <v>9.34</v>
      </c>
      <c r="F3879" s="341">
        <v>9.23</v>
      </c>
    </row>
    <row r="3880" spans="1:6">
      <c r="A3880" s="339">
        <v>42436</v>
      </c>
      <c r="B3880" s="340" t="s">
        <v>18000</v>
      </c>
      <c r="C3880" s="339" t="s">
        <v>63</v>
      </c>
      <c r="D3880" s="339" t="s">
        <v>14543</v>
      </c>
      <c r="E3880" s="341"/>
      <c r="F3880" s="341">
        <v>2701.34</v>
      </c>
    </row>
    <row r="3881" spans="1:6">
      <c r="A3881" s="339">
        <v>6194</v>
      </c>
      <c r="B3881" s="340" t="s">
        <v>18001</v>
      </c>
      <c r="C3881" s="339" t="s">
        <v>202</v>
      </c>
      <c r="D3881" s="339" t="s">
        <v>14543</v>
      </c>
      <c r="E3881" s="341">
        <v>7.17</v>
      </c>
      <c r="F3881" s="341">
        <v>5.89</v>
      </c>
    </row>
    <row r="3882" spans="1:6">
      <c r="A3882" s="339">
        <v>10567</v>
      </c>
      <c r="B3882" s="340" t="s">
        <v>18002</v>
      </c>
      <c r="C3882" s="339" t="s">
        <v>202</v>
      </c>
      <c r="D3882" s="339" t="s">
        <v>14543</v>
      </c>
      <c r="E3882" s="341">
        <v>11.36</v>
      </c>
      <c r="F3882" s="341">
        <v>9.33</v>
      </c>
    </row>
    <row r="3883" spans="1:6">
      <c r="A3883" s="339">
        <v>6212</v>
      </c>
      <c r="B3883" s="340" t="s">
        <v>18003</v>
      </c>
      <c r="C3883" s="339" t="s">
        <v>202</v>
      </c>
      <c r="D3883" s="339" t="s">
        <v>14549</v>
      </c>
      <c r="E3883" s="341">
        <v>16.670000000000002</v>
      </c>
      <c r="F3883" s="341">
        <v>13.69</v>
      </c>
    </row>
    <row r="3884" spans="1:6">
      <c r="A3884" s="339">
        <v>3993</v>
      </c>
      <c r="B3884" s="340" t="s">
        <v>18004</v>
      </c>
      <c r="C3884" s="339" t="s">
        <v>5029</v>
      </c>
      <c r="D3884" s="339" t="s">
        <v>14543</v>
      </c>
      <c r="E3884" s="341">
        <v>86.5</v>
      </c>
      <c r="F3884" s="341">
        <v>151.81</v>
      </c>
    </row>
    <row r="3885" spans="1:6">
      <c r="A3885" s="339">
        <v>3990</v>
      </c>
      <c r="B3885" s="340" t="s">
        <v>18005</v>
      </c>
      <c r="C3885" s="339" t="s">
        <v>202</v>
      </c>
      <c r="D3885" s="339" t="s">
        <v>14543</v>
      </c>
      <c r="E3885" s="341">
        <v>16.27</v>
      </c>
      <c r="F3885" s="341">
        <v>28.56</v>
      </c>
    </row>
    <row r="3886" spans="1:6">
      <c r="A3886" s="339">
        <v>3992</v>
      </c>
      <c r="B3886" s="340" t="s">
        <v>18006</v>
      </c>
      <c r="C3886" s="339" t="s">
        <v>202</v>
      </c>
      <c r="D3886" s="339" t="s">
        <v>14543</v>
      </c>
      <c r="E3886" s="341">
        <v>21.97</v>
      </c>
      <c r="F3886" s="341">
        <v>38.56</v>
      </c>
    </row>
    <row r="3887" spans="1:6">
      <c r="A3887" s="339">
        <v>6178</v>
      </c>
      <c r="B3887" s="340" t="s">
        <v>18007</v>
      </c>
      <c r="C3887" s="339" t="s">
        <v>5029</v>
      </c>
      <c r="D3887" s="339" t="s">
        <v>14543</v>
      </c>
      <c r="E3887" s="341">
        <v>295.99</v>
      </c>
      <c r="F3887" s="341">
        <v>463.28</v>
      </c>
    </row>
    <row r="3888" spans="1:6">
      <c r="A3888" s="339">
        <v>6180</v>
      </c>
      <c r="B3888" s="340" t="s">
        <v>18008</v>
      </c>
      <c r="C3888" s="339" t="s">
        <v>5029</v>
      </c>
      <c r="D3888" s="339" t="s">
        <v>14549</v>
      </c>
      <c r="E3888" s="341">
        <v>319.45</v>
      </c>
      <c r="F3888" s="341">
        <v>500</v>
      </c>
    </row>
    <row r="3889" spans="1:6">
      <c r="A3889" s="339">
        <v>6182</v>
      </c>
      <c r="B3889" s="340" t="s">
        <v>18009</v>
      </c>
      <c r="C3889" s="339" t="s">
        <v>5029</v>
      </c>
      <c r="D3889" s="339" t="s">
        <v>14543</v>
      </c>
      <c r="E3889" s="341">
        <v>396.52</v>
      </c>
      <c r="F3889" s="341">
        <v>620.62</v>
      </c>
    </row>
    <row r="3890" spans="1:6">
      <c r="A3890" s="339">
        <v>43614</v>
      </c>
      <c r="B3890" s="340" t="s">
        <v>18010</v>
      </c>
      <c r="C3890" s="339" t="s">
        <v>202</v>
      </c>
      <c r="D3890" s="339" t="s">
        <v>14543</v>
      </c>
      <c r="E3890" s="341">
        <v>10.99</v>
      </c>
      <c r="F3890" s="341">
        <v>19.29</v>
      </c>
    </row>
    <row r="3891" spans="1:6">
      <c r="A3891" s="339">
        <v>6193</v>
      </c>
      <c r="B3891" s="340" t="s">
        <v>1366</v>
      </c>
      <c r="C3891" s="339" t="s">
        <v>202</v>
      </c>
      <c r="D3891" s="339" t="s">
        <v>14543</v>
      </c>
      <c r="E3891" s="341">
        <v>13.38</v>
      </c>
      <c r="F3891" s="341">
        <v>23.48</v>
      </c>
    </row>
    <row r="3892" spans="1:6">
      <c r="A3892" s="339">
        <v>6189</v>
      </c>
      <c r="B3892" s="340" t="s">
        <v>18011</v>
      </c>
      <c r="C3892" s="339" t="s">
        <v>202</v>
      </c>
      <c r="D3892" s="339" t="s">
        <v>14543</v>
      </c>
      <c r="E3892" s="341">
        <v>19.53</v>
      </c>
      <c r="F3892" s="341">
        <v>34.28</v>
      </c>
    </row>
    <row r="3893" spans="1:6">
      <c r="A3893" s="339">
        <v>6214</v>
      </c>
      <c r="B3893" s="340" t="s">
        <v>18012</v>
      </c>
      <c r="C3893" s="339" t="s">
        <v>5029</v>
      </c>
      <c r="D3893" s="339" t="s">
        <v>14543</v>
      </c>
      <c r="E3893" s="341">
        <v>185.41</v>
      </c>
      <c r="F3893" s="341">
        <v>290.2</v>
      </c>
    </row>
    <row r="3894" spans="1:6">
      <c r="A3894" s="339">
        <v>44027</v>
      </c>
      <c r="B3894" s="340" t="s">
        <v>18013</v>
      </c>
      <c r="C3894" s="339" t="s">
        <v>63</v>
      </c>
      <c r="D3894" s="339" t="s">
        <v>14543</v>
      </c>
      <c r="E3894" s="341">
        <v>1.21</v>
      </c>
      <c r="F3894" s="341">
        <v>1.1599999999999999</v>
      </c>
    </row>
    <row r="3895" spans="1:6">
      <c r="A3895" s="339">
        <v>36153</v>
      </c>
      <c r="B3895" s="340" t="s">
        <v>18014</v>
      </c>
      <c r="C3895" s="339" t="s">
        <v>63</v>
      </c>
      <c r="D3895" s="339" t="s">
        <v>14543</v>
      </c>
      <c r="E3895" s="341">
        <v>254.5</v>
      </c>
      <c r="F3895" s="341">
        <v>212.08</v>
      </c>
    </row>
    <row r="3896" spans="1:6">
      <c r="A3896" s="339">
        <v>10742</v>
      </c>
      <c r="B3896" s="340" t="s">
        <v>18015</v>
      </c>
      <c r="C3896" s="339" t="s">
        <v>63</v>
      </c>
      <c r="D3896" s="339" t="s">
        <v>14549</v>
      </c>
      <c r="E3896" s="341">
        <v>984.8</v>
      </c>
      <c r="F3896" s="341">
        <v>862.84</v>
      </c>
    </row>
    <row r="3897" spans="1:6">
      <c r="A3897" s="339">
        <v>45239</v>
      </c>
      <c r="B3897" s="340" t="s">
        <v>18016</v>
      </c>
      <c r="C3897" s="339" t="s">
        <v>63</v>
      </c>
      <c r="D3897" s="339" t="s">
        <v>14543</v>
      </c>
      <c r="E3897" s="341">
        <v>28.56</v>
      </c>
      <c r="F3897" s="341">
        <v>28.01</v>
      </c>
    </row>
    <row r="3898" spans="1:6">
      <c r="A3898" s="339">
        <v>38465</v>
      </c>
      <c r="B3898" s="340" t="s">
        <v>18017</v>
      </c>
      <c r="C3898" s="339" t="s">
        <v>63</v>
      </c>
      <c r="D3898" s="339" t="s">
        <v>14543</v>
      </c>
      <c r="E3898" s="341">
        <v>78.92</v>
      </c>
      <c r="F3898" s="341">
        <v>77.39</v>
      </c>
    </row>
    <row r="3899" spans="1:6">
      <c r="A3899" s="339">
        <v>7543</v>
      </c>
      <c r="B3899" s="340" t="s">
        <v>18018</v>
      </c>
      <c r="C3899" s="339" t="s">
        <v>63</v>
      </c>
      <c r="D3899" s="339" t="s">
        <v>14543</v>
      </c>
      <c r="E3899" s="341">
        <v>7.58</v>
      </c>
      <c r="F3899" s="341">
        <v>4.55</v>
      </c>
    </row>
    <row r="3900" spans="1:6">
      <c r="A3900" s="339">
        <v>43427</v>
      </c>
      <c r="B3900" s="340" t="s">
        <v>18019</v>
      </c>
      <c r="C3900" s="339" t="s">
        <v>63</v>
      </c>
      <c r="D3900" s="339" t="s">
        <v>14543</v>
      </c>
      <c r="E3900" s="341"/>
      <c r="F3900" s="341">
        <v>2171.34</v>
      </c>
    </row>
    <row r="3901" spans="1:6">
      <c r="A3901" s="339">
        <v>41613</v>
      </c>
      <c r="B3901" s="340" t="s">
        <v>18020</v>
      </c>
      <c r="C3901" s="339" t="s">
        <v>63</v>
      </c>
      <c r="D3901" s="339" t="s">
        <v>14543</v>
      </c>
      <c r="E3901" s="341"/>
      <c r="F3901" s="341">
        <v>139.57</v>
      </c>
    </row>
    <row r="3902" spans="1:6">
      <c r="A3902" s="339">
        <v>41614</v>
      </c>
      <c r="B3902" s="340" t="s">
        <v>18021</v>
      </c>
      <c r="C3902" s="339" t="s">
        <v>63</v>
      </c>
      <c r="D3902" s="339" t="s">
        <v>14543</v>
      </c>
      <c r="E3902" s="341"/>
      <c r="F3902" s="341">
        <v>177.84</v>
      </c>
    </row>
    <row r="3903" spans="1:6">
      <c r="A3903" s="339">
        <v>41615</v>
      </c>
      <c r="B3903" s="340" t="s">
        <v>18022</v>
      </c>
      <c r="C3903" s="339" t="s">
        <v>63</v>
      </c>
      <c r="D3903" s="339" t="s">
        <v>14543</v>
      </c>
      <c r="E3903" s="341"/>
      <c r="F3903" s="341">
        <v>274.87</v>
      </c>
    </row>
    <row r="3904" spans="1:6">
      <c r="A3904" s="339">
        <v>41616</v>
      </c>
      <c r="B3904" s="340" t="s">
        <v>18023</v>
      </c>
      <c r="C3904" s="339" t="s">
        <v>63</v>
      </c>
      <c r="D3904" s="339" t="s">
        <v>14543</v>
      </c>
      <c r="E3904" s="341"/>
      <c r="F3904" s="341">
        <v>410.7</v>
      </c>
    </row>
    <row r="3905" spans="1:6">
      <c r="A3905" s="339">
        <v>41617</v>
      </c>
      <c r="B3905" s="340" t="s">
        <v>18024</v>
      </c>
      <c r="C3905" s="339" t="s">
        <v>63</v>
      </c>
      <c r="D3905" s="339" t="s">
        <v>14543</v>
      </c>
      <c r="E3905" s="341"/>
      <c r="F3905" s="341">
        <v>816.64</v>
      </c>
    </row>
    <row r="3906" spans="1:6">
      <c r="A3906" s="339">
        <v>41618</v>
      </c>
      <c r="B3906" s="340" t="s">
        <v>18025</v>
      </c>
      <c r="C3906" s="339" t="s">
        <v>63</v>
      </c>
      <c r="D3906" s="339" t="s">
        <v>14543</v>
      </c>
      <c r="E3906" s="341"/>
      <c r="F3906" s="341">
        <v>1503.39</v>
      </c>
    </row>
    <row r="3907" spans="1:6">
      <c r="A3907" s="339">
        <v>43428</v>
      </c>
      <c r="B3907" s="340" t="s">
        <v>18026</v>
      </c>
      <c r="C3907" s="339" t="s">
        <v>63</v>
      </c>
      <c r="D3907" s="339" t="s">
        <v>14543</v>
      </c>
      <c r="E3907" s="341"/>
      <c r="F3907" s="341">
        <v>2640.72</v>
      </c>
    </row>
    <row r="3908" spans="1:6">
      <c r="A3908" s="339">
        <v>41619</v>
      </c>
      <c r="B3908" s="340" t="s">
        <v>18027</v>
      </c>
      <c r="C3908" s="339" t="s">
        <v>63</v>
      </c>
      <c r="D3908" s="339" t="s">
        <v>14543</v>
      </c>
      <c r="E3908" s="341"/>
      <c r="F3908" s="341">
        <v>171.09</v>
      </c>
    </row>
    <row r="3909" spans="1:6">
      <c r="A3909" s="339">
        <v>41620</v>
      </c>
      <c r="B3909" s="340" t="s">
        <v>18028</v>
      </c>
      <c r="C3909" s="339" t="s">
        <v>63</v>
      </c>
      <c r="D3909" s="339" t="s">
        <v>14543</v>
      </c>
      <c r="E3909" s="341"/>
      <c r="F3909" s="341">
        <v>216.12</v>
      </c>
    </row>
    <row r="3910" spans="1:6">
      <c r="A3910" s="339">
        <v>41622</v>
      </c>
      <c r="B3910" s="340" t="s">
        <v>18029</v>
      </c>
      <c r="C3910" s="339" t="s">
        <v>63</v>
      </c>
      <c r="D3910" s="339" t="s">
        <v>14543</v>
      </c>
      <c r="E3910" s="341"/>
      <c r="F3910" s="341">
        <v>374.83</v>
      </c>
    </row>
    <row r="3911" spans="1:6">
      <c r="A3911" s="339">
        <v>41623</v>
      </c>
      <c r="B3911" s="340" t="s">
        <v>18030</v>
      </c>
      <c r="C3911" s="339" t="s">
        <v>63</v>
      </c>
      <c r="D3911" s="339" t="s">
        <v>14543</v>
      </c>
      <c r="E3911" s="341"/>
      <c r="F3911" s="341">
        <v>576.32000000000005</v>
      </c>
    </row>
    <row r="3912" spans="1:6">
      <c r="A3912" s="339">
        <v>41624</v>
      </c>
      <c r="B3912" s="340" t="s">
        <v>18031</v>
      </c>
      <c r="C3912" s="339" t="s">
        <v>63</v>
      </c>
      <c r="D3912" s="339" t="s">
        <v>14543</v>
      </c>
      <c r="E3912" s="341"/>
      <c r="F3912" s="341">
        <v>1080.5999999999999</v>
      </c>
    </row>
    <row r="3913" spans="1:6">
      <c r="A3913" s="339">
        <v>41625</v>
      </c>
      <c r="B3913" s="340" t="s">
        <v>18032</v>
      </c>
      <c r="C3913" s="339" t="s">
        <v>63</v>
      </c>
      <c r="D3913" s="339" t="s">
        <v>14543</v>
      </c>
      <c r="E3913" s="341"/>
      <c r="F3913" s="341">
        <v>1662.55</v>
      </c>
    </row>
    <row r="3914" spans="1:6">
      <c r="A3914" s="339">
        <v>39346</v>
      </c>
      <c r="B3914" s="340" t="s">
        <v>18033</v>
      </c>
      <c r="C3914" s="339" t="s">
        <v>63</v>
      </c>
      <c r="D3914" s="339" t="s">
        <v>14543</v>
      </c>
      <c r="E3914" s="341">
        <v>4.68</v>
      </c>
      <c r="F3914" s="341">
        <v>2.81</v>
      </c>
    </row>
    <row r="3915" spans="1:6">
      <c r="A3915" s="339">
        <v>39350</v>
      </c>
      <c r="B3915" s="340" t="s">
        <v>18034</v>
      </c>
      <c r="C3915" s="339" t="s">
        <v>63</v>
      </c>
      <c r="D3915" s="339" t="s">
        <v>14543</v>
      </c>
      <c r="E3915" s="341">
        <v>5.04</v>
      </c>
      <c r="F3915" s="341">
        <v>3.02</v>
      </c>
    </row>
    <row r="3916" spans="1:6">
      <c r="A3916" s="339">
        <v>39351</v>
      </c>
      <c r="B3916" s="340" t="s">
        <v>18035</v>
      </c>
      <c r="C3916" s="339" t="s">
        <v>63</v>
      </c>
      <c r="D3916" s="339" t="s">
        <v>14543</v>
      </c>
      <c r="E3916" s="341">
        <v>5.83</v>
      </c>
      <c r="F3916" s="341">
        <v>3.5</v>
      </c>
    </row>
    <row r="3917" spans="1:6">
      <c r="A3917" s="339">
        <v>39352</v>
      </c>
      <c r="B3917" s="340" t="s">
        <v>18036</v>
      </c>
      <c r="C3917" s="339" t="s">
        <v>63</v>
      </c>
      <c r="D3917" s="339" t="s">
        <v>14543</v>
      </c>
      <c r="E3917" s="341">
        <v>4.68</v>
      </c>
      <c r="F3917" s="341">
        <v>2.81</v>
      </c>
    </row>
    <row r="3918" spans="1:6">
      <c r="A3918" s="339">
        <v>38837</v>
      </c>
      <c r="B3918" s="340" t="s">
        <v>18037</v>
      </c>
      <c r="C3918" s="339" t="s">
        <v>63</v>
      </c>
      <c r="D3918" s="339" t="s">
        <v>14543</v>
      </c>
      <c r="E3918" s="341"/>
      <c r="F3918" s="341">
        <v>8.81</v>
      </c>
    </row>
    <row r="3919" spans="1:6">
      <c r="A3919" s="339">
        <v>38836</v>
      </c>
      <c r="B3919" s="340" t="s">
        <v>18038</v>
      </c>
      <c r="C3919" s="339" t="s">
        <v>63</v>
      </c>
      <c r="D3919" s="339" t="s">
        <v>14543</v>
      </c>
      <c r="E3919" s="341"/>
      <c r="F3919" s="341">
        <v>6.15</v>
      </c>
    </row>
    <row r="3920" spans="1:6">
      <c r="A3920" s="339">
        <v>2666</v>
      </c>
      <c r="B3920" s="340" t="s">
        <v>18039</v>
      </c>
      <c r="C3920" s="339" t="s">
        <v>63</v>
      </c>
      <c r="D3920" s="339" t="s">
        <v>14543</v>
      </c>
      <c r="E3920" s="341">
        <v>6.78</v>
      </c>
      <c r="F3920" s="341">
        <v>7.05</v>
      </c>
    </row>
    <row r="3921" spans="1:6">
      <c r="A3921" s="339">
        <v>2668</v>
      </c>
      <c r="B3921" s="340" t="s">
        <v>18040</v>
      </c>
      <c r="C3921" s="339" t="s">
        <v>63</v>
      </c>
      <c r="D3921" s="339" t="s">
        <v>14543</v>
      </c>
      <c r="E3921" s="341">
        <v>7.74</v>
      </c>
      <c r="F3921" s="341">
        <v>8.0500000000000007</v>
      </c>
    </row>
    <row r="3922" spans="1:6">
      <c r="A3922" s="339">
        <v>2664</v>
      </c>
      <c r="B3922" s="340" t="s">
        <v>18041</v>
      </c>
      <c r="C3922" s="339" t="s">
        <v>63</v>
      </c>
      <c r="D3922" s="339" t="s">
        <v>14543</v>
      </c>
      <c r="E3922" s="341">
        <v>11.42</v>
      </c>
      <c r="F3922" s="341">
        <v>11.88</v>
      </c>
    </row>
    <row r="3923" spans="1:6">
      <c r="A3923" s="339">
        <v>2662</v>
      </c>
      <c r="B3923" s="340" t="s">
        <v>18042</v>
      </c>
      <c r="C3923" s="339" t="s">
        <v>63</v>
      </c>
      <c r="D3923" s="339" t="s">
        <v>14543</v>
      </c>
      <c r="E3923" s="341">
        <v>14.01</v>
      </c>
      <c r="F3923" s="341">
        <v>14.57</v>
      </c>
    </row>
    <row r="3924" spans="1:6">
      <c r="A3924" s="339">
        <v>20964</v>
      </c>
      <c r="B3924" s="340" t="s">
        <v>18043</v>
      </c>
      <c r="C3924" s="339" t="s">
        <v>63</v>
      </c>
      <c r="D3924" s="339" t="s">
        <v>14543</v>
      </c>
      <c r="E3924" s="341"/>
      <c r="F3924" s="341">
        <v>130.54</v>
      </c>
    </row>
    <row r="3925" spans="1:6">
      <c r="A3925" s="339">
        <v>10905</v>
      </c>
      <c r="B3925" s="340" t="s">
        <v>18044</v>
      </c>
      <c r="C3925" s="339" t="s">
        <v>63</v>
      </c>
      <c r="D3925" s="339" t="s">
        <v>14543</v>
      </c>
      <c r="E3925" s="341"/>
      <c r="F3925" s="341">
        <v>175.11</v>
      </c>
    </row>
    <row r="3926" spans="1:6">
      <c r="A3926" s="339">
        <v>11289</v>
      </c>
      <c r="B3926" s="340" t="s">
        <v>18045</v>
      </c>
      <c r="C3926" s="339" t="s">
        <v>63</v>
      </c>
      <c r="D3926" s="339" t="s">
        <v>14543</v>
      </c>
      <c r="E3926" s="341"/>
      <c r="F3926" s="341">
        <v>84.65</v>
      </c>
    </row>
    <row r="3927" spans="1:6">
      <c r="A3927" s="339">
        <v>11241</v>
      </c>
      <c r="B3927" s="340" t="s">
        <v>18046</v>
      </c>
      <c r="C3927" s="339" t="s">
        <v>63</v>
      </c>
      <c r="D3927" s="339" t="s">
        <v>14543</v>
      </c>
      <c r="E3927" s="341"/>
      <c r="F3927" s="341">
        <v>211.62</v>
      </c>
    </row>
    <row r="3928" spans="1:6">
      <c r="A3928" s="339">
        <v>11301</v>
      </c>
      <c r="B3928" s="340" t="s">
        <v>18047</v>
      </c>
      <c r="C3928" s="339" t="s">
        <v>63</v>
      </c>
      <c r="D3928" s="339" t="s">
        <v>14543</v>
      </c>
      <c r="E3928" s="341"/>
      <c r="F3928" s="341">
        <v>536.62</v>
      </c>
    </row>
    <row r="3929" spans="1:6">
      <c r="A3929" s="339">
        <v>21090</v>
      </c>
      <c r="B3929" s="340" t="s">
        <v>18048</v>
      </c>
      <c r="C3929" s="339" t="s">
        <v>63</v>
      </c>
      <c r="D3929" s="339" t="s">
        <v>14543</v>
      </c>
      <c r="E3929" s="341"/>
      <c r="F3929" s="341">
        <v>657.55</v>
      </c>
    </row>
    <row r="3930" spans="1:6">
      <c r="A3930" s="339">
        <v>11315</v>
      </c>
      <c r="B3930" s="340" t="s">
        <v>18049</v>
      </c>
      <c r="C3930" s="339" t="s">
        <v>63</v>
      </c>
      <c r="D3930" s="339" t="s">
        <v>14543</v>
      </c>
      <c r="E3930" s="341"/>
      <c r="F3930" s="341">
        <v>128.47999999999999</v>
      </c>
    </row>
    <row r="3931" spans="1:6">
      <c r="A3931" s="339">
        <v>21071</v>
      </c>
      <c r="B3931" s="340" t="s">
        <v>18050</v>
      </c>
      <c r="C3931" s="339" t="s">
        <v>63</v>
      </c>
      <c r="D3931" s="339" t="s">
        <v>14543</v>
      </c>
      <c r="E3931" s="341"/>
      <c r="F3931" s="341">
        <v>196.51</v>
      </c>
    </row>
    <row r="3932" spans="1:6">
      <c r="A3932" s="339">
        <v>14112</v>
      </c>
      <c r="B3932" s="340" t="s">
        <v>18051</v>
      </c>
      <c r="C3932" s="339" t="s">
        <v>63</v>
      </c>
      <c r="D3932" s="339" t="s">
        <v>14543</v>
      </c>
      <c r="E3932" s="341"/>
      <c r="F3932" s="341">
        <v>274.36</v>
      </c>
    </row>
    <row r="3933" spans="1:6">
      <c r="A3933" s="339">
        <v>11316</v>
      </c>
      <c r="B3933" s="340" t="s">
        <v>18052</v>
      </c>
      <c r="C3933" s="339" t="s">
        <v>63</v>
      </c>
      <c r="D3933" s="339" t="s">
        <v>14543</v>
      </c>
      <c r="E3933" s="341"/>
      <c r="F3933" s="341">
        <v>423.25</v>
      </c>
    </row>
    <row r="3934" spans="1:6">
      <c r="A3934" s="339">
        <v>6243</v>
      </c>
      <c r="B3934" s="340" t="s">
        <v>18053</v>
      </c>
      <c r="C3934" s="339" t="s">
        <v>63</v>
      </c>
      <c r="D3934" s="339" t="s">
        <v>14549</v>
      </c>
      <c r="E3934" s="341"/>
      <c r="F3934" s="341">
        <v>487.5</v>
      </c>
    </row>
    <row r="3935" spans="1:6">
      <c r="A3935" s="339">
        <v>6240</v>
      </c>
      <c r="B3935" s="340" t="s">
        <v>18054</v>
      </c>
      <c r="C3935" s="339" t="s">
        <v>63</v>
      </c>
      <c r="D3935" s="339" t="s">
        <v>14543</v>
      </c>
      <c r="E3935" s="341"/>
      <c r="F3935" s="341">
        <v>645.46</v>
      </c>
    </row>
    <row r="3936" spans="1:6">
      <c r="A3936" s="339">
        <v>11296</v>
      </c>
      <c r="B3936" s="340" t="s">
        <v>18055</v>
      </c>
      <c r="C3936" s="339" t="s">
        <v>63</v>
      </c>
      <c r="D3936" s="339" t="s">
        <v>14543</v>
      </c>
      <c r="E3936" s="341"/>
      <c r="F3936" s="341">
        <v>2056.56</v>
      </c>
    </row>
    <row r="3937" spans="1:6">
      <c r="A3937" s="339">
        <v>11299</v>
      </c>
      <c r="B3937" s="340" t="s">
        <v>18056</v>
      </c>
      <c r="C3937" s="339" t="s">
        <v>63</v>
      </c>
      <c r="D3937" s="339" t="s">
        <v>14543</v>
      </c>
      <c r="E3937" s="341"/>
      <c r="F3937" s="341">
        <v>696.1</v>
      </c>
    </row>
    <row r="3938" spans="1:6">
      <c r="A3938" s="339">
        <v>11688</v>
      </c>
      <c r="B3938" s="340" t="s">
        <v>18057</v>
      </c>
      <c r="C3938" s="339" t="s">
        <v>63</v>
      </c>
      <c r="D3938" s="339" t="s">
        <v>14543</v>
      </c>
      <c r="E3938" s="341">
        <v>618.57000000000005</v>
      </c>
      <c r="F3938" s="341">
        <v>485.86</v>
      </c>
    </row>
    <row r="3939" spans="1:6">
      <c r="A3939" s="339">
        <v>37736</v>
      </c>
      <c r="B3939" s="340" t="s">
        <v>4464</v>
      </c>
      <c r="C3939" s="339" t="s">
        <v>63</v>
      </c>
      <c r="D3939" s="339" t="s">
        <v>14549</v>
      </c>
      <c r="E3939" s="341"/>
      <c r="F3939" s="341">
        <v>89250</v>
      </c>
    </row>
    <row r="3940" spans="1:6">
      <c r="A3940" s="339">
        <v>37739</v>
      </c>
      <c r="B3940" s="340" t="s">
        <v>18058</v>
      </c>
      <c r="C3940" s="339" t="s">
        <v>63</v>
      </c>
      <c r="D3940" s="339" t="s">
        <v>14543</v>
      </c>
      <c r="E3940" s="341"/>
      <c r="F3940" s="341">
        <v>109846.15</v>
      </c>
    </row>
    <row r="3941" spans="1:6">
      <c r="A3941" s="339">
        <v>37738</v>
      </c>
      <c r="B3941" s="340" t="s">
        <v>18059</v>
      </c>
      <c r="C3941" s="339" t="s">
        <v>63</v>
      </c>
      <c r="D3941" s="339" t="s">
        <v>14543</v>
      </c>
      <c r="E3941" s="341"/>
      <c r="F3941" s="341">
        <v>74474.5</v>
      </c>
    </row>
    <row r="3942" spans="1:6">
      <c r="A3942" s="339">
        <v>25014</v>
      </c>
      <c r="B3942" s="340" t="s">
        <v>18060</v>
      </c>
      <c r="C3942" s="339" t="s">
        <v>63</v>
      </c>
      <c r="D3942" s="339" t="s">
        <v>14543</v>
      </c>
      <c r="E3942" s="341"/>
      <c r="F3942" s="341">
        <v>124099.28</v>
      </c>
    </row>
    <row r="3943" spans="1:6">
      <c r="A3943" s="339">
        <v>14405</v>
      </c>
      <c r="B3943" s="340" t="s">
        <v>18061</v>
      </c>
      <c r="C3943" s="339" t="s">
        <v>63</v>
      </c>
      <c r="D3943" s="339" t="s">
        <v>14543</v>
      </c>
      <c r="E3943" s="341"/>
      <c r="F3943" s="341">
        <v>152680.18</v>
      </c>
    </row>
    <row r="3944" spans="1:6">
      <c r="A3944" s="339">
        <v>20271</v>
      </c>
      <c r="B3944" s="340" t="s">
        <v>18062</v>
      </c>
      <c r="C3944" s="339" t="s">
        <v>63</v>
      </c>
      <c r="D3944" s="339" t="s">
        <v>14543</v>
      </c>
      <c r="E3944" s="341">
        <v>469.55</v>
      </c>
      <c r="F3944" s="341">
        <v>589.30999999999995</v>
      </c>
    </row>
    <row r="3945" spans="1:6">
      <c r="A3945" s="339">
        <v>10423</v>
      </c>
      <c r="B3945" s="340" t="s">
        <v>4257</v>
      </c>
      <c r="C3945" s="339" t="s">
        <v>63</v>
      </c>
      <c r="D3945" s="339" t="s">
        <v>14543</v>
      </c>
      <c r="E3945" s="341">
        <v>344.76</v>
      </c>
      <c r="F3945" s="341">
        <v>432.69</v>
      </c>
    </row>
    <row r="3946" spans="1:6">
      <c r="A3946" s="339">
        <v>36790</v>
      </c>
      <c r="B3946" s="340" t="s">
        <v>18063</v>
      </c>
      <c r="C3946" s="339" t="s">
        <v>63</v>
      </c>
      <c r="D3946" s="339" t="s">
        <v>14543</v>
      </c>
      <c r="E3946" s="341">
        <v>372.91</v>
      </c>
      <c r="F3946" s="341">
        <v>471.73</v>
      </c>
    </row>
    <row r="3947" spans="1:6">
      <c r="A3947" s="339">
        <v>37589</v>
      </c>
      <c r="B3947" s="340" t="s">
        <v>18064</v>
      </c>
      <c r="C3947" s="339" t="s">
        <v>63</v>
      </c>
      <c r="D3947" s="339" t="s">
        <v>14543</v>
      </c>
      <c r="E3947" s="341">
        <v>456.91</v>
      </c>
      <c r="F3947" s="341">
        <v>577.99</v>
      </c>
    </row>
    <row r="3948" spans="1:6">
      <c r="A3948" s="339">
        <v>11690</v>
      </c>
      <c r="B3948" s="340" t="s">
        <v>18065</v>
      </c>
      <c r="C3948" s="339" t="s">
        <v>63</v>
      </c>
      <c r="D3948" s="339" t="s">
        <v>14543</v>
      </c>
      <c r="E3948" s="341">
        <v>242.72</v>
      </c>
      <c r="F3948" s="341">
        <v>307.04000000000002</v>
      </c>
    </row>
    <row r="3949" spans="1:6">
      <c r="A3949" s="339">
        <v>20234</v>
      </c>
      <c r="B3949" s="340" t="s">
        <v>18066</v>
      </c>
      <c r="C3949" s="339" t="s">
        <v>63</v>
      </c>
      <c r="D3949" s="339" t="s">
        <v>14543</v>
      </c>
      <c r="E3949" s="341">
        <v>307.17</v>
      </c>
      <c r="F3949" s="341">
        <v>388.57</v>
      </c>
    </row>
    <row r="3950" spans="1:6">
      <c r="A3950" s="339">
        <v>44480</v>
      </c>
      <c r="B3950" s="340" t="s">
        <v>18067</v>
      </c>
      <c r="C3950" s="339" t="s">
        <v>5115</v>
      </c>
      <c r="D3950" s="339" t="s">
        <v>14543</v>
      </c>
      <c r="E3950" s="341">
        <v>20.05</v>
      </c>
      <c r="F3950" s="341">
        <v>17.03</v>
      </c>
    </row>
    <row r="3951" spans="1:6">
      <c r="A3951" s="339">
        <v>11457</v>
      </c>
      <c r="B3951" s="340" t="s">
        <v>18068</v>
      </c>
      <c r="C3951" s="339" t="s">
        <v>63</v>
      </c>
      <c r="D3951" s="339" t="s">
        <v>14543</v>
      </c>
      <c r="E3951" s="341">
        <v>45.68</v>
      </c>
      <c r="F3951" s="341">
        <v>45.5</v>
      </c>
    </row>
    <row r="3952" spans="1:6">
      <c r="A3952" s="339">
        <v>44073</v>
      </c>
      <c r="B3952" s="340" t="s">
        <v>18069</v>
      </c>
      <c r="C3952" s="339" t="s">
        <v>202</v>
      </c>
      <c r="D3952" s="339" t="s">
        <v>14543</v>
      </c>
      <c r="E3952" s="341">
        <v>0.74</v>
      </c>
      <c r="F3952" s="341">
        <v>0.81</v>
      </c>
    </row>
    <row r="3953" spans="1:6">
      <c r="A3953" s="339">
        <v>3593</v>
      </c>
      <c r="B3953" s="340" t="s">
        <v>18070</v>
      </c>
      <c r="C3953" s="339" t="s">
        <v>63</v>
      </c>
      <c r="D3953" s="339" t="s">
        <v>14543</v>
      </c>
      <c r="E3953" s="341"/>
      <c r="F3953" s="341">
        <v>94.75</v>
      </c>
    </row>
    <row r="3954" spans="1:6">
      <c r="A3954" s="339">
        <v>3588</v>
      </c>
      <c r="B3954" s="340" t="s">
        <v>18071</v>
      </c>
      <c r="C3954" s="339" t="s">
        <v>63</v>
      </c>
      <c r="D3954" s="339" t="s">
        <v>14543</v>
      </c>
      <c r="E3954" s="341"/>
      <c r="F3954" s="341">
        <v>73.03</v>
      </c>
    </row>
    <row r="3955" spans="1:6">
      <c r="A3955" s="339">
        <v>3587</v>
      </c>
      <c r="B3955" s="340" t="s">
        <v>18072</v>
      </c>
      <c r="C3955" s="339" t="s">
        <v>63</v>
      </c>
      <c r="D3955" s="339" t="s">
        <v>14543</v>
      </c>
      <c r="E3955" s="341"/>
      <c r="F3955" s="341">
        <v>45.32</v>
      </c>
    </row>
    <row r="3956" spans="1:6">
      <c r="A3956" s="339">
        <v>3585</v>
      </c>
      <c r="B3956" s="340" t="s">
        <v>18073</v>
      </c>
      <c r="C3956" s="339" t="s">
        <v>63</v>
      </c>
      <c r="D3956" s="339" t="s">
        <v>14543</v>
      </c>
      <c r="E3956" s="341"/>
      <c r="F3956" s="341">
        <v>22.56</v>
      </c>
    </row>
    <row r="3957" spans="1:6">
      <c r="A3957" s="339">
        <v>3590</v>
      </c>
      <c r="B3957" s="340" t="s">
        <v>18074</v>
      </c>
      <c r="C3957" s="339" t="s">
        <v>63</v>
      </c>
      <c r="D3957" s="339" t="s">
        <v>14543</v>
      </c>
      <c r="E3957" s="341"/>
      <c r="F3957" s="341">
        <v>269.02</v>
      </c>
    </row>
    <row r="3958" spans="1:6">
      <c r="A3958" s="339">
        <v>3589</v>
      </c>
      <c r="B3958" s="340" t="s">
        <v>18075</v>
      </c>
      <c r="C3958" s="339" t="s">
        <v>63</v>
      </c>
      <c r="D3958" s="339" t="s">
        <v>14543</v>
      </c>
      <c r="E3958" s="341"/>
      <c r="F3958" s="341">
        <v>144.38999999999999</v>
      </c>
    </row>
    <row r="3959" spans="1:6">
      <c r="A3959" s="339">
        <v>3592</v>
      </c>
      <c r="B3959" s="340" t="s">
        <v>18076</v>
      </c>
      <c r="C3959" s="339" t="s">
        <v>63</v>
      </c>
      <c r="D3959" s="339" t="s">
        <v>14543</v>
      </c>
      <c r="E3959" s="341"/>
      <c r="F3959" s="341">
        <v>425.24</v>
      </c>
    </row>
    <row r="3960" spans="1:6">
      <c r="A3960" s="339">
        <v>3586</v>
      </c>
      <c r="B3960" s="340" t="s">
        <v>18077</v>
      </c>
      <c r="C3960" s="339" t="s">
        <v>63</v>
      </c>
      <c r="D3960" s="339" t="s">
        <v>14543</v>
      </c>
      <c r="E3960" s="341"/>
      <c r="F3960" s="341">
        <v>29.54</v>
      </c>
    </row>
    <row r="3961" spans="1:6">
      <c r="A3961" s="339">
        <v>3591</v>
      </c>
      <c r="B3961" s="340" t="s">
        <v>18078</v>
      </c>
      <c r="C3961" s="339" t="s">
        <v>63</v>
      </c>
      <c r="D3961" s="339" t="s">
        <v>14543</v>
      </c>
      <c r="E3961" s="341"/>
      <c r="F3961" s="341">
        <v>681.68</v>
      </c>
    </row>
    <row r="3962" spans="1:6">
      <c r="A3962" s="339">
        <v>40396</v>
      </c>
      <c r="B3962" s="340" t="s">
        <v>18079</v>
      </c>
      <c r="C3962" s="339" t="s">
        <v>63</v>
      </c>
      <c r="D3962" s="339" t="s">
        <v>14543</v>
      </c>
      <c r="E3962" s="341"/>
      <c r="F3962" s="341">
        <v>128.69</v>
      </c>
    </row>
    <row r="3963" spans="1:6">
      <c r="A3963" s="339">
        <v>40395</v>
      </c>
      <c r="B3963" s="340" t="s">
        <v>18080</v>
      </c>
      <c r="C3963" s="339" t="s">
        <v>63</v>
      </c>
      <c r="D3963" s="339" t="s">
        <v>14543</v>
      </c>
      <c r="E3963" s="341"/>
      <c r="F3963" s="341">
        <v>98.76</v>
      </c>
    </row>
    <row r="3964" spans="1:6">
      <c r="A3964" s="339">
        <v>40394</v>
      </c>
      <c r="B3964" s="340" t="s">
        <v>18081</v>
      </c>
      <c r="C3964" s="339" t="s">
        <v>63</v>
      </c>
      <c r="D3964" s="339" t="s">
        <v>14543</v>
      </c>
      <c r="E3964" s="341"/>
      <c r="F3964" s="341">
        <v>64.3</v>
      </c>
    </row>
    <row r="3965" spans="1:6">
      <c r="A3965" s="339">
        <v>40392</v>
      </c>
      <c r="B3965" s="340" t="s">
        <v>18082</v>
      </c>
      <c r="C3965" s="339" t="s">
        <v>63</v>
      </c>
      <c r="D3965" s="339" t="s">
        <v>14543</v>
      </c>
      <c r="E3965" s="341"/>
      <c r="F3965" s="341">
        <v>31.78</v>
      </c>
    </row>
    <row r="3966" spans="1:6">
      <c r="A3966" s="339">
        <v>40398</v>
      </c>
      <c r="B3966" s="340" t="s">
        <v>18083</v>
      </c>
      <c r="C3966" s="339" t="s">
        <v>63</v>
      </c>
      <c r="D3966" s="339" t="s">
        <v>14543</v>
      </c>
      <c r="E3966" s="341"/>
      <c r="F3966" s="341">
        <v>412.86</v>
      </c>
    </row>
    <row r="3967" spans="1:6">
      <c r="A3967" s="339">
        <v>40397</v>
      </c>
      <c r="B3967" s="340" t="s">
        <v>18084</v>
      </c>
      <c r="C3967" s="339" t="s">
        <v>63</v>
      </c>
      <c r="D3967" s="339" t="s">
        <v>14543</v>
      </c>
      <c r="E3967" s="341"/>
      <c r="F3967" s="341">
        <v>211.43</v>
      </c>
    </row>
    <row r="3968" spans="1:6">
      <c r="A3968" s="339">
        <v>40399</v>
      </c>
      <c r="B3968" s="340" t="s">
        <v>18085</v>
      </c>
      <c r="C3968" s="339" t="s">
        <v>63</v>
      </c>
      <c r="D3968" s="339" t="s">
        <v>14543</v>
      </c>
      <c r="E3968" s="341"/>
      <c r="F3968" s="341">
        <v>675.44</v>
      </c>
    </row>
    <row r="3969" spans="1:6">
      <c r="A3969" s="339">
        <v>40393</v>
      </c>
      <c r="B3969" s="340" t="s">
        <v>18086</v>
      </c>
      <c r="C3969" s="339" t="s">
        <v>63</v>
      </c>
      <c r="D3969" s="339" t="s">
        <v>14543</v>
      </c>
      <c r="E3969" s="341"/>
      <c r="F3969" s="341">
        <v>40.93</v>
      </c>
    </row>
    <row r="3970" spans="1:6">
      <c r="A3970" s="339">
        <v>44253</v>
      </c>
      <c r="B3970" s="340" t="s">
        <v>18087</v>
      </c>
      <c r="C3970" s="339" t="s">
        <v>63</v>
      </c>
      <c r="D3970" s="339" t="s">
        <v>14543</v>
      </c>
      <c r="E3970" s="341"/>
      <c r="F3970" s="341">
        <v>285.74</v>
      </c>
    </row>
    <row r="3971" spans="1:6">
      <c r="A3971" s="339">
        <v>21121</v>
      </c>
      <c r="B3971" s="340" t="s">
        <v>18088</v>
      </c>
      <c r="C3971" s="339" t="s">
        <v>63</v>
      </c>
      <c r="D3971" s="339" t="s">
        <v>14543</v>
      </c>
      <c r="E3971" s="341"/>
      <c r="F3971" s="341">
        <v>4.0999999999999996</v>
      </c>
    </row>
    <row r="3972" spans="1:6">
      <c r="A3972" s="339">
        <v>38010</v>
      </c>
      <c r="B3972" s="340" t="s">
        <v>18089</v>
      </c>
      <c r="C3972" s="339" t="s">
        <v>63</v>
      </c>
      <c r="D3972" s="339" t="s">
        <v>14543</v>
      </c>
      <c r="E3972" s="341"/>
      <c r="F3972" s="341">
        <v>5.0999999999999996</v>
      </c>
    </row>
    <row r="3973" spans="1:6">
      <c r="A3973" s="339">
        <v>38011</v>
      </c>
      <c r="B3973" s="340" t="s">
        <v>18090</v>
      </c>
      <c r="C3973" s="339" t="s">
        <v>63</v>
      </c>
      <c r="D3973" s="339" t="s">
        <v>14543</v>
      </c>
      <c r="E3973" s="341"/>
      <c r="F3973" s="341">
        <v>10.23</v>
      </c>
    </row>
    <row r="3974" spans="1:6">
      <c r="A3974" s="339">
        <v>38012</v>
      </c>
      <c r="B3974" s="340" t="s">
        <v>18091</v>
      </c>
      <c r="C3974" s="339" t="s">
        <v>63</v>
      </c>
      <c r="D3974" s="339" t="s">
        <v>14543</v>
      </c>
      <c r="E3974" s="341"/>
      <c r="F3974" s="341">
        <v>39</v>
      </c>
    </row>
    <row r="3975" spans="1:6">
      <c r="A3975" s="339">
        <v>38013</v>
      </c>
      <c r="B3975" s="340" t="s">
        <v>18092</v>
      </c>
      <c r="C3975" s="339" t="s">
        <v>63</v>
      </c>
      <c r="D3975" s="339" t="s">
        <v>14543</v>
      </c>
      <c r="E3975" s="341"/>
      <c r="F3975" s="341">
        <v>50.11</v>
      </c>
    </row>
    <row r="3976" spans="1:6">
      <c r="A3976" s="339">
        <v>38014</v>
      </c>
      <c r="B3976" s="340" t="s">
        <v>18093</v>
      </c>
      <c r="C3976" s="339" t="s">
        <v>63</v>
      </c>
      <c r="D3976" s="339" t="s">
        <v>14543</v>
      </c>
      <c r="E3976" s="341"/>
      <c r="F3976" s="341">
        <v>83.68</v>
      </c>
    </row>
    <row r="3977" spans="1:6">
      <c r="A3977" s="339">
        <v>38015</v>
      </c>
      <c r="B3977" s="340" t="s">
        <v>18094</v>
      </c>
      <c r="C3977" s="339" t="s">
        <v>63</v>
      </c>
      <c r="D3977" s="339" t="s">
        <v>14543</v>
      </c>
      <c r="E3977" s="341"/>
      <c r="F3977" s="341">
        <v>196.73</v>
      </c>
    </row>
    <row r="3978" spans="1:6">
      <c r="A3978" s="339">
        <v>38016</v>
      </c>
      <c r="B3978" s="340" t="s">
        <v>18095</v>
      </c>
      <c r="C3978" s="339" t="s">
        <v>63</v>
      </c>
      <c r="D3978" s="339" t="s">
        <v>14543</v>
      </c>
      <c r="E3978" s="341"/>
      <c r="F3978" s="341">
        <v>228.77</v>
      </c>
    </row>
    <row r="3979" spans="1:6">
      <c r="A3979" s="339">
        <v>12741</v>
      </c>
      <c r="B3979" s="340" t="s">
        <v>18096</v>
      </c>
      <c r="C3979" s="339" t="s">
        <v>63</v>
      </c>
      <c r="D3979" s="339" t="s">
        <v>14543</v>
      </c>
      <c r="E3979" s="341"/>
      <c r="F3979" s="341">
        <v>1486.35</v>
      </c>
    </row>
    <row r="3980" spans="1:6">
      <c r="A3980" s="339">
        <v>12733</v>
      </c>
      <c r="B3980" s="340" t="s">
        <v>18097</v>
      </c>
      <c r="C3980" s="339" t="s">
        <v>63</v>
      </c>
      <c r="D3980" s="339" t="s">
        <v>14543</v>
      </c>
      <c r="E3980" s="341"/>
      <c r="F3980" s="341">
        <v>7.48</v>
      </c>
    </row>
    <row r="3981" spans="1:6">
      <c r="A3981" s="339">
        <v>12734</v>
      </c>
      <c r="B3981" s="340" t="s">
        <v>18098</v>
      </c>
      <c r="C3981" s="339" t="s">
        <v>63</v>
      </c>
      <c r="D3981" s="339" t="s">
        <v>14543</v>
      </c>
      <c r="E3981" s="341"/>
      <c r="F3981" s="341">
        <v>15.94</v>
      </c>
    </row>
    <row r="3982" spans="1:6">
      <c r="A3982" s="339">
        <v>12735</v>
      </c>
      <c r="B3982" s="340" t="s">
        <v>18099</v>
      </c>
      <c r="C3982" s="339" t="s">
        <v>63</v>
      </c>
      <c r="D3982" s="339" t="s">
        <v>14543</v>
      </c>
      <c r="E3982" s="341"/>
      <c r="F3982" s="341">
        <v>26.22</v>
      </c>
    </row>
    <row r="3983" spans="1:6">
      <c r="A3983" s="339">
        <v>12736</v>
      </c>
      <c r="B3983" s="340" t="s">
        <v>18100</v>
      </c>
      <c r="C3983" s="339" t="s">
        <v>63</v>
      </c>
      <c r="D3983" s="339" t="s">
        <v>14543</v>
      </c>
      <c r="E3983" s="341"/>
      <c r="F3983" s="341">
        <v>59.94</v>
      </c>
    </row>
    <row r="3984" spans="1:6">
      <c r="A3984" s="339">
        <v>12737</v>
      </c>
      <c r="B3984" s="340" t="s">
        <v>18101</v>
      </c>
      <c r="C3984" s="339" t="s">
        <v>63</v>
      </c>
      <c r="D3984" s="339" t="s">
        <v>14543</v>
      </c>
      <c r="E3984" s="341"/>
      <c r="F3984" s="341">
        <v>77.23</v>
      </c>
    </row>
    <row r="3985" spans="1:6">
      <c r="A3985" s="339">
        <v>12738</v>
      </c>
      <c r="B3985" s="340" t="s">
        <v>18102</v>
      </c>
      <c r="C3985" s="339" t="s">
        <v>63</v>
      </c>
      <c r="D3985" s="339" t="s">
        <v>14543</v>
      </c>
      <c r="E3985" s="341"/>
      <c r="F3985" s="341">
        <v>152.63999999999999</v>
      </c>
    </row>
    <row r="3986" spans="1:6">
      <c r="A3986" s="339">
        <v>12739</v>
      </c>
      <c r="B3986" s="340" t="s">
        <v>18103</v>
      </c>
      <c r="C3986" s="339" t="s">
        <v>63</v>
      </c>
      <c r="D3986" s="339" t="s">
        <v>14543</v>
      </c>
      <c r="E3986" s="341"/>
      <c r="F3986" s="341">
        <v>434.5</v>
      </c>
    </row>
    <row r="3987" spans="1:6">
      <c r="A3987" s="339">
        <v>12740</v>
      </c>
      <c r="B3987" s="340" t="s">
        <v>18104</v>
      </c>
      <c r="C3987" s="339" t="s">
        <v>63</v>
      </c>
      <c r="D3987" s="339" t="s">
        <v>14543</v>
      </c>
      <c r="E3987" s="341"/>
      <c r="F3987" s="341">
        <v>679.8</v>
      </c>
    </row>
    <row r="3988" spans="1:6">
      <c r="A3988" s="339">
        <v>6297</v>
      </c>
      <c r="B3988" s="340" t="s">
        <v>18105</v>
      </c>
      <c r="C3988" s="339" t="s">
        <v>63</v>
      </c>
      <c r="D3988" s="339" t="s">
        <v>14543</v>
      </c>
      <c r="E3988" s="341"/>
      <c r="F3988" s="341">
        <v>43.66</v>
      </c>
    </row>
    <row r="3989" spans="1:6">
      <c r="A3989" s="339">
        <v>6296</v>
      </c>
      <c r="B3989" s="340" t="s">
        <v>18106</v>
      </c>
      <c r="C3989" s="339" t="s">
        <v>63</v>
      </c>
      <c r="D3989" s="339" t="s">
        <v>14543</v>
      </c>
      <c r="E3989" s="341"/>
      <c r="F3989" s="341">
        <v>34.46</v>
      </c>
    </row>
    <row r="3990" spans="1:6">
      <c r="A3990" s="339">
        <v>6323</v>
      </c>
      <c r="B3990" s="340" t="s">
        <v>18107</v>
      </c>
      <c r="C3990" s="339" t="s">
        <v>63</v>
      </c>
      <c r="D3990" s="339" t="s">
        <v>14543</v>
      </c>
      <c r="E3990" s="341"/>
      <c r="F3990" s="341">
        <v>22.52</v>
      </c>
    </row>
    <row r="3991" spans="1:6">
      <c r="A3991" s="339">
        <v>6294</v>
      </c>
      <c r="B3991" s="340" t="s">
        <v>18108</v>
      </c>
      <c r="C3991" s="339" t="s">
        <v>63</v>
      </c>
      <c r="D3991" s="339" t="s">
        <v>14543</v>
      </c>
      <c r="E3991" s="341"/>
      <c r="F3991" s="341">
        <v>9.82</v>
      </c>
    </row>
    <row r="3992" spans="1:6">
      <c r="A3992" s="339">
        <v>6299</v>
      </c>
      <c r="B3992" s="340" t="s">
        <v>1624</v>
      </c>
      <c r="C3992" s="339" t="s">
        <v>63</v>
      </c>
      <c r="D3992" s="339" t="s">
        <v>14543</v>
      </c>
      <c r="E3992" s="341"/>
      <c r="F3992" s="341">
        <v>131.30000000000001</v>
      </c>
    </row>
    <row r="3993" spans="1:6">
      <c r="A3993" s="339">
        <v>6298</v>
      </c>
      <c r="B3993" s="340" t="s">
        <v>18109</v>
      </c>
      <c r="C3993" s="339" t="s">
        <v>63</v>
      </c>
      <c r="D3993" s="339" t="s">
        <v>14543</v>
      </c>
      <c r="E3993" s="341"/>
      <c r="F3993" s="341">
        <v>69.150000000000006</v>
      </c>
    </row>
    <row r="3994" spans="1:6">
      <c r="A3994" s="339">
        <v>6322</v>
      </c>
      <c r="B3994" s="340" t="s">
        <v>1626</v>
      </c>
      <c r="C3994" s="339" t="s">
        <v>63</v>
      </c>
      <c r="D3994" s="339" t="s">
        <v>14543</v>
      </c>
      <c r="E3994" s="341"/>
      <c r="F3994" s="341">
        <v>175.86</v>
      </c>
    </row>
    <row r="3995" spans="1:6">
      <c r="A3995" s="339">
        <v>6295</v>
      </c>
      <c r="B3995" s="340" t="s">
        <v>18110</v>
      </c>
      <c r="C3995" s="339" t="s">
        <v>63</v>
      </c>
      <c r="D3995" s="339" t="s">
        <v>14543</v>
      </c>
      <c r="E3995" s="341"/>
      <c r="F3995" s="341">
        <v>13.99</v>
      </c>
    </row>
    <row r="3996" spans="1:6">
      <c r="A3996" s="339">
        <v>6300</v>
      </c>
      <c r="B3996" s="340" t="s">
        <v>18111</v>
      </c>
      <c r="C3996" s="339" t="s">
        <v>63</v>
      </c>
      <c r="D3996" s="339" t="s">
        <v>14543</v>
      </c>
      <c r="E3996" s="341"/>
      <c r="F3996" s="341">
        <v>324.22000000000003</v>
      </c>
    </row>
    <row r="3997" spans="1:6">
      <c r="A3997" s="339">
        <v>6321</v>
      </c>
      <c r="B3997" s="340" t="s">
        <v>18112</v>
      </c>
      <c r="C3997" s="339" t="s">
        <v>63</v>
      </c>
      <c r="D3997" s="339" t="s">
        <v>14543</v>
      </c>
      <c r="E3997" s="341"/>
      <c r="F3997" s="341">
        <v>463.13</v>
      </c>
    </row>
    <row r="3998" spans="1:6">
      <c r="A3998" s="339">
        <v>6301</v>
      </c>
      <c r="B3998" s="340" t="s">
        <v>18113</v>
      </c>
      <c r="C3998" s="339" t="s">
        <v>63</v>
      </c>
      <c r="D3998" s="339" t="s">
        <v>14543</v>
      </c>
      <c r="E3998" s="341"/>
      <c r="F3998" s="341">
        <v>1085.53</v>
      </c>
    </row>
    <row r="3999" spans="1:6">
      <c r="A3999" s="339">
        <v>7105</v>
      </c>
      <c r="B3999" s="340" t="s">
        <v>18114</v>
      </c>
      <c r="C3999" s="339" t="s">
        <v>63</v>
      </c>
      <c r="D3999" s="339" t="s">
        <v>14543</v>
      </c>
      <c r="E3999" s="341">
        <v>32.130000000000003</v>
      </c>
      <c r="F3999" s="341">
        <v>49.07</v>
      </c>
    </row>
    <row r="4000" spans="1:6">
      <c r="A4000" s="339">
        <v>20183</v>
      </c>
      <c r="B4000" s="340" t="s">
        <v>18115</v>
      </c>
      <c r="C4000" s="339" t="s">
        <v>63</v>
      </c>
      <c r="D4000" s="339" t="s">
        <v>14543</v>
      </c>
      <c r="E4000" s="341">
        <v>39.590000000000003</v>
      </c>
      <c r="F4000" s="341">
        <v>60.45</v>
      </c>
    </row>
    <row r="4001" spans="1:6">
      <c r="A4001" s="339">
        <v>38448</v>
      </c>
      <c r="B4001" s="340" t="s">
        <v>18116</v>
      </c>
      <c r="C4001" s="339" t="s">
        <v>63</v>
      </c>
      <c r="D4001" s="339" t="s">
        <v>14543</v>
      </c>
      <c r="E4001" s="341">
        <v>179.65</v>
      </c>
      <c r="F4001" s="341">
        <v>274.33</v>
      </c>
    </row>
    <row r="4002" spans="1:6">
      <c r="A4002" s="339">
        <v>20182</v>
      </c>
      <c r="B4002" s="340" t="s">
        <v>18117</v>
      </c>
      <c r="C4002" s="339" t="s">
        <v>63</v>
      </c>
      <c r="D4002" s="339" t="s">
        <v>14543</v>
      </c>
      <c r="E4002" s="341">
        <v>23.02</v>
      </c>
      <c r="F4002" s="341">
        <v>35.15</v>
      </c>
    </row>
    <row r="4003" spans="1:6">
      <c r="A4003" s="339">
        <v>7119</v>
      </c>
      <c r="B4003" s="340" t="s">
        <v>18118</v>
      </c>
      <c r="C4003" s="339" t="s">
        <v>63</v>
      </c>
      <c r="D4003" s="339" t="s">
        <v>14543</v>
      </c>
      <c r="E4003" s="341">
        <v>11.08</v>
      </c>
      <c r="F4003" s="341">
        <v>12.92</v>
      </c>
    </row>
    <row r="4004" spans="1:6">
      <c r="A4004" s="339">
        <v>7126</v>
      </c>
      <c r="B4004" s="340" t="s">
        <v>18119</v>
      </c>
      <c r="C4004" s="339" t="s">
        <v>63</v>
      </c>
      <c r="D4004" s="339" t="s">
        <v>14543</v>
      </c>
      <c r="E4004" s="341">
        <v>22.61</v>
      </c>
      <c r="F4004" s="341">
        <v>26.37</v>
      </c>
    </row>
    <row r="4005" spans="1:6">
      <c r="A4005" s="339">
        <v>7120</v>
      </c>
      <c r="B4005" s="340" t="s">
        <v>18120</v>
      </c>
      <c r="C4005" s="339" t="s">
        <v>63</v>
      </c>
      <c r="D4005" s="339" t="s">
        <v>14543</v>
      </c>
      <c r="E4005" s="341">
        <v>8.5</v>
      </c>
      <c r="F4005" s="341">
        <v>9.91</v>
      </c>
    </row>
    <row r="4006" spans="1:6">
      <c r="A4006" s="339">
        <v>6319</v>
      </c>
      <c r="B4006" s="340" t="s">
        <v>18121</v>
      </c>
      <c r="C4006" s="339" t="s">
        <v>63</v>
      </c>
      <c r="D4006" s="339" t="s">
        <v>14543</v>
      </c>
      <c r="E4006" s="341"/>
      <c r="F4006" s="341">
        <v>51.29</v>
      </c>
    </row>
    <row r="4007" spans="1:6">
      <c r="A4007" s="339">
        <v>6304</v>
      </c>
      <c r="B4007" s="340" t="s">
        <v>18122</v>
      </c>
      <c r="C4007" s="339" t="s">
        <v>63</v>
      </c>
      <c r="D4007" s="339" t="s">
        <v>14543</v>
      </c>
      <c r="E4007" s="341"/>
      <c r="F4007" s="341">
        <v>51.29</v>
      </c>
    </row>
    <row r="4008" spans="1:6">
      <c r="A4008" s="339">
        <v>21116</v>
      </c>
      <c r="B4008" s="340" t="s">
        <v>18123</v>
      </c>
      <c r="C4008" s="339" t="s">
        <v>63</v>
      </c>
      <c r="D4008" s="339" t="s">
        <v>14543</v>
      </c>
      <c r="E4008" s="341"/>
      <c r="F4008" s="341">
        <v>38.840000000000003</v>
      </c>
    </row>
    <row r="4009" spans="1:6">
      <c r="A4009" s="339">
        <v>6320</v>
      </c>
      <c r="B4009" s="340" t="s">
        <v>18124</v>
      </c>
      <c r="C4009" s="339" t="s">
        <v>63</v>
      </c>
      <c r="D4009" s="339" t="s">
        <v>14543</v>
      </c>
      <c r="E4009" s="341"/>
      <c r="F4009" s="341">
        <v>26.41</v>
      </c>
    </row>
    <row r="4010" spans="1:6">
      <c r="A4010" s="339">
        <v>6303</v>
      </c>
      <c r="B4010" s="340" t="s">
        <v>18125</v>
      </c>
      <c r="C4010" s="339" t="s">
        <v>63</v>
      </c>
      <c r="D4010" s="339" t="s">
        <v>14543</v>
      </c>
      <c r="E4010" s="341"/>
      <c r="F4010" s="341">
        <v>26.41</v>
      </c>
    </row>
    <row r="4011" spans="1:6">
      <c r="A4011" s="339">
        <v>6308</v>
      </c>
      <c r="B4011" s="340" t="s">
        <v>18126</v>
      </c>
      <c r="C4011" s="339" t="s">
        <v>63</v>
      </c>
      <c r="D4011" s="339" t="s">
        <v>14543</v>
      </c>
      <c r="E4011" s="341"/>
      <c r="F4011" s="341">
        <v>141.91999999999999</v>
      </c>
    </row>
    <row r="4012" spans="1:6">
      <c r="A4012" s="339">
        <v>6317</v>
      </c>
      <c r="B4012" s="340" t="s">
        <v>18127</v>
      </c>
      <c r="C4012" s="339" t="s">
        <v>63</v>
      </c>
      <c r="D4012" s="339" t="s">
        <v>14543</v>
      </c>
      <c r="E4012" s="341"/>
      <c r="F4012" s="341">
        <v>141.91999999999999</v>
      </c>
    </row>
    <row r="4013" spans="1:6">
      <c r="A4013" s="339">
        <v>6307</v>
      </c>
      <c r="B4013" s="340" t="s">
        <v>18128</v>
      </c>
      <c r="C4013" s="339" t="s">
        <v>63</v>
      </c>
      <c r="D4013" s="339" t="s">
        <v>14543</v>
      </c>
      <c r="E4013" s="341"/>
      <c r="F4013" s="341">
        <v>141.91999999999999</v>
      </c>
    </row>
    <row r="4014" spans="1:6">
      <c r="A4014" s="339">
        <v>6309</v>
      </c>
      <c r="B4014" s="340" t="s">
        <v>18129</v>
      </c>
      <c r="C4014" s="339" t="s">
        <v>63</v>
      </c>
      <c r="D4014" s="339" t="s">
        <v>14543</v>
      </c>
      <c r="E4014" s="341"/>
      <c r="F4014" s="341">
        <v>146.04</v>
      </c>
    </row>
    <row r="4015" spans="1:6">
      <c r="A4015" s="339">
        <v>6318</v>
      </c>
      <c r="B4015" s="340" t="s">
        <v>18130</v>
      </c>
      <c r="C4015" s="339" t="s">
        <v>63</v>
      </c>
      <c r="D4015" s="339" t="s">
        <v>14543</v>
      </c>
      <c r="E4015" s="341"/>
      <c r="F4015" s="341">
        <v>76.55</v>
      </c>
    </row>
    <row r="4016" spans="1:6">
      <c r="A4016" s="339">
        <v>6306</v>
      </c>
      <c r="B4016" s="340" t="s">
        <v>18131</v>
      </c>
      <c r="C4016" s="339" t="s">
        <v>63</v>
      </c>
      <c r="D4016" s="339" t="s">
        <v>14543</v>
      </c>
      <c r="E4016" s="341"/>
      <c r="F4016" s="341">
        <v>76.55</v>
      </c>
    </row>
    <row r="4017" spans="1:6">
      <c r="A4017" s="339">
        <v>6305</v>
      </c>
      <c r="B4017" s="340" t="s">
        <v>18132</v>
      </c>
      <c r="C4017" s="339" t="s">
        <v>63</v>
      </c>
      <c r="D4017" s="339" t="s">
        <v>14543</v>
      </c>
      <c r="E4017" s="341"/>
      <c r="F4017" s="341">
        <v>76.55</v>
      </c>
    </row>
    <row r="4018" spans="1:6">
      <c r="A4018" s="339">
        <v>6312</v>
      </c>
      <c r="B4018" s="340" t="s">
        <v>18133</v>
      </c>
      <c r="C4018" s="339" t="s">
        <v>63</v>
      </c>
      <c r="D4018" s="339" t="s">
        <v>14543</v>
      </c>
      <c r="E4018" s="341"/>
      <c r="F4018" s="341">
        <v>204.14</v>
      </c>
    </row>
    <row r="4019" spans="1:6">
      <c r="A4019" s="339">
        <v>6311</v>
      </c>
      <c r="B4019" s="340" t="s">
        <v>18134</v>
      </c>
      <c r="C4019" s="339" t="s">
        <v>63</v>
      </c>
      <c r="D4019" s="339" t="s">
        <v>14543</v>
      </c>
      <c r="E4019" s="341"/>
      <c r="F4019" s="341">
        <v>204.14</v>
      </c>
    </row>
    <row r="4020" spans="1:6">
      <c r="A4020" s="339">
        <v>6310</v>
      </c>
      <c r="B4020" s="340" t="s">
        <v>18135</v>
      </c>
      <c r="C4020" s="339" t="s">
        <v>63</v>
      </c>
      <c r="D4020" s="339" t="s">
        <v>14543</v>
      </c>
      <c r="E4020" s="341"/>
      <c r="F4020" s="341">
        <v>204.14</v>
      </c>
    </row>
    <row r="4021" spans="1:6">
      <c r="A4021" s="339">
        <v>6314</v>
      </c>
      <c r="B4021" s="340" t="s">
        <v>18136</v>
      </c>
      <c r="C4021" s="339" t="s">
        <v>63</v>
      </c>
      <c r="D4021" s="339" t="s">
        <v>14543</v>
      </c>
      <c r="E4021" s="341"/>
      <c r="F4021" s="341">
        <v>204.14</v>
      </c>
    </row>
    <row r="4022" spans="1:6">
      <c r="A4022" s="339">
        <v>6313</v>
      </c>
      <c r="B4022" s="340" t="s">
        <v>18137</v>
      </c>
      <c r="C4022" s="339" t="s">
        <v>63</v>
      </c>
      <c r="D4022" s="339" t="s">
        <v>14543</v>
      </c>
      <c r="E4022" s="341"/>
      <c r="F4022" s="341">
        <v>204.14</v>
      </c>
    </row>
    <row r="4023" spans="1:6">
      <c r="A4023" s="339">
        <v>6302</v>
      </c>
      <c r="B4023" s="340" t="s">
        <v>18138</v>
      </c>
      <c r="C4023" s="339" t="s">
        <v>63</v>
      </c>
      <c r="D4023" s="339" t="s">
        <v>14543</v>
      </c>
      <c r="E4023" s="341"/>
      <c r="F4023" s="341">
        <v>16.239999999999998</v>
      </c>
    </row>
    <row r="4024" spans="1:6">
      <c r="A4024" s="339">
        <v>6315</v>
      </c>
      <c r="B4024" s="340" t="s">
        <v>18139</v>
      </c>
      <c r="C4024" s="339" t="s">
        <v>63</v>
      </c>
      <c r="D4024" s="339" t="s">
        <v>14543</v>
      </c>
      <c r="E4024" s="341"/>
      <c r="F4024" s="341">
        <v>386.52</v>
      </c>
    </row>
    <row r="4025" spans="1:6">
      <c r="A4025" s="339">
        <v>6316</v>
      </c>
      <c r="B4025" s="340" t="s">
        <v>18140</v>
      </c>
      <c r="C4025" s="339" t="s">
        <v>63</v>
      </c>
      <c r="D4025" s="339" t="s">
        <v>14543</v>
      </c>
      <c r="E4025" s="341"/>
      <c r="F4025" s="341">
        <v>386.52</v>
      </c>
    </row>
    <row r="4026" spans="1:6">
      <c r="A4026" s="339">
        <v>39324</v>
      </c>
      <c r="B4026" s="340" t="s">
        <v>18141</v>
      </c>
      <c r="C4026" s="339" t="s">
        <v>63</v>
      </c>
      <c r="D4026" s="339" t="s">
        <v>14543</v>
      </c>
      <c r="E4026" s="341"/>
      <c r="F4026" s="341">
        <v>5.33</v>
      </c>
    </row>
    <row r="4027" spans="1:6">
      <c r="A4027" s="339">
        <v>39325</v>
      </c>
      <c r="B4027" s="340" t="s">
        <v>18142</v>
      </c>
      <c r="C4027" s="339" t="s">
        <v>63</v>
      </c>
      <c r="D4027" s="339" t="s">
        <v>14543</v>
      </c>
      <c r="E4027" s="341"/>
      <c r="F4027" s="341">
        <v>8.0399999999999991</v>
      </c>
    </row>
    <row r="4028" spans="1:6">
      <c r="A4028" s="339">
        <v>39326</v>
      </c>
      <c r="B4028" s="340" t="s">
        <v>18143</v>
      </c>
      <c r="C4028" s="339" t="s">
        <v>63</v>
      </c>
      <c r="D4028" s="339" t="s">
        <v>14543</v>
      </c>
      <c r="E4028" s="341"/>
      <c r="F4028" s="341">
        <v>28.84</v>
      </c>
    </row>
    <row r="4029" spans="1:6">
      <c r="A4029" s="339">
        <v>39327</v>
      </c>
      <c r="B4029" s="340" t="s">
        <v>18144</v>
      </c>
      <c r="C4029" s="339" t="s">
        <v>63</v>
      </c>
      <c r="D4029" s="339" t="s">
        <v>14543</v>
      </c>
      <c r="E4029" s="341"/>
      <c r="F4029" s="341">
        <v>43.52</v>
      </c>
    </row>
    <row r="4030" spans="1:6">
      <c r="A4030" s="339">
        <v>11378</v>
      </c>
      <c r="B4030" s="340" t="s">
        <v>18145</v>
      </c>
      <c r="C4030" s="339" t="s">
        <v>63</v>
      </c>
      <c r="D4030" s="339" t="s">
        <v>14543</v>
      </c>
      <c r="E4030" s="341">
        <v>91.12</v>
      </c>
      <c r="F4030" s="341">
        <v>113.21</v>
      </c>
    </row>
    <row r="4031" spans="1:6">
      <c r="A4031" s="339">
        <v>11379</v>
      </c>
      <c r="B4031" s="340" t="s">
        <v>18146</v>
      </c>
      <c r="C4031" s="339" t="s">
        <v>63</v>
      </c>
      <c r="D4031" s="339" t="s">
        <v>14543</v>
      </c>
      <c r="E4031" s="341">
        <v>77</v>
      </c>
      <c r="F4031" s="341">
        <v>95.67</v>
      </c>
    </row>
    <row r="4032" spans="1:6">
      <c r="A4032" s="339">
        <v>11493</v>
      </c>
      <c r="B4032" s="340" t="s">
        <v>18147</v>
      </c>
      <c r="C4032" s="339" t="s">
        <v>63</v>
      </c>
      <c r="D4032" s="339" t="s">
        <v>14543</v>
      </c>
      <c r="E4032" s="341">
        <v>44.41</v>
      </c>
      <c r="F4032" s="341">
        <v>55.18</v>
      </c>
    </row>
    <row r="4033" spans="1:6">
      <c r="A4033" s="339">
        <v>7106</v>
      </c>
      <c r="B4033" s="340" t="s">
        <v>18148</v>
      </c>
      <c r="C4033" s="339" t="s">
        <v>63</v>
      </c>
      <c r="D4033" s="339" t="s">
        <v>14543</v>
      </c>
      <c r="E4033" s="341">
        <v>139.88</v>
      </c>
      <c r="F4033" s="341">
        <v>163.19999999999999</v>
      </c>
    </row>
    <row r="4034" spans="1:6">
      <c r="A4034" s="339">
        <v>7104</v>
      </c>
      <c r="B4034" s="340" t="s">
        <v>18149</v>
      </c>
      <c r="C4034" s="339" t="s">
        <v>63</v>
      </c>
      <c r="D4034" s="339" t="s">
        <v>14543</v>
      </c>
      <c r="E4034" s="341">
        <v>3.77</v>
      </c>
      <c r="F4034" s="341">
        <v>4.4000000000000004</v>
      </c>
    </row>
    <row r="4035" spans="1:6">
      <c r="A4035" s="339">
        <v>7136</v>
      </c>
      <c r="B4035" s="340" t="s">
        <v>18150</v>
      </c>
      <c r="C4035" s="339" t="s">
        <v>63</v>
      </c>
      <c r="D4035" s="339" t="s">
        <v>14543</v>
      </c>
      <c r="E4035" s="341">
        <v>6.56</v>
      </c>
      <c r="F4035" s="341">
        <v>7.66</v>
      </c>
    </row>
    <row r="4036" spans="1:6">
      <c r="A4036" s="339">
        <v>7128</v>
      </c>
      <c r="B4036" s="340" t="s">
        <v>18151</v>
      </c>
      <c r="C4036" s="339" t="s">
        <v>63</v>
      </c>
      <c r="D4036" s="339" t="s">
        <v>14543</v>
      </c>
      <c r="E4036" s="341">
        <v>8.52</v>
      </c>
      <c r="F4036" s="341">
        <v>9.94</v>
      </c>
    </row>
    <row r="4037" spans="1:6">
      <c r="A4037" s="339">
        <v>7108</v>
      </c>
      <c r="B4037" s="340" t="s">
        <v>18152</v>
      </c>
      <c r="C4037" s="339" t="s">
        <v>63</v>
      </c>
      <c r="D4037" s="339" t="s">
        <v>14543</v>
      </c>
      <c r="E4037" s="341">
        <v>8.5</v>
      </c>
      <c r="F4037" s="341">
        <v>9.91</v>
      </c>
    </row>
    <row r="4038" spans="1:6">
      <c r="A4038" s="339">
        <v>7129</v>
      </c>
      <c r="B4038" s="340" t="s">
        <v>18153</v>
      </c>
      <c r="C4038" s="339" t="s">
        <v>63</v>
      </c>
      <c r="D4038" s="339" t="s">
        <v>14543</v>
      </c>
      <c r="E4038" s="341">
        <v>10</v>
      </c>
      <c r="F4038" s="341">
        <v>11.67</v>
      </c>
    </row>
    <row r="4039" spans="1:6">
      <c r="A4039" s="339">
        <v>7130</v>
      </c>
      <c r="B4039" s="340" t="s">
        <v>18154</v>
      </c>
      <c r="C4039" s="339" t="s">
        <v>63</v>
      </c>
      <c r="D4039" s="339" t="s">
        <v>14543</v>
      </c>
      <c r="E4039" s="341">
        <v>14.53</v>
      </c>
      <c r="F4039" s="341">
        <v>16.95</v>
      </c>
    </row>
    <row r="4040" spans="1:6">
      <c r="A4040" s="339">
        <v>7131</v>
      </c>
      <c r="B4040" s="340" t="s">
        <v>18155</v>
      </c>
      <c r="C4040" s="339" t="s">
        <v>63</v>
      </c>
      <c r="D4040" s="339" t="s">
        <v>14543</v>
      </c>
      <c r="E4040" s="341">
        <v>17.77</v>
      </c>
      <c r="F4040" s="341">
        <v>20.73</v>
      </c>
    </row>
    <row r="4041" spans="1:6">
      <c r="A4041" s="339">
        <v>7132</v>
      </c>
      <c r="B4041" s="340" t="s">
        <v>18156</v>
      </c>
      <c r="C4041" s="339" t="s">
        <v>63</v>
      </c>
      <c r="D4041" s="339" t="s">
        <v>14543</v>
      </c>
      <c r="E4041" s="341">
        <v>41.84</v>
      </c>
      <c r="F4041" s="341">
        <v>48.82</v>
      </c>
    </row>
    <row r="4042" spans="1:6">
      <c r="A4042" s="339">
        <v>7133</v>
      </c>
      <c r="B4042" s="340" t="s">
        <v>18157</v>
      </c>
      <c r="C4042" s="339" t="s">
        <v>63</v>
      </c>
      <c r="D4042" s="339" t="s">
        <v>14543</v>
      </c>
      <c r="E4042" s="341">
        <v>96.69</v>
      </c>
      <c r="F4042" s="341">
        <v>112.8</v>
      </c>
    </row>
    <row r="4043" spans="1:6">
      <c r="A4043" s="339">
        <v>37422</v>
      </c>
      <c r="B4043" s="340" t="s">
        <v>18158</v>
      </c>
      <c r="C4043" s="339" t="s">
        <v>63</v>
      </c>
      <c r="D4043" s="339" t="s">
        <v>14543</v>
      </c>
      <c r="E4043" s="341"/>
      <c r="F4043" s="341">
        <v>58.47</v>
      </c>
    </row>
    <row r="4044" spans="1:6">
      <c r="A4044" s="339">
        <v>37420</v>
      </c>
      <c r="B4044" s="340" t="s">
        <v>18159</v>
      </c>
      <c r="C4044" s="339" t="s">
        <v>63</v>
      </c>
      <c r="D4044" s="339" t="s">
        <v>14543</v>
      </c>
      <c r="E4044" s="341"/>
      <c r="F4044" s="341">
        <v>45.71</v>
      </c>
    </row>
    <row r="4045" spans="1:6">
      <c r="A4045" s="339">
        <v>37421</v>
      </c>
      <c r="B4045" s="340" t="s">
        <v>18160</v>
      </c>
      <c r="C4045" s="339" t="s">
        <v>63</v>
      </c>
      <c r="D4045" s="339" t="s">
        <v>14543</v>
      </c>
      <c r="E4045" s="341"/>
      <c r="F4045" s="341">
        <v>62.47</v>
      </c>
    </row>
    <row r="4046" spans="1:6">
      <c r="A4046" s="339">
        <v>37443</v>
      </c>
      <c r="B4046" s="340" t="s">
        <v>18161</v>
      </c>
      <c r="C4046" s="339" t="s">
        <v>63</v>
      </c>
      <c r="D4046" s="339" t="s">
        <v>14543</v>
      </c>
      <c r="E4046" s="341"/>
      <c r="F4046" s="341">
        <v>202.82</v>
      </c>
    </row>
    <row r="4047" spans="1:6">
      <c r="A4047" s="339">
        <v>37444</v>
      </c>
      <c r="B4047" s="340" t="s">
        <v>18162</v>
      </c>
      <c r="C4047" s="339" t="s">
        <v>63</v>
      </c>
      <c r="D4047" s="339" t="s">
        <v>14543</v>
      </c>
      <c r="E4047" s="341"/>
      <c r="F4047" s="341">
        <v>206.26</v>
      </c>
    </row>
    <row r="4048" spans="1:6">
      <c r="A4048" s="339">
        <v>37445</v>
      </c>
      <c r="B4048" s="340" t="s">
        <v>18163</v>
      </c>
      <c r="C4048" s="339" t="s">
        <v>63</v>
      </c>
      <c r="D4048" s="339" t="s">
        <v>14543</v>
      </c>
      <c r="E4048" s="341"/>
      <c r="F4048" s="341">
        <v>312.63</v>
      </c>
    </row>
    <row r="4049" spans="1:6">
      <c r="A4049" s="339">
        <v>37446</v>
      </c>
      <c r="B4049" s="340" t="s">
        <v>18164</v>
      </c>
      <c r="C4049" s="339" t="s">
        <v>63</v>
      </c>
      <c r="D4049" s="339" t="s">
        <v>14543</v>
      </c>
      <c r="E4049" s="341"/>
      <c r="F4049" s="341">
        <v>340.82</v>
      </c>
    </row>
    <row r="4050" spans="1:6">
      <c r="A4050" s="339">
        <v>37447</v>
      </c>
      <c r="B4050" s="340" t="s">
        <v>18165</v>
      </c>
      <c r="C4050" s="339" t="s">
        <v>63</v>
      </c>
      <c r="D4050" s="339" t="s">
        <v>14543</v>
      </c>
      <c r="E4050" s="341"/>
      <c r="F4050" s="341">
        <v>346.15</v>
      </c>
    </row>
    <row r="4051" spans="1:6">
      <c r="A4051" s="339">
        <v>37448</v>
      </c>
      <c r="B4051" s="340" t="s">
        <v>18166</v>
      </c>
      <c r="C4051" s="339" t="s">
        <v>63</v>
      </c>
      <c r="D4051" s="339" t="s">
        <v>14543</v>
      </c>
      <c r="E4051" s="341"/>
      <c r="F4051" s="341">
        <v>474.8</v>
      </c>
    </row>
    <row r="4052" spans="1:6">
      <c r="A4052" s="339">
        <v>37440</v>
      </c>
      <c r="B4052" s="340" t="s">
        <v>18167</v>
      </c>
      <c r="C4052" s="339" t="s">
        <v>63</v>
      </c>
      <c r="D4052" s="339" t="s">
        <v>14543</v>
      </c>
      <c r="E4052" s="341"/>
      <c r="F4052" s="341">
        <v>160.97999999999999</v>
      </c>
    </row>
    <row r="4053" spans="1:6">
      <c r="A4053" s="339">
        <v>37441</v>
      </c>
      <c r="B4053" s="340" t="s">
        <v>18168</v>
      </c>
      <c r="C4053" s="339" t="s">
        <v>63</v>
      </c>
      <c r="D4053" s="339" t="s">
        <v>14543</v>
      </c>
      <c r="E4053" s="341"/>
      <c r="F4053" s="341">
        <v>160.97999999999999</v>
      </c>
    </row>
    <row r="4054" spans="1:6">
      <c r="A4054" s="339">
        <v>37442</v>
      </c>
      <c r="B4054" s="340" t="s">
        <v>18169</v>
      </c>
      <c r="C4054" s="339" t="s">
        <v>63</v>
      </c>
      <c r="D4054" s="339" t="s">
        <v>14543</v>
      </c>
      <c r="E4054" s="341"/>
      <c r="F4054" s="341">
        <v>193.89</v>
      </c>
    </row>
    <row r="4055" spans="1:6">
      <c r="A4055" s="339">
        <v>38017</v>
      </c>
      <c r="B4055" s="340" t="s">
        <v>18170</v>
      </c>
      <c r="C4055" s="339" t="s">
        <v>63</v>
      </c>
      <c r="D4055" s="339" t="s">
        <v>14543</v>
      </c>
      <c r="E4055" s="341"/>
      <c r="F4055" s="341">
        <v>10.9</v>
      </c>
    </row>
    <row r="4056" spans="1:6">
      <c r="A4056" s="339">
        <v>38018</v>
      </c>
      <c r="B4056" s="340" t="s">
        <v>18171</v>
      </c>
      <c r="C4056" s="339" t="s">
        <v>63</v>
      </c>
      <c r="D4056" s="339" t="s">
        <v>14543</v>
      </c>
      <c r="E4056" s="341"/>
      <c r="F4056" s="341">
        <v>12.26</v>
      </c>
    </row>
    <row r="4057" spans="1:6">
      <c r="A4057" s="339">
        <v>39895</v>
      </c>
      <c r="B4057" s="340" t="s">
        <v>18172</v>
      </c>
      <c r="C4057" s="339" t="s">
        <v>63</v>
      </c>
      <c r="D4057" s="339" t="s">
        <v>14543</v>
      </c>
      <c r="E4057" s="341"/>
      <c r="F4057" s="341">
        <v>53.99</v>
      </c>
    </row>
    <row r="4058" spans="1:6">
      <c r="A4058" s="339">
        <v>39896</v>
      </c>
      <c r="B4058" s="340" t="s">
        <v>18173</v>
      </c>
      <c r="C4058" s="339" t="s">
        <v>63</v>
      </c>
      <c r="D4058" s="339" t="s">
        <v>14543</v>
      </c>
      <c r="E4058" s="341"/>
      <c r="F4058" s="341">
        <v>79.14</v>
      </c>
    </row>
    <row r="4059" spans="1:6">
      <c r="A4059" s="339">
        <v>44038</v>
      </c>
      <c r="B4059" s="340" t="s">
        <v>18174</v>
      </c>
      <c r="C4059" s="339" t="s">
        <v>63</v>
      </c>
      <c r="D4059" s="339" t="s">
        <v>14543</v>
      </c>
      <c r="E4059" s="341">
        <v>242.8</v>
      </c>
      <c r="F4059" s="341">
        <v>232.72</v>
      </c>
    </row>
    <row r="4060" spans="1:6">
      <c r="A4060" s="339">
        <v>44040</v>
      </c>
      <c r="B4060" s="340" t="s">
        <v>18175</v>
      </c>
      <c r="C4060" s="339" t="s">
        <v>63</v>
      </c>
      <c r="D4060" s="339" t="s">
        <v>14543</v>
      </c>
      <c r="E4060" s="341">
        <v>309.79000000000002</v>
      </c>
      <c r="F4060" s="341">
        <v>296.93</v>
      </c>
    </row>
    <row r="4061" spans="1:6">
      <c r="A4061" s="339">
        <v>44035</v>
      </c>
      <c r="B4061" s="340" t="s">
        <v>18176</v>
      </c>
      <c r="C4061" s="339" t="s">
        <v>63</v>
      </c>
      <c r="D4061" s="339" t="s">
        <v>14543</v>
      </c>
      <c r="E4061" s="341">
        <v>144.46</v>
      </c>
      <c r="F4061" s="341">
        <v>138.46</v>
      </c>
    </row>
    <row r="4062" spans="1:6">
      <c r="A4062" s="339">
        <v>44037</v>
      </c>
      <c r="B4062" s="340" t="s">
        <v>18177</v>
      </c>
      <c r="C4062" s="339" t="s">
        <v>63</v>
      </c>
      <c r="D4062" s="339" t="s">
        <v>14543</v>
      </c>
      <c r="E4062" s="341">
        <v>183.81</v>
      </c>
      <c r="F4062" s="341">
        <v>176.17</v>
      </c>
    </row>
    <row r="4063" spans="1:6">
      <c r="A4063" s="339">
        <v>44033</v>
      </c>
      <c r="B4063" s="340" t="s">
        <v>18178</v>
      </c>
      <c r="C4063" s="339" t="s">
        <v>63</v>
      </c>
      <c r="D4063" s="339" t="s">
        <v>14543</v>
      </c>
      <c r="E4063" s="341">
        <v>57.14</v>
      </c>
      <c r="F4063" s="341">
        <v>54.76</v>
      </c>
    </row>
    <row r="4064" spans="1:6">
      <c r="A4064" s="339">
        <v>44034</v>
      </c>
      <c r="B4064" s="340" t="s">
        <v>18179</v>
      </c>
      <c r="C4064" s="339" t="s">
        <v>63</v>
      </c>
      <c r="D4064" s="339" t="s">
        <v>14543</v>
      </c>
      <c r="E4064" s="341">
        <v>78.53</v>
      </c>
      <c r="F4064" s="341">
        <v>75.27</v>
      </c>
    </row>
    <row r="4065" spans="1:6">
      <c r="A4065" s="339">
        <v>44028</v>
      </c>
      <c r="B4065" s="340" t="s">
        <v>18180</v>
      </c>
      <c r="C4065" s="339" t="s">
        <v>63</v>
      </c>
      <c r="D4065" s="339" t="s">
        <v>14543</v>
      </c>
      <c r="E4065" s="341">
        <v>22.93</v>
      </c>
      <c r="F4065" s="341">
        <v>21.98</v>
      </c>
    </row>
    <row r="4066" spans="1:6">
      <c r="A4066" s="339">
        <v>44029</v>
      </c>
      <c r="B4066" s="340" t="s">
        <v>18181</v>
      </c>
      <c r="C4066" s="339" t="s">
        <v>63</v>
      </c>
      <c r="D4066" s="339" t="s">
        <v>14543</v>
      </c>
      <c r="E4066" s="341">
        <v>24.37</v>
      </c>
      <c r="F4066" s="341">
        <v>23.36</v>
      </c>
    </row>
    <row r="4067" spans="1:6">
      <c r="A4067" s="339">
        <v>44030</v>
      </c>
      <c r="B4067" s="340" t="s">
        <v>18182</v>
      </c>
      <c r="C4067" s="339" t="s">
        <v>63</v>
      </c>
      <c r="D4067" s="339" t="s">
        <v>14543</v>
      </c>
      <c r="E4067" s="341">
        <v>29.28</v>
      </c>
      <c r="F4067" s="341">
        <v>28.06</v>
      </c>
    </row>
    <row r="4068" spans="1:6">
      <c r="A4068" s="339">
        <v>44031</v>
      </c>
      <c r="B4068" s="340" t="s">
        <v>18183</v>
      </c>
      <c r="C4068" s="339" t="s">
        <v>63</v>
      </c>
      <c r="D4068" s="339" t="s">
        <v>14543</v>
      </c>
      <c r="E4068" s="341">
        <v>35.950000000000003</v>
      </c>
      <c r="F4068" s="341">
        <v>34.450000000000003</v>
      </c>
    </row>
    <row r="4069" spans="1:6">
      <c r="A4069" s="339">
        <v>44032</v>
      </c>
      <c r="B4069" s="340" t="s">
        <v>18184</v>
      </c>
      <c r="C4069" s="339" t="s">
        <v>63</v>
      </c>
      <c r="D4069" s="339" t="s">
        <v>14543</v>
      </c>
      <c r="E4069" s="341">
        <v>40.79</v>
      </c>
      <c r="F4069" s="341">
        <v>39.090000000000003</v>
      </c>
    </row>
    <row r="4070" spans="1:6">
      <c r="A4070" s="339">
        <v>44036</v>
      </c>
      <c r="B4070" s="340" t="s">
        <v>18185</v>
      </c>
      <c r="C4070" s="339" t="s">
        <v>63</v>
      </c>
      <c r="D4070" s="339" t="s">
        <v>14543</v>
      </c>
      <c r="E4070" s="341">
        <v>16.84</v>
      </c>
      <c r="F4070" s="341">
        <v>16.14</v>
      </c>
    </row>
    <row r="4071" spans="1:6">
      <c r="A4071" s="339">
        <v>44039</v>
      </c>
      <c r="B4071" s="340" t="s">
        <v>18186</v>
      </c>
      <c r="C4071" s="339" t="s">
        <v>63</v>
      </c>
      <c r="D4071" s="339" t="s">
        <v>14543</v>
      </c>
      <c r="E4071" s="341">
        <v>20.49</v>
      </c>
      <c r="F4071" s="341">
        <v>19.64</v>
      </c>
    </row>
    <row r="4072" spans="1:6">
      <c r="A4072" s="339">
        <v>38873</v>
      </c>
      <c r="B4072" s="340" t="s">
        <v>18187</v>
      </c>
      <c r="C4072" s="339" t="s">
        <v>63</v>
      </c>
      <c r="D4072" s="339" t="s">
        <v>14543</v>
      </c>
      <c r="E4072" s="341"/>
      <c r="F4072" s="341">
        <v>16.77</v>
      </c>
    </row>
    <row r="4073" spans="1:6">
      <c r="A4073" s="339">
        <v>38874</v>
      </c>
      <c r="B4073" s="340" t="s">
        <v>18188</v>
      </c>
      <c r="C4073" s="339" t="s">
        <v>63</v>
      </c>
      <c r="D4073" s="339" t="s">
        <v>14543</v>
      </c>
      <c r="E4073" s="341"/>
      <c r="F4073" s="341">
        <v>21.24</v>
      </c>
    </row>
    <row r="4074" spans="1:6">
      <c r="A4074" s="339">
        <v>38875</v>
      </c>
      <c r="B4074" s="340" t="s">
        <v>18189</v>
      </c>
      <c r="C4074" s="339" t="s">
        <v>63</v>
      </c>
      <c r="D4074" s="339" t="s">
        <v>14543</v>
      </c>
      <c r="E4074" s="341"/>
      <c r="F4074" s="341">
        <v>33.659999999999997</v>
      </c>
    </row>
    <row r="4075" spans="1:6">
      <c r="A4075" s="339">
        <v>38876</v>
      </c>
      <c r="B4075" s="340" t="s">
        <v>18190</v>
      </c>
      <c r="C4075" s="339" t="s">
        <v>63</v>
      </c>
      <c r="D4075" s="339" t="s">
        <v>14543</v>
      </c>
      <c r="E4075" s="341"/>
      <c r="F4075" s="341">
        <v>45.23</v>
      </c>
    </row>
    <row r="4076" spans="1:6">
      <c r="A4076" s="339">
        <v>39000</v>
      </c>
      <c r="B4076" s="340" t="s">
        <v>18191</v>
      </c>
      <c r="C4076" s="339" t="s">
        <v>63</v>
      </c>
      <c r="D4076" s="339" t="s">
        <v>14543</v>
      </c>
      <c r="E4076" s="341"/>
      <c r="F4076" s="341">
        <v>36.32</v>
      </c>
    </row>
    <row r="4077" spans="1:6">
      <c r="A4077" s="339">
        <v>38674</v>
      </c>
      <c r="B4077" s="340" t="s">
        <v>18192</v>
      </c>
      <c r="C4077" s="339" t="s">
        <v>63</v>
      </c>
      <c r="D4077" s="339" t="s">
        <v>14543</v>
      </c>
      <c r="E4077" s="341"/>
      <c r="F4077" s="341">
        <v>36.700000000000003</v>
      </c>
    </row>
    <row r="4078" spans="1:6">
      <c r="A4078" s="339">
        <v>38019</v>
      </c>
      <c r="B4078" s="340" t="s">
        <v>18193</v>
      </c>
      <c r="C4078" s="339" t="s">
        <v>63</v>
      </c>
      <c r="D4078" s="339" t="s">
        <v>14543</v>
      </c>
      <c r="E4078" s="341"/>
      <c r="F4078" s="341">
        <v>7.76</v>
      </c>
    </row>
    <row r="4079" spans="1:6">
      <c r="A4079" s="339">
        <v>38020</v>
      </c>
      <c r="B4079" s="340" t="s">
        <v>18194</v>
      </c>
      <c r="C4079" s="339" t="s">
        <v>63</v>
      </c>
      <c r="D4079" s="339" t="s">
        <v>14543</v>
      </c>
      <c r="E4079" s="341"/>
      <c r="F4079" s="341">
        <v>9.56</v>
      </c>
    </row>
    <row r="4080" spans="1:6">
      <c r="A4080" s="339">
        <v>38454</v>
      </c>
      <c r="B4080" s="340" t="s">
        <v>18195</v>
      </c>
      <c r="C4080" s="339" t="s">
        <v>63</v>
      </c>
      <c r="D4080" s="339" t="s">
        <v>14543</v>
      </c>
      <c r="E4080" s="341"/>
      <c r="F4080" s="341">
        <v>13.62</v>
      </c>
    </row>
    <row r="4081" spans="1:6">
      <c r="A4081" s="339">
        <v>38455</v>
      </c>
      <c r="B4081" s="340" t="s">
        <v>18196</v>
      </c>
      <c r="C4081" s="339" t="s">
        <v>63</v>
      </c>
      <c r="D4081" s="339" t="s">
        <v>14543</v>
      </c>
      <c r="E4081" s="341"/>
      <c r="F4081" s="341">
        <v>18.23</v>
      </c>
    </row>
    <row r="4082" spans="1:6">
      <c r="A4082" s="339">
        <v>38462</v>
      </c>
      <c r="B4082" s="340" t="s">
        <v>18197</v>
      </c>
      <c r="C4082" s="339" t="s">
        <v>63</v>
      </c>
      <c r="D4082" s="339" t="s">
        <v>14543</v>
      </c>
      <c r="E4082" s="341"/>
      <c r="F4082" s="341">
        <v>293.94</v>
      </c>
    </row>
    <row r="4083" spans="1:6">
      <c r="A4083" s="339">
        <v>36362</v>
      </c>
      <c r="B4083" s="340" t="s">
        <v>18198</v>
      </c>
      <c r="C4083" s="339" t="s">
        <v>63</v>
      </c>
      <c r="D4083" s="339" t="s">
        <v>14543</v>
      </c>
      <c r="E4083" s="341"/>
      <c r="F4083" s="341">
        <v>4.0599999999999996</v>
      </c>
    </row>
    <row r="4084" spans="1:6">
      <c r="A4084" s="339">
        <v>36298</v>
      </c>
      <c r="B4084" s="340" t="s">
        <v>18199</v>
      </c>
      <c r="C4084" s="339" t="s">
        <v>63</v>
      </c>
      <c r="D4084" s="339" t="s">
        <v>14543</v>
      </c>
      <c r="E4084" s="341"/>
      <c r="F4084" s="341">
        <v>3.49</v>
      </c>
    </row>
    <row r="4085" spans="1:6">
      <c r="A4085" s="339">
        <v>38456</v>
      </c>
      <c r="B4085" s="340" t="s">
        <v>18200</v>
      </c>
      <c r="C4085" s="339" t="s">
        <v>63</v>
      </c>
      <c r="D4085" s="339" t="s">
        <v>14543</v>
      </c>
      <c r="E4085" s="341"/>
      <c r="F4085" s="341">
        <v>8.69</v>
      </c>
    </row>
    <row r="4086" spans="1:6">
      <c r="A4086" s="339">
        <v>38457</v>
      </c>
      <c r="B4086" s="340" t="s">
        <v>18201</v>
      </c>
      <c r="C4086" s="339" t="s">
        <v>63</v>
      </c>
      <c r="D4086" s="339" t="s">
        <v>14543</v>
      </c>
      <c r="E4086" s="341"/>
      <c r="F4086" s="341">
        <v>15.84</v>
      </c>
    </row>
    <row r="4087" spans="1:6">
      <c r="A4087" s="339">
        <v>38458</v>
      </c>
      <c r="B4087" s="340" t="s">
        <v>18202</v>
      </c>
      <c r="C4087" s="339" t="s">
        <v>63</v>
      </c>
      <c r="D4087" s="339" t="s">
        <v>14543</v>
      </c>
      <c r="E4087" s="341"/>
      <c r="F4087" s="341">
        <v>30.51</v>
      </c>
    </row>
    <row r="4088" spans="1:6">
      <c r="A4088" s="339">
        <v>38459</v>
      </c>
      <c r="B4088" s="340" t="s">
        <v>18203</v>
      </c>
      <c r="C4088" s="339" t="s">
        <v>63</v>
      </c>
      <c r="D4088" s="339" t="s">
        <v>14543</v>
      </c>
      <c r="E4088" s="341"/>
      <c r="F4088" s="341">
        <v>47.96</v>
      </c>
    </row>
    <row r="4089" spans="1:6">
      <c r="A4089" s="339">
        <v>38460</v>
      </c>
      <c r="B4089" s="340" t="s">
        <v>18204</v>
      </c>
      <c r="C4089" s="339" t="s">
        <v>63</v>
      </c>
      <c r="D4089" s="339" t="s">
        <v>14543</v>
      </c>
      <c r="E4089" s="341"/>
      <c r="F4089" s="341">
        <v>102.89</v>
      </c>
    </row>
    <row r="4090" spans="1:6">
      <c r="A4090" s="339">
        <v>38461</v>
      </c>
      <c r="B4090" s="340" t="s">
        <v>18205</v>
      </c>
      <c r="C4090" s="339" t="s">
        <v>63</v>
      </c>
      <c r="D4090" s="339" t="s">
        <v>14543</v>
      </c>
      <c r="E4090" s="341"/>
      <c r="F4090" s="341">
        <v>138.08000000000001</v>
      </c>
    </row>
    <row r="4091" spans="1:6">
      <c r="A4091" s="339">
        <v>7094</v>
      </c>
      <c r="B4091" s="340" t="s">
        <v>18206</v>
      </c>
      <c r="C4091" s="339" t="s">
        <v>63</v>
      </c>
      <c r="D4091" s="339" t="s">
        <v>14543</v>
      </c>
      <c r="E4091" s="341">
        <v>12.31</v>
      </c>
      <c r="F4091" s="341">
        <v>14.36</v>
      </c>
    </row>
    <row r="4092" spans="1:6">
      <c r="A4092" s="339">
        <v>7116</v>
      </c>
      <c r="B4092" s="340" t="s">
        <v>18207</v>
      </c>
      <c r="C4092" s="339" t="s">
        <v>63</v>
      </c>
      <c r="D4092" s="339" t="s">
        <v>14543</v>
      </c>
      <c r="E4092" s="341">
        <v>2.88</v>
      </c>
      <c r="F4092" s="341">
        <v>4.4000000000000004</v>
      </c>
    </row>
    <row r="4093" spans="1:6">
      <c r="A4093" s="339">
        <v>7118</v>
      </c>
      <c r="B4093" s="340" t="s">
        <v>18208</v>
      </c>
      <c r="C4093" s="339" t="s">
        <v>63</v>
      </c>
      <c r="D4093" s="339" t="s">
        <v>14543</v>
      </c>
      <c r="E4093" s="341">
        <v>25.31</v>
      </c>
      <c r="F4093" s="341">
        <v>29.53</v>
      </c>
    </row>
    <row r="4094" spans="1:6">
      <c r="A4094" s="339">
        <v>7098</v>
      </c>
      <c r="B4094" s="340" t="s">
        <v>18209</v>
      </c>
      <c r="C4094" s="339" t="s">
        <v>63</v>
      </c>
      <c r="D4094" s="339" t="s">
        <v>14543</v>
      </c>
      <c r="E4094" s="341">
        <v>3.76</v>
      </c>
      <c r="F4094" s="341">
        <v>4.3899999999999997</v>
      </c>
    </row>
    <row r="4095" spans="1:6">
      <c r="A4095" s="339">
        <v>7110</v>
      </c>
      <c r="B4095" s="340" t="s">
        <v>18210</v>
      </c>
      <c r="C4095" s="339" t="s">
        <v>63</v>
      </c>
      <c r="D4095" s="339" t="s">
        <v>14543</v>
      </c>
      <c r="E4095" s="341">
        <v>48.13</v>
      </c>
      <c r="F4095" s="341">
        <v>56.15</v>
      </c>
    </row>
    <row r="4096" spans="1:6">
      <c r="A4096" s="339">
        <v>7123</v>
      </c>
      <c r="B4096" s="340" t="s">
        <v>18211</v>
      </c>
      <c r="C4096" s="339" t="s">
        <v>63</v>
      </c>
      <c r="D4096" s="339" t="s">
        <v>14543</v>
      </c>
      <c r="E4096" s="341">
        <v>4.55</v>
      </c>
      <c r="F4096" s="341">
        <v>5.31</v>
      </c>
    </row>
    <row r="4097" spans="1:6">
      <c r="A4097" s="339">
        <v>7121</v>
      </c>
      <c r="B4097" s="340" t="s">
        <v>18212</v>
      </c>
      <c r="C4097" s="339" t="s">
        <v>63</v>
      </c>
      <c r="D4097" s="339" t="s">
        <v>14543</v>
      </c>
      <c r="E4097" s="341">
        <v>9</v>
      </c>
      <c r="F4097" s="341">
        <v>10.5</v>
      </c>
    </row>
    <row r="4098" spans="1:6">
      <c r="A4098" s="339">
        <v>7137</v>
      </c>
      <c r="B4098" s="340" t="s">
        <v>18213</v>
      </c>
      <c r="C4098" s="339" t="s">
        <v>63</v>
      </c>
      <c r="D4098" s="339" t="s">
        <v>14543</v>
      </c>
      <c r="E4098" s="341">
        <v>9.83</v>
      </c>
      <c r="F4098" s="341">
        <v>11.47</v>
      </c>
    </row>
    <row r="4099" spans="1:6">
      <c r="A4099" s="339">
        <v>7122</v>
      </c>
      <c r="B4099" s="340" t="s">
        <v>18214</v>
      </c>
      <c r="C4099" s="339" t="s">
        <v>63</v>
      </c>
      <c r="D4099" s="339" t="s">
        <v>14543</v>
      </c>
      <c r="E4099" s="341">
        <v>10.82</v>
      </c>
      <c r="F4099" s="341">
        <v>12.62</v>
      </c>
    </row>
    <row r="4100" spans="1:6">
      <c r="A4100" s="339">
        <v>7114</v>
      </c>
      <c r="B4100" s="340" t="s">
        <v>18215</v>
      </c>
      <c r="C4100" s="339" t="s">
        <v>63</v>
      </c>
      <c r="D4100" s="339" t="s">
        <v>14543</v>
      </c>
      <c r="E4100" s="341">
        <v>12.58</v>
      </c>
      <c r="F4100" s="341">
        <v>14.68</v>
      </c>
    </row>
    <row r="4101" spans="1:6">
      <c r="A4101" s="339">
        <v>7109</v>
      </c>
      <c r="B4101" s="340" t="s">
        <v>1260</v>
      </c>
      <c r="C4101" s="339" t="s">
        <v>63</v>
      </c>
      <c r="D4101" s="339" t="s">
        <v>14543</v>
      </c>
      <c r="E4101" s="341">
        <v>2.4900000000000002</v>
      </c>
      <c r="F4101" s="341">
        <v>2.91</v>
      </c>
    </row>
    <row r="4102" spans="1:6">
      <c r="A4102" s="339">
        <v>7135</v>
      </c>
      <c r="B4102" s="340" t="s">
        <v>18216</v>
      </c>
      <c r="C4102" s="339" t="s">
        <v>63</v>
      </c>
      <c r="D4102" s="339" t="s">
        <v>14543</v>
      </c>
      <c r="E4102" s="341">
        <v>5.1100000000000003</v>
      </c>
      <c r="F4102" s="341">
        <v>5.96</v>
      </c>
    </row>
    <row r="4103" spans="1:6">
      <c r="A4103" s="339">
        <v>37947</v>
      </c>
      <c r="B4103" s="340" t="s">
        <v>18217</v>
      </c>
      <c r="C4103" s="339" t="s">
        <v>63</v>
      </c>
      <c r="D4103" s="339" t="s">
        <v>14543</v>
      </c>
      <c r="E4103" s="341">
        <v>4.1500000000000004</v>
      </c>
      <c r="F4103" s="341">
        <v>4.84</v>
      </c>
    </row>
    <row r="4104" spans="1:6">
      <c r="A4104" s="339">
        <v>7103</v>
      </c>
      <c r="B4104" s="340" t="s">
        <v>18218</v>
      </c>
      <c r="C4104" s="339" t="s">
        <v>63</v>
      </c>
      <c r="D4104" s="339" t="s">
        <v>14543</v>
      </c>
      <c r="E4104" s="341">
        <v>13.53</v>
      </c>
      <c r="F4104" s="341">
        <v>15.79</v>
      </c>
    </row>
    <row r="4105" spans="1:6">
      <c r="A4105" s="339">
        <v>40419</v>
      </c>
      <c r="B4105" s="340" t="s">
        <v>18219</v>
      </c>
      <c r="C4105" s="339" t="s">
        <v>63</v>
      </c>
      <c r="D4105" s="339" t="s">
        <v>14543</v>
      </c>
      <c r="E4105" s="341"/>
      <c r="F4105" s="341">
        <v>35.89</v>
      </c>
    </row>
    <row r="4106" spans="1:6">
      <c r="A4106" s="339">
        <v>40420</v>
      </c>
      <c r="B4106" s="340" t="s">
        <v>18220</v>
      </c>
      <c r="C4106" s="339" t="s">
        <v>63</v>
      </c>
      <c r="D4106" s="339" t="s">
        <v>14543</v>
      </c>
      <c r="E4106" s="341"/>
      <c r="F4106" s="341">
        <v>52.36</v>
      </c>
    </row>
    <row r="4107" spans="1:6">
      <c r="A4107" s="339">
        <v>40421</v>
      </c>
      <c r="B4107" s="340" t="s">
        <v>18221</v>
      </c>
      <c r="C4107" s="339" t="s">
        <v>63</v>
      </c>
      <c r="D4107" s="339" t="s">
        <v>14543</v>
      </c>
      <c r="E4107" s="341"/>
      <c r="F4107" s="341">
        <v>55.74</v>
      </c>
    </row>
    <row r="4108" spans="1:6">
      <c r="A4108" s="339">
        <v>38905</v>
      </c>
      <c r="B4108" s="340" t="s">
        <v>18222</v>
      </c>
      <c r="C4108" s="339" t="s">
        <v>63</v>
      </c>
      <c r="D4108" s="339" t="s">
        <v>14543</v>
      </c>
      <c r="E4108" s="341"/>
      <c r="F4108" s="341">
        <v>21.7</v>
      </c>
    </row>
    <row r="4109" spans="1:6">
      <c r="A4109" s="339">
        <v>38907</v>
      </c>
      <c r="B4109" s="340" t="s">
        <v>18223</v>
      </c>
      <c r="C4109" s="339" t="s">
        <v>63</v>
      </c>
      <c r="D4109" s="339" t="s">
        <v>14543</v>
      </c>
      <c r="E4109" s="341"/>
      <c r="F4109" s="341">
        <v>20.92</v>
      </c>
    </row>
    <row r="4110" spans="1:6">
      <c r="A4110" s="339">
        <v>38910</v>
      </c>
      <c r="B4110" s="340" t="s">
        <v>18224</v>
      </c>
      <c r="C4110" s="339" t="s">
        <v>63</v>
      </c>
      <c r="D4110" s="339" t="s">
        <v>14543</v>
      </c>
      <c r="E4110" s="341"/>
      <c r="F4110" s="341">
        <v>24.47</v>
      </c>
    </row>
    <row r="4111" spans="1:6">
      <c r="A4111" s="339">
        <v>11655</v>
      </c>
      <c r="B4111" s="340" t="s">
        <v>18225</v>
      </c>
      <c r="C4111" s="339" t="s">
        <v>63</v>
      </c>
      <c r="D4111" s="339" t="s">
        <v>14543</v>
      </c>
      <c r="E4111" s="341">
        <v>13.32</v>
      </c>
      <c r="F4111" s="341">
        <v>20.34</v>
      </c>
    </row>
    <row r="4112" spans="1:6">
      <c r="A4112" s="339">
        <v>11656</v>
      </c>
      <c r="B4112" s="340" t="s">
        <v>18226</v>
      </c>
      <c r="C4112" s="339" t="s">
        <v>63</v>
      </c>
      <c r="D4112" s="339" t="s">
        <v>14543</v>
      </c>
      <c r="E4112" s="341">
        <v>15.29</v>
      </c>
      <c r="F4112" s="341">
        <v>23.35</v>
      </c>
    </row>
    <row r="4113" spans="1:6">
      <c r="A4113" s="339">
        <v>7091</v>
      </c>
      <c r="B4113" s="340" t="s">
        <v>1323</v>
      </c>
      <c r="C4113" s="339" t="s">
        <v>63</v>
      </c>
      <c r="D4113" s="339" t="s">
        <v>14543</v>
      </c>
      <c r="E4113" s="341">
        <v>12.52</v>
      </c>
      <c r="F4113" s="341">
        <v>19.13</v>
      </c>
    </row>
    <row r="4114" spans="1:6">
      <c r="A4114" s="339">
        <v>37948</v>
      </c>
      <c r="B4114" s="340" t="s">
        <v>18227</v>
      </c>
      <c r="C4114" s="339" t="s">
        <v>63</v>
      </c>
      <c r="D4114" s="339" t="s">
        <v>14543</v>
      </c>
      <c r="E4114" s="341">
        <v>2.9</v>
      </c>
      <c r="F4114" s="341">
        <v>4.43</v>
      </c>
    </row>
    <row r="4115" spans="1:6">
      <c r="A4115" s="339">
        <v>7097</v>
      </c>
      <c r="B4115" s="340" t="s">
        <v>18228</v>
      </c>
      <c r="C4115" s="339" t="s">
        <v>63</v>
      </c>
      <c r="D4115" s="339" t="s">
        <v>14543</v>
      </c>
      <c r="E4115" s="341">
        <v>5.88</v>
      </c>
      <c r="F4115" s="341">
        <v>8.98</v>
      </c>
    </row>
    <row r="4116" spans="1:6">
      <c r="A4116" s="339">
        <v>11658</v>
      </c>
      <c r="B4116" s="340" t="s">
        <v>18229</v>
      </c>
      <c r="C4116" s="339" t="s">
        <v>63</v>
      </c>
      <c r="D4116" s="339" t="s">
        <v>14543</v>
      </c>
      <c r="E4116" s="341">
        <v>13</v>
      </c>
      <c r="F4116" s="341">
        <v>19.850000000000001</v>
      </c>
    </row>
    <row r="4117" spans="1:6">
      <c r="A4117" s="339">
        <v>7146</v>
      </c>
      <c r="B4117" s="340" t="s">
        <v>18230</v>
      </c>
      <c r="C4117" s="339" t="s">
        <v>63</v>
      </c>
      <c r="D4117" s="339" t="s">
        <v>14543</v>
      </c>
      <c r="E4117" s="341">
        <v>164.72</v>
      </c>
      <c r="F4117" s="341">
        <v>192.18</v>
      </c>
    </row>
    <row r="4118" spans="1:6">
      <c r="A4118" s="339">
        <v>7138</v>
      </c>
      <c r="B4118" s="340" t="s">
        <v>1254</v>
      </c>
      <c r="C4118" s="339" t="s">
        <v>63</v>
      </c>
      <c r="D4118" s="339" t="s">
        <v>14543</v>
      </c>
      <c r="E4118" s="341">
        <v>1.04</v>
      </c>
      <c r="F4118" s="341">
        <v>1.22</v>
      </c>
    </row>
    <row r="4119" spans="1:6">
      <c r="A4119" s="339">
        <v>7139</v>
      </c>
      <c r="B4119" s="340" t="s">
        <v>1252</v>
      </c>
      <c r="C4119" s="339" t="s">
        <v>63</v>
      </c>
      <c r="D4119" s="339" t="s">
        <v>14543</v>
      </c>
      <c r="E4119" s="341">
        <v>1.18</v>
      </c>
      <c r="F4119" s="341">
        <v>1.38</v>
      </c>
    </row>
    <row r="4120" spans="1:6">
      <c r="A4120" s="339">
        <v>7140</v>
      </c>
      <c r="B4120" s="340" t="s">
        <v>1256</v>
      </c>
      <c r="C4120" s="339" t="s">
        <v>63</v>
      </c>
      <c r="D4120" s="339" t="s">
        <v>14543</v>
      </c>
      <c r="E4120" s="341">
        <v>3.71</v>
      </c>
      <c r="F4120" s="341">
        <v>4.32</v>
      </c>
    </row>
    <row r="4121" spans="1:6">
      <c r="A4121" s="339">
        <v>7141</v>
      </c>
      <c r="B4121" s="340" t="s">
        <v>1258</v>
      </c>
      <c r="C4121" s="339" t="s">
        <v>63</v>
      </c>
      <c r="D4121" s="339" t="s">
        <v>14543</v>
      </c>
      <c r="E4121" s="341">
        <v>9.06</v>
      </c>
      <c r="F4121" s="341">
        <v>10.57</v>
      </c>
    </row>
    <row r="4122" spans="1:6">
      <c r="A4122" s="339">
        <v>7143</v>
      </c>
      <c r="B4122" s="340" t="s">
        <v>18231</v>
      </c>
      <c r="C4122" s="339" t="s">
        <v>63</v>
      </c>
      <c r="D4122" s="339" t="s">
        <v>14543</v>
      </c>
      <c r="E4122" s="341">
        <v>30.41</v>
      </c>
      <c r="F4122" s="341">
        <v>35.479999999999997</v>
      </c>
    </row>
    <row r="4123" spans="1:6">
      <c r="A4123" s="339">
        <v>7144</v>
      </c>
      <c r="B4123" s="340" t="s">
        <v>18232</v>
      </c>
      <c r="C4123" s="339" t="s">
        <v>63</v>
      </c>
      <c r="D4123" s="339" t="s">
        <v>14543</v>
      </c>
      <c r="E4123" s="341">
        <v>56.42</v>
      </c>
      <c r="F4123" s="341">
        <v>65.819999999999993</v>
      </c>
    </row>
    <row r="4124" spans="1:6">
      <c r="A4124" s="339">
        <v>7145</v>
      </c>
      <c r="B4124" s="340" t="s">
        <v>18233</v>
      </c>
      <c r="C4124" s="339" t="s">
        <v>63</v>
      </c>
      <c r="D4124" s="339" t="s">
        <v>14543</v>
      </c>
      <c r="E4124" s="341">
        <v>76.709999999999994</v>
      </c>
      <c r="F4124" s="341">
        <v>89.5</v>
      </c>
    </row>
    <row r="4125" spans="1:6">
      <c r="A4125" s="339">
        <v>7142</v>
      </c>
      <c r="B4125" s="340" t="s">
        <v>18234</v>
      </c>
      <c r="C4125" s="339" t="s">
        <v>63</v>
      </c>
      <c r="D4125" s="339" t="s">
        <v>14543</v>
      </c>
      <c r="E4125" s="341">
        <v>9.4700000000000006</v>
      </c>
      <c r="F4125" s="341">
        <v>11.05</v>
      </c>
    </row>
    <row r="4126" spans="1:6">
      <c r="A4126" s="339">
        <v>39322</v>
      </c>
      <c r="B4126" s="340" t="s">
        <v>18235</v>
      </c>
      <c r="C4126" s="339" t="s">
        <v>63</v>
      </c>
      <c r="D4126" s="339" t="s">
        <v>14543</v>
      </c>
      <c r="E4126" s="341"/>
      <c r="F4126" s="341">
        <v>10.32</v>
      </c>
    </row>
    <row r="4127" spans="1:6">
      <c r="A4127" s="339">
        <v>39289</v>
      </c>
      <c r="B4127" s="340" t="s">
        <v>18236</v>
      </c>
      <c r="C4127" s="339" t="s">
        <v>63</v>
      </c>
      <c r="D4127" s="339" t="s">
        <v>14543</v>
      </c>
      <c r="E4127" s="341"/>
      <c r="F4127" s="341">
        <v>19.239999999999998</v>
      </c>
    </row>
    <row r="4128" spans="1:6">
      <c r="A4128" s="339">
        <v>39290</v>
      </c>
      <c r="B4128" s="340" t="s">
        <v>18237</v>
      </c>
      <c r="C4128" s="339" t="s">
        <v>63</v>
      </c>
      <c r="D4128" s="339" t="s">
        <v>14543</v>
      </c>
      <c r="E4128" s="341"/>
      <c r="F4128" s="341">
        <v>32.49</v>
      </c>
    </row>
    <row r="4129" spans="1:6">
      <c r="A4129" s="339">
        <v>39291</v>
      </c>
      <c r="B4129" s="340" t="s">
        <v>18238</v>
      </c>
      <c r="C4129" s="339" t="s">
        <v>63</v>
      </c>
      <c r="D4129" s="339" t="s">
        <v>14543</v>
      </c>
      <c r="E4129" s="341"/>
      <c r="F4129" s="341">
        <v>35.93</v>
      </c>
    </row>
    <row r="4130" spans="1:6">
      <c r="A4130" s="339">
        <v>41892</v>
      </c>
      <c r="B4130" s="340" t="s">
        <v>18239</v>
      </c>
      <c r="C4130" s="339" t="s">
        <v>63</v>
      </c>
      <c r="D4130" s="339" t="s">
        <v>14543</v>
      </c>
      <c r="E4130" s="341">
        <v>114.67</v>
      </c>
      <c r="F4130" s="341">
        <v>142.47</v>
      </c>
    </row>
    <row r="4131" spans="1:6">
      <c r="A4131" s="339">
        <v>7048</v>
      </c>
      <c r="B4131" s="340" t="s">
        <v>18240</v>
      </c>
      <c r="C4131" s="339" t="s">
        <v>63</v>
      </c>
      <c r="D4131" s="339" t="s">
        <v>14543</v>
      </c>
      <c r="E4131" s="341">
        <v>24.75</v>
      </c>
      <c r="F4131" s="341">
        <v>30.75</v>
      </c>
    </row>
    <row r="4132" spans="1:6">
      <c r="A4132" s="339">
        <v>7088</v>
      </c>
      <c r="B4132" s="340" t="s">
        <v>18241</v>
      </c>
      <c r="C4132" s="339" t="s">
        <v>63</v>
      </c>
      <c r="D4132" s="339" t="s">
        <v>14543</v>
      </c>
      <c r="E4132" s="341">
        <v>54.12</v>
      </c>
      <c r="F4132" s="341">
        <v>67.239999999999995</v>
      </c>
    </row>
    <row r="4133" spans="1:6">
      <c r="A4133" s="339">
        <v>7070</v>
      </c>
      <c r="B4133" s="340" t="s">
        <v>18242</v>
      </c>
      <c r="C4133" s="339" t="s">
        <v>63</v>
      </c>
      <c r="D4133" s="339" t="s">
        <v>14543</v>
      </c>
      <c r="E4133" s="341">
        <v>161.13999999999999</v>
      </c>
      <c r="F4133" s="341">
        <v>246.06</v>
      </c>
    </row>
    <row r="4134" spans="1:6">
      <c r="A4134" s="339">
        <v>20179</v>
      </c>
      <c r="B4134" s="340" t="s">
        <v>18243</v>
      </c>
      <c r="C4134" s="339" t="s">
        <v>63</v>
      </c>
      <c r="D4134" s="339" t="s">
        <v>14543</v>
      </c>
      <c r="E4134" s="341">
        <v>34.270000000000003</v>
      </c>
      <c r="F4134" s="341">
        <v>52.34</v>
      </c>
    </row>
    <row r="4135" spans="1:6">
      <c r="A4135" s="339">
        <v>20178</v>
      </c>
      <c r="B4135" s="340" t="s">
        <v>18244</v>
      </c>
      <c r="C4135" s="339" t="s">
        <v>63</v>
      </c>
      <c r="D4135" s="339" t="s">
        <v>14543</v>
      </c>
      <c r="E4135" s="341">
        <v>41.08</v>
      </c>
      <c r="F4135" s="341">
        <v>62.73</v>
      </c>
    </row>
    <row r="4136" spans="1:6">
      <c r="A4136" s="339">
        <v>20180</v>
      </c>
      <c r="B4136" s="340" t="s">
        <v>18245</v>
      </c>
      <c r="C4136" s="339" t="s">
        <v>63</v>
      </c>
      <c r="D4136" s="339" t="s">
        <v>14543</v>
      </c>
      <c r="E4136" s="341">
        <v>67.8</v>
      </c>
      <c r="F4136" s="341">
        <v>103.53</v>
      </c>
    </row>
    <row r="4137" spans="1:6">
      <c r="A4137" s="339">
        <v>20181</v>
      </c>
      <c r="B4137" s="340" t="s">
        <v>18246</v>
      </c>
      <c r="C4137" s="339" t="s">
        <v>63</v>
      </c>
      <c r="D4137" s="339" t="s">
        <v>14543</v>
      </c>
      <c r="E4137" s="341">
        <v>90.78</v>
      </c>
      <c r="F4137" s="341">
        <v>138.63</v>
      </c>
    </row>
    <row r="4138" spans="1:6">
      <c r="A4138" s="339">
        <v>20177</v>
      </c>
      <c r="B4138" s="340" t="s">
        <v>18247</v>
      </c>
      <c r="C4138" s="339" t="s">
        <v>63</v>
      </c>
      <c r="D4138" s="339" t="s">
        <v>14543</v>
      </c>
      <c r="E4138" s="341">
        <v>22.45</v>
      </c>
      <c r="F4138" s="341">
        <v>34.29</v>
      </c>
    </row>
    <row r="4139" spans="1:6">
      <c r="A4139" s="339">
        <v>40945</v>
      </c>
      <c r="B4139" s="340" t="s">
        <v>18248</v>
      </c>
      <c r="C4139" s="339" t="s">
        <v>884</v>
      </c>
      <c r="D4139" s="339" t="s">
        <v>14543</v>
      </c>
      <c r="E4139" s="341">
        <v>20.5</v>
      </c>
      <c r="F4139" s="341">
        <v>63.49</v>
      </c>
    </row>
    <row r="4140" spans="1:6">
      <c r="A4140" s="339">
        <v>40946</v>
      </c>
      <c r="B4140" s="340" t="s">
        <v>18249</v>
      </c>
      <c r="C4140" s="339" t="s">
        <v>948</v>
      </c>
      <c r="D4140" s="339" t="s">
        <v>14543</v>
      </c>
      <c r="E4140" s="341">
        <v>3568.02</v>
      </c>
      <c r="F4140" s="341">
        <v>11122.74</v>
      </c>
    </row>
    <row r="4141" spans="1:6">
      <c r="A4141" s="339">
        <v>7153</v>
      </c>
      <c r="B4141" s="340" t="s">
        <v>18250</v>
      </c>
      <c r="C4141" s="339" t="s">
        <v>884</v>
      </c>
      <c r="D4141" s="339" t="s">
        <v>14543</v>
      </c>
      <c r="E4141" s="341">
        <v>30.55</v>
      </c>
      <c r="F4141" s="341">
        <v>59.98</v>
      </c>
    </row>
    <row r="4142" spans="1:6">
      <c r="A4142" s="339">
        <v>41089</v>
      </c>
      <c r="B4142" s="340" t="s">
        <v>18251</v>
      </c>
      <c r="C4142" s="339" t="s">
        <v>948</v>
      </c>
      <c r="D4142" s="339" t="s">
        <v>14543</v>
      </c>
      <c r="E4142" s="341">
        <v>5314.37</v>
      </c>
      <c r="F4142" s="341">
        <v>10507.98</v>
      </c>
    </row>
    <row r="4143" spans="1:6">
      <c r="A4143" s="339">
        <v>40943</v>
      </c>
      <c r="B4143" s="340" t="s">
        <v>18252</v>
      </c>
      <c r="C4143" s="339" t="s">
        <v>884</v>
      </c>
      <c r="D4143" s="339" t="s">
        <v>14543</v>
      </c>
      <c r="E4143" s="341">
        <v>31.48</v>
      </c>
      <c r="F4143" s="341">
        <v>73.180000000000007</v>
      </c>
    </row>
    <row r="4144" spans="1:6">
      <c r="A4144" s="339">
        <v>40944</v>
      </c>
      <c r="B4144" s="340" t="s">
        <v>18253</v>
      </c>
      <c r="C4144" s="339" t="s">
        <v>948</v>
      </c>
      <c r="D4144" s="339" t="s">
        <v>14543</v>
      </c>
      <c r="E4144" s="341">
        <v>5476.32</v>
      </c>
      <c r="F4144" s="341">
        <v>12821.63</v>
      </c>
    </row>
    <row r="4145" spans="1:6">
      <c r="A4145" s="339">
        <v>6175</v>
      </c>
      <c r="B4145" s="340" t="s">
        <v>18254</v>
      </c>
      <c r="C4145" s="339" t="s">
        <v>884</v>
      </c>
      <c r="D4145" s="339" t="s">
        <v>14543</v>
      </c>
      <c r="E4145" s="341">
        <v>33.950000000000003</v>
      </c>
      <c r="F4145" s="341">
        <v>33.54</v>
      </c>
    </row>
    <row r="4146" spans="1:6">
      <c r="A4146" s="339">
        <v>41092</v>
      </c>
      <c r="B4146" s="340" t="s">
        <v>18255</v>
      </c>
      <c r="C4146" s="339" t="s">
        <v>948</v>
      </c>
      <c r="D4146" s="339" t="s">
        <v>14543</v>
      </c>
      <c r="E4146" s="341">
        <v>5906.13</v>
      </c>
      <c r="F4146" s="341">
        <v>5875.03</v>
      </c>
    </row>
    <row r="4147" spans="1:6">
      <c r="A4147" s="339">
        <v>37712</v>
      </c>
      <c r="B4147" s="340" t="s">
        <v>18256</v>
      </c>
      <c r="C4147" s="339" t="s">
        <v>5029</v>
      </c>
      <c r="D4147" s="339" t="s">
        <v>14543</v>
      </c>
      <c r="E4147" s="341">
        <v>82.48</v>
      </c>
      <c r="F4147" s="341">
        <v>66.17</v>
      </c>
    </row>
    <row r="4148" spans="1:6">
      <c r="A4148" s="339">
        <v>34558</v>
      </c>
      <c r="B4148" s="340" t="s">
        <v>18257</v>
      </c>
      <c r="C4148" s="339" t="s">
        <v>202</v>
      </c>
      <c r="D4148" s="339" t="s">
        <v>14543</v>
      </c>
      <c r="E4148" s="341"/>
      <c r="F4148" s="341">
        <v>2.7</v>
      </c>
    </row>
    <row r="4149" spans="1:6">
      <c r="A4149" s="339">
        <v>34547</v>
      </c>
      <c r="B4149" s="340" t="s">
        <v>4517</v>
      </c>
      <c r="C4149" s="339" t="s">
        <v>202</v>
      </c>
      <c r="D4149" s="339" t="s">
        <v>14543</v>
      </c>
      <c r="E4149" s="341"/>
      <c r="F4149" s="341">
        <v>3.32</v>
      </c>
    </row>
    <row r="4150" spans="1:6">
      <c r="A4150" s="339">
        <v>34548</v>
      </c>
      <c r="B4150" s="340" t="s">
        <v>18258</v>
      </c>
      <c r="C4150" s="339" t="s">
        <v>202</v>
      </c>
      <c r="D4150" s="339" t="s">
        <v>14543</v>
      </c>
      <c r="E4150" s="341"/>
      <c r="F4150" s="341">
        <v>5.45</v>
      </c>
    </row>
    <row r="4151" spans="1:6">
      <c r="A4151" s="339">
        <v>34550</v>
      </c>
      <c r="B4151" s="340" t="s">
        <v>18259</v>
      </c>
      <c r="C4151" s="339" t="s">
        <v>202</v>
      </c>
      <c r="D4151" s="339" t="s">
        <v>14543</v>
      </c>
      <c r="E4151" s="341"/>
      <c r="F4151" s="341">
        <v>1.43</v>
      </c>
    </row>
    <row r="4152" spans="1:6">
      <c r="A4152" s="339">
        <v>34557</v>
      </c>
      <c r="B4152" s="340" t="s">
        <v>18260</v>
      </c>
      <c r="C4152" s="339" t="s">
        <v>202</v>
      </c>
      <c r="D4152" s="339" t="s">
        <v>14543</v>
      </c>
      <c r="E4152" s="341"/>
      <c r="F4152" s="341">
        <v>2.1</v>
      </c>
    </row>
    <row r="4153" spans="1:6">
      <c r="A4153" s="339">
        <v>37411</v>
      </c>
      <c r="B4153" s="340" t="s">
        <v>1126</v>
      </c>
      <c r="C4153" s="339" t="s">
        <v>5029</v>
      </c>
      <c r="D4153" s="339" t="s">
        <v>14543</v>
      </c>
      <c r="E4153" s="341"/>
      <c r="F4153" s="341">
        <v>15.39</v>
      </c>
    </row>
    <row r="4154" spans="1:6">
      <c r="A4154" s="339">
        <v>39508</v>
      </c>
      <c r="B4154" s="340" t="s">
        <v>18261</v>
      </c>
      <c r="C4154" s="339" t="s">
        <v>5029</v>
      </c>
      <c r="D4154" s="339" t="s">
        <v>14543</v>
      </c>
      <c r="E4154" s="341"/>
      <c r="F4154" s="341">
        <v>8.65</v>
      </c>
    </row>
    <row r="4155" spans="1:6">
      <c r="A4155" s="339">
        <v>39507</v>
      </c>
      <c r="B4155" s="340" t="s">
        <v>3184</v>
      </c>
      <c r="C4155" s="339" t="s">
        <v>5029</v>
      </c>
      <c r="D4155" s="339" t="s">
        <v>14543</v>
      </c>
      <c r="E4155" s="341"/>
      <c r="F4155" s="341">
        <v>12.9</v>
      </c>
    </row>
    <row r="4156" spans="1:6">
      <c r="A4156" s="339">
        <v>7155</v>
      </c>
      <c r="B4156" s="340" t="s">
        <v>18262</v>
      </c>
      <c r="C4156" s="339" t="s">
        <v>5029</v>
      </c>
      <c r="D4156" s="339" t="s">
        <v>14543</v>
      </c>
      <c r="E4156" s="341"/>
      <c r="F4156" s="341">
        <v>16.559999999999999</v>
      </c>
    </row>
    <row r="4157" spans="1:6">
      <c r="A4157" s="339">
        <v>42406</v>
      </c>
      <c r="B4157" s="340" t="s">
        <v>18263</v>
      </c>
      <c r="C4157" s="339" t="s">
        <v>5029</v>
      </c>
      <c r="D4157" s="339" t="s">
        <v>14543</v>
      </c>
      <c r="E4157" s="341"/>
      <c r="F4157" s="341">
        <v>18.989999999999998</v>
      </c>
    </row>
    <row r="4158" spans="1:6">
      <c r="A4158" s="339">
        <v>7156</v>
      </c>
      <c r="B4158" s="340" t="s">
        <v>18264</v>
      </c>
      <c r="C4158" s="339" t="s">
        <v>5029</v>
      </c>
      <c r="D4158" s="339" t="s">
        <v>14549</v>
      </c>
      <c r="E4158" s="341"/>
      <c r="F4158" s="341">
        <v>23.76</v>
      </c>
    </row>
    <row r="4159" spans="1:6">
      <c r="A4159" s="339">
        <v>43127</v>
      </c>
      <c r="B4159" s="340" t="s">
        <v>18265</v>
      </c>
      <c r="C4159" s="339" t="s">
        <v>5029</v>
      </c>
      <c r="D4159" s="339" t="s">
        <v>14543</v>
      </c>
      <c r="E4159" s="341"/>
      <c r="F4159" s="341">
        <v>34</v>
      </c>
    </row>
    <row r="4160" spans="1:6">
      <c r="A4160" s="339">
        <v>10917</v>
      </c>
      <c r="B4160" s="340" t="s">
        <v>18266</v>
      </c>
      <c r="C4160" s="339" t="s">
        <v>5029</v>
      </c>
      <c r="D4160" s="339" t="s">
        <v>14543</v>
      </c>
      <c r="E4160" s="341"/>
      <c r="F4160" s="341">
        <v>7.17</v>
      </c>
    </row>
    <row r="4161" spans="1:6">
      <c r="A4161" s="339">
        <v>21141</v>
      </c>
      <c r="B4161" s="340" t="s">
        <v>18267</v>
      </c>
      <c r="C4161" s="339" t="s">
        <v>5029</v>
      </c>
      <c r="D4161" s="339" t="s">
        <v>14543</v>
      </c>
      <c r="E4161" s="341"/>
      <c r="F4161" s="341">
        <v>11.11</v>
      </c>
    </row>
    <row r="4162" spans="1:6">
      <c r="A4162" s="339">
        <v>39509</v>
      </c>
      <c r="B4162" s="340" t="s">
        <v>18268</v>
      </c>
      <c r="C4162" s="339" t="s">
        <v>5029</v>
      </c>
      <c r="D4162" s="339" t="s">
        <v>14543</v>
      </c>
      <c r="E4162" s="341"/>
      <c r="F4162" s="341">
        <v>10.69</v>
      </c>
    </row>
    <row r="4163" spans="1:6">
      <c r="A4163" s="339">
        <v>44529</v>
      </c>
      <c r="B4163" s="340" t="s">
        <v>18269</v>
      </c>
      <c r="C4163" s="339" t="s">
        <v>5029</v>
      </c>
      <c r="D4163" s="339" t="s">
        <v>14543</v>
      </c>
      <c r="E4163" s="341"/>
      <c r="F4163" s="341">
        <v>20.43</v>
      </c>
    </row>
    <row r="4164" spans="1:6">
      <c r="A4164" s="339">
        <v>7167</v>
      </c>
      <c r="B4164" s="340" t="s">
        <v>18270</v>
      </c>
      <c r="C4164" s="339" t="s">
        <v>5029</v>
      </c>
      <c r="D4164" s="339" t="s">
        <v>14543</v>
      </c>
      <c r="E4164" s="341">
        <v>42.86</v>
      </c>
      <c r="F4164" s="341">
        <v>26.02</v>
      </c>
    </row>
    <row r="4165" spans="1:6">
      <c r="A4165" s="339">
        <v>10928</v>
      </c>
      <c r="B4165" s="340" t="s">
        <v>18271</v>
      </c>
      <c r="C4165" s="339" t="s">
        <v>5029</v>
      </c>
      <c r="D4165" s="339" t="s">
        <v>14543</v>
      </c>
      <c r="E4165" s="341">
        <v>24.63</v>
      </c>
      <c r="F4165" s="341">
        <v>14.95</v>
      </c>
    </row>
    <row r="4166" spans="1:6">
      <c r="A4166" s="339">
        <v>10933</v>
      </c>
      <c r="B4166" s="340" t="s">
        <v>18272</v>
      </c>
      <c r="C4166" s="339" t="s">
        <v>5029</v>
      </c>
      <c r="D4166" s="339" t="s">
        <v>14543</v>
      </c>
      <c r="E4166" s="341">
        <v>37.14</v>
      </c>
      <c r="F4166" s="341">
        <v>22.55</v>
      </c>
    </row>
    <row r="4167" spans="1:6">
      <c r="A4167" s="339">
        <v>7158</v>
      </c>
      <c r="B4167" s="340" t="s">
        <v>18273</v>
      </c>
      <c r="C4167" s="339" t="s">
        <v>5029</v>
      </c>
      <c r="D4167" s="339" t="s">
        <v>14549</v>
      </c>
      <c r="E4167" s="341">
        <v>62.99</v>
      </c>
      <c r="F4167" s="341">
        <v>38.25</v>
      </c>
    </row>
    <row r="4168" spans="1:6">
      <c r="A4168" s="339">
        <v>10927</v>
      </c>
      <c r="B4168" s="340" t="s">
        <v>18274</v>
      </c>
      <c r="C4168" s="339" t="s">
        <v>5029</v>
      </c>
      <c r="D4168" s="339" t="s">
        <v>14543</v>
      </c>
      <c r="E4168" s="341">
        <v>40.28</v>
      </c>
      <c r="F4168" s="341">
        <v>24.46</v>
      </c>
    </row>
    <row r="4169" spans="1:6">
      <c r="A4169" s="339">
        <v>7162</v>
      </c>
      <c r="B4169" s="340" t="s">
        <v>18275</v>
      </c>
      <c r="C4169" s="339" t="s">
        <v>5029</v>
      </c>
      <c r="D4169" s="339" t="s">
        <v>14543</v>
      </c>
      <c r="E4169" s="341">
        <v>98.57</v>
      </c>
      <c r="F4169" s="341">
        <v>59.86</v>
      </c>
    </row>
    <row r="4170" spans="1:6">
      <c r="A4170" s="339">
        <v>10932</v>
      </c>
      <c r="B4170" s="340" t="s">
        <v>18276</v>
      </c>
      <c r="C4170" s="339" t="s">
        <v>5029</v>
      </c>
      <c r="D4170" s="339" t="s">
        <v>14543</v>
      </c>
      <c r="E4170" s="341">
        <v>171.45</v>
      </c>
      <c r="F4170" s="341">
        <v>104.11</v>
      </c>
    </row>
    <row r="4171" spans="1:6">
      <c r="A4171" s="339">
        <v>10937</v>
      </c>
      <c r="B4171" s="340" t="s">
        <v>1771</v>
      </c>
      <c r="C4171" s="339" t="s">
        <v>5029</v>
      </c>
      <c r="D4171" s="339" t="s">
        <v>14543</v>
      </c>
      <c r="E4171" s="341">
        <v>44.07</v>
      </c>
      <c r="F4171" s="341">
        <v>26.76</v>
      </c>
    </row>
    <row r="4172" spans="1:6">
      <c r="A4172" s="339">
        <v>10935</v>
      </c>
      <c r="B4172" s="340" t="s">
        <v>18277</v>
      </c>
      <c r="C4172" s="339" t="s">
        <v>5029</v>
      </c>
      <c r="D4172" s="339" t="s">
        <v>14543</v>
      </c>
      <c r="E4172" s="341">
        <v>76.430000000000007</v>
      </c>
      <c r="F4172" s="341">
        <v>46.41</v>
      </c>
    </row>
    <row r="4173" spans="1:6">
      <c r="A4173" s="339">
        <v>10931</v>
      </c>
      <c r="B4173" s="340" t="s">
        <v>18278</v>
      </c>
      <c r="C4173" s="339" t="s">
        <v>5029</v>
      </c>
      <c r="D4173" s="339" t="s">
        <v>14543</v>
      </c>
      <c r="E4173" s="341">
        <v>21.5</v>
      </c>
      <c r="F4173" s="341">
        <v>13.05</v>
      </c>
    </row>
    <row r="4174" spans="1:6">
      <c r="A4174" s="339">
        <v>7164</v>
      </c>
      <c r="B4174" s="340" t="s">
        <v>18279</v>
      </c>
      <c r="C4174" s="339" t="s">
        <v>5029</v>
      </c>
      <c r="D4174" s="339" t="s">
        <v>14543</v>
      </c>
      <c r="E4174" s="341">
        <v>71.14</v>
      </c>
      <c r="F4174" s="341">
        <v>43.2</v>
      </c>
    </row>
    <row r="4175" spans="1:6">
      <c r="A4175" s="339">
        <v>36887</v>
      </c>
      <c r="B4175" s="340" t="s">
        <v>18280</v>
      </c>
      <c r="C4175" s="339" t="s">
        <v>5029</v>
      </c>
      <c r="D4175" s="339" t="s">
        <v>14543</v>
      </c>
      <c r="E4175" s="341"/>
      <c r="F4175" s="341">
        <v>8.51</v>
      </c>
    </row>
    <row r="4176" spans="1:6">
      <c r="A4176" s="339">
        <v>34630</v>
      </c>
      <c r="B4176" s="340" t="s">
        <v>18281</v>
      </c>
      <c r="C4176" s="339" t="s">
        <v>63</v>
      </c>
      <c r="D4176" s="339" t="s">
        <v>14543</v>
      </c>
      <c r="E4176" s="341">
        <v>1340.5</v>
      </c>
      <c r="F4176" s="341">
        <v>1075.3800000000001</v>
      </c>
    </row>
    <row r="4177" spans="1:6">
      <c r="A4177" s="339">
        <v>7161</v>
      </c>
      <c r="B4177" s="340" t="s">
        <v>18282</v>
      </c>
      <c r="C4177" s="339" t="s">
        <v>5029</v>
      </c>
      <c r="D4177" s="339" t="s">
        <v>14543</v>
      </c>
      <c r="E4177" s="341">
        <v>8.85</v>
      </c>
      <c r="F4177" s="341">
        <v>5.37</v>
      </c>
    </row>
    <row r="4178" spans="1:6">
      <c r="A4178" s="339">
        <v>7170</v>
      </c>
      <c r="B4178" s="340" t="s">
        <v>18283</v>
      </c>
      <c r="C4178" s="339" t="s">
        <v>5029</v>
      </c>
      <c r="D4178" s="339" t="s">
        <v>14543</v>
      </c>
      <c r="E4178" s="341"/>
      <c r="F4178" s="341">
        <v>2.06</v>
      </c>
    </row>
    <row r="4179" spans="1:6">
      <c r="A4179" s="339">
        <v>37524</v>
      </c>
      <c r="B4179" s="340" t="s">
        <v>18284</v>
      </c>
      <c r="C4179" s="339" t="s">
        <v>202</v>
      </c>
      <c r="D4179" s="339" t="s">
        <v>14549</v>
      </c>
      <c r="E4179" s="341"/>
      <c r="F4179" s="341">
        <v>1.88</v>
      </c>
    </row>
    <row r="4180" spans="1:6">
      <c r="A4180" s="339">
        <v>37525</v>
      </c>
      <c r="B4180" s="340" t="s">
        <v>18285</v>
      </c>
      <c r="C4180" s="339" t="s">
        <v>202</v>
      </c>
      <c r="D4180" s="339" t="s">
        <v>14543</v>
      </c>
      <c r="E4180" s="341"/>
      <c r="F4180" s="341">
        <v>2.57</v>
      </c>
    </row>
    <row r="4181" spans="1:6">
      <c r="A4181" s="339">
        <v>36789</v>
      </c>
      <c r="B4181" s="340" t="s">
        <v>18286</v>
      </c>
      <c r="C4181" s="339" t="s">
        <v>63</v>
      </c>
      <c r="D4181" s="339" t="s">
        <v>14543</v>
      </c>
      <c r="E4181" s="341">
        <v>3.42</v>
      </c>
      <c r="F4181" s="341">
        <v>5.24</v>
      </c>
    </row>
    <row r="4182" spans="1:6">
      <c r="A4182" s="339">
        <v>7173</v>
      </c>
      <c r="B4182" s="340" t="s">
        <v>18287</v>
      </c>
      <c r="C4182" s="339" t="s">
        <v>17430</v>
      </c>
      <c r="D4182" s="339" t="s">
        <v>14549</v>
      </c>
      <c r="E4182" s="341">
        <v>2214</v>
      </c>
      <c r="F4182" s="341">
        <v>3390</v>
      </c>
    </row>
    <row r="4183" spans="1:6">
      <c r="A4183" s="339">
        <v>7175</v>
      </c>
      <c r="B4183" s="340" t="s">
        <v>18288</v>
      </c>
      <c r="C4183" s="339" t="s">
        <v>63</v>
      </c>
      <c r="D4183" s="339" t="s">
        <v>14543</v>
      </c>
      <c r="E4183" s="341">
        <v>2.5</v>
      </c>
      <c r="F4183" s="341">
        <v>3.83</v>
      </c>
    </row>
    <row r="4184" spans="1:6">
      <c r="A4184" s="339">
        <v>40741</v>
      </c>
      <c r="B4184" s="340" t="s">
        <v>18289</v>
      </c>
      <c r="C4184" s="339" t="s">
        <v>63</v>
      </c>
      <c r="D4184" s="339" t="s">
        <v>14543</v>
      </c>
      <c r="E4184" s="341">
        <v>3.63</v>
      </c>
      <c r="F4184" s="341">
        <v>3.12</v>
      </c>
    </row>
    <row r="4185" spans="1:6">
      <c r="A4185" s="339">
        <v>7184</v>
      </c>
      <c r="B4185" s="340" t="s">
        <v>18290</v>
      </c>
      <c r="C4185" s="339" t="s">
        <v>5029</v>
      </c>
      <c r="D4185" s="339" t="s">
        <v>14549</v>
      </c>
      <c r="E4185" s="341"/>
      <c r="F4185" s="341">
        <v>40.98</v>
      </c>
    </row>
    <row r="4186" spans="1:6">
      <c r="A4186" s="339">
        <v>34458</v>
      </c>
      <c r="B4186" s="340" t="s">
        <v>18291</v>
      </c>
      <c r="C4186" s="339" t="s">
        <v>63</v>
      </c>
      <c r="D4186" s="339" t="s">
        <v>14543</v>
      </c>
      <c r="E4186" s="341">
        <v>122.15</v>
      </c>
      <c r="F4186" s="341">
        <v>137.69999999999999</v>
      </c>
    </row>
    <row r="4187" spans="1:6">
      <c r="A4187" s="339">
        <v>34464</v>
      </c>
      <c r="B4187" s="340" t="s">
        <v>18292</v>
      </c>
      <c r="C4187" s="339" t="s">
        <v>63</v>
      </c>
      <c r="D4187" s="339" t="s">
        <v>14543</v>
      </c>
      <c r="E4187" s="341">
        <v>181.82</v>
      </c>
      <c r="F4187" s="341">
        <v>204.97</v>
      </c>
    </row>
    <row r="4188" spans="1:6">
      <c r="A4188" s="339">
        <v>34468</v>
      </c>
      <c r="B4188" s="340" t="s">
        <v>18293</v>
      </c>
      <c r="C4188" s="339" t="s">
        <v>63</v>
      </c>
      <c r="D4188" s="339" t="s">
        <v>14543</v>
      </c>
      <c r="E4188" s="341">
        <v>229.23</v>
      </c>
      <c r="F4188" s="341">
        <v>258.41000000000003</v>
      </c>
    </row>
    <row r="4189" spans="1:6">
      <c r="A4189" s="339">
        <v>34473</v>
      </c>
      <c r="B4189" s="340" t="s">
        <v>18294</v>
      </c>
      <c r="C4189" s="339" t="s">
        <v>63</v>
      </c>
      <c r="D4189" s="339" t="s">
        <v>14543</v>
      </c>
      <c r="E4189" s="341">
        <v>139.05000000000001</v>
      </c>
      <c r="F4189" s="341">
        <v>156.76</v>
      </c>
    </row>
    <row r="4190" spans="1:6">
      <c r="A4190" s="339">
        <v>34480</v>
      </c>
      <c r="B4190" s="340" t="s">
        <v>18295</v>
      </c>
      <c r="C4190" s="339" t="s">
        <v>63</v>
      </c>
      <c r="D4190" s="339" t="s">
        <v>14543</v>
      </c>
      <c r="E4190" s="341">
        <v>256.98</v>
      </c>
      <c r="F4190" s="341">
        <v>289.69</v>
      </c>
    </row>
    <row r="4191" spans="1:6">
      <c r="A4191" s="339">
        <v>34486</v>
      </c>
      <c r="B4191" s="340" t="s">
        <v>18296</v>
      </c>
      <c r="C4191" s="339" t="s">
        <v>63</v>
      </c>
      <c r="D4191" s="339" t="s">
        <v>14543</v>
      </c>
      <c r="E4191" s="341">
        <v>304.25</v>
      </c>
      <c r="F4191" s="341">
        <v>342.99</v>
      </c>
    </row>
    <row r="4192" spans="1:6">
      <c r="A4192" s="339">
        <v>7190</v>
      </c>
      <c r="B4192" s="340" t="s">
        <v>18297</v>
      </c>
      <c r="C4192" s="339" t="s">
        <v>63</v>
      </c>
      <c r="D4192" s="339" t="s">
        <v>14543</v>
      </c>
      <c r="E4192" s="341">
        <v>10.16</v>
      </c>
      <c r="F4192" s="341">
        <v>11.45</v>
      </c>
    </row>
    <row r="4193" spans="1:6">
      <c r="A4193" s="339">
        <v>34417</v>
      </c>
      <c r="B4193" s="340" t="s">
        <v>18298</v>
      </c>
      <c r="C4193" s="339" t="s">
        <v>63</v>
      </c>
      <c r="D4193" s="339" t="s">
        <v>14543</v>
      </c>
      <c r="E4193" s="341">
        <v>16.25</v>
      </c>
      <c r="F4193" s="341">
        <v>18.32</v>
      </c>
    </row>
    <row r="4194" spans="1:6">
      <c r="A4194" s="339">
        <v>7213</v>
      </c>
      <c r="B4194" s="340" t="s">
        <v>18299</v>
      </c>
      <c r="C4194" s="339" t="s">
        <v>5029</v>
      </c>
      <c r="D4194" s="339" t="s">
        <v>14543</v>
      </c>
      <c r="E4194" s="341">
        <v>14.91</v>
      </c>
      <c r="F4194" s="341">
        <v>16.8</v>
      </c>
    </row>
    <row r="4195" spans="1:6">
      <c r="A4195" s="339">
        <v>7195</v>
      </c>
      <c r="B4195" s="340" t="s">
        <v>18300</v>
      </c>
      <c r="C4195" s="339" t="s">
        <v>63</v>
      </c>
      <c r="D4195" s="339" t="s">
        <v>14543</v>
      </c>
      <c r="E4195" s="341">
        <v>43.77</v>
      </c>
      <c r="F4195" s="341">
        <v>49.34</v>
      </c>
    </row>
    <row r="4196" spans="1:6">
      <c r="A4196" s="339">
        <v>7186</v>
      </c>
      <c r="B4196" s="340" t="s">
        <v>18301</v>
      </c>
      <c r="C4196" s="339" t="s">
        <v>63</v>
      </c>
      <c r="D4196" s="339" t="s">
        <v>14549</v>
      </c>
      <c r="E4196" s="341">
        <v>47.68</v>
      </c>
      <c r="F4196" s="341">
        <v>53.75</v>
      </c>
    </row>
    <row r="4197" spans="1:6">
      <c r="A4197" s="339">
        <v>7194</v>
      </c>
      <c r="B4197" s="340" t="s">
        <v>18302</v>
      </c>
      <c r="C4197" s="339" t="s">
        <v>5029</v>
      </c>
      <c r="D4197" s="339" t="s">
        <v>14543</v>
      </c>
      <c r="E4197" s="341">
        <v>21.98</v>
      </c>
      <c r="F4197" s="341">
        <v>24.78</v>
      </c>
    </row>
    <row r="4198" spans="1:6">
      <c r="A4198" s="339">
        <v>7197</v>
      </c>
      <c r="B4198" s="340" t="s">
        <v>18303</v>
      </c>
      <c r="C4198" s="339" t="s">
        <v>63</v>
      </c>
      <c r="D4198" s="339" t="s">
        <v>14543</v>
      </c>
      <c r="E4198" s="341">
        <v>92.78</v>
      </c>
      <c r="F4198" s="341">
        <v>104.6</v>
      </c>
    </row>
    <row r="4199" spans="1:6">
      <c r="A4199" s="339">
        <v>7192</v>
      </c>
      <c r="B4199" s="340" t="s">
        <v>18304</v>
      </c>
      <c r="C4199" s="339" t="s">
        <v>63</v>
      </c>
      <c r="D4199" s="339" t="s">
        <v>14543</v>
      </c>
      <c r="E4199" s="341">
        <v>83.13</v>
      </c>
      <c r="F4199" s="341">
        <v>93.71</v>
      </c>
    </row>
    <row r="4200" spans="1:6">
      <c r="A4200" s="339">
        <v>7193</v>
      </c>
      <c r="B4200" s="340" t="s">
        <v>18305</v>
      </c>
      <c r="C4200" s="339" t="s">
        <v>63</v>
      </c>
      <c r="D4200" s="339" t="s">
        <v>14543</v>
      </c>
      <c r="E4200" s="341">
        <v>93.59</v>
      </c>
      <c r="F4200" s="341">
        <v>105.5</v>
      </c>
    </row>
    <row r="4201" spans="1:6">
      <c r="A4201" s="339">
        <v>7189</v>
      </c>
      <c r="B4201" s="340" t="s">
        <v>18306</v>
      </c>
      <c r="C4201" s="339" t="s">
        <v>63</v>
      </c>
      <c r="D4201" s="339" t="s">
        <v>14543</v>
      </c>
      <c r="E4201" s="341">
        <v>108.76</v>
      </c>
      <c r="F4201" s="341">
        <v>122.61</v>
      </c>
    </row>
    <row r="4202" spans="1:6">
      <c r="A4202" s="339">
        <v>34402</v>
      </c>
      <c r="B4202" s="340" t="s">
        <v>18307</v>
      </c>
      <c r="C4202" s="339" t="s">
        <v>63</v>
      </c>
      <c r="D4202" s="339" t="s">
        <v>14543</v>
      </c>
      <c r="E4202" s="341">
        <v>153.55000000000001</v>
      </c>
      <c r="F4202" s="341">
        <v>173.1</v>
      </c>
    </row>
    <row r="4203" spans="1:6">
      <c r="A4203" s="339">
        <v>7245</v>
      </c>
      <c r="B4203" s="340" t="s">
        <v>18308</v>
      </c>
      <c r="C4203" s="339" t="s">
        <v>63</v>
      </c>
      <c r="D4203" s="339" t="s">
        <v>14543</v>
      </c>
      <c r="E4203" s="341"/>
      <c r="F4203" s="341">
        <v>36.67</v>
      </c>
    </row>
    <row r="4204" spans="1:6">
      <c r="A4204" s="339">
        <v>34425</v>
      </c>
      <c r="B4204" s="340" t="s">
        <v>18309</v>
      </c>
      <c r="C4204" s="339" t="s">
        <v>63</v>
      </c>
      <c r="D4204" s="339" t="s">
        <v>14543</v>
      </c>
      <c r="E4204" s="341">
        <v>98.64</v>
      </c>
      <c r="F4204" s="341">
        <v>111.19</v>
      </c>
    </row>
    <row r="4205" spans="1:6">
      <c r="A4205" s="339">
        <v>7223</v>
      </c>
      <c r="B4205" s="340" t="s">
        <v>18310</v>
      </c>
      <c r="C4205" s="339" t="s">
        <v>63</v>
      </c>
      <c r="D4205" s="339" t="s">
        <v>14543</v>
      </c>
      <c r="E4205" s="341">
        <v>109.92</v>
      </c>
      <c r="F4205" s="341">
        <v>123.92</v>
      </c>
    </row>
    <row r="4206" spans="1:6">
      <c r="A4206" s="339">
        <v>7234</v>
      </c>
      <c r="B4206" s="340" t="s">
        <v>18311</v>
      </c>
      <c r="C4206" s="339" t="s">
        <v>63</v>
      </c>
      <c r="D4206" s="339" t="s">
        <v>14543</v>
      </c>
      <c r="E4206" s="341">
        <v>165.87</v>
      </c>
      <c r="F4206" s="341">
        <v>186.99</v>
      </c>
    </row>
    <row r="4207" spans="1:6">
      <c r="A4207" s="339">
        <v>7224</v>
      </c>
      <c r="B4207" s="340" t="s">
        <v>18312</v>
      </c>
      <c r="C4207" s="339" t="s">
        <v>63</v>
      </c>
      <c r="D4207" s="339" t="s">
        <v>14543</v>
      </c>
      <c r="E4207" s="341">
        <v>202.07</v>
      </c>
      <c r="F4207" s="341">
        <v>227.8</v>
      </c>
    </row>
    <row r="4208" spans="1:6">
      <c r="A4208" s="339">
        <v>7225</v>
      </c>
      <c r="B4208" s="340" t="s">
        <v>18313</v>
      </c>
      <c r="C4208" s="339" t="s">
        <v>63</v>
      </c>
      <c r="D4208" s="339" t="s">
        <v>14543</v>
      </c>
      <c r="E4208" s="341">
        <v>216.68</v>
      </c>
      <c r="F4208" s="341">
        <v>244.26</v>
      </c>
    </row>
    <row r="4209" spans="1:6">
      <c r="A4209" s="339">
        <v>7226</v>
      </c>
      <c r="B4209" s="340" t="s">
        <v>18314</v>
      </c>
      <c r="C4209" s="339" t="s">
        <v>63</v>
      </c>
      <c r="D4209" s="339" t="s">
        <v>14543</v>
      </c>
      <c r="E4209" s="341">
        <v>231.22</v>
      </c>
      <c r="F4209" s="341">
        <v>260.66000000000003</v>
      </c>
    </row>
    <row r="4210" spans="1:6">
      <c r="A4210" s="339">
        <v>7227</v>
      </c>
      <c r="B4210" s="340" t="s">
        <v>18315</v>
      </c>
      <c r="C4210" s="339" t="s">
        <v>63</v>
      </c>
      <c r="D4210" s="339" t="s">
        <v>14543</v>
      </c>
      <c r="E4210" s="341">
        <v>263.2</v>
      </c>
      <c r="F4210" s="341">
        <v>296.7</v>
      </c>
    </row>
    <row r="4211" spans="1:6">
      <c r="A4211" s="339">
        <v>7212</v>
      </c>
      <c r="B4211" s="340" t="s">
        <v>18316</v>
      </c>
      <c r="C4211" s="339" t="s">
        <v>63</v>
      </c>
      <c r="D4211" s="339" t="s">
        <v>14543</v>
      </c>
      <c r="E4211" s="341">
        <v>289.19</v>
      </c>
      <c r="F4211" s="341">
        <v>326</v>
      </c>
    </row>
    <row r="4212" spans="1:6">
      <c r="A4212" s="339">
        <v>7229</v>
      </c>
      <c r="B4212" s="340" t="s">
        <v>18317</v>
      </c>
      <c r="C4212" s="339" t="s">
        <v>63</v>
      </c>
      <c r="D4212" s="339" t="s">
        <v>14543</v>
      </c>
      <c r="E4212" s="341">
        <v>183.31</v>
      </c>
      <c r="F4212" s="341">
        <v>206.64</v>
      </c>
    </row>
    <row r="4213" spans="1:6">
      <c r="A4213" s="339">
        <v>7230</v>
      </c>
      <c r="B4213" s="340" t="s">
        <v>18318</v>
      </c>
      <c r="C4213" s="339" t="s">
        <v>63</v>
      </c>
      <c r="D4213" s="339" t="s">
        <v>14543</v>
      </c>
      <c r="E4213" s="341">
        <v>305.17</v>
      </c>
      <c r="F4213" s="341">
        <v>344.02</v>
      </c>
    </row>
    <row r="4214" spans="1:6">
      <c r="A4214" s="339">
        <v>7231</v>
      </c>
      <c r="B4214" s="340" t="s">
        <v>18319</v>
      </c>
      <c r="C4214" s="339" t="s">
        <v>63</v>
      </c>
      <c r="D4214" s="339" t="s">
        <v>14543</v>
      </c>
      <c r="E4214" s="341">
        <v>432.91</v>
      </c>
      <c r="F4214" s="341">
        <v>488.02</v>
      </c>
    </row>
    <row r="4215" spans="1:6">
      <c r="A4215" s="339">
        <v>7220</v>
      </c>
      <c r="B4215" s="340" t="s">
        <v>18320</v>
      </c>
      <c r="C4215" s="339" t="s">
        <v>63</v>
      </c>
      <c r="D4215" s="339" t="s">
        <v>14543</v>
      </c>
      <c r="E4215" s="341">
        <v>534.38</v>
      </c>
      <c r="F4215" s="341">
        <v>602.41</v>
      </c>
    </row>
    <row r="4216" spans="1:6">
      <c r="A4216" s="339">
        <v>34447</v>
      </c>
      <c r="B4216" s="340" t="s">
        <v>18321</v>
      </c>
      <c r="C4216" s="339" t="s">
        <v>63</v>
      </c>
      <c r="D4216" s="339" t="s">
        <v>14543</v>
      </c>
      <c r="E4216" s="341">
        <v>597.52</v>
      </c>
      <c r="F4216" s="341">
        <v>673.58</v>
      </c>
    </row>
    <row r="4217" spans="1:6">
      <c r="A4217" s="339">
        <v>7233</v>
      </c>
      <c r="B4217" s="340" t="s">
        <v>18322</v>
      </c>
      <c r="C4217" s="339" t="s">
        <v>63</v>
      </c>
      <c r="D4217" s="339" t="s">
        <v>14543</v>
      </c>
      <c r="E4217" s="341">
        <v>685.45</v>
      </c>
      <c r="F4217" s="341">
        <v>772.71</v>
      </c>
    </row>
    <row r="4218" spans="1:6">
      <c r="A4218" s="339">
        <v>40740</v>
      </c>
      <c r="B4218" s="340" t="s">
        <v>18323</v>
      </c>
      <c r="C4218" s="339" t="s">
        <v>5029</v>
      </c>
      <c r="D4218" s="339" t="s">
        <v>14543</v>
      </c>
      <c r="E4218" s="341">
        <v>141.22</v>
      </c>
      <c r="F4218" s="341">
        <v>176.13</v>
      </c>
    </row>
    <row r="4219" spans="1:6">
      <c r="A4219" s="339">
        <v>25007</v>
      </c>
      <c r="B4219" s="340" t="s">
        <v>18324</v>
      </c>
      <c r="C4219" s="339" t="s">
        <v>5029</v>
      </c>
      <c r="D4219" s="339" t="s">
        <v>14549</v>
      </c>
      <c r="E4219" s="341">
        <v>40.409999999999997</v>
      </c>
      <c r="F4219" s="341">
        <v>50.4</v>
      </c>
    </row>
    <row r="4220" spans="1:6">
      <c r="A4220" s="339">
        <v>43071</v>
      </c>
      <c r="B4220" s="340" t="s">
        <v>18325</v>
      </c>
      <c r="C4220" s="339" t="s">
        <v>5029</v>
      </c>
      <c r="D4220" s="339" t="s">
        <v>14543</v>
      </c>
      <c r="E4220" s="341">
        <v>159.01</v>
      </c>
      <c r="F4220" s="341">
        <v>198.33</v>
      </c>
    </row>
    <row r="4221" spans="1:6">
      <c r="A4221" s="339">
        <v>39520</v>
      </c>
      <c r="B4221" s="340" t="s">
        <v>18326</v>
      </c>
      <c r="C4221" s="339" t="s">
        <v>5029</v>
      </c>
      <c r="D4221" s="339" t="s">
        <v>14543</v>
      </c>
      <c r="E4221" s="341">
        <v>129.72999999999999</v>
      </c>
      <c r="F4221" s="341">
        <v>161.80000000000001</v>
      </c>
    </row>
    <row r="4222" spans="1:6">
      <c r="A4222" s="339">
        <v>39521</v>
      </c>
      <c r="B4222" s="340" t="s">
        <v>18327</v>
      </c>
      <c r="C4222" s="339" t="s">
        <v>5029</v>
      </c>
      <c r="D4222" s="339" t="s">
        <v>14543</v>
      </c>
      <c r="E4222" s="341">
        <v>133.97</v>
      </c>
      <c r="F4222" s="341">
        <v>167.09</v>
      </c>
    </row>
    <row r="4223" spans="1:6">
      <c r="A4223" s="339">
        <v>39522</v>
      </c>
      <c r="B4223" s="340" t="s">
        <v>18328</v>
      </c>
      <c r="C4223" s="339" t="s">
        <v>5029</v>
      </c>
      <c r="D4223" s="339" t="s">
        <v>14543</v>
      </c>
      <c r="E4223" s="341">
        <v>138.34</v>
      </c>
      <c r="F4223" s="341">
        <v>172.54</v>
      </c>
    </row>
    <row r="4224" spans="1:6">
      <c r="A4224" s="339">
        <v>7243</v>
      </c>
      <c r="B4224" s="340" t="s">
        <v>18329</v>
      </c>
      <c r="C4224" s="339" t="s">
        <v>5029</v>
      </c>
      <c r="D4224" s="339" t="s">
        <v>14543</v>
      </c>
      <c r="E4224" s="341">
        <v>42.23</v>
      </c>
      <c r="F4224" s="341">
        <v>52.67</v>
      </c>
    </row>
    <row r="4225" spans="1:6">
      <c r="A4225" s="339">
        <v>7246</v>
      </c>
      <c r="B4225" s="340" t="s">
        <v>18330</v>
      </c>
      <c r="C4225" s="339" t="s">
        <v>63</v>
      </c>
      <c r="D4225" s="339" t="s">
        <v>14543</v>
      </c>
      <c r="E4225" s="341"/>
      <c r="F4225" s="341">
        <v>40.49</v>
      </c>
    </row>
    <row r="4226" spans="1:6">
      <c r="A4226" s="339">
        <v>12869</v>
      </c>
      <c r="B4226" s="340" t="s">
        <v>18331</v>
      </c>
      <c r="C4226" s="339" t="s">
        <v>884</v>
      </c>
      <c r="D4226" s="339" t="s">
        <v>14543</v>
      </c>
      <c r="E4226" s="341">
        <v>22.09</v>
      </c>
      <c r="F4226" s="341">
        <v>26.03</v>
      </c>
    </row>
    <row r="4227" spans="1:6">
      <c r="A4227" s="339">
        <v>41097</v>
      </c>
      <c r="B4227" s="340" t="s">
        <v>18332</v>
      </c>
      <c r="C4227" s="339" t="s">
        <v>948</v>
      </c>
      <c r="D4227" s="339" t="s">
        <v>14543</v>
      </c>
      <c r="E4227" s="341">
        <v>3844.71</v>
      </c>
      <c r="F4227" s="341">
        <v>4560.57</v>
      </c>
    </row>
    <row r="4228" spans="1:6">
      <c r="A4228" s="339">
        <v>1574</v>
      </c>
      <c r="B4228" s="340" t="s">
        <v>18333</v>
      </c>
      <c r="C4228" s="339" t="s">
        <v>63</v>
      </c>
      <c r="D4228" s="339" t="s">
        <v>14543</v>
      </c>
      <c r="E4228" s="341">
        <v>1.98</v>
      </c>
      <c r="F4228" s="341">
        <v>1.76</v>
      </c>
    </row>
    <row r="4229" spans="1:6">
      <c r="A4229" s="339">
        <v>1581</v>
      </c>
      <c r="B4229" s="340" t="s">
        <v>18334</v>
      </c>
      <c r="C4229" s="339" t="s">
        <v>63</v>
      </c>
      <c r="D4229" s="339" t="s">
        <v>14543</v>
      </c>
      <c r="E4229" s="341">
        <v>13.77</v>
      </c>
      <c r="F4229" s="341">
        <v>12.2</v>
      </c>
    </row>
    <row r="4230" spans="1:6">
      <c r="A4230" s="339">
        <v>1575</v>
      </c>
      <c r="B4230" s="340" t="s">
        <v>1467</v>
      </c>
      <c r="C4230" s="339" t="s">
        <v>63</v>
      </c>
      <c r="D4230" s="339" t="s">
        <v>14543</v>
      </c>
      <c r="E4230" s="341">
        <v>2.36</v>
      </c>
      <c r="F4230" s="341">
        <v>2.09</v>
      </c>
    </row>
    <row r="4231" spans="1:6">
      <c r="A4231" s="339">
        <v>1570</v>
      </c>
      <c r="B4231" s="340" t="s">
        <v>1459</v>
      </c>
      <c r="C4231" s="339" t="s">
        <v>63</v>
      </c>
      <c r="D4231" s="339" t="s">
        <v>14543</v>
      </c>
      <c r="E4231" s="341">
        <v>1.18</v>
      </c>
      <c r="F4231" s="341">
        <v>1.05</v>
      </c>
    </row>
    <row r="4232" spans="1:6">
      <c r="A4232" s="339">
        <v>1576</v>
      </c>
      <c r="B4232" s="340" t="s">
        <v>18335</v>
      </c>
      <c r="C4232" s="339" t="s">
        <v>63</v>
      </c>
      <c r="D4232" s="339" t="s">
        <v>14543</v>
      </c>
      <c r="E4232" s="341">
        <v>3.26</v>
      </c>
      <c r="F4232" s="341">
        <v>2.89</v>
      </c>
    </row>
    <row r="4233" spans="1:6">
      <c r="A4233" s="339">
        <v>1577</v>
      </c>
      <c r="B4233" s="340" t="s">
        <v>18336</v>
      </c>
      <c r="C4233" s="339" t="s">
        <v>63</v>
      </c>
      <c r="D4233" s="339" t="s">
        <v>14543</v>
      </c>
      <c r="E4233" s="341">
        <v>3.68</v>
      </c>
      <c r="F4233" s="341">
        <v>3.26</v>
      </c>
    </row>
    <row r="4234" spans="1:6">
      <c r="A4234" s="339">
        <v>1571</v>
      </c>
      <c r="B4234" s="340" t="s">
        <v>1463</v>
      </c>
      <c r="C4234" s="339" t="s">
        <v>63</v>
      </c>
      <c r="D4234" s="339" t="s">
        <v>14543</v>
      </c>
      <c r="E4234" s="341">
        <v>1.54</v>
      </c>
      <c r="F4234" s="341">
        <v>1.36</v>
      </c>
    </row>
    <row r="4235" spans="1:6">
      <c r="A4235" s="339">
        <v>1578</v>
      </c>
      <c r="B4235" s="340" t="s">
        <v>1473</v>
      </c>
      <c r="C4235" s="339" t="s">
        <v>63</v>
      </c>
      <c r="D4235" s="339" t="s">
        <v>14543</v>
      </c>
      <c r="E4235" s="341">
        <v>6.38</v>
      </c>
      <c r="F4235" s="341">
        <v>5.65</v>
      </c>
    </row>
    <row r="4236" spans="1:6">
      <c r="A4236" s="339">
        <v>1573</v>
      </c>
      <c r="B4236" s="340" t="s">
        <v>1465</v>
      </c>
      <c r="C4236" s="339" t="s">
        <v>63</v>
      </c>
      <c r="D4236" s="339" t="s">
        <v>14543</v>
      </c>
      <c r="E4236" s="341">
        <v>1.84</v>
      </c>
      <c r="F4236" s="341">
        <v>1.63</v>
      </c>
    </row>
    <row r="4237" spans="1:6">
      <c r="A4237" s="339">
        <v>1579</v>
      </c>
      <c r="B4237" s="340" t="s">
        <v>18337</v>
      </c>
      <c r="C4237" s="339" t="s">
        <v>63</v>
      </c>
      <c r="D4237" s="339" t="s">
        <v>14543</v>
      </c>
      <c r="E4237" s="341">
        <v>7.95</v>
      </c>
      <c r="F4237" s="341">
        <v>7.04</v>
      </c>
    </row>
    <row r="4238" spans="1:6">
      <c r="A4238" s="339">
        <v>1580</v>
      </c>
      <c r="B4238" s="340" t="s">
        <v>18338</v>
      </c>
      <c r="C4238" s="339" t="s">
        <v>63</v>
      </c>
      <c r="D4238" s="339" t="s">
        <v>14543</v>
      </c>
      <c r="E4238" s="341">
        <v>9.7899999999999991</v>
      </c>
      <c r="F4238" s="341">
        <v>8.67</v>
      </c>
    </row>
    <row r="4239" spans="1:6">
      <c r="A4239" s="339">
        <v>39321</v>
      </c>
      <c r="B4239" s="340" t="s">
        <v>1325</v>
      </c>
      <c r="C4239" s="339" t="s">
        <v>63</v>
      </c>
      <c r="D4239" s="339" t="s">
        <v>14543</v>
      </c>
      <c r="E4239" s="341">
        <v>17.170000000000002</v>
      </c>
      <c r="F4239" s="341">
        <v>26.22</v>
      </c>
    </row>
    <row r="4240" spans="1:6">
      <c r="A4240" s="339">
        <v>39319</v>
      </c>
      <c r="B4240" s="340" t="s">
        <v>18339</v>
      </c>
      <c r="C4240" s="339" t="s">
        <v>63</v>
      </c>
      <c r="D4240" s="339" t="s">
        <v>14543</v>
      </c>
      <c r="E4240" s="341">
        <v>7.14</v>
      </c>
      <c r="F4240" s="341">
        <v>10.91</v>
      </c>
    </row>
    <row r="4241" spans="1:6">
      <c r="A4241" s="339">
        <v>39320</v>
      </c>
      <c r="B4241" s="340" t="s">
        <v>18340</v>
      </c>
      <c r="C4241" s="339" t="s">
        <v>63</v>
      </c>
      <c r="D4241" s="339" t="s">
        <v>14543</v>
      </c>
      <c r="E4241" s="341">
        <v>13.74</v>
      </c>
      <c r="F4241" s="341">
        <v>20.98</v>
      </c>
    </row>
    <row r="4242" spans="1:6">
      <c r="A4242" s="339">
        <v>1542</v>
      </c>
      <c r="B4242" s="340" t="s">
        <v>18341</v>
      </c>
      <c r="C4242" s="339" t="s">
        <v>63</v>
      </c>
      <c r="D4242" s="339" t="s">
        <v>14543</v>
      </c>
      <c r="E4242" s="341">
        <v>27.14</v>
      </c>
      <c r="F4242" s="341">
        <v>24.03</v>
      </c>
    </row>
    <row r="4243" spans="1:6">
      <c r="A4243" s="339">
        <v>1591</v>
      </c>
      <c r="B4243" s="340" t="s">
        <v>18342</v>
      </c>
      <c r="C4243" s="339" t="s">
        <v>63</v>
      </c>
      <c r="D4243" s="339" t="s">
        <v>14543</v>
      </c>
      <c r="E4243" s="341">
        <v>30.37</v>
      </c>
      <c r="F4243" s="341">
        <v>26.9</v>
      </c>
    </row>
    <row r="4244" spans="1:6">
      <c r="A4244" s="339">
        <v>1547</v>
      </c>
      <c r="B4244" s="340" t="s">
        <v>18343</v>
      </c>
      <c r="C4244" s="339" t="s">
        <v>63</v>
      </c>
      <c r="D4244" s="339" t="s">
        <v>14543</v>
      </c>
      <c r="E4244" s="341">
        <v>159.16</v>
      </c>
      <c r="F4244" s="341">
        <v>140.94999999999999</v>
      </c>
    </row>
    <row r="4245" spans="1:6">
      <c r="A4245" s="339">
        <v>38196</v>
      </c>
      <c r="B4245" s="340" t="s">
        <v>18344</v>
      </c>
      <c r="C4245" s="339" t="s">
        <v>63</v>
      </c>
      <c r="D4245" s="339" t="s">
        <v>14543</v>
      </c>
      <c r="E4245" s="341">
        <v>31</v>
      </c>
      <c r="F4245" s="341">
        <v>27.45</v>
      </c>
    </row>
    <row r="4246" spans="1:6">
      <c r="A4246" s="339">
        <v>1543</v>
      </c>
      <c r="B4246" s="340" t="s">
        <v>18345</v>
      </c>
      <c r="C4246" s="339" t="s">
        <v>63</v>
      </c>
      <c r="D4246" s="339" t="s">
        <v>14543</v>
      </c>
      <c r="E4246" s="341">
        <v>32.94</v>
      </c>
      <c r="F4246" s="341">
        <v>29.17</v>
      </c>
    </row>
    <row r="4247" spans="1:6">
      <c r="A4247" s="339">
        <v>1585</v>
      </c>
      <c r="B4247" s="340" t="s">
        <v>18346</v>
      </c>
      <c r="C4247" s="339" t="s">
        <v>63</v>
      </c>
      <c r="D4247" s="339" t="s">
        <v>14543</v>
      </c>
      <c r="E4247" s="341">
        <v>6.38</v>
      </c>
      <c r="F4247" s="341">
        <v>5.65</v>
      </c>
    </row>
    <row r="4248" spans="1:6">
      <c r="A4248" s="339">
        <v>1593</v>
      </c>
      <c r="B4248" s="340" t="s">
        <v>18347</v>
      </c>
      <c r="C4248" s="339" t="s">
        <v>63</v>
      </c>
      <c r="D4248" s="339" t="s">
        <v>14543</v>
      </c>
      <c r="E4248" s="341">
        <v>33.880000000000003</v>
      </c>
      <c r="F4248" s="341">
        <v>30</v>
      </c>
    </row>
    <row r="4249" spans="1:6">
      <c r="A4249" s="339">
        <v>11838</v>
      </c>
      <c r="B4249" s="340" t="s">
        <v>18348</v>
      </c>
      <c r="C4249" s="339" t="s">
        <v>63</v>
      </c>
      <c r="D4249" s="339" t="s">
        <v>14543</v>
      </c>
      <c r="E4249" s="341">
        <v>44.7</v>
      </c>
      <c r="F4249" s="341">
        <v>39.590000000000003</v>
      </c>
    </row>
    <row r="4250" spans="1:6">
      <c r="A4250" s="339">
        <v>1594</v>
      </c>
      <c r="B4250" s="340" t="s">
        <v>18349</v>
      </c>
      <c r="C4250" s="339" t="s">
        <v>63</v>
      </c>
      <c r="D4250" s="339" t="s">
        <v>14543</v>
      </c>
      <c r="E4250" s="341">
        <v>45.19</v>
      </c>
      <c r="F4250" s="341">
        <v>40.020000000000003</v>
      </c>
    </row>
    <row r="4251" spans="1:6">
      <c r="A4251" s="339">
        <v>1586</v>
      </c>
      <c r="B4251" s="340" t="s">
        <v>18350</v>
      </c>
      <c r="C4251" s="339" t="s">
        <v>63</v>
      </c>
      <c r="D4251" s="339" t="s">
        <v>14543</v>
      </c>
      <c r="E4251" s="341">
        <v>8.07</v>
      </c>
      <c r="F4251" s="341">
        <v>7.15</v>
      </c>
    </row>
    <row r="4252" spans="1:6">
      <c r="A4252" s="339">
        <v>11839</v>
      </c>
      <c r="B4252" s="340" t="s">
        <v>18351</v>
      </c>
      <c r="C4252" s="339" t="s">
        <v>63</v>
      </c>
      <c r="D4252" s="339" t="s">
        <v>14543</v>
      </c>
      <c r="E4252" s="341">
        <v>65.040000000000006</v>
      </c>
      <c r="F4252" s="341">
        <v>57.6</v>
      </c>
    </row>
    <row r="4253" spans="1:6">
      <c r="A4253" s="339">
        <v>1587</v>
      </c>
      <c r="B4253" s="340" t="s">
        <v>18352</v>
      </c>
      <c r="C4253" s="339" t="s">
        <v>63</v>
      </c>
      <c r="D4253" s="339" t="s">
        <v>14543</v>
      </c>
      <c r="E4253" s="341">
        <v>8.2200000000000006</v>
      </c>
      <c r="F4253" s="341">
        <v>7.28</v>
      </c>
    </row>
    <row r="4254" spans="1:6">
      <c r="A4254" s="339">
        <v>1545</v>
      </c>
      <c r="B4254" s="340" t="s">
        <v>18353</v>
      </c>
      <c r="C4254" s="339" t="s">
        <v>63</v>
      </c>
      <c r="D4254" s="339" t="s">
        <v>14543</v>
      </c>
      <c r="E4254" s="341">
        <v>78.05</v>
      </c>
      <c r="F4254" s="341">
        <v>69.12</v>
      </c>
    </row>
    <row r="4255" spans="1:6">
      <c r="A4255" s="339">
        <v>1588</v>
      </c>
      <c r="B4255" s="340" t="s">
        <v>18354</v>
      </c>
      <c r="C4255" s="339" t="s">
        <v>63</v>
      </c>
      <c r="D4255" s="339" t="s">
        <v>14543</v>
      </c>
      <c r="E4255" s="341">
        <v>11.28</v>
      </c>
      <c r="F4255" s="341">
        <v>9.99</v>
      </c>
    </row>
    <row r="4256" spans="1:6">
      <c r="A4256" s="339">
        <v>1535</v>
      </c>
      <c r="B4256" s="340" t="s">
        <v>18355</v>
      </c>
      <c r="C4256" s="339" t="s">
        <v>63</v>
      </c>
      <c r="D4256" s="339" t="s">
        <v>14543</v>
      </c>
      <c r="E4256" s="341">
        <v>6.5</v>
      </c>
      <c r="F4256" s="341">
        <v>5.75</v>
      </c>
    </row>
    <row r="4257" spans="1:6">
      <c r="A4257" s="339">
        <v>1589</v>
      </c>
      <c r="B4257" s="340" t="s">
        <v>18356</v>
      </c>
      <c r="C4257" s="339" t="s">
        <v>63</v>
      </c>
      <c r="D4257" s="339" t="s">
        <v>14543</v>
      </c>
      <c r="E4257" s="341">
        <v>11.64</v>
      </c>
      <c r="F4257" s="341">
        <v>10.3</v>
      </c>
    </row>
    <row r="4258" spans="1:6">
      <c r="A4258" s="339">
        <v>1546</v>
      </c>
      <c r="B4258" s="340" t="s">
        <v>18357</v>
      </c>
      <c r="C4258" s="339" t="s">
        <v>63</v>
      </c>
      <c r="D4258" s="339" t="s">
        <v>14543</v>
      </c>
      <c r="E4258" s="341">
        <v>131.71</v>
      </c>
      <c r="F4258" s="341">
        <v>116.64</v>
      </c>
    </row>
    <row r="4259" spans="1:6">
      <c r="A4259" s="339">
        <v>1590</v>
      </c>
      <c r="B4259" s="340" t="s">
        <v>18358</v>
      </c>
      <c r="C4259" s="339" t="s">
        <v>63</v>
      </c>
      <c r="D4259" s="339" t="s">
        <v>14543</v>
      </c>
      <c r="E4259" s="341">
        <v>20.48</v>
      </c>
      <c r="F4259" s="341">
        <v>18.14</v>
      </c>
    </row>
    <row r="4260" spans="1:6">
      <c r="A4260" s="339">
        <v>38415</v>
      </c>
      <c r="B4260" s="340" t="s">
        <v>18359</v>
      </c>
      <c r="C4260" s="339" t="s">
        <v>63</v>
      </c>
      <c r="D4260" s="339" t="s">
        <v>14543</v>
      </c>
      <c r="E4260" s="341">
        <v>491.17</v>
      </c>
      <c r="F4260" s="341">
        <v>543.1</v>
      </c>
    </row>
    <row r="4261" spans="1:6">
      <c r="A4261" s="339">
        <v>38414</v>
      </c>
      <c r="B4261" s="340" t="s">
        <v>18360</v>
      </c>
      <c r="C4261" s="339" t="s">
        <v>63</v>
      </c>
      <c r="D4261" s="339" t="s">
        <v>14543</v>
      </c>
      <c r="E4261" s="341">
        <v>626.52</v>
      </c>
      <c r="F4261" s="341">
        <v>692.76</v>
      </c>
    </row>
    <row r="4262" spans="1:6">
      <c r="A4262" s="339">
        <v>38128</v>
      </c>
      <c r="B4262" s="340" t="s">
        <v>18361</v>
      </c>
      <c r="C4262" s="339" t="s">
        <v>101</v>
      </c>
      <c r="D4262" s="339" t="s">
        <v>14549</v>
      </c>
      <c r="E4262" s="341"/>
      <c r="F4262" s="341">
        <v>1</v>
      </c>
    </row>
    <row r="4263" spans="1:6">
      <c r="A4263" s="339">
        <v>7253</v>
      </c>
      <c r="B4263" s="340" t="s">
        <v>18362</v>
      </c>
      <c r="C4263" s="339" t="s">
        <v>5115</v>
      </c>
      <c r="D4263" s="339" t="s">
        <v>14543</v>
      </c>
      <c r="E4263" s="341"/>
      <c r="F4263" s="341">
        <v>214.28</v>
      </c>
    </row>
    <row r="4264" spans="1:6">
      <c r="A4264" s="339">
        <v>4806</v>
      </c>
      <c r="B4264" s="340" t="s">
        <v>18363</v>
      </c>
      <c r="C4264" s="339" t="s">
        <v>202</v>
      </c>
      <c r="D4264" s="339" t="s">
        <v>14543</v>
      </c>
      <c r="E4264" s="341">
        <v>18.18</v>
      </c>
      <c r="F4264" s="341">
        <v>18.45</v>
      </c>
    </row>
    <row r="4265" spans="1:6">
      <c r="A4265" s="339">
        <v>34401</v>
      </c>
      <c r="B4265" s="340" t="s">
        <v>18364</v>
      </c>
      <c r="C4265" s="339" t="s">
        <v>63</v>
      </c>
      <c r="D4265" s="339" t="s">
        <v>14543</v>
      </c>
      <c r="E4265" s="341">
        <v>2.11</v>
      </c>
      <c r="F4265" s="341">
        <v>1.6</v>
      </c>
    </row>
    <row r="4266" spans="1:6">
      <c r="A4266" s="339">
        <v>7256</v>
      </c>
      <c r="B4266" s="340" t="s">
        <v>18365</v>
      </c>
      <c r="C4266" s="339" t="s">
        <v>63</v>
      </c>
      <c r="D4266" s="339" t="s">
        <v>14543</v>
      </c>
      <c r="E4266" s="341">
        <v>1.51</v>
      </c>
      <c r="F4266" s="341">
        <v>1.1399999999999999</v>
      </c>
    </row>
    <row r="4267" spans="1:6">
      <c r="A4267" s="339">
        <v>7260</v>
      </c>
      <c r="B4267" s="340" t="s">
        <v>18366</v>
      </c>
      <c r="C4267" s="339" t="s">
        <v>63</v>
      </c>
      <c r="D4267" s="339" t="s">
        <v>14543</v>
      </c>
      <c r="E4267" s="341">
        <v>2.85</v>
      </c>
      <c r="F4267" s="341">
        <v>2.16</v>
      </c>
    </row>
    <row r="4268" spans="1:6">
      <c r="A4268" s="339">
        <v>7258</v>
      </c>
      <c r="B4268" s="340" t="s">
        <v>18367</v>
      </c>
      <c r="C4268" s="339" t="s">
        <v>63</v>
      </c>
      <c r="D4268" s="339" t="s">
        <v>14543</v>
      </c>
      <c r="E4268" s="341">
        <v>0.74</v>
      </c>
      <c r="F4268" s="341">
        <v>0.56000000000000005</v>
      </c>
    </row>
    <row r="4269" spans="1:6">
      <c r="A4269" s="339">
        <v>34400</v>
      </c>
      <c r="B4269" s="340" t="s">
        <v>18368</v>
      </c>
      <c r="C4269" s="339" t="s">
        <v>63</v>
      </c>
      <c r="D4269" s="339" t="s">
        <v>14543</v>
      </c>
      <c r="E4269" s="341">
        <v>5.87</v>
      </c>
      <c r="F4269" s="341">
        <v>4.45</v>
      </c>
    </row>
    <row r="4270" spans="1:6">
      <c r="A4270" s="339">
        <v>10617</v>
      </c>
      <c r="B4270" s="340" t="s">
        <v>18369</v>
      </c>
      <c r="C4270" s="339" t="s">
        <v>63</v>
      </c>
      <c r="D4270" s="339" t="s">
        <v>14543</v>
      </c>
      <c r="E4270" s="341">
        <v>7.56</v>
      </c>
      <c r="F4270" s="341">
        <v>5.74</v>
      </c>
    </row>
    <row r="4271" spans="1:6">
      <c r="A4271" s="339">
        <v>44261</v>
      </c>
      <c r="B4271" s="340" t="s">
        <v>18370</v>
      </c>
      <c r="C4271" s="339" t="s">
        <v>63</v>
      </c>
      <c r="D4271" s="339" t="s">
        <v>14543</v>
      </c>
      <c r="E4271" s="341">
        <v>114.09</v>
      </c>
      <c r="F4271" s="341">
        <v>174.22</v>
      </c>
    </row>
    <row r="4272" spans="1:6">
      <c r="A4272" s="339">
        <v>7274</v>
      </c>
      <c r="B4272" s="340" t="s">
        <v>18371</v>
      </c>
      <c r="C4272" s="339" t="s">
        <v>63</v>
      </c>
      <c r="D4272" s="339" t="s">
        <v>14543</v>
      </c>
      <c r="E4272" s="341">
        <v>55.23</v>
      </c>
      <c r="F4272" s="341">
        <v>84.34</v>
      </c>
    </row>
    <row r="4273" spans="1:6">
      <c r="A4273" s="339">
        <v>44326</v>
      </c>
      <c r="B4273" s="340" t="s">
        <v>18372</v>
      </c>
      <c r="C4273" s="339" t="s">
        <v>63</v>
      </c>
      <c r="D4273" s="339" t="s">
        <v>14543</v>
      </c>
      <c r="E4273" s="341">
        <v>1192.95</v>
      </c>
      <c r="F4273" s="341">
        <v>1821.63</v>
      </c>
    </row>
    <row r="4274" spans="1:6">
      <c r="A4274" s="339">
        <v>154</v>
      </c>
      <c r="B4274" s="340" t="s">
        <v>18373</v>
      </c>
      <c r="C4274" s="339" t="s">
        <v>933</v>
      </c>
      <c r="D4274" s="339" t="s">
        <v>14543</v>
      </c>
      <c r="E4274" s="341">
        <v>80.91</v>
      </c>
      <c r="F4274" s="341">
        <v>71.989999999999995</v>
      </c>
    </row>
    <row r="4275" spans="1:6">
      <c r="A4275" s="339">
        <v>38121</v>
      </c>
      <c r="B4275" s="340" t="s">
        <v>18374</v>
      </c>
      <c r="C4275" s="339" t="s">
        <v>933</v>
      </c>
      <c r="D4275" s="339" t="s">
        <v>14543</v>
      </c>
      <c r="E4275" s="341">
        <v>12.94</v>
      </c>
      <c r="F4275" s="341">
        <v>26.17</v>
      </c>
    </row>
    <row r="4276" spans="1:6">
      <c r="A4276" s="339">
        <v>43776</v>
      </c>
      <c r="B4276" s="340" t="s">
        <v>18375</v>
      </c>
      <c r="C4276" s="339" t="s">
        <v>933</v>
      </c>
      <c r="D4276" s="339" t="s">
        <v>14543</v>
      </c>
      <c r="E4276" s="341">
        <v>24.06</v>
      </c>
      <c r="F4276" s="341">
        <v>32.549999999999997</v>
      </c>
    </row>
    <row r="4277" spans="1:6">
      <c r="A4277" s="339">
        <v>7343</v>
      </c>
      <c r="B4277" s="340" t="s">
        <v>18376</v>
      </c>
      <c r="C4277" s="339" t="s">
        <v>933</v>
      </c>
      <c r="D4277" s="339" t="s">
        <v>14543</v>
      </c>
      <c r="E4277" s="341">
        <v>19.04</v>
      </c>
      <c r="F4277" s="341">
        <v>38.49</v>
      </c>
    </row>
    <row r="4278" spans="1:6">
      <c r="A4278" s="339">
        <v>7348</v>
      </c>
      <c r="B4278" s="340" t="s">
        <v>18377</v>
      </c>
      <c r="C4278" s="339" t="s">
        <v>933</v>
      </c>
      <c r="D4278" s="339" t="s">
        <v>14543</v>
      </c>
      <c r="E4278" s="341">
        <v>22.73</v>
      </c>
      <c r="F4278" s="341">
        <v>22.8</v>
      </c>
    </row>
    <row r="4279" spans="1:6">
      <c r="A4279" s="339">
        <v>7313</v>
      </c>
      <c r="B4279" s="340" t="s">
        <v>18378</v>
      </c>
      <c r="C4279" s="339" t="s">
        <v>933</v>
      </c>
      <c r="D4279" s="339" t="s">
        <v>14543</v>
      </c>
      <c r="E4279" s="341">
        <v>26.7</v>
      </c>
      <c r="F4279" s="341">
        <v>17.66</v>
      </c>
    </row>
    <row r="4280" spans="1:6">
      <c r="A4280" s="339">
        <v>7319</v>
      </c>
      <c r="B4280" s="340" t="s">
        <v>4507</v>
      </c>
      <c r="C4280" s="339" t="s">
        <v>933</v>
      </c>
      <c r="D4280" s="339" t="s">
        <v>14543</v>
      </c>
      <c r="E4280" s="341">
        <v>15.28</v>
      </c>
      <c r="F4280" s="341">
        <v>10.11</v>
      </c>
    </row>
    <row r="4281" spans="1:6">
      <c r="A4281" s="339">
        <v>7314</v>
      </c>
      <c r="B4281" s="340" t="s">
        <v>18379</v>
      </c>
      <c r="C4281" s="339" t="s">
        <v>933</v>
      </c>
      <c r="D4281" s="339" t="s">
        <v>14543</v>
      </c>
      <c r="E4281" s="341">
        <v>45.26</v>
      </c>
      <c r="F4281" s="341">
        <v>91.47</v>
      </c>
    </row>
    <row r="4282" spans="1:6">
      <c r="A4282" s="339">
        <v>7304</v>
      </c>
      <c r="B4282" s="340" t="s">
        <v>1731</v>
      </c>
      <c r="C4282" s="339" t="s">
        <v>933</v>
      </c>
      <c r="D4282" s="339" t="s">
        <v>14543</v>
      </c>
      <c r="E4282" s="341">
        <v>71.3</v>
      </c>
      <c r="F4282" s="341">
        <v>96.45</v>
      </c>
    </row>
    <row r="4283" spans="1:6">
      <c r="A4283" s="339">
        <v>43649</v>
      </c>
      <c r="B4283" s="340" t="s">
        <v>18380</v>
      </c>
      <c r="C4283" s="339" t="s">
        <v>933</v>
      </c>
      <c r="D4283" s="339" t="s">
        <v>14543</v>
      </c>
      <c r="E4283" s="341">
        <v>36.869999999999997</v>
      </c>
      <c r="F4283" s="341">
        <v>49.88</v>
      </c>
    </row>
    <row r="4284" spans="1:6">
      <c r="A4284" s="339">
        <v>43650</v>
      </c>
      <c r="B4284" s="340" t="s">
        <v>18381</v>
      </c>
      <c r="C4284" s="339" t="s">
        <v>933</v>
      </c>
      <c r="D4284" s="339" t="s">
        <v>14543</v>
      </c>
      <c r="E4284" s="341">
        <v>34.85</v>
      </c>
      <c r="F4284" s="341">
        <v>47.14</v>
      </c>
    </row>
    <row r="4285" spans="1:6">
      <c r="A4285" s="339">
        <v>7311</v>
      </c>
      <c r="B4285" s="340" t="s">
        <v>18382</v>
      </c>
      <c r="C4285" s="339" t="s">
        <v>933</v>
      </c>
      <c r="D4285" s="339" t="s">
        <v>14543</v>
      </c>
      <c r="E4285" s="341">
        <v>35.69</v>
      </c>
      <c r="F4285" s="341">
        <v>48.29</v>
      </c>
    </row>
    <row r="4286" spans="1:6">
      <c r="A4286" s="339">
        <v>7292</v>
      </c>
      <c r="B4286" s="340" t="s">
        <v>18383</v>
      </c>
      <c r="C4286" s="339" t="s">
        <v>933</v>
      </c>
      <c r="D4286" s="339" t="s">
        <v>14549</v>
      </c>
      <c r="E4286" s="341">
        <v>34.56</v>
      </c>
      <c r="F4286" s="341">
        <v>46.75</v>
      </c>
    </row>
    <row r="4287" spans="1:6">
      <c r="A4287" s="339">
        <v>7293</v>
      </c>
      <c r="B4287" s="340" t="s">
        <v>1728</v>
      </c>
      <c r="C4287" s="339" t="s">
        <v>933</v>
      </c>
      <c r="D4287" s="339" t="s">
        <v>14543</v>
      </c>
      <c r="E4287" s="341">
        <v>38.229999999999997</v>
      </c>
      <c r="F4287" s="341">
        <v>51.72</v>
      </c>
    </row>
    <row r="4288" spans="1:6">
      <c r="A4288" s="339">
        <v>7306</v>
      </c>
      <c r="B4288" s="340" t="s">
        <v>18384</v>
      </c>
      <c r="C4288" s="339" t="s">
        <v>933</v>
      </c>
      <c r="D4288" s="339" t="s">
        <v>14543</v>
      </c>
      <c r="E4288" s="341">
        <v>42.19</v>
      </c>
      <c r="F4288" s="341">
        <v>57.08</v>
      </c>
    </row>
    <row r="4289" spans="1:6">
      <c r="A4289" s="339">
        <v>7288</v>
      </c>
      <c r="B4289" s="340" t="s">
        <v>1726</v>
      </c>
      <c r="C4289" s="339" t="s">
        <v>933</v>
      </c>
      <c r="D4289" s="339" t="s">
        <v>14543</v>
      </c>
      <c r="E4289" s="341">
        <v>35.03</v>
      </c>
      <c r="F4289" s="341">
        <v>47.39</v>
      </c>
    </row>
    <row r="4290" spans="1:6">
      <c r="A4290" s="339">
        <v>43625</v>
      </c>
      <c r="B4290" s="340" t="s">
        <v>18385</v>
      </c>
      <c r="C4290" s="339" t="s">
        <v>933</v>
      </c>
      <c r="D4290" s="339" t="s">
        <v>14543</v>
      </c>
      <c r="E4290" s="341">
        <v>28.29</v>
      </c>
      <c r="F4290" s="341">
        <v>38.270000000000003</v>
      </c>
    </row>
    <row r="4291" spans="1:6">
      <c r="A4291" s="339">
        <v>43647</v>
      </c>
      <c r="B4291" s="340" t="s">
        <v>18386</v>
      </c>
      <c r="C4291" s="339" t="s">
        <v>933</v>
      </c>
      <c r="D4291" s="339" t="s">
        <v>14543</v>
      </c>
      <c r="E4291" s="341">
        <v>25.69</v>
      </c>
      <c r="F4291" s="341">
        <v>34.76</v>
      </c>
    </row>
    <row r="4292" spans="1:6">
      <c r="A4292" s="339">
        <v>43648</v>
      </c>
      <c r="B4292" s="340" t="s">
        <v>18387</v>
      </c>
      <c r="C4292" s="339" t="s">
        <v>933</v>
      </c>
      <c r="D4292" s="339" t="s">
        <v>14543</v>
      </c>
      <c r="E4292" s="341">
        <v>24.79</v>
      </c>
      <c r="F4292" s="341">
        <v>33.54</v>
      </c>
    </row>
    <row r="4293" spans="1:6">
      <c r="A4293" s="339">
        <v>35693</v>
      </c>
      <c r="B4293" s="340" t="s">
        <v>18388</v>
      </c>
      <c r="C4293" s="339" t="s">
        <v>933</v>
      </c>
      <c r="D4293" s="339" t="s">
        <v>14543</v>
      </c>
      <c r="E4293" s="341">
        <v>14.14</v>
      </c>
      <c r="F4293" s="341">
        <v>14.18</v>
      </c>
    </row>
    <row r="4294" spans="1:6">
      <c r="A4294" s="339">
        <v>7356</v>
      </c>
      <c r="B4294" s="340" t="s">
        <v>1717</v>
      </c>
      <c r="C4294" s="339" t="s">
        <v>933</v>
      </c>
      <c r="D4294" s="339" t="s">
        <v>14549</v>
      </c>
      <c r="E4294" s="341">
        <v>33.89</v>
      </c>
      <c r="F4294" s="341">
        <v>33.99</v>
      </c>
    </row>
    <row r="4295" spans="1:6">
      <c r="A4295" s="339">
        <v>35692</v>
      </c>
      <c r="B4295" s="340" t="s">
        <v>18389</v>
      </c>
      <c r="C4295" s="339" t="s">
        <v>933</v>
      </c>
      <c r="D4295" s="339" t="s">
        <v>14543</v>
      </c>
      <c r="E4295" s="341">
        <v>22.18</v>
      </c>
      <c r="F4295" s="341">
        <v>22.25</v>
      </c>
    </row>
    <row r="4296" spans="1:6">
      <c r="A4296" s="339">
        <v>43624</v>
      </c>
      <c r="B4296" s="340" t="s">
        <v>18390</v>
      </c>
      <c r="C4296" s="339" t="s">
        <v>933</v>
      </c>
      <c r="D4296" s="339" t="s">
        <v>14543</v>
      </c>
      <c r="E4296" s="341">
        <v>41.31</v>
      </c>
      <c r="F4296" s="341">
        <v>41.43</v>
      </c>
    </row>
    <row r="4297" spans="1:6">
      <c r="A4297" s="339">
        <v>7342</v>
      </c>
      <c r="B4297" s="340" t="s">
        <v>18391</v>
      </c>
      <c r="C4297" s="339" t="s">
        <v>101</v>
      </c>
      <c r="D4297" s="339" t="s">
        <v>14543</v>
      </c>
      <c r="E4297" s="341">
        <v>2.93</v>
      </c>
      <c r="F4297" s="341">
        <v>1.94</v>
      </c>
    </row>
    <row r="4298" spans="1:6">
      <c r="A4298" s="339">
        <v>7350</v>
      </c>
      <c r="B4298" s="340" t="s">
        <v>18392</v>
      </c>
      <c r="C4298" s="339" t="s">
        <v>933</v>
      </c>
      <c r="D4298" s="339" t="s">
        <v>14543</v>
      </c>
      <c r="E4298" s="341">
        <v>48.92</v>
      </c>
      <c r="F4298" s="341">
        <v>49.06</v>
      </c>
    </row>
    <row r="4299" spans="1:6">
      <c r="A4299" s="339">
        <v>39574</v>
      </c>
      <c r="B4299" s="340" t="s">
        <v>18393</v>
      </c>
      <c r="C4299" s="339" t="s">
        <v>63</v>
      </c>
      <c r="D4299" s="339" t="s">
        <v>14543</v>
      </c>
      <c r="E4299" s="341">
        <v>5.48</v>
      </c>
      <c r="F4299" s="341">
        <v>3.82</v>
      </c>
    </row>
    <row r="4300" spans="1:6">
      <c r="A4300" s="339">
        <v>11060</v>
      </c>
      <c r="B4300" s="340" t="s">
        <v>18394</v>
      </c>
      <c r="C4300" s="339" t="s">
        <v>63</v>
      </c>
      <c r="D4300" s="339" t="s">
        <v>14543</v>
      </c>
      <c r="E4300" s="341">
        <v>62.06</v>
      </c>
      <c r="F4300" s="341">
        <v>40.340000000000003</v>
      </c>
    </row>
    <row r="4301" spans="1:6">
      <c r="A4301" s="339">
        <v>37401</v>
      </c>
      <c r="B4301" s="340" t="s">
        <v>18395</v>
      </c>
      <c r="C4301" s="339" t="s">
        <v>63</v>
      </c>
      <c r="D4301" s="339" t="s">
        <v>14543</v>
      </c>
      <c r="E4301" s="341">
        <v>62.62</v>
      </c>
      <c r="F4301" s="341">
        <v>60.13</v>
      </c>
    </row>
    <row r="4302" spans="1:6">
      <c r="A4302" s="339">
        <v>38101</v>
      </c>
      <c r="B4302" s="340" t="s">
        <v>3649</v>
      </c>
      <c r="C4302" s="339" t="s">
        <v>63</v>
      </c>
      <c r="D4302" s="339" t="s">
        <v>14543</v>
      </c>
      <c r="E4302" s="341">
        <v>9.84</v>
      </c>
      <c r="F4302" s="341">
        <v>8.4700000000000006</v>
      </c>
    </row>
    <row r="4303" spans="1:6">
      <c r="A4303" s="339">
        <v>7528</v>
      </c>
      <c r="B4303" s="340" t="s">
        <v>18396</v>
      </c>
      <c r="C4303" s="339" t="s">
        <v>63</v>
      </c>
      <c r="D4303" s="339" t="s">
        <v>14549</v>
      </c>
      <c r="E4303" s="341">
        <v>11.56</v>
      </c>
      <c r="F4303" s="341">
        <v>9.9499999999999993</v>
      </c>
    </row>
    <row r="4304" spans="1:6">
      <c r="A4304" s="339">
        <v>12147</v>
      </c>
      <c r="B4304" s="340" t="s">
        <v>18397</v>
      </c>
      <c r="C4304" s="339" t="s">
        <v>63</v>
      </c>
      <c r="D4304" s="339" t="s">
        <v>14543</v>
      </c>
      <c r="E4304" s="341">
        <v>17.63</v>
      </c>
      <c r="F4304" s="341">
        <v>15.17</v>
      </c>
    </row>
    <row r="4305" spans="1:6">
      <c r="A4305" s="339">
        <v>38075</v>
      </c>
      <c r="B4305" s="340" t="s">
        <v>18398</v>
      </c>
      <c r="C4305" s="339" t="s">
        <v>63</v>
      </c>
      <c r="D4305" s="339" t="s">
        <v>14543</v>
      </c>
      <c r="E4305" s="341">
        <v>20.02</v>
      </c>
      <c r="F4305" s="341">
        <v>17.23</v>
      </c>
    </row>
    <row r="4306" spans="1:6">
      <c r="A4306" s="339">
        <v>38102</v>
      </c>
      <c r="B4306" s="340" t="s">
        <v>18399</v>
      </c>
      <c r="C4306" s="339" t="s">
        <v>63</v>
      </c>
      <c r="D4306" s="339" t="s">
        <v>14543</v>
      </c>
      <c r="E4306" s="341">
        <v>12.58</v>
      </c>
      <c r="F4306" s="341">
        <v>10.83</v>
      </c>
    </row>
    <row r="4307" spans="1:6">
      <c r="A4307" s="339">
        <v>7525</v>
      </c>
      <c r="B4307" s="340" t="s">
        <v>18400</v>
      </c>
      <c r="C4307" s="339" t="s">
        <v>63</v>
      </c>
      <c r="D4307" s="339" t="s">
        <v>14543</v>
      </c>
      <c r="E4307" s="341">
        <v>56.92</v>
      </c>
      <c r="F4307" s="341">
        <v>48.99</v>
      </c>
    </row>
    <row r="4308" spans="1:6">
      <c r="A4308" s="339">
        <v>7524</v>
      </c>
      <c r="B4308" s="340" t="s">
        <v>18401</v>
      </c>
      <c r="C4308" s="339" t="s">
        <v>63</v>
      </c>
      <c r="D4308" s="339" t="s">
        <v>14543</v>
      </c>
      <c r="E4308" s="341">
        <v>53.64</v>
      </c>
      <c r="F4308" s="341">
        <v>46.16</v>
      </c>
    </row>
    <row r="4309" spans="1:6">
      <c r="A4309" s="339">
        <v>38105</v>
      </c>
      <c r="B4309" s="340" t="s">
        <v>18402</v>
      </c>
      <c r="C4309" s="339" t="s">
        <v>63</v>
      </c>
      <c r="D4309" s="339" t="s">
        <v>14543</v>
      </c>
      <c r="E4309" s="341">
        <v>13.78</v>
      </c>
      <c r="F4309" s="341">
        <v>11.86</v>
      </c>
    </row>
    <row r="4310" spans="1:6">
      <c r="A4310" s="339">
        <v>38084</v>
      </c>
      <c r="B4310" s="340" t="s">
        <v>18403</v>
      </c>
      <c r="C4310" s="339" t="s">
        <v>63</v>
      </c>
      <c r="D4310" s="339" t="s">
        <v>14543</v>
      </c>
      <c r="E4310" s="341">
        <v>19.57</v>
      </c>
      <c r="F4310" s="341">
        <v>16.84</v>
      </c>
    </row>
    <row r="4311" spans="1:6">
      <c r="A4311" s="339">
        <v>38103</v>
      </c>
      <c r="B4311" s="340" t="s">
        <v>18404</v>
      </c>
      <c r="C4311" s="339" t="s">
        <v>63</v>
      </c>
      <c r="D4311" s="339" t="s">
        <v>14543</v>
      </c>
      <c r="E4311" s="341">
        <v>20.68</v>
      </c>
      <c r="F4311" s="341">
        <v>17.8</v>
      </c>
    </row>
    <row r="4312" spans="1:6">
      <c r="A4312" s="339">
        <v>38082</v>
      </c>
      <c r="B4312" s="340" t="s">
        <v>18405</v>
      </c>
      <c r="C4312" s="339" t="s">
        <v>63</v>
      </c>
      <c r="D4312" s="339" t="s">
        <v>14543</v>
      </c>
      <c r="E4312" s="341">
        <v>25.48</v>
      </c>
      <c r="F4312" s="341">
        <v>21.93</v>
      </c>
    </row>
    <row r="4313" spans="1:6">
      <c r="A4313" s="339">
        <v>38104</v>
      </c>
      <c r="B4313" s="340" t="s">
        <v>18406</v>
      </c>
      <c r="C4313" s="339" t="s">
        <v>63</v>
      </c>
      <c r="D4313" s="339" t="s">
        <v>14543</v>
      </c>
      <c r="E4313" s="341">
        <v>40.5</v>
      </c>
      <c r="F4313" s="341">
        <v>34.86</v>
      </c>
    </row>
    <row r="4314" spans="1:6">
      <c r="A4314" s="339">
        <v>38083</v>
      </c>
      <c r="B4314" s="340" t="s">
        <v>18407</v>
      </c>
      <c r="C4314" s="339" t="s">
        <v>63</v>
      </c>
      <c r="D4314" s="339" t="s">
        <v>14543</v>
      </c>
      <c r="E4314" s="341">
        <v>44.97</v>
      </c>
      <c r="F4314" s="341">
        <v>38.700000000000003</v>
      </c>
    </row>
    <row r="4315" spans="1:6">
      <c r="A4315" s="339">
        <v>38076</v>
      </c>
      <c r="B4315" s="340" t="s">
        <v>18408</v>
      </c>
      <c r="C4315" s="339" t="s">
        <v>63</v>
      </c>
      <c r="D4315" s="339" t="s">
        <v>14543</v>
      </c>
      <c r="E4315" s="341">
        <v>22.45</v>
      </c>
      <c r="F4315" s="341">
        <v>19.32</v>
      </c>
    </row>
    <row r="4316" spans="1:6">
      <c r="A4316" s="339">
        <v>7592</v>
      </c>
      <c r="B4316" s="340" t="s">
        <v>18409</v>
      </c>
      <c r="C4316" s="339" t="s">
        <v>884</v>
      </c>
      <c r="D4316" s="339" t="s">
        <v>14549</v>
      </c>
      <c r="E4316" s="341">
        <v>25.97</v>
      </c>
      <c r="F4316" s="341">
        <v>80.37</v>
      </c>
    </row>
    <row r="4317" spans="1:6">
      <c r="A4317" s="339">
        <v>40820</v>
      </c>
      <c r="B4317" s="340" t="s">
        <v>18410</v>
      </c>
      <c r="C4317" s="339" t="s">
        <v>948</v>
      </c>
      <c r="D4317" s="339" t="s">
        <v>14543</v>
      </c>
      <c r="E4317" s="341">
        <v>4515.7700000000004</v>
      </c>
      <c r="F4317" s="341">
        <v>14077.15</v>
      </c>
    </row>
    <row r="4318" spans="1:6">
      <c r="A4318" s="339">
        <v>11826</v>
      </c>
      <c r="B4318" s="340" t="s">
        <v>18411</v>
      </c>
      <c r="C4318" s="339" t="s">
        <v>63</v>
      </c>
      <c r="D4318" s="339" t="s">
        <v>14543</v>
      </c>
      <c r="E4318" s="341">
        <v>60</v>
      </c>
      <c r="F4318" s="341">
        <v>87.92</v>
      </c>
    </row>
    <row r="4319" spans="1:6">
      <c r="A4319" s="339">
        <v>7606</v>
      </c>
      <c r="B4319" s="340" t="s">
        <v>18412</v>
      </c>
      <c r="C4319" s="339" t="s">
        <v>63</v>
      </c>
      <c r="D4319" s="339" t="s">
        <v>14543</v>
      </c>
      <c r="E4319" s="341">
        <v>72.16</v>
      </c>
      <c r="F4319" s="341">
        <v>105.73</v>
      </c>
    </row>
    <row r="4320" spans="1:6">
      <c r="A4320" s="339">
        <v>11825</v>
      </c>
      <c r="B4320" s="340" t="s">
        <v>18413</v>
      </c>
      <c r="C4320" s="339" t="s">
        <v>63</v>
      </c>
      <c r="D4320" s="339" t="s">
        <v>14543</v>
      </c>
      <c r="E4320" s="341">
        <v>75.900000000000006</v>
      </c>
      <c r="F4320" s="341">
        <v>111.22</v>
      </c>
    </row>
    <row r="4321" spans="1:6">
      <c r="A4321" s="339">
        <v>11767</v>
      </c>
      <c r="B4321" s="340" t="s">
        <v>18414</v>
      </c>
      <c r="C4321" s="339" t="s">
        <v>63</v>
      </c>
      <c r="D4321" s="339" t="s">
        <v>14543</v>
      </c>
      <c r="E4321" s="341">
        <v>202.17</v>
      </c>
      <c r="F4321" s="341">
        <v>296.24</v>
      </c>
    </row>
    <row r="4322" spans="1:6">
      <c r="A4322" s="339">
        <v>11763</v>
      </c>
      <c r="B4322" s="340" t="s">
        <v>18415</v>
      </c>
      <c r="C4322" s="339" t="s">
        <v>63</v>
      </c>
      <c r="D4322" s="339" t="s">
        <v>14543</v>
      </c>
      <c r="E4322" s="341">
        <v>157.57</v>
      </c>
      <c r="F4322" s="341">
        <v>230.88</v>
      </c>
    </row>
    <row r="4323" spans="1:6">
      <c r="A4323" s="339">
        <v>11764</v>
      </c>
      <c r="B4323" s="340" t="s">
        <v>18416</v>
      </c>
      <c r="C4323" s="339" t="s">
        <v>63</v>
      </c>
      <c r="D4323" s="339" t="s">
        <v>14543</v>
      </c>
      <c r="E4323" s="341">
        <v>129.28</v>
      </c>
      <c r="F4323" s="341">
        <v>189.43</v>
      </c>
    </row>
    <row r="4324" spans="1:6">
      <c r="A4324" s="339">
        <v>11829</v>
      </c>
      <c r="B4324" s="340" t="s">
        <v>18417</v>
      </c>
      <c r="C4324" s="339" t="s">
        <v>63</v>
      </c>
      <c r="D4324" s="339" t="s">
        <v>14543</v>
      </c>
      <c r="E4324" s="341">
        <v>31.24</v>
      </c>
      <c r="F4324" s="341">
        <v>45.78</v>
      </c>
    </row>
    <row r="4325" spans="1:6">
      <c r="A4325" s="339">
        <v>11830</v>
      </c>
      <c r="B4325" s="340" t="s">
        <v>18418</v>
      </c>
      <c r="C4325" s="339" t="s">
        <v>63</v>
      </c>
      <c r="D4325" s="339" t="s">
        <v>14543</v>
      </c>
      <c r="E4325" s="341">
        <v>33.74</v>
      </c>
      <c r="F4325" s="341">
        <v>49.44</v>
      </c>
    </row>
    <row r="4326" spans="1:6">
      <c r="A4326" s="339">
        <v>11765</v>
      </c>
      <c r="B4326" s="340" t="s">
        <v>18419</v>
      </c>
      <c r="C4326" s="339" t="s">
        <v>63</v>
      </c>
      <c r="D4326" s="339" t="s">
        <v>14543</v>
      </c>
      <c r="E4326" s="341">
        <v>86.16</v>
      </c>
      <c r="F4326" s="341">
        <v>126.25</v>
      </c>
    </row>
    <row r="4327" spans="1:6">
      <c r="A4327" s="339">
        <v>11766</v>
      </c>
      <c r="B4327" s="340" t="s">
        <v>18420</v>
      </c>
      <c r="C4327" s="339" t="s">
        <v>63</v>
      </c>
      <c r="D4327" s="339" t="s">
        <v>14543</v>
      </c>
      <c r="E4327" s="341">
        <v>47.12</v>
      </c>
      <c r="F4327" s="341">
        <v>69.05</v>
      </c>
    </row>
    <row r="4328" spans="1:6">
      <c r="A4328" s="339">
        <v>11824</v>
      </c>
      <c r="B4328" s="340" t="s">
        <v>18421</v>
      </c>
      <c r="C4328" s="339" t="s">
        <v>63</v>
      </c>
      <c r="D4328" s="339" t="s">
        <v>14543</v>
      </c>
      <c r="E4328" s="341">
        <v>55.43</v>
      </c>
      <c r="F4328" s="341">
        <v>81.22</v>
      </c>
    </row>
    <row r="4329" spans="1:6">
      <c r="A4329" s="339">
        <v>44045</v>
      </c>
      <c r="B4329" s="340" t="s">
        <v>18422</v>
      </c>
      <c r="C4329" s="339" t="s">
        <v>63</v>
      </c>
      <c r="D4329" s="339" t="s">
        <v>14543</v>
      </c>
      <c r="E4329" s="341">
        <v>640.70000000000005</v>
      </c>
      <c r="F4329" s="341">
        <v>275.13</v>
      </c>
    </row>
    <row r="4330" spans="1:6">
      <c r="A4330" s="339">
        <v>39702</v>
      </c>
      <c r="B4330" s="340" t="s">
        <v>18423</v>
      </c>
      <c r="C4330" s="339" t="s">
        <v>63</v>
      </c>
      <c r="D4330" s="339" t="s">
        <v>14543</v>
      </c>
      <c r="E4330" s="341">
        <v>4255.1499999999996</v>
      </c>
      <c r="F4330" s="341">
        <v>1827.24</v>
      </c>
    </row>
    <row r="4331" spans="1:6">
      <c r="A4331" s="339">
        <v>13415</v>
      </c>
      <c r="B4331" s="340" t="s">
        <v>18424</v>
      </c>
      <c r="C4331" s="339" t="s">
        <v>63</v>
      </c>
      <c r="D4331" s="339" t="s">
        <v>14549</v>
      </c>
      <c r="E4331" s="341">
        <v>139.69999999999999</v>
      </c>
      <c r="F4331" s="341">
        <v>59.99</v>
      </c>
    </row>
    <row r="4332" spans="1:6">
      <c r="A4332" s="339">
        <v>7602</v>
      </c>
      <c r="B4332" s="340" t="s">
        <v>18425</v>
      </c>
      <c r="C4332" s="339" t="s">
        <v>63</v>
      </c>
      <c r="D4332" s="339" t="s">
        <v>14543</v>
      </c>
      <c r="E4332" s="341">
        <v>89.15</v>
      </c>
      <c r="F4332" s="341">
        <v>38.28</v>
      </c>
    </row>
    <row r="4333" spans="1:6">
      <c r="A4333" s="339">
        <v>7603</v>
      </c>
      <c r="B4333" s="340" t="s">
        <v>18426</v>
      </c>
      <c r="C4333" s="339" t="s">
        <v>63</v>
      </c>
      <c r="D4333" s="339" t="s">
        <v>14543</v>
      </c>
      <c r="E4333" s="341">
        <v>75.63</v>
      </c>
      <c r="F4333" s="341">
        <v>32.47</v>
      </c>
    </row>
    <row r="4334" spans="1:6">
      <c r="A4334" s="339">
        <v>11777</v>
      </c>
      <c r="B4334" s="340" t="s">
        <v>18427</v>
      </c>
      <c r="C4334" s="339" t="s">
        <v>63</v>
      </c>
      <c r="D4334" s="339" t="s">
        <v>14543</v>
      </c>
      <c r="E4334" s="341">
        <v>195.15</v>
      </c>
      <c r="F4334" s="341">
        <v>239.61</v>
      </c>
    </row>
    <row r="4335" spans="1:6">
      <c r="A4335" s="339">
        <v>13417</v>
      </c>
      <c r="B4335" s="340" t="s">
        <v>4395</v>
      </c>
      <c r="C4335" s="339" t="s">
        <v>63</v>
      </c>
      <c r="D4335" s="339" t="s">
        <v>14543</v>
      </c>
      <c r="E4335" s="341">
        <v>181.95</v>
      </c>
      <c r="F4335" s="341">
        <v>78.13</v>
      </c>
    </row>
    <row r="4336" spans="1:6">
      <c r="A4336" s="339">
        <v>36791</v>
      </c>
      <c r="B4336" s="340" t="s">
        <v>1340</v>
      </c>
      <c r="C4336" s="339" t="s">
        <v>63</v>
      </c>
      <c r="D4336" s="339" t="s">
        <v>14543</v>
      </c>
      <c r="E4336" s="341">
        <v>273.08</v>
      </c>
      <c r="F4336" s="341">
        <v>117.26</v>
      </c>
    </row>
    <row r="4337" spans="1:6">
      <c r="A4337" s="339">
        <v>36795</v>
      </c>
      <c r="B4337" s="340" t="s">
        <v>18428</v>
      </c>
      <c r="C4337" s="339" t="s">
        <v>63</v>
      </c>
      <c r="D4337" s="339" t="s">
        <v>14543</v>
      </c>
      <c r="E4337" s="341">
        <v>3452.67</v>
      </c>
      <c r="F4337" s="341">
        <v>1482.64</v>
      </c>
    </row>
    <row r="4338" spans="1:6">
      <c r="A4338" s="339">
        <v>36796</v>
      </c>
      <c r="B4338" s="340" t="s">
        <v>18429</v>
      </c>
      <c r="C4338" s="339" t="s">
        <v>63</v>
      </c>
      <c r="D4338" s="339" t="s">
        <v>14543</v>
      </c>
      <c r="E4338" s="341">
        <v>286.91000000000003</v>
      </c>
      <c r="F4338" s="341">
        <v>123.2</v>
      </c>
    </row>
    <row r="4339" spans="1:6">
      <c r="A4339" s="339">
        <v>36792</v>
      </c>
      <c r="B4339" s="340" t="s">
        <v>18430</v>
      </c>
      <c r="C4339" s="339" t="s">
        <v>63</v>
      </c>
      <c r="D4339" s="339" t="s">
        <v>14543</v>
      </c>
      <c r="E4339" s="341">
        <v>363.45</v>
      </c>
      <c r="F4339" s="341">
        <v>156.07</v>
      </c>
    </row>
    <row r="4340" spans="1:6">
      <c r="A4340" s="339">
        <v>11773</v>
      </c>
      <c r="B4340" s="340" t="s">
        <v>18431</v>
      </c>
      <c r="C4340" s="339" t="s">
        <v>63</v>
      </c>
      <c r="D4340" s="339" t="s">
        <v>14543</v>
      </c>
      <c r="E4340" s="341">
        <v>241.94</v>
      </c>
      <c r="F4340" s="341">
        <v>103.89</v>
      </c>
    </row>
    <row r="4341" spans="1:6">
      <c r="A4341" s="339">
        <v>11762</v>
      </c>
      <c r="B4341" s="340" t="s">
        <v>18432</v>
      </c>
      <c r="C4341" s="339" t="s">
        <v>63</v>
      </c>
      <c r="D4341" s="339" t="s">
        <v>14543</v>
      </c>
      <c r="E4341" s="341">
        <v>114.76</v>
      </c>
      <c r="F4341" s="341">
        <v>49.28</v>
      </c>
    </row>
    <row r="4342" spans="1:6">
      <c r="A4342" s="339">
        <v>7604</v>
      </c>
      <c r="B4342" s="340" t="s">
        <v>18433</v>
      </c>
      <c r="C4342" s="339" t="s">
        <v>63</v>
      </c>
      <c r="D4342" s="339" t="s">
        <v>14543</v>
      </c>
      <c r="E4342" s="341">
        <v>97.17</v>
      </c>
      <c r="F4342" s="341">
        <v>41.72</v>
      </c>
    </row>
    <row r="4343" spans="1:6">
      <c r="A4343" s="339">
        <v>13984</v>
      </c>
      <c r="B4343" s="340" t="s">
        <v>18434</v>
      </c>
      <c r="C4343" s="339" t="s">
        <v>63</v>
      </c>
      <c r="D4343" s="339" t="s">
        <v>14543</v>
      </c>
      <c r="E4343" s="341">
        <v>141.21</v>
      </c>
      <c r="F4343" s="341">
        <v>60.64</v>
      </c>
    </row>
    <row r="4344" spans="1:6">
      <c r="A4344" s="339">
        <v>11772</v>
      </c>
      <c r="B4344" s="340" t="s">
        <v>1338</v>
      </c>
      <c r="C4344" s="339" t="s">
        <v>63</v>
      </c>
      <c r="D4344" s="339" t="s">
        <v>14543</v>
      </c>
      <c r="E4344" s="341">
        <v>242.7</v>
      </c>
      <c r="F4344" s="341">
        <v>104.22</v>
      </c>
    </row>
    <row r="4345" spans="1:6">
      <c r="A4345" s="339">
        <v>13983</v>
      </c>
      <c r="B4345" s="340" t="s">
        <v>18435</v>
      </c>
      <c r="C4345" s="339" t="s">
        <v>63</v>
      </c>
      <c r="D4345" s="339" t="s">
        <v>14543</v>
      </c>
      <c r="E4345" s="341">
        <v>183.8</v>
      </c>
      <c r="F4345" s="341">
        <v>78.930000000000007</v>
      </c>
    </row>
    <row r="4346" spans="1:6">
      <c r="A4346" s="339">
        <v>13416</v>
      </c>
      <c r="B4346" s="340" t="s">
        <v>18436</v>
      </c>
      <c r="C4346" s="339" t="s">
        <v>63</v>
      </c>
      <c r="D4346" s="339" t="s">
        <v>14543</v>
      </c>
      <c r="E4346" s="341">
        <v>163.25</v>
      </c>
      <c r="F4346" s="341">
        <v>70.099999999999994</v>
      </c>
    </row>
    <row r="4347" spans="1:6">
      <c r="A4347" s="339">
        <v>40329</v>
      </c>
      <c r="B4347" s="340" t="s">
        <v>18437</v>
      </c>
      <c r="C4347" s="339" t="s">
        <v>63</v>
      </c>
      <c r="D4347" s="339" t="s">
        <v>14549</v>
      </c>
      <c r="E4347" s="341">
        <v>19.579999999999998</v>
      </c>
      <c r="F4347" s="341">
        <v>28.69</v>
      </c>
    </row>
    <row r="4348" spans="1:6">
      <c r="A4348" s="339">
        <v>11823</v>
      </c>
      <c r="B4348" s="340" t="s">
        <v>18438</v>
      </c>
      <c r="C4348" s="339" t="s">
        <v>63</v>
      </c>
      <c r="D4348" s="339" t="s">
        <v>14543</v>
      </c>
      <c r="E4348" s="341">
        <v>8.25</v>
      </c>
      <c r="F4348" s="341">
        <v>12.08</v>
      </c>
    </row>
    <row r="4349" spans="1:6">
      <c r="A4349" s="339">
        <v>11822</v>
      </c>
      <c r="B4349" s="340" t="s">
        <v>18439</v>
      </c>
      <c r="C4349" s="339" t="s">
        <v>63</v>
      </c>
      <c r="D4349" s="339" t="s">
        <v>14543</v>
      </c>
      <c r="E4349" s="341">
        <v>33.86</v>
      </c>
      <c r="F4349" s="341">
        <v>31.79</v>
      </c>
    </row>
    <row r="4350" spans="1:6">
      <c r="A4350" s="339">
        <v>11831</v>
      </c>
      <c r="B4350" s="340" t="s">
        <v>18440</v>
      </c>
      <c r="C4350" s="339" t="s">
        <v>63</v>
      </c>
      <c r="D4350" s="339" t="s">
        <v>14543</v>
      </c>
      <c r="E4350" s="341">
        <v>20.37</v>
      </c>
      <c r="F4350" s="341">
        <v>19.13</v>
      </c>
    </row>
    <row r="4351" spans="1:6">
      <c r="A4351" s="339">
        <v>45249</v>
      </c>
      <c r="B4351" s="340" t="s">
        <v>18441</v>
      </c>
      <c r="C4351" s="339" t="s">
        <v>63</v>
      </c>
      <c r="D4351" s="339" t="s">
        <v>14543</v>
      </c>
      <c r="E4351" s="341">
        <v>187.25</v>
      </c>
      <c r="F4351" s="341">
        <v>183.63</v>
      </c>
    </row>
    <row r="4352" spans="1:6">
      <c r="A4352" s="339">
        <v>7613</v>
      </c>
      <c r="B4352" s="340" t="s">
        <v>18442</v>
      </c>
      <c r="C4352" s="339" t="s">
        <v>63</v>
      </c>
      <c r="D4352" s="339" t="s">
        <v>14543</v>
      </c>
      <c r="E4352" s="341">
        <v>134690.84</v>
      </c>
      <c r="F4352" s="341">
        <v>123899.59</v>
      </c>
    </row>
    <row r="4353" spans="1:6">
      <c r="A4353" s="339">
        <v>7619</v>
      </c>
      <c r="B4353" s="340" t="s">
        <v>18443</v>
      </c>
      <c r="C4353" s="339" t="s">
        <v>63</v>
      </c>
      <c r="D4353" s="339" t="s">
        <v>14543</v>
      </c>
      <c r="E4353" s="341">
        <v>20820.32</v>
      </c>
      <c r="F4353" s="341">
        <v>19152.22</v>
      </c>
    </row>
    <row r="4354" spans="1:6">
      <c r="A4354" s="339">
        <v>12076</v>
      </c>
      <c r="B4354" s="340" t="s">
        <v>18444</v>
      </c>
      <c r="C4354" s="339" t="s">
        <v>63</v>
      </c>
      <c r="D4354" s="339" t="s">
        <v>14543</v>
      </c>
      <c r="E4354" s="341">
        <v>9550.6</v>
      </c>
      <c r="F4354" s="341">
        <v>8785.42</v>
      </c>
    </row>
    <row r="4355" spans="1:6">
      <c r="A4355" s="339">
        <v>7614</v>
      </c>
      <c r="B4355" s="340" t="s">
        <v>18445</v>
      </c>
      <c r="C4355" s="339" t="s">
        <v>63</v>
      </c>
      <c r="D4355" s="339" t="s">
        <v>14543</v>
      </c>
      <c r="E4355" s="341">
        <v>26259.39</v>
      </c>
      <c r="F4355" s="341">
        <v>24155.52</v>
      </c>
    </row>
    <row r="4356" spans="1:6">
      <c r="A4356" s="339">
        <v>7618</v>
      </c>
      <c r="B4356" s="340" t="s">
        <v>18446</v>
      </c>
      <c r="C4356" s="339" t="s">
        <v>63</v>
      </c>
      <c r="D4356" s="339" t="s">
        <v>14543</v>
      </c>
      <c r="E4356" s="341">
        <v>170311.88</v>
      </c>
      <c r="F4356" s="341">
        <v>156666.71</v>
      </c>
    </row>
    <row r="4357" spans="1:6">
      <c r="A4357" s="339">
        <v>7620</v>
      </c>
      <c r="B4357" s="340" t="s">
        <v>18447</v>
      </c>
      <c r="C4357" s="339" t="s">
        <v>63</v>
      </c>
      <c r="D4357" s="339" t="s">
        <v>14543</v>
      </c>
      <c r="E4357" s="341">
        <v>36838.050000000003</v>
      </c>
      <c r="F4357" s="341">
        <v>33886.629999999997</v>
      </c>
    </row>
    <row r="4358" spans="1:6">
      <c r="A4358" s="339">
        <v>7610</v>
      </c>
      <c r="B4358" s="340" t="s">
        <v>18448</v>
      </c>
      <c r="C4358" s="339" t="s">
        <v>63</v>
      </c>
      <c r="D4358" s="339" t="s">
        <v>14543</v>
      </c>
      <c r="E4358" s="341">
        <v>11665.38</v>
      </c>
      <c r="F4358" s="341">
        <v>10730.76</v>
      </c>
    </row>
    <row r="4359" spans="1:6">
      <c r="A4359" s="339">
        <v>7615</v>
      </c>
      <c r="B4359" s="340" t="s">
        <v>18449</v>
      </c>
      <c r="C4359" s="339" t="s">
        <v>63</v>
      </c>
      <c r="D4359" s="339" t="s">
        <v>14543</v>
      </c>
      <c r="E4359" s="341">
        <v>42977.73</v>
      </c>
      <c r="F4359" s="341">
        <v>39534.410000000003</v>
      </c>
    </row>
    <row r="4360" spans="1:6">
      <c r="A4360" s="339">
        <v>7617</v>
      </c>
      <c r="B4360" s="340" t="s">
        <v>18450</v>
      </c>
      <c r="C4360" s="339" t="s">
        <v>63</v>
      </c>
      <c r="D4360" s="339" t="s">
        <v>14543</v>
      </c>
      <c r="E4360" s="341">
        <v>13029.75</v>
      </c>
      <c r="F4360" s="341">
        <v>11985.82</v>
      </c>
    </row>
    <row r="4361" spans="1:6">
      <c r="A4361" s="339">
        <v>7616</v>
      </c>
      <c r="B4361" s="340" t="s">
        <v>18451</v>
      </c>
      <c r="C4361" s="339" t="s">
        <v>63</v>
      </c>
      <c r="D4361" s="339" t="s">
        <v>14543</v>
      </c>
      <c r="E4361" s="341">
        <v>70132.83</v>
      </c>
      <c r="F4361" s="341">
        <v>64513.88</v>
      </c>
    </row>
    <row r="4362" spans="1:6">
      <c r="A4362" s="339">
        <v>7611</v>
      </c>
      <c r="B4362" s="340" t="s">
        <v>18452</v>
      </c>
      <c r="C4362" s="339" t="s">
        <v>63</v>
      </c>
      <c r="D4362" s="339" t="s">
        <v>14549</v>
      </c>
      <c r="E4362" s="341">
        <v>16850</v>
      </c>
      <c r="F4362" s="341">
        <v>15500</v>
      </c>
    </row>
    <row r="4363" spans="1:6">
      <c r="A4363" s="339">
        <v>7612</v>
      </c>
      <c r="B4363" s="340" t="s">
        <v>18453</v>
      </c>
      <c r="C4363" s="339" t="s">
        <v>63</v>
      </c>
      <c r="D4363" s="339" t="s">
        <v>14543</v>
      </c>
      <c r="E4363" s="341">
        <v>96199.17</v>
      </c>
      <c r="F4363" s="341">
        <v>88491.82</v>
      </c>
    </row>
    <row r="4364" spans="1:6">
      <c r="A4364" s="339">
        <v>37371</v>
      </c>
      <c r="B4364" s="340" t="s">
        <v>3305</v>
      </c>
      <c r="C4364" s="339" t="s">
        <v>884</v>
      </c>
      <c r="D4364" s="339" t="s">
        <v>14549</v>
      </c>
      <c r="E4364" s="341">
        <v>0.38</v>
      </c>
      <c r="F4364" s="341">
        <v>1.07</v>
      </c>
    </row>
    <row r="4365" spans="1:6">
      <c r="A4365" s="339">
        <v>40861</v>
      </c>
      <c r="B4365" s="340" t="s">
        <v>4179</v>
      </c>
      <c r="C4365" s="339" t="s">
        <v>948</v>
      </c>
      <c r="D4365" s="339" t="s">
        <v>14549</v>
      </c>
      <c r="E4365" s="341">
        <v>63.67</v>
      </c>
      <c r="F4365" s="341">
        <v>176.94</v>
      </c>
    </row>
    <row r="4366" spans="1:6">
      <c r="A4366" s="339">
        <v>36509</v>
      </c>
      <c r="B4366" s="340" t="s">
        <v>18454</v>
      </c>
      <c r="C4366" s="339" t="s">
        <v>63</v>
      </c>
      <c r="D4366" s="339" t="s">
        <v>14543</v>
      </c>
      <c r="E4366" s="341"/>
      <c r="F4366" s="341">
        <v>1170642.1299999999</v>
      </c>
    </row>
    <row r="4367" spans="1:6">
      <c r="A4367" s="339">
        <v>7622</v>
      </c>
      <c r="B4367" s="340" t="s">
        <v>18455</v>
      </c>
      <c r="C4367" s="339" t="s">
        <v>63</v>
      </c>
      <c r="D4367" s="339" t="s">
        <v>14543</v>
      </c>
      <c r="E4367" s="341"/>
      <c r="F4367" s="341">
        <v>1118486.5</v>
      </c>
    </row>
    <row r="4368" spans="1:6">
      <c r="A4368" s="339">
        <v>7624</v>
      </c>
      <c r="B4368" s="340" t="s">
        <v>18456</v>
      </c>
      <c r="C4368" s="339" t="s">
        <v>63</v>
      </c>
      <c r="D4368" s="339" t="s">
        <v>14549</v>
      </c>
      <c r="E4368" s="341"/>
      <c r="F4368" s="341">
        <v>1450000</v>
      </c>
    </row>
    <row r="4369" spans="1:6">
      <c r="A4369" s="339">
        <v>7625</v>
      </c>
      <c r="B4369" s="340" t="s">
        <v>18457</v>
      </c>
      <c r="C4369" s="339" t="s">
        <v>63</v>
      </c>
      <c r="D4369" s="339" t="s">
        <v>14543</v>
      </c>
      <c r="E4369" s="341"/>
      <c r="F4369" s="341">
        <v>1441131.36</v>
      </c>
    </row>
    <row r="4370" spans="1:6">
      <c r="A4370" s="339">
        <v>7623</v>
      </c>
      <c r="B4370" s="340" t="s">
        <v>18458</v>
      </c>
      <c r="C4370" s="339" t="s">
        <v>63</v>
      </c>
      <c r="D4370" s="339" t="s">
        <v>14543</v>
      </c>
      <c r="E4370" s="341"/>
      <c r="F4370" s="341">
        <v>4749563.59</v>
      </c>
    </row>
    <row r="4371" spans="1:6">
      <c r="A4371" s="339">
        <v>36511</v>
      </c>
      <c r="B4371" s="340" t="s">
        <v>18459</v>
      </c>
      <c r="C4371" s="339" t="s">
        <v>63</v>
      </c>
      <c r="D4371" s="339" t="s">
        <v>14543</v>
      </c>
      <c r="E4371" s="341"/>
      <c r="F4371" s="341">
        <v>336195.68</v>
      </c>
    </row>
    <row r="4372" spans="1:6">
      <c r="A4372" s="339">
        <v>7640</v>
      </c>
      <c r="B4372" s="340" t="s">
        <v>18460</v>
      </c>
      <c r="C4372" s="339" t="s">
        <v>63</v>
      </c>
      <c r="D4372" s="339" t="s">
        <v>14549</v>
      </c>
      <c r="E4372" s="341"/>
      <c r="F4372" s="341">
        <v>246390</v>
      </c>
    </row>
    <row r="4373" spans="1:6">
      <c r="A4373" s="339">
        <v>11572</v>
      </c>
      <c r="B4373" s="340" t="s">
        <v>18461</v>
      </c>
      <c r="C4373" s="339" t="s">
        <v>63</v>
      </c>
      <c r="D4373" s="339" t="s">
        <v>14543</v>
      </c>
      <c r="E4373" s="341">
        <v>31.05</v>
      </c>
      <c r="F4373" s="341">
        <v>30.92</v>
      </c>
    </row>
    <row r="4374" spans="1:6">
      <c r="A4374" s="339">
        <v>36149</v>
      </c>
      <c r="B4374" s="340" t="s">
        <v>18462</v>
      </c>
      <c r="C4374" s="339" t="s">
        <v>63</v>
      </c>
      <c r="D4374" s="339" t="s">
        <v>14543</v>
      </c>
      <c r="E4374" s="341">
        <v>223.18</v>
      </c>
      <c r="F4374" s="341">
        <v>185.98</v>
      </c>
    </row>
    <row r="4375" spans="1:6">
      <c r="A4375" s="339">
        <v>42407</v>
      </c>
      <c r="B4375" s="340" t="s">
        <v>18463</v>
      </c>
      <c r="C4375" s="339" t="s">
        <v>202</v>
      </c>
      <c r="D4375" s="339" t="s">
        <v>14543</v>
      </c>
      <c r="E4375" s="341"/>
      <c r="F4375" s="341">
        <v>5.42</v>
      </c>
    </row>
    <row r="4376" spans="1:6">
      <c r="A4376" s="339">
        <v>45200</v>
      </c>
      <c r="B4376" s="340" t="s">
        <v>18464</v>
      </c>
      <c r="C4376" s="339" t="s">
        <v>63</v>
      </c>
      <c r="D4376" s="339" t="s">
        <v>14543</v>
      </c>
      <c r="E4376" s="341">
        <v>29.99</v>
      </c>
      <c r="F4376" s="341">
        <v>29.41</v>
      </c>
    </row>
    <row r="4377" spans="1:6">
      <c r="A4377" s="339">
        <v>11581</v>
      </c>
      <c r="B4377" s="340" t="s">
        <v>18465</v>
      </c>
      <c r="C4377" s="339" t="s">
        <v>202</v>
      </c>
      <c r="D4377" s="339" t="s">
        <v>14543</v>
      </c>
      <c r="E4377" s="341">
        <v>20.49</v>
      </c>
      <c r="F4377" s="341">
        <v>20.41</v>
      </c>
    </row>
    <row r="4378" spans="1:6">
      <c r="A4378" s="339">
        <v>43605</v>
      </c>
      <c r="B4378" s="340" t="s">
        <v>18466</v>
      </c>
      <c r="C4378" s="339" t="s">
        <v>202</v>
      </c>
      <c r="D4378" s="339" t="s">
        <v>14543</v>
      </c>
      <c r="E4378" s="341">
        <v>41.93</v>
      </c>
      <c r="F4378" s="341">
        <v>41.76</v>
      </c>
    </row>
    <row r="4379" spans="1:6">
      <c r="A4379" s="339">
        <v>11580</v>
      </c>
      <c r="B4379" s="340" t="s">
        <v>18467</v>
      </c>
      <c r="C4379" s="339" t="s">
        <v>202</v>
      </c>
      <c r="D4379" s="339" t="s">
        <v>14543</v>
      </c>
      <c r="E4379" s="341">
        <v>8.2200000000000006</v>
      </c>
      <c r="F4379" s="341">
        <v>8.19</v>
      </c>
    </row>
    <row r="4380" spans="1:6">
      <c r="A4380" s="339">
        <v>38386</v>
      </c>
      <c r="B4380" s="340" t="s">
        <v>18468</v>
      </c>
      <c r="C4380" s="339" t="s">
        <v>63</v>
      </c>
      <c r="D4380" s="339" t="s">
        <v>14543</v>
      </c>
      <c r="E4380" s="341">
        <v>5.25</v>
      </c>
      <c r="F4380" s="341">
        <v>6.24</v>
      </c>
    </row>
    <row r="4381" spans="1:6">
      <c r="A4381" s="339">
        <v>45231</v>
      </c>
      <c r="B4381" s="340" t="s">
        <v>18469</v>
      </c>
      <c r="C4381" s="339" t="s">
        <v>63</v>
      </c>
      <c r="D4381" s="339" t="s">
        <v>14543</v>
      </c>
      <c r="E4381" s="341">
        <v>4.8</v>
      </c>
      <c r="F4381" s="341">
        <v>5.7</v>
      </c>
    </row>
    <row r="4382" spans="1:6">
      <c r="A4382" s="339">
        <v>45232</v>
      </c>
      <c r="B4382" s="340" t="s">
        <v>18470</v>
      </c>
      <c r="C4382" s="339" t="s">
        <v>63</v>
      </c>
      <c r="D4382" s="339" t="s">
        <v>14543</v>
      </c>
      <c r="E4382" s="341">
        <v>8.44</v>
      </c>
      <c r="F4382" s="341">
        <v>10.029999999999999</v>
      </c>
    </row>
    <row r="4383" spans="1:6">
      <c r="A4383" s="339">
        <v>39848</v>
      </c>
      <c r="B4383" s="340" t="s">
        <v>18471</v>
      </c>
      <c r="C4383" s="339" t="s">
        <v>202</v>
      </c>
      <c r="D4383" s="339" t="s">
        <v>14543</v>
      </c>
      <c r="E4383" s="341"/>
      <c r="F4383" s="341">
        <v>1.93</v>
      </c>
    </row>
    <row r="4384" spans="1:6">
      <c r="A4384" s="339">
        <v>7667</v>
      </c>
      <c r="B4384" s="340" t="s">
        <v>18472</v>
      </c>
      <c r="C4384" s="339" t="s">
        <v>202</v>
      </c>
      <c r="D4384" s="339" t="s">
        <v>14543</v>
      </c>
      <c r="E4384" s="341"/>
      <c r="F4384" s="341">
        <v>3309.78</v>
      </c>
    </row>
    <row r="4385" spans="1:6">
      <c r="A4385" s="339">
        <v>7660</v>
      </c>
      <c r="B4385" s="340" t="s">
        <v>18473</v>
      </c>
      <c r="C4385" s="339" t="s">
        <v>202</v>
      </c>
      <c r="D4385" s="339" t="s">
        <v>14543</v>
      </c>
      <c r="E4385" s="341"/>
      <c r="F4385" s="341">
        <v>4219.1899999999996</v>
      </c>
    </row>
    <row r="4386" spans="1:6">
      <c r="A4386" s="339">
        <v>7676</v>
      </c>
      <c r="B4386" s="340" t="s">
        <v>18474</v>
      </c>
      <c r="C4386" s="339" t="s">
        <v>202</v>
      </c>
      <c r="D4386" s="339" t="s">
        <v>14543</v>
      </c>
      <c r="E4386" s="341"/>
      <c r="F4386" s="341">
        <v>4267.3999999999996</v>
      </c>
    </row>
    <row r="4387" spans="1:6">
      <c r="A4387" s="339">
        <v>20999</v>
      </c>
      <c r="B4387" s="340" t="s">
        <v>18475</v>
      </c>
      <c r="C4387" s="339" t="s">
        <v>202</v>
      </c>
      <c r="D4387" s="339" t="s">
        <v>14543</v>
      </c>
      <c r="E4387" s="341"/>
      <c r="F4387" s="341">
        <v>11.39</v>
      </c>
    </row>
    <row r="4388" spans="1:6">
      <c r="A4388" s="339">
        <v>21001</v>
      </c>
      <c r="B4388" s="340" t="s">
        <v>18476</v>
      </c>
      <c r="C4388" s="339" t="s">
        <v>202</v>
      </c>
      <c r="D4388" s="339" t="s">
        <v>14549</v>
      </c>
      <c r="E4388" s="341"/>
      <c r="F4388" s="341">
        <v>21.26</v>
      </c>
    </row>
    <row r="4389" spans="1:6">
      <c r="A4389" s="339">
        <v>21003</v>
      </c>
      <c r="B4389" s="340" t="s">
        <v>18477</v>
      </c>
      <c r="C4389" s="339" t="s">
        <v>202</v>
      </c>
      <c r="D4389" s="339" t="s">
        <v>14543</v>
      </c>
      <c r="E4389" s="341"/>
      <c r="F4389" s="341">
        <v>34.93</v>
      </c>
    </row>
    <row r="4390" spans="1:6">
      <c r="A4390" s="339">
        <v>21006</v>
      </c>
      <c r="B4390" s="340" t="s">
        <v>18478</v>
      </c>
      <c r="C4390" s="339" t="s">
        <v>202</v>
      </c>
      <c r="D4390" s="339" t="s">
        <v>14543</v>
      </c>
      <c r="E4390" s="341"/>
      <c r="F4390" s="341">
        <v>74.14</v>
      </c>
    </row>
    <row r="4391" spans="1:6">
      <c r="A4391" s="339">
        <v>21019</v>
      </c>
      <c r="B4391" s="340" t="s">
        <v>18479</v>
      </c>
      <c r="C4391" s="339" t="s">
        <v>202</v>
      </c>
      <c r="D4391" s="339" t="s">
        <v>14543</v>
      </c>
      <c r="E4391" s="341"/>
      <c r="F4391" s="341">
        <v>25.77</v>
      </c>
    </row>
    <row r="4392" spans="1:6">
      <c r="A4392" s="339">
        <v>21021</v>
      </c>
      <c r="B4392" s="340" t="s">
        <v>18480</v>
      </c>
      <c r="C4392" s="339" t="s">
        <v>202</v>
      </c>
      <c r="D4392" s="339" t="s">
        <v>14543</v>
      </c>
      <c r="E4392" s="341"/>
      <c r="F4392" s="341">
        <v>40.74</v>
      </c>
    </row>
    <row r="4393" spans="1:6">
      <c r="A4393" s="339">
        <v>21024</v>
      </c>
      <c r="B4393" s="340" t="s">
        <v>18481</v>
      </c>
      <c r="C4393" s="339" t="s">
        <v>202</v>
      </c>
      <c r="D4393" s="339" t="s">
        <v>14543</v>
      </c>
      <c r="E4393" s="341"/>
      <c r="F4393" s="341">
        <v>87.29</v>
      </c>
    </row>
    <row r="4394" spans="1:6">
      <c r="A4394" s="339">
        <v>40624</v>
      </c>
      <c r="B4394" s="340" t="s">
        <v>18482</v>
      </c>
      <c r="C4394" s="339" t="s">
        <v>202</v>
      </c>
      <c r="D4394" s="339" t="s">
        <v>14543</v>
      </c>
      <c r="E4394" s="341"/>
      <c r="F4394" s="341">
        <v>91.38</v>
      </c>
    </row>
    <row r="4395" spans="1:6">
      <c r="A4395" s="339">
        <v>42575</v>
      </c>
      <c r="B4395" s="340" t="s">
        <v>18483</v>
      </c>
      <c r="C4395" s="339" t="s">
        <v>202</v>
      </c>
      <c r="D4395" s="339" t="s">
        <v>14543</v>
      </c>
      <c r="E4395" s="341"/>
      <c r="F4395" s="341">
        <v>83.85</v>
      </c>
    </row>
    <row r="4396" spans="1:6">
      <c r="A4396" s="339">
        <v>42574</v>
      </c>
      <c r="B4396" s="340" t="s">
        <v>18484</v>
      </c>
      <c r="C4396" s="339" t="s">
        <v>202</v>
      </c>
      <c r="D4396" s="339" t="s">
        <v>14543</v>
      </c>
      <c r="E4396" s="341"/>
      <c r="F4396" s="341">
        <v>62.57</v>
      </c>
    </row>
    <row r="4397" spans="1:6">
      <c r="A4397" s="339">
        <v>13127</v>
      </c>
      <c r="B4397" s="340" t="s">
        <v>18485</v>
      </c>
      <c r="C4397" s="339" t="s">
        <v>202</v>
      </c>
      <c r="D4397" s="339" t="s">
        <v>14543</v>
      </c>
      <c r="E4397" s="341"/>
      <c r="F4397" s="341">
        <v>40.76</v>
      </c>
    </row>
    <row r="4398" spans="1:6">
      <c r="A4398" s="339">
        <v>13137</v>
      </c>
      <c r="B4398" s="340" t="s">
        <v>18486</v>
      </c>
      <c r="C4398" s="339" t="s">
        <v>202</v>
      </c>
      <c r="D4398" s="339" t="s">
        <v>14543</v>
      </c>
      <c r="E4398" s="341"/>
      <c r="F4398" s="341">
        <v>54.08</v>
      </c>
    </row>
    <row r="4399" spans="1:6">
      <c r="A4399" s="339">
        <v>20989</v>
      </c>
      <c r="B4399" s="340" t="s">
        <v>18487</v>
      </c>
      <c r="C4399" s="339" t="s">
        <v>202</v>
      </c>
      <c r="D4399" s="339" t="s">
        <v>14543</v>
      </c>
      <c r="E4399" s="341"/>
      <c r="F4399" s="341">
        <v>1937.63</v>
      </c>
    </row>
    <row r="4400" spans="1:6">
      <c r="A4400" s="339">
        <v>21147</v>
      </c>
      <c r="B4400" s="340" t="s">
        <v>18488</v>
      </c>
      <c r="C4400" s="339" t="s">
        <v>202</v>
      </c>
      <c r="D4400" s="339" t="s">
        <v>14543</v>
      </c>
      <c r="E4400" s="341"/>
      <c r="F4400" s="341">
        <v>181.67</v>
      </c>
    </row>
    <row r="4401" spans="1:6">
      <c r="A4401" s="339">
        <v>21148</v>
      </c>
      <c r="B4401" s="340" t="s">
        <v>18489</v>
      </c>
      <c r="C4401" s="339" t="s">
        <v>202</v>
      </c>
      <c r="D4401" s="339" t="s">
        <v>14549</v>
      </c>
      <c r="E4401" s="341"/>
      <c r="F4401" s="341">
        <v>112.13</v>
      </c>
    </row>
    <row r="4402" spans="1:6">
      <c r="A4402" s="339">
        <v>20984</v>
      </c>
      <c r="B4402" s="340" t="s">
        <v>18490</v>
      </c>
      <c r="C4402" s="339" t="s">
        <v>202</v>
      </c>
      <c r="D4402" s="339" t="s">
        <v>14543</v>
      </c>
      <c r="E4402" s="341"/>
      <c r="F4402" s="341">
        <v>3717.94</v>
      </c>
    </row>
    <row r="4403" spans="1:6">
      <c r="A4403" s="339">
        <v>13042</v>
      </c>
      <c r="B4403" s="340" t="s">
        <v>18491</v>
      </c>
      <c r="C4403" s="339" t="s">
        <v>202</v>
      </c>
      <c r="D4403" s="339" t="s">
        <v>14543</v>
      </c>
      <c r="E4403" s="341"/>
      <c r="F4403" s="341">
        <v>2060.29</v>
      </c>
    </row>
    <row r="4404" spans="1:6">
      <c r="A4404" s="339">
        <v>42576</v>
      </c>
      <c r="B4404" s="340" t="s">
        <v>18492</v>
      </c>
      <c r="C4404" s="339" t="s">
        <v>202</v>
      </c>
      <c r="D4404" s="339" t="s">
        <v>14543</v>
      </c>
      <c r="E4404" s="341"/>
      <c r="F4404" s="341">
        <v>228.73</v>
      </c>
    </row>
    <row r="4405" spans="1:6">
      <c r="A4405" s="339">
        <v>21150</v>
      </c>
      <c r="B4405" s="340" t="s">
        <v>18493</v>
      </c>
      <c r="C4405" s="339" t="s">
        <v>202</v>
      </c>
      <c r="D4405" s="339" t="s">
        <v>14543</v>
      </c>
      <c r="E4405" s="341"/>
      <c r="F4405" s="341">
        <v>55.6</v>
      </c>
    </row>
    <row r="4406" spans="1:6">
      <c r="A4406" s="339">
        <v>13141</v>
      </c>
      <c r="B4406" s="340" t="s">
        <v>18494</v>
      </c>
      <c r="C4406" s="339" t="s">
        <v>202</v>
      </c>
      <c r="D4406" s="339" t="s">
        <v>14543</v>
      </c>
      <c r="E4406" s="341"/>
      <c r="F4406" s="341">
        <v>70.05</v>
      </c>
    </row>
    <row r="4407" spans="1:6">
      <c r="A4407" s="339">
        <v>21151</v>
      </c>
      <c r="B4407" s="340" t="s">
        <v>18495</v>
      </c>
      <c r="C4407" s="339" t="s">
        <v>202</v>
      </c>
      <c r="D4407" s="339" t="s">
        <v>14543</v>
      </c>
      <c r="E4407" s="341"/>
      <c r="F4407" s="341">
        <v>332.8</v>
      </c>
    </row>
    <row r="4408" spans="1:6">
      <c r="A4408" s="339">
        <v>13142</v>
      </c>
      <c r="B4408" s="340" t="s">
        <v>18496</v>
      </c>
      <c r="C4408" s="339" t="s">
        <v>202</v>
      </c>
      <c r="D4408" s="339" t="s">
        <v>14543</v>
      </c>
      <c r="E4408" s="341"/>
      <c r="F4408" s="341">
        <v>475.76</v>
      </c>
    </row>
    <row r="4409" spans="1:6">
      <c r="A4409" s="339">
        <v>42577</v>
      </c>
      <c r="B4409" s="340" t="s">
        <v>18497</v>
      </c>
      <c r="C4409" s="339" t="s">
        <v>202</v>
      </c>
      <c r="D4409" s="339" t="s">
        <v>14543</v>
      </c>
      <c r="E4409" s="341"/>
      <c r="F4409" s="341">
        <v>522.04</v>
      </c>
    </row>
    <row r="4410" spans="1:6">
      <c r="A4410" s="339">
        <v>20994</v>
      </c>
      <c r="B4410" s="340" t="s">
        <v>18498</v>
      </c>
      <c r="C4410" s="339" t="s">
        <v>202</v>
      </c>
      <c r="D4410" s="339" t="s">
        <v>14543</v>
      </c>
      <c r="E4410" s="341"/>
      <c r="F4410" s="341">
        <v>897.02</v>
      </c>
    </row>
    <row r="4411" spans="1:6">
      <c r="A4411" s="339">
        <v>7672</v>
      </c>
      <c r="B4411" s="340" t="s">
        <v>18499</v>
      </c>
      <c r="C4411" s="339" t="s">
        <v>202</v>
      </c>
      <c r="D4411" s="339" t="s">
        <v>14543</v>
      </c>
      <c r="E4411" s="341"/>
      <c r="F4411" s="341">
        <v>587.65</v>
      </c>
    </row>
    <row r="4412" spans="1:6">
      <c r="A4412" s="339">
        <v>20995</v>
      </c>
      <c r="B4412" s="340" t="s">
        <v>18500</v>
      </c>
      <c r="C4412" s="339" t="s">
        <v>202</v>
      </c>
      <c r="D4412" s="339" t="s">
        <v>14543</v>
      </c>
      <c r="E4412" s="341"/>
      <c r="F4412" s="341">
        <v>1178.8599999999999</v>
      </c>
    </row>
    <row r="4413" spans="1:6">
      <c r="A4413" s="339">
        <v>7690</v>
      </c>
      <c r="B4413" s="340" t="s">
        <v>18501</v>
      </c>
      <c r="C4413" s="339" t="s">
        <v>202</v>
      </c>
      <c r="D4413" s="339" t="s">
        <v>14543</v>
      </c>
      <c r="E4413" s="341"/>
      <c r="F4413" s="341">
        <v>681.81</v>
      </c>
    </row>
    <row r="4414" spans="1:6">
      <c r="A4414" s="339">
        <v>20980</v>
      </c>
      <c r="B4414" s="340" t="s">
        <v>18502</v>
      </c>
      <c r="C4414" s="339" t="s">
        <v>202</v>
      </c>
      <c r="D4414" s="339" t="s">
        <v>14543</v>
      </c>
      <c r="E4414" s="341"/>
      <c r="F4414" s="341">
        <v>743.79</v>
      </c>
    </row>
    <row r="4415" spans="1:6">
      <c r="A4415" s="339">
        <v>7661</v>
      </c>
      <c r="B4415" s="340" t="s">
        <v>18503</v>
      </c>
      <c r="C4415" s="339" t="s">
        <v>202</v>
      </c>
      <c r="D4415" s="339" t="s">
        <v>14543</v>
      </c>
      <c r="E4415" s="341"/>
      <c r="F4415" s="341">
        <v>884.8</v>
      </c>
    </row>
    <row r="4416" spans="1:6">
      <c r="A4416" s="339">
        <v>21016</v>
      </c>
      <c r="B4416" s="340" t="s">
        <v>18504</v>
      </c>
      <c r="C4416" s="339" t="s">
        <v>202</v>
      </c>
      <c r="D4416" s="339" t="s">
        <v>14543</v>
      </c>
      <c r="E4416" s="341"/>
      <c r="F4416" s="341">
        <v>155.91</v>
      </c>
    </row>
    <row r="4417" spans="1:6">
      <c r="A4417" s="339">
        <v>21008</v>
      </c>
      <c r="B4417" s="340" t="s">
        <v>18505</v>
      </c>
      <c r="C4417" s="339" t="s">
        <v>202</v>
      </c>
      <c r="D4417" s="339" t="s">
        <v>14543</v>
      </c>
      <c r="E4417" s="341"/>
      <c r="F4417" s="341">
        <v>18.21</v>
      </c>
    </row>
    <row r="4418" spans="1:6">
      <c r="A4418" s="339">
        <v>21009</v>
      </c>
      <c r="B4418" s="340" t="s">
        <v>18506</v>
      </c>
      <c r="C4418" s="339" t="s">
        <v>202</v>
      </c>
      <c r="D4418" s="339" t="s">
        <v>14543</v>
      </c>
      <c r="E4418" s="341"/>
      <c r="F4418" s="341">
        <v>23.71</v>
      </c>
    </row>
    <row r="4419" spans="1:6">
      <c r="A4419" s="339">
        <v>21010</v>
      </c>
      <c r="B4419" s="340" t="s">
        <v>1636</v>
      </c>
      <c r="C4419" s="339" t="s">
        <v>202</v>
      </c>
      <c r="D4419" s="339" t="s">
        <v>14549</v>
      </c>
      <c r="E4419" s="341"/>
      <c r="F4419" s="341">
        <v>31.84</v>
      </c>
    </row>
    <row r="4420" spans="1:6">
      <c r="A4420" s="339">
        <v>21011</v>
      </c>
      <c r="B4420" s="340" t="s">
        <v>18507</v>
      </c>
      <c r="C4420" s="339" t="s">
        <v>202</v>
      </c>
      <c r="D4420" s="339" t="s">
        <v>14543</v>
      </c>
      <c r="E4420" s="341"/>
      <c r="F4420" s="341">
        <v>46.41</v>
      </c>
    </row>
    <row r="4421" spans="1:6">
      <c r="A4421" s="339">
        <v>21012</v>
      </c>
      <c r="B4421" s="340" t="s">
        <v>18508</v>
      </c>
      <c r="C4421" s="339" t="s">
        <v>202</v>
      </c>
      <c r="D4421" s="339" t="s">
        <v>14543</v>
      </c>
      <c r="E4421" s="341"/>
      <c r="F4421" s="341">
        <v>51.28</v>
      </c>
    </row>
    <row r="4422" spans="1:6">
      <c r="A4422" s="339">
        <v>21013</v>
      </c>
      <c r="B4422" s="340" t="s">
        <v>18509</v>
      </c>
      <c r="C4422" s="339" t="s">
        <v>202</v>
      </c>
      <c r="D4422" s="339" t="s">
        <v>14543</v>
      </c>
      <c r="E4422" s="341"/>
      <c r="F4422" s="341">
        <v>66.92</v>
      </c>
    </row>
    <row r="4423" spans="1:6">
      <c r="A4423" s="339">
        <v>21014</v>
      </c>
      <c r="B4423" s="340" t="s">
        <v>18510</v>
      </c>
      <c r="C4423" s="339" t="s">
        <v>202</v>
      </c>
      <c r="D4423" s="339" t="s">
        <v>14543</v>
      </c>
      <c r="E4423" s="341"/>
      <c r="F4423" s="341">
        <v>93.64</v>
      </c>
    </row>
    <row r="4424" spans="1:6">
      <c r="A4424" s="339">
        <v>21015</v>
      </c>
      <c r="B4424" s="340" t="s">
        <v>18511</v>
      </c>
      <c r="C4424" s="339" t="s">
        <v>202</v>
      </c>
      <c r="D4424" s="339" t="s">
        <v>14543</v>
      </c>
      <c r="E4424" s="341"/>
      <c r="F4424" s="341">
        <v>107.58</v>
      </c>
    </row>
    <row r="4425" spans="1:6">
      <c r="A4425" s="339">
        <v>40626</v>
      </c>
      <c r="B4425" s="340" t="s">
        <v>18512</v>
      </c>
      <c r="C4425" s="339" t="s">
        <v>202</v>
      </c>
      <c r="D4425" s="339" t="s">
        <v>14543</v>
      </c>
      <c r="E4425" s="341"/>
      <c r="F4425" s="341">
        <v>35.04</v>
      </c>
    </row>
    <row r="4426" spans="1:6">
      <c r="A4426" s="339">
        <v>7697</v>
      </c>
      <c r="B4426" s="340" t="s">
        <v>18513</v>
      </c>
      <c r="C4426" s="339" t="s">
        <v>202</v>
      </c>
      <c r="D4426" s="339" t="s">
        <v>14543</v>
      </c>
      <c r="E4426" s="341"/>
      <c r="F4426" s="341">
        <v>51.33</v>
      </c>
    </row>
    <row r="4427" spans="1:6">
      <c r="A4427" s="339">
        <v>7698</v>
      </c>
      <c r="B4427" s="340" t="s">
        <v>1654</v>
      </c>
      <c r="C4427" s="339" t="s">
        <v>202</v>
      </c>
      <c r="D4427" s="339" t="s">
        <v>14543</v>
      </c>
      <c r="E4427" s="341"/>
      <c r="F4427" s="341">
        <v>44.19</v>
      </c>
    </row>
    <row r="4428" spans="1:6">
      <c r="A4428" s="339">
        <v>7691</v>
      </c>
      <c r="B4428" s="340" t="s">
        <v>18514</v>
      </c>
      <c r="C4428" s="339" t="s">
        <v>202</v>
      </c>
      <c r="D4428" s="339" t="s">
        <v>14543</v>
      </c>
      <c r="E4428" s="341"/>
      <c r="F4428" s="341">
        <v>18.670000000000002</v>
      </c>
    </row>
    <row r="4429" spans="1:6">
      <c r="A4429" s="339">
        <v>7696</v>
      </c>
      <c r="B4429" s="340" t="s">
        <v>18515</v>
      </c>
      <c r="C4429" s="339" t="s">
        <v>202</v>
      </c>
      <c r="D4429" s="339" t="s">
        <v>14543</v>
      </c>
      <c r="E4429" s="341"/>
      <c r="F4429" s="341">
        <v>74.02</v>
      </c>
    </row>
    <row r="4430" spans="1:6">
      <c r="A4430" s="339">
        <v>7701</v>
      </c>
      <c r="B4430" s="340" t="s">
        <v>1612</v>
      </c>
      <c r="C4430" s="339" t="s">
        <v>202</v>
      </c>
      <c r="D4430" s="339" t="s">
        <v>14543</v>
      </c>
      <c r="E4430" s="341"/>
      <c r="F4430" s="341">
        <v>91.86</v>
      </c>
    </row>
    <row r="4431" spans="1:6">
      <c r="A4431" s="339">
        <v>7694</v>
      </c>
      <c r="B4431" s="340" t="s">
        <v>1614</v>
      </c>
      <c r="C4431" s="339" t="s">
        <v>202</v>
      </c>
      <c r="D4431" s="339" t="s">
        <v>14543</v>
      </c>
      <c r="E4431" s="341"/>
      <c r="F4431" s="341">
        <v>123.62</v>
      </c>
    </row>
    <row r="4432" spans="1:6">
      <c r="A4432" s="339">
        <v>7700</v>
      </c>
      <c r="B4432" s="340" t="s">
        <v>18516</v>
      </c>
      <c r="C4432" s="339" t="s">
        <v>202</v>
      </c>
      <c r="D4432" s="339" t="s">
        <v>14543</v>
      </c>
      <c r="E4432" s="341"/>
      <c r="F4432" s="341">
        <v>23.61</v>
      </c>
    </row>
    <row r="4433" spans="1:6">
      <c r="A4433" s="339">
        <v>7693</v>
      </c>
      <c r="B4433" s="340" t="s">
        <v>18517</v>
      </c>
      <c r="C4433" s="339" t="s">
        <v>202</v>
      </c>
      <c r="D4433" s="339" t="s">
        <v>14543</v>
      </c>
      <c r="E4433" s="341"/>
      <c r="F4433" s="341">
        <v>170.25</v>
      </c>
    </row>
    <row r="4434" spans="1:6">
      <c r="A4434" s="339">
        <v>7692</v>
      </c>
      <c r="B4434" s="340" t="s">
        <v>18518</v>
      </c>
      <c r="C4434" s="339" t="s">
        <v>202</v>
      </c>
      <c r="D4434" s="339" t="s">
        <v>14543</v>
      </c>
      <c r="E4434" s="341"/>
      <c r="F4434" s="341">
        <v>254.89</v>
      </c>
    </row>
    <row r="4435" spans="1:6">
      <c r="A4435" s="339">
        <v>7695</v>
      </c>
      <c r="B4435" s="340" t="s">
        <v>18519</v>
      </c>
      <c r="C4435" s="339" t="s">
        <v>202</v>
      </c>
      <c r="D4435" s="339" t="s">
        <v>14543</v>
      </c>
      <c r="E4435" s="341"/>
      <c r="F4435" s="341">
        <v>276.44</v>
      </c>
    </row>
    <row r="4436" spans="1:6">
      <c r="A4436" s="339">
        <v>13356</v>
      </c>
      <c r="B4436" s="340" t="s">
        <v>18520</v>
      </c>
      <c r="C4436" s="339" t="s">
        <v>202</v>
      </c>
      <c r="D4436" s="339" t="s">
        <v>14543</v>
      </c>
      <c r="E4436" s="341"/>
      <c r="F4436" s="341">
        <v>20.04</v>
      </c>
    </row>
    <row r="4437" spans="1:6">
      <c r="A4437" s="339">
        <v>36365</v>
      </c>
      <c r="B4437" s="340" t="s">
        <v>18521</v>
      </c>
      <c r="C4437" s="339" t="s">
        <v>202</v>
      </c>
      <c r="D4437" s="339" t="s">
        <v>14543</v>
      </c>
      <c r="E4437" s="341">
        <v>31.43</v>
      </c>
      <c r="F4437" s="341">
        <v>47.99</v>
      </c>
    </row>
    <row r="4438" spans="1:6">
      <c r="A4438" s="339">
        <v>41930</v>
      </c>
      <c r="B4438" s="340" t="s">
        <v>18522</v>
      </c>
      <c r="C4438" s="339" t="s">
        <v>202</v>
      </c>
      <c r="D4438" s="339" t="s">
        <v>14543</v>
      </c>
      <c r="E4438" s="341">
        <v>104.68</v>
      </c>
      <c r="F4438" s="341">
        <v>159.85</v>
      </c>
    </row>
    <row r="4439" spans="1:6">
      <c r="A4439" s="339">
        <v>41931</v>
      </c>
      <c r="B4439" s="340" t="s">
        <v>18523</v>
      </c>
      <c r="C4439" s="339" t="s">
        <v>202</v>
      </c>
      <c r="D4439" s="339" t="s">
        <v>14543</v>
      </c>
      <c r="E4439" s="341">
        <v>163.95</v>
      </c>
      <c r="F4439" s="341">
        <v>250.36</v>
      </c>
    </row>
    <row r="4440" spans="1:6">
      <c r="A4440" s="339">
        <v>41932</v>
      </c>
      <c r="B4440" s="340" t="s">
        <v>18524</v>
      </c>
      <c r="C4440" s="339" t="s">
        <v>202</v>
      </c>
      <c r="D4440" s="339" t="s">
        <v>14543</v>
      </c>
      <c r="E4440" s="341">
        <v>252.36</v>
      </c>
      <c r="F4440" s="341">
        <v>385.35</v>
      </c>
    </row>
    <row r="4441" spans="1:6">
      <c r="A4441" s="339">
        <v>41933</v>
      </c>
      <c r="B4441" s="340" t="s">
        <v>18525</v>
      </c>
      <c r="C4441" s="339" t="s">
        <v>202</v>
      </c>
      <c r="D4441" s="339" t="s">
        <v>14543</v>
      </c>
      <c r="E4441" s="341">
        <v>356.64</v>
      </c>
      <c r="F4441" s="341">
        <v>544.59</v>
      </c>
    </row>
    <row r="4442" spans="1:6">
      <c r="A4442" s="339">
        <v>41934</v>
      </c>
      <c r="B4442" s="340" t="s">
        <v>18526</v>
      </c>
      <c r="C4442" s="339" t="s">
        <v>202</v>
      </c>
      <c r="D4442" s="339" t="s">
        <v>14543</v>
      </c>
      <c r="E4442" s="341">
        <v>415.35</v>
      </c>
      <c r="F4442" s="341">
        <v>634.24</v>
      </c>
    </row>
    <row r="4443" spans="1:6">
      <c r="A4443" s="339">
        <v>41936</v>
      </c>
      <c r="B4443" s="340" t="s">
        <v>18527</v>
      </c>
      <c r="C4443" s="339" t="s">
        <v>202</v>
      </c>
      <c r="D4443" s="339" t="s">
        <v>14543</v>
      </c>
      <c r="E4443" s="341">
        <v>61.64</v>
      </c>
      <c r="F4443" s="341">
        <v>94.12</v>
      </c>
    </row>
    <row r="4444" spans="1:6">
      <c r="A4444" s="339">
        <v>44812</v>
      </c>
      <c r="B4444" s="340" t="s">
        <v>18528</v>
      </c>
      <c r="C4444" s="339" t="s">
        <v>202</v>
      </c>
      <c r="D4444" s="339" t="s">
        <v>14543</v>
      </c>
      <c r="E4444" s="341">
        <v>468.54</v>
      </c>
      <c r="F4444" s="341">
        <v>487.36</v>
      </c>
    </row>
    <row r="4445" spans="1:6">
      <c r="A4445" s="339">
        <v>41785</v>
      </c>
      <c r="B4445" s="340" t="s">
        <v>18529</v>
      </c>
      <c r="C4445" s="339" t="s">
        <v>202</v>
      </c>
      <c r="D4445" s="339" t="s">
        <v>14543</v>
      </c>
      <c r="E4445" s="341">
        <v>1736.37</v>
      </c>
      <c r="F4445" s="341">
        <v>1806.13</v>
      </c>
    </row>
    <row r="4446" spans="1:6">
      <c r="A4446" s="339">
        <v>41781</v>
      </c>
      <c r="B4446" s="340" t="s">
        <v>18530</v>
      </c>
      <c r="C4446" s="339" t="s">
        <v>202</v>
      </c>
      <c r="D4446" s="339" t="s">
        <v>14543</v>
      </c>
      <c r="E4446" s="341">
        <v>313.52999999999997</v>
      </c>
      <c r="F4446" s="341">
        <v>326.12</v>
      </c>
    </row>
    <row r="4447" spans="1:6">
      <c r="A4447" s="339">
        <v>41783</v>
      </c>
      <c r="B4447" s="340" t="s">
        <v>18531</v>
      </c>
      <c r="C4447" s="339" t="s">
        <v>202</v>
      </c>
      <c r="D4447" s="339" t="s">
        <v>14543</v>
      </c>
      <c r="E4447" s="341">
        <v>1127.1600000000001</v>
      </c>
      <c r="F4447" s="341">
        <v>1172.45</v>
      </c>
    </row>
    <row r="4448" spans="1:6">
      <c r="A4448" s="339">
        <v>41786</v>
      </c>
      <c r="B4448" s="340" t="s">
        <v>18532</v>
      </c>
      <c r="C4448" s="339" t="s">
        <v>202</v>
      </c>
      <c r="D4448" s="339" t="s">
        <v>14543</v>
      </c>
      <c r="E4448" s="341">
        <v>2399.77</v>
      </c>
      <c r="F4448" s="341">
        <v>2496.19</v>
      </c>
    </row>
    <row r="4449" spans="1:6">
      <c r="A4449" s="339">
        <v>41779</v>
      </c>
      <c r="B4449" s="340" t="s">
        <v>18533</v>
      </c>
      <c r="C4449" s="339" t="s">
        <v>202</v>
      </c>
      <c r="D4449" s="339" t="s">
        <v>14543</v>
      </c>
      <c r="E4449" s="341">
        <v>123.48</v>
      </c>
      <c r="F4449" s="341">
        <v>128.44</v>
      </c>
    </row>
    <row r="4450" spans="1:6">
      <c r="A4450" s="339">
        <v>41780</v>
      </c>
      <c r="B4450" s="340" t="s">
        <v>18534</v>
      </c>
      <c r="C4450" s="339" t="s">
        <v>202</v>
      </c>
      <c r="D4450" s="339" t="s">
        <v>14543</v>
      </c>
      <c r="E4450" s="341">
        <v>193.45</v>
      </c>
      <c r="F4450" s="341">
        <v>201.22</v>
      </c>
    </row>
    <row r="4451" spans="1:6">
      <c r="A4451" s="339">
        <v>41782</v>
      </c>
      <c r="B4451" s="340" t="s">
        <v>18535</v>
      </c>
      <c r="C4451" s="339" t="s">
        <v>202</v>
      </c>
      <c r="D4451" s="339" t="s">
        <v>14543</v>
      </c>
      <c r="E4451" s="341">
        <v>692.98</v>
      </c>
      <c r="F4451" s="341">
        <v>720.83</v>
      </c>
    </row>
    <row r="4452" spans="1:6">
      <c r="A4452" s="339">
        <v>38130</v>
      </c>
      <c r="B4452" s="340" t="s">
        <v>18536</v>
      </c>
      <c r="C4452" s="339" t="s">
        <v>202</v>
      </c>
      <c r="D4452" s="339" t="s">
        <v>14543</v>
      </c>
      <c r="E4452" s="341"/>
      <c r="F4452" s="341">
        <v>44.45</v>
      </c>
    </row>
    <row r="4453" spans="1:6">
      <c r="A4453" s="339">
        <v>44260</v>
      </c>
      <c r="B4453" s="340" t="s">
        <v>18537</v>
      </c>
      <c r="C4453" s="339" t="s">
        <v>202</v>
      </c>
      <c r="D4453" s="339" t="s">
        <v>14543</v>
      </c>
      <c r="E4453" s="341"/>
      <c r="F4453" s="341">
        <v>420.71</v>
      </c>
    </row>
    <row r="4454" spans="1:6">
      <c r="A4454" s="339">
        <v>21123</v>
      </c>
      <c r="B4454" s="340" t="s">
        <v>18538</v>
      </c>
      <c r="C4454" s="339" t="s">
        <v>202</v>
      </c>
      <c r="D4454" s="339" t="s">
        <v>14549</v>
      </c>
      <c r="E4454" s="341"/>
      <c r="F4454" s="341">
        <v>12.37</v>
      </c>
    </row>
    <row r="4455" spans="1:6">
      <c r="A4455" s="339">
        <v>21124</v>
      </c>
      <c r="B4455" s="340" t="s">
        <v>18539</v>
      </c>
      <c r="C4455" s="339" t="s">
        <v>202</v>
      </c>
      <c r="D4455" s="339" t="s">
        <v>14543</v>
      </c>
      <c r="E4455" s="341"/>
      <c r="F4455" s="341">
        <v>19.760000000000002</v>
      </c>
    </row>
    <row r="4456" spans="1:6">
      <c r="A4456" s="339">
        <v>21125</v>
      </c>
      <c r="B4456" s="340" t="s">
        <v>18540</v>
      </c>
      <c r="C4456" s="339" t="s">
        <v>202</v>
      </c>
      <c r="D4456" s="339" t="s">
        <v>14543</v>
      </c>
      <c r="E4456" s="341"/>
      <c r="F4456" s="341">
        <v>34.03</v>
      </c>
    </row>
    <row r="4457" spans="1:6">
      <c r="A4457" s="339">
        <v>38028</v>
      </c>
      <c r="B4457" s="340" t="s">
        <v>18541</v>
      </c>
      <c r="C4457" s="339" t="s">
        <v>202</v>
      </c>
      <c r="D4457" s="339" t="s">
        <v>14543</v>
      </c>
      <c r="E4457" s="341"/>
      <c r="F4457" s="341">
        <v>59.51</v>
      </c>
    </row>
    <row r="4458" spans="1:6">
      <c r="A4458" s="339">
        <v>38029</v>
      </c>
      <c r="B4458" s="340" t="s">
        <v>18542</v>
      </c>
      <c r="C4458" s="339" t="s">
        <v>202</v>
      </c>
      <c r="D4458" s="339" t="s">
        <v>14543</v>
      </c>
      <c r="E4458" s="341"/>
      <c r="F4458" s="341">
        <v>87.1</v>
      </c>
    </row>
    <row r="4459" spans="1:6">
      <c r="A4459" s="339">
        <v>38030</v>
      </c>
      <c r="B4459" s="340" t="s">
        <v>18543</v>
      </c>
      <c r="C4459" s="339" t="s">
        <v>202</v>
      </c>
      <c r="D4459" s="339" t="s">
        <v>14543</v>
      </c>
      <c r="E4459" s="341"/>
      <c r="F4459" s="341">
        <v>140.84</v>
      </c>
    </row>
    <row r="4460" spans="1:6">
      <c r="A4460" s="339">
        <v>38031</v>
      </c>
      <c r="B4460" s="340" t="s">
        <v>18544</v>
      </c>
      <c r="C4460" s="339" t="s">
        <v>202</v>
      </c>
      <c r="D4460" s="339" t="s">
        <v>14543</v>
      </c>
      <c r="E4460" s="341"/>
      <c r="F4460" s="341">
        <v>221.06</v>
      </c>
    </row>
    <row r="4461" spans="1:6">
      <c r="A4461" s="339">
        <v>39735</v>
      </c>
      <c r="B4461" s="340" t="s">
        <v>18545</v>
      </c>
      <c r="C4461" s="339" t="s">
        <v>202</v>
      </c>
      <c r="D4461" s="339" t="s">
        <v>14543</v>
      </c>
      <c r="E4461" s="341">
        <v>127.69</v>
      </c>
      <c r="F4461" s="341">
        <v>55.44</v>
      </c>
    </row>
    <row r="4462" spans="1:6">
      <c r="A4462" s="339">
        <v>39734</v>
      </c>
      <c r="B4462" s="340" t="s">
        <v>18546</v>
      </c>
      <c r="C4462" s="339" t="s">
        <v>202</v>
      </c>
      <c r="D4462" s="339" t="s">
        <v>14543</v>
      </c>
      <c r="E4462" s="341">
        <v>151.46</v>
      </c>
      <c r="F4462" s="341">
        <v>65.760000000000005</v>
      </c>
    </row>
    <row r="4463" spans="1:6">
      <c r="A4463" s="339">
        <v>39736</v>
      </c>
      <c r="B4463" s="340" t="s">
        <v>18547</v>
      </c>
      <c r="C4463" s="339" t="s">
        <v>202</v>
      </c>
      <c r="D4463" s="339" t="s">
        <v>14543</v>
      </c>
      <c r="E4463" s="341">
        <v>172.86</v>
      </c>
      <c r="F4463" s="341">
        <v>75.05</v>
      </c>
    </row>
    <row r="4464" spans="1:6">
      <c r="A4464" s="339">
        <v>39739</v>
      </c>
      <c r="B4464" s="340" t="s">
        <v>18548</v>
      </c>
      <c r="C4464" s="339" t="s">
        <v>202</v>
      </c>
      <c r="D4464" s="339" t="s">
        <v>14543</v>
      </c>
      <c r="E4464" s="341">
        <v>119.54</v>
      </c>
      <c r="F4464" s="341">
        <v>51.9</v>
      </c>
    </row>
    <row r="4465" spans="1:6">
      <c r="A4465" s="339">
        <v>39737</v>
      </c>
      <c r="B4465" s="340" t="s">
        <v>18549</v>
      </c>
      <c r="C4465" s="339" t="s">
        <v>202</v>
      </c>
      <c r="D4465" s="339" t="s">
        <v>14543</v>
      </c>
      <c r="E4465" s="341">
        <v>23.25</v>
      </c>
      <c r="F4465" s="341">
        <v>10.09</v>
      </c>
    </row>
    <row r="4466" spans="1:6">
      <c r="A4466" s="339">
        <v>39738</v>
      </c>
      <c r="B4466" s="340" t="s">
        <v>18550</v>
      </c>
      <c r="C4466" s="339" t="s">
        <v>202</v>
      </c>
      <c r="D4466" s="339" t="s">
        <v>14543</v>
      </c>
      <c r="E4466" s="341">
        <v>8.41</v>
      </c>
      <c r="F4466" s="341">
        <v>3.65</v>
      </c>
    </row>
    <row r="4467" spans="1:6">
      <c r="A4467" s="339">
        <v>39733</v>
      </c>
      <c r="B4467" s="340" t="s">
        <v>18551</v>
      </c>
      <c r="C4467" s="339" t="s">
        <v>202</v>
      </c>
      <c r="D4467" s="339" t="s">
        <v>14543</v>
      </c>
      <c r="E4467" s="341">
        <v>206.86</v>
      </c>
      <c r="F4467" s="341">
        <v>89.82</v>
      </c>
    </row>
    <row r="4468" spans="1:6">
      <c r="A4468" s="339">
        <v>39854</v>
      </c>
      <c r="B4468" s="340" t="s">
        <v>18552</v>
      </c>
      <c r="C4468" s="339" t="s">
        <v>202</v>
      </c>
      <c r="D4468" s="339" t="s">
        <v>14543</v>
      </c>
      <c r="E4468" s="341">
        <v>209.79</v>
      </c>
      <c r="F4468" s="341">
        <v>91.09</v>
      </c>
    </row>
    <row r="4469" spans="1:6">
      <c r="A4469" s="339">
        <v>39740</v>
      </c>
      <c r="B4469" s="340" t="s">
        <v>18553</v>
      </c>
      <c r="C4469" s="339" t="s">
        <v>202</v>
      </c>
      <c r="D4469" s="339" t="s">
        <v>14543</v>
      </c>
      <c r="E4469" s="341">
        <v>114.79</v>
      </c>
      <c r="F4469" s="341">
        <v>49.84</v>
      </c>
    </row>
    <row r="4470" spans="1:6">
      <c r="A4470" s="339">
        <v>39741</v>
      </c>
      <c r="B4470" s="340" t="s">
        <v>18554</v>
      </c>
      <c r="C4470" s="339" t="s">
        <v>202</v>
      </c>
      <c r="D4470" s="339" t="s">
        <v>14543</v>
      </c>
      <c r="E4470" s="341">
        <v>21.15</v>
      </c>
      <c r="F4470" s="341">
        <v>9.18</v>
      </c>
    </row>
    <row r="4471" spans="1:6">
      <c r="A4471" s="339">
        <v>39853</v>
      </c>
      <c r="B4471" s="340" t="s">
        <v>18555</v>
      </c>
      <c r="C4471" s="339" t="s">
        <v>202</v>
      </c>
      <c r="D4471" s="339" t="s">
        <v>14543</v>
      </c>
      <c r="E4471" s="341">
        <v>27.78</v>
      </c>
      <c r="F4471" s="341">
        <v>12.06</v>
      </c>
    </row>
    <row r="4472" spans="1:6">
      <c r="A4472" s="339">
        <v>39742</v>
      </c>
      <c r="B4472" s="340" t="s">
        <v>18556</v>
      </c>
      <c r="C4472" s="339" t="s">
        <v>202</v>
      </c>
      <c r="D4472" s="339" t="s">
        <v>14543</v>
      </c>
      <c r="E4472" s="341">
        <v>92.26</v>
      </c>
      <c r="F4472" s="341">
        <v>40.06</v>
      </c>
    </row>
    <row r="4473" spans="1:6">
      <c r="A4473" s="339">
        <v>39751</v>
      </c>
      <c r="B4473" s="340" t="s">
        <v>18557</v>
      </c>
      <c r="C4473" s="339" t="s">
        <v>202</v>
      </c>
      <c r="D4473" s="339" t="s">
        <v>14543</v>
      </c>
      <c r="E4473" s="341"/>
      <c r="F4473" s="341">
        <v>189.6</v>
      </c>
    </row>
    <row r="4474" spans="1:6">
      <c r="A4474" s="339">
        <v>39750</v>
      </c>
      <c r="B4474" s="340" t="s">
        <v>18558</v>
      </c>
      <c r="C4474" s="339" t="s">
        <v>202</v>
      </c>
      <c r="D4474" s="339" t="s">
        <v>14543</v>
      </c>
      <c r="E4474" s="341"/>
      <c r="F4474" s="341">
        <v>157.59</v>
      </c>
    </row>
    <row r="4475" spans="1:6">
      <c r="A4475" s="339">
        <v>39749</v>
      </c>
      <c r="B4475" s="340" t="s">
        <v>18559</v>
      </c>
      <c r="C4475" s="339" t="s">
        <v>202</v>
      </c>
      <c r="D4475" s="339" t="s">
        <v>14543</v>
      </c>
      <c r="E4475" s="341"/>
      <c r="F4475" s="341">
        <v>104.34</v>
      </c>
    </row>
    <row r="4476" spans="1:6">
      <c r="A4476" s="339">
        <v>39747</v>
      </c>
      <c r="B4476" s="340" t="s">
        <v>18560</v>
      </c>
      <c r="C4476" s="339" t="s">
        <v>202</v>
      </c>
      <c r="D4476" s="339" t="s">
        <v>14543</v>
      </c>
      <c r="E4476" s="341"/>
      <c r="F4476" s="341">
        <v>50.69</v>
      </c>
    </row>
    <row r="4477" spans="1:6">
      <c r="A4477" s="339">
        <v>39753</v>
      </c>
      <c r="B4477" s="340" t="s">
        <v>18561</v>
      </c>
      <c r="C4477" s="339" t="s">
        <v>202</v>
      </c>
      <c r="D4477" s="339" t="s">
        <v>14543</v>
      </c>
      <c r="E4477" s="341"/>
      <c r="F4477" s="341">
        <v>349</v>
      </c>
    </row>
    <row r="4478" spans="1:6">
      <c r="A4478" s="339">
        <v>39752</v>
      </c>
      <c r="B4478" s="340" t="s">
        <v>18562</v>
      </c>
      <c r="C4478" s="339" t="s">
        <v>202</v>
      </c>
      <c r="D4478" s="339" t="s">
        <v>14543</v>
      </c>
      <c r="E4478" s="341"/>
      <c r="F4478" s="341">
        <v>269.77999999999997</v>
      </c>
    </row>
    <row r="4479" spans="1:6">
      <c r="A4479" s="339">
        <v>39754</v>
      </c>
      <c r="B4479" s="340" t="s">
        <v>18563</v>
      </c>
      <c r="C4479" s="339" t="s">
        <v>202</v>
      </c>
      <c r="D4479" s="339" t="s">
        <v>14543</v>
      </c>
      <c r="E4479" s="341"/>
      <c r="F4479" s="341">
        <v>514.16999999999996</v>
      </c>
    </row>
    <row r="4480" spans="1:6">
      <c r="A4480" s="339">
        <v>39748</v>
      </c>
      <c r="B4480" s="340" t="s">
        <v>18564</v>
      </c>
      <c r="C4480" s="339" t="s">
        <v>202</v>
      </c>
      <c r="D4480" s="339" t="s">
        <v>14543</v>
      </c>
      <c r="E4480" s="341"/>
      <c r="F4480" s="341">
        <v>82.02</v>
      </c>
    </row>
    <row r="4481" spans="1:6">
      <c r="A4481" s="339">
        <v>39755</v>
      </c>
      <c r="B4481" s="340" t="s">
        <v>18565</v>
      </c>
      <c r="C4481" s="339" t="s">
        <v>202</v>
      </c>
      <c r="D4481" s="339" t="s">
        <v>14543</v>
      </c>
      <c r="E4481" s="341"/>
      <c r="F4481" s="341">
        <v>779.61</v>
      </c>
    </row>
    <row r="4482" spans="1:6">
      <c r="A4482" s="339">
        <v>12742</v>
      </c>
      <c r="B4482" s="340" t="s">
        <v>18566</v>
      </c>
      <c r="C4482" s="339" t="s">
        <v>202</v>
      </c>
      <c r="D4482" s="339" t="s">
        <v>14543</v>
      </c>
      <c r="E4482" s="341"/>
      <c r="F4482" s="341">
        <v>617.30999999999995</v>
      </c>
    </row>
    <row r="4483" spans="1:6">
      <c r="A4483" s="339">
        <v>12713</v>
      </c>
      <c r="B4483" s="340" t="s">
        <v>18567</v>
      </c>
      <c r="C4483" s="339" t="s">
        <v>202</v>
      </c>
      <c r="D4483" s="339" t="s">
        <v>14549</v>
      </c>
      <c r="E4483" s="341"/>
      <c r="F4483" s="341">
        <v>32.74</v>
      </c>
    </row>
    <row r="4484" spans="1:6">
      <c r="A4484" s="339">
        <v>12743</v>
      </c>
      <c r="B4484" s="340" t="s">
        <v>18568</v>
      </c>
      <c r="C4484" s="339" t="s">
        <v>202</v>
      </c>
      <c r="D4484" s="339" t="s">
        <v>14543</v>
      </c>
      <c r="E4484" s="341"/>
      <c r="F4484" s="341">
        <v>56.32</v>
      </c>
    </row>
    <row r="4485" spans="1:6">
      <c r="A4485" s="339">
        <v>12744</v>
      </c>
      <c r="B4485" s="340" t="s">
        <v>18569</v>
      </c>
      <c r="C4485" s="339" t="s">
        <v>202</v>
      </c>
      <c r="D4485" s="339" t="s">
        <v>14543</v>
      </c>
      <c r="E4485" s="341"/>
      <c r="F4485" s="341">
        <v>71.48</v>
      </c>
    </row>
    <row r="4486" spans="1:6">
      <c r="A4486" s="339">
        <v>12745</v>
      </c>
      <c r="B4486" s="340" t="s">
        <v>18570</v>
      </c>
      <c r="C4486" s="339" t="s">
        <v>202</v>
      </c>
      <c r="D4486" s="339" t="s">
        <v>14543</v>
      </c>
      <c r="E4486" s="341"/>
      <c r="F4486" s="341">
        <v>103.8</v>
      </c>
    </row>
    <row r="4487" spans="1:6">
      <c r="A4487" s="339">
        <v>12746</v>
      </c>
      <c r="B4487" s="340" t="s">
        <v>18571</v>
      </c>
      <c r="C4487" s="339" t="s">
        <v>202</v>
      </c>
      <c r="D4487" s="339" t="s">
        <v>14543</v>
      </c>
      <c r="E4487" s="341"/>
      <c r="F4487" s="341">
        <v>140.16999999999999</v>
      </c>
    </row>
    <row r="4488" spans="1:6">
      <c r="A4488" s="339">
        <v>12747</v>
      </c>
      <c r="B4488" s="340" t="s">
        <v>18572</v>
      </c>
      <c r="C4488" s="339" t="s">
        <v>202</v>
      </c>
      <c r="D4488" s="339" t="s">
        <v>14543</v>
      </c>
      <c r="E4488" s="341"/>
      <c r="F4488" s="341">
        <v>203.28</v>
      </c>
    </row>
    <row r="4489" spans="1:6">
      <c r="A4489" s="339">
        <v>12748</v>
      </c>
      <c r="B4489" s="340" t="s">
        <v>18573</v>
      </c>
      <c r="C4489" s="339" t="s">
        <v>202</v>
      </c>
      <c r="D4489" s="339" t="s">
        <v>14543</v>
      </c>
      <c r="E4489" s="341"/>
      <c r="F4489" s="341">
        <v>286.38</v>
      </c>
    </row>
    <row r="4490" spans="1:6">
      <c r="A4490" s="339">
        <v>12749</v>
      </c>
      <c r="B4490" s="340" t="s">
        <v>18574</v>
      </c>
      <c r="C4490" s="339" t="s">
        <v>202</v>
      </c>
      <c r="D4490" s="339" t="s">
        <v>14543</v>
      </c>
      <c r="E4490" s="341"/>
      <c r="F4490" s="341">
        <v>418.64</v>
      </c>
    </row>
    <row r="4491" spans="1:6">
      <c r="A4491" s="339">
        <v>39660</v>
      </c>
      <c r="B4491" s="340" t="s">
        <v>18575</v>
      </c>
      <c r="C4491" s="339" t="s">
        <v>202</v>
      </c>
      <c r="D4491" s="339" t="s">
        <v>14543</v>
      </c>
      <c r="E4491" s="341"/>
      <c r="F4491" s="341">
        <v>43.13</v>
      </c>
    </row>
    <row r="4492" spans="1:6">
      <c r="A4492" s="339">
        <v>39662</v>
      </c>
      <c r="B4492" s="340" t="s">
        <v>18576</v>
      </c>
      <c r="C4492" s="339" t="s">
        <v>202</v>
      </c>
      <c r="D4492" s="339" t="s">
        <v>14543</v>
      </c>
      <c r="E4492" s="341"/>
      <c r="F4492" s="341">
        <v>20.67</v>
      </c>
    </row>
    <row r="4493" spans="1:6">
      <c r="A4493" s="339">
        <v>39661</v>
      </c>
      <c r="B4493" s="340" t="s">
        <v>18577</v>
      </c>
      <c r="C4493" s="339" t="s">
        <v>202</v>
      </c>
      <c r="D4493" s="339" t="s">
        <v>14543</v>
      </c>
      <c r="E4493" s="341"/>
      <c r="F4493" s="341">
        <v>14.1</v>
      </c>
    </row>
    <row r="4494" spans="1:6">
      <c r="A4494" s="339">
        <v>39666</v>
      </c>
      <c r="B4494" s="340" t="s">
        <v>18578</v>
      </c>
      <c r="C4494" s="339" t="s">
        <v>202</v>
      </c>
      <c r="D4494" s="339" t="s">
        <v>14543</v>
      </c>
      <c r="E4494" s="341"/>
      <c r="F4494" s="341">
        <v>64.89</v>
      </c>
    </row>
    <row r="4495" spans="1:6">
      <c r="A4495" s="339">
        <v>39664</v>
      </c>
      <c r="B4495" s="340" t="s">
        <v>18579</v>
      </c>
      <c r="C4495" s="339" t="s">
        <v>202</v>
      </c>
      <c r="D4495" s="339" t="s">
        <v>14543</v>
      </c>
      <c r="E4495" s="341"/>
      <c r="F4495" s="341">
        <v>31.8</v>
      </c>
    </row>
    <row r="4496" spans="1:6">
      <c r="A4496" s="339">
        <v>39663</v>
      </c>
      <c r="B4496" s="340" t="s">
        <v>18580</v>
      </c>
      <c r="C4496" s="339" t="s">
        <v>202</v>
      </c>
      <c r="D4496" s="339" t="s">
        <v>14543</v>
      </c>
      <c r="E4496" s="341"/>
      <c r="F4496" s="341">
        <v>25.42</v>
      </c>
    </row>
    <row r="4497" spans="1:6">
      <c r="A4497" s="339">
        <v>39665</v>
      </c>
      <c r="B4497" s="340" t="s">
        <v>18581</v>
      </c>
      <c r="C4497" s="339" t="s">
        <v>202</v>
      </c>
      <c r="D4497" s="339" t="s">
        <v>14543</v>
      </c>
      <c r="E4497" s="341"/>
      <c r="F4497" s="341">
        <v>53.65</v>
      </c>
    </row>
    <row r="4498" spans="1:6">
      <c r="A4498" s="339">
        <v>7753</v>
      </c>
      <c r="B4498" s="340" t="s">
        <v>18582</v>
      </c>
      <c r="C4498" s="339" t="s">
        <v>202</v>
      </c>
      <c r="D4498" s="339" t="s">
        <v>14543</v>
      </c>
      <c r="E4498" s="341"/>
      <c r="F4498" s="341">
        <v>522.29</v>
      </c>
    </row>
    <row r="4499" spans="1:6">
      <c r="A4499" s="339">
        <v>13256</v>
      </c>
      <c r="B4499" s="340" t="s">
        <v>18583</v>
      </c>
      <c r="C4499" s="339" t="s">
        <v>202</v>
      </c>
      <c r="D4499" s="339" t="s">
        <v>14543</v>
      </c>
      <c r="E4499" s="341"/>
      <c r="F4499" s="341">
        <v>731.65</v>
      </c>
    </row>
    <row r="4500" spans="1:6">
      <c r="A4500" s="339">
        <v>7757</v>
      </c>
      <c r="B4500" s="340" t="s">
        <v>18584</v>
      </c>
      <c r="C4500" s="339" t="s">
        <v>202</v>
      </c>
      <c r="D4500" s="339" t="s">
        <v>14543</v>
      </c>
      <c r="E4500" s="341"/>
      <c r="F4500" s="341">
        <v>780.06</v>
      </c>
    </row>
    <row r="4501" spans="1:6">
      <c r="A4501" s="339">
        <v>7758</v>
      </c>
      <c r="B4501" s="340" t="s">
        <v>18585</v>
      </c>
      <c r="C4501" s="339" t="s">
        <v>202</v>
      </c>
      <c r="D4501" s="339" t="s">
        <v>14543</v>
      </c>
      <c r="E4501" s="341"/>
      <c r="F4501" s="341">
        <v>1130.1300000000001</v>
      </c>
    </row>
    <row r="4502" spans="1:6">
      <c r="A4502" s="339">
        <v>7759</v>
      </c>
      <c r="B4502" s="340" t="s">
        <v>18586</v>
      </c>
      <c r="C4502" s="339" t="s">
        <v>202</v>
      </c>
      <c r="D4502" s="339" t="s">
        <v>14543</v>
      </c>
      <c r="E4502" s="341"/>
      <c r="F4502" s="341">
        <v>3131.59</v>
      </c>
    </row>
    <row r="4503" spans="1:6">
      <c r="A4503" s="339">
        <v>40334</v>
      </c>
      <c r="B4503" s="340" t="s">
        <v>18587</v>
      </c>
      <c r="C4503" s="339" t="s">
        <v>202</v>
      </c>
      <c r="D4503" s="339" t="s">
        <v>14543</v>
      </c>
      <c r="E4503" s="341"/>
      <c r="F4503" s="341">
        <v>122.69</v>
      </c>
    </row>
    <row r="4504" spans="1:6">
      <c r="A4504" s="339">
        <v>7745</v>
      </c>
      <c r="B4504" s="340" t="s">
        <v>18588</v>
      </c>
      <c r="C4504" s="339" t="s">
        <v>202</v>
      </c>
      <c r="D4504" s="339" t="s">
        <v>14543</v>
      </c>
      <c r="E4504" s="341"/>
      <c r="F4504" s="341">
        <v>138.44999999999999</v>
      </c>
    </row>
    <row r="4505" spans="1:6">
      <c r="A4505" s="339">
        <v>7742</v>
      </c>
      <c r="B4505" s="340" t="s">
        <v>18589</v>
      </c>
      <c r="C4505" s="339" t="s">
        <v>202</v>
      </c>
      <c r="D4505" s="339" t="s">
        <v>14543</v>
      </c>
      <c r="E4505" s="341"/>
      <c r="F4505" s="341">
        <v>365.15</v>
      </c>
    </row>
    <row r="4506" spans="1:6">
      <c r="A4506" s="339">
        <v>7750</v>
      </c>
      <c r="B4506" s="340" t="s">
        <v>18590</v>
      </c>
      <c r="C4506" s="339" t="s">
        <v>202</v>
      </c>
      <c r="D4506" s="339" t="s">
        <v>14543</v>
      </c>
      <c r="E4506" s="341"/>
      <c r="F4506" s="341">
        <v>445.74</v>
      </c>
    </row>
    <row r="4507" spans="1:6">
      <c r="A4507" s="339">
        <v>7756</v>
      </c>
      <c r="B4507" s="340" t="s">
        <v>18591</v>
      </c>
      <c r="C4507" s="339" t="s">
        <v>202</v>
      </c>
      <c r="D4507" s="339" t="s">
        <v>14543</v>
      </c>
      <c r="E4507" s="341"/>
      <c r="F4507" s="341">
        <v>512.16</v>
      </c>
    </row>
    <row r="4508" spans="1:6">
      <c r="A4508" s="339">
        <v>7725</v>
      </c>
      <c r="B4508" s="340" t="s">
        <v>18592</v>
      </c>
      <c r="C4508" s="339" t="s">
        <v>202</v>
      </c>
      <c r="D4508" s="339" t="s">
        <v>14549</v>
      </c>
      <c r="E4508" s="341"/>
      <c r="F4508" s="341">
        <v>267.89999999999998</v>
      </c>
    </row>
    <row r="4509" spans="1:6">
      <c r="A4509" s="339">
        <v>7765</v>
      </c>
      <c r="B4509" s="340" t="s">
        <v>18593</v>
      </c>
      <c r="C4509" s="339" t="s">
        <v>202</v>
      </c>
      <c r="D4509" s="339" t="s">
        <v>14543</v>
      </c>
      <c r="E4509" s="341"/>
      <c r="F4509" s="341">
        <v>574.07000000000005</v>
      </c>
    </row>
    <row r="4510" spans="1:6">
      <c r="A4510" s="339">
        <v>12569</v>
      </c>
      <c r="B4510" s="340" t="s">
        <v>18594</v>
      </c>
      <c r="C4510" s="339" t="s">
        <v>202</v>
      </c>
      <c r="D4510" s="339" t="s">
        <v>14543</v>
      </c>
      <c r="E4510" s="341"/>
      <c r="F4510" s="341">
        <v>792.44</v>
      </c>
    </row>
    <row r="4511" spans="1:6">
      <c r="A4511" s="339">
        <v>7766</v>
      </c>
      <c r="B4511" s="340" t="s">
        <v>18595</v>
      </c>
      <c r="C4511" s="339" t="s">
        <v>202</v>
      </c>
      <c r="D4511" s="339" t="s">
        <v>14543</v>
      </c>
      <c r="E4511" s="341"/>
      <c r="F4511" s="341">
        <v>841.97</v>
      </c>
    </row>
    <row r="4512" spans="1:6">
      <c r="A4512" s="339">
        <v>7767</v>
      </c>
      <c r="B4512" s="340" t="s">
        <v>18596</v>
      </c>
      <c r="C4512" s="339" t="s">
        <v>202</v>
      </c>
      <c r="D4512" s="339" t="s">
        <v>14543</v>
      </c>
      <c r="E4512" s="341"/>
      <c r="F4512" s="341">
        <v>1208.92</v>
      </c>
    </row>
    <row r="4513" spans="1:6">
      <c r="A4513" s="339">
        <v>7727</v>
      </c>
      <c r="B4513" s="340" t="s">
        <v>18597</v>
      </c>
      <c r="C4513" s="339" t="s">
        <v>202</v>
      </c>
      <c r="D4513" s="339" t="s">
        <v>14543</v>
      </c>
      <c r="E4513" s="341"/>
      <c r="F4513" s="341">
        <v>3511.96</v>
      </c>
    </row>
    <row r="4514" spans="1:6">
      <c r="A4514" s="339">
        <v>7760</v>
      </c>
      <c r="B4514" s="340" t="s">
        <v>18598</v>
      </c>
      <c r="C4514" s="339" t="s">
        <v>202</v>
      </c>
      <c r="D4514" s="339" t="s">
        <v>14543</v>
      </c>
      <c r="E4514" s="341"/>
      <c r="F4514" s="341">
        <v>139.57</v>
      </c>
    </row>
    <row r="4515" spans="1:6">
      <c r="A4515" s="339">
        <v>7761</v>
      </c>
      <c r="B4515" s="340" t="s">
        <v>18599</v>
      </c>
      <c r="C4515" s="339" t="s">
        <v>202</v>
      </c>
      <c r="D4515" s="339" t="s">
        <v>14543</v>
      </c>
      <c r="E4515" s="341"/>
      <c r="F4515" s="341">
        <v>146.33000000000001</v>
      </c>
    </row>
    <row r="4516" spans="1:6">
      <c r="A4516" s="339">
        <v>7752</v>
      </c>
      <c r="B4516" s="340" t="s">
        <v>18600</v>
      </c>
      <c r="C4516" s="339" t="s">
        <v>202</v>
      </c>
      <c r="D4516" s="339" t="s">
        <v>14543</v>
      </c>
      <c r="E4516" s="341"/>
      <c r="F4516" s="341">
        <v>177.84</v>
      </c>
    </row>
    <row r="4517" spans="1:6">
      <c r="A4517" s="339">
        <v>7762</v>
      </c>
      <c r="B4517" s="340" t="s">
        <v>18601</v>
      </c>
      <c r="C4517" s="339" t="s">
        <v>202</v>
      </c>
      <c r="D4517" s="339" t="s">
        <v>14543</v>
      </c>
      <c r="E4517" s="341"/>
      <c r="F4517" s="341">
        <v>232.44</v>
      </c>
    </row>
    <row r="4518" spans="1:6">
      <c r="A4518" s="339">
        <v>7722</v>
      </c>
      <c r="B4518" s="340" t="s">
        <v>18602</v>
      </c>
      <c r="C4518" s="339" t="s">
        <v>202</v>
      </c>
      <c r="D4518" s="339" t="s">
        <v>14543</v>
      </c>
      <c r="E4518" s="341"/>
      <c r="F4518" s="341">
        <v>355.69</v>
      </c>
    </row>
    <row r="4519" spans="1:6">
      <c r="A4519" s="339">
        <v>7763</v>
      </c>
      <c r="B4519" s="340" t="s">
        <v>18603</v>
      </c>
      <c r="C4519" s="339" t="s">
        <v>202</v>
      </c>
      <c r="D4519" s="339" t="s">
        <v>14543</v>
      </c>
      <c r="E4519" s="341"/>
      <c r="F4519" s="341">
        <v>433.36</v>
      </c>
    </row>
    <row r="4520" spans="1:6">
      <c r="A4520" s="339">
        <v>7764</v>
      </c>
      <c r="B4520" s="340" t="s">
        <v>18604</v>
      </c>
      <c r="C4520" s="339" t="s">
        <v>202</v>
      </c>
      <c r="D4520" s="339" t="s">
        <v>14543</v>
      </c>
      <c r="E4520" s="341"/>
      <c r="F4520" s="341">
        <v>517.78</v>
      </c>
    </row>
    <row r="4521" spans="1:6">
      <c r="A4521" s="339">
        <v>12572</v>
      </c>
      <c r="B4521" s="340" t="s">
        <v>18605</v>
      </c>
      <c r="C4521" s="339" t="s">
        <v>202</v>
      </c>
      <c r="D4521" s="339" t="s">
        <v>14543</v>
      </c>
      <c r="E4521" s="341"/>
      <c r="F4521" s="341">
        <v>731.65</v>
      </c>
    </row>
    <row r="4522" spans="1:6">
      <c r="A4522" s="339">
        <v>12573</v>
      </c>
      <c r="B4522" s="340" t="s">
        <v>18606</v>
      </c>
      <c r="C4522" s="339" t="s">
        <v>202</v>
      </c>
      <c r="D4522" s="339" t="s">
        <v>14543</v>
      </c>
      <c r="E4522" s="341"/>
      <c r="F4522" s="341">
        <v>962.41</v>
      </c>
    </row>
    <row r="4523" spans="1:6">
      <c r="A4523" s="339">
        <v>12574</v>
      </c>
      <c r="B4523" s="340" t="s">
        <v>18607</v>
      </c>
      <c r="C4523" s="339" t="s">
        <v>202</v>
      </c>
      <c r="D4523" s="339" t="s">
        <v>14543</v>
      </c>
      <c r="E4523" s="341"/>
      <c r="F4523" s="341">
        <v>1163.67</v>
      </c>
    </row>
    <row r="4524" spans="1:6">
      <c r="A4524" s="339">
        <v>12575</v>
      </c>
      <c r="B4524" s="340" t="s">
        <v>18608</v>
      </c>
      <c r="C4524" s="339" t="s">
        <v>202</v>
      </c>
      <c r="D4524" s="339" t="s">
        <v>14543</v>
      </c>
      <c r="E4524" s="341"/>
      <c r="F4524" s="341">
        <v>1767.23</v>
      </c>
    </row>
    <row r="4525" spans="1:6">
      <c r="A4525" s="339">
        <v>12576</v>
      </c>
      <c r="B4525" s="340" t="s">
        <v>18609</v>
      </c>
      <c r="C4525" s="339" t="s">
        <v>202</v>
      </c>
      <c r="D4525" s="339" t="s">
        <v>14543</v>
      </c>
      <c r="E4525" s="341"/>
      <c r="F4525" s="341">
        <v>213.86</v>
      </c>
    </row>
    <row r="4526" spans="1:6">
      <c r="A4526" s="339">
        <v>12577</v>
      </c>
      <c r="B4526" s="340" t="s">
        <v>18610</v>
      </c>
      <c r="C4526" s="339" t="s">
        <v>202</v>
      </c>
      <c r="D4526" s="339" t="s">
        <v>14543</v>
      </c>
      <c r="E4526" s="341"/>
      <c r="F4526" s="341">
        <v>288.16000000000003</v>
      </c>
    </row>
    <row r="4527" spans="1:6">
      <c r="A4527" s="339">
        <v>12578</v>
      </c>
      <c r="B4527" s="340" t="s">
        <v>18611</v>
      </c>
      <c r="C4527" s="339" t="s">
        <v>202</v>
      </c>
      <c r="D4527" s="339" t="s">
        <v>14543</v>
      </c>
      <c r="E4527" s="341"/>
      <c r="F4527" s="341">
        <v>348.94</v>
      </c>
    </row>
    <row r="4528" spans="1:6">
      <c r="A4528" s="339">
        <v>12579</v>
      </c>
      <c r="B4528" s="340" t="s">
        <v>18612</v>
      </c>
      <c r="C4528" s="339" t="s">
        <v>202</v>
      </c>
      <c r="D4528" s="339" t="s">
        <v>14543</v>
      </c>
      <c r="E4528" s="341"/>
      <c r="F4528" s="341">
        <v>601.08000000000004</v>
      </c>
    </row>
    <row r="4529" spans="1:6">
      <c r="A4529" s="339">
        <v>12580</v>
      </c>
      <c r="B4529" s="340" t="s">
        <v>18613</v>
      </c>
      <c r="C4529" s="339" t="s">
        <v>202</v>
      </c>
      <c r="D4529" s="339" t="s">
        <v>14543</v>
      </c>
      <c r="E4529" s="341"/>
      <c r="F4529" s="341">
        <v>626.29999999999995</v>
      </c>
    </row>
    <row r="4530" spans="1:6">
      <c r="A4530" s="339">
        <v>12581</v>
      </c>
      <c r="B4530" s="340" t="s">
        <v>18614</v>
      </c>
      <c r="C4530" s="339" t="s">
        <v>202</v>
      </c>
      <c r="D4530" s="339" t="s">
        <v>14543</v>
      </c>
      <c r="E4530" s="341"/>
      <c r="F4530" s="341">
        <v>670.87</v>
      </c>
    </row>
    <row r="4531" spans="1:6">
      <c r="A4531" s="339">
        <v>7720</v>
      </c>
      <c r="B4531" s="340" t="s">
        <v>18615</v>
      </c>
      <c r="C4531" s="339" t="s">
        <v>202</v>
      </c>
      <c r="D4531" s="339" t="s">
        <v>14543</v>
      </c>
      <c r="E4531" s="341"/>
      <c r="F4531" s="341">
        <v>1049.08</v>
      </c>
    </row>
    <row r="4532" spans="1:6">
      <c r="A4532" s="339">
        <v>40335</v>
      </c>
      <c r="B4532" s="340" t="s">
        <v>18616</v>
      </c>
      <c r="C4532" s="339" t="s">
        <v>202</v>
      </c>
      <c r="D4532" s="339" t="s">
        <v>14543</v>
      </c>
      <c r="E4532" s="341"/>
      <c r="F4532" s="341">
        <v>219.49</v>
      </c>
    </row>
    <row r="4533" spans="1:6">
      <c r="A4533" s="339">
        <v>7740</v>
      </c>
      <c r="B4533" s="340" t="s">
        <v>18617</v>
      </c>
      <c r="C4533" s="339" t="s">
        <v>202</v>
      </c>
      <c r="D4533" s="339" t="s">
        <v>14543</v>
      </c>
      <c r="E4533" s="341"/>
      <c r="F4533" s="341">
        <v>225.12</v>
      </c>
    </row>
    <row r="4534" spans="1:6">
      <c r="A4534" s="339">
        <v>7741</v>
      </c>
      <c r="B4534" s="340" t="s">
        <v>18618</v>
      </c>
      <c r="C4534" s="339" t="s">
        <v>202</v>
      </c>
      <c r="D4534" s="339" t="s">
        <v>14543</v>
      </c>
      <c r="E4534" s="341"/>
      <c r="F4534" s="341">
        <v>416.48</v>
      </c>
    </row>
    <row r="4535" spans="1:6">
      <c r="A4535" s="339">
        <v>7774</v>
      </c>
      <c r="B4535" s="340" t="s">
        <v>18619</v>
      </c>
      <c r="C4535" s="339" t="s">
        <v>202</v>
      </c>
      <c r="D4535" s="339" t="s">
        <v>14543</v>
      </c>
      <c r="E4535" s="341"/>
      <c r="F4535" s="341">
        <v>511.03</v>
      </c>
    </row>
    <row r="4536" spans="1:6">
      <c r="A4536" s="339">
        <v>7744</v>
      </c>
      <c r="B4536" s="340" t="s">
        <v>18620</v>
      </c>
      <c r="C4536" s="339" t="s">
        <v>202</v>
      </c>
      <c r="D4536" s="339" t="s">
        <v>14543</v>
      </c>
      <c r="E4536" s="341"/>
      <c r="F4536" s="341">
        <v>667.49</v>
      </c>
    </row>
    <row r="4537" spans="1:6">
      <c r="A4537" s="339">
        <v>7773</v>
      </c>
      <c r="B4537" s="340" t="s">
        <v>18621</v>
      </c>
      <c r="C4537" s="339" t="s">
        <v>202</v>
      </c>
      <c r="D4537" s="339" t="s">
        <v>14543</v>
      </c>
      <c r="E4537" s="341"/>
      <c r="F4537" s="341">
        <v>682.24</v>
      </c>
    </row>
    <row r="4538" spans="1:6">
      <c r="A4538" s="339">
        <v>7754</v>
      </c>
      <c r="B4538" s="340" t="s">
        <v>18622</v>
      </c>
      <c r="C4538" s="339" t="s">
        <v>202</v>
      </c>
      <c r="D4538" s="339" t="s">
        <v>14543</v>
      </c>
      <c r="E4538" s="341"/>
      <c r="F4538" s="341">
        <v>1034.45</v>
      </c>
    </row>
    <row r="4539" spans="1:6">
      <c r="A4539" s="339">
        <v>7735</v>
      </c>
      <c r="B4539" s="340" t="s">
        <v>18623</v>
      </c>
      <c r="C4539" s="339" t="s">
        <v>202</v>
      </c>
      <c r="D4539" s="339" t="s">
        <v>14543</v>
      </c>
      <c r="E4539" s="341"/>
      <c r="F4539" s="341">
        <v>1339.5</v>
      </c>
    </row>
    <row r="4540" spans="1:6">
      <c r="A4540" s="339">
        <v>7755</v>
      </c>
      <c r="B4540" s="340" t="s">
        <v>18624</v>
      </c>
      <c r="C4540" s="339" t="s">
        <v>202</v>
      </c>
      <c r="D4540" s="339" t="s">
        <v>14543</v>
      </c>
      <c r="E4540" s="341"/>
      <c r="F4540" s="341">
        <v>265.64</v>
      </c>
    </row>
    <row r="4541" spans="1:6">
      <c r="A4541" s="339">
        <v>7776</v>
      </c>
      <c r="B4541" s="340" t="s">
        <v>18625</v>
      </c>
      <c r="C4541" s="339" t="s">
        <v>202</v>
      </c>
      <c r="D4541" s="339" t="s">
        <v>14543</v>
      </c>
      <c r="E4541" s="341"/>
      <c r="F4541" s="341">
        <v>553.80999999999995</v>
      </c>
    </row>
    <row r="4542" spans="1:6">
      <c r="A4542" s="339">
        <v>7743</v>
      </c>
      <c r="B4542" s="340" t="s">
        <v>18626</v>
      </c>
      <c r="C4542" s="339" t="s">
        <v>202</v>
      </c>
      <c r="D4542" s="339" t="s">
        <v>14543</v>
      </c>
      <c r="E4542" s="341"/>
      <c r="F4542" s="341">
        <v>586.45000000000005</v>
      </c>
    </row>
    <row r="4543" spans="1:6">
      <c r="A4543" s="339">
        <v>7733</v>
      </c>
      <c r="B4543" s="340" t="s">
        <v>18627</v>
      </c>
      <c r="C4543" s="339" t="s">
        <v>202</v>
      </c>
      <c r="D4543" s="339" t="s">
        <v>14543</v>
      </c>
      <c r="E4543" s="341"/>
      <c r="F4543" s="341">
        <v>765.42</v>
      </c>
    </row>
    <row r="4544" spans="1:6">
      <c r="A4544" s="339">
        <v>7775</v>
      </c>
      <c r="B4544" s="340" t="s">
        <v>18628</v>
      </c>
      <c r="C4544" s="339" t="s">
        <v>202</v>
      </c>
      <c r="D4544" s="339" t="s">
        <v>14543</v>
      </c>
      <c r="E4544" s="341"/>
      <c r="F4544" s="341">
        <v>838.59</v>
      </c>
    </row>
    <row r="4545" spans="1:6">
      <c r="A4545" s="339">
        <v>7734</v>
      </c>
      <c r="B4545" s="340" t="s">
        <v>18629</v>
      </c>
      <c r="C4545" s="339" t="s">
        <v>202</v>
      </c>
      <c r="D4545" s="339" t="s">
        <v>14543</v>
      </c>
      <c r="E4545" s="341"/>
      <c r="F4545" s="341">
        <v>1187.53</v>
      </c>
    </row>
    <row r="4546" spans="1:6">
      <c r="A4546" s="339">
        <v>7714</v>
      </c>
      <c r="B4546" s="340" t="s">
        <v>18630</v>
      </c>
      <c r="C4546" s="339" t="s">
        <v>202</v>
      </c>
      <c r="D4546" s="339" t="s">
        <v>14543</v>
      </c>
      <c r="E4546" s="341"/>
      <c r="F4546" s="341">
        <v>165.46</v>
      </c>
    </row>
    <row r="4547" spans="1:6">
      <c r="A4547" s="339">
        <v>37449</v>
      </c>
      <c r="B4547" s="340" t="s">
        <v>18631</v>
      </c>
      <c r="C4547" s="339" t="s">
        <v>202</v>
      </c>
      <c r="D4547" s="339" t="s">
        <v>14543</v>
      </c>
      <c r="E4547" s="341"/>
      <c r="F4547" s="341">
        <v>41.14</v>
      </c>
    </row>
    <row r="4548" spans="1:6">
      <c r="A4548" s="339">
        <v>37450</v>
      </c>
      <c r="B4548" s="340" t="s">
        <v>18632</v>
      </c>
      <c r="C4548" s="339" t="s">
        <v>202</v>
      </c>
      <c r="D4548" s="339" t="s">
        <v>14543</v>
      </c>
      <c r="E4548" s="341"/>
      <c r="F4548" s="341">
        <v>57.6</v>
      </c>
    </row>
    <row r="4549" spans="1:6">
      <c r="A4549" s="339">
        <v>37451</v>
      </c>
      <c r="B4549" s="340" t="s">
        <v>18633</v>
      </c>
      <c r="C4549" s="339" t="s">
        <v>202</v>
      </c>
      <c r="D4549" s="339" t="s">
        <v>14543</v>
      </c>
      <c r="E4549" s="341"/>
      <c r="F4549" s="341">
        <v>80.42</v>
      </c>
    </row>
    <row r="4550" spans="1:6">
      <c r="A4550" s="339">
        <v>37452</v>
      </c>
      <c r="B4550" s="340" t="s">
        <v>18634</v>
      </c>
      <c r="C4550" s="339" t="s">
        <v>202</v>
      </c>
      <c r="D4550" s="339" t="s">
        <v>14543</v>
      </c>
      <c r="E4550" s="341"/>
      <c r="F4550" s="341">
        <v>116.89</v>
      </c>
    </row>
    <row r="4551" spans="1:6">
      <c r="A4551" s="339">
        <v>37453</v>
      </c>
      <c r="B4551" s="340" t="s">
        <v>18635</v>
      </c>
      <c r="C4551" s="339" t="s">
        <v>202</v>
      </c>
      <c r="D4551" s="339" t="s">
        <v>14543</v>
      </c>
      <c r="E4551" s="341"/>
      <c r="F4551" s="341">
        <v>134.61000000000001</v>
      </c>
    </row>
    <row r="4552" spans="1:6">
      <c r="A4552" s="339">
        <v>7778</v>
      </c>
      <c r="B4552" s="340" t="s">
        <v>18636</v>
      </c>
      <c r="C4552" s="339" t="s">
        <v>202</v>
      </c>
      <c r="D4552" s="339" t="s">
        <v>14543</v>
      </c>
      <c r="E4552" s="341"/>
      <c r="F4552" s="341">
        <v>50.49</v>
      </c>
    </row>
    <row r="4553" spans="1:6">
      <c r="A4553" s="339">
        <v>7796</v>
      </c>
      <c r="B4553" s="340" t="s">
        <v>18637</v>
      </c>
      <c r="C4553" s="339" t="s">
        <v>202</v>
      </c>
      <c r="D4553" s="339" t="s">
        <v>14549</v>
      </c>
      <c r="E4553" s="341"/>
      <c r="F4553" s="341">
        <v>69.2</v>
      </c>
    </row>
    <row r="4554" spans="1:6">
      <c r="A4554" s="339">
        <v>7781</v>
      </c>
      <c r="B4554" s="340" t="s">
        <v>18638</v>
      </c>
      <c r="C4554" s="339" t="s">
        <v>202</v>
      </c>
      <c r="D4554" s="339" t="s">
        <v>14543</v>
      </c>
      <c r="E4554" s="341"/>
      <c r="F4554" s="341">
        <v>81.77</v>
      </c>
    </row>
    <row r="4555" spans="1:6">
      <c r="A4555" s="339">
        <v>7795</v>
      </c>
      <c r="B4555" s="340" t="s">
        <v>18639</v>
      </c>
      <c r="C4555" s="339" t="s">
        <v>202</v>
      </c>
      <c r="D4555" s="339" t="s">
        <v>14543</v>
      </c>
      <c r="E4555" s="341"/>
      <c r="F4555" s="341">
        <v>121.7</v>
      </c>
    </row>
    <row r="4556" spans="1:6">
      <c r="A4556" s="339">
        <v>7791</v>
      </c>
      <c r="B4556" s="340" t="s">
        <v>18640</v>
      </c>
      <c r="C4556" s="339" t="s">
        <v>202</v>
      </c>
      <c r="D4556" s="339" t="s">
        <v>14543</v>
      </c>
      <c r="E4556" s="341"/>
      <c r="F4556" s="341">
        <v>145.69</v>
      </c>
    </row>
    <row r="4557" spans="1:6">
      <c r="A4557" s="339">
        <v>7783</v>
      </c>
      <c r="B4557" s="340" t="s">
        <v>18641</v>
      </c>
      <c r="C4557" s="339" t="s">
        <v>202</v>
      </c>
      <c r="D4557" s="339" t="s">
        <v>14543</v>
      </c>
      <c r="E4557" s="341"/>
      <c r="F4557" s="341">
        <v>51.62</v>
      </c>
    </row>
    <row r="4558" spans="1:6">
      <c r="A4558" s="339">
        <v>7790</v>
      </c>
      <c r="B4558" s="340" t="s">
        <v>18642</v>
      </c>
      <c r="C4558" s="339" t="s">
        <v>202</v>
      </c>
      <c r="D4558" s="339" t="s">
        <v>14543</v>
      </c>
      <c r="E4558" s="341"/>
      <c r="F4558" s="341">
        <v>81.349999999999994</v>
      </c>
    </row>
    <row r="4559" spans="1:6">
      <c r="A4559" s="339">
        <v>7785</v>
      </c>
      <c r="B4559" s="340" t="s">
        <v>18643</v>
      </c>
      <c r="C4559" s="339" t="s">
        <v>202</v>
      </c>
      <c r="D4559" s="339" t="s">
        <v>14543</v>
      </c>
      <c r="E4559" s="341"/>
      <c r="F4559" s="341">
        <v>89.77</v>
      </c>
    </row>
    <row r="4560" spans="1:6">
      <c r="A4560" s="339">
        <v>7792</v>
      </c>
      <c r="B4560" s="340" t="s">
        <v>18644</v>
      </c>
      <c r="C4560" s="339" t="s">
        <v>202</v>
      </c>
      <c r="D4560" s="339" t="s">
        <v>14543</v>
      </c>
      <c r="E4560" s="341"/>
      <c r="F4560" s="341">
        <v>127.31</v>
      </c>
    </row>
    <row r="4561" spans="1:6">
      <c r="A4561" s="339">
        <v>7793</v>
      </c>
      <c r="B4561" s="340" t="s">
        <v>18645</v>
      </c>
      <c r="C4561" s="339" t="s">
        <v>202</v>
      </c>
      <c r="D4561" s="339" t="s">
        <v>14543</v>
      </c>
      <c r="E4561" s="341"/>
      <c r="F4561" s="341">
        <v>150.36000000000001</v>
      </c>
    </row>
    <row r="4562" spans="1:6">
      <c r="A4562" s="339">
        <v>13159</v>
      </c>
      <c r="B4562" s="340" t="s">
        <v>18646</v>
      </c>
      <c r="C4562" s="339" t="s">
        <v>202</v>
      </c>
      <c r="D4562" s="339" t="s">
        <v>14543</v>
      </c>
      <c r="E4562" s="341"/>
      <c r="F4562" s="341">
        <v>130.91</v>
      </c>
    </row>
    <row r="4563" spans="1:6">
      <c r="A4563" s="339">
        <v>13168</v>
      </c>
      <c r="B4563" s="340" t="s">
        <v>18647</v>
      </c>
      <c r="C4563" s="339" t="s">
        <v>202</v>
      </c>
      <c r="D4563" s="339" t="s">
        <v>14543</v>
      </c>
      <c r="E4563" s="341"/>
      <c r="F4563" s="341">
        <v>158.97</v>
      </c>
    </row>
    <row r="4564" spans="1:6">
      <c r="A4564" s="339">
        <v>13173</v>
      </c>
      <c r="B4564" s="340" t="s">
        <v>18648</v>
      </c>
      <c r="C4564" s="339" t="s">
        <v>202</v>
      </c>
      <c r="D4564" s="339" t="s">
        <v>14543</v>
      </c>
      <c r="E4564" s="341"/>
      <c r="F4564" s="341">
        <v>215.08</v>
      </c>
    </row>
    <row r="4565" spans="1:6">
      <c r="A4565" s="339">
        <v>12583</v>
      </c>
      <c r="B4565" s="340" t="s">
        <v>18649</v>
      </c>
      <c r="C4565" s="339" t="s">
        <v>202</v>
      </c>
      <c r="D4565" s="339" t="s">
        <v>14543</v>
      </c>
      <c r="E4565" s="341"/>
      <c r="F4565" s="341">
        <v>43.01</v>
      </c>
    </row>
    <row r="4566" spans="1:6">
      <c r="A4566" s="339">
        <v>12584</v>
      </c>
      <c r="B4566" s="340" t="s">
        <v>18650</v>
      </c>
      <c r="C4566" s="339" t="s">
        <v>202</v>
      </c>
      <c r="D4566" s="339" t="s">
        <v>14543</v>
      </c>
      <c r="E4566" s="341"/>
      <c r="F4566" s="341">
        <v>56.1</v>
      </c>
    </row>
    <row r="4567" spans="1:6">
      <c r="A4567" s="339">
        <v>12613</v>
      </c>
      <c r="B4567" s="340" t="s">
        <v>18651</v>
      </c>
      <c r="C4567" s="339" t="s">
        <v>63</v>
      </c>
      <c r="D4567" s="339" t="s">
        <v>14543</v>
      </c>
      <c r="E4567" s="341">
        <v>25.29</v>
      </c>
      <c r="F4567" s="341">
        <v>21.3</v>
      </c>
    </row>
    <row r="4568" spans="1:6">
      <c r="A4568" s="339">
        <v>1031</v>
      </c>
      <c r="B4568" s="340" t="s">
        <v>18652</v>
      </c>
      <c r="C4568" s="339" t="s">
        <v>63</v>
      </c>
      <c r="D4568" s="339" t="s">
        <v>14543</v>
      </c>
      <c r="E4568" s="341">
        <v>14.2</v>
      </c>
      <c r="F4568" s="341">
        <v>15.15</v>
      </c>
    </row>
    <row r="4569" spans="1:6">
      <c r="A4569" s="339">
        <v>39707</v>
      </c>
      <c r="B4569" s="340" t="s">
        <v>18653</v>
      </c>
      <c r="C4569" s="339" t="s">
        <v>202</v>
      </c>
      <c r="D4569" s="339" t="s">
        <v>14543</v>
      </c>
      <c r="E4569" s="341">
        <v>10.210000000000001</v>
      </c>
      <c r="F4569" s="341">
        <v>4.43</v>
      </c>
    </row>
    <row r="4570" spans="1:6">
      <c r="A4570" s="339">
        <v>39708</v>
      </c>
      <c r="B4570" s="340" t="s">
        <v>18654</v>
      </c>
      <c r="C4570" s="339" t="s">
        <v>202</v>
      </c>
      <c r="D4570" s="339" t="s">
        <v>14543</v>
      </c>
      <c r="E4570" s="341">
        <v>9.89</v>
      </c>
      <c r="F4570" s="341">
        <v>4.29</v>
      </c>
    </row>
    <row r="4571" spans="1:6">
      <c r="A4571" s="339">
        <v>39710</v>
      </c>
      <c r="B4571" s="340" t="s">
        <v>18655</v>
      </c>
      <c r="C4571" s="339" t="s">
        <v>202</v>
      </c>
      <c r="D4571" s="339" t="s">
        <v>14543</v>
      </c>
      <c r="E4571" s="341">
        <v>6.96</v>
      </c>
      <c r="F4571" s="341">
        <v>3.02</v>
      </c>
    </row>
    <row r="4572" spans="1:6">
      <c r="A4572" s="339">
        <v>39709</v>
      </c>
      <c r="B4572" s="340" t="s">
        <v>18656</v>
      </c>
      <c r="C4572" s="339" t="s">
        <v>202</v>
      </c>
      <c r="D4572" s="339" t="s">
        <v>14543</v>
      </c>
      <c r="E4572" s="341">
        <v>9.65</v>
      </c>
      <c r="F4572" s="341">
        <v>4.1900000000000004</v>
      </c>
    </row>
    <row r="4573" spans="1:6">
      <c r="A4573" s="339">
        <v>39711</v>
      </c>
      <c r="B4573" s="340" t="s">
        <v>18657</v>
      </c>
      <c r="C4573" s="339" t="s">
        <v>202</v>
      </c>
      <c r="D4573" s="339" t="s">
        <v>14543</v>
      </c>
      <c r="E4573" s="341">
        <v>10.84</v>
      </c>
      <c r="F4573" s="341">
        <v>4.7</v>
      </c>
    </row>
    <row r="4574" spans="1:6">
      <c r="A4574" s="339">
        <v>39714</v>
      </c>
      <c r="B4574" s="340" t="s">
        <v>18658</v>
      </c>
      <c r="C4574" s="339" t="s">
        <v>202</v>
      </c>
      <c r="D4574" s="339" t="s">
        <v>14543</v>
      </c>
      <c r="E4574" s="341">
        <v>6.88</v>
      </c>
      <c r="F4574" s="341">
        <v>2.99</v>
      </c>
    </row>
    <row r="4575" spans="1:6">
      <c r="A4575" s="339">
        <v>39712</v>
      </c>
      <c r="B4575" s="340" t="s">
        <v>18659</v>
      </c>
      <c r="C4575" s="339" t="s">
        <v>202</v>
      </c>
      <c r="D4575" s="339" t="s">
        <v>14549</v>
      </c>
      <c r="E4575" s="341">
        <v>3.8</v>
      </c>
      <c r="F4575" s="341">
        <v>1.65</v>
      </c>
    </row>
    <row r="4576" spans="1:6">
      <c r="A4576" s="339">
        <v>39713</v>
      </c>
      <c r="B4576" s="340" t="s">
        <v>18660</v>
      </c>
      <c r="C4576" s="339" t="s">
        <v>202</v>
      </c>
      <c r="D4576" s="339" t="s">
        <v>14543</v>
      </c>
      <c r="E4576" s="341">
        <v>3</v>
      </c>
      <c r="F4576" s="341">
        <v>1.3</v>
      </c>
    </row>
    <row r="4577" spans="1:6">
      <c r="A4577" s="339">
        <v>39715</v>
      </c>
      <c r="B4577" s="340" t="s">
        <v>18661</v>
      </c>
      <c r="C4577" s="339" t="s">
        <v>202</v>
      </c>
      <c r="D4577" s="339" t="s">
        <v>14543</v>
      </c>
      <c r="E4577" s="341">
        <v>4.9000000000000004</v>
      </c>
      <c r="F4577" s="341">
        <v>2.13</v>
      </c>
    </row>
    <row r="4578" spans="1:6">
      <c r="A4578" s="339">
        <v>39716</v>
      </c>
      <c r="B4578" s="340" t="s">
        <v>18662</v>
      </c>
      <c r="C4578" s="339" t="s">
        <v>202</v>
      </c>
      <c r="D4578" s="339" t="s">
        <v>14543</v>
      </c>
      <c r="E4578" s="341">
        <v>3.72</v>
      </c>
      <c r="F4578" s="341">
        <v>1.61</v>
      </c>
    </row>
    <row r="4579" spans="1:6">
      <c r="A4579" s="339">
        <v>39718</v>
      </c>
      <c r="B4579" s="340" t="s">
        <v>18663</v>
      </c>
      <c r="C4579" s="339" t="s">
        <v>202</v>
      </c>
      <c r="D4579" s="339" t="s">
        <v>14543</v>
      </c>
      <c r="E4579" s="341">
        <v>6.33</v>
      </c>
      <c r="F4579" s="341">
        <v>2.75</v>
      </c>
    </row>
    <row r="4580" spans="1:6">
      <c r="A4580" s="339">
        <v>9813</v>
      </c>
      <c r="B4580" s="340" t="s">
        <v>18664</v>
      </c>
      <c r="C4580" s="339" t="s">
        <v>202</v>
      </c>
      <c r="D4580" s="339" t="s">
        <v>14549</v>
      </c>
      <c r="E4580" s="341"/>
      <c r="F4580" s="341">
        <v>5.51</v>
      </c>
    </row>
    <row r="4581" spans="1:6">
      <c r="A4581" s="339">
        <v>9815</v>
      </c>
      <c r="B4581" s="340" t="s">
        <v>18665</v>
      </c>
      <c r="C4581" s="339" t="s">
        <v>202</v>
      </c>
      <c r="D4581" s="339" t="s">
        <v>14543</v>
      </c>
      <c r="E4581" s="341"/>
      <c r="F4581" s="341">
        <v>10.88</v>
      </c>
    </row>
    <row r="4582" spans="1:6">
      <c r="A4582" s="339">
        <v>44543</v>
      </c>
      <c r="B4582" s="340" t="s">
        <v>18666</v>
      </c>
      <c r="C4582" s="339" t="s">
        <v>202</v>
      </c>
      <c r="D4582" s="339" t="s">
        <v>14543</v>
      </c>
      <c r="E4582" s="341"/>
      <c r="F4582" s="341">
        <v>5414.49</v>
      </c>
    </row>
    <row r="4583" spans="1:6">
      <c r="A4583" s="339">
        <v>44526</v>
      </c>
      <c r="B4583" s="340" t="s">
        <v>18667</v>
      </c>
      <c r="C4583" s="339" t="s">
        <v>202</v>
      </c>
      <c r="D4583" s="339" t="s">
        <v>14543</v>
      </c>
      <c r="E4583" s="341"/>
      <c r="F4583" s="341">
        <v>132.69999999999999</v>
      </c>
    </row>
    <row r="4584" spans="1:6">
      <c r="A4584" s="339">
        <v>44545</v>
      </c>
      <c r="B4584" s="340" t="s">
        <v>18668</v>
      </c>
      <c r="C4584" s="339" t="s">
        <v>202</v>
      </c>
      <c r="D4584" s="339" t="s">
        <v>14543</v>
      </c>
      <c r="E4584" s="341"/>
      <c r="F4584" s="341">
        <v>284.85000000000002</v>
      </c>
    </row>
    <row r="4585" spans="1:6">
      <c r="A4585" s="339">
        <v>44525</v>
      </c>
      <c r="B4585" s="340" t="s">
        <v>18669</v>
      </c>
      <c r="C4585" s="339" t="s">
        <v>202</v>
      </c>
      <c r="D4585" s="339" t="s">
        <v>14543</v>
      </c>
      <c r="E4585" s="341"/>
      <c r="F4585" s="341">
        <v>4910.91</v>
      </c>
    </row>
    <row r="4586" spans="1:6">
      <c r="A4586" s="339">
        <v>44547</v>
      </c>
      <c r="B4586" s="340" t="s">
        <v>18670</v>
      </c>
      <c r="C4586" s="339" t="s">
        <v>202</v>
      </c>
      <c r="D4586" s="339" t="s">
        <v>14543</v>
      </c>
      <c r="E4586" s="341"/>
      <c r="F4586" s="341">
        <v>444.04</v>
      </c>
    </row>
    <row r="4587" spans="1:6">
      <c r="A4587" s="339">
        <v>44519</v>
      </c>
      <c r="B4587" s="340" t="s">
        <v>18671</v>
      </c>
      <c r="C4587" s="339" t="s">
        <v>202</v>
      </c>
      <c r="D4587" s="339" t="s">
        <v>14543</v>
      </c>
      <c r="E4587" s="341"/>
      <c r="F4587" s="341">
        <v>1088.01</v>
      </c>
    </row>
    <row r="4588" spans="1:6">
      <c r="A4588" s="339">
        <v>44520</v>
      </c>
      <c r="B4588" s="340" t="s">
        <v>18672</v>
      </c>
      <c r="C4588" s="339" t="s">
        <v>202</v>
      </c>
      <c r="D4588" s="339" t="s">
        <v>14543</v>
      </c>
      <c r="E4588" s="341"/>
      <c r="F4588" s="341">
        <v>1752.39</v>
      </c>
    </row>
    <row r="4589" spans="1:6">
      <c r="A4589" s="339">
        <v>44521</v>
      </c>
      <c r="B4589" s="340" t="s">
        <v>18673</v>
      </c>
      <c r="C4589" s="339" t="s">
        <v>202</v>
      </c>
      <c r="D4589" s="339" t="s">
        <v>14543</v>
      </c>
      <c r="E4589" s="341"/>
      <c r="F4589" s="341">
        <v>28.27</v>
      </c>
    </row>
    <row r="4590" spans="1:6">
      <c r="A4590" s="339">
        <v>44522</v>
      </c>
      <c r="B4590" s="340" t="s">
        <v>18674</v>
      </c>
      <c r="C4590" s="339" t="s">
        <v>202</v>
      </c>
      <c r="D4590" s="339" t="s">
        <v>14543</v>
      </c>
      <c r="E4590" s="341"/>
      <c r="F4590" s="341">
        <v>3076.55</v>
      </c>
    </row>
    <row r="4591" spans="1:6">
      <c r="A4591" s="339">
        <v>44523</v>
      </c>
      <c r="B4591" s="340" t="s">
        <v>18675</v>
      </c>
      <c r="C4591" s="339" t="s">
        <v>202</v>
      </c>
      <c r="D4591" s="339" t="s">
        <v>14543</v>
      </c>
      <c r="E4591" s="341"/>
      <c r="F4591" s="341">
        <v>4575.7</v>
      </c>
    </row>
    <row r="4592" spans="1:6">
      <c r="A4592" s="339">
        <v>44527</v>
      </c>
      <c r="B4592" s="340" t="s">
        <v>18676</v>
      </c>
      <c r="C4592" s="339" t="s">
        <v>202</v>
      </c>
      <c r="D4592" s="339" t="s">
        <v>14543</v>
      </c>
      <c r="E4592" s="341"/>
      <c r="F4592" s="341">
        <v>2294.59</v>
      </c>
    </row>
    <row r="4593" spans="1:6">
      <c r="A4593" s="339">
        <v>44524</v>
      </c>
      <c r="B4593" s="340" t="s">
        <v>18677</v>
      </c>
      <c r="C4593" s="339" t="s">
        <v>202</v>
      </c>
      <c r="D4593" s="339" t="s">
        <v>14543</v>
      </c>
      <c r="E4593" s="341"/>
      <c r="F4593" s="341">
        <v>63.22</v>
      </c>
    </row>
    <row r="4594" spans="1:6">
      <c r="A4594" s="339">
        <v>44542</v>
      </c>
      <c r="B4594" s="340" t="s">
        <v>18678</v>
      </c>
      <c r="C4594" s="339" t="s">
        <v>202</v>
      </c>
      <c r="D4594" s="339" t="s">
        <v>14543</v>
      </c>
      <c r="E4594" s="341"/>
      <c r="F4594" s="341">
        <v>2993.68</v>
      </c>
    </row>
    <row r="4595" spans="1:6">
      <c r="A4595" s="339">
        <v>9877</v>
      </c>
      <c r="B4595" s="340" t="s">
        <v>18679</v>
      </c>
      <c r="C4595" s="339" t="s">
        <v>202</v>
      </c>
      <c r="D4595" s="339" t="s">
        <v>14543</v>
      </c>
      <c r="E4595" s="341">
        <v>96.83</v>
      </c>
      <c r="F4595" s="341">
        <v>147.86000000000001</v>
      </c>
    </row>
    <row r="4596" spans="1:6">
      <c r="A4596" s="339">
        <v>9878</v>
      </c>
      <c r="B4596" s="340" t="s">
        <v>18680</v>
      </c>
      <c r="C4596" s="339" t="s">
        <v>202</v>
      </c>
      <c r="D4596" s="339" t="s">
        <v>14543</v>
      </c>
      <c r="E4596" s="341">
        <v>119.21</v>
      </c>
      <c r="F4596" s="341">
        <v>182.03</v>
      </c>
    </row>
    <row r="4597" spans="1:6">
      <c r="A4597" s="339">
        <v>41986</v>
      </c>
      <c r="B4597" s="340" t="s">
        <v>18681</v>
      </c>
      <c r="C4597" s="339" t="s">
        <v>202</v>
      </c>
      <c r="D4597" s="339" t="s">
        <v>14543</v>
      </c>
      <c r="E4597" s="341"/>
      <c r="F4597" s="341">
        <v>3506.83</v>
      </c>
    </row>
    <row r="4598" spans="1:6">
      <c r="A4598" s="339">
        <v>43422</v>
      </c>
      <c r="B4598" s="340" t="s">
        <v>18682</v>
      </c>
      <c r="C4598" s="339" t="s">
        <v>202</v>
      </c>
      <c r="D4598" s="339" t="s">
        <v>14543</v>
      </c>
      <c r="E4598" s="341"/>
      <c r="F4598" s="341">
        <v>4300.79</v>
      </c>
    </row>
    <row r="4599" spans="1:6">
      <c r="A4599" s="339">
        <v>41987</v>
      </c>
      <c r="B4599" s="340" t="s">
        <v>18683</v>
      </c>
      <c r="C4599" s="339" t="s">
        <v>202</v>
      </c>
      <c r="D4599" s="339" t="s">
        <v>14543</v>
      </c>
      <c r="E4599" s="341"/>
      <c r="F4599" s="341">
        <v>4984.97</v>
      </c>
    </row>
    <row r="4600" spans="1:6">
      <c r="A4600" s="339">
        <v>41988</v>
      </c>
      <c r="B4600" s="340" t="s">
        <v>18684</v>
      </c>
      <c r="C4600" s="339" t="s">
        <v>202</v>
      </c>
      <c r="D4600" s="339" t="s">
        <v>14543</v>
      </c>
      <c r="E4600" s="341"/>
      <c r="F4600" s="341">
        <v>6584.43</v>
      </c>
    </row>
    <row r="4601" spans="1:6">
      <c r="A4601" s="339">
        <v>41697</v>
      </c>
      <c r="B4601" s="340" t="s">
        <v>18685</v>
      </c>
      <c r="C4601" s="339" t="s">
        <v>202</v>
      </c>
      <c r="D4601" s="339" t="s">
        <v>14543</v>
      </c>
      <c r="E4601" s="341"/>
      <c r="F4601" s="341">
        <v>1167.07</v>
      </c>
    </row>
    <row r="4602" spans="1:6">
      <c r="A4602" s="339">
        <v>41985</v>
      </c>
      <c r="B4602" s="340" t="s">
        <v>18686</v>
      </c>
      <c r="C4602" s="339" t="s">
        <v>202</v>
      </c>
      <c r="D4602" s="339" t="s">
        <v>14543</v>
      </c>
      <c r="E4602" s="341"/>
      <c r="F4602" s="341">
        <v>1625.42</v>
      </c>
    </row>
    <row r="4603" spans="1:6">
      <c r="A4603" s="339">
        <v>41699</v>
      </c>
      <c r="B4603" s="340" t="s">
        <v>18687</v>
      </c>
      <c r="C4603" s="339" t="s">
        <v>202</v>
      </c>
      <c r="D4603" s="339" t="s">
        <v>14543</v>
      </c>
      <c r="E4603" s="341"/>
      <c r="F4603" s="341">
        <v>2314.5100000000002</v>
      </c>
    </row>
    <row r="4604" spans="1:6">
      <c r="A4604" s="339">
        <v>38053</v>
      </c>
      <c r="B4604" s="340" t="s">
        <v>18688</v>
      </c>
      <c r="C4604" s="339" t="s">
        <v>202</v>
      </c>
      <c r="D4604" s="339" t="s">
        <v>14543</v>
      </c>
      <c r="E4604" s="341">
        <v>24.6</v>
      </c>
      <c r="F4604" s="341">
        <v>22.1</v>
      </c>
    </row>
    <row r="4605" spans="1:6">
      <c r="A4605" s="339">
        <v>38054</v>
      </c>
      <c r="B4605" s="340" t="s">
        <v>18689</v>
      </c>
      <c r="C4605" s="339" t="s">
        <v>202</v>
      </c>
      <c r="D4605" s="339" t="s">
        <v>14543</v>
      </c>
      <c r="E4605" s="341">
        <v>42.28</v>
      </c>
      <c r="F4605" s="341">
        <v>37.99</v>
      </c>
    </row>
    <row r="4606" spans="1:6">
      <c r="A4606" s="339">
        <v>38052</v>
      </c>
      <c r="B4606" s="340" t="s">
        <v>18690</v>
      </c>
      <c r="C4606" s="339" t="s">
        <v>202</v>
      </c>
      <c r="D4606" s="339" t="s">
        <v>14549</v>
      </c>
      <c r="E4606" s="341">
        <v>11.91</v>
      </c>
      <c r="F4606" s="341">
        <v>10.7</v>
      </c>
    </row>
    <row r="4607" spans="1:6">
      <c r="A4607" s="339">
        <v>38051</v>
      </c>
      <c r="B4607" s="340" t="s">
        <v>18691</v>
      </c>
      <c r="C4607" s="339" t="s">
        <v>202</v>
      </c>
      <c r="D4607" s="339" t="s">
        <v>14543</v>
      </c>
      <c r="E4607" s="341">
        <v>7.42</v>
      </c>
      <c r="F4607" s="341">
        <v>6.67</v>
      </c>
    </row>
    <row r="4608" spans="1:6">
      <c r="A4608" s="339">
        <v>38787</v>
      </c>
      <c r="B4608" s="340" t="s">
        <v>18692</v>
      </c>
      <c r="C4608" s="339" t="s">
        <v>202</v>
      </c>
      <c r="D4608" s="339" t="s">
        <v>14549</v>
      </c>
      <c r="E4608" s="341"/>
      <c r="F4608" s="341">
        <v>5.2</v>
      </c>
    </row>
    <row r="4609" spans="1:6">
      <c r="A4609" s="339">
        <v>38825</v>
      </c>
      <c r="B4609" s="340" t="s">
        <v>18693</v>
      </c>
      <c r="C4609" s="339" t="s">
        <v>202</v>
      </c>
      <c r="D4609" s="339" t="s">
        <v>14543</v>
      </c>
      <c r="E4609" s="341"/>
      <c r="F4609" s="341">
        <v>6.72</v>
      </c>
    </row>
    <row r="4610" spans="1:6">
      <c r="A4610" s="339">
        <v>38826</v>
      </c>
      <c r="B4610" s="340" t="s">
        <v>18694</v>
      </c>
      <c r="C4610" s="339" t="s">
        <v>202</v>
      </c>
      <c r="D4610" s="339" t="s">
        <v>14543</v>
      </c>
      <c r="E4610" s="341"/>
      <c r="F4610" s="341">
        <v>9.56</v>
      </c>
    </row>
    <row r="4611" spans="1:6">
      <c r="A4611" s="339">
        <v>38827</v>
      </c>
      <c r="B4611" s="340" t="s">
        <v>18695</v>
      </c>
      <c r="C4611" s="339" t="s">
        <v>202</v>
      </c>
      <c r="D4611" s="339" t="s">
        <v>14543</v>
      </c>
      <c r="E4611" s="341"/>
      <c r="F4611" s="341">
        <v>15.63</v>
      </c>
    </row>
    <row r="4612" spans="1:6">
      <c r="A4612" s="339">
        <v>38828</v>
      </c>
      <c r="B4612" s="340" t="s">
        <v>18696</v>
      </c>
      <c r="C4612" s="339" t="s">
        <v>202</v>
      </c>
      <c r="D4612" s="339" t="s">
        <v>14543</v>
      </c>
      <c r="E4612" s="341"/>
      <c r="F4612" s="341">
        <v>10.01</v>
      </c>
    </row>
    <row r="4613" spans="1:6">
      <c r="A4613" s="339">
        <v>38829</v>
      </c>
      <c r="B4613" s="340" t="s">
        <v>18697</v>
      </c>
      <c r="C4613" s="339" t="s">
        <v>202</v>
      </c>
      <c r="D4613" s="339" t="s">
        <v>14543</v>
      </c>
      <c r="E4613" s="341"/>
      <c r="F4613" s="341">
        <v>16.399999999999999</v>
      </c>
    </row>
    <row r="4614" spans="1:6">
      <c r="A4614" s="339">
        <v>38830</v>
      </c>
      <c r="B4614" s="340" t="s">
        <v>18698</v>
      </c>
      <c r="C4614" s="339" t="s">
        <v>202</v>
      </c>
      <c r="D4614" s="339" t="s">
        <v>14543</v>
      </c>
      <c r="E4614" s="341"/>
      <c r="F4614" s="341">
        <v>22.71</v>
      </c>
    </row>
    <row r="4615" spans="1:6">
      <c r="A4615" s="339">
        <v>38831</v>
      </c>
      <c r="B4615" s="340" t="s">
        <v>18699</v>
      </c>
      <c r="C4615" s="339" t="s">
        <v>202</v>
      </c>
      <c r="D4615" s="339" t="s">
        <v>14543</v>
      </c>
      <c r="E4615" s="341"/>
      <c r="F4615" s="341">
        <v>31.67</v>
      </c>
    </row>
    <row r="4616" spans="1:6">
      <c r="A4616" s="339">
        <v>36274</v>
      </c>
      <c r="B4616" s="340" t="s">
        <v>18700</v>
      </c>
      <c r="C4616" s="339" t="s">
        <v>202</v>
      </c>
      <c r="D4616" s="339" t="s">
        <v>14549</v>
      </c>
      <c r="E4616" s="341"/>
      <c r="F4616" s="341">
        <v>10.9</v>
      </c>
    </row>
    <row r="4617" spans="1:6">
      <c r="A4617" s="339">
        <v>36278</v>
      </c>
      <c r="B4617" s="340" t="s">
        <v>18701</v>
      </c>
      <c r="C4617" s="339" t="s">
        <v>202</v>
      </c>
      <c r="D4617" s="339" t="s">
        <v>14543</v>
      </c>
      <c r="E4617" s="341"/>
      <c r="F4617" s="341">
        <v>14.78</v>
      </c>
    </row>
    <row r="4618" spans="1:6">
      <c r="A4618" s="339">
        <v>38977</v>
      </c>
      <c r="B4618" s="340" t="s">
        <v>18702</v>
      </c>
      <c r="C4618" s="339" t="s">
        <v>202</v>
      </c>
      <c r="D4618" s="339" t="s">
        <v>14543</v>
      </c>
      <c r="E4618" s="341"/>
      <c r="F4618" s="341">
        <v>144.6</v>
      </c>
    </row>
    <row r="4619" spans="1:6">
      <c r="A4619" s="339">
        <v>38971</v>
      </c>
      <c r="B4619" s="340" t="s">
        <v>18703</v>
      </c>
      <c r="C4619" s="339" t="s">
        <v>202</v>
      </c>
      <c r="D4619" s="339" t="s">
        <v>14543</v>
      </c>
      <c r="E4619" s="341"/>
      <c r="F4619" s="341">
        <v>12.13</v>
      </c>
    </row>
    <row r="4620" spans="1:6">
      <c r="A4620" s="339">
        <v>38972</v>
      </c>
      <c r="B4620" s="340" t="s">
        <v>18704</v>
      </c>
      <c r="C4620" s="339" t="s">
        <v>202</v>
      </c>
      <c r="D4620" s="339" t="s">
        <v>14543</v>
      </c>
      <c r="E4620" s="341"/>
      <c r="F4620" s="341">
        <v>16.36</v>
      </c>
    </row>
    <row r="4621" spans="1:6">
      <c r="A4621" s="339">
        <v>38973</v>
      </c>
      <c r="B4621" s="340" t="s">
        <v>18705</v>
      </c>
      <c r="C4621" s="339" t="s">
        <v>202</v>
      </c>
      <c r="D4621" s="339" t="s">
        <v>14543</v>
      </c>
      <c r="E4621" s="341"/>
      <c r="F4621" s="341">
        <v>27.04</v>
      </c>
    </row>
    <row r="4622" spans="1:6">
      <c r="A4622" s="339">
        <v>38974</v>
      </c>
      <c r="B4622" s="340" t="s">
        <v>18706</v>
      </c>
      <c r="C4622" s="339" t="s">
        <v>202</v>
      </c>
      <c r="D4622" s="339" t="s">
        <v>14543</v>
      </c>
      <c r="E4622" s="341"/>
      <c r="F4622" s="341">
        <v>43.9</v>
      </c>
    </row>
    <row r="4623" spans="1:6">
      <c r="A4623" s="339">
        <v>38975</v>
      </c>
      <c r="B4623" s="340" t="s">
        <v>18707</v>
      </c>
      <c r="C4623" s="339" t="s">
        <v>202</v>
      </c>
      <c r="D4623" s="339" t="s">
        <v>14543</v>
      </c>
      <c r="E4623" s="341"/>
      <c r="F4623" s="341">
        <v>56.3</v>
      </c>
    </row>
    <row r="4624" spans="1:6">
      <c r="A4624" s="339">
        <v>38976</v>
      </c>
      <c r="B4624" s="340" t="s">
        <v>18708</v>
      </c>
      <c r="C4624" s="339" t="s">
        <v>202</v>
      </c>
      <c r="D4624" s="339" t="s">
        <v>14543</v>
      </c>
      <c r="E4624" s="341"/>
      <c r="F4624" s="341">
        <v>96.78</v>
      </c>
    </row>
    <row r="4625" spans="1:6">
      <c r="A4625" s="339">
        <v>44176</v>
      </c>
      <c r="B4625" s="340" t="s">
        <v>18709</v>
      </c>
      <c r="C4625" s="339" t="s">
        <v>202</v>
      </c>
      <c r="D4625" s="339" t="s">
        <v>14543</v>
      </c>
      <c r="E4625" s="341"/>
      <c r="F4625" s="341">
        <v>22.24</v>
      </c>
    </row>
    <row r="4626" spans="1:6">
      <c r="A4626" s="339">
        <v>38986</v>
      </c>
      <c r="B4626" s="340" t="s">
        <v>18710</v>
      </c>
      <c r="C4626" s="339" t="s">
        <v>202</v>
      </c>
      <c r="D4626" s="339" t="s">
        <v>14543</v>
      </c>
      <c r="E4626" s="341"/>
      <c r="F4626" s="341">
        <v>292.14999999999998</v>
      </c>
    </row>
    <row r="4627" spans="1:6">
      <c r="A4627" s="339">
        <v>38978</v>
      </c>
      <c r="B4627" s="340" t="s">
        <v>18711</v>
      </c>
      <c r="C4627" s="339" t="s">
        <v>202</v>
      </c>
      <c r="D4627" s="339" t="s">
        <v>14543</v>
      </c>
      <c r="E4627" s="341"/>
      <c r="F4627" s="341">
        <v>11.98</v>
      </c>
    </row>
    <row r="4628" spans="1:6">
      <c r="A4628" s="339">
        <v>38979</v>
      </c>
      <c r="B4628" s="340" t="s">
        <v>18712</v>
      </c>
      <c r="C4628" s="339" t="s">
        <v>202</v>
      </c>
      <c r="D4628" s="339" t="s">
        <v>14543</v>
      </c>
      <c r="E4628" s="341"/>
      <c r="F4628" s="341">
        <v>16.57</v>
      </c>
    </row>
    <row r="4629" spans="1:6">
      <c r="A4629" s="339">
        <v>38980</v>
      </c>
      <c r="B4629" s="340" t="s">
        <v>18713</v>
      </c>
      <c r="C4629" s="339" t="s">
        <v>202</v>
      </c>
      <c r="D4629" s="339" t="s">
        <v>14543</v>
      </c>
      <c r="E4629" s="341"/>
      <c r="F4629" s="341">
        <v>22.17</v>
      </c>
    </row>
    <row r="4630" spans="1:6">
      <c r="A4630" s="339">
        <v>38981</v>
      </c>
      <c r="B4630" s="340" t="s">
        <v>18714</v>
      </c>
      <c r="C4630" s="339" t="s">
        <v>202</v>
      </c>
      <c r="D4630" s="339" t="s">
        <v>14543</v>
      </c>
      <c r="E4630" s="341"/>
      <c r="F4630" s="341">
        <v>32</v>
      </c>
    </row>
    <row r="4631" spans="1:6">
      <c r="A4631" s="339">
        <v>38982</v>
      </c>
      <c r="B4631" s="340" t="s">
        <v>18715</v>
      </c>
      <c r="C4631" s="339" t="s">
        <v>202</v>
      </c>
      <c r="D4631" s="339" t="s">
        <v>14543</v>
      </c>
      <c r="E4631" s="341"/>
      <c r="F4631" s="341">
        <v>50.56</v>
      </c>
    </row>
    <row r="4632" spans="1:6">
      <c r="A4632" s="339">
        <v>38983</v>
      </c>
      <c r="B4632" s="340" t="s">
        <v>18716</v>
      </c>
      <c r="C4632" s="339" t="s">
        <v>202</v>
      </c>
      <c r="D4632" s="339" t="s">
        <v>14543</v>
      </c>
      <c r="E4632" s="341"/>
      <c r="F4632" s="341">
        <v>88.96</v>
      </c>
    </row>
    <row r="4633" spans="1:6">
      <c r="A4633" s="339">
        <v>38984</v>
      </c>
      <c r="B4633" s="340" t="s">
        <v>18717</v>
      </c>
      <c r="C4633" s="339" t="s">
        <v>202</v>
      </c>
      <c r="D4633" s="339" t="s">
        <v>14543</v>
      </c>
      <c r="E4633" s="341"/>
      <c r="F4633" s="341">
        <v>122.29</v>
      </c>
    </row>
    <row r="4634" spans="1:6">
      <c r="A4634" s="339">
        <v>38985</v>
      </c>
      <c r="B4634" s="340" t="s">
        <v>18718</v>
      </c>
      <c r="C4634" s="339" t="s">
        <v>202</v>
      </c>
      <c r="D4634" s="339" t="s">
        <v>14543</v>
      </c>
      <c r="E4634" s="341"/>
      <c r="F4634" s="341">
        <v>210.24</v>
      </c>
    </row>
    <row r="4635" spans="1:6">
      <c r="A4635" s="339">
        <v>38032</v>
      </c>
      <c r="B4635" s="340" t="s">
        <v>18719</v>
      </c>
      <c r="C4635" s="339" t="s">
        <v>202</v>
      </c>
      <c r="D4635" s="339" t="s">
        <v>14543</v>
      </c>
      <c r="E4635" s="341">
        <v>46.11</v>
      </c>
      <c r="F4635" s="341">
        <v>70.41</v>
      </c>
    </row>
    <row r="4636" spans="1:6">
      <c r="A4636" s="339">
        <v>38033</v>
      </c>
      <c r="B4636" s="340" t="s">
        <v>18720</v>
      </c>
      <c r="C4636" s="339" t="s">
        <v>202</v>
      </c>
      <c r="D4636" s="339" t="s">
        <v>14543</v>
      </c>
      <c r="E4636" s="341">
        <v>78.38</v>
      </c>
      <c r="F4636" s="341">
        <v>119.69</v>
      </c>
    </row>
    <row r="4637" spans="1:6">
      <c r="A4637" s="339">
        <v>38034</v>
      </c>
      <c r="B4637" s="340" t="s">
        <v>18721</v>
      </c>
      <c r="C4637" s="339" t="s">
        <v>202</v>
      </c>
      <c r="D4637" s="339" t="s">
        <v>14543</v>
      </c>
      <c r="E4637" s="341">
        <v>122.79</v>
      </c>
      <c r="F4637" s="341">
        <v>187.5</v>
      </c>
    </row>
    <row r="4638" spans="1:6">
      <c r="A4638" s="339">
        <v>38035</v>
      </c>
      <c r="B4638" s="340" t="s">
        <v>18722</v>
      </c>
      <c r="C4638" s="339" t="s">
        <v>202</v>
      </c>
      <c r="D4638" s="339" t="s">
        <v>14543</v>
      </c>
      <c r="E4638" s="341">
        <v>180.64</v>
      </c>
      <c r="F4638" s="341">
        <v>275.83999999999997</v>
      </c>
    </row>
    <row r="4639" spans="1:6">
      <c r="A4639" s="339">
        <v>38036</v>
      </c>
      <c r="B4639" s="340" t="s">
        <v>18723</v>
      </c>
      <c r="C4639" s="339" t="s">
        <v>202</v>
      </c>
      <c r="D4639" s="339" t="s">
        <v>14543</v>
      </c>
      <c r="E4639" s="341">
        <v>243.35</v>
      </c>
      <c r="F4639" s="341">
        <v>371.59</v>
      </c>
    </row>
    <row r="4640" spans="1:6">
      <c r="A4640" s="339">
        <v>38037</v>
      </c>
      <c r="B4640" s="340" t="s">
        <v>18724</v>
      </c>
      <c r="C4640" s="339" t="s">
        <v>202</v>
      </c>
      <c r="D4640" s="339" t="s">
        <v>14543</v>
      </c>
      <c r="E4640" s="341">
        <v>321.43</v>
      </c>
      <c r="F4640" s="341">
        <v>490.82</v>
      </c>
    </row>
    <row r="4641" spans="1:6">
      <c r="A4641" s="339">
        <v>9850</v>
      </c>
      <c r="B4641" s="340" t="s">
        <v>18725</v>
      </c>
      <c r="C4641" s="339" t="s">
        <v>202</v>
      </c>
      <c r="D4641" s="339" t="s">
        <v>14549</v>
      </c>
      <c r="E4641" s="341">
        <v>234.5</v>
      </c>
      <c r="F4641" s="341">
        <v>149</v>
      </c>
    </row>
    <row r="4642" spans="1:6">
      <c r="A4642" s="339">
        <v>9853</v>
      </c>
      <c r="B4642" s="340" t="s">
        <v>18726</v>
      </c>
      <c r="C4642" s="339" t="s">
        <v>202</v>
      </c>
      <c r="D4642" s="339" t="s">
        <v>14543</v>
      </c>
      <c r="E4642" s="341">
        <v>417.01</v>
      </c>
      <c r="F4642" s="341">
        <v>264.97000000000003</v>
      </c>
    </row>
    <row r="4643" spans="1:6">
      <c r="A4643" s="339">
        <v>9854</v>
      </c>
      <c r="B4643" s="340" t="s">
        <v>18727</v>
      </c>
      <c r="C4643" s="339" t="s">
        <v>202</v>
      </c>
      <c r="D4643" s="339" t="s">
        <v>14543</v>
      </c>
      <c r="E4643" s="341">
        <v>182.71</v>
      </c>
      <c r="F4643" s="341">
        <v>116.09</v>
      </c>
    </row>
    <row r="4644" spans="1:6">
      <c r="A4644" s="339">
        <v>9851</v>
      </c>
      <c r="B4644" s="340" t="s">
        <v>18728</v>
      </c>
      <c r="C4644" s="339" t="s">
        <v>202</v>
      </c>
      <c r="D4644" s="339" t="s">
        <v>14543</v>
      </c>
      <c r="E4644" s="341">
        <v>316.83</v>
      </c>
      <c r="F4644" s="341">
        <v>201.31</v>
      </c>
    </row>
    <row r="4645" spans="1:6">
      <c r="A4645" s="339">
        <v>9825</v>
      </c>
      <c r="B4645" s="340" t="s">
        <v>18729</v>
      </c>
      <c r="C4645" s="339" t="s">
        <v>202</v>
      </c>
      <c r="D4645" s="339" t="s">
        <v>14543</v>
      </c>
      <c r="E4645" s="341">
        <v>46.47</v>
      </c>
      <c r="F4645" s="341">
        <v>57.74</v>
      </c>
    </row>
    <row r="4646" spans="1:6">
      <c r="A4646" s="339">
        <v>9828</v>
      </c>
      <c r="B4646" s="340" t="s">
        <v>18730</v>
      </c>
      <c r="C4646" s="339" t="s">
        <v>202</v>
      </c>
      <c r="D4646" s="339" t="s">
        <v>14543</v>
      </c>
      <c r="E4646" s="341">
        <v>125.06</v>
      </c>
      <c r="F4646" s="341">
        <v>155.38</v>
      </c>
    </row>
    <row r="4647" spans="1:6">
      <c r="A4647" s="339">
        <v>9829</v>
      </c>
      <c r="B4647" s="340" t="s">
        <v>18731</v>
      </c>
      <c r="C4647" s="339" t="s">
        <v>202</v>
      </c>
      <c r="D4647" s="339" t="s">
        <v>14543</v>
      </c>
      <c r="E4647" s="341">
        <v>211.94</v>
      </c>
      <c r="F4647" s="341">
        <v>263.32</v>
      </c>
    </row>
    <row r="4648" spans="1:6">
      <c r="A4648" s="339">
        <v>9826</v>
      </c>
      <c r="B4648" s="340" t="s">
        <v>18732</v>
      </c>
      <c r="C4648" s="339" t="s">
        <v>202</v>
      </c>
      <c r="D4648" s="339" t="s">
        <v>14543</v>
      </c>
      <c r="E4648" s="341">
        <v>322.64999999999998</v>
      </c>
      <c r="F4648" s="341">
        <v>400.87</v>
      </c>
    </row>
    <row r="4649" spans="1:6">
      <c r="A4649" s="339">
        <v>9827</v>
      </c>
      <c r="B4649" s="340" t="s">
        <v>18733</v>
      </c>
      <c r="C4649" s="339" t="s">
        <v>202</v>
      </c>
      <c r="D4649" s="339" t="s">
        <v>14543</v>
      </c>
      <c r="E4649" s="341">
        <v>458.16</v>
      </c>
      <c r="F4649" s="341">
        <v>569.24</v>
      </c>
    </row>
    <row r="4650" spans="1:6">
      <c r="A4650" s="339">
        <v>36374</v>
      </c>
      <c r="B4650" s="340" t="s">
        <v>18734</v>
      </c>
      <c r="C4650" s="339" t="s">
        <v>202</v>
      </c>
      <c r="D4650" s="339" t="s">
        <v>14543</v>
      </c>
      <c r="E4650" s="341">
        <v>55.69</v>
      </c>
      <c r="F4650" s="341">
        <v>69.2</v>
      </c>
    </row>
    <row r="4651" spans="1:6">
      <c r="A4651" s="339">
        <v>36084</v>
      </c>
      <c r="B4651" s="340" t="s">
        <v>18735</v>
      </c>
      <c r="C4651" s="339" t="s">
        <v>202</v>
      </c>
      <c r="D4651" s="339" t="s">
        <v>14549</v>
      </c>
      <c r="E4651" s="341">
        <v>16.5</v>
      </c>
      <c r="F4651" s="341">
        <v>20.5</v>
      </c>
    </row>
    <row r="4652" spans="1:6">
      <c r="A4652" s="339">
        <v>36373</v>
      </c>
      <c r="B4652" s="340" t="s">
        <v>18736</v>
      </c>
      <c r="C4652" s="339" t="s">
        <v>202</v>
      </c>
      <c r="D4652" s="339" t="s">
        <v>14543</v>
      </c>
      <c r="E4652" s="341">
        <v>34.26</v>
      </c>
      <c r="F4652" s="341">
        <v>42.57</v>
      </c>
    </row>
    <row r="4653" spans="1:6">
      <c r="A4653" s="339">
        <v>36377</v>
      </c>
      <c r="B4653" s="340" t="s">
        <v>18737</v>
      </c>
      <c r="C4653" s="339" t="s">
        <v>202</v>
      </c>
      <c r="D4653" s="339" t="s">
        <v>14543</v>
      </c>
      <c r="E4653" s="341">
        <v>66.81</v>
      </c>
      <c r="F4653" s="341">
        <v>83.01</v>
      </c>
    </row>
    <row r="4654" spans="1:6">
      <c r="A4654" s="339">
        <v>36375</v>
      </c>
      <c r="B4654" s="340" t="s">
        <v>18738</v>
      </c>
      <c r="C4654" s="339" t="s">
        <v>202</v>
      </c>
      <c r="D4654" s="339" t="s">
        <v>14543</v>
      </c>
      <c r="E4654" s="341">
        <v>20.36</v>
      </c>
      <c r="F4654" s="341">
        <v>25.3</v>
      </c>
    </row>
    <row r="4655" spans="1:6">
      <c r="A4655" s="339">
        <v>36376</v>
      </c>
      <c r="B4655" s="340" t="s">
        <v>18739</v>
      </c>
      <c r="C4655" s="339" t="s">
        <v>202</v>
      </c>
      <c r="D4655" s="339" t="s">
        <v>14543</v>
      </c>
      <c r="E4655" s="341">
        <v>39.99</v>
      </c>
      <c r="F4655" s="341">
        <v>49.68</v>
      </c>
    </row>
    <row r="4656" spans="1:6">
      <c r="A4656" s="339">
        <v>36380</v>
      </c>
      <c r="B4656" s="340" t="s">
        <v>18740</v>
      </c>
      <c r="C4656" s="339" t="s">
        <v>202</v>
      </c>
      <c r="D4656" s="339" t="s">
        <v>14543</v>
      </c>
      <c r="E4656" s="341">
        <v>83.54</v>
      </c>
      <c r="F4656" s="341">
        <v>103.79</v>
      </c>
    </row>
    <row r="4657" spans="1:6">
      <c r="A4657" s="339">
        <v>36378</v>
      </c>
      <c r="B4657" s="340" t="s">
        <v>18741</v>
      </c>
      <c r="C4657" s="339" t="s">
        <v>202</v>
      </c>
      <c r="D4657" s="339" t="s">
        <v>14543</v>
      </c>
      <c r="E4657" s="341">
        <v>25.03</v>
      </c>
      <c r="F4657" s="341">
        <v>31.1</v>
      </c>
    </row>
    <row r="4658" spans="1:6">
      <c r="A4658" s="339">
        <v>36379</v>
      </c>
      <c r="B4658" s="340" t="s">
        <v>18742</v>
      </c>
      <c r="C4658" s="339" t="s">
        <v>202</v>
      </c>
      <c r="D4658" s="339" t="s">
        <v>14543</v>
      </c>
      <c r="E4658" s="341">
        <v>50.46</v>
      </c>
      <c r="F4658" s="341">
        <v>62.69</v>
      </c>
    </row>
    <row r="4659" spans="1:6">
      <c r="A4659" s="339">
        <v>9859</v>
      </c>
      <c r="B4659" s="340" t="s">
        <v>18743</v>
      </c>
      <c r="C4659" s="339" t="s">
        <v>202</v>
      </c>
      <c r="D4659" s="339" t="s">
        <v>14543</v>
      </c>
      <c r="E4659" s="341">
        <v>9.99</v>
      </c>
      <c r="F4659" s="341">
        <v>11.65</v>
      </c>
    </row>
    <row r="4660" spans="1:6">
      <c r="A4660" s="339">
        <v>9836</v>
      </c>
      <c r="B4660" s="340" t="s">
        <v>1318</v>
      </c>
      <c r="C4660" s="339" t="s">
        <v>202</v>
      </c>
      <c r="D4660" s="339" t="s">
        <v>14549</v>
      </c>
      <c r="E4660" s="341">
        <v>11.67</v>
      </c>
      <c r="F4660" s="341">
        <v>17.82</v>
      </c>
    </row>
    <row r="4661" spans="1:6">
      <c r="A4661" s="339">
        <v>20065</v>
      </c>
      <c r="B4661" s="340" t="s">
        <v>18744</v>
      </c>
      <c r="C4661" s="339" t="s">
        <v>202</v>
      </c>
      <c r="D4661" s="339" t="s">
        <v>14543</v>
      </c>
      <c r="E4661" s="341">
        <v>30.5</v>
      </c>
      <c r="F4661" s="341">
        <v>46.58</v>
      </c>
    </row>
    <row r="4662" spans="1:6">
      <c r="A4662" s="339">
        <v>9835</v>
      </c>
      <c r="B4662" s="340" t="s">
        <v>1310</v>
      </c>
      <c r="C4662" s="339" t="s">
        <v>202</v>
      </c>
      <c r="D4662" s="339" t="s">
        <v>14543</v>
      </c>
      <c r="E4662" s="341">
        <v>5.0999999999999996</v>
      </c>
      <c r="F4662" s="341">
        <v>7.78</v>
      </c>
    </row>
    <row r="4663" spans="1:6">
      <c r="A4663" s="339">
        <v>9838</v>
      </c>
      <c r="B4663" s="340" t="s">
        <v>1313</v>
      </c>
      <c r="C4663" s="339" t="s">
        <v>202</v>
      </c>
      <c r="D4663" s="339" t="s">
        <v>14543</v>
      </c>
      <c r="E4663" s="341">
        <v>8.42</v>
      </c>
      <c r="F4663" s="341">
        <v>12.86</v>
      </c>
    </row>
    <row r="4664" spans="1:6">
      <c r="A4664" s="339">
        <v>9837</v>
      </c>
      <c r="B4664" s="340" t="s">
        <v>1315</v>
      </c>
      <c r="C4664" s="339" t="s">
        <v>202</v>
      </c>
      <c r="D4664" s="339" t="s">
        <v>14543</v>
      </c>
      <c r="E4664" s="341">
        <v>11.05</v>
      </c>
      <c r="F4664" s="341">
        <v>16.87</v>
      </c>
    </row>
    <row r="4665" spans="1:6">
      <c r="A4665" s="339">
        <v>44315</v>
      </c>
      <c r="B4665" s="340" t="s">
        <v>18745</v>
      </c>
      <c r="C4665" s="339" t="s">
        <v>202</v>
      </c>
      <c r="D4665" s="339" t="s">
        <v>14543</v>
      </c>
      <c r="E4665" s="341">
        <v>45.69</v>
      </c>
      <c r="F4665" s="341">
        <v>69.77</v>
      </c>
    </row>
    <row r="4666" spans="1:6">
      <c r="A4666" s="339">
        <v>9862</v>
      </c>
      <c r="B4666" s="340" t="s">
        <v>18746</v>
      </c>
      <c r="C4666" s="339" t="s">
        <v>202</v>
      </c>
      <c r="D4666" s="339" t="s">
        <v>14543</v>
      </c>
      <c r="E4666" s="341">
        <v>30.78</v>
      </c>
      <c r="F4666" s="341">
        <v>35.909999999999997</v>
      </c>
    </row>
    <row r="4667" spans="1:6">
      <c r="A4667" s="339">
        <v>9861</v>
      </c>
      <c r="B4667" s="340" t="s">
        <v>18747</v>
      </c>
      <c r="C4667" s="339" t="s">
        <v>202</v>
      </c>
      <c r="D4667" s="339" t="s">
        <v>14543</v>
      </c>
      <c r="E4667" s="341">
        <v>24.18</v>
      </c>
      <c r="F4667" s="341">
        <v>28.21</v>
      </c>
    </row>
    <row r="4668" spans="1:6">
      <c r="A4668" s="339">
        <v>9866</v>
      </c>
      <c r="B4668" s="340" t="s">
        <v>18748</v>
      </c>
      <c r="C4668" s="339" t="s">
        <v>202</v>
      </c>
      <c r="D4668" s="339" t="s">
        <v>14543</v>
      </c>
      <c r="E4668" s="341">
        <v>20.86</v>
      </c>
      <c r="F4668" s="341">
        <v>24.34</v>
      </c>
    </row>
    <row r="4669" spans="1:6">
      <c r="A4669" s="339">
        <v>9856</v>
      </c>
      <c r="B4669" s="340" t="s">
        <v>18749</v>
      </c>
      <c r="C4669" s="339" t="s">
        <v>202</v>
      </c>
      <c r="D4669" s="339" t="s">
        <v>14543</v>
      </c>
      <c r="E4669" s="341">
        <v>7.8</v>
      </c>
      <c r="F4669" s="341">
        <v>9.1</v>
      </c>
    </row>
    <row r="4670" spans="1:6">
      <c r="A4670" s="339">
        <v>9863</v>
      </c>
      <c r="B4670" s="340" t="s">
        <v>18750</v>
      </c>
      <c r="C4670" s="339" t="s">
        <v>202</v>
      </c>
      <c r="D4670" s="339" t="s">
        <v>14543</v>
      </c>
      <c r="E4670" s="341">
        <v>60.35</v>
      </c>
      <c r="F4670" s="341">
        <v>70.41</v>
      </c>
    </row>
    <row r="4671" spans="1:6">
      <c r="A4671" s="339">
        <v>9860</v>
      </c>
      <c r="B4671" s="340" t="s">
        <v>18751</v>
      </c>
      <c r="C4671" s="339" t="s">
        <v>202</v>
      </c>
      <c r="D4671" s="339" t="s">
        <v>14543</v>
      </c>
      <c r="E4671" s="341">
        <v>44.05</v>
      </c>
      <c r="F4671" s="341">
        <v>51.39</v>
      </c>
    </row>
    <row r="4672" spans="1:6">
      <c r="A4672" s="339">
        <v>9841</v>
      </c>
      <c r="B4672" s="340" t="s">
        <v>18752</v>
      </c>
      <c r="C4672" s="339" t="s">
        <v>202</v>
      </c>
      <c r="D4672" s="339" t="s">
        <v>14543</v>
      </c>
      <c r="E4672" s="341">
        <v>21.97</v>
      </c>
      <c r="F4672" s="341">
        <v>33.56</v>
      </c>
    </row>
    <row r="4673" spans="1:6">
      <c r="A4673" s="339">
        <v>9840</v>
      </c>
      <c r="B4673" s="340" t="s">
        <v>18753</v>
      </c>
      <c r="C4673" s="339" t="s">
        <v>202</v>
      </c>
      <c r="D4673" s="339" t="s">
        <v>14543</v>
      </c>
      <c r="E4673" s="341">
        <v>46.42</v>
      </c>
      <c r="F4673" s="341">
        <v>70.89</v>
      </c>
    </row>
    <row r="4674" spans="1:6">
      <c r="A4674" s="339">
        <v>20067</v>
      </c>
      <c r="B4674" s="340" t="s">
        <v>18754</v>
      </c>
      <c r="C4674" s="339" t="s">
        <v>202</v>
      </c>
      <c r="D4674" s="339" t="s">
        <v>14543</v>
      </c>
      <c r="E4674" s="341">
        <v>7.13</v>
      </c>
      <c r="F4674" s="341">
        <v>10.88</v>
      </c>
    </row>
    <row r="4675" spans="1:6">
      <c r="A4675" s="339">
        <v>20068</v>
      </c>
      <c r="B4675" s="340" t="s">
        <v>18755</v>
      </c>
      <c r="C4675" s="339" t="s">
        <v>202</v>
      </c>
      <c r="D4675" s="339" t="s">
        <v>14543</v>
      </c>
      <c r="E4675" s="341">
        <v>10.039999999999999</v>
      </c>
      <c r="F4675" s="341">
        <v>15.33</v>
      </c>
    </row>
    <row r="4676" spans="1:6">
      <c r="A4676" s="339">
        <v>9839</v>
      </c>
      <c r="B4676" s="340" t="s">
        <v>18756</v>
      </c>
      <c r="C4676" s="339" t="s">
        <v>202</v>
      </c>
      <c r="D4676" s="339" t="s">
        <v>14543</v>
      </c>
      <c r="E4676" s="341">
        <v>18.2</v>
      </c>
      <c r="F4676" s="341">
        <v>27.8</v>
      </c>
    </row>
    <row r="4677" spans="1:6">
      <c r="A4677" s="339">
        <v>9870</v>
      </c>
      <c r="B4677" s="340" t="s">
        <v>18757</v>
      </c>
      <c r="C4677" s="339" t="s">
        <v>202</v>
      </c>
      <c r="D4677" s="339" t="s">
        <v>14543</v>
      </c>
      <c r="E4677" s="341">
        <v>90.01</v>
      </c>
      <c r="F4677" s="341">
        <v>105.01</v>
      </c>
    </row>
    <row r="4678" spans="1:6">
      <c r="A4678" s="339">
        <v>9867</v>
      </c>
      <c r="B4678" s="340" t="s">
        <v>1262</v>
      </c>
      <c r="C4678" s="339" t="s">
        <v>202</v>
      </c>
      <c r="D4678" s="339" t="s">
        <v>14543</v>
      </c>
      <c r="E4678" s="341">
        <v>3.61</v>
      </c>
      <c r="F4678" s="341">
        <v>4.22</v>
      </c>
    </row>
    <row r="4679" spans="1:6">
      <c r="A4679" s="339">
        <v>9868</v>
      </c>
      <c r="B4679" s="340" t="s">
        <v>1265</v>
      </c>
      <c r="C4679" s="339" t="s">
        <v>202</v>
      </c>
      <c r="D4679" s="339" t="s">
        <v>14549</v>
      </c>
      <c r="E4679" s="341">
        <v>4.08</v>
      </c>
      <c r="F4679" s="341">
        <v>4.76</v>
      </c>
    </row>
    <row r="4680" spans="1:6">
      <c r="A4680" s="339">
        <v>9869</v>
      </c>
      <c r="B4680" s="340" t="s">
        <v>1268</v>
      </c>
      <c r="C4680" s="339" t="s">
        <v>202</v>
      </c>
      <c r="D4680" s="339" t="s">
        <v>14543</v>
      </c>
      <c r="E4680" s="341">
        <v>8.8000000000000007</v>
      </c>
      <c r="F4680" s="341">
        <v>10.27</v>
      </c>
    </row>
    <row r="4681" spans="1:6">
      <c r="A4681" s="339">
        <v>9874</v>
      </c>
      <c r="B4681" s="340" t="s">
        <v>1271</v>
      </c>
      <c r="C4681" s="339" t="s">
        <v>202</v>
      </c>
      <c r="D4681" s="339" t="s">
        <v>14543</v>
      </c>
      <c r="E4681" s="341">
        <v>13.83</v>
      </c>
      <c r="F4681" s="341">
        <v>16.13</v>
      </c>
    </row>
    <row r="4682" spans="1:6">
      <c r="A4682" s="339">
        <v>9875</v>
      </c>
      <c r="B4682" s="340" t="s">
        <v>18758</v>
      </c>
      <c r="C4682" s="339" t="s">
        <v>202</v>
      </c>
      <c r="D4682" s="339" t="s">
        <v>14543</v>
      </c>
      <c r="E4682" s="341">
        <v>15.16</v>
      </c>
      <c r="F4682" s="341">
        <v>17.690000000000001</v>
      </c>
    </row>
    <row r="4683" spans="1:6">
      <c r="A4683" s="339">
        <v>9873</v>
      </c>
      <c r="B4683" s="340" t="s">
        <v>18759</v>
      </c>
      <c r="C4683" s="339" t="s">
        <v>202</v>
      </c>
      <c r="D4683" s="339" t="s">
        <v>14543</v>
      </c>
      <c r="E4683" s="341">
        <v>24.95</v>
      </c>
      <c r="F4683" s="341">
        <v>29.11</v>
      </c>
    </row>
    <row r="4684" spans="1:6">
      <c r="A4684" s="339">
        <v>9871</v>
      </c>
      <c r="B4684" s="340" t="s">
        <v>18760</v>
      </c>
      <c r="C4684" s="339" t="s">
        <v>202</v>
      </c>
      <c r="D4684" s="339" t="s">
        <v>14543</v>
      </c>
      <c r="E4684" s="341">
        <v>41.34</v>
      </c>
      <c r="F4684" s="341">
        <v>48.23</v>
      </c>
    </row>
    <row r="4685" spans="1:6">
      <c r="A4685" s="339">
        <v>9872</v>
      </c>
      <c r="B4685" s="340" t="s">
        <v>18761</v>
      </c>
      <c r="C4685" s="339" t="s">
        <v>202</v>
      </c>
      <c r="D4685" s="339" t="s">
        <v>14543</v>
      </c>
      <c r="E4685" s="341">
        <v>57.52</v>
      </c>
      <c r="F4685" s="341">
        <v>67.099999999999994</v>
      </c>
    </row>
    <row r="4686" spans="1:6">
      <c r="A4686" s="339">
        <v>12425</v>
      </c>
      <c r="B4686" s="340" t="s">
        <v>18762</v>
      </c>
      <c r="C4686" s="339" t="s">
        <v>63</v>
      </c>
      <c r="D4686" s="339" t="s">
        <v>14543</v>
      </c>
      <c r="E4686" s="341"/>
      <c r="F4686" s="341">
        <v>65.040000000000006</v>
      </c>
    </row>
    <row r="4687" spans="1:6">
      <c r="A4687" s="339">
        <v>12426</v>
      </c>
      <c r="B4687" s="340" t="s">
        <v>18763</v>
      </c>
      <c r="C4687" s="339" t="s">
        <v>63</v>
      </c>
      <c r="D4687" s="339" t="s">
        <v>14543</v>
      </c>
      <c r="E4687" s="341"/>
      <c r="F4687" s="341">
        <v>47.34</v>
      </c>
    </row>
    <row r="4688" spans="1:6">
      <c r="A4688" s="339">
        <v>12427</v>
      </c>
      <c r="B4688" s="340" t="s">
        <v>18764</v>
      </c>
      <c r="C4688" s="339" t="s">
        <v>63</v>
      </c>
      <c r="D4688" s="339" t="s">
        <v>14543</v>
      </c>
      <c r="E4688" s="341"/>
      <c r="F4688" s="341">
        <v>269.95999999999998</v>
      </c>
    </row>
    <row r="4689" spans="1:6">
      <c r="A4689" s="339">
        <v>12428</v>
      </c>
      <c r="B4689" s="340" t="s">
        <v>18765</v>
      </c>
      <c r="C4689" s="339" t="s">
        <v>63</v>
      </c>
      <c r="D4689" s="339" t="s">
        <v>14543</v>
      </c>
      <c r="E4689" s="341"/>
      <c r="F4689" s="341">
        <v>173.27</v>
      </c>
    </row>
    <row r="4690" spans="1:6">
      <c r="A4690" s="339">
        <v>12429</v>
      </c>
      <c r="B4690" s="340" t="s">
        <v>18766</v>
      </c>
      <c r="C4690" s="339" t="s">
        <v>63</v>
      </c>
      <c r="D4690" s="339" t="s">
        <v>14543</v>
      </c>
      <c r="E4690" s="341"/>
      <c r="F4690" s="341">
        <v>436.53</v>
      </c>
    </row>
    <row r="4691" spans="1:6">
      <c r="A4691" s="339">
        <v>12430</v>
      </c>
      <c r="B4691" s="340" t="s">
        <v>18767</v>
      </c>
      <c r="C4691" s="339" t="s">
        <v>63</v>
      </c>
      <c r="D4691" s="339" t="s">
        <v>14543</v>
      </c>
      <c r="E4691" s="341"/>
      <c r="F4691" s="341">
        <v>58.04</v>
      </c>
    </row>
    <row r="4692" spans="1:6">
      <c r="A4692" s="339">
        <v>12431</v>
      </c>
      <c r="B4692" s="340" t="s">
        <v>18768</v>
      </c>
      <c r="C4692" s="339" t="s">
        <v>63</v>
      </c>
      <c r="D4692" s="339" t="s">
        <v>14543</v>
      </c>
      <c r="E4692" s="341"/>
      <c r="F4692" s="341">
        <v>742.89</v>
      </c>
    </row>
    <row r="4693" spans="1:6">
      <c r="A4693" s="339">
        <v>12432</v>
      </c>
      <c r="B4693" s="340" t="s">
        <v>18769</v>
      </c>
      <c r="C4693" s="339" t="s">
        <v>63</v>
      </c>
      <c r="D4693" s="339" t="s">
        <v>14543</v>
      </c>
      <c r="E4693" s="341"/>
      <c r="F4693" s="341">
        <v>152.79</v>
      </c>
    </row>
    <row r="4694" spans="1:6">
      <c r="A4694" s="339">
        <v>12433</v>
      </c>
      <c r="B4694" s="340" t="s">
        <v>18770</v>
      </c>
      <c r="C4694" s="339" t="s">
        <v>63</v>
      </c>
      <c r="D4694" s="339" t="s">
        <v>14543</v>
      </c>
      <c r="E4694" s="341"/>
      <c r="F4694" s="341">
        <v>97.27</v>
      </c>
    </row>
    <row r="4695" spans="1:6">
      <c r="A4695" s="339">
        <v>12434</v>
      </c>
      <c r="B4695" s="340" t="s">
        <v>18771</v>
      </c>
      <c r="C4695" s="339" t="s">
        <v>63</v>
      </c>
      <c r="D4695" s="339" t="s">
        <v>14543</v>
      </c>
      <c r="E4695" s="341"/>
      <c r="F4695" s="341">
        <v>49.79</v>
      </c>
    </row>
    <row r="4696" spans="1:6">
      <c r="A4696" s="339">
        <v>12435</v>
      </c>
      <c r="B4696" s="340" t="s">
        <v>18772</v>
      </c>
      <c r="C4696" s="339" t="s">
        <v>63</v>
      </c>
      <c r="D4696" s="339" t="s">
        <v>14543</v>
      </c>
      <c r="E4696" s="341"/>
      <c r="F4696" s="341">
        <v>301.02</v>
      </c>
    </row>
    <row r="4697" spans="1:6">
      <c r="A4697" s="339">
        <v>12437</v>
      </c>
      <c r="B4697" s="340" t="s">
        <v>18773</v>
      </c>
      <c r="C4697" s="339" t="s">
        <v>63</v>
      </c>
      <c r="D4697" s="339" t="s">
        <v>14543</v>
      </c>
      <c r="E4697" s="341"/>
      <c r="F4697" s="341">
        <v>243.11</v>
      </c>
    </row>
    <row r="4698" spans="1:6">
      <c r="A4698" s="339">
        <v>12438</v>
      </c>
      <c r="B4698" s="340" t="s">
        <v>18774</v>
      </c>
      <c r="C4698" s="339" t="s">
        <v>63</v>
      </c>
      <c r="D4698" s="339" t="s">
        <v>14543</v>
      </c>
      <c r="E4698" s="341"/>
      <c r="F4698" s="341">
        <v>439.96</v>
      </c>
    </row>
    <row r="4699" spans="1:6">
      <c r="A4699" s="339">
        <v>12439</v>
      </c>
      <c r="B4699" s="340" t="s">
        <v>18775</v>
      </c>
      <c r="C4699" s="339" t="s">
        <v>63</v>
      </c>
      <c r="D4699" s="339" t="s">
        <v>14543</v>
      </c>
      <c r="E4699" s="341"/>
      <c r="F4699" s="341">
        <v>78.03</v>
      </c>
    </row>
    <row r="4700" spans="1:6">
      <c r="A4700" s="339">
        <v>12436</v>
      </c>
      <c r="B4700" s="340" t="s">
        <v>18776</v>
      </c>
      <c r="C4700" s="339" t="s">
        <v>63</v>
      </c>
      <c r="D4700" s="339" t="s">
        <v>14543</v>
      </c>
      <c r="E4700" s="341"/>
      <c r="F4700" s="341">
        <v>555.76</v>
      </c>
    </row>
    <row r="4701" spans="1:6">
      <c r="A4701" s="339">
        <v>36357</v>
      </c>
      <c r="B4701" s="340" t="s">
        <v>18777</v>
      </c>
      <c r="C4701" s="339" t="s">
        <v>63</v>
      </c>
      <c r="D4701" s="339" t="s">
        <v>14543</v>
      </c>
      <c r="E4701" s="341"/>
      <c r="F4701" s="341">
        <v>161.34</v>
      </c>
    </row>
    <row r="4702" spans="1:6">
      <c r="A4702" s="339">
        <v>12424</v>
      </c>
      <c r="B4702" s="340" t="s">
        <v>18778</v>
      </c>
      <c r="C4702" s="339" t="s">
        <v>63</v>
      </c>
      <c r="D4702" s="339" t="s">
        <v>14543</v>
      </c>
      <c r="E4702" s="341"/>
      <c r="F4702" s="341">
        <v>100.14</v>
      </c>
    </row>
    <row r="4703" spans="1:6">
      <c r="A4703" s="339">
        <v>12440</v>
      </c>
      <c r="B4703" s="340" t="s">
        <v>18779</v>
      </c>
      <c r="C4703" s="339" t="s">
        <v>63</v>
      </c>
      <c r="D4703" s="339" t="s">
        <v>14543</v>
      </c>
      <c r="E4703" s="341"/>
      <c r="F4703" s="341">
        <v>96.8</v>
      </c>
    </row>
    <row r="4704" spans="1:6">
      <c r="A4704" s="339">
        <v>9884</v>
      </c>
      <c r="B4704" s="340" t="s">
        <v>18780</v>
      </c>
      <c r="C4704" s="339" t="s">
        <v>63</v>
      </c>
      <c r="D4704" s="339" t="s">
        <v>14543</v>
      </c>
      <c r="E4704" s="341"/>
      <c r="F4704" s="341">
        <v>72.2</v>
      </c>
    </row>
    <row r="4705" spans="1:6">
      <c r="A4705" s="339">
        <v>9888</v>
      </c>
      <c r="B4705" s="340" t="s">
        <v>1638</v>
      </c>
      <c r="C4705" s="339" t="s">
        <v>63</v>
      </c>
      <c r="D4705" s="339" t="s">
        <v>14543</v>
      </c>
      <c r="E4705" s="341"/>
      <c r="F4705" s="341">
        <v>58.01</v>
      </c>
    </row>
    <row r="4706" spans="1:6">
      <c r="A4706" s="339">
        <v>9886</v>
      </c>
      <c r="B4706" s="340" t="s">
        <v>1656</v>
      </c>
      <c r="C4706" s="339" t="s">
        <v>63</v>
      </c>
      <c r="D4706" s="339" t="s">
        <v>14543</v>
      </c>
      <c r="E4706" s="341"/>
      <c r="F4706" s="341">
        <v>34.67</v>
      </c>
    </row>
    <row r="4707" spans="1:6">
      <c r="A4707" s="339">
        <v>9883</v>
      </c>
      <c r="B4707" s="340" t="s">
        <v>18781</v>
      </c>
      <c r="C4707" s="339" t="s">
        <v>63</v>
      </c>
      <c r="D4707" s="339" t="s">
        <v>14543</v>
      </c>
      <c r="E4707" s="341"/>
      <c r="F4707" s="341">
        <v>25.31</v>
      </c>
    </row>
    <row r="4708" spans="1:6">
      <c r="A4708" s="339">
        <v>9889</v>
      </c>
      <c r="B4708" s="340" t="s">
        <v>18782</v>
      </c>
      <c r="C4708" s="339" t="s">
        <v>63</v>
      </c>
      <c r="D4708" s="339" t="s">
        <v>14543</v>
      </c>
      <c r="E4708" s="341"/>
      <c r="F4708" s="341">
        <v>175.66</v>
      </c>
    </row>
    <row r="4709" spans="1:6">
      <c r="A4709" s="339">
        <v>9887</v>
      </c>
      <c r="B4709" s="340" t="s">
        <v>18783</v>
      </c>
      <c r="C4709" s="339" t="s">
        <v>63</v>
      </c>
      <c r="D4709" s="339" t="s">
        <v>14543</v>
      </c>
      <c r="E4709" s="341"/>
      <c r="F4709" s="341">
        <v>106.17</v>
      </c>
    </row>
    <row r="4710" spans="1:6">
      <c r="A4710" s="339">
        <v>9890</v>
      </c>
      <c r="B4710" s="340" t="s">
        <v>18784</v>
      </c>
      <c r="C4710" s="339" t="s">
        <v>63</v>
      </c>
      <c r="D4710" s="339" t="s">
        <v>14543</v>
      </c>
      <c r="E4710" s="341"/>
      <c r="F4710" s="341">
        <v>272.14</v>
      </c>
    </row>
    <row r="4711" spans="1:6">
      <c r="A4711" s="339">
        <v>9885</v>
      </c>
      <c r="B4711" s="340" t="s">
        <v>1628</v>
      </c>
      <c r="C4711" s="339" t="s">
        <v>63</v>
      </c>
      <c r="D4711" s="339" t="s">
        <v>14543</v>
      </c>
      <c r="E4711" s="341"/>
      <c r="F4711" s="341">
        <v>33.520000000000003</v>
      </c>
    </row>
    <row r="4712" spans="1:6">
      <c r="A4712" s="339">
        <v>9891</v>
      </c>
      <c r="B4712" s="340" t="s">
        <v>18785</v>
      </c>
      <c r="C4712" s="339" t="s">
        <v>63</v>
      </c>
      <c r="D4712" s="339" t="s">
        <v>14543</v>
      </c>
      <c r="E4712" s="341"/>
      <c r="F4712" s="341">
        <v>382.04</v>
      </c>
    </row>
    <row r="4713" spans="1:6">
      <c r="A4713" s="339">
        <v>36316</v>
      </c>
      <c r="B4713" s="340" t="s">
        <v>18786</v>
      </c>
      <c r="C4713" s="339" t="s">
        <v>63</v>
      </c>
      <c r="D4713" s="339" t="s">
        <v>14543</v>
      </c>
      <c r="E4713" s="341"/>
      <c r="F4713" s="341">
        <v>26.29</v>
      </c>
    </row>
    <row r="4714" spans="1:6">
      <c r="A4714" s="339">
        <v>36313</v>
      </c>
      <c r="B4714" s="340" t="s">
        <v>18787</v>
      </c>
      <c r="C4714" s="339" t="s">
        <v>63</v>
      </c>
      <c r="D4714" s="339" t="s">
        <v>14543</v>
      </c>
      <c r="E4714" s="341"/>
      <c r="F4714" s="341">
        <v>16.88</v>
      </c>
    </row>
    <row r="4715" spans="1:6">
      <c r="A4715" s="339">
        <v>64</v>
      </c>
      <c r="B4715" s="340" t="s">
        <v>18788</v>
      </c>
      <c r="C4715" s="339" t="s">
        <v>63</v>
      </c>
      <c r="D4715" s="339" t="s">
        <v>14543</v>
      </c>
      <c r="E4715" s="341"/>
      <c r="F4715" s="341">
        <v>5.43</v>
      </c>
    </row>
    <row r="4716" spans="1:6">
      <c r="A4716" s="339">
        <v>37423</v>
      </c>
      <c r="B4716" s="340" t="s">
        <v>18789</v>
      </c>
      <c r="C4716" s="339" t="s">
        <v>63</v>
      </c>
      <c r="D4716" s="339" t="s">
        <v>14543</v>
      </c>
      <c r="E4716" s="341"/>
      <c r="F4716" s="341">
        <v>13.42</v>
      </c>
    </row>
    <row r="4717" spans="1:6">
      <c r="A4717" s="339">
        <v>9892</v>
      </c>
      <c r="B4717" s="340" t="s">
        <v>18790</v>
      </c>
      <c r="C4717" s="339" t="s">
        <v>63</v>
      </c>
      <c r="D4717" s="339" t="s">
        <v>14543</v>
      </c>
      <c r="E4717" s="341">
        <v>6.62</v>
      </c>
      <c r="F4717" s="341">
        <v>7.72</v>
      </c>
    </row>
    <row r="4718" spans="1:6">
      <c r="A4718" s="339">
        <v>9901</v>
      </c>
      <c r="B4718" s="340" t="s">
        <v>18791</v>
      </c>
      <c r="C4718" s="339" t="s">
        <v>63</v>
      </c>
      <c r="D4718" s="339" t="s">
        <v>14543</v>
      </c>
      <c r="E4718" s="341">
        <v>32.04</v>
      </c>
      <c r="F4718" s="341">
        <v>37.380000000000003</v>
      </c>
    </row>
    <row r="4719" spans="1:6">
      <c r="A4719" s="339">
        <v>9900</v>
      </c>
      <c r="B4719" s="340" t="s">
        <v>18792</v>
      </c>
      <c r="C4719" s="339" t="s">
        <v>63</v>
      </c>
      <c r="D4719" s="339" t="s">
        <v>14543</v>
      </c>
      <c r="E4719" s="341">
        <v>18.559999999999999</v>
      </c>
      <c r="F4719" s="341">
        <v>21.66</v>
      </c>
    </row>
    <row r="4720" spans="1:6">
      <c r="A4720" s="339">
        <v>9899</v>
      </c>
      <c r="B4720" s="340" t="s">
        <v>18793</v>
      </c>
      <c r="C4720" s="339" t="s">
        <v>63</v>
      </c>
      <c r="D4720" s="339" t="s">
        <v>14543</v>
      </c>
      <c r="E4720" s="341">
        <v>8.32</v>
      </c>
      <c r="F4720" s="341">
        <v>9.7100000000000009</v>
      </c>
    </row>
    <row r="4721" spans="1:6">
      <c r="A4721" s="339">
        <v>9908</v>
      </c>
      <c r="B4721" s="340" t="s">
        <v>18794</v>
      </c>
      <c r="C4721" s="339" t="s">
        <v>63</v>
      </c>
      <c r="D4721" s="339" t="s">
        <v>14543</v>
      </c>
      <c r="E4721" s="341">
        <v>374.19</v>
      </c>
      <c r="F4721" s="341">
        <v>436.56</v>
      </c>
    </row>
    <row r="4722" spans="1:6">
      <c r="A4722" s="339">
        <v>9905</v>
      </c>
      <c r="B4722" s="340" t="s">
        <v>18795</v>
      </c>
      <c r="C4722" s="339" t="s">
        <v>63</v>
      </c>
      <c r="D4722" s="339" t="s">
        <v>14543</v>
      </c>
      <c r="E4722" s="341">
        <v>6.51</v>
      </c>
      <c r="F4722" s="341">
        <v>7.59</v>
      </c>
    </row>
    <row r="4723" spans="1:6">
      <c r="A4723" s="339">
        <v>9906</v>
      </c>
      <c r="B4723" s="340" t="s">
        <v>18796</v>
      </c>
      <c r="C4723" s="339" t="s">
        <v>63</v>
      </c>
      <c r="D4723" s="339" t="s">
        <v>14543</v>
      </c>
      <c r="E4723" s="341">
        <v>7.85</v>
      </c>
      <c r="F4723" s="341">
        <v>9.16</v>
      </c>
    </row>
    <row r="4724" spans="1:6">
      <c r="A4724" s="339">
        <v>9895</v>
      </c>
      <c r="B4724" s="340" t="s">
        <v>18797</v>
      </c>
      <c r="C4724" s="339" t="s">
        <v>63</v>
      </c>
      <c r="D4724" s="339" t="s">
        <v>14543</v>
      </c>
      <c r="E4724" s="341">
        <v>13.22</v>
      </c>
      <c r="F4724" s="341">
        <v>15.42</v>
      </c>
    </row>
    <row r="4725" spans="1:6">
      <c r="A4725" s="339">
        <v>9894</v>
      </c>
      <c r="B4725" s="340" t="s">
        <v>18798</v>
      </c>
      <c r="C4725" s="339" t="s">
        <v>63</v>
      </c>
      <c r="D4725" s="339" t="s">
        <v>14543</v>
      </c>
      <c r="E4725" s="341">
        <v>25.42</v>
      </c>
      <c r="F4725" s="341">
        <v>29.66</v>
      </c>
    </row>
    <row r="4726" spans="1:6">
      <c r="A4726" s="339">
        <v>9897</v>
      </c>
      <c r="B4726" s="340" t="s">
        <v>18799</v>
      </c>
      <c r="C4726" s="339" t="s">
        <v>63</v>
      </c>
      <c r="D4726" s="339" t="s">
        <v>14543</v>
      </c>
      <c r="E4726" s="341">
        <v>27.15</v>
      </c>
      <c r="F4726" s="341">
        <v>31.67</v>
      </c>
    </row>
    <row r="4727" spans="1:6">
      <c r="A4727" s="339">
        <v>9910</v>
      </c>
      <c r="B4727" s="340" t="s">
        <v>18800</v>
      </c>
      <c r="C4727" s="339" t="s">
        <v>63</v>
      </c>
      <c r="D4727" s="339" t="s">
        <v>14543</v>
      </c>
      <c r="E4727" s="341">
        <v>70.63</v>
      </c>
      <c r="F4727" s="341">
        <v>82.4</v>
      </c>
    </row>
    <row r="4728" spans="1:6">
      <c r="A4728" s="339">
        <v>9909</v>
      </c>
      <c r="B4728" s="340" t="s">
        <v>18801</v>
      </c>
      <c r="C4728" s="339" t="s">
        <v>63</v>
      </c>
      <c r="D4728" s="339" t="s">
        <v>14543</v>
      </c>
      <c r="E4728" s="341">
        <v>143.85</v>
      </c>
      <c r="F4728" s="341">
        <v>167.82</v>
      </c>
    </row>
    <row r="4729" spans="1:6">
      <c r="A4729" s="339">
        <v>9907</v>
      </c>
      <c r="B4729" s="340" t="s">
        <v>18802</v>
      </c>
      <c r="C4729" s="339" t="s">
        <v>63</v>
      </c>
      <c r="D4729" s="339" t="s">
        <v>14543</v>
      </c>
      <c r="E4729" s="341">
        <v>169.84</v>
      </c>
      <c r="F4729" s="341">
        <v>198.15</v>
      </c>
    </row>
    <row r="4730" spans="1:6">
      <c r="A4730" s="339">
        <v>20973</v>
      </c>
      <c r="B4730" s="340" t="s">
        <v>18803</v>
      </c>
      <c r="C4730" s="339" t="s">
        <v>63</v>
      </c>
      <c r="D4730" s="339" t="s">
        <v>14543</v>
      </c>
      <c r="E4730" s="341"/>
      <c r="F4730" s="341">
        <v>204.74</v>
      </c>
    </row>
    <row r="4731" spans="1:6">
      <c r="A4731" s="339">
        <v>20974</v>
      </c>
      <c r="B4731" s="340" t="s">
        <v>18804</v>
      </c>
      <c r="C4731" s="339" t="s">
        <v>63</v>
      </c>
      <c r="D4731" s="339" t="s">
        <v>14543</v>
      </c>
      <c r="E4731" s="341"/>
      <c r="F4731" s="341">
        <v>292.91000000000003</v>
      </c>
    </row>
    <row r="4732" spans="1:6">
      <c r="A4732" s="339">
        <v>37989</v>
      </c>
      <c r="B4732" s="340" t="s">
        <v>18805</v>
      </c>
      <c r="C4732" s="339" t="s">
        <v>63</v>
      </c>
      <c r="D4732" s="339" t="s">
        <v>14543</v>
      </c>
      <c r="E4732" s="341"/>
      <c r="F4732" s="341">
        <v>15.49</v>
      </c>
    </row>
    <row r="4733" spans="1:6">
      <c r="A4733" s="339">
        <v>37990</v>
      </c>
      <c r="B4733" s="340" t="s">
        <v>18806</v>
      </c>
      <c r="C4733" s="339" t="s">
        <v>63</v>
      </c>
      <c r="D4733" s="339" t="s">
        <v>14543</v>
      </c>
      <c r="E4733" s="341"/>
      <c r="F4733" s="341">
        <v>17.09</v>
      </c>
    </row>
    <row r="4734" spans="1:6">
      <c r="A4734" s="339">
        <v>37991</v>
      </c>
      <c r="B4734" s="340" t="s">
        <v>18807</v>
      </c>
      <c r="C4734" s="339" t="s">
        <v>63</v>
      </c>
      <c r="D4734" s="339" t="s">
        <v>14543</v>
      </c>
      <c r="E4734" s="341"/>
      <c r="F4734" s="341">
        <v>22.74</v>
      </c>
    </row>
    <row r="4735" spans="1:6">
      <c r="A4735" s="339">
        <v>37992</v>
      </c>
      <c r="B4735" s="340" t="s">
        <v>18808</v>
      </c>
      <c r="C4735" s="339" t="s">
        <v>63</v>
      </c>
      <c r="D4735" s="339" t="s">
        <v>14543</v>
      </c>
      <c r="E4735" s="341"/>
      <c r="F4735" s="341">
        <v>35.29</v>
      </c>
    </row>
    <row r="4736" spans="1:6">
      <c r="A4736" s="339">
        <v>37993</v>
      </c>
      <c r="B4736" s="340" t="s">
        <v>18809</v>
      </c>
      <c r="C4736" s="339" t="s">
        <v>63</v>
      </c>
      <c r="D4736" s="339" t="s">
        <v>14543</v>
      </c>
      <c r="E4736" s="341"/>
      <c r="F4736" s="341">
        <v>53.54</v>
      </c>
    </row>
    <row r="4737" spans="1:6">
      <c r="A4737" s="339">
        <v>37994</v>
      </c>
      <c r="B4737" s="340" t="s">
        <v>18810</v>
      </c>
      <c r="C4737" s="339" t="s">
        <v>63</v>
      </c>
      <c r="D4737" s="339" t="s">
        <v>14543</v>
      </c>
      <c r="E4737" s="341"/>
      <c r="F4737" s="341">
        <v>127.5</v>
      </c>
    </row>
    <row r="4738" spans="1:6">
      <c r="A4738" s="339">
        <v>37995</v>
      </c>
      <c r="B4738" s="340" t="s">
        <v>18811</v>
      </c>
      <c r="C4738" s="339" t="s">
        <v>63</v>
      </c>
      <c r="D4738" s="339" t="s">
        <v>14543</v>
      </c>
      <c r="E4738" s="341"/>
      <c r="F4738" s="341">
        <v>166.19</v>
      </c>
    </row>
    <row r="4739" spans="1:6">
      <c r="A4739" s="339">
        <v>37996</v>
      </c>
      <c r="B4739" s="340" t="s">
        <v>18812</v>
      </c>
      <c r="C4739" s="339" t="s">
        <v>63</v>
      </c>
      <c r="D4739" s="339" t="s">
        <v>14543</v>
      </c>
      <c r="E4739" s="341"/>
      <c r="F4739" s="341">
        <v>253.06</v>
      </c>
    </row>
    <row r="4740" spans="1:6">
      <c r="A4740" s="339">
        <v>45267</v>
      </c>
      <c r="B4740" s="340" t="s">
        <v>18813</v>
      </c>
      <c r="C4740" s="339" t="s">
        <v>63</v>
      </c>
      <c r="D4740" s="339" t="s">
        <v>14543</v>
      </c>
      <c r="E4740" s="341">
        <v>230.43</v>
      </c>
      <c r="F4740" s="341">
        <v>192.02</v>
      </c>
    </row>
    <row r="4741" spans="1:6">
      <c r="A4741" s="339">
        <v>38604</v>
      </c>
      <c r="B4741" s="340" t="s">
        <v>18814</v>
      </c>
      <c r="C4741" s="339" t="s">
        <v>63</v>
      </c>
      <c r="D4741" s="339" t="s">
        <v>14543</v>
      </c>
      <c r="E4741" s="341"/>
      <c r="F4741" s="341">
        <v>201374.82</v>
      </c>
    </row>
    <row r="4742" spans="1:6">
      <c r="A4742" s="339">
        <v>10601</v>
      </c>
      <c r="B4742" s="340" t="s">
        <v>18815</v>
      </c>
      <c r="C4742" s="339" t="s">
        <v>63</v>
      </c>
      <c r="D4742" s="339" t="s">
        <v>14543</v>
      </c>
      <c r="E4742" s="341"/>
      <c r="F4742" s="341">
        <v>3917142.05</v>
      </c>
    </row>
    <row r="4743" spans="1:6">
      <c r="A4743" s="339">
        <v>44469</v>
      </c>
      <c r="B4743" s="340" t="s">
        <v>18816</v>
      </c>
      <c r="C4743" s="339" t="s">
        <v>63</v>
      </c>
      <c r="D4743" s="339" t="s">
        <v>14543</v>
      </c>
      <c r="E4743" s="341"/>
      <c r="F4743" s="341">
        <v>10313696.779999999</v>
      </c>
    </row>
    <row r="4744" spans="1:6">
      <c r="A4744" s="339">
        <v>9914</v>
      </c>
      <c r="B4744" s="340" t="s">
        <v>18817</v>
      </c>
      <c r="C4744" s="339" t="s">
        <v>63</v>
      </c>
      <c r="D4744" s="339" t="s">
        <v>14549</v>
      </c>
      <c r="E4744" s="341"/>
      <c r="F4744" s="341">
        <v>712400</v>
      </c>
    </row>
    <row r="4745" spans="1:6">
      <c r="A4745" s="339">
        <v>36485</v>
      </c>
      <c r="B4745" s="340" t="s">
        <v>18818</v>
      </c>
      <c r="C4745" s="339" t="s">
        <v>63</v>
      </c>
      <c r="D4745" s="339" t="s">
        <v>14543</v>
      </c>
      <c r="E4745" s="341"/>
      <c r="F4745" s="341">
        <v>755845.38</v>
      </c>
    </row>
    <row r="4746" spans="1:6">
      <c r="A4746" s="339">
        <v>9912</v>
      </c>
      <c r="B4746" s="340" t="s">
        <v>18819</v>
      </c>
      <c r="C4746" s="339" t="s">
        <v>63</v>
      </c>
      <c r="D4746" s="339" t="s">
        <v>14549</v>
      </c>
      <c r="E4746" s="341"/>
      <c r="F4746" s="341">
        <v>3188995</v>
      </c>
    </row>
    <row r="4747" spans="1:6">
      <c r="A4747" s="339">
        <v>9921</v>
      </c>
      <c r="B4747" s="340" t="s">
        <v>18820</v>
      </c>
      <c r="C4747" s="339" t="s">
        <v>63</v>
      </c>
      <c r="D4747" s="339" t="s">
        <v>14543</v>
      </c>
      <c r="E4747" s="341"/>
      <c r="F4747" s="341">
        <v>1645034.46</v>
      </c>
    </row>
    <row r="4748" spans="1:6">
      <c r="A4748" s="339">
        <v>21112</v>
      </c>
      <c r="B4748" s="340" t="s">
        <v>1330</v>
      </c>
      <c r="C4748" s="339" t="s">
        <v>63</v>
      </c>
      <c r="D4748" s="339" t="s">
        <v>14543</v>
      </c>
      <c r="E4748" s="341"/>
      <c r="F4748" s="341">
        <v>333.74</v>
      </c>
    </row>
    <row r="4749" spans="1:6">
      <c r="A4749" s="339">
        <v>10228</v>
      </c>
      <c r="B4749" s="340" t="s">
        <v>18821</v>
      </c>
      <c r="C4749" s="339" t="s">
        <v>63</v>
      </c>
      <c r="D4749" s="339" t="s">
        <v>14549</v>
      </c>
      <c r="E4749" s="341"/>
      <c r="F4749" s="341">
        <v>387.71</v>
      </c>
    </row>
    <row r="4750" spans="1:6">
      <c r="A4750" s="339">
        <v>11781</v>
      </c>
      <c r="B4750" s="340" t="s">
        <v>18822</v>
      </c>
      <c r="C4750" s="339" t="s">
        <v>63</v>
      </c>
      <c r="D4750" s="339" t="s">
        <v>14543</v>
      </c>
      <c r="E4750" s="341"/>
      <c r="F4750" s="341">
        <v>314.08999999999997</v>
      </c>
    </row>
    <row r="4751" spans="1:6">
      <c r="A4751" s="339">
        <v>37588</v>
      </c>
      <c r="B4751" s="340" t="s">
        <v>18823</v>
      </c>
      <c r="C4751" s="339" t="s">
        <v>63</v>
      </c>
      <c r="D4751" s="339" t="s">
        <v>14543</v>
      </c>
      <c r="E4751" s="341">
        <v>73.97</v>
      </c>
      <c r="F4751" s="341">
        <v>53.45</v>
      </c>
    </row>
    <row r="4752" spans="1:6">
      <c r="A4752" s="339">
        <v>11751</v>
      </c>
      <c r="B4752" s="340" t="s">
        <v>18824</v>
      </c>
      <c r="C4752" s="339" t="s">
        <v>63</v>
      </c>
      <c r="D4752" s="339" t="s">
        <v>14543</v>
      </c>
      <c r="E4752" s="341">
        <v>145.1</v>
      </c>
      <c r="F4752" s="341">
        <v>120.48</v>
      </c>
    </row>
    <row r="4753" spans="1:6">
      <c r="A4753" s="339">
        <v>11750</v>
      </c>
      <c r="B4753" s="340" t="s">
        <v>18825</v>
      </c>
      <c r="C4753" s="339" t="s">
        <v>63</v>
      </c>
      <c r="D4753" s="339" t="s">
        <v>14543</v>
      </c>
      <c r="E4753" s="341">
        <v>120.42</v>
      </c>
      <c r="F4753" s="341">
        <v>99.98</v>
      </c>
    </row>
    <row r="4754" spans="1:6">
      <c r="A4754" s="339">
        <v>11746</v>
      </c>
      <c r="B4754" s="340" t="s">
        <v>18826</v>
      </c>
      <c r="C4754" s="339" t="s">
        <v>63</v>
      </c>
      <c r="D4754" s="339" t="s">
        <v>14543</v>
      </c>
      <c r="E4754" s="341">
        <v>80.790000000000006</v>
      </c>
      <c r="F4754" s="341">
        <v>67.08</v>
      </c>
    </row>
    <row r="4755" spans="1:6">
      <c r="A4755" s="339">
        <v>11748</v>
      </c>
      <c r="B4755" s="340" t="s">
        <v>18827</v>
      </c>
      <c r="C4755" s="339" t="s">
        <v>63</v>
      </c>
      <c r="D4755" s="339" t="s">
        <v>14543</v>
      </c>
      <c r="E4755" s="341">
        <v>51.84</v>
      </c>
      <c r="F4755" s="341">
        <v>43.05</v>
      </c>
    </row>
    <row r="4756" spans="1:6">
      <c r="A4756" s="339">
        <v>11747</v>
      </c>
      <c r="B4756" s="340" t="s">
        <v>18828</v>
      </c>
      <c r="C4756" s="339" t="s">
        <v>63</v>
      </c>
      <c r="D4756" s="339" t="s">
        <v>14543</v>
      </c>
      <c r="E4756" s="341">
        <v>223.75</v>
      </c>
      <c r="F4756" s="341">
        <v>185.79</v>
      </c>
    </row>
    <row r="4757" spans="1:6">
      <c r="A4757" s="339">
        <v>11749</v>
      </c>
      <c r="B4757" s="340" t="s">
        <v>18829</v>
      </c>
      <c r="C4757" s="339" t="s">
        <v>63</v>
      </c>
      <c r="D4757" s="339" t="s">
        <v>14543</v>
      </c>
      <c r="E4757" s="341">
        <v>59.84</v>
      </c>
      <c r="F4757" s="341">
        <v>49.69</v>
      </c>
    </row>
    <row r="4758" spans="1:6">
      <c r="A4758" s="339">
        <v>10236</v>
      </c>
      <c r="B4758" s="340" t="s">
        <v>18830</v>
      </c>
      <c r="C4758" s="339" t="s">
        <v>63</v>
      </c>
      <c r="D4758" s="339" t="s">
        <v>14543</v>
      </c>
      <c r="E4758" s="341"/>
      <c r="F4758" s="341">
        <v>180.78</v>
      </c>
    </row>
    <row r="4759" spans="1:6">
      <c r="A4759" s="339">
        <v>10233</v>
      </c>
      <c r="B4759" s="340" t="s">
        <v>18831</v>
      </c>
      <c r="C4759" s="339" t="s">
        <v>63</v>
      </c>
      <c r="D4759" s="339" t="s">
        <v>14543</v>
      </c>
      <c r="E4759" s="341"/>
      <c r="F4759" s="341">
        <v>169.41</v>
      </c>
    </row>
    <row r="4760" spans="1:6">
      <c r="A4760" s="339">
        <v>10234</v>
      </c>
      <c r="B4760" s="340" t="s">
        <v>18832</v>
      </c>
      <c r="C4760" s="339" t="s">
        <v>63</v>
      </c>
      <c r="D4760" s="339" t="s">
        <v>14543</v>
      </c>
      <c r="E4760" s="341"/>
      <c r="F4760" s="341">
        <v>106.72</v>
      </c>
    </row>
    <row r="4761" spans="1:6">
      <c r="A4761" s="339">
        <v>10231</v>
      </c>
      <c r="B4761" s="340" t="s">
        <v>18833</v>
      </c>
      <c r="C4761" s="339" t="s">
        <v>63</v>
      </c>
      <c r="D4761" s="339" t="s">
        <v>14543</v>
      </c>
      <c r="E4761" s="341"/>
      <c r="F4761" s="341">
        <v>489.36</v>
      </c>
    </row>
    <row r="4762" spans="1:6">
      <c r="A4762" s="339">
        <v>10232</v>
      </c>
      <c r="B4762" s="340" t="s">
        <v>18834</v>
      </c>
      <c r="C4762" s="339" t="s">
        <v>63</v>
      </c>
      <c r="D4762" s="339" t="s">
        <v>14543</v>
      </c>
      <c r="E4762" s="341"/>
      <c r="F4762" s="341">
        <v>273.83999999999997</v>
      </c>
    </row>
    <row r="4763" spans="1:6">
      <c r="A4763" s="339">
        <v>10235</v>
      </c>
      <c r="B4763" s="340" t="s">
        <v>18835</v>
      </c>
      <c r="C4763" s="339" t="s">
        <v>63</v>
      </c>
      <c r="D4763" s="339" t="s">
        <v>14543</v>
      </c>
      <c r="E4763" s="341"/>
      <c r="F4763" s="341">
        <v>670.86</v>
      </c>
    </row>
    <row r="4764" spans="1:6">
      <c r="A4764" s="339">
        <v>10229</v>
      </c>
      <c r="B4764" s="340" t="s">
        <v>18836</v>
      </c>
      <c r="C4764" s="339" t="s">
        <v>63</v>
      </c>
      <c r="D4764" s="339" t="s">
        <v>14549</v>
      </c>
      <c r="E4764" s="341"/>
      <c r="F4764" s="341">
        <v>96.51</v>
      </c>
    </row>
    <row r="4765" spans="1:6">
      <c r="A4765" s="339">
        <v>10230</v>
      </c>
      <c r="B4765" s="340" t="s">
        <v>18837</v>
      </c>
      <c r="C4765" s="339" t="s">
        <v>63</v>
      </c>
      <c r="D4765" s="339" t="s">
        <v>14543</v>
      </c>
      <c r="E4765" s="341"/>
      <c r="F4765" s="341">
        <v>1180.6500000000001</v>
      </c>
    </row>
    <row r="4766" spans="1:6">
      <c r="A4766" s="339">
        <v>10409</v>
      </c>
      <c r="B4766" s="340" t="s">
        <v>18838</v>
      </c>
      <c r="C4766" s="339" t="s">
        <v>63</v>
      </c>
      <c r="D4766" s="339" t="s">
        <v>14543</v>
      </c>
      <c r="E4766" s="341"/>
      <c r="F4766" s="341">
        <v>350.76</v>
      </c>
    </row>
    <row r="4767" spans="1:6">
      <c r="A4767" s="339">
        <v>10411</v>
      </c>
      <c r="B4767" s="340" t="s">
        <v>1630</v>
      </c>
      <c r="C4767" s="339" t="s">
        <v>63</v>
      </c>
      <c r="D4767" s="339" t="s">
        <v>14543</v>
      </c>
      <c r="E4767" s="341"/>
      <c r="F4767" s="341">
        <v>313.86</v>
      </c>
    </row>
    <row r="4768" spans="1:6">
      <c r="A4768" s="339">
        <v>10410</v>
      </c>
      <c r="B4768" s="340" t="s">
        <v>18839</v>
      </c>
      <c r="C4768" s="339" t="s">
        <v>63</v>
      </c>
      <c r="D4768" s="339" t="s">
        <v>14543</v>
      </c>
      <c r="E4768" s="341"/>
      <c r="F4768" s="341">
        <v>209.66</v>
      </c>
    </row>
    <row r="4769" spans="1:6">
      <c r="A4769" s="339">
        <v>10404</v>
      </c>
      <c r="B4769" s="340" t="s">
        <v>18840</v>
      </c>
      <c r="C4769" s="339" t="s">
        <v>63</v>
      </c>
      <c r="D4769" s="339" t="s">
        <v>14543</v>
      </c>
      <c r="E4769" s="341"/>
      <c r="F4769" s="341">
        <v>127.29</v>
      </c>
    </row>
    <row r="4770" spans="1:6">
      <c r="A4770" s="339">
        <v>10405</v>
      </c>
      <c r="B4770" s="340" t="s">
        <v>18841</v>
      </c>
      <c r="C4770" s="339" t="s">
        <v>63</v>
      </c>
      <c r="D4770" s="339" t="s">
        <v>14543</v>
      </c>
      <c r="E4770" s="341"/>
      <c r="F4770" s="341">
        <v>702.74</v>
      </c>
    </row>
    <row r="4771" spans="1:6">
      <c r="A4771" s="339">
        <v>10408</v>
      </c>
      <c r="B4771" s="340" t="s">
        <v>18842</v>
      </c>
      <c r="C4771" s="339" t="s">
        <v>63</v>
      </c>
      <c r="D4771" s="339" t="s">
        <v>14543</v>
      </c>
      <c r="E4771" s="341"/>
      <c r="F4771" s="341">
        <v>491.42</v>
      </c>
    </row>
    <row r="4772" spans="1:6">
      <c r="A4772" s="339">
        <v>10406</v>
      </c>
      <c r="B4772" s="340" t="s">
        <v>18843</v>
      </c>
      <c r="C4772" s="339" t="s">
        <v>63</v>
      </c>
      <c r="D4772" s="339" t="s">
        <v>14543</v>
      </c>
      <c r="E4772" s="341"/>
      <c r="F4772" s="341">
        <v>970.63</v>
      </c>
    </row>
    <row r="4773" spans="1:6">
      <c r="A4773" s="339">
        <v>10412</v>
      </c>
      <c r="B4773" s="340" t="s">
        <v>18844</v>
      </c>
      <c r="C4773" s="339" t="s">
        <v>63</v>
      </c>
      <c r="D4773" s="339" t="s">
        <v>14543</v>
      </c>
      <c r="E4773" s="341"/>
      <c r="F4773" s="341">
        <v>154.26</v>
      </c>
    </row>
    <row r="4774" spans="1:6">
      <c r="A4774" s="339">
        <v>10407</v>
      </c>
      <c r="B4774" s="340" t="s">
        <v>18845</v>
      </c>
      <c r="C4774" s="339" t="s">
        <v>63</v>
      </c>
      <c r="D4774" s="339" t="s">
        <v>14543</v>
      </c>
      <c r="E4774" s="341"/>
      <c r="F4774" s="341">
        <v>1505.46</v>
      </c>
    </row>
    <row r="4775" spans="1:6">
      <c r="A4775" s="339">
        <v>10416</v>
      </c>
      <c r="B4775" s="340" t="s">
        <v>18846</v>
      </c>
      <c r="C4775" s="339" t="s">
        <v>63</v>
      </c>
      <c r="D4775" s="339" t="s">
        <v>14543</v>
      </c>
      <c r="E4775" s="341"/>
      <c r="F4775" s="341">
        <v>186.73</v>
      </c>
    </row>
    <row r="4776" spans="1:6">
      <c r="A4776" s="339">
        <v>10419</v>
      </c>
      <c r="B4776" s="340" t="s">
        <v>18847</v>
      </c>
      <c r="C4776" s="339" t="s">
        <v>63</v>
      </c>
      <c r="D4776" s="339" t="s">
        <v>14543</v>
      </c>
      <c r="E4776" s="341"/>
      <c r="F4776" s="341">
        <v>162.09</v>
      </c>
    </row>
    <row r="4777" spans="1:6">
      <c r="A4777" s="339">
        <v>10418</v>
      </c>
      <c r="B4777" s="340" t="s">
        <v>1644</v>
      </c>
      <c r="C4777" s="339" t="s">
        <v>63</v>
      </c>
      <c r="D4777" s="339" t="s">
        <v>14543</v>
      </c>
      <c r="E4777" s="341"/>
      <c r="F4777" s="341">
        <v>108.04</v>
      </c>
    </row>
    <row r="4778" spans="1:6">
      <c r="A4778" s="339">
        <v>21092</v>
      </c>
      <c r="B4778" s="340" t="s">
        <v>18848</v>
      </c>
      <c r="C4778" s="339" t="s">
        <v>63</v>
      </c>
      <c r="D4778" s="339" t="s">
        <v>14543</v>
      </c>
      <c r="E4778" s="341"/>
      <c r="F4778" s="341">
        <v>92.66</v>
      </c>
    </row>
    <row r="4779" spans="1:6">
      <c r="A4779" s="339">
        <v>12657</v>
      </c>
      <c r="B4779" s="340" t="s">
        <v>1686</v>
      </c>
      <c r="C4779" s="339" t="s">
        <v>63</v>
      </c>
      <c r="D4779" s="339" t="s">
        <v>14543</v>
      </c>
      <c r="E4779" s="341"/>
      <c r="F4779" s="341">
        <v>435.99</v>
      </c>
    </row>
    <row r="4780" spans="1:6">
      <c r="A4780" s="339">
        <v>10417</v>
      </c>
      <c r="B4780" s="340" t="s">
        <v>18849</v>
      </c>
      <c r="C4780" s="339" t="s">
        <v>63</v>
      </c>
      <c r="D4780" s="339" t="s">
        <v>14543</v>
      </c>
      <c r="E4780" s="341"/>
      <c r="F4780" s="341">
        <v>272.08</v>
      </c>
    </row>
    <row r="4781" spans="1:6">
      <c r="A4781" s="339">
        <v>10414</v>
      </c>
      <c r="B4781" s="340" t="s">
        <v>18850</v>
      </c>
      <c r="C4781" s="339" t="s">
        <v>63</v>
      </c>
      <c r="D4781" s="339" t="s">
        <v>14543</v>
      </c>
      <c r="E4781" s="341"/>
      <c r="F4781" s="341">
        <v>595.37</v>
      </c>
    </row>
    <row r="4782" spans="1:6">
      <c r="A4782" s="339">
        <v>10413</v>
      </c>
      <c r="B4782" s="340" t="s">
        <v>18851</v>
      </c>
      <c r="C4782" s="339" t="s">
        <v>63</v>
      </c>
      <c r="D4782" s="339" t="s">
        <v>14543</v>
      </c>
      <c r="E4782" s="341"/>
      <c r="F4782" s="341">
        <v>98.89</v>
      </c>
    </row>
    <row r="4783" spans="1:6">
      <c r="A4783" s="339">
        <v>10415</v>
      </c>
      <c r="B4783" s="340" t="s">
        <v>18852</v>
      </c>
      <c r="C4783" s="339" t="s">
        <v>63</v>
      </c>
      <c r="D4783" s="339" t="s">
        <v>14543</v>
      </c>
      <c r="E4783" s="341"/>
      <c r="F4783" s="341">
        <v>1033.3</v>
      </c>
    </row>
    <row r="4784" spans="1:6">
      <c r="A4784" s="339">
        <v>38643</v>
      </c>
      <c r="B4784" s="340" t="s">
        <v>18853</v>
      </c>
      <c r="C4784" s="339" t="s">
        <v>63</v>
      </c>
      <c r="D4784" s="339" t="s">
        <v>14543</v>
      </c>
      <c r="E4784" s="341">
        <v>58.78</v>
      </c>
      <c r="F4784" s="341">
        <v>42.48</v>
      </c>
    </row>
    <row r="4785" spans="1:6">
      <c r="A4785" s="339">
        <v>6157</v>
      </c>
      <c r="B4785" s="340" t="s">
        <v>4481</v>
      </c>
      <c r="C4785" s="339" t="s">
        <v>63</v>
      </c>
      <c r="D4785" s="339" t="s">
        <v>14543</v>
      </c>
      <c r="E4785" s="341">
        <v>80.31</v>
      </c>
      <c r="F4785" s="341">
        <v>58.03</v>
      </c>
    </row>
    <row r="4786" spans="1:6">
      <c r="A4786" s="339">
        <v>6158</v>
      </c>
      <c r="B4786" s="340" t="s">
        <v>18854</v>
      </c>
      <c r="C4786" s="339" t="s">
        <v>63</v>
      </c>
      <c r="D4786" s="339" t="s">
        <v>14543</v>
      </c>
      <c r="E4786" s="341">
        <v>9.1</v>
      </c>
      <c r="F4786" s="341">
        <v>8.5399999999999991</v>
      </c>
    </row>
    <row r="4787" spans="1:6">
      <c r="A4787" s="339">
        <v>6156</v>
      </c>
      <c r="B4787" s="340" t="s">
        <v>18855</v>
      </c>
      <c r="C4787" s="339" t="s">
        <v>63</v>
      </c>
      <c r="D4787" s="339" t="s">
        <v>14543</v>
      </c>
      <c r="E4787" s="341">
        <v>7.8</v>
      </c>
      <c r="F4787" s="341">
        <v>7.33</v>
      </c>
    </row>
    <row r="4788" spans="1:6">
      <c r="A4788" s="339">
        <v>6153</v>
      </c>
      <c r="B4788" s="340" t="s">
        <v>18856</v>
      </c>
      <c r="C4788" s="339" t="s">
        <v>63</v>
      </c>
      <c r="D4788" s="339" t="s">
        <v>14543</v>
      </c>
      <c r="E4788" s="341">
        <v>6.26</v>
      </c>
      <c r="F4788" s="341">
        <v>5.88</v>
      </c>
    </row>
    <row r="4789" spans="1:6">
      <c r="A4789" s="339">
        <v>6154</v>
      </c>
      <c r="B4789" s="340" t="s">
        <v>18857</v>
      </c>
      <c r="C4789" s="339" t="s">
        <v>63</v>
      </c>
      <c r="D4789" s="339" t="s">
        <v>14543</v>
      </c>
      <c r="E4789" s="341">
        <v>11.13</v>
      </c>
      <c r="F4789" s="341">
        <v>10.45</v>
      </c>
    </row>
    <row r="4790" spans="1:6">
      <c r="A4790" s="339">
        <v>6155</v>
      </c>
      <c r="B4790" s="340" t="s">
        <v>18858</v>
      </c>
      <c r="C4790" s="339" t="s">
        <v>63</v>
      </c>
      <c r="D4790" s="339" t="s">
        <v>14543</v>
      </c>
      <c r="E4790" s="341">
        <v>25.62</v>
      </c>
      <c r="F4790" s="341">
        <v>24.05</v>
      </c>
    </row>
    <row r="4791" spans="1:6">
      <c r="A4791" s="339">
        <v>43595</v>
      </c>
      <c r="B4791" s="340" t="s">
        <v>18859</v>
      </c>
      <c r="C4791" s="339" t="s">
        <v>63</v>
      </c>
      <c r="D4791" s="339" t="s">
        <v>14543</v>
      </c>
      <c r="E4791" s="341">
        <v>18.57</v>
      </c>
      <c r="F4791" s="341">
        <v>18.489999999999998</v>
      </c>
    </row>
    <row r="4792" spans="1:6">
      <c r="A4792" s="339">
        <v>43596</v>
      </c>
      <c r="B4792" s="340" t="s">
        <v>18860</v>
      </c>
      <c r="C4792" s="339" t="s">
        <v>63</v>
      </c>
      <c r="D4792" s="339" t="s">
        <v>14543</v>
      </c>
      <c r="E4792" s="341">
        <v>21.46</v>
      </c>
      <c r="F4792" s="341">
        <v>21.37</v>
      </c>
    </row>
    <row r="4793" spans="1:6">
      <c r="A4793" s="339">
        <v>38108</v>
      </c>
      <c r="B4793" s="340" t="s">
        <v>18861</v>
      </c>
      <c r="C4793" s="339" t="s">
        <v>63</v>
      </c>
      <c r="D4793" s="339" t="s">
        <v>14543</v>
      </c>
      <c r="E4793" s="341">
        <v>60.2</v>
      </c>
      <c r="F4793" s="341">
        <v>51.82</v>
      </c>
    </row>
    <row r="4794" spans="1:6">
      <c r="A4794" s="339">
        <v>38087</v>
      </c>
      <c r="B4794" s="340" t="s">
        <v>18862</v>
      </c>
      <c r="C4794" s="339" t="s">
        <v>63</v>
      </c>
      <c r="D4794" s="339" t="s">
        <v>14543</v>
      </c>
      <c r="E4794" s="341">
        <v>77.430000000000007</v>
      </c>
      <c r="F4794" s="341">
        <v>66.650000000000006</v>
      </c>
    </row>
    <row r="4795" spans="1:6">
      <c r="A4795" s="339">
        <v>38109</v>
      </c>
      <c r="B4795" s="340" t="s">
        <v>18863</v>
      </c>
      <c r="C4795" s="339" t="s">
        <v>63</v>
      </c>
      <c r="D4795" s="339" t="s">
        <v>14543</v>
      </c>
      <c r="E4795" s="341">
        <v>96.22</v>
      </c>
      <c r="F4795" s="341">
        <v>82.82</v>
      </c>
    </row>
    <row r="4796" spans="1:6">
      <c r="A4796" s="339">
        <v>38088</v>
      </c>
      <c r="B4796" s="340" t="s">
        <v>18864</v>
      </c>
      <c r="C4796" s="339" t="s">
        <v>63</v>
      </c>
      <c r="D4796" s="339" t="s">
        <v>14543</v>
      </c>
      <c r="E4796" s="341">
        <v>101.17</v>
      </c>
      <c r="F4796" s="341">
        <v>87.08</v>
      </c>
    </row>
    <row r="4797" spans="1:6">
      <c r="A4797" s="339">
        <v>38110</v>
      </c>
      <c r="B4797" s="340" t="s">
        <v>18865</v>
      </c>
      <c r="C4797" s="339" t="s">
        <v>63</v>
      </c>
      <c r="D4797" s="339" t="s">
        <v>14543</v>
      </c>
      <c r="E4797" s="341">
        <v>37.01</v>
      </c>
      <c r="F4797" s="341">
        <v>31.86</v>
      </c>
    </row>
    <row r="4798" spans="1:6">
      <c r="A4798" s="339">
        <v>38089</v>
      </c>
      <c r="B4798" s="340" t="s">
        <v>18866</v>
      </c>
      <c r="C4798" s="339" t="s">
        <v>63</v>
      </c>
      <c r="D4798" s="339" t="s">
        <v>14543</v>
      </c>
      <c r="E4798" s="341">
        <v>64.489999999999995</v>
      </c>
      <c r="F4798" s="341">
        <v>55.51</v>
      </c>
    </row>
    <row r="4799" spans="1:6">
      <c r="A4799" s="339">
        <v>38111</v>
      </c>
      <c r="B4799" s="340" t="s">
        <v>18867</v>
      </c>
      <c r="C4799" s="339" t="s">
        <v>63</v>
      </c>
      <c r="D4799" s="339" t="s">
        <v>14543</v>
      </c>
      <c r="E4799" s="341">
        <v>41.39</v>
      </c>
      <c r="F4799" s="341">
        <v>35.630000000000003</v>
      </c>
    </row>
    <row r="4800" spans="1:6">
      <c r="A4800" s="339">
        <v>38090</v>
      </c>
      <c r="B4800" s="340" t="s">
        <v>18868</v>
      </c>
      <c r="C4800" s="339" t="s">
        <v>63</v>
      </c>
      <c r="D4800" s="339" t="s">
        <v>14543</v>
      </c>
      <c r="E4800" s="341">
        <v>66.66</v>
      </c>
      <c r="F4800" s="341">
        <v>57.38</v>
      </c>
    </row>
    <row r="4801" spans="1:6">
      <c r="A4801" s="339">
        <v>38400</v>
      </c>
      <c r="B4801" s="340" t="s">
        <v>18869</v>
      </c>
      <c r="C4801" s="339" t="s">
        <v>63</v>
      </c>
      <c r="D4801" s="339" t="s">
        <v>14543</v>
      </c>
      <c r="E4801" s="341">
        <v>40.68</v>
      </c>
      <c r="F4801" s="341">
        <v>48.32</v>
      </c>
    </row>
    <row r="4802" spans="1:6">
      <c r="A4802" s="339">
        <v>13726</v>
      </c>
      <c r="B4802" s="340" t="s">
        <v>18870</v>
      </c>
      <c r="C4802" s="339" t="s">
        <v>63</v>
      </c>
      <c r="D4802" s="339" t="s">
        <v>14543</v>
      </c>
      <c r="E4802" s="341"/>
      <c r="F4802" s="341">
        <v>67140.58</v>
      </c>
    </row>
    <row r="4803" spans="1:6">
      <c r="A4803" s="339">
        <v>12627</v>
      </c>
      <c r="B4803" s="340" t="s">
        <v>18871</v>
      </c>
      <c r="C4803" s="339" t="s">
        <v>63</v>
      </c>
      <c r="D4803" s="339" t="s">
        <v>14543</v>
      </c>
      <c r="E4803" s="341">
        <v>1</v>
      </c>
      <c r="F4803" s="341">
        <v>1.53</v>
      </c>
    </row>
    <row r="4804" spans="1:6">
      <c r="A4804" s="339">
        <v>39996</v>
      </c>
      <c r="B4804" s="340" t="s">
        <v>3712</v>
      </c>
      <c r="C4804" s="339" t="s">
        <v>202</v>
      </c>
      <c r="D4804" s="339" t="s">
        <v>14543</v>
      </c>
      <c r="E4804" s="341">
        <v>5.0999999999999996</v>
      </c>
      <c r="F4804" s="341">
        <v>3.55</v>
      </c>
    </row>
    <row r="4805" spans="1:6">
      <c r="A4805" s="339">
        <v>10478</v>
      </c>
      <c r="B4805" s="340" t="s">
        <v>18872</v>
      </c>
      <c r="C4805" s="339" t="s">
        <v>933</v>
      </c>
      <c r="D4805" s="339" t="s">
        <v>14549</v>
      </c>
      <c r="E4805" s="341">
        <v>31.64</v>
      </c>
      <c r="F4805" s="341">
        <v>43.65</v>
      </c>
    </row>
    <row r="4806" spans="1:6">
      <c r="A4806" s="339">
        <v>10481</v>
      </c>
      <c r="B4806" s="340" t="s">
        <v>18873</v>
      </c>
      <c r="C4806" s="339" t="s">
        <v>933</v>
      </c>
      <c r="D4806" s="339" t="s">
        <v>14543</v>
      </c>
      <c r="E4806" s="341">
        <v>28.14</v>
      </c>
      <c r="F4806" s="341">
        <v>38.82</v>
      </c>
    </row>
    <row r="4807" spans="1:6">
      <c r="A4807" s="339">
        <v>10475</v>
      </c>
      <c r="B4807" s="340" t="s">
        <v>18874</v>
      </c>
      <c r="C4807" s="339" t="s">
        <v>933</v>
      </c>
      <c r="D4807" s="339" t="s">
        <v>14543</v>
      </c>
      <c r="E4807" s="341">
        <v>27.23</v>
      </c>
      <c r="F4807" s="341">
        <v>37.56</v>
      </c>
    </row>
    <row r="4808" spans="1:6">
      <c r="A4808" s="339">
        <v>4030</v>
      </c>
      <c r="B4808" s="340" t="s">
        <v>1100</v>
      </c>
      <c r="C4808" s="339" t="s">
        <v>5029</v>
      </c>
      <c r="D4808" s="339" t="s">
        <v>14543</v>
      </c>
      <c r="E4808" s="341">
        <v>9.2799999999999994</v>
      </c>
      <c r="F4808" s="341">
        <v>7.38</v>
      </c>
    </row>
    <row r="4809" spans="1:6">
      <c r="A4809" s="339">
        <v>4031</v>
      </c>
      <c r="B4809" s="340" t="s">
        <v>18875</v>
      </c>
      <c r="C4809" s="339" t="s">
        <v>5029</v>
      </c>
      <c r="D4809" s="339" t="s">
        <v>14543</v>
      </c>
      <c r="E4809" s="341">
        <v>43.64</v>
      </c>
      <c r="F4809" s="341">
        <v>34.71</v>
      </c>
    </row>
    <row r="4810" spans="1:6">
      <c r="A4810" s="339">
        <v>11652</v>
      </c>
      <c r="B4810" s="340" t="s">
        <v>18876</v>
      </c>
      <c r="C4810" s="339" t="s">
        <v>63</v>
      </c>
      <c r="D4810" s="339" t="s">
        <v>14549</v>
      </c>
      <c r="E4810" s="341"/>
      <c r="F4810" s="341">
        <v>4171.25</v>
      </c>
    </row>
    <row r="4811" spans="1:6">
      <c r="A4811" s="339">
        <v>13896</v>
      </c>
      <c r="B4811" s="340" t="s">
        <v>4525</v>
      </c>
      <c r="C4811" s="339" t="s">
        <v>63</v>
      </c>
      <c r="D4811" s="339" t="s">
        <v>14543</v>
      </c>
      <c r="E4811" s="341"/>
      <c r="F4811" s="341">
        <v>3741.97</v>
      </c>
    </row>
    <row r="4812" spans="1:6">
      <c r="A4812" s="339">
        <v>44470</v>
      </c>
      <c r="B4812" s="340" t="s">
        <v>18877</v>
      </c>
      <c r="C4812" s="339" t="s">
        <v>63</v>
      </c>
      <c r="D4812" s="339" t="s">
        <v>14543</v>
      </c>
      <c r="E4812" s="341"/>
      <c r="F4812" s="341">
        <v>1805871.6</v>
      </c>
    </row>
    <row r="4813" spans="1:6">
      <c r="A4813" s="339">
        <v>13476</v>
      </c>
      <c r="B4813" s="340" t="s">
        <v>18878</v>
      </c>
      <c r="C4813" s="339" t="s">
        <v>63</v>
      </c>
      <c r="D4813" s="339" t="s">
        <v>14543</v>
      </c>
      <c r="E4813" s="341"/>
      <c r="F4813" s="341">
        <v>1818957.75</v>
      </c>
    </row>
    <row r="4814" spans="1:6">
      <c r="A4814" s="339">
        <v>44491</v>
      </c>
      <c r="B4814" s="340" t="s">
        <v>18879</v>
      </c>
      <c r="C4814" s="339" t="s">
        <v>63</v>
      </c>
      <c r="D4814" s="339" t="s">
        <v>14543</v>
      </c>
      <c r="E4814" s="341"/>
      <c r="F4814" s="341">
        <v>4289599.49</v>
      </c>
    </row>
    <row r="4815" spans="1:6">
      <c r="A4815" s="339">
        <v>10488</v>
      </c>
      <c r="B4815" s="340" t="s">
        <v>18880</v>
      </c>
      <c r="C4815" s="339" t="s">
        <v>63</v>
      </c>
      <c r="D4815" s="339" t="s">
        <v>14549</v>
      </c>
      <c r="E4815" s="341"/>
      <c r="F4815" s="341">
        <v>2203686.89</v>
      </c>
    </row>
    <row r="4816" spans="1:6">
      <c r="A4816" s="339">
        <v>13606</v>
      </c>
      <c r="B4816" s="340" t="s">
        <v>18881</v>
      </c>
      <c r="C4816" s="339" t="s">
        <v>63</v>
      </c>
      <c r="D4816" s="339" t="s">
        <v>14543</v>
      </c>
      <c r="E4816" s="341"/>
      <c r="F4816" s="341">
        <v>1952435.07</v>
      </c>
    </row>
    <row r="4817" spans="1:6">
      <c r="A4817" s="339">
        <v>10489</v>
      </c>
      <c r="B4817" s="340" t="s">
        <v>3864</v>
      </c>
      <c r="C4817" s="339" t="s">
        <v>884</v>
      </c>
      <c r="D4817" s="339" t="s">
        <v>14543</v>
      </c>
      <c r="E4817" s="341">
        <v>19.75</v>
      </c>
      <c r="F4817" s="341">
        <v>21.39</v>
      </c>
    </row>
    <row r="4818" spans="1:6">
      <c r="A4818" s="339">
        <v>41073</v>
      </c>
      <c r="B4818" s="340" t="s">
        <v>18882</v>
      </c>
      <c r="C4818" s="339" t="s">
        <v>948</v>
      </c>
      <c r="D4818" s="339" t="s">
        <v>14543</v>
      </c>
      <c r="E4818" s="341">
        <v>3436.06</v>
      </c>
      <c r="F4818" s="341">
        <v>3749.26</v>
      </c>
    </row>
    <row r="4819" spans="1:6">
      <c r="A4819" s="339">
        <v>34391</v>
      </c>
      <c r="B4819" s="340" t="s">
        <v>1581</v>
      </c>
      <c r="C4819" s="339" t="s">
        <v>5029</v>
      </c>
      <c r="D4819" s="339" t="s">
        <v>14543</v>
      </c>
      <c r="E4819" s="341">
        <v>1292.6199999999999</v>
      </c>
      <c r="F4819" s="341">
        <v>861.75</v>
      </c>
    </row>
    <row r="4820" spans="1:6">
      <c r="A4820" s="339">
        <v>10496</v>
      </c>
      <c r="B4820" s="340" t="s">
        <v>18883</v>
      </c>
      <c r="C4820" s="339" t="s">
        <v>5029</v>
      </c>
      <c r="D4820" s="339" t="s">
        <v>14543</v>
      </c>
      <c r="E4820" s="341">
        <v>1125</v>
      </c>
      <c r="F4820" s="341">
        <v>750</v>
      </c>
    </row>
    <row r="4821" spans="1:6">
      <c r="A4821" s="339">
        <v>10497</v>
      </c>
      <c r="B4821" s="340" t="s">
        <v>18884</v>
      </c>
      <c r="C4821" s="339" t="s">
        <v>5029</v>
      </c>
      <c r="D4821" s="339" t="s">
        <v>14543</v>
      </c>
      <c r="E4821" s="341">
        <v>2924.99</v>
      </c>
      <c r="F4821" s="341">
        <v>1949.99</v>
      </c>
    </row>
    <row r="4822" spans="1:6">
      <c r="A4822" s="339">
        <v>10504</v>
      </c>
      <c r="B4822" s="340" t="s">
        <v>18885</v>
      </c>
      <c r="C4822" s="339" t="s">
        <v>5029</v>
      </c>
      <c r="D4822" s="339" t="s">
        <v>14543</v>
      </c>
      <c r="E4822" s="341">
        <v>3420</v>
      </c>
      <c r="F4822" s="341">
        <v>2280</v>
      </c>
    </row>
    <row r="4823" spans="1:6">
      <c r="A4823" s="339">
        <v>34390</v>
      </c>
      <c r="B4823" s="340" t="s">
        <v>18886</v>
      </c>
      <c r="C4823" s="339" t="s">
        <v>5029</v>
      </c>
      <c r="D4823" s="339" t="s">
        <v>14543</v>
      </c>
      <c r="E4823" s="341">
        <v>1007.99</v>
      </c>
      <c r="F4823" s="341">
        <v>671.99</v>
      </c>
    </row>
    <row r="4824" spans="1:6">
      <c r="A4824" s="339">
        <v>34389</v>
      </c>
      <c r="B4824" s="340" t="s">
        <v>18887</v>
      </c>
      <c r="C4824" s="339" t="s">
        <v>5029</v>
      </c>
      <c r="D4824" s="339" t="s">
        <v>14543</v>
      </c>
      <c r="E4824" s="341">
        <v>315</v>
      </c>
      <c r="F4824" s="341">
        <v>210</v>
      </c>
    </row>
    <row r="4825" spans="1:6">
      <c r="A4825" s="339">
        <v>34388</v>
      </c>
      <c r="B4825" s="340" t="s">
        <v>18888</v>
      </c>
      <c r="C4825" s="339" t="s">
        <v>5029</v>
      </c>
      <c r="D4825" s="339" t="s">
        <v>14543</v>
      </c>
      <c r="E4825" s="341">
        <v>447.7</v>
      </c>
      <c r="F4825" s="341">
        <v>298.47000000000003</v>
      </c>
    </row>
    <row r="4826" spans="1:6">
      <c r="A4826" s="339">
        <v>34387</v>
      </c>
      <c r="B4826" s="340" t="s">
        <v>18889</v>
      </c>
      <c r="C4826" s="339" t="s">
        <v>5029</v>
      </c>
      <c r="D4826" s="339" t="s">
        <v>14543</v>
      </c>
      <c r="E4826" s="341">
        <v>726.75</v>
      </c>
      <c r="F4826" s="341">
        <v>484.5</v>
      </c>
    </row>
    <row r="4827" spans="1:6">
      <c r="A4827" s="339">
        <v>11188</v>
      </c>
      <c r="B4827" s="340" t="s">
        <v>1586</v>
      </c>
      <c r="C4827" s="339" t="s">
        <v>5029</v>
      </c>
      <c r="D4827" s="339" t="s">
        <v>14543</v>
      </c>
      <c r="E4827" s="341">
        <v>359.99</v>
      </c>
      <c r="F4827" s="341">
        <v>239.99</v>
      </c>
    </row>
    <row r="4828" spans="1:6">
      <c r="A4828" s="339">
        <v>11189</v>
      </c>
      <c r="B4828" s="340" t="s">
        <v>18890</v>
      </c>
      <c r="C4828" s="339" t="s">
        <v>5029</v>
      </c>
      <c r="D4828" s="339" t="s">
        <v>14543</v>
      </c>
      <c r="E4828" s="341">
        <v>540</v>
      </c>
      <c r="F4828" s="341">
        <v>360</v>
      </c>
    </row>
    <row r="4829" spans="1:6">
      <c r="A4829" s="339">
        <v>21107</v>
      </c>
      <c r="B4829" s="340" t="s">
        <v>18891</v>
      </c>
      <c r="C4829" s="339" t="s">
        <v>5029</v>
      </c>
      <c r="D4829" s="339" t="s">
        <v>14543</v>
      </c>
      <c r="E4829" s="341">
        <v>388.61</v>
      </c>
      <c r="F4829" s="341">
        <v>259.07</v>
      </c>
    </row>
    <row r="4830" spans="1:6">
      <c r="A4830" s="339">
        <v>34386</v>
      </c>
      <c r="B4830" s="340" t="s">
        <v>18892</v>
      </c>
      <c r="C4830" s="339" t="s">
        <v>5029</v>
      </c>
      <c r="D4830" s="339" t="s">
        <v>14543</v>
      </c>
      <c r="E4830" s="341">
        <v>675</v>
      </c>
      <c r="F4830" s="341">
        <v>450</v>
      </c>
    </row>
    <row r="4831" spans="1:6">
      <c r="A4831" s="339">
        <v>10490</v>
      </c>
      <c r="B4831" s="340" t="s">
        <v>18893</v>
      </c>
      <c r="C4831" s="339" t="s">
        <v>5029</v>
      </c>
      <c r="D4831" s="339" t="s">
        <v>14543</v>
      </c>
      <c r="E4831" s="341">
        <v>236.25</v>
      </c>
      <c r="F4831" s="341">
        <v>157.5</v>
      </c>
    </row>
    <row r="4832" spans="1:6">
      <c r="A4832" s="339">
        <v>10492</v>
      </c>
      <c r="B4832" s="340" t="s">
        <v>18894</v>
      </c>
      <c r="C4832" s="339" t="s">
        <v>5029</v>
      </c>
      <c r="D4832" s="339" t="s">
        <v>14549</v>
      </c>
      <c r="E4832" s="341">
        <v>270</v>
      </c>
      <c r="F4832" s="341">
        <v>180</v>
      </c>
    </row>
    <row r="4833" spans="1:6">
      <c r="A4833" s="339">
        <v>10493</v>
      </c>
      <c r="B4833" s="340" t="s">
        <v>18895</v>
      </c>
      <c r="C4833" s="339" t="s">
        <v>5029</v>
      </c>
      <c r="D4833" s="339" t="s">
        <v>14543</v>
      </c>
      <c r="E4833" s="341">
        <v>315</v>
      </c>
      <c r="F4833" s="341">
        <v>210</v>
      </c>
    </row>
    <row r="4834" spans="1:6">
      <c r="A4834" s="339">
        <v>10491</v>
      </c>
      <c r="B4834" s="340" t="s">
        <v>18896</v>
      </c>
      <c r="C4834" s="339" t="s">
        <v>5029</v>
      </c>
      <c r="D4834" s="339" t="s">
        <v>14543</v>
      </c>
      <c r="E4834" s="341">
        <v>382.5</v>
      </c>
      <c r="F4834" s="341">
        <v>255</v>
      </c>
    </row>
    <row r="4835" spans="1:6">
      <c r="A4835" s="339">
        <v>34385</v>
      </c>
      <c r="B4835" s="340" t="s">
        <v>18897</v>
      </c>
      <c r="C4835" s="339" t="s">
        <v>5029</v>
      </c>
      <c r="D4835" s="339" t="s">
        <v>14543</v>
      </c>
      <c r="E4835" s="341">
        <v>558</v>
      </c>
      <c r="F4835" s="341">
        <v>372</v>
      </c>
    </row>
    <row r="4836" spans="1:6">
      <c r="A4836" s="339">
        <v>10499</v>
      </c>
      <c r="B4836" s="340" t="s">
        <v>18898</v>
      </c>
      <c r="C4836" s="339" t="s">
        <v>5029</v>
      </c>
      <c r="D4836" s="339" t="s">
        <v>14543</v>
      </c>
      <c r="E4836" s="341">
        <v>224.99</v>
      </c>
      <c r="F4836" s="341">
        <v>149.99</v>
      </c>
    </row>
    <row r="4837" spans="1:6">
      <c r="A4837" s="339">
        <v>34384</v>
      </c>
      <c r="B4837" s="340" t="s">
        <v>18899</v>
      </c>
      <c r="C4837" s="339" t="s">
        <v>5029</v>
      </c>
      <c r="D4837" s="339" t="s">
        <v>14543</v>
      </c>
      <c r="E4837" s="341">
        <v>675</v>
      </c>
      <c r="F4837" s="341">
        <v>450</v>
      </c>
    </row>
    <row r="4838" spans="1:6">
      <c r="A4838" s="339">
        <v>11185</v>
      </c>
      <c r="B4838" s="340" t="s">
        <v>18900</v>
      </c>
      <c r="C4838" s="339" t="s">
        <v>5029</v>
      </c>
      <c r="D4838" s="339" t="s">
        <v>14543</v>
      </c>
      <c r="E4838" s="341">
        <v>697.49</v>
      </c>
      <c r="F4838" s="341">
        <v>464.99</v>
      </c>
    </row>
    <row r="4839" spans="1:6">
      <c r="A4839" s="339">
        <v>10507</v>
      </c>
      <c r="B4839" s="340" t="s">
        <v>18901</v>
      </c>
      <c r="C4839" s="339" t="s">
        <v>5029</v>
      </c>
      <c r="D4839" s="339" t="s">
        <v>14543</v>
      </c>
      <c r="E4839" s="341">
        <v>577.84</v>
      </c>
      <c r="F4839" s="341">
        <v>457.65</v>
      </c>
    </row>
    <row r="4840" spans="1:6">
      <c r="A4840" s="339">
        <v>10505</v>
      </c>
      <c r="B4840" s="340" t="s">
        <v>18902</v>
      </c>
      <c r="C4840" s="339" t="s">
        <v>5029</v>
      </c>
      <c r="D4840" s="339" t="s">
        <v>14543</v>
      </c>
      <c r="E4840" s="341">
        <v>340.97</v>
      </c>
      <c r="F4840" s="341">
        <v>270.05</v>
      </c>
    </row>
    <row r="4841" spans="1:6">
      <c r="A4841" s="339">
        <v>10506</v>
      </c>
      <c r="B4841" s="340" t="s">
        <v>18903</v>
      </c>
      <c r="C4841" s="339" t="s">
        <v>5029</v>
      </c>
      <c r="D4841" s="339" t="s">
        <v>14543</v>
      </c>
      <c r="E4841" s="341">
        <v>445.11</v>
      </c>
      <c r="F4841" s="341">
        <v>352.52</v>
      </c>
    </row>
    <row r="4842" spans="1:6">
      <c r="A4842" s="339">
        <v>5031</v>
      </c>
      <c r="B4842" s="340" t="s">
        <v>1591</v>
      </c>
      <c r="C4842" s="339" t="s">
        <v>5029</v>
      </c>
      <c r="D4842" s="339" t="s">
        <v>14549</v>
      </c>
      <c r="E4842" s="341">
        <v>625</v>
      </c>
      <c r="F4842" s="341">
        <v>495</v>
      </c>
    </row>
    <row r="4843" spans="1:6">
      <c r="A4843" s="339">
        <v>10502</v>
      </c>
      <c r="B4843" s="340" t="s">
        <v>18904</v>
      </c>
      <c r="C4843" s="339" t="s">
        <v>5029</v>
      </c>
      <c r="D4843" s="339" t="s">
        <v>14543</v>
      </c>
      <c r="E4843" s="341">
        <v>728.27</v>
      </c>
      <c r="F4843" s="341">
        <v>576.79</v>
      </c>
    </row>
    <row r="4844" spans="1:6">
      <c r="A4844" s="339">
        <v>10501</v>
      </c>
      <c r="B4844" s="340" t="s">
        <v>18905</v>
      </c>
      <c r="C4844" s="339" t="s">
        <v>5029</v>
      </c>
      <c r="D4844" s="339" t="s">
        <v>14543</v>
      </c>
      <c r="E4844" s="341">
        <v>411.45</v>
      </c>
      <c r="F4844" s="341">
        <v>325.87</v>
      </c>
    </row>
    <row r="4845" spans="1:6">
      <c r="A4845" s="339">
        <v>10503</v>
      </c>
      <c r="B4845" s="340" t="s">
        <v>18906</v>
      </c>
      <c r="C4845" s="339" t="s">
        <v>5029</v>
      </c>
      <c r="D4845" s="339" t="s">
        <v>14543</v>
      </c>
      <c r="E4845" s="341">
        <v>555.87</v>
      </c>
      <c r="F4845" s="341">
        <v>440.25</v>
      </c>
    </row>
    <row r="4846" spans="1:6">
      <c r="A4846" s="339">
        <v>4500</v>
      </c>
      <c r="B4846" s="340" t="s">
        <v>18907</v>
      </c>
      <c r="C4846" s="339" t="s">
        <v>202</v>
      </c>
      <c r="D4846" s="339" t="s">
        <v>14543</v>
      </c>
      <c r="E4846" s="341">
        <v>19.38</v>
      </c>
      <c r="F4846" s="341">
        <v>15.92</v>
      </c>
    </row>
    <row r="4847" spans="1:6">
      <c r="A4847" s="339">
        <v>4448</v>
      </c>
      <c r="B4847" s="340" t="s">
        <v>18908</v>
      </c>
      <c r="C4847" s="339" t="s">
        <v>202</v>
      </c>
      <c r="D4847" s="339" t="s">
        <v>14543</v>
      </c>
      <c r="E4847" s="341">
        <v>26.62</v>
      </c>
      <c r="F4847" s="341">
        <v>21.86</v>
      </c>
    </row>
    <row r="4848" spans="1:6">
      <c r="A4848" s="339">
        <v>20213</v>
      </c>
      <c r="B4848" s="340" t="s">
        <v>18909</v>
      </c>
      <c r="C4848" s="339" t="s">
        <v>202</v>
      </c>
      <c r="D4848" s="339" t="s">
        <v>14543</v>
      </c>
      <c r="E4848" s="341">
        <v>18.3</v>
      </c>
      <c r="F4848" s="341">
        <v>32.119999999999997</v>
      </c>
    </row>
    <row r="4849" spans="1:6">
      <c r="A4849" s="339">
        <v>20211</v>
      </c>
      <c r="B4849" s="340" t="s">
        <v>18910</v>
      </c>
      <c r="C4849" s="339" t="s">
        <v>202</v>
      </c>
      <c r="D4849" s="339" t="s">
        <v>14543</v>
      </c>
      <c r="E4849" s="341">
        <v>24.23</v>
      </c>
      <c r="F4849" s="341">
        <v>42.53</v>
      </c>
    </row>
    <row r="4850" spans="1:6">
      <c r="A4850" s="339">
        <v>40270</v>
      </c>
      <c r="B4850" s="340" t="s">
        <v>18911</v>
      </c>
      <c r="C4850" s="339" t="s">
        <v>202</v>
      </c>
      <c r="D4850" s="339" t="s">
        <v>14549</v>
      </c>
      <c r="E4850" s="341"/>
      <c r="F4850" s="341">
        <v>133.03</v>
      </c>
    </row>
    <row r="4851" spans="1:6">
      <c r="A4851" s="339">
        <v>4425</v>
      </c>
      <c r="B4851" s="340" t="s">
        <v>18912</v>
      </c>
      <c r="C4851" s="339" t="s">
        <v>202</v>
      </c>
      <c r="D4851" s="339" t="s">
        <v>14543</v>
      </c>
      <c r="E4851" s="341">
        <v>20.03</v>
      </c>
      <c r="F4851" s="341">
        <v>35.15</v>
      </c>
    </row>
    <row r="4852" spans="1:6">
      <c r="A4852" s="339">
        <v>4472</v>
      </c>
      <c r="B4852" s="340" t="s">
        <v>18913</v>
      </c>
      <c r="C4852" s="339" t="s">
        <v>202</v>
      </c>
      <c r="D4852" s="339" t="s">
        <v>14543</v>
      </c>
      <c r="E4852" s="341">
        <v>25.02</v>
      </c>
      <c r="F4852" s="341">
        <v>43.91</v>
      </c>
    </row>
    <row r="4853" spans="1:6">
      <c r="A4853">
        <v>35272</v>
      </c>
      <c r="B4853" t="s">
        <v>18914</v>
      </c>
      <c r="C4853" t="s">
        <v>202</v>
      </c>
      <c r="D4853" t="s">
        <v>14543</v>
      </c>
      <c r="E4853">
        <v>36.17</v>
      </c>
      <c r="F4853">
        <v>63.48</v>
      </c>
    </row>
    <row r="4854" spans="1:6">
      <c r="A4854">
        <v>4481</v>
      </c>
      <c r="B4854" t="s">
        <v>18915</v>
      </c>
      <c r="C4854" t="s">
        <v>202</v>
      </c>
      <c r="D4854" t="s">
        <v>14543</v>
      </c>
      <c r="E4854">
        <v>38.71</v>
      </c>
      <c r="F4854">
        <v>67.95</v>
      </c>
    </row>
    <row r="4855" spans="1:6">
      <c r="A4855">
        <v>34345</v>
      </c>
      <c r="B4855" t="s">
        <v>18916</v>
      </c>
      <c r="C4855" t="s">
        <v>884</v>
      </c>
      <c r="D4855" t="s">
        <v>14543</v>
      </c>
      <c r="E4855">
        <v>16.350000000000001</v>
      </c>
      <c r="F4855">
        <v>24.05</v>
      </c>
    </row>
    <row r="4856" spans="1:6">
      <c r="A4856">
        <v>41096</v>
      </c>
      <c r="B4856" t="s">
        <v>3228</v>
      </c>
      <c r="C4856" t="s">
        <v>948</v>
      </c>
      <c r="D4856" t="s">
        <v>14543</v>
      </c>
      <c r="E4856">
        <v>2845.49</v>
      </c>
      <c r="F4856">
        <v>4215.3900000000003</v>
      </c>
    </row>
  </sheetData>
  <pageMargins left="0.511811024" right="0.511811024" top="0.78740157499999996" bottom="0.78740157499999996" header="0.31496062000000002" footer="0.3149606200000000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C1239-EA92-4C9C-B548-C39AD54E1804}">
  <dimension ref="A1:F6518"/>
  <sheetViews>
    <sheetView zoomScaleNormal="100" workbookViewId="0">
      <selection activeCell="H28" sqref="H28"/>
    </sheetView>
  </sheetViews>
  <sheetFormatPr defaultRowHeight="14.25"/>
  <cols>
    <col min="1" max="1" width="7" bestFit="1" customWidth="1"/>
    <col min="2" max="2" width="72.875" customWidth="1"/>
    <col min="3" max="3" width="7.5" bestFit="1" customWidth="1"/>
    <col min="4" max="4" width="10.25" bestFit="1" customWidth="1"/>
  </cols>
  <sheetData>
    <row r="1" spans="1:6" ht="38.25">
      <c r="A1" s="343" t="s">
        <v>52</v>
      </c>
      <c r="B1" s="344" t="s">
        <v>10</v>
      </c>
      <c r="C1" s="345" t="s">
        <v>5018</v>
      </c>
      <c r="D1" s="346" t="s">
        <v>18951</v>
      </c>
      <c r="F1" s="342" t="s">
        <v>22638</v>
      </c>
    </row>
    <row r="2" spans="1:6">
      <c r="A2" s="347" t="s">
        <v>18952</v>
      </c>
      <c r="B2" s="348" t="s">
        <v>18953</v>
      </c>
      <c r="C2" s="347" t="s">
        <v>18920</v>
      </c>
      <c r="D2" s="349">
        <v>7.5128000000000004</v>
      </c>
    </row>
    <row r="3" spans="1:6">
      <c r="A3" s="347" t="s">
        <v>18954</v>
      </c>
      <c r="B3" s="348" t="s">
        <v>18955</v>
      </c>
      <c r="C3" s="347" t="s">
        <v>18920</v>
      </c>
      <c r="D3" s="349">
        <v>6.8209999999999997</v>
      </c>
    </row>
    <row r="4" spans="1:6">
      <c r="A4" s="347" t="s">
        <v>18956</v>
      </c>
      <c r="B4" s="348" t="s">
        <v>18957</v>
      </c>
      <c r="C4" s="347" t="s">
        <v>72</v>
      </c>
      <c r="D4" s="349">
        <v>234.02350000000001</v>
      </c>
    </row>
    <row r="5" spans="1:6">
      <c r="A5" s="347" t="s">
        <v>18958</v>
      </c>
      <c r="B5" s="348" t="s">
        <v>18959</v>
      </c>
      <c r="C5" s="347" t="s">
        <v>18920</v>
      </c>
      <c r="D5" s="349">
        <v>28.110600000000002</v>
      </c>
    </row>
    <row r="6" spans="1:6">
      <c r="A6" s="347" t="s">
        <v>18960</v>
      </c>
      <c r="B6" s="348" t="s">
        <v>18961</v>
      </c>
      <c r="C6" s="347" t="s">
        <v>18920</v>
      </c>
      <c r="D6" s="349">
        <v>18.7425</v>
      </c>
    </row>
    <row r="7" spans="1:6">
      <c r="A7" s="347" t="s">
        <v>18962</v>
      </c>
      <c r="B7" s="348" t="s">
        <v>18963</v>
      </c>
      <c r="C7" s="347" t="s">
        <v>18964</v>
      </c>
      <c r="D7" s="349">
        <v>4.0861000000000001</v>
      </c>
    </row>
    <row r="8" spans="1:6">
      <c r="A8" s="347" t="s">
        <v>18965</v>
      </c>
      <c r="B8" s="348" t="s">
        <v>18966</v>
      </c>
      <c r="C8" s="347" t="s">
        <v>18920</v>
      </c>
      <c r="D8" s="349">
        <v>9.7629000000000001</v>
      </c>
    </row>
    <row r="9" spans="1:6">
      <c r="A9" s="347" t="s">
        <v>18967</v>
      </c>
      <c r="B9" s="348" t="s">
        <v>18968</v>
      </c>
      <c r="C9" s="347" t="s">
        <v>18920</v>
      </c>
      <c r="D9" s="349">
        <v>21.3765</v>
      </c>
    </row>
    <row r="10" spans="1:6">
      <c r="A10" s="347" t="s">
        <v>18969</v>
      </c>
      <c r="B10" s="348" t="s">
        <v>18970</v>
      </c>
      <c r="C10" s="347" t="s">
        <v>18920</v>
      </c>
      <c r="D10" s="349">
        <v>14.119899999999999</v>
      </c>
    </row>
    <row r="11" spans="1:6">
      <c r="A11" s="347" t="s">
        <v>18971</v>
      </c>
      <c r="B11" s="348" t="s">
        <v>18972</v>
      </c>
      <c r="C11" s="347" t="s">
        <v>18920</v>
      </c>
      <c r="D11" s="349">
        <v>2.6162000000000001</v>
      </c>
    </row>
    <row r="12" spans="1:6">
      <c r="A12" s="347" t="s">
        <v>18973</v>
      </c>
      <c r="B12" s="348" t="s">
        <v>18974</v>
      </c>
      <c r="C12" s="347" t="s">
        <v>18920</v>
      </c>
      <c r="D12" s="349">
        <v>6.8209999999999997</v>
      </c>
    </row>
    <row r="13" spans="1:6">
      <c r="A13" s="347" t="s">
        <v>18975</v>
      </c>
      <c r="B13" s="348" t="s">
        <v>18976</v>
      </c>
      <c r="C13" s="347" t="s">
        <v>18920</v>
      </c>
      <c r="D13" s="349">
        <v>8.5317000000000007</v>
      </c>
    </row>
    <row r="14" spans="1:6">
      <c r="A14" s="347" t="s">
        <v>18977</v>
      </c>
      <c r="B14" s="348" t="s">
        <v>18978</v>
      </c>
      <c r="C14" s="347" t="s">
        <v>1043</v>
      </c>
      <c r="D14" s="349">
        <v>22.1449</v>
      </c>
    </row>
    <row r="15" spans="1:6">
      <c r="A15" s="347" t="s">
        <v>18979</v>
      </c>
      <c r="B15" s="348" t="s">
        <v>18980</v>
      </c>
      <c r="C15" s="347" t="s">
        <v>1043</v>
      </c>
      <c r="D15" s="349">
        <v>35.930599999999998</v>
      </c>
    </row>
    <row r="16" spans="1:6">
      <c r="A16" s="347" t="s">
        <v>18981</v>
      </c>
      <c r="B16" s="348" t="s">
        <v>18982</v>
      </c>
      <c r="C16" s="347" t="s">
        <v>1043</v>
      </c>
      <c r="D16" s="349">
        <v>2.6532</v>
      </c>
    </row>
    <row r="17" spans="1:4">
      <c r="A17" s="347" t="s">
        <v>18983</v>
      </c>
      <c r="B17" s="348" t="s">
        <v>18984</v>
      </c>
      <c r="C17" s="347" t="s">
        <v>1043</v>
      </c>
      <c r="D17" s="349">
        <v>19.722000000000001</v>
      </c>
    </row>
    <row r="18" spans="1:4">
      <c r="A18" s="347" t="s">
        <v>18985</v>
      </c>
      <c r="B18" s="348" t="s">
        <v>18986</v>
      </c>
      <c r="C18" s="347" t="s">
        <v>1043</v>
      </c>
      <c r="D18" s="349">
        <v>140.96510000000001</v>
      </c>
    </row>
    <row r="19" spans="1:4">
      <c r="A19" s="347" t="s">
        <v>18987</v>
      </c>
      <c r="B19" s="348" t="s">
        <v>18988</v>
      </c>
      <c r="C19" s="347" t="s">
        <v>18920</v>
      </c>
      <c r="D19" s="349">
        <v>8.1576000000000004</v>
      </c>
    </row>
    <row r="20" spans="1:4">
      <c r="A20" s="347" t="s">
        <v>18989</v>
      </c>
      <c r="B20" s="348" t="s">
        <v>18990</v>
      </c>
      <c r="C20" s="347" t="s">
        <v>18964</v>
      </c>
      <c r="D20" s="349">
        <v>32.894399999999997</v>
      </c>
    </row>
    <row r="21" spans="1:4">
      <c r="A21" s="347" t="s">
        <v>18991</v>
      </c>
      <c r="B21" s="348" t="s">
        <v>18992</v>
      </c>
      <c r="C21" s="347" t="s">
        <v>18920</v>
      </c>
      <c r="D21" s="349">
        <v>54.032400000000003</v>
      </c>
    </row>
    <row r="22" spans="1:4">
      <c r="A22" s="347" t="s">
        <v>18993</v>
      </c>
      <c r="B22" s="348" t="s">
        <v>18994</v>
      </c>
      <c r="C22" s="347" t="s">
        <v>18964</v>
      </c>
      <c r="D22" s="349">
        <v>11.670199999999999</v>
      </c>
    </row>
    <row r="23" spans="1:4">
      <c r="A23" s="347" t="s">
        <v>18995</v>
      </c>
      <c r="B23" s="348" t="s">
        <v>18996</v>
      </c>
      <c r="C23" s="347" t="s">
        <v>72</v>
      </c>
      <c r="D23" s="349">
        <v>154.3982</v>
      </c>
    </row>
    <row r="24" spans="1:4">
      <c r="A24" s="347" t="s">
        <v>18997</v>
      </c>
      <c r="B24" s="348" t="s">
        <v>18998</v>
      </c>
      <c r="C24" s="347" t="s">
        <v>18920</v>
      </c>
      <c r="D24" s="349">
        <v>2.2440000000000002</v>
      </c>
    </row>
    <row r="25" spans="1:4">
      <c r="A25" s="347" t="s">
        <v>18999</v>
      </c>
      <c r="B25" s="348" t="s">
        <v>19000</v>
      </c>
      <c r="C25" s="347" t="s">
        <v>18920</v>
      </c>
      <c r="D25" s="349">
        <v>10.618499999999999</v>
      </c>
    </row>
    <row r="26" spans="1:4">
      <c r="A26" s="347" t="s">
        <v>19001</v>
      </c>
      <c r="B26" s="348" t="s">
        <v>19002</v>
      </c>
      <c r="C26" s="347" t="s">
        <v>18920</v>
      </c>
      <c r="D26" s="349">
        <v>49.533700000000003</v>
      </c>
    </row>
    <row r="27" spans="1:4">
      <c r="A27" s="347" t="s">
        <v>19003</v>
      </c>
      <c r="B27" s="348" t="s">
        <v>19004</v>
      </c>
      <c r="C27" s="347" t="s">
        <v>18964</v>
      </c>
      <c r="D27" s="349">
        <v>14.6</v>
      </c>
    </row>
    <row r="28" spans="1:4">
      <c r="A28" s="347" t="s">
        <v>19005</v>
      </c>
      <c r="B28" s="348" t="s">
        <v>19006</v>
      </c>
      <c r="C28" s="347" t="s">
        <v>18964</v>
      </c>
      <c r="D28" s="349">
        <v>5.3353999999999999</v>
      </c>
    </row>
    <row r="29" spans="1:4">
      <c r="A29" s="347" t="s">
        <v>19007</v>
      </c>
      <c r="B29" s="348" t="s">
        <v>19008</v>
      </c>
      <c r="C29" s="347" t="s">
        <v>1043</v>
      </c>
      <c r="D29" s="349">
        <v>105526.102</v>
      </c>
    </row>
    <row r="30" spans="1:4">
      <c r="A30" s="347" t="s">
        <v>19009</v>
      </c>
      <c r="B30" s="348" t="s">
        <v>19010</v>
      </c>
      <c r="C30" s="347" t="s">
        <v>1043</v>
      </c>
      <c r="D30" s="349">
        <v>50037.215499999998</v>
      </c>
    </row>
    <row r="31" spans="1:4">
      <c r="A31" s="347" t="s">
        <v>19011</v>
      </c>
      <c r="B31" s="348" t="s">
        <v>19012</v>
      </c>
      <c r="C31" s="347" t="s">
        <v>18964</v>
      </c>
      <c r="D31" s="349">
        <v>5.4175000000000004</v>
      </c>
    </row>
    <row r="32" spans="1:4">
      <c r="A32" s="347" t="s">
        <v>19013</v>
      </c>
      <c r="B32" s="348" t="s">
        <v>19014</v>
      </c>
      <c r="C32" s="347" t="s">
        <v>18920</v>
      </c>
      <c r="D32" s="349">
        <v>12.930400000000001</v>
      </c>
    </row>
    <row r="33" spans="1:4">
      <c r="A33" s="347" t="s">
        <v>19015</v>
      </c>
      <c r="B33" s="348" t="s">
        <v>19016</v>
      </c>
      <c r="C33" s="347" t="s">
        <v>1043</v>
      </c>
      <c r="D33" s="349">
        <v>414.50659999999999</v>
      </c>
    </row>
    <row r="34" spans="1:4">
      <c r="A34" s="347" t="s">
        <v>19017</v>
      </c>
      <c r="B34" s="348" t="s">
        <v>19018</v>
      </c>
      <c r="C34" s="347" t="s">
        <v>1043</v>
      </c>
      <c r="D34" s="349">
        <v>313.47699999999998</v>
      </c>
    </row>
    <row r="35" spans="1:4">
      <c r="A35" s="347" t="s">
        <v>19019</v>
      </c>
      <c r="B35" s="348" t="s">
        <v>19020</v>
      </c>
      <c r="C35" s="347" t="s">
        <v>1043</v>
      </c>
      <c r="D35" s="349">
        <v>92.763599999999997</v>
      </c>
    </row>
    <row r="36" spans="1:4" ht="25.5">
      <c r="A36" s="347" t="s">
        <v>19021</v>
      </c>
      <c r="B36" s="348" t="s">
        <v>19022</v>
      </c>
      <c r="C36" s="347" t="s">
        <v>1043</v>
      </c>
      <c r="D36" s="349">
        <v>146.2587</v>
      </c>
    </row>
    <row r="37" spans="1:4">
      <c r="A37" s="347" t="s">
        <v>19023</v>
      </c>
      <c r="B37" s="348" t="s">
        <v>19024</v>
      </c>
      <c r="C37" s="347" t="s">
        <v>1043</v>
      </c>
      <c r="D37" s="349">
        <v>163.56729999999999</v>
      </c>
    </row>
    <row r="38" spans="1:4">
      <c r="A38" s="347" t="s">
        <v>19025</v>
      </c>
      <c r="B38" s="348" t="s">
        <v>19026</v>
      </c>
      <c r="C38" s="347" t="s">
        <v>18920</v>
      </c>
      <c r="D38" s="349">
        <v>62.211399999999998</v>
      </c>
    </row>
    <row r="39" spans="1:4">
      <c r="A39" s="347" t="s">
        <v>19027</v>
      </c>
      <c r="B39" s="348" t="s">
        <v>19028</v>
      </c>
      <c r="C39" s="347" t="s">
        <v>1043</v>
      </c>
      <c r="D39" s="349">
        <v>177.24879999999999</v>
      </c>
    </row>
    <row r="40" spans="1:4">
      <c r="A40" s="347" t="s">
        <v>19029</v>
      </c>
      <c r="B40" s="348" t="s">
        <v>19030</v>
      </c>
      <c r="C40" s="347" t="s">
        <v>18918</v>
      </c>
      <c r="D40" s="349">
        <v>0.11840000000000001</v>
      </c>
    </row>
    <row r="41" spans="1:4">
      <c r="A41" s="347" t="s">
        <v>19031</v>
      </c>
      <c r="B41" s="348" t="s">
        <v>19032</v>
      </c>
      <c r="C41" s="347" t="s">
        <v>18918</v>
      </c>
      <c r="D41" s="349">
        <v>1.9094</v>
      </c>
    </row>
    <row r="42" spans="1:4">
      <c r="A42" s="347" t="s">
        <v>19033</v>
      </c>
      <c r="B42" s="348" t="s">
        <v>19034</v>
      </c>
      <c r="C42" s="347" t="s">
        <v>18918</v>
      </c>
      <c r="D42" s="349">
        <v>8.3400000000000002E-2</v>
      </c>
    </row>
    <row r="43" spans="1:4">
      <c r="A43" s="347" t="s">
        <v>19035</v>
      </c>
      <c r="B43" s="348" t="s">
        <v>19036</v>
      </c>
      <c r="C43" s="347" t="s">
        <v>1043</v>
      </c>
      <c r="D43" s="349">
        <v>1296.9865</v>
      </c>
    </row>
    <row r="44" spans="1:4">
      <c r="A44" s="347" t="s">
        <v>19037</v>
      </c>
      <c r="B44" s="348" t="s">
        <v>19038</v>
      </c>
      <c r="C44" s="347" t="s">
        <v>1043</v>
      </c>
      <c r="D44" s="349">
        <v>7652.6431000000002</v>
      </c>
    </row>
    <row r="45" spans="1:4">
      <c r="A45" s="347" t="s">
        <v>19039</v>
      </c>
      <c r="B45" s="348" t="s">
        <v>19040</v>
      </c>
      <c r="C45" s="347" t="s">
        <v>1043</v>
      </c>
      <c r="D45" s="349">
        <v>153447.9423</v>
      </c>
    </row>
    <row r="46" spans="1:4">
      <c r="A46" s="347" t="s">
        <v>19041</v>
      </c>
      <c r="B46" s="348" t="s">
        <v>19042</v>
      </c>
      <c r="C46" s="347" t="s">
        <v>1043</v>
      </c>
      <c r="D46" s="349">
        <v>158472.97229999999</v>
      </c>
    </row>
    <row r="47" spans="1:4">
      <c r="A47" s="347" t="s">
        <v>19043</v>
      </c>
      <c r="B47" s="348" t="s">
        <v>19044</v>
      </c>
      <c r="C47" s="347" t="s">
        <v>1043</v>
      </c>
      <c r="D47" s="349">
        <v>71484.234100000001</v>
      </c>
    </row>
    <row r="48" spans="1:4">
      <c r="A48" s="347" t="s">
        <v>19045</v>
      </c>
      <c r="B48" s="348" t="s">
        <v>19046</v>
      </c>
      <c r="C48" s="347" t="s">
        <v>1043</v>
      </c>
      <c r="D48" s="349">
        <v>151990.48209999999</v>
      </c>
    </row>
    <row r="49" spans="1:4">
      <c r="A49" s="347" t="s">
        <v>19047</v>
      </c>
      <c r="B49" s="348" t="s">
        <v>19048</v>
      </c>
      <c r="C49" s="347" t="s">
        <v>18918</v>
      </c>
      <c r="D49" s="349">
        <v>156.0266</v>
      </c>
    </row>
    <row r="50" spans="1:4">
      <c r="A50" s="347" t="s">
        <v>19049</v>
      </c>
      <c r="B50" s="348" t="s">
        <v>19050</v>
      </c>
      <c r="C50" s="347" t="s">
        <v>18918</v>
      </c>
      <c r="D50" s="349">
        <v>13.33</v>
      </c>
    </row>
    <row r="51" spans="1:4">
      <c r="A51" s="347" t="s">
        <v>19051</v>
      </c>
      <c r="B51" s="348" t="s">
        <v>19052</v>
      </c>
      <c r="C51" s="347" t="s">
        <v>18918</v>
      </c>
      <c r="D51" s="349">
        <v>0.7903</v>
      </c>
    </row>
    <row r="52" spans="1:4">
      <c r="A52" s="347" t="s">
        <v>19053</v>
      </c>
      <c r="B52" s="348" t="s">
        <v>19054</v>
      </c>
      <c r="C52" s="347" t="s">
        <v>1043</v>
      </c>
      <c r="D52" s="349">
        <v>54861.761200000001</v>
      </c>
    </row>
    <row r="53" spans="1:4">
      <c r="A53" s="347" t="s">
        <v>19055</v>
      </c>
      <c r="B53" s="348" t="s">
        <v>19056</v>
      </c>
      <c r="C53" s="347" t="s">
        <v>18920</v>
      </c>
      <c r="D53" s="349">
        <v>17.3308</v>
      </c>
    </row>
    <row r="54" spans="1:4">
      <c r="A54" s="347" t="s">
        <v>19057</v>
      </c>
      <c r="B54" s="348" t="s">
        <v>19058</v>
      </c>
      <c r="C54" s="347" t="s">
        <v>1043</v>
      </c>
      <c r="D54" s="349">
        <v>16.887</v>
      </c>
    </row>
    <row r="55" spans="1:4">
      <c r="A55" s="347" t="s">
        <v>19059</v>
      </c>
      <c r="B55" s="348" t="s">
        <v>19060</v>
      </c>
      <c r="C55" s="347" t="s">
        <v>1043</v>
      </c>
      <c r="D55" s="349">
        <v>26.064599999999999</v>
      </c>
    </row>
    <row r="56" spans="1:4">
      <c r="A56" s="347" t="s">
        <v>19061</v>
      </c>
      <c r="B56" s="348" t="s">
        <v>19062</v>
      </c>
      <c r="C56" s="347" t="s">
        <v>18920</v>
      </c>
      <c r="D56" s="349">
        <v>14.69</v>
      </c>
    </row>
    <row r="57" spans="1:4">
      <c r="A57" s="347" t="s">
        <v>19063</v>
      </c>
      <c r="B57" s="348" t="s">
        <v>19064</v>
      </c>
      <c r="C57" s="347" t="s">
        <v>1043</v>
      </c>
      <c r="D57" s="349">
        <v>24.146699999999999</v>
      </c>
    </row>
    <row r="58" spans="1:4">
      <c r="A58" s="347" t="s">
        <v>19065</v>
      </c>
      <c r="B58" s="348" t="s">
        <v>19066</v>
      </c>
      <c r="C58" s="347" t="s">
        <v>72</v>
      </c>
      <c r="D58" s="349">
        <v>171.93889999999999</v>
      </c>
    </row>
    <row r="59" spans="1:4">
      <c r="A59" s="347" t="s">
        <v>19067</v>
      </c>
      <c r="B59" s="348" t="s">
        <v>19068</v>
      </c>
      <c r="C59" s="347" t="s">
        <v>72</v>
      </c>
      <c r="D59" s="349">
        <v>139.62</v>
      </c>
    </row>
    <row r="60" spans="1:4">
      <c r="A60" s="347" t="s">
        <v>19069</v>
      </c>
      <c r="B60" s="348" t="s">
        <v>19070</v>
      </c>
      <c r="C60" s="347" t="s">
        <v>72</v>
      </c>
      <c r="D60" s="349">
        <v>161.858</v>
      </c>
    </row>
    <row r="61" spans="1:4">
      <c r="A61" s="347" t="s">
        <v>19071</v>
      </c>
      <c r="B61" s="348" t="s">
        <v>19072</v>
      </c>
      <c r="C61" s="347" t="s">
        <v>18920</v>
      </c>
      <c r="D61" s="349">
        <v>2.7147000000000001</v>
      </c>
    </row>
    <row r="62" spans="1:4">
      <c r="A62" s="347" t="s">
        <v>19073</v>
      </c>
      <c r="B62" s="348" t="s">
        <v>19074</v>
      </c>
      <c r="C62" s="347" t="s">
        <v>18920</v>
      </c>
      <c r="D62" s="349">
        <v>3.1072000000000002</v>
      </c>
    </row>
    <row r="63" spans="1:4">
      <c r="A63" s="347" t="s">
        <v>19075</v>
      </c>
      <c r="B63" s="348" t="s">
        <v>19076</v>
      </c>
      <c r="C63" s="347" t="s">
        <v>1043</v>
      </c>
      <c r="D63" s="349">
        <v>343.08269999999999</v>
      </c>
    </row>
    <row r="64" spans="1:4">
      <c r="A64" s="347" t="s">
        <v>19077</v>
      </c>
      <c r="B64" s="348" t="s">
        <v>19078</v>
      </c>
      <c r="C64" s="347" t="s">
        <v>1043</v>
      </c>
      <c r="D64" s="349">
        <v>487.7337</v>
      </c>
    </row>
    <row r="65" spans="1:4">
      <c r="A65" s="347" t="s">
        <v>19079</v>
      </c>
      <c r="B65" s="348" t="s">
        <v>19080</v>
      </c>
      <c r="C65" s="347" t="s">
        <v>1043</v>
      </c>
      <c r="D65" s="349">
        <v>532.14649999999995</v>
      </c>
    </row>
    <row r="66" spans="1:4">
      <c r="A66" s="347" t="s">
        <v>19081</v>
      </c>
      <c r="B66" s="348" t="s">
        <v>19082</v>
      </c>
      <c r="C66" s="347" t="s">
        <v>1043</v>
      </c>
      <c r="D66" s="349">
        <v>664.97379999999998</v>
      </c>
    </row>
    <row r="67" spans="1:4">
      <c r="A67" s="347" t="s">
        <v>19083</v>
      </c>
      <c r="B67" s="348" t="s">
        <v>19084</v>
      </c>
      <c r="C67" s="347" t="s">
        <v>1043</v>
      </c>
      <c r="D67" s="349">
        <v>740.87080000000003</v>
      </c>
    </row>
    <row r="68" spans="1:4">
      <c r="A68" s="347" t="s">
        <v>19085</v>
      </c>
      <c r="B68" s="348" t="s">
        <v>19086</v>
      </c>
      <c r="C68" s="347" t="s">
        <v>1043</v>
      </c>
      <c r="D68" s="349">
        <v>814.15909999999997</v>
      </c>
    </row>
    <row r="69" spans="1:4">
      <c r="A69" s="347" t="s">
        <v>19087</v>
      </c>
      <c r="B69" s="348" t="s">
        <v>19088</v>
      </c>
      <c r="C69" s="347" t="s">
        <v>1043</v>
      </c>
      <c r="D69" s="349">
        <v>971.55989999999997</v>
      </c>
    </row>
    <row r="70" spans="1:4">
      <c r="A70" s="347" t="s">
        <v>19089</v>
      </c>
      <c r="B70" s="348" t="s">
        <v>19090</v>
      </c>
      <c r="C70" s="347" t="s">
        <v>1043</v>
      </c>
      <c r="D70" s="349">
        <v>1496.3227999999999</v>
      </c>
    </row>
    <row r="71" spans="1:4">
      <c r="A71" s="347" t="s">
        <v>19091</v>
      </c>
      <c r="B71" s="348" t="s">
        <v>19092</v>
      </c>
      <c r="C71" s="347" t="s">
        <v>1043</v>
      </c>
      <c r="D71" s="349">
        <v>1803.0851</v>
      </c>
    </row>
    <row r="72" spans="1:4">
      <c r="A72" s="347" t="s">
        <v>19093</v>
      </c>
      <c r="B72" s="348" t="s">
        <v>19094</v>
      </c>
      <c r="C72" s="347" t="s">
        <v>18918</v>
      </c>
      <c r="D72" s="349">
        <v>22.964200000000002</v>
      </c>
    </row>
    <row r="73" spans="1:4">
      <c r="A73" s="347" t="s">
        <v>19095</v>
      </c>
      <c r="B73" s="348" t="s">
        <v>19096</v>
      </c>
      <c r="C73" s="347" t="s">
        <v>1043</v>
      </c>
      <c r="D73" s="349">
        <v>2402.7395999999999</v>
      </c>
    </row>
    <row r="74" spans="1:4">
      <c r="A74" s="347" t="s">
        <v>19097</v>
      </c>
      <c r="B74" s="348" t="s">
        <v>19098</v>
      </c>
      <c r="C74" s="347" t="s">
        <v>1043</v>
      </c>
      <c r="D74" s="349">
        <v>3024.538</v>
      </c>
    </row>
    <row r="75" spans="1:4">
      <c r="A75" s="347" t="s">
        <v>19099</v>
      </c>
      <c r="B75" s="348" t="s">
        <v>19100</v>
      </c>
      <c r="C75" s="347" t="s">
        <v>1043</v>
      </c>
      <c r="D75" s="349">
        <v>3074.4202</v>
      </c>
    </row>
    <row r="76" spans="1:4">
      <c r="A76" s="347" t="s">
        <v>19101</v>
      </c>
      <c r="B76" s="348" t="s">
        <v>19102</v>
      </c>
      <c r="C76" s="347" t="s">
        <v>18920</v>
      </c>
      <c r="D76" s="349">
        <v>10.7768</v>
      </c>
    </row>
    <row r="77" spans="1:4">
      <c r="A77" s="347" t="s">
        <v>19103</v>
      </c>
      <c r="B77" s="348" t="s">
        <v>19104</v>
      </c>
      <c r="C77" s="347" t="s">
        <v>18923</v>
      </c>
      <c r="D77" s="349" t="s">
        <v>19105</v>
      </c>
    </row>
    <row r="78" spans="1:4">
      <c r="A78" s="347" t="s">
        <v>19106</v>
      </c>
      <c r="B78" s="348" t="s">
        <v>19107</v>
      </c>
      <c r="C78" s="347" t="s">
        <v>1043</v>
      </c>
      <c r="D78" s="349">
        <v>583.61120000000005</v>
      </c>
    </row>
    <row r="79" spans="1:4">
      <c r="A79" s="347" t="s">
        <v>19108</v>
      </c>
      <c r="B79" s="348" t="s">
        <v>19109</v>
      </c>
      <c r="C79" s="347" t="s">
        <v>1043</v>
      </c>
      <c r="D79" s="349">
        <v>602.803</v>
      </c>
    </row>
    <row r="80" spans="1:4">
      <c r="A80" s="347" t="s">
        <v>19110</v>
      </c>
      <c r="B80" s="348" t="s">
        <v>19111</v>
      </c>
      <c r="C80" s="347" t="s">
        <v>68</v>
      </c>
      <c r="D80" s="349">
        <v>53.342100000000002</v>
      </c>
    </row>
    <row r="81" spans="1:4">
      <c r="A81" s="347" t="s">
        <v>19112</v>
      </c>
      <c r="B81" s="348" t="s">
        <v>19113</v>
      </c>
      <c r="C81" s="347" t="s">
        <v>1043</v>
      </c>
      <c r="D81" s="349">
        <v>679.84739999999999</v>
      </c>
    </row>
    <row r="82" spans="1:4">
      <c r="A82" s="347" t="s">
        <v>19114</v>
      </c>
      <c r="B82" s="348" t="s">
        <v>19115</v>
      </c>
      <c r="C82" s="347" t="s">
        <v>18918</v>
      </c>
      <c r="D82" s="349">
        <v>5.18</v>
      </c>
    </row>
    <row r="83" spans="1:4">
      <c r="A83" s="347" t="s">
        <v>19116</v>
      </c>
      <c r="B83" s="348" t="s">
        <v>19117</v>
      </c>
      <c r="C83" s="347" t="s">
        <v>1043</v>
      </c>
      <c r="D83" s="349">
        <v>1067.8868</v>
      </c>
    </row>
    <row r="84" spans="1:4">
      <c r="A84" s="347" t="s">
        <v>19118</v>
      </c>
      <c r="B84" s="348" t="s">
        <v>19119</v>
      </c>
      <c r="C84" s="347" t="s">
        <v>1043</v>
      </c>
      <c r="D84" s="349">
        <v>1006.0342000000001</v>
      </c>
    </row>
    <row r="85" spans="1:4">
      <c r="A85" s="347" t="s">
        <v>19120</v>
      </c>
      <c r="B85" s="348" t="s">
        <v>19121</v>
      </c>
      <c r="C85" s="347" t="s">
        <v>1043</v>
      </c>
      <c r="D85" s="349">
        <v>6190.3482999999997</v>
      </c>
    </row>
    <row r="86" spans="1:4">
      <c r="A86" s="347" t="s">
        <v>19122</v>
      </c>
      <c r="B86" s="348" t="s">
        <v>19123</v>
      </c>
      <c r="C86" s="347" t="s">
        <v>1043</v>
      </c>
      <c r="D86" s="349">
        <v>1186.0125</v>
      </c>
    </row>
    <row r="87" spans="1:4">
      <c r="A87" s="347" t="s">
        <v>19124</v>
      </c>
      <c r="B87" s="348" t="s">
        <v>19125</v>
      </c>
      <c r="C87" s="347" t="s">
        <v>1043</v>
      </c>
      <c r="D87" s="349">
        <v>26376.716700000001</v>
      </c>
    </row>
    <row r="88" spans="1:4" ht="25.5">
      <c r="A88" s="347" t="s">
        <v>19126</v>
      </c>
      <c r="B88" s="348" t="s">
        <v>19127</v>
      </c>
      <c r="C88" s="347" t="s">
        <v>68</v>
      </c>
      <c r="D88" s="349">
        <v>6.5</v>
      </c>
    </row>
    <row r="89" spans="1:4">
      <c r="A89" s="347" t="s">
        <v>19128</v>
      </c>
      <c r="B89" s="348" t="s">
        <v>19129</v>
      </c>
      <c r="C89" s="347" t="s">
        <v>1043</v>
      </c>
      <c r="D89" s="349">
        <v>10623.78</v>
      </c>
    </row>
    <row r="90" spans="1:4">
      <c r="A90" s="347" t="s">
        <v>19130</v>
      </c>
      <c r="B90" s="348" t="s">
        <v>19131</v>
      </c>
      <c r="C90" s="347" t="s">
        <v>1043</v>
      </c>
      <c r="D90" s="349">
        <v>18457.333999999999</v>
      </c>
    </row>
    <row r="91" spans="1:4">
      <c r="A91" s="347" t="s">
        <v>19132</v>
      </c>
      <c r="B91" s="348" t="s">
        <v>19133</v>
      </c>
      <c r="C91" s="347" t="s">
        <v>1043</v>
      </c>
      <c r="D91" s="349">
        <v>25388.677899999999</v>
      </c>
    </row>
    <row r="92" spans="1:4">
      <c r="A92" s="347" t="s">
        <v>19134</v>
      </c>
      <c r="B92" s="348" t="s">
        <v>19135</v>
      </c>
      <c r="C92" s="347" t="s">
        <v>1043</v>
      </c>
      <c r="D92" s="349">
        <v>30286.2215</v>
      </c>
    </row>
    <row r="93" spans="1:4">
      <c r="A93" s="347" t="s">
        <v>19136</v>
      </c>
      <c r="B93" s="348" t="s">
        <v>19137</v>
      </c>
      <c r="C93" s="347" t="s">
        <v>18918</v>
      </c>
      <c r="D93" s="349">
        <v>328.80180000000001</v>
      </c>
    </row>
    <row r="94" spans="1:4">
      <c r="A94" s="347" t="s">
        <v>19138</v>
      </c>
      <c r="B94" s="348" t="s">
        <v>19139</v>
      </c>
      <c r="C94" s="347" t="s">
        <v>18918</v>
      </c>
      <c r="D94" s="349">
        <v>2105.7874000000002</v>
      </c>
    </row>
    <row r="95" spans="1:4">
      <c r="A95" s="347" t="s">
        <v>19140</v>
      </c>
      <c r="B95" s="348" t="s">
        <v>19141</v>
      </c>
      <c r="C95" s="347" t="s">
        <v>18918</v>
      </c>
      <c r="D95" s="349">
        <v>2645.5270999999998</v>
      </c>
    </row>
    <row r="96" spans="1:4">
      <c r="A96" s="347" t="s">
        <v>19142</v>
      </c>
      <c r="B96" s="348" t="s">
        <v>19143</v>
      </c>
      <c r="C96" s="347" t="s">
        <v>18918</v>
      </c>
      <c r="D96" s="349">
        <v>2962.7916</v>
      </c>
    </row>
    <row r="97" spans="1:4">
      <c r="A97" s="347" t="s">
        <v>19144</v>
      </c>
      <c r="B97" s="348" t="s">
        <v>19145</v>
      </c>
      <c r="C97" s="347" t="s">
        <v>1043</v>
      </c>
      <c r="D97" s="349">
        <v>4871.2784000000001</v>
      </c>
    </row>
    <row r="98" spans="1:4">
      <c r="A98" s="347" t="s">
        <v>19146</v>
      </c>
      <c r="B98" s="348" t="s">
        <v>19147</v>
      </c>
      <c r="C98" s="347" t="s">
        <v>1043</v>
      </c>
      <c r="D98" s="349">
        <v>6764.4211999999998</v>
      </c>
    </row>
    <row r="99" spans="1:4">
      <c r="A99" s="347" t="s">
        <v>19148</v>
      </c>
      <c r="B99" s="348" t="s">
        <v>19149</v>
      </c>
      <c r="C99" s="347" t="s">
        <v>1043</v>
      </c>
      <c r="D99" s="349">
        <v>7774.0410000000002</v>
      </c>
    </row>
    <row r="100" spans="1:4">
      <c r="A100" s="347" t="s">
        <v>19150</v>
      </c>
      <c r="B100" s="348" t="s">
        <v>19151</v>
      </c>
      <c r="C100" s="347" t="s">
        <v>1043</v>
      </c>
      <c r="D100" s="349">
        <v>8404.4559000000008</v>
      </c>
    </row>
    <row r="101" spans="1:4" ht="25.5">
      <c r="A101" s="347" t="s">
        <v>19152</v>
      </c>
      <c r="B101" s="348" t="s">
        <v>19153</v>
      </c>
      <c r="C101" s="347" t="s">
        <v>68</v>
      </c>
      <c r="D101" s="349">
        <v>5.9</v>
      </c>
    </row>
    <row r="102" spans="1:4">
      <c r="A102" s="347" t="s">
        <v>19154</v>
      </c>
      <c r="B102" s="348" t="s">
        <v>19155</v>
      </c>
      <c r="C102" s="347" t="s">
        <v>18918</v>
      </c>
      <c r="D102" s="349">
        <v>71.594300000000004</v>
      </c>
    </row>
    <row r="103" spans="1:4">
      <c r="A103" s="347" t="s">
        <v>19156</v>
      </c>
      <c r="B103" s="348" t="s">
        <v>19157</v>
      </c>
      <c r="C103" s="347" t="s">
        <v>1043</v>
      </c>
      <c r="D103" s="349">
        <v>1643.5389</v>
      </c>
    </row>
    <row r="104" spans="1:4">
      <c r="A104" s="347" t="s">
        <v>19158</v>
      </c>
      <c r="B104" s="348" t="s">
        <v>19159</v>
      </c>
      <c r="C104" s="347" t="s">
        <v>18918</v>
      </c>
      <c r="D104" s="349">
        <v>240.71610000000001</v>
      </c>
    </row>
    <row r="105" spans="1:4">
      <c r="A105" s="347" t="s">
        <v>19160</v>
      </c>
      <c r="B105" s="348" t="s">
        <v>19161</v>
      </c>
      <c r="C105" s="347" t="s">
        <v>18918</v>
      </c>
      <c r="D105" s="349">
        <v>284.6832</v>
      </c>
    </row>
    <row r="106" spans="1:4">
      <c r="A106" s="347" t="s">
        <v>19162</v>
      </c>
      <c r="B106" s="348" t="s">
        <v>19163</v>
      </c>
      <c r="C106" s="347" t="s">
        <v>18918</v>
      </c>
      <c r="D106" s="349">
        <v>424.78019999999998</v>
      </c>
    </row>
    <row r="107" spans="1:4">
      <c r="A107" s="347" t="s">
        <v>19164</v>
      </c>
      <c r="B107" s="348" t="s">
        <v>19165</v>
      </c>
      <c r="C107" s="347" t="s">
        <v>18918</v>
      </c>
      <c r="D107" s="349">
        <v>591.5367</v>
      </c>
    </row>
    <row r="108" spans="1:4">
      <c r="A108" s="347" t="s">
        <v>19166</v>
      </c>
      <c r="B108" s="348" t="s">
        <v>19167</v>
      </c>
      <c r="C108" s="347" t="s">
        <v>18918</v>
      </c>
      <c r="D108" s="349">
        <v>879.20399999999995</v>
      </c>
    </row>
    <row r="109" spans="1:4">
      <c r="A109" s="347" t="s">
        <v>19168</v>
      </c>
      <c r="B109" s="348" t="s">
        <v>19169</v>
      </c>
      <c r="C109" s="347" t="s">
        <v>18918</v>
      </c>
      <c r="D109" s="349">
        <v>931.32159999999999</v>
      </c>
    </row>
    <row r="110" spans="1:4">
      <c r="A110" s="347" t="s">
        <v>19170</v>
      </c>
      <c r="B110" s="348" t="s">
        <v>19171</v>
      </c>
      <c r="C110" s="347" t="s">
        <v>18918</v>
      </c>
      <c r="D110" s="349">
        <v>1511.7819999999999</v>
      </c>
    </row>
    <row r="111" spans="1:4">
      <c r="A111" s="347" t="s">
        <v>19172</v>
      </c>
      <c r="B111" s="348" t="s">
        <v>19173</v>
      </c>
      <c r="C111" s="347" t="s">
        <v>1043</v>
      </c>
      <c r="D111" s="349">
        <v>2178.0565999999999</v>
      </c>
    </row>
    <row r="112" spans="1:4">
      <c r="A112" s="347" t="s">
        <v>19174</v>
      </c>
      <c r="B112" s="348" t="s">
        <v>19175</v>
      </c>
      <c r="C112" s="347" t="s">
        <v>18918</v>
      </c>
      <c r="D112" s="349">
        <v>1629.3049000000001</v>
      </c>
    </row>
    <row r="113" spans="1:4">
      <c r="A113" s="347" t="s">
        <v>19176</v>
      </c>
      <c r="B113" s="348" t="s">
        <v>19177</v>
      </c>
      <c r="C113" s="347" t="s">
        <v>18920</v>
      </c>
      <c r="D113" s="349">
        <v>4.8823999999999996</v>
      </c>
    </row>
    <row r="114" spans="1:4">
      <c r="A114" s="347" t="s">
        <v>19178</v>
      </c>
      <c r="B114" s="348" t="s">
        <v>19179</v>
      </c>
      <c r="C114" s="347" t="s">
        <v>18918</v>
      </c>
      <c r="D114" s="349">
        <v>1690.7947999999999</v>
      </c>
    </row>
    <row r="115" spans="1:4">
      <c r="A115" s="347" t="s">
        <v>19180</v>
      </c>
      <c r="B115" s="348" t="s">
        <v>19181</v>
      </c>
      <c r="C115" s="347" t="s">
        <v>18918</v>
      </c>
      <c r="D115" s="349">
        <v>2320.5187999999998</v>
      </c>
    </row>
    <row r="116" spans="1:4">
      <c r="A116" s="347" t="s">
        <v>19182</v>
      </c>
      <c r="B116" s="348" t="s">
        <v>19183</v>
      </c>
      <c r="C116" s="347" t="s">
        <v>18918</v>
      </c>
      <c r="D116" s="349">
        <v>3594.3923</v>
      </c>
    </row>
    <row r="117" spans="1:4">
      <c r="A117" s="347" t="s">
        <v>19184</v>
      </c>
      <c r="B117" s="348" t="s">
        <v>19185</v>
      </c>
      <c r="C117" s="347" t="s">
        <v>1043</v>
      </c>
      <c r="D117" s="349">
        <v>2732.3123999999998</v>
      </c>
    </row>
    <row r="118" spans="1:4">
      <c r="A118" s="347" t="s">
        <v>19186</v>
      </c>
      <c r="B118" s="348" t="s">
        <v>19187</v>
      </c>
      <c r="C118" s="347" t="s">
        <v>1043</v>
      </c>
      <c r="D118" s="349">
        <v>3609.9942999999998</v>
      </c>
    </row>
    <row r="119" spans="1:4">
      <c r="A119" s="347" t="s">
        <v>19188</v>
      </c>
      <c r="B119" s="348" t="s">
        <v>19189</v>
      </c>
      <c r="C119" s="347" t="s">
        <v>1043</v>
      </c>
      <c r="D119" s="349">
        <v>85.911799999999999</v>
      </c>
    </row>
    <row r="120" spans="1:4">
      <c r="A120" s="347" t="s">
        <v>19190</v>
      </c>
      <c r="B120" s="348" t="s">
        <v>19191</v>
      </c>
      <c r="C120" s="347" t="s">
        <v>1043</v>
      </c>
      <c r="D120" s="349">
        <v>156.77860000000001</v>
      </c>
    </row>
    <row r="121" spans="1:4">
      <c r="A121" s="347" t="s">
        <v>19192</v>
      </c>
      <c r="B121" s="348" t="s">
        <v>19193</v>
      </c>
      <c r="C121" s="347" t="s">
        <v>1043</v>
      </c>
      <c r="D121" s="349">
        <v>206.18299999999999</v>
      </c>
    </row>
    <row r="122" spans="1:4">
      <c r="A122" s="347" t="s">
        <v>19194</v>
      </c>
      <c r="B122" s="348" t="s">
        <v>19195</v>
      </c>
      <c r="C122" s="347" t="s">
        <v>1043</v>
      </c>
      <c r="D122" s="349">
        <v>273.41719999999998</v>
      </c>
    </row>
    <row r="123" spans="1:4">
      <c r="A123" s="347" t="s">
        <v>19196</v>
      </c>
      <c r="B123" s="348" t="s">
        <v>19197</v>
      </c>
      <c r="C123" s="347" t="s">
        <v>1043</v>
      </c>
      <c r="D123" s="349">
        <v>6.3089000000000004</v>
      </c>
    </row>
    <row r="124" spans="1:4">
      <c r="A124" s="347" t="s">
        <v>19198</v>
      </c>
      <c r="B124" s="348" t="s">
        <v>19199</v>
      </c>
      <c r="C124" s="347" t="s">
        <v>1043</v>
      </c>
      <c r="D124" s="349">
        <v>465.48779999999999</v>
      </c>
    </row>
    <row r="125" spans="1:4">
      <c r="A125" s="347" t="s">
        <v>19200</v>
      </c>
      <c r="B125" s="348" t="s">
        <v>19201</v>
      </c>
      <c r="C125" s="347" t="s">
        <v>1043</v>
      </c>
      <c r="D125" s="349">
        <v>650</v>
      </c>
    </row>
    <row r="126" spans="1:4">
      <c r="A126" s="347" t="s">
        <v>19202</v>
      </c>
      <c r="B126" s="348" t="s">
        <v>19203</v>
      </c>
      <c r="C126" s="347" t="s">
        <v>18918</v>
      </c>
      <c r="D126" s="349">
        <v>58.615299999999998</v>
      </c>
    </row>
    <row r="127" spans="1:4">
      <c r="A127" s="347" t="s">
        <v>19204</v>
      </c>
      <c r="B127" s="348" t="s">
        <v>19205</v>
      </c>
      <c r="C127" s="347" t="s">
        <v>18918</v>
      </c>
      <c r="D127" s="349">
        <v>9.4977999999999998</v>
      </c>
    </row>
    <row r="128" spans="1:4">
      <c r="A128" s="347" t="s">
        <v>19206</v>
      </c>
      <c r="B128" s="348" t="s">
        <v>19207</v>
      </c>
      <c r="C128" s="347" t="s">
        <v>1043</v>
      </c>
      <c r="D128" s="349">
        <v>2.8984999999999999</v>
      </c>
    </row>
    <row r="129" spans="1:4">
      <c r="A129" s="347" t="s">
        <v>19208</v>
      </c>
      <c r="B129" s="348" t="s">
        <v>19209</v>
      </c>
      <c r="C129" s="347" t="s">
        <v>18918</v>
      </c>
      <c r="D129" s="349">
        <v>10.8893</v>
      </c>
    </row>
    <row r="130" spans="1:4">
      <c r="A130" s="347" t="s">
        <v>19210</v>
      </c>
      <c r="B130" s="348" t="s">
        <v>19211</v>
      </c>
      <c r="C130" s="347" t="s">
        <v>18918</v>
      </c>
      <c r="D130" s="349">
        <v>26.0062</v>
      </c>
    </row>
    <row r="131" spans="1:4">
      <c r="A131" s="347" t="s">
        <v>19212</v>
      </c>
      <c r="B131" s="348" t="s">
        <v>19213</v>
      </c>
      <c r="C131" s="347" t="s">
        <v>68</v>
      </c>
      <c r="D131" s="349">
        <v>13.493499999999999</v>
      </c>
    </row>
    <row r="132" spans="1:4">
      <c r="A132" s="347" t="s">
        <v>19214</v>
      </c>
      <c r="B132" s="348" t="s">
        <v>19215</v>
      </c>
      <c r="C132" s="347" t="s">
        <v>1043</v>
      </c>
      <c r="D132" s="349">
        <v>0.16289999999999999</v>
      </c>
    </row>
    <row r="133" spans="1:4">
      <c r="A133" s="347" t="s">
        <v>19216</v>
      </c>
      <c r="B133" s="348" t="s">
        <v>19217</v>
      </c>
      <c r="C133" s="347" t="s">
        <v>1043</v>
      </c>
      <c r="D133" s="349">
        <v>98.663200000000003</v>
      </c>
    </row>
    <row r="134" spans="1:4">
      <c r="A134" s="347" t="s">
        <v>19218</v>
      </c>
      <c r="B134" s="348" t="s">
        <v>19219</v>
      </c>
      <c r="C134" s="347" t="s">
        <v>1043</v>
      </c>
      <c r="D134" s="349">
        <v>102.9978</v>
      </c>
    </row>
    <row r="135" spans="1:4">
      <c r="A135" s="347" t="s">
        <v>19220</v>
      </c>
      <c r="B135" s="348" t="s">
        <v>19221</v>
      </c>
      <c r="C135" s="347" t="s">
        <v>1043</v>
      </c>
      <c r="D135" s="349">
        <v>208.29589999999999</v>
      </c>
    </row>
    <row r="136" spans="1:4">
      <c r="A136" s="347" t="s">
        <v>19222</v>
      </c>
      <c r="B136" s="348" t="s">
        <v>19223</v>
      </c>
      <c r="C136" s="347" t="s">
        <v>1043</v>
      </c>
      <c r="D136" s="349">
        <v>314.43709999999999</v>
      </c>
    </row>
    <row r="137" spans="1:4">
      <c r="A137" s="347" t="s">
        <v>19224</v>
      </c>
      <c r="B137" s="348" t="s">
        <v>19225</v>
      </c>
      <c r="C137" s="347" t="s">
        <v>1043</v>
      </c>
      <c r="D137" s="349">
        <v>323.00869999999998</v>
      </c>
    </row>
    <row r="138" spans="1:4">
      <c r="A138" s="347" t="s">
        <v>19226</v>
      </c>
      <c r="B138" s="348" t="s">
        <v>19227</v>
      </c>
      <c r="C138" s="347" t="s">
        <v>72</v>
      </c>
      <c r="D138" s="349">
        <v>218.20599999999999</v>
      </c>
    </row>
    <row r="139" spans="1:4">
      <c r="A139" s="347" t="s">
        <v>19228</v>
      </c>
      <c r="B139" s="348" t="s">
        <v>19229</v>
      </c>
      <c r="C139" s="347" t="s">
        <v>72</v>
      </c>
      <c r="D139" s="349">
        <v>209.5265</v>
      </c>
    </row>
    <row r="140" spans="1:4">
      <c r="A140" s="347" t="s">
        <v>19230</v>
      </c>
      <c r="B140" s="348" t="s">
        <v>19231</v>
      </c>
      <c r="C140" s="347" t="s">
        <v>72</v>
      </c>
      <c r="D140" s="349">
        <v>207.7372</v>
      </c>
    </row>
    <row r="141" spans="1:4">
      <c r="A141" s="347" t="s">
        <v>19232</v>
      </c>
      <c r="B141" s="348" t="s">
        <v>19233</v>
      </c>
      <c r="C141" s="347" t="s">
        <v>72</v>
      </c>
      <c r="D141" s="349">
        <v>16.5</v>
      </c>
    </row>
    <row r="142" spans="1:4">
      <c r="A142" s="347" t="s">
        <v>19234</v>
      </c>
      <c r="B142" s="348" t="s">
        <v>19235</v>
      </c>
      <c r="C142" s="347" t="s">
        <v>1043</v>
      </c>
      <c r="D142" s="349">
        <v>0.3538</v>
      </c>
    </row>
    <row r="143" spans="1:4">
      <c r="A143" s="347" t="s">
        <v>19236</v>
      </c>
      <c r="B143" s="348" t="s">
        <v>19237</v>
      </c>
      <c r="C143" s="347" t="s">
        <v>1043</v>
      </c>
      <c r="D143" s="349">
        <v>346.64850000000001</v>
      </c>
    </row>
    <row r="144" spans="1:4">
      <c r="A144" s="347" t="s">
        <v>19238</v>
      </c>
      <c r="B144" s="348" t="s">
        <v>19239</v>
      </c>
      <c r="C144" s="347" t="s">
        <v>1043</v>
      </c>
      <c r="D144" s="349">
        <v>834.99749999999995</v>
      </c>
    </row>
    <row r="145" spans="1:4">
      <c r="A145" s="347" t="s">
        <v>19240</v>
      </c>
      <c r="B145" s="348" t="s">
        <v>19241</v>
      </c>
      <c r="C145" s="347" t="s">
        <v>1043</v>
      </c>
      <c r="D145" s="349">
        <v>767.17089999999996</v>
      </c>
    </row>
    <row r="146" spans="1:4">
      <c r="A146" s="347" t="s">
        <v>19242</v>
      </c>
      <c r="B146" s="348" t="s">
        <v>19243</v>
      </c>
      <c r="C146" s="347" t="s">
        <v>18920</v>
      </c>
      <c r="D146" s="349">
        <v>3.3622000000000001</v>
      </c>
    </row>
    <row r="147" spans="1:4">
      <c r="A147" s="347" t="s">
        <v>19244</v>
      </c>
      <c r="B147" s="348" t="s">
        <v>19245</v>
      </c>
      <c r="C147" s="347" t="s">
        <v>18920</v>
      </c>
      <c r="D147" s="349">
        <v>2.9561999999999999</v>
      </c>
    </row>
    <row r="148" spans="1:4">
      <c r="A148" s="347" t="s">
        <v>19246</v>
      </c>
      <c r="B148" s="348" t="s">
        <v>19247</v>
      </c>
      <c r="C148" s="347" t="s">
        <v>18920</v>
      </c>
      <c r="D148" s="349">
        <v>0.34460000000000002</v>
      </c>
    </row>
    <row r="149" spans="1:4">
      <c r="A149" s="347" t="s">
        <v>19248</v>
      </c>
      <c r="B149" s="348" t="s">
        <v>19249</v>
      </c>
      <c r="C149" s="347" t="s">
        <v>18920</v>
      </c>
      <c r="D149" s="349">
        <v>31.135999999999999</v>
      </c>
    </row>
    <row r="150" spans="1:4">
      <c r="A150" s="347" t="s">
        <v>19250</v>
      </c>
      <c r="B150" s="348" t="s">
        <v>19251</v>
      </c>
      <c r="C150" s="347" t="s">
        <v>1043</v>
      </c>
      <c r="D150" s="349">
        <v>61.204000000000001</v>
      </c>
    </row>
    <row r="151" spans="1:4">
      <c r="A151" s="347" t="s">
        <v>19252</v>
      </c>
      <c r="B151" s="348" t="s">
        <v>19253</v>
      </c>
      <c r="C151" s="347" t="s">
        <v>18920</v>
      </c>
      <c r="D151" s="349">
        <v>0.36880000000000002</v>
      </c>
    </row>
    <row r="152" spans="1:4" ht="25.5">
      <c r="A152" s="347" t="s">
        <v>19254</v>
      </c>
      <c r="B152" s="348" t="s">
        <v>19255</v>
      </c>
      <c r="C152" s="347" t="s">
        <v>68</v>
      </c>
      <c r="D152" s="349">
        <v>167.91650000000001</v>
      </c>
    </row>
    <row r="153" spans="1:4" ht="25.5">
      <c r="A153" s="347" t="s">
        <v>19256</v>
      </c>
      <c r="B153" s="348" t="s">
        <v>19257</v>
      </c>
      <c r="C153" s="347" t="s">
        <v>1043</v>
      </c>
      <c r="D153" s="349">
        <v>535.2165</v>
      </c>
    </row>
    <row r="154" spans="1:4" ht="25.5">
      <c r="A154" s="347" t="s">
        <v>19258</v>
      </c>
      <c r="B154" s="348" t="s">
        <v>19259</v>
      </c>
      <c r="C154" s="347" t="s">
        <v>1043</v>
      </c>
      <c r="D154" s="349">
        <v>792.30989999999997</v>
      </c>
    </row>
    <row r="155" spans="1:4" ht="25.5">
      <c r="A155" s="347" t="s">
        <v>19260</v>
      </c>
      <c r="B155" s="348" t="s">
        <v>19261</v>
      </c>
      <c r="C155" s="347" t="s">
        <v>1043</v>
      </c>
      <c r="D155" s="349">
        <v>675.32259999999997</v>
      </c>
    </row>
    <row r="156" spans="1:4" ht="25.5">
      <c r="A156" s="347" t="s">
        <v>19262</v>
      </c>
      <c r="B156" s="348" t="s">
        <v>19263</v>
      </c>
      <c r="C156" s="347" t="s">
        <v>1043</v>
      </c>
      <c r="D156" s="349">
        <v>943.60329999999999</v>
      </c>
    </row>
    <row r="157" spans="1:4" ht="25.5">
      <c r="A157" s="347" t="s">
        <v>19264</v>
      </c>
      <c r="B157" s="348" t="s">
        <v>19265</v>
      </c>
      <c r="C157" s="347" t="s">
        <v>72</v>
      </c>
      <c r="D157" s="349">
        <v>465.77499999999998</v>
      </c>
    </row>
    <row r="158" spans="1:4" ht="25.5">
      <c r="A158" s="347" t="s">
        <v>19266</v>
      </c>
      <c r="B158" s="348" t="s">
        <v>19267</v>
      </c>
      <c r="C158" s="347" t="s">
        <v>68</v>
      </c>
      <c r="D158" s="349">
        <v>173.56530000000001</v>
      </c>
    </row>
    <row r="159" spans="1:4" ht="25.5">
      <c r="A159" s="347" t="s">
        <v>19268</v>
      </c>
      <c r="B159" s="348" t="s">
        <v>19269</v>
      </c>
      <c r="C159" s="347" t="s">
        <v>68</v>
      </c>
      <c r="D159" s="349">
        <v>198.6568</v>
      </c>
    </row>
    <row r="160" spans="1:4">
      <c r="A160" s="347" t="s">
        <v>19270</v>
      </c>
      <c r="B160" s="348" t="s">
        <v>19271</v>
      </c>
      <c r="C160" s="347" t="s">
        <v>19272</v>
      </c>
      <c r="D160" s="349">
        <v>0.98570000000000002</v>
      </c>
    </row>
    <row r="161" spans="1:4">
      <c r="A161" s="347" t="s">
        <v>19273</v>
      </c>
      <c r="B161" s="348" t="s">
        <v>19274</v>
      </c>
      <c r="C161" s="347" t="s">
        <v>18918</v>
      </c>
      <c r="D161" s="349">
        <v>15.444000000000001</v>
      </c>
    </row>
    <row r="162" spans="1:4">
      <c r="A162" s="347" t="s">
        <v>19275</v>
      </c>
      <c r="B162" s="348" t="s">
        <v>19276</v>
      </c>
      <c r="C162" s="347" t="s">
        <v>72</v>
      </c>
      <c r="D162" s="349">
        <v>63.852699999999999</v>
      </c>
    </row>
    <row r="163" spans="1:4">
      <c r="A163" s="347" t="s">
        <v>19277</v>
      </c>
      <c r="B163" s="348" t="s">
        <v>19278</v>
      </c>
      <c r="C163" s="347" t="s">
        <v>18964</v>
      </c>
      <c r="D163" s="349">
        <v>257.28070000000002</v>
      </c>
    </row>
    <row r="164" spans="1:4">
      <c r="A164" s="347" t="s">
        <v>19279</v>
      </c>
      <c r="B164" s="348" t="s">
        <v>19280</v>
      </c>
      <c r="C164" s="347" t="s">
        <v>18964</v>
      </c>
      <c r="D164" s="349">
        <v>43.872100000000003</v>
      </c>
    </row>
    <row r="165" spans="1:4">
      <c r="A165" s="347" t="s">
        <v>19281</v>
      </c>
      <c r="B165" s="348" t="s">
        <v>19282</v>
      </c>
      <c r="C165" s="347" t="s">
        <v>18918</v>
      </c>
      <c r="D165" s="349">
        <v>5.2443</v>
      </c>
    </row>
    <row r="166" spans="1:4">
      <c r="A166" s="347" t="s">
        <v>19283</v>
      </c>
      <c r="B166" s="348" t="s">
        <v>19284</v>
      </c>
      <c r="C166" s="347" t="s">
        <v>1043</v>
      </c>
      <c r="D166" s="349">
        <v>30984.750100000001</v>
      </c>
    </row>
    <row r="167" spans="1:4">
      <c r="A167" s="347" t="s">
        <v>19285</v>
      </c>
      <c r="B167" s="348" t="s">
        <v>19286</v>
      </c>
      <c r="C167" s="347" t="s">
        <v>1043</v>
      </c>
      <c r="D167" s="349">
        <v>21394.841499999999</v>
      </c>
    </row>
    <row r="168" spans="1:4">
      <c r="A168" s="347" t="s">
        <v>19287</v>
      </c>
      <c r="B168" s="348" t="s">
        <v>19288</v>
      </c>
      <c r="C168" s="347" t="s">
        <v>18918</v>
      </c>
      <c r="D168" s="349">
        <v>196.08029999999999</v>
      </c>
    </row>
    <row r="169" spans="1:4">
      <c r="A169" s="347" t="s">
        <v>19289</v>
      </c>
      <c r="B169" s="348" t="s">
        <v>19290</v>
      </c>
      <c r="C169" s="347" t="s">
        <v>1043</v>
      </c>
      <c r="D169" s="349">
        <v>3483.1165999999998</v>
      </c>
    </row>
    <row r="170" spans="1:4">
      <c r="A170" s="347" t="s">
        <v>19291</v>
      </c>
      <c r="B170" s="348" t="s">
        <v>19292</v>
      </c>
      <c r="C170" s="347" t="s">
        <v>1043</v>
      </c>
      <c r="D170" s="349">
        <v>2869.8611000000001</v>
      </c>
    </row>
    <row r="171" spans="1:4">
      <c r="A171" s="347" t="s">
        <v>19293</v>
      </c>
      <c r="B171" s="348" t="s">
        <v>19294</v>
      </c>
      <c r="C171" s="347" t="s">
        <v>18918</v>
      </c>
      <c r="D171" s="349">
        <v>41.095700000000001</v>
      </c>
    </row>
    <row r="172" spans="1:4">
      <c r="A172" s="347" t="s">
        <v>19295</v>
      </c>
      <c r="B172" s="348" t="s">
        <v>19296</v>
      </c>
      <c r="C172" s="347" t="s">
        <v>18918</v>
      </c>
      <c r="D172" s="349">
        <v>11.2813</v>
      </c>
    </row>
    <row r="173" spans="1:4">
      <c r="A173" s="347" t="s">
        <v>19297</v>
      </c>
      <c r="B173" s="348" t="s">
        <v>19298</v>
      </c>
      <c r="C173" s="347" t="s">
        <v>18918</v>
      </c>
      <c r="D173" s="349">
        <v>5.6231999999999998</v>
      </c>
    </row>
    <row r="174" spans="1:4">
      <c r="A174" s="347" t="s">
        <v>19299</v>
      </c>
      <c r="B174" s="348" t="s">
        <v>19300</v>
      </c>
      <c r="C174" s="347" t="s">
        <v>18918</v>
      </c>
      <c r="D174" s="349">
        <v>18.632300000000001</v>
      </c>
    </row>
    <row r="175" spans="1:4">
      <c r="A175" s="347" t="s">
        <v>19301</v>
      </c>
      <c r="B175" s="348" t="s">
        <v>19302</v>
      </c>
      <c r="C175" s="347" t="s">
        <v>18918</v>
      </c>
      <c r="D175" s="349">
        <v>9.1364000000000001</v>
      </c>
    </row>
    <row r="176" spans="1:4">
      <c r="A176" s="347" t="s">
        <v>19303</v>
      </c>
      <c r="B176" s="348" t="s">
        <v>19304</v>
      </c>
      <c r="C176" s="347" t="s">
        <v>18918</v>
      </c>
      <c r="D176" s="349">
        <v>6.1452</v>
      </c>
    </row>
    <row r="177" spans="1:4">
      <c r="A177" s="347" t="s">
        <v>19305</v>
      </c>
      <c r="B177" s="348" t="s">
        <v>19306</v>
      </c>
      <c r="C177" s="347" t="s">
        <v>18918</v>
      </c>
      <c r="D177" s="349">
        <v>2.73</v>
      </c>
    </row>
    <row r="178" spans="1:4">
      <c r="A178" s="347" t="s">
        <v>19307</v>
      </c>
      <c r="B178" s="348" t="s">
        <v>19308</v>
      </c>
      <c r="C178" s="347" t="s">
        <v>18918</v>
      </c>
      <c r="D178" s="349">
        <v>3.7347000000000001</v>
      </c>
    </row>
    <row r="179" spans="1:4">
      <c r="A179" s="347" t="s">
        <v>19309</v>
      </c>
      <c r="B179" s="348" t="s">
        <v>19310</v>
      </c>
      <c r="C179" s="347" t="s">
        <v>1043</v>
      </c>
      <c r="D179" s="349">
        <v>354.70920000000001</v>
      </c>
    </row>
    <row r="180" spans="1:4" ht="25.5">
      <c r="A180" s="347" t="s">
        <v>19311</v>
      </c>
      <c r="B180" s="348" t="s">
        <v>19312</v>
      </c>
      <c r="C180" s="347" t="s">
        <v>1043</v>
      </c>
      <c r="D180" s="349">
        <v>320.77080000000001</v>
      </c>
    </row>
    <row r="181" spans="1:4">
      <c r="A181" s="347" t="s">
        <v>19313</v>
      </c>
      <c r="B181" s="348" t="s">
        <v>19314</v>
      </c>
      <c r="C181" s="347" t="s">
        <v>18920</v>
      </c>
      <c r="D181" s="349">
        <v>0.89910000000000001</v>
      </c>
    </row>
    <row r="182" spans="1:4">
      <c r="A182" s="347" t="s">
        <v>19315</v>
      </c>
      <c r="B182" s="348" t="s">
        <v>19316</v>
      </c>
      <c r="C182" s="347" t="s">
        <v>18920</v>
      </c>
      <c r="D182" s="349">
        <v>1.4345000000000001</v>
      </c>
    </row>
    <row r="183" spans="1:4">
      <c r="A183" s="347" t="s">
        <v>19317</v>
      </c>
      <c r="B183" s="348" t="s">
        <v>19318</v>
      </c>
      <c r="C183" s="347" t="s">
        <v>1043</v>
      </c>
      <c r="D183" s="349">
        <v>385.33920000000001</v>
      </c>
    </row>
    <row r="184" spans="1:4">
      <c r="A184" s="347" t="s">
        <v>19319</v>
      </c>
      <c r="B184" s="348" t="s">
        <v>19320</v>
      </c>
      <c r="C184" s="347" t="s">
        <v>1043</v>
      </c>
      <c r="D184" s="349">
        <v>1586.0794000000001</v>
      </c>
    </row>
    <row r="185" spans="1:4">
      <c r="A185" s="347" t="s">
        <v>19321</v>
      </c>
      <c r="B185" s="348" t="s">
        <v>19322</v>
      </c>
      <c r="C185" s="347" t="s">
        <v>1043</v>
      </c>
      <c r="D185" s="349">
        <v>308.01459999999997</v>
      </c>
    </row>
    <row r="186" spans="1:4">
      <c r="A186" s="347" t="s">
        <v>19323</v>
      </c>
      <c r="B186" s="348" t="s">
        <v>19324</v>
      </c>
      <c r="C186" s="347" t="s">
        <v>1043</v>
      </c>
      <c r="D186" s="349">
        <v>715.36739999999998</v>
      </c>
    </row>
    <row r="187" spans="1:4">
      <c r="A187" s="347" t="s">
        <v>19325</v>
      </c>
      <c r="B187" s="348" t="s">
        <v>19326</v>
      </c>
      <c r="C187" s="347" t="s">
        <v>1043</v>
      </c>
      <c r="D187" s="349">
        <v>298.47059999999999</v>
      </c>
    </row>
    <row r="188" spans="1:4">
      <c r="A188" s="347" t="s">
        <v>19327</v>
      </c>
      <c r="B188" s="348" t="s">
        <v>19328</v>
      </c>
      <c r="C188" s="347" t="s">
        <v>18918</v>
      </c>
      <c r="D188" s="349">
        <v>385.68380000000002</v>
      </c>
    </row>
    <row r="189" spans="1:4">
      <c r="A189" s="347" t="s">
        <v>19329</v>
      </c>
      <c r="B189" s="348" t="s">
        <v>19330</v>
      </c>
      <c r="C189" s="347" t="s">
        <v>18918</v>
      </c>
      <c r="D189" s="349">
        <v>130.73929999999999</v>
      </c>
    </row>
    <row r="190" spans="1:4">
      <c r="A190" s="347" t="s">
        <v>19331</v>
      </c>
      <c r="B190" s="348" t="s">
        <v>19332</v>
      </c>
      <c r="C190" s="347" t="s">
        <v>18920</v>
      </c>
      <c r="D190" s="349">
        <v>9.4910999999999994</v>
      </c>
    </row>
    <row r="191" spans="1:4">
      <c r="A191" s="347" t="s">
        <v>19333</v>
      </c>
      <c r="B191" s="348" t="s">
        <v>19334</v>
      </c>
      <c r="C191" s="347" t="s">
        <v>18920</v>
      </c>
      <c r="D191" s="349">
        <v>11.2014</v>
      </c>
    </row>
    <row r="192" spans="1:4">
      <c r="A192" s="347" t="s">
        <v>19335</v>
      </c>
      <c r="B192" s="348" t="s">
        <v>19336</v>
      </c>
      <c r="C192" s="347" t="s">
        <v>1043</v>
      </c>
      <c r="D192" s="349">
        <v>113.6026</v>
      </c>
    </row>
    <row r="193" spans="1:4" ht="25.5">
      <c r="A193" s="347" t="s">
        <v>19337</v>
      </c>
      <c r="B193" s="348" t="s">
        <v>19338</v>
      </c>
      <c r="C193" s="347" t="s">
        <v>1043</v>
      </c>
      <c r="D193" s="349">
        <v>9153.0848000000005</v>
      </c>
    </row>
    <row r="194" spans="1:4" ht="25.5">
      <c r="A194" s="347" t="s">
        <v>19339</v>
      </c>
      <c r="B194" s="348" t="s">
        <v>19340</v>
      </c>
      <c r="C194" s="347" t="s">
        <v>1043</v>
      </c>
      <c r="D194" s="349">
        <v>37669.421199999997</v>
      </c>
    </row>
    <row r="195" spans="1:4">
      <c r="A195" s="347" t="s">
        <v>19341</v>
      </c>
      <c r="B195" s="348" t="s">
        <v>19342</v>
      </c>
      <c r="C195" s="347" t="s">
        <v>1043</v>
      </c>
      <c r="D195" s="349">
        <v>1207.0639000000001</v>
      </c>
    </row>
    <row r="196" spans="1:4">
      <c r="A196" s="347" t="s">
        <v>19343</v>
      </c>
      <c r="B196" s="348" t="s">
        <v>19344</v>
      </c>
      <c r="C196" s="347" t="s">
        <v>1043</v>
      </c>
      <c r="D196" s="349">
        <v>34.154899999999998</v>
      </c>
    </row>
    <row r="197" spans="1:4">
      <c r="A197" s="347" t="s">
        <v>19345</v>
      </c>
      <c r="B197" s="348" t="s">
        <v>19346</v>
      </c>
      <c r="C197" s="347" t="s">
        <v>1043</v>
      </c>
      <c r="D197" s="349">
        <v>39.814900000000002</v>
      </c>
    </row>
    <row r="198" spans="1:4">
      <c r="A198" s="347" t="s">
        <v>19347</v>
      </c>
      <c r="B198" s="348" t="s">
        <v>19348</v>
      </c>
      <c r="C198" s="347" t="s">
        <v>1043</v>
      </c>
      <c r="D198" s="349">
        <v>28.059899999999999</v>
      </c>
    </row>
    <row r="199" spans="1:4">
      <c r="A199" s="347" t="s">
        <v>19349</v>
      </c>
      <c r="B199" s="348" t="s">
        <v>19350</v>
      </c>
      <c r="C199" s="347" t="s">
        <v>1043</v>
      </c>
      <c r="D199" s="349">
        <v>59.207500000000003</v>
      </c>
    </row>
    <row r="200" spans="1:4">
      <c r="A200" s="347" t="s">
        <v>19351</v>
      </c>
      <c r="B200" s="348" t="s">
        <v>19352</v>
      </c>
      <c r="C200" s="347" t="s">
        <v>68</v>
      </c>
      <c r="D200" s="349">
        <v>174.9419</v>
      </c>
    </row>
    <row r="201" spans="1:4">
      <c r="A201" s="347" t="s">
        <v>19353</v>
      </c>
      <c r="B201" s="348" t="s">
        <v>19354</v>
      </c>
      <c r="C201" s="347" t="s">
        <v>1043</v>
      </c>
      <c r="D201" s="349">
        <v>5.0048000000000004</v>
      </c>
    </row>
    <row r="202" spans="1:4">
      <c r="A202" s="347" t="s">
        <v>19355</v>
      </c>
      <c r="B202" s="348" t="s">
        <v>19356</v>
      </c>
      <c r="C202" s="347" t="s">
        <v>1043</v>
      </c>
      <c r="D202" s="349">
        <v>0.80879999999999996</v>
      </c>
    </row>
    <row r="203" spans="1:4">
      <c r="A203" s="347" t="s">
        <v>19357</v>
      </c>
      <c r="B203" s="348" t="s">
        <v>19358</v>
      </c>
      <c r="C203" s="347" t="s">
        <v>1043</v>
      </c>
      <c r="D203" s="349">
        <v>14.4726</v>
      </c>
    </row>
    <row r="204" spans="1:4">
      <c r="A204" s="347" t="s">
        <v>19359</v>
      </c>
      <c r="B204" s="348" t="s">
        <v>19360</v>
      </c>
      <c r="C204" s="347" t="s">
        <v>1043</v>
      </c>
      <c r="D204" s="349">
        <v>3.0598999999999998</v>
      </c>
    </row>
    <row r="205" spans="1:4">
      <c r="A205" s="347" t="s">
        <v>19361</v>
      </c>
      <c r="B205" s="348" t="s">
        <v>19362</v>
      </c>
      <c r="C205" s="347" t="s">
        <v>1043</v>
      </c>
      <c r="D205" s="349">
        <v>9.5545000000000009</v>
      </c>
    </row>
    <row r="206" spans="1:4">
      <c r="A206" s="347" t="s">
        <v>19363</v>
      </c>
      <c r="B206" s="348" t="s">
        <v>19364</v>
      </c>
      <c r="C206" s="347" t="s">
        <v>1043</v>
      </c>
      <c r="D206" s="349">
        <v>35.781300000000002</v>
      </c>
    </row>
    <row r="207" spans="1:4">
      <c r="A207" s="347" t="s">
        <v>19365</v>
      </c>
      <c r="B207" s="348" t="s">
        <v>19366</v>
      </c>
      <c r="C207" s="347" t="s">
        <v>18920</v>
      </c>
      <c r="D207" s="349">
        <v>14.5542</v>
      </c>
    </row>
    <row r="208" spans="1:4">
      <c r="A208" s="347" t="s">
        <v>19367</v>
      </c>
      <c r="B208" s="348" t="s">
        <v>19368</v>
      </c>
      <c r="C208" s="347" t="s">
        <v>18920</v>
      </c>
      <c r="D208" s="349">
        <v>1.02</v>
      </c>
    </row>
    <row r="209" spans="1:4">
      <c r="A209" s="347" t="s">
        <v>19369</v>
      </c>
      <c r="B209" s="348" t="s">
        <v>19370</v>
      </c>
      <c r="C209" s="347" t="s">
        <v>18920</v>
      </c>
      <c r="D209" s="349">
        <v>9.3504000000000005</v>
      </c>
    </row>
    <row r="210" spans="1:4">
      <c r="A210" s="347" t="s">
        <v>19371</v>
      </c>
      <c r="B210" s="348" t="s">
        <v>19372</v>
      </c>
      <c r="C210" s="347" t="s">
        <v>18920</v>
      </c>
      <c r="D210" s="349">
        <v>9.3504000000000005</v>
      </c>
    </row>
    <row r="211" spans="1:4">
      <c r="A211" s="347" t="s">
        <v>19373</v>
      </c>
      <c r="B211" s="348" t="s">
        <v>19374</v>
      </c>
      <c r="C211" s="347" t="s">
        <v>18918</v>
      </c>
      <c r="D211" s="349">
        <v>15.6959</v>
      </c>
    </row>
    <row r="212" spans="1:4" ht="25.5">
      <c r="A212" s="347" t="s">
        <v>19375</v>
      </c>
      <c r="B212" s="348" t="s">
        <v>19376</v>
      </c>
      <c r="C212" s="347" t="s">
        <v>18918</v>
      </c>
      <c r="D212" s="349">
        <v>267.83240000000001</v>
      </c>
    </row>
    <row r="213" spans="1:4">
      <c r="A213" s="347" t="s">
        <v>19377</v>
      </c>
      <c r="B213" s="348" t="s">
        <v>19378</v>
      </c>
      <c r="C213" s="347" t="s">
        <v>68</v>
      </c>
      <c r="D213" s="349">
        <v>39.992699999999999</v>
      </c>
    </row>
    <row r="214" spans="1:4">
      <c r="A214" s="347" t="s">
        <v>19379</v>
      </c>
      <c r="B214" s="348" t="s">
        <v>19380</v>
      </c>
      <c r="C214" s="347" t="s">
        <v>68</v>
      </c>
      <c r="D214" s="349">
        <v>47.9756</v>
      </c>
    </row>
    <row r="215" spans="1:4">
      <c r="A215" s="347" t="s">
        <v>19381</v>
      </c>
      <c r="B215" s="348" t="s">
        <v>19382</v>
      </c>
      <c r="C215" s="347" t="s">
        <v>1043</v>
      </c>
      <c r="D215" s="349">
        <v>17.644400000000001</v>
      </c>
    </row>
    <row r="216" spans="1:4">
      <c r="A216" s="347" t="s">
        <v>19383</v>
      </c>
      <c r="B216" s="348" t="s">
        <v>19384</v>
      </c>
      <c r="C216" s="347" t="s">
        <v>1043</v>
      </c>
      <c r="D216" s="349">
        <v>22.777799999999999</v>
      </c>
    </row>
    <row r="217" spans="1:4">
      <c r="A217" s="347" t="s">
        <v>19385</v>
      </c>
      <c r="B217" s="348" t="s">
        <v>19386</v>
      </c>
      <c r="C217" s="347" t="s">
        <v>68</v>
      </c>
      <c r="D217" s="349">
        <v>31.404900000000001</v>
      </c>
    </row>
    <row r="218" spans="1:4">
      <c r="A218" s="347" t="s">
        <v>19387</v>
      </c>
      <c r="B218" s="348" t="s">
        <v>19388</v>
      </c>
      <c r="C218" s="347" t="s">
        <v>68</v>
      </c>
      <c r="D218" s="349">
        <v>37.726100000000002</v>
      </c>
    </row>
    <row r="219" spans="1:4">
      <c r="A219" s="347" t="s">
        <v>19389</v>
      </c>
      <c r="B219" s="348" t="s">
        <v>19390</v>
      </c>
      <c r="C219" s="347" t="s">
        <v>68</v>
      </c>
      <c r="D219" s="349">
        <v>40.509300000000003</v>
      </c>
    </row>
    <row r="220" spans="1:4">
      <c r="A220" s="347" t="s">
        <v>19391</v>
      </c>
      <c r="B220" s="348" t="s">
        <v>19392</v>
      </c>
      <c r="C220" s="347" t="s">
        <v>68</v>
      </c>
      <c r="D220" s="349">
        <v>36.743699999999997</v>
      </c>
    </row>
    <row r="221" spans="1:4">
      <c r="A221" s="347" t="s">
        <v>19393</v>
      </c>
      <c r="B221" s="348" t="s">
        <v>19394</v>
      </c>
      <c r="C221" s="347" t="s">
        <v>72</v>
      </c>
      <c r="D221" s="349" t="s">
        <v>19105</v>
      </c>
    </row>
    <row r="222" spans="1:4">
      <c r="A222" s="347" t="s">
        <v>19395</v>
      </c>
      <c r="B222" s="348" t="s">
        <v>19396</v>
      </c>
      <c r="C222" s="347" t="s">
        <v>72</v>
      </c>
      <c r="D222" s="349" t="s">
        <v>19105</v>
      </c>
    </row>
    <row r="223" spans="1:4">
      <c r="A223" s="347" t="s">
        <v>19397</v>
      </c>
      <c r="B223" s="348" t="s">
        <v>19398</v>
      </c>
      <c r="C223" s="347" t="s">
        <v>72</v>
      </c>
      <c r="D223" s="349" t="s">
        <v>19105</v>
      </c>
    </row>
    <row r="224" spans="1:4">
      <c r="A224" s="347" t="s">
        <v>19399</v>
      </c>
      <c r="B224" s="348" t="s">
        <v>19400</v>
      </c>
      <c r="C224" s="347" t="s">
        <v>72</v>
      </c>
      <c r="D224" s="349" t="s">
        <v>19105</v>
      </c>
    </row>
    <row r="225" spans="1:4">
      <c r="A225" s="347" t="s">
        <v>19401</v>
      </c>
      <c r="B225" s="348" t="s">
        <v>19402</v>
      </c>
      <c r="C225" s="347" t="s">
        <v>68</v>
      </c>
      <c r="D225" s="349">
        <v>55.0242</v>
      </c>
    </row>
    <row r="226" spans="1:4">
      <c r="A226" s="347" t="s">
        <v>19403</v>
      </c>
      <c r="B226" s="348" t="s">
        <v>19404</v>
      </c>
      <c r="C226" s="347" t="s">
        <v>1043</v>
      </c>
      <c r="D226" s="349">
        <v>35.630200000000002</v>
      </c>
    </row>
    <row r="227" spans="1:4">
      <c r="A227" s="347" t="s">
        <v>19405</v>
      </c>
      <c r="B227" s="348" t="s">
        <v>19406</v>
      </c>
      <c r="C227" s="347" t="s">
        <v>1043</v>
      </c>
      <c r="D227" s="349">
        <v>62.117600000000003</v>
      </c>
    </row>
    <row r="228" spans="1:4">
      <c r="A228" s="347" t="s">
        <v>19407</v>
      </c>
      <c r="B228" s="348" t="s">
        <v>19408</v>
      </c>
      <c r="C228" s="347" t="s">
        <v>1043</v>
      </c>
      <c r="D228" s="349">
        <v>125.81610000000001</v>
      </c>
    </row>
    <row r="229" spans="1:4">
      <c r="A229" s="347" t="s">
        <v>19409</v>
      </c>
      <c r="B229" s="348" t="s">
        <v>19410</v>
      </c>
      <c r="C229" s="347" t="s">
        <v>1043</v>
      </c>
      <c r="D229" s="349">
        <v>11.8972</v>
      </c>
    </row>
    <row r="230" spans="1:4">
      <c r="A230" s="347" t="s">
        <v>19411</v>
      </c>
      <c r="B230" s="348" t="s">
        <v>19412</v>
      </c>
      <c r="C230" s="347" t="s">
        <v>1043</v>
      </c>
      <c r="D230" s="349">
        <v>17.899799999999999</v>
      </c>
    </row>
    <row r="231" spans="1:4">
      <c r="A231" s="347" t="s">
        <v>19413</v>
      </c>
      <c r="B231" s="348" t="s">
        <v>19414</v>
      </c>
      <c r="C231" s="347" t="s">
        <v>1043</v>
      </c>
      <c r="D231" s="349">
        <v>25.5945</v>
      </c>
    </row>
    <row r="232" spans="1:4">
      <c r="A232" s="347" t="s">
        <v>19415</v>
      </c>
      <c r="B232" s="348" t="s">
        <v>19416</v>
      </c>
      <c r="C232" s="347" t="s">
        <v>1043</v>
      </c>
      <c r="D232" s="349">
        <v>35.510899999999999</v>
      </c>
    </row>
    <row r="233" spans="1:4">
      <c r="A233" s="347" t="s">
        <v>19417</v>
      </c>
      <c r="B233" s="348" t="s">
        <v>19418</v>
      </c>
      <c r="C233" s="347" t="s">
        <v>1043</v>
      </c>
      <c r="D233" s="349">
        <v>55.1327</v>
      </c>
    </row>
    <row r="234" spans="1:4">
      <c r="A234" s="347" t="s">
        <v>19419</v>
      </c>
      <c r="B234" s="348" t="s">
        <v>19420</v>
      </c>
      <c r="C234" s="347" t="s">
        <v>1043</v>
      </c>
      <c r="D234" s="349">
        <v>5.1919000000000004</v>
      </c>
    </row>
    <row r="235" spans="1:4">
      <c r="A235" s="347" t="s">
        <v>19421</v>
      </c>
      <c r="B235" s="348" t="s">
        <v>19422</v>
      </c>
      <c r="C235" s="347" t="s">
        <v>1043</v>
      </c>
      <c r="D235" s="349">
        <v>8.5460999999999991</v>
      </c>
    </row>
    <row r="236" spans="1:4">
      <c r="A236" s="347" t="s">
        <v>19423</v>
      </c>
      <c r="B236" s="348" t="s">
        <v>19424</v>
      </c>
      <c r="C236" s="347" t="s">
        <v>18920</v>
      </c>
      <c r="D236" s="349">
        <v>11.446300000000001</v>
      </c>
    </row>
    <row r="237" spans="1:4">
      <c r="A237" s="347" t="s">
        <v>19425</v>
      </c>
      <c r="B237" s="348" t="s">
        <v>19426</v>
      </c>
      <c r="C237" s="347" t="s">
        <v>1043</v>
      </c>
      <c r="D237" s="349">
        <v>631.88720000000001</v>
      </c>
    </row>
    <row r="238" spans="1:4">
      <c r="A238" s="347" t="s">
        <v>19427</v>
      </c>
      <c r="B238" s="348" t="s">
        <v>19428</v>
      </c>
      <c r="C238" s="347" t="s">
        <v>68</v>
      </c>
      <c r="D238" s="349">
        <v>168.70509999999999</v>
      </c>
    </row>
    <row r="239" spans="1:4" ht="25.5">
      <c r="A239" s="347" t="s">
        <v>19429</v>
      </c>
      <c r="B239" s="348" t="s">
        <v>19430</v>
      </c>
      <c r="C239" s="347" t="s">
        <v>18920</v>
      </c>
      <c r="D239" s="349">
        <v>21.561399999999999</v>
      </c>
    </row>
    <row r="240" spans="1:4">
      <c r="A240" s="347" t="s">
        <v>19431</v>
      </c>
      <c r="B240" s="348" t="s">
        <v>19432</v>
      </c>
      <c r="C240" s="347" t="s">
        <v>1043</v>
      </c>
      <c r="D240" s="349">
        <v>245.66329999999999</v>
      </c>
    </row>
    <row r="241" spans="1:4">
      <c r="A241" s="347" t="s">
        <v>19433</v>
      </c>
      <c r="B241" s="348" t="s">
        <v>19434</v>
      </c>
      <c r="C241" s="347" t="s">
        <v>1043</v>
      </c>
      <c r="D241" s="349">
        <v>240.3399</v>
      </c>
    </row>
    <row r="242" spans="1:4">
      <c r="A242" s="347" t="s">
        <v>19435</v>
      </c>
      <c r="B242" s="348" t="s">
        <v>19436</v>
      </c>
      <c r="C242" s="347" t="s">
        <v>1043</v>
      </c>
      <c r="D242" s="349">
        <v>550.05579999999998</v>
      </c>
    </row>
    <row r="243" spans="1:4">
      <c r="A243" s="347" t="s">
        <v>19437</v>
      </c>
      <c r="B243" s="348" t="s">
        <v>19438</v>
      </c>
      <c r="C243" s="347" t="s">
        <v>1043</v>
      </c>
      <c r="D243" s="349">
        <v>118.2312</v>
      </c>
    </row>
    <row r="244" spans="1:4">
      <c r="A244" s="347" t="s">
        <v>19439</v>
      </c>
      <c r="B244" s="348" t="s">
        <v>19440</v>
      </c>
      <c r="C244" s="347" t="s">
        <v>18918</v>
      </c>
      <c r="D244" s="349">
        <v>234.00640000000001</v>
      </c>
    </row>
    <row r="245" spans="1:4">
      <c r="A245" s="347" t="s">
        <v>19441</v>
      </c>
      <c r="B245" s="348" t="s">
        <v>19442</v>
      </c>
      <c r="C245" s="347" t="s">
        <v>1043</v>
      </c>
      <c r="D245" s="349">
        <v>253.85640000000001</v>
      </c>
    </row>
    <row r="246" spans="1:4">
      <c r="A246" s="347" t="s">
        <v>19443</v>
      </c>
      <c r="B246" s="348" t="s">
        <v>19444</v>
      </c>
      <c r="C246" s="347" t="s">
        <v>1043</v>
      </c>
      <c r="D246" s="349">
        <v>286.08449999999999</v>
      </c>
    </row>
    <row r="247" spans="1:4">
      <c r="A247" s="347" t="s">
        <v>19445</v>
      </c>
      <c r="B247" s="348" t="s">
        <v>19446</v>
      </c>
      <c r="C247" s="347" t="s">
        <v>1043</v>
      </c>
      <c r="D247" s="349">
        <v>255.7783</v>
      </c>
    </row>
    <row r="248" spans="1:4">
      <c r="A248" s="347" t="s">
        <v>19447</v>
      </c>
      <c r="B248" s="348" t="s">
        <v>19448</v>
      </c>
      <c r="C248" s="347" t="s">
        <v>1043</v>
      </c>
      <c r="D248" s="349">
        <v>69.324299999999994</v>
      </c>
    </row>
    <row r="249" spans="1:4">
      <c r="A249" s="347" t="s">
        <v>19449</v>
      </c>
      <c r="B249" s="348" t="s">
        <v>19450</v>
      </c>
      <c r="C249" s="347" t="s">
        <v>1043</v>
      </c>
      <c r="D249" s="349">
        <v>74.369900000000001</v>
      </c>
    </row>
    <row r="250" spans="1:4">
      <c r="A250" s="347" t="s">
        <v>19451</v>
      </c>
      <c r="B250" s="348" t="s">
        <v>19452</v>
      </c>
      <c r="C250" s="347" t="s">
        <v>1043</v>
      </c>
      <c r="D250" s="349">
        <v>97.723200000000006</v>
      </c>
    </row>
    <row r="251" spans="1:4">
      <c r="A251" s="347" t="s">
        <v>19453</v>
      </c>
      <c r="B251" s="348" t="s">
        <v>19454</v>
      </c>
      <c r="C251" s="347" t="s">
        <v>1043</v>
      </c>
      <c r="D251" s="349">
        <v>205.9434</v>
      </c>
    </row>
    <row r="252" spans="1:4">
      <c r="A252" s="347" t="s">
        <v>19455</v>
      </c>
      <c r="B252" s="348" t="s">
        <v>19456</v>
      </c>
      <c r="C252" s="347" t="s">
        <v>1043</v>
      </c>
      <c r="D252" s="349">
        <v>251.57640000000001</v>
      </c>
    </row>
    <row r="253" spans="1:4">
      <c r="A253" s="347" t="s">
        <v>19457</v>
      </c>
      <c r="B253" s="348" t="s">
        <v>19458</v>
      </c>
      <c r="C253" s="347" t="s">
        <v>1043</v>
      </c>
      <c r="D253" s="349">
        <v>339.58109999999999</v>
      </c>
    </row>
    <row r="254" spans="1:4">
      <c r="A254" s="347" t="s">
        <v>19459</v>
      </c>
      <c r="B254" s="348" t="s">
        <v>19460</v>
      </c>
      <c r="C254" s="347" t="s">
        <v>1043</v>
      </c>
      <c r="D254" s="349">
        <v>340.82249999999999</v>
      </c>
    </row>
    <row r="255" spans="1:4">
      <c r="A255" s="347" t="s">
        <v>19461</v>
      </c>
      <c r="B255" s="348" t="s">
        <v>19462</v>
      </c>
      <c r="C255" s="347" t="s">
        <v>1043</v>
      </c>
      <c r="D255" s="349">
        <v>386.03949999999998</v>
      </c>
    </row>
    <row r="256" spans="1:4">
      <c r="A256" s="347" t="s">
        <v>19463</v>
      </c>
      <c r="B256" s="348" t="s">
        <v>19464</v>
      </c>
      <c r="C256" s="347" t="s">
        <v>1043</v>
      </c>
      <c r="D256" s="349">
        <v>465.71980000000002</v>
      </c>
    </row>
    <row r="257" spans="1:4">
      <c r="A257" s="347" t="s">
        <v>19465</v>
      </c>
      <c r="B257" s="348" t="s">
        <v>19466</v>
      </c>
      <c r="C257" s="347" t="s">
        <v>18964</v>
      </c>
      <c r="D257" s="349">
        <v>12.270300000000001</v>
      </c>
    </row>
    <row r="258" spans="1:4">
      <c r="A258" s="347" t="s">
        <v>19467</v>
      </c>
      <c r="B258" s="348" t="s">
        <v>19468</v>
      </c>
      <c r="C258" s="347" t="s">
        <v>1043</v>
      </c>
      <c r="D258" s="349">
        <v>52.374600000000001</v>
      </c>
    </row>
    <row r="259" spans="1:4">
      <c r="A259" s="347" t="s">
        <v>19469</v>
      </c>
      <c r="B259" s="348" t="s">
        <v>19470</v>
      </c>
      <c r="C259" s="347" t="s">
        <v>1043</v>
      </c>
      <c r="D259" s="349">
        <v>99.598100000000002</v>
      </c>
    </row>
    <row r="260" spans="1:4">
      <c r="A260" s="347" t="s">
        <v>19471</v>
      </c>
      <c r="B260" s="348" t="s">
        <v>19472</v>
      </c>
      <c r="C260" s="347" t="s">
        <v>1043</v>
      </c>
      <c r="D260" s="349">
        <v>141.6678</v>
      </c>
    </row>
    <row r="261" spans="1:4">
      <c r="A261" s="347" t="s">
        <v>19473</v>
      </c>
      <c r="B261" s="348" t="s">
        <v>19474</v>
      </c>
      <c r="C261" s="347" t="s">
        <v>1043</v>
      </c>
      <c r="D261" s="349">
        <v>298.7296</v>
      </c>
    </row>
    <row r="262" spans="1:4">
      <c r="A262" s="347" t="s">
        <v>19475</v>
      </c>
      <c r="B262" s="348" t="s">
        <v>19476</v>
      </c>
      <c r="C262" s="347" t="s">
        <v>1043</v>
      </c>
      <c r="D262" s="349">
        <v>514.03089999999997</v>
      </c>
    </row>
    <row r="263" spans="1:4">
      <c r="A263" s="347" t="s">
        <v>19477</v>
      </c>
      <c r="B263" s="348" t="s">
        <v>19478</v>
      </c>
      <c r="C263" s="347" t="s">
        <v>1043</v>
      </c>
      <c r="D263" s="349">
        <v>186.08160000000001</v>
      </c>
    </row>
    <row r="264" spans="1:4">
      <c r="A264" s="347" t="s">
        <v>19479</v>
      </c>
      <c r="B264" s="348" t="s">
        <v>19480</v>
      </c>
      <c r="C264" s="347" t="s">
        <v>1043</v>
      </c>
      <c r="D264" s="349">
        <v>305.39949999999999</v>
      </c>
    </row>
    <row r="265" spans="1:4">
      <c r="A265" s="347" t="s">
        <v>19481</v>
      </c>
      <c r="B265" s="348" t="s">
        <v>19482</v>
      </c>
      <c r="C265" s="347" t="s">
        <v>1043</v>
      </c>
      <c r="D265" s="349">
        <v>415.8501</v>
      </c>
    </row>
    <row r="266" spans="1:4" ht="25.5">
      <c r="A266" s="347" t="s">
        <v>19483</v>
      </c>
      <c r="B266" s="348" t="s">
        <v>19484</v>
      </c>
      <c r="C266" s="347" t="s">
        <v>1043</v>
      </c>
      <c r="D266" s="349">
        <v>299.2962</v>
      </c>
    </row>
    <row r="267" spans="1:4" ht="25.5">
      <c r="A267" s="347" t="s">
        <v>19485</v>
      </c>
      <c r="B267" s="348" t="s">
        <v>19486</v>
      </c>
      <c r="C267" s="347" t="s">
        <v>1043</v>
      </c>
      <c r="D267" s="349">
        <v>336.93860000000001</v>
      </c>
    </row>
    <row r="268" spans="1:4">
      <c r="A268" s="347" t="s">
        <v>19487</v>
      </c>
      <c r="B268" s="348" t="s">
        <v>19488</v>
      </c>
      <c r="C268" s="347" t="s">
        <v>1043</v>
      </c>
      <c r="D268" s="349">
        <v>602.62429999999995</v>
      </c>
    </row>
    <row r="269" spans="1:4">
      <c r="A269" s="347" t="s">
        <v>19489</v>
      </c>
      <c r="B269" s="348" t="s">
        <v>19490</v>
      </c>
      <c r="C269" s="347" t="s">
        <v>1043</v>
      </c>
      <c r="D269" s="349">
        <v>3615.6165000000001</v>
      </c>
    </row>
    <row r="270" spans="1:4">
      <c r="A270" s="347" t="s">
        <v>19491</v>
      </c>
      <c r="B270" s="348" t="s">
        <v>19492</v>
      </c>
      <c r="C270" s="347" t="s">
        <v>1043</v>
      </c>
      <c r="D270" s="349">
        <v>814.15319999999997</v>
      </c>
    </row>
    <row r="271" spans="1:4">
      <c r="A271" s="347" t="s">
        <v>19493</v>
      </c>
      <c r="B271" s="348" t="s">
        <v>19494</v>
      </c>
      <c r="C271" s="347" t="s">
        <v>1043</v>
      </c>
      <c r="D271" s="349">
        <v>969.5308</v>
      </c>
    </row>
    <row r="272" spans="1:4" ht="25.5">
      <c r="A272" s="347" t="s">
        <v>19495</v>
      </c>
      <c r="B272" s="348" t="s">
        <v>19496</v>
      </c>
      <c r="C272" s="347" t="s">
        <v>1043</v>
      </c>
      <c r="D272" s="349">
        <v>283.70839999999998</v>
      </c>
    </row>
    <row r="273" spans="1:4">
      <c r="A273" s="347" t="s">
        <v>19497</v>
      </c>
      <c r="B273" s="348" t="s">
        <v>19498</v>
      </c>
      <c r="C273" s="347" t="s">
        <v>1043</v>
      </c>
      <c r="D273" s="349">
        <v>861.99270000000001</v>
      </c>
    </row>
    <row r="274" spans="1:4">
      <c r="A274" s="347" t="s">
        <v>19499</v>
      </c>
      <c r="B274" s="348" t="s">
        <v>19500</v>
      </c>
      <c r="C274" s="347" t="s">
        <v>1043</v>
      </c>
      <c r="D274" s="349">
        <v>7850.625</v>
      </c>
    </row>
    <row r="275" spans="1:4">
      <c r="A275" s="347" t="s">
        <v>19501</v>
      </c>
      <c r="B275" s="348" t="s">
        <v>19502</v>
      </c>
      <c r="C275" s="347" t="s">
        <v>1043</v>
      </c>
      <c r="D275" s="349">
        <v>6364.2394999999997</v>
      </c>
    </row>
    <row r="276" spans="1:4">
      <c r="A276" s="347" t="s">
        <v>19503</v>
      </c>
      <c r="B276" s="348" t="s">
        <v>19504</v>
      </c>
      <c r="C276" s="347" t="s">
        <v>72</v>
      </c>
      <c r="D276" s="349" t="s">
        <v>19105</v>
      </c>
    </row>
    <row r="277" spans="1:4">
      <c r="A277" s="347" t="s">
        <v>19505</v>
      </c>
      <c r="B277" s="348" t="s">
        <v>19506</v>
      </c>
      <c r="C277" s="347" t="s">
        <v>18920</v>
      </c>
      <c r="D277" s="349">
        <v>11.0016</v>
      </c>
    </row>
    <row r="278" spans="1:4">
      <c r="A278" s="347" t="s">
        <v>19507</v>
      </c>
      <c r="B278" s="348" t="s">
        <v>19508</v>
      </c>
      <c r="C278" s="347" t="s">
        <v>1043</v>
      </c>
      <c r="D278" s="349">
        <v>115.52809999999999</v>
      </c>
    </row>
    <row r="279" spans="1:4">
      <c r="A279" s="347" t="s">
        <v>19509</v>
      </c>
      <c r="B279" s="348" t="s">
        <v>19510</v>
      </c>
      <c r="C279" s="347" t="s">
        <v>1043</v>
      </c>
      <c r="D279" s="349">
        <v>108.2658</v>
      </c>
    </row>
    <row r="280" spans="1:4">
      <c r="A280" s="347" t="s">
        <v>19511</v>
      </c>
      <c r="B280" s="348" t="s">
        <v>19512</v>
      </c>
      <c r="C280" s="347" t="s">
        <v>1043</v>
      </c>
      <c r="D280" s="349">
        <v>1542.0050000000001</v>
      </c>
    </row>
    <row r="281" spans="1:4">
      <c r="A281" s="347" t="s">
        <v>19513</v>
      </c>
      <c r="B281" s="348" t="s">
        <v>19514</v>
      </c>
      <c r="C281" s="347" t="s">
        <v>1043</v>
      </c>
      <c r="D281" s="349">
        <v>777.14499999999998</v>
      </c>
    </row>
    <row r="282" spans="1:4">
      <c r="A282" s="347" t="s">
        <v>19515</v>
      </c>
      <c r="B282" s="348" t="s">
        <v>19516</v>
      </c>
      <c r="C282" s="347" t="s">
        <v>1043</v>
      </c>
      <c r="D282" s="349">
        <v>208.79499999999999</v>
      </c>
    </row>
    <row r="283" spans="1:4">
      <c r="A283" s="347" t="s">
        <v>19517</v>
      </c>
      <c r="B283" s="348" t="s">
        <v>19518</v>
      </c>
      <c r="C283" s="347" t="s">
        <v>1043</v>
      </c>
      <c r="D283" s="349">
        <v>126.6443</v>
      </c>
    </row>
    <row r="284" spans="1:4">
      <c r="A284" s="347" t="s">
        <v>19519</v>
      </c>
      <c r="B284" s="348" t="s">
        <v>19520</v>
      </c>
      <c r="C284" s="347" t="s">
        <v>1043</v>
      </c>
      <c r="D284" s="349">
        <v>197.3081</v>
      </c>
    </row>
    <row r="285" spans="1:4">
      <c r="A285" s="347" t="s">
        <v>19521</v>
      </c>
      <c r="B285" s="348" t="s">
        <v>19522</v>
      </c>
      <c r="C285" s="347" t="s">
        <v>18918</v>
      </c>
      <c r="D285" s="349">
        <v>254.4014</v>
      </c>
    </row>
    <row r="286" spans="1:4">
      <c r="A286" s="347" t="s">
        <v>19523</v>
      </c>
      <c r="B286" s="348" t="s">
        <v>19524</v>
      </c>
      <c r="C286" s="347" t="s">
        <v>18918</v>
      </c>
      <c r="D286" s="349">
        <v>78.100300000000004</v>
      </c>
    </row>
    <row r="287" spans="1:4">
      <c r="A287" s="347" t="s">
        <v>19525</v>
      </c>
      <c r="B287" s="348" t="s">
        <v>19526</v>
      </c>
      <c r="C287" s="347" t="s">
        <v>18918</v>
      </c>
      <c r="D287" s="349">
        <v>108.33499999999999</v>
      </c>
    </row>
    <row r="288" spans="1:4">
      <c r="A288" s="347" t="s">
        <v>19527</v>
      </c>
      <c r="B288" s="348" t="s">
        <v>19528</v>
      </c>
      <c r="C288" s="347" t="s">
        <v>18918</v>
      </c>
      <c r="D288" s="349">
        <v>147.54</v>
      </c>
    </row>
    <row r="289" spans="1:4">
      <c r="A289" s="347" t="s">
        <v>19529</v>
      </c>
      <c r="B289" s="348" t="s">
        <v>19530</v>
      </c>
      <c r="C289" s="347" t="s">
        <v>18918</v>
      </c>
      <c r="D289" s="349">
        <v>207.91810000000001</v>
      </c>
    </row>
    <row r="290" spans="1:4">
      <c r="A290" s="347" t="s">
        <v>19531</v>
      </c>
      <c r="B290" s="348" t="s">
        <v>19532</v>
      </c>
      <c r="C290" s="347" t="s">
        <v>1043</v>
      </c>
      <c r="D290" s="349">
        <v>8898.2602000000006</v>
      </c>
    </row>
    <row r="291" spans="1:4">
      <c r="A291" s="347" t="s">
        <v>19533</v>
      </c>
      <c r="B291" s="348" t="s">
        <v>19534</v>
      </c>
      <c r="C291" s="347" t="s">
        <v>1043</v>
      </c>
      <c r="D291" s="349">
        <v>14835.846</v>
      </c>
    </row>
    <row r="292" spans="1:4">
      <c r="A292" s="347" t="s">
        <v>19535</v>
      </c>
      <c r="B292" s="348" t="s">
        <v>19536</v>
      </c>
      <c r="C292" s="347" t="s">
        <v>1043</v>
      </c>
      <c r="D292" s="349">
        <v>18309.255300000001</v>
      </c>
    </row>
    <row r="293" spans="1:4">
      <c r="A293" s="347" t="s">
        <v>19537</v>
      </c>
      <c r="B293" s="348" t="s">
        <v>19538</v>
      </c>
      <c r="C293" s="347" t="s">
        <v>1043</v>
      </c>
      <c r="D293" s="349">
        <v>30545.059300000001</v>
      </c>
    </row>
    <row r="294" spans="1:4">
      <c r="A294" s="347" t="s">
        <v>19539</v>
      </c>
      <c r="B294" s="348" t="s">
        <v>19540</v>
      </c>
      <c r="C294" s="347" t="s">
        <v>18918</v>
      </c>
      <c r="D294" s="349">
        <v>179.44130000000001</v>
      </c>
    </row>
    <row r="295" spans="1:4">
      <c r="A295" s="347" t="s">
        <v>19541</v>
      </c>
      <c r="B295" s="348" t="s">
        <v>19542</v>
      </c>
      <c r="C295" s="347" t="s">
        <v>18918</v>
      </c>
      <c r="D295" s="349">
        <v>240.58690000000001</v>
      </c>
    </row>
    <row r="296" spans="1:4">
      <c r="A296" s="347" t="s">
        <v>19543</v>
      </c>
      <c r="B296" s="348" t="s">
        <v>19544</v>
      </c>
      <c r="C296" s="347" t="s">
        <v>18920</v>
      </c>
      <c r="D296" s="349">
        <v>11.3302</v>
      </c>
    </row>
    <row r="297" spans="1:4">
      <c r="A297" s="347" t="s">
        <v>19545</v>
      </c>
      <c r="B297" s="348" t="s">
        <v>19546</v>
      </c>
      <c r="C297" s="347" t="s">
        <v>18918</v>
      </c>
      <c r="D297" s="349">
        <v>257.52820000000003</v>
      </c>
    </row>
    <row r="298" spans="1:4">
      <c r="A298" s="347" t="s">
        <v>19547</v>
      </c>
      <c r="B298" s="348" t="s">
        <v>19548</v>
      </c>
      <c r="C298" s="347" t="s">
        <v>1043</v>
      </c>
      <c r="D298" s="349">
        <v>379.86349999999999</v>
      </c>
    </row>
    <row r="299" spans="1:4">
      <c r="A299" s="347" t="s">
        <v>19549</v>
      </c>
      <c r="B299" s="348" t="s">
        <v>19550</v>
      </c>
      <c r="C299" s="347" t="s">
        <v>18964</v>
      </c>
      <c r="D299" s="349">
        <v>113.6497</v>
      </c>
    </row>
    <row r="300" spans="1:4">
      <c r="A300" s="347" t="s">
        <v>19551</v>
      </c>
      <c r="B300" s="348" t="s">
        <v>19552</v>
      </c>
      <c r="C300" s="347" t="s">
        <v>18964</v>
      </c>
      <c r="D300" s="349">
        <v>134.25819999999999</v>
      </c>
    </row>
    <row r="301" spans="1:4">
      <c r="A301" s="347" t="s">
        <v>19553</v>
      </c>
      <c r="B301" s="348" t="s">
        <v>19554</v>
      </c>
      <c r="C301" s="347" t="s">
        <v>18964</v>
      </c>
      <c r="D301" s="349">
        <v>194.77449999999999</v>
      </c>
    </row>
    <row r="302" spans="1:4">
      <c r="A302" s="347" t="s">
        <v>19555</v>
      </c>
      <c r="B302" s="348" t="s">
        <v>19556</v>
      </c>
      <c r="C302" s="347" t="s">
        <v>18964</v>
      </c>
      <c r="D302" s="349">
        <v>302.40559999999999</v>
      </c>
    </row>
    <row r="303" spans="1:4">
      <c r="A303" s="347" t="s">
        <v>19557</v>
      </c>
      <c r="B303" s="348" t="s">
        <v>19558</v>
      </c>
      <c r="C303" s="347" t="s">
        <v>18964</v>
      </c>
      <c r="D303" s="349">
        <v>65.963499999999996</v>
      </c>
    </row>
    <row r="304" spans="1:4">
      <c r="A304" s="347" t="s">
        <v>19559</v>
      </c>
      <c r="B304" s="348" t="s">
        <v>19560</v>
      </c>
      <c r="C304" s="347" t="s">
        <v>18964</v>
      </c>
      <c r="D304" s="349">
        <v>37.532400000000003</v>
      </c>
    </row>
    <row r="305" spans="1:4">
      <c r="A305" s="347" t="s">
        <v>19561</v>
      </c>
      <c r="B305" s="348" t="s">
        <v>19562</v>
      </c>
      <c r="C305" s="347" t="s">
        <v>18964</v>
      </c>
      <c r="D305" s="349">
        <v>30.636500000000002</v>
      </c>
    </row>
    <row r="306" spans="1:4">
      <c r="A306" s="347" t="s">
        <v>19563</v>
      </c>
      <c r="B306" s="348" t="s">
        <v>19564</v>
      </c>
      <c r="C306" s="347" t="s">
        <v>18918</v>
      </c>
      <c r="D306" s="349">
        <v>401.06310000000002</v>
      </c>
    </row>
    <row r="307" spans="1:4">
      <c r="A307" s="347" t="s">
        <v>19565</v>
      </c>
      <c r="B307" s="348" t="s">
        <v>19566</v>
      </c>
      <c r="C307" s="347" t="s">
        <v>18964</v>
      </c>
      <c r="D307" s="349">
        <v>6.5701999999999998</v>
      </c>
    </row>
    <row r="308" spans="1:4">
      <c r="A308" s="347" t="s">
        <v>19567</v>
      </c>
      <c r="B308" s="348" t="s">
        <v>19568</v>
      </c>
      <c r="C308" s="347" t="s">
        <v>18918</v>
      </c>
      <c r="D308" s="349">
        <v>523.15</v>
      </c>
    </row>
    <row r="309" spans="1:4">
      <c r="A309" s="347" t="s">
        <v>19569</v>
      </c>
      <c r="B309" s="348" t="s">
        <v>19570</v>
      </c>
      <c r="C309" s="347" t="s">
        <v>68</v>
      </c>
      <c r="D309" s="349">
        <v>6.7241</v>
      </c>
    </row>
    <row r="310" spans="1:4">
      <c r="A310" s="347" t="s">
        <v>19571</v>
      </c>
      <c r="B310" s="348" t="s">
        <v>19572</v>
      </c>
      <c r="C310" s="347" t="s">
        <v>18920</v>
      </c>
      <c r="D310" s="349">
        <v>16.8018</v>
      </c>
    </row>
    <row r="311" spans="1:4">
      <c r="A311" s="347" t="s">
        <v>19573</v>
      </c>
      <c r="B311" s="348" t="s">
        <v>19574</v>
      </c>
      <c r="C311" s="347" t="s">
        <v>18918</v>
      </c>
      <c r="D311" s="349">
        <v>707.99580000000003</v>
      </c>
    </row>
    <row r="312" spans="1:4">
      <c r="A312" s="347" t="s">
        <v>19575</v>
      </c>
      <c r="B312" s="348" t="s">
        <v>19576</v>
      </c>
      <c r="C312" s="347" t="s">
        <v>18918</v>
      </c>
      <c r="D312" s="349">
        <v>883.90219999999999</v>
      </c>
    </row>
    <row r="313" spans="1:4">
      <c r="A313" s="347" t="s">
        <v>19577</v>
      </c>
      <c r="B313" s="348" t="s">
        <v>19578</v>
      </c>
      <c r="C313" s="347" t="s">
        <v>1043</v>
      </c>
      <c r="D313" s="349">
        <v>221.31909999999999</v>
      </c>
    </row>
    <row r="314" spans="1:4">
      <c r="A314" s="347" t="s">
        <v>19579</v>
      </c>
      <c r="B314" s="348" t="s">
        <v>19580</v>
      </c>
      <c r="C314" s="347" t="s">
        <v>68</v>
      </c>
      <c r="D314" s="349">
        <v>1.8103</v>
      </c>
    </row>
    <row r="315" spans="1:4">
      <c r="A315" s="347" t="s">
        <v>19581</v>
      </c>
      <c r="B315" s="348" t="s">
        <v>19582</v>
      </c>
      <c r="C315" s="347" t="s">
        <v>1043</v>
      </c>
      <c r="D315" s="349">
        <v>351.16329999999999</v>
      </c>
    </row>
    <row r="316" spans="1:4">
      <c r="A316" s="347" t="s">
        <v>19583</v>
      </c>
      <c r="B316" s="348" t="s">
        <v>19584</v>
      </c>
      <c r="C316" s="347" t="s">
        <v>18918</v>
      </c>
      <c r="D316" s="349">
        <v>56.7301</v>
      </c>
    </row>
    <row r="317" spans="1:4">
      <c r="A317" s="347" t="s">
        <v>19585</v>
      </c>
      <c r="B317" s="348" t="s">
        <v>19586</v>
      </c>
      <c r="C317" s="347" t="s">
        <v>18923</v>
      </c>
      <c r="D317" s="349" t="s">
        <v>19105</v>
      </c>
    </row>
    <row r="318" spans="1:4">
      <c r="A318" s="347" t="s">
        <v>19587</v>
      </c>
      <c r="B318" s="348" t="s">
        <v>19588</v>
      </c>
      <c r="C318" s="347" t="s">
        <v>72</v>
      </c>
      <c r="D318" s="349">
        <v>318</v>
      </c>
    </row>
    <row r="319" spans="1:4">
      <c r="A319" s="347" t="s">
        <v>19589</v>
      </c>
      <c r="B319" s="348" t="s">
        <v>19590</v>
      </c>
      <c r="C319" s="347" t="s">
        <v>18920</v>
      </c>
      <c r="D319" s="349">
        <v>35.216799999999999</v>
      </c>
    </row>
    <row r="320" spans="1:4" ht="25.5">
      <c r="A320" s="347" t="s">
        <v>19591</v>
      </c>
      <c r="B320" s="348" t="s">
        <v>19592</v>
      </c>
      <c r="C320" s="347" t="s">
        <v>18920</v>
      </c>
      <c r="D320" s="349">
        <v>37.461799999999997</v>
      </c>
    </row>
    <row r="321" spans="1:4">
      <c r="A321" s="347" t="s">
        <v>19593</v>
      </c>
      <c r="B321" s="348" t="s">
        <v>19594</v>
      </c>
      <c r="C321" s="347" t="s">
        <v>1043</v>
      </c>
      <c r="D321" s="349">
        <v>66045.020799999998</v>
      </c>
    </row>
    <row r="322" spans="1:4">
      <c r="A322" s="347" t="s">
        <v>19595</v>
      </c>
      <c r="B322" s="348" t="s">
        <v>19596</v>
      </c>
      <c r="C322" s="347" t="s">
        <v>18917</v>
      </c>
      <c r="D322" s="349">
        <v>121.825</v>
      </c>
    </row>
    <row r="323" spans="1:4">
      <c r="A323" s="347" t="s">
        <v>19597</v>
      </c>
      <c r="B323" s="348" t="s">
        <v>19598</v>
      </c>
      <c r="C323" s="347" t="s">
        <v>18918</v>
      </c>
      <c r="D323" s="349">
        <v>29.3123</v>
      </c>
    </row>
    <row r="324" spans="1:4">
      <c r="A324" s="347" t="s">
        <v>19599</v>
      </c>
      <c r="B324" s="348" t="s">
        <v>19600</v>
      </c>
      <c r="C324" s="347" t="s">
        <v>1043</v>
      </c>
      <c r="D324" s="349">
        <v>101966.3912</v>
      </c>
    </row>
    <row r="325" spans="1:4">
      <c r="A325" s="347" t="s">
        <v>19601</v>
      </c>
      <c r="B325" s="348" t="s">
        <v>19602</v>
      </c>
      <c r="C325" s="347" t="s">
        <v>72</v>
      </c>
      <c r="D325" s="349">
        <v>203.53989999999999</v>
      </c>
    </row>
    <row r="326" spans="1:4">
      <c r="A326" s="347" t="s">
        <v>19603</v>
      </c>
      <c r="B326" s="348" t="s">
        <v>19604</v>
      </c>
      <c r="C326" s="347" t="s">
        <v>18918</v>
      </c>
      <c r="D326" s="349">
        <v>8.2523</v>
      </c>
    </row>
    <row r="327" spans="1:4">
      <c r="A327" s="347" t="s">
        <v>19605</v>
      </c>
      <c r="B327" s="348" t="s">
        <v>19606</v>
      </c>
      <c r="C327" s="347" t="s">
        <v>18918</v>
      </c>
      <c r="D327" s="349">
        <v>495.64190000000002</v>
      </c>
    </row>
    <row r="328" spans="1:4">
      <c r="A328" s="347" t="s">
        <v>19607</v>
      </c>
      <c r="B328" s="348" t="s">
        <v>19608</v>
      </c>
      <c r="C328" s="347" t="s">
        <v>1043</v>
      </c>
      <c r="D328" s="349">
        <v>3.9</v>
      </c>
    </row>
    <row r="329" spans="1:4">
      <c r="A329" s="347" t="s">
        <v>19609</v>
      </c>
      <c r="B329" s="348" t="s">
        <v>19610</v>
      </c>
      <c r="C329" s="347" t="s">
        <v>1043</v>
      </c>
      <c r="D329" s="349">
        <v>69031.638099999996</v>
      </c>
    </row>
    <row r="330" spans="1:4">
      <c r="A330" s="347" t="s">
        <v>19611</v>
      </c>
      <c r="B330" s="348" t="s">
        <v>19612</v>
      </c>
      <c r="C330" s="347" t="s">
        <v>1043</v>
      </c>
      <c r="D330" s="349">
        <v>116461.5802</v>
      </c>
    </row>
    <row r="331" spans="1:4">
      <c r="A331" s="347" t="s">
        <v>19613</v>
      </c>
      <c r="B331" s="348" t="s">
        <v>19614</v>
      </c>
      <c r="C331" s="347" t="s">
        <v>1043</v>
      </c>
      <c r="D331" s="349">
        <v>116710.766</v>
      </c>
    </row>
    <row r="332" spans="1:4">
      <c r="A332" s="347" t="s">
        <v>19615</v>
      </c>
      <c r="B332" s="348" t="s">
        <v>19616</v>
      </c>
      <c r="C332" s="347" t="s">
        <v>1043</v>
      </c>
      <c r="D332" s="349">
        <v>78537.129000000001</v>
      </c>
    </row>
    <row r="333" spans="1:4">
      <c r="A333" s="347" t="s">
        <v>19617</v>
      </c>
      <c r="B333" s="348" t="s">
        <v>19618</v>
      </c>
      <c r="C333" s="347" t="s">
        <v>18918</v>
      </c>
      <c r="D333" s="349">
        <v>2.5886999999999998</v>
      </c>
    </row>
    <row r="334" spans="1:4">
      <c r="A334" s="347" t="s">
        <v>19619</v>
      </c>
      <c r="B334" s="348" t="s">
        <v>19620</v>
      </c>
      <c r="C334" s="347" t="s">
        <v>1043</v>
      </c>
      <c r="D334" s="349">
        <v>0.98499999999999999</v>
      </c>
    </row>
    <row r="335" spans="1:4">
      <c r="A335" s="347" t="s">
        <v>19621</v>
      </c>
      <c r="B335" s="348" t="s">
        <v>19622</v>
      </c>
      <c r="C335" s="347" t="s">
        <v>1043</v>
      </c>
      <c r="D335" s="349">
        <v>6476.2359999999999</v>
      </c>
    </row>
    <row r="336" spans="1:4">
      <c r="A336" s="347" t="s">
        <v>19623</v>
      </c>
      <c r="B336" s="348" t="s">
        <v>19624</v>
      </c>
      <c r="C336" s="347" t="s">
        <v>1043</v>
      </c>
      <c r="D336" s="349">
        <v>125294.8006</v>
      </c>
    </row>
    <row r="337" spans="1:4">
      <c r="A337" s="347" t="s">
        <v>19625</v>
      </c>
      <c r="B337" s="348" t="s">
        <v>19626</v>
      </c>
      <c r="C337" s="347" t="s">
        <v>1043</v>
      </c>
      <c r="D337" s="349">
        <v>121035.702</v>
      </c>
    </row>
    <row r="338" spans="1:4">
      <c r="A338" s="347" t="s">
        <v>19627</v>
      </c>
      <c r="B338" s="348" t="s">
        <v>19628</v>
      </c>
      <c r="C338" s="347" t="s">
        <v>1043</v>
      </c>
      <c r="D338" s="349">
        <v>12.726000000000001</v>
      </c>
    </row>
    <row r="339" spans="1:4">
      <c r="A339" s="347" t="s">
        <v>19629</v>
      </c>
      <c r="B339" s="348" t="s">
        <v>19630</v>
      </c>
      <c r="C339" s="347" t="s">
        <v>68</v>
      </c>
      <c r="D339" s="349">
        <v>42.05</v>
      </c>
    </row>
    <row r="340" spans="1:4">
      <c r="A340" s="347" t="s">
        <v>19631</v>
      </c>
      <c r="B340" s="348" t="s">
        <v>19632</v>
      </c>
      <c r="C340" s="347" t="s">
        <v>68</v>
      </c>
      <c r="D340" s="349">
        <v>50.912399999999998</v>
      </c>
    </row>
    <row r="341" spans="1:4">
      <c r="A341" s="347" t="s">
        <v>19633</v>
      </c>
      <c r="B341" s="348" t="s">
        <v>19634</v>
      </c>
      <c r="C341" s="347" t="s">
        <v>1043</v>
      </c>
      <c r="D341" s="349">
        <v>2.99</v>
      </c>
    </row>
    <row r="342" spans="1:4">
      <c r="A342" s="347" t="s">
        <v>19635</v>
      </c>
      <c r="B342" s="348" t="s">
        <v>19636</v>
      </c>
      <c r="C342" s="347" t="s">
        <v>18920</v>
      </c>
      <c r="D342" s="349">
        <v>17.601800000000001</v>
      </c>
    </row>
    <row r="343" spans="1:4" ht="25.5">
      <c r="A343" s="347" t="s">
        <v>19637</v>
      </c>
      <c r="B343" s="348" t="s">
        <v>19638</v>
      </c>
      <c r="C343" s="347" t="s">
        <v>19639</v>
      </c>
      <c r="D343" s="349">
        <v>0.59809999999999997</v>
      </c>
    </row>
    <row r="344" spans="1:4">
      <c r="A344" s="347" t="s">
        <v>19640</v>
      </c>
      <c r="B344" s="348" t="s">
        <v>19641</v>
      </c>
      <c r="C344" s="347" t="s">
        <v>18920</v>
      </c>
      <c r="D344" s="349">
        <v>13.019600000000001</v>
      </c>
    </row>
    <row r="345" spans="1:4" ht="25.5">
      <c r="A345" s="347" t="s">
        <v>19642</v>
      </c>
      <c r="B345" s="348" t="s">
        <v>19643</v>
      </c>
      <c r="C345" s="347" t="s">
        <v>19639</v>
      </c>
      <c r="D345" s="349">
        <v>1.78</v>
      </c>
    </row>
    <row r="346" spans="1:4">
      <c r="A346" s="347" t="s">
        <v>19644</v>
      </c>
      <c r="B346" s="348" t="s">
        <v>19645</v>
      </c>
      <c r="C346" s="347" t="s">
        <v>1043</v>
      </c>
      <c r="D346" s="349">
        <v>1.1245000000000001</v>
      </c>
    </row>
    <row r="347" spans="1:4">
      <c r="A347" s="347" t="s">
        <v>19646</v>
      </c>
      <c r="B347" s="348" t="s">
        <v>19647</v>
      </c>
      <c r="C347" s="347" t="s">
        <v>1043</v>
      </c>
      <c r="D347" s="349">
        <v>1.5185</v>
      </c>
    </row>
    <row r="348" spans="1:4">
      <c r="A348" s="347" t="s">
        <v>19648</v>
      </c>
      <c r="B348" s="348" t="s">
        <v>19649</v>
      </c>
      <c r="C348" s="347" t="s">
        <v>1043</v>
      </c>
      <c r="D348" s="349">
        <v>1.6</v>
      </c>
    </row>
    <row r="349" spans="1:4" ht="25.5">
      <c r="A349" s="347" t="s">
        <v>19650</v>
      </c>
      <c r="B349" s="348" t="s">
        <v>19651</v>
      </c>
      <c r="C349" s="347" t="s">
        <v>1043</v>
      </c>
      <c r="D349" s="349">
        <v>2.4377</v>
      </c>
    </row>
    <row r="350" spans="1:4" ht="25.5">
      <c r="A350" s="347" t="s">
        <v>19652</v>
      </c>
      <c r="B350" s="348" t="s">
        <v>19653</v>
      </c>
      <c r="C350" s="347" t="s">
        <v>1043</v>
      </c>
      <c r="D350" s="349">
        <v>2.7576999999999998</v>
      </c>
    </row>
    <row r="351" spans="1:4" ht="25.5">
      <c r="A351" s="347" t="s">
        <v>19654</v>
      </c>
      <c r="B351" s="348" t="s">
        <v>19655</v>
      </c>
      <c r="C351" s="347" t="s">
        <v>1043</v>
      </c>
      <c r="D351" s="349">
        <v>3.0308000000000002</v>
      </c>
    </row>
    <row r="352" spans="1:4" ht="25.5">
      <c r="A352" s="347" t="s">
        <v>19656</v>
      </c>
      <c r="B352" s="348" t="s">
        <v>19657</v>
      </c>
      <c r="C352" s="347" t="s">
        <v>1043</v>
      </c>
      <c r="D352" s="349">
        <v>3.4523999999999999</v>
      </c>
    </row>
    <row r="353" spans="1:4" ht="25.5">
      <c r="A353" s="347" t="s">
        <v>19658</v>
      </c>
      <c r="B353" s="348" t="s">
        <v>19659</v>
      </c>
      <c r="C353" s="347" t="s">
        <v>1043</v>
      </c>
      <c r="D353" s="349">
        <v>4.3143000000000002</v>
      </c>
    </row>
    <row r="354" spans="1:4" ht="25.5">
      <c r="A354" s="347" t="s">
        <v>19660</v>
      </c>
      <c r="B354" s="348" t="s">
        <v>19661</v>
      </c>
      <c r="C354" s="347" t="s">
        <v>1043</v>
      </c>
      <c r="D354" s="349">
        <v>4.9221000000000004</v>
      </c>
    </row>
    <row r="355" spans="1:4" ht="25.5">
      <c r="A355" s="347" t="s">
        <v>19662</v>
      </c>
      <c r="B355" s="348" t="s">
        <v>19663</v>
      </c>
      <c r="C355" s="347" t="s">
        <v>1043</v>
      </c>
      <c r="D355" s="349">
        <v>6.0770999999999997</v>
      </c>
    </row>
    <row r="356" spans="1:4" ht="25.5">
      <c r="A356" s="347" t="s">
        <v>19664</v>
      </c>
      <c r="B356" s="348" t="s">
        <v>19665</v>
      </c>
      <c r="C356" s="347" t="s">
        <v>1043</v>
      </c>
      <c r="D356" s="349">
        <v>7.2992999999999997</v>
      </c>
    </row>
    <row r="357" spans="1:4" ht="25.5">
      <c r="A357" s="347" t="s">
        <v>19666</v>
      </c>
      <c r="B357" s="348" t="s">
        <v>19667</v>
      </c>
      <c r="C357" s="347" t="s">
        <v>1043</v>
      </c>
      <c r="D357" s="349">
        <v>7.9355000000000002</v>
      </c>
    </row>
    <row r="358" spans="1:4" ht="25.5">
      <c r="A358" s="347" t="s">
        <v>19668</v>
      </c>
      <c r="B358" s="348" t="s">
        <v>19669</v>
      </c>
      <c r="C358" s="347" t="s">
        <v>1043</v>
      </c>
      <c r="D358" s="349">
        <v>8.6001999999999992</v>
      </c>
    </row>
    <row r="359" spans="1:4" ht="25.5">
      <c r="A359" s="347" t="s">
        <v>19670</v>
      </c>
      <c r="B359" s="348" t="s">
        <v>19671</v>
      </c>
      <c r="C359" s="347" t="s">
        <v>1043</v>
      </c>
      <c r="D359" s="349">
        <v>10.628500000000001</v>
      </c>
    </row>
    <row r="360" spans="1:4">
      <c r="A360" s="347" t="s">
        <v>19672</v>
      </c>
      <c r="B360" s="348" t="s">
        <v>19673</v>
      </c>
      <c r="C360" s="347" t="s">
        <v>18918</v>
      </c>
      <c r="D360" s="349">
        <v>28.96</v>
      </c>
    </row>
    <row r="361" spans="1:4">
      <c r="A361" s="347" t="s">
        <v>19674</v>
      </c>
      <c r="B361" s="348" t="s">
        <v>19675</v>
      </c>
      <c r="C361" s="347" t="s">
        <v>18918</v>
      </c>
      <c r="D361" s="349">
        <v>69.117199999999997</v>
      </c>
    </row>
    <row r="362" spans="1:4">
      <c r="A362" s="347" t="s">
        <v>19676</v>
      </c>
      <c r="B362" s="348" t="s">
        <v>19677</v>
      </c>
      <c r="C362" s="347" t="s">
        <v>18920</v>
      </c>
      <c r="D362" s="349">
        <v>15.5837</v>
      </c>
    </row>
    <row r="363" spans="1:4">
      <c r="A363" s="347" t="s">
        <v>1040</v>
      </c>
      <c r="B363" s="348" t="s">
        <v>1042</v>
      </c>
      <c r="C363" s="347" t="s">
        <v>1043</v>
      </c>
      <c r="D363" s="349">
        <v>6.9314999999999998</v>
      </c>
    </row>
    <row r="364" spans="1:4">
      <c r="A364" s="347" t="s">
        <v>19678</v>
      </c>
      <c r="B364" s="348" t="s">
        <v>19679</v>
      </c>
      <c r="C364" s="347" t="s">
        <v>1043</v>
      </c>
      <c r="D364" s="349">
        <v>1.2845</v>
      </c>
    </row>
    <row r="365" spans="1:4">
      <c r="A365" s="347" t="s">
        <v>19680</v>
      </c>
      <c r="B365" s="348" t="s">
        <v>19681</v>
      </c>
      <c r="C365" s="347" t="s">
        <v>1043</v>
      </c>
      <c r="D365" s="349">
        <v>2.3833000000000002</v>
      </c>
    </row>
    <row r="366" spans="1:4">
      <c r="A366" s="347" t="s">
        <v>19682</v>
      </c>
      <c r="B366" s="348" t="s">
        <v>19683</v>
      </c>
      <c r="C366" s="347" t="s">
        <v>1043</v>
      </c>
      <c r="D366" s="349">
        <v>3.7212999999999998</v>
      </c>
    </row>
    <row r="367" spans="1:4">
      <c r="A367" s="347" t="s">
        <v>19684</v>
      </c>
      <c r="B367" s="348" t="s">
        <v>19685</v>
      </c>
      <c r="C367" s="347" t="s">
        <v>68</v>
      </c>
      <c r="D367" s="349">
        <v>129.28829999999999</v>
      </c>
    </row>
    <row r="368" spans="1:4">
      <c r="A368" s="347" t="s">
        <v>19686</v>
      </c>
      <c r="B368" s="348" t="s">
        <v>19687</v>
      </c>
      <c r="C368" s="347" t="s">
        <v>18920</v>
      </c>
      <c r="D368" s="349">
        <v>17.067699999999999</v>
      </c>
    </row>
    <row r="369" spans="1:4">
      <c r="A369" s="347" t="s">
        <v>19688</v>
      </c>
      <c r="B369" s="348" t="s">
        <v>19689</v>
      </c>
      <c r="C369" s="347" t="s">
        <v>1043</v>
      </c>
      <c r="D369" s="349">
        <v>22.5305</v>
      </c>
    </row>
    <row r="370" spans="1:4">
      <c r="A370" s="347" t="s">
        <v>19690</v>
      </c>
      <c r="B370" s="348" t="s">
        <v>19691</v>
      </c>
      <c r="C370" s="347" t="s">
        <v>18964</v>
      </c>
      <c r="D370" s="349">
        <v>22.180499999999999</v>
      </c>
    </row>
    <row r="371" spans="1:4">
      <c r="A371" s="347" t="s">
        <v>19692</v>
      </c>
      <c r="B371" s="348" t="s">
        <v>19693</v>
      </c>
      <c r="C371" s="347" t="s">
        <v>72</v>
      </c>
      <c r="D371" s="349">
        <v>2653.0610999999999</v>
      </c>
    </row>
    <row r="372" spans="1:4">
      <c r="A372" s="347" t="s">
        <v>19694</v>
      </c>
      <c r="B372" s="348" t="s">
        <v>19695</v>
      </c>
      <c r="C372" s="347" t="s">
        <v>18920</v>
      </c>
      <c r="D372" s="349">
        <v>8.3394999999999992</v>
      </c>
    </row>
    <row r="373" spans="1:4">
      <c r="A373" s="347" t="s">
        <v>19696</v>
      </c>
      <c r="B373" s="348" t="s">
        <v>19697</v>
      </c>
      <c r="C373" s="347" t="s">
        <v>68</v>
      </c>
      <c r="D373" s="349">
        <v>19.988399999999999</v>
      </c>
    </row>
    <row r="374" spans="1:4">
      <c r="A374" s="347" t="s">
        <v>19698</v>
      </c>
      <c r="B374" s="348" t="s">
        <v>19699</v>
      </c>
      <c r="C374" s="347" t="s">
        <v>68</v>
      </c>
      <c r="D374" s="349">
        <v>54.562600000000003</v>
      </c>
    </row>
    <row r="375" spans="1:4">
      <c r="A375" s="347" t="s">
        <v>19700</v>
      </c>
      <c r="B375" s="348" t="s">
        <v>19701</v>
      </c>
      <c r="C375" s="347" t="s">
        <v>68</v>
      </c>
      <c r="D375" s="349">
        <v>157.869</v>
      </c>
    </row>
    <row r="376" spans="1:4">
      <c r="A376" s="347" t="s">
        <v>19702</v>
      </c>
      <c r="B376" s="348" t="s">
        <v>19703</v>
      </c>
      <c r="C376" s="347" t="s">
        <v>68</v>
      </c>
      <c r="D376" s="349">
        <v>234.28</v>
      </c>
    </row>
    <row r="377" spans="1:4">
      <c r="A377" s="347" t="s">
        <v>19704</v>
      </c>
      <c r="B377" s="348" t="s">
        <v>19705</v>
      </c>
      <c r="C377" s="347" t="s">
        <v>18920</v>
      </c>
      <c r="D377" s="349">
        <v>3.8866000000000001</v>
      </c>
    </row>
    <row r="378" spans="1:4">
      <c r="A378" s="347" t="s">
        <v>19706</v>
      </c>
      <c r="B378" s="348" t="s">
        <v>19707</v>
      </c>
      <c r="C378" s="347" t="s">
        <v>18920</v>
      </c>
      <c r="D378" s="349">
        <v>30.685300000000002</v>
      </c>
    </row>
    <row r="379" spans="1:4">
      <c r="A379" s="347" t="s">
        <v>19708</v>
      </c>
      <c r="B379" s="348" t="s">
        <v>19709</v>
      </c>
      <c r="C379" s="347" t="s">
        <v>1043</v>
      </c>
      <c r="D379" s="349">
        <v>7.2363</v>
      </c>
    </row>
    <row r="380" spans="1:4" ht="25.5">
      <c r="A380" s="347" t="s">
        <v>19710</v>
      </c>
      <c r="B380" s="348" t="s">
        <v>19711</v>
      </c>
      <c r="C380" s="347" t="s">
        <v>1043</v>
      </c>
      <c r="D380" s="349">
        <v>0.44090000000000001</v>
      </c>
    </row>
    <row r="381" spans="1:4">
      <c r="A381" s="347" t="s">
        <v>19712</v>
      </c>
      <c r="B381" s="348" t="s">
        <v>19713</v>
      </c>
      <c r="C381" s="347" t="s">
        <v>72</v>
      </c>
      <c r="D381" s="349">
        <v>202.69</v>
      </c>
    </row>
    <row r="382" spans="1:4">
      <c r="A382" s="347" t="s">
        <v>19714</v>
      </c>
      <c r="B382" s="348" t="s">
        <v>19715</v>
      </c>
      <c r="C382" s="347" t="s">
        <v>72</v>
      </c>
      <c r="D382" s="349">
        <v>223.75720000000001</v>
      </c>
    </row>
    <row r="383" spans="1:4">
      <c r="A383" s="347" t="s">
        <v>19716</v>
      </c>
      <c r="B383" s="348" t="s">
        <v>19717</v>
      </c>
      <c r="C383" s="347" t="s">
        <v>1043</v>
      </c>
      <c r="D383" s="349">
        <v>151.37</v>
      </c>
    </row>
    <row r="384" spans="1:4">
      <c r="A384" s="347" t="s">
        <v>19718</v>
      </c>
      <c r="B384" s="348" t="s">
        <v>18919</v>
      </c>
      <c r="C384" s="347" t="s">
        <v>18918</v>
      </c>
      <c r="D384" s="349" t="s">
        <v>19105</v>
      </c>
    </row>
    <row r="385" spans="1:4">
      <c r="A385" s="347" t="s">
        <v>19719</v>
      </c>
      <c r="B385" s="348" t="s">
        <v>19720</v>
      </c>
      <c r="C385" s="347" t="s">
        <v>18920</v>
      </c>
      <c r="D385" s="349">
        <v>133.9717</v>
      </c>
    </row>
    <row r="386" spans="1:4">
      <c r="A386" s="347" t="s">
        <v>19721</v>
      </c>
      <c r="B386" s="348" t="s">
        <v>19722</v>
      </c>
      <c r="C386" s="347" t="s">
        <v>18918</v>
      </c>
      <c r="D386" s="349">
        <v>0.8</v>
      </c>
    </row>
    <row r="387" spans="1:4">
      <c r="A387" s="347" t="s">
        <v>19723</v>
      </c>
      <c r="B387" s="348" t="s">
        <v>19724</v>
      </c>
      <c r="C387" s="347" t="s">
        <v>18918</v>
      </c>
      <c r="D387" s="349">
        <v>192.81909999999999</v>
      </c>
    </row>
    <row r="388" spans="1:4">
      <c r="A388" s="347" t="s">
        <v>19725</v>
      </c>
      <c r="B388" s="348" t="s">
        <v>19726</v>
      </c>
      <c r="C388" s="347" t="s">
        <v>18918</v>
      </c>
      <c r="D388" s="349">
        <v>198.37299999999999</v>
      </c>
    </row>
    <row r="389" spans="1:4">
      <c r="A389" s="347" t="s">
        <v>19727</v>
      </c>
      <c r="B389" s="348" t="s">
        <v>19728</v>
      </c>
      <c r="C389" s="347" t="s">
        <v>72</v>
      </c>
      <c r="D389" s="349">
        <v>191.42740000000001</v>
      </c>
    </row>
    <row r="390" spans="1:4">
      <c r="A390" s="347" t="s">
        <v>19729</v>
      </c>
      <c r="B390" s="348" t="s">
        <v>19730</v>
      </c>
      <c r="C390" s="347" t="s">
        <v>18918</v>
      </c>
      <c r="D390" s="349">
        <v>0.2661</v>
      </c>
    </row>
    <row r="391" spans="1:4">
      <c r="A391" s="347" t="s">
        <v>19731</v>
      </c>
      <c r="B391" s="348" t="s">
        <v>19732</v>
      </c>
      <c r="C391" s="347" t="s">
        <v>18918</v>
      </c>
      <c r="D391" s="349">
        <v>336.86500000000001</v>
      </c>
    </row>
    <row r="392" spans="1:4">
      <c r="A392" s="347" t="s">
        <v>19733</v>
      </c>
      <c r="B392" s="348" t="s">
        <v>19734</v>
      </c>
      <c r="C392" s="347" t="s">
        <v>18920</v>
      </c>
      <c r="D392" s="349">
        <v>137.1953</v>
      </c>
    </row>
    <row r="393" spans="1:4">
      <c r="A393" s="347" t="s">
        <v>19735</v>
      </c>
      <c r="B393" s="348" t="s">
        <v>19736</v>
      </c>
      <c r="C393" s="347" t="s">
        <v>18918</v>
      </c>
      <c r="D393" s="349">
        <v>394.61279999999999</v>
      </c>
    </row>
    <row r="394" spans="1:4">
      <c r="A394" s="347" t="s">
        <v>19737</v>
      </c>
      <c r="B394" s="348" t="s">
        <v>19738</v>
      </c>
      <c r="C394" s="347" t="s">
        <v>18918</v>
      </c>
      <c r="D394" s="349">
        <v>404.178</v>
      </c>
    </row>
    <row r="395" spans="1:4">
      <c r="A395" s="347" t="s">
        <v>19739</v>
      </c>
      <c r="B395" s="348" t="s">
        <v>19740</v>
      </c>
      <c r="C395" s="347" t="s">
        <v>18920</v>
      </c>
      <c r="D395" s="349">
        <v>19.955200000000001</v>
      </c>
    </row>
    <row r="396" spans="1:4">
      <c r="A396" s="347" t="s">
        <v>19741</v>
      </c>
      <c r="B396" s="348" t="s">
        <v>19742</v>
      </c>
      <c r="C396" s="347" t="s">
        <v>18920</v>
      </c>
      <c r="D396" s="349">
        <v>15.405799999999999</v>
      </c>
    </row>
    <row r="397" spans="1:4">
      <c r="A397" s="347" t="s">
        <v>19743</v>
      </c>
      <c r="B397" s="348" t="s">
        <v>19744</v>
      </c>
      <c r="C397" s="347" t="s">
        <v>1043</v>
      </c>
      <c r="D397" s="349">
        <v>103304.48269999999</v>
      </c>
    </row>
    <row r="398" spans="1:4">
      <c r="A398" s="347" t="s">
        <v>19745</v>
      </c>
      <c r="B398" s="348" t="s">
        <v>19746</v>
      </c>
      <c r="C398" s="347" t="s">
        <v>1043</v>
      </c>
      <c r="D398" s="349">
        <v>504.1035</v>
      </c>
    </row>
    <row r="399" spans="1:4">
      <c r="A399" s="347" t="s">
        <v>19747</v>
      </c>
      <c r="B399" s="348" t="s">
        <v>19748</v>
      </c>
      <c r="C399" s="347" t="s">
        <v>1043</v>
      </c>
      <c r="D399" s="349">
        <v>240.7834</v>
      </c>
    </row>
    <row r="400" spans="1:4">
      <c r="A400" s="347" t="s">
        <v>19749</v>
      </c>
      <c r="B400" s="348" t="s">
        <v>19750</v>
      </c>
      <c r="C400" s="347" t="s">
        <v>1043</v>
      </c>
      <c r="D400" s="349">
        <v>262.03039999999999</v>
      </c>
    </row>
    <row r="401" spans="1:4">
      <c r="A401" s="347" t="s">
        <v>19751</v>
      </c>
      <c r="B401" s="348" t="s">
        <v>19752</v>
      </c>
      <c r="C401" s="347" t="s">
        <v>1043</v>
      </c>
      <c r="D401" s="349">
        <v>298.98910000000001</v>
      </c>
    </row>
    <row r="402" spans="1:4">
      <c r="A402" s="347" t="s">
        <v>19753</v>
      </c>
      <c r="B402" s="348" t="s">
        <v>19754</v>
      </c>
      <c r="C402" s="347" t="s">
        <v>18918</v>
      </c>
      <c r="D402" s="349">
        <v>10.0405</v>
      </c>
    </row>
    <row r="403" spans="1:4">
      <c r="A403" s="347" t="s">
        <v>19755</v>
      </c>
      <c r="B403" s="348" t="s">
        <v>19756</v>
      </c>
      <c r="C403" s="347" t="s">
        <v>1043</v>
      </c>
      <c r="D403" s="349">
        <v>273733.17080000002</v>
      </c>
    </row>
    <row r="404" spans="1:4">
      <c r="A404" s="347" t="s">
        <v>19757</v>
      </c>
      <c r="B404" s="348" t="s">
        <v>19758</v>
      </c>
      <c r="C404" s="347" t="s">
        <v>1043</v>
      </c>
      <c r="D404" s="349">
        <v>294270.29680000001</v>
      </c>
    </row>
    <row r="405" spans="1:4">
      <c r="A405" s="347" t="s">
        <v>19759</v>
      </c>
      <c r="B405" s="348" t="s">
        <v>19760</v>
      </c>
      <c r="C405" s="347" t="s">
        <v>1043</v>
      </c>
      <c r="D405" s="349">
        <v>314905.4081</v>
      </c>
    </row>
    <row r="406" spans="1:4">
      <c r="A406" s="347" t="s">
        <v>19761</v>
      </c>
      <c r="B406" s="348" t="s">
        <v>19762</v>
      </c>
      <c r="C406" s="347" t="s">
        <v>1043</v>
      </c>
      <c r="D406" s="349">
        <v>351167.19770000002</v>
      </c>
    </row>
    <row r="407" spans="1:4">
      <c r="A407" s="347" t="s">
        <v>19763</v>
      </c>
      <c r="B407" s="348" t="s">
        <v>19764</v>
      </c>
      <c r="C407" s="347" t="s">
        <v>1043</v>
      </c>
      <c r="D407" s="349">
        <v>388667.88770000002</v>
      </c>
    </row>
    <row r="408" spans="1:4">
      <c r="A408" s="347" t="s">
        <v>19765</v>
      </c>
      <c r="B408" s="348" t="s">
        <v>19766</v>
      </c>
      <c r="C408" s="347" t="s">
        <v>1043</v>
      </c>
      <c r="D408" s="349">
        <v>395089.90029999998</v>
      </c>
    </row>
    <row r="409" spans="1:4">
      <c r="A409" s="347" t="s">
        <v>19767</v>
      </c>
      <c r="B409" s="348" t="s">
        <v>19768</v>
      </c>
      <c r="C409" s="347" t="s">
        <v>1043</v>
      </c>
      <c r="D409" s="349">
        <v>508005.89049999998</v>
      </c>
    </row>
    <row r="410" spans="1:4">
      <c r="A410" s="347" t="s">
        <v>19769</v>
      </c>
      <c r="B410" s="348" t="s">
        <v>19770</v>
      </c>
      <c r="C410" s="347" t="s">
        <v>1043</v>
      </c>
      <c r="D410" s="349">
        <v>516292.51539999997</v>
      </c>
    </row>
    <row r="411" spans="1:4">
      <c r="A411" s="347" t="s">
        <v>19771</v>
      </c>
      <c r="B411" s="348" t="s">
        <v>19772</v>
      </c>
      <c r="C411" s="347" t="s">
        <v>1043</v>
      </c>
      <c r="D411" s="349">
        <v>579052.51839999994</v>
      </c>
    </row>
    <row r="412" spans="1:4">
      <c r="A412" s="347" t="s">
        <v>19773</v>
      </c>
      <c r="B412" s="348" t="s">
        <v>19774</v>
      </c>
      <c r="C412" s="347" t="s">
        <v>1043</v>
      </c>
      <c r="D412" s="349">
        <v>634728.36670000001</v>
      </c>
    </row>
    <row r="413" spans="1:4">
      <c r="A413" s="347" t="s">
        <v>19775</v>
      </c>
      <c r="B413" s="348" t="s">
        <v>19776</v>
      </c>
      <c r="C413" s="347" t="s">
        <v>1043</v>
      </c>
      <c r="D413" s="349">
        <v>652278.98120000004</v>
      </c>
    </row>
    <row r="414" spans="1:4">
      <c r="A414" s="347" t="s">
        <v>19777</v>
      </c>
      <c r="B414" s="348" t="s">
        <v>19778</v>
      </c>
      <c r="C414" s="347" t="s">
        <v>1043</v>
      </c>
      <c r="D414" s="349">
        <v>706256.08479999995</v>
      </c>
    </row>
    <row r="415" spans="1:4">
      <c r="A415" s="347" t="s">
        <v>19779</v>
      </c>
      <c r="B415" s="348" t="s">
        <v>19780</v>
      </c>
      <c r="C415" s="347" t="s">
        <v>1043</v>
      </c>
      <c r="D415" s="349">
        <v>233381.2838</v>
      </c>
    </row>
    <row r="416" spans="1:4">
      <c r="A416" s="347" t="s">
        <v>19781</v>
      </c>
      <c r="B416" s="348" t="s">
        <v>19782</v>
      </c>
      <c r="C416" s="347" t="s">
        <v>1043</v>
      </c>
      <c r="D416" s="349">
        <v>239493.9185</v>
      </c>
    </row>
    <row r="417" spans="1:4">
      <c r="A417" s="347" t="s">
        <v>19783</v>
      </c>
      <c r="B417" s="348" t="s">
        <v>19784</v>
      </c>
      <c r="C417" s="347" t="s">
        <v>1043</v>
      </c>
      <c r="D417" s="349">
        <v>257855.22459999999</v>
      </c>
    </row>
    <row r="418" spans="1:4">
      <c r="A418" s="347" t="s">
        <v>19785</v>
      </c>
      <c r="B418" s="348" t="s">
        <v>19786</v>
      </c>
      <c r="C418" s="347" t="s">
        <v>1043</v>
      </c>
      <c r="D418" s="349">
        <v>276210.33549999999</v>
      </c>
    </row>
    <row r="419" spans="1:4">
      <c r="A419" s="347" t="s">
        <v>19787</v>
      </c>
      <c r="B419" s="348" t="s">
        <v>19788</v>
      </c>
      <c r="C419" s="347" t="s">
        <v>1043</v>
      </c>
      <c r="D419" s="349">
        <v>294605.2622</v>
      </c>
    </row>
    <row r="420" spans="1:4">
      <c r="A420" s="347" t="s">
        <v>19789</v>
      </c>
      <c r="B420" s="348" t="s">
        <v>19790</v>
      </c>
      <c r="C420" s="347" t="s">
        <v>1043</v>
      </c>
      <c r="D420" s="349">
        <v>326526.52039999998</v>
      </c>
    </row>
    <row r="421" spans="1:4">
      <c r="A421" s="347" t="s">
        <v>19791</v>
      </c>
      <c r="B421" s="348" t="s">
        <v>19792</v>
      </c>
      <c r="C421" s="347" t="s">
        <v>1043</v>
      </c>
      <c r="D421" s="349">
        <v>359665.50510000001</v>
      </c>
    </row>
    <row r="422" spans="1:4">
      <c r="A422" s="347" t="s">
        <v>19793</v>
      </c>
      <c r="B422" s="348" t="s">
        <v>19794</v>
      </c>
      <c r="C422" s="347" t="s">
        <v>1043</v>
      </c>
      <c r="D422" s="349">
        <v>365986.6937</v>
      </c>
    </row>
    <row r="423" spans="1:4">
      <c r="A423" s="347" t="s">
        <v>19795</v>
      </c>
      <c r="B423" s="348" t="s">
        <v>19796</v>
      </c>
      <c r="C423" s="347" t="s">
        <v>1043</v>
      </c>
      <c r="D423" s="349">
        <v>392579.05859999999</v>
      </c>
    </row>
    <row r="424" spans="1:4">
      <c r="A424" s="347" t="s">
        <v>19797</v>
      </c>
      <c r="B424" s="348" t="s">
        <v>19798</v>
      </c>
      <c r="C424" s="347" t="s">
        <v>1043</v>
      </c>
      <c r="D424" s="349">
        <v>400724.5294</v>
      </c>
    </row>
    <row r="425" spans="1:4">
      <c r="A425" s="347" t="s">
        <v>19799</v>
      </c>
      <c r="B425" s="348" t="s">
        <v>19800</v>
      </c>
      <c r="C425" s="347" t="s">
        <v>1043</v>
      </c>
      <c r="D425" s="349">
        <v>427828.7562</v>
      </c>
    </row>
    <row r="426" spans="1:4">
      <c r="A426" s="347" t="s">
        <v>19801</v>
      </c>
      <c r="B426" s="348" t="s">
        <v>19802</v>
      </c>
      <c r="C426" s="347" t="s">
        <v>1043</v>
      </c>
      <c r="D426" s="349">
        <v>490438.93199999997</v>
      </c>
    </row>
    <row r="427" spans="1:4">
      <c r="A427" s="347" t="s">
        <v>19803</v>
      </c>
      <c r="B427" s="348" t="s">
        <v>19804</v>
      </c>
      <c r="C427" s="347" t="s">
        <v>1043</v>
      </c>
      <c r="D427" s="349">
        <v>507702.19660000002</v>
      </c>
    </row>
    <row r="428" spans="1:4">
      <c r="A428" s="347" t="s">
        <v>19805</v>
      </c>
      <c r="B428" s="348" t="s">
        <v>19806</v>
      </c>
      <c r="C428" s="347" t="s">
        <v>1043</v>
      </c>
      <c r="D428" s="349">
        <v>547437.39439999999</v>
      </c>
    </row>
    <row r="429" spans="1:4">
      <c r="A429" s="347" t="s">
        <v>19807</v>
      </c>
      <c r="B429" s="348" t="s">
        <v>19808</v>
      </c>
      <c r="C429" s="347" t="s">
        <v>18918</v>
      </c>
      <c r="D429" s="349">
        <v>1.2555000000000001</v>
      </c>
    </row>
    <row r="430" spans="1:4">
      <c r="A430" s="347" t="s">
        <v>19809</v>
      </c>
      <c r="B430" s="348" t="s">
        <v>19810</v>
      </c>
      <c r="C430" s="347" t="s">
        <v>1043</v>
      </c>
      <c r="D430" s="349">
        <v>1053.8991000000001</v>
      </c>
    </row>
    <row r="431" spans="1:4" ht="25.5">
      <c r="A431" s="347" t="s">
        <v>19811</v>
      </c>
      <c r="B431" s="348" t="s">
        <v>19812</v>
      </c>
      <c r="C431" s="347" t="s">
        <v>1043</v>
      </c>
      <c r="D431" s="349">
        <v>4.3518999999999997</v>
      </c>
    </row>
    <row r="432" spans="1:4">
      <c r="A432" s="347" t="s">
        <v>19813</v>
      </c>
      <c r="B432" s="348" t="s">
        <v>19814</v>
      </c>
      <c r="C432" s="347" t="s">
        <v>1043</v>
      </c>
      <c r="D432" s="349">
        <v>97.894400000000005</v>
      </c>
    </row>
    <row r="433" spans="1:4">
      <c r="A433" s="347" t="s">
        <v>19815</v>
      </c>
      <c r="B433" s="348" t="s">
        <v>19816</v>
      </c>
      <c r="C433" s="347" t="s">
        <v>1043</v>
      </c>
      <c r="D433" s="349">
        <v>65.107299999999995</v>
      </c>
    </row>
    <row r="434" spans="1:4">
      <c r="A434" s="347" t="s">
        <v>19817</v>
      </c>
      <c r="B434" s="348" t="s">
        <v>19818</v>
      </c>
      <c r="C434" s="347" t="s">
        <v>1043</v>
      </c>
      <c r="D434" s="349">
        <v>30.887799999999999</v>
      </c>
    </row>
    <row r="435" spans="1:4">
      <c r="A435" s="347" t="s">
        <v>19819</v>
      </c>
      <c r="B435" s="348" t="s">
        <v>19820</v>
      </c>
      <c r="C435" s="347" t="s">
        <v>18918</v>
      </c>
      <c r="D435" s="349">
        <v>3.0726</v>
      </c>
    </row>
    <row r="436" spans="1:4">
      <c r="A436" s="347" t="s">
        <v>19821</v>
      </c>
      <c r="B436" s="348" t="s">
        <v>19822</v>
      </c>
      <c r="C436" s="347" t="s">
        <v>1043</v>
      </c>
      <c r="D436" s="349">
        <v>215.81739999999999</v>
      </c>
    </row>
    <row r="437" spans="1:4">
      <c r="A437" s="347" t="s">
        <v>19823</v>
      </c>
      <c r="B437" s="348" t="s">
        <v>19824</v>
      </c>
      <c r="C437" s="347" t="s">
        <v>1043</v>
      </c>
      <c r="D437" s="349">
        <v>81.322500000000005</v>
      </c>
    </row>
    <row r="438" spans="1:4">
      <c r="A438" s="347" t="s">
        <v>19825</v>
      </c>
      <c r="B438" s="348" t="s">
        <v>19826</v>
      </c>
      <c r="C438" s="347" t="s">
        <v>1043</v>
      </c>
      <c r="D438" s="349">
        <v>30.194099999999999</v>
      </c>
    </row>
    <row r="439" spans="1:4">
      <c r="A439" s="347" t="s">
        <v>19827</v>
      </c>
      <c r="B439" s="348" t="s">
        <v>19828</v>
      </c>
      <c r="C439" s="347" t="s">
        <v>68</v>
      </c>
      <c r="D439" s="349">
        <v>56.038699999999999</v>
      </c>
    </row>
    <row r="440" spans="1:4">
      <c r="A440" s="347" t="s">
        <v>19829</v>
      </c>
      <c r="B440" s="348" t="s">
        <v>19830</v>
      </c>
      <c r="C440" s="347" t="s">
        <v>18964</v>
      </c>
      <c r="D440" s="349">
        <v>28.3049</v>
      </c>
    </row>
    <row r="441" spans="1:4">
      <c r="A441" s="347" t="s">
        <v>19831</v>
      </c>
      <c r="B441" s="348" t="s">
        <v>19832</v>
      </c>
      <c r="C441" s="347" t="s">
        <v>18964</v>
      </c>
      <c r="D441" s="349">
        <v>27.590299999999999</v>
      </c>
    </row>
    <row r="442" spans="1:4">
      <c r="A442" s="347" t="s">
        <v>19833</v>
      </c>
      <c r="B442" s="348" t="s">
        <v>19834</v>
      </c>
      <c r="C442" s="347" t="s">
        <v>18920</v>
      </c>
      <c r="D442" s="349">
        <v>10.6761</v>
      </c>
    </row>
    <row r="443" spans="1:4">
      <c r="A443" s="347" t="s">
        <v>19835</v>
      </c>
      <c r="B443" s="348" t="s">
        <v>19836</v>
      </c>
      <c r="C443" s="347" t="s">
        <v>18918</v>
      </c>
      <c r="D443" s="349">
        <v>172.96690000000001</v>
      </c>
    </row>
    <row r="444" spans="1:4">
      <c r="A444" s="347" t="s">
        <v>19837</v>
      </c>
      <c r="B444" s="348" t="s">
        <v>19838</v>
      </c>
      <c r="C444" s="347" t="s">
        <v>18964</v>
      </c>
      <c r="D444" s="349">
        <v>8.4105000000000008</v>
      </c>
    </row>
    <row r="445" spans="1:4">
      <c r="A445" s="347" t="s">
        <v>19839</v>
      </c>
      <c r="B445" s="348" t="s">
        <v>19840</v>
      </c>
      <c r="C445" s="347" t="s">
        <v>18964</v>
      </c>
      <c r="D445" s="349">
        <v>11.835599999999999</v>
      </c>
    </row>
    <row r="446" spans="1:4">
      <c r="A446" s="347" t="s">
        <v>19841</v>
      </c>
      <c r="B446" s="348" t="s">
        <v>19842</v>
      </c>
      <c r="C446" s="347" t="s">
        <v>18920</v>
      </c>
      <c r="D446" s="349">
        <v>5.87</v>
      </c>
    </row>
    <row r="447" spans="1:4">
      <c r="A447" s="347" t="s">
        <v>19843</v>
      </c>
      <c r="B447" s="348" t="s">
        <v>19844</v>
      </c>
      <c r="C447" s="347" t="s">
        <v>18920</v>
      </c>
      <c r="D447" s="349">
        <v>6.5</v>
      </c>
    </row>
    <row r="448" spans="1:4">
      <c r="A448" s="347" t="s">
        <v>19845</v>
      </c>
      <c r="B448" s="348" t="s">
        <v>19846</v>
      </c>
      <c r="C448" s="347" t="s">
        <v>18920</v>
      </c>
      <c r="D448" s="349">
        <v>10.175000000000001</v>
      </c>
    </row>
    <row r="449" spans="1:4">
      <c r="A449" s="347" t="s">
        <v>19847</v>
      </c>
      <c r="B449" s="348" t="s">
        <v>19848</v>
      </c>
      <c r="C449" s="347" t="s">
        <v>18920</v>
      </c>
      <c r="D449" s="349">
        <v>9.4164999999999992</v>
      </c>
    </row>
    <row r="450" spans="1:4">
      <c r="A450" s="347" t="s">
        <v>19849</v>
      </c>
      <c r="B450" s="348" t="s">
        <v>19850</v>
      </c>
      <c r="C450" s="347" t="s">
        <v>18920</v>
      </c>
      <c r="D450" s="349">
        <v>11.055999999999999</v>
      </c>
    </row>
    <row r="451" spans="1:4">
      <c r="A451" s="347" t="s">
        <v>19851</v>
      </c>
      <c r="B451" s="348" t="s">
        <v>19852</v>
      </c>
      <c r="C451" s="347" t="s">
        <v>18920</v>
      </c>
      <c r="D451" s="349">
        <v>8.0827000000000009</v>
      </c>
    </row>
    <row r="452" spans="1:4">
      <c r="A452" s="347" t="s">
        <v>19853</v>
      </c>
      <c r="B452" s="348" t="s">
        <v>19854</v>
      </c>
      <c r="C452" s="347" t="s">
        <v>72</v>
      </c>
      <c r="D452" s="349">
        <v>149.01820000000001</v>
      </c>
    </row>
    <row r="453" spans="1:4">
      <c r="A453" s="347" t="s">
        <v>19855</v>
      </c>
      <c r="B453" s="348" t="s">
        <v>19856</v>
      </c>
      <c r="C453" s="347" t="s">
        <v>72</v>
      </c>
      <c r="D453" s="349">
        <v>176.3794</v>
      </c>
    </row>
    <row r="454" spans="1:4">
      <c r="A454" s="347" t="s">
        <v>19857</v>
      </c>
      <c r="B454" s="348" t="s">
        <v>19858</v>
      </c>
      <c r="C454" s="347" t="s">
        <v>18920</v>
      </c>
      <c r="D454" s="349">
        <v>26.738</v>
      </c>
    </row>
    <row r="455" spans="1:4">
      <c r="A455" s="347" t="s">
        <v>19859</v>
      </c>
      <c r="B455" s="348" t="s">
        <v>19860</v>
      </c>
      <c r="C455" s="347" t="s">
        <v>1043</v>
      </c>
      <c r="D455" s="349">
        <v>462.34879999999998</v>
      </c>
    </row>
    <row r="456" spans="1:4">
      <c r="A456" s="347" t="s">
        <v>19861</v>
      </c>
      <c r="B456" s="348" t="s">
        <v>19862</v>
      </c>
      <c r="C456" s="347" t="s">
        <v>18920</v>
      </c>
      <c r="D456" s="349">
        <v>60.707999999999998</v>
      </c>
    </row>
    <row r="457" spans="1:4">
      <c r="A457" s="347" t="s">
        <v>19863</v>
      </c>
      <c r="B457" s="348" t="s">
        <v>19864</v>
      </c>
      <c r="C457" s="347" t="s">
        <v>18920</v>
      </c>
      <c r="D457" s="349">
        <v>25.242599999999999</v>
      </c>
    </row>
    <row r="458" spans="1:4">
      <c r="A458" s="347" t="s">
        <v>19865</v>
      </c>
      <c r="B458" s="348" t="s">
        <v>19866</v>
      </c>
      <c r="C458" s="347" t="s">
        <v>18920</v>
      </c>
      <c r="D458" s="349">
        <v>180.02109999999999</v>
      </c>
    </row>
    <row r="459" spans="1:4">
      <c r="A459" s="347" t="s">
        <v>19867</v>
      </c>
      <c r="B459" s="348" t="s">
        <v>19868</v>
      </c>
      <c r="C459" s="347" t="s">
        <v>1043</v>
      </c>
      <c r="D459" s="349">
        <v>491.86790000000002</v>
      </c>
    </row>
    <row r="460" spans="1:4">
      <c r="A460" s="347" t="s">
        <v>19869</v>
      </c>
      <c r="B460" s="348" t="s">
        <v>19870</v>
      </c>
      <c r="C460" s="347" t="s">
        <v>18920</v>
      </c>
      <c r="D460" s="349">
        <v>30.6509</v>
      </c>
    </row>
    <row r="461" spans="1:4">
      <c r="A461" s="347" t="s">
        <v>19871</v>
      </c>
      <c r="B461" s="348" t="s">
        <v>19872</v>
      </c>
      <c r="C461" s="347" t="s">
        <v>18920</v>
      </c>
      <c r="D461" s="349">
        <v>33.6648</v>
      </c>
    </row>
    <row r="462" spans="1:4">
      <c r="A462" s="347" t="s">
        <v>19873</v>
      </c>
      <c r="B462" s="348" t="s">
        <v>19874</v>
      </c>
      <c r="C462" s="347" t="s">
        <v>1043</v>
      </c>
      <c r="D462" s="349">
        <v>30.564699999999998</v>
      </c>
    </row>
    <row r="463" spans="1:4">
      <c r="A463" s="347" t="s">
        <v>19875</v>
      </c>
      <c r="B463" s="348" t="s">
        <v>19876</v>
      </c>
      <c r="C463" s="347" t="s">
        <v>18920</v>
      </c>
      <c r="D463" s="349">
        <v>55.263100000000001</v>
      </c>
    </row>
    <row r="464" spans="1:4">
      <c r="A464" s="347" t="s">
        <v>19877</v>
      </c>
      <c r="B464" s="348" t="s">
        <v>19878</v>
      </c>
      <c r="C464" s="347" t="s">
        <v>1043</v>
      </c>
      <c r="D464" s="349">
        <v>7.9379</v>
      </c>
    </row>
    <row r="465" spans="1:4">
      <c r="A465" s="347" t="s">
        <v>19879</v>
      </c>
      <c r="B465" s="348" t="s">
        <v>19880</v>
      </c>
      <c r="C465" s="347" t="s">
        <v>1043</v>
      </c>
      <c r="D465" s="349">
        <v>6.6494</v>
      </c>
    </row>
    <row r="466" spans="1:4">
      <c r="A466" s="347" t="s">
        <v>19881</v>
      </c>
      <c r="B466" s="348" t="s">
        <v>19882</v>
      </c>
      <c r="C466" s="347" t="s">
        <v>1043</v>
      </c>
      <c r="D466" s="349">
        <v>3089.5246000000002</v>
      </c>
    </row>
    <row r="467" spans="1:4">
      <c r="A467" s="347" t="s">
        <v>19883</v>
      </c>
      <c r="B467" s="348" t="s">
        <v>19884</v>
      </c>
      <c r="C467" s="347" t="s">
        <v>1043</v>
      </c>
      <c r="D467" s="349">
        <v>563.25369999999998</v>
      </c>
    </row>
    <row r="468" spans="1:4">
      <c r="A468" s="347" t="s">
        <v>19885</v>
      </c>
      <c r="B468" s="348" t="s">
        <v>19886</v>
      </c>
      <c r="C468" s="347" t="s">
        <v>1043</v>
      </c>
      <c r="D468" s="349">
        <v>38.199800000000003</v>
      </c>
    </row>
    <row r="469" spans="1:4">
      <c r="A469" s="347" t="s">
        <v>19887</v>
      </c>
      <c r="B469" s="348" t="s">
        <v>19888</v>
      </c>
      <c r="C469" s="347" t="s">
        <v>1043</v>
      </c>
      <c r="D469" s="349">
        <v>389.05459999999999</v>
      </c>
    </row>
    <row r="470" spans="1:4">
      <c r="A470" s="347" t="s">
        <v>19889</v>
      </c>
      <c r="B470" s="348" t="s">
        <v>19890</v>
      </c>
      <c r="C470" s="347" t="s">
        <v>18918</v>
      </c>
      <c r="D470" s="349">
        <v>94.766300000000001</v>
      </c>
    </row>
    <row r="471" spans="1:4">
      <c r="A471" s="347" t="s">
        <v>19891</v>
      </c>
      <c r="B471" s="348" t="s">
        <v>19892</v>
      </c>
      <c r="C471" s="347" t="s">
        <v>68</v>
      </c>
      <c r="D471" s="349">
        <v>61.339700000000001</v>
      </c>
    </row>
    <row r="472" spans="1:4">
      <c r="A472" s="347" t="s">
        <v>19893</v>
      </c>
      <c r="B472" s="348" t="s">
        <v>19894</v>
      </c>
      <c r="C472" s="347" t="s">
        <v>1043</v>
      </c>
      <c r="D472" s="349">
        <v>591.6617</v>
      </c>
    </row>
    <row r="473" spans="1:4">
      <c r="A473" s="347" t="s">
        <v>19895</v>
      </c>
      <c r="B473" s="348" t="s">
        <v>19896</v>
      </c>
      <c r="C473" s="347" t="s">
        <v>1043</v>
      </c>
      <c r="D473" s="349">
        <v>312.62729999999999</v>
      </c>
    </row>
    <row r="474" spans="1:4">
      <c r="A474" s="347" t="s">
        <v>19897</v>
      </c>
      <c r="B474" s="348" t="s">
        <v>19898</v>
      </c>
      <c r="C474" s="347" t="s">
        <v>18918</v>
      </c>
      <c r="D474" s="349">
        <v>170.0986</v>
      </c>
    </row>
    <row r="475" spans="1:4" ht="25.5">
      <c r="A475" s="347" t="s">
        <v>19899</v>
      </c>
      <c r="B475" s="348" t="s">
        <v>19900</v>
      </c>
      <c r="C475" s="347" t="s">
        <v>68</v>
      </c>
      <c r="D475" s="349">
        <v>43.850200000000001</v>
      </c>
    </row>
    <row r="476" spans="1:4">
      <c r="A476" s="347" t="s">
        <v>19901</v>
      </c>
      <c r="B476" s="348" t="s">
        <v>19902</v>
      </c>
      <c r="C476" s="347" t="s">
        <v>68</v>
      </c>
      <c r="D476" s="349">
        <v>24.0913</v>
      </c>
    </row>
    <row r="477" spans="1:4">
      <c r="A477" s="347" t="s">
        <v>19903</v>
      </c>
      <c r="B477" s="348" t="s">
        <v>19904</v>
      </c>
      <c r="C477" s="347" t="s">
        <v>68</v>
      </c>
      <c r="D477" s="349">
        <v>30.465499999999999</v>
      </c>
    </row>
    <row r="478" spans="1:4">
      <c r="A478" s="347" t="s">
        <v>19905</v>
      </c>
      <c r="B478" s="348" t="s">
        <v>19906</v>
      </c>
      <c r="C478" s="347" t="s">
        <v>68</v>
      </c>
      <c r="D478" s="349">
        <v>31.467600000000001</v>
      </c>
    </row>
    <row r="479" spans="1:4">
      <c r="A479" s="347" t="s">
        <v>19907</v>
      </c>
      <c r="B479" s="348" t="s">
        <v>19908</v>
      </c>
      <c r="C479" s="347" t="s">
        <v>68</v>
      </c>
      <c r="D479" s="349">
        <v>33.5854</v>
      </c>
    </row>
    <row r="480" spans="1:4">
      <c r="A480" s="347" t="s">
        <v>19909</v>
      </c>
      <c r="B480" s="348" t="s">
        <v>19910</v>
      </c>
      <c r="C480" s="347" t="s">
        <v>68</v>
      </c>
      <c r="D480" s="349">
        <v>43.668399999999998</v>
      </c>
    </row>
    <row r="481" spans="1:4">
      <c r="A481" s="347" t="s">
        <v>19911</v>
      </c>
      <c r="B481" s="348" t="s">
        <v>19912</v>
      </c>
      <c r="C481" s="347" t="s">
        <v>68</v>
      </c>
      <c r="D481" s="349">
        <v>63.813600000000001</v>
      </c>
    </row>
    <row r="482" spans="1:4">
      <c r="A482" s="347" t="s">
        <v>19913</v>
      </c>
      <c r="B482" s="348" t="s">
        <v>19914</v>
      </c>
      <c r="C482" s="347" t="s">
        <v>68</v>
      </c>
      <c r="D482" s="349">
        <v>83.938199999999995</v>
      </c>
    </row>
    <row r="483" spans="1:4">
      <c r="A483" s="347" t="s">
        <v>19915</v>
      </c>
      <c r="B483" s="348" t="s">
        <v>19916</v>
      </c>
      <c r="C483" s="347" t="s">
        <v>68</v>
      </c>
      <c r="D483" s="349">
        <v>41.457099999999997</v>
      </c>
    </row>
    <row r="484" spans="1:4">
      <c r="A484" s="347" t="s">
        <v>19917</v>
      </c>
      <c r="B484" s="348" t="s">
        <v>19918</v>
      </c>
      <c r="C484" s="347" t="s">
        <v>68</v>
      </c>
      <c r="D484" s="349">
        <v>53.6023</v>
      </c>
    </row>
    <row r="485" spans="1:4">
      <c r="A485" s="347" t="s">
        <v>19919</v>
      </c>
      <c r="B485" s="348" t="s">
        <v>19920</v>
      </c>
      <c r="C485" s="347" t="s">
        <v>68</v>
      </c>
      <c r="D485" s="349">
        <v>75.793800000000005</v>
      </c>
    </row>
    <row r="486" spans="1:4">
      <c r="A486" s="347" t="s">
        <v>19921</v>
      </c>
      <c r="B486" s="348" t="s">
        <v>19922</v>
      </c>
      <c r="C486" s="347" t="s">
        <v>68</v>
      </c>
      <c r="D486" s="349">
        <v>88.965900000000005</v>
      </c>
    </row>
    <row r="487" spans="1:4">
      <c r="A487" s="347" t="s">
        <v>19923</v>
      </c>
      <c r="B487" s="348" t="s">
        <v>19924</v>
      </c>
      <c r="C487" s="347" t="s">
        <v>68</v>
      </c>
      <c r="D487" s="349">
        <v>35.011699999999998</v>
      </c>
    </row>
    <row r="488" spans="1:4">
      <c r="A488" s="347" t="s">
        <v>19925</v>
      </c>
      <c r="B488" s="348" t="s">
        <v>19926</v>
      </c>
      <c r="C488" s="347" t="s">
        <v>68</v>
      </c>
      <c r="D488" s="349">
        <v>40.142899999999997</v>
      </c>
    </row>
    <row r="489" spans="1:4">
      <c r="A489" s="347" t="s">
        <v>19927</v>
      </c>
      <c r="B489" s="348" t="s">
        <v>19928</v>
      </c>
      <c r="C489" s="347" t="s">
        <v>68</v>
      </c>
      <c r="D489" s="349">
        <v>60.183599999999998</v>
      </c>
    </row>
    <row r="490" spans="1:4">
      <c r="A490" s="347" t="s">
        <v>19929</v>
      </c>
      <c r="B490" s="348" t="s">
        <v>19930</v>
      </c>
      <c r="C490" s="347" t="s">
        <v>68</v>
      </c>
      <c r="D490" s="349">
        <v>73.766400000000004</v>
      </c>
    </row>
    <row r="491" spans="1:4">
      <c r="A491" s="347" t="s">
        <v>19931</v>
      </c>
      <c r="B491" s="348" t="s">
        <v>19932</v>
      </c>
      <c r="C491" s="347" t="s">
        <v>68</v>
      </c>
      <c r="D491" s="349">
        <v>27.413499999999999</v>
      </c>
    </row>
    <row r="492" spans="1:4">
      <c r="A492" s="347" t="s">
        <v>19933</v>
      </c>
      <c r="B492" s="348" t="s">
        <v>19934</v>
      </c>
      <c r="C492" s="347" t="s">
        <v>68</v>
      </c>
      <c r="D492" s="349">
        <v>35.941400000000002</v>
      </c>
    </row>
    <row r="493" spans="1:4">
      <c r="A493" s="347" t="s">
        <v>19935</v>
      </c>
      <c r="B493" s="348" t="s">
        <v>19936</v>
      </c>
      <c r="C493" s="347" t="s">
        <v>68</v>
      </c>
      <c r="D493" s="349">
        <v>56.630499999999998</v>
      </c>
    </row>
    <row r="494" spans="1:4">
      <c r="A494" s="347" t="s">
        <v>19937</v>
      </c>
      <c r="B494" s="348" t="s">
        <v>19938</v>
      </c>
      <c r="C494" s="347" t="s">
        <v>68</v>
      </c>
      <c r="D494" s="349">
        <v>69.445599999999999</v>
      </c>
    </row>
    <row r="495" spans="1:4">
      <c r="A495" s="347" t="s">
        <v>19939</v>
      </c>
      <c r="B495" s="348" t="s">
        <v>19940</v>
      </c>
      <c r="C495" s="347" t="s">
        <v>18918</v>
      </c>
      <c r="D495" s="349">
        <v>70.128</v>
      </c>
    </row>
    <row r="496" spans="1:4">
      <c r="A496" s="347" t="s">
        <v>19941</v>
      </c>
      <c r="B496" s="348" t="s">
        <v>19942</v>
      </c>
      <c r="C496" s="347" t="s">
        <v>1043</v>
      </c>
      <c r="D496" s="349">
        <v>339.10149999999999</v>
      </c>
    </row>
    <row r="497" spans="1:4">
      <c r="A497" s="347" t="s">
        <v>19943</v>
      </c>
      <c r="B497" s="348" t="s">
        <v>19944</v>
      </c>
      <c r="C497" s="347" t="s">
        <v>1043</v>
      </c>
      <c r="D497" s="349">
        <v>343.93340000000001</v>
      </c>
    </row>
    <row r="498" spans="1:4">
      <c r="A498" s="347" t="s">
        <v>19945</v>
      </c>
      <c r="B498" s="348" t="s">
        <v>19946</v>
      </c>
      <c r="C498" s="347" t="s">
        <v>1043</v>
      </c>
      <c r="D498" s="349">
        <v>366.17489999999998</v>
      </c>
    </row>
    <row r="499" spans="1:4">
      <c r="A499" s="347" t="s">
        <v>19947</v>
      </c>
      <c r="B499" s="348" t="s">
        <v>19948</v>
      </c>
      <c r="C499" s="347" t="s">
        <v>1043</v>
      </c>
      <c r="D499" s="349">
        <v>388.55180000000001</v>
      </c>
    </row>
    <row r="500" spans="1:4">
      <c r="A500" s="347" t="s">
        <v>19949</v>
      </c>
      <c r="B500" s="348" t="s">
        <v>19950</v>
      </c>
      <c r="C500" s="347" t="s">
        <v>1043</v>
      </c>
      <c r="D500" s="349">
        <v>438.51749999999998</v>
      </c>
    </row>
    <row r="501" spans="1:4">
      <c r="A501" s="347" t="s">
        <v>19951</v>
      </c>
      <c r="B501" s="348" t="s">
        <v>19952</v>
      </c>
      <c r="C501" s="347" t="s">
        <v>1043</v>
      </c>
      <c r="D501" s="349">
        <v>600.16660000000002</v>
      </c>
    </row>
    <row r="502" spans="1:4">
      <c r="A502" s="347" t="s">
        <v>19953</v>
      </c>
      <c r="B502" s="348" t="s">
        <v>19954</v>
      </c>
      <c r="C502" s="347" t="s">
        <v>1043</v>
      </c>
      <c r="D502" s="349">
        <v>770.40309999999999</v>
      </c>
    </row>
    <row r="503" spans="1:4">
      <c r="A503" s="347" t="s">
        <v>19955</v>
      </c>
      <c r="B503" s="348" t="s">
        <v>19956</v>
      </c>
      <c r="C503" s="347" t="s">
        <v>1043</v>
      </c>
      <c r="D503" s="349">
        <v>11.340400000000001</v>
      </c>
    </row>
    <row r="504" spans="1:4">
      <c r="A504" s="347" t="s">
        <v>19957</v>
      </c>
      <c r="B504" s="348" t="s">
        <v>19958</v>
      </c>
      <c r="C504" s="347" t="s">
        <v>1043</v>
      </c>
      <c r="D504" s="349">
        <v>20.584800000000001</v>
      </c>
    </row>
    <row r="505" spans="1:4">
      <c r="A505" s="347" t="s">
        <v>19959</v>
      </c>
      <c r="B505" s="348" t="s">
        <v>19960</v>
      </c>
      <c r="C505" s="347" t="s">
        <v>68</v>
      </c>
      <c r="D505" s="349">
        <v>49.913200000000003</v>
      </c>
    </row>
    <row r="506" spans="1:4">
      <c r="A506" s="347" t="s">
        <v>19961</v>
      </c>
      <c r="B506" s="348" t="s">
        <v>19962</v>
      </c>
      <c r="C506" s="347" t="s">
        <v>68</v>
      </c>
      <c r="D506" s="349">
        <v>16.3337</v>
      </c>
    </row>
    <row r="507" spans="1:4">
      <c r="A507" s="347" t="s">
        <v>19963</v>
      </c>
      <c r="B507" s="348" t="s">
        <v>19964</v>
      </c>
      <c r="C507" s="347" t="s">
        <v>72</v>
      </c>
      <c r="D507" s="349" t="s">
        <v>19105</v>
      </c>
    </row>
    <row r="508" spans="1:4">
      <c r="A508" s="347" t="s">
        <v>19965</v>
      </c>
      <c r="B508" s="348" t="s">
        <v>19966</v>
      </c>
      <c r="C508" s="347" t="s">
        <v>18964</v>
      </c>
      <c r="D508" s="349">
        <v>11.936500000000001</v>
      </c>
    </row>
    <row r="509" spans="1:4">
      <c r="A509" s="347" t="s">
        <v>19967</v>
      </c>
      <c r="B509" s="348" t="s">
        <v>19968</v>
      </c>
      <c r="C509" s="347" t="s">
        <v>18920</v>
      </c>
      <c r="D509" s="349">
        <v>35.033299999999997</v>
      </c>
    </row>
    <row r="510" spans="1:4">
      <c r="A510" s="347" t="s">
        <v>19969</v>
      </c>
      <c r="B510" s="348" t="s">
        <v>19970</v>
      </c>
      <c r="C510" s="347" t="s">
        <v>18920</v>
      </c>
      <c r="D510" s="349">
        <v>12.1534</v>
      </c>
    </row>
    <row r="511" spans="1:4">
      <c r="A511" s="347" t="s">
        <v>19971</v>
      </c>
      <c r="B511" s="348" t="s">
        <v>19972</v>
      </c>
      <c r="C511" s="347" t="s">
        <v>18918</v>
      </c>
      <c r="D511" s="349">
        <v>184.3081</v>
      </c>
    </row>
    <row r="512" spans="1:4">
      <c r="A512" s="347" t="s">
        <v>19973</v>
      </c>
      <c r="B512" s="348" t="s">
        <v>19974</v>
      </c>
      <c r="C512" s="347" t="s">
        <v>18920</v>
      </c>
      <c r="D512" s="349">
        <v>5.5435999999999996</v>
      </c>
    </row>
    <row r="513" spans="1:4">
      <c r="A513" s="347" t="s">
        <v>19975</v>
      </c>
      <c r="B513" s="348" t="s">
        <v>19976</v>
      </c>
      <c r="C513" s="347" t="s">
        <v>18920</v>
      </c>
      <c r="D513" s="349">
        <v>5.5437000000000003</v>
      </c>
    </row>
    <row r="514" spans="1:4">
      <c r="A514" s="347" t="s">
        <v>19977</v>
      </c>
      <c r="B514" s="348" t="s">
        <v>19978</v>
      </c>
      <c r="C514" s="347" t="s">
        <v>18920</v>
      </c>
      <c r="D514" s="349">
        <v>5.5435999999999996</v>
      </c>
    </row>
    <row r="515" spans="1:4">
      <c r="A515" s="347" t="s">
        <v>19979</v>
      </c>
      <c r="B515" s="348" t="s">
        <v>19980</v>
      </c>
      <c r="C515" s="347" t="s">
        <v>18920</v>
      </c>
      <c r="D515" s="349">
        <v>5.5435999999999996</v>
      </c>
    </row>
    <row r="516" spans="1:4">
      <c r="A516" s="347" t="s">
        <v>19981</v>
      </c>
      <c r="B516" s="348" t="s">
        <v>19982</v>
      </c>
      <c r="C516" s="347" t="s">
        <v>18920</v>
      </c>
      <c r="D516" s="349">
        <v>5.5438000000000001</v>
      </c>
    </row>
    <row r="517" spans="1:4">
      <c r="A517" s="347" t="s">
        <v>19983</v>
      </c>
      <c r="B517" s="348" t="s">
        <v>19984</v>
      </c>
      <c r="C517" s="347" t="s">
        <v>18918</v>
      </c>
      <c r="D517" s="349">
        <v>63.545000000000002</v>
      </c>
    </row>
    <row r="518" spans="1:4">
      <c r="A518" s="347" t="s">
        <v>19985</v>
      </c>
      <c r="B518" s="348" t="s">
        <v>19986</v>
      </c>
      <c r="C518" s="347" t="s">
        <v>18918</v>
      </c>
      <c r="D518" s="349">
        <v>14.9354</v>
      </c>
    </row>
    <row r="519" spans="1:4">
      <c r="A519" s="347" t="s">
        <v>19987</v>
      </c>
      <c r="B519" s="348" t="s">
        <v>19988</v>
      </c>
      <c r="C519" s="347" t="s">
        <v>18918</v>
      </c>
      <c r="D519" s="349">
        <v>121.0437</v>
      </c>
    </row>
    <row r="520" spans="1:4">
      <c r="A520" s="347" t="s">
        <v>19989</v>
      </c>
      <c r="B520" s="348" t="s">
        <v>19990</v>
      </c>
      <c r="C520" s="347" t="s">
        <v>18918</v>
      </c>
      <c r="D520" s="349">
        <v>129.72190000000001</v>
      </c>
    </row>
    <row r="521" spans="1:4">
      <c r="A521" s="347" t="s">
        <v>19991</v>
      </c>
      <c r="B521" s="348" t="s">
        <v>19992</v>
      </c>
      <c r="C521" s="347" t="s">
        <v>18918</v>
      </c>
      <c r="D521" s="349">
        <v>274.53480000000002</v>
      </c>
    </row>
    <row r="522" spans="1:4">
      <c r="A522" s="347" t="s">
        <v>19993</v>
      </c>
      <c r="B522" s="348" t="s">
        <v>19994</v>
      </c>
      <c r="C522" s="347" t="s">
        <v>18918</v>
      </c>
      <c r="D522" s="349">
        <v>536.38189999999997</v>
      </c>
    </row>
    <row r="523" spans="1:4">
      <c r="A523" s="347" t="s">
        <v>19995</v>
      </c>
      <c r="B523" s="348" t="s">
        <v>19996</v>
      </c>
      <c r="C523" s="347" t="s">
        <v>1043</v>
      </c>
      <c r="D523" s="349">
        <v>26.2499</v>
      </c>
    </row>
    <row r="524" spans="1:4">
      <c r="A524" s="347" t="s">
        <v>19997</v>
      </c>
      <c r="B524" s="348" t="s">
        <v>19998</v>
      </c>
      <c r="C524" s="347" t="s">
        <v>1043</v>
      </c>
      <c r="D524" s="349">
        <v>47.840400000000002</v>
      </c>
    </row>
    <row r="525" spans="1:4">
      <c r="A525" s="347" t="s">
        <v>19999</v>
      </c>
      <c r="B525" s="348" t="s">
        <v>20000</v>
      </c>
      <c r="C525" s="347" t="s">
        <v>1043</v>
      </c>
      <c r="D525" s="349">
        <v>260.01130000000001</v>
      </c>
    </row>
    <row r="526" spans="1:4">
      <c r="A526" s="347" t="s">
        <v>20001</v>
      </c>
      <c r="B526" s="348" t="s">
        <v>20002</v>
      </c>
      <c r="C526" s="347" t="s">
        <v>1043</v>
      </c>
      <c r="D526" s="349">
        <v>3520.9506999999999</v>
      </c>
    </row>
    <row r="527" spans="1:4">
      <c r="A527" s="347" t="s">
        <v>20003</v>
      </c>
      <c r="B527" s="348" t="s">
        <v>20004</v>
      </c>
      <c r="C527" s="347" t="s">
        <v>1043</v>
      </c>
      <c r="D527" s="349">
        <v>8127.9299000000001</v>
      </c>
    </row>
    <row r="528" spans="1:4">
      <c r="A528" s="347" t="s">
        <v>20005</v>
      </c>
      <c r="B528" s="348" t="s">
        <v>20006</v>
      </c>
      <c r="C528" s="347" t="s">
        <v>1043</v>
      </c>
      <c r="D528" s="349">
        <v>9761.3009000000002</v>
      </c>
    </row>
    <row r="529" spans="1:4">
      <c r="A529" s="347" t="s">
        <v>20007</v>
      </c>
      <c r="B529" s="348" t="s">
        <v>20008</v>
      </c>
      <c r="C529" s="347" t="s">
        <v>1043</v>
      </c>
      <c r="D529" s="349">
        <v>14838.278200000001</v>
      </c>
    </row>
    <row r="530" spans="1:4">
      <c r="A530" s="347" t="s">
        <v>20009</v>
      </c>
      <c r="B530" s="348" t="s">
        <v>20010</v>
      </c>
      <c r="C530" s="347" t="s">
        <v>1043</v>
      </c>
      <c r="D530" s="349">
        <v>12139.875</v>
      </c>
    </row>
    <row r="531" spans="1:4">
      <c r="A531" s="347" t="s">
        <v>20011</v>
      </c>
      <c r="B531" s="348" t="s">
        <v>20012</v>
      </c>
      <c r="C531" s="347" t="s">
        <v>1043</v>
      </c>
      <c r="D531" s="349">
        <v>35.098500000000001</v>
      </c>
    </row>
    <row r="532" spans="1:4">
      <c r="A532" s="347" t="s">
        <v>20013</v>
      </c>
      <c r="B532" s="348" t="s">
        <v>20014</v>
      </c>
      <c r="C532" s="347" t="s">
        <v>1043</v>
      </c>
      <c r="D532" s="349">
        <v>2183.6673999999998</v>
      </c>
    </row>
    <row r="533" spans="1:4">
      <c r="A533" s="347" t="s">
        <v>20015</v>
      </c>
      <c r="B533" s="348" t="s">
        <v>20016</v>
      </c>
      <c r="C533" s="347" t="s">
        <v>1043</v>
      </c>
      <c r="D533" s="349">
        <v>890</v>
      </c>
    </row>
    <row r="534" spans="1:4">
      <c r="A534" s="347" t="s">
        <v>20017</v>
      </c>
      <c r="B534" s="348" t="s">
        <v>20018</v>
      </c>
      <c r="C534" s="347" t="s">
        <v>1043</v>
      </c>
      <c r="D534" s="349">
        <v>370.38220000000001</v>
      </c>
    </row>
    <row r="535" spans="1:4">
      <c r="A535" s="347" t="s">
        <v>20019</v>
      </c>
      <c r="B535" s="348" t="s">
        <v>20020</v>
      </c>
      <c r="C535" s="347" t="s">
        <v>1043</v>
      </c>
      <c r="D535" s="349">
        <v>1396.5818999999999</v>
      </c>
    </row>
    <row r="536" spans="1:4">
      <c r="A536" s="347" t="s">
        <v>20021</v>
      </c>
      <c r="B536" s="348" t="s">
        <v>20022</v>
      </c>
      <c r="C536" s="347" t="s">
        <v>18918</v>
      </c>
      <c r="D536" s="349">
        <v>8.1800999999999995</v>
      </c>
    </row>
    <row r="537" spans="1:4">
      <c r="A537" s="347" t="s">
        <v>20023</v>
      </c>
      <c r="B537" s="348" t="s">
        <v>20024</v>
      </c>
      <c r="C537" s="347" t="s">
        <v>18918</v>
      </c>
      <c r="D537" s="349">
        <v>13.256600000000001</v>
      </c>
    </row>
    <row r="538" spans="1:4">
      <c r="A538" s="347" t="s">
        <v>20025</v>
      </c>
      <c r="B538" s="348" t="s">
        <v>20026</v>
      </c>
      <c r="C538" s="347" t="s">
        <v>18918</v>
      </c>
      <c r="D538" s="349">
        <v>31.1922</v>
      </c>
    </row>
    <row r="539" spans="1:4">
      <c r="A539" s="347" t="s">
        <v>20027</v>
      </c>
      <c r="B539" s="348" t="s">
        <v>20028</v>
      </c>
      <c r="C539" s="347" t="s">
        <v>18918</v>
      </c>
      <c r="D539" s="349">
        <v>53.621000000000002</v>
      </c>
    </row>
    <row r="540" spans="1:4">
      <c r="A540" s="347" t="s">
        <v>20029</v>
      </c>
      <c r="B540" s="348" t="s">
        <v>20030</v>
      </c>
      <c r="C540" s="347" t="s">
        <v>18918</v>
      </c>
      <c r="D540" s="349">
        <v>16.098400000000002</v>
      </c>
    </row>
    <row r="541" spans="1:4">
      <c r="A541" s="347" t="s">
        <v>20031</v>
      </c>
      <c r="B541" s="348" t="s">
        <v>20032</v>
      </c>
      <c r="C541" s="347" t="s">
        <v>18918</v>
      </c>
      <c r="D541" s="349">
        <v>27.6921</v>
      </c>
    </row>
    <row r="542" spans="1:4">
      <c r="A542" s="347" t="s">
        <v>20033</v>
      </c>
      <c r="B542" s="348" t="s">
        <v>20034</v>
      </c>
      <c r="C542" s="347" t="s">
        <v>18918</v>
      </c>
      <c r="D542" s="349">
        <v>80.746099999999998</v>
      </c>
    </row>
    <row r="543" spans="1:4">
      <c r="A543" s="347" t="s">
        <v>20035</v>
      </c>
      <c r="B543" s="348" t="s">
        <v>20036</v>
      </c>
      <c r="C543" s="347" t="s">
        <v>18918</v>
      </c>
      <c r="D543" s="349">
        <v>91.367199999999997</v>
      </c>
    </row>
    <row r="544" spans="1:4">
      <c r="A544" s="347" t="s">
        <v>20037</v>
      </c>
      <c r="B544" s="348" t="s">
        <v>20038</v>
      </c>
      <c r="C544" s="347" t="s">
        <v>18918</v>
      </c>
      <c r="D544" s="349">
        <v>146.10589999999999</v>
      </c>
    </row>
    <row r="545" spans="1:4">
      <c r="A545" s="347" t="s">
        <v>20039</v>
      </c>
      <c r="B545" s="348" t="s">
        <v>20040</v>
      </c>
      <c r="C545" s="347" t="s">
        <v>1043</v>
      </c>
      <c r="D545" s="349">
        <v>509.16989999999998</v>
      </c>
    </row>
    <row r="546" spans="1:4">
      <c r="A546" s="347" t="s">
        <v>20041</v>
      </c>
      <c r="B546" s="348" t="s">
        <v>20042</v>
      </c>
      <c r="C546" s="347" t="s">
        <v>68</v>
      </c>
      <c r="D546" s="349">
        <v>6.1833</v>
      </c>
    </row>
    <row r="547" spans="1:4">
      <c r="A547" s="347" t="s">
        <v>20043</v>
      </c>
      <c r="B547" s="348" t="s">
        <v>20044</v>
      </c>
      <c r="C547" s="347" t="s">
        <v>1043</v>
      </c>
      <c r="D547" s="349">
        <v>829.19290000000001</v>
      </c>
    </row>
    <row r="548" spans="1:4">
      <c r="A548" s="347" t="s">
        <v>20045</v>
      </c>
      <c r="B548" s="348" t="s">
        <v>20046</v>
      </c>
      <c r="C548" s="347" t="s">
        <v>1043</v>
      </c>
      <c r="D548" s="349">
        <v>1439.6206</v>
      </c>
    </row>
    <row r="549" spans="1:4">
      <c r="A549" s="347" t="s">
        <v>20047</v>
      </c>
      <c r="B549" s="348" t="s">
        <v>20048</v>
      </c>
      <c r="C549" s="347" t="s">
        <v>1043</v>
      </c>
      <c r="D549" s="349">
        <v>297.12360000000001</v>
      </c>
    </row>
    <row r="550" spans="1:4">
      <c r="A550" s="347" t="s">
        <v>20049</v>
      </c>
      <c r="B550" s="348" t="s">
        <v>20050</v>
      </c>
      <c r="C550" s="347" t="s">
        <v>1043</v>
      </c>
      <c r="D550" s="349">
        <v>1643.2147</v>
      </c>
    </row>
    <row r="551" spans="1:4">
      <c r="A551" s="347" t="s">
        <v>20051</v>
      </c>
      <c r="B551" s="348" t="s">
        <v>20052</v>
      </c>
      <c r="C551" s="347" t="s">
        <v>1043</v>
      </c>
      <c r="D551" s="349">
        <v>16.275099999999998</v>
      </c>
    </row>
    <row r="552" spans="1:4">
      <c r="A552" s="347" t="s">
        <v>20053</v>
      </c>
      <c r="B552" s="348" t="s">
        <v>20054</v>
      </c>
      <c r="C552" s="347" t="s">
        <v>68</v>
      </c>
      <c r="D552" s="349">
        <v>51.584000000000003</v>
      </c>
    </row>
    <row r="553" spans="1:4">
      <c r="A553" s="347" t="s">
        <v>20055</v>
      </c>
      <c r="B553" s="348" t="s">
        <v>20056</v>
      </c>
      <c r="C553" s="347" t="s">
        <v>1043</v>
      </c>
      <c r="D553" s="349">
        <v>7529.6751000000004</v>
      </c>
    </row>
    <row r="554" spans="1:4">
      <c r="A554" s="347" t="s">
        <v>20057</v>
      </c>
      <c r="B554" s="348" t="s">
        <v>20058</v>
      </c>
      <c r="C554" s="347" t="s">
        <v>18920</v>
      </c>
      <c r="D554" s="349">
        <v>58.043199999999999</v>
      </c>
    </row>
    <row r="555" spans="1:4">
      <c r="A555" s="347" t="s">
        <v>20059</v>
      </c>
      <c r="B555" s="348" t="s">
        <v>20060</v>
      </c>
      <c r="C555" s="347" t="s">
        <v>18918</v>
      </c>
      <c r="D555" s="349">
        <v>234.6053</v>
      </c>
    </row>
    <row r="556" spans="1:4">
      <c r="A556" s="347" t="s">
        <v>20061</v>
      </c>
      <c r="B556" s="348" t="s">
        <v>20062</v>
      </c>
      <c r="C556" s="347" t="s">
        <v>1043</v>
      </c>
      <c r="D556" s="349">
        <v>4939.8029999999999</v>
      </c>
    </row>
    <row r="557" spans="1:4">
      <c r="A557" s="347" t="s">
        <v>20063</v>
      </c>
      <c r="B557" s="348" t="s">
        <v>20064</v>
      </c>
      <c r="C557" s="347" t="s">
        <v>1043</v>
      </c>
      <c r="D557" s="349">
        <v>2657.752</v>
      </c>
    </row>
    <row r="558" spans="1:4">
      <c r="A558" s="347" t="s">
        <v>20065</v>
      </c>
      <c r="B558" s="348" t="s">
        <v>20066</v>
      </c>
      <c r="C558" s="347" t="s">
        <v>1043</v>
      </c>
      <c r="D558" s="349">
        <v>562.00490000000002</v>
      </c>
    </row>
    <row r="559" spans="1:4">
      <c r="A559" s="347" t="s">
        <v>20067</v>
      </c>
      <c r="B559" s="348" t="s">
        <v>20068</v>
      </c>
      <c r="C559" s="347" t="s">
        <v>1043</v>
      </c>
      <c r="D559" s="349">
        <v>1363.7004999999999</v>
      </c>
    </row>
    <row r="560" spans="1:4">
      <c r="A560" s="347" t="s">
        <v>20069</v>
      </c>
      <c r="B560" s="348" t="s">
        <v>20070</v>
      </c>
      <c r="C560" s="347" t="s">
        <v>18918</v>
      </c>
      <c r="D560" s="349">
        <v>175.71789999999999</v>
      </c>
    </row>
    <row r="561" spans="1:4" ht="25.5">
      <c r="A561" s="347" t="s">
        <v>20071</v>
      </c>
      <c r="B561" s="348" t="s">
        <v>20072</v>
      </c>
      <c r="C561" s="347" t="s">
        <v>1043</v>
      </c>
      <c r="D561" s="349">
        <v>1275.7695000000001</v>
      </c>
    </row>
    <row r="562" spans="1:4">
      <c r="A562" s="347" t="s">
        <v>20073</v>
      </c>
      <c r="B562" s="348" t="s">
        <v>20074</v>
      </c>
      <c r="C562" s="347" t="s">
        <v>1043</v>
      </c>
      <c r="D562" s="349">
        <v>12167.5795</v>
      </c>
    </row>
    <row r="563" spans="1:4">
      <c r="A563" s="347" t="s">
        <v>20075</v>
      </c>
      <c r="B563" s="348" t="s">
        <v>20076</v>
      </c>
      <c r="C563" s="347" t="s">
        <v>1043</v>
      </c>
      <c r="D563" s="349">
        <v>11282.3035</v>
      </c>
    </row>
    <row r="564" spans="1:4">
      <c r="A564" s="347" t="s">
        <v>20077</v>
      </c>
      <c r="B564" s="348" t="s">
        <v>20078</v>
      </c>
      <c r="C564" s="347" t="s">
        <v>1043</v>
      </c>
      <c r="D564" s="349">
        <v>6.4573</v>
      </c>
    </row>
    <row r="565" spans="1:4">
      <c r="A565" s="347" t="s">
        <v>20079</v>
      </c>
      <c r="B565" s="348" t="s">
        <v>20080</v>
      </c>
      <c r="C565" s="347" t="s">
        <v>1043</v>
      </c>
      <c r="D565" s="349">
        <v>390</v>
      </c>
    </row>
    <row r="566" spans="1:4">
      <c r="A566" s="347" t="s">
        <v>20081</v>
      </c>
      <c r="B566" s="348" t="s">
        <v>20082</v>
      </c>
      <c r="C566" s="347" t="s">
        <v>1043</v>
      </c>
      <c r="D566" s="349">
        <v>39.500999999999998</v>
      </c>
    </row>
    <row r="567" spans="1:4">
      <c r="A567" s="347" t="s">
        <v>20083</v>
      </c>
      <c r="B567" s="348" t="s">
        <v>20084</v>
      </c>
      <c r="C567" s="347" t="s">
        <v>1043</v>
      </c>
      <c r="D567" s="349">
        <v>3808.2536</v>
      </c>
    </row>
    <row r="568" spans="1:4">
      <c r="A568" s="347" t="s">
        <v>20085</v>
      </c>
      <c r="B568" s="348" t="s">
        <v>20086</v>
      </c>
      <c r="C568" s="347" t="s">
        <v>18920</v>
      </c>
      <c r="D568" s="349">
        <v>0.30049999999999999</v>
      </c>
    </row>
    <row r="569" spans="1:4">
      <c r="A569" s="347" t="s">
        <v>20087</v>
      </c>
      <c r="B569" s="348" t="s">
        <v>20088</v>
      </c>
      <c r="C569" s="347" t="s">
        <v>18920</v>
      </c>
      <c r="D569" s="349">
        <v>3.5053000000000001</v>
      </c>
    </row>
    <row r="570" spans="1:4">
      <c r="A570" s="347" t="s">
        <v>20089</v>
      </c>
      <c r="B570" s="348" t="s">
        <v>20090</v>
      </c>
      <c r="C570" s="347" t="s">
        <v>18918</v>
      </c>
      <c r="D570" s="349">
        <v>113.33329999999999</v>
      </c>
    </row>
    <row r="571" spans="1:4">
      <c r="A571" s="347" t="s">
        <v>20091</v>
      </c>
      <c r="B571" s="348" t="s">
        <v>20092</v>
      </c>
      <c r="C571" s="347" t="s">
        <v>1043</v>
      </c>
      <c r="D571" s="349">
        <v>31646.074700000001</v>
      </c>
    </row>
    <row r="572" spans="1:4">
      <c r="A572" s="347" t="s">
        <v>20093</v>
      </c>
      <c r="B572" s="348" t="s">
        <v>20094</v>
      </c>
      <c r="C572" s="347" t="s">
        <v>1043</v>
      </c>
      <c r="D572" s="349">
        <v>47289.999900000003</v>
      </c>
    </row>
    <row r="573" spans="1:4">
      <c r="A573" s="347" t="s">
        <v>20095</v>
      </c>
      <c r="B573" s="348" t="s">
        <v>20096</v>
      </c>
      <c r="C573" s="347" t="s">
        <v>1043</v>
      </c>
      <c r="D573" s="349">
        <v>60142.371500000001</v>
      </c>
    </row>
    <row r="574" spans="1:4">
      <c r="A574" s="347" t="s">
        <v>20097</v>
      </c>
      <c r="B574" s="348" t="s">
        <v>20098</v>
      </c>
      <c r="C574" s="347" t="s">
        <v>1043</v>
      </c>
      <c r="D574" s="349">
        <v>89172.038400000005</v>
      </c>
    </row>
    <row r="575" spans="1:4">
      <c r="A575" s="347" t="s">
        <v>20099</v>
      </c>
      <c r="B575" s="348" t="s">
        <v>20100</v>
      </c>
      <c r="C575" s="347" t="s">
        <v>1043</v>
      </c>
      <c r="D575" s="349">
        <v>98401.484400000001</v>
      </c>
    </row>
    <row r="576" spans="1:4">
      <c r="A576" s="347" t="s">
        <v>20101</v>
      </c>
      <c r="B576" s="348" t="s">
        <v>20102</v>
      </c>
      <c r="C576" s="347" t="s">
        <v>1043</v>
      </c>
      <c r="D576" s="349">
        <v>117109.7847</v>
      </c>
    </row>
    <row r="577" spans="1:4">
      <c r="A577" s="347" t="s">
        <v>20103</v>
      </c>
      <c r="B577" s="348" t="s">
        <v>20104</v>
      </c>
      <c r="C577" s="347" t="s">
        <v>1043</v>
      </c>
      <c r="D577" s="349">
        <v>145381.76980000001</v>
      </c>
    </row>
    <row r="578" spans="1:4">
      <c r="A578" s="347" t="s">
        <v>20105</v>
      </c>
      <c r="B578" s="348" t="s">
        <v>20106</v>
      </c>
      <c r="C578" s="347" t="s">
        <v>1043</v>
      </c>
      <c r="D578" s="349">
        <v>18612.0514</v>
      </c>
    </row>
    <row r="579" spans="1:4">
      <c r="A579" s="347" t="s">
        <v>20107</v>
      </c>
      <c r="B579" s="348" t="s">
        <v>20108</v>
      </c>
      <c r="C579" s="347" t="s">
        <v>1043</v>
      </c>
      <c r="D579" s="349">
        <v>32123.081900000001</v>
      </c>
    </row>
    <row r="580" spans="1:4">
      <c r="A580" s="347" t="s">
        <v>20109</v>
      </c>
      <c r="B580" s="348" t="s">
        <v>20110</v>
      </c>
      <c r="C580" s="347" t="s">
        <v>1043</v>
      </c>
      <c r="D580" s="349">
        <v>35738.981500000002</v>
      </c>
    </row>
    <row r="581" spans="1:4">
      <c r="A581" s="347" t="s">
        <v>20111</v>
      </c>
      <c r="B581" s="348" t="s">
        <v>20112</v>
      </c>
      <c r="C581" s="347" t="s">
        <v>1043</v>
      </c>
      <c r="D581" s="349">
        <v>52301.3531</v>
      </c>
    </row>
    <row r="582" spans="1:4">
      <c r="A582" s="347" t="s">
        <v>20113</v>
      </c>
      <c r="B582" s="348" t="s">
        <v>20114</v>
      </c>
      <c r="C582" s="347" t="s">
        <v>1043</v>
      </c>
      <c r="D582" s="349">
        <v>57731.068599999999</v>
      </c>
    </row>
    <row r="583" spans="1:4">
      <c r="A583" s="347" t="s">
        <v>20115</v>
      </c>
      <c r="B583" s="348" t="s">
        <v>20116</v>
      </c>
      <c r="C583" s="347" t="s">
        <v>1043</v>
      </c>
      <c r="D583" s="349">
        <v>68832.6826</v>
      </c>
    </row>
    <row r="584" spans="1:4">
      <c r="A584" s="347" t="s">
        <v>20117</v>
      </c>
      <c r="B584" s="348" t="s">
        <v>20118</v>
      </c>
      <c r="C584" s="347" t="s">
        <v>1043</v>
      </c>
      <c r="D584" s="349">
        <v>85542.5046</v>
      </c>
    </row>
    <row r="585" spans="1:4">
      <c r="A585" s="347" t="s">
        <v>20119</v>
      </c>
      <c r="B585" s="348" t="s">
        <v>20120</v>
      </c>
      <c r="C585" s="347" t="s">
        <v>1043</v>
      </c>
      <c r="D585" s="349">
        <v>6.8460000000000001</v>
      </c>
    </row>
    <row r="586" spans="1:4">
      <c r="A586" s="347" t="s">
        <v>20121</v>
      </c>
      <c r="B586" s="348" t="s">
        <v>20122</v>
      </c>
      <c r="C586" s="347" t="s">
        <v>1043</v>
      </c>
      <c r="D586" s="349">
        <v>4808.9871999999996</v>
      </c>
    </row>
    <row r="587" spans="1:4">
      <c r="A587" s="347" t="s">
        <v>20123</v>
      </c>
      <c r="B587" s="348" t="s">
        <v>20124</v>
      </c>
      <c r="C587" s="347" t="s">
        <v>18920</v>
      </c>
      <c r="D587" s="349">
        <v>10.2692</v>
      </c>
    </row>
    <row r="588" spans="1:4">
      <c r="A588" s="347" t="s">
        <v>20125</v>
      </c>
      <c r="B588" s="348" t="s">
        <v>20126</v>
      </c>
      <c r="C588" s="347" t="s">
        <v>72</v>
      </c>
      <c r="D588" s="349">
        <v>25</v>
      </c>
    </row>
    <row r="589" spans="1:4">
      <c r="A589" s="347" t="s">
        <v>20127</v>
      </c>
      <c r="B589" s="348" t="s">
        <v>20128</v>
      </c>
      <c r="C589" s="347" t="s">
        <v>18920</v>
      </c>
      <c r="D589" s="349">
        <v>139.4246</v>
      </c>
    </row>
    <row r="590" spans="1:4">
      <c r="A590" s="347" t="s">
        <v>20129</v>
      </c>
      <c r="B590" s="348" t="s">
        <v>20130</v>
      </c>
      <c r="C590" s="347" t="s">
        <v>18918</v>
      </c>
      <c r="D590" s="349">
        <v>3.7002000000000002</v>
      </c>
    </row>
    <row r="591" spans="1:4">
      <c r="A591" s="347" t="s">
        <v>20131</v>
      </c>
      <c r="B591" s="348" t="s">
        <v>20132</v>
      </c>
      <c r="C591" s="347" t="s">
        <v>68</v>
      </c>
      <c r="D591" s="349">
        <v>46.433100000000003</v>
      </c>
    </row>
    <row r="592" spans="1:4">
      <c r="A592" s="347" t="s">
        <v>20133</v>
      </c>
      <c r="B592" s="348" t="s">
        <v>20134</v>
      </c>
      <c r="C592" s="347" t="s">
        <v>18918</v>
      </c>
      <c r="D592" s="349">
        <v>38.335999999999999</v>
      </c>
    </row>
    <row r="593" spans="1:4">
      <c r="A593" s="347" t="s">
        <v>20135</v>
      </c>
      <c r="B593" s="348" t="s">
        <v>20136</v>
      </c>
      <c r="C593" s="347" t="s">
        <v>18918</v>
      </c>
      <c r="D593" s="349">
        <v>25</v>
      </c>
    </row>
    <row r="594" spans="1:4">
      <c r="A594" s="347" t="s">
        <v>20137</v>
      </c>
      <c r="B594" s="348" t="s">
        <v>20138</v>
      </c>
      <c r="C594" s="347" t="s">
        <v>1043</v>
      </c>
      <c r="D594" s="349">
        <v>502.06939999999997</v>
      </c>
    </row>
    <row r="595" spans="1:4">
      <c r="A595" s="347" t="s">
        <v>20139</v>
      </c>
      <c r="B595" s="348" t="s">
        <v>20140</v>
      </c>
      <c r="C595" s="347" t="s">
        <v>1043</v>
      </c>
      <c r="D595" s="349">
        <v>3.8325999999999998</v>
      </c>
    </row>
    <row r="596" spans="1:4">
      <c r="A596" s="347" t="s">
        <v>20141</v>
      </c>
      <c r="B596" s="348" t="s">
        <v>20142</v>
      </c>
      <c r="C596" s="347" t="s">
        <v>1043</v>
      </c>
      <c r="D596" s="349">
        <v>15.4316</v>
      </c>
    </row>
    <row r="597" spans="1:4">
      <c r="A597" s="347" t="s">
        <v>20143</v>
      </c>
      <c r="B597" s="348" t="s">
        <v>20144</v>
      </c>
      <c r="C597" s="347" t="s">
        <v>1043</v>
      </c>
      <c r="D597" s="349">
        <v>948.17600000000004</v>
      </c>
    </row>
    <row r="598" spans="1:4">
      <c r="A598" s="347" t="s">
        <v>20145</v>
      </c>
      <c r="B598" s="348" t="s">
        <v>20146</v>
      </c>
      <c r="C598" s="347" t="s">
        <v>1043</v>
      </c>
      <c r="D598" s="349">
        <v>168.25790000000001</v>
      </c>
    </row>
    <row r="599" spans="1:4">
      <c r="A599" s="347" t="s">
        <v>20147</v>
      </c>
      <c r="B599" s="348" t="s">
        <v>20148</v>
      </c>
      <c r="C599" s="347" t="s">
        <v>18920</v>
      </c>
      <c r="D599" s="349">
        <v>118.913</v>
      </c>
    </row>
    <row r="600" spans="1:4">
      <c r="A600" s="347" t="s">
        <v>20149</v>
      </c>
      <c r="B600" s="348" t="s">
        <v>20150</v>
      </c>
      <c r="C600" s="347" t="s">
        <v>1043</v>
      </c>
      <c r="D600" s="349">
        <v>2847.8467999999998</v>
      </c>
    </row>
    <row r="601" spans="1:4">
      <c r="A601" s="347" t="s">
        <v>20151</v>
      </c>
      <c r="B601" s="348" t="s">
        <v>20152</v>
      </c>
      <c r="C601" s="347" t="s">
        <v>1043</v>
      </c>
      <c r="D601" s="349">
        <v>15.790699999999999</v>
      </c>
    </row>
    <row r="602" spans="1:4">
      <c r="A602" s="347" t="s">
        <v>20153</v>
      </c>
      <c r="B602" s="348" t="s">
        <v>20154</v>
      </c>
      <c r="C602" s="347" t="s">
        <v>1043</v>
      </c>
      <c r="D602" s="349">
        <v>10280.0139</v>
      </c>
    </row>
    <row r="603" spans="1:4">
      <c r="A603" s="347" t="s">
        <v>20155</v>
      </c>
      <c r="B603" s="348" t="s">
        <v>20156</v>
      </c>
      <c r="C603" s="347" t="s">
        <v>18918</v>
      </c>
      <c r="D603" s="349">
        <v>669.00990000000002</v>
      </c>
    </row>
    <row r="604" spans="1:4">
      <c r="A604" s="347" t="s">
        <v>20157</v>
      </c>
      <c r="B604" s="348" t="s">
        <v>20158</v>
      </c>
      <c r="C604" s="347" t="s">
        <v>1043</v>
      </c>
      <c r="D604" s="349">
        <v>2.496</v>
      </c>
    </row>
    <row r="605" spans="1:4">
      <c r="A605" s="347" t="s">
        <v>20159</v>
      </c>
      <c r="B605" s="348" t="s">
        <v>20160</v>
      </c>
      <c r="C605" s="347" t="s">
        <v>1043</v>
      </c>
      <c r="D605" s="349">
        <v>4.0500999999999996</v>
      </c>
    </row>
    <row r="606" spans="1:4">
      <c r="A606" s="347" t="s">
        <v>20161</v>
      </c>
      <c r="B606" s="348" t="s">
        <v>20162</v>
      </c>
      <c r="C606" s="347" t="s">
        <v>18918</v>
      </c>
      <c r="D606" s="349">
        <v>5.6288</v>
      </c>
    </row>
    <row r="607" spans="1:4">
      <c r="A607" s="347" t="s">
        <v>20163</v>
      </c>
      <c r="B607" s="348" t="s">
        <v>20164</v>
      </c>
      <c r="C607" s="347" t="s">
        <v>18918</v>
      </c>
      <c r="D607" s="349">
        <v>4.3916000000000004</v>
      </c>
    </row>
    <row r="608" spans="1:4">
      <c r="A608" s="347" t="s">
        <v>20165</v>
      </c>
      <c r="B608" s="348" t="s">
        <v>20166</v>
      </c>
      <c r="C608" s="347" t="s">
        <v>18918</v>
      </c>
      <c r="D608" s="349">
        <v>37.4131</v>
      </c>
    </row>
    <row r="609" spans="1:4">
      <c r="A609" s="347" t="s">
        <v>20167</v>
      </c>
      <c r="B609" s="348" t="s">
        <v>20168</v>
      </c>
      <c r="C609" s="347" t="s">
        <v>1043</v>
      </c>
      <c r="D609" s="349">
        <v>443.10169999999999</v>
      </c>
    </row>
    <row r="610" spans="1:4">
      <c r="A610" s="347" t="s">
        <v>20169</v>
      </c>
      <c r="B610" s="348" t="s">
        <v>20170</v>
      </c>
      <c r="C610" s="347" t="s">
        <v>18920</v>
      </c>
      <c r="D610" s="349">
        <v>32.82</v>
      </c>
    </row>
    <row r="611" spans="1:4" ht="25.5">
      <c r="A611" s="347" t="s">
        <v>20171</v>
      </c>
      <c r="B611" s="348" t="s">
        <v>20172</v>
      </c>
      <c r="C611" s="347" t="s">
        <v>68</v>
      </c>
      <c r="D611" s="349">
        <v>189.95830000000001</v>
      </c>
    </row>
    <row r="612" spans="1:4">
      <c r="A612" s="347" t="s">
        <v>20173</v>
      </c>
      <c r="B612" s="348" t="s">
        <v>20174</v>
      </c>
      <c r="C612" s="347" t="s">
        <v>18918</v>
      </c>
      <c r="D612" s="349">
        <v>5.7271999999999998</v>
      </c>
    </row>
    <row r="613" spans="1:4">
      <c r="A613" s="347" t="s">
        <v>20175</v>
      </c>
      <c r="B613" s="348" t="s">
        <v>20176</v>
      </c>
      <c r="C613" s="347" t="s">
        <v>18918</v>
      </c>
      <c r="D613" s="349">
        <v>8.4541000000000004</v>
      </c>
    </row>
    <row r="614" spans="1:4">
      <c r="A614" s="347" t="s">
        <v>20177</v>
      </c>
      <c r="B614" s="348" t="s">
        <v>20178</v>
      </c>
      <c r="C614" s="347" t="s">
        <v>18918</v>
      </c>
      <c r="D614" s="349">
        <v>12.915699999999999</v>
      </c>
    </row>
    <row r="615" spans="1:4">
      <c r="A615" s="347" t="s">
        <v>20179</v>
      </c>
      <c r="B615" s="348" t="s">
        <v>20180</v>
      </c>
      <c r="C615" s="347" t="s">
        <v>18918</v>
      </c>
      <c r="D615" s="349">
        <v>23.939900000000002</v>
      </c>
    </row>
    <row r="616" spans="1:4">
      <c r="A616" s="347" t="s">
        <v>20181</v>
      </c>
      <c r="B616" s="348" t="s">
        <v>20182</v>
      </c>
      <c r="C616" s="347" t="s">
        <v>18918</v>
      </c>
      <c r="D616" s="349">
        <v>29.039100000000001</v>
      </c>
    </row>
    <row r="617" spans="1:4">
      <c r="A617" s="347" t="s">
        <v>20183</v>
      </c>
      <c r="B617" s="348" t="s">
        <v>20184</v>
      </c>
      <c r="C617" s="347" t="s">
        <v>18918</v>
      </c>
      <c r="D617" s="349">
        <v>80.766900000000007</v>
      </c>
    </row>
    <row r="618" spans="1:4">
      <c r="A618" s="347" t="s">
        <v>20185</v>
      </c>
      <c r="B618" s="348" t="s">
        <v>20186</v>
      </c>
      <c r="C618" s="347" t="s">
        <v>18918</v>
      </c>
      <c r="D618" s="349">
        <v>26.0137</v>
      </c>
    </row>
    <row r="619" spans="1:4">
      <c r="A619" s="347" t="s">
        <v>20187</v>
      </c>
      <c r="B619" s="348" t="s">
        <v>20188</v>
      </c>
      <c r="C619" s="347" t="s">
        <v>18918</v>
      </c>
      <c r="D619" s="349">
        <v>2.0489999999999999</v>
      </c>
    </row>
    <row r="620" spans="1:4">
      <c r="A620" s="347" t="s">
        <v>20189</v>
      </c>
      <c r="B620" s="348" t="s">
        <v>20190</v>
      </c>
      <c r="C620" s="347" t="s">
        <v>18918</v>
      </c>
      <c r="D620" s="349">
        <v>12.28</v>
      </c>
    </row>
    <row r="621" spans="1:4">
      <c r="A621" s="347" t="s">
        <v>20191</v>
      </c>
      <c r="B621" s="348" t="s">
        <v>20192</v>
      </c>
      <c r="C621" s="347" t="s">
        <v>1043</v>
      </c>
      <c r="D621" s="349">
        <v>1.1969000000000001</v>
      </c>
    </row>
    <row r="622" spans="1:4">
      <c r="A622" s="347" t="s">
        <v>20193</v>
      </c>
      <c r="B622" s="348" t="s">
        <v>20194</v>
      </c>
      <c r="C622" s="347" t="s">
        <v>1043</v>
      </c>
      <c r="D622" s="349">
        <v>1.1969000000000001</v>
      </c>
    </row>
    <row r="623" spans="1:4">
      <c r="A623" s="347" t="s">
        <v>20195</v>
      </c>
      <c r="B623" s="348" t="s">
        <v>20196</v>
      </c>
      <c r="C623" s="347" t="s">
        <v>1043</v>
      </c>
      <c r="D623" s="349">
        <v>1.1969000000000001</v>
      </c>
    </row>
    <row r="624" spans="1:4">
      <c r="A624" s="347" t="s">
        <v>20197</v>
      </c>
      <c r="B624" s="348" t="s">
        <v>20198</v>
      </c>
      <c r="C624" s="347" t="s">
        <v>1043</v>
      </c>
      <c r="D624" s="349">
        <v>1.1969000000000001</v>
      </c>
    </row>
    <row r="625" spans="1:4">
      <c r="A625" s="347" t="s">
        <v>20199</v>
      </c>
      <c r="B625" s="348" t="s">
        <v>20200</v>
      </c>
      <c r="C625" s="347" t="s">
        <v>1043</v>
      </c>
      <c r="D625" s="349">
        <v>3.7101999999999999</v>
      </c>
    </row>
    <row r="626" spans="1:4">
      <c r="A626" s="347" t="s">
        <v>20201</v>
      </c>
      <c r="B626" s="348" t="s">
        <v>20202</v>
      </c>
      <c r="C626" s="347" t="s">
        <v>1043</v>
      </c>
      <c r="D626" s="349">
        <v>3.7033999999999998</v>
      </c>
    </row>
    <row r="627" spans="1:4">
      <c r="A627" s="347" t="s">
        <v>20203</v>
      </c>
      <c r="B627" s="348" t="s">
        <v>20204</v>
      </c>
      <c r="C627" s="347" t="s">
        <v>1043</v>
      </c>
      <c r="D627" s="349">
        <v>4.1688999999999998</v>
      </c>
    </row>
    <row r="628" spans="1:4">
      <c r="A628" s="347" t="s">
        <v>20205</v>
      </c>
      <c r="B628" s="348" t="s">
        <v>20206</v>
      </c>
      <c r="C628" s="347" t="s">
        <v>18964</v>
      </c>
      <c r="D628" s="349">
        <v>6.5968999999999998</v>
      </c>
    </row>
    <row r="629" spans="1:4">
      <c r="A629" s="347" t="s">
        <v>20207</v>
      </c>
      <c r="B629" s="348" t="s">
        <v>20208</v>
      </c>
      <c r="C629" s="347" t="s">
        <v>1043</v>
      </c>
      <c r="D629" s="349">
        <v>4.1928000000000001</v>
      </c>
    </row>
    <row r="630" spans="1:4">
      <c r="A630" s="347" t="s">
        <v>20209</v>
      </c>
      <c r="B630" s="348" t="s">
        <v>20210</v>
      </c>
      <c r="C630" s="347" t="s">
        <v>18923</v>
      </c>
      <c r="D630" s="349" t="s">
        <v>19105</v>
      </c>
    </row>
    <row r="631" spans="1:4">
      <c r="A631" s="347" t="s">
        <v>20211</v>
      </c>
      <c r="B631" s="348" t="s">
        <v>20212</v>
      </c>
      <c r="C631" s="347" t="s">
        <v>18923</v>
      </c>
      <c r="D631" s="349" t="s">
        <v>19105</v>
      </c>
    </row>
    <row r="632" spans="1:4">
      <c r="A632" s="347" t="s">
        <v>20213</v>
      </c>
      <c r="B632" s="348" t="s">
        <v>20214</v>
      </c>
      <c r="C632" s="347" t="s">
        <v>18923</v>
      </c>
      <c r="D632" s="349" t="s">
        <v>19105</v>
      </c>
    </row>
    <row r="633" spans="1:4">
      <c r="A633" s="347" t="s">
        <v>20215</v>
      </c>
      <c r="B633" s="348" t="s">
        <v>20216</v>
      </c>
      <c r="C633" s="347" t="s">
        <v>18923</v>
      </c>
      <c r="D633" s="349" t="s">
        <v>19105</v>
      </c>
    </row>
    <row r="634" spans="1:4">
      <c r="A634" s="347" t="s">
        <v>20217</v>
      </c>
      <c r="B634" s="348" t="s">
        <v>20218</v>
      </c>
      <c r="C634" s="347" t="s">
        <v>18923</v>
      </c>
      <c r="D634" s="349" t="s">
        <v>19105</v>
      </c>
    </row>
    <row r="635" spans="1:4">
      <c r="A635" s="347" t="s">
        <v>20219</v>
      </c>
      <c r="B635" s="348" t="s">
        <v>20220</v>
      </c>
      <c r="C635" s="347" t="s">
        <v>1043</v>
      </c>
      <c r="D635" s="349">
        <v>4.2031000000000001</v>
      </c>
    </row>
    <row r="636" spans="1:4">
      <c r="A636" s="347" t="s">
        <v>20221</v>
      </c>
      <c r="B636" s="348" t="s">
        <v>20222</v>
      </c>
      <c r="C636" s="347" t="s">
        <v>18923</v>
      </c>
      <c r="D636" s="349" t="s">
        <v>19105</v>
      </c>
    </row>
    <row r="637" spans="1:4">
      <c r="A637" s="347" t="s">
        <v>20223</v>
      </c>
      <c r="B637" s="348" t="s">
        <v>20224</v>
      </c>
      <c r="C637" s="347" t="s">
        <v>18923</v>
      </c>
      <c r="D637" s="349" t="s">
        <v>19105</v>
      </c>
    </row>
    <row r="638" spans="1:4">
      <c r="A638" s="347" t="s">
        <v>20225</v>
      </c>
      <c r="B638" s="348" t="s">
        <v>20226</v>
      </c>
      <c r="C638" s="347" t="s">
        <v>18923</v>
      </c>
      <c r="D638" s="349" t="s">
        <v>19105</v>
      </c>
    </row>
    <row r="639" spans="1:4">
      <c r="A639" s="347" t="s">
        <v>20227</v>
      </c>
      <c r="B639" s="348" t="s">
        <v>20228</v>
      </c>
      <c r="C639" s="347" t="s">
        <v>18923</v>
      </c>
      <c r="D639" s="349">
        <v>7641.8791000000001</v>
      </c>
    </row>
    <row r="640" spans="1:4">
      <c r="A640" s="347" t="s">
        <v>20229</v>
      </c>
      <c r="B640" s="348" t="s">
        <v>20230</v>
      </c>
      <c r="C640" s="347" t="s">
        <v>18920</v>
      </c>
      <c r="D640" s="349">
        <v>0.92649999999999999</v>
      </c>
    </row>
    <row r="641" spans="1:4">
      <c r="A641" s="347" t="s">
        <v>20231</v>
      </c>
      <c r="B641" s="348" t="s">
        <v>20232</v>
      </c>
      <c r="C641" s="347" t="s">
        <v>18923</v>
      </c>
      <c r="D641" s="349" t="s">
        <v>19105</v>
      </c>
    </row>
    <row r="642" spans="1:4">
      <c r="A642" s="347" t="s">
        <v>20233</v>
      </c>
      <c r="B642" s="348" t="s">
        <v>20234</v>
      </c>
      <c r="C642" s="347" t="s">
        <v>18923</v>
      </c>
      <c r="D642" s="349" t="s">
        <v>19105</v>
      </c>
    </row>
    <row r="643" spans="1:4">
      <c r="A643" s="347" t="s">
        <v>20235</v>
      </c>
      <c r="B643" s="348" t="s">
        <v>20236</v>
      </c>
      <c r="C643" s="347" t="s">
        <v>18923</v>
      </c>
      <c r="D643" s="349" t="s">
        <v>19105</v>
      </c>
    </row>
    <row r="644" spans="1:4">
      <c r="A644" s="347" t="s">
        <v>20237</v>
      </c>
      <c r="B644" s="348" t="s">
        <v>20238</v>
      </c>
      <c r="C644" s="347" t="s">
        <v>1043</v>
      </c>
      <c r="D644" s="349">
        <v>5.2363999999999997</v>
      </c>
    </row>
    <row r="645" spans="1:4">
      <c r="A645" s="347" t="s">
        <v>20239</v>
      </c>
      <c r="B645" s="348" t="s">
        <v>20240</v>
      </c>
      <c r="C645" s="347" t="s">
        <v>1043</v>
      </c>
      <c r="D645" s="349">
        <v>9.1919000000000004</v>
      </c>
    </row>
    <row r="646" spans="1:4">
      <c r="A646" s="347" t="s">
        <v>20241</v>
      </c>
      <c r="B646" s="348" t="s">
        <v>20242</v>
      </c>
      <c r="C646" s="347" t="s">
        <v>1043</v>
      </c>
      <c r="D646" s="349">
        <v>10.215400000000001</v>
      </c>
    </row>
    <row r="647" spans="1:4">
      <c r="A647" s="347" t="s">
        <v>20243</v>
      </c>
      <c r="B647" s="348" t="s">
        <v>20244</v>
      </c>
      <c r="C647" s="347" t="s">
        <v>1043</v>
      </c>
      <c r="D647" s="349">
        <v>10.229100000000001</v>
      </c>
    </row>
    <row r="648" spans="1:4">
      <c r="A648" s="347" t="s">
        <v>20245</v>
      </c>
      <c r="B648" s="348" t="s">
        <v>20246</v>
      </c>
      <c r="C648" s="347" t="s">
        <v>18920</v>
      </c>
      <c r="D648" s="349">
        <v>9.5510000000000002</v>
      </c>
    </row>
    <row r="649" spans="1:4">
      <c r="A649" s="347" t="s">
        <v>20247</v>
      </c>
      <c r="B649" s="348" t="s">
        <v>20248</v>
      </c>
      <c r="C649" s="347" t="s">
        <v>1043</v>
      </c>
      <c r="D649" s="349">
        <v>3304.9870000000001</v>
      </c>
    </row>
    <row r="650" spans="1:4">
      <c r="A650" s="347" t="s">
        <v>20249</v>
      </c>
      <c r="B650" s="348" t="s">
        <v>20250</v>
      </c>
      <c r="C650" s="347" t="s">
        <v>1043</v>
      </c>
      <c r="D650" s="349">
        <v>4032.2761999999998</v>
      </c>
    </row>
    <row r="651" spans="1:4">
      <c r="A651" s="347" t="s">
        <v>20251</v>
      </c>
      <c r="B651" s="348" t="s">
        <v>20252</v>
      </c>
      <c r="C651" s="347" t="s">
        <v>1043</v>
      </c>
      <c r="D651" s="349">
        <v>1328.3992000000001</v>
      </c>
    </row>
    <row r="652" spans="1:4">
      <c r="A652" s="347" t="s">
        <v>20253</v>
      </c>
      <c r="B652" s="348" t="s">
        <v>20254</v>
      </c>
      <c r="C652" s="347" t="s">
        <v>1043</v>
      </c>
      <c r="D652" s="349">
        <v>1856.2501</v>
      </c>
    </row>
    <row r="653" spans="1:4">
      <c r="A653" s="347" t="s">
        <v>20255</v>
      </c>
      <c r="B653" s="348" t="s">
        <v>20256</v>
      </c>
      <c r="C653" s="347" t="s">
        <v>1043</v>
      </c>
      <c r="D653" s="349">
        <v>38.636299999999999</v>
      </c>
    </row>
    <row r="654" spans="1:4" ht="25.5">
      <c r="A654" s="347" t="s">
        <v>20257</v>
      </c>
      <c r="B654" s="348" t="s">
        <v>20258</v>
      </c>
      <c r="C654" s="347" t="s">
        <v>1043</v>
      </c>
      <c r="D654" s="349">
        <v>6886.64</v>
      </c>
    </row>
    <row r="655" spans="1:4">
      <c r="A655" s="347" t="s">
        <v>20259</v>
      </c>
      <c r="B655" s="348" t="s">
        <v>20260</v>
      </c>
      <c r="C655" s="347" t="s">
        <v>1043</v>
      </c>
      <c r="D655" s="349">
        <v>39.456800000000001</v>
      </c>
    </row>
    <row r="656" spans="1:4">
      <c r="A656" s="347" t="s">
        <v>20261</v>
      </c>
      <c r="B656" s="348" t="s">
        <v>20262</v>
      </c>
      <c r="C656" s="347" t="s">
        <v>1043</v>
      </c>
      <c r="D656" s="349">
        <v>411.99930000000001</v>
      </c>
    </row>
    <row r="657" spans="1:4">
      <c r="A657" s="347" t="s">
        <v>20263</v>
      </c>
      <c r="B657" s="348" t="s">
        <v>20264</v>
      </c>
      <c r="C657" s="347" t="s">
        <v>1043</v>
      </c>
      <c r="D657" s="349">
        <v>411.99930000000001</v>
      </c>
    </row>
    <row r="658" spans="1:4">
      <c r="A658" s="347" t="s">
        <v>20265</v>
      </c>
      <c r="B658" s="348" t="s">
        <v>20266</v>
      </c>
      <c r="C658" s="347" t="s">
        <v>1043</v>
      </c>
      <c r="D658" s="349">
        <v>92.608999999999995</v>
      </c>
    </row>
    <row r="659" spans="1:4">
      <c r="A659" s="347" t="s">
        <v>20267</v>
      </c>
      <c r="B659" s="348" t="s">
        <v>20268</v>
      </c>
      <c r="C659" s="347" t="s">
        <v>1043</v>
      </c>
      <c r="D659" s="349">
        <v>99.192099999999996</v>
      </c>
    </row>
    <row r="660" spans="1:4">
      <c r="A660" s="347" t="s">
        <v>20269</v>
      </c>
      <c r="B660" s="348" t="s">
        <v>20270</v>
      </c>
      <c r="C660" s="347" t="s">
        <v>1043</v>
      </c>
      <c r="D660" s="349">
        <v>139.9716</v>
      </c>
    </row>
    <row r="661" spans="1:4">
      <c r="A661" s="347" t="s">
        <v>20271</v>
      </c>
      <c r="B661" s="348" t="s">
        <v>20272</v>
      </c>
      <c r="C661" s="347" t="s">
        <v>1043</v>
      </c>
      <c r="D661" s="349">
        <v>104.962</v>
      </c>
    </row>
    <row r="662" spans="1:4">
      <c r="A662" s="347" t="s">
        <v>20273</v>
      </c>
      <c r="B662" s="348" t="s">
        <v>20274</v>
      </c>
      <c r="C662" s="347" t="s">
        <v>1043</v>
      </c>
      <c r="D662" s="349">
        <v>162.2517</v>
      </c>
    </row>
    <row r="663" spans="1:4">
      <c r="A663" s="347" t="s">
        <v>20275</v>
      </c>
      <c r="B663" s="348" t="s">
        <v>20276</v>
      </c>
      <c r="C663" s="347" t="s">
        <v>1043</v>
      </c>
      <c r="D663" s="349">
        <v>211.8629</v>
      </c>
    </row>
    <row r="664" spans="1:4">
      <c r="A664" s="347" t="s">
        <v>20277</v>
      </c>
      <c r="B664" s="348" t="s">
        <v>20278</v>
      </c>
      <c r="C664" s="347" t="s">
        <v>1043</v>
      </c>
      <c r="D664" s="349">
        <v>218.58670000000001</v>
      </c>
    </row>
    <row r="665" spans="1:4">
      <c r="A665" s="347" t="s">
        <v>20279</v>
      </c>
      <c r="B665" s="348" t="s">
        <v>20280</v>
      </c>
      <c r="C665" s="347" t="s">
        <v>1043</v>
      </c>
      <c r="D665" s="349">
        <v>257.57600000000002</v>
      </c>
    </row>
    <row r="666" spans="1:4">
      <c r="A666" s="347" t="s">
        <v>20281</v>
      </c>
      <c r="B666" s="348" t="s">
        <v>20282</v>
      </c>
      <c r="C666" s="347" t="s">
        <v>1043</v>
      </c>
      <c r="D666" s="349">
        <v>286.40870000000001</v>
      </c>
    </row>
    <row r="667" spans="1:4">
      <c r="A667" s="347" t="s">
        <v>20283</v>
      </c>
      <c r="B667" s="348" t="s">
        <v>20284</v>
      </c>
      <c r="C667" s="347" t="s">
        <v>1043</v>
      </c>
      <c r="D667" s="349">
        <v>383.33109999999999</v>
      </c>
    </row>
    <row r="668" spans="1:4">
      <c r="A668" s="347" t="s">
        <v>20285</v>
      </c>
      <c r="B668" s="348" t="s">
        <v>20286</v>
      </c>
      <c r="C668" s="347" t="s">
        <v>1043</v>
      </c>
      <c r="D668" s="349">
        <v>128.96270000000001</v>
      </c>
    </row>
    <row r="669" spans="1:4">
      <c r="A669" s="347" t="s">
        <v>20287</v>
      </c>
      <c r="B669" s="348" t="s">
        <v>20288</v>
      </c>
      <c r="C669" s="347" t="s">
        <v>1043</v>
      </c>
      <c r="D669" s="349">
        <v>201.50229999999999</v>
      </c>
    </row>
    <row r="670" spans="1:4">
      <c r="A670" s="347" t="s">
        <v>20289</v>
      </c>
      <c r="B670" s="348" t="s">
        <v>20290</v>
      </c>
      <c r="C670" s="347" t="s">
        <v>1043</v>
      </c>
      <c r="D670" s="349">
        <v>277.17619999999999</v>
      </c>
    </row>
    <row r="671" spans="1:4">
      <c r="A671" s="347" t="s">
        <v>20291</v>
      </c>
      <c r="B671" s="348" t="s">
        <v>20292</v>
      </c>
      <c r="C671" s="347" t="s">
        <v>1043</v>
      </c>
      <c r="D671" s="349">
        <v>180705.43580000001</v>
      </c>
    </row>
    <row r="672" spans="1:4" ht="25.5">
      <c r="A672" s="347" t="s">
        <v>20293</v>
      </c>
      <c r="B672" s="348" t="s">
        <v>20294</v>
      </c>
      <c r="C672" s="347" t="s">
        <v>1043</v>
      </c>
      <c r="D672" s="349">
        <v>189844.70300000001</v>
      </c>
    </row>
    <row r="673" spans="1:4" ht="25.5">
      <c r="A673" s="347" t="s">
        <v>20295</v>
      </c>
      <c r="B673" s="348" t="s">
        <v>20296</v>
      </c>
      <c r="C673" s="347" t="s">
        <v>1043</v>
      </c>
      <c r="D673" s="349">
        <v>231979.34220000001</v>
      </c>
    </row>
    <row r="674" spans="1:4" ht="25.5">
      <c r="A674" s="347" t="s">
        <v>20297</v>
      </c>
      <c r="B674" s="348" t="s">
        <v>20298</v>
      </c>
      <c r="C674" s="347" t="s">
        <v>1043</v>
      </c>
      <c r="D674" s="349">
        <v>245797.7409</v>
      </c>
    </row>
    <row r="675" spans="1:4" ht="25.5">
      <c r="A675" s="347" t="s">
        <v>20299</v>
      </c>
      <c r="B675" s="348" t="s">
        <v>20300</v>
      </c>
      <c r="C675" s="347" t="s">
        <v>1043</v>
      </c>
      <c r="D675" s="349">
        <v>264831.92800000001</v>
      </c>
    </row>
    <row r="676" spans="1:4">
      <c r="A676" s="347" t="s">
        <v>20301</v>
      </c>
      <c r="B676" s="348" t="s">
        <v>20302</v>
      </c>
      <c r="C676" s="347" t="s">
        <v>1043</v>
      </c>
      <c r="D676" s="349">
        <v>16.979500000000002</v>
      </c>
    </row>
    <row r="677" spans="1:4" ht="25.5">
      <c r="A677" s="347" t="s">
        <v>20303</v>
      </c>
      <c r="B677" s="348" t="s">
        <v>20304</v>
      </c>
      <c r="C677" s="347" t="s">
        <v>1043</v>
      </c>
      <c r="D677" s="349">
        <v>278372.42800000001</v>
      </c>
    </row>
    <row r="678" spans="1:4" ht="25.5">
      <c r="A678" s="347" t="s">
        <v>20305</v>
      </c>
      <c r="B678" s="348" t="s">
        <v>20306</v>
      </c>
      <c r="C678" s="347" t="s">
        <v>1043</v>
      </c>
      <c r="D678" s="349">
        <v>285694.32799999998</v>
      </c>
    </row>
    <row r="679" spans="1:4" ht="25.5">
      <c r="A679" s="347" t="s">
        <v>20307</v>
      </c>
      <c r="B679" s="348" t="s">
        <v>20308</v>
      </c>
      <c r="C679" s="347" t="s">
        <v>1043</v>
      </c>
      <c r="D679" s="349">
        <v>286496.728</v>
      </c>
    </row>
    <row r="680" spans="1:4">
      <c r="A680" s="347" t="s">
        <v>20309</v>
      </c>
      <c r="B680" s="348" t="s">
        <v>20310</v>
      </c>
      <c r="C680" s="347" t="s">
        <v>1043</v>
      </c>
      <c r="D680" s="349">
        <v>629.72850000000005</v>
      </c>
    </row>
    <row r="681" spans="1:4">
      <c r="A681" s="347" t="s">
        <v>20311</v>
      </c>
      <c r="B681" s="348" t="s">
        <v>20312</v>
      </c>
      <c r="C681" s="347" t="s">
        <v>1043</v>
      </c>
      <c r="D681" s="349">
        <v>747.98509999999999</v>
      </c>
    </row>
    <row r="682" spans="1:4">
      <c r="A682" s="347" t="s">
        <v>20313</v>
      </c>
      <c r="B682" s="348" t="s">
        <v>20314</v>
      </c>
      <c r="C682" s="347" t="s">
        <v>1043</v>
      </c>
      <c r="D682" s="349">
        <v>1445.3744999999999</v>
      </c>
    </row>
    <row r="683" spans="1:4">
      <c r="A683" s="347" t="s">
        <v>20315</v>
      </c>
      <c r="B683" s="348" t="s">
        <v>20316</v>
      </c>
      <c r="C683" s="347" t="s">
        <v>1043</v>
      </c>
      <c r="D683" s="349">
        <v>2468.5949999999998</v>
      </c>
    </row>
    <row r="684" spans="1:4">
      <c r="A684" s="347" t="s">
        <v>20317</v>
      </c>
      <c r="B684" s="348" t="s">
        <v>20318</v>
      </c>
      <c r="C684" s="347" t="s">
        <v>1043</v>
      </c>
      <c r="D684" s="349">
        <v>540.16999999999996</v>
      </c>
    </row>
    <row r="685" spans="1:4">
      <c r="A685" s="347" t="s">
        <v>20319</v>
      </c>
      <c r="B685" s="348" t="s">
        <v>20320</v>
      </c>
      <c r="C685" s="347" t="s">
        <v>1043</v>
      </c>
      <c r="D685" s="349">
        <v>610.57180000000005</v>
      </c>
    </row>
    <row r="686" spans="1:4">
      <c r="A686" s="347" t="s">
        <v>20321</v>
      </c>
      <c r="B686" s="348" t="s">
        <v>20322</v>
      </c>
      <c r="C686" s="347" t="s">
        <v>1043</v>
      </c>
      <c r="D686" s="349">
        <v>736.88059999999996</v>
      </c>
    </row>
    <row r="687" spans="1:4">
      <c r="A687" s="347" t="s">
        <v>20323</v>
      </c>
      <c r="B687" s="348" t="s">
        <v>20324</v>
      </c>
      <c r="C687" s="347" t="s">
        <v>1043</v>
      </c>
      <c r="D687" s="349">
        <v>870.22979999999995</v>
      </c>
    </row>
    <row r="688" spans="1:4">
      <c r="A688" s="347" t="s">
        <v>20325</v>
      </c>
      <c r="B688" s="348" t="s">
        <v>20326</v>
      </c>
      <c r="C688" s="347" t="s">
        <v>1043</v>
      </c>
      <c r="D688" s="349">
        <v>33.83</v>
      </c>
    </row>
    <row r="689" spans="1:4" ht="25.5">
      <c r="A689" s="347" t="s">
        <v>20327</v>
      </c>
      <c r="B689" s="348" t="s">
        <v>20328</v>
      </c>
      <c r="C689" s="347" t="s">
        <v>1043</v>
      </c>
      <c r="D689" s="349">
        <v>288756.10739999998</v>
      </c>
    </row>
    <row r="690" spans="1:4">
      <c r="A690" s="347" t="s">
        <v>20329</v>
      </c>
      <c r="B690" s="348" t="s">
        <v>20330</v>
      </c>
      <c r="C690" s="347" t="s">
        <v>1043</v>
      </c>
      <c r="D690" s="349">
        <v>49.785400000000003</v>
      </c>
    </row>
    <row r="691" spans="1:4">
      <c r="A691" s="347" t="s">
        <v>20331</v>
      </c>
      <c r="B691" s="348" t="s">
        <v>20332</v>
      </c>
      <c r="C691" s="347" t="s">
        <v>18918</v>
      </c>
      <c r="D691" s="349">
        <v>4.9161999999999999</v>
      </c>
    </row>
    <row r="692" spans="1:4">
      <c r="A692" s="347" t="s">
        <v>20333</v>
      </c>
      <c r="B692" s="348" t="s">
        <v>20334</v>
      </c>
      <c r="C692" s="347" t="s">
        <v>1043</v>
      </c>
      <c r="D692" s="349">
        <v>59.971800000000002</v>
      </c>
    </row>
    <row r="693" spans="1:4">
      <c r="A693" s="347" t="s">
        <v>20335</v>
      </c>
      <c r="B693" s="348" t="s">
        <v>20336</v>
      </c>
      <c r="C693" s="347" t="s">
        <v>1043</v>
      </c>
      <c r="D693" s="349">
        <v>61.982799999999997</v>
      </c>
    </row>
    <row r="694" spans="1:4" ht="25.5">
      <c r="A694" s="347" t="s">
        <v>20337</v>
      </c>
      <c r="B694" s="348" t="s">
        <v>20338</v>
      </c>
      <c r="C694" s="347" t="s">
        <v>1043</v>
      </c>
      <c r="D694" s="349">
        <v>290310.7574</v>
      </c>
    </row>
    <row r="695" spans="1:4">
      <c r="A695" s="347" t="s">
        <v>20339</v>
      </c>
      <c r="B695" s="348" t="s">
        <v>20340</v>
      </c>
      <c r="C695" s="347" t="s">
        <v>18918</v>
      </c>
      <c r="D695" s="349">
        <v>2.3976000000000002</v>
      </c>
    </row>
    <row r="696" spans="1:4">
      <c r="A696" s="347" t="s">
        <v>20341</v>
      </c>
      <c r="B696" s="348" t="s">
        <v>20342</v>
      </c>
      <c r="C696" s="347" t="s">
        <v>1043</v>
      </c>
      <c r="D696" s="349">
        <v>29.074999999999999</v>
      </c>
    </row>
    <row r="697" spans="1:4">
      <c r="A697" s="347" t="s">
        <v>20343</v>
      </c>
      <c r="B697" s="348" t="s">
        <v>20344</v>
      </c>
      <c r="C697" s="347" t="s">
        <v>18918</v>
      </c>
      <c r="D697" s="349">
        <v>3.4142999999999999</v>
      </c>
    </row>
    <row r="698" spans="1:4">
      <c r="A698" s="347" t="s">
        <v>20345</v>
      </c>
      <c r="B698" s="348" t="s">
        <v>20346</v>
      </c>
      <c r="C698" s="347" t="s">
        <v>18964</v>
      </c>
      <c r="D698" s="349">
        <v>33.443100000000001</v>
      </c>
    </row>
    <row r="699" spans="1:4">
      <c r="A699" s="347" t="s">
        <v>20347</v>
      </c>
      <c r="B699" s="348" t="s">
        <v>20348</v>
      </c>
      <c r="C699" s="347" t="s">
        <v>1043</v>
      </c>
      <c r="D699" s="349">
        <v>1290.6557</v>
      </c>
    </row>
    <row r="700" spans="1:4">
      <c r="A700" s="347" t="s">
        <v>20349</v>
      </c>
      <c r="B700" s="348" t="s">
        <v>20350</v>
      </c>
      <c r="C700" s="347" t="s">
        <v>1043</v>
      </c>
      <c r="D700" s="349">
        <v>90.690600000000003</v>
      </c>
    </row>
    <row r="701" spans="1:4">
      <c r="A701" s="347" t="s">
        <v>20351</v>
      </c>
      <c r="B701" s="348" t="s">
        <v>20352</v>
      </c>
      <c r="C701" s="347" t="s">
        <v>1043</v>
      </c>
      <c r="D701" s="349">
        <v>155.2115</v>
      </c>
    </row>
    <row r="702" spans="1:4">
      <c r="A702" s="347" t="s">
        <v>20353</v>
      </c>
      <c r="B702" s="348" t="s">
        <v>20354</v>
      </c>
      <c r="C702" s="347" t="s">
        <v>1043</v>
      </c>
      <c r="D702" s="349">
        <v>176.67150000000001</v>
      </c>
    </row>
    <row r="703" spans="1:4">
      <c r="A703" s="347" t="s">
        <v>20355</v>
      </c>
      <c r="B703" s="348" t="s">
        <v>20356</v>
      </c>
      <c r="C703" s="347" t="s">
        <v>1043</v>
      </c>
      <c r="D703" s="349">
        <v>194.80500000000001</v>
      </c>
    </row>
    <row r="704" spans="1:4">
      <c r="A704" s="347" t="s">
        <v>20357</v>
      </c>
      <c r="B704" s="348" t="s">
        <v>20358</v>
      </c>
      <c r="C704" s="347" t="s">
        <v>1043</v>
      </c>
      <c r="D704" s="349">
        <v>245.1859</v>
      </c>
    </row>
    <row r="705" spans="1:4">
      <c r="A705" s="347" t="s">
        <v>20359</v>
      </c>
      <c r="B705" s="348" t="s">
        <v>20360</v>
      </c>
      <c r="C705" s="347" t="s">
        <v>18964</v>
      </c>
      <c r="D705" s="349">
        <v>16.4938</v>
      </c>
    </row>
    <row r="706" spans="1:4">
      <c r="A706" s="347" t="s">
        <v>20361</v>
      </c>
      <c r="B706" s="348" t="s">
        <v>20362</v>
      </c>
      <c r="C706" s="347" t="s">
        <v>1043</v>
      </c>
      <c r="D706" s="349">
        <v>281.25450000000001</v>
      </c>
    </row>
    <row r="707" spans="1:4">
      <c r="A707" s="347" t="s">
        <v>20363</v>
      </c>
      <c r="B707" s="348" t="s">
        <v>20364</v>
      </c>
      <c r="C707" s="347" t="s">
        <v>18964</v>
      </c>
      <c r="D707" s="349">
        <v>24.5578</v>
      </c>
    </row>
    <row r="708" spans="1:4">
      <c r="A708" s="347" t="s">
        <v>20365</v>
      </c>
      <c r="B708" s="348" t="s">
        <v>20366</v>
      </c>
      <c r="C708" s="347" t="s">
        <v>18920</v>
      </c>
      <c r="D708" s="349">
        <v>9.9689999999999994</v>
      </c>
    </row>
    <row r="709" spans="1:4">
      <c r="A709" s="347" t="s">
        <v>20367</v>
      </c>
      <c r="B709" s="348" t="s">
        <v>20368</v>
      </c>
      <c r="C709" s="347" t="s">
        <v>18920</v>
      </c>
      <c r="D709" s="349">
        <v>10.0244</v>
      </c>
    </row>
    <row r="710" spans="1:4">
      <c r="A710" s="347" t="s">
        <v>20369</v>
      </c>
      <c r="B710" s="348" t="s">
        <v>20370</v>
      </c>
      <c r="C710" s="347" t="s">
        <v>18920</v>
      </c>
      <c r="D710" s="349">
        <v>12.1027</v>
      </c>
    </row>
    <row r="711" spans="1:4">
      <c r="A711" s="347" t="s">
        <v>20371</v>
      </c>
      <c r="B711" s="348" t="s">
        <v>20372</v>
      </c>
      <c r="C711" s="347" t="s">
        <v>18920</v>
      </c>
      <c r="D711" s="349">
        <v>29.5625</v>
      </c>
    </row>
    <row r="712" spans="1:4">
      <c r="A712" s="347" t="s">
        <v>20373</v>
      </c>
      <c r="B712" s="348" t="s">
        <v>20374</v>
      </c>
      <c r="C712" s="347" t="s">
        <v>18920</v>
      </c>
      <c r="D712" s="349">
        <v>15.3735</v>
      </c>
    </row>
    <row r="713" spans="1:4">
      <c r="A713" s="347" t="s">
        <v>20375</v>
      </c>
      <c r="B713" s="348" t="s">
        <v>20376</v>
      </c>
      <c r="C713" s="347" t="s">
        <v>18964</v>
      </c>
      <c r="D713" s="349">
        <v>24.5578</v>
      </c>
    </row>
    <row r="714" spans="1:4">
      <c r="A714" s="347" t="s">
        <v>20377</v>
      </c>
      <c r="B714" s="348" t="s">
        <v>20378</v>
      </c>
      <c r="C714" s="347" t="s">
        <v>18920</v>
      </c>
      <c r="D714" s="349">
        <v>12.128</v>
      </c>
    </row>
    <row r="715" spans="1:4">
      <c r="A715" s="347" t="s">
        <v>20379</v>
      </c>
      <c r="B715" s="348" t="s">
        <v>20380</v>
      </c>
      <c r="C715" s="347" t="s">
        <v>1043</v>
      </c>
      <c r="D715" s="349">
        <v>1760.9238</v>
      </c>
    </row>
    <row r="716" spans="1:4" ht="25.5">
      <c r="A716" s="347" t="s">
        <v>20381</v>
      </c>
      <c r="B716" s="348" t="s">
        <v>20382</v>
      </c>
      <c r="C716" s="347" t="s">
        <v>18918</v>
      </c>
      <c r="D716" s="349">
        <v>213.654</v>
      </c>
    </row>
    <row r="717" spans="1:4" ht="25.5">
      <c r="A717" s="347" t="s">
        <v>20383</v>
      </c>
      <c r="B717" s="348" t="s">
        <v>20384</v>
      </c>
      <c r="C717" s="347" t="s">
        <v>18918</v>
      </c>
      <c r="D717" s="349">
        <v>252.97559999999999</v>
      </c>
    </row>
    <row r="718" spans="1:4" ht="25.5">
      <c r="A718" s="347" t="s">
        <v>20385</v>
      </c>
      <c r="B718" s="348" t="s">
        <v>20386</v>
      </c>
      <c r="C718" s="347" t="s">
        <v>18918</v>
      </c>
      <c r="D718" s="349">
        <v>318.7878</v>
      </c>
    </row>
    <row r="719" spans="1:4">
      <c r="A719" s="347" t="s">
        <v>20387</v>
      </c>
      <c r="B719" s="348" t="s">
        <v>20388</v>
      </c>
      <c r="C719" s="347" t="s">
        <v>68</v>
      </c>
      <c r="D719" s="349">
        <v>5.7811000000000003</v>
      </c>
    </row>
    <row r="720" spans="1:4">
      <c r="A720" s="347" t="s">
        <v>20389</v>
      </c>
      <c r="B720" s="348" t="s">
        <v>20390</v>
      </c>
      <c r="C720" s="347" t="s">
        <v>68</v>
      </c>
      <c r="D720" s="349">
        <v>7.4461000000000004</v>
      </c>
    </row>
    <row r="721" spans="1:4" ht="25.5">
      <c r="A721" s="347" t="s">
        <v>20391</v>
      </c>
      <c r="B721" s="348" t="s">
        <v>20392</v>
      </c>
      <c r="C721" s="347" t="s">
        <v>18918</v>
      </c>
      <c r="D721" s="349">
        <v>421.90780000000001</v>
      </c>
    </row>
    <row r="722" spans="1:4" ht="25.5">
      <c r="A722" s="347" t="s">
        <v>20393</v>
      </c>
      <c r="B722" s="348" t="s">
        <v>20394</v>
      </c>
      <c r="C722" s="347" t="s">
        <v>18918</v>
      </c>
      <c r="D722" s="349">
        <v>498.6456</v>
      </c>
    </row>
    <row r="723" spans="1:4" ht="25.5">
      <c r="A723" s="347" t="s">
        <v>20395</v>
      </c>
      <c r="B723" s="348" t="s">
        <v>20396</v>
      </c>
      <c r="C723" s="347" t="s">
        <v>18918</v>
      </c>
      <c r="D723" s="349">
        <v>152.39490000000001</v>
      </c>
    </row>
    <row r="724" spans="1:4" ht="25.5">
      <c r="A724" s="347" t="s">
        <v>20397</v>
      </c>
      <c r="B724" s="348" t="s">
        <v>20398</v>
      </c>
      <c r="C724" s="347" t="s">
        <v>18918</v>
      </c>
      <c r="D724" s="349">
        <v>257.89870000000002</v>
      </c>
    </row>
    <row r="725" spans="1:4" ht="25.5">
      <c r="A725" s="347" t="s">
        <v>20399</v>
      </c>
      <c r="B725" s="348" t="s">
        <v>20400</v>
      </c>
      <c r="C725" s="347" t="s">
        <v>18918</v>
      </c>
      <c r="D725" s="349">
        <v>312.58980000000003</v>
      </c>
    </row>
    <row r="726" spans="1:4" ht="25.5">
      <c r="A726" s="347" t="s">
        <v>20401</v>
      </c>
      <c r="B726" s="348" t="s">
        <v>20402</v>
      </c>
      <c r="C726" s="347" t="s">
        <v>18918</v>
      </c>
      <c r="D726" s="349">
        <v>371.91160000000002</v>
      </c>
    </row>
    <row r="727" spans="1:4" ht="25.5">
      <c r="A727" s="347" t="s">
        <v>20403</v>
      </c>
      <c r="B727" s="348" t="s">
        <v>20404</v>
      </c>
      <c r="C727" s="347" t="s">
        <v>18918</v>
      </c>
      <c r="D727" s="349">
        <v>342.09019999999998</v>
      </c>
    </row>
    <row r="728" spans="1:4" ht="25.5">
      <c r="A728" s="347" t="s">
        <v>20405</v>
      </c>
      <c r="B728" s="348" t="s">
        <v>20406</v>
      </c>
      <c r="C728" s="347" t="s">
        <v>18918</v>
      </c>
      <c r="D728" s="349">
        <v>515.57479999999998</v>
      </c>
    </row>
    <row r="729" spans="1:4" ht="25.5">
      <c r="A729" s="347" t="s">
        <v>20407</v>
      </c>
      <c r="B729" s="348" t="s">
        <v>20408</v>
      </c>
      <c r="C729" s="347" t="s">
        <v>1043</v>
      </c>
      <c r="D729" s="349">
        <v>293735.02340000001</v>
      </c>
    </row>
    <row r="730" spans="1:4" ht="25.5">
      <c r="A730" s="347" t="s">
        <v>20409</v>
      </c>
      <c r="B730" s="348" t="s">
        <v>20410</v>
      </c>
      <c r="C730" s="347" t="s">
        <v>1043</v>
      </c>
      <c r="D730" s="349">
        <v>296894.47340000002</v>
      </c>
    </row>
    <row r="731" spans="1:4">
      <c r="A731" s="347" t="s">
        <v>20411</v>
      </c>
      <c r="B731" s="348" t="s">
        <v>20412</v>
      </c>
      <c r="C731" s="347" t="s">
        <v>1043</v>
      </c>
      <c r="D731" s="349">
        <v>703.99090000000001</v>
      </c>
    </row>
    <row r="732" spans="1:4" ht="25.5">
      <c r="A732" s="347" t="s">
        <v>20413</v>
      </c>
      <c r="B732" s="348" t="s">
        <v>20414</v>
      </c>
      <c r="C732" s="347" t="s">
        <v>18918</v>
      </c>
      <c r="D732" s="349">
        <v>642.14260000000002</v>
      </c>
    </row>
    <row r="733" spans="1:4">
      <c r="A733" s="347" t="s">
        <v>20415</v>
      </c>
      <c r="B733" s="348" t="s">
        <v>20416</v>
      </c>
      <c r="C733" s="347" t="s">
        <v>68</v>
      </c>
      <c r="D733" s="349">
        <v>340.5761</v>
      </c>
    </row>
    <row r="734" spans="1:4">
      <c r="A734" s="347" t="s">
        <v>20417</v>
      </c>
      <c r="B734" s="348" t="s">
        <v>20418</v>
      </c>
      <c r="C734" s="347" t="s">
        <v>1043</v>
      </c>
      <c r="D734" s="349">
        <v>2234.2015000000001</v>
      </c>
    </row>
    <row r="735" spans="1:4">
      <c r="A735" s="347" t="s">
        <v>20419</v>
      </c>
      <c r="B735" s="348" t="s">
        <v>20420</v>
      </c>
      <c r="C735" s="347" t="s">
        <v>1043</v>
      </c>
      <c r="D735" s="349">
        <v>351.8526</v>
      </c>
    </row>
    <row r="736" spans="1:4">
      <c r="A736" s="347" t="s">
        <v>20421</v>
      </c>
      <c r="B736" s="348" t="s">
        <v>20422</v>
      </c>
      <c r="C736" s="347" t="s">
        <v>1043</v>
      </c>
      <c r="D736" s="349">
        <v>1070.9848</v>
      </c>
    </row>
    <row r="737" spans="1:4" ht="25.5">
      <c r="A737" s="347" t="s">
        <v>20423</v>
      </c>
      <c r="B737" s="348" t="s">
        <v>20424</v>
      </c>
      <c r="C737" s="347" t="s">
        <v>18918</v>
      </c>
      <c r="D737" s="349">
        <v>781.12180000000001</v>
      </c>
    </row>
    <row r="738" spans="1:4">
      <c r="A738" s="347" t="s">
        <v>20425</v>
      </c>
      <c r="B738" s="348" t="s">
        <v>20426</v>
      </c>
      <c r="C738" s="347" t="s">
        <v>1043</v>
      </c>
      <c r="D738" s="349">
        <v>4576.2258000000002</v>
      </c>
    </row>
    <row r="739" spans="1:4">
      <c r="A739" s="347" t="s">
        <v>20427</v>
      </c>
      <c r="B739" s="348" t="s">
        <v>20428</v>
      </c>
      <c r="C739" s="347" t="s">
        <v>1043</v>
      </c>
      <c r="D739" s="349">
        <v>693.66869999999994</v>
      </c>
    </row>
    <row r="740" spans="1:4">
      <c r="A740" s="347" t="s">
        <v>20429</v>
      </c>
      <c r="B740" s="348" t="s">
        <v>20430</v>
      </c>
      <c r="C740" s="347" t="s">
        <v>1043</v>
      </c>
      <c r="D740" s="349">
        <v>267.56180000000001</v>
      </c>
    </row>
    <row r="741" spans="1:4">
      <c r="A741" s="347" t="s">
        <v>20431</v>
      </c>
      <c r="B741" s="348" t="s">
        <v>20432</v>
      </c>
      <c r="C741" s="347" t="s">
        <v>1043</v>
      </c>
      <c r="D741" s="349">
        <v>1764.1596</v>
      </c>
    </row>
    <row r="742" spans="1:4">
      <c r="A742" s="347" t="s">
        <v>20433</v>
      </c>
      <c r="B742" s="348" t="s">
        <v>20434</v>
      </c>
      <c r="C742" s="347" t="s">
        <v>1043</v>
      </c>
      <c r="D742" s="349">
        <v>5585.4656999999997</v>
      </c>
    </row>
    <row r="743" spans="1:4">
      <c r="A743" s="347" t="s">
        <v>20435</v>
      </c>
      <c r="B743" s="348" t="s">
        <v>20436</v>
      </c>
      <c r="C743" s="347" t="s">
        <v>1043</v>
      </c>
      <c r="D743" s="349">
        <v>5465.4826999999996</v>
      </c>
    </row>
    <row r="744" spans="1:4">
      <c r="A744" s="347" t="s">
        <v>20437</v>
      </c>
      <c r="B744" s="348" t="s">
        <v>20438</v>
      </c>
      <c r="C744" s="347" t="s">
        <v>18918</v>
      </c>
      <c r="D744" s="349">
        <v>8.9200000000000002E-2</v>
      </c>
    </row>
    <row r="745" spans="1:4">
      <c r="A745" s="347" t="s">
        <v>20439</v>
      </c>
      <c r="B745" s="348" t="s">
        <v>20440</v>
      </c>
      <c r="C745" s="347" t="s">
        <v>1043</v>
      </c>
      <c r="D745" s="349">
        <v>401.26679999999999</v>
      </c>
    </row>
    <row r="746" spans="1:4">
      <c r="A746" s="347" t="s">
        <v>20441</v>
      </c>
      <c r="B746" s="348" t="s">
        <v>20442</v>
      </c>
      <c r="C746" s="347" t="s">
        <v>1043</v>
      </c>
      <c r="D746" s="349">
        <v>241.1979</v>
      </c>
    </row>
    <row r="747" spans="1:4">
      <c r="A747" s="347" t="s">
        <v>20443</v>
      </c>
      <c r="B747" s="348" t="s">
        <v>20444</v>
      </c>
      <c r="C747" s="347" t="s">
        <v>1043</v>
      </c>
      <c r="D747" s="349">
        <v>92.665999999999997</v>
      </c>
    </row>
    <row r="748" spans="1:4">
      <c r="A748" s="347" t="s">
        <v>20445</v>
      </c>
      <c r="B748" s="348" t="s">
        <v>20446</v>
      </c>
      <c r="C748" s="347" t="s">
        <v>1043</v>
      </c>
      <c r="D748" s="349">
        <v>113.7351</v>
      </c>
    </row>
    <row r="749" spans="1:4">
      <c r="A749" s="347" t="s">
        <v>20447</v>
      </c>
      <c r="B749" s="348" t="s">
        <v>20448</v>
      </c>
      <c r="C749" s="347" t="s">
        <v>1043</v>
      </c>
      <c r="D749" s="349">
        <v>67.4422</v>
      </c>
    </row>
    <row r="750" spans="1:4">
      <c r="A750" s="347" t="s">
        <v>20449</v>
      </c>
      <c r="B750" s="348" t="s">
        <v>20450</v>
      </c>
      <c r="C750" s="347" t="s">
        <v>18923</v>
      </c>
      <c r="D750" s="349" t="s">
        <v>19105</v>
      </c>
    </row>
    <row r="751" spans="1:4">
      <c r="A751" s="347" t="s">
        <v>20451</v>
      </c>
      <c r="B751" s="348" t="s">
        <v>20452</v>
      </c>
      <c r="C751" s="347" t="s">
        <v>72</v>
      </c>
      <c r="D751" s="349" t="s">
        <v>19105</v>
      </c>
    </row>
    <row r="752" spans="1:4">
      <c r="A752" s="347" t="s">
        <v>20453</v>
      </c>
      <c r="B752" s="348" t="s">
        <v>20454</v>
      </c>
      <c r="C752" s="347" t="s">
        <v>1043</v>
      </c>
      <c r="D752" s="349">
        <v>74.224599999999995</v>
      </c>
    </row>
    <row r="753" spans="1:4">
      <c r="A753" s="347" t="s">
        <v>20455</v>
      </c>
      <c r="B753" s="348" t="s">
        <v>20456</v>
      </c>
      <c r="C753" s="347" t="s">
        <v>1043</v>
      </c>
      <c r="D753" s="349">
        <v>90.373400000000004</v>
      </c>
    </row>
    <row r="754" spans="1:4">
      <c r="A754" s="347" t="s">
        <v>20457</v>
      </c>
      <c r="B754" s="348" t="s">
        <v>20458</v>
      </c>
      <c r="C754" s="347" t="s">
        <v>1043</v>
      </c>
      <c r="D754" s="349">
        <v>143.20349999999999</v>
      </c>
    </row>
    <row r="755" spans="1:4">
      <c r="A755" s="347" t="s">
        <v>20459</v>
      </c>
      <c r="B755" s="348" t="s">
        <v>20460</v>
      </c>
      <c r="C755" s="347" t="s">
        <v>18923</v>
      </c>
      <c r="D755" s="349" t="s">
        <v>19105</v>
      </c>
    </row>
    <row r="756" spans="1:4">
      <c r="A756" s="347" t="s">
        <v>20461</v>
      </c>
      <c r="B756" s="348" t="s">
        <v>20462</v>
      </c>
      <c r="C756" s="347" t="s">
        <v>1043</v>
      </c>
      <c r="D756" s="349">
        <v>97.291700000000006</v>
      </c>
    </row>
    <row r="757" spans="1:4">
      <c r="A757" s="347" t="s">
        <v>20463</v>
      </c>
      <c r="B757" s="348" t="s">
        <v>20464</v>
      </c>
      <c r="C757" s="347" t="s">
        <v>1043</v>
      </c>
      <c r="D757" s="349">
        <v>48.556600000000003</v>
      </c>
    </row>
    <row r="758" spans="1:4">
      <c r="A758" s="347" t="s">
        <v>20465</v>
      </c>
      <c r="B758" s="348" t="s">
        <v>20466</v>
      </c>
      <c r="C758" s="347" t="s">
        <v>18920</v>
      </c>
      <c r="D758" s="349">
        <v>11.164999999999999</v>
      </c>
    </row>
    <row r="759" spans="1:4">
      <c r="A759" s="347" t="s">
        <v>20467</v>
      </c>
      <c r="B759" s="348" t="s">
        <v>20468</v>
      </c>
      <c r="C759" s="347" t="s">
        <v>1043</v>
      </c>
      <c r="D759" s="349">
        <v>23439.980599999999</v>
      </c>
    </row>
    <row r="760" spans="1:4">
      <c r="A760" s="347" t="s">
        <v>20469</v>
      </c>
      <c r="B760" s="348" t="s">
        <v>20470</v>
      </c>
      <c r="C760" s="347" t="s">
        <v>1043</v>
      </c>
      <c r="D760" s="349">
        <v>30464.808199999999</v>
      </c>
    </row>
    <row r="761" spans="1:4">
      <c r="A761" s="347" t="s">
        <v>20471</v>
      </c>
      <c r="B761" s="348" t="s">
        <v>20472</v>
      </c>
      <c r="C761" s="347" t="s">
        <v>1043</v>
      </c>
      <c r="D761" s="349">
        <v>22067.337800000001</v>
      </c>
    </row>
    <row r="762" spans="1:4">
      <c r="A762" s="347" t="s">
        <v>20473</v>
      </c>
      <c r="B762" s="348" t="s">
        <v>20474</v>
      </c>
      <c r="C762" s="347" t="s">
        <v>1043</v>
      </c>
      <c r="D762" s="349">
        <v>23254.261299999998</v>
      </c>
    </row>
    <row r="763" spans="1:4">
      <c r="A763" s="347" t="s">
        <v>20475</v>
      </c>
      <c r="B763" s="348" t="s">
        <v>20476</v>
      </c>
      <c r="C763" s="347" t="s">
        <v>1043</v>
      </c>
      <c r="D763" s="349">
        <v>2644.2071000000001</v>
      </c>
    </row>
    <row r="764" spans="1:4">
      <c r="A764" s="347" t="s">
        <v>20477</v>
      </c>
      <c r="B764" s="348" t="s">
        <v>20478</v>
      </c>
      <c r="C764" s="347" t="s">
        <v>1043</v>
      </c>
      <c r="D764" s="349">
        <v>1970.6451</v>
      </c>
    </row>
    <row r="765" spans="1:4">
      <c r="A765" s="347" t="s">
        <v>20479</v>
      </c>
      <c r="B765" s="348" t="s">
        <v>20480</v>
      </c>
      <c r="C765" s="347" t="s">
        <v>18918</v>
      </c>
      <c r="D765" s="349">
        <v>54.895600000000002</v>
      </c>
    </row>
    <row r="766" spans="1:4">
      <c r="A766" s="347" t="s">
        <v>20481</v>
      </c>
      <c r="B766" s="348" t="s">
        <v>20482</v>
      </c>
      <c r="C766" s="347" t="s">
        <v>18918</v>
      </c>
      <c r="D766" s="349">
        <v>550.85850000000005</v>
      </c>
    </row>
    <row r="767" spans="1:4">
      <c r="A767" s="347" t="s">
        <v>20483</v>
      </c>
      <c r="B767" s="348" t="s">
        <v>20484</v>
      </c>
      <c r="C767" s="347" t="s">
        <v>1043</v>
      </c>
      <c r="D767" s="349">
        <v>68.194400000000002</v>
      </c>
    </row>
    <row r="768" spans="1:4">
      <c r="A768" s="347" t="s">
        <v>20485</v>
      </c>
      <c r="B768" s="348" t="s">
        <v>20486</v>
      </c>
      <c r="C768" s="347" t="s">
        <v>18964</v>
      </c>
      <c r="D768" s="349">
        <v>30.7468</v>
      </c>
    </row>
    <row r="769" spans="1:4">
      <c r="A769" s="347" t="s">
        <v>20487</v>
      </c>
      <c r="B769" s="348" t="s">
        <v>20488</v>
      </c>
      <c r="C769" s="347" t="s">
        <v>18920</v>
      </c>
      <c r="D769" s="349">
        <v>29.880700000000001</v>
      </c>
    </row>
    <row r="770" spans="1:4">
      <c r="A770" s="347" t="s">
        <v>20489</v>
      </c>
      <c r="B770" s="348" t="s">
        <v>20490</v>
      </c>
      <c r="C770" s="347" t="s">
        <v>18920</v>
      </c>
      <c r="D770" s="349">
        <v>76.665400000000005</v>
      </c>
    </row>
    <row r="771" spans="1:4">
      <c r="A771" s="347" t="s">
        <v>20491</v>
      </c>
      <c r="B771" s="348" t="s">
        <v>20492</v>
      </c>
      <c r="C771" s="347" t="s">
        <v>1043</v>
      </c>
      <c r="D771" s="349">
        <v>24.2149</v>
      </c>
    </row>
    <row r="772" spans="1:4">
      <c r="A772" s="347" t="s">
        <v>20493</v>
      </c>
      <c r="B772" s="348" t="s">
        <v>20494</v>
      </c>
      <c r="C772" s="347" t="s">
        <v>18918</v>
      </c>
      <c r="D772" s="349">
        <v>12.7529</v>
      </c>
    </row>
    <row r="773" spans="1:4">
      <c r="A773" s="347" t="s">
        <v>20495</v>
      </c>
      <c r="B773" s="348" t="s">
        <v>20496</v>
      </c>
      <c r="C773" s="347" t="s">
        <v>1043</v>
      </c>
      <c r="D773" s="349">
        <v>20.485399999999998</v>
      </c>
    </row>
    <row r="774" spans="1:4">
      <c r="A774" s="347" t="s">
        <v>20497</v>
      </c>
      <c r="B774" s="348" t="s">
        <v>20498</v>
      </c>
      <c r="C774" s="347" t="s">
        <v>1043</v>
      </c>
      <c r="D774" s="349">
        <v>768.13559999999995</v>
      </c>
    </row>
    <row r="775" spans="1:4">
      <c r="A775" s="347" t="s">
        <v>20499</v>
      </c>
      <c r="B775" s="348" t="s">
        <v>20500</v>
      </c>
      <c r="C775" s="347" t="s">
        <v>1043</v>
      </c>
      <c r="D775" s="349">
        <v>15.69</v>
      </c>
    </row>
    <row r="776" spans="1:4">
      <c r="A776" s="347" t="s">
        <v>20501</v>
      </c>
      <c r="B776" s="348" t="s">
        <v>20502</v>
      </c>
      <c r="C776" s="347" t="s">
        <v>1043</v>
      </c>
      <c r="D776" s="349">
        <v>19.244700000000002</v>
      </c>
    </row>
    <row r="777" spans="1:4">
      <c r="A777" s="347" t="s">
        <v>20503</v>
      </c>
      <c r="B777" s="348" t="s">
        <v>20504</v>
      </c>
      <c r="C777" s="347" t="s">
        <v>1043</v>
      </c>
      <c r="D777" s="349">
        <v>18.603200000000001</v>
      </c>
    </row>
    <row r="778" spans="1:4">
      <c r="A778" s="347" t="s">
        <v>20505</v>
      </c>
      <c r="B778" s="348" t="s">
        <v>20506</v>
      </c>
      <c r="C778" s="347" t="s">
        <v>1043</v>
      </c>
      <c r="D778" s="349">
        <v>15.3</v>
      </c>
    </row>
    <row r="779" spans="1:4">
      <c r="A779" s="347" t="s">
        <v>20507</v>
      </c>
      <c r="B779" s="348" t="s">
        <v>20508</v>
      </c>
      <c r="C779" s="347" t="s">
        <v>1043</v>
      </c>
      <c r="D779" s="349">
        <v>1160.4598000000001</v>
      </c>
    </row>
    <row r="780" spans="1:4">
      <c r="A780" s="347" t="s">
        <v>20509</v>
      </c>
      <c r="B780" s="348" t="s">
        <v>20510</v>
      </c>
      <c r="C780" s="347" t="s">
        <v>1043</v>
      </c>
      <c r="D780" s="349">
        <v>215.35050000000001</v>
      </c>
    </row>
    <row r="781" spans="1:4">
      <c r="A781" s="347" t="s">
        <v>20511</v>
      </c>
      <c r="B781" s="348" t="s">
        <v>20512</v>
      </c>
      <c r="C781" s="347" t="s">
        <v>1043</v>
      </c>
      <c r="D781" s="349">
        <v>54.241100000000003</v>
      </c>
    </row>
    <row r="782" spans="1:4">
      <c r="A782" s="347" t="s">
        <v>20513</v>
      </c>
      <c r="B782" s="348" t="s">
        <v>20514</v>
      </c>
      <c r="C782" s="347" t="s">
        <v>1043</v>
      </c>
      <c r="D782" s="349">
        <v>544.75139999999999</v>
      </c>
    </row>
    <row r="783" spans="1:4">
      <c r="A783" s="347" t="s">
        <v>20515</v>
      </c>
      <c r="B783" s="348" t="s">
        <v>20516</v>
      </c>
      <c r="C783" s="347" t="s">
        <v>18920</v>
      </c>
      <c r="D783" s="349">
        <v>53.079900000000002</v>
      </c>
    </row>
    <row r="784" spans="1:4">
      <c r="A784" s="347" t="s">
        <v>20517</v>
      </c>
      <c r="B784" s="348" t="s">
        <v>20518</v>
      </c>
      <c r="C784" s="347" t="s">
        <v>18920</v>
      </c>
      <c r="D784" s="349">
        <v>17.616499999999998</v>
      </c>
    </row>
    <row r="785" spans="1:4">
      <c r="A785" s="347" t="s">
        <v>20519</v>
      </c>
      <c r="B785" s="348" t="s">
        <v>20520</v>
      </c>
      <c r="C785" s="347" t="s">
        <v>1043</v>
      </c>
      <c r="D785" s="349">
        <v>1939.9562000000001</v>
      </c>
    </row>
    <row r="786" spans="1:4">
      <c r="A786" s="347" t="s">
        <v>20521</v>
      </c>
      <c r="B786" s="348" t="s">
        <v>20522</v>
      </c>
      <c r="C786" s="347" t="s">
        <v>1043</v>
      </c>
      <c r="D786" s="349">
        <v>1339.3317999999999</v>
      </c>
    </row>
    <row r="787" spans="1:4">
      <c r="A787" s="347" t="s">
        <v>20523</v>
      </c>
      <c r="B787" s="348" t="s">
        <v>20524</v>
      </c>
      <c r="C787" s="347" t="s">
        <v>18920</v>
      </c>
      <c r="D787" s="349">
        <v>31.215199999999999</v>
      </c>
    </row>
    <row r="788" spans="1:4">
      <c r="A788" s="347" t="s">
        <v>20525</v>
      </c>
      <c r="B788" s="348" t="s">
        <v>20526</v>
      </c>
      <c r="C788" s="347" t="s">
        <v>18918</v>
      </c>
      <c r="D788" s="349">
        <v>23.140899999999998</v>
      </c>
    </row>
    <row r="789" spans="1:4">
      <c r="A789" s="347" t="s">
        <v>20527</v>
      </c>
      <c r="B789" s="348" t="s">
        <v>20528</v>
      </c>
      <c r="C789" s="347" t="s">
        <v>1043</v>
      </c>
      <c r="D789" s="349">
        <v>396.27440000000001</v>
      </c>
    </row>
    <row r="790" spans="1:4">
      <c r="A790" s="347" t="s">
        <v>20529</v>
      </c>
      <c r="B790" s="348" t="s">
        <v>20530</v>
      </c>
      <c r="C790" s="347" t="s">
        <v>18918</v>
      </c>
      <c r="D790" s="349">
        <v>156.99860000000001</v>
      </c>
    </row>
    <row r="791" spans="1:4">
      <c r="A791" s="347" t="s">
        <v>20531</v>
      </c>
      <c r="B791" s="348" t="s">
        <v>20532</v>
      </c>
      <c r="C791" s="347" t="s">
        <v>18918</v>
      </c>
      <c r="D791" s="349">
        <v>163.8733</v>
      </c>
    </row>
    <row r="792" spans="1:4">
      <c r="A792" s="347" t="s">
        <v>20533</v>
      </c>
      <c r="B792" s="348" t="s">
        <v>20534</v>
      </c>
      <c r="C792" s="347" t="s">
        <v>18918</v>
      </c>
      <c r="D792" s="349">
        <v>182.0438</v>
      </c>
    </row>
    <row r="793" spans="1:4">
      <c r="A793" s="347" t="s">
        <v>20535</v>
      </c>
      <c r="B793" s="348" t="s">
        <v>20536</v>
      </c>
      <c r="C793" s="347" t="s">
        <v>18918</v>
      </c>
      <c r="D793" s="349">
        <v>239.49340000000001</v>
      </c>
    </row>
    <row r="794" spans="1:4">
      <c r="A794" s="347" t="s">
        <v>20537</v>
      </c>
      <c r="B794" s="348" t="s">
        <v>20538</v>
      </c>
      <c r="C794" s="347" t="s">
        <v>18918</v>
      </c>
      <c r="D794" s="349">
        <v>250.8</v>
      </c>
    </row>
    <row r="795" spans="1:4">
      <c r="A795" s="347" t="s">
        <v>20539</v>
      </c>
      <c r="B795" s="348" t="s">
        <v>20540</v>
      </c>
      <c r="C795" s="347" t="s">
        <v>18918</v>
      </c>
      <c r="D795" s="349">
        <v>286.82159999999999</v>
      </c>
    </row>
    <row r="796" spans="1:4">
      <c r="A796" s="347" t="s">
        <v>20541</v>
      </c>
      <c r="B796" s="348" t="s">
        <v>20542</v>
      </c>
      <c r="C796" s="347" t="s">
        <v>18918</v>
      </c>
      <c r="D796" s="349">
        <v>339.43830000000003</v>
      </c>
    </row>
    <row r="797" spans="1:4">
      <c r="A797" s="347" t="s">
        <v>20543</v>
      </c>
      <c r="B797" s="348" t="s">
        <v>20544</v>
      </c>
      <c r="C797" s="347" t="s">
        <v>18918</v>
      </c>
      <c r="D797" s="349">
        <v>362.91879999999998</v>
      </c>
    </row>
    <row r="798" spans="1:4">
      <c r="A798" s="347" t="s">
        <v>20545</v>
      </c>
      <c r="B798" s="348" t="s">
        <v>20546</v>
      </c>
      <c r="C798" s="347" t="s">
        <v>18918</v>
      </c>
      <c r="D798" s="349">
        <v>402.95010000000002</v>
      </c>
    </row>
    <row r="799" spans="1:4">
      <c r="A799" s="347" t="s">
        <v>20547</v>
      </c>
      <c r="B799" s="348" t="s">
        <v>20548</v>
      </c>
      <c r="C799" s="347" t="s">
        <v>18918</v>
      </c>
      <c r="D799" s="349">
        <v>428.24599999999998</v>
      </c>
    </row>
    <row r="800" spans="1:4">
      <c r="A800" s="347" t="s">
        <v>20549</v>
      </c>
      <c r="B800" s="348" t="s">
        <v>20550</v>
      </c>
      <c r="C800" s="347" t="s">
        <v>18918</v>
      </c>
      <c r="D800" s="349">
        <v>467.30439999999999</v>
      </c>
    </row>
    <row r="801" spans="1:4">
      <c r="A801" s="347" t="s">
        <v>20551</v>
      </c>
      <c r="B801" s="348" t="s">
        <v>20552</v>
      </c>
      <c r="C801" s="347" t="s">
        <v>18918</v>
      </c>
      <c r="D801" s="349">
        <v>544.00900000000001</v>
      </c>
    </row>
    <row r="802" spans="1:4">
      <c r="A802" s="347" t="s">
        <v>20553</v>
      </c>
      <c r="B802" s="348" t="s">
        <v>20554</v>
      </c>
      <c r="C802" s="347" t="s">
        <v>18918</v>
      </c>
      <c r="D802" s="349">
        <v>520.20820000000003</v>
      </c>
    </row>
    <row r="803" spans="1:4">
      <c r="A803" s="347" t="s">
        <v>20555</v>
      </c>
      <c r="B803" s="348" t="s">
        <v>20556</v>
      </c>
      <c r="C803" s="347" t="s">
        <v>18918</v>
      </c>
      <c r="D803" s="349">
        <v>590.01459999999997</v>
      </c>
    </row>
    <row r="804" spans="1:4">
      <c r="A804" s="347" t="s">
        <v>20557</v>
      </c>
      <c r="B804" s="348" t="s">
        <v>20558</v>
      </c>
      <c r="C804" s="347" t="s">
        <v>18918</v>
      </c>
      <c r="D804" s="349">
        <v>666.5942</v>
      </c>
    </row>
    <row r="805" spans="1:4">
      <c r="A805" s="347" t="s">
        <v>20559</v>
      </c>
      <c r="B805" s="348" t="s">
        <v>20560</v>
      </c>
      <c r="C805" s="347" t="s">
        <v>18918</v>
      </c>
      <c r="D805" s="349">
        <v>703.75459999999998</v>
      </c>
    </row>
    <row r="806" spans="1:4">
      <c r="A806" s="347" t="s">
        <v>20561</v>
      </c>
      <c r="B806" s="348" t="s">
        <v>20562</v>
      </c>
      <c r="C806" s="347" t="s">
        <v>18918</v>
      </c>
      <c r="D806" s="349">
        <v>720.03359999999998</v>
      </c>
    </row>
    <row r="807" spans="1:4">
      <c r="A807" s="347" t="s">
        <v>20563</v>
      </c>
      <c r="B807" s="348" t="s">
        <v>20564</v>
      </c>
      <c r="C807" s="347" t="s">
        <v>18918</v>
      </c>
      <c r="D807" s="349">
        <v>789.43759999999997</v>
      </c>
    </row>
    <row r="808" spans="1:4">
      <c r="A808" s="347" t="s">
        <v>20565</v>
      </c>
      <c r="B808" s="348" t="s">
        <v>20566</v>
      </c>
      <c r="C808" s="347" t="s">
        <v>18918</v>
      </c>
      <c r="D808" s="349">
        <v>974.51949999999999</v>
      </c>
    </row>
    <row r="809" spans="1:4">
      <c r="A809" s="347" t="s">
        <v>20567</v>
      </c>
      <c r="B809" s="348" t="s">
        <v>20568</v>
      </c>
      <c r="C809" s="347" t="s">
        <v>18918</v>
      </c>
      <c r="D809" s="349">
        <v>1138.8883000000001</v>
      </c>
    </row>
    <row r="810" spans="1:4">
      <c r="A810" s="347" t="s">
        <v>20569</v>
      </c>
      <c r="B810" s="348" t="s">
        <v>20570</v>
      </c>
      <c r="C810" s="347" t="s">
        <v>18918</v>
      </c>
      <c r="D810" s="349">
        <v>1299.5301999999999</v>
      </c>
    </row>
    <row r="811" spans="1:4">
      <c r="A811" s="347" t="s">
        <v>20571</v>
      </c>
      <c r="B811" s="348" t="s">
        <v>20572</v>
      </c>
      <c r="C811" s="347" t="s">
        <v>18918</v>
      </c>
      <c r="D811" s="349">
        <v>1336.2562</v>
      </c>
    </row>
    <row r="812" spans="1:4">
      <c r="A812" s="347" t="s">
        <v>20573</v>
      </c>
      <c r="B812" s="348" t="s">
        <v>20574</v>
      </c>
      <c r="C812" s="347" t="s">
        <v>18918</v>
      </c>
      <c r="D812" s="349">
        <v>1428.1239</v>
      </c>
    </row>
    <row r="813" spans="1:4">
      <c r="A813" s="347" t="s">
        <v>20575</v>
      </c>
      <c r="B813" s="348" t="s">
        <v>20576</v>
      </c>
      <c r="C813" s="347" t="s">
        <v>18918</v>
      </c>
      <c r="D813" s="349">
        <v>1569.0445999999999</v>
      </c>
    </row>
    <row r="814" spans="1:4">
      <c r="A814" s="347" t="s">
        <v>20577</v>
      </c>
      <c r="B814" s="348" t="s">
        <v>20578</v>
      </c>
      <c r="C814" s="347" t="s">
        <v>18918</v>
      </c>
      <c r="D814" s="349">
        <v>196.25389999999999</v>
      </c>
    </row>
    <row r="815" spans="1:4">
      <c r="A815" s="347" t="s">
        <v>20579</v>
      </c>
      <c r="B815" s="348" t="s">
        <v>20580</v>
      </c>
      <c r="C815" s="347" t="s">
        <v>18918</v>
      </c>
      <c r="D815" s="349">
        <v>222.3733</v>
      </c>
    </row>
    <row r="816" spans="1:4">
      <c r="A816" s="347" t="s">
        <v>20581</v>
      </c>
      <c r="B816" s="348" t="s">
        <v>20582</v>
      </c>
      <c r="C816" s="347" t="s">
        <v>18918</v>
      </c>
      <c r="D816" s="349">
        <v>248.5198</v>
      </c>
    </row>
    <row r="817" spans="1:4">
      <c r="A817" s="347" t="s">
        <v>20583</v>
      </c>
      <c r="B817" s="348" t="s">
        <v>20584</v>
      </c>
      <c r="C817" s="347" t="s">
        <v>18918</v>
      </c>
      <c r="D817" s="349">
        <v>314.89019999999999</v>
      </c>
    </row>
    <row r="818" spans="1:4">
      <c r="A818" s="347" t="s">
        <v>20585</v>
      </c>
      <c r="B818" s="348" t="s">
        <v>20586</v>
      </c>
      <c r="C818" s="347" t="s">
        <v>1043</v>
      </c>
      <c r="D818" s="349">
        <v>698.00440000000003</v>
      </c>
    </row>
    <row r="819" spans="1:4">
      <c r="A819" s="347" t="s">
        <v>20587</v>
      </c>
      <c r="B819" s="348" t="s">
        <v>20588</v>
      </c>
      <c r="C819" s="347" t="s">
        <v>1043</v>
      </c>
      <c r="D819" s="349">
        <v>572.35450000000003</v>
      </c>
    </row>
    <row r="820" spans="1:4">
      <c r="A820" s="347" t="s">
        <v>20589</v>
      </c>
      <c r="B820" s="348" t="s">
        <v>20590</v>
      </c>
      <c r="C820" s="347" t="s">
        <v>18918</v>
      </c>
      <c r="D820" s="349">
        <v>742.72159999999997</v>
      </c>
    </row>
    <row r="821" spans="1:4">
      <c r="A821" s="347" t="s">
        <v>20591</v>
      </c>
      <c r="B821" s="348" t="s">
        <v>20592</v>
      </c>
      <c r="C821" s="347" t="s">
        <v>18923</v>
      </c>
      <c r="D821" s="349">
        <v>10589.1621</v>
      </c>
    </row>
    <row r="822" spans="1:4">
      <c r="A822" s="347" t="s">
        <v>20593</v>
      </c>
      <c r="B822" s="348" t="s">
        <v>20594</v>
      </c>
      <c r="C822" s="347" t="s">
        <v>18923</v>
      </c>
      <c r="D822" s="349">
        <v>9084.6620999999996</v>
      </c>
    </row>
    <row r="823" spans="1:4">
      <c r="A823" s="347" t="s">
        <v>20595</v>
      </c>
      <c r="B823" s="348" t="s">
        <v>20596</v>
      </c>
      <c r="C823" s="347" t="s">
        <v>18923</v>
      </c>
      <c r="D823" s="349">
        <v>10087.6621</v>
      </c>
    </row>
    <row r="824" spans="1:4">
      <c r="A824" s="347" t="s">
        <v>20597</v>
      </c>
      <c r="B824" s="348" t="s">
        <v>20598</v>
      </c>
      <c r="C824" s="347" t="s">
        <v>18923</v>
      </c>
      <c r="D824" s="349">
        <v>10589.1621</v>
      </c>
    </row>
    <row r="825" spans="1:4">
      <c r="A825" s="347" t="s">
        <v>20599</v>
      </c>
      <c r="B825" s="348" t="s">
        <v>18922</v>
      </c>
      <c r="C825" s="347" t="s">
        <v>1043</v>
      </c>
      <c r="D825" s="349">
        <v>92845.854900000006</v>
      </c>
    </row>
    <row r="826" spans="1:4">
      <c r="A826" s="347" t="s">
        <v>20600</v>
      </c>
      <c r="B826" s="348" t="s">
        <v>20601</v>
      </c>
      <c r="C826" s="347" t="s">
        <v>1043</v>
      </c>
      <c r="D826" s="349">
        <v>12.5329</v>
      </c>
    </row>
    <row r="827" spans="1:4">
      <c r="A827" s="347" t="s">
        <v>20602</v>
      </c>
      <c r="B827" s="348" t="s">
        <v>20603</v>
      </c>
      <c r="C827" s="347" t="s">
        <v>1043</v>
      </c>
      <c r="D827" s="349">
        <v>10.9689</v>
      </c>
    </row>
    <row r="828" spans="1:4">
      <c r="A828" s="347" t="s">
        <v>20604</v>
      </c>
      <c r="B828" s="348" t="s">
        <v>20605</v>
      </c>
      <c r="C828" s="347" t="s">
        <v>1043</v>
      </c>
      <c r="D828" s="349">
        <v>55.611600000000003</v>
      </c>
    </row>
    <row r="829" spans="1:4">
      <c r="A829" s="347" t="s">
        <v>20606</v>
      </c>
      <c r="B829" s="348" t="s">
        <v>20607</v>
      </c>
      <c r="C829" s="347" t="s">
        <v>1043</v>
      </c>
      <c r="D829" s="349">
        <v>57.427199999999999</v>
      </c>
    </row>
    <row r="830" spans="1:4">
      <c r="A830" s="347" t="s">
        <v>20608</v>
      </c>
      <c r="B830" s="348" t="s">
        <v>20609</v>
      </c>
      <c r="C830" s="347" t="s">
        <v>1043</v>
      </c>
      <c r="D830" s="349">
        <v>60.6477</v>
      </c>
    </row>
    <row r="831" spans="1:4">
      <c r="A831" s="347" t="s">
        <v>20610</v>
      </c>
      <c r="B831" s="348" t="s">
        <v>20611</v>
      </c>
      <c r="C831" s="347" t="s">
        <v>1043</v>
      </c>
      <c r="D831" s="349">
        <v>120.7585</v>
      </c>
    </row>
    <row r="832" spans="1:4">
      <c r="A832" s="347" t="s">
        <v>20612</v>
      </c>
      <c r="B832" s="348" t="s">
        <v>20613</v>
      </c>
      <c r="C832" s="347" t="s">
        <v>1043</v>
      </c>
      <c r="D832" s="349">
        <v>13.4392</v>
      </c>
    </row>
    <row r="833" spans="1:4">
      <c r="A833" s="347" t="s">
        <v>20614</v>
      </c>
      <c r="B833" s="348" t="s">
        <v>20615</v>
      </c>
      <c r="C833" s="347" t="s">
        <v>1043</v>
      </c>
      <c r="D833" s="349">
        <v>104.98260000000001</v>
      </c>
    </row>
    <row r="834" spans="1:4">
      <c r="A834" s="347" t="s">
        <v>20616</v>
      </c>
      <c r="B834" s="348" t="s">
        <v>20617</v>
      </c>
      <c r="C834" s="347" t="s">
        <v>1043</v>
      </c>
      <c r="D834" s="349">
        <v>122.664</v>
      </c>
    </row>
    <row r="835" spans="1:4">
      <c r="A835" s="347" t="s">
        <v>20618</v>
      </c>
      <c r="B835" s="348" t="s">
        <v>20619</v>
      </c>
      <c r="C835" s="347" t="s">
        <v>1043</v>
      </c>
      <c r="D835" s="349">
        <v>135.63030000000001</v>
      </c>
    </row>
    <row r="836" spans="1:4">
      <c r="A836" s="347" t="s">
        <v>20620</v>
      </c>
      <c r="B836" s="348" t="s">
        <v>20621</v>
      </c>
      <c r="C836" s="347" t="s">
        <v>1043</v>
      </c>
      <c r="D836" s="349">
        <v>67.042299999999997</v>
      </c>
    </row>
    <row r="837" spans="1:4">
      <c r="A837" s="347" t="s">
        <v>20622</v>
      </c>
      <c r="B837" s="348" t="s">
        <v>20623</v>
      </c>
      <c r="C837" s="347" t="s">
        <v>1043</v>
      </c>
      <c r="D837" s="349">
        <v>97.97</v>
      </c>
    </row>
    <row r="838" spans="1:4">
      <c r="A838" s="347" t="s">
        <v>20624</v>
      </c>
      <c r="B838" s="348" t="s">
        <v>20625</v>
      </c>
      <c r="C838" s="347" t="s">
        <v>1043</v>
      </c>
      <c r="D838" s="349">
        <v>129.22130000000001</v>
      </c>
    </row>
    <row r="839" spans="1:4">
      <c r="A839" s="347" t="s">
        <v>20626</v>
      </c>
      <c r="B839" s="348" t="s">
        <v>20627</v>
      </c>
      <c r="C839" s="347" t="s">
        <v>1043</v>
      </c>
      <c r="D839" s="349">
        <v>63.084699999999998</v>
      </c>
    </row>
    <row r="840" spans="1:4">
      <c r="A840" s="347" t="s">
        <v>20628</v>
      </c>
      <c r="B840" s="348" t="s">
        <v>20629</v>
      </c>
      <c r="C840" s="347" t="s">
        <v>1043</v>
      </c>
      <c r="D840" s="349">
        <v>127.8503</v>
      </c>
    </row>
    <row r="841" spans="1:4">
      <c r="A841" s="347" t="s">
        <v>20630</v>
      </c>
      <c r="B841" s="348" t="s">
        <v>20631</v>
      </c>
      <c r="C841" s="347" t="s">
        <v>20632</v>
      </c>
      <c r="D841" s="349">
        <v>760.37509999999997</v>
      </c>
    </row>
    <row r="842" spans="1:4">
      <c r="A842" s="347" t="s">
        <v>20633</v>
      </c>
      <c r="B842" s="348" t="s">
        <v>20634</v>
      </c>
      <c r="C842" s="347" t="s">
        <v>20632</v>
      </c>
      <c r="D842" s="349">
        <v>894.87139999999999</v>
      </c>
    </row>
    <row r="843" spans="1:4">
      <c r="A843" s="347" t="s">
        <v>20635</v>
      </c>
      <c r="B843" s="348" t="s">
        <v>20636</v>
      </c>
      <c r="C843" s="347" t="s">
        <v>20632</v>
      </c>
      <c r="D843" s="349">
        <v>1049.9294</v>
      </c>
    </row>
    <row r="844" spans="1:4" ht="25.5">
      <c r="A844" s="347" t="s">
        <v>20637</v>
      </c>
      <c r="B844" s="348" t="s">
        <v>20638</v>
      </c>
      <c r="C844" s="347" t="s">
        <v>1043</v>
      </c>
      <c r="D844" s="349">
        <v>51.259399999999999</v>
      </c>
    </row>
    <row r="845" spans="1:4">
      <c r="A845" s="347" t="s">
        <v>20639</v>
      </c>
      <c r="B845" s="348" t="s">
        <v>20640</v>
      </c>
      <c r="C845" s="347" t="s">
        <v>20632</v>
      </c>
      <c r="D845" s="349">
        <v>953.44650000000001</v>
      </c>
    </row>
    <row r="846" spans="1:4">
      <c r="A846" s="347" t="s">
        <v>20641</v>
      </c>
      <c r="B846" s="348" t="s">
        <v>20642</v>
      </c>
      <c r="C846" s="347" t="s">
        <v>1043</v>
      </c>
      <c r="D846" s="349">
        <v>448701.70010000002</v>
      </c>
    </row>
    <row r="847" spans="1:4">
      <c r="A847" s="347" t="s">
        <v>20643</v>
      </c>
      <c r="B847" s="348" t="s">
        <v>20644</v>
      </c>
      <c r="C847" s="347" t="s">
        <v>1043</v>
      </c>
      <c r="D847" s="349">
        <v>492267.96899999998</v>
      </c>
    </row>
    <row r="848" spans="1:4">
      <c r="A848" s="347" t="s">
        <v>20645</v>
      </c>
      <c r="B848" s="348" t="s">
        <v>20646</v>
      </c>
      <c r="C848" s="347" t="s">
        <v>1043</v>
      </c>
      <c r="D848" s="349">
        <v>540191.31640000001</v>
      </c>
    </row>
    <row r="849" spans="1:4">
      <c r="A849" s="347" t="s">
        <v>20647</v>
      </c>
      <c r="B849" s="348" t="s">
        <v>20648</v>
      </c>
      <c r="C849" s="347" t="s">
        <v>1043</v>
      </c>
      <c r="D849" s="349">
        <v>599869.27599999995</v>
      </c>
    </row>
    <row r="850" spans="1:4">
      <c r="A850" s="347" t="s">
        <v>20649</v>
      </c>
      <c r="B850" s="348" t="s">
        <v>20650</v>
      </c>
      <c r="C850" s="347" t="s">
        <v>1043</v>
      </c>
      <c r="D850" s="349">
        <v>571728.54810000001</v>
      </c>
    </row>
    <row r="851" spans="1:4">
      <c r="A851" s="347" t="s">
        <v>20651</v>
      </c>
      <c r="B851" s="348" t="s">
        <v>20652</v>
      </c>
      <c r="C851" s="347" t="s">
        <v>1043</v>
      </c>
      <c r="D851" s="349">
        <v>626901.22250000003</v>
      </c>
    </row>
    <row r="852" spans="1:4">
      <c r="A852" s="347" t="s">
        <v>20653</v>
      </c>
      <c r="B852" s="348" t="s">
        <v>20654</v>
      </c>
      <c r="C852" s="347" t="s">
        <v>1043</v>
      </c>
      <c r="D852" s="349">
        <v>681388.44920000003</v>
      </c>
    </row>
    <row r="853" spans="1:4">
      <c r="A853" s="347" t="s">
        <v>20655</v>
      </c>
      <c r="B853" s="348" t="s">
        <v>20656</v>
      </c>
      <c r="C853" s="347" t="s">
        <v>1043</v>
      </c>
      <c r="D853" s="349">
        <v>748147.53359999997</v>
      </c>
    </row>
    <row r="854" spans="1:4">
      <c r="A854" s="347" t="s">
        <v>20657</v>
      </c>
      <c r="B854" s="348" t="s">
        <v>20658</v>
      </c>
      <c r="C854" s="347" t="s">
        <v>1043</v>
      </c>
      <c r="D854" s="349">
        <v>911220.68489999999</v>
      </c>
    </row>
    <row r="855" spans="1:4">
      <c r="A855" s="347" t="s">
        <v>20659</v>
      </c>
      <c r="B855" s="348" t="s">
        <v>20660</v>
      </c>
      <c r="C855" s="347" t="s">
        <v>1043</v>
      </c>
      <c r="D855" s="349">
        <v>737080.62679999997</v>
      </c>
    </row>
    <row r="856" spans="1:4">
      <c r="A856" s="347" t="s">
        <v>20661</v>
      </c>
      <c r="B856" s="348" t="s">
        <v>20662</v>
      </c>
      <c r="C856" s="347" t="s">
        <v>1043</v>
      </c>
      <c r="D856" s="349">
        <v>816004.06790000002</v>
      </c>
    </row>
    <row r="857" spans="1:4">
      <c r="A857" s="347" t="s">
        <v>20663</v>
      </c>
      <c r="B857" s="348" t="s">
        <v>20664</v>
      </c>
      <c r="C857" s="347" t="s">
        <v>1043</v>
      </c>
      <c r="D857" s="349">
        <v>895648.62309999997</v>
      </c>
    </row>
    <row r="858" spans="1:4">
      <c r="A858" s="347" t="s">
        <v>20665</v>
      </c>
      <c r="B858" s="348" t="s">
        <v>20666</v>
      </c>
      <c r="C858" s="347" t="s">
        <v>1043</v>
      </c>
      <c r="D858" s="349">
        <v>651922.80319999997</v>
      </c>
    </row>
    <row r="859" spans="1:4">
      <c r="A859" s="347" t="s">
        <v>20667</v>
      </c>
      <c r="B859" s="348" t="s">
        <v>20668</v>
      </c>
      <c r="C859" s="347" t="s">
        <v>1043</v>
      </c>
      <c r="D859" s="349">
        <v>1070867.0316000001</v>
      </c>
    </row>
    <row r="860" spans="1:4">
      <c r="A860" s="347" t="s">
        <v>20669</v>
      </c>
      <c r="B860" s="348" t="s">
        <v>20670</v>
      </c>
      <c r="C860" s="347" t="s">
        <v>1043</v>
      </c>
      <c r="D860" s="349">
        <v>513954.35119999998</v>
      </c>
    </row>
    <row r="861" spans="1:4">
      <c r="A861" s="347" t="s">
        <v>20671</v>
      </c>
      <c r="B861" s="348" t="s">
        <v>20672</v>
      </c>
      <c r="C861" s="347" t="s">
        <v>1043</v>
      </c>
      <c r="D861" s="349">
        <v>564045.91760000004</v>
      </c>
    </row>
    <row r="862" spans="1:4">
      <c r="A862" s="347" t="s">
        <v>20673</v>
      </c>
      <c r="B862" s="348" t="s">
        <v>20674</v>
      </c>
      <c r="C862" s="347" t="s">
        <v>1043</v>
      </c>
      <c r="D862" s="349">
        <v>619146.99529999995</v>
      </c>
    </row>
    <row r="863" spans="1:4">
      <c r="A863" s="347" t="s">
        <v>20675</v>
      </c>
      <c r="B863" s="348" t="s">
        <v>20676</v>
      </c>
      <c r="C863" s="347" t="s">
        <v>1043</v>
      </c>
      <c r="D863" s="349">
        <v>679757.79379999998</v>
      </c>
    </row>
    <row r="864" spans="1:4">
      <c r="A864" s="347" t="s">
        <v>20677</v>
      </c>
      <c r="B864" s="348" t="s">
        <v>20678</v>
      </c>
      <c r="C864" s="347" t="s">
        <v>1043</v>
      </c>
      <c r="D864" s="349">
        <v>654430.47589999996</v>
      </c>
    </row>
    <row r="865" spans="1:4">
      <c r="A865" s="347" t="s">
        <v>20679</v>
      </c>
      <c r="B865" s="348" t="s">
        <v>20680</v>
      </c>
      <c r="C865" s="347" t="s">
        <v>1043</v>
      </c>
      <c r="D865" s="349">
        <v>717923.20279999997</v>
      </c>
    </row>
    <row r="866" spans="1:4">
      <c r="A866" s="347" t="s">
        <v>20681</v>
      </c>
      <c r="B866" s="348" t="s">
        <v>20682</v>
      </c>
      <c r="C866" s="347" t="s">
        <v>1043</v>
      </c>
      <c r="D866" s="349">
        <v>787715.47169999999</v>
      </c>
    </row>
    <row r="867" spans="1:4">
      <c r="A867" s="347" t="s">
        <v>20683</v>
      </c>
      <c r="B867" s="348" t="s">
        <v>20684</v>
      </c>
      <c r="C867" s="347" t="s">
        <v>1043</v>
      </c>
      <c r="D867" s="349">
        <v>874487.06310000003</v>
      </c>
    </row>
    <row r="868" spans="1:4">
      <c r="A868" s="347" t="s">
        <v>20685</v>
      </c>
      <c r="B868" s="348" t="s">
        <v>20686</v>
      </c>
      <c r="C868" s="347" t="s">
        <v>1043</v>
      </c>
      <c r="D868" s="349">
        <v>1043384.3216</v>
      </c>
    </row>
    <row r="869" spans="1:4">
      <c r="A869" s="347" t="s">
        <v>20687</v>
      </c>
      <c r="B869" s="348" t="s">
        <v>20688</v>
      </c>
      <c r="C869" s="347" t="s">
        <v>1043</v>
      </c>
      <c r="D869" s="349">
        <v>862656.83730000001</v>
      </c>
    </row>
    <row r="870" spans="1:4">
      <c r="A870" s="347" t="s">
        <v>20689</v>
      </c>
      <c r="B870" s="348" t="s">
        <v>20690</v>
      </c>
      <c r="C870" s="347" t="s">
        <v>1043</v>
      </c>
      <c r="D870" s="349">
        <v>935478.31839999999</v>
      </c>
    </row>
    <row r="871" spans="1:4">
      <c r="A871" s="347" t="s">
        <v>20691</v>
      </c>
      <c r="B871" s="348" t="s">
        <v>20692</v>
      </c>
      <c r="C871" s="347" t="s">
        <v>1043</v>
      </c>
      <c r="D871" s="349">
        <v>1037514.6823</v>
      </c>
    </row>
    <row r="872" spans="1:4">
      <c r="A872" s="347" t="s">
        <v>20693</v>
      </c>
      <c r="B872" s="348" t="s">
        <v>20694</v>
      </c>
      <c r="C872" s="347" t="s">
        <v>1043</v>
      </c>
      <c r="D872" s="349">
        <v>747715.63919999998</v>
      </c>
    </row>
    <row r="873" spans="1:4">
      <c r="A873" s="347" t="s">
        <v>20695</v>
      </c>
      <c r="B873" s="348" t="s">
        <v>20696</v>
      </c>
      <c r="C873" s="347" t="s">
        <v>1043</v>
      </c>
      <c r="D873" s="349">
        <v>1248129.855</v>
      </c>
    </row>
    <row r="874" spans="1:4">
      <c r="A874" s="347" t="s">
        <v>20697</v>
      </c>
      <c r="B874" s="348" t="s">
        <v>20698</v>
      </c>
      <c r="C874" s="347" t="s">
        <v>1043</v>
      </c>
      <c r="D874" s="349">
        <v>620916.44799999997</v>
      </c>
    </row>
    <row r="875" spans="1:4">
      <c r="A875" s="347" t="s">
        <v>20699</v>
      </c>
      <c r="B875" s="348" t="s">
        <v>20700</v>
      </c>
      <c r="C875" s="347" t="s">
        <v>1043</v>
      </c>
      <c r="D875" s="349">
        <v>681008.00919999997</v>
      </c>
    </row>
    <row r="876" spans="1:4">
      <c r="A876" s="347" t="s">
        <v>20701</v>
      </c>
      <c r="B876" s="348" t="s">
        <v>20702</v>
      </c>
      <c r="C876" s="347" t="s">
        <v>1043</v>
      </c>
      <c r="D876" s="349">
        <v>747108.85549999995</v>
      </c>
    </row>
    <row r="877" spans="1:4">
      <c r="A877" s="347" t="s">
        <v>20703</v>
      </c>
      <c r="B877" s="348" t="s">
        <v>20704</v>
      </c>
      <c r="C877" s="347" t="s">
        <v>1043</v>
      </c>
      <c r="D877" s="349">
        <v>829819.75300000003</v>
      </c>
    </row>
    <row r="878" spans="1:4">
      <c r="A878" s="347" t="s">
        <v>20705</v>
      </c>
      <c r="B878" s="348" t="s">
        <v>20706</v>
      </c>
      <c r="C878" s="347" t="s">
        <v>1043</v>
      </c>
      <c r="D878" s="349">
        <v>781443.34279999998</v>
      </c>
    </row>
    <row r="879" spans="1:4">
      <c r="A879" s="347" t="s">
        <v>20707</v>
      </c>
      <c r="B879" s="348" t="s">
        <v>20708</v>
      </c>
      <c r="C879" s="347" t="s">
        <v>1043</v>
      </c>
      <c r="D879" s="349">
        <v>867587.65689999994</v>
      </c>
    </row>
    <row r="880" spans="1:4">
      <c r="A880" s="347" t="s">
        <v>20709</v>
      </c>
      <c r="B880" s="348" t="s">
        <v>20710</v>
      </c>
      <c r="C880" s="347" t="s">
        <v>1043</v>
      </c>
      <c r="D880" s="349">
        <v>951346.44220000005</v>
      </c>
    </row>
    <row r="881" spans="1:4">
      <c r="A881" s="347" t="s">
        <v>20711</v>
      </c>
      <c r="B881" s="348" t="s">
        <v>20712</v>
      </c>
      <c r="C881" s="347" t="s">
        <v>1043</v>
      </c>
      <c r="D881" s="349">
        <v>1033036.8838</v>
      </c>
    </row>
    <row r="882" spans="1:4">
      <c r="A882" s="347" t="s">
        <v>20713</v>
      </c>
      <c r="B882" s="348" t="s">
        <v>20714</v>
      </c>
      <c r="C882" s="347" t="s">
        <v>1043</v>
      </c>
      <c r="D882" s="349">
        <v>1276177.9051999999</v>
      </c>
    </row>
    <row r="883" spans="1:4">
      <c r="A883" s="347" t="s">
        <v>20715</v>
      </c>
      <c r="B883" s="348" t="s">
        <v>20716</v>
      </c>
      <c r="C883" s="347" t="s">
        <v>1043</v>
      </c>
      <c r="D883" s="349">
        <v>1029241.3935</v>
      </c>
    </row>
    <row r="884" spans="1:4">
      <c r="A884" s="347" t="s">
        <v>20717</v>
      </c>
      <c r="B884" s="348" t="s">
        <v>20718</v>
      </c>
      <c r="C884" s="347" t="s">
        <v>1043</v>
      </c>
      <c r="D884" s="349">
        <v>1118721.3624</v>
      </c>
    </row>
    <row r="885" spans="1:4">
      <c r="A885" s="347" t="s">
        <v>20719</v>
      </c>
      <c r="B885" s="348" t="s">
        <v>20720</v>
      </c>
      <c r="C885" s="347" t="s">
        <v>1043</v>
      </c>
      <c r="D885" s="349">
        <v>1248194.3565</v>
      </c>
    </row>
    <row r="886" spans="1:4">
      <c r="A886" s="347" t="s">
        <v>20721</v>
      </c>
      <c r="B886" s="348" t="s">
        <v>20722</v>
      </c>
      <c r="C886" s="347" t="s">
        <v>18918</v>
      </c>
      <c r="D886" s="349">
        <v>384.9873</v>
      </c>
    </row>
    <row r="887" spans="1:4">
      <c r="A887" s="347" t="s">
        <v>20723</v>
      </c>
      <c r="B887" s="348" t="s">
        <v>20724</v>
      </c>
      <c r="C887" s="347" t="s">
        <v>1043</v>
      </c>
      <c r="D887" s="349">
        <v>1490010.5956999999</v>
      </c>
    </row>
    <row r="888" spans="1:4">
      <c r="A888" s="347" t="s">
        <v>20725</v>
      </c>
      <c r="B888" s="348" t="s">
        <v>20726</v>
      </c>
      <c r="C888" s="347" t="s">
        <v>1043</v>
      </c>
      <c r="D888" s="349">
        <v>493.35509999999999</v>
      </c>
    </row>
    <row r="889" spans="1:4">
      <c r="A889" s="347" t="s">
        <v>20727</v>
      </c>
      <c r="B889" s="348" t="s">
        <v>20728</v>
      </c>
      <c r="C889" s="347" t="s">
        <v>1043</v>
      </c>
      <c r="D889" s="349">
        <v>178.7396</v>
      </c>
    </row>
    <row r="890" spans="1:4">
      <c r="A890" s="347" t="s">
        <v>20729</v>
      </c>
      <c r="B890" s="348" t="s">
        <v>20730</v>
      </c>
      <c r="C890" s="347" t="s">
        <v>18918</v>
      </c>
      <c r="D890" s="349">
        <v>810.49170000000004</v>
      </c>
    </row>
    <row r="891" spans="1:4">
      <c r="A891" s="347" t="s">
        <v>20731</v>
      </c>
      <c r="B891" s="348" t="s">
        <v>20732</v>
      </c>
      <c r="C891" s="347" t="s">
        <v>18918</v>
      </c>
      <c r="D891" s="349">
        <v>633.41949999999997</v>
      </c>
    </row>
    <row r="892" spans="1:4">
      <c r="A892" s="347" t="s">
        <v>20733</v>
      </c>
      <c r="B892" s="348" t="s">
        <v>20734</v>
      </c>
      <c r="C892" s="347" t="s">
        <v>1043</v>
      </c>
      <c r="D892" s="349">
        <v>715811.24699999997</v>
      </c>
    </row>
    <row r="893" spans="1:4">
      <c r="A893" s="347" t="s">
        <v>20735</v>
      </c>
      <c r="B893" s="348" t="s">
        <v>20736</v>
      </c>
      <c r="C893" s="347" t="s">
        <v>1043</v>
      </c>
      <c r="D893" s="349">
        <v>786088.56740000006</v>
      </c>
    </row>
    <row r="894" spans="1:4">
      <c r="A894" s="347" t="s">
        <v>20737</v>
      </c>
      <c r="B894" s="348" t="s">
        <v>20738</v>
      </c>
      <c r="C894" s="347" t="s">
        <v>1043</v>
      </c>
      <c r="D894" s="349">
        <v>947217.59699999995</v>
      </c>
    </row>
    <row r="895" spans="1:4">
      <c r="A895" s="347" t="s">
        <v>20739</v>
      </c>
      <c r="B895" s="348" t="s">
        <v>20740</v>
      </c>
      <c r="C895" s="347" t="s">
        <v>1043</v>
      </c>
      <c r="D895" s="349">
        <v>901255.09620000003</v>
      </c>
    </row>
    <row r="896" spans="1:4">
      <c r="A896" s="347" t="s">
        <v>20741</v>
      </c>
      <c r="B896" s="348" t="s">
        <v>20742</v>
      </c>
      <c r="C896" s="347" t="s">
        <v>1043</v>
      </c>
      <c r="D896" s="349">
        <v>989425.14119999995</v>
      </c>
    </row>
    <row r="897" spans="1:4">
      <c r="A897" s="347" t="s">
        <v>20743</v>
      </c>
      <c r="B897" s="348" t="s">
        <v>20744</v>
      </c>
      <c r="C897" s="347" t="s">
        <v>1043</v>
      </c>
      <c r="D897" s="349">
        <v>1086411.9006000001</v>
      </c>
    </row>
    <row r="898" spans="1:4">
      <c r="A898" s="347" t="s">
        <v>20745</v>
      </c>
      <c r="B898" s="348" t="s">
        <v>20746</v>
      </c>
      <c r="C898" s="347" t="s">
        <v>1043</v>
      </c>
      <c r="D898" s="349">
        <v>1319339.5451</v>
      </c>
    </row>
    <row r="899" spans="1:4">
      <c r="A899" s="347" t="s">
        <v>20747</v>
      </c>
      <c r="B899" s="348" t="s">
        <v>20748</v>
      </c>
      <c r="C899" s="347" t="s">
        <v>1043</v>
      </c>
      <c r="D899" s="349">
        <v>507.34969999999998</v>
      </c>
    </row>
    <row r="900" spans="1:4">
      <c r="A900" s="347" t="s">
        <v>20749</v>
      </c>
      <c r="B900" s="348" t="s">
        <v>20750</v>
      </c>
      <c r="C900" s="347" t="s">
        <v>1043</v>
      </c>
      <c r="D900" s="349">
        <v>1927.5924</v>
      </c>
    </row>
    <row r="901" spans="1:4">
      <c r="A901" s="347" t="s">
        <v>20751</v>
      </c>
      <c r="B901" s="348" t="s">
        <v>20752</v>
      </c>
      <c r="C901" s="347" t="s">
        <v>1043</v>
      </c>
      <c r="D901" s="349">
        <v>400.64749999999998</v>
      </c>
    </row>
    <row r="902" spans="1:4">
      <c r="A902" s="347" t="s">
        <v>20753</v>
      </c>
      <c r="B902" s="348" t="s">
        <v>20754</v>
      </c>
      <c r="C902" s="347" t="s">
        <v>1043</v>
      </c>
      <c r="D902" s="349">
        <v>827702.06550000003</v>
      </c>
    </row>
    <row r="903" spans="1:4">
      <c r="A903" s="347" t="s">
        <v>20755</v>
      </c>
      <c r="B903" s="348" t="s">
        <v>20756</v>
      </c>
      <c r="C903" s="347" t="s">
        <v>1043</v>
      </c>
      <c r="D903" s="349">
        <v>908516.67850000004</v>
      </c>
    </row>
    <row r="904" spans="1:4">
      <c r="A904" s="347" t="s">
        <v>20757</v>
      </c>
      <c r="B904" s="348" t="s">
        <v>20758</v>
      </c>
      <c r="C904" s="347" t="s">
        <v>1043</v>
      </c>
      <c r="D904" s="349">
        <v>1086308.6980999999</v>
      </c>
    </row>
    <row r="905" spans="1:4" ht="25.5">
      <c r="A905" s="347" t="s">
        <v>20759</v>
      </c>
      <c r="B905" s="348" t="s">
        <v>20760</v>
      </c>
      <c r="C905" s="347" t="s">
        <v>18918</v>
      </c>
      <c r="D905" s="349">
        <v>489.72239999999999</v>
      </c>
    </row>
    <row r="906" spans="1:4" ht="25.5">
      <c r="A906" s="347" t="s">
        <v>20761</v>
      </c>
      <c r="B906" s="348" t="s">
        <v>20762</v>
      </c>
      <c r="C906" s="347" t="s">
        <v>18918</v>
      </c>
      <c r="D906" s="349">
        <v>609.67370000000005</v>
      </c>
    </row>
    <row r="907" spans="1:4" ht="25.5">
      <c r="A907" s="347" t="s">
        <v>20763</v>
      </c>
      <c r="B907" s="348" t="s">
        <v>20764</v>
      </c>
      <c r="C907" s="347" t="s">
        <v>18918</v>
      </c>
      <c r="D907" s="349">
        <v>753.07150000000001</v>
      </c>
    </row>
    <row r="908" spans="1:4" ht="25.5">
      <c r="A908" s="347" t="s">
        <v>20765</v>
      </c>
      <c r="B908" s="348" t="s">
        <v>20766</v>
      </c>
      <c r="C908" s="347" t="s">
        <v>18918</v>
      </c>
      <c r="D908" s="349">
        <v>1318.2626</v>
      </c>
    </row>
    <row r="909" spans="1:4" ht="25.5">
      <c r="A909" s="347" t="s">
        <v>20767</v>
      </c>
      <c r="B909" s="348" t="s">
        <v>20768</v>
      </c>
      <c r="C909" s="347" t="s">
        <v>18918</v>
      </c>
      <c r="D909" s="349">
        <v>1676.9734000000001</v>
      </c>
    </row>
    <row r="910" spans="1:4" ht="25.5">
      <c r="A910" s="347" t="s">
        <v>20769</v>
      </c>
      <c r="B910" s="348" t="s">
        <v>20770</v>
      </c>
      <c r="C910" s="347" t="s">
        <v>18918</v>
      </c>
      <c r="D910" s="349">
        <v>3233.4647</v>
      </c>
    </row>
    <row r="911" spans="1:4">
      <c r="A911" s="347" t="s">
        <v>20771</v>
      </c>
      <c r="B911" s="348" t="s">
        <v>20772</v>
      </c>
      <c r="C911" s="347" t="s">
        <v>1043</v>
      </c>
      <c r="D911" s="349">
        <v>70.940299999999993</v>
      </c>
    </row>
    <row r="912" spans="1:4">
      <c r="A912" s="347" t="s">
        <v>20773</v>
      </c>
      <c r="B912" s="348" t="s">
        <v>20774</v>
      </c>
      <c r="C912" s="347" t="s">
        <v>1043</v>
      </c>
      <c r="D912" s="349">
        <v>87.780199999999994</v>
      </c>
    </row>
    <row r="913" spans="1:4">
      <c r="A913" s="347" t="s">
        <v>20775</v>
      </c>
      <c r="B913" s="348" t="s">
        <v>20776</v>
      </c>
      <c r="C913" s="347" t="s">
        <v>1043</v>
      </c>
      <c r="D913" s="349">
        <v>105.97199999999999</v>
      </c>
    </row>
    <row r="914" spans="1:4">
      <c r="A914" s="347" t="s">
        <v>20777</v>
      </c>
      <c r="B914" s="348" t="s">
        <v>20778</v>
      </c>
      <c r="C914" s="347" t="s">
        <v>1043</v>
      </c>
      <c r="D914" s="349">
        <v>121.25449999999999</v>
      </c>
    </row>
    <row r="915" spans="1:4">
      <c r="A915" s="347" t="s">
        <v>20779</v>
      </c>
      <c r="B915" s="348" t="s">
        <v>20780</v>
      </c>
      <c r="C915" s="347" t="s">
        <v>1043</v>
      </c>
      <c r="D915" s="349">
        <v>133.33699999999999</v>
      </c>
    </row>
    <row r="916" spans="1:4">
      <c r="A916" s="347" t="s">
        <v>20781</v>
      </c>
      <c r="B916" s="348" t="s">
        <v>20782</v>
      </c>
      <c r="C916" s="347" t="s">
        <v>1043</v>
      </c>
      <c r="D916" s="349">
        <v>145.5256</v>
      </c>
    </row>
    <row r="917" spans="1:4">
      <c r="A917" s="347" t="s">
        <v>20783</v>
      </c>
      <c r="B917" s="348" t="s">
        <v>20784</v>
      </c>
      <c r="C917" s="347" t="s">
        <v>1043</v>
      </c>
      <c r="D917" s="349">
        <v>159.67850000000001</v>
      </c>
    </row>
    <row r="918" spans="1:4">
      <c r="A918" s="347" t="s">
        <v>20785</v>
      </c>
      <c r="B918" s="348" t="s">
        <v>20786</v>
      </c>
      <c r="C918" s="347" t="s">
        <v>1043</v>
      </c>
      <c r="D918" s="349">
        <v>176.5034</v>
      </c>
    </row>
    <row r="919" spans="1:4">
      <c r="A919" s="347" t="s">
        <v>20787</v>
      </c>
      <c r="B919" s="348" t="s">
        <v>20788</v>
      </c>
      <c r="C919" s="347" t="s">
        <v>1043</v>
      </c>
      <c r="D919" s="349">
        <v>199.9384</v>
      </c>
    </row>
    <row r="920" spans="1:4">
      <c r="A920" s="347" t="s">
        <v>20789</v>
      </c>
      <c r="B920" s="348" t="s">
        <v>20790</v>
      </c>
      <c r="C920" s="347" t="s">
        <v>1043</v>
      </c>
      <c r="D920" s="349">
        <v>449.10230000000001</v>
      </c>
    </row>
    <row r="921" spans="1:4">
      <c r="A921" s="347" t="s">
        <v>20791</v>
      </c>
      <c r="B921" s="348" t="s">
        <v>20792</v>
      </c>
      <c r="C921" s="347" t="s">
        <v>1043</v>
      </c>
      <c r="D921" s="349">
        <v>32227.23</v>
      </c>
    </row>
    <row r="922" spans="1:4">
      <c r="A922" s="347" t="s">
        <v>20793</v>
      </c>
      <c r="B922" s="348" t="s">
        <v>20794</v>
      </c>
      <c r="C922" s="347" t="s">
        <v>1043</v>
      </c>
      <c r="D922" s="349">
        <v>64194.096799999999</v>
      </c>
    </row>
    <row r="923" spans="1:4">
      <c r="A923" s="347" t="s">
        <v>20795</v>
      </c>
      <c r="B923" s="348" t="s">
        <v>20796</v>
      </c>
      <c r="C923" s="347" t="s">
        <v>1043</v>
      </c>
      <c r="D923" s="349">
        <v>85448.0052</v>
      </c>
    </row>
    <row r="924" spans="1:4">
      <c r="A924" s="347" t="s">
        <v>20797</v>
      </c>
      <c r="B924" s="348" t="s">
        <v>20798</v>
      </c>
      <c r="C924" s="347" t="s">
        <v>1043</v>
      </c>
      <c r="D924" s="349">
        <v>36902.04</v>
      </c>
    </row>
    <row r="925" spans="1:4">
      <c r="A925" s="347" t="s">
        <v>20799</v>
      </c>
      <c r="B925" s="348" t="s">
        <v>20800</v>
      </c>
      <c r="C925" s="347" t="s">
        <v>1043</v>
      </c>
      <c r="D925" s="349">
        <v>72344.496799999994</v>
      </c>
    </row>
    <row r="926" spans="1:4">
      <c r="A926" s="347" t="s">
        <v>20801</v>
      </c>
      <c r="B926" s="348" t="s">
        <v>20802</v>
      </c>
      <c r="C926" s="347" t="s">
        <v>1043</v>
      </c>
      <c r="D926" s="349">
        <v>96296.905199999994</v>
      </c>
    </row>
    <row r="927" spans="1:4">
      <c r="A927" s="347" t="s">
        <v>20803</v>
      </c>
      <c r="B927" s="348" t="s">
        <v>20804</v>
      </c>
      <c r="C927" s="347" t="s">
        <v>1043</v>
      </c>
      <c r="D927" s="349">
        <v>44969.19</v>
      </c>
    </row>
    <row r="928" spans="1:4">
      <c r="A928" s="347" t="s">
        <v>20805</v>
      </c>
      <c r="B928" s="348" t="s">
        <v>20806</v>
      </c>
      <c r="C928" s="347" t="s">
        <v>1043</v>
      </c>
      <c r="D928" s="349">
        <v>84997.0245</v>
      </c>
    </row>
    <row r="929" spans="1:4">
      <c r="A929" s="347" t="s">
        <v>20807</v>
      </c>
      <c r="B929" s="348" t="s">
        <v>20808</v>
      </c>
      <c r="C929" s="347" t="s">
        <v>1043</v>
      </c>
      <c r="D929" s="349">
        <v>113138.53569999999</v>
      </c>
    </row>
    <row r="930" spans="1:4">
      <c r="A930" s="347" t="s">
        <v>20809</v>
      </c>
      <c r="B930" s="348" t="s">
        <v>20810</v>
      </c>
      <c r="C930" s="347" t="s">
        <v>1043</v>
      </c>
      <c r="D930" s="349">
        <v>56511.42</v>
      </c>
    </row>
    <row r="931" spans="1:4">
      <c r="A931" s="347" t="s">
        <v>20811</v>
      </c>
      <c r="B931" s="348" t="s">
        <v>20812</v>
      </c>
      <c r="C931" s="347" t="s">
        <v>1043</v>
      </c>
      <c r="D931" s="349">
        <v>112048.5922</v>
      </c>
    </row>
    <row r="932" spans="1:4">
      <c r="A932" s="347" t="s">
        <v>20813</v>
      </c>
      <c r="B932" s="348" t="s">
        <v>20814</v>
      </c>
      <c r="C932" s="347" t="s">
        <v>1043</v>
      </c>
      <c r="D932" s="349">
        <v>149146.53940000001</v>
      </c>
    </row>
    <row r="933" spans="1:4" ht="25.5">
      <c r="A933" s="347" t="s">
        <v>20815</v>
      </c>
      <c r="B933" s="348" t="s">
        <v>20816</v>
      </c>
      <c r="C933" s="347" t="s">
        <v>1043</v>
      </c>
      <c r="D933" s="349">
        <v>1434.98</v>
      </c>
    </row>
    <row r="934" spans="1:4" ht="25.5">
      <c r="A934" s="347" t="s">
        <v>20817</v>
      </c>
      <c r="B934" s="348" t="s">
        <v>20818</v>
      </c>
      <c r="C934" s="347" t="s">
        <v>1043</v>
      </c>
      <c r="D934" s="349">
        <v>1419.61</v>
      </c>
    </row>
    <row r="935" spans="1:4" ht="25.5">
      <c r="A935" s="347" t="s">
        <v>20819</v>
      </c>
      <c r="B935" s="348" t="s">
        <v>20820</v>
      </c>
      <c r="C935" s="347" t="s">
        <v>1043</v>
      </c>
      <c r="D935" s="349">
        <v>1486.34</v>
      </c>
    </row>
    <row r="936" spans="1:4" ht="25.5">
      <c r="A936" s="347" t="s">
        <v>20821</v>
      </c>
      <c r="B936" s="348" t="s">
        <v>20822</v>
      </c>
      <c r="C936" s="347" t="s">
        <v>1043</v>
      </c>
      <c r="D936" s="349">
        <v>1435.12</v>
      </c>
    </row>
    <row r="937" spans="1:4">
      <c r="A937" s="347" t="s">
        <v>20823</v>
      </c>
      <c r="B937" s="348" t="s">
        <v>20824</v>
      </c>
      <c r="C937" s="347" t="s">
        <v>72</v>
      </c>
      <c r="D937" s="349">
        <v>207.99529999999999</v>
      </c>
    </row>
    <row r="938" spans="1:4">
      <c r="A938" s="347" t="s">
        <v>20825</v>
      </c>
      <c r="B938" s="348" t="s">
        <v>20826</v>
      </c>
      <c r="C938" s="347" t="s">
        <v>1043</v>
      </c>
      <c r="D938" s="349">
        <v>9.4373000000000005</v>
      </c>
    </row>
    <row r="939" spans="1:4">
      <c r="A939" s="347" t="s">
        <v>20827</v>
      </c>
      <c r="B939" s="348" t="s">
        <v>20828</v>
      </c>
      <c r="C939" s="347" t="s">
        <v>1043</v>
      </c>
      <c r="D939" s="349">
        <v>1304.3547000000001</v>
      </c>
    </row>
    <row r="940" spans="1:4">
      <c r="A940" s="347" t="s">
        <v>20829</v>
      </c>
      <c r="B940" s="348" t="s">
        <v>20830</v>
      </c>
      <c r="C940" s="347" t="s">
        <v>1043</v>
      </c>
      <c r="D940" s="349">
        <v>26.409199999999998</v>
      </c>
    </row>
    <row r="941" spans="1:4">
      <c r="A941" s="347" t="s">
        <v>20831</v>
      </c>
      <c r="B941" s="348" t="s">
        <v>20832</v>
      </c>
      <c r="C941" s="347" t="s">
        <v>72</v>
      </c>
      <c r="D941" s="349">
        <v>3053.8850000000002</v>
      </c>
    </row>
    <row r="942" spans="1:4">
      <c r="A942" s="347" t="s">
        <v>20833</v>
      </c>
      <c r="B942" s="348" t="s">
        <v>20834</v>
      </c>
      <c r="C942" s="347" t="s">
        <v>1043</v>
      </c>
      <c r="D942" s="349">
        <v>978.76819999999998</v>
      </c>
    </row>
    <row r="943" spans="1:4">
      <c r="A943" s="347" t="s">
        <v>20835</v>
      </c>
      <c r="B943" s="348" t="s">
        <v>20836</v>
      </c>
      <c r="C943" s="347" t="s">
        <v>18918</v>
      </c>
      <c r="D943" s="349">
        <v>569.95389999999998</v>
      </c>
    </row>
    <row r="944" spans="1:4">
      <c r="A944" s="347" t="s">
        <v>20837</v>
      </c>
      <c r="B944" s="348" t="s">
        <v>20838</v>
      </c>
      <c r="C944" s="347" t="s">
        <v>18918</v>
      </c>
      <c r="D944" s="349">
        <v>4.2572999999999999</v>
      </c>
    </row>
    <row r="945" spans="1:4">
      <c r="A945" s="347" t="s">
        <v>20839</v>
      </c>
      <c r="B945" s="348" t="s">
        <v>20840</v>
      </c>
      <c r="C945" s="347" t="s">
        <v>1043</v>
      </c>
      <c r="D945" s="349">
        <v>38.417099999999998</v>
      </c>
    </row>
    <row r="946" spans="1:4">
      <c r="A946" s="347" t="s">
        <v>20841</v>
      </c>
      <c r="B946" s="348" t="s">
        <v>20842</v>
      </c>
      <c r="C946" s="347" t="s">
        <v>1043</v>
      </c>
      <c r="D946" s="349">
        <v>79.003</v>
      </c>
    </row>
    <row r="947" spans="1:4">
      <c r="A947" s="347" t="s">
        <v>20843</v>
      </c>
      <c r="B947" s="348" t="s">
        <v>20844</v>
      </c>
      <c r="C947" s="347" t="s">
        <v>1043</v>
      </c>
      <c r="D947" s="349">
        <v>1.083</v>
      </c>
    </row>
    <row r="948" spans="1:4">
      <c r="A948" s="347" t="s">
        <v>20845</v>
      </c>
      <c r="B948" s="348" t="s">
        <v>20846</v>
      </c>
      <c r="C948" s="347" t="s">
        <v>1043</v>
      </c>
      <c r="D948" s="349">
        <v>3.1168</v>
      </c>
    </row>
    <row r="949" spans="1:4" ht="25.5">
      <c r="A949" s="347" t="s">
        <v>20847</v>
      </c>
      <c r="B949" s="348" t="s">
        <v>20848</v>
      </c>
      <c r="C949" s="347" t="s">
        <v>18918</v>
      </c>
      <c r="D949" s="349">
        <v>3.7181000000000002</v>
      </c>
    </row>
    <row r="950" spans="1:4">
      <c r="A950" s="347" t="s">
        <v>20849</v>
      </c>
      <c r="B950" s="348" t="s">
        <v>20850</v>
      </c>
      <c r="C950" s="347" t="s">
        <v>1043</v>
      </c>
      <c r="D950" s="349">
        <v>2.5005000000000002</v>
      </c>
    </row>
    <row r="951" spans="1:4">
      <c r="A951" s="347" t="s">
        <v>20851</v>
      </c>
      <c r="B951" s="348" t="s">
        <v>20852</v>
      </c>
      <c r="C951" s="347" t="s">
        <v>1043</v>
      </c>
      <c r="D951" s="349">
        <v>1.1121000000000001</v>
      </c>
    </row>
    <row r="952" spans="1:4">
      <c r="A952" s="347" t="s">
        <v>20853</v>
      </c>
      <c r="B952" s="348" t="s">
        <v>20854</v>
      </c>
      <c r="C952" s="347" t="s">
        <v>18920</v>
      </c>
      <c r="D952" s="349">
        <v>12.5039</v>
      </c>
    </row>
    <row r="953" spans="1:4">
      <c r="A953" s="347" t="s">
        <v>20855</v>
      </c>
      <c r="B953" s="348" t="s">
        <v>20856</v>
      </c>
      <c r="C953" s="347" t="s">
        <v>18920</v>
      </c>
      <c r="D953" s="349">
        <v>12.5039</v>
      </c>
    </row>
    <row r="954" spans="1:4">
      <c r="A954" s="347" t="s">
        <v>20857</v>
      </c>
      <c r="B954" s="348" t="s">
        <v>20858</v>
      </c>
      <c r="C954" s="347" t="s">
        <v>18918</v>
      </c>
      <c r="D954" s="349">
        <v>13.671799999999999</v>
      </c>
    </row>
    <row r="955" spans="1:4">
      <c r="A955" s="347" t="s">
        <v>20859</v>
      </c>
      <c r="B955" s="348" t="s">
        <v>20860</v>
      </c>
      <c r="C955" s="347" t="s">
        <v>18918</v>
      </c>
      <c r="D955" s="349">
        <v>12.751099999999999</v>
      </c>
    </row>
    <row r="956" spans="1:4">
      <c r="A956" s="347" t="s">
        <v>20861</v>
      </c>
      <c r="B956" s="348" t="s">
        <v>20862</v>
      </c>
      <c r="C956" s="347" t="s">
        <v>1043</v>
      </c>
      <c r="D956" s="349">
        <v>109.9676</v>
      </c>
    </row>
    <row r="957" spans="1:4">
      <c r="A957" s="347" t="s">
        <v>20863</v>
      </c>
      <c r="B957" s="348" t="s">
        <v>20864</v>
      </c>
      <c r="C957" s="347" t="s">
        <v>1043</v>
      </c>
      <c r="D957" s="349">
        <v>400.38869999999997</v>
      </c>
    </row>
    <row r="958" spans="1:4">
      <c r="A958" s="347" t="s">
        <v>20865</v>
      </c>
      <c r="B958" s="348" t="s">
        <v>20866</v>
      </c>
      <c r="C958" s="347" t="s">
        <v>1043</v>
      </c>
      <c r="D958" s="349">
        <v>70.672899999999998</v>
      </c>
    </row>
    <row r="959" spans="1:4">
      <c r="A959" s="347" t="s">
        <v>20867</v>
      </c>
      <c r="B959" s="348" t="s">
        <v>20868</v>
      </c>
      <c r="C959" s="347" t="s">
        <v>1043</v>
      </c>
      <c r="D959" s="349">
        <v>102.735</v>
      </c>
    </row>
    <row r="960" spans="1:4">
      <c r="A960" s="347" t="s">
        <v>20869</v>
      </c>
      <c r="B960" s="348" t="s">
        <v>20870</v>
      </c>
      <c r="C960" s="347" t="s">
        <v>1043</v>
      </c>
      <c r="D960" s="349">
        <v>139.20089999999999</v>
      </c>
    </row>
    <row r="961" spans="1:4">
      <c r="A961" s="347" t="s">
        <v>20871</v>
      </c>
      <c r="B961" s="348" t="s">
        <v>20872</v>
      </c>
      <c r="C961" s="347" t="s">
        <v>1043</v>
      </c>
      <c r="D961" s="349">
        <v>161.94890000000001</v>
      </c>
    </row>
    <row r="962" spans="1:4">
      <c r="A962" s="347" t="s">
        <v>20873</v>
      </c>
      <c r="B962" s="348" t="s">
        <v>20874</v>
      </c>
      <c r="C962" s="347" t="s">
        <v>1043</v>
      </c>
      <c r="D962" s="349">
        <v>161.1414</v>
      </c>
    </row>
    <row r="963" spans="1:4">
      <c r="A963" s="347" t="s">
        <v>20875</v>
      </c>
      <c r="B963" s="348" t="s">
        <v>20876</v>
      </c>
      <c r="C963" s="347" t="s">
        <v>1043</v>
      </c>
      <c r="D963" s="349">
        <v>225.03219999999999</v>
      </c>
    </row>
    <row r="964" spans="1:4">
      <c r="A964" s="347" t="s">
        <v>20877</v>
      </c>
      <c r="B964" s="348" t="s">
        <v>20878</v>
      </c>
      <c r="C964" s="347" t="s">
        <v>1043</v>
      </c>
      <c r="D964" s="349">
        <v>269.03140000000002</v>
      </c>
    </row>
    <row r="965" spans="1:4">
      <c r="A965" s="347" t="s">
        <v>20879</v>
      </c>
      <c r="B965" s="348" t="s">
        <v>20880</v>
      </c>
      <c r="C965" s="347" t="s">
        <v>1043</v>
      </c>
      <c r="D965" s="349">
        <v>276.82850000000002</v>
      </c>
    </row>
    <row r="966" spans="1:4">
      <c r="A966" s="347" t="s">
        <v>20881</v>
      </c>
      <c r="B966" s="348" t="s">
        <v>20882</v>
      </c>
      <c r="C966" s="347" t="s">
        <v>1043</v>
      </c>
      <c r="D966" s="349">
        <v>302.72800000000001</v>
      </c>
    </row>
    <row r="967" spans="1:4">
      <c r="A967" s="347" t="s">
        <v>20883</v>
      </c>
      <c r="B967" s="348" t="s">
        <v>20884</v>
      </c>
      <c r="C967" s="347" t="s">
        <v>1043</v>
      </c>
      <c r="D967" s="349">
        <v>344.6216</v>
      </c>
    </row>
    <row r="968" spans="1:4">
      <c r="A968" s="347" t="s">
        <v>20885</v>
      </c>
      <c r="B968" s="348" t="s">
        <v>20886</v>
      </c>
      <c r="C968" s="347" t="s">
        <v>1043</v>
      </c>
      <c r="D968" s="349">
        <v>284.41930000000002</v>
      </c>
    </row>
    <row r="969" spans="1:4">
      <c r="A969" s="347" t="s">
        <v>20887</v>
      </c>
      <c r="B969" s="348" t="s">
        <v>20888</v>
      </c>
      <c r="C969" s="347" t="s">
        <v>1043</v>
      </c>
      <c r="D969" s="349">
        <v>347.27190000000002</v>
      </c>
    </row>
    <row r="970" spans="1:4">
      <c r="A970" s="347" t="s">
        <v>20889</v>
      </c>
      <c r="B970" s="348" t="s">
        <v>20890</v>
      </c>
      <c r="C970" s="347" t="s">
        <v>1043</v>
      </c>
      <c r="D970" s="349">
        <v>348.87479999999999</v>
      </c>
    </row>
    <row r="971" spans="1:4">
      <c r="A971" s="347" t="s">
        <v>20891</v>
      </c>
      <c r="B971" s="348" t="s">
        <v>20892</v>
      </c>
      <c r="C971" s="347" t="s">
        <v>1043</v>
      </c>
      <c r="D971" s="349">
        <v>397.50290000000001</v>
      </c>
    </row>
    <row r="972" spans="1:4">
      <c r="A972" s="347" t="s">
        <v>20893</v>
      </c>
      <c r="B972" s="348" t="s">
        <v>20894</v>
      </c>
      <c r="C972" s="347" t="s">
        <v>1043</v>
      </c>
      <c r="D972" s="349">
        <v>55.408999999999999</v>
      </c>
    </row>
    <row r="973" spans="1:4">
      <c r="A973" s="347" t="s">
        <v>20895</v>
      </c>
      <c r="B973" s="348" t="s">
        <v>20896</v>
      </c>
      <c r="C973" s="347" t="s">
        <v>1043</v>
      </c>
      <c r="D973" s="349">
        <v>58.654600000000002</v>
      </c>
    </row>
    <row r="974" spans="1:4">
      <c r="A974" s="347" t="s">
        <v>20897</v>
      </c>
      <c r="B974" s="348" t="s">
        <v>20898</v>
      </c>
      <c r="C974" s="347" t="s">
        <v>1043</v>
      </c>
      <c r="D974" s="349">
        <v>86.474900000000005</v>
      </c>
    </row>
    <row r="975" spans="1:4">
      <c r="A975" s="347" t="s">
        <v>20899</v>
      </c>
      <c r="B975" s="348" t="s">
        <v>20900</v>
      </c>
      <c r="C975" s="347" t="s">
        <v>1043</v>
      </c>
      <c r="D975" s="349">
        <v>82.741900000000001</v>
      </c>
    </row>
    <row r="976" spans="1:4">
      <c r="A976" s="347" t="s">
        <v>20901</v>
      </c>
      <c r="B976" s="348" t="s">
        <v>20902</v>
      </c>
      <c r="C976" s="347" t="s">
        <v>1043</v>
      </c>
      <c r="D976" s="349">
        <v>105.16079999999999</v>
      </c>
    </row>
    <row r="977" spans="1:4">
      <c r="A977" s="347" t="s">
        <v>20903</v>
      </c>
      <c r="B977" s="348" t="s">
        <v>20904</v>
      </c>
      <c r="C977" s="347" t="s">
        <v>1043</v>
      </c>
      <c r="D977" s="349">
        <v>109.9676</v>
      </c>
    </row>
    <row r="978" spans="1:4">
      <c r="A978" s="347" t="s">
        <v>20905</v>
      </c>
      <c r="B978" s="348" t="s">
        <v>20906</v>
      </c>
      <c r="C978" s="347" t="s">
        <v>1043</v>
      </c>
      <c r="D978" s="349">
        <v>105.16079999999999</v>
      </c>
    </row>
    <row r="979" spans="1:4">
      <c r="A979" s="347" t="s">
        <v>20907</v>
      </c>
      <c r="B979" s="348" t="s">
        <v>20908</v>
      </c>
      <c r="C979" s="347" t="s">
        <v>1043</v>
      </c>
      <c r="D979" s="349">
        <v>133.2774</v>
      </c>
    </row>
    <row r="980" spans="1:4">
      <c r="A980" s="347" t="s">
        <v>20909</v>
      </c>
      <c r="B980" s="348" t="s">
        <v>20910</v>
      </c>
      <c r="C980" s="347" t="s">
        <v>1043</v>
      </c>
      <c r="D980" s="349">
        <v>140.9967</v>
      </c>
    </row>
    <row r="981" spans="1:4">
      <c r="A981" s="347" t="s">
        <v>20911</v>
      </c>
      <c r="B981" s="348" t="s">
        <v>20912</v>
      </c>
      <c r="C981" s="347" t="s">
        <v>1043</v>
      </c>
      <c r="D981" s="349">
        <v>19.3612</v>
      </c>
    </row>
    <row r="982" spans="1:4">
      <c r="A982" s="347" t="s">
        <v>20913</v>
      </c>
      <c r="B982" s="348" t="s">
        <v>20914</v>
      </c>
      <c r="C982" s="347" t="s">
        <v>1043</v>
      </c>
      <c r="D982" s="349">
        <v>28.191099999999999</v>
      </c>
    </row>
    <row r="983" spans="1:4">
      <c r="A983" s="347" t="s">
        <v>20915</v>
      </c>
      <c r="B983" s="348" t="s">
        <v>20916</v>
      </c>
      <c r="C983" s="347" t="s">
        <v>1043</v>
      </c>
      <c r="D983" s="349">
        <v>25.193999999999999</v>
      </c>
    </row>
    <row r="984" spans="1:4">
      <c r="A984" s="347" t="s">
        <v>20917</v>
      </c>
      <c r="B984" s="348" t="s">
        <v>20918</v>
      </c>
      <c r="C984" s="347" t="s">
        <v>1043</v>
      </c>
      <c r="D984" s="349">
        <v>34.7806</v>
      </c>
    </row>
    <row r="985" spans="1:4">
      <c r="A985" s="347" t="s">
        <v>20919</v>
      </c>
      <c r="B985" s="348" t="s">
        <v>20920</v>
      </c>
      <c r="C985" s="347" t="s">
        <v>1043</v>
      </c>
      <c r="D985" s="349">
        <v>55.075600000000001</v>
      </c>
    </row>
    <row r="986" spans="1:4">
      <c r="A986" s="347" t="s">
        <v>20921</v>
      </c>
      <c r="B986" s="348" t="s">
        <v>20922</v>
      </c>
      <c r="C986" s="347" t="s">
        <v>1043</v>
      </c>
      <c r="D986" s="349">
        <v>56.104300000000002</v>
      </c>
    </row>
    <row r="987" spans="1:4">
      <c r="A987" s="347" t="s">
        <v>20923</v>
      </c>
      <c r="B987" s="348" t="s">
        <v>20924</v>
      </c>
      <c r="C987" s="347" t="s">
        <v>1043</v>
      </c>
      <c r="D987" s="349">
        <v>60.360500000000002</v>
      </c>
    </row>
    <row r="988" spans="1:4">
      <c r="A988" s="347" t="s">
        <v>20925</v>
      </c>
      <c r="B988" s="348" t="s">
        <v>20926</v>
      </c>
      <c r="C988" s="347" t="s">
        <v>1043</v>
      </c>
      <c r="D988" s="349">
        <v>58.004800000000003</v>
      </c>
    </row>
    <row r="989" spans="1:4" ht="25.5">
      <c r="A989" s="347" t="s">
        <v>20927</v>
      </c>
      <c r="B989" s="348" t="s">
        <v>20928</v>
      </c>
      <c r="C989" s="347" t="s">
        <v>18918</v>
      </c>
      <c r="D989" s="349">
        <v>8.4331999999999994</v>
      </c>
    </row>
    <row r="990" spans="1:4">
      <c r="A990" s="347" t="s">
        <v>20929</v>
      </c>
      <c r="B990" s="348" t="s">
        <v>20930</v>
      </c>
      <c r="C990" s="347" t="s">
        <v>18918</v>
      </c>
      <c r="D990" s="349">
        <v>15.2469</v>
      </c>
    </row>
    <row r="991" spans="1:4">
      <c r="A991" s="347" t="s">
        <v>20931</v>
      </c>
      <c r="B991" s="348" t="s">
        <v>20932</v>
      </c>
      <c r="C991" s="347" t="s">
        <v>18918</v>
      </c>
      <c r="D991" s="349">
        <v>16.948599999999999</v>
      </c>
    </row>
    <row r="992" spans="1:4">
      <c r="A992" s="347" t="s">
        <v>20933</v>
      </c>
      <c r="B992" s="348" t="s">
        <v>20934</v>
      </c>
      <c r="C992" s="347" t="s">
        <v>18918</v>
      </c>
      <c r="D992" s="349">
        <v>18.5703</v>
      </c>
    </row>
    <row r="993" spans="1:4">
      <c r="A993" s="347" t="s">
        <v>20935</v>
      </c>
      <c r="B993" s="348" t="s">
        <v>20936</v>
      </c>
      <c r="C993" s="347" t="s">
        <v>18918</v>
      </c>
      <c r="D993" s="349">
        <v>20.406500000000001</v>
      </c>
    </row>
    <row r="994" spans="1:4">
      <c r="A994" s="347" t="s">
        <v>20937</v>
      </c>
      <c r="B994" s="348" t="s">
        <v>20938</v>
      </c>
      <c r="C994" s="347" t="s">
        <v>18918</v>
      </c>
      <c r="D994" s="349">
        <v>23.1831</v>
      </c>
    </row>
    <row r="995" spans="1:4">
      <c r="A995" s="347" t="s">
        <v>20939</v>
      </c>
      <c r="B995" s="348" t="s">
        <v>20940</v>
      </c>
      <c r="C995" s="347" t="s">
        <v>18918</v>
      </c>
      <c r="D995" s="349">
        <v>24.732600000000001</v>
      </c>
    </row>
    <row r="996" spans="1:4">
      <c r="A996" s="347" t="s">
        <v>20941</v>
      </c>
      <c r="B996" s="348" t="s">
        <v>20942</v>
      </c>
      <c r="C996" s="347" t="s">
        <v>18918</v>
      </c>
      <c r="D996" s="349">
        <v>26.8566</v>
      </c>
    </row>
    <row r="997" spans="1:4">
      <c r="A997" s="347" t="s">
        <v>20943</v>
      </c>
      <c r="B997" s="348" t="s">
        <v>20944</v>
      </c>
      <c r="C997" s="347" t="s">
        <v>18918</v>
      </c>
      <c r="D997" s="349">
        <v>28.0899</v>
      </c>
    </row>
    <row r="998" spans="1:4">
      <c r="A998" s="347" t="s">
        <v>20945</v>
      </c>
      <c r="B998" s="348" t="s">
        <v>20946</v>
      </c>
      <c r="C998" s="347" t="s">
        <v>18918</v>
      </c>
      <c r="D998" s="349">
        <v>31.074999999999999</v>
      </c>
    </row>
    <row r="999" spans="1:4">
      <c r="A999" s="347" t="s">
        <v>20947</v>
      </c>
      <c r="B999" s="348" t="s">
        <v>20948</v>
      </c>
      <c r="C999" s="347" t="s">
        <v>18918</v>
      </c>
      <c r="D999" s="349">
        <v>33.387700000000002</v>
      </c>
    </row>
    <row r="1000" spans="1:4">
      <c r="A1000" s="347" t="s">
        <v>20949</v>
      </c>
      <c r="B1000" s="348" t="s">
        <v>20950</v>
      </c>
      <c r="C1000" s="347" t="s">
        <v>18918</v>
      </c>
      <c r="D1000" s="349">
        <v>37.467399999999998</v>
      </c>
    </row>
    <row r="1001" spans="1:4">
      <c r="A1001" s="347" t="s">
        <v>20951</v>
      </c>
      <c r="B1001" s="348" t="s">
        <v>20952</v>
      </c>
      <c r="C1001" s="347" t="s">
        <v>18918</v>
      </c>
      <c r="D1001" s="349">
        <v>36.290100000000002</v>
      </c>
    </row>
    <row r="1002" spans="1:4">
      <c r="A1002" s="347" t="s">
        <v>20953</v>
      </c>
      <c r="B1002" s="348" t="s">
        <v>20954</v>
      </c>
      <c r="C1002" s="347" t="s">
        <v>18918</v>
      </c>
      <c r="D1002" s="349">
        <v>43.020400000000002</v>
      </c>
    </row>
    <row r="1003" spans="1:4">
      <c r="A1003" s="347" t="s">
        <v>20955</v>
      </c>
      <c r="B1003" s="348" t="s">
        <v>20956</v>
      </c>
      <c r="C1003" s="347" t="s">
        <v>18918</v>
      </c>
      <c r="D1003" s="349">
        <v>48.3568</v>
      </c>
    </row>
    <row r="1004" spans="1:4">
      <c r="A1004" s="347" t="s">
        <v>20957</v>
      </c>
      <c r="B1004" s="348" t="s">
        <v>20958</v>
      </c>
      <c r="C1004" s="347" t="s">
        <v>18918</v>
      </c>
      <c r="D1004" s="349">
        <v>52.814700000000002</v>
      </c>
    </row>
    <row r="1005" spans="1:4">
      <c r="A1005" s="347" t="s">
        <v>20959</v>
      </c>
      <c r="B1005" s="348" t="s">
        <v>20960</v>
      </c>
      <c r="C1005" s="347" t="s">
        <v>18918</v>
      </c>
      <c r="D1005" s="349">
        <v>56.9694</v>
      </c>
    </row>
    <row r="1006" spans="1:4">
      <c r="A1006" s="347" t="s">
        <v>20961</v>
      </c>
      <c r="B1006" s="348" t="s">
        <v>20962</v>
      </c>
      <c r="C1006" s="347" t="s">
        <v>18918</v>
      </c>
      <c r="D1006" s="349">
        <v>12.563599999999999</v>
      </c>
    </row>
    <row r="1007" spans="1:4">
      <c r="A1007" s="347" t="s">
        <v>20963</v>
      </c>
      <c r="B1007" s="348" t="s">
        <v>20964</v>
      </c>
      <c r="C1007" s="347" t="s">
        <v>18918</v>
      </c>
      <c r="D1007" s="349">
        <v>15.8962</v>
      </c>
    </row>
    <row r="1008" spans="1:4">
      <c r="A1008" s="347" t="s">
        <v>20965</v>
      </c>
      <c r="B1008" s="348" t="s">
        <v>20966</v>
      </c>
      <c r="C1008" s="347" t="s">
        <v>18918</v>
      </c>
      <c r="D1008" s="349">
        <v>16.403199999999998</v>
      </c>
    </row>
    <row r="1009" spans="1:4">
      <c r="A1009" s="347" t="s">
        <v>20967</v>
      </c>
      <c r="B1009" s="348" t="s">
        <v>20968</v>
      </c>
      <c r="C1009" s="347" t="s">
        <v>18918</v>
      </c>
      <c r="D1009" s="349">
        <v>12.8514</v>
      </c>
    </row>
    <row r="1010" spans="1:4">
      <c r="A1010" s="347" t="s">
        <v>20969</v>
      </c>
      <c r="B1010" s="348" t="s">
        <v>20970</v>
      </c>
      <c r="C1010" s="347" t="s">
        <v>18918</v>
      </c>
      <c r="D1010" s="349">
        <v>17.540600000000001</v>
      </c>
    </row>
    <row r="1011" spans="1:4">
      <c r="A1011" s="347" t="s">
        <v>20971</v>
      </c>
      <c r="B1011" s="348" t="s">
        <v>20972</v>
      </c>
      <c r="C1011" s="347" t="s">
        <v>18918</v>
      </c>
      <c r="D1011" s="349">
        <v>19.2271</v>
      </c>
    </row>
    <row r="1012" spans="1:4">
      <c r="A1012" s="347" t="s">
        <v>20973</v>
      </c>
      <c r="B1012" s="348" t="s">
        <v>20974</v>
      </c>
      <c r="C1012" s="347" t="s">
        <v>1043</v>
      </c>
      <c r="D1012" s="349">
        <v>0.59940000000000004</v>
      </c>
    </row>
    <row r="1013" spans="1:4" ht="25.5">
      <c r="A1013" s="347" t="s">
        <v>20975</v>
      </c>
      <c r="B1013" s="348" t="s">
        <v>20976</v>
      </c>
      <c r="C1013" s="347" t="s">
        <v>1043</v>
      </c>
      <c r="D1013" s="349">
        <v>1452.3820000000001</v>
      </c>
    </row>
    <row r="1014" spans="1:4" ht="25.5">
      <c r="A1014" s="347" t="s">
        <v>20977</v>
      </c>
      <c r="B1014" s="348" t="s">
        <v>20978</v>
      </c>
      <c r="C1014" s="347" t="s">
        <v>1043</v>
      </c>
      <c r="D1014" s="349">
        <v>2695.8296</v>
      </c>
    </row>
    <row r="1015" spans="1:4" ht="25.5">
      <c r="A1015" s="347" t="s">
        <v>20979</v>
      </c>
      <c r="B1015" s="348" t="s">
        <v>20980</v>
      </c>
      <c r="C1015" s="347" t="s">
        <v>1043</v>
      </c>
      <c r="D1015" s="349">
        <v>32.329500000000003</v>
      </c>
    </row>
    <row r="1016" spans="1:4">
      <c r="A1016" s="347" t="s">
        <v>20981</v>
      </c>
      <c r="B1016" s="348" t="s">
        <v>20982</v>
      </c>
      <c r="C1016" s="347" t="s">
        <v>18918</v>
      </c>
      <c r="D1016" s="349">
        <v>3178.7145999999998</v>
      </c>
    </row>
    <row r="1017" spans="1:4">
      <c r="A1017" s="347" t="s">
        <v>20983</v>
      </c>
      <c r="B1017" s="348" t="s">
        <v>20984</v>
      </c>
      <c r="C1017" s="347" t="s">
        <v>18918</v>
      </c>
      <c r="D1017" s="349">
        <v>3609.2098000000001</v>
      </c>
    </row>
    <row r="1018" spans="1:4">
      <c r="A1018" s="347" t="s">
        <v>20985</v>
      </c>
      <c r="B1018" s="348" t="s">
        <v>20986</v>
      </c>
      <c r="C1018" s="347" t="s">
        <v>18918</v>
      </c>
      <c r="D1018" s="349">
        <v>4271.4920000000002</v>
      </c>
    </row>
    <row r="1019" spans="1:4">
      <c r="A1019" s="347" t="s">
        <v>20987</v>
      </c>
      <c r="B1019" s="348" t="s">
        <v>20988</v>
      </c>
      <c r="C1019" s="347" t="s">
        <v>18918</v>
      </c>
      <c r="D1019" s="349">
        <v>4894.6270999999997</v>
      </c>
    </row>
    <row r="1020" spans="1:4">
      <c r="A1020" s="347" t="s">
        <v>20989</v>
      </c>
      <c r="B1020" s="348" t="s">
        <v>20990</v>
      </c>
      <c r="C1020" s="347" t="s">
        <v>18918</v>
      </c>
      <c r="D1020" s="349">
        <v>5394.4506000000001</v>
      </c>
    </row>
    <row r="1021" spans="1:4">
      <c r="A1021" s="347" t="s">
        <v>20991</v>
      </c>
      <c r="B1021" s="348" t="s">
        <v>20992</v>
      </c>
      <c r="C1021" s="347" t="s">
        <v>18918</v>
      </c>
      <c r="D1021" s="349">
        <v>5961.6333000000004</v>
      </c>
    </row>
    <row r="1022" spans="1:4">
      <c r="A1022" s="347" t="s">
        <v>20993</v>
      </c>
      <c r="B1022" s="348" t="s">
        <v>20994</v>
      </c>
      <c r="C1022" s="347" t="s">
        <v>18918</v>
      </c>
      <c r="D1022" s="349">
        <v>6427.8890000000001</v>
      </c>
    </row>
    <row r="1023" spans="1:4">
      <c r="A1023" s="347" t="s">
        <v>20995</v>
      </c>
      <c r="B1023" s="348" t="s">
        <v>20996</v>
      </c>
      <c r="C1023" s="347" t="s">
        <v>18918</v>
      </c>
      <c r="D1023" s="349">
        <v>6993.3648000000003</v>
      </c>
    </row>
    <row r="1024" spans="1:4">
      <c r="A1024" s="347" t="s">
        <v>20997</v>
      </c>
      <c r="B1024" s="348" t="s">
        <v>20998</v>
      </c>
      <c r="C1024" s="347" t="s">
        <v>18918</v>
      </c>
      <c r="D1024" s="349">
        <v>7491.6970000000001</v>
      </c>
    </row>
    <row r="1025" spans="1:4">
      <c r="A1025" s="347" t="s">
        <v>20999</v>
      </c>
      <c r="B1025" s="348" t="s">
        <v>21000</v>
      </c>
      <c r="C1025" s="347" t="s">
        <v>18918</v>
      </c>
      <c r="D1025" s="349">
        <v>8092.2574000000004</v>
      </c>
    </row>
    <row r="1026" spans="1:4">
      <c r="A1026" s="347" t="s">
        <v>21001</v>
      </c>
      <c r="B1026" s="348" t="s">
        <v>21002</v>
      </c>
      <c r="C1026" s="347" t="s">
        <v>18918</v>
      </c>
      <c r="D1026" s="349">
        <v>9701.7901000000002</v>
      </c>
    </row>
    <row r="1027" spans="1:4">
      <c r="A1027" s="347" t="s">
        <v>21003</v>
      </c>
      <c r="B1027" s="348" t="s">
        <v>21004</v>
      </c>
      <c r="C1027" s="347" t="s">
        <v>18918</v>
      </c>
      <c r="D1027" s="349">
        <v>10386.9328</v>
      </c>
    </row>
    <row r="1028" spans="1:4">
      <c r="A1028" s="347" t="s">
        <v>21005</v>
      </c>
      <c r="B1028" s="348" t="s">
        <v>21006</v>
      </c>
      <c r="C1028" s="347" t="s">
        <v>18918</v>
      </c>
      <c r="D1028" s="349">
        <v>10918.299000000001</v>
      </c>
    </row>
    <row r="1029" spans="1:4">
      <c r="A1029" s="347" t="s">
        <v>21007</v>
      </c>
      <c r="B1029" s="348" t="s">
        <v>21008</v>
      </c>
      <c r="C1029" s="347" t="s">
        <v>18918</v>
      </c>
      <c r="D1029" s="349">
        <v>11542.4283</v>
      </c>
    </row>
    <row r="1030" spans="1:4">
      <c r="A1030" s="347" t="s">
        <v>21009</v>
      </c>
      <c r="B1030" s="348" t="s">
        <v>21010</v>
      </c>
      <c r="C1030" s="347" t="s">
        <v>18918</v>
      </c>
      <c r="D1030" s="349">
        <v>12159.049499999999</v>
      </c>
    </row>
    <row r="1031" spans="1:4">
      <c r="A1031" s="347" t="s">
        <v>21011</v>
      </c>
      <c r="B1031" s="348" t="s">
        <v>21012</v>
      </c>
      <c r="C1031" s="347" t="s">
        <v>18918</v>
      </c>
      <c r="D1031" s="349">
        <v>15172.668799999999</v>
      </c>
    </row>
    <row r="1032" spans="1:4">
      <c r="A1032" s="347" t="s">
        <v>21013</v>
      </c>
      <c r="B1032" s="348" t="s">
        <v>21014</v>
      </c>
      <c r="C1032" s="347" t="s">
        <v>18918</v>
      </c>
      <c r="D1032" s="349">
        <v>15831.7583</v>
      </c>
    </row>
    <row r="1033" spans="1:4">
      <c r="A1033" s="347" t="s">
        <v>21015</v>
      </c>
      <c r="B1033" s="348" t="s">
        <v>21016</v>
      </c>
      <c r="C1033" s="347" t="s">
        <v>18918</v>
      </c>
      <c r="D1033" s="349">
        <v>16608.870200000001</v>
      </c>
    </row>
    <row r="1034" spans="1:4">
      <c r="A1034" s="347" t="s">
        <v>21017</v>
      </c>
      <c r="B1034" s="348" t="s">
        <v>21018</v>
      </c>
      <c r="C1034" s="347" t="s">
        <v>18918</v>
      </c>
      <c r="D1034" s="349">
        <v>19081.8465</v>
      </c>
    </row>
    <row r="1035" spans="1:4">
      <c r="A1035" s="347" t="s">
        <v>21019</v>
      </c>
      <c r="B1035" s="348" t="s">
        <v>21020</v>
      </c>
      <c r="C1035" s="347" t="s">
        <v>18918</v>
      </c>
      <c r="D1035" s="349">
        <v>19959.616399999999</v>
      </c>
    </row>
    <row r="1036" spans="1:4" ht="25.5">
      <c r="A1036" s="347" t="s">
        <v>21021</v>
      </c>
      <c r="B1036" s="348" t="s">
        <v>21022</v>
      </c>
      <c r="C1036" s="347" t="s">
        <v>18918</v>
      </c>
      <c r="D1036" s="349">
        <v>3326.0994000000001</v>
      </c>
    </row>
    <row r="1037" spans="1:4" ht="25.5">
      <c r="A1037" s="347" t="s">
        <v>21023</v>
      </c>
      <c r="B1037" s="348" t="s">
        <v>21024</v>
      </c>
      <c r="C1037" s="347" t="s">
        <v>18918</v>
      </c>
      <c r="D1037" s="349">
        <v>3776.5529999999999</v>
      </c>
    </row>
    <row r="1038" spans="1:4" ht="25.5">
      <c r="A1038" s="347" t="s">
        <v>21025</v>
      </c>
      <c r="B1038" s="348" t="s">
        <v>21026</v>
      </c>
      <c r="C1038" s="347" t="s">
        <v>18918</v>
      </c>
      <c r="D1038" s="349">
        <v>4469.5403999999999</v>
      </c>
    </row>
    <row r="1039" spans="1:4" ht="25.5">
      <c r="A1039" s="347" t="s">
        <v>21027</v>
      </c>
      <c r="B1039" s="348" t="s">
        <v>21028</v>
      </c>
      <c r="C1039" s="347" t="s">
        <v>18918</v>
      </c>
      <c r="D1039" s="349">
        <v>5120.3100999999997</v>
      </c>
    </row>
    <row r="1040" spans="1:4" ht="25.5">
      <c r="A1040" s="347" t="s">
        <v>21029</v>
      </c>
      <c r="B1040" s="348" t="s">
        <v>21030</v>
      </c>
      <c r="C1040" s="347" t="s">
        <v>18918</v>
      </c>
      <c r="D1040" s="349">
        <v>5643.1625000000004</v>
      </c>
    </row>
    <row r="1041" spans="1:4" ht="25.5">
      <c r="A1041" s="347" t="s">
        <v>21031</v>
      </c>
      <c r="B1041" s="348" t="s">
        <v>21032</v>
      </c>
      <c r="C1041" s="347" t="s">
        <v>18918</v>
      </c>
      <c r="D1041" s="349">
        <v>6236.4445999999998</v>
      </c>
    </row>
    <row r="1042" spans="1:4" ht="25.5">
      <c r="A1042" s="347" t="s">
        <v>21033</v>
      </c>
      <c r="B1042" s="348" t="s">
        <v>21034</v>
      </c>
      <c r="C1042" s="347" t="s">
        <v>18918</v>
      </c>
      <c r="D1042" s="349">
        <v>6724.1940000000004</v>
      </c>
    </row>
    <row r="1043" spans="1:4" ht="25.5">
      <c r="A1043" s="347" t="s">
        <v>21035</v>
      </c>
      <c r="B1043" s="348" t="s">
        <v>21036</v>
      </c>
      <c r="C1043" s="347" t="s">
        <v>18918</v>
      </c>
      <c r="D1043" s="349">
        <v>7315.7691000000004</v>
      </c>
    </row>
    <row r="1044" spans="1:4" ht="25.5">
      <c r="A1044" s="347" t="s">
        <v>21037</v>
      </c>
      <c r="B1044" s="348" t="s">
        <v>21038</v>
      </c>
      <c r="C1044" s="347" t="s">
        <v>18918</v>
      </c>
      <c r="D1044" s="349">
        <v>7837.1301999999996</v>
      </c>
    </row>
    <row r="1045" spans="1:4" ht="25.5">
      <c r="A1045" s="347" t="s">
        <v>21039</v>
      </c>
      <c r="B1045" s="348" t="s">
        <v>21040</v>
      </c>
      <c r="C1045" s="347" t="s">
        <v>18918</v>
      </c>
      <c r="D1045" s="349">
        <v>8465.3253000000004</v>
      </c>
    </row>
    <row r="1046" spans="1:4" ht="25.5">
      <c r="A1046" s="347" t="s">
        <v>21041</v>
      </c>
      <c r="B1046" s="348" t="s">
        <v>21042</v>
      </c>
      <c r="C1046" s="347" t="s">
        <v>18918</v>
      </c>
      <c r="D1046" s="349">
        <v>10247.464900000001</v>
      </c>
    </row>
    <row r="1047" spans="1:4" ht="25.5">
      <c r="A1047" s="347" t="s">
        <v>21043</v>
      </c>
      <c r="B1047" s="348" t="s">
        <v>21044</v>
      </c>
      <c r="C1047" s="347" t="s">
        <v>18918</v>
      </c>
      <c r="D1047" s="349">
        <v>1314.8216</v>
      </c>
    </row>
    <row r="1048" spans="1:4" ht="25.5">
      <c r="A1048" s="347" t="s">
        <v>21045</v>
      </c>
      <c r="B1048" s="348" t="s">
        <v>21046</v>
      </c>
      <c r="C1048" s="347" t="s">
        <v>18918</v>
      </c>
      <c r="D1048" s="349">
        <v>1520.2625</v>
      </c>
    </row>
    <row r="1049" spans="1:4" ht="25.5">
      <c r="A1049" s="347" t="s">
        <v>21047</v>
      </c>
      <c r="B1049" s="348" t="s">
        <v>21048</v>
      </c>
      <c r="C1049" s="347" t="s">
        <v>18918</v>
      </c>
      <c r="D1049" s="349">
        <v>1725.7119</v>
      </c>
    </row>
    <row r="1050" spans="1:4" ht="25.5">
      <c r="A1050" s="347" t="s">
        <v>21049</v>
      </c>
      <c r="B1050" s="348" t="s">
        <v>21050</v>
      </c>
      <c r="C1050" s="347" t="s">
        <v>18918</v>
      </c>
      <c r="D1050" s="349">
        <v>1890.0598</v>
      </c>
    </row>
    <row r="1051" spans="1:4" ht="25.5">
      <c r="A1051" s="347" t="s">
        <v>21051</v>
      </c>
      <c r="B1051" s="348" t="s">
        <v>21052</v>
      </c>
      <c r="C1051" s="347" t="s">
        <v>18918</v>
      </c>
      <c r="D1051" s="349">
        <v>2095.5073000000002</v>
      </c>
    </row>
    <row r="1052" spans="1:4" ht="25.5">
      <c r="A1052" s="347" t="s">
        <v>21053</v>
      </c>
      <c r="B1052" s="348" t="s">
        <v>21054</v>
      </c>
      <c r="C1052" s="347" t="s">
        <v>18918</v>
      </c>
      <c r="D1052" s="349">
        <v>2383.1635000000001</v>
      </c>
    </row>
    <row r="1053" spans="1:4" ht="25.5">
      <c r="A1053" s="347" t="s">
        <v>21055</v>
      </c>
      <c r="B1053" s="348" t="s">
        <v>21056</v>
      </c>
      <c r="C1053" s="347" t="s">
        <v>18918</v>
      </c>
      <c r="D1053" s="349">
        <v>2547.5196000000001</v>
      </c>
    </row>
    <row r="1054" spans="1:4" ht="25.5">
      <c r="A1054" s="347" t="s">
        <v>21057</v>
      </c>
      <c r="B1054" s="348" t="s">
        <v>21058</v>
      </c>
      <c r="C1054" s="347" t="s">
        <v>18918</v>
      </c>
      <c r="D1054" s="349">
        <v>2752.9553000000001</v>
      </c>
    </row>
    <row r="1055" spans="1:4" ht="25.5">
      <c r="A1055" s="347" t="s">
        <v>21059</v>
      </c>
      <c r="B1055" s="348" t="s">
        <v>21060</v>
      </c>
      <c r="C1055" s="347" t="s">
        <v>18918</v>
      </c>
      <c r="D1055" s="349">
        <v>2917.3308999999999</v>
      </c>
    </row>
    <row r="1056" spans="1:4" ht="25.5">
      <c r="A1056" s="347" t="s">
        <v>21061</v>
      </c>
      <c r="B1056" s="348" t="s">
        <v>21062</v>
      </c>
      <c r="C1056" s="347" t="s">
        <v>18918</v>
      </c>
      <c r="D1056" s="349">
        <v>3122.7013999999999</v>
      </c>
    </row>
    <row r="1057" spans="1:4" ht="25.5">
      <c r="A1057" s="347" t="s">
        <v>21063</v>
      </c>
      <c r="B1057" s="348" t="s">
        <v>21064</v>
      </c>
      <c r="C1057" s="347" t="s">
        <v>18918</v>
      </c>
      <c r="D1057" s="349">
        <v>3328.2029000000002</v>
      </c>
    </row>
    <row r="1058" spans="1:4" ht="25.5">
      <c r="A1058" s="347" t="s">
        <v>21065</v>
      </c>
      <c r="B1058" s="348" t="s">
        <v>21066</v>
      </c>
      <c r="C1058" s="347" t="s">
        <v>18918</v>
      </c>
      <c r="D1058" s="349">
        <v>3492.5414000000001</v>
      </c>
    </row>
    <row r="1059" spans="1:4" ht="25.5">
      <c r="A1059" s="347" t="s">
        <v>21067</v>
      </c>
      <c r="B1059" s="348" t="s">
        <v>21068</v>
      </c>
      <c r="C1059" s="347" t="s">
        <v>18918</v>
      </c>
      <c r="D1059" s="349">
        <v>3697.9213</v>
      </c>
    </row>
    <row r="1060" spans="1:4" ht="25.5">
      <c r="A1060" s="347" t="s">
        <v>21069</v>
      </c>
      <c r="B1060" s="348" t="s">
        <v>21070</v>
      </c>
      <c r="C1060" s="347" t="s">
        <v>18918</v>
      </c>
      <c r="D1060" s="349">
        <v>4318.9440999999997</v>
      </c>
    </row>
    <row r="1061" spans="1:4" ht="25.5">
      <c r="A1061" s="347" t="s">
        <v>21071</v>
      </c>
      <c r="B1061" s="348" t="s">
        <v>21072</v>
      </c>
      <c r="C1061" s="347" t="s">
        <v>18918</v>
      </c>
      <c r="D1061" s="349">
        <v>4552.4646000000002</v>
      </c>
    </row>
    <row r="1062" spans="1:4" ht="25.5">
      <c r="A1062" s="347" t="s">
        <v>21073</v>
      </c>
      <c r="B1062" s="348" t="s">
        <v>21074</v>
      </c>
      <c r="C1062" s="347" t="s">
        <v>18918</v>
      </c>
      <c r="D1062" s="349">
        <v>4863.5619999999999</v>
      </c>
    </row>
    <row r="1063" spans="1:4" ht="25.5">
      <c r="A1063" s="347" t="s">
        <v>21075</v>
      </c>
      <c r="B1063" s="348" t="s">
        <v>21076</v>
      </c>
      <c r="C1063" s="347" t="s">
        <v>18918</v>
      </c>
      <c r="D1063" s="349">
        <v>4980.4741000000004</v>
      </c>
    </row>
    <row r="1064" spans="1:4" ht="25.5">
      <c r="A1064" s="347" t="s">
        <v>21077</v>
      </c>
      <c r="B1064" s="348" t="s">
        <v>21078</v>
      </c>
      <c r="C1064" s="347" t="s">
        <v>18918</v>
      </c>
      <c r="D1064" s="349">
        <v>5174.9537</v>
      </c>
    </row>
    <row r="1065" spans="1:4" ht="25.5">
      <c r="A1065" s="347" t="s">
        <v>21079</v>
      </c>
      <c r="B1065" s="348" t="s">
        <v>21080</v>
      </c>
      <c r="C1065" s="347" t="s">
        <v>18918</v>
      </c>
      <c r="D1065" s="349">
        <v>6866.6508999999996</v>
      </c>
    </row>
    <row r="1066" spans="1:4" ht="25.5">
      <c r="A1066" s="347" t="s">
        <v>21081</v>
      </c>
      <c r="B1066" s="348" t="s">
        <v>21082</v>
      </c>
      <c r="C1066" s="347" t="s">
        <v>18918</v>
      </c>
      <c r="D1066" s="349">
        <v>8732.98</v>
      </c>
    </row>
    <row r="1067" spans="1:4" ht="25.5">
      <c r="A1067" s="347" t="s">
        <v>21083</v>
      </c>
      <c r="B1067" s="348" t="s">
        <v>21084</v>
      </c>
      <c r="C1067" s="347" t="s">
        <v>18918</v>
      </c>
      <c r="D1067" s="349">
        <v>9228.8798000000006</v>
      </c>
    </row>
    <row r="1068" spans="1:4" ht="25.5">
      <c r="A1068" s="347" t="s">
        <v>21085</v>
      </c>
      <c r="B1068" s="348" t="s">
        <v>21086</v>
      </c>
      <c r="C1068" s="347" t="s">
        <v>18918</v>
      </c>
      <c r="D1068" s="349">
        <v>9407.4081000000006</v>
      </c>
    </row>
    <row r="1069" spans="1:4" ht="25.5">
      <c r="A1069" s="347" t="s">
        <v>21087</v>
      </c>
      <c r="B1069" s="348" t="s">
        <v>21088</v>
      </c>
      <c r="C1069" s="347" t="s">
        <v>18918</v>
      </c>
      <c r="D1069" s="349">
        <v>9869.0568999999996</v>
      </c>
    </row>
    <row r="1070" spans="1:4" ht="25.5">
      <c r="A1070" s="347" t="s">
        <v>21089</v>
      </c>
      <c r="B1070" s="348" t="s">
        <v>21090</v>
      </c>
      <c r="C1070" s="347" t="s">
        <v>18918</v>
      </c>
      <c r="D1070" s="349">
        <v>6523.5137999999997</v>
      </c>
    </row>
    <row r="1071" spans="1:4" ht="25.5">
      <c r="A1071" s="347" t="s">
        <v>21091</v>
      </c>
      <c r="B1071" s="348" t="s">
        <v>21092</v>
      </c>
      <c r="C1071" s="347" t="s">
        <v>18918</v>
      </c>
      <c r="D1071" s="349">
        <v>7888.01</v>
      </c>
    </row>
    <row r="1072" spans="1:4" ht="25.5">
      <c r="A1072" s="347" t="s">
        <v>21093</v>
      </c>
      <c r="B1072" s="348" t="s">
        <v>21094</v>
      </c>
      <c r="C1072" s="347" t="s">
        <v>18918</v>
      </c>
      <c r="D1072" s="349">
        <v>8144.1085000000003</v>
      </c>
    </row>
    <row r="1073" spans="1:4" ht="25.5">
      <c r="A1073" s="347" t="s">
        <v>21095</v>
      </c>
      <c r="B1073" s="348" t="s">
        <v>21096</v>
      </c>
      <c r="C1073" s="347" t="s">
        <v>18918</v>
      </c>
      <c r="D1073" s="349">
        <v>9252.5809000000008</v>
      </c>
    </row>
    <row r="1074" spans="1:4" ht="25.5">
      <c r="A1074" s="347" t="s">
        <v>21097</v>
      </c>
      <c r="B1074" s="348" t="s">
        <v>21098</v>
      </c>
      <c r="C1074" s="347" t="s">
        <v>18918</v>
      </c>
      <c r="D1074" s="349">
        <v>9764.4069999999992</v>
      </c>
    </row>
    <row r="1075" spans="1:4" ht="25.5">
      <c r="A1075" s="347" t="s">
        <v>21099</v>
      </c>
      <c r="B1075" s="348" t="s">
        <v>21100</v>
      </c>
      <c r="C1075" s="347" t="s">
        <v>18918</v>
      </c>
      <c r="D1075" s="349">
        <v>11428.0399</v>
      </c>
    </row>
    <row r="1076" spans="1:4" ht="25.5">
      <c r="A1076" s="347" t="s">
        <v>21101</v>
      </c>
      <c r="B1076" s="348" t="s">
        <v>21102</v>
      </c>
      <c r="C1076" s="347" t="s">
        <v>18918</v>
      </c>
      <c r="D1076" s="349">
        <v>13047.027700000001</v>
      </c>
    </row>
    <row r="1077" spans="1:4" ht="25.5">
      <c r="A1077" s="347" t="s">
        <v>21103</v>
      </c>
      <c r="B1077" s="348" t="s">
        <v>21104</v>
      </c>
      <c r="C1077" s="347" t="s">
        <v>18918</v>
      </c>
      <c r="D1077" s="349">
        <v>13858.007600000001</v>
      </c>
    </row>
    <row r="1078" spans="1:4" ht="25.5">
      <c r="A1078" s="347" t="s">
        <v>21105</v>
      </c>
      <c r="B1078" s="348" t="s">
        <v>21106</v>
      </c>
      <c r="C1078" s="347" t="s">
        <v>18918</v>
      </c>
      <c r="D1078" s="349">
        <v>14669.0805</v>
      </c>
    </row>
    <row r="1079" spans="1:4" ht="25.5">
      <c r="A1079" s="347" t="s">
        <v>21107</v>
      </c>
      <c r="B1079" s="348" t="s">
        <v>21108</v>
      </c>
      <c r="C1079" s="347" t="s">
        <v>18918</v>
      </c>
      <c r="D1079" s="349">
        <v>15735.6844</v>
      </c>
    </row>
    <row r="1080" spans="1:4" ht="25.5">
      <c r="A1080" s="347" t="s">
        <v>21109</v>
      </c>
      <c r="B1080" s="348" t="s">
        <v>21110</v>
      </c>
      <c r="C1080" s="347" t="s">
        <v>18918</v>
      </c>
      <c r="D1080" s="349">
        <v>16289.705599999999</v>
      </c>
    </row>
    <row r="1081" spans="1:4" ht="25.5">
      <c r="A1081" s="347" t="s">
        <v>21111</v>
      </c>
      <c r="B1081" s="348" t="s">
        <v>21112</v>
      </c>
      <c r="C1081" s="347" t="s">
        <v>18918</v>
      </c>
      <c r="D1081" s="349">
        <v>17953.378199999999</v>
      </c>
    </row>
    <row r="1082" spans="1:4" ht="25.5">
      <c r="A1082" s="347" t="s">
        <v>21113</v>
      </c>
      <c r="B1082" s="348" t="s">
        <v>21114</v>
      </c>
      <c r="C1082" s="347" t="s">
        <v>18918</v>
      </c>
      <c r="D1082" s="349">
        <v>19570.5416</v>
      </c>
    </row>
    <row r="1083" spans="1:4" ht="25.5">
      <c r="A1083" s="347" t="s">
        <v>21115</v>
      </c>
      <c r="B1083" s="348" t="s">
        <v>21116</v>
      </c>
      <c r="C1083" s="347" t="s">
        <v>18918</v>
      </c>
      <c r="D1083" s="349">
        <v>22269.061799999999</v>
      </c>
    </row>
    <row r="1084" spans="1:4" ht="25.5">
      <c r="A1084" s="347" t="s">
        <v>21117</v>
      </c>
      <c r="B1084" s="348" t="s">
        <v>21118</v>
      </c>
      <c r="C1084" s="347" t="s">
        <v>18918</v>
      </c>
      <c r="D1084" s="349">
        <v>22897.6672</v>
      </c>
    </row>
    <row r="1085" spans="1:4" ht="25.5">
      <c r="A1085" s="347" t="s">
        <v>21119</v>
      </c>
      <c r="B1085" s="348" t="s">
        <v>21120</v>
      </c>
      <c r="C1085" s="347" t="s">
        <v>18918</v>
      </c>
      <c r="D1085" s="349">
        <v>28700.406500000001</v>
      </c>
    </row>
    <row r="1086" spans="1:4" ht="25.5">
      <c r="A1086" s="347" t="s">
        <v>21121</v>
      </c>
      <c r="B1086" s="348" t="s">
        <v>21122</v>
      </c>
      <c r="C1086" s="347" t="s">
        <v>18918</v>
      </c>
      <c r="D1086" s="349">
        <v>30754.9025</v>
      </c>
    </row>
    <row r="1087" spans="1:4" ht="25.5">
      <c r="A1087" s="347" t="s">
        <v>21123</v>
      </c>
      <c r="B1087" s="348" t="s">
        <v>21124</v>
      </c>
      <c r="C1087" s="347" t="s">
        <v>18918</v>
      </c>
      <c r="D1087" s="349">
        <v>37999.485399999998</v>
      </c>
    </row>
    <row r="1088" spans="1:4" ht="25.5">
      <c r="A1088" s="347" t="s">
        <v>21125</v>
      </c>
      <c r="B1088" s="348" t="s">
        <v>21126</v>
      </c>
      <c r="C1088" s="347" t="s">
        <v>18918</v>
      </c>
      <c r="D1088" s="349">
        <v>45322.653400000003</v>
      </c>
    </row>
    <row r="1089" spans="1:4" ht="25.5">
      <c r="A1089" s="347" t="s">
        <v>21127</v>
      </c>
      <c r="B1089" s="348" t="s">
        <v>21128</v>
      </c>
      <c r="C1089" s="347" t="s">
        <v>18918</v>
      </c>
      <c r="D1089" s="349">
        <v>47828.49</v>
      </c>
    </row>
    <row r="1090" spans="1:4" ht="25.5">
      <c r="A1090" s="347" t="s">
        <v>21129</v>
      </c>
      <c r="B1090" s="348" t="s">
        <v>21130</v>
      </c>
      <c r="C1090" s="347" t="s">
        <v>18918</v>
      </c>
      <c r="D1090" s="349">
        <v>50631.131699999998</v>
      </c>
    </row>
    <row r="1091" spans="1:4" ht="25.5">
      <c r="A1091" s="347" t="s">
        <v>21131</v>
      </c>
      <c r="B1091" s="348" t="s">
        <v>21132</v>
      </c>
      <c r="C1091" s="347" t="s">
        <v>19639</v>
      </c>
      <c r="D1091" s="349">
        <v>0.86950000000000005</v>
      </c>
    </row>
    <row r="1092" spans="1:4" ht="25.5">
      <c r="A1092" s="347" t="s">
        <v>21133</v>
      </c>
      <c r="B1092" s="348" t="s">
        <v>21134</v>
      </c>
      <c r="C1092" s="347" t="s">
        <v>18918</v>
      </c>
      <c r="D1092" s="349">
        <v>76.33</v>
      </c>
    </row>
    <row r="1093" spans="1:4" ht="25.5">
      <c r="A1093" s="347" t="s">
        <v>21135</v>
      </c>
      <c r="B1093" s="348" t="s">
        <v>21136</v>
      </c>
      <c r="C1093" s="347" t="s">
        <v>18918</v>
      </c>
      <c r="D1093" s="349">
        <v>49.079599999999999</v>
      </c>
    </row>
    <row r="1094" spans="1:4" ht="25.5">
      <c r="A1094" s="347" t="s">
        <v>21137</v>
      </c>
      <c r="B1094" s="348" t="s">
        <v>21138</v>
      </c>
      <c r="C1094" s="347" t="s">
        <v>18918</v>
      </c>
      <c r="D1094" s="349">
        <v>64.911199999999994</v>
      </c>
    </row>
    <row r="1095" spans="1:4" ht="25.5">
      <c r="A1095" s="347" t="s">
        <v>21139</v>
      </c>
      <c r="B1095" s="348" t="s">
        <v>21140</v>
      </c>
      <c r="C1095" s="347" t="s">
        <v>18918</v>
      </c>
      <c r="D1095" s="349">
        <v>83.1267</v>
      </c>
    </row>
    <row r="1096" spans="1:4" ht="25.5">
      <c r="A1096" s="347" t="s">
        <v>21141</v>
      </c>
      <c r="B1096" s="348" t="s">
        <v>21142</v>
      </c>
      <c r="C1096" s="347" t="s">
        <v>18918</v>
      </c>
      <c r="D1096" s="349">
        <v>134.68510000000001</v>
      </c>
    </row>
    <row r="1097" spans="1:4" ht="25.5">
      <c r="A1097" s="347" t="s">
        <v>21143</v>
      </c>
      <c r="B1097" s="348" t="s">
        <v>21144</v>
      </c>
      <c r="C1097" s="347" t="s">
        <v>18918</v>
      </c>
      <c r="D1097" s="349">
        <v>166.6326</v>
      </c>
    </row>
    <row r="1098" spans="1:4">
      <c r="A1098" s="347" t="s">
        <v>21145</v>
      </c>
      <c r="B1098" s="348" t="s">
        <v>21146</v>
      </c>
      <c r="C1098" s="347" t="s">
        <v>1043</v>
      </c>
      <c r="D1098" s="349">
        <v>203.11019999999999</v>
      </c>
    </row>
    <row r="1099" spans="1:4">
      <c r="A1099" s="347" t="s">
        <v>21147</v>
      </c>
      <c r="B1099" s="348" t="s">
        <v>21148</v>
      </c>
      <c r="C1099" s="347" t="s">
        <v>72</v>
      </c>
      <c r="D1099" s="349" t="s">
        <v>19105</v>
      </c>
    </row>
    <row r="1100" spans="1:4">
      <c r="A1100" s="347" t="s">
        <v>21149</v>
      </c>
      <c r="B1100" s="348" t="s">
        <v>21150</v>
      </c>
      <c r="C1100" s="347" t="s">
        <v>72</v>
      </c>
      <c r="D1100" s="349" t="s">
        <v>19105</v>
      </c>
    </row>
    <row r="1101" spans="1:4">
      <c r="A1101" s="347" t="s">
        <v>21151</v>
      </c>
      <c r="B1101" s="348" t="s">
        <v>21152</v>
      </c>
      <c r="C1101" s="347" t="s">
        <v>72</v>
      </c>
      <c r="D1101" s="349" t="s">
        <v>19105</v>
      </c>
    </row>
    <row r="1102" spans="1:4">
      <c r="A1102" s="347" t="s">
        <v>21153</v>
      </c>
      <c r="B1102" s="348" t="s">
        <v>21154</v>
      </c>
      <c r="C1102" s="347" t="s">
        <v>1043</v>
      </c>
      <c r="D1102" s="349">
        <v>8304.4923999999992</v>
      </c>
    </row>
    <row r="1103" spans="1:4">
      <c r="A1103" s="347" t="s">
        <v>21155</v>
      </c>
      <c r="B1103" s="348" t="s">
        <v>21156</v>
      </c>
      <c r="C1103" s="347" t="s">
        <v>1043</v>
      </c>
      <c r="D1103" s="349">
        <v>16209.3058</v>
      </c>
    </row>
    <row r="1104" spans="1:4">
      <c r="A1104" s="347" t="s">
        <v>21157</v>
      </c>
      <c r="B1104" s="348" t="s">
        <v>21158</v>
      </c>
      <c r="C1104" s="347" t="s">
        <v>1043</v>
      </c>
      <c r="D1104" s="349">
        <v>13145.197700000001</v>
      </c>
    </row>
    <row r="1105" spans="1:4">
      <c r="A1105" s="347" t="s">
        <v>21159</v>
      </c>
      <c r="B1105" s="348" t="s">
        <v>21160</v>
      </c>
      <c r="C1105" s="347" t="s">
        <v>1043</v>
      </c>
      <c r="D1105" s="349">
        <v>15117.8526</v>
      </c>
    </row>
    <row r="1106" spans="1:4">
      <c r="A1106" s="347" t="s">
        <v>21161</v>
      </c>
      <c r="B1106" s="348" t="s">
        <v>21162</v>
      </c>
      <c r="C1106" s="347" t="s">
        <v>1043</v>
      </c>
      <c r="D1106" s="349">
        <v>18281.990099999999</v>
      </c>
    </row>
    <row r="1107" spans="1:4">
      <c r="A1107" s="347" t="s">
        <v>21163</v>
      </c>
      <c r="B1107" s="348" t="s">
        <v>21164</v>
      </c>
      <c r="C1107" s="347" t="s">
        <v>1043</v>
      </c>
      <c r="D1107" s="349">
        <v>20799.61</v>
      </c>
    </row>
    <row r="1108" spans="1:4">
      <c r="A1108" s="347" t="s">
        <v>21165</v>
      </c>
      <c r="B1108" s="348" t="s">
        <v>21166</v>
      </c>
      <c r="C1108" s="347" t="s">
        <v>1043</v>
      </c>
      <c r="D1108" s="349">
        <v>25309.1695</v>
      </c>
    </row>
    <row r="1109" spans="1:4">
      <c r="A1109" s="347" t="s">
        <v>21167</v>
      </c>
      <c r="B1109" s="348" t="s">
        <v>21168</v>
      </c>
      <c r="C1109" s="347" t="s">
        <v>1043</v>
      </c>
      <c r="D1109" s="349">
        <v>34553.713000000003</v>
      </c>
    </row>
    <row r="1110" spans="1:4">
      <c r="A1110" s="347" t="s">
        <v>21169</v>
      </c>
      <c r="B1110" s="348" t="s">
        <v>21170</v>
      </c>
      <c r="C1110" s="347" t="s">
        <v>1043</v>
      </c>
      <c r="D1110" s="349">
        <v>12007.2222</v>
      </c>
    </row>
    <row r="1111" spans="1:4">
      <c r="A1111" s="347" t="s">
        <v>21171</v>
      </c>
      <c r="B1111" s="348" t="s">
        <v>21172</v>
      </c>
      <c r="C1111" s="347" t="s">
        <v>1043</v>
      </c>
      <c r="D1111" s="349">
        <v>19816.764599999999</v>
      </c>
    </row>
    <row r="1112" spans="1:4">
      <c r="A1112" s="347" t="s">
        <v>21173</v>
      </c>
      <c r="B1112" s="348" t="s">
        <v>21174</v>
      </c>
      <c r="C1112" s="347" t="s">
        <v>1043</v>
      </c>
      <c r="D1112" s="349">
        <v>23568.6034</v>
      </c>
    </row>
    <row r="1113" spans="1:4">
      <c r="A1113" s="347" t="s">
        <v>21175</v>
      </c>
      <c r="B1113" s="348" t="s">
        <v>21176</v>
      </c>
      <c r="C1113" s="347" t="s">
        <v>1043</v>
      </c>
      <c r="D1113" s="349">
        <v>26991.954900000001</v>
      </c>
    </row>
    <row r="1114" spans="1:4">
      <c r="A1114" s="347" t="s">
        <v>21177</v>
      </c>
      <c r="B1114" s="348" t="s">
        <v>21178</v>
      </c>
      <c r="C1114" s="347" t="s">
        <v>1043</v>
      </c>
      <c r="D1114" s="349">
        <v>31335.116099999999</v>
      </c>
    </row>
    <row r="1115" spans="1:4">
      <c r="A1115" s="347" t="s">
        <v>21179</v>
      </c>
      <c r="B1115" s="348" t="s">
        <v>21180</v>
      </c>
      <c r="C1115" s="347" t="s">
        <v>1043</v>
      </c>
      <c r="D1115" s="349">
        <v>35124.217900000003</v>
      </c>
    </row>
    <row r="1116" spans="1:4">
      <c r="A1116" s="347" t="s">
        <v>21181</v>
      </c>
      <c r="B1116" s="348" t="s">
        <v>21182</v>
      </c>
      <c r="C1116" s="347" t="s">
        <v>1043</v>
      </c>
      <c r="D1116" s="349">
        <v>37260.216899999999</v>
      </c>
    </row>
    <row r="1117" spans="1:4">
      <c r="A1117" s="347" t="s">
        <v>21183</v>
      </c>
      <c r="B1117" s="348" t="s">
        <v>21184</v>
      </c>
      <c r="C1117" s="347" t="s">
        <v>1043</v>
      </c>
      <c r="D1117" s="349">
        <v>40134.737000000001</v>
      </c>
    </row>
    <row r="1118" spans="1:4">
      <c r="A1118" s="347" t="s">
        <v>21185</v>
      </c>
      <c r="B1118" s="348" t="s">
        <v>21186</v>
      </c>
      <c r="C1118" s="347" t="s">
        <v>1043</v>
      </c>
      <c r="D1118" s="349">
        <v>41714.881999999998</v>
      </c>
    </row>
    <row r="1119" spans="1:4">
      <c r="A1119" s="347" t="s">
        <v>21187</v>
      </c>
      <c r="B1119" s="348" t="s">
        <v>21188</v>
      </c>
      <c r="C1119" s="347" t="s">
        <v>1043</v>
      </c>
      <c r="D1119" s="349">
        <v>46979.126499999998</v>
      </c>
    </row>
    <row r="1120" spans="1:4">
      <c r="A1120" s="347" t="s">
        <v>21189</v>
      </c>
      <c r="B1120" s="348" t="s">
        <v>21190</v>
      </c>
      <c r="C1120" s="347" t="s">
        <v>1043</v>
      </c>
      <c r="D1120" s="349">
        <v>50751.059200000003</v>
      </c>
    </row>
    <row r="1121" spans="1:4">
      <c r="A1121" s="347" t="s">
        <v>21191</v>
      </c>
      <c r="B1121" s="348" t="s">
        <v>21192</v>
      </c>
      <c r="C1121" s="347" t="s">
        <v>1043</v>
      </c>
      <c r="D1121" s="349">
        <v>60218.403299999998</v>
      </c>
    </row>
    <row r="1122" spans="1:4">
      <c r="A1122" s="347" t="s">
        <v>21193</v>
      </c>
      <c r="B1122" s="348" t="s">
        <v>21194</v>
      </c>
      <c r="C1122" s="347" t="s">
        <v>1043</v>
      </c>
      <c r="D1122" s="349">
        <v>63195.7016</v>
      </c>
    </row>
    <row r="1123" spans="1:4">
      <c r="A1123" s="347" t="s">
        <v>21195</v>
      </c>
      <c r="B1123" s="348" t="s">
        <v>21196</v>
      </c>
      <c r="C1123" s="347" t="s">
        <v>1043</v>
      </c>
      <c r="D1123" s="349">
        <v>63062.113599999997</v>
      </c>
    </row>
    <row r="1124" spans="1:4">
      <c r="A1124" s="347" t="s">
        <v>21197</v>
      </c>
      <c r="B1124" s="348" t="s">
        <v>21198</v>
      </c>
      <c r="C1124" s="347" t="s">
        <v>1043</v>
      </c>
      <c r="D1124" s="349">
        <v>500.245</v>
      </c>
    </row>
    <row r="1125" spans="1:4">
      <c r="A1125" s="347" t="s">
        <v>21199</v>
      </c>
      <c r="B1125" s="348" t="s">
        <v>21200</v>
      </c>
      <c r="C1125" s="347" t="s">
        <v>1043</v>
      </c>
      <c r="D1125" s="349">
        <v>80.369900000000001</v>
      </c>
    </row>
    <row r="1126" spans="1:4">
      <c r="A1126" s="347" t="s">
        <v>21201</v>
      </c>
      <c r="B1126" s="348" t="s">
        <v>21202</v>
      </c>
      <c r="C1126" s="347" t="s">
        <v>1043</v>
      </c>
      <c r="D1126" s="349">
        <v>111.4414</v>
      </c>
    </row>
    <row r="1127" spans="1:4">
      <c r="A1127" s="347" t="s">
        <v>21203</v>
      </c>
      <c r="B1127" s="348" t="s">
        <v>21204</v>
      </c>
      <c r="C1127" s="347" t="s">
        <v>1043</v>
      </c>
      <c r="D1127" s="349">
        <v>100.89239999999999</v>
      </c>
    </row>
    <row r="1128" spans="1:4">
      <c r="A1128" s="347" t="s">
        <v>21205</v>
      </c>
      <c r="B1128" s="348" t="s">
        <v>21206</v>
      </c>
      <c r="C1128" s="347" t="s">
        <v>1043</v>
      </c>
      <c r="D1128" s="349">
        <v>145.7039</v>
      </c>
    </row>
    <row r="1129" spans="1:4">
      <c r="A1129" s="347" t="s">
        <v>21207</v>
      </c>
      <c r="B1129" s="348" t="s">
        <v>21208</v>
      </c>
      <c r="C1129" s="347" t="s">
        <v>1043</v>
      </c>
      <c r="D1129" s="349">
        <v>132.37469999999999</v>
      </c>
    </row>
    <row r="1130" spans="1:4">
      <c r="A1130" s="347" t="s">
        <v>21209</v>
      </c>
      <c r="B1130" s="348" t="s">
        <v>21210</v>
      </c>
      <c r="C1130" s="347" t="s">
        <v>1043</v>
      </c>
      <c r="D1130" s="349">
        <v>160.35759999999999</v>
      </c>
    </row>
    <row r="1131" spans="1:4">
      <c r="A1131" s="347" t="s">
        <v>21211</v>
      </c>
      <c r="B1131" s="348" t="s">
        <v>21212</v>
      </c>
      <c r="C1131" s="347" t="s">
        <v>1043</v>
      </c>
      <c r="D1131" s="349">
        <v>77.311700000000002</v>
      </c>
    </row>
    <row r="1132" spans="1:4">
      <c r="A1132" s="347" t="s">
        <v>21213</v>
      </c>
      <c r="B1132" s="348" t="s">
        <v>21214</v>
      </c>
      <c r="C1132" s="347" t="s">
        <v>1043</v>
      </c>
      <c r="D1132" s="349">
        <v>160.69210000000001</v>
      </c>
    </row>
    <row r="1133" spans="1:4">
      <c r="A1133" s="347" t="s">
        <v>21215</v>
      </c>
      <c r="B1133" s="348" t="s">
        <v>21216</v>
      </c>
      <c r="C1133" s="347" t="s">
        <v>18918</v>
      </c>
      <c r="D1133" s="349">
        <v>127.76600000000001</v>
      </c>
    </row>
    <row r="1134" spans="1:4">
      <c r="A1134" s="347" t="s">
        <v>21217</v>
      </c>
      <c r="B1134" s="348" t="s">
        <v>21218</v>
      </c>
      <c r="C1134" s="347" t="s">
        <v>1043</v>
      </c>
      <c r="D1134" s="349">
        <v>310.83879999999999</v>
      </c>
    </row>
    <row r="1135" spans="1:4">
      <c r="A1135" s="347" t="s">
        <v>21219</v>
      </c>
      <c r="B1135" s="348" t="s">
        <v>21220</v>
      </c>
      <c r="C1135" s="347" t="s">
        <v>18918</v>
      </c>
      <c r="D1135" s="349">
        <v>124.0368</v>
      </c>
    </row>
    <row r="1136" spans="1:4">
      <c r="A1136" s="347" t="s">
        <v>21221</v>
      </c>
      <c r="B1136" s="348" t="s">
        <v>21222</v>
      </c>
      <c r="C1136" s="347" t="s">
        <v>18918</v>
      </c>
      <c r="D1136" s="349">
        <v>85.223100000000002</v>
      </c>
    </row>
    <row r="1137" spans="1:4">
      <c r="A1137" s="347" t="s">
        <v>21223</v>
      </c>
      <c r="B1137" s="348" t="s">
        <v>21224</v>
      </c>
      <c r="C1137" s="347" t="s">
        <v>1043</v>
      </c>
      <c r="D1137" s="349">
        <v>63098.063099999999</v>
      </c>
    </row>
    <row r="1138" spans="1:4">
      <c r="A1138" s="347" t="s">
        <v>21225</v>
      </c>
      <c r="B1138" s="348" t="s">
        <v>21226</v>
      </c>
      <c r="C1138" s="347" t="s">
        <v>1043</v>
      </c>
      <c r="D1138" s="349">
        <v>74272.262400000007</v>
      </c>
    </row>
    <row r="1139" spans="1:4">
      <c r="A1139" s="347" t="s">
        <v>21227</v>
      </c>
      <c r="B1139" s="348" t="s">
        <v>21228</v>
      </c>
      <c r="C1139" s="347" t="s">
        <v>1043</v>
      </c>
      <c r="D1139" s="349">
        <v>78814.8174</v>
      </c>
    </row>
    <row r="1140" spans="1:4">
      <c r="A1140" s="347" t="s">
        <v>21229</v>
      </c>
      <c r="B1140" s="348" t="s">
        <v>21230</v>
      </c>
      <c r="C1140" s="347" t="s">
        <v>1043</v>
      </c>
      <c r="D1140" s="349">
        <v>82783.474400000006</v>
      </c>
    </row>
    <row r="1141" spans="1:4">
      <c r="A1141" s="347" t="s">
        <v>21231</v>
      </c>
      <c r="B1141" s="348" t="s">
        <v>21232</v>
      </c>
      <c r="C1141" s="347" t="s">
        <v>1043</v>
      </c>
      <c r="D1141" s="349">
        <v>40176.720300000001</v>
      </c>
    </row>
    <row r="1142" spans="1:4">
      <c r="A1142" s="347" t="s">
        <v>21233</v>
      </c>
      <c r="B1142" s="348" t="s">
        <v>21234</v>
      </c>
      <c r="C1142" s="347" t="s">
        <v>1043</v>
      </c>
      <c r="D1142" s="349">
        <v>49097.251799999998</v>
      </c>
    </row>
    <row r="1143" spans="1:4">
      <c r="A1143" s="347" t="s">
        <v>21235</v>
      </c>
      <c r="B1143" s="348" t="s">
        <v>21236</v>
      </c>
      <c r="C1143" s="347" t="s">
        <v>1043</v>
      </c>
      <c r="D1143" s="349">
        <v>48255.053800000002</v>
      </c>
    </row>
    <row r="1144" spans="1:4">
      <c r="A1144" s="347" t="s">
        <v>21237</v>
      </c>
      <c r="B1144" s="348" t="s">
        <v>21238</v>
      </c>
      <c r="C1144" s="347" t="s">
        <v>1043</v>
      </c>
      <c r="D1144" s="349">
        <v>54187.7287</v>
      </c>
    </row>
    <row r="1145" spans="1:4">
      <c r="A1145" s="347" t="s">
        <v>21239</v>
      </c>
      <c r="B1145" s="348" t="s">
        <v>21240</v>
      </c>
      <c r="C1145" s="347" t="s">
        <v>1043</v>
      </c>
      <c r="D1145" s="349">
        <v>57837.436699999998</v>
      </c>
    </row>
    <row r="1146" spans="1:4">
      <c r="A1146" s="347" t="s">
        <v>21241</v>
      </c>
      <c r="B1146" s="348" t="s">
        <v>21242</v>
      </c>
      <c r="C1146" s="347" t="s">
        <v>1043</v>
      </c>
      <c r="D1146" s="349">
        <v>62149.434099999999</v>
      </c>
    </row>
    <row r="1147" spans="1:4">
      <c r="A1147" s="347" t="s">
        <v>21243</v>
      </c>
      <c r="B1147" s="348" t="s">
        <v>21244</v>
      </c>
      <c r="C1147" s="347" t="s">
        <v>1043</v>
      </c>
      <c r="D1147" s="349">
        <v>66719.563099999999</v>
      </c>
    </row>
    <row r="1148" spans="1:4">
      <c r="A1148" s="347" t="s">
        <v>21245</v>
      </c>
      <c r="B1148" s="348" t="s">
        <v>21246</v>
      </c>
      <c r="C1148" s="347" t="s">
        <v>1043</v>
      </c>
      <c r="D1148" s="349">
        <v>1.3137000000000001</v>
      </c>
    </row>
    <row r="1149" spans="1:4">
      <c r="A1149" s="347" t="s">
        <v>21247</v>
      </c>
      <c r="B1149" s="348" t="s">
        <v>21248</v>
      </c>
      <c r="C1149" s="347" t="s">
        <v>1043</v>
      </c>
      <c r="D1149" s="349">
        <v>70908.611600000004</v>
      </c>
    </row>
    <row r="1150" spans="1:4">
      <c r="A1150" s="347" t="s">
        <v>21249</v>
      </c>
      <c r="B1150" s="348" t="s">
        <v>21250</v>
      </c>
      <c r="C1150" s="347" t="s">
        <v>1043</v>
      </c>
      <c r="D1150" s="349">
        <v>76417.570300000007</v>
      </c>
    </row>
    <row r="1151" spans="1:4" ht="25.5">
      <c r="A1151" s="347" t="s">
        <v>21251</v>
      </c>
      <c r="B1151" s="348" t="s">
        <v>21252</v>
      </c>
      <c r="C1151" s="347" t="s">
        <v>18918</v>
      </c>
      <c r="D1151" s="349">
        <v>1380.1797999999999</v>
      </c>
    </row>
    <row r="1152" spans="1:4" ht="25.5">
      <c r="A1152" s="347" t="s">
        <v>21253</v>
      </c>
      <c r="B1152" s="348" t="s">
        <v>21254</v>
      </c>
      <c r="C1152" s="347" t="s">
        <v>18918</v>
      </c>
      <c r="D1152" s="349">
        <v>1595.8329000000001</v>
      </c>
    </row>
    <row r="1153" spans="1:4" ht="25.5">
      <c r="A1153" s="347" t="s">
        <v>21255</v>
      </c>
      <c r="B1153" s="348" t="s">
        <v>21256</v>
      </c>
      <c r="C1153" s="347" t="s">
        <v>18918</v>
      </c>
      <c r="D1153" s="349">
        <v>1811.4945</v>
      </c>
    </row>
    <row r="1154" spans="1:4" ht="25.5">
      <c r="A1154" s="347" t="s">
        <v>21257</v>
      </c>
      <c r="B1154" s="348" t="s">
        <v>21258</v>
      </c>
      <c r="C1154" s="347" t="s">
        <v>18918</v>
      </c>
      <c r="D1154" s="349">
        <v>1984.0121999999999</v>
      </c>
    </row>
    <row r="1155" spans="1:4" ht="25.5">
      <c r="A1155" s="347" t="s">
        <v>21259</v>
      </c>
      <c r="B1155" s="348" t="s">
        <v>21260</v>
      </c>
      <c r="C1155" s="347" t="s">
        <v>18918</v>
      </c>
      <c r="D1155" s="349">
        <v>2199.6718999999998</v>
      </c>
    </row>
    <row r="1156" spans="1:4" ht="25.5">
      <c r="A1156" s="347" t="s">
        <v>21261</v>
      </c>
      <c r="B1156" s="348" t="s">
        <v>21262</v>
      </c>
      <c r="C1156" s="347" t="s">
        <v>18918</v>
      </c>
      <c r="D1156" s="349">
        <v>2501.6251999999999</v>
      </c>
    </row>
    <row r="1157" spans="1:4" ht="25.5">
      <c r="A1157" s="347" t="s">
        <v>21263</v>
      </c>
      <c r="B1157" s="348" t="s">
        <v>21264</v>
      </c>
      <c r="C1157" s="347" t="s">
        <v>18918</v>
      </c>
      <c r="D1157" s="349">
        <v>2674.1511</v>
      </c>
    </row>
    <row r="1158" spans="1:4" ht="25.5">
      <c r="A1158" s="347" t="s">
        <v>21265</v>
      </c>
      <c r="B1158" s="348" t="s">
        <v>21266</v>
      </c>
      <c r="C1158" s="347" t="s">
        <v>18918</v>
      </c>
      <c r="D1158" s="349">
        <v>2889.7988999999998</v>
      </c>
    </row>
    <row r="1159" spans="1:4" ht="25.5">
      <c r="A1159" s="347" t="s">
        <v>21267</v>
      </c>
      <c r="B1159" s="348" t="s">
        <v>21268</v>
      </c>
      <c r="C1159" s="347" t="s">
        <v>18918</v>
      </c>
      <c r="D1159" s="349">
        <v>3062.3443000000002</v>
      </c>
    </row>
    <row r="1160" spans="1:4" ht="25.5">
      <c r="A1160" s="347" t="s">
        <v>21269</v>
      </c>
      <c r="B1160" s="348" t="s">
        <v>21270</v>
      </c>
      <c r="C1160" s="347" t="s">
        <v>18918</v>
      </c>
      <c r="D1160" s="349">
        <v>3277.9270000000001</v>
      </c>
    </row>
    <row r="1161" spans="1:4" ht="25.5">
      <c r="A1161" s="347" t="s">
        <v>21271</v>
      </c>
      <c r="B1161" s="348" t="s">
        <v>21272</v>
      </c>
      <c r="C1161" s="347" t="s">
        <v>18918</v>
      </c>
      <c r="D1161" s="349">
        <v>3493.6408000000001</v>
      </c>
    </row>
    <row r="1162" spans="1:4" ht="25.5">
      <c r="A1162" s="347" t="s">
        <v>21273</v>
      </c>
      <c r="B1162" s="348" t="s">
        <v>21274</v>
      </c>
      <c r="C1162" s="347" t="s">
        <v>18918</v>
      </c>
      <c r="D1162" s="349">
        <v>3666.1489999999999</v>
      </c>
    </row>
    <row r="1163" spans="1:4" ht="25.5">
      <c r="A1163" s="347" t="s">
        <v>21275</v>
      </c>
      <c r="B1163" s="348" t="s">
        <v>21276</v>
      </c>
      <c r="C1163" s="347" t="s">
        <v>18918</v>
      </c>
      <c r="D1163" s="349">
        <v>3881.7411999999999</v>
      </c>
    </row>
    <row r="1164" spans="1:4" ht="25.5">
      <c r="A1164" s="347" t="s">
        <v>21277</v>
      </c>
      <c r="B1164" s="348" t="s">
        <v>21278</v>
      </c>
      <c r="C1164" s="347" t="s">
        <v>18918</v>
      </c>
      <c r="D1164" s="349">
        <v>4559.3491999999997</v>
      </c>
    </row>
    <row r="1165" spans="1:4" ht="25.5">
      <c r="A1165" s="347" t="s">
        <v>21279</v>
      </c>
      <c r="B1165" s="348" t="s">
        <v>21280</v>
      </c>
      <c r="C1165" s="347" t="s">
        <v>18918</v>
      </c>
      <c r="D1165" s="349">
        <v>4805.8644999999997</v>
      </c>
    </row>
    <row r="1166" spans="1:4" ht="25.5">
      <c r="A1166" s="347" t="s">
        <v>21281</v>
      </c>
      <c r="B1166" s="348" t="s">
        <v>21282</v>
      </c>
      <c r="C1166" s="347" t="s">
        <v>18918</v>
      </c>
      <c r="D1166" s="349">
        <v>5134.2884000000004</v>
      </c>
    </row>
    <row r="1167" spans="1:4" ht="25.5">
      <c r="A1167" s="347" t="s">
        <v>21283</v>
      </c>
      <c r="B1167" s="348" t="s">
        <v>21284</v>
      </c>
      <c r="C1167" s="347" t="s">
        <v>18918</v>
      </c>
      <c r="D1167" s="349">
        <v>5257.6979000000001</v>
      </c>
    </row>
    <row r="1168" spans="1:4" ht="25.5">
      <c r="A1168" s="347" t="s">
        <v>21285</v>
      </c>
      <c r="B1168" s="348" t="s">
        <v>21286</v>
      </c>
      <c r="C1168" s="347" t="s">
        <v>18918</v>
      </c>
      <c r="D1168" s="349">
        <v>5463.0066999999999</v>
      </c>
    </row>
    <row r="1169" spans="1:4" ht="25.5">
      <c r="A1169" s="347" t="s">
        <v>21287</v>
      </c>
      <c r="B1169" s="348" t="s">
        <v>21288</v>
      </c>
      <c r="C1169" s="347" t="s">
        <v>18918</v>
      </c>
      <c r="D1169" s="349">
        <v>7348.5576000000001</v>
      </c>
    </row>
    <row r="1170" spans="1:4" ht="25.5">
      <c r="A1170" s="347" t="s">
        <v>21289</v>
      </c>
      <c r="B1170" s="348" t="s">
        <v>21290</v>
      </c>
      <c r="C1170" s="347" t="s">
        <v>18918</v>
      </c>
      <c r="D1170" s="349">
        <v>9417.5134999999991</v>
      </c>
    </row>
    <row r="1171" spans="1:4" ht="25.5">
      <c r="A1171" s="347" t="s">
        <v>21291</v>
      </c>
      <c r="B1171" s="348" t="s">
        <v>21292</v>
      </c>
      <c r="C1171" s="347" t="s">
        <v>18918</v>
      </c>
      <c r="D1171" s="349">
        <v>9952.3705000000009</v>
      </c>
    </row>
    <row r="1172" spans="1:4" ht="25.5">
      <c r="A1172" s="347" t="s">
        <v>21293</v>
      </c>
      <c r="B1172" s="348" t="s">
        <v>21294</v>
      </c>
      <c r="C1172" s="347" t="s">
        <v>18918</v>
      </c>
      <c r="D1172" s="349">
        <v>10144.812099999999</v>
      </c>
    </row>
    <row r="1173" spans="1:4" ht="25.5">
      <c r="A1173" s="347" t="s">
        <v>21295</v>
      </c>
      <c r="B1173" s="348" t="s">
        <v>21296</v>
      </c>
      <c r="C1173" s="347" t="s">
        <v>18918</v>
      </c>
      <c r="D1173" s="349">
        <v>10642.635399999999</v>
      </c>
    </row>
    <row r="1174" spans="1:4" ht="25.5">
      <c r="A1174" s="347" t="s">
        <v>21297</v>
      </c>
      <c r="B1174" s="348" t="s">
        <v>21298</v>
      </c>
      <c r="C1174" s="347" t="s">
        <v>18918</v>
      </c>
      <c r="D1174" s="349">
        <v>6737.4357</v>
      </c>
    </row>
    <row r="1175" spans="1:4" ht="25.5">
      <c r="A1175" s="347" t="s">
        <v>21299</v>
      </c>
      <c r="B1175" s="348" t="s">
        <v>21300</v>
      </c>
      <c r="C1175" s="347" t="s">
        <v>18918</v>
      </c>
      <c r="D1175" s="349">
        <v>8146.6737000000003</v>
      </c>
    </row>
    <row r="1176" spans="1:4" ht="25.5">
      <c r="A1176" s="347" t="s">
        <v>21301</v>
      </c>
      <c r="B1176" s="348" t="s">
        <v>21302</v>
      </c>
      <c r="C1176" s="347" t="s">
        <v>18918</v>
      </c>
      <c r="D1176" s="349">
        <v>8411.1612999999998</v>
      </c>
    </row>
    <row r="1177" spans="1:4" ht="25.5">
      <c r="A1177" s="347" t="s">
        <v>21303</v>
      </c>
      <c r="B1177" s="348" t="s">
        <v>21304</v>
      </c>
      <c r="C1177" s="347" t="s">
        <v>18918</v>
      </c>
      <c r="D1177" s="349">
        <v>9555.9863999999998</v>
      </c>
    </row>
    <row r="1178" spans="1:4" ht="25.5">
      <c r="A1178" s="347" t="s">
        <v>21305</v>
      </c>
      <c r="B1178" s="348" t="s">
        <v>21306</v>
      </c>
      <c r="C1178" s="347" t="s">
        <v>18918</v>
      </c>
      <c r="D1178" s="349">
        <v>10084.590700000001</v>
      </c>
    </row>
    <row r="1179" spans="1:4" ht="25.5">
      <c r="A1179" s="347" t="s">
        <v>21307</v>
      </c>
      <c r="B1179" s="348" t="s">
        <v>21308</v>
      </c>
      <c r="C1179" s="347" t="s">
        <v>18918</v>
      </c>
      <c r="D1179" s="349">
        <v>11802.752699999999</v>
      </c>
    </row>
    <row r="1180" spans="1:4" ht="25.5">
      <c r="A1180" s="347" t="s">
        <v>21309</v>
      </c>
      <c r="B1180" s="348" t="s">
        <v>21310</v>
      </c>
      <c r="C1180" s="347" t="s">
        <v>18918</v>
      </c>
      <c r="D1180" s="349">
        <v>13474.8714</v>
      </c>
    </row>
    <row r="1181" spans="1:4" ht="25.5">
      <c r="A1181" s="347" t="s">
        <v>21311</v>
      </c>
      <c r="B1181" s="348" t="s">
        <v>21312</v>
      </c>
      <c r="C1181" s="347" t="s">
        <v>18918</v>
      </c>
      <c r="D1181" s="349">
        <v>14312.4167</v>
      </c>
    </row>
    <row r="1182" spans="1:4" ht="25.5">
      <c r="A1182" s="347" t="s">
        <v>21313</v>
      </c>
      <c r="B1182" s="348" t="s">
        <v>21314</v>
      </c>
      <c r="C1182" s="347" t="s">
        <v>18918</v>
      </c>
      <c r="D1182" s="349">
        <v>15150.0551</v>
      </c>
    </row>
    <row r="1183" spans="1:4" ht="25.5">
      <c r="A1183" s="347" t="s">
        <v>21315</v>
      </c>
      <c r="B1183" s="348" t="s">
        <v>21316</v>
      </c>
      <c r="C1183" s="347" t="s">
        <v>18918</v>
      </c>
      <c r="D1183" s="349">
        <v>16251.613600000001</v>
      </c>
    </row>
    <row r="1184" spans="1:4" ht="25.5">
      <c r="A1184" s="347" t="s">
        <v>21317</v>
      </c>
      <c r="B1184" s="348" t="s">
        <v>21318</v>
      </c>
      <c r="C1184" s="347" t="s">
        <v>18918</v>
      </c>
      <c r="D1184" s="349">
        <v>16823.811099999999</v>
      </c>
    </row>
    <row r="1185" spans="1:4" ht="25.5">
      <c r="A1185" s="347" t="s">
        <v>21319</v>
      </c>
      <c r="B1185" s="348" t="s">
        <v>21320</v>
      </c>
      <c r="C1185" s="347" t="s">
        <v>18918</v>
      </c>
      <c r="D1185" s="349">
        <v>18542.0128</v>
      </c>
    </row>
    <row r="1186" spans="1:4" ht="25.5">
      <c r="A1186" s="347" t="s">
        <v>21321</v>
      </c>
      <c r="B1186" s="348" t="s">
        <v>21322</v>
      </c>
      <c r="C1186" s="347" t="s">
        <v>18918</v>
      </c>
      <c r="D1186" s="349">
        <v>20212.307199999999</v>
      </c>
    </row>
    <row r="1187" spans="1:4" ht="25.5">
      <c r="A1187" s="347" t="s">
        <v>21323</v>
      </c>
      <c r="B1187" s="348" t="s">
        <v>21324</v>
      </c>
      <c r="C1187" s="347" t="s">
        <v>18918</v>
      </c>
      <c r="D1187" s="349">
        <v>25970.090700000001</v>
      </c>
    </row>
    <row r="1188" spans="1:4" ht="25.5">
      <c r="A1188" s="347" t="s">
        <v>21325</v>
      </c>
      <c r="B1188" s="348" t="s">
        <v>21326</v>
      </c>
      <c r="C1188" s="347" t="s">
        <v>18918</v>
      </c>
      <c r="D1188" s="349">
        <v>26703.210200000001</v>
      </c>
    </row>
    <row r="1189" spans="1:4" ht="25.5">
      <c r="A1189" s="347" t="s">
        <v>21327</v>
      </c>
      <c r="B1189" s="348" t="s">
        <v>21328</v>
      </c>
      <c r="C1189" s="347" t="s">
        <v>18918</v>
      </c>
      <c r="D1189" s="349">
        <v>32309.184799999999</v>
      </c>
    </row>
    <row r="1190" spans="1:4" ht="25.5">
      <c r="A1190" s="347" t="s">
        <v>21329</v>
      </c>
      <c r="B1190" s="348" t="s">
        <v>21330</v>
      </c>
      <c r="C1190" s="347" t="s">
        <v>18918</v>
      </c>
      <c r="D1190" s="349">
        <v>34621.786</v>
      </c>
    </row>
    <row r="1191" spans="1:4" ht="25.5">
      <c r="A1191" s="347" t="s">
        <v>21331</v>
      </c>
      <c r="B1191" s="348" t="s">
        <v>21332</v>
      </c>
      <c r="C1191" s="347" t="s">
        <v>18918</v>
      </c>
      <c r="D1191" s="349">
        <v>42352.546900000001</v>
      </c>
    </row>
    <row r="1192" spans="1:4" ht="25.5">
      <c r="A1192" s="347" t="s">
        <v>21333</v>
      </c>
      <c r="B1192" s="348" t="s">
        <v>21334</v>
      </c>
      <c r="C1192" s="347" t="s">
        <v>18918</v>
      </c>
      <c r="D1192" s="349">
        <v>54482.227299999999</v>
      </c>
    </row>
    <row r="1193" spans="1:4" ht="25.5">
      <c r="A1193" s="347" t="s">
        <v>21335</v>
      </c>
      <c r="B1193" s="348" t="s">
        <v>21336</v>
      </c>
      <c r="C1193" s="347" t="s">
        <v>18918</v>
      </c>
      <c r="D1193" s="349">
        <v>55186.04</v>
      </c>
    </row>
    <row r="1194" spans="1:4" ht="25.5">
      <c r="A1194" s="347" t="s">
        <v>21337</v>
      </c>
      <c r="B1194" s="348" t="s">
        <v>21338</v>
      </c>
      <c r="C1194" s="347" t="s">
        <v>18918</v>
      </c>
      <c r="D1194" s="349">
        <v>60864.0461</v>
      </c>
    </row>
    <row r="1195" spans="1:4">
      <c r="A1195" s="347" t="s">
        <v>21339</v>
      </c>
      <c r="B1195" s="348" t="s">
        <v>21340</v>
      </c>
      <c r="C1195" s="347" t="s">
        <v>1043</v>
      </c>
      <c r="D1195" s="349">
        <v>80921.464600000007</v>
      </c>
    </row>
    <row r="1196" spans="1:4">
      <c r="A1196" s="347" t="s">
        <v>21341</v>
      </c>
      <c r="B1196" s="348" t="s">
        <v>21342</v>
      </c>
      <c r="C1196" s="347" t="s">
        <v>1043</v>
      </c>
      <c r="D1196" s="349">
        <v>85593.101500000004</v>
      </c>
    </row>
    <row r="1197" spans="1:4" ht="25.5">
      <c r="A1197" s="347" t="s">
        <v>21343</v>
      </c>
      <c r="B1197" s="348" t="s">
        <v>21344</v>
      </c>
      <c r="C1197" s="347" t="s">
        <v>1043</v>
      </c>
      <c r="D1197" s="349">
        <v>90154.726800000004</v>
      </c>
    </row>
    <row r="1198" spans="1:4">
      <c r="A1198" s="347" t="s">
        <v>21345</v>
      </c>
      <c r="B1198" s="348" t="s">
        <v>21346</v>
      </c>
      <c r="C1198" s="347" t="s">
        <v>1043</v>
      </c>
      <c r="D1198" s="349">
        <v>1.0322</v>
      </c>
    </row>
    <row r="1199" spans="1:4">
      <c r="A1199" s="347" t="s">
        <v>21347</v>
      </c>
      <c r="B1199" s="348" t="s">
        <v>21348</v>
      </c>
      <c r="C1199" s="347" t="s">
        <v>18918</v>
      </c>
      <c r="D1199" s="349">
        <v>3266.0237999999999</v>
      </c>
    </row>
    <row r="1200" spans="1:4">
      <c r="A1200" s="347" t="s">
        <v>21349</v>
      </c>
      <c r="B1200" s="348" t="s">
        <v>21350</v>
      </c>
      <c r="C1200" s="347" t="s">
        <v>18918</v>
      </c>
      <c r="D1200" s="349">
        <v>3339.3894</v>
      </c>
    </row>
    <row r="1201" spans="1:4">
      <c r="A1201" s="347" t="s">
        <v>21351</v>
      </c>
      <c r="B1201" s="348" t="s">
        <v>21352</v>
      </c>
      <c r="C1201" s="347" t="s">
        <v>18918</v>
      </c>
      <c r="D1201" s="349">
        <v>3368.0147000000002</v>
      </c>
    </row>
    <row r="1202" spans="1:4">
      <c r="A1202" s="347" t="s">
        <v>21353</v>
      </c>
      <c r="B1202" s="348" t="s">
        <v>21354</v>
      </c>
      <c r="C1202" s="347" t="s">
        <v>18918</v>
      </c>
      <c r="D1202" s="349">
        <v>3407.4829</v>
      </c>
    </row>
    <row r="1203" spans="1:4">
      <c r="A1203" s="347" t="s">
        <v>21355</v>
      </c>
      <c r="B1203" s="348" t="s">
        <v>21356</v>
      </c>
      <c r="C1203" s="347" t="s">
        <v>18918</v>
      </c>
      <c r="D1203" s="349">
        <v>4457.2316000000001</v>
      </c>
    </row>
    <row r="1204" spans="1:4">
      <c r="A1204" s="347" t="s">
        <v>21357</v>
      </c>
      <c r="B1204" s="348" t="s">
        <v>21358</v>
      </c>
      <c r="C1204" s="347" t="s">
        <v>18918</v>
      </c>
      <c r="D1204" s="349">
        <v>4548.4057000000003</v>
      </c>
    </row>
    <row r="1205" spans="1:4">
      <c r="A1205" s="347" t="s">
        <v>21359</v>
      </c>
      <c r="B1205" s="348" t="s">
        <v>21360</v>
      </c>
      <c r="C1205" s="347" t="s">
        <v>18918</v>
      </c>
      <c r="D1205" s="349">
        <v>4601.0411000000004</v>
      </c>
    </row>
    <row r="1206" spans="1:4">
      <c r="A1206" s="347" t="s">
        <v>21361</v>
      </c>
      <c r="B1206" s="348" t="s">
        <v>21362</v>
      </c>
      <c r="C1206" s="347" t="s">
        <v>18918</v>
      </c>
      <c r="D1206" s="349">
        <v>4286.3131000000003</v>
      </c>
    </row>
    <row r="1207" spans="1:4">
      <c r="A1207" s="347" t="s">
        <v>21363</v>
      </c>
      <c r="B1207" s="348" t="s">
        <v>21364</v>
      </c>
      <c r="C1207" s="347" t="s">
        <v>18918</v>
      </c>
      <c r="D1207" s="349">
        <v>4317.5459000000001</v>
      </c>
    </row>
    <row r="1208" spans="1:4">
      <c r="A1208" s="347" t="s">
        <v>21365</v>
      </c>
      <c r="B1208" s="348" t="s">
        <v>21366</v>
      </c>
      <c r="C1208" s="347" t="s">
        <v>18918</v>
      </c>
      <c r="D1208" s="349">
        <v>4400.4965000000002</v>
      </c>
    </row>
    <row r="1209" spans="1:4">
      <c r="A1209" s="347" t="s">
        <v>21367</v>
      </c>
      <c r="B1209" s="348" t="s">
        <v>21368</v>
      </c>
      <c r="C1209" s="347" t="s">
        <v>18918</v>
      </c>
      <c r="D1209" s="349">
        <v>5301.2246999999998</v>
      </c>
    </row>
    <row r="1210" spans="1:4">
      <c r="A1210" s="347" t="s">
        <v>21369</v>
      </c>
      <c r="B1210" s="348" t="s">
        <v>21370</v>
      </c>
      <c r="C1210" s="347" t="s">
        <v>18918</v>
      </c>
      <c r="D1210" s="349">
        <v>5533.6976000000004</v>
      </c>
    </row>
    <row r="1211" spans="1:4">
      <c r="A1211" s="347" t="s">
        <v>21371</v>
      </c>
      <c r="B1211" s="348" t="s">
        <v>21372</v>
      </c>
      <c r="C1211" s="347" t="s">
        <v>18918</v>
      </c>
      <c r="D1211" s="349">
        <v>5633.4782999999998</v>
      </c>
    </row>
    <row r="1212" spans="1:4">
      <c r="A1212" s="347" t="s">
        <v>21373</v>
      </c>
      <c r="B1212" s="348" t="s">
        <v>21374</v>
      </c>
      <c r="C1212" s="347" t="s">
        <v>18918</v>
      </c>
      <c r="D1212" s="349">
        <v>6342.4306999999999</v>
      </c>
    </row>
    <row r="1213" spans="1:4">
      <c r="A1213" s="347" t="s">
        <v>21375</v>
      </c>
      <c r="B1213" s="348" t="s">
        <v>21376</v>
      </c>
      <c r="C1213" s="347" t="s">
        <v>18918</v>
      </c>
      <c r="D1213" s="349">
        <v>4498.1088</v>
      </c>
    </row>
    <row r="1214" spans="1:4">
      <c r="A1214" s="347" t="s">
        <v>21377</v>
      </c>
      <c r="B1214" s="348" t="s">
        <v>21378</v>
      </c>
      <c r="C1214" s="347" t="s">
        <v>18918</v>
      </c>
      <c r="D1214" s="349">
        <v>5049.7527</v>
      </c>
    </row>
    <row r="1215" spans="1:4">
      <c r="A1215" s="347" t="s">
        <v>21379</v>
      </c>
      <c r="B1215" s="348" t="s">
        <v>21380</v>
      </c>
      <c r="C1215" s="347" t="s">
        <v>18918</v>
      </c>
      <c r="D1215" s="349">
        <v>6553.5955000000004</v>
      </c>
    </row>
    <row r="1216" spans="1:4">
      <c r="A1216" s="347" t="s">
        <v>21381</v>
      </c>
      <c r="B1216" s="348" t="s">
        <v>21382</v>
      </c>
      <c r="C1216" s="347" t="s">
        <v>18918</v>
      </c>
      <c r="D1216" s="349">
        <v>6630.2755999999999</v>
      </c>
    </row>
    <row r="1217" spans="1:4">
      <c r="A1217" s="347" t="s">
        <v>21383</v>
      </c>
      <c r="B1217" s="348" t="s">
        <v>21384</v>
      </c>
      <c r="C1217" s="347" t="s">
        <v>18918</v>
      </c>
      <c r="D1217" s="349">
        <v>6897.1620000000003</v>
      </c>
    </row>
    <row r="1218" spans="1:4">
      <c r="A1218" s="347" t="s">
        <v>21385</v>
      </c>
      <c r="B1218" s="348" t="s">
        <v>21386</v>
      </c>
      <c r="C1218" s="347" t="s">
        <v>18918</v>
      </c>
      <c r="D1218" s="349">
        <v>8294.8721000000005</v>
      </c>
    </row>
    <row r="1219" spans="1:4">
      <c r="A1219" s="347" t="s">
        <v>21387</v>
      </c>
      <c r="B1219" s="348" t="s">
        <v>21388</v>
      </c>
      <c r="C1219" s="347" t="s">
        <v>18918</v>
      </c>
      <c r="D1219" s="349">
        <v>8647.0508000000009</v>
      </c>
    </row>
    <row r="1220" spans="1:4">
      <c r="A1220" s="347" t="s">
        <v>21389</v>
      </c>
      <c r="B1220" s="348" t="s">
        <v>21390</v>
      </c>
      <c r="C1220" s="347" t="s">
        <v>18918</v>
      </c>
      <c r="D1220" s="349">
        <v>6797.0083000000004</v>
      </c>
    </row>
    <row r="1221" spans="1:4">
      <c r="A1221" s="347" t="s">
        <v>21391</v>
      </c>
      <c r="B1221" s="348" t="s">
        <v>21392</v>
      </c>
      <c r="C1221" s="347" t="s">
        <v>18918</v>
      </c>
      <c r="D1221" s="349">
        <v>7152.3644000000004</v>
      </c>
    </row>
    <row r="1222" spans="1:4">
      <c r="A1222" s="347" t="s">
        <v>21393</v>
      </c>
      <c r="B1222" s="348" t="s">
        <v>21394</v>
      </c>
      <c r="C1222" s="347" t="s">
        <v>18918</v>
      </c>
      <c r="D1222" s="349">
        <v>8701.7726999999995</v>
      </c>
    </row>
    <row r="1223" spans="1:4">
      <c r="A1223" s="347" t="s">
        <v>21395</v>
      </c>
      <c r="B1223" s="348" t="s">
        <v>21396</v>
      </c>
      <c r="C1223" s="347" t="s">
        <v>18918</v>
      </c>
      <c r="D1223" s="349">
        <v>8965.9274999999998</v>
      </c>
    </row>
    <row r="1224" spans="1:4">
      <c r="A1224" s="347" t="s">
        <v>21397</v>
      </c>
      <c r="B1224" s="348" t="s">
        <v>21398</v>
      </c>
      <c r="C1224" s="347" t="s">
        <v>18918</v>
      </c>
      <c r="D1224" s="349">
        <v>10063.399299999999</v>
      </c>
    </row>
    <row r="1225" spans="1:4">
      <c r="A1225" s="347" t="s">
        <v>21399</v>
      </c>
      <c r="B1225" s="348" t="s">
        <v>21400</v>
      </c>
      <c r="C1225" s="347" t="s">
        <v>18918</v>
      </c>
      <c r="D1225" s="349">
        <v>10084.4797</v>
      </c>
    </row>
    <row r="1226" spans="1:4">
      <c r="A1226" s="347" t="s">
        <v>21401</v>
      </c>
      <c r="B1226" s="348" t="s">
        <v>21402</v>
      </c>
      <c r="C1226" s="347" t="s">
        <v>18918</v>
      </c>
      <c r="D1226" s="349">
        <v>11119.35</v>
      </c>
    </row>
    <row r="1227" spans="1:4">
      <c r="A1227" s="347" t="s">
        <v>21403</v>
      </c>
      <c r="B1227" s="348" t="s">
        <v>21404</v>
      </c>
      <c r="C1227" s="347" t="s">
        <v>18918</v>
      </c>
      <c r="D1227" s="349">
        <v>2531.1313</v>
      </c>
    </row>
    <row r="1228" spans="1:4">
      <c r="A1228" s="347" t="s">
        <v>21405</v>
      </c>
      <c r="B1228" s="348" t="s">
        <v>21406</v>
      </c>
      <c r="C1228" s="347" t="s">
        <v>18918</v>
      </c>
      <c r="D1228" s="349">
        <v>2753.6543000000001</v>
      </c>
    </row>
    <row r="1229" spans="1:4">
      <c r="A1229" s="347" t="s">
        <v>21407</v>
      </c>
      <c r="B1229" s="348" t="s">
        <v>21408</v>
      </c>
      <c r="C1229" s="347" t="s">
        <v>18918</v>
      </c>
      <c r="D1229" s="349">
        <v>4217.7089999999998</v>
      </c>
    </row>
    <row r="1230" spans="1:4">
      <c r="A1230" s="347" t="s">
        <v>21409</v>
      </c>
      <c r="B1230" s="348" t="s">
        <v>21410</v>
      </c>
      <c r="C1230" s="347" t="s">
        <v>18918</v>
      </c>
      <c r="D1230" s="349">
        <v>4409.2777999999998</v>
      </c>
    </row>
    <row r="1231" spans="1:4">
      <c r="A1231" s="347" t="s">
        <v>21411</v>
      </c>
      <c r="B1231" s="348" t="s">
        <v>21412</v>
      </c>
      <c r="C1231" s="347" t="s">
        <v>18918</v>
      </c>
      <c r="D1231" s="349">
        <v>2978.4739</v>
      </c>
    </row>
    <row r="1232" spans="1:4">
      <c r="A1232" s="347" t="s">
        <v>21413</v>
      </c>
      <c r="B1232" s="348" t="s">
        <v>21414</v>
      </c>
      <c r="C1232" s="347" t="s">
        <v>18918</v>
      </c>
      <c r="D1232" s="349">
        <v>4569.5436</v>
      </c>
    </row>
    <row r="1233" spans="1:4">
      <c r="A1233" s="347" t="s">
        <v>21415</v>
      </c>
      <c r="B1233" s="348" t="s">
        <v>21416</v>
      </c>
      <c r="C1233" s="347" t="s">
        <v>18918</v>
      </c>
      <c r="D1233" s="349">
        <v>4778.2780000000002</v>
      </c>
    </row>
    <row r="1234" spans="1:4">
      <c r="A1234" s="347" t="s">
        <v>21417</v>
      </c>
      <c r="B1234" s="348" t="s">
        <v>21418</v>
      </c>
      <c r="C1234" s="347" t="s">
        <v>18918</v>
      </c>
      <c r="D1234" s="349">
        <v>3390.03</v>
      </c>
    </row>
    <row r="1235" spans="1:4">
      <c r="A1235" s="347" t="s">
        <v>21419</v>
      </c>
      <c r="B1235" s="348" t="s">
        <v>21420</v>
      </c>
      <c r="C1235" s="347" t="s">
        <v>18918</v>
      </c>
      <c r="D1235" s="349">
        <v>5028.7353000000003</v>
      </c>
    </row>
    <row r="1236" spans="1:4">
      <c r="A1236" s="347" t="s">
        <v>21421</v>
      </c>
      <c r="B1236" s="348" t="s">
        <v>21422</v>
      </c>
      <c r="C1236" s="347" t="s">
        <v>18918</v>
      </c>
      <c r="D1236" s="349">
        <v>5224.7764999999999</v>
      </c>
    </row>
    <row r="1237" spans="1:4" ht="25.5">
      <c r="A1237" s="347" t="s">
        <v>21423</v>
      </c>
      <c r="B1237" s="348" t="s">
        <v>21424</v>
      </c>
      <c r="C1237" s="347" t="s">
        <v>1043</v>
      </c>
      <c r="D1237" s="349">
        <v>8863.5750000000007</v>
      </c>
    </row>
    <row r="1238" spans="1:4" ht="25.5">
      <c r="A1238" s="347" t="s">
        <v>21425</v>
      </c>
      <c r="B1238" s="348" t="s">
        <v>21426</v>
      </c>
      <c r="C1238" s="347" t="s">
        <v>1043</v>
      </c>
      <c r="D1238" s="349">
        <v>12394.2245</v>
      </c>
    </row>
    <row r="1239" spans="1:4" ht="25.5">
      <c r="A1239" s="347" t="s">
        <v>21427</v>
      </c>
      <c r="B1239" s="348" t="s">
        <v>21428</v>
      </c>
      <c r="C1239" s="347" t="s">
        <v>1043</v>
      </c>
      <c r="D1239" s="349">
        <v>16325.8519</v>
      </c>
    </row>
    <row r="1240" spans="1:4" ht="25.5">
      <c r="A1240" s="347" t="s">
        <v>21429</v>
      </c>
      <c r="B1240" s="348" t="s">
        <v>21430</v>
      </c>
      <c r="C1240" s="347" t="s">
        <v>1043</v>
      </c>
      <c r="D1240" s="349">
        <v>19572.629099999998</v>
      </c>
    </row>
    <row r="1241" spans="1:4" ht="25.5">
      <c r="A1241" s="347" t="s">
        <v>21431</v>
      </c>
      <c r="B1241" s="348" t="s">
        <v>21432</v>
      </c>
      <c r="C1241" s="347" t="s">
        <v>1043</v>
      </c>
      <c r="D1241" s="349">
        <v>22643.469799999999</v>
      </c>
    </row>
    <row r="1242" spans="1:4" ht="25.5">
      <c r="A1242" s="347" t="s">
        <v>21433</v>
      </c>
      <c r="B1242" s="348" t="s">
        <v>21434</v>
      </c>
      <c r="C1242" s="347" t="s">
        <v>1043</v>
      </c>
      <c r="D1242" s="349">
        <v>25639.231800000001</v>
      </c>
    </row>
    <row r="1243" spans="1:4" ht="25.5">
      <c r="A1243" s="347" t="s">
        <v>21435</v>
      </c>
      <c r="B1243" s="348" t="s">
        <v>21436</v>
      </c>
      <c r="C1243" s="347" t="s">
        <v>1043</v>
      </c>
      <c r="D1243" s="349">
        <v>29104.5589</v>
      </c>
    </row>
    <row r="1244" spans="1:4" ht="25.5">
      <c r="A1244" s="347" t="s">
        <v>21437</v>
      </c>
      <c r="B1244" s="348" t="s">
        <v>21438</v>
      </c>
      <c r="C1244" s="347" t="s">
        <v>1043</v>
      </c>
      <c r="D1244" s="349">
        <v>33632.843800000002</v>
      </c>
    </row>
    <row r="1245" spans="1:4" ht="25.5">
      <c r="A1245" s="347" t="s">
        <v>21439</v>
      </c>
      <c r="B1245" s="348" t="s">
        <v>21440</v>
      </c>
      <c r="C1245" s="347" t="s">
        <v>1043</v>
      </c>
      <c r="D1245" s="349">
        <v>37478.996899999998</v>
      </c>
    </row>
    <row r="1246" spans="1:4" ht="25.5">
      <c r="A1246" s="347" t="s">
        <v>21441</v>
      </c>
      <c r="B1246" s="348" t="s">
        <v>21442</v>
      </c>
      <c r="C1246" s="347" t="s">
        <v>1043</v>
      </c>
      <c r="D1246" s="349">
        <v>40605.222900000001</v>
      </c>
    </row>
    <row r="1247" spans="1:4" ht="25.5">
      <c r="A1247" s="347" t="s">
        <v>21443</v>
      </c>
      <c r="B1247" s="348" t="s">
        <v>21444</v>
      </c>
      <c r="C1247" s="347" t="s">
        <v>1043</v>
      </c>
      <c r="D1247" s="349">
        <v>45999.036</v>
      </c>
    </row>
    <row r="1248" spans="1:4" ht="25.5">
      <c r="A1248" s="347" t="s">
        <v>21445</v>
      </c>
      <c r="B1248" s="348" t="s">
        <v>21446</v>
      </c>
      <c r="C1248" s="347" t="s">
        <v>1043</v>
      </c>
      <c r="D1248" s="349">
        <v>49697.127099999998</v>
      </c>
    </row>
    <row r="1249" spans="1:4" ht="25.5">
      <c r="A1249" s="347" t="s">
        <v>21447</v>
      </c>
      <c r="B1249" s="348" t="s">
        <v>21448</v>
      </c>
      <c r="C1249" s="347" t="s">
        <v>1043</v>
      </c>
      <c r="D1249" s="349">
        <v>53491.927499999998</v>
      </c>
    </row>
    <row r="1250" spans="1:4" ht="25.5">
      <c r="A1250" s="347" t="s">
        <v>21449</v>
      </c>
      <c r="B1250" s="348" t="s">
        <v>21450</v>
      </c>
      <c r="C1250" s="347" t="s">
        <v>1043</v>
      </c>
      <c r="D1250" s="349">
        <v>57713.202499999999</v>
      </c>
    </row>
    <row r="1251" spans="1:4" ht="25.5">
      <c r="A1251" s="347" t="s">
        <v>21451</v>
      </c>
      <c r="B1251" s="348" t="s">
        <v>21452</v>
      </c>
      <c r="C1251" s="347" t="s">
        <v>1043</v>
      </c>
      <c r="D1251" s="349">
        <v>61388.895900000003</v>
      </c>
    </row>
    <row r="1252" spans="1:4" ht="25.5">
      <c r="A1252" s="347" t="s">
        <v>21453</v>
      </c>
      <c r="B1252" s="348" t="s">
        <v>21454</v>
      </c>
      <c r="C1252" s="347" t="s">
        <v>1043</v>
      </c>
      <c r="D1252" s="349">
        <v>66894.518599999996</v>
      </c>
    </row>
    <row r="1253" spans="1:4" ht="25.5">
      <c r="A1253" s="347" t="s">
        <v>21455</v>
      </c>
      <c r="B1253" s="348" t="s">
        <v>21456</v>
      </c>
      <c r="C1253" s="347" t="s">
        <v>1043</v>
      </c>
      <c r="D1253" s="349">
        <v>70719.702699999994</v>
      </c>
    </row>
    <row r="1254" spans="1:4" ht="25.5">
      <c r="A1254" s="347" t="s">
        <v>21457</v>
      </c>
      <c r="B1254" s="348" t="s">
        <v>21458</v>
      </c>
      <c r="C1254" s="347" t="s">
        <v>1043</v>
      </c>
      <c r="D1254" s="349">
        <v>75030.007800000007</v>
      </c>
    </row>
    <row r="1255" spans="1:4" ht="25.5">
      <c r="A1255" s="347" t="s">
        <v>21459</v>
      </c>
      <c r="B1255" s="348" t="s">
        <v>21460</v>
      </c>
      <c r="C1255" s="347" t="s">
        <v>1043</v>
      </c>
      <c r="D1255" s="349">
        <v>78784.346600000004</v>
      </c>
    </row>
    <row r="1256" spans="1:4">
      <c r="A1256" s="347" t="s">
        <v>21461</v>
      </c>
      <c r="B1256" s="348" t="s">
        <v>21462</v>
      </c>
      <c r="C1256" s="347" t="s">
        <v>1043</v>
      </c>
      <c r="D1256" s="349">
        <v>2535.8319000000001</v>
      </c>
    </row>
    <row r="1257" spans="1:4">
      <c r="A1257" s="347" t="s">
        <v>21463</v>
      </c>
      <c r="B1257" s="348" t="s">
        <v>21464</v>
      </c>
      <c r="C1257" s="347" t="s">
        <v>1043</v>
      </c>
      <c r="D1257" s="349">
        <v>4708.5492999999997</v>
      </c>
    </row>
    <row r="1258" spans="1:4">
      <c r="A1258" s="347" t="s">
        <v>21465</v>
      </c>
      <c r="B1258" s="348" t="s">
        <v>21466</v>
      </c>
      <c r="C1258" s="347" t="s">
        <v>1043</v>
      </c>
      <c r="D1258" s="349">
        <v>8052.1242000000002</v>
      </c>
    </row>
    <row r="1259" spans="1:4">
      <c r="A1259" s="347" t="s">
        <v>21467</v>
      </c>
      <c r="B1259" s="348" t="s">
        <v>21468</v>
      </c>
      <c r="C1259" s="347" t="s">
        <v>1043</v>
      </c>
      <c r="D1259" s="349">
        <v>10137.832700000001</v>
      </c>
    </row>
    <row r="1260" spans="1:4">
      <c r="A1260" s="347" t="s">
        <v>21469</v>
      </c>
      <c r="B1260" s="348" t="s">
        <v>21470</v>
      </c>
      <c r="C1260" s="347" t="s">
        <v>1043</v>
      </c>
      <c r="D1260" s="349">
        <v>14782.018</v>
      </c>
    </row>
    <row r="1261" spans="1:4">
      <c r="A1261" s="347" t="s">
        <v>21471</v>
      </c>
      <c r="B1261" s="348" t="s">
        <v>21472</v>
      </c>
      <c r="C1261" s="347" t="s">
        <v>1043</v>
      </c>
      <c r="D1261" s="349">
        <v>20867.222399999999</v>
      </c>
    </row>
    <row r="1262" spans="1:4">
      <c r="A1262" s="347" t="s">
        <v>21473</v>
      </c>
      <c r="B1262" s="348" t="s">
        <v>21474</v>
      </c>
      <c r="C1262" s="347" t="s">
        <v>1043</v>
      </c>
      <c r="D1262" s="349">
        <v>29807.824100000002</v>
      </c>
    </row>
    <row r="1263" spans="1:4" ht="25.5">
      <c r="A1263" s="347" t="s">
        <v>21475</v>
      </c>
      <c r="B1263" s="348" t="s">
        <v>21476</v>
      </c>
      <c r="C1263" s="347" t="s">
        <v>1043</v>
      </c>
      <c r="D1263" s="349">
        <v>4911.0652</v>
      </c>
    </row>
    <row r="1264" spans="1:4" ht="25.5">
      <c r="A1264" s="347" t="s">
        <v>21477</v>
      </c>
      <c r="B1264" s="348" t="s">
        <v>21478</v>
      </c>
      <c r="C1264" s="347" t="s">
        <v>1043</v>
      </c>
      <c r="D1264" s="349">
        <v>6566.5549000000001</v>
      </c>
    </row>
    <row r="1265" spans="1:4" ht="25.5">
      <c r="A1265" s="347" t="s">
        <v>21479</v>
      </c>
      <c r="B1265" s="348" t="s">
        <v>21480</v>
      </c>
      <c r="C1265" s="347" t="s">
        <v>1043</v>
      </c>
      <c r="D1265" s="349">
        <v>9545.3593000000001</v>
      </c>
    </row>
    <row r="1266" spans="1:4" ht="25.5">
      <c r="A1266" s="347" t="s">
        <v>21481</v>
      </c>
      <c r="B1266" s="348" t="s">
        <v>21482</v>
      </c>
      <c r="C1266" s="347" t="s">
        <v>1043</v>
      </c>
      <c r="D1266" s="349">
        <v>18083.752</v>
      </c>
    </row>
    <row r="1267" spans="1:4" ht="25.5">
      <c r="A1267" s="347" t="s">
        <v>21483</v>
      </c>
      <c r="B1267" s="348" t="s">
        <v>21484</v>
      </c>
      <c r="C1267" s="347" t="s">
        <v>1043</v>
      </c>
      <c r="D1267" s="349">
        <v>25372.281900000002</v>
      </c>
    </row>
    <row r="1268" spans="1:4" ht="25.5">
      <c r="A1268" s="347" t="s">
        <v>21485</v>
      </c>
      <c r="B1268" s="348" t="s">
        <v>21486</v>
      </c>
      <c r="C1268" s="347" t="s">
        <v>1043</v>
      </c>
      <c r="D1268" s="349">
        <v>26989.3315</v>
      </c>
    </row>
    <row r="1269" spans="1:4" ht="25.5">
      <c r="A1269" s="347" t="s">
        <v>21487</v>
      </c>
      <c r="B1269" s="348" t="s">
        <v>21488</v>
      </c>
      <c r="C1269" s="347" t="s">
        <v>1043</v>
      </c>
      <c r="D1269" s="349">
        <v>49661.700100000002</v>
      </c>
    </row>
    <row r="1270" spans="1:4" ht="25.5">
      <c r="A1270" s="347" t="s">
        <v>21489</v>
      </c>
      <c r="B1270" s="348" t="s">
        <v>21490</v>
      </c>
      <c r="C1270" s="347" t="s">
        <v>1043</v>
      </c>
      <c r="D1270" s="349">
        <v>4802.7518</v>
      </c>
    </row>
    <row r="1271" spans="1:4" ht="25.5">
      <c r="A1271" s="347" t="s">
        <v>21491</v>
      </c>
      <c r="B1271" s="348" t="s">
        <v>21492</v>
      </c>
      <c r="C1271" s="347" t="s">
        <v>1043</v>
      </c>
      <c r="D1271" s="349">
        <v>4969.1142</v>
      </c>
    </row>
    <row r="1272" spans="1:4" ht="25.5">
      <c r="A1272" s="347" t="s">
        <v>21493</v>
      </c>
      <c r="B1272" s="348" t="s">
        <v>21494</v>
      </c>
      <c r="C1272" s="347" t="s">
        <v>1043</v>
      </c>
      <c r="D1272" s="349">
        <v>7951.3377</v>
      </c>
    </row>
    <row r="1273" spans="1:4" ht="25.5">
      <c r="A1273" s="347" t="s">
        <v>21495</v>
      </c>
      <c r="B1273" s="348" t="s">
        <v>21496</v>
      </c>
      <c r="C1273" s="347" t="s">
        <v>1043</v>
      </c>
      <c r="D1273" s="349">
        <v>11743.2021</v>
      </c>
    </row>
    <row r="1274" spans="1:4" ht="25.5">
      <c r="A1274" s="347" t="s">
        <v>21497</v>
      </c>
      <c r="B1274" s="348" t="s">
        <v>21498</v>
      </c>
      <c r="C1274" s="347" t="s">
        <v>1043</v>
      </c>
      <c r="D1274" s="349">
        <v>16647.934799999999</v>
      </c>
    </row>
    <row r="1275" spans="1:4" ht="25.5">
      <c r="A1275" s="347" t="s">
        <v>21499</v>
      </c>
      <c r="B1275" s="348" t="s">
        <v>21500</v>
      </c>
      <c r="C1275" s="347" t="s">
        <v>1043</v>
      </c>
      <c r="D1275" s="349">
        <v>23140.831200000001</v>
      </c>
    </row>
    <row r="1276" spans="1:4" ht="25.5">
      <c r="A1276" s="347" t="s">
        <v>21501</v>
      </c>
      <c r="B1276" s="348" t="s">
        <v>21502</v>
      </c>
      <c r="C1276" s="347" t="s">
        <v>1043</v>
      </c>
      <c r="D1276" s="349">
        <v>31208.132399999999</v>
      </c>
    </row>
    <row r="1277" spans="1:4">
      <c r="A1277" s="347" t="s">
        <v>21503</v>
      </c>
      <c r="B1277" s="348" t="s">
        <v>21504</v>
      </c>
      <c r="C1277" s="347" t="s">
        <v>18918</v>
      </c>
      <c r="D1277" s="349">
        <v>3680.6477</v>
      </c>
    </row>
    <row r="1278" spans="1:4">
      <c r="A1278" s="347" t="s">
        <v>21505</v>
      </c>
      <c r="B1278" s="348" t="s">
        <v>21506</v>
      </c>
      <c r="C1278" s="347" t="s">
        <v>18918</v>
      </c>
      <c r="D1278" s="349">
        <v>4148.5374000000002</v>
      </c>
    </row>
    <row r="1279" spans="1:4">
      <c r="A1279" s="347" t="s">
        <v>21507</v>
      </c>
      <c r="B1279" s="348" t="s">
        <v>21508</v>
      </c>
      <c r="C1279" s="347" t="s">
        <v>18918</v>
      </c>
      <c r="D1279" s="349">
        <v>4834.7741999999998</v>
      </c>
    </row>
    <row r="1280" spans="1:4">
      <c r="A1280" s="347" t="s">
        <v>21509</v>
      </c>
      <c r="B1280" s="348" t="s">
        <v>21510</v>
      </c>
      <c r="C1280" s="347" t="s">
        <v>18918</v>
      </c>
      <c r="D1280" s="349">
        <v>5520.9714999999997</v>
      </c>
    </row>
    <row r="1281" spans="1:4">
      <c r="A1281" s="347" t="s">
        <v>21511</v>
      </c>
      <c r="B1281" s="348" t="s">
        <v>21512</v>
      </c>
      <c r="C1281" s="347" t="s">
        <v>18918</v>
      </c>
      <c r="D1281" s="349">
        <v>6082.8536999999997</v>
      </c>
    </row>
    <row r="1282" spans="1:4">
      <c r="A1282" s="347" t="s">
        <v>21513</v>
      </c>
      <c r="B1282" s="348" t="s">
        <v>21514</v>
      </c>
      <c r="C1282" s="347" t="s">
        <v>18918</v>
      </c>
      <c r="D1282" s="349">
        <v>7973.7830000000004</v>
      </c>
    </row>
    <row r="1283" spans="1:4">
      <c r="A1283" s="347" t="s">
        <v>21515</v>
      </c>
      <c r="B1283" s="348" t="s">
        <v>21516</v>
      </c>
      <c r="C1283" s="347" t="s">
        <v>18918</v>
      </c>
      <c r="D1283" s="349">
        <v>8631.1579000000002</v>
      </c>
    </row>
    <row r="1284" spans="1:4">
      <c r="A1284" s="347" t="s">
        <v>21517</v>
      </c>
      <c r="B1284" s="348" t="s">
        <v>21518</v>
      </c>
      <c r="C1284" s="347" t="s">
        <v>18918</v>
      </c>
      <c r="D1284" s="349">
        <v>9408.0817000000006</v>
      </c>
    </row>
    <row r="1285" spans="1:4">
      <c r="A1285" s="347" t="s">
        <v>21519</v>
      </c>
      <c r="B1285" s="348" t="s">
        <v>21520</v>
      </c>
      <c r="C1285" s="347" t="s">
        <v>18918</v>
      </c>
      <c r="D1285" s="349">
        <v>10064.5281</v>
      </c>
    </row>
    <row r="1286" spans="1:4">
      <c r="A1286" s="347" t="s">
        <v>21521</v>
      </c>
      <c r="B1286" s="348" t="s">
        <v>21522</v>
      </c>
      <c r="C1286" s="347" t="s">
        <v>18918</v>
      </c>
      <c r="D1286" s="349">
        <v>10842.296700000001</v>
      </c>
    </row>
    <row r="1287" spans="1:4">
      <c r="A1287" s="347" t="s">
        <v>21523</v>
      </c>
      <c r="B1287" s="348" t="s">
        <v>21524</v>
      </c>
      <c r="C1287" s="347" t="s">
        <v>18918</v>
      </c>
      <c r="D1287" s="349">
        <v>11499.3187</v>
      </c>
    </row>
    <row r="1288" spans="1:4">
      <c r="A1288" s="347" t="s">
        <v>21525</v>
      </c>
      <c r="B1288" s="348" t="s">
        <v>21526</v>
      </c>
      <c r="C1288" s="347" t="s">
        <v>18918</v>
      </c>
      <c r="D1288" s="349">
        <v>13569.0101</v>
      </c>
    </row>
    <row r="1289" spans="1:4">
      <c r="A1289" s="347" t="s">
        <v>21527</v>
      </c>
      <c r="B1289" s="348" t="s">
        <v>21528</v>
      </c>
      <c r="C1289" s="347" t="s">
        <v>18918</v>
      </c>
      <c r="D1289" s="349">
        <v>14312.3631</v>
      </c>
    </row>
    <row r="1290" spans="1:4">
      <c r="A1290" s="347" t="s">
        <v>21529</v>
      </c>
      <c r="B1290" s="348" t="s">
        <v>21530</v>
      </c>
      <c r="C1290" s="347" t="s">
        <v>18918</v>
      </c>
      <c r="D1290" s="349">
        <v>15196.876700000001</v>
      </c>
    </row>
    <row r="1291" spans="1:4">
      <c r="A1291" s="347" t="s">
        <v>21531</v>
      </c>
      <c r="B1291" s="348" t="s">
        <v>21532</v>
      </c>
      <c r="C1291" s="347" t="s">
        <v>18918</v>
      </c>
      <c r="D1291" s="349">
        <v>15884.831200000001</v>
      </c>
    </row>
    <row r="1292" spans="1:4">
      <c r="A1292" s="347" t="s">
        <v>21533</v>
      </c>
      <c r="B1292" s="348" t="s">
        <v>21534</v>
      </c>
      <c r="C1292" s="347" t="s">
        <v>18918</v>
      </c>
      <c r="D1292" s="349">
        <v>16741.248500000002</v>
      </c>
    </row>
    <row r="1293" spans="1:4">
      <c r="A1293" s="347" t="s">
        <v>21535</v>
      </c>
      <c r="B1293" s="348" t="s">
        <v>21536</v>
      </c>
      <c r="C1293" s="347" t="s">
        <v>18918</v>
      </c>
      <c r="D1293" s="349">
        <v>17509.921600000001</v>
      </c>
    </row>
    <row r="1294" spans="1:4">
      <c r="A1294" s="347" t="s">
        <v>21537</v>
      </c>
      <c r="B1294" s="348" t="s">
        <v>21538</v>
      </c>
      <c r="C1294" s="347" t="s">
        <v>18918</v>
      </c>
      <c r="D1294" s="349">
        <v>18308.1414</v>
      </c>
    </row>
    <row r="1295" spans="1:4">
      <c r="A1295" s="347" t="s">
        <v>21539</v>
      </c>
      <c r="B1295" s="348" t="s">
        <v>21540</v>
      </c>
      <c r="C1295" s="347" t="s">
        <v>18918</v>
      </c>
      <c r="D1295" s="349">
        <v>20842.5435</v>
      </c>
    </row>
    <row r="1296" spans="1:4">
      <c r="A1296" s="347" t="s">
        <v>21541</v>
      </c>
      <c r="B1296" s="348" t="s">
        <v>21542</v>
      </c>
      <c r="C1296" s="347" t="s">
        <v>18918</v>
      </c>
      <c r="D1296" s="349">
        <v>21827.3665</v>
      </c>
    </row>
    <row r="1297" spans="1:4" ht="25.5">
      <c r="A1297" s="347" t="s">
        <v>21543</v>
      </c>
      <c r="B1297" s="348" t="s">
        <v>21544</v>
      </c>
      <c r="C1297" s="347" t="s">
        <v>18918</v>
      </c>
      <c r="D1297" s="349">
        <v>3887.6882999999998</v>
      </c>
    </row>
    <row r="1298" spans="1:4" ht="25.5">
      <c r="A1298" s="347" t="s">
        <v>21545</v>
      </c>
      <c r="B1298" s="348" t="s">
        <v>21546</v>
      </c>
      <c r="C1298" s="347" t="s">
        <v>18918</v>
      </c>
      <c r="D1298" s="349">
        <v>4381.8967000000002</v>
      </c>
    </row>
    <row r="1299" spans="1:4" ht="25.5">
      <c r="A1299" s="347" t="s">
        <v>21547</v>
      </c>
      <c r="B1299" s="348" t="s">
        <v>21548</v>
      </c>
      <c r="C1299" s="347" t="s">
        <v>18918</v>
      </c>
      <c r="D1299" s="349">
        <v>5106.7343000000001</v>
      </c>
    </row>
    <row r="1300" spans="1:4" ht="25.5">
      <c r="A1300" s="347" t="s">
        <v>21549</v>
      </c>
      <c r="B1300" s="348" t="s">
        <v>21550</v>
      </c>
      <c r="C1300" s="347" t="s">
        <v>18918</v>
      </c>
      <c r="D1300" s="349">
        <v>5831.5324000000001</v>
      </c>
    </row>
    <row r="1301" spans="1:4" ht="25.5">
      <c r="A1301" s="347" t="s">
        <v>21551</v>
      </c>
      <c r="B1301" s="348" t="s">
        <v>21552</v>
      </c>
      <c r="C1301" s="347" t="s">
        <v>18918</v>
      </c>
      <c r="D1301" s="349">
        <v>6424.9970999999996</v>
      </c>
    </row>
    <row r="1302" spans="1:4" ht="25.5">
      <c r="A1302" s="347" t="s">
        <v>21553</v>
      </c>
      <c r="B1302" s="348" t="s">
        <v>21554</v>
      </c>
      <c r="C1302" s="347" t="s">
        <v>18918</v>
      </c>
      <c r="D1302" s="349">
        <v>8522.7751000000007</v>
      </c>
    </row>
    <row r="1303" spans="1:4" ht="25.5">
      <c r="A1303" s="347" t="s">
        <v>21555</v>
      </c>
      <c r="B1303" s="348" t="s">
        <v>21556</v>
      </c>
      <c r="C1303" s="347" t="s">
        <v>18918</v>
      </c>
      <c r="D1303" s="349">
        <v>9225.3852999999999</v>
      </c>
    </row>
    <row r="1304" spans="1:4" ht="25.5">
      <c r="A1304" s="347" t="s">
        <v>21557</v>
      </c>
      <c r="B1304" s="348" t="s">
        <v>21558</v>
      </c>
      <c r="C1304" s="347" t="s">
        <v>18918</v>
      </c>
      <c r="D1304" s="349">
        <v>10055.769</v>
      </c>
    </row>
    <row r="1305" spans="1:4" ht="25.5">
      <c r="A1305" s="347" t="s">
        <v>21559</v>
      </c>
      <c r="B1305" s="348" t="s">
        <v>21560</v>
      </c>
      <c r="C1305" s="347" t="s">
        <v>18918</v>
      </c>
      <c r="D1305" s="349">
        <v>10757.4506</v>
      </c>
    </row>
    <row r="1306" spans="1:4" ht="25.5">
      <c r="A1306" s="347" t="s">
        <v>21561</v>
      </c>
      <c r="B1306" s="348" t="s">
        <v>21562</v>
      </c>
      <c r="C1306" s="347" t="s">
        <v>18918</v>
      </c>
      <c r="D1306" s="349">
        <v>11588.6792</v>
      </c>
    </row>
    <row r="1307" spans="1:4" ht="25.5">
      <c r="A1307" s="347" t="s">
        <v>21563</v>
      </c>
      <c r="B1307" s="348" t="s">
        <v>21564</v>
      </c>
      <c r="C1307" s="347" t="s">
        <v>18918</v>
      </c>
      <c r="D1307" s="349">
        <v>12290.936400000001</v>
      </c>
    </row>
    <row r="1308" spans="1:4" ht="25.5">
      <c r="A1308" s="347" t="s">
        <v>21565</v>
      </c>
      <c r="B1308" s="348" t="s">
        <v>21566</v>
      </c>
      <c r="C1308" s="347" t="s">
        <v>18918</v>
      </c>
      <c r="D1308" s="349">
        <v>7818.5639000000001</v>
      </c>
    </row>
    <row r="1309" spans="1:4" ht="25.5">
      <c r="A1309" s="347" t="s">
        <v>21567</v>
      </c>
      <c r="B1309" s="348" t="s">
        <v>21568</v>
      </c>
      <c r="C1309" s="347" t="s">
        <v>18918</v>
      </c>
      <c r="D1309" s="349">
        <v>8639.3443000000007</v>
      </c>
    </row>
    <row r="1310" spans="1:4" ht="25.5">
      <c r="A1310" s="347" t="s">
        <v>21569</v>
      </c>
      <c r="B1310" s="348" t="s">
        <v>21570</v>
      </c>
      <c r="C1310" s="347" t="s">
        <v>18918</v>
      </c>
      <c r="D1310" s="349">
        <v>9215.0769</v>
      </c>
    </row>
    <row r="1311" spans="1:4" ht="25.5">
      <c r="A1311" s="347" t="s">
        <v>21571</v>
      </c>
      <c r="B1311" s="348" t="s">
        <v>21572</v>
      </c>
      <c r="C1311" s="347" t="s">
        <v>18918</v>
      </c>
      <c r="D1311" s="349">
        <v>9777.3358000000007</v>
      </c>
    </row>
    <row r="1312" spans="1:4" ht="25.5">
      <c r="A1312" s="347" t="s">
        <v>21573</v>
      </c>
      <c r="B1312" s="348" t="s">
        <v>21574</v>
      </c>
      <c r="C1312" s="347" t="s">
        <v>18918</v>
      </c>
      <c r="D1312" s="349">
        <v>10597.4413</v>
      </c>
    </row>
    <row r="1313" spans="1:4" ht="25.5">
      <c r="A1313" s="347" t="s">
        <v>21575</v>
      </c>
      <c r="B1313" s="348" t="s">
        <v>21576</v>
      </c>
      <c r="C1313" s="347" t="s">
        <v>18918</v>
      </c>
      <c r="D1313" s="349">
        <v>10885.5144</v>
      </c>
    </row>
    <row r="1314" spans="1:4" ht="25.5">
      <c r="A1314" s="347" t="s">
        <v>21577</v>
      </c>
      <c r="B1314" s="348" t="s">
        <v>21578</v>
      </c>
      <c r="C1314" s="347" t="s">
        <v>18918</v>
      </c>
      <c r="D1314" s="349">
        <v>11447.2356</v>
      </c>
    </row>
    <row r="1315" spans="1:4" ht="25.5">
      <c r="A1315" s="347" t="s">
        <v>21579</v>
      </c>
      <c r="B1315" s="348" t="s">
        <v>21580</v>
      </c>
      <c r="C1315" s="347" t="s">
        <v>18918</v>
      </c>
      <c r="D1315" s="349">
        <v>12008.732400000001</v>
      </c>
    </row>
    <row r="1316" spans="1:4" ht="25.5">
      <c r="A1316" s="347" t="s">
        <v>21581</v>
      </c>
      <c r="B1316" s="348" t="s">
        <v>21582</v>
      </c>
      <c r="C1316" s="347" t="s">
        <v>18918</v>
      </c>
      <c r="D1316" s="349">
        <v>12569.7487</v>
      </c>
    </row>
    <row r="1317" spans="1:4" ht="25.5">
      <c r="A1317" s="347" t="s">
        <v>21583</v>
      </c>
      <c r="B1317" s="348" t="s">
        <v>21584</v>
      </c>
      <c r="C1317" s="347" t="s">
        <v>18918</v>
      </c>
      <c r="D1317" s="349">
        <v>13131.803400000001</v>
      </c>
    </row>
    <row r="1318" spans="1:4" ht="25.5">
      <c r="A1318" s="347" t="s">
        <v>21585</v>
      </c>
      <c r="B1318" s="348" t="s">
        <v>21586</v>
      </c>
      <c r="C1318" s="347" t="s">
        <v>18918</v>
      </c>
      <c r="D1318" s="349">
        <v>13952.903899999999</v>
      </c>
    </row>
    <row r="1319" spans="1:4" ht="25.5">
      <c r="A1319" s="347" t="s">
        <v>21587</v>
      </c>
      <c r="B1319" s="348" t="s">
        <v>21588</v>
      </c>
      <c r="C1319" s="347" t="s">
        <v>18918</v>
      </c>
      <c r="D1319" s="349">
        <v>14529.793799999999</v>
      </c>
    </row>
    <row r="1320" spans="1:4" ht="25.5">
      <c r="A1320" s="347" t="s">
        <v>21589</v>
      </c>
      <c r="B1320" s="348" t="s">
        <v>21590</v>
      </c>
      <c r="C1320" s="347" t="s">
        <v>18918</v>
      </c>
      <c r="D1320" s="349">
        <v>15091.343500000001</v>
      </c>
    </row>
    <row r="1321" spans="1:4" ht="25.5">
      <c r="A1321" s="347" t="s">
        <v>21591</v>
      </c>
      <c r="B1321" s="348" t="s">
        <v>21592</v>
      </c>
      <c r="C1321" s="347" t="s">
        <v>18918</v>
      </c>
      <c r="D1321" s="349">
        <v>15651.227500000001</v>
      </c>
    </row>
    <row r="1322" spans="1:4" ht="25.5">
      <c r="A1322" s="347" t="s">
        <v>21593</v>
      </c>
      <c r="B1322" s="348" t="s">
        <v>21594</v>
      </c>
      <c r="C1322" s="347" t="s">
        <v>18918</v>
      </c>
      <c r="D1322" s="349">
        <v>16214.5393</v>
      </c>
    </row>
    <row r="1323" spans="1:4" ht="25.5">
      <c r="A1323" s="347" t="s">
        <v>21595</v>
      </c>
      <c r="B1323" s="348" t="s">
        <v>21596</v>
      </c>
      <c r="C1323" s="347" t="s">
        <v>18918</v>
      </c>
      <c r="D1323" s="349">
        <v>17049.971099999999</v>
      </c>
    </row>
    <row r="1324" spans="1:4" ht="25.5">
      <c r="A1324" s="347" t="s">
        <v>21597</v>
      </c>
      <c r="B1324" s="348" t="s">
        <v>21598</v>
      </c>
      <c r="C1324" s="347" t="s">
        <v>18918</v>
      </c>
      <c r="D1324" s="349">
        <v>21047.927</v>
      </c>
    </row>
    <row r="1325" spans="1:4" ht="25.5">
      <c r="A1325" s="347" t="s">
        <v>21599</v>
      </c>
      <c r="B1325" s="348" t="s">
        <v>21600</v>
      </c>
      <c r="C1325" s="347" t="s">
        <v>18918</v>
      </c>
      <c r="D1325" s="349">
        <v>22030.3639</v>
      </c>
    </row>
    <row r="1326" spans="1:4" ht="25.5">
      <c r="A1326" s="347" t="s">
        <v>21601</v>
      </c>
      <c r="B1326" s="348" t="s">
        <v>21602</v>
      </c>
      <c r="C1326" s="347" t="s">
        <v>18918</v>
      </c>
      <c r="D1326" s="349">
        <v>22724.5268</v>
      </c>
    </row>
    <row r="1327" spans="1:4" ht="25.5">
      <c r="A1327" s="347" t="s">
        <v>21603</v>
      </c>
      <c r="B1327" s="348" t="s">
        <v>21604</v>
      </c>
      <c r="C1327" s="347" t="s">
        <v>18918</v>
      </c>
      <c r="D1327" s="349">
        <v>25855.8871</v>
      </c>
    </row>
    <row r="1328" spans="1:4" ht="25.5">
      <c r="A1328" s="347" t="s">
        <v>21605</v>
      </c>
      <c r="B1328" s="348" t="s">
        <v>21606</v>
      </c>
      <c r="C1328" s="347" t="s">
        <v>18918</v>
      </c>
      <c r="D1328" s="349">
        <v>26239.803800000002</v>
      </c>
    </row>
    <row r="1329" spans="1:4" ht="25.5">
      <c r="A1329" s="347" t="s">
        <v>21607</v>
      </c>
      <c r="B1329" s="348" t="s">
        <v>21608</v>
      </c>
      <c r="C1329" s="347" t="s">
        <v>18918</v>
      </c>
      <c r="D1329" s="349">
        <v>31603.7019</v>
      </c>
    </row>
    <row r="1330" spans="1:4" ht="25.5">
      <c r="A1330" s="347" t="s">
        <v>21609</v>
      </c>
      <c r="B1330" s="348" t="s">
        <v>21610</v>
      </c>
      <c r="C1330" s="347" t="s">
        <v>18918</v>
      </c>
      <c r="D1330" s="349">
        <v>32047.715100000001</v>
      </c>
    </row>
    <row r="1331" spans="1:4" ht="25.5">
      <c r="A1331" s="347" t="s">
        <v>21611</v>
      </c>
      <c r="B1331" s="348" t="s">
        <v>21612</v>
      </c>
      <c r="C1331" s="347" t="s">
        <v>18918</v>
      </c>
      <c r="D1331" s="349">
        <v>33279.292200000004</v>
      </c>
    </row>
    <row r="1332" spans="1:4" ht="25.5">
      <c r="A1332" s="347" t="s">
        <v>21613</v>
      </c>
      <c r="B1332" s="348" t="s">
        <v>21614</v>
      </c>
      <c r="C1332" s="347" t="s">
        <v>18918</v>
      </c>
      <c r="D1332" s="349">
        <v>33724.8675</v>
      </c>
    </row>
    <row r="1333" spans="1:4" ht="25.5">
      <c r="A1333" s="347" t="s">
        <v>21615</v>
      </c>
      <c r="B1333" s="348" t="s">
        <v>21616</v>
      </c>
      <c r="C1333" s="347" t="s">
        <v>18918</v>
      </c>
      <c r="D1333" s="349">
        <v>45857.707900000001</v>
      </c>
    </row>
    <row r="1334" spans="1:4" ht="25.5">
      <c r="A1334" s="347" t="s">
        <v>21617</v>
      </c>
      <c r="B1334" s="348" t="s">
        <v>21618</v>
      </c>
      <c r="C1334" s="347" t="s">
        <v>18918</v>
      </c>
      <c r="D1334" s="349">
        <v>47462.303399999997</v>
      </c>
    </row>
    <row r="1335" spans="1:4" ht="25.5">
      <c r="A1335" s="347" t="s">
        <v>21619</v>
      </c>
      <c r="B1335" s="348" t="s">
        <v>21620</v>
      </c>
      <c r="C1335" s="347" t="s">
        <v>18918</v>
      </c>
      <c r="D1335" s="349">
        <v>10626.830099999999</v>
      </c>
    </row>
    <row r="1336" spans="1:4" ht="25.5">
      <c r="A1336" s="347" t="s">
        <v>21621</v>
      </c>
      <c r="B1336" s="348" t="s">
        <v>21622</v>
      </c>
      <c r="C1336" s="347" t="s">
        <v>18918</v>
      </c>
      <c r="D1336" s="349">
        <v>13952.903899999999</v>
      </c>
    </row>
    <row r="1337" spans="1:4" ht="25.5">
      <c r="A1337" s="347" t="s">
        <v>21623</v>
      </c>
      <c r="B1337" s="348" t="s">
        <v>21624</v>
      </c>
      <c r="C1337" s="347" t="s">
        <v>18918</v>
      </c>
      <c r="D1337" s="349">
        <v>16200.4396</v>
      </c>
    </row>
    <row r="1338" spans="1:4" ht="25.5">
      <c r="A1338" s="347" t="s">
        <v>21625</v>
      </c>
      <c r="B1338" s="348" t="s">
        <v>21626</v>
      </c>
      <c r="C1338" s="347" t="s">
        <v>18918</v>
      </c>
      <c r="D1338" s="349">
        <v>17035.8714</v>
      </c>
    </row>
    <row r="1339" spans="1:4" ht="25.5">
      <c r="A1339" s="347" t="s">
        <v>21627</v>
      </c>
      <c r="B1339" s="348" t="s">
        <v>21628</v>
      </c>
      <c r="C1339" s="347" t="s">
        <v>18918</v>
      </c>
      <c r="D1339" s="349">
        <v>17595.293699999998</v>
      </c>
    </row>
    <row r="1340" spans="1:4" ht="25.5">
      <c r="A1340" s="347" t="s">
        <v>21629</v>
      </c>
      <c r="B1340" s="348" t="s">
        <v>21630</v>
      </c>
      <c r="C1340" s="347" t="s">
        <v>18918</v>
      </c>
      <c r="D1340" s="349">
        <v>18158.7173</v>
      </c>
    </row>
    <row r="1341" spans="1:4" ht="25.5">
      <c r="A1341" s="347" t="s">
        <v>21631</v>
      </c>
      <c r="B1341" s="348" t="s">
        <v>21632</v>
      </c>
      <c r="C1341" s="347" t="s">
        <v>18918</v>
      </c>
      <c r="D1341" s="349">
        <v>18719.4342</v>
      </c>
    </row>
    <row r="1342" spans="1:4" ht="25.5">
      <c r="A1342" s="347" t="s">
        <v>21633</v>
      </c>
      <c r="B1342" s="348" t="s">
        <v>21634</v>
      </c>
      <c r="C1342" s="347" t="s">
        <v>18918</v>
      </c>
      <c r="D1342" s="349">
        <v>19556.707699999999</v>
      </c>
    </row>
    <row r="1343" spans="1:4" ht="25.5">
      <c r="A1343" s="347" t="s">
        <v>21635</v>
      </c>
      <c r="B1343" s="348" t="s">
        <v>21636</v>
      </c>
      <c r="C1343" s="347" t="s">
        <v>18918</v>
      </c>
      <c r="D1343" s="349">
        <v>20114.949799999999</v>
      </c>
    </row>
    <row r="1344" spans="1:4" ht="25.5">
      <c r="A1344" s="347" t="s">
        <v>21637</v>
      </c>
      <c r="B1344" s="348" t="s">
        <v>21638</v>
      </c>
      <c r="C1344" s="347" t="s">
        <v>18918</v>
      </c>
      <c r="D1344" s="349">
        <v>24733.1332</v>
      </c>
    </row>
    <row r="1345" spans="1:4" ht="25.5">
      <c r="A1345" s="347" t="s">
        <v>21639</v>
      </c>
      <c r="B1345" s="348" t="s">
        <v>21640</v>
      </c>
      <c r="C1345" s="347" t="s">
        <v>18918</v>
      </c>
      <c r="D1345" s="349">
        <v>25987.334800000001</v>
      </c>
    </row>
    <row r="1346" spans="1:4" ht="25.5">
      <c r="A1346" s="347" t="s">
        <v>21641</v>
      </c>
      <c r="B1346" s="348" t="s">
        <v>21642</v>
      </c>
      <c r="C1346" s="347" t="s">
        <v>18918</v>
      </c>
      <c r="D1346" s="349">
        <v>26680.089499999998</v>
      </c>
    </row>
    <row r="1347" spans="1:4" ht="25.5">
      <c r="A1347" s="347" t="s">
        <v>21643</v>
      </c>
      <c r="B1347" s="348" t="s">
        <v>21644</v>
      </c>
      <c r="C1347" s="347" t="s">
        <v>18918</v>
      </c>
      <c r="D1347" s="349">
        <v>27373.759699999999</v>
      </c>
    </row>
    <row r="1348" spans="1:4" ht="25.5">
      <c r="A1348" s="347" t="s">
        <v>21645</v>
      </c>
      <c r="B1348" s="348" t="s">
        <v>21646</v>
      </c>
      <c r="C1348" s="347" t="s">
        <v>18918</v>
      </c>
      <c r="D1348" s="349">
        <v>27707.4241</v>
      </c>
    </row>
    <row r="1349" spans="1:4" ht="25.5">
      <c r="A1349" s="347" t="s">
        <v>21647</v>
      </c>
      <c r="B1349" s="348" t="s">
        <v>21648</v>
      </c>
      <c r="C1349" s="347" t="s">
        <v>18918</v>
      </c>
      <c r="D1349" s="349">
        <v>28980.812600000001</v>
      </c>
    </row>
    <row r="1350" spans="1:4" ht="25.5">
      <c r="A1350" s="347" t="s">
        <v>21649</v>
      </c>
      <c r="B1350" s="348" t="s">
        <v>21650</v>
      </c>
      <c r="C1350" s="347" t="s">
        <v>18918</v>
      </c>
      <c r="D1350" s="349">
        <v>33058.974300000002</v>
      </c>
    </row>
    <row r="1351" spans="1:4" ht="25.5">
      <c r="A1351" s="347" t="s">
        <v>21651</v>
      </c>
      <c r="B1351" s="348" t="s">
        <v>21652</v>
      </c>
      <c r="C1351" s="347" t="s">
        <v>18918</v>
      </c>
      <c r="D1351" s="349">
        <v>39421.389799999997</v>
      </c>
    </row>
    <row r="1352" spans="1:4" ht="25.5">
      <c r="A1352" s="347" t="s">
        <v>21653</v>
      </c>
      <c r="B1352" s="348" t="s">
        <v>21654</v>
      </c>
      <c r="C1352" s="347" t="s">
        <v>18918</v>
      </c>
      <c r="D1352" s="349">
        <v>40303.510399999999</v>
      </c>
    </row>
    <row r="1353" spans="1:4" ht="25.5">
      <c r="A1353" s="347" t="s">
        <v>21655</v>
      </c>
      <c r="B1353" s="348" t="s">
        <v>21656</v>
      </c>
      <c r="C1353" s="347" t="s">
        <v>18918</v>
      </c>
      <c r="D1353" s="349">
        <v>41199.260799999996</v>
      </c>
    </row>
    <row r="1354" spans="1:4" ht="25.5">
      <c r="A1354" s="347" t="s">
        <v>21657</v>
      </c>
      <c r="B1354" s="348" t="s">
        <v>21658</v>
      </c>
      <c r="C1354" s="347" t="s">
        <v>18918</v>
      </c>
      <c r="D1354" s="349">
        <v>24035.890299999999</v>
      </c>
    </row>
    <row r="1355" spans="1:4" ht="25.5">
      <c r="A1355" s="347" t="s">
        <v>21659</v>
      </c>
      <c r="B1355" s="348" t="s">
        <v>21660</v>
      </c>
      <c r="C1355" s="347" t="s">
        <v>18918</v>
      </c>
      <c r="D1355" s="349">
        <v>28124.188600000001</v>
      </c>
    </row>
    <row r="1356" spans="1:4" ht="25.5">
      <c r="A1356" s="347" t="s">
        <v>21661</v>
      </c>
      <c r="B1356" s="348" t="s">
        <v>21662</v>
      </c>
      <c r="C1356" s="347" t="s">
        <v>18918</v>
      </c>
      <c r="D1356" s="349">
        <v>28762.452300000001</v>
      </c>
    </row>
    <row r="1357" spans="1:4" ht="25.5">
      <c r="A1357" s="347" t="s">
        <v>21663</v>
      </c>
      <c r="B1357" s="348" t="s">
        <v>21664</v>
      </c>
      <c r="C1357" s="347" t="s">
        <v>18918</v>
      </c>
      <c r="D1357" s="349">
        <v>33478.066800000001</v>
      </c>
    </row>
    <row r="1358" spans="1:4" ht="25.5">
      <c r="A1358" s="347" t="s">
        <v>21665</v>
      </c>
      <c r="B1358" s="348" t="s">
        <v>21666</v>
      </c>
      <c r="C1358" s="347" t="s">
        <v>18918</v>
      </c>
      <c r="D1358" s="349">
        <v>29629.095099999999</v>
      </c>
    </row>
    <row r="1359" spans="1:4" ht="25.5">
      <c r="A1359" s="347" t="s">
        <v>21667</v>
      </c>
      <c r="B1359" s="348" t="s">
        <v>21668</v>
      </c>
      <c r="C1359" s="347" t="s">
        <v>18918</v>
      </c>
      <c r="D1359" s="349">
        <v>33364.946199999998</v>
      </c>
    </row>
    <row r="1360" spans="1:4" ht="25.5">
      <c r="A1360" s="347" t="s">
        <v>21669</v>
      </c>
      <c r="B1360" s="348" t="s">
        <v>21670</v>
      </c>
      <c r="C1360" s="347" t="s">
        <v>18918</v>
      </c>
      <c r="D1360" s="349">
        <v>30133.537799999998</v>
      </c>
    </row>
    <row r="1361" spans="1:4" ht="25.5">
      <c r="A1361" s="347" t="s">
        <v>21671</v>
      </c>
      <c r="B1361" s="348" t="s">
        <v>21672</v>
      </c>
      <c r="C1361" s="347" t="s">
        <v>18918</v>
      </c>
      <c r="D1361" s="349">
        <v>34858.535000000003</v>
      </c>
    </row>
    <row r="1362" spans="1:4" ht="25.5">
      <c r="A1362" s="347" t="s">
        <v>21673</v>
      </c>
      <c r="B1362" s="348" t="s">
        <v>21674</v>
      </c>
      <c r="C1362" s="347" t="s">
        <v>18918</v>
      </c>
      <c r="D1362" s="349">
        <v>30624.138500000001</v>
      </c>
    </row>
    <row r="1363" spans="1:4" ht="25.5">
      <c r="A1363" s="347" t="s">
        <v>21675</v>
      </c>
      <c r="B1363" s="348" t="s">
        <v>21676</v>
      </c>
      <c r="C1363" s="347" t="s">
        <v>18918</v>
      </c>
      <c r="D1363" s="349">
        <v>33110.424800000001</v>
      </c>
    </row>
    <row r="1364" spans="1:4" ht="25.5">
      <c r="A1364" s="347" t="s">
        <v>21677</v>
      </c>
      <c r="B1364" s="348" t="s">
        <v>21678</v>
      </c>
      <c r="C1364" s="347" t="s">
        <v>18918</v>
      </c>
      <c r="D1364" s="349">
        <v>35847.4882</v>
      </c>
    </row>
    <row r="1365" spans="1:4" ht="25.5">
      <c r="A1365" s="347" t="s">
        <v>21679</v>
      </c>
      <c r="B1365" s="348" t="s">
        <v>21680</v>
      </c>
      <c r="C1365" s="347" t="s">
        <v>18918</v>
      </c>
      <c r="D1365" s="349">
        <v>32618.100999999999</v>
      </c>
    </row>
    <row r="1366" spans="1:4" ht="25.5">
      <c r="A1366" s="347" t="s">
        <v>21681</v>
      </c>
      <c r="B1366" s="348" t="s">
        <v>21682</v>
      </c>
      <c r="C1366" s="347" t="s">
        <v>18918</v>
      </c>
      <c r="D1366" s="349">
        <v>36342.0308</v>
      </c>
    </row>
    <row r="1367" spans="1:4" ht="25.5">
      <c r="A1367" s="347" t="s">
        <v>21683</v>
      </c>
      <c r="B1367" s="348" t="s">
        <v>21684</v>
      </c>
      <c r="C1367" s="347" t="s">
        <v>18918</v>
      </c>
      <c r="D1367" s="349">
        <v>33478.066800000001</v>
      </c>
    </row>
    <row r="1368" spans="1:4" ht="25.5">
      <c r="A1368" s="347" t="s">
        <v>21685</v>
      </c>
      <c r="B1368" s="348" t="s">
        <v>21686</v>
      </c>
      <c r="C1368" s="347" t="s">
        <v>18918</v>
      </c>
      <c r="D1368" s="349">
        <v>37218.875500000002</v>
      </c>
    </row>
    <row r="1369" spans="1:4" ht="25.5">
      <c r="A1369" s="347" t="s">
        <v>21687</v>
      </c>
      <c r="B1369" s="348" t="s">
        <v>21688</v>
      </c>
      <c r="C1369" s="347" t="s">
        <v>18918</v>
      </c>
      <c r="D1369" s="349">
        <v>34478.071400000001</v>
      </c>
    </row>
    <row r="1370" spans="1:4" ht="25.5">
      <c r="A1370" s="347" t="s">
        <v>21689</v>
      </c>
      <c r="B1370" s="348" t="s">
        <v>21690</v>
      </c>
      <c r="C1370" s="347" t="s">
        <v>18918</v>
      </c>
      <c r="D1370" s="349">
        <v>39202.398000000001</v>
      </c>
    </row>
    <row r="1371" spans="1:4" ht="25.5">
      <c r="A1371" s="347" t="s">
        <v>21691</v>
      </c>
      <c r="B1371" s="348" t="s">
        <v>21692</v>
      </c>
      <c r="C1371" s="347" t="s">
        <v>18918</v>
      </c>
      <c r="D1371" s="349">
        <v>35960.608800000002</v>
      </c>
    </row>
    <row r="1372" spans="1:4" ht="25.5">
      <c r="A1372" s="347" t="s">
        <v>21693</v>
      </c>
      <c r="B1372" s="348" t="s">
        <v>21694</v>
      </c>
      <c r="C1372" s="347" t="s">
        <v>18918</v>
      </c>
      <c r="D1372" s="349">
        <v>41686.7379</v>
      </c>
    </row>
    <row r="1373" spans="1:4" ht="25.5">
      <c r="A1373" s="347" t="s">
        <v>21695</v>
      </c>
      <c r="B1373" s="348" t="s">
        <v>21696</v>
      </c>
      <c r="C1373" s="347" t="s">
        <v>18918</v>
      </c>
      <c r="D1373" s="349">
        <v>39089.277300000002</v>
      </c>
    </row>
    <row r="1374" spans="1:4" ht="25.5">
      <c r="A1374" s="347" t="s">
        <v>21697</v>
      </c>
      <c r="B1374" s="348" t="s">
        <v>21698</v>
      </c>
      <c r="C1374" s="347" t="s">
        <v>18918</v>
      </c>
      <c r="D1374" s="349">
        <v>43048.975200000001</v>
      </c>
    </row>
    <row r="1375" spans="1:4" ht="25.5">
      <c r="A1375" s="347" t="s">
        <v>21699</v>
      </c>
      <c r="B1375" s="348" t="s">
        <v>21700</v>
      </c>
      <c r="C1375" s="347" t="s">
        <v>18918</v>
      </c>
      <c r="D1375" s="349">
        <v>39570.04</v>
      </c>
    </row>
    <row r="1376" spans="1:4" ht="25.5">
      <c r="A1376" s="347" t="s">
        <v>21701</v>
      </c>
      <c r="B1376" s="348" t="s">
        <v>21702</v>
      </c>
      <c r="C1376" s="347" t="s">
        <v>18918</v>
      </c>
      <c r="D1376" s="349">
        <v>42568.212500000001</v>
      </c>
    </row>
    <row r="1377" spans="1:4" ht="25.5">
      <c r="A1377" s="347" t="s">
        <v>21703</v>
      </c>
      <c r="B1377" s="348" t="s">
        <v>21704</v>
      </c>
      <c r="C1377" s="347" t="s">
        <v>18918</v>
      </c>
      <c r="D1377" s="349">
        <v>46301.0864</v>
      </c>
    </row>
    <row r="1378" spans="1:4" ht="25.5">
      <c r="A1378" s="347" t="s">
        <v>21705</v>
      </c>
      <c r="B1378" s="348" t="s">
        <v>21706</v>
      </c>
      <c r="C1378" s="347" t="s">
        <v>18918</v>
      </c>
      <c r="D1378" s="349">
        <v>42054.3799</v>
      </c>
    </row>
    <row r="1379" spans="1:4" ht="25.5">
      <c r="A1379" s="347" t="s">
        <v>21707</v>
      </c>
      <c r="B1379" s="348" t="s">
        <v>21708</v>
      </c>
      <c r="C1379" s="347" t="s">
        <v>18918</v>
      </c>
      <c r="D1379" s="349">
        <v>46781.849099999999</v>
      </c>
    </row>
    <row r="1380" spans="1:4" ht="25.5">
      <c r="A1380" s="347" t="s">
        <v>21709</v>
      </c>
      <c r="B1380" s="348" t="s">
        <v>21710</v>
      </c>
      <c r="C1380" s="347" t="s">
        <v>18918</v>
      </c>
      <c r="D1380" s="349">
        <v>42568.212500000001</v>
      </c>
    </row>
    <row r="1381" spans="1:4" ht="25.5">
      <c r="A1381" s="347" t="s">
        <v>21711</v>
      </c>
      <c r="B1381" s="348" t="s">
        <v>21712</v>
      </c>
      <c r="C1381" s="347" t="s">
        <v>18918</v>
      </c>
      <c r="D1381" s="349">
        <v>47300.518600000003</v>
      </c>
    </row>
    <row r="1382" spans="1:4" ht="25.5">
      <c r="A1382" s="347" t="s">
        <v>21713</v>
      </c>
      <c r="B1382" s="348" t="s">
        <v>21714</v>
      </c>
      <c r="C1382" s="347" t="s">
        <v>18918</v>
      </c>
      <c r="D1382" s="349">
        <v>43917.151100000003</v>
      </c>
    </row>
    <row r="1383" spans="1:4" ht="25.5">
      <c r="A1383" s="347" t="s">
        <v>21715</v>
      </c>
      <c r="B1383" s="348" t="s">
        <v>21716</v>
      </c>
      <c r="C1383" s="347" t="s">
        <v>18918</v>
      </c>
      <c r="D1383" s="349">
        <v>47668.160600000003</v>
      </c>
    </row>
    <row r="1384" spans="1:4" ht="25.5">
      <c r="A1384" s="347" t="s">
        <v>21717</v>
      </c>
      <c r="B1384" s="348" t="s">
        <v>21718</v>
      </c>
      <c r="C1384" s="347" t="s">
        <v>18918</v>
      </c>
      <c r="D1384" s="349">
        <v>49656.541299999997</v>
      </c>
    </row>
    <row r="1385" spans="1:4" ht="25.5">
      <c r="A1385" s="347" t="s">
        <v>21719</v>
      </c>
      <c r="B1385" s="348" t="s">
        <v>21720</v>
      </c>
      <c r="C1385" s="347" t="s">
        <v>18918</v>
      </c>
      <c r="D1385" s="349">
        <v>53375.545700000002</v>
      </c>
    </row>
    <row r="1386" spans="1:4" ht="25.5">
      <c r="A1386" s="347" t="s">
        <v>21721</v>
      </c>
      <c r="B1386" s="348" t="s">
        <v>21722</v>
      </c>
      <c r="C1386" s="347" t="s">
        <v>18918</v>
      </c>
      <c r="D1386" s="349">
        <v>58358.231</v>
      </c>
    </row>
    <row r="1387" spans="1:4" ht="25.5">
      <c r="A1387" s="347" t="s">
        <v>21723</v>
      </c>
      <c r="B1387" s="348" t="s">
        <v>21724</v>
      </c>
      <c r="C1387" s="347" t="s">
        <v>18918</v>
      </c>
      <c r="D1387" s="349">
        <v>63250.549800000001</v>
      </c>
    </row>
    <row r="1388" spans="1:4" ht="25.5">
      <c r="A1388" s="347" t="s">
        <v>21725</v>
      </c>
      <c r="B1388" s="348" t="s">
        <v>21726</v>
      </c>
      <c r="C1388" s="347" t="s">
        <v>18918</v>
      </c>
      <c r="D1388" s="349">
        <v>65948.978199999998</v>
      </c>
    </row>
    <row r="1389" spans="1:4" ht="25.5">
      <c r="A1389" s="347" t="s">
        <v>21727</v>
      </c>
      <c r="B1389" s="348" t="s">
        <v>21728</v>
      </c>
      <c r="C1389" s="347" t="s">
        <v>18918</v>
      </c>
      <c r="D1389" s="349">
        <v>70868.468699999998</v>
      </c>
    </row>
    <row r="1390" spans="1:4" ht="25.5">
      <c r="A1390" s="347" t="s">
        <v>21729</v>
      </c>
      <c r="B1390" s="348" t="s">
        <v>21730</v>
      </c>
      <c r="C1390" s="347" t="s">
        <v>18918</v>
      </c>
      <c r="D1390" s="349">
        <v>56689.440900000001</v>
      </c>
    </row>
    <row r="1391" spans="1:4" ht="25.5">
      <c r="A1391" s="347" t="s">
        <v>21731</v>
      </c>
      <c r="B1391" s="348" t="s">
        <v>21732</v>
      </c>
      <c r="C1391" s="347" t="s">
        <v>18918</v>
      </c>
      <c r="D1391" s="349">
        <v>58790.368600000002</v>
      </c>
    </row>
    <row r="1392" spans="1:4" ht="25.5">
      <c r="A1392" s="347" t="s">
        <v>21733</v>
      </c>
      <c r="B1392" s="348" t="s">
        <v>21734</v>
      </c>
      <c r="C1392" s="347" t="s">
        <v>18918</v>
      </c>
      <c r="D1392" s="349">
        <v>59766.034</v>
      </c>
    </row>
    <row r="1393" spans="1:4" ht="25.5">
      <c r="A1393" s="347" t="s">
        <v>21735</v>
      </c>
      <c r="B1393" s="348" t="s">
        <v>21736</v>
      </c>
      <c r="C1393" s="347" t="s">
        <v>18918</v>
      </c>
      <c r="D1393" s="349">
        <v>60907.716099999998</v>
      </c>
    </row>
    <row r="1394" spans="1:4" ht="25.5">
      <c r="A1394" s="347" t="s">
        <v>21737</v>
      </c>
      <c r="B1394" s="348" t="s">
        <v>21738</v>
      </c>
      <c r="C1394" s="347" t="s">
        <v>18918</v>
      </c>
      <c r="D1394" s="349">
        <v>64881.500999999997</v>
      </c>
    </row>
    <row r="1395" spans="1:4" ht="25.5">
      <c r="A1395" s="347" t="s">
        <v>21739</v>
      </c>
      <c r="B1395" s="348" t="s">
        <v>21740</v>
      </c>
      <c r="C1395" s="347" t="s">
        <v>18918</v>
      </c>
      <c r="D1395" s="349">
        <v>63748.708100000003</v>
      </c>
    </row>
    <row r="1396" spans="1:4" ht="25.5">
      <c r="A1396" s="347" t="s">
        <v>21741</v>
      </c>
      <c r="B1396" s="348" t="s">
        <v>21742</v>
      </c>
      <c r="C1396" s="347" t="s">
        <v>18918</v>
      </c>
      <c r="D1396" s="349">
        <v>65908.89</v>
      </c>
    </row>
    <row r="1397" spans="1:4" ht="25.5">
      <c r="A1397" s="347" t="s">
        <v>21743</v>
      </c>
      <c r="B1397" s="348" t="s">
        <v>21744</v>
      </c>
      <c r="C1397" s="347" t="s">
        <v>18918</v>
      </c>
      <c r="D1397" s="349">
        <v>68881.606299999999</v>
      </c>
    </row>
    <row r="1398" spans="1:4" ht="25.5">
      <c r="A1398" s="347" t="s">
        <v>21745</v>
      </c>
      <c r="B1398" s="348" t="s">
        <v>21746</v>
      </c>
      <c r="C1398" s="347" t="s">
        <v>18918</v>
      </c>
      <c r="D1398" s="349">
        <v>69362.369000000006</v>
      </c>
    </row>
    <row r="1399" spans="1:4" ht="25.5">
      <c r="A1399" s="347" t="s">
        <v>21747</v>
      </c>
      <c r="B1399" s="348" t="s">
        <v>21748</v>
      </c>
      <c r="C1399" s="347" t="s">
        <v>18918</v>
      </c>
      <c r="D1399" s="349">
        <v>71240.574500000002</v>
      </c>
    </row>
    <row r="1400" spans="1:4">
      <c r="A1400" s="347" t="s">
        <v>21749</v>
      </c>
      <c r="B1400" s="348" t="s">
        <v>21750</v>
      </c>
      <c r="C1400" s="347" t="s">
        <v>1043</v>
      </c>
      <c r="D1400" s="349">
        <v>15770.494199999999</v>
      </c>
    </row>
    <row r="1401" spans="1:4">
      <c r="A1401" s="347" t="s">
        <v>21751</v>
      </c>
      <c r="B1401" s="348" t="s">
        <v>21752</v>
      </c>
      <c r="C1401" s="347" t="s">
        <v>18920</v>
      </c>
      <c r="D1401" s="349">
        <v>7.8430999999999997</v>
      </c>
    </row>
    <row r="1402" spans="1:4">
      <c r="A1402" s="347" t="s">
        <v>21753</v>
      </c>
      <c r="B1402" s="348" t="s">
        <v>21754</v>
      </c>
      <c r="C1402" s="347" t="s">
        <v>18920</v>
      </c>
      <c r="D1402" s="349">
        <v>22.1493</v>
      </c>
    </row>
    <row r="1403" spans="1:4">
      <c r="A1403" s="347" t="s">
        <v>21755</v>
      </c>
      <c r="B1403" s="348" t="s">
        <v>21756</v>
      </c>
      <c r="C1403" s="347" t="s">
        <v>1043</v>
      </c>
      <c r="D1403" s="349">
        <v>49.844299999999997</v>
      </c>
    </row>
    <row r="1404" spans="1:4">
      <c r="A1404" s="347" t="s">
        <v>21757</v>
      </c>
      <c r="B1404" s="348" t="s">
        <v>21758</v>
      </c>
      <c r="C1404" s="347" t="s">
        <v>68</v>
      </c>
      <c r="D1404" s="349">
        <v>20.777699999999999</v>
      </c>
    </row>
    <row r="1405" spans="1:4" ht="25.5">
      <c r="A1405" s="347" t="s">
        <v>21759</v>
      </c>
      <c r="B1405" s="348" t="s">
        <v>21760</v>
      </c>
      <c r="C1405" s="347" t="s">
        <v>18918</v>
      </c>
      <c r="D1405" s="349">
        <v>132.42740000000001</v>
      </c>
    </row>
    <row r="1406" spans="1:4">
      <c r="A1406" s="347" t="s">
        <v>21761</v>
      </c>
      <c r="B1406" s="348" t="s">
        <v>21762</v>
      </c>
      <c r="C1406" s="347" t="s">
        <v>1043</v>
      </c>
      <c r="D1406" s="349">
        <v>2.2599999999999998</v>
      </c>
    </row>
    <row r="1407" spans="1:4">
      <c r="A1407" s="347" t="s">
        <v>21763</v>
      </c>
      <c r="B1407" s="348" t="s">
        <v>21764</v>
      </c>
      <c r="C1407" s="347" t="s">
        <v>18920</v>
      </c>
      <c r="D1407" s="349">
        <v>9.9870000000000001</v>
      </c>
    </row>
    <row r="1408" spans="1:4">
      <c r="A1408" s="347" t="s">
        <v>21765</v>
      </c>
      <c r="B1408" s="348" t="s">
        <v>21766</v>
      </c>
      <c r="C1408" s="347" t="s">
        <v>1043</v>
      </c>
      <c r="D1408" s="349">
        <v>3.2410999999999999</v>
      </c>
    </row>
    <row r="1409" spans="1:4">
      <c r="A1409" s="347" t="s">
        <v>21767</v>
      </c>
      <c r="B1409" s="348" t="s">
        <v>21768</v>
      </c>
      <c r="C1409" s="347" t="s">
        <v>1043</v>
      </c>
      <c r="D1409" s="349">
        <v>3.3306</v>
      </c>
    </row>
    <row r="1410" spans="1:4">
      <c r="A1410" s="347" t="s">
        <v>21769</v>
      </c>
      <c r="B1410" s="348" t="s">
        <v>21770</v>
      </c>
      <c r="C1410" s="347" t="s">
        <v>1043</v>
      </c>
      <c r="D1410" s="349">
        <v>3.548</v>
      </c>
    </row>
    <row r="1411" spans="1:4">
      <c r="A1411" s="347" t="s">
        <v>21771</v>
      </c>
      <c r="B1411" s="348" t="s">
        <v>21772</v>
      </c>
      <c r="C1411" s="347" t="s">
        <v>1043</v>
      </c>
      <c r="D1411" s="349">
        <v>4.5069999999999997</v>
      </c>
    </row>
    <row r="1412" spans="1:4">
      <c r="A1412" s="347" t="s">
        <v>21773</v>
      </c>
      <c r="B1412" s="348" t="s">
        <v>21774</v>
      </c>
      <c r="C1412" s="347" t="s">
        <v>1043</v>
      </c>
      <c r="D1412" s="349">
        <v>4.8685999999999998</v>
      </c>
    </row>
    <row r="1413" spans="1:4">
      <c r="A1413" s="347" t="s">
        <v>21775</v>
      </c>
      <c r="B1413" s="348" t="s">
        <v>21776</v>
      </c>
      <c r="C1413" s="347" t="s">
        <v>1043</v>
      </c>
      <c r="D1413" s="349">
        <v>5.7016</v>
      </c>
    </row>
    <row r="1414" spans="1:4">
      <c r="A1414" s="347" t="s">
        <v>21777</v>
      </c>
      <c r="B1414" s="348" t="s">
        <v>21778</v>
      </c>
      <c r="C1414" s="347" t="s">
        <v>1043</v>
      </c>
      <c r="D1414" s="349">
        <v>5.9779</v>
      </c>
    </row>
    <row r="1415" spans="1:4">
      <c r="A1415" s="347" t="s">
        <v>21779</v>
      </c>
      <c r="B1415" s="348" t="s">
        <v>21780</v>
      </c>
      <c r="C1415" s="347" t="s">
        <v>1043</v>
      </c>
      <c r="D1415" s="349">
        <v>6.5175999999999998</v>
      </c>
    </row>
    <row r="1416" spans="1:4">
      <c r="A1416" s="347" t="s">
        <v>21781</v>
      </c>
      <c r="B1416" s="348" t="s">
        <v>21782</v>
      </c>
      <c r="C1416" s="347" t="s">
        <v>1043</v>
      </c>
      <c r="D1416" s="349">
        <v>6.9404000000000003</v>
      </c>
    </row>
    <row r="1417" spans="1:4">
      <c r="A1417" s="347" t="s">
        <v>21783</v>
      </c>
      <c r="B1417" s="348" t="s">
        <v>21784</v>
      </c>
      <c r="C1417" s="347" t="s">
        <v>1043</v>
      </c>
      <c r="D1417" s="349">
        <v>7.4650999999999996</v>
      </c>
    </row>
    <row r="1418" spans="1:4">
      <c r="A1418" s="347" t="s">
        <v>21785</v>
      </c>
      <c r="B1418" s="348" t="s">
        <v>21786</v>
      </c>
      <c r="C1418" s="347" t="s">
        <v>1043</v>
      </c>
      <c r="D1418" s="349">
        <v>7.7824999999999998</v>
      </c>
    </row>
    <row r="1419" spans="1:4">
      <c r="A1419" s="347" t="s">
        <v>21787</v>
      </c>
      <c r="B1419" s="348" t="s">
        <v>21788</v>
      </c>
      <c r="C1419" s="347" t="s">
        <v>1043</v>
      </c>
      <c r="D1419" s="349">
        <v>8.1181999999999999</v>
      </c>
    </row>
    <row r="1420" spans="1:4">
      <c r="A1420" s="347" t="s">
        <v>21789</v>
      </c>
      <c r="B1420" s="348" t="s">
        <v>21790</v>
      </c>
      <c r="C1420" s="347" t="s">
        <v>1043</v>
      </c>
      <c r="D1420" s="349">
        <v>8.9902999999999995</v>
      </c>
    </row>
    <row r="1421" spans="1:4">
      <c r="A1421" s="347" t="s">
        <v>21791</v>
      </c>
      <c r="B1421" s="348" t="s">
        <v>21792</v>
      </c>
      <c r="C1421" s="347" t="s">
        <v>1043</v>
      </c>
      <c r="D1421" s="349">
        <v>9.7164000000000001</v>
      </c>
    </row>
    <row r="1422" spans="1:4">
      <c r="A1422" s="347" t="s">
        <v>21793</v>
      </c>
      <c r="B1422" s="348" t="s">
        <v>21794</v>
      </c>
      <c r="C1422" s="347" t="s">
        <v>1043</v>
      </c>
      <c r="D1422" s="349">
        <v>10.4869</v>
      </c>
    </row>
    <row r="1423" spans="1:4">
      <c r="A1423" s="347" t="s">
        <v>21795</v>
      </c>
      <c r="B1423" s="348" t="s">
        <v>21796</v>
      </c>
      <c r="C1423" s="347" t="s">
        <v>1043</v>
      </c>
      <c r="D1423" s="349">
        <v>11.276899999999999</v>
      </c>
    </row>
    <row r="1424" spans="1:4">
      <c r="A1424" s="347" t="s">
        <v>21797</v>
      </c>
      <c r="B1424" s="348" t="s">
        <v>21798</v>
      </c>
      <c r="C1424" s="347" t="s">
        <v>1043</v>
      </c>
      <c r="D1424" s="349">
        <v>12.564399999999999</v>
      </c>
    </row>
    <row r="1425" spans="1:4">
      <c r="A1425" s="347" t="s">
        <v>21799</v>
      </c>
      <c r="B1425" s="348" t="s">
        <v>21800</v>
      </c>
      <c r="C1425" s="347" t="s">
        <v>1043</v>
      </c>
      <c r="D1425" s="349">
        <v>14.595700000000001</v>
      </c>
    </row>
    <row r="1426" spans="1:4">
      <c r="A1426" s="347" t="s">
        <v>21801</v>
      </c>
      <c r="B1426" s="348" t="s">
        <v>21802</v>
      </c>
      <c r="C1426" s="347" t="s">
        <v>1043</v>
      </c>
      <c r="D1426" s="349">
        <v>7.3056999999999999</v>
      </c>
    </row>
    <row r="1427" spans="1:4">
      <c r="A1427" s="347" t="s">
        <v>21803</v>
      </c>
      <c r="B1427" s="348" t="s">
        <v>21804</v>
      </c>
      <c r="C1427" s="347" t="s">
        <v>1043</v>
      </c>
      <c r="D1427" s="349">
        <v>7.8032000000000004</v>
      </c>
    </row>
    <row r="1428" spans="1:4">
      <c r="A1428" s="347" t="s">
        <v>21805</v>
      </c>
      <c r="B1428" s="348" t="s">
        <v>21806</v>
      </c>
      <c r="C1428" s="347" t="s">
        <v>1043</v>
      </c>
      <c r="D1428" s="349">
        <v>8.1952999999999996</v>
      </c>
    </row>
    <row r="1429" spans="1:4">
      <c r="A1429" s="347" t="s">
        <v>21807</v>
      </c>
      <c r="B1429" s="348" t="s">
        <v>21808</v>
      </c>
      <c r="C1429" s="347" t="s">
        <v>1043</v>
      </c>
      <c r="D1429" s="349">
        <v>8.6385000000000005</v>
      </c>
    </row>
    <row r="1430" spans="1:4">
      <c r="A1430" s="347" t="s">
        <v>21809</v>
      </c>
      <c r="B1430" s="348" t="s">
        <v>21810</v>
      </c>
      <c r="C1430" s="347" t="s">
        <v>1043</v>
      </c>
      <c r="D1430" s="349">
        <v>8.9629999999999992</v>
      </c>
    </row>
    <row r="1431" spans="1:4">
      <c r="A1431" s="347" t="s">
        <v>21811</v>
      </c>
      <c r="B1431" s="348" t="s">
        <v>21812</v>
      </c>
      <c r="C1431" s="347" t="s">
        <v>1043</v>
      </c>
      <c r="D1431" s="349">
        <v>9.5784000000000002</v>
      </c>
    </row>
    <row r="1432" spans="1:4">
      <c r="A1432" s="347" t="s">
        <v>21813</v>
      </c>
      <c r="B1432" s="348" t="s">
        <v>21814</v>
      </c>
      <c r="C1432" s="347" t="s">
        <v>18920</v>
      </c>
      <c r="D1432" s="349">
        <v>68.410600000000002</v>
      </c>
    </row>
    <row r="1433" spans="1:4">
      <c r="A1433" s="347" t="s">
        <v>21815</v>
      </c>
      <c r="B1433" s="348" t="s">
        <v>21816</v>
      </c>
      <c r="C1433" s="347" t="s">
        <v>1043</v>
      </c>
      <c r="D1433" s="349">
        <v>15.956300000000001</v>
      </c>
    </row>
    <row r="1434" spans="1:4">
      <c r="A1434" s="347" t="s">
        <v>21817</v>
      </c>
      <c r="B1434" s="348" t="s">
        <v>21818</v>
      </c>
      <c r="C1434" s="347" t="s">
        <v>1043</v>
      </c>
      <c r="D1434" s="349">
        <v>0.2707</v>
      </c>
    </row>
    <row r="1435" spans="1:4">
      <c r="A1435" s="347" t="s">
        <v>21819</v>
      </c>
      <c r="B1435" s="348" t="s">
        <v>21820</v>
      </c>
      <c r="C1435" s="347" t="s">
        <v>1043</v>
      </c>
      <c r="D1435" s="349">
        <v>0.61670000000000003</v>
      </c>
    </row>
    <row r="1436" spans="1:4">
      <c r="A1436" s="347" t="s">
        <v>21821</v>
      </c>
      <c r="B1436" s="348" t="s">
        <v>21822</v>
      </c>
      <c r="C1436" s="347" t="s">
        <v>1043</v>
      </c>
      <c r="D1436" s="349">
        <v>1.5285</v>
      </c>
    </row>
    <row r="1437" spans="1:4">
      <c r="A1437" s="347" t="s">
        <v>21823</v>
      </c>
      <c r="B1437" s="348" t="s">
        <v>21824</v>
      </c>
      <c r="C1437" s="347" t="s">
        <v>18920</v>
      </c>
      <c r="D1437" s="349">
        <v>17.181699999999999</v>
      </c>
    </row>
    <row r="1438" spans="1:4">
      <c r="A1438" s="347" t="s">
        <v>23123</v>
      </c>
      <c r="B1438" s="348" t="s">
        <v>23124</v>
      </c>
      <c r="C1438" s="347" t="s">
        <v>1043</v>
      </c>
      <c r="D1438" s="349">
        <v>30</v>
      </c>
    </row>
    <row r="1439" spans="1:4">
      <c r="A1439" s="347" t="s">
        <v>23125</v>
      </c>
      <c r="B1439" s="348" t="s">
        <v>23126</v>
      </c>
      <c r="C1439" s="347" t="s">
        <v>18918</v>
      </c>
      <c r="D1439" s="349">
        <v>15</v>
      </c>
    </row>
    <row r="1440" spans="1:4">
      <c r="A1440" s="347" t="s">
        <v>21825</v>
      </c>
      <c r="B1440" s="348" t="s">
        <v>21826</v>
      </c>
      <c r="C1440" s="347" t="s">
        <v>18920</v>
      </c>
      <c r="D1440" s="349">
        <v>17.255700000000001</v>
      </c>
    </row>
    <row r="1441" spans="1:4">
      <c r="A1441" s="347" t="s">
        <v>21827</v>
      </c>
      <c r="B1441" s="348" t="s">
        <v>21828</v>
      </c>
      <c r="C1441" s="347" t="s">
        <v>72</v>
      </c>
      <c r="D1441" s="349" t="s">
        <v>19105</v>
      </c>
    </row>
    <row r="1442" spans="1:4">
      <c r="A1442" s="347" t="s">
        <v>21829</v>
      </c>
      <c r="B1442" s="348" t="s">
        <v>21830</v>
      </c>
      <c r="C1442" s="347" t="s">
        <v>18918</v>
      </c>
      <c r="D1442" s="349">
        <v>132.2807</v>
      </c>
    </row>
    <row r="1443" spans="1:4">
      <c r="A1443" s="347" t="s">
        <v>21831</v>
      </c>
      <c r="B1443" s="348" t="s">
        <v>21832</v>
      </c>
      <c r="C1443" s="347" t="s">
        <v>18918</v>
      </c>
      <c r="D1443" s="349">
        <v>163.9016</v>
      </c>
    </row>
    <row r="1444" spans="1:4">
      <c r="A1444" s="347" t="s">
        <v>21833</v>
      </c>
      <c r="B1444" s="348" t="s">
        <v>21834</v>
      </c>
      <c r="C1444" s="347" t="s">
        <v>18918</v>
      </c>
      <c r="D1444" s="349">
        <v>201.4375</v>
      </c>
    </row>
    <row r="1445" spans="1:4">
      <c r="A1445" s="347" t="s">
        <v>21835</v>
      </c>
      <c r="B1445" s="348" t="s">
        <v>21836</v>
      </c>
      <c r="C1445" s="347" t="s">
        <v>18918</v>
      </c>
      <c r="D1445" s="349">
        <v>242.1883</v>
      </c>
    </row>
    <row r="1446" spans="1:4">
      <c r="A1446" s="347" t="s">
        <v>21837</v>
      </c>
      <c r="B1446" s="348" t="s">
        <v>21838</v>
      </c>
      <c r="C1446" s="347" t="s">
        <v>18918</v>
      </c>
      <c r="D1446" s="349">
        <v>294.98919999999998</v>
      </c>
    </row>
    <row r="1447" spans="1:4">
      <c r="A1447" s="347" t="s">
        <v>21839</v>
      </c>
      <c r="B1447" s="348" t="s">
        <v>21840</v>
      </c>
      <c r="C1447" s="347" t="s">
        <v>18918</v>
      </c>
      <c r="D1447" s="349">
        <v>353.27330000000001</v>
      </c>
    </row>
    <row r="1448" spans="1:4">
      <c r="A1448" s="347" t="s">
        <v>21841</v>
      </c>
      <c r="B1448" s="348" t="s">
        <v>21842</v>
      </c>
      <c r="C1448" s="347" t="s">
        <v>18918</v>
      </c>
      <c r="D1448" s="349">
        <v>381.44119999999998</v>
      </c>
    </row>
    <row r="1449" spans="1:4">
      <c r="A1449" s="347" t="s">
        <v>21843</v>
      </c>
      <c r="B1449" s="348" t="s">
        <v>21844</v>
      </c>
      <c r="C1449" s="347" t="s">
        <v>18918</v>
      </c>
      <c r="D1449" s="349">
        <v>484.72309999999999</v>
      </c>
    </row>
    <row r="1450" spans="1:4">
      <c r="A1450" s="347" t="s">
        <v>21845</v>
      </c>
      <c r="B1450" s="348" t="s">
        <v>21846</v>
      </c>
      <c r="C1450" s="347" t="s">
        <v>18918</v>
      </c>
      <c r="D1450" s="349">
        <v>1520.4101000000001</v>
      </c>
    </row>
    <row r="1451" spans="1:4">
      <c r="A1451" s="347" t="s">
        <v>21847</v>
      </c>
      <c r="B1451" s="348" t="s">
        <v>21848</v>
      </c>
      <c r="C1451" s="347" t="s">
        <v>18918</v>
      </c>
      <c r="D1451" s="349">
        <v>1729.3884</v>
      </c>
    </row>
    <row r="1452" spans="1:4">
      <c r="A1452" s="347" t="s">
        <v>21849</v>
      </c>
      <c r="B1452" s="348" t="s">
        <v>21850</v>
      </c>
      <c r="C1452" s="347" t="s">
        <v>18918</v>
      </c>
      <c r="D1452" s="349">
        <v>2013.4380000000001</v>
      </c>
    </row>
    <row r="1453" spans="1:4">
      <c r="A1453" s="347" t="s">
        <v>21851</v>
      </c>
      <c r="B1453" s="348" t="s">
        <v>21852</v>
      </c>
      <c r="C1453" s="347" t="s">
        <v>18918</v>
      </c>
      <c r="D1453" s="349">
        <v>2270.8939999999998</v>
      </c>
    </row>
    <row r="1454" spans="1:4">
      <c r="A1454" s="347" t="s">
        <v>21853</v>
      </c>
      <c r="B1454" s="348" t="s">
        <v>21854</v>
      </c>
      <c r="C1454" s="347" t="s">
        <v>18918</v>
      </c>
      <c r="D1454" s="349">
        <v>2278.0907000000002</v>
      </c>
    </row>
    <row r="1455" spans="1:4">
      <c r="A1455" s="347" t="s">
        <v>21855</v>
      </c>
      <c r="B1455" s="348" t="s">
        <v>21856</v>
      </c>
      <c r="C1455" s="347" t="s">
        <v>18918</v>
      </c>
      <c r="D1455" s="349">
        <v>2855.6279</v>
      </c>
    </row>
    <row r="1456" spans="1:4">
      <c r="A1456" s="347" t="s">
        <v>21857</v>
      </c>
      <c r="B1456" s="348" t="s">
        <v>21858</v>
      </c>
      <c r="C1456" s="347" t="s">
        <v>18918</v>
      </c>
      <c r="D1456" s="349">
        <v>2871.1489999999999</v>
      </c>
    </row>
    <row r="1457" spans="1:4">
      <c r="A1457" s="347" t="s">
        <v>21859</v>
      </c>
      <c r="B1457" s="348" t="s">
        <v>21860</v>
      </c>
      <c r="C1457" s="347" t="s">
        <v>18918</v>
      </c>
      <c r="D1457" s="349">
        <v>2871.1489999999999</v>
      </c>
    </row>
    <row r="1458" spans="1:4">
      <c r="A1458" s="347" t="s">
        <v>21861</v>
      </c>
      <c r="B1458" s="348" t="s">
        <v>21862</v>
      </c>
      <c r="C1458" s="347" t="s">
        <v>18918</v>
      </c>
      <c r="D1458" s="349">
        <v>3318.6061</v>
      </c>
    </row>
    <row r="1459" spans="1:4">
      <c r="A1459" s="347" t="s">
        <v>21863</v>
      </c>
      <c r="B1459" s="348" t="s">
        <v>21864</v>
      </c>
      <c r="C1459" s="347" t="s">
        <v>18918</v>
      </c>
      <c r="D1459" s="349">
        <v>3754.55</v>
      </c>
    </row>
    <row r="1460" spans="1:4">
      <c r="A1460" s="347" t="s">
        <v>21865</v>
      </c>
      <c r="B1460" s="348" t="s">
        <v>21866</v>
      </c>
      <c r="C1460" s="347" t="s">
        <v>18918</v>
      </c>
      <c r="D1460" s="349">
        <v>3770.1887000000002</v>
      </c>
    </row>
    <row r="1461" spans="1:4">
      <c r="A1461" s="347" t="s">
        <v>21867</v>
      </c>
      <c r="B1461" s="348" t="s">
        <v>21868</v>
      </c>
      <c r="C1461" s="347" t="s">
        <v>18918</v>
      </c>
      <c r="D1461" s="349">
        <v>2601.5387999999998</v>
      </c>
    </row>
    <row r="1462" spans="1:4">
      <c r="A1462" s="347" t="s">
        <v>21869</v>
      </c>
      <c r="B1462" s="348" t="s">
        <v>21870</v>
      </c>
      <c r="C1462" s="347" t="s">
        <v>18918</v>
      </c>
      <c r="D1462" s="349">
        <v>3022.0502999999999</v>
      </c>
    </row>
    <row r="1463" spans="1:4">
      <c r="A1463" s="347" t="s">
        <v>21871</v>
      </c>
      <c r="B1463" s="348" t="s">
        <v>21872</v>
      </c>
      <c r="C1463" s="347" t="s">
        <v>18918</v>
      </c>
      <c r="D1463" s="349">
        <v>3959.9043000000001</v>
      </c>
    </row>
    <row r="1464" spans="1:4">
      <c r="A1464" s="347" t="s">
        <v>21873</v>
      </c>
      <c r="B1464" s="348" t="s">
        <v>21874</v>
      </c>
      <c r="C1464" s="347" t="s">
        <v>18918</v>
      </c>
      <c r="D1464" s="349">
        <v>5111.5307000000003</v>
      </c>
    </row>
    <row r="1465" spans="1:4">
      <c r="A1465" s="347" t="s">
        <v>21875</v>
      </c>
      <c r="B1465" s="348" t="s">
        <v>21876</v>
      </c>
      <c r="C1465" s="347" t="s">
        <v>18918</v>
      </c>
      <c r="D1465" s="349">
        <v>5435.3216000000002</v>
      </c>
    </row>
    <row r="1466" spans="1:4">
      <c r="A1466" s="347" t="s">
        <v>21877</v>
      </c>
      <c r="B1466" s="348" t="s">
        <v>21878</v>
      </c>
      <c r="C1466" s="347" t="s">
        <v>18918</v>
      </c>
      <c r="D1466" s="349">
        <v>7177.8725000000004</v>
      </c>
    </row>
    <row r="1467" spans="1:4">
      <c r="A1467" s="347" t="s">
        <v>21879</v>
      </c>
      <c r="B1467" s="348" t="s">
        <v>21880</v>
      </c>
      <c r="C1467" s="347" t="s">
        <v>18918</v>
      </c>
      <c r="D1467" s="349">
        <v>9058.3906000000006</v>
      </c>
    </row>
    <row r="1468" spans="1:4">
      <c r="A1468" s="347" t="s">
        <v>21881</v>
      </c>
      <c r="B1468" s="348" t="s">
        <v>21882</v>
      </c>
      <c r="C1468" s="347" t="s">
        <v>18918</v>
      </c>
      <c r="D1468" s="349">
        <v>9058.3906000000006</v>
      </c>
    </row>
    <row r="1469" spans="1:4">
      <c r="A1469" s="347" t="s">
        <v>21883</v>
      </c>
      <c r="B1469" s="348" t="s">
        <v>21884</v>
      </c>
      <c r="C1469" s="347" t="s">
        <v>18918</v>
      </c>
      <c r="D1469" s="349">
        <v>10579.188</v>
      </c>
    </row>
    <row r="1470" spans="1:4">
      <c r="A1470" s="347" t="s">
        <v>21885</v>
      </c>
      <c r="B1470" s="348" t="s">
        <v>21886</v>
      </c>
      <c r="C1470" s="347" t="s">
        <v>18918</v>
      </c>
      <c r="D1470" s="349">
        <v>12037.901</v>
      </c>
    </row>
    <row r="1471" spans="1:4">
      <c r="A1471" s="347" t="s">
        <v>21887</v>
      </c>
      <c r="B1471" s="348" t="s">
        <v>21888</v>
      </c>
      <c r="C1471" s="347" t="s">
        <v>18918</v>
      </c>
      <c r="D1471" s="349">
        <v>12146.548699999999</v>
      </c>
    </row>
    <row r="1472" spans="1:4">
      <c r="A1472" s="347" t="s">
        <v>21889</v>
      </c>
      <c r="B1472" s="348" t="s">
        <v>21890</v>
      </c>
      <c r="C1472" s="347" t="s">
        <v>18918</v>
      </c>
      <c r="D1472" s="349">
        <v>1189.9383</v>
      </c>
    </row>
    <row r="1473" spans="1:4">
      <c r="A1473" s="347" t="s">
        <v>21891</v>
      </c>
      <c r="B1473" s="348" t="s">
        <v>21892</v>
      </c>
      <c r="C1473" s="347" t="s">
        <v>18918</v>
      </c>
      <c r="D1473" s="349">
        <v>1405.2545</v>
      </c>
    </row>
    <row r="1474" spans="1:4">
      <c r="A1474" s="347" t="s">
        <v>21893</v>
      </c>
      <c r="B1474" s="348" t="s">
        <v>21894</v>
      </c>
      <c r="C1474" s="347" t="s">
        <v>18918</v>
      </c>
      <c r="D1474" s="349">
        <v>1842.14</v>
      </c>
    </row>
    <row r="1475" spans="1:4">
      <c r="A1475" s="347" t="s">
        <v>21895</v>
      </c>
      <c r="B1475" s="348" t="s">
        <v>21896</v>
      </c>
      <c r="C1475" s="347" t="s">
        <v>18918</v>
      </c>
      <c r="D1475" s="349">
        <v>2380.9333999999999</v>
      </c>
    </row>
    <row r="1476" spans="1:4">
      <c r="A1476" s="347" t="s">
        <v>21897</v>
      </c>
      <c r="B1476" s="348" t="s">
        <v>21898</v>
      </c>
      <c r="C1476" s="347" t="s">
        <v>18918</v>
      </c>
      <c r="D1476" s="349">
        <v>2546.6415000000002</v>
      </c>
    </row>
    <row r="1477" spans="1:4">
      <c r="A1477" s="347" t="s">
        <v>21899</v>
      </c>
      <c r="B1477" s="348" t="s">
        <v>21900</v>
      </c>
      <c r="C1477" s="347" t="s">
        <v>18918</v>
      </c>
      <c r="D1477" s="349">
        <v>3355.0383000000002</v>
      </c>
    </row>
    <row r="1478" spans="1:4">
      <c r="A1478" s="347" t="s">
        <v>21901</v>
      </c>
      <c r="B1478" s="348" t="s">
        <v>21902</v>
      </c>
      <c r="C1478" s="347" t="s">
        <v>18918</v>
      </c>
      <c r="D1478" s="349">
        <v>4207.9929000000002</v>
      </c>
    </row>
    <row r="1479" spans="1:4">
      <c r="A1479" s="347" t="s">
        <v>21903</v>
      </c>
      <c r="B1479" s="348" t="s">
        <v>21904</v>
      </c>
      <c r="C1479" s="347" t="s">
        <v>18918</v>
      </c>
      <c r="D1479" s="349">
        <v>4207.9929000000002</v>
      </c>
    </row>
    <row r="1480" spans="1:4">
      <c r="A1480" s="347" t="s">
        <v>21905</v>
      </c>
      <c r="B1480" s="348" t="s">
        <v>21906</v>
      </c>
      <c r="C1480" s="347" t="s">
        <v>18918</v>
      </c>
      <c r="D1480" s="349">
        <v>4959.9106000000002</v>
      </c>
    </row>
    <row r="1481" spans="1:4">
      <c r="A1481" s="347" t="s">
        <v>21907</v>
      </c>
      <c r="B1481" s="348" t="s">
        <v>21908</v>
      </c>
      <c r="C1481" s="347" t="s">
        <v>18918</v>
      </c>
      <c r="D1481" s="349">
        <v>5649.7439000000004</v>
      </c>
    </row>
    <row r="1482" spans="1:4">
      <c r="A1482" s="347" t="s">
        <v>21909</v>
      </c>
      <c r="B1482" s="348" t="s">
        <v>21910</v>
      </c>
      <c r="C1482" s="347" t="s">
        <v>18918</v>
      </c>
      <c r="D1482" s="349">
        <v>5758.3915999999999</v>
      </c>
    </row>
    <row r="1483" spans="1:4">
      <c r="A1483" s="347" t="s">
        <v>21911</v>
      </c>
      <c r="B1483" s="348" t="s">
        <v>21912</v>
      </c>
      <c r="C1483" s="347" t="s">
        <v>1043</v>
      </c>
      <c r="D1483" s="349">
        <v>1106.5571</v>
      </c>
    </row>
    <row r="1484" spans="1:4">
      <c r="A1484" s="347" t="s">
        <v>21913</v>
      </c>
      <c r="B1484" s="348" t="s">
        <v>21914</v>
      </c>
      <c r="C1484" s="347" t="s">
        <v>68</v>
      </c>
      <c r="D1484" s="349">
        <v>537.52930000000003</v>
      </c>
    </row>
    <row r="1485" spans="1:4">
      <c r="A1485" s="347" t="s">
        <v>21915</v>
      </c>
      <c r="B1485" s="348" t="s">
        <v>21916</v>
      </c>
      <c r="C1485" s="347" t="s">
        <v>18918</v>
      </c>
      <c r="D1485" s="349">
        <v>209.06379999999999</v>
      </c>
    </row>
    <row r="1486" spans="1:4">
      <c r="A1486" s="347" t="s">
        <v>21917</v>
      </c>
      <c r="B1486" s="348" t="s">
        <v>21918</v>
      </c>
      <c r="C1486" s="347" t="s">
        <v>18923</v>
      </c>
      <c r="D1486" s="349" t="s">
        <v>19105</v>
      </c>
    </row>
    <row r="1487" spans="1:4">
      <c r="A1487" s="347" t="s">
        <v>21919</v>
      </c>
      <c r="B1487" s="348" t="s">
        <v>21920</v>
      </c>
      <c r="C1487" s="347" t="s">
        <v>68</v>
      </c>
      <c r="D1487" s="349">
        <v>458.53699999999998</v>
      </c>
    </row>
    <row r="1488" spans="1:4">
      <c r="A1488" s="347" t="s">
        <v>21921</v>
      </c>
      <c r="B1488" s="348" t="s">
        <v>21922</v>
      </c>
      <c r="C1488" s="347" t="s">
        <v>68</v>
      </c>
      <c r="D1488" s="349">
        <v>113.4042</v>
      </c>
    </row>
    <row r="1489" spans="1:4">
      <c r="A1489" s="347" t="s">
        <v>21923</v>
      </c>
      <c r="B1489" s="348" t="s">
        <v>21924</v>
      </c>
      <c r="C1489" s="347" t="s">
        <v>68</v>
      </c>
      <c r="D1489" s="349">
        <v>122.30800000000001</v>
      </c>
    </row>
    <row r="1490" spans="1:4">
      <c r="A1490" s="347" t="s">
        <v>21925</v>
      </c>
      <c r="B1490" s="348" t="s">
        <v>21926</v>
      </c>
      <c r="C1490" s="347" t="s">
        <v>68</v>
      </c>
      <c r="D1490" s="349">
        <v>658.31550000000004</v>
      </c>
    </row>
    <row r="1491" spans="1:4">
      <c r="A1491" s="347" t="s">
        <v>21927</v>
      </c>
      <c r="B1491" s="348" t="s">
        <v>21928</v>
      </c>
      <c r="C1491" s="347" t="s">
        <v>18918</v>
      </c>
      <c r="D1491" s="349">
        <v>6.6631</v>
      </c>
    </row>
    <row r="1492" spans="1:4">
      <c r="A1492" s="347" t="s">
        <v>21929</v>
      </c>
      <c r="B1492" s="348" t="s">
        <v>21930</v>
      </c>
      <c r="C1492" s="347" t="s">
        <v>68</v>
      </c>
      <c r="D1492" s="349">
        <v>152.51609999999999</v>
      </c>
    </row>
    <row r="1493" spans="1:4">
      <c r="A1493" s="347" t="s">
        <v>21931</v>
      </c>
      <c r="B1493" s="348" t="s">
        <v>21932</v>
      </c>
      <c r="C1493" s="347" t="s">
        <v>68</v>
      </c>
      <c r="D1493" s="349">
        <v>597.88009999999997</v>
      </c>
    </row>
    <row r="1494" spans="1:4">
      <c r="A1494" s="347" t="s">
        <v>21933</v>
      </c>
      <c r="B1494" s="348" t="s">
        <v>21934</v>
      </c>
      <c r="C1494" s="347" t="s">
        <v>68</v>
      </c>
      <c r="D1494" s="349">
        <v>225.92349999999999</v>
      </c>
    </row>
    <row r="1495" spans="1:4">
      <c r="A1495" s="347" t="s">
        <v>21935</v>
      </c>
      <c r="B1495" s="348" t="s">
        <v>21936</v>
      </c>
      <c r="C1495" s="347" t="s">
        <v>68</v>
      </c>
      <c r="D1495" s="349">
        <v>137.60550000000001</v>
      </c>
    </row>
    <row r="1496" spans="1:4">
      <c r="A1496" s="347" t="s">
        <v>21937</v>
      </c>
      <c r="B1496" s="348" t="s">
        <v>21938</v>
      </c>
      <c r="C1496" s="347" t="s">
        <v>68</v>
      </c>
      <c r="D1496" s="349">
        <v>383.18450000000001</v>
      </c>
    </row>
    <row r="1497" spans="1:4">
      <c r="A1497" s="347" t="s">
        <v>21939</v>
      </c>
      <c r="B1497" s="348" t="s">
        <v>21940</v>
      </c>
      <c r="C1497" s="347" t="s">
        <v>18918</v>
      </c>
      <c r="D1497" s="349">
        <v>19.799499999999998</v>
      </c>
    </row>
    <row r="1498" spans="1:4">
      <c r="A1498" s="347" t="s">
        <v>21941</v>
      </c>
      <c r="B1498" s="348" t="s">
        <v>21942</v>
      </c>
      <c r="C1498" s="347" t="s">
        <v>18918</v>
      </c>
      <c r="D1498" s="349">
        <v>14.6585</v>
      </c>
    </row>
    <row r="1499" spans="1:4">
      <c r="A1499" s="347" t="s">
        <v>21943</v>
      </c>
      <c r="B1499" s="348" t="s">
        <v>21944</v>
      </c>
      <c r="C1499" s="347" t="s">
        <v>18918</v>
      </c>
      <c r="D1499" s="349">
        <v>24.998000000000001</v>
      </c>
    </row>
    <row r="1500" spans="1:4">
      <c r="A1500" s="347" t="s">
        <v>21945</v>
      </c>
      <c r="B1500" s="348" t="s">
        <v>21946</v>
      </c>
      <c r="C1500" s="347" t="s">
        <v>18920</v>
      </c>
      <c r="D1500" s="349">
        <v>53.750100000000003</v>
      </c>
    </row>
    <row r="1501" spans="1:4">
      <c r="A1501" s="347" t="s">
        <v>21947</v>
      </c>
      <c r="B1501" s="348" t="s">
        <v>21948</v>
      </c>
      <c r="C1501" s="347" t="s">
        <v>1043</v>
      </c>
      <c r="D1501" s="349">
        <v>13998.811600000001</v>
      </c>
    </row>
    <row r="1502" spans="1:4">
      <c r="A1502" s="347" t="s">
        <v>21949</v>
      </c>
      <c r="B1502" s="348" t="s">
        <v>21950</v>
      </c>
      <c r="C1502" s="347" t="s">
        <v>1043</v>
      </c>
      <c r="D1502" s="349">
        <v>21337.861400000002</v>
      </c>
    </row>
    <row r="1503" spans="1:4">
      <c r="A1503" s="347" t="s">
        <v>21951</v>
      </c>
      <c r="B1503" s="348" t="s">
        <v>21952</v>
      </c>
      <c r="C1503" s="347" t="s">
        <v>1043</v>
      </c>
      <c r="D1503" s="349">
        <v>41358.5262</v>
      </c>
    </row>
    <row r="1504" spans="1:4">
      <c r="A1504" s="347" t="s">
        <v>21953</v>
      </c>
      <c r="B1504" s="348" t="s">
        <v>21954</v>
      </c>
      <c r="C1504" s="347" t="s">
        <v>1043</v>
      </c>
      <c r="D1504" s="349">
        <v>80369.800099999993</v>
      </c>
    </row>
    <row r="1505" spans="1:4">
      <c r="A1505" s="347" t="s">
        <v>21955</v>
      </c>
      <c r="B1505" s="348" t="s">
        <v>21956</v>
      </c>
      <c r="C1505" s="347" t="s">
        <v>1043</v>
      </c>
      <c r="D1505" s="349">
        <v>23976.791300000001</v>
      </c>
    </row>
    <row r="1506" spans="1:4">
      <c r="A1506" s="347" t="s">
        <v>21957</v>
      </c>
      <c r="B1506" s="348" t="s">
        <v>21958</v>
      </c>
      <c r="C1506" s="347" t="s">
        <v>1043</v>
      </c>
      <c r="D1506" s="349">
        <v>32498.009699999999</v>
      </c>
    </row>
    <row r="1507" spans="1:4">
      <c r="A1507" s="347" t="s">
        <v>21959</v>
      </c>
      <c r="B1507" s="348" t="s">
        <v>21960</v>
      </c>
      <c r="C1507" s="347" t="s">
        <v>1043</v>
      </c>
      <c r="D1507" s="349">
        <v>71297.33</v>
      </c>
    </row>
    <row r="1508" spans="1:4">
      <c r="A1508" s="347" t="s">
        <v>21961</v>
      </c>
      <c r="B1508" s="348" t="s">
        <v>21962</v>
      </c>
      <c r="C1508" s="347" t="s">
        <v>1043</v>
      </c>
      <c r="D1508" s="349">
        <v>136558.01370000001</v>
      </c>
    </row>
    <row r="1509" spans="1:4">
      <c r="A1509" s="347" t="s">
        <v>21963</v>
      </c>
      <c r="B1509" s="348" t="s">
        <v>21964</v>
      </c>
      <c r="C1509" s="347" t="s">
        <v>18918</v>
      </c>
      <c r="D1509" s="349">
        <v>98.282200000000003</v>
      </c>
    </row>
    <row r="1510" spans="1:4">
      <c r="A1510" s="347" t="s">
        <v>21965</v>
      </c>
      <c r="B1510" s="348" t="s">
        <v>21966</v>
      </c>
      <c r="C1510" s="347" t="s">
        <v>1043</v>
      </c>
      <c r="D1510" s="349">
        <v>0.21229999999999999</v>
      </c>
    </row>
    <row r="1511" spans="1:4">
      <c r="A1511" s="347" t="s">
        <v>21967</v>
      </c>
      <c r="B1511" s="348" t="s">
        <v>21968</v>
      </c>
      <c r="C1511" s="347" t="s">
        <v>18918</v>
      </c>
      <c r="D1511" s="349">
        <v>21.944900000000001</v>
      </c>
    </row>
    <row r="1512" spans="1:4">
      <c r="A1512" s="347" t="s">
        <v>21969</v>
      </c>
      <c r="B1512" s="348" t="s">
        <v>21970</v>
      </c>
      <c r="C1512" s="347" t="s">
        <v>1043</v>
      </c>
      <c r="D1512" s="349">
        <v>1.3372999999999999</v>
      </c>
    </row>
    <row r="1513" spans="1:4">
      <c r="A1513" s="347" t="s">
        <v>21971</v>
      </c>
      <c r="B1513" s="348" t="s">
        <v>21972</v>
      </c>
      <c r="C1513" s="347" t="s">
        <v>1043</v>
      </c>
      <c r="D1513" s="349">
        <v>1.9419999999999999</v>
      </c>
    </row>
    <row r="1514" spans="1:4">
      <c r="A1514" s="347" t="s">
        <v>21973</v>
      </c>
      <c r="B1514" s="348" t="s">
        <v>21974</v>
      </c>
      <c r="C1514" s="347" t="s">
        <v>18918</v>
      </c>
      <c r="D1514" s="349">
        <v>435.39690000000002</v>
      </c>
    </row>
    <row r="1515" spans="1:4">
      <c r="A1515" s="347" t="s">
        <v>21975</v>
      </c>
      <c r="B1515" s="348" t="s">
        <v>21976</v>
      </c>
      <c r="C1515" s="347" t="s">
        <v>18918</v>
      </c>
      <c r="D1515" s="349">
        <v>100.64019999999999</v>
      </c>
    </row>
    <row r="1516" spans="1:4">
      <c r="A1516" s="347" t="s">
        <v>21977</v>
      </c>
      <c r="B1516" s="348" t="s">
        <v>21978</v>
      </c>
      <c r="C1516" s="347" t="s">
        <v>18918</v>
      </c>
      <c r="D1516" s="349">
        <v>266.08229999999998</v>
      </c>
    </row>
    <row r="1517" spans="1:4">
      <c r="A1517" s="347" t="s">
        <v>21979</v>
      </c>
      <c r="B1517" s="348" t="s">
        <v>21980</v>
      </c>
      <c r="C1517" s="347" t="s">
        <v>1043</v>
      </c>
      <c r="D1517" s="349">
        <v>3693.5587</v>
      </c>
    </row>
    <row r="1518" spans="1:4">
      <c r="A1518" s="347" t="s">
        <v>21981</v>
      </c>
      <c r="B1518" s="348" t="s">
        <v>21982</v>
      </c>
      <c r="C1518" s="347" t="s">
        <v>1043</v>
      </c>
      <c r="D1518" s="349">
        <v>5768.0636000000004</v>
      </c>
    </row>
    <row r="1519" spans="1:4">
      <c r="A1519" s="347" t="s">
        <v>21983</v>
      </c>
      <c r="B1519" s="348" t="s">
        <v>21984</v>
      </c>
      <c r="C1519" s="347" t="s">
        <v>1043</v>
      </c>
      <c r="D1519" s="349">
        <v>8345.7736000000004</v>
      </c>
    </row>
    <row r="1520" spans="1:4">
      <c r="A1520" s="347" t="s">
        <v>21985</v>
      </c>
      <c r="B1520" s="348" t="s">
        <v>21986</v>
      </c>
      <c r="C1520" s="347" t="s">
        <v>1043</v>
      </c>
      <c r="D1520" s="349">
        <v>9700.6373000000003</v>
      </c>
    </row>
    <row r="1521" spans="1:4">
      <c r="A1521" s="347" t="s">
        <v>21987</v>
      </c>
      <c r="B1521" s="348" t="s">
        <v>21988</v>
      </c>
      <c r="C1521" s="347" t="s">
        <v>1043</v>
      </c>
      <c r="D1521" s="349">
        <v>12283.362300000001</v>
      </c>
    </row>
    <row r="1522" spans="1:4">
      <c r="A1522" s="347" t="s">
        <v>21989</v>
      </c>
      <c r="B1522" s="348" t="s">
        <v>21990</v>
      </c>
      <c r="C1522" s="347" t="s">
        <v>1043</v>
      </c>
      <c r="D1522" s="349">
        <v>38.934100000000001</v>
      </c>
    </row>
    <row r="1523" spans="1:4">
      <c r="A1523" s="347" t="s">
        <v>21991</v>
      </c>
      <c r="B1523" s="348" t="s">
        <v>21992</v>
      </c>
      <c r="C1523" s="347" t="s">
        <v>1043</v>
      </c>
      <c r="D1523" s="349">
        <v>476.4264</v>
      </c>
    </row>
    <row r="1524" spans="1:4">
      <c r="A1524" s="347" t="s">
        <v>21993</v>
      </c>
      <c r="B1524" s="348" t="s">
        <v>21994</v>
      </c>
      <c r="C1524" s="347" t="s">
        <v>1043</v>
      </c>
      <c r="D1524" s="349">
        <v>110.1641</v>
      </c>
    </row>
    <row r="1525" spans="1:4">
      <c r="A1525" s="347" t="s">
        <v>21995</v>
      </c>
      <c r="B1525" s="348" t="s">
        <v>21996</v>
      </c>
      <c r="C1525" s="347" t="s">
        <v>18918</v>
      </c>
      <c r="D1525" s="349">
        <v>396.71629999999999</v>
      </c>
    </row>
    <row r="1526" spans="1:4">
      <c r="A1526" s="347" t="s">
        <v>21997</v>
      </c>
      <c r="B1526" s="348" t="s">
        <v>21998</v>
      </c>
      <c r="C1526" s="347" t="s">
        <v>1043</v>
      </c>
      <c r="D1526" s="349">
        <v>96.857900000000001</v>
      </c>
    </row>
    <row r="1527" spans="1:4">
      <c r="A1527" s="347" t="s">
        <v>21999</v>
      </c>
      <c r="B1527" s="348" t="s">
        <v>18925</v>
      </c>
      <c r="C1527" s="347" t="s">
        <v>72</v>
      </c>
      <c r="D1527" s="349" t="s">
        <v>19105</v>
      </c>
    </row>
    <row r="1528" spans="1:4">
      <c r="A1528" s="347" t="s">
        <v>22000</v>
      </c>
      <c r="B1528" s="348" t="s">
        <v>18924</v>
      </c>
      <c r="C1528" s="347" t="s">
        <v>72</v>
      </c>
      <c r="D1528" s="349" t="s">
        <v>19105</v>
      </c>
    </row>
    <row r="1529" spans="1:4">
      <c r="A1529" s="347" t="s">
        <v>22001</v>
      </c>
      <c r="B1529" s="348" t="s">
        <v>18921</v>
      </c>
      <c r="C1529" s="347" t="s">
        <v>72</v>
      </c>
      <c r="D1529" s="349" t="s">
        <v>19105</v>
      </c>
    </row>
    <row r="1530" spans="1:4">
      <c r="A1530" s="347" t="s">
        <v>22002</v>
      </c>
      <c r="B1530" s="348" t="s">
        <v>22003</v>
      </c>
      <c r="C1530" s="347" t="s">
        <v>72</v>
      </c>
      <c r="D1530" s="349" t="s">
        <v>19105</v>
      </c>
    </row>
    <row r="1531" spans="1:4">
      <c r="A1531" s="347" t="s">
        <v>22004</v>
      </c>
      <c r="B1531" s="348" t="s">
        <v>22005</v>
      </c>
      <c r="C1531" s="347" t="s">
        <v>72</v>
      </c>
      <c r="D1531" s="349" t="s">
        <v>19105</v>
      </c>
    </row>
    <row r="1532" spans="1:4">
      <c r="A1532" s="347" t="s">
        <v>22006</v>
      </c>
      <c r="B1532" s="348" t="s">
        <v>22007</v>
      </c>
      <c r="C1532" s="347" t="s">
        <v>72</v>
      </c>
      <c r="D1532" s="349" t="s">
        <v>19105</v>
      </c>
    </row>
    <row r="1533" spans="1:4">
      <c r="A1533" s="347" t="s">
        <v>22008</v>
      </c>
      <c r="B1533" s="348" t="s">
        <v>22009</v>
      </c>
      <c r="C1533" s="347" t="s">
        <v>72</v>
      </c>
      <c r="D1533" s="349" t="s">
        <v>19105</v>
      </c>
    </row>
    <row r="1534" spans="1:4">
      <c r="A1534" s="347" t="s">
        <v>22010</v>
      </c>
      <c r="B1534" s="348" t="s">
        <v>22011</v>
      </c>
      <c r="C1534" s="347" t="s">
        <v>72</v>
      </c>
      <c r="D1534" s="349" t="s">
        <v>19105</v>
      </c>
    </row>
    <row r="1535" spans="1:4">
      <c r="A1535" s="347" t="s">
        <v>22012</v>
      </c>
      <c r="B1535" s="348" t="s">
        <v>22013</v>
      </c>
      <c r="C1535" s="347" t="s">
        <v>72</v>
      </c>
      <c r="D1535" s="349" t="s">
        <v>19105</v>
      </c>
    </row>
    <row r="1536" spans="1:4">
      <c r="A1536" s="347" t="s">
        <v>22014</v>
      </c>
      <c r="B1536" s="348" t="s">
        <v>22015</v>
      </c>
      <c r="C1536" s="347" t="s">
        <v>18923</v>
      </c>
      <c r="D1536" s="349" t="s">
        <v>19105</v>
      </c>
    </row>
    <row r="1537" spans="1:4">
      <c r="A1537" s="347" t="s">
        <v>22016</v>
      </c>
      <c r="B1537" s="348" t="s">
        <v>22017</v>
      </c>
      <c r="C1537" s="347" t="s">
        <v>72</v>
      </c>
      <c r="D1537" s="349" t="s">
        <v>19105</v>
      </c>
    </row>
    <row r="1538" spans="1:4">
      <c r="A1538" s="347" t="s">
        <v>22018</v>
      </c>
      <c r="B1538" s="348" t="s">
        <v>22019</v>
      </c>
      <c r="C1538" s="347" t="s">
        <v>72</v>
      </c>
      <c r="D1538" s="349" t="s">
        <v>19105</v>
      </c>
    </row>
    <row r="1539" spans="1:4">
      <c r="A1539" s="347" t="s">
        <v>22020</v>
      </c>
      <c r="B1539" s="348" t="s">
        <v>22021</v>
      </c>
      <c r="C1539" s="347" t="s">
        <v>72</v>
      </c>
      <c r="D1539" s="349" t="s">
        <v>19105</v>
      </c>
    </row>
    <row r="1540" spans="1:4">
      <c r="A1540" s="347" t="s">
        <v>22022</v>
      </c>
      <c r="B1540" s="348" t="s">
        <v>22023</v>
      </c>
      <c r="C1540" s="347" t="s">
        <v>18923</v>
      </c>
      <c r="D1540" s="349" t="s">
        <v>19105</v>
      </c>
    </row>
    <row r="1541" spans="1:4">
      <c r="A1541" s="347" t="s">
        <v>22024</v>
      </c>
      <c r="B1541" s="348" t="s">
        <v>22025</v>
      </c>
      <c r="C1541" s="347" t="s">
        <v>1043</v>
      </c>
      <c r="D1541" s="349" t="s">
        <v>19105</v>
      </c>
    </row>
    <row r="1542" spans="1:4">
      <c r="A1542" s="347" t="s">
        <v>22026</v>
      </c>
      <c r="B1542" s="348" t="s">
        <v>22027</v>
      </c>
      <c r="C1542" s="347" t="s">
        <v>18964</v>
      </c>
      <c r="D1542" s="349">
        <v>62.955300000000001</v>
      </c>
    </row>
    <row r="1543" spans="1:4">
      <c r="A1543" s="347" t="s">
        <v>22028</v>
      </c>
      <c r="B1543" s="348" t="s">
        <v>22029</v>
      </c>
      <c r="C1543" s="347" t="s">
        <v>18964</v>
      </c>
      <c r="D1543" s="349">
        <v>272.98880000000003</v>
      </c>
    </row>
    <row r="1544" spans="1:4">
      <c r="A1544" s="347" t="s">
        <v>22030</v>
      </c>
      <c r="B1544" s="348" t="s">
        <v>22031</v>
      </c>
      <c r="C1544" s="347" t="s">
        <v>18964</v>
      </c>
      <c r="D1544" s="349">
        <v>92.115899999999996</v>
      </c>
    </row>
    <row r="1545" spans="1:4">
      <c r="A1545" s="347" t="s">
        <v>22032</v>
      </c>
      <c r="B1545" s="348" t="s">
        <v>22033</v>
      </c>
      <c r="C1545" s="347" t="s">
        <v>1043</v>
      </c>
      <c r="D1545" s="349">
        <v>223296.7322</v>
      </c>
    </row>
    <row r="1546" spans="1:4">
      <c r="A1546" s="347" t="s">
        <v>22034</v>
      </c>
      <c r="B1546" s="348" t="s">
        <v>22035</v>
      </c>
      <c r="C1546" s="347" t="s">
        <v>1043</v>
      </c>
      <c r="D1546" s="349">
        <v>365052.93449999997</v>
      </c>
    </row>
    <row r="1547" spans="1:4">
      <c r="A1547" s="347" t="s">
        <v>22036</v>
      </c>
      <c r="B1547" s="348" t="s">
        <v>22037</v>
      </c>
      <c r="C1547" s="347" t="s">
        <v>1043</v>
      </c>
      <c r="D1547" s="349">
        <v>60</v>
      </c>
    </row>
    <row r="1548" spans="1:4">
      <c r="A1548" s="347" t="s">
        <v>22038</v>
      </c>
      <c r="B1548" s="348" t="s">
        <v>22039</v>
      </c>
      <c r="C1548" s="347" t="s">
        <v>1043</v>
      </c>
      <c r="D1548" s="349">
        <v>26.1599</v>
      </c>
    </row>
    <row r="1549" spans="1:4">
      <c r="A1549" s="347" t="s">
        <v>22040</v>
      </c>
      <c r="B1549" s="348" t="s">
        <v>22041</v>
      </c>
      <c r="C1549" s="347" t="s">
        <v>1043</v>
      </c>
      <c r="D1549" s="349">
        <v>325853.29800000001</v>
      </c>
    </row>
    <row r="1550" spans="1:4">
      <c r="A1550" s="347" t="s">
        <v>22042</v>
      </c>
      <c r="B1550" s="348" t="s">
        <v>22043</v>
      </c>
      <c r="C1550" s="347" t="s">
        <v>1043</v>
      </c>
      <c r="D1550" s="349">
        <v>1356.4226000000001</v>
      </c>
    </row>
    <row r="1551" spans="1:4">
      <c r="A1551" s="347" t="s">
        <v>22044</v>
      </c>
      <c r="B1551" s="348" t="s">
        <v>22045</v>
      </c>
      <c r="C1551" s="347" t="s">
        <v>18918</v>
      </c>
      <c r="D1551" s="349">
        <v>290.20920000000001</v>
      </c>
    </row>
    <row r="1552" spans="1:4">
      <c r="A1552" s="347" t="s">
        <v>22046</v>
      </c>
      <c r="B1552" s="348" t="s">
        <v>22047</v>
      </c>
      <c r="C1552" s="347" t="s">
        <v>1043</v>
      </c>
      <c r="D1552" s="349">
        <v>3834</v>
      </c>
    </row>
    <row r="1553" spans="1:4">
      <c r="A1553" s="347" t="s">
        <v>22048</v>
      </c>
      <c r="B1553" s="348" t="s">
        <v>22049</v>
      </c>
      <c r="C1553" s="347" t="s">
        <v>1043</v>
      </c>
      <c r="D1553" s="349">
        <v>1038.9135000000001</v>
      </c>
    </row>
    <row r="1554" spans="1:4">
      <c r="A1554" s="347" t="s">
        <v>22050</v>
      </c>
      <c r="B1554" s="348" t="s">
        <v>22051</v>
      </c>
      <c r="C1554" s="347" t="s">
        <v>18920</v>
      </c>
      <c r="D1554" s="349">
        <v>27.433700000000002</v>
      </c>
    </row>
    <row r="1555" spans="1:4">
      <c r="A1555" s="347" t="s">
        <v>22052</v>
      </c>
      <c r="B1555" s="348" t="s">
        <v>22053</v>
      </c>
      <c r="C1555" s="347" t="s">
        <v>18923</v>
      </c>
      <c r="D1555" s="349" t="s">
        <v>19105</v>
      </c>
    </row>
    <row r="1556" spans="1:4">
      <c r="A1556" s="347" t="s">
        <v>22054</v>
      </c>
      <c r="B1556" s="348" t="s">
        <v>22055</v>
      </c>
      <c r="C1556" s="347" t="s">
        <v>72</v>
      </c>
      <c r="D1556" s="349" t="s">
        <v>19105</v>
      </c>
    </row>
    <row r="1557" spans="1:4">
      <c r="A1557" s="347" t="s">
        <v>22056</v>
      </c>
      <c r="B1557" s="348" t="s">
        <v>22057</v>
      </c>
      <c r="C1557" s="347" t="s">
        <v>18923</v>
      </c>
      <c r="D1557" s="349" t="s">
        <v>19105</v>
      </c>
    </row>
    <row r="1558" spans="1:4">
      <c r="A1558" s="347" t="s">
        <v>22058</v>
      </c>
      <c r="B1558" s="348" t="s">
        <v>22059</v>
      </c>
      <c r="C1558" s="347" t="s">
        <v>1043</v>
      </c>
      <c r="D1558" s="349" t="s">
        <v>19105</v>
      </c>
    </row>
    <row r="1559" spans="1:4">
      <c r="A1559" s="347" t="s">
        <v>22060</v>
      </c>
      <c r="B1559" s="348" t="s">
        <v>22061</v>
      </c>
      <c r="C1559" s="347" t="s">
        <v>1043</v>
      </c>
      <c r="D1559" s="349" t="s">
        <v>19105</v>
      </c>
    </row>
    <row r="1560" spans="1:4">
      <c r="A1560" s="347" t="s">
        <v>22062</v>
      </c>
      <c r="B1560" s="348" t="s">
        <v>22063</v>
      </c>
      <c r="C1560" s="347" t="s">
        <v>1043</v>
      </c>
      <c r="D1560" s="349" t="s">
        <v>19105</v>
      </c>
    </row>
    <row r="1561" spans="1:4" ht="25.5">
      <c r="A1561" s="347" t="s">
        <v>22064</v>
      </c>
      <c r="B1561" s="348" t="s">
        <v>22065</v>
      </c>
      <c r="C1561" s="347" t="s">
        <v>18918</v>
      </c>
      <c r="D1561" s="349">
        <v>224.89279999999999</v>
      </c>
    </row>
    <row r="1562" spans="1:4" ht="25.5">
      <c r="A1562" s="347" t="s">
        <v>22066</v>
      </c>
      <c r="B1562" s="348" t="s">
        <v>22067</v>
      </c>
      <c r="C1562" s="347" t="s">
        <v>18918</v>
      </c>
      <c r="D1562" s="349">
        <v>121.8068</v>
      </c>
    </row>
    <row r="1563" spans="1:4">
      <c r="A1563" s="347" t="s">
        <v>22068</v>
      </c>
      <c r="B1563" s="348" t="s">
        <v>22069</v>
      </c>
      <c r="C1563" s="347" t="s">
        <v>72</v>
      </c>
      <c r="D1563" s="349" t="s">
        <v>19105</v>
      </c>
    </row>
    <row r="1564" spans="1:4">
      <c r="A1564" s="347" t="s">
        <v>22070</v>
      </c>
      <c r="B1564" s="348" t="s">
        <v>22071</v>
      </c>
      <c r="C1564" s="347" t="s">
        <v>72</v>
      </c>
      <c r="D1564" s="349" t="s">
        <v>19105</v>
      </c>
    </row>
    <row r="1565" spans="1:4" ht="25.5">
      <c r="A1565" s="347" t="s">
        <v>22072</v>
      </c>
      <c r="B1565" s="348" t="s">
        <v>22073</v>
      </c>
      <c r="C1565" s="347" t="s">
        <v>18918</v>
      </c>
      <c r="D1565" s="349">
        <v>354.2654</v>
      </c>
    </row>
    <row r="1566" spans="1:4" ht="25.5">
      <c r="A1566" s="347" t="s">
        <v>22074</v>
      </c>
      <c r="B1566" s="348" t="s">
        <v>22075</v>
      </c>
      <c r="C1566" s="347" t="s">
        <v>18918</v>
      </c>
      <c r="D1566" s="349">
        <v>665.65350000000001</v>
      </c>
    </row>
    <row r="1567" spans="1:4" ht="25.5">
      <c r="A1567" s="347" t="s">
        <v>22076</v>
      </c>
      <c r="B1567" s="348" t="s">
        <v>22077</v>
      </c>
      <c r="C1567" s="347" t="s">
        <v>18918</v>
      </c>
      <c r="D1567" s="349">
        <v>732.23689999999999</v>
      </c>
    </row>
    <row r="1568" spans="1:4" ht="25.5">
      <c r="A1568" s="347" t="s">
        <v>22078</v>
      </c>
      <c r="B1568" s="348" t="s">
        <v>22079</v>
      </c>
      <c r="C1568" s="347" t="s">
        <v>18918</v>
      </c>
      <c r="D1568" s="349">
        <v>759.19330000000002</v>
      </c>
    </row>
    <row r="1569" spans="1:4" ht="25.5">
      <c r="A1569" s="347" t="s">
        <v>22080</v>
      </c>
      <c r="B1569" s="348" t="s">
        <v>22081</v>
      </c>
      <c r="C1569" s="347" t="s">
        <v>18918</v>
      </c>
      <c r="D1569" s="349">
        <v>846.46299999999997</v>
      </c>
    </row>
    <row r="1570" spans="1:4" ht="25.5">
      <c r="A1570" s="347" t="s">
        <v>22082</v>
      </c>
      <c r="B1570" s="348" t="s">
        <v>22083</v>
      </c>
      <c r="C1570" s="347" t="s">
        <v>18918</v>
      </c>
      <c r="D1570" s="349">
        <v>1047.5576000000001</v>
      </c>
    </row>
    <row r="1571" spans="1:4" ht="25.5">
      <c r="A1571" s="347" t="s">
        <v>22084</v>
      </c>
      <c r="B1571" s="348" t="s">
        <v>22085</v>
      </c>
      <c r="C1571" s="347" t="s">
        <v>18918</v>
      </c>
      <c r="D1571" s="349">
        <v>1087.6962000000001</v>
      </c>
    </row>
    <row r="1572" spans="1:4" ht="25.5">
      <c r="A1572" s="347" t="s">
        <v>22086</v>
      </c>
      <c r="B1572" s="348" t="s">
        <v>22087</v>
      </c>
      <c r="C1572" s="347" t="s">
        <v>18918</v>
      </c>
      <c r="D1572" s="349">
        <v>1201.3304000000001</v>
      </c>
    </row>
    <row r="1573" spans="1:4" ht="25.5">
      <c r="A1573" s="347" t="s">
        <v>22088</v>
      </c>
      <c r="B1573" s="348" t="s">
        <v>22089</v>
      </c>
      <c r="C1573" s="347" t="s">
        <v>18918</v>
      </c>
      <c r="D1573" s="349">
        <v>4364.6796000000004</v>
      </c>
    </row>
    <row r="1574" spans="1:4" ht="25.5">
      <c r="A1574" s="347" t="s">
        <v>22090</v>
      </c>
      <c r="B1574" s="348" t="s">
        <v>22091</v>
      </c>
      <c r="C1574" s="347" t="s">
        <v>18918</v>
      </c>
      <c r="D1574" s="349">
        <v>318.06939999999997</v>
      </c>
    </row>
    <row r="1575" spans="1:4" ht="25.5">
      <c r="A1575" s="347" t="s">
        <v>22092</v>
      </c>
      <c r="B1575" s="348" t="s">
        <v>22093</v>
      </c>
      <c r="C1575" s="347" t="s">
        <v>18918</v>
      </c>
      <c r="D1575" s="349">
        <v>337.48160000000001</v>
      </c>
    </row>
    <row r="1576" spans="1:4" ht="25.5">
      <c r="A1576" s="347" t="s">
        <v>22094</v>
      </c>
      <c r="B1576" s="348" t="s">
        <v>22095</v>
      </c>
      <c r="C1576" s="347" t="s">
        <v>18918</v>
      </c>
      <c r="D1576" s="349">
        <v>299.48989999999998</v>
      </c>
    </row>
    <row r="1577" spans="1:4" ht="25.5">
      <c r="A1577" s="347" t="s">
        <v>22096</v>
      </c>
      <c r="B1577" s="348" t="s">
        <v>22097</v>
      </c>
      <c r="C1577" s="347" t="s">
        <v>18918</v>
      </c>
      <c r="D1577" s="349">
        <v>495.2072</v>
      </c>
    </row>
    <row r="1578" spans="1:4" ht="25.5">
      <c r="A1578" s="347" t="s">
        <v>22098</v>
      </c>
      <c r="B1578" s="348" t="s">
        <v>22099</v>
      </c>
      <c r="C1578" s="347" t="s">
        <v>18918</v>
      </c>
      <c r="D1578" s="349">
        <v>1336.4335000000001</v>
      </c>
    </row>
    <row r="1579" spans="1:4" ht="25.5">
      <c r="A1579" s="347" t="s">
        <v>22100</v>
      </c>
      <c r="B1579" s="348" t="s">
        <v>22101</v>
      </c>
      <c r="C1579" s="347" t="s">
        <v>18918</v>
      </c>
      <c r="D1579" s="349">
        <v>2268.4607999999998</v>
      </c>
    </row>
    <row r="1580" spans="1:4" ht="25.5">
      <c r="A1580" s="347" t="s">
        <v>22102</v>
      </c>
      <c r="B1580" s="348" t="s">
        <v>22103</v>
      </c>
      <c r="C1580" s="347" t="s">
        <v>18918</v>
      </c>
      <c r="D1580" s="349">
        <v>758.22019999999998</v>
      </c>
    </row>
    <row r="1581" spans="1:4" ht="25.5">
      <c r="A1581" s="347" t="s">
        <v>22104</v>
      </c>
      <c r="B1581" s="348" t="s">
        <v>22105</v>
      </c>
      <c r="C1581" s="347" t="s">
        <v>18918</v>
      </c>
      <c r="D1581" s="349">
        <v>924.30250000000001</v>
      </c>
    </row>
    <row r="1582" spans="1:4" ht="25.5">
      <c r="A1582" s="347" t="s">
        <v>22106</v>
      </c>
      <c r="B1582" s="348" t="s">
        <v>22107</v>
      </c>
      <c r="C1582" s="347" t="s">
        <v>18918</v>
      </c>
      <c r="D1582" s="349">
        <v>1184.9278999999999</v>
      </c>
    </row>
    <row r="1583" spans="1:4" ht="25.5">
      <c r="A1583" s="347" t="s">
        <v>22108</v>
      </c>
      <c r="B1583" s="348" t="s">
        <v>22109</v>
      </c>
      <c r="C1583" s="347" t="s">
        <v>18918</v>
      </c>
      <c r="D1583" s="349">
        <v>1026.4197999999999</v>
      </c>
    </row>
    <row r="1584" spans="1:4" ht="25.5">
      <c r="A1584" s="347" t="s">
        <v>22110</v>
      </c>
      <c r="B1584" s="348" t="s">
        <v>22111</v>
      </c>
      <c r="C1584" s="347" t="s">
        <v>18918</v>
      </c>
      <c r="D1584" s="349">
        <v>1678.239</v>
      </c>
    </row>
    <row r="1585" spans="1:4" ht="25.5">
      <c r="A1585" s="347" t="s">
        <v>22112</v>
      </c>
      <c r="B1585" s="348" t="s">
        <v>22113</v>
      </c>
      <c r="C1585" s="347" t="s">
        <v>18918</v>
      </c>
      <c r="D1585" s="349">
        <v>2093.7107000000001</v>
      </c>
    </row>
    <row r="1586" spans="1:4" ht="25.5">
      <c r="A1586" s="347" t="s">
        <v>22114</v>
      </c>
      <c r="B1586" s="348" t="s">
        <v>22115</v>
      </c>
      <c r="C1586" s="347" t="s">
        <v>18918</v>
      </c>
      <c r="D1586" s="349">
        <v>2744.4263999999998</v>
      </c>
    </row>
    <row r="1587" spans="1:4">
      <c r="A1587" s="347" t="s">
        <v>22116</v>
      </c>
      <c r="B1587" s="348" t="s">
        <v>22117</v>
      </c>
      <c r="C1587" s="347" t="s">
        <v>68</v>
      </c>
      <c r="D1587" s="349">
        <v>2019.57</v>
      </c>
    </row>
    <row r="1588" spans="1:4">
      <c r="A1588" s="347" t="s">
        <v>22118</v>
      </c>
      <c r="B1588" s="348" t="s">
        <v>22119</v>
      </c>
      <c r="C1588" s="347" t="s">
        <v>18923</v>
      </c>
      <c r="D1588" s="349" t="s">
        <v>19105</v>
      </c>
    </row>
    <row r="1589" spans="1:4">
      <c r="A1589" s="347" t="s">
        <v>22120</v>
      </c>
      <c r="B1589" s="348" t="s">
        <v>22121</v>
      </c>
      <c r="C1589" s="347" t="s">
        <v>18923</v>
      </c>
      <c r="D1589" s="349" t="s">
        <v>19105</v>
      </c>
    </row>
    <row r="1590" spans="1:4">
      <c r="A1590" s="347" t="s">
        <v>22122</v>
      </c>
      <c r="B1590" s="348" t="s">
        <v>22123</v>
      </c>
      <c r="C1590" s="347" t="s">
        <v>18923</v>
      </c>
      <c r="D1590" s="349" t="s">
        <v>19105</v>
      </c>
    </row>
    <row r="1591" spans="1:4">
      <c r="A1591" s="347" t="s">
        <v>22124</v>
      </c>
      <c r="B1591" s="348" t="s">
        <v>22125</v>
      </c>
      <c r="C1591" s="347" t="s">
        <v>18923</v>
      </c>
      <c r="D1591" s="349" t="s">
        <v>19105</v>
      </c>
    </row>
    <row r="1592" spans="1:4">
      <c r="A1592" s="347" t="s">
        <v>22126</v>
      </c>
      <c r="B1592" s="348" t="s">
        <v>22127</v>
      </c>
      <c r="C1592" s="347" t="s">
        <v>18923</v>
      </c>
      <c r="D1592" s="349" t="s">
        <v>19105</v>
      </c>
    </row>
    <row r="1593" spans="1:4">
      <c r="A1593" s="347" t="s">
        <v>22128</v>
      </c>
      <c r="B1593" s="348" t="s">
        <v>22129</v>
      </c>
      <c r="C1593" s="347" t="s">
        <v>18923</v>
      </c>
      <c r="D1593" s="349" t="s">
        <v>19105</v>
      </c>
    </row>
    <row r="1594" spans="1:4">
      <c r="A1594" s="347" t="s">
        <v>22130</v>
      </c>
      <c r="B1594" s="348" t="s">
        <v>22131</v>
      </c>
      <c r="C1594" s="347" t="s">
        <v>1043</v>
      </c>
      <c r="D1594" s="349" t="s">
        <v>19105</v>
      </c>
    </row>
    <row r="1595" spans="1:4">
      <c r="A1595" s="347" t="s">
        <v>22132</v>
      </c>
      <c r="B1595" s="348" t="s">
        <v>22133</v>
      </c>
      <c r="C1595" s="347" t="s">
        <v>1043</v>
      </c>
      <c r="D1595" s="349" t="s">
        <v>19105</v>
      </c>
    </row>
    <row r="1596" spans="1:4">
      <c r="A1596" s="347" t="s">
        <v>22134</v>
      </c>
      <c r="B1596" s="348" t="s">
        <v>22135</v>
      </c>
      <c r="C1596" s="347" t="s">
        <v>1043</v>
      </c>
      <c r="D1596" s="349" t="s">
        <v>19105</v>
      </c>
    </row>
    <row r="1597" spans="1:4">
      <c r="A1597" s="347" t="s">
        <v>22136</v>
      </c>
      <c r="B1597" s="348" t="s">
        <v>22137</v>
      </c>
      <c r="C1597" s="347" t="s">
        <v>1043</v>
      </c>
      <c r="D1597" s="349" t="s">
        <v>19105</v>
      </c>
    </row>
    <row r="1598" spans="1:4">
      <c r="A1598" s="347" t="s">
        <v>22138</v>
      </c>
      <c r="B1598" s="348" t="s">
        <v>22139</v>
      </c>
      <c r="C1598" s="347" t="s">
        <v>1043</v>
      </c>
      <c r="D1598" s="349" t="s">
        <v>19105</v>
      </c>
    </row>
    <row r="1599" spans="1:4">
      <c r="A1599" s="347" t="s">
        <v>22140</v>
      </c>
      <c r="B1599" s="348" t="s">
        <v>22141</v>
      </c>
      <c r="C1599" s="347" t="s">
        <v>18923</v>
      </c>
      <c r="D1599" s="349" t="s">
        <v>19105</v>
      </c>
    </row>
    <row r="1600" spans="1:4">
      <c r="A1600" s="347" t="s">
        <v>22142</v>
      </c>
      <c r="B1600" s="348" t="s">
        <v>22143</v>
      </c>
      <c r="C1600" s="347" t="s">
        <v>1043</v>
      </c>
      <c r="D1600" s="349">
        <v>23.0824</v>
      </c>
    </row>
    <row r="1601" spans="1:4">
      <c r="A1601" s="347" t="s">
        <v>22144</v>
      </c>
      <c r="B1601" s="348" t="s">
        <v>22145</v>
      </c>
      <c r="C1601" s="347" t="s">
        <v>1043</v>
      </c>
      <c r="D1601" s="349">
        <v>27.8004</v>
      </c>
    </row>
    <row r="1602" spans="1:4">
      <c r="A1602" s="347" t="s">
        <v>22146</v>
      </c>
      <c r="B1602" s="348" t="s">
        <v>22147</v>
      </c>
      <c r="C1602" s="347" t="s">
        <v>1043</v>
      </c>
      <c r="D1602" s="349">
        <v>29.387499999999999</v>
      </c>
    </row>
    <row r="1603" spans="1:4">
      <c r="A1603" s="347" t="s">
        <v>22148</v>
      </c>
      <c r="B1603" s="348" t="s">
        <v>22149</v>
      </c>
      <c r="C1603" s="347" t="s">
        <v>1043</v>
      </c>
      <c r="D1603" s="349">
        <v>30.2727</v>
      </c>
    </row>
    <row r="1604" spans="1:4">
      <c r="A1604" s="347" t="s">
        <v>22150</v>
      </c>
      <c r="B1604" s="348" t="s">
        <v>22151</v>
      </c>
      <c r="C1604" s="347" t="s">
        <v>1043</v>
      </c>
      <c r="D1604" s="349">
        <v>23.4192</v>
      </c>
    </row>
    <row r="1605" spans="1:4">
      <c r="A1605" s="347" t="s">
        <v>22152</v>
      </c>
      <c r="B1605" s="348" t="s">
        <v>22153</v>
      </c>
      <c r="C1605" s="347" t="s">
        <v>1043</v>
      </c>
      <c r="D1605" s="349">
        <v>26.0412</v>
      </c>
    </row>
    <row r="1606" spans="1:4">
      <c r="A1606" s="347" t="s">
        <v>22154</v>
      </c>
      <c r="B1606" s="348" t="s">
        <v>22155</v>
      </c>
      <c r="C1606" s="347" t="s">
        <v>1043</v>
      </c>
      <c r="D1606" s="349">
        <v>27.144500000000001</v>
      </c>
    </row>
    <row r="1607" spans="1:4">
      <c r="A1607" s="347" t="s">
        <v>22156</v>
      </c>
      <c r="B1607" s="348" t="s">
        <v>22157</v>
      </c>
      <c r="C1607" s="347" t="s">
        <v>1043</v>
      </c>
      <c r="D1607" s="349">
        <v>31.607900000000001</v>
      </c>
    </row>
    <row r="1608" spans="1:4">
      <c r="A1608" s="347" t="s">
        <v>22158</v>
      </c>
      <c r="B1608" s="348" t="s">
        <v>22159</v>
      </c>
      <c r="C1608" s="347" t="s">
        <v>1043</v>
      </c>
      <c r="D1608" s="349">
        <v>18.7193</v>
      </c>
    </row>
    <row r="1609" spans="1:4">
      <c r="A1609" s="347" t="s">
        <v>22160</v>
      </c>
      <c r="B1609" s="348" t="s">
        <v>22161</v>
      </c>
      <c r="C1609" s="347" t="s">
        <v>1043</v>
      </c>
      <c r="D1609" s="349">
        <v>23.283000000000001</v>
      </c>
    </row>
    <row r="1610" spans="1:4">
      <c r="A1610" s="347" t="s">
        <v>22162</v>
      </c>
      <c r="B1610" s="348" t="s">
        <v>22163</v>
      </c>
      <c r="C1610" s="347" t="s">
        <v>1043</v>
      </c>
      <c r="D1610" s="349">
        <v>24.265899999999998</v>
      </c>
    </row>
    <row r="1611" spans="1:4">
      <c r="A1611" s="347" t="s">
        <v>22164</v>
      </c>
      <c r="B1611" s="348" t="s">
        <v>22165</v>
      </c>
      <c r="C1611" s="347" t="s">
        <v>1043</v>
      </c>
      <c r="D1611" s="349">
        <v>31.0562</v>
      </c>
    </row>
    <row r="1612" spans="1:4">
      <c r="A1612" s="347" t="s">
        <v>22166</v>
      </c>
      <c r="B1612" s="348" t="s">
        <v>22167</v>
      </c>
      <c r="C1612" s="347" t="s">
        <v>1043</v>
      </c>
      <c r="D1612" s="349">
        <v>18.869800000000001</v>
      </c>
    </row>
    <row r="1613" spans="1:4">
      <c r="A1613" s="347" t="s">
        <v>22168</v>
      </c>
      <c r="B1613" s="348" t="s">
        <v>22169</v>
      </c>
      <c r="C1613" s="347" t="s">
        <v>1043</v>
      </c>
      <c r="D1613" s="349">
        <v>22.731300000000001</v>
      </c>
    </row>
    <row r="1614" spans="1:4">
      <c r="A1614" s="347" t="s">
        <v>22170</v>
      </c>
      <c r="B1614" s="348" t="s">
        <v>22171</v>
      </c>
      <c r="C1614" s="347" t="s">
        <v>1043</v>
      </c>
      <c r="D1614" s="349">
        <v>23.283000000000001</v>
      </c>
    </row>
    <row r="1615" spans="1:4">
      <c r="A1615" s="347" t="s">
        <v>22172</v>
      </c>
      <c r="B1615" s="348" t="s">
        <v>22173</v>
      </c>
      <c r="C1615" s="347" t="s">
        <v>1043</v>
      </c>
      <c r="D1615" s="349">
        <v>30.424299999999999</v>
      </c>
    </row>
    <row r="1616" spans="1:4">
      <c r="A1616" s="347" t="s">
        <v>22174</v>
      </c>
      <c r="B1616" s="348" t="s">
        <v>22175</v>
      </c>
      <c r="C1616" s="347" t="s">
        <v>1043</v>
      </c>
      <c r="D1616" s="349">
        <v>34.212600000000002</v>
      </c>
    </row>
    <row r="1617" spans="1:4">
      <c r="A1617" s="347" t="s">
        <v>22176</v>
      </c>
      <c r="B1617" s="348" t="s">
        <v>22177</v>
      </c>
      <c r="C1617" s="347" t="s">
        <v>1043</v>
      </c>
      <c r="D1617" s="349">
        <v>40.762599999999999</v>
      </c>
    </row>
    <row r="1618" spans="1:4">
      <c r="A1618" s="347" t="s">
        <v>22178</v>
      </c>
      <c r="B1618" s="348" t="s">
        <v>22179</v>
      </c>
      <c r="C1618" s="347" t="s">
        <v>1043</v>
      </c>
      <c r="D1618" s="349">
        <v>45.2348</v>
      </c>
    </row>
    <row r="1619" spans="1:4">
      <c r="A1619" s="347" t="s">
        <v>22180</v>
      </c>
      <c r="B1619" s="348" t="s">
        <v>22181</v>
      </c>
      <c r="C1619" s="347" t="s">
        <v>1043</v>
      </c>
      <c r="D1619" s="349">
        <v>48.224600000000002</v>
      </c>
    </row>
    <row r="1620" spans="1:4">
      <c r="A1620" s="347" t="s">
        <v>22182</v>
      </c>
      <c r="B1620" s="348" t="s">
        <v>22183</v>
      </c>
      <c r="C1620" s="347" t="s">
        <v>1043</v>
      </c>
      <c r="D1620" s="349">
        <v>32.000999999999998</v>
      </c>
    </row>
    <row r="1621" spans="1:4">
      <c r="A1621" s="347" t="s">
        <v>22184</v>
      </c>
      <c r="B1621" s="348" t="s">
        <v>22185</v>
      </c>
      <c r="C1621" s="347" t="s">
        <v>1043</v>
      </c>
      <c r="D1621" s="349">
        <v>40.160499999999999</v>
      </c>
    </row>
    <row r="1622" spans="1:4">
      <c r="A1622" s="347" t="s">
        <v>22186</v>
      </c>
      <c r="B1622" s="348" t="s">
        <v>22187</v>
      </c>
      <c r="C1622" s="347" t="s">
        <v>1043</v>
      </c>
      <c r="D1622" s="349">
        <v>44.503900000000002</v>
      </c>
    </row>
    <row r="1623" spans="1:4">
      <c r="A1623" s="347" t="s">
        <v>22188</v>
      </c>
      <c r="B1623" s="348" t="s">
        <v>22189</v>
      </c>
      <c r="C1623" s="347" t="s">
        <v>1043</v>
      </c>
      <c r="D1623" s="349">
        <v>47.452199999999998</v>
      </c>
    </row>
    <row r="1624" spans="1:4">
      <c r="A1624" s="347" t="s">
        <v>22190</v>
      </c>
      <c r="B1624" s="348" t="s">
        <v>22191</v>
      </c>
      <c r="C1624" s="347" t="s">
        <v>1043</v>
      </c>
      <c r="D1624" s="349">
        <v>32.677999999999997</v>
      </c>
    </row>
    <row r="1625" spans="1:4">
      <c r="A1625" s="347" t="s">
        <v>22192</v>
      </c>
      <c r="B1625" s="348" t="s">
        <v>22193</v>
      </c>
      <c r="C1625" s="347" t="s">
        <v>1043</v>
      </c>
      <c r="D1625" s="349">
        <v>41.133299999999998</v>
      </c>
    </row>
    <row r="1626" spans="1:4">
      <c r="A1626" s="347" t="s">
        <v>22194</v>
      </c>
      <c r="B1626" s="348" t="s">
        <v>22195</v>
      </c>
      <c r="C1626" s="347" t="s">
        <v>1043</v>
      </c>
      <c r="D1626" s="349">
        <v>44.083500000000001</v>
      </c>
    </row>
    <row r="1627" spans="1:4">
      <c r="A1627" s="347" t="s">
        <v>22196</v>
      </c>
      <c r="B1627" s="348" t="s">
        <v>22197</v>
      </c>
      <c r="C1627" s="347" t="s">
        <v>1043</v>
      </c>
      <c r="D1627" s="349">
        <v>46.67</v>
      </c>
    </row>
    <row r="1628" spans="1:4">
      <c r="A1628" s="347" t="s">
        <v>22198</v>
      </c>
      <c r="B1628" s="348" t="s">
        <v>22199</v>
      </c>
      <c r="C1628" s="347" t="s">
        <v>1043</v>
      </c>
      <c r="D1628" s="349">
        <v>32.056199999999997</v>
      </c>
    </row>
    <row r="1629" spans="1:4">
      <c r="A1629" s="347" t="s">
        <v>22200</v>
      </c>
      <c r="B1629" s="348" t="s">
        <v>22201</v>
      </c>
      <c r="C1629" s="347" t="s">
        <v>1043</v>
      </c>
      <c r="D1629" s="349">
        <v>40.391100000000002</v>
      </c>
    </row>
    <row r="1630" spans="1:4">
      <c r="A1630" s="347" t="s">
        <v>22202</v>
      </c>
      <c r="B1630" s="348" t="s">
        <v>22203</v>
      </c>
      <c r="C1630" s="347" t="s">
        <v>1043</v>
      </c>
      <c r="D1630" s="349">
        <v>43.184199999999997</v>
      </c>
    </row>
    <row r="1631" spans="1:4">
      <c r="A1631" s="347" t="s">
        <v>22204</v>
      </c>
      <c r="B1631" s="348" t="s">
        <v>22205</v>
      </c>
      <c r="C1631" s="347" t="s">
        <v>1043</v>
      </c>
      <c r="D1631" s="349">
        <v>45.947699999999998</v>
      </c>
    </row>
    <row r="1632" spans="1:4">
      <c r="A1632" s="347" t="s">
        <v>22206</v>
      </c>
      <c r="B1632" s="348" t="s">
        <v>22207</v>
      </c>
      <c r="C1632" s="347" t="s">
        <v>1043</v>
      </c>
      <c r="D1632" s="349">
        <v>27.741900000000001</v>
      </c>
    </row>
    <row r="1633" spans="1:4">
      <c r="A1633" s="347" t="s">
        <v>22208</v>
      </c>
      <c r="B1633" s="348" t="s">
        <v>22209</v>
      </c>
      <c r="C1633" s="347" t="s">
        <v>1043</v>
      </c>
      <c r="D1633" s="349">
        <v>24.957799999999999</v>
      </c>
    </row>
    <row r="1634" spans="1:4">
      <c r="A1634" s="347" t="s">
        <v>22210</v>
      </c>
      <c r="B1634" s="348" t="s">
        <v>22211</v>
      </c>
      <c r="C1634" s="347" t="s">
        <v>1043</v>
      </c>
      <c r="D1634" s="349">
        <v>62.915900000000001</v>
      </c>
    </row>
    <row r="1635" spans="1:4">
      <c r="A1635" s="347" t="s">
        <v>22212</v>
      </c>
      <c r="B1635" s="348" t="s">
        <v>22213</v>
      </c>
      <c r="C1635" s="347" t="s">
        <v>1043</v>
      </c>
      <c r="D1635" s="349">
        <v>24.8934</v>
      </c>
    </row>
    <row r="1636" spans="1:4">
      <c r="A1636" s="347" t="s">
        <v>22214</v>
      </c>
      <c r="B1636" s="348" t="s">
        <v>22215</v>
      </c>
      <c r="C1636" s="347" t="s">
        <v>1043</v>
      </c>
      <c r="D1636" s="349">
        <v>22.888999999999999</v>
      </c>
    </row>
    <row r="1637" spans="1:4">
      <c r="A1637" s="347" t="s">
        <v>22216</v>
      </c>
      <c r="B1637" s="348" t="s">
        <v>22217</v>
      </c>
      <c r="C1637" s="347" t="s">
        <v>1043</v>
      </c>
      <c r="D1637" s="349">
        <v>62.171700000000001</v>
      </c>
    </row>
    <row r="1638" spans="1:4">
      <c r="A1638" s="347" t="s">
        <v>22218</v>
      </c>
      <c r="B1638" s="348" t="s">
        <v>22219</v>
      </c>
      <c r="C1638" s="347" t="s">
        <v>1043</v>
      </c>
      <c r="D1638" s="349">
        <v>22.2956</v>
      </c>
    </row>
    <row r="1639" spans="1:4">
      <c r="A1639" s="347" t="s">
        <v>22220</v>
      </c>
      <c r="B1639" s="348" t="s">
        <v>22221</v>
      </c>
      <c r="C1639" s="347" t="s">
        <v>1043</v>
      </c>
      <c r="D1639" s="349">
        <v>21.543399999999998</v>
      </c>
    </row>
    <row r="1640" spans="1:4">
      <c r="A1640" s="347" t="s">
        <v>22222</v>
      </c>
      <c r="B1640" s="348" t="s">
        <v>22223</v>
      </c>
      <c r="C1640" s="347" t="s">
        <v>1043</v>
      </c>
      <c r="D1640" s="349">
        <v>55.923099999999998</v>
      </c>
    </row>
    <row r="1641" spans="1:4">
      <c r="A1641" s="347" t="s">
        <v>22224</v>
      </c>
      <c r="B1641" s="348" t="s">
        <v>22225</v>
      </c>
      <c r="C1641" s="347" t="s">
        <v>1043</v>
      </c>
      <c r="D1641" s="349">
        <v>18.4541</v>
      </c>
    </row>
    <row r="1642" spans="1:4">
      <c r="A1642" s="347" t="s">
        <v>22226</v>
      </c>
      <c r="B1642" s="348" t="s">
        <v>22227</v>
      </c>
      <c r="C1642" s="347" t="s">
        <v>1043</v>
      </c>
      <c r="D1642" s="349">
        <v>18.062899999999999</v>
      </c>
    </row>
    <row r="1643" spans="1:4">
      <c r="A1643" s="347" t="s">
        <v>22228</v>
      </c>
      <c r="B1643" s="348" t="s">
        <v>22229</v>
      </c>
      <c r="C1643" s="347" t="s">
        <v>1043</v>
      </c>
      <c r="D1643" s="349">
        <v>55.789700000000003</v>
      </c>
    </row>
    <row r="1644" spans="1:4">
      <c r="A1644" s="347" t="s">
        <v>22230</v>
      </c>
      <c r="B1644" s="348" t="s">
        <v>22231</v>
      </c>
      <c r="C1644" s="347" t="s">
        <v>1043</v>
      </c>
      <c r="D1644" s="349">
        <v>64.267499999999998</v>
      </c>
    </row>
    <row r="1645" spans="1:4">
      <c r="A1645" s="347" t="s">
        <v>22232</v>
      </c>
      <c r="B1645" s="348" t="s">
        <v>22233</v>
      </c>
      <c r="C1645" s="347" t="s">
        <v>1043</v>
      </c>
      <c r="D1645" s="349">
        <v>62.013599999999997</v>
      </c>
    </row>
    <row r="1646" spans="1:4">
      <c r="A1646" s="347" t="s">
        <v>22234</v>
      </c>
      <c r="B1646" s="348" t="s">
        <v>22235</v>
      </c>
      <c r="C1646" s="347" t="s">
        <v>1043</v>
      </c>
      <c r="D1646" s="349">
        <v>62.341799999999999</v>
      </c>
    </row>
    <row r="1647" spans="1:4">
      <c r="A1647" s="347" t="s">
        <v>22236</v>
      </c>
      <c r="B1647" s="348" t="s">
        <v>22237</v>
      </c>
      <c r="C1647" s="347" t="s">
        <v>1043</v>
      </c>
      <c r="D1647" s="349">
        <v>59.862400000000001</v>
      </c>
    </row>
    <row r="1648" spans="1:4">
      <c r="A1648" s="347" t="s">
        <v>22238</v>
      </c>
      <c r="B1648" s="348" t="s">
        <v>22239</v>
      </c>
      <c r="C1648" s="347" t="s">
        <v>18923</v>
      </c>
      <c r="D1648" s="349" t="s">
        <v>19105</v>
      </c>
    </row>
    <row r="1649" spans="1:4">
      <c r="A1649" s="347" t="s">
        <v>22240</v>
      </c>
      <c r="B1649" s="348" t="s">
        <v>22241</v>
      </c>
      <c r="C1649" s="347" t="s">
        <v>1043</v>
      </c>
      <c r="D1649" s="349">
        <v>19823</v>
      </c>
    </row>
    <row r="1650" spans="1:4">
      <c r="A1650" s="347" t="s">
        <v>22242</v>
      </c>
      <c r="B1650" s="348" t="s">
        <v>22243</v>
      </c>
      <c r="C1650" s="347" t="s">
        <v>1043</v>
      </c>
      <c r="D1650" s="349">
        <v>28653.372899999998</v>
      </c>
    </row>
    <row r="1651" spans="1:4">
      <c r="A1651" s="347" t="s">
        <v>22244</v>
      </c>
      <c r="B1651" s="348" t="s">
        <v>22245</v>
      </c>
      <c r="C1651" s="347" t="s">
        <v>1043</v>
      </c>
      <c r="D1651" s="349">
        <v>40556.840100000001</v>
      </c>
    </row>
    <row r="1652" spans="1:4">
      <c r="A1652" s="347" t="s">
        <v>22246</v>
      </c>
      <c r="B1652" s="348" t="s">
        <v>22247</v>
      </c>
      <c r="C1652" s="347" t="s">
        <v>1043</v>
      </c>
      <c r="D1652" s="349">
        <v>57905.466999999997</v>
      </c>
    </row>
    <row r="1653" spans="1:4">
      <c r="A1653" s="347" t="s">
        <v>22248</v>
      </c>
      <c r="B1653" s="348" t="s">
        <v>22249</v>
      </c>
      <c r="C1653" s="347" t="s">
        <v>1043</v>
      </c>
      <c r="D1653" s="349" t="s">
        <v>19105</v>
      </c>
    </row>
    <row r="1654" spans="1:4">
      <c r="A1654" s="347" t="s">
        <v>22250</v>
      </c>
      <c r="B1654" s="348" t="s">
        <v>22251</v>
      </c>
      <c r="C1654" s="347" t="s">
        <v>1043</v>
      </c>
      <c r="D1654" s="349" t="s">
        <v>19105</v>
      </c>
    </row>
    <row r="1655" spans="1:4">
      <c r="A1655" s="347" t="s">
        <v>22252</v>
      </c>
      <c r="B1655" s="348" t="s">
        <v>22253</v>
      </c>
      <c r="C1655" s="347" t="s">
        <v>1043</v>
      </c>
      <c r="D1655" s="349" t="s">
        <v>19105</v>
      </c>
    </row>
    <row r="1656" spans="1:4">
      <c r="A1656" s="347" t="s">
        <v>22254</v>
      </c>
      <c r="B1656" s="348" t="s">
        <v>22255</v>
      </c>
      <c r="C1656" s="347" t="s">
        <v>1043</v>
      </c>
      <c r="D1656" s="349" t="s">
        <v>19105</v>
      </c>
    </row>
    <row r="1657" spans="1:4">
      <c r="A1657" s="347" t="s">
        <v>22256</v>
      </c>
      <c r="B1657" s="348" t="s">
        <v>22257</v>
      </c>
      <c r="C1657" s="347" t="s">
        <v>1043</v>
      </c>
      <c r="D1657" s="349">
        <v>64.4251</v>
      </c>
    </row>
    <row r="1658" spans="1:4">
      <c r="A1658" s="347" t="s">
        <v>22258</v>
      </c>
      <c r="B1658" s="348" t="s">
        <v>22259</v>
      </c>
      <c r="C1658" s="347" t="s">
        <v>1043</v>
      </c>
      <c r="D1658" s="349">
        <v>62.399000000000001</v>
      </c>
    </row>
    <row r="1659" spans="1:4">
      <c r="A1659" s="347" t="s">
        <v>22260</v>
      </c>
      <c r="B1659" s="348" t="s">
        <v>22261</v>
      </c>
      <c r="C1659" s="347" t="s">
        <v>1043</v>
      </c>
      <c r="D1659" s="349">
        <v>176.26140000000001</v>
      </c>
    </row>
    <row r="1660" spans="1:4">
      <c r="A1660" s="347" t="s">
        <v>22262</v>
      </c>
      <c r="B1660" s="348" t="s">
        <v>22263</v>
      </c>
      <c r="C1660" s="347" t="s">
        <v>1043</v>
      </c>
      <c r="D1660" s="349">
        <v>271.85840000000002</v>
      </c>
    </row>
    <row r="1661" spans="1:4">
      <c r="A1661" s="347" t="s">
        <v>22264</v>
      </c>
      <c r="B1661" s="348" t="s">
        <v>22265</v>
      </c>
      <c r="C1661" s="347" t="s">
        <v>1043</v>
      </c>
      <c r="D1661" s="349">
        <v>76.162599999999998</v>
      </c>
    </row>
    <row r="1662" spans="1:4">
      <c r="A1662" s="347" t="s">
        <v>22266</v>
      </c>
      <c r="B1662" s="348" t="s">
        <v>22267</v>
      </c>
      <c r="C1662" s="347" t="s">
        <v>1043</v>
      </c>
      <c r="D1662" s="349">
        <v>173.12270000000001</v>
      </c>
    </row>
    <row r="1663" spans="1:4">
      <c r="A1663" s="347" t="s">
        <v>22268</v>
      </c>
      <c r="B1663" s="348" t="s">
        <v>22269</v>
      </c>
      <c r="C1663" s="347" t="s">
        <v>1043</v>
      </c>
      <c r="D1663" s="349">
        <v>4.7847999999999997</v>
      </c>
    </row>
    <row r="1664" spans="1:4">
      <c r="A1664" s="347" t="s">
        <v>22270</v>
      </c>
      <c r="B1664" s="348" t="s">
        <v>22271</v>
      </c>
      <c r="C1664" s="347" t="s">
        <v>1043</v>
      </c>
      <c r="D1664" s="349">
        <v>1.6315</v>
      </c>
    </row>
    <row r="1665" spans="1:4">
      <c r="A1665" s="347" t="s">
        <v>22272</v>
      </c>
      <c r="B1665" s="348" t="s">
        <v>22273</v>
      </c>
      <c r="C1665" s="347" t="s">
        <v>1043</v>
      </c>
      <c r="D1665" s="349">
        <v>0.69689999999999996</v>
      </c>
    </row>
    <row r="1666" spans="1:4">
      <c r="A1666" s="347" t="s">
        <v>22274</v>
      </c>
      <c r="B1666" s="348" t="s">
        <v>22275</v>
      </c>
      <c r="C1666" s="347" t="s">
        <v>1043</v>
      </c>
      <c r="D1666" s="349">
        <v>398.87</v>
      </c>
    </row>
    <row r="1667" spans="1:4">
      <c r="A1667" s="347" t="s">
        <v>22276</v>
      </c>
      <c r="B1667" s="348" t="s">
        <v>22277</v>
      </c>
      <c r="C1667" s="347" t="s">
        <v>1043</v>
      </c>
      <c r="D1667" s="349">
        <v>1.3972</v>
      </c>
    </row>
    <row r="1668" spans="1:4">
      <c r="A1668" s="347" t="s">
        <v>22278</v>
      </c>
      <c r="B1668" s="348" t="s">
        <v>22279</v>
      </c>
      <c r="C1668" s="347" t="s">
        <v>18964</v>
      </c>
      <c r="D1668" s="349">
        <v>50.311900000000001</v>
      </c>
    </row>
    <row r="1669" spans="1:4">
      <c r="A1669" s="347" t="s">
        <v>22280</v>
      </c>
      <c r="B1669" s="348" t="s">
        <v>22281</v>
      </c>
      <c r="C1669" s="347" t="s">
        <v>18964</v>
      </c>
      <c r="D1669" s="349">
        <v>120.1206</v>
      </c>
    </row>
    <row r="1670" spans="1:4">
      <c r="A1670" s="347" t="s">
        <v>22282</v>
      </c>
      <c r="B1670" s="348" t="s">
        <v>22283</v>
      </c>
      <c r="C1670" s="347" t="s">
        <v>18964</v>
      </c>
      <c r="D1670" s="349">
        <v>73.768299999999996</v>
      </c>
    </row>
    <row r="1671" spans="1:4">
      <c r="A1671" s="347" t="s">
        <v>22284</v>
      </c>
      <c r="B1671" s="348" t="s">
        <v>22285</v>
      </c>
      <c r="C1671" s="347" t="s">
        <v>18964</v>
      </c>
      <c r="D1671" s="349">
        <v>119.98009999999999</v>
      </c>
    </row>
    <row r="1672" spans="1:4">
      <c r="A1672" s="347" t="s">
        <v>22286</v>
      </c>
      <c r="B1672" s="348" t="s">
        <v>22287</v>
      </c>
      <c r="C1672" s="347" t="s">
        <v>18964</v>
      </c>
      <c r="D1672" s="349">
        <v>56.214300000000001</v>
      </c>
    </row>
    <row r="1673" spans="1:4">
      <c r="A1673" s="347" t="s">
        <v>22288</v>
      </c>
      <c r="B1673" s="348" t="s">
        <v>22289</v>
      </c>
      <c r="C1673" s="347" t="s">
        <v>18964</v>
      </c>
      <c r="D1673" s="349">
        <v>53.054900000000004</v>
      </c>
    </row>
    <row r="1674" spans="1:4">
      <c r="A1674" s="347" t="s">
        <v>22290</v>
      </c>
      <c r="B1674" s="348" t="s">
        <v>22291</v>
      </c>
      <c r="C1674" s="347" t="s">
        <v>1043</v>
      </c>
      <c r="D1674" s="349">
        <v>3.7719</v>
      </c>
    </row>
    <row r="1675" spans="1:4">
      <c r="A1675" s="347" t="s">
        <v>22292</v>
      </c>
      <c r="B1675" s="348" t="s">
        <v>22293</v>
      </c>
      <c r="C1675" s="347" t="s">
        <v>1043</v>
      </c>
      <c r="D1675" s="349">
        <v>3.4910999999999999</v>
      </c>
    </row>
    <row r="1676" spans="1:4">
      <c r="A1676" s="347" t="s">
        <v>22294</v>
      </c>
      <c r="B1676" s="348" t="s">
        <v>22295</v>
      </c>
      <c r="C1676" s="347" t="s">
        <v>18918</v>
      </c>
      <c r="D1676" s="349">
        <v>78.1708</v>
      </c>
    </row>
    <row r="1677" spans="1:4">
      <c r="A1677" s="347" t="s">
        <v>22296</v>
      </c>
      <c r="B1677" s="348" t="s">
        <v>22297</v>
      </c>
      <c r="C1677" s="347" t="s">
        <v>18918</v>
      </c>
      <c r="D1677" s="349">
        <v>136.1335</v>
      </c>
    </row>
    <row r="1678" spans="1:4">
      <c r="A1678" s="347" t="s">
        <v>22298</v>
      </c>
      <c r="B1678" s="348" t="s">
        <v>22299</v>
      </c>
      <c r="C1678" s="347" t="s">
        <v>18920</v>
      </c>
      <c r="D1678" s="349">
        <v>33.216000000000001</v>
      </c>
    </row>
    <row r="1679" spans="1:4">
      <c r="A1679" s="347" t="s">
        <v>22300</v>
      </c>
      <c r="B1679" s="348" t="s">
        <v>22301</v>
      </c>
      <c r="C1679" s="347" t="s">
        <v>1043</v>
      </c>
      <c r="D1679" s="349">
        <v>1.3102</v>
      </c>
    </row>
    <row r="1680" spans="1:4">
      <c r="A1680" s="347" t="s">
        <v>22302</v>
      </c>
      <c r="B1680" s="348" t="s">
        <v>22303</v>
      </c>
      <c r="C1680" s="347" t="s">
        <v>1043</v>
      </c>
      <c r="D1680" s="349">
        <v>0.51900000000000002</v>
      </c>
    </row>
    <row r="1681" spans="1:4">
      <c r="A1681" s="347" t="s">
        <v>22304</v>
      </c>
      <c r="B1681" s="348" t="s">
        <v>22305</v>
      </c>
      <c r="C1681" s="347" t="s">
        <v>1043</v>
      </c>
      <c r="D1681" s="349">
        <v>0.18410000000000001</v>
      </c>
    </row>
    <row r="1682" spans="1:4">
      <c r="A1682" s="347" t="s">
        <v>22306</v>
      </c>
      <c r="B1682" s="348" t="s">
        <v>22307</v>
      </c>
      <c r="C1682" s="347" t="s">
        <v>1043</v>
      </c>
      <c r="D1682" s="349">
        <v>0.25590000000000002</v>
      </c>
    </row>
    <row r="1683" spans="1:4">
      <c r="A1683" s="347" t="s">
        <v>22308</v>
      </c>
      <c r="B1683" s="348" t="s">
        <v>22309</v>
      </c>
      <c r="C1683" s="347" t="s">
        <v>1043</v>
      </c>
      <c r="D1683" s="349">
        <v>4.2877000000000001</v>
      </c>
    </row>
    <row r="1684" spans="1:4">
      <c r="A1684" s="347" t="s">
        <v>22310</v>
      </c>
      <c r="B1684" s="348" t="s">
        <v>22311</v>
      </c>
      <c r="C1684" s="347" t="s">
        <v>18918</v>
      </c>
      <c r="D1684" s="349">
        <v>40.875599999999999</v>
      </c>
    </row>
    <row r="1685" spans="1:4">
      <c r="A1685" s="347" t="s">
        <v>22312</v>
      </c>
      <c r="B1685" s="348" t="s">
        <v>22313</v>
      </c>
      <c r="C1685" s="347" t="s">
        <v>1043</v>
      </c>
      <c r="D1685" s="349">
        <v>25</v>
      </c>
    </row>
    <row r="1686" spans="1:4">
      <c r="A1686" s="347" t="s">
        <v>22314</v>
      </c>
      <c r="B1686" s="348" t="s">
        <v>22315</v>
      </c>
      <c r="C1686" s="347" t="s">
        <v>1043</v>
      </c>
      <c r="D1686" s="349">
        <v>85</v>
      </c>
    </row>
    <row r="1687" spans="1:4">
      <c r="A1687" s="347" t="s">
        <v>22316</v>
      </c>
      <c r="B1687" s="348" t="s">
        <v>22317</v>
      </c>
      <c r="C1687" s="347" t="s">
        <v>1043</v>
      </c>
      <c r="D1687" s="349">
        <v>25</v>
      </c>
    </row>
    <row r="1688" spans="1:4">
      <c r="A1688" s="347" t="s">
        <v>22318</v>
      </c>
      <c r="B1688" s="348" t="s">
        <v>22319</v>
      </c>
      <c r="C1688" s="347" t="s">
        <v>68</v>
      </c>
      <c r="D1688" s="349">
        <v>32.549999999999997</v>
      </c>
    </row>
    <row r="1689" spans="1:4">
      <c r="A1689" s="347" t="s">
        <v>22320</v>
      </c>
      <c r="B1689" s="348" t="s">
        <v>22321</v>
      </c>
      <c r="C1689" s="347" t="s">
        <v>18964</v>
      </c>
      <c r="D1689" s="349">
        <v>67.5488</v>
      </c>
    </row>
    <row r="1690" spans="1:4">
      <c r="A1690" s="347" t="s">
        <v>22322</v>
      </c>
      <c r="B1690" s="348" t="s">
        <v>22323</v>
      </c>
      <c r="C1690" s="347" t="s">
        <v>18920</v>
      </c>
      <c r="D1690" s="349">
        <v>2.8231000000000002</v>
      </c>
    </row>
    <row r="1691" spans="1:4">
      <c r="A1691" s="347" t="s">
        <v>22324</v>
      </c>
      <c r="B1691" s="348" t="s">
        <v>22325</v>
      </c>
      <c r="C1691" s="347" t="s">
        <v>18918</v>
      </c>
      <c r="D1691" s="349">
        <v>38.804299999999998</v>
      </c>
    </row>
    <row r="1692" spans="1:4">
      <c r="A1692" s="347" t="s">
        <v>22326</v>
      </c>
      <c r="B1692" s="348" t="s">
        <v>22327</v>
      </c>
      <c r="C1692" s="347" t="s">
        <v>18964</v>
      </c>
      <c r="D1692" s="349">
        <v>18.5855</v>
      </c>
    </row>
    <row r="1693" spans="1:4">
      <c r="A1693" s="347" t="s">
        <v>22328</v>
      </c>
      <c r="B1693" s="348" t="s">
        <v>22329</v>
      </c>
      <c r="C1693" s="347" t="s">
        <v>1043</v>
      </c>
      <c r="D1693" s="349">
        <v>21042.45</v>
      </c>
    </row>
    <row r="1694" spans="1:4">
      <c r="A1694" s="347" t="s">
        <v>22330</v>
      </c>
      <c r="B1694" s="348" t="s">
        <v>22331</v>
      </c>
      <c r="C1694" s="347" t="s">
        <v>18920</v>
      </c>
      <c r="D1694" s="349">
        <v>19.9467</v>
      </c>
    </row>
    <row r="1695" spans="1:4">
      <c r="A1695" s="347"/>
      <c r="B1695" s="348"/>
      <c r="C1695" s="347"/>
      <c r="D1695" s="349"/>
    </row>
    <row r="1696" spans="1:4">
      <c r="A1696" s="347"/>
      <c r="B1696" s="348"/>
      <c r="C1696" s="347"/>
      <c r="D1696" s="349"/>
    </row>
    <row r="1697" spans="1:4">
      <c r="A1697" s="347"/>
      <c r="B1697" s="348"/>
      <c r="C1697" s="347"/>
      <c r="D1697" s="349"/>
    </row>
    <row r="1698" spans="1:4">
      <c r="A1698" s="347"/>
      <c r="B1698" s="348"/>
      <c r="C1698" s="347"/>
      <c r="D1698" s="349"/>
    </row>
    <row r="1699" spans="1:4">
      <c r="A1699" s="347"/>
      <c r="B1699" s="348"/>
      <c r="C1699" s="347"/>
      <c r="D1699" s="349"/>
    </row>
    <row r="1700" spans="1:4">
      <c r="A1700" s="347"/>
      <c r="B1700" s="348"/>
      <c r="C1700" s="347"/>
      <c r="D1700" s="349"/>
    </row>
    <row r="1701" spans="1:4">
      <c r="A1701" s="347"/>
      <c r="B1701" s="348"/>
      <c r="C1701" s="347"/>
      <c r="D1701" s="349"/>
    </row>
    <row r="1702" spans="1:4">
      <c r="A1702" s="347"/>
      <c r="B1702" s="348"/>
      <c r="C1702" s="347"/>
      <c r="D1702" s="349"/>
    </row>
    <row r="1703" spans="1:4">
      <c r="A1703" s="347"/>
      <c r="B1703" s="348"/>
      <c r="C1703" s="347"/>
      <c r="D1703" s="349"/>
    </row>
    <row r="1704" spans="1:4">
      <c r="A1704" s="347"/>
      <c r="B1704" s="348"/>
      <c r="C1704" s="347"/>
      <c r="D1704" s="349"/>
    </row>
    <row r="1705" spans="1:4">
      <c r="A1705" s="347"/>
      <c r="B1705" s="348"/>
      <c r="C1705" s="347"/>
      <c r="D1705" s="349"/>
    </row>
    <row r="1706" spans="1:4">
      <c r="A1706" s="347"/>
      <c r="B1706" s="348"/>
      <c r="C1706" s="347"/>
      <c r="D1706" s="349"/>
    </row>
    <row r="1707" spans="1:4">
      <c r="A1707" s="347"/>
      <c r="B1707" s="348"/>
      <c r="C1707" s="347"/>
      <c r="D1707" s="349"/>
    </row>
    <row r="1708" spans="1:4">
      <c r="A1708" s="347"/>
      <c r="B1708" s="348"/>
      <c r="C1708" s="347"/>
      <c r="D1708" s="349"/>
    </row>
    <row r="1709" spans="1:4">
      <c r="A1709" s="347"/>
      <c r="B1709" s="348"/>
      <c r="C1709" s="347"/>
      <c r="D1709" s="349"/>
    </row>
    <row r="1710" spans="1:4">
      <c r="A1710" s="347"/>
      <c r="B1710" s="348"/>
      <c r="C1710" s="347"/>
      <c r="D1710" s="349"/>
    </row>
    <row r="1711" spans="1:4">
      <c r="A1711" s="347"/>
      <c r="B1711" s="348"/>
      <c r="C1711" s="347"/>
      <c r="D1711" s="349"/>
    </row>
    <row r="1712" spans="1:4">
      <c r="A1712" s="347"/>
      <c r="B1712" s="348"/>
      <c r="C1712" s="347"/>
      <c r="D1712" s="349"/>
    </row>
    <row r="1713" spans="1:4">
      <c r="A1713" s="347"/>
      <c r="B1713" s="348"/>
      <c r="C1713" s="347"/>
      <c r="D1713" s="349"/>
    </row>
    <row r="1714" spans="1:4">
      <c r="A1714" s="347"/>
      <c r="B1714" s="348"/>
      <c r="C1714" s="347"/>
      <c r="D1714" s="349"/>
    </row>
    <row r="1715" spans="1:4">
      <c r="A1715" s="347"/>
      <c r="B1715" s="348"/>
      <c r="C1715" s="347"/>
      <c r="D1715" s="349"/>
    </row>
    <row r="1716" spans="1:4">
      <c r="A1716" s="347"/>
      <c r="B1716" s="348"/>
      <c r="C1716" s="347"/>
      <c r="D1716" s="349"/>
    </row>
    <row r="1717" spans="1:4">
      <c r="A1717" s="347"/>
      <c r="B1717" s="348"/>
      <c r="C1717" s="347"/>
      <c r="D1717" s="349"/>
    </row>
    <row r="1718" spans="1:4">
      <c r="A1718" s="347"/>
      <c r="B1718" s="348"/>
      <c r="C1718" s="347"/>
      <c r="D1718" s="349"/>
    </row>
    <row r="1719" spans="1:4">
      <c r="A1719" s="347"/>
      <c r="B1719" s="348"/>
      <c r="C1719" s="347"/>
      <c r="D1719" s="349"/>
    </row>
    <row r="1720" spans="1:4">
      <c r="A1720" s="347"/>
      <c r="B1720" s="348"/>
      <c r="C1720" s="347"/>
      <c r="D1720" s="349"/>
    </row>
    <row r="1721" spans="1:4">
      <c r="A1721" s="347"/>
      <c r="B1721" s="348"/>
      <c r="C1721" s="347"/>
      <c r="D1721" s="349"/>
    </row>
    <row r="1722" spans="1:4">
      <c r="A1722" s="347"/>
      <c r="B1722" s="348"/>
      <c r="C1722" s="347"/>
      <c r="D1722" s="349"/>
    </row>
    <row r="1723" spans="1:4">
      <c r="A1723" s="347"/>
      <c r="B1723" s="348"/>
      <c r="C1723" s="347"/>
      <c r="D1723" s="349"/>
    </row>
    <row r="1724" spans="1:4">
      <c r="A1724" s="347"/>
      <c r="B1724" s="348"/>
      <c r="C1724" s="347"/>
      <c r="D1724" s="349"/>
    </row>
    <row r="1725" spans="1:4">
      <c r="A1725" s="347"/>
      <c r="B1725" s="348"/>
      <c r="C1725" s="347"/>
      <c r="D1725" s="349"/>
    </row>
    <row r="1726" spans="1:4">
      <c r="A1726" s="347"/>
      <c r="B1726" s="348"/>
      <c r="C1726" s="347"/>
      <c r="D1726" s="349"/>
    </row>
    <row r="1727" spans="1:4">
      <c r="A1727" s="347"/>
      <c r="B1727" s="348"/>
      <c r="C1727" s="347"/>
      <c r="D1727" s="349"/>
    </row>
    <row r="1728" spans="1:4">
      <c r="A1728" s="347"/>
      <c r="B1728" s="348"/>
      <c r="C1728" s="347"/>
      <c r="D1728" s="349"/>
    </row>
    <row r="1729" spans="1:4">
      <c r="A1729" s="347"/>
      <c r="B1729" s="348"/>
      <c r="C1729" s="347"/>
      <c r="D1729" s="349"/>
    </row>
    <row r="1730" spans="1:4">
      <c r="A1730" s="347"/>
      <c r="B1730" s="348"/>
      <c r="C1730" s="347"/>
      <c r="D1730" s="349"/>
    </row>
    <row r="1731" spans="1:4">
      <c r="A1731" s="347"/>
      <c r="B1731" s="348"/>
      <c r="C1731" s="347"/>
      <c r="D1731" s="349"/>
    </row>
    <row r="1732" spans="1:4">
      <c r="A1732" s="347"/>
      <c r="B1732" s="348"/>
      <c r="C1732" s="347"/>
      <c r="D1732" s="349"/>
    </row>
    <row r="1733" spans="1:4">
      <c r="A1733" s="347"/>
      <c r="B1733" s="348"/>
      <c r="C1733" s="347"/>
      <c r="D1733" s="349"/>
    </row>
    <row r="1734" spans="1:4">
      <c r="A1734" s="347"/>
      <c r="B1734" s="348"/>
      <c r="C1734" s="347"/>
      <c r="D1734" s="349"/>
    </row>
    <row r="1735" spans="1:4">
      <c r="A1735" s="347"/>
      <c r="B1735" s="348"/>
      <c r="C1735" s="347"/>
      <c r="D1735" s="349"/>
    </row>
    <row r="1736" spans="1:4">
      <c r="A1736" s="347"/>
      <c r="B1736" s="348"/>
      <c r="C1736" s="347"/>
      <c r="D1736" s="349"/>
    </row>
    <row r="1737" spans="1:4">
      <c r="A1737" s="347"/>
      <c r="B1737" s="348"/>
      <c r="C1737" s="347"/>
      <c r="D1737" s="349"/>
    </row>
    <row r="1738" spans="1:4">
      <c r="A1738" s="347"/>
      <c r="B1738" s="348"/>
      <c r="C1738" s="347"/>
      <c r="D1738" s="349"/>
    </row>
    <row r="1739" spans="1:4">
      <c r="A1739" s="347"/>
      <c r="B1739" s="348"/>
      <c r="C1739" s="347"/>
      <c r="D1739" s="349"/>
    </row>
    <row r="1740" spans="1:4">
      <c r="A1740" s="347"/>
      <c r="B1740" s="348"/>
      <c r="C1740" s="347"/>
      <c r="D1740" s="349"/>
    </row>
    <row r="1741" spans="1:4">
      <c r="A1741" s="347"/>
      <c r="B1741" s="348"/>
      <c r="C1741" s="347"/>
      <c r="D1741" s="349"/>
    </row>
    <row r="1742" spans="1:4">
      <c r="A1742" s="347"/>
      <c r="B1742" s="348"/>
      <c r="C1742" s="347"/>
      <c r="D1742" s="349"/>
    </row>
    <row r="1743" spans="1:4">
      <c r="A1743" s="347"/>
      <c r="B1743" s="348"/>
      <c r="C1743" s="347"/>
      <c r="D1743" s="349"/>
    </row>
    <row r="1744" spans="1:4">
      <c r="A1744" s="347"/>
      <c r="B1744" s="348"/>
      <c r="C1744" s="347"/>
      <c r="D1744" s="349"/>
    </row>
    <row r="1745" spans="1:4">
      <c r="A1745" s="347"/>
      <c r="B1745" s="348"/>
      <c r="C1745" s="347"/>
      <c r="D1745" s="349"/>
    </row>
    <row r="1746" spans="1:4">
      <c r="A1746" s="347"/>
      <c r="B1746" s="348"/>
      <c r="C1746" s="347"/>
      <c r="D1746" s="349"/>
    </row>
    <row r="1747" spans="1:4">
      <c r="A1747" s="347"/>
      <c r="B1747" s="348"/>
      <c r="C1747" s="347"/>
      <c r="D1747" s="349"/>
    </row>
    <row r="1748" spans="1:4">
      <c r="A1748" s="347"/>
      <c r="B1748" s="348"/>
      <c r="C1748" s="347"/>
      <c r="D1748" s="349"/>
    </row>
    <row r="1749" spans="1:4">
      <c r="A1749" s="347"/>
      <c r="B1749" s="348"/>
      <c r="C1749" s="347"/>
      <c r="D1749" s="349"/>
    </row>
    <row r="1750" spans="1:4">
      <c r="A1750" s="347"/>
      <c r="B1750" s="348"/>
      <c r="C1750" s="347"/>
      <c r="D1750" s="349"/>
    </row>
    <row r="1751" spans="1:4">
      <c r="A1751" s="347"/>
      <c r="B1751" s="348"/>
      <c r="C1751" s="347"/>
      <c r="D1751" s="349"/>
    </row>
    <row r="1752" spans="1:4">
      <c r="A1752" s="347"/>
      <c r="B1752" s="348"/>
      <c r="C1752" s="347"/>
      <c r="D1752" s="349"/>
    </row>
    <row r="1753" spans="1:4">
      <c r="A1753" s="347"/>
      <c r="B1753" s="348"/>
      <c r="C1753" s="347"/>
      <c r="D1753" s="349"/>
    </row>
    <row r="1754" spans="1:4">
      <c r="A1754" s="347"/>
      <c r="B1754" s="348"/>
      <c r="C1754" s="347"/>
      <c r="D1754" s="349"/>
    </row>
    <row r="1755" spans="1:4">
      <c r="A1755" s="347"/>
      <c r="B1755" s="348"/>
      <c r="C1755" s="347"/>
      <c r="D1755" s="349"/>
    </row>
    <row r="1756" spans="1:4">
      <c r="A1756" s="347"/>
      <c r="B1756" s="348"/>
      <c r="C1756" s="347"/>
      <c r="D1756" s="349"/>
    </row>
    <row r="1757" spans="1:4">
      <c r="A1757" s="347"/>
      <c r="B1757" s="348"/>
      <c r="C1757" s="347"/>
      <c r="D1757" s="349"/>
    </row>
    <row r="1758" spans="1:4">
      <c r="A1758" s="347"/>
      <c r="B1758" s="348"/>
      <c r="C1758" s="347"/>
      <c r="D1758" s="349"/>
    </row>
    <row r="1759" spans="1:4">
      <c r="A1759" s="347"/>
      <c r="B1759" s="348"/>
      <c r="C1759" s="347"/>
      <c r="D1759" s="349"/>
    </row>
    <row r="1760" spans="1:4">
      <c r="A1760" s="347"/>
      <c r="B1760" s="348"/>
      <c r="C1760" s="347"/>
      <c r="D1760" s="349"/>
    </row>
    <row r="1761" spans="1:4">
      <c r="A1761" s="347"/>
      <c r="B1761" s="348"/>
      <c r="C1761" s="347"/>
      <c r="D1761" s="349"/>
    </row>
    <row r="1762" spans="1:4">
      <c r="A1762" s="347"/>
      <c r="B1762" s="348"/>
      <c r="C1762" s="347"/>
      <c r="D1762" s="349"/>
    </row>
    <row r="1763" spans="1:4">
      <c r="A1763" s="347"/>
      <c r="B1763" s="348"/>
      <c r="C1763" s="347"/>
      <c r="D1763" s="349"/>
    </row>
    <row r="1764" spans="1:4">
      <c r="A1764" s="347"/>
      <c r="B1764" s="348"/>
      <c r="C1764" s="347"/>
      <c r="D1764" s="349"/>
    </row>
    <row r="1765" spans="1:4">
      <c r="A1765" s="347"/>
      <c r="B1765" s="348"/>
      <c r="C1765" s="347"/>
      <c r="D1765" s="349"/>
    </row>
    <row r="1766" spans="1:4">
      <c r="A1766" s="347"/>
      <c r="B1766" s="348"/>
      <c r="C1766" s="347"/>
      <c r="D1766" s="349"/>
    </row>
    <row r="1767" spans="1:4">
      <c r="A1767" s="347"/>
      <c r="B1767" s="348"/>
      <c r="C1767" s="347"/>
      <c r="D1767" s="349"/>
    </row>
    <row r="1768" spans="1:4">
      <c r="A1768" s="347"/>
      <c r="B1768" s="348"/>
      <c r="C1768" s="347"/>
      <c r="D1768" s="349"/>
    </row>
    <row r="1769" spans="1:4">
      <c r="A1769" s="347"/>
      <c r="B1769" s="348"/>
      <c r="C1769" s="347"/>
      <c r="D1769" s="349"/>
    </row>
    <row r="1770" spans="1:4">
      <c r="A1770" s="347"/>
      <c r="B1770" s="348"/>
      <c r="C1770" s="347"/>
      <c r="D1770" s="349"/>
    </row>
    <row r="1771" spans="1:4">
      <c r="A1771" s="347"/>
      <c r="B1771" s="348"/>
      <c r="C1771" s="347"/>
      <c r="D1771" s="349"/>
    </row>
    <row r="1772" spans="1:4">
      <c r="A1772" s="347"/>
      <c r="B1772" s="348"/>
      <c r="C1772" s="347"/>
      <c r="D1772" s="349"/>
    </row>
    <row r="1773" spans="1:4">
      <c r="A1773" s="347"/>
      <c r="B1773" s="348"/>
      <c r="C1773" s="347"/>
      <c r="D1773" s="349"/>
    </row>
    <row r="1774" spans="1:4">
      <c r="A1774" s="347"/>
      <c r="B1774" s="348"/>
      <c r="C1774" s="347"/>
      <c r="D1774" s="349"/>
    </row>
    <row r="1775" spans="1:4">
      <c r="A1775" s="347"/>
      <c r="B1775" s="348"/>
      <c r="C1775" s="347"/>
      <c r="D1775" s="349"/>
    </row>
    <row r="1776" spans="1:4">
      <c r="A1776" s="347"/>
      <c r="B1776" s="348"/>
      <c r="C1776" s="347"/>
      <c r="D1776" s="349"/>
    </row>
    <row r="1777" spans="1:4">
      <c r="A1777" s="347"/>
      <c r="B1777" s="348"/>
      <c r="C1777" s="347"/>
      <c r="D1777" s="349"/>
    </row>
    <row r="1778" spans="1:4">
      <c r="A1778" s="347"/>
      <c r="B1778" s="348"/>
      <c r="C1778" s="347"/>
      <c r="D1778" s="349"/>
    </row>
    <row r="1779" spans="1:4">
      <c r="A1779" s="347"/>
      <c r="B1779" s="348"/>
      <c r="C1779" s="347"/>
      <c r="D1779" s="349"/>
    </row>
    <row r="1780" spans="1:4">
      <c r="A1780" s="347"/>
      <c r="B1780" s="348"/>
      <c r="C1780" s="347"/>
      <c r="D1780" s="349"/>
    </row>
    <row r="1781" spans="1:4">
      <c r="A1781" s="347"/>
      <c r="B1781" s="348"/>
      <c r="C1781" s="347"/>
      <c r="D1781" s="349"/>
    </row>
    <row r="1782" spans="1:4">
      <c r="A1782" s="347"/>
      <c r="B1782" s="348"/>
      <c r="C1782" s="347"/>
      <c r="D1782" s="349"/>
    </row>
    <row r="1783" spans="1:4">
      <c r="A1783" s="347"/>
      <c r="B1783" s="348"/>
      <c r="C1783" s="347"/>
      <c r="D1783" s="349"/>
    </row>
    <row r="1784" spans="1:4">
      <c r="A1784" s="347"/>
      <c r="B1784" s="348"/>
      <c r="C1784" s="347"/>
      <c r="D1784" s="349"/>
    </row>
    <row r="1785" spans="1:4">
      <c r="A1785" s="347"/>
      <c r="B1785" s="348"/>
      <c r="C1785" s="347"/>
      <c r="D1785" s="349"/>
    </row>
    <row r="1786" spans="1:4">
      <c r="A1786" s="347"/>
      <c r="B1786" s="348"/>
      <c r="C1786" s="347"/>
      <c r="D1786" s="349"/>
    </row>
    <row r="1787" spans="1:4">
      <c r="A1787" s="347"/>
      <c r="B1787" s="348"/>
      <c r="C1787" s="347"/>
      <c r="D1787" s="349"/>
    </row>
    <row r="1788" spans="1:4">
      <c r="A1788" s="347"/>
      <c r="B1788" s="348"/>
      <c r="C1788" s="347"/>
      <c r="D1788" s="349"/>
    </row>
    <row r="1789" spans="1:4">
      <c r="A1789" s="347"/>
      <c r="B1789" s="348"/>
      <c r="C1789" s="347"/>
      <c r="D1789" s="349"/>
    </row>
    <row r="1790" spans="1:4">
      <c r="A1790" s="347"/>
      <c r="B1790" s="348"/>
      <c r="C1790" s="347"/>
      <c r="D1790" s="349"/>
    </row>
    <row r="1791" spans="1:4">
      <c r="A1791" s="347"/>
      <c r="B1791" s="348"/>
      <c r="C1791" s="347"/>
      <c r="D1791" s="349"/>
    </row>
    <row r="1792" spans="1:4">
      <c r="A1792" s="347"/>
      <c r="B1792" s="348"/>
      <c r="C1792" s="347"/>
      <c r="D1792" s="349"/>
    </row>
    <row r="1793" spans="1:4">
      <c r="A1793" s="347"/>
      <c r="B1793" s="348"/>
      <c r="C1793" s="347"/>
      <c r="D1793" s="349"/>
    </row>
    <row r="1794" spans="1:4">
      <c r="A1794" s="347"/>
      <c r="B1794" s="348"/>
      <c r="C1794" s="347"/>
      <c r="D1794" s="349"/>
    </row>
    <row r="1795" spans="1:4">
      <c r="A1795" s="347"/>
      <c r="B1795" s="348"/>
      <c r="C1795" s="347"/>
      <c r="D1795" s="349"/>
    </row>
    <row r="1796" spans="1:4">
      <c r="A1796" s="347"/>
      <c r="B1796" s="348"/>
      <c r="C1796" s="347"/>
      <c r="D1796" s="349"/>
    </row>
    <row r="1797" spans="1:4">
      <c r="A1797" s="347"/>
      <c r="B1797" s="348"/>
      <c r="C1797" s="347"/>
      <c r="D1797" s="349"/>
    </row>
    <row r="1798" spans="1:4">
      <c r="A1798" s="347"/>
      <c r="B1798" s="348"/>
      <c r="C1798" s="347"/>
      <c r="D1798" s="349"/>
    </row>
    <row r="1799" spans="1:4">
      <c r="A1799" s="347"/>
      <c r="B1799" s="348"/>
      <c r="C1799" s="347"/>
      <c r="D1799" s="349"/>
    </row>
    <row r="1800" spans="1:4">
      <c r="A1800" s="347"/>
      <c r="B1800" s="348"/>
      <c r="C1800" s="347"/>
      <c r="D1800" s="349"/>
    </row>
    <row r="1801" spans="1:4">
      <c r="A1801" s="347"/>
      <c r="B1801" s="348"/>
      <c r="C1801" s="347"/>
      <c r="D1801" s="349"/>
    </row>
    <row r="1802" spans="1:4">
      <c r="A1802" s="347"/>
      <c r="B1802" s="348"/>
      <c r="C1802" s="347"/>
      <c r="D1802" s="349"/>
    </row>
    <row r="1803" spans="1:4">
      <c r="A1803" s="347"/>
      <c r="B1803" s="348"/>
      <c r="C1803" s="347"/>
      <c r="D1803" s="349"/>
    </row>
    <row r="1804" spans="1:4">
      <c r="A1804" s="347"/>
      <c r="B1804" s="348"/>
      <c r="C1804" s="347"/>
      <c r="D1804" s="349"/>
    </row>
    <row r="1805" spans="1:4">
      <c r="A1805" s="347"/>
      <c r="B1805" s="348"/>
      <c r="C1805" s="347"/>
      <c r="D1805" s="349"/>
    </row>
    <row r="1806" spans="1:4">
      <c r="A1806" s="347"/>
      <c r="B1806" s="348"/>
      <c r="C1806" s="347"/>
      <c r="D1806" s="349"/>
    </row>
    <row r="1807" spans="1:4">
      <c r="A1807" s="347"/>
      <c r="B1807" s="348"/>
      <c r="C1807" s="347"/>
      <c r="D1807" s="349"/>
    </row>
    <row r="1808" spans="1:4">
      <c r="A1808" s="347"/>
      <c r="B1808" s="348"/>
      <c r="C1808" s="347"/>
      <c r="D1808" s="349"/>
    </row>
    <row r="1809" spans="1:4">
      <c r="A1809" s="347"/>
      <c r="B1809" s="348"/>
      <c r="C1809" s="347"/>
      <c r="D1809" s="349"/>
    </row>
    <row r="1810" spans="1:4">
      <c r="A1810" s="347"/>
      <c r="B1810" s="348"/>
      <c r="C1810" s="347"/>
      <c r="D1810" s="349"/>
    </row>
    <row r="1811" spans="1:4">
      <c r="A1811" s="347"/>
      <c r="B1811" s="348"/>
      <c r="C1811" s="347"/>
      <c r="D1811" s="349"/>
    </row>
    <row r="1812" spans="1:4">
      <c r="A1812" s="347"/>
      <c r="B1812" s="348"/>
      <c r="C1812" s="347"/>
      <c r="D1812" s="349"/>
    </row>
    <row r="1813" spans="1:4">
      <c r="A1813" s="347"/>
      <c r="B1813" s="348"/>
      <c r="C1813" s="347"/>
      <c r="D1813" s="349"/>
    </row>
    <row r="1814" spans="1:4">
      <c r="A1814" s="347"/>
      <c r="B1814" s="348"/>
      <c r="C1814" s="347"/>
      <c r="D1814" s="349"/>
    </row>
    <row r="1815" spans="1:4">
      <c r="A1815" s="347"/>
      <c r="B1815" s="348"/>
      <c r="C1815" s="347"/>
      <c r="D1815" s="349"/>
    </row>
    <row r="1816" spans="1:4">
      <c r="A1816" s="347"/>
      <c r="B1816" s="348"/>
      <c r="C1816" s="347"/>
      <c r="D1816" s="349"/>
    </row>
    <row r="1817" spans="1:4">
      <c r="A1817" s="347"/>
      <c r="B1817" s="348"/>
      <c r="C1817" s="347"/>
      <c r="D1817" s="349"/>
    </row>
    <row r="1818" spans="1:4">
      <c r="A1818" s="347"/>
      <c r="B1818" s="348"/>
      <c r="C1818" s="347"/>
      <c r="D1818" s="349"/>
    </row>
    <row r="1819" spans="1:4">
      <c r="A1819" s="347"/>
      <c r="B1819" s="348"/>
      <c r="C1819" s="347"/>
      <c r="D1819" s="349"/>
    </row>
    <row r="1820" spans="1:4">
      <c r="A1820" s="347"/>
      <c r="B1820" s="348"/>
      <c r="C1820" s="347"/>
      <c r="D1820" s="349"/>
    </row>
    <row r="1821" spans="1:4">
      <c r="A1821" s="347"/>
      <c r="B1821" s="348"/>
      <c r="C1821" s="347"/>
      <c r="D1821" s="349"/>
    </row>
    <row r="1822" spans="1:4">
      <c r="A1822" s="347"/>
      <c r="B1822" s="348"/>
      <c r="C1822" s="347"/>
      <c r="D1822" s="349"/>
    </row>
    <row r="1823" spans="1:4">
      <c r="A1823" s="347"/>
      <c r="B1823" s="348"/>
      <c r="C1823" s="347"/>
      <c r="D1823" s="349"/>
    </row>
    <row r="1824" spans="1:4">
      <c r="A1824" s="347"/>
      <c r="B1824" s="348"/>
      <c r="C1824" s="347"/>
      <c r="D1824" s="349"/>
    </row>
    <row r="1825" spans="1:4">
      <c r="A1825" s="347"/>
      <c r="B1825" s="348"/>
      <c r="C1825" s="347"/>
      <c r="D1825" s="349"/>
    </row>
    <row r="1826" spans="1:4">
      <c r="A1826" s="347"/>
      <c r="B1826" s="348"/>
      <c r="C1826" s="347"/>
      <c r="D1826" s="349"/>
    </row>
    <row r="1827" spans="1:4">
      <c r="A1827" s="347"/>
      <c r="B1827" s="348"/>
      <c r="C1827" s="347"/>
      <c r="D1827" s="349"/>
    </row>
    <row r="1828" spans="1:4">
      <c r="A1828" s="347"/>
      <c r="B1828" s="348"/>
      <c r="C1828" s="347"/>
      <c r="D1828" s="349"/>
    </row>
    <row r="1829" spans="1:4">
      <c r="A1829" s="347"/>
      <c r="B1829" s="348"/>
      <c r="C1829" s="347"/>
      <c r="D1829" s="349"/>
    </row>
    <row r="1830" spans="1:4">
      <c r="A1830" s="347"/>
      <c r="B1830" s="348"/>
      <c r="C1830" s="347"/>
      <c r="D1830" s="349"/>
    </row>
    <row r="1831" spans="1:4">
      <c r="A1831" s="347"/>
      <c r="B1831" s="348"/>
      <c r="C1831" s="347"/>
      <c r="D1831" s="349"/>
    </row>
    <row r="1832" spans="1:4">
      <c r="A1832" s="347"/>
      <c r="B1832" s="348"/>
      <c r="C1832" s="347"/>
      <c r="D1832" s="349"/>
    </row>
    <row r="1833" spans="1:4">
      <c r="A1833" s="347"/>
      <c r="B1833" s="348"/>
      <c r="C1833" s="347"/>
      <c r="D1833" s="349"/>
    </row>
    <row r="1834" spans="1:4">
      <c r="A1834" s="347"/>
      <c r="B1834" s="348"/>
      <c r="C1834" s="347"/>
      <c r="D1834" s="349"/>
    </row>
    <row r="1835" spans="1:4">
      <c r="A1835" s="347"/>
      <c r="B1835" s="348"/>
      <c r="C1835" s="347"/>
      <c r="D1835" s="349"/>
    </row>
    <row r="1836" spans="1:4">
      <c r="A1836" s="347"/>
      <c r="B1836" s="348"/>
      <c r="C1836" s="347"/>
      <c r="D1836" s="349"/>
    </row>
    <row r="1837" spans="1:4">
      <c r="A1837" s="347"/>
      <c r="B1837" s="348"/>
      <c r="C1837" s="347"/>
      <c r="D1837" s="349"/>
    </row>
    <row r="1838" spans="1:4">
      <c r="A1838" s="347"/>
      <c r="B1838" s="348"/>
      <c r="C1838" s="347"/>
      <c r="D1838" s="349"/>
    </row>
    <row r="1839" spans="1:4">
      <c r="A1839" s="347"/>
      <c r="B1839" s="348"/>
      <c r="C1839" s="347"/>
      <c r="D1839" s="349"/>
    </row>
    <row r="1840" spans="1:4">
      <c r="A1840" s="347"/>
      <c r="B1840" s="348"/>
      <c r="C1840" s="347"/>
      <c r="D1840" s="349"/>
    </row>
    <row r="1841" spans="1:4">
      <c r="A1841" s="347"/>
      <c r="B1841" s="348"/>
      <c r="C1841" s="347"/>
      <c r="D1841" s="349"/>
    </row>
    <row r="1842" spans="1:4">
      <c r="A1842" s="347"/>
      <c r="B1842" s="348"/>
      <c r="C1842" s="347"/>
      <c r="D1842" s="349"/>
    </row>
    <row r="1843" spans="1:4">
      <c r="A1843" s="347"/>
      <c r="B1843" s="348"/>
      <c r="C1843" s="347"/>
      <c r="D1843" s="349"/>
    </row>
    <row r="1844" spans="1:4">
      <c r="A1844" s="347"/>
      <c r="B1844" s="348"/>
      <c r="C1844" s="347"/>
      <c r="D1844" s="349"/>
    </row>
    <row r="1845" spans="1:4">
      <c r="A1845" s="347"/>
      <c r="B1845" s="348"/>
      <c r="C1845" s="347"/>
      <c r="D1845" s="349"/>
    </row>
    <row r="1846" spans="1:4">
      <c r="A1846" s="347"/>
      <c r="B1846" s="348"/>
      <c r="C1846" s="347"/>
      <c r="D1846" s="349"/>
    </row>
    <row r="1847" spans="1:4">
      <c r="A1847" s="347"/>
      <c r="B1847" s="348"/>
      <c r="C1847" s="347"/>
      <c r="D1847" s="349"/>
    </row>
    <row r="1848" spans="1:4">
      <c r="A1848" s="347"/>
      <c r="B1848" s="348"/>
      <c r="C1848" s="347"/>
      <c r="D1848" s="349"/>
    </row>
    <row r="1849" spans="1:4">
      <c r="A1849" s="347"/>
      <c r="B1849" s="348"/>
      <c r="C1849" s="347"/>
      <c r="D1849" s="349"/>
    </row>
    <row r="1850" spans="1:4">
      <c r="A1850" s="347"/>
      <c r="B1850" s="348"/>
      <c r="C1850" s="347"/>
      <c r="D1850" s="349"/>
    </row>
    <row r="1851" spans="1:4">
      <c r="A1851" s="347"/>
      <c r="B1851" s="348"/>
      <c r="C1851" s="347"/>
      <c r="D1851" s="349"/>
    </row>
    <row r="1852" spans="1:4">
      <c r="A1852" s="347"/>
      <c r="B1852" s="348"/>
      <c r="C1852" s="347"/>
      <c r="D1852" s="349"/>
    </row>
    <row r="1853" spans="1:4">
      <c r="A1853" s="347"/>
      <c r="B1853" s="348"/>
      <c r="C1853" s="347"/>
      <c r="D1853" s="349"/>
    </row>
    <row r="1854" spans="1:4">
      <c r="A1854" s="347"/>
      <c r="B1854" s="348"/>
      <c r="C1854" s="347"/>
      <c r="D1854" s="349"/>
    </row>
    <row r="1855" spans="1:4">
      <c r="A1855" s="347"/>
      <c r="B1855" s="348"/>
      <c r="C1855" s="347"/>
      <c r="D1855" s="349"/>
    </row>
    <row r="1856" spans="1:4">
      <c r="A1856" s="347"/>
      <c r="B1856" s="348"/>
      <c r="C1856" s="347"/>
      <c r="D1856" s="349"/>
    </row>
    <row r="1857" spans="1:4">
      <c r="A1857" s="347"/>
      <c r="B1857" s="348"/>
      <c r="C1857" s="347"/>
      <c r="D1857" s="349"/>
    </row>
    <row r="1858" spans="1:4">
      <c r="A1858" s="347"/>
      <c r="B1858" s="348"/>
      <c r="C1858" s="347"/>
      <c r="D1858" s="349"/>
    </row>
    <row r="1859" spans="1:4">
      <c r="A1859" s="347"/>
      <c r="B1859" s="348"/>
      <c r="C1859" s="347"/>
      <c r="D1859" s="349"/>
    </row>
    <row r="1860" spans="1:4">
      <c r="A1860" s="347"/>
      <c r="B1860" s="348"/>
      <c r="C1860" s="347"/>
      <c r="D1860" s="349"/>
    </row>
    <row r="1861" spans="1:4">
      <c r="A1861" s="347"/>
      <c r="B1861" s="348"/>
      <c r="C1861" s="347"/>
      <c r="D1861" s="349"/>
    </row>
    <row r="1862" spans="1:4">
      <c r="A1862" s="347"/>
      <c r="B1862" s="348"/>
      <c r="C1862" s="347"/>
      <c r="D1862" s="349"/>
    </row>
    <row r="1863" spans="1:4">
      <c r="A1863" s="347"/>
      <c r="B1863" s="348"/>
      <c r="C1863" s="347"/>
      <c r="D1863" s="349"/>
    </row>
    <row r="1864" spans="1:4">
      <c r="A1864" s="347"/>
      <c r="B1864" s="348"/>
      <c r="C1864" s="347"/>
      <c r="D1864" s="349"/>
    </row>
    <row r="1865" spans="1:4">
      <c r="A1865" s="347"/>
      <c r="B1865" s="348"/>
      <c r="C1865" s="347"/>
      <c r="D1865" s="349"/>
    </row>
    <row r="1866" spans="1:4">
      <c r="A1866" s="347"/>
      <c r="B1866" s="348"/>
      <c r="C1866" s="347"/>
      <c r="D1866" s="349"/>
    </row>
    <row r="1867" spans="1:4">
      <c r="A1867" s="347"/>
      <c r="B1867" s="348"/>
      <c r="C1867" s="347"/>
      <c r="D1867" s="349"/>
    </row>
    <row r="1868" spans="1:4">
      <c r="A1868" s="347"/>
      <c r="B1868" s="348"/>
      <c r="C1868" s="347"/>
      <c r="D1868" s="349"/>
    </row>
    <row r="1869" spans="1:4">
      <c r="A1869" s="347"/>
      <c r="B1869" s="348"/>
      <c r="C1869" s="347"/>
      <c r="D1869" s="349"/>
    </row>
    <row r="1870" spans="1:4">
      <c r="A1870" s="347"/>
      <c r="B1870" s="348"/>
      <c r="C1870" s="347"/>
      <c r="D1870" s="349"/>
    </row>
    <row r="1871" spans="1:4">
      <c r="A1871" s="347"/>
      <c r="B1871" s="348"/>
      <c r="C1871" s="347"/>
      <c r="D1871" s="349"/>
    </row>
    <row r="1872" spans="1:4">
      <c r="A1872" s="347"/>
      <c r="B1872" s="348"/>
      <c r="C1872" s="347"/>
      <c r="D1872" s="349"/>
    </row>
    <row r="1873" spans="1:4">
      <c r="A1873" s="347"/>
      <c r="B1873" s="348"/>
      <c r="C1873" s="347"/>
      <c r="D1873" s="349"/>
    </row>
    <row r="1874" spans="1:4">
      <c r="A1874" s="347"/>
      <c r="B1874" s="348"/>
      <c r="C1874" s="347"/>
      <c r="D1874" s="349"/>
    </row>
    <row r="1875" spans="1:4">
      <c r="A1875" s="347"/>
      <c r="B1875" s="348"/>
      <c r="C1875" s="347"/>
      <c r="D1875" s="349"/>
    </row>
    <row r="1876" spans="1:4">
      <c r="A1876" s="347"/>
      <c r="B1876" s="348"/>
      <c r="C1876" s="347"/>
      <c r="D1876" s="349"/>
    </row>
    <row r="1877" spans="1:4">
      <c r="A1877" s="347"/>
      <c r="B1877" s="348"/>
      <c r="C1877" s="347"/>
      <c r="D1877" s="349"/>
    </row>
    <row r="1878" spans="1:4">
      <c r="A1878" s="347"/>
      <c r="B1878" s="348"/>
      <c r="C1878" s="347"/>
      <c r="D1878" s="349"/>
    </row>
    <row r="1879" spans="1:4">
      <c r="A1879" s="347"/>
      <c r="B1879" s="348"/>
      <c r="C1879" s="347"/>
      <c r="D1879" s="349"/>
    </row>
    <row r="1880" spans="1:4">
      <c r="A1880" s="347"/>
      <c r="B1880" s="348"/>
      <c r="C1880" s="347"/>
      <c r="D1880" s="349"/>
    </row>
    <row r="1881" spans="1:4">
      <c r="A1881" s="347"/>
      <c r="B1881" s="348"/>
      <c r="C1881" s="347"/>
      <c r="D1881" s="349"/>
    </row>
    <row r="1882" spans="1:4">
      <c r="A1882" s="347"/>
      <c r="B1882" s="348"/>
      <c r="C1882" s="347"/>
      <c r="D1882" s="349"/>
    </row>
    <row r="1883" spans="1:4">
      <c r="A1883" s="347"/>
      <c r="B1883" s="348"/>
      <c r="C1883" s="347"/>
      <c r="D1883" s="349"/>
    </row>
    <row r="1884" spans="1:4">
      <c r="A1884" s="347"/>
      <c r="B1884" s="348"/>
      <c r="C1884" s="347"/>
      <c r="D1884" s="349"/>
    </row>
    <row r="1885" spans="1:4">
      <c r="A1885" s="347"/>
      <c r="B1885" s="348"/>
      <c r="C1885" s="347"/>
      <c r="D1885" s="349"/>
    </row>
    <row r="1886" spans="1:4">
      <c r="A1886" s="347"/>
      <c r="B1886" s="348"/>
      <c r="C1886" s="347"/>
      <c r="D1886" s="349"/>
    </row>
    <row r="1887" spans="1:4">
      <c r="A1887" s="347"/>
      <c r="B1887" s="348"/>
      <c r="C1887" s="347"/>
      <c r="D1887" s="349"/>
    </row>
    <row r="1888" spans="1:4">
      <c r="A1888" s="347"/>
      <c r="B1888" s="348"/>
      <c r="C1888" s="347"/>
      <c r="D1888" s="349"/>
    </row>
    <row r="1889" spans="1:4">
      <c r="A1889" s="347"/>
      <c r="B1889" s="348"/>
      <c r="C1889" s="347"/>
      <c r="D1889" s="349"/>
    </row>
    <row r="1890" spans="1:4">
      <c r="A1890" s="347"/>
      <c r="B1890" s="348"/>
      <c r="C1890" s="347"/>
      <c r="D1890" s="349"/>
    </row>
    <row r="1891" spans="1:4">
      <c r="A1891" s="347"/>
      <c r="B1891" s="348"/>
      <c r="C1891" s="347"/>
      <c r="D1891" s="349"/>
    </row>
    <row r="1892" spans="1:4">
      <c r="A1892" s="347"/>
      <c r="B1892" s="348"/>
      <c r="C1892" s="347"/>
      <c r="D1892" s="349"/>
    </row>
    <row r="1893" spans="1:4">
      <c r="A1893" s="347"/>
      <c r="B1893" s="348"/>
      <c r="C1893" s="347"/>
      <c r="D1893" s="349"/>
    </row>
    <row r="1894" spans="1:4">
      <c r="A1894" s="347"/>
      <c r="B1894" s="348"/>
      <c r="C1894" s="347"/>
      <c r="D1894" s="349"/>
    </row>
    <row r="1895" spans="1:4">
      <c r="A1895" s="347"/>
      <c r="B1895" s="348"/>
      <c r="C1895" s="347"/>
      <c r="D1895" s="349"/>
    </row>
    <row r="1896" spans="1:4">
      <c r="A1896" s="347"/>
      <c r="B1896" s="348"/>
      <c r="C1896" s="347"/>
      <c r="D1896" s="349"/>
    </row>
    <row r="1897" spans="1:4">
      <c r="A1897" s="347"/>
      <c r="B1897" s="348"/>
      <c r="C1897" s="347"/>
      <c r="D1897" s="349"/>
    </row>
    <row r="1898" spans="1:4">
      <c r="A1898" s="347"/>
      <c r="B1898" s="348"/>
      <c r="C1898" s="347"/>
      <c r="D1898" s="349"/>
    </row>
    <row r="1899" spans="1:4">
      <c r="A1899" s="347"/>
      <c r="B1899" s="348"/>
      <c r="C1899" s="347"/>
      <c r="D1899" s="349"/>
    </row>
    <row r="1900" spans="1:4">
      <c r="A1900" s="347"/>
      <c r="B1900" s="348"/>
      <c r="C1900" s="347"/>
      <c r="D1900" s="349"/>
    </row>
    <row r="1901" spans="1:4">
      <c r="A1901" s="347"/>
      <c r="B1901" s="348"/>
      <c r="C1901" s="347"/>
      <c r="D1901" s="349"/>
    </row>
    <row r="1902" spans="1:4">
      <c r="A1902" s="347"/>
      <c r="B1902" s="348"/>
      <c r="C1902" s="347"/>
      <c r="D1902" s="349"/>
    </row>
    <row r="1903" spans="1:4">
      <c r="A1903" s="347"/>
      <c r="B1903" s="348"/>
      <c r="C1903" s="347"/>
      <c r="D1903" s="349"/>
    </row>
    <row r="1904" spans="1:4">
      <c r="A1904" s="347"/>
      <c r="B1904" s="348"/>
      <c r="C1904" s="347"/>
      <c r="D1904" s="349"/>
    </row>
    <row r="1905" spans="1:4">
      <c r="A1905" s="347"/>
      <c r="B1905" s="348"/>
      <c r="C1905" s="347"/>
      <c r="D1905" s="349"/>
    </row>
    <row r="1906" spans="1:4">
      <c r="A1906" s="347"/>
      <c r="B1906" s="348"/>
      <c r="C1906" s="347"/>
      <c r="D1906" s="349"/>
    </row>
    <row r="1907" spans="1:4">
      <c r="A1907" s="347"/>
      <c r="B1907" s="348"/>
      <c r="C1907" s="347"/>
      <c r="D1907" s="349"/>
    </row>
    <row r="1908" spans="1:4">
      <c r="A1908" s="347"/>
      <c r="B1908" s="348"/>
      <c r="C1908" s="347"/>
      <c r="D1908" s="349"/>
    </row>
    <row r="1909" spans="1:4">
      <c r="A1909" s="347"/>
      <c r="B1909" s="348"/>
      <c r="C1909" s="347"/>
      <c r="D1909" s="349"/>
    </row>
    <row r="1910" spans="1:4">
      <c r="A1910" s="347"/>
      <c r="B1910" s="348"/>
      <c r="C1910" s="347"/>
      <c r="D1910" s="349"/>
    </row>
    <row r="1911" spans="1:4">
      <c r="A1911" s="347"/>
      <c r="B1911" s="348"/>
      <c r="C1911" s="347"/>
      <c r="D1911" s="349"/>
    </row>
    <row r="1912" spans="1:4">
      <c r="A1912" s="347"/>
      <c r="B1912" s="348"/>
      <c r="C1912" s="347"/>
      <c r="D1912" s="349"/>
    </row>
    <row r="1913" spans="1:4">
      <c r="A1913" s="347"/>
      <c r="B1913" s="348"/>
      <c r="C1913" s="347"/>
      <c r="D1913" s="349"/>
    </row>
    <row r="1914" spans="1:4">
      <c r="A1914" s="347"/>
      <c r="B1914" s="348"/>
      <c r="C1914" s="347"/>
      <c r="D1914" s="349"/>
    </row>
    <row r="1915" spans="1:4">
      <c r="A1915" s="347"/>
      <c r="B1915" s="348"/>
      <c r="C1915" s="347"/>
      <c r="D1915" s="349"/>
    </row>
    <row r="1916" spans="1:4">
      <c r="A1916" s="347"/>
      <c r="B1916" s="348"/>
      <c r="C1916" s="347"/>
      <c r="D1916" s="349"/>
    </row>
    <row r="1917" spans="1:4">
      <c r="A1917" s="347"/>
      <c r="B1917" s="348"/>
      <c r="C1917" s="347"/>
      <c r="D1917" s="349"/>
    </row>
    <row r="1918" spans="1:4">
      <c r="A1918" s="347"/>
      <c r="B1918" s="348"/>
      <c r="C1918" s="347"/>
      <c r="D1918" s="349"/>
    </row>
    <row r="1919" spans="1:4">
      <c r="A1919" s="347"/>
      <c r="B1919" s="348"/>
      <c r="C1919" s="347"/>
      <c r="D1919" s="349"/>
    </row>
    <row r="1920" spans="1:4">
      <c r="A1920" s="347"/>
      <c r="B1920" s="348"/>
      <c r="C1920" s="347"/>
      <c r="D1920" s="349"/>
    </row>
    <row r="1921" spans="1:4">
      <c r="A1921" s="347"/>
      <c r="B1921" s="348"/>
      <c r="C1921" s="347"/>
      <c r="D1921" s="349"/>
    </row>
    <row r="1922" spans="1:4">
      <c r="A1922" s="347"/>
      <c r="B1922" s="348"/>
      <c r="C1922" s="347"/>
      <c r="D1922" s="349"/>
    </row>
    <row r="1923" spans="1:4">
      <c r="A1923" s="347"/>
      <c r="B1923" s="348"/>
      <c r="C1923" s="347"/>
      <c r="D1923" s="349"/>
    </row>
    <row r="1924" spans="1:4">
      <c r="A1924" s="347"/>
      <c r="B1924" s="348"/>
      <c r="C1924" s="347"/>
      <c r="D1924" s="349"/>
    </row>
    <row r="1925" spans="1:4">
      <c r="A1925" s="347"/>
      <c r="B1925" s="348"/>
      <c r="C1925" s="347"/>
      <c r="D1925" s="349"/>
    </row>
    <row r="1926" spans="1:4">
      <c r="A1926" s="347"/>
      <c r="B1926" s="348"/>
      <c r="C1926" s="347"/>
      <c r="D1926" s="349"/>
    </row>
    <row r="1927" spans="1:4">
      <c r="A1927" s="347"/>
      <c r="B1927" s="348"/>
      <c r="C1927" s="347"/>
      <c r="D1927" s="349"/>
    </row>
    <row r="1928" spans="1:4">
      <c r="A1928" s="347"/>
      <c r="B1928" s="348"/>
      <c r="C1928" s="347"/>
      <c r="D1928" s="349"/>
    </row>
    <row r="1929" spans="1:4">
      <c r="A1929" s="347"/>
      <c r="B1929" s="348"/>
      <c r="C1929" s="347"/>
      <c r="D1929" s="349"/>
    </row>
    <row r="1930" spans="1:4">
      <c r="A1930" s="347"/>
      <c r="B1930" s="348"/>
      <c r="C1930" s="347"/>
      <c r="D1930" s="349"/>
    </row>
    <row r="1931" spans="1:4">
      <c r="A1931" s="347"/>
      <c r="B1931" s="348"/>
      <c r="C1931" s="347"/>
      <c r="D1931" s="349"/>
    </row>
    <row r="1932" spans="1:4">
      <c r="A1932" s="347"/>
      <c r="B1932" s="348"/>
      <c r="C1932" s="347"/>
      <c r="D1932" s="349"/>
    </row>
    <row r="1933" spans="1:4">
      <c r="A1933" s="347"/>
      <c r="B1933" s="348"/>
      <c r="C1933" s="347"/>
      <c r="D1933" s="349"/>
    </row>
    <row r="1934" spans="1:4">
      <c r="A1934" s="347"/>
      <c r="B1934" s="348"/>
      <c r="C1934" s="347"/>
      <c r="D1934" s="349"/>
    </row>
    <row r="1935" spans="1:4">
      <c r="A1935" s="347"/>
      <c r="B1935" s="348"/>
      <c r="C1935" s="347"/>
      <c r="D1935" s="349"/>
    </row>
    <row r="1936" spans="1:4">
      <c r="A1936" s="347"/>
      <c r="B1936" s="348"/>
      <c r="C1936" s="347"/>
      <c r="D1936" s="349"/>
    </row>
    <row r="1937" spans="1:4">
      <c r="A1937" s="347"/>
      <c r="B1937" s="348"/>
      <c r="C1937" s="347"/>
      <c r="D1937" s="349"/>
    </row>
    <row r="1938" spans="1:4">
      <c r="A1938" s="347"/>
      <c r="B1938" s="348"/>
      <c r="C1938" s="347"/>
      <c r="D1938" s="349"/>
    </row>
    <row r="1939" spans="1:4">
      <c r="A1939" s="347"/>
      <c r="B1939" s="348"/>
      <c r="C1939" s="347"/>
      <c r="D1939" s="349"/>
    </row>
    <row r="1940" spans="1:4">
      <c r="A1940" s="347"/>
      <c r="B1940" s="348"/>
      <c r="C1940" s="347"/>
      <c r="D1940" s="349"/>
    </row>
    <row r="1941" spans="1:4">
      <c r="A1941" s="347"/>
      <c r="B1941" s="348"/>
      <c r="C1941" s="347"/>
      <c r="D1941" s="349"/>
    </row>
    <row r="1942" spans="1:4">
      <c r="A1942" s="347"/>
      <c r="B1942" s="348"/>
      <c r="C1942" s="347"/>
      <c r="D1942" s="349"/>
    </row>
    <row r="1943" spans="1:4">
      <c r="A1943" s="347"/>
      <c r="B1943" s="348"/>
      <c r="C1943" s="347"/>
      <c r="D1943" s="349"/>
    </row>
    <row r="1944" spans="1:4">
      <c r="A1944" s="347"/>
      <c r="B1944" s="348"/>
      <c r="C1944" s="347"/>
      <c r="D1944" s="349"/>
    </row>
    <row r="1945" spans="1:4">
      <c r="A1945" s="347"/>
      <c r="B1945" s="348"/>
      <c r="C1945" s="347"/>
      <c r="D1945" s="349"/>
    </row>
    <row r="1946" spans="1:4">
      <c r="A1946" s="347"/>
      <c r="B1946" s="348"/>
      <c r="C1946" s="347"/>
      <c r="D1946" s="349"/>
    </row>
    <row r="1947" spans="1:4">
      <c r="A1947" s="347"/>
      <c r="B1947" s="348"/>
      <c r="C1947" s="347"/>
      <c r="D1947" s="349"/>
    </row>
    <row r="1948" spans="1:4">
      <c r="A1948" s="347"/>
      <c r="B1948" s="348"/>
      <c r="C1948" s="347"/>
      <c r="D1948" s="349"/>
    </row>
    <row r="1949" spans="1:4">
      <c r="A1949" s="347"/>
      <c r="B1949" s="348"/>
      <c r="C1949" s="347"/>
      <c r="D1949" s="349"/>
    </row>
    <row r="1950" spans="1:4">
      <c r="A1950" s="347"/>
      <c r="B1950" s="348"/>
      <c r="C1950" s="347"/>
      <c r="D1950" s="349"/>
    </row>
    <row r="1951" spans="1:4">
      <c r="A1951" s="347"/>
      <c r="B1951" s="348"/>
      <c r="C1951" s="347"/>
      <c r="D1951" s="349"/>
    </row>
    <row r="1952" spans="1:4">
      <c r="A1952" s="347"/>
      <c r="B1952" s="348"/>
      <c r="C1952" s="347"/>
      <c r="D1952" s="349"/>
    </row>
    <row r="1953" spans="1:4">
      <c r="A1953" s="347"/>
      <c r="B1953" s="348"/>
      <c r="C1953" s="347"/>
      <c r="D1953" s="349"/>
    </row>
    <row r="1954" spans="1:4">
      <c r="A1954" s="347"/>
      <c r="B1954" s="348"/>
      <c r="C1954" s="347"/>
      <c r="D1954" s="349"/>
    </row>
    <row r="1955" spans="1:4">
      <c r="A1955" s="347"/>
      <c r="B1955" s="348"/>
      <c r="C1955" s="347"/>
      <c r="D1955" s="349"/>
    </row>
    <row r="1956" spans="1:4">
      <c r="A1956" s="347"/>
      <c r="B1956" s="348"/>
      <c r="C1956" s="347"/>
      <c r="D1956" s="349"/>
    </row>
    <row r="1957" spans="1:4">
      <c r="A1957" s="347"/>
      <c r="B1957" s="348"/>
      <c r="C1957" s="347"/>
      <c r="D1957" s="349"/>
    </row>
    <row r="1958" spans="1:4">
      <c r="A1958" s="347"/>
      <c r="B1958" s="348"/>
      <c r="C1958" s="347"/>
      <c r="D1958" s="349"/>
    </row>
    <row r="1959" spans="1:4">
      <c r="A1959" s="347"/>
      <c r="B1959" s="348"/>
      <c r="C1959" s="347"/>
      <c r="D1959" s="349"/>
    </row>
    <row r="1960" spans="1:4">
      <c r="A1960" s="347"/>
      <c r="B1960" s="348"/>
      <c r="C1960" s="347"/>
      <c r="D1960" s="349"/>
    </row>
    <row r="1961" spans="1:4">
      <c r="A1961" s="347"/>
      <c r="B1961" s="348"/>
      <c r="C1961" s="347"/>
      <c r="D1961" s="349"/>
    </row>
    <row r="1962" spans="1:4">
      <c r="A1962" s="347"/>
      <c r="B1962" s="348"/>
      <c r="C1962" s="347"/>
      <c r="D1962" s="349"/>
    </row>
    <row r="1963" spans="1:4">
      <c r="A1963" s="347"/>
      <c r="B1963" s="348"/>
      <c r="C1963" s="347"/>
      <c r="D1963" s="349"/>
    </row>
    <row r="1964" spans="1:4">
      <c r="A1964" s="347"/>
      <c r="B1964" s="348"/>
      <c r="C1964" s="347"/>
      <c r="D1964" s="349"/>
    </row>
    <row r="1965" spans="1:4">
      <c r="A1965" s="347"/>
      <c r="B1965" s="348"/>
      <c r="C1965" s="347"/>
      <c r="D1965" s="349"/>
    </row>
    <row r="1966" spans="1:4">
      <c r="A1966" s="347"/>
      <c r="B1966" s="348"/>
      <c r="C1966" s="347"/>
      <c r="D1966" s="349"/>
    </row>
    <row r="1967" spans="1:4">
      <c r="A1967" s="347"/>
      <c r="B1967" s="348"/>
      <c r="C1967" s="347"/>
      <c r="D1967" s="349"/>
    </row>
    <row r="1968" spans="1:4">
      <c r="A1968" s="347"/>
      <c r="B1968" s="348"/>
      <c r="C1968" s="347"/>
      <c r="D1968" s="349"/>
    </row>
    <row r="1969" spans="1:4">
      <c r="A1969" s="347"/>
      <c r="B1969" s="348"/>
      <c r="C1969" s="347"/>
      <c r="D1969" s="349"/>
    </row>
    <row r="1970" spans="1:4">
      <c r="A1970" s="347"/>
      <c r="B1970" s="348"/>
      <c r="C1970" s="347"/>
      <c r="D1970" s="349"/>
    </row>
    <row r="1971" spans="1:4">
      <c r="A1971" s="347"/>
      <c r="B1971" s="348"/>
      <c r="C1971" s="347"/>
      <c r="D1971" s="349"/>
    </row>
    <row r="1972" spans="1:4">
      <c r="A1972" s="347"/>
      <c r="B1972" s="348"/>
      <c r="C1972" s="347"/>
      <c r="D1972" s="349"/>
    </row>
    <row r="1973" spans="1:4">
      <c r="A1973" s="347"/>
      <c r="B1973" s="348"/>
      <c r="C1973" s="347"/>
      <c r="D1973" s="349"/>
    </row>
    <row r="1974" spans="1:4">
      <c r="A1974" s="347"/>
      <c r="B1974" s="348"/>
      <c r="C1974" s="347"/>
      <c r="D1974" s="349"/>
    </row>
    <row r="1975" spans="1:4">
      <c r="A1975" s="347"/>
      <c r="B1975" s="348"/>
      <c r="C1975" s="347"/>
      <c r="D1975" s="349"/>
    </row>
    <row r="1976" spans="1:4">
      <c r="A1976" s="347"/>
      <c r="B1976" s="348"/>
      <c r="C1976" s="347"/>
      <c r="D1976" s="349"/>
    </row>
    <row r="1977" spans="1:4">
      <c r="A1977" s="347"/>
      <c r="B1977" s="348"/>
      <c r="C1977" s="347"/>
      <c r="D1977" s="349"/>
    </row>
    <row r="1978" spans="1:4">
      <c r="A1978" s="347"/>
      <c r="B1978" s="348"/>
      <c r="C1978" s="347"/>
      <c r="D1978" s="349"/>
    </row>
    <row r="1979" spans="1:4">
      <c r="A1979" s="347"/>
      <c r="B1979" s="348"/>
      <c r="C1979" s="347"/>
      <c r="D1979" s="349"/>
    </row>
    <row r="1980" spans="1:4">
      <c r="A1980" s="347"/>
      <c r="B1980" s="348"/>
      <c r="C1980" s="347"/>
      <c r="D1980" s="349"/>
    </row>
    <row r="1981" spans="1:4">
      <c r="A1981" s="347"/>
      <c r="B1981" s="348"/>
      <c r="C1981" s="347"/>
      <c r="D1981" s="349"/>
    </row>
    <row r="1982" spans="1:4">
      <c r="A1982" s="347"/>
      <c r="B1982" s="348"/>
      <c r="C1982" s="347"/>
      <c r="D1982" s="349"/>
    </row>
    <row r="1983" spans="1:4">
      <c r="A1983" s="347"/>
      <c r="B1983" s="348"/>
      <c r="C1983" s="347"/>
      <c r="D1983" s="349"/>
    </row>
    <row r="1984" spans="1:4">
      <c r="A1984" s="347"/>
      <c r="B1984" s="348"/>
      <c r="C1984" s="347"/>
      <c r="D1984" s="349"/>
    </row>
    <row r="1985" spans="1:4">
      <c r="A1985" s="347"/>
      <c r="B1985" s="348"/>
      <c r="C1985" s="347"/>
      <c r="D1985" s="349"/>
    </row>
    <row r="1986" spans="1:4">
      <c r="A1986" s="347"/>
      <c r="B1986" s="348"/>
      <c r="C1986" s="347"/>
      <c r="D1986" s="349"/>
    </row>
    <row r="1987" spans="1:4">
      <c r="A1987" s="347"/>
      <c r="B1987" s="348"/>
      <c r="C1987" s="347"/>
      <c r="D1987" s="349"/>
    </row>
    <row r="1988" spans="1:4">
      <c r="A1988" s="347"/>
      <c r="B1988" s="348"/>
      <c r="C1988" s="347"/>
      <c r="D1988" s="349"/>
    </row>
    <row r="1989" spans="1:4">
      <c r="A1989" s="347"/>
      <c r="B1989" s="348"/>
      <c r="C1989" s="347"/>
      <c r="D1989" s="349"/>
    </row>
    <row r="1990" spans="1:4">
      <c r="A1990" s="347"/>
      <c r="B1990" s="348"/>
      <c r="C1990" s="347"/>
      <c r="D1990" s="349"/>
    </row>
    <row r="1991" spans="1:4">
      <c r="A1991" s="347"/>
      <c r="B1991" s="348"/>
      <c r="C1991" s="347"/>
      <c r="D1991" s="349"/>
    </row>
    <row r="1992" spans="1:4">
      <c r="A1992" s="347"/>
      <c r="B1992" s="348"/>
      <c r="C1992" s="347"/>
      <c r="D1992" s="349"/>
    </row>
    <row r="1993" spans="1:4">
      <c r="A1993" s="347"/>
      <c r="B1993" s="348"/>
      <c r="C1993" s="347"/>
      <c r="D1993" s="349"/>
    </row>
    <row r="1994" spans="1:4">
      <c r="A1994" s="347"/>
      <c r="B1994" s="348"/>
      <c r="C1994" s="347"/>
      <c r="D1994" s="349"/>
    </row>
    <row r="1995" spans="1:4">
      <c r="A1995" s="347"/>
      <c r="B1995" s="348"/>
      <c r="C1995" s="347"/>
      <c r="D1995" s="349"/>
    </row>
    <row r="1996" spans="1:4">
      <c r="A1996" s="347"/>
      <c r="B1996" s="348"/>
      <c r="C1996" s="347"/>
      <c r="D1996" s="349"/>
    </row>
    <row r="1997" spans="1:4">
      <c r="A1997" s="347"/>
      <c r="B1997" s="348"/>
      <c r="C1997" s="347"/>
      <c r="D1997" s="349"/>
    </row>
    <row r="1998" spans="1:4">
      <c r="A1998" s="347"/>
      <c r="B1998" s="348"/>
      <c r="C1998" s="347"/>
      <c r="D1998" s="349"/>
    </row>
    <row r="1999" spans="1:4">
      <c r="A1999" s="347"/>
      <c r="B1999" s="348"/>
      <c r="C1999" s="347"/>
      <c r="D1999" s="349"/>
    </row>
    <row r="2000" spans="1:4">
      <c r="A2000" s="347"/>
      <c r="B2000" s="348"/>
      <c r="C2000" s="347"/>
      <c r="D2000" s="349"/>
    </row>
    <row r="2001" spans="1:4">
      <c r="A2001" s="347"/>
      <c r="B2001" s="348"/>
      <c r="C2001" s="347"/>
      <c r="D2001" s="349"/>
    </row>
    <row r="2002" spans="1:4">
      <c r="A2002" s="347"/>
      <c r="B2002" s="348"/>
      <c r="C2002" s="347"/>
      <c r="D2002" s="349"/>
    </row>
    <row r="2003" spans="1:4">
      <c r="A2003" s="347"/>
      <c r="B2003" s="348"/>
      <c r="C2003" s="347"/>
      <c r="D2003" s="349"/>
    </row>
    <row r="2004" spans="1:4">
      <c r="A2004" s="347"/>
      <c r="B2004" s="348"/>
      <c r="C2004" s="347"/>
      <c r="D2004" s="349"/>
    </row>
    <row r="2005" spans="1:4">
      <c r="A2005" s="347"/>
      <c r="B2005" s="348"/>
      <c r="C2005" s="347"/>
      <c r="D2005" s="349"/>
    </row>
    <row r="2006" spans="1:4">
      <c r="A2006" s="347"/>
      <c r="B2006" s="348"/>
      <c r="C2006" s="347"/>
      <c r="D2006" s="349"/>
    </row>
    <row r="2007" spans="1:4">
      <c r="A2007" s="347"/>
      <c r="B2007" s="348"/>
      <c r="C2007" s="347"/>
      <c r="D2007" s="349"/>
    </row>
    <row r="2008" spans="1:4">
      <c r="A2008" s="347"/>
      <c r="B2008" s="348"/>
      <c r="C2008" s="347"/>
      <c r="D2008" s="349"/>
    </row>
    <row r="2009" spans="1:4">
      <c r="A2009" s="347"/>
      <c r="B2009" s="348"/>
      <c r="C2009" s="347"/>
      <c r="D2009" s="349"/>
    </row>
    <row r="2010" spans="1:4">
      <c r="A2010" s="347"/>
      <c r="B2010" s="348"/>
      <c r="C2010" s="347"/>
      <c r="D2010" s="349"/>
    </row>
    <row r="2011" spans="1:4">
      <c r="A2011" s="347"/>
      <c r="B2011" s="348"/>
      <c r="C2011" s="347"/>
      <c r="D2011" s="349"/>
    </row>
    <row r="2012" spans="1:4">
      <c r="A2012" s="347"/>
      <c r="B2012" s="348"/>
      <c r="C2012" s="347"/>
      <c r="D2012" s="349"/>
    </row>
    <row r="2013" spans="1:4">
      <c r="A2013" s="347"/>
      <c r="B2013" s="348"/>
      <c r="C2013" s="347"/>
      <c r="D2013" s="349"/>
    </row>
    <row r="2014" spans="1:4">
      <c r="A2014" s="347"/>
      <c r="B2014" s="348"/>
      <c r="C2014" s="347"/>
      <c r="D2014" s="349"/>
    </row>
    <row r="2015" spans="1:4">
      <c r="A2015" s="347"/>
      <c r="B2015" s="348"/>
      <c r="C2015" s="347"/>
      <c r="D2015" s="349"/>
    </row>
    <row r="2016" spans="1:4">
      <c r="A2016" s="347"/>
      <c r="B2016" s="348"/>
      <c r="C2016" s="347"/>
      <c r="D2016" s="349"/>
    </row>
    <row r="2017" spans="1:4">
      <c r="A2017" s="347"/>
      <c r="B2017" s="348"/>
      <c r="C2017" s="347"/>
      <c r="D2017" s="349"/>
    </row>
    <row r="2018" spans="1:4">
      <c r="A2018" s="347"/>
      <c r="B2018" s="348"/>
      <c r="C2018" s="347"/>
      <c r="D2018" s="349"/>
    </row>
    <row r="2019" spans="1:4">
      <c r="A2019" s="347"/>
      <c r="B2019" s="348"/>
      <c r="C2019" s="347"/>
      <c r="D2019" s="349"/>
    </row>
    <row r="2020" spans="1:4">
      <c r="A2020" s="347"/>
      <c r="B2020" s="348"/>
      <c r="C2020" s="347"/>
      <c r="D2020" s="349"/>
    </row>
    <row r="2021" spans="1:4">
      <c r="A2021" s="347"/>
      <c r="B2021" s="348"/>
      <c r="C2021" s="347"/>
      <c r="D2021" s="349"/>
    </row>
    <row r="2022" spans="1:4">
      <c r="A2022" s="347"/>
      <c r="B2022" s="348"/>
      <c r="C2022" s="347"/>
      <c r="D2022" s="349"/>
    </row>
    <row r="2023" spans="1:4">
      <c r="A2023" s="347"/>
      <c r="B2023" s="348"/>
      <c r="C2023" s="347"/>
      <c r="D2023" s="349"/>
    </row>
    <row r="2024" spans="1:4">
      <c r="A2024" s="347"/>
      <c r="B2024" s="348"/>
      <c r="C2024" s="347"/>
      <c r="D2024" s="349"/>
    </row>
    <row r="2025" spans="1:4">
      <c r="A2025" s="347"/>
      <c r="B2025" s="348"/>
      <c r="C2025" s="347"/>
      <c r="D2025" s="349"/>
    </row>
    <row r="2026" spans="1:4">
      <c r="A2026" s="347"/>
      <c r="B2026" s="348"/>
      <c r="C2026" s="347"/>
      <c r="D2026" s="349"/>
    </row>
    <row r="2027" spans="1:4">
      <c r="A2027" s="347"/>
      <c r="B2027" s="348"/>
      <c r="C2027" s="347"/>
      <c r="D2027" s="349"/>
    </row>
    <row r="2028" spans="1:4">
      <c r="A2028" s="347"/>
      <c r="B2028" s="348"/>
      <c r="C2028" s="347"/>
      <c r="D2028" s="349"/>
    </row>
    <row r="2029" spans="1:4">
      <c r="A2029" s="347"/>
      <c r="B2029" s="348"/>
      <c r="C2029" s="347"/>
      <c r="D2029" s="349"/>
    </row>
    <row r="2030" spans="1:4">
      <c r="A2030" s="347"/>
      <c r="B2030" s="348"/>
      <c r="C2030" s="347"/>
      <c r="D2030" s="349"/>
    </row>
    <row r="2031" spans="1:4">
      <c r="A2031" s="347"/>
      <c r="B2031" s="348"/>
      <c r="C2031" s="347"/>
      <c r="D2031" s="349"/>
    </row>
    <row r="2032" spans="1:4">
      <c r="A2032" s="347"/>
      <c r="B2032" s="348"/>
      <c r="C2032" s="347"/>
      <c r="D2032" s="349"/>
    </row>
    <row r="2033" spans="1:4">
      <c r="A2033" s="347"/>
      <c r="B2033" s="348"/>
      <c r="C2033" s="347"/>
      <c r="D2033" s="349"/>
    </row>
    <row r="2034" spans="1:4">
      <c r="A2034" s="347"/>
      <c r="B2034" s="348"/>
      <c r="C2034" s="347"/>
      <c r="D2034" s="349"/>
    </row>
    <row r="2035" spans="1:4">
      <c r="A2035" s="347"/>
      <c r="B2035" s="348"/>
      <c r="C2035" s="347"/>
      <c r="D2035" s="349"/>
    </row>
    <row r="2036" spans="1:4">
      <c r="A2036" s="347"/>
      <c r="B2036" s="348"/>
      <c r="C2036" s="347"/>
      <c r="D2036" s="349"/>
    </row>
    <row r="2037" spans="1:4">
      <c r="A2037" s="347"/>
      <c r="B2037" s="348"/>
      <c r="C2037" s="347"/>
      <c r="D2037" s="349"/>
    </row>
    <row r="2038" spans="1:4">
      <c r="A2038" s="347"/>
      <c r="B2038" s="348"/>
      <c r="C2038" s="347"/>
      <c r="D2038" s="349"/>
    </row>
    <row r="2039" spans="1:4">
      <c r="A2039" s="347"/>
      <c r="B2039" s="348"/>
      <c r="C2039" s="347"/>
      <c r="D2039" s="349"/>
    </row>
    <row r="2040" spans="1:4">
      <c r="A2040" s="347"/>
      <c r="B2040" s="348"/>
      <c r="C2040" s="347"/>
      <c r="D2040" s="349"/>
    </row>
    <row r="2041" spans="1:4">
      <c r="A2041" s="347"/>
      <c r="B2041" s="348"/>
      <c r="C2041" s="347"/>
      <c r="D2041" s="349"/>
    </row>
    <row r="2042" spans="1:4">
      <c r="A2042" s="347"/>
      <c r="B2042" s="348"/>
      <c r="C2042" s="347"/>
      <c r="D2042" s="349"/>
    </row>
    <row r="2043" spans="1:4">
      <c r="A2043" s="347"/>
      <c r="B2043" s="348"/>
      <c r="C2043" s="347"/>
      <c r="D2043" s="349"/>
    </row>
    <row r="2044" spans="1:4">
      <c r="A2044" s="347"/>
      <c r="B2044" s="348"/>
      <c r="C2044" s="347"/>
      <c r="D2044" s="349"/>
    </row>
    <row r="2045" spans="1:4">
      <c r="A2045" s="347"/>
      <c r="B2045" s="348"/>
      <c r="C2045" s="347"/>
      <c r="D2045" s="349"/>
    </row>
    <row r="2046" spans="1:4">
      <c r="A2046" s="347"/>
      <c r="B2046" s="348"/>
      <c r="C2046" s="347"/>
      <c r="D2046" s="349"/>
    </row>
    <row r="2047" spans="1:4">
      <c r="A2047" s="347"/>
      <c r="B2047" s="348"/>
      <c r="C2047" s="347"/>
      <c r="D2047" s="349"/>
    </row>
    <row r="2048" spans="1:4">
      <c r="A2048" s="347"/>
      <c r="B2048" s="348"/>
      <c r="C2048" s="347"/>
      <c r="D2048" s="349"/>
    </row>
    <row r="2049" spans="1:4">
      <c r="A2049" s="347"/>
      <c r="B2049" s="348"/>
      <c r="C2049" s="347"/>
      <c r="D2049" s="349"/>
    </row>
    <row r="2050" spans="1:4">
      <c r="A2050" s="347"/>
      <c r="B2050" s="348"/>
      <c r="C2050" s="347"/>
      <c r="D2050" s="349"/>
    </row>
    <row r="2051" spans="1:4">
      <c r="A2051" s="347"/>
      <c r="B2051" s="348"/>
      <c r="C2051" s="347"/>
      <c r="D2051" s="349"/>
    </row>
    <row r="2052" spans="1:4">
      <c r="A2052" s="347"/>
      <c r="B2052" s="348"/>
      <c r="C2052" s="347"/>
      <c r="D2052" s="349"/>
    </row>
    <row r="2053" spans="1:4">
      <c r="A2053" s="347"/>
      <c r="B2053" s="348"/>
      <c r="C2053" s="347"/>
      <c r="D2053" s="349"/>
    </row>
    <row r="2054" spans="1:4">
      <c r="A2054" s="347"/>
      <c r="B2054" s="348"/>
      <c r="C2054" s="347"/>
      <c r="D2054" s="349"/>
    </row>
    <row r="2055" spans="1:4">
      <c r="A2055" s="347"/>
      <c r="B2055" s="348"/>
      <c r="C2055" s="347"/>
      <c r="D2055" s="349"/>
    </row>
    <row r="2056" spans="1:4">
      <c r="A2056" s="347"/>
      <c r="B2056" s="348"/>
      <c r="C2056" s="347"/>
      <c r="D2056" s="349"/>
    </row>
    <row r="2057" spans="1:4">
      <c r="A2057" s="347"/>
      <c r="B2057" s="348"/>
      <c r="C2057" s="347"/>
      <c r="D2057" s="349"/>
    </row>
    <row r="2058" spans="1:4">
      <c r="A2058" s="347"/>
      <c r="B2058" s="348"/>
      <c r="C2058" s="347"/>
      <c r="D2058" s="349"/>
    </row>
    <row r="2059" spans="1:4">
      <c r="A2059" s="347"/>
      <c r="B2059" s="348"/>
      <c r="C2059" s="347"/>
      <c r="D2059" s="349"/>
    </row>
    <row r="2060" spans="1:4">
      <c r="A2060" s="347"/>
      <c r="B2060" s="348"/>
      <c r="C2060" s="347"/>
      <c r="D2060" s="349"/>
    </row>
    <row r="2061" spans="1:4">
      <c r="A2061" s="347"/>
      <c r="B2061" s="348"/>
      <c r="C2061" s="347"/>
      <c r="D2061" s="349"/>
    </row>
    <row r="2062" spans="1:4">
      <c r="A2062" s="347"/>
      <c r="B2062" s="348"/>
      <c r="C2062" s="347"/>
      <c r="D2062" s="349"/>
    </row>
    <row r="2063" spans="1:4">
      <c r="A2063" s="347"/>
      <c r="B2063" s="348"/>
      <c r="C2063" s="347"/>
      <c r="D2063" s="349"/>
    </row>
    <row r="2064" spans="1:4">
      <c r="A2064" s="347"/>
      <c r="B2064" s="348"/>
      <c r="C2064" s="347"/>
      <c r="D2064" s="349"/>
    </row>
    <row r="2065" spans="1:4">
      <c r="A2065" s="347"/>
      <c r="B2065" s="348"/>
      <c r="C2065" s="347"/>
      <c r="D2065" s="349"/>
    </row>
    <row r="2066" spans="1:4">
      <c r="A2066" s="347"/>
      <c r="B2066" s="348"/>
      <c r="C2066" s="347"/>
      <c r="D2066" s="349"/>
    </row>
    <row r="2067" spans="1:4">
      <c r="A2067" s="347"/>
      <c r="B2067" s="348"/>
      <c r="C2067" s="347"/>
      <c r="D2067" s="349"/>
    </row>
    <row r="2068" spans="1:4">
      <c r="A2068" s="347"/>
      <c r="B2068" s="348"/>
      <c r="C2068" s="347"/>
      <c r="D2068" s="349"/>
    </row>
    <row r="2069" spans="1:4">
      <c r="A2069" s="347"/>
      <c r="B2069" s="348"/>
      <c r="C2069" s="347"/>
      <c r="D2069" s="349"/>
    </row>
    <row r="2070" spans="1:4">
      <c r="A2070" s="347"/>
      <c r="B2070" s="348"/>
      <c r="C2070" s="347"/>
      <c r="D2070" s="349"/>
    </row>
    <row r="2071" spans="1:4">
      <c r="A2071" s="347"/>
      <c r="B2071" s="348"/>
      <c r="C2071" s="347"/>
      <c r="D2071" s="349"/>
    </row>
    <row r="2072" spans="1:4">
      <c r="A2072" s="347"/>
      <c r="B2072" s="348"/>
      <c r="C2072" s="347"/>
      <c r="D2072" s="349"/>
    </row>
    <row r="2073" spans="1:4">
      <c r="A2073" s="347"/>
      <c r="B2073" s="348"/>
      <c r="C2073" s="347"/>
      <c r="D2073" s="349"/>
    </row>
    <row r="2074" spans="1:4">
      <c r="A2074" s="347"/>
      <c r="B2074" s="348"/>
      <c r="C2074" s="347"/>
      <c r="D2074" s="349"/>
    </row>
    <row r="2075" spans="1:4">
      <c r="A2075" s="347"/>
      <c r="B2075" s="348"/>
      <c r="C2075" s="347"/>
      <c r="D2075" s="349"/>
    </row>
    <row r="2076" spans="1:4">
      <c r="A2076" s="347"/>
      <c r="B2076" s="348"/>
      <c r="C2076" s="347"/>
      <c r="D2076" s="349"/>
    </row>
    <row r="2077" spans="1:4">
      <c r="A2077" s="347"/>
      <c r="B2077" s="348"/>
      <c r="C2077" s="347"/>
      <c r="D2077" s="349"/>
    </row>
    <row r="2078" spans="1:4">
      <c r="A2078" s="347"/>
      <c r="B2078" s="348"/>
      <c r="C2078" s="347"/>
      <c r="D2078" s="349"/>
    </row>
    <row r="2079" spans="1:4">
      <c r="A2079" s="347"/>
      <c r="B2079" s="348"/>
      <c r="C2079" s="347"/>
      <c r="D2079" s="349"/>
    </row>
    <row r="2080" spans="1:4">
      <c r="A2080" s="347"/>
      <c r="B2080" s="348"/>
      <c r="C2080" s="347"/>
      <c r="D2080" s="349"/>
    </row>
    <row r="2081" spans="1:4">
      <c r="A2081" s="347"/>
      <c r="B2081" s="348"/>
      <c r="C2081" s="347"/>
      <c r="D2081" s="349"/>
    </row>
    <row r="2082" spans="1:4">
      <c r="A2082" s="347"/>
      <c r="B2082" s="348"/>
      <c r="C2082" s="347"/>
      <c r="D2082" s="349"/>
    </row>
    <row r="2083" spans="1:4">
      <c r="A2083" s="347"/>
      <c r="B2083" s="348"/>
      <c r="C2083" s="347"/>
      <c r="D2083" s="349"/>
    </row>
    <row r="2084" spans="1:4">
      <c r="A2084" s="347"/>
      <c r="B2084" s="348"/>
      <c r="C2084" s="347"/>
      <c r="D2084" s="349"/>
    </row>
    <row r="2085" spans="1:4">
      <c r="A2085" s="347"/>
      <c r="B2085" s="348"/>
      <c r="C2085" s="347"/>
      <c r="D2085" s="349"/>
    </row>
    <row r="2086" spans="1:4">
      <c r="A2086" s="347"/>
      <c r="B2086" s="348"/>
      <c r="C2086" s="347"/>
      <c r="D2086" s="349"/>
    </row>
    <row r="2087" spans="1:4">
      <c r="A2087" s="347"/>
      <c r="B2087" s="348"/>
      <c r="C2087" s="347"/>
      <c r="D2087" s="349"/>
    </row>
    <row r="2088" spans="1:4">
      <c r="A2088" s="347"/>
      <c r="B2088" s="348"/>
      <c r="C2088" s="347"/>
      <c r="D2088" s="349"/>
    </row>
    <row r="2089" spans="1:4">
      <c r="A2089" s="347"/>
      <c r="B2089" s="348"/>
      <c r="C2089" s="347"/>
      <c r="D2089" s="349"/>
    </row>
    <row r="2090" spans="1:4">
      <c r="A2090" s="347"/>
      <c r="B2090" s="348"/>
      <c r="C2090" s="347"/>
      <c r="D2090" s="349"/>
    </row>
    <row r="2091" spans="1:4">
      <c r="A2091" s="347"/>
      <c r="B2091" s="348"/>
      <c r="C2091" s="347"/>
      <c r="D2091" s="349"/>
    </row>
    <row r="2092" spans="1:4">
      <c r="A2092" s="347"/>
      <c r="B2092" s="348"/>
      <c r="C2092" s="347"/>
      <c r="D2092" s="349"/>
    </row>
    <row r="2093" spans="1:4">
      <c r="A2093" s="347"/>
      <c r="B2093" s="348"/>
      <c r="C2093" s="347"/>
      <c r="D2093" s="349"/>
    </row>
    <row r="2094" spans="1:4">
      <c r="A2094" s="347"/>
      <c r="B2094" s="348"/>
      <c r="C2094" s="347"/>
      <c r="D2094" s="349"/>
    </row>
    <row r="2095" spans="1:4">
      <c r="A2095" s="347"/>
      <c r="B2095" s="348"/>
      <c r="C2095" s="347"/>
      <c r="D2095" s="349"/>
    </row>
    <row r="2096" spans="1:4">
      <c r="A2096" s="347"/>
      <c r="B2096" s="348"/>
      <c r="C2096" s="347"/>
      <c r="D2096" s="349"/>
    </row>
    <row r="2097" spans="1:4">
      <c r="A2097" s="347"/>
      <c r="B2097" s="348"/>
      <c r="C2097" s="347"/>
      <c r="D2097" s="349"/>
    </row>
    <row r="2098" spans="1:4">
      <c r="A2098" s="347"/>
      <c r="B2098" s="348"/>
      <c r="C2098" s="347"/>
      <c r="D2098" s="349"/>
    </row>
    <row r="2099" spans="1:4">
      <c r="A2099" s="347"/>
      <c r="B2099" s="348"/>
      <c r="C2099" s="347"/>
      <c r="D2099" s="349"/>
    </row>
    <row r="2100" spans="1:4">
      <c r="A2100" s="347"/>
      <c r="B2100" s="348"/>
      <c r="C2100" s="347"/>
      <c r="D2100" s="349"/>
    </row>
    <row r="2101" spans="1:4">
      <c r="A2101" s="347"/>
      <c r="B2101" s="348"/>
      <c r="C2101" s="347"/>
      <c r="D2101" s="349"/>
    </row>
    <row r="2102" spans="1:4">
      <c r="A2102" s="347"/>
      <c r="B2102" s="348"/>
      <c r="C2102" s="347"/>
      <c r="D2102" s="349"/>
    </row>
    <row r="2103" spans="1:4">
      <c r="A2103" s="347"/>
      <c r="B2103" s="348"/>
      <c r="C2103" s="347"/>
      <c r="D2103" s="349"/>
    </row>
    <row r="2104" spans="1:4">
      <c r="A2104" s="347"/>
      <c r="B2104" s="348"/>
      <c r="C2104" s="347"/>
      <c r="D2104" s="349"/>
    </row>
    <row r="2105" spans="1:4">
      <c r="A2105" s="347"/>
      <c r="B2105" s="348"/>
      <c r="C2105" s="347"/>
      <c r="D2105" s="349"/>
    </row>
    <row r="2106" spans="1:4">
      <c r="A2106" s="347"/>
      <c r="B2106" s="348"/>
      <c r="C2106" s="347"/>
      <c r="D2106" s="349"/>
    </row>
    <row r="2107" spans="1:4">
      <c r="A2107" s="347"/>
      <c r="B2107" s="348"/>
      <c r="C2107" s="347"/>
      <c r="D2107" s="349"/>
    </row>
    <row r="2108" spans="1:4">
      <c r="A2108" s="347"/>
      <c r="B2108" s="348"/>
      <c r="C2108" s="347"/>
      <c r="D2108" s="349"/>
    </row>
    <row r="2109" spans="1:4">
      <c r="A2109" s="347"/>
      <c r="B2109" s="348"/>
      <c r="C2109" s="347"/>
      <c r="D2109" s="349"/>
    </row>
    <row r="2110" spans="1:4">
      <c r="A2110" s="347"/>
      <c r="B2110" s="348"/>
      <c r="C2110" s="347"/>
      <c r="D2110" s="349"/>
    </row>
    <row r="2111" spans="1:4">
      <c r="A2111" s="347"/>
      <c r="B2111" s="348"/>
      <c r="C2111" s="347"/>
      <c r="D2111" s="349"/>
    </row>
    <row r="2112" spans="1:4">
      <c r="A2112" s="347"/>
      <c r="B2112" s="348"/>
      <c r="C2112" s="347"/>
      <c r="D2112" s="349"/>
    </row>
    <row r="2113" spans="1:4">
      <c r="A2113" s="347"/>
      <c r="B2113" s="348"/>
      <c r="C2113" s="347"/>
      <c r="D2113" s="349"/>
    </row>
    <row r="2114" spans="1:4">
      <c r="A2114" s="347"/>
      <c r="B2114" s="348"/>
      <c r="C2114" s="347"/>
      <c r="D2114" s="349"/>
    </row>
    <row r="2115" spans="1:4">
      <c r="A2115" s="347"/>
      <c r="B2115" s="348"/>
      <c r="C2115" s="347"/>
      <c r="D2115" s="349"/>
    </row>
    <row r="2116" spans="1:4">
      <c r="A2116" s="347"/>
      <c r="B2116" s="348"/>
      <c r="C2116" s="347"/>
      <c r="D2116" s="349"/>
    </row>
    <row r="2117" spans="1:4">
      <c r="A2117" s="347"/>
      <c r="B2117" s="348"/>
      <c r="C2117" s="347"/>
      <c r="D2117" s="349"/>
    </row>
    <row r="2118" spans="1:4">
      <c r="A2118" s="347"/>
      <c r="B2118" s="348"/>
      <c r="C2118" s="347"/>
      <c r="D2118" s="349"/>
    </row>
    <row r="2119" spans="1:4">
      <c r="A2119" s="347"/>
      <c r="B2119" s="348"/>
      <c r="C2119" s="347"/>
      <c r="D2119" s="349"/>
    </row>
    <row r="2120" spans="1:4">
      <c r="A2120" s="347"/>
      <c r="B2120" s="348"/>
      <c r="C2120" s="347"/>
      <c r="D2120" s="349"/>
    </row>
    <row r="2121" spans="1:4">
      <c r="A2121" s="347"/>
      <c r="B2121" s="348"/>
      <c r="C2121" s="347"/>
      <c r="D2121" s="349"/>
    </row>
    <row r="2122" spans="1:4">
      <c r="A2122" s="347"/>
      <c r="B2122" s="348"/>
      <c r="C2122" s="347"/>
      <c r="D2122" s="349"/>
    </row>
    <row r="2123" spans="1:4">
      <c r="A2123" s="347"/>
      <c r="B2123" s="348"/>
      <c r="C2123" s="347"/>
      <c r="D2123" s="349"/>
    </row>
    <row r="2124" spans="1:4">
      <c r="A2124" s="347"/>
      <c r="B2124" s="348"/>
      <c r="C2124" s="347"/>
      <c r="D2124" s="349"/>
    </row>
    <row r="2125" spans="1:4">
      <c r="A2125" s="347"/>
      <c r="B2125" s="348"/>
      <c r="C2125" s="347"/>
      <c r="D2125" s="349"/>
    </row>
    <row r="2126" spans="1:4">
      <c r="A2126" s="347"/>
      <c r="B2126" s="348"/>
      <c r="C2126" s="347"/>
      <c r="D2126" s="349"/>
    </row>
    <row r="2127" spans="1:4">
      <c r="A2127" s="347"/>
      <c r="B2127" s="348"/>
      <c r="C2127" s="347"/>
      <c r="D2127" s="349"/>
    </row>
    <row r="2128" spans="1:4">
      <c r="A2128" s="347"/>
      <c r="B2128" s="348"/>
      <c r="C2128" s="347"/>
      <c r="D2128" s="349"/>
    </row>
    <row r="2129" spans="1:4">
      <c r="A2129" s="347"/>
      <c r="B2129" s="348"/>
      <c r="C2129" s="347"/>
      <c r="D2129" s="349"/>
    </row>
    <row r="2130" spans="1:4">
      <c r="A2130" s="347"/>
      <c r="B2130" s="348"/>
      <c r="C2130" s="347"/>
      <c r="D2130" s="349"/>
    </row>
    <row r="2131" spans="1:4">
      <c r="A2131" s="347"/>
      <c r="B2131" s="348"/>
      <c r="C2131" s="347"/>
      <c r="D2131" s="349"/>
    </row>
    <row r="2132" spans="1:4">
      <c r="A2132" s="347"/>
      <c r="B2132" s="348"/>
      <c r="C2132" s="347"/>
      <c r="D2132" s="349"/>
    </row>
    <row r="2133" spans="1:4">
      <c r="A2133" s="347"/>
      <c r="B2133" s="348"/>
      <c r="C2133" s="347"/>
      <c r="D2133" s="349"/>
    </row>
    <row r="2134" spans="1:4">
      <c r="A2134" s="347"/>
      <c r="B2134" s="348"/>
      <c r="C2134" s="347"/>
      <c r="D2134" s="349"/>
    </row>
    <row r="2135" spans="1:4">
      <c r="A2135" s="347"/>
      <c r="B2135" s="348"/>
      <c r="C2135" s="347"/>
      <c r="D2135" s="349"/>
    </row>
    <row r="2136" spans="1:4">
      <c r="A2136" s="347"/>
      <c r="B2136" s="348"/>
      <c r="C2136" s="347"/>
      <c r="D2136" s="349"/>
    </row>
    <row r="2137" spans="1:4">
      <c r="A2137" s="347"/>
      <c r="B2137" s="348"/>
      <c r="C2137" s="347"/>
      <c r="D2137" s="349"/>
    </row>
    <row r="2138" spans="1:4">
      <c r="A2138" s="347"/>
      <c r="B2138" s="348"/>
      <c r="C2138" s="347"/>
      <c r="D2138" s="349"/>
    </row>
    <row r="2139" spans="1:4">
      <c r="A2139" s="347"/>
      <c r="B2139" s="348"/>
      <c r="C2139" s="347"/>
      <c r="D2139" s="349"/>
    </row>
    <row r="2140" spans="1:4">
      <c r="A2140" s="347"/>
      <c r="B2140" s="348"/>
      <c r="C2140" s="347"/>
      <c r="D2140" s="349"/>
    </row>
    <row r="2141" spans="1:4">
      <c r="A2141" s="347"/>
      <c r="B2141" s="348"/>
      <c r="C2141" s="347"/>
      <c r="D2141" s="349"/>
    </row>
    <row r="2142" spans="1:4">
      <c r="A2142" s="347"/>
      <c r="B2142" s="348"/>
      <c r="C2142" s="347"/>
      <c r="D2142" s="349"/>
    </row>
    <row r="2143" spans="1:4">
      <c r="A2143" s="347"/>
      <c r="B2143" s="348"/>
      <c r="C2143" s="347"/>
      <c r="D2143" s="349"/>
    </row>
    <row r="2144" spans="1:4">
      <c r="A2144" s="347"/>
      <c r="B2144" s="348"/>
      <c r="C2144" s="347"/>
      <c r="D2144" s="349"/>
    </row>
    <row r="2145" spans="1:4">
      <c r="A2145" s="347"/>
      <c r="B2145" s="348"/>
      <c r="C2145" s="347"/>
      <c r="D2145" s="349"/>
    </row>
    <row r="2146" spans="1:4">
      <c r="A2146" s="347"/>
      <c r="B2146" s="348"/>
      <c r="C2146" s="347"/>
      <c r="D2146" s="349"/>
    </row>
    <row r="2147" spans="1:4">
      <c r="A2147" s="347"/>
      <c r="B2147" s="348"/>
      <c r="C2147" s="347"/>
      <c r="D2147" s="349"/>
    </row>
    <row r="2148" spans="1:4">
      <c r="A2148" s="347"/>
      <c r="B2148" s="348"/>
      <c r="C2148" s="347"/>
      <c r="D2148" s="349"/>
    </row>
    <row r="2149" spans="1:4">
      <c r="A2149" s="347"/>
      <c r="B2149" s="348"/>
      <c r="C2149" s="347"/>
      <c r="D2149" s="349"/>
    </row>
    <row r="2150" spans="1:4">
      <c r="A2150" s="347"/>
      <c r="B2150" s="348"/>
      <c r="C2150" s="347"/>
      <c r="D2150" s="349"/>
    </row>
    <row r="2151" spans="1:4">
      <c r="A2151" s="347"/>
      <c r="B2151" s="348"/>
      <c r="C2151" s="347"/>
      <c r="D2151" s="349"/>
    </row>
    <row r="2152" spans="1:4">
      <c r="A2152" s="347"/>
      <c r="B2152" s="348"/>
      <c r="C2152" s="347"/>
      <c r="D2152" s="349"/>
    </row>
    <row r="2153" spans="1:4">
      <c r="A2153" s="347"/>
      <c r="B2153" s="348"/>
      <c r="C2153" s="347"/>
      <c r="D2153" s="349"/>
    </row>
    <row r="2154" spans="1:4">
      <c r="A2154" s="347"/>
      <c r="B2154" s="348"/>
      <c r="C2154" s="347"/>
      <c r="D2154" s="349"/>
    </row>
    <row r="2155" spans="1:4">
      <c r="A2155" s="347"/>
      <c r="B2155" s="348"/>
      <c r="C2155" s="347"/>
      <c r="D2155" s="349"/>
    </row>
    <row r="2156" spans="1:4">
      <c r="A2156" s="347"/>
      <c r="B2156" s="348"/>
      <c r="C2156" s="347"/>
      <c r="D2156" s="349"/>
    </row>
    <row r="2157" spans="1:4">
      <c r="A2157" s="347"/>
      <c r="B2157" s="348"/>
      <c r="C2157" s="347"/>
      <c r="D2157" s="349"/>
    </row>
    <row r="2158" spans="1:4">
      <c r="A2158" s="347"/>
      <c r="B2158" s="348"/>
      <c r="C2158" s="347"/>
      <c r="D2158" s="349"/>
    </row>
    <row r="2159" spans="1:4">
      <c r="A2159" s="347"/>
      <c r="B2159" s="348"/>
      <c r="C2159" s="347"/>
      <c r="D2159" s="349"/>
    </row>
    <row r="2160" spans="1:4">
      <c r="A2160" s="347"/>
      <c r="B2160" s="348"/>
      <c r="C2160" s="347"/>
      <c r="D2160" s="349"/>
    </row>
    <row r="2161" spans="1:4">
      <c r="A2161" s="347"/>
      <c r="B2161" s="348"/>
      <c r="C2161" s="347"/>
      <c r="D2161" s="349"/>
    </row>
    <row r="2162" spans="1:4">
      <c r="A2162" s="347"/>
      <c r="B2162" s="348"/>
      <c r="C2162" s="347"/>
      <c r="D2162" s="349"/>
    </row>
    <row r="2163" spans="1:4">
      <c r="A2163" s="347"/>
      <c r="B2163" s="348"/>
      <c r="C2163" s="347"/>
      <c r="D2163" s="349"/>
    </row>
    <row r="2164" spans="1:4">
      <c r="A2164" s="347"/>
      <c r="B2164" s="348"/>
      <c r="C2164" s="347"/>
      <c r="D2164" s="349"/>
    </row>
    <row r="2165" spans="1:4">
      <c r="A2165" s="347"/>
      <c r="B2165" s="348"/>
      <c r="C2165" s="347"/>
      <c r="D2165" s="349"/>
    </row>
    <row r="2166" spans="1:4">
      <c r="A2166" s="347"/>
      <c r="B2166" s="348"/>
      <c r="C2166" s="347"/>
      <c r="D2166" s="349"/>
    </row>
    <row r="2167" spans="1:4">
      <c r="A2167" s="347"/>
      <c r="B2167" s="348"/>
      <c r="C2167" s="347"/>
      <c r="D2167" s="349"/>
    </row>
    <row r="2168" spans="1:4">
      <c r="A2168" s="347"/>
      <c r="B2168" s="348"/>
      <c r="C2168" s="347"/>
      <c r="D2168" s="349"/>
    </row>
    <row r="2169" spans="1:4">
      <c r="A2169" s="347"/>
      <c r="B2169" s="348"/>
      <c r="C2169" s="347"/>
      <c r="D2169" s="349"/>
    </row>
    <row r="2170" spans="1:4">
      <c r="A2170" s="347"/>
      <c r="B2170" s="348"/>
      <c r="C2170" s="347"/>
      <c r="D2170" s="349"/>
    </row>
    <row r="2171" spans="1:4">
      <c r="A2171" s="347"/>
      <c r="B2171" s="348"/>
      <c r="C2171" s="347"/>
      <c r="D2171" s="349"/>
    </row>
    <row r="2172" spans="1:4">
      <c r="A2172" s="347"/>
      <c r="B2172" s="348"/>
      <c r="C2172" s="347"/>
      <c r="D2172" s="349"/>
    </row>
    <row r="2173" spans="1:4">
      <c r="A2173" s="347"/>
      <c r="B2173" s="348"/>
      <c r="C2173" s="347"/>
      <c r="D2173" s="349"/>
    </row>
    <row r="2174" spans="1:4">
      <c r="A2174" s="347"/>
      <c r="B2174" s="348"/>
      <c r="C2174" s="347"/>
      <c r="D2174" s="349"/>
    </row>
    <row r="2175" spans="1:4">
      <c r="A2175" s="347"/>
      <c r="B2175" s="348"/>
      <c r="C2175" s="347"/>
      <c r="D2175" s="349"/>
    </row>
    <row r="2176" spans="1:4">
      <c r="A2176" s="347"/>
      <c r="B2176" s="348"/>
      <c r="C2176" s="347"/>
      <c r="D2176" s="349"/>
    </row>
    <row r="2177" spans="1:4">
      <c r="A2177" s="347"/>
      <c r="B2177" s="348"/>
      <c r="C2177" s="347"/>
      <c r="D2177" s="349"/>
    </row>
    <row r="2178" spans="1:4">
      <c r="A2178" s="347"/>
      <c r="B2178" s="348"/>
      <c r="C2178" s="347"/>
      <c r="D2178" s="349"/>
    </row>
    <row r="2179" spans="1:4">
      <c r="A2179" s="347"/>
      <c r="B2179" s="348"/>
      <c r="C2179" s="347"/>
      <c r="D2179" s="349"/>
    </row>
    <row r="2180" spans="1:4">
      <c r="A2180" s="347"/>
      <c r="B2180" s="348"/>
      <c r="C2180" s="347"/>
      <c r="D2180" s="349"/>
    </row>
    <row r="2181" spans="1:4">
      <c r="A2181" s="347"/>
      <c r="B2181" s="348"/>
      <c r="C2181" s="347"/>
      <c r="D2181" s="349"/>
    </row>
    <row r="2182" spans="1:4">
      <c r="A2182" s="347"/>
      <c r="B2182" s="348"/>
      <c r="C2182" s="347"/>
      <c r="D2182" s="349"/>
    </row>
    <row r="2183" spans="1:4">
      <c r="A2183" s="347"/>
      <c r="B2183" s="348"/>
      <c r="C2183" s="347"/>
      <c r="D2183" s="349"/>
    </row>
    <row r="2184" spans="1:4">
      <c r="A2184" s="347"/>
      <c r="B2184" s="348"/>
      <c r="C2184" s="347"/>
      <c r="D2184" s="349"/>
    </row>
    <row r="2185" spans="1:4">
      <c r="A2185" s="347"/>
      <c r="B2185" s="348"/>
      <c r="C2185" s="347"/>
      <c r="D2185" s="349"/>
    </row>
    <row r="2186" spans="1:4">
      <c r="A2186" s="347"/>
      <c r="B2186" s="348"/>
      <c r="C2186" s="347"/>
      <c r="D2186" s="349"/>
    </row>
    <row r="2187" spans="1:4">
      <c r="A2187" s="347"/>
      <c r="B2187" s="348"/>
      <c r="C2187" s="347"/>
      <c r="D2187" s="349"/>
    </row>
    <row r="2188" spans="1:4">
      <c r="A2188" s="347"/>
      <c r="B2188" s="348"/>
      <c r="C2188" s="347"/>
      <c r="D2188" s="349"/>
    </row>
    <row r="2189" spans="1:4">
      <c r="A2189" s="347"/>
      <c r="B2189" s="348"/>
      <c r="C2189" s="347"/>
      <c r="D2189" s="349"/>
    </row>
    <row r="2190" spans="1:4">
      <c r="A2190" s="347"/>
      <c r="B2190" s="348"/>
      <c r="C2190" s="347"/>
      <c r="D2190" s="349"/>
    </row>
    <row r="2191" spans="1:4">
      <c r="A2191" s="347"/>
      <c r="B2191" s="348"/>
      <c r="C2191" s="347"/>
      <c r="D2191" s="349"/>
    </row>
    <row r="2192" spans="1:4">
      <c r="A2192" s="347"/>
      <c r="B2192" s="348"/>
      <c r="C2192" s="347"/>
      <c r="D2192" s="349"/>
    </row>
    <row r="2193" spans="1:4">
      <c r="A2193" s="347"/>
      <c r="B2193" s="348"/>
      <c r="C2193" s="347"/>
      <c r="D2193" s="349"/>
    </row>
    <row r="2194" spans="1:4">
      <c r="A2194" s="347"/>
      <c r="B2194" s="348"/>
      <c r="C2194" s="347"/>
      <c r="D2194" s="349"/>
    </row>
    <row r="2195" spans="1:4">
      <c r="A2195" s="347"/>
      <c r="B2195" s="348"/>
      <c r="C2195" s="347"/>
      <c r="D2195" s="349"/>
    </row>
    <row r="2196" spans="1:4">
      <c r="A2196" s="347"/>
      <c r="B2196" s="348"/>
      <c r="C2196" s="347"/>
      <c r="D2196" s="349"/>
    </row>
    <row r="2197" spans="1:4">
      <c r="A2197" s="347"/>
      <c r="B2197" s="348"/>
      <c r="C2197" s="347"/>
      <c r="D2197" s="349"/>
    </row>
    <row r="2198" spans="1:4">
      <c r="A2198" s="347"/>
      <c r="B2198" s="348"/>
      <c r="C2198" s="347"/>
      <c r="D2198" s="349"/>
    </row>
    <row r="2199" spans="1:4">
      <c r="A2199" s="347"/>
      <c r="B2199" s="348"/>
      <c r="C2199" s="347"/>
      <c r="D2199" s="349"/>
    </row>
    <row r="2200" spans="1:4">
      <c r="A2200" s="347"/>
      <c r="B2200" s="348"/>
      <c r="C2200" s="347"/>
      <c r="D2200" s="349"/>
    </row>
    <row r="2201" spans="1:4">
      <c r="A2201" s="347"/>
      <c r="B2201" s="348"/>
      <c r="C2201" s="347"/>
      <c r="D2201" s="349"/>
    </row>
    <row r="2202" spans="1:4">
      <c r="A2202" s="347"/>
      <c r="B2202" s="348"/>
      <c r="C2202" s="347"/>
      <c r="D2202" s="349"/>
    </row>
    <row r="2203" spans="1:4">
      <c r="A2203" s="347"/>
      <c r="B2203" s="348"/>
      <c r="C2203" s="347"/>
      <c r="D2203" s="349"/>
    </row>
    <row r="2204" spans="1:4">
      <c r="A2204" s="347"/>
      <c r="B2204" s="348"/>
      <c r="C2204" s="347"/>
      <c r="D2204" s="349"/>
    </row>
    <row r="2205" spans="1:4">
      <c r="A2205" s="347"/>
      <c r="B2205" s="348"/>
      <c r="C2205" s="347"/>
      <c r="D2205" s="349"/>
    </row>
    <row r="2206" spans="1:4">
      <c r="A2206" s="347"/>
      <c r="B2206" s="348"/>
      <c r="C2206" s="347"/>
      <c r="D2206" s="349"/>
    </row>
    <row r="2207" spans="1:4">
      <c r="A2207" s="347"/>
      <c r="B2207" s="348"/>
      <c r="C2207" s="347"/>
      <c r="D2207" s="349"/>
    </row>
    <row r="2208" spans="1:4">
      <c r="A2208" s="347"/>
      <c r="B2208" s="348"/>
      <c r="C2208" s="347"/>
      <c r="D2208" s="349"/>
    </row>
    <row r="2209" spans="1:4">
      <c r="A2209" s="347"/>
      <c r="B2209" s="348"/>
      <c r="C2209" s="347"/>
      <c r="D2209" s="349"/>
    </row>
    <row r="2210" spans="1:4">
      <c r="A2210" s="347"/>
      <c r="B2210" s="348"/>
      <c r="C2210" s="347"/>
      <c r="D2210" s="349"/>
    </row>
    <row r="2211" spans="1:4">
      <c r="A2211" s="347"/>
      <c r="B2211" s="348"/>
      <c r="C2211" s="347"/>
      <c r="D2211" s="349"/>
    </row>
    <row r="2212" spans="1:4">
      <c r="A2212" s="347"/>
      <c r="B2212" s="348"/>
      <c r="C2212" s="347"/>
      <c r="D2212" s="349"/>
    </row>
    <row r="2213" spans="1:4">
      <c r="A2213" s="347"/>
      <c r="B2213" s="348"/>
      <c r="C2213" s="347"/>
      <c r="D2213" s="349"/>
    </row>
    <row r="2214" spans="1:4">
      <c r="A2214" s="347"/>
      <c r="B2214" s="348"/>
      <c r="C2214" s="347"/>
      <c r="D2214" s="349"/>
    </row>
    <row r="2215" spans="1:4">
      <c r="A2215" s="347"/>
      <c r="B2215" s="348"/>
      <c r="C2215" s="347"/>
      <c r="D2215" s="349"/>
    </row>
    <row r="2216" spans="1:4">
      <c r="A2216" s="347"/>
      <c r="B2216" s="348"/>
      <c r="C2216" s="347"/>
      <c r="D2216" s="349"/>
    </row>
    <row r="2217" spans="1:4">
      <c r="A2217" s="347"/>
      <c r="B2217" s="348"/>
      <c r="C2217" s="347"/>
      <c r="D2217" s="349"/>
    </row>
    <row r="2218" spans="1:4">
      <c r="A2218" s="347"/>
      <c r="B2218" s="348"/>
      <c r="C2218" s="347"/>
      <c r="D2218" s="349"/>
    </row>
    <row r="2219" spans="1:4">
      <c r="A2219" s="347"/>
      <c r="B2219" s="348"/>
      <c r="C2219" s="347"/>
      <c r="D2219" s="349"/>
    </row>
    <row r="2220" spans="1:4">
      <c r="A2220" s="347"/>
      <c r="B2220" s="348"/>
      <c r="C2220" s="347"/>
      <c r="D2220" s="349"/>
    </row>
    <row r="2221" spans="1:4">
      <c r="A2221" s="347"/>
      <c r="B2221" s="348"/>
      <c r="C2221" s="347"/>
      <c r="D2221" s="349"/>
    </row>
    <row r="2222" spans="1:4">
      <c r="A2222" s="347"/>
      <c r="B2222" s="348"/>
      <c r="C2222" s="347"/>
      <c r="D2222" s="349"/>
    </row>
    <row r="2223" spans="1:4">
      <c r="A2223" s="347"/>
      <c r="B2223" s="348"/>
      <c r="C2223" s="347"/>
      <c r="D2223" s="349"/>
    </row>
    <row r="2224" spans="1:4">
      <c r="A2224" s="347"/>
      <c r="B2224" s="348"/>
      <c r="C2224" s="347"/>
      <c r="D2224" s="349"/>
    </row>
    <row r="2225" spans="1:4">
      <c r="A2225" s="347"/>
      <c r="B2225" s="348"/>
      <c r="C2225" s="347"/>
      <c r="D2225" s="349"/>
    </row>
    <row r="2226" spans="1:4">
      <c r="A2226" s="347"/>
      <c r="B2226" s="348"/>
      <c r="C2226" s="347"/>
      <c r="D2226" s="349"/>
    </row>
    <row r="2227" spans="1:4">
      <c r="A2227" s="347"/>
      <c r="B2227" s="348"/>
      <c r="C2227" s="347"/>
      <c r="D2227" s="349"/>
    </row>
    <row r="2228" spans="1:4">
      <c r="A2228" s="347"/>
      <c r="B2228" s="348"/>
      <c r="C2228" s="347"/>
      <c r="D2228" s="349"/>
    </row>
    <row r="2229" spans="1:4">
      <c r="A2229" s="347"/>
      <c r="B2229" s="348"/>
      <c r="C2229" s="347"/>
      <c r="D2229" s="349"/>
    </row>
    <row r="2230" spans="1:4">
      <c r="A2230" s="347"/>
      <c r="B2230" s="348"/>
      <c r="C2230" s="347"/>
      <c r="D2230" s="349"/>
    </row>
    <row r="2231" spans="1:4">
      <c r="A2231" s="347"/>
      <c r="B2231" s="348"/>
      <c r="C2231" s="347"/>
      <c r="D2231" s="349"/>
    </row>
    <row r="2232" spans="1:4">
      <c r="A2232" s="347"/>
      <c r="B2232" s="348"/>
      <c r="C2232" s="347"/>
      <c r="D2232" s="349"/>
    </row>
    <row r="2233" spans="1:4">
      <c r="A2233" s="347"/>
      <c r="B2233" s="348"/>
      <c r="C2233" s="347"/>
      <c r="D2233" s="349"/>
    </row>
    <row r="2234" spans="1:4">
      <c r="A2234" s="347"/>
      <c r="B2234" s="348"/>
      <c r="C2234" s="347"/>
      <c r="D2234" s="349"/>
    </row>
    <row r="2235" spans="1:4">
      <c r="A2235" s="347"/>
      <c r="B2235" s="348"/>
      <c r="C2235" s="347"/>
      <c r="D2235" s="349"/>
    </row>
    <row r="2236" spans="1:4">
      <c r="A2236" s="347"/>
      <c r="B2236" s="348"/>
      <c r="C2236" s="347"/>
      <c r="D2236" s="349"/>
    </row>
    <row r="2237" spans="1:4">
      <c r="A2237" s="347"/>
      <c r="B2237" s="348"/>
      <c r="C2237" s="347"/>
      <c r="D2237" s="349"/>
    </row>
    <row r="2238" spans="1:4">
      <c r="A2238" s="347"/>
      <c r="B2238" s="348"/>
      <c r="C2238" s="347"/>
      <c r="D2238" s="349"/>
    </row>
    <row r="2239" spans="1:4">
      <c r="A2239" s="347"/>
      <c r="B2239" s="348"/>
      <c r="C2239" s="347"/>
      <c r="D2239" s="349"/>
    </row>
    <row r="2240" spans="1:4">
      <c r="A2240" s="347"/>
      <c r="B2240" s="348"/>
      <c r="C2240" s="347"/>
      <c r="D2240" s="349"/>
    </row>
    <row r="2241" spans="1:4">
      <c r="A2241" s="347"/>
      <c r="B2241" s="348"/>
      <c r="C2241" s="347"/>
      <c r="D2241" s="349"/>
    </row>
    <row r="2242" spans="1:4">
      <c r="A2242" s="347"/>
      <c r="B2242" s="348"/>
      <c r="C2242" s="347"/>
      <c r="D2242" s="349"/>
    </row>
    <row r="2243" spans="1:4">
      <c r="A2243" s="347"/>
      <c r="B2243" s="348"/>
      <c r="C2243" s="347"/>
      <c r="D2243" s="349"/>
    </row>
    <row r="2244" spans="1:4">
      <c r="A2244" s="347"/>
      <c r="B2244" s="348"/>
      <c r="C2244" s="347"/>
      <c r="D2244" s="349"/>
    </row>
    <row r="2245" spans="1:4">
      <c r="A2245" s="347"/>
      <c r="B2245" s="348"/>
      <c r="C2245" s="347"/>
      <c r="D2245" s="349"/>
    </row>
    <row r="2246" spans="1:4">
      <c r="A2246" s="347"/>
      <c r="B2246" s="348"/>
      <c r="C2246" s="347"/>
      <c r="D2246" s="349"/>
    </row>
    <row r="2247" spans="1:4">
      <c r="A2247" s="347"/>
      <c r="B2247" s="348"/>
      <c r="C2247" s="347"/>
      <c r="D2247" s="349"/>
    </row>
    <row r="2248" spans="1:4">
      <c r="A2248" s="347"/>
      <c r="B2248" s="348"/>
      <c r="C2248" s="347"/>
      <c r="D2248" s="349"/>
    </row>
    <row r="2249" spans="1:4">
      <c r="A2249" s="347"/>
      <c r="B2249" s="348"/>
      <c r="C2249" s="347"/>
      <c r="D2249" s="349"/>
    </row>
    <row r="2250" spans="1:4">
      <c r="A2250" s="347"/>
      <c r="B2250" s="348"/>
      <c r="C2250" s="347"/>
      <c r="D2250" s="349"/>
    </row>
    <row r="2251" spans="1:4">
      <c r="A2251" s="347"/>
      <c r="B2251" s="348"/>
      <c r="C2251" s="347"/>
      <c r="D2251" s="349"/>
    </row>
    <row r="2252" spans="1:4">
      <c r="A2252" s="347"/>
      <c r="B2252" s="348"/>
      <c r="C2252" s="347"/>
      <c r="D2252" s="349"/>
    </row>
    <row r="2253" spans="1:4">
      <c r="A2253" s="347"/>
      <c r="B2253" s="348"/>
      <c r="C2253" s="347"/>
      <c r="D2253" s="349"/>
    </row>
    <row r="2254" spans="1:4">
      <c r="A2254" s="347"/>
      <c r="B2254" s="348"/>
      <c r="C2254" s="347"/>
      <c r="D2254" s="349"/>
    </row>
    <row r="2255" spans="1:4">
      <c r="A2255" s="347"/>
      <c r="B2255" s="348"/>
      <c r="C2255" s="347"/>
      <c r="D2255" s="349"/>
    </row>
    <row r="2256" spans="1:4">
      <c r="A2256" s="347"/>
      <c r="B2256" s="348"/>
      <c r="C2256" s="347"/>
      <c r="D2256" s="349"/>
    </row>
    <row r="2257" spans="1:4">
      <c r="A2257" s="347"/>
      <c r="B2257" s="348"/>
      <c r="C2257" s="347"/>
      <c r="D2257" s="349"/>
    </row>
    <row r="2258" spans="1:4">
      <c r="A2258" s="347"/>
      <c r="B2258" s="348"/>
      <c r="C2258" s="347"/>
      <c r="D2258" s="349"/>
    </row>
    <row r="2259" spans="1:4">
      <c r="A2259" s="347"/>
      <c r="B2259" s="348"/>
      <c r="C2259" s="347"/>
      <c r="D2259" s="349"/>
    </row>
    <row r="2260" spans="1:4">
      <c r="A2260" s="347"/>
      <c r="B2260" s="348"/>
      <c r="C2260" s="347"/>
      <c r="D2260" s="349"/>
    </row>
    <row r="2261" spans="1:4">
      <c r="A2261" s="347"/>
      <c r="B2261" s="348"/>
      <c r="C2261" s="347"/>
      <c r="D2261" s="349"/>
    </row>
    <row r="2262" spans="1:4">
      <c r="A2262" s="347"/>
      <c r="B2262" s="348"/>
      <c r="C2262" s="347"/>
      <c r="D2262" s="349"/>
    </row>
    <row r="2263" spans="1:4">
      <c r="A2263" s="347"/>
      <c r="B2263" s="348"/>
      <c r="C2263" s="347"/>
      <c r="D2263" s="349"/>
    </row>
    <row r="2264" spans="1:4">
      <c r="A2264" s="347"/>
      <c r="B2264" s="348"/>
      <c r="C2264" s="347"/>
      <c r="D2264" s="349"/>
    </row>
    <row r="2265" spans="1:4">
      <c r="A2265" s="347"/>
      <c r="B2265" s="348"/>
      <c r="C2265" s="347"/>
      <c r="D2265" s="349"/>
    </row>
    <row r="2266" spans="1:4">
      <c r="A2266" s="347"/>
      <c r="B2266" s="348"/>
      <c r="C2266" s="347"/>
      <c r="D2266" s="349"/>
    </row>
    <row r="2267" spans="1:4">
      <c r="A2267" s="347"/>
      <c r="B2267" s="348"/>
      <c r="C2267" s="347"/>
      <c r="D2267" s="349"/>
    </row>
    <row r="2268" spans="1:4">
      <c r="A2268" s="347"/>
      <c r="B2268" s="348"/>
      <c r="C2268" s="347"/>
      <c r="D2268" s="349"/>
    </row>
    <row r="2269" spans="1:4">
      <c r="A2269" s="347"/>
      <c r="B2269" s="348"/>
      <c r="C2269" s="347"/>
      <c r="D2269" s="349"/>
    </row>
    <row r="2270" spans="1:4">
      <c r="A2270" s="347"/>
      <c r="B2270" s="348"/>
      <c r="C2270" s="347"/>
      <c r="D2270" s="349"/>
    </row>
    <row r="2271" spans="1:4">
      <c r="A2271" s="347"/>
      <c r="B2271" s="348"/>
      <c r="C2271" s="347"/>
      <c r="D2271" s="349"/>
    </row>
    <row r="2272" spans="1:4">
      <c r="A2272" s="347"/>
      <c r="B2272" s="348"/>
      <c r="C2272" s="347"/>
      <c r="D2272" s="349"/>
    </row>
    <row r="2273" spans="1:4">
      <c r="A2273" s="347"/>
      <c r="B2273" s="348"/>
      <c r="C2273" s="347"/>
      <c r="D2273" s="349"/>
    </row>
    <row r="2274" spans="1:4">
      <c r="A2274" s="347"/>
      <c r="B2274" s="348"/>
      <c r="C2274" s="347"/>
      <c r="D2274" s="349"/>
    </row>
    <row r="2275" spans="1:4">
      <c r="A2275" s="347"/>
      <c r="B2275" s="348"/>
      <c r="C2275" s="347"/>
      <c r="D2275" s="349"/>
    </row>
    <row r="2276" spans="1:4">
      <c r="A2276" s="347"/>
      <c r="B2276" s="348"/>
      <c r="C2276" s="347"/>
      <c r="D2276" s="349"/>
    </row>
    <row r="2277" spans="1:4">
      <c r="A2277" s="347"/>
      <c r="B2277" s="348"/>
      <c r="C2277" s="347"/>
      <c r="D2277" s="349"/>
    </row>
    <row r="2278" spans="1:4">
      <c r="A2278" s="347"/>
      <c r="B2278" s="348"/>
      <c r="C2278" s="347"/>
      <c r="D2278" s="349"/>
    </row>
    <row r="2279" spans="1:4">
      <c r="A2279" s="347"/>
      <c r="B2279" s="348"/>
      <c r="C2279" s="347"/>
      <c r="D2279" s="349"/>
    </row>
    <row r="2280" spans="1:4">
      <c r="A2280" s="347"/>
      <c r="B2280" s="348"/>
      <c r="C2280" s="347"/>
      <c r="D2280" s="349"/>
    </row>
    <row r="2281" spans="1:4">
      <c r="A2281" s="347"/>
      <c r="B2281" s="348"/>
      <c r="C2281" s="347"/>
      <c r="D2281" s="349"/>
    </row>
    <row r="2282" spans="1:4">
      <c r="A2282" s="347"/>
      <c r="B2282" s="348"/>
      <c r="C2282" s="347"/>
      <c r="D2282" s="349"/>
    </row>
    <row r="2283" spans="1:4">
      <c r="A2283" s="347"/>
      <c r="B2283" s="348"/>
      <c r="C2283" s="347"/>
      <c r="D2283" s="349"/>
    </row>
    <row r="2284" spans="1:4">
      <c r="A2284" s="347"/>
      <c r="B2284" s="348"/>
      <c r="C2284" s="347"/>
      <c r="D2284" s="349"/>
    </row>
    <row r="2285" spans="1:4">
      <c r="A2285" s="347"/>
      <c r="B2285" s="348"/>
      <c r="C2285" s="347"/>
      <c r="D2285" s="349"/>
    </row>
    <row r="2286" spans="1:4">
      <c r="A2286" s="347"/>
      <c r="B2286" s="348"/>
      <c r="C2286" s="347"/>
      <c r="D2286" s="349"/>
    </row>
    <row r="2287" spans="1:4">
      <c r="A2287" s="347"/>
      <c r="B2287" s="348"/>
      <c r="C2287" s="347"/>
      <c r="D2287" s="349"/>
    </row>
    <row r="2288" spans="1:4">
      <c r="A2288" s="347"/>
      <c r="B2288" s="348"/>
      <c r="C2288" s="347"/>
      <c r="D2288" s="349"/>
    </row>
    <row r="2289" spans="1:4">
      <c r="A2289" s="347"/>
      <c r="B2289" s="348"/>
      <c r="C2289" s="347"/>
      <c r="D2289" s="349"/>
    </row>
    <row r="2290" spans="1:4">
      <c r="A2290" s="347"/>
      <c r="B2290" s="348"/>
      <c r="C2290" s="347"/>
      <c r="D2290" s="349"/>
    </row>
    <row r="2291" spans="1:4">
      <c r="A2291" s="347"/>
      <c r="B2291" s="348"/>
      <c r="C2291" s="347"/>
      <c r="D2291" s="349"/>
    </row>
    <row r="2292" spans="1:4">
      <c r="A2292" s="347"/>
      <c r="B2292" s="348"/>
      <c r="C2292" s="347"/>
      <c r="D2292" s="349"/>
    </row>
    <row r="2293" spans="1:4">
      <c r="A2293" s="347"/>
      <c r="B2293" s="348"/>
      <c r="C2293" s="347"/>
      <c r="D2293" s="349"/>
    </row>
    <row r="2294" spans="1:4">
      <c r="A2294" s="347"/>
      <c r="B2294" s="348"/>
      <c r="C2294" s="347"/>
      <c r="D2294" s="349"/>
    </row>
    <row r="2295" spans="1:4">
      <c r="A2295" s="347"/>
      <c r="B2295" s="348"/>
      <c r="C2295" s="347"/>
      <c r="D2295" s="349"/>
    </row>
    <row r="2296" spans="1:4">
      <c r="A2296" s="347"/>
      <c r="B2296" s="348"/>
      <c r="C2296" s="347"/>
      <c r="D2296" s="349"/>
    </row>
    <row r="2297" spans="1:4">
      <c r="A2297" s="347"/>
      <c r="B2297" s="348"/>
      <c r="C2297" s="347"/>
      <c r="D2297" s="349"/>
    </row>
    <row r="2298" spans="1:4">
      <c r="A2298" s="347"/>
      <c r="B2298" s="348"/>
      <c r="C2298" s="347"/>
      <c r="D2298" s="349"/>
    </row>
    <row r="2299" spans="1:4">
      <c r="A2299" s="347"/>
      <c r="B2299" s="348"/>
      <c r="C2299" s="347"/>
      <c r="D2299" s="349"/>
    </row>
    <row r="2300" spans="1:4">
      <c r="A2300" s="347"/>
      <c r="B2300" s="348"/>
      <c r="C2300" s="347"/>
      <c r="D2300" s="349"/>
    </row>
    <row r="2301" spans="1:4">
      <c r="A2301" s="347"/>
      <c r="B2301" s="348"/>
      <c r="C2301" s="347"/>
      <c r="D2301" s="349"/>
    </row>
    <row r="2302" spans="1:4">
      <c r="A2302" s="347"/>
      <c r="B2302" s="348"/>
      <c r="C2302" s="347"/>
      <c r="D2302" s="349"/>
    </row>
    <row r="2303" spans="1:4">
      <c r="A2303" s="347"/>
      <c r="B2303" s="348"/>
      <c r="C2303" s="347"/>
      <c r="D2303" s="349"/>
    </row>
    <row r="2304" spans="1:4">
      <c r="A2304" s="347"/>
      <c r="B2304" s="348"/>
      <c r="C2304" s="347"/>
      <c r="D2304" s="349"/>
    </row>
    <row r="2305" spans="1:4">
      <c r="A2305" s="347"/>
      <c r="B2305" s="348"/>
      <c r="C2305" s="347"/>
      <c r="D2305" s="349"/>
    </row>
    <row r="2306" spans="1:4">
      <c r="A2306" s="347"/>
      <c r="B2306" s="348"/>
      <c r="C2306" s="347"/>
      <c r="D2306" s="349"/>
    </row>
    <row r="2307" spans="1:4">
      <c r="A2307" s="347"/>
      <c r="B2307" s="348"/>
      <c r="C2307" s="347"/>
      <c r="D2307" s="349"/>
    </row>
    <row r="2308" spans="1:4">
      <c r="A2308" s="347"/>
      <c r="B2308" s="348"/>
      <c r="C2308" s="347"/>
      <c r="D2308" s="349"/>
    </row>
    <row r="2309" spans="1:4">
      <c r="A2309" s="347"/>
      <c r="B2309" s="348"/>
      <c r="C2309" s="347"/>
      <c r="D2309" s="349"/>
    </row>
    <row r="2310" spans="1:4">
      <c r="A2310" s="347"/>
      <c r="B2310" s="348"/>
      <c r="C2310" s="347"/>
      <c r="D2310" s="349"/>
    </row>
    <row r="2311" spans="1:4">
      <c r="A2311" s="347"/>
      <c r="B2311" s="348"/>
      <c r="C2311" s="347"/>
      <c r="D2311" s="349"/>
    </row>
    <row r="2312" spans="1:4">
      <c r="A2312" s="347"/>
      <c r="B2312" s="348"/>
      <c r="C2312" s="347"/>
      <c r="D2312" s="349"/>
    </row>
    <row r="2313" spans="1:4">
      <c r="A2313" s="347"/>
      <c r="B2313" s="348"/>
      <c r="C2313" s="347"/>
      <c r="D2313" s="349"/>
    </row>
    <row r="2314" spans="1:4">
      <c r="A2314" s="347"/>
      <c r="B2314" s="348"/>
      <c r="C2314" s="347"/>
      <c r="D2314" s="349"/>
    </row>
    <row r="2315" spans="1:4">
      <c r="A2315" s="347"/>
      <c r="B2315" s="348"/>
      <c r="C2315" s="347"/>
      <c r="D2315" s="349"/>
    </row>
    <row r="2316" spans="1:4">
      <c r="A2316" s="347"/>
      <c r="B2316" s="348"/>
      <c r="C2316" s="347"/>
      <c r="D2316" s="349"/>
    </row>
    <row r="2317" spans="1:4">
      <c r="A2317" s="347"/>
      <c r="B2317" s="348"/>
      <c r="C2317" s="347"/>
      <c r="D2317" s="349"/>
    </row>
    <row r="2318" spans="1:4">
      <c r="A2318" s="347"/>
      <c r="B2318" s="348"/>
      <c r="C2318" s="347"/>
      <c r="D2318" s="349"/>
    </row>
    <row r="2319" spans="1:4">
      <c r="A2319" s="347"/>
      <c r="B2319" s="348"/>
      <c r="C2319" s="347"/>
      <c r="D2319" s="349"/>
    </row>
    <row r="2320" spans="1:4">
      <c r="A2320" s="347"/>
      <c r="B2320" s="348"/>
      <c r="C2320" s="347"/>
      <c r="D2320" s="349"/>
    </row>
    <row r="2321" spans="1:4">
      <c r="A2321" s="347"/>
      <c r="B2321" s="348"/>
      <c r="C2321" s="347"/>
      <c r="D2321" s="349"/>
    </row>
    <row r="2322" spans="1:4">
      <c r="A2322" s="347"/>
      <c r="B2322" s="348"/>
      <c r="C2322" s="347"/>
      <c r="D2322" s="349"/>
    </row>
    <row r="2323" spans="1:4">
      <c r="A2323" s="347"/>
      <c r="B2323" s="348"/>
      <c r="C2323" s="347"/>
      <c r="D2323" s="349"/>
    </row>
    <row r="2324" spans="1:4">
      <c r="A2324" s="347"/>
      <c r="B2324" s="348"/>
      <c r="C2324" s="347"/>
      <c r="D2324" s="349"/>
    </row>
    <row r="2325" spans="1:4">
      <c r="A2325" s="347"/>
      <c r="B2325" s="348"/>
      <c r="C2325" s="347"/>
      <c r="D2325" s="349"/>
    </row>
    <row r="2326" spans="1:4">
      <c r="A2326" s="347"/>
      <c r="B2326" s="348"/>
      <c r="C2326" s="347"/>
      <c r="D2326" s="349"/>
    </row>
    <row r="2327" spans="1:4">
      <c r="A2327" s="347"/>
      <c r="B2327" s="348"/>
      <c r="C2327" s="347"/>
      <c r="D2327" s="349"/>
    </row>
    <row r="2328" spans="1:4">
      <c r="A2328" s="347"/>
      <c r="B2328" s="348"/>
      <c r="C2328" s="347"/>
      <c r="D2328" s="349"/>
    </row>
    <row r="2329" spans="1:4">
      <c r="A2329" s="347"/>
      <c r="B2329" s="348"/>
      <c r="C2329" s="347"/>
      <c r="D2329" s="349"/>
    </row>
    <row r="2330" spans="1:4">
      <c r="A2330" s="347"/>
      <c r="B2330" s="348"/>
      <c r="C2330" s="347"/>
      <c r="D2330" s="349"/>
    </row>
    <row r="2331" spans="1:4">
      <c r="A2331" s="347"/>
      <c r="B2331" s="348"/>
      <c r="C2331" s="347"/>
      <c r="D2331" s="349"/>
    </row>
    <row r="2332" spans="1:4">
      <c r="A2332" s="347"/>
      <c r="B2332" s="348"/>
      <c r="C2332" s="347"/>
      <c r="D2332" s="349"/>
    </row>
    <row r="2333" spans="1:4">
      <c r="A2333" s="347"/>
      <c r="B2333" s="348"/>
      <c r="C2333" s="347"/>
      <c r="D2333" s="349"/>
    </row>
    <row r="2334" spans="1:4">
      <c r="A2334" s="347"/>
      <c r="B2334" s="348"/>
      <c r="C2334" s="347"/>
      <c r="D2334" s="349"/>
    </row>
    <row r="2335" spans="1:4">
      <c r="A2335" s="347"/>
      <c r="B2335" s="348"/>
      <c r="C2335" s="347"/>
      <c r="D2335" s="349"/>
    </row>
    <row r="2336" spans="1:4">
      <c r="A2336" s="347"/>
      <c r="B2336" s="348"/>
      <c r="C2336" s="347"/>
      <c r="D2336" s="349"/>
    </row>
    <row r="2337" spans="1:4">
      <c r="A2337" s="347"/>
      <c r="B2337" s="348"/>
      <c r="C2337" s="347"/>
      <c r="D2337" s="349"/>
    </row>
    <row r="2338" spans="1:4">
      <c r="A2338" s="347"/>
      <c r="B2338" s="348"/>
      <c r="C2338" s="347"/>
      <c r="D2338" s="349"/>
    </row>
    <row r="2339" spans="1:4">
      <c r="A2339" s="347"/>
      <c r="B2339" s="348"/>
      <c r="C2339" s="347"/>
      <c r="D2339" s="349"/>
    </row>
    <row r="2340" spans="1:4">
      <c r="A2340" s="347"/>
      <c r="B2340" s="348"/>
      <c r="C2340" s="347"/>
      <c r="D2340" s="349"/>
    </row>
    <row r="2341" spans="1:4">
      <c r="A2341" s="347"/>
      <c r="B2341" s="348"/>
      <c r="C2341" s="347"/>
      <c r="D2341" s="349"/>
    </row>
    <row r="2342" spans="1:4">
      <c r="A2342" s="347"/>
      <c r="B2342" s="348"/>
      <c r="C2342" s="347"/>
      <c r="D2342" s="349"/>
    </row>
    <row r="2343" spans="1:4">
      <c r="A2343" s="347"/>
      <c r="B2343" s="348"/>
      <c r="C2343" s="347"/>
      <c r="D2343" s="349"/>
    </row>
    <row r="2344" spans="1:4">
      <c r="A2344" s="347"/>
      <c r="B2344" s="348"/>
      <c r="C2344" s="347"/>
      <c r="D2344" s="349"/>
    </row>
    <row r="2345" spans="1:4">
      <c r="A2345" s="347"/>
      <c r="B2345" s="348"/>
      <c r="C2345" s="347"/>
      <c r="D2345" s="349"/>
    </row>
    <row r="2346" spans="1:4">
      <c r="A2346" s="347"/>
      <c r="B2346" s="348"/>
      <c r="C2346" s="347"/>
      <c r="D2346" s="349"/>
    </row>
    <row r="2347" spans="1:4">
      <c r="A2347" s="347"/>
      <c r="B2347" s="348"/>
      <c r="C2347" s="347"/>
      <c r="D2347" s="349"/>
    </row>
    <row r="2348" spans="1:4">
      <c r="A2348" s="347"/>
      <c r="B2348" s="348"/>
      <c r="C2348" s="347"/>
      <c r="D2348" s="349"/>
    </row>
    <row r="2349" spans="1:4">
      <c r="A2349" s="347"/>
      <c r="B2349" s="348"/>
      <c r="C2349" s="347"/>
      <c r="D2349" s="349"/>
    </row>
    <row r="2350" spans="1:4">
      <c r="A2350" s="347"/>
      <c r="B2350" s="348"/>
      <c r="C2350" s="347"/>
      <c r="D2350" s="349"/>
    </row>
    <row r="2351" spans="1:4">
      <c r="A2351" s="347"/>
      <c r="B2351" s="348"/>
      <c r="C2351" s="347"/>
      <c r="D2351" s="349"/>
    </row>
    <row r="2352" spans="1:4">
      <c r="A2352" s="347"/>
      <c r="B2352" s="348"/>
      <c r="C2352" s="347"/>
      <c r="D2352" s="349"/>
    </row>
    <row r="2353" spans="1:4">
      <c r="A2353" s="347"/>
      <c r="B2353" s="348"/>
      <c r="C2353" s="347"/>
      <c r="D2353" s="349"/>
    </row>
    <row r="2354" spans="1:4">
      <c r="A2354" s="347"/>
      <c r="B2354" s="348"/>
      <c r="C2354" s="347"/>
      <c r="D2354" s="349"/>
    </row>
    <row r="2355" spans="1:4">
      <c r="A2355" s="347"/>
      <c r="B2355" s="348"/>
      <c r="C2355" s="347"/>
      <c r="D2355" s="349"/>
    </row>
    <row r="2356" spans="1:4">
      <c r="A2356" s="347"/>
      <c r="B2356" s="348"/>
      <c r="C2356" s="347"/>
      <c r="D2356" s="349"/>
    </row>
    <row r="2357" spans="1:4">
      <c r="A2357" s="347"/>
      <c r="B2357" s="348"/>
      <c r="C2357" s="347"/>
      <c r="D2357" s="349"/>
    </row>
    <row r="2358" spans="1:4">
      <c r="A2358" s="347"/>
      <c r="B2358" s="348"/>
      <c r="C2358" s="347"/>
      <c r="D2358" s="349"/>
    </row>
    <row r="2359" spans="1:4">
      <c r="A2359" s="347"/>
      <c r="B2359" s="348"/>
      <c r="C2359" s="347"/>
      <c r="D2359" s="349"/>
    </row>
    <row r="2360" spans="1:4">
      <c r="A2360" s="347"/>
      <c r="B2360" s="348"/>
      <c r="C2360" s="347"/>
      <c r="D2360" s="349"/>
    </row>
    <row r="2361" spans="1:4">
      <c r="A2361" s="347"/>
      <c r="B2361" s="348"/>
      <c r="C2361" s="347"/>
      <c r="D2361" s="349"/>
    </row>
    <row r="2362" spans="1:4">
      <c r="A2362" s="347"/>
      <c r="B2362" s="348"/>
      <c r="C2362" s="347"/>
      <c r="D2362" s="349"/>
    </row>
    <row r="2363" spans="1:4">
      <c r="A2363" s="347"/>
      <c r="B2363" s="348"/>
      <c r="C2363" s="347"/>
      <c r="D2363" s="349"/>
    </row>
    <row r="2364" spans="1:4">
      <c r="A2364" s="347"/>
      <c r="B2364" s="348"/>
      <c r="C2364" s="347"/>
      <c r="D2364" s="349"/>
    </row>
    <row r="2365" spans="1:4">
      <c r="A2365" s="347"/>
      <c r="B2365" s="348"/>
      <c r="C2365" s="347"/>
      <c r="D2365" s="349"/>
    </row>
    <row r="2366" spans="1:4">
      <c r="A2366" s="347"/>
      <c r="B2366" s="348"/>
      <c r="C2366" s="347"/>
      <c r="D2366" s="349"/>
    </row>
    <row r="2367" spans="1:4">
      <c r="A2367" s="347"/>
      <c r="B2367" s="348"/>
      <c r="C2367" s="347"/>
      <c r="D2367" s="349"/>
    </row>
    <row r="2368" spans="1:4">
      <c r="A2368" s="347"/>
      <c r="B2368" s="348"/>
      <c r="C2368" s="347"/>
      <c r="D2368" s="349"/>
    </row>
    <row r="2369" spans="1:4">
      <c r="A2369" s="347"/>
      <c r="B2369" s="348"/>
      <c r="C2369" s="347"/>
      <c r="D2369" s="349"/>
    </row>
    <row r="2370" spans="1:4">
      <c r="A2370" s="347"/>
      <c r="B2370" s="348"/>
      <c r="C2370" s="347"/>
      <c r="D2370" s="349"/>
    </row>
    <row r="2371" spans="1:4">
      <c r="A2371" s="347"/>
      <c r="B2371" s="348"/>
      <c r="C2371" s="347"/>
      <c r="D2371" s="349"/>
    </row>
    <row r="2372" spans="1:4">
      <c r="A2372" s="347"/>
      <c r="B2372" s="348"/>
      <c r="C2372" s="347"/>
      <c r="D2372" s="349"/>
    </row>
    <row r="2373" spans="1:4">
      <c r="A2373" s="347"/>
      <c r="B2373" s="348"/>
      <c r="C2373" s="347"/>
      <c r="D2373" s="349"/>
    </row>
    <row r="2374" spans="1:4">
      <c r="A2374" s="347"/>
      <c r="B2374" s="348"/>
      <c r="C2374" s="347"/>
      <c r="D2374" s="349"/>
    </row>
    <row r="2375" spans="1:4">
      <c r="A2375" s="347"/>
      <c r="B2375" s="348"/>
      <c r="C2375" s="347"/>
      <c r="D2375" s="349"/>
    </row>
    <row r="2376" spans="1:4">
      <c r="A2376" s="347"/>
      <c r="B2376" s="348"/>
      <c r="C2376" s="347"/>
      <c r="D2376" s="349"/>
    </row>
    <row r="2377" spans="1:4">
      <c r="A2377" s="347"/>
      <c r="B2377" s="348"/>
      <c r="C2377" s="347"/>
      <c r="D2377" s="349"/>
    </row>
    <row r="2378" spans="1:4">
      <c r="A2378" s="347"/>
      <c r="B2378" s="348"/>
      <c r="C2378" s="347"/>
      <c r="D2378" s="349"/>
    </row>
    <row r="2379" spans="1:4">
      <c r="A2379" s="347"/>
      <c r="B2379" s="348"/>
      <c r="C2379" s="347"/>
      <c r="D2379" s="349"/>
    </row>
    <row r="2380" spans="1:4">
      <c r="A2380" s="347"/>
      <c r="B2380" s="348"/>
      <c r="C2380" s="347"/>
      <c r="D2380" s="349"/>
    </row>
    <row r="2381" spans="1:4">
      <c r="A2381" s="347"/>
      <c r="B2381" s="348"/>
      <c r="C2381" s="347"/>
      <c r="D2381" s="349"/>
    </row>
    <row r="2382" spans="1:4">
      <c r="A2382" s="347"/>
      <c r="B2382" s="348"/>
      <c r="C2382" s="347"/>
      <c r="D2382" s="349"/>
    </row>
    <row r="2383" spans="1:4">
      <c r="A2383" s="347"/>
      <c r="B2383" s="348"/>
      <c r="C2383" s="347"/>
      <c r="D2383" s="349"/>
    </row>
    <row r="2384" spans="1:4">
      <c r="A2384" s="347"/>
      <c r="B2384" s="348"/>
      <c r="C2384" s="347"/>
      <c r="D2384" s="349"/>
    </row>
    <row r="2385" spans="1:4">
      <c r="A2385" s="347"/>
      <c r="B2385" s="348"/>
      <c r="C2385" s="347"/>
      <c r="D2385" s="349"/>
    </row>
    <row r="2386" spans="1:4">
      <c r="A2386" s="347"/>
      <c r="B2386" s="348"/>
      <c r="C2386" s="347"/>
      <c r="D2386" s="349"/>
    </row>
    <row r="2387" spans="1:4">
      <c r="A2387" s="347"/>
      <c r="B2387" s="348"/>
      <c r="C2387" s="347"/>
      <c r="D2387" s="349"/>
    </row>
    <row r="2388" spans="1:4">
      <c r="A2388" s="347"/>
      <c r="B2388" s="348"/>
      <c r="C2388" s="347"/>
      <c r="D2388" s="349"/>
    </row>
    <row r="2389" spans="1:4">
      <c r="A2389" s="347"/>
      <c r="B2389" s="348"/>
      <c r="C2389" s="347"/>
      <c r="D2389" s="349"/>
    </row>
    <row r="2390" spans="1:4">
      <c r="A2390" s="347"/>
      <c r="B2390" s="348"/>
      <c r="C2390" s="347"/>
      <c r="D2390" s="349"/>
    </row>
    <row r="2391" spans="1:4">
      <c r="A2391" s="347"/>
      <c r="B2391" s="348"/>
      <c r="C2391" s="347"/>
      <c r="D2391" s="349"/>
    </row>
    <row r="2392" spans="1:4">
      <c r="A2392" s="347"/>
      <c r="B2392" s="348"/>
      <c r="C2392" s="347"/>
      <c r="D2392" s="349"/>
    </row>
    <row r="2393" spans="1:4">
      <c r="A2393" s="347"/>
      <c r="B2393" s="348"/>
      <c r="C2393" s="347"/>
      <c r="D2393" s="349"/>
    </row>
    <row r="2394" spans="1:4">
      <c r="A2394" s="347"/>
      <c r="B2394" s="348"/>
      <c r="C2394" s="347"/>
      <c r="D2394" s="349"/>
    </row>
    <row r="2395" spans="1:4">
      <c r="A2395" s="347"/>
      <c r="B2395" s="348"/>
      <c r="C2395" s="347"/>
      <c r="D2395" s="349"/>
    </row>
    <row r="2396" spans="1:4">
      <c r="A2396" s="347"/>
      <c r="B2396" s="348"/>
      <c r="C2396" s="347"/>
      <c r="D2396" s="349"/>
    </row>
    <row r="2397" spans="1:4">
      <c r="A2397" s="347"/>
      <c r="B2397" s="348"/>
      <c r="C2397" s="347"/>
      <c r="D2397" s="349"/>
    </row>
    <row r="2398" spans="1:4">
      <c r="A2398" s="347"/>
      <c r="B2398" s="348"/>
      <c r="C2398" s="347"/>
      <c r="D2398" s="349"/>
    </row>
    <row r="2399" spans="1:4">
      <c r="A2399" s="347"/>
      <c r="B2399" s="348"/>
      <c r="C2399" s="347"/>
      <c r="D2399" s="349"/>
    </row>
    <row r="2400" spans="1:4">
      <c r="A2400" s="347"/>
      <c r="B2400" s="348"/>
      <c r="C2400" s="347"/>
      <c r="D2400" s="349"/>
    </row>
    <row r="2401" spans="1:4">
      <c r="A2401" s="347"/>
      <c r="B2401" s="348"/>
      <c r="C2401" s="347"/>
      <c r="D2401" s="349"/>
    </row>
    <row r="2402" spans="1:4">
      <c r="A2402" s="347"/>
      <c r="B2402" s="348"/>
      <c r="C2402" s="347"/>
      <c r="D2402" s="349"/>
    </row>
    <row r="2403" spans="1:4">
      <c r="A2403" s="347"/>
      <c r="B2403" s="348"/>
      <c r="C2403" s="347"/>
      <c r="D2403" s="349"/>
    </row>
    <row r="2404" spans="1:4">
      <c r="A2404" s="347"/>
      <c r="B2404" s="348"/>
      <c r="C2404" s="347"/>
      <c r="D2404" s="349"/>
    </row>
    <row r="2405" spans="1:4">
      <c r="A2405" s="347"/>
      <c r="B2405" s="348"/>
      <c r="C2405" s="347"/>
      <c r="D2405" s="349"/>
    </row>
    <row r="2406" spans="1:4">
      <c r="A2406" s="347"/>
      <c r="B2406" s="348"/>
      <c r="C2406" s="347"/>
      <c r="D2406" s="349"/>
    </row>
    <row r="2407" spans="1:4">
      <c r="A2407" s="347"/>
      <c r="B2407" s="348"/>
      <c r="C2407" s="347"/>
      <c r="D2407" s="349"/>
    </row>
    <row r="2408" spans="1:4">
      <c r="A2408" s="347"/>
      <c r="B2408" s="348"/>
      <c r="C2408" s="347"/>
      <c r="D2408" s="349"/>
    </row>
    <row r="2409" spans="1:4">
      <c r="A2409" s="347"/>
      <c r="B2409" s="348"/>
      <c r="C2409" s="347"/>
      <c r="D2409" s="349"/>
    </row>
    <row r="2410" spans="1:4">
      <c r="A2410" s="347"/>
      <c r="B2410" s="348"/>
      <c r="C2410" s="347"/>
      <c r="D2410" s="349"/>
    </row>
    <row r="2411" spans="1:4">
      <c r="A2411" s="347"/>
      <c r="B2411" s="348"/>
      <c r="C2411" s="347"/>
      <c r="D2411" s="349"/>
    </row>
    <row r="2412" spans="1:4">
      <c r="A2412" s="347"/>
      <c r="B2412" s="348"/>
      <c r="C2412" s="347"/>
      <c r="D2412" s="349"/>
    </row>
    <row r="2413" spans="1:4">
      <c r="A2413" s="347"/>
      <c r="B2413" s="348"/>
      <c r="C2413" s="347"/>
      <c r="D2413" s="349"/>
    </row>
    <row r="2414" spans="1:4">
      <c r="A2414" s="347"/>
      <c r="B2414" s="348"/>
      <c r="C2414" s="347"/>
      <c r="D2414" s="349"/>
    </row>
    <row r="2415" spans="1:4">
      <c r="A2415" s="347"/>
      <c r="B2415" s="348"/>
      <c r="C2415" s="347"/>
      <c r="D2415" s="349"/>
    </row>
    <row r="2416" spans="1:4">
      <c r="A2416" s="347"/>
      <c r="B2416" s="348"/>
      <c r="C2416" s="347"/>
      <c r="D2416" s="349"/>
    </row>
    <row r="2417" spans="1:4">
      <c r="A2417" s="347"/>
      <c r="B2417" s="348"/>
      <c r="C2417" s="347"/>
      <c r="D2417" s="349"/>
    </row>
    <row r="2418" spans="1:4">
      <c r="A2418" s="347"/>
      <c r="B2418" s="348"/>
      <c r="C2418" s="347"/>
      <c r="D2418" s="349"/>
    </row>
    <row r="2419" spans="1:4">
      <c r="A2419" s="347"/>
      <c r="B2419" s="348"/>
      <c r="C2419" s="347"/>
      <c r="D2419" s="349"/>
    </row>
    <row r="2420" spans="1:4">
      <c r="A2420" s="347"/>
      <c r="B2420" s="348"/>
      <c r="C2420" s="347"/>
      <c r="D2420" s="349"/>
    </row>
    <row r="2421" spans="1:4">
      <c r="A2421" s="347"/>
      <c r="B2421" s="348"/>
      <c r="C2421" s="347"/>
      <c r="D2421" s="349"/>
    </row>
    <row r="2422" spans="1:4">
      <c r="A2422" s="347"/>
      <c r="B2422" s="348"/>
      <c r="C2422" s="347"/>
      <c r="D2422" s="349"/>
    </row>
    <row r="2423" spans="1:4">
      <c r="A2423" s="347"/>
      <c r="B2423" s="348"/>
      <c r="C2423" s="347"/>
      <c r="D2423" s="349"/>
    </row>
    <row r="2424" spans="1:4">
      <c r="A2424" s="347"/>
      <c r="B2424" s="348"/>
      <c r="C2424" s="347"/>
      <c r="D2424" s="349"/>
    </row>
    <row r="2425" spans="1:4">
      <c r="A2425" s="347"/>
      <c r="B2425" s="348"/>
      <c r="C2425" s="347"/>
      <c r="D2425" s="349"/>
    </row>
    <row r="2426" spans="1:4">
      <c r="A2426" s="347"/>
      <c r="B2426" s="348"/>
      <c r="C2426" s="347"/>
      <c r="D2426" s="349"/>
    </row>
    <row r="2427" spans="1:4">
      <c r="A2427" s="347"/>
      <c r="B2427" s="348"/>
      <c r="C2427" s="347"/>
      <c r="D2427" s="349"/>
    </row>
    <row r="2428" spans="1:4">
      <c r="A2428" s="347"/>
      <c r="B2428" s="348"/>
      <c r="C2428" s="347"/>
      <c r="D2428" s="349"/>
    </row>
    <row r="2429" spans="1:4">
      <c r="A2429" s="347"/>
      <c r="B2429" s="348"/>
      <c r="C2429" s="347"/>
      <c r="D2429" s="349"/>
    </row>
    <row r="2430" spans="1:4">
      <c r="A2430" s="347"/>
      <c r="B2430" s="348"/>
      <c r="C2430" s="347"/>
      <c r="D2430" s="349"/>
    </row>
    <row r="2431" spans="1:4">
      <c r="A2431" s="347"/>
      <c r="B2431" s="348"/>
      <c r="C2431" s="347"/>
      <c r="D2431" s="349"/>
    </row>
    <row r="2432" spans="1:4">
      <c r="A2432" s="347"/>
      <c r="B2432" s="348"/>
      <c r="C2432" s="347"/>
      <c r="D2432" s="349"/>
    </row>
    <row r="2433" spans="1:4">
      <c r="A2433" s="347"/>
      <c r="B2433" s="348"/>
      <c r="C2433" s="347"/>
      <c r="D2433" s="349"/>
    </row>
    <row r="2434" spans="1:4">
      <c r="A2434" s="347"/>
      <c r="B2434" s="348"/>
      <c r="C2434" s="347"/>
      <c r="D2434" s="349"/>
    </row>
    <row r="2435" spans="1:4">
      <c r="A2435" s="347"/>
      <c r="B2435" s="348"/>
      <c r="C2435" s="347"/>
      <c r="D2435" s="349"/>
    </row>
    <row r="2436" spans="1:4">
      <c r="A2436" s="347"/>
      <c r="B2436" s="348"/>
      <c r="C2436" s="347"/>
      <c r="D2436" s="349"/>
    </row>
    <row r="2437" spans="1:4">
      <c r="A2437" s="347"/>
      <c r="B2437" s="348"/>
      <c r="C2437" s="347"/>
      <c r="D2437" s="349"/>
    </row>
    <row r="2438" spans="1:4">
      <c r="A2438" s="347"/>
      <c r="B2438" s="348"/>
      <c r="C2438" s="347"/>
      <c r="D2438" s="349"/>
    </row>
    <row r="2439" spans="1:4">
      <c r="A2439" s="347"/>
      <c r="B2439" s="348"/>
      <c r="C2439" s="347"/>
      <c r="D2439" s="349"/>
    </row>
    <row r="2440" spans="1:4">
      <c r="A2440" s="347"/>
      <c r="B2440" s="348"/>
      <c r="C2440" s="347"/>
      <c r="D2440" s="349"/>
    </row>
    <row r="2441" spans="1:4">
      <c r="A2441" s="347"/>
      <c r="B2441" s="348"/>
      <c r="C2441" s="347"/>
      <c r="D2441" s="349"/>
    </row>
    <row r="2442" spans="1:4">
      <c r="A2442" s="347"/>
      <c r="B2442" s="348"/>
      <c r="C2442" s="347"/>
      <c r="D2442" s="349"/>
    </row>
    <row r="2443" spans="1:4">
      <c r="A2443" s="347"/>
      <c r="B2443" s="348"/>
      <c r="C2443" s="347"/>
      <c r="D2443" s="349"/>
    </row>
    <row r="2444" spans="1:4">
      <c r="A2444" s="347"/>
      <c r="B2444" s="348"/>
      <c r="C2444" s="347"/>
      <c r="D2444" s="349"/>
    </row>
    <row r="2445" spans="1:4">
      <c r="A2445" s="347"/>
      <c r="B2445" s="348"/>
      <c r="C2445" s="347"/>
      <c r="D2445" s="349"/>
    </row>
    <row r="2446" spans="1:4">
      <c r="A2446" s="347"/>
      <c r="B2446" s="348"/>
      <c r="C2446" s="347"/>
      <c r="D2446" s="349"/>
    </row>
    <row r="2447" spans="1:4">
      <c r="A2447" s="347"/>
      <c r="B2447" s="348"/>
      <c r="C2447" s="347"/>
      <c r="D2447" s="349"/>
    </row>
    <row r="2448" spans="1:4">
      <c r="A2448" s="347"/>
      <c r="B2448" s="348"/>
      <c r="C2448" s="347"/>
      <c r="D2448" s="349"/>
    </row>
    <row r="2449" spans="1:4">
      <c r="A2449" s="347"/>
      <c r="B2449" s="348"/>
      <c r="C2449" s="347"/>
      <c r="D2449" s="349"/>
    </row>
    <row r="2450" spans="1:4">
      <c r="A2450" s="347"/>
      <c r="B2450" s="348"/>
      <c r="C2450" s="347"/>
      <c r="D2450" s="349"/>
    </row>
    <row r="2451" spans="1:4">
      <c r="A2451" s="347"/>
      <c r="B2451" s="348"/>
      <c r="C2451" s="347"/>
      <c r="D2451" s="349"/>
    </row>
    <row r="2452" spans="1:4">
      <c r="A2452" s="347"/>
      <c r="B2452" s="348"/>
      <c r="C2452" s="347"/>
      <c r="D2452" s="349"/>
    </row>
    <row r="2453" spans="1:4">
      <c r="A2453" s="347"/>
      <c r="B2453" s="348"/>
      <c r="C2453" s="347"/>
      <c r="D2453" s="349"/>
    </row>
    <row r="2454" spans="1:4">
      <c r="A2454" s="347"/>
      <c r="B2454" s="348"/>
      <c r="C2454" s="347"/>
      <c r="D2454" s="349"/>
    </row>
    <row r="2455" spans="1:4">
      <c r="A2455" s="347"/>
      <c r="B2455" s="348"/>
      <c r="C2455" s="347"/>
      <c r="D2455" s="349"/>
    </row>
    <row r="2456" spans="1:4">
      <c r="A2456" s="347"/>
      <c r="B2456" s="348"/>
      <c r="C2456" s="347"/>
      <c r="D2456" s="349"/>
    </row>
    <row r="2457" spans="1:4">
      <c r="A2457" s="347"/>
      <c r="B2457" s="348"/>
      <c r="C2457" s="347"/>
      <c r="D2457" s="349"/>
    </row>
    <row r="2458" spans="1:4">
      <c r="A2458" s="347"/>
      <c r="B2458" s="348"/>
      <c r="C2458" s="347"/>
      <c r="D2458" s="349"/>
    </row>
    <row r="2459" spans="1:4">
      <c r="A2459" s="347"/>
      <c r="B2459" s="348"/>
      <c r="C2459" s="347"/>
      <c r="D2459" s="349"/>
    </row>
    <row r="2460" spans="1:4">
      <c r="A2460" s="347"/>
      <c r="B2460" s="348"/>
      <c r="C2460" s="347"/>
      <c r="D2460" s="349"/>
    </row>
    <row r="2461" spans="1:4">
      <c r="A2461" s="347"/>
      <c r="B2461" s="348"/>
      <c r="C2461" s="347"/>
      <c r="D2461" s="349"/>
    </row>
    <row r="2462" spans="1:4">
      <c r="A2462" s="347"/>
      <c r="B2462" s="348"/>
      <c r="C2462" s="347"/>
      <c r="D2462" s="349"/>
    </row>
    <row r="2463" spans="1:4">
      <c r="A2463" s="347"/>
      <c r="B2463" s="348"/>
      <c r="C2463" s="347"/>
      <c r="D2463" s="349"/>
    </row>
    <row r="2464" spans="1:4">
      <c r="A2464" s="347"/>
      <c r="B2464" s="348"/>
      <c r="C2464" s="347"/>
      <c r="D2464" s="349"/>
    </row>
    <row r="2465" spans="1:4">
      <c r="A2465" s="347"/>
      <c r="B2465" s="348"/>
      <c r="C2465" s="347"/>
      <c r="D2465" s="349"/>
    </row>
    <row r="2466" spans="1:4">
      <c r="A2466" s="347"/>
      <c r="B2466" s="348"/>
      <c r="C2466" s="347"/>
      <c r="D2466" s="349"/>
    </row>
    <row r="2467" spans="1:4">
      <c r="A2467" s="347"/>
      <c r="B2467" s="348"/>
      <c r="C2467" s="347"/>
      <c r="D2467" s="349"/>
    </row>
    <row r="2468" spans="1:4">
      <c r="A2468" s="347"/>
      <c r="B2468" s="348"/>
      <c r="C2468" s="347"/>
      <c r="D2468" s="349"/>
    </row>
    <row r="2469" spans="1:4">
      <c r="A2469" s="347"/>
      <c r="B2469" s="348"/>
      <c r="C2469" s="347"/>
      <c r="D2469" s="349"/>
    </row>
    <row r="2470" spans="1:4">
      <c r="A2470" s="347"/>
      <c r="B2470" s="348"/>
      <c r="C2470" s="347"/>
      <c r="D2470" s="349"/>
    </row>
    <row r="2471" spans="1:4">
      <c r="A2471" s="347"/>
      <c r="B2471" s="348"/>
      <c r="C2471" s="347"/>
      <c r="D2471" s="349"/>
    </row>
    <row r="2472" spans="1:4">
      <c r="A2472" s="347"/>
      <c r="B2472" s="348"/>
      <c r="C2472" s="347"/>
      <c r="D2472" s="349"/>
    </row>
    <row r="2473" spans="1:4">
      <c r="A2473" s="347"/>
      <c r="B2473" s="348"/>
      <c r="C2473" s="347"/>
      <c r="D2473" s="349"/>
    </row>
    <row r="2474" spans="1:4">
      <c r="A2474" s="347"/>
      <c r="B2474" s="348"/>
      <c r="C2474" s="347"/>
      <c r="D2474" s="349"/>
    </row>
    <row r="2475" spans="1:4">
      <c r="A2475" s="347"/>
      <c r="B2475" s="348"/>
      <c r="C2475" s="347"/>
      <c r="D2475" s="349"/>
    </row>
    <row r="2476" spans="1:4">
      <c r="A2476" s="347"/>
      <c r="B2476" s="348"/>
      <c r="C2476" s="347"/>
      <c r="D2476" s="349"/>
    </row>
    <row r="2477" spans="1:4">
      <c r="A2477" s="347"/>
      <c r="B2477" s="348"/>
      <c r="C2477" s="347"/>
      <c r="D2477" s="349"/>
    </row>
    <row r="2478" spans="1:4">
      <c r="A2478" s="347"/>
      <c r="B2478" s="348"/>
      <c r="C2478" s="347"/>
      <c r="D2478" s="349"/>
    </row>
    <row r="2479" spans="1:4">
      <c r="A2479" s="347"/>
      <c r="B2479" s="348"/>
      <c r="C2479" s="347"/>
      <c r="D2479" s="349"/>
    </row>
    <row r="2480" spans="1:4">
      <c r="A2480" s="347"/>
      <c r="B2480" s="348"/>
      <c r="C2480" s="347"/>
      <c r="D2480" s="349"/>
    </row>
    <row r="2481" spans="1:4">
      <c r="A2481" s="347"/>
      <c r="B2481" s="348"/>
      <c r="C2481" s="347"/>
      <c r="D2481" s="349"/>
    </row>
    <row r="2482" spans="1:4">
      <c r="A2482" s="347"/>
      <c r="B2482" s="348"/>
      <c r="C2482" s="347"/>
      <c r="D2482" s="349"/>
    </row>
    <row r="2483" spans="1:4">
      <c r="A2483" s="347"/>
      <c r="B2483" s="348"/>
      <c r="C2483" s="347"/>
      <c r="D2483" s="349"/>
    </row>
    <row r="2484" spans="1:4">
      <c r="A2484" s="347"/>
      <c r="B2484" s="348"/>
      <c r="C2484" s="347"/>
      <c r="D2484" s="349"/>
    </row>
    <row r="2485" spans="1:4">
      <c r="A2485" s="347"/>
      <c r="B2485" s="348"/>
      <c r="C2485" s="347"/>
      <c r="D2485" s="349"/>
    </row>
    <row r="2486" spans="1:4">
      <c r="A2486" s="347"/>
      <c r="B2486" s="348"/>
      <c r="C2486" s="347"/>
      <c r="D2486" s="349"/>
    </row>
    <row r="2487" spans="1:4">
      <c r="A2487" s="347"/>
      <c r="B2487" s="348"/>
      <c r="C2487" s="347"/>
      <c r="D2487" s="349"/>
    </row>
    <row r="2488" spans="1:4">
      <c r="A2488" s="347"/>
      <c r="B2488" s="348"/>
      <c r="C2488" s="347"/>
      <c r="D2488" s="349"/>
    </row>
    <row r="2489" spans="1:4">
      <c r="A2489" s="347"/>
      <c r="B2489" s="348"/>
      <c r="C2489" s="347"/>
      <c r="D2489" s="349"/>
    </row>
    <row r="2490" spans="1:4">
      <c r="A2490" s="347"/>
      <c r="B2490" s="348"/>
      <c r="C2490" s="347"/>
      <c r="D2490" s="349"/>
    </row>
    <row r="2491" spans="1:4">
      <c r="A2491" s="347"/>
      <c r="B2491" s="348"/>
      <c r="C2491" s="347"/>
      <c r="D2491" s="349"/>
    </row>
    <row r="2492" spans="1:4">
      <c r="A2492" s="347"/>
      <c r="B2492" s="348"/>
      <c r="C2492" s="347"/>
      <c r="D2492" s="349"/>
    </row>
    <row r="2493" spans="1:4">
      <c r="A2493" s="347"/>
      <c r="B2493" s="348"/>
      <c r="C2493" s="347"/>
      <c r="D2493" s="349"/>
    </row>
    <row r="2494" spans="1:4">
      <c r="A2494" s="347"/>
      <c r="B2494" s="348"/>
      <c r="C2494" s="347"/>
      <c r="D2494" s="349"/>
    </row>
    <row r="2495" spans="1:4">
      <c r="A2495" s="347"/>
      <c r="B2495" s="348"/>
      <c r="C2495" s="347"/>
      <c r="D2495" s="349"/>
    </row>
    <row r="2496" spans="1:4">
      <c r="A2496" s="347"/>
      <c r="B2496" s="348"/>
      <c r="C2496" s="347"/>
      <c r="D2496" s="349"/>
    </row>
    <row r="2497" spans="1:4">
      <c r="A2497" s="347"/>
      <c r="B2497" s="348"/>
      <c r="C2497" s="347"/>
      <c r="D2497" s="349"/>
    </row>
    <row r="2498" spans="1:4">
      <c r="A2498" s="347"/>
      <c r="B2498" s="348"/>
      <c r="C2498" s="347"/>
      <c r="D2498" s="349"/>
    </row>
    <row r="2499" spans="1:4">
      <c r="A2499" s="347"/>
      <c r="B2499" s="348"/>
      <c r="C2499" s="347"/>
      <c r="D2499" s="349"/>
    </row>
    <row r="2500" spans="1:4">
      <c r="A2500" s="347"/>
      <c r="B2500" s="348"/>
      <c r="C2500" s="347"/>
      <c r="D2500" s="349"/>
    </row>
    <row r="2501" spans="1:4">
      <c r="A2501" s="347"/>
      <c r="B2501" s="348"/>
      <c r="C2501" s="347"/>
      <c r="D2501" s="349"/>
    </row>
    <row r="2502" spans="1:4">
      <c r="A2502" s="347"/>
      <c r="B2502" s="348"/>
      <c r="C2502" s="347"/>
      <c r="D2502" s="349"/>
    </row>
    <row r="2503" spans="1:4">
      <c r="A2503" s="347"/>
      <c r="B2503" s="348"/>
      <c r="C2503" s="347"/>
      <c r="D2503" s="349"/>
    </row>
    <row r="2504" spans="1:4">
      <c r="A2504" s="347"/>
      <c r="B2504" s="348"/>
      <c r="C2504" s="347"/>
      <c r="D2504" s="349"/>
    </row>
    <row r="2505" spans="1:4">
      <c r="A2505" s="347"/>
      <c r="B2505" s="348"/>
      <c r="C2505" s="347"/>
      <c r="D2505" s="349"/>
    </row>
    <row r="2506" spans="1:4">
      <c r="A2506" s="347"/>
      <c r="B2506" s="348"/>
      <c r="C2506" s="347"/>
      <c r="D2506" s="349"/>
    </row>
    <row r="2507" spans="1:4">
      <c r="A2507" s="347"/>
      <c r="B2507" s="348"/>
      <c r="C2507" s="347"/>
      <c r="D2507" s="349"/>
    </row>
    <row r="2508" spans="1:4">
      <c r="A2508" s="347"/>
      <c r="B2508" s="348"/>
      <c r="C2508" s="347"/>
      <c r="D2508" s="349"/>
    </row>
    <row r="2509" spans="1:4">
      <c r="A2509" s="347"/>
      <c r="B2509" s="348"/>
      <c r="C2509" s="347"/>
      <c r="D2509" s="349"/>
    </row>
    <row r="2510" spans="1:4">
      <c r="A2510" s="347"/>
      <c r="B2510" s="348"/>
      <c r="C2510" s="347"/>
      <c r="D2510" s="349"/>
    </row>
    <row r="2511" spans="1:4">
      <c r="A2511" s="347"/>
      <c r="B2511" s="348"/>
      <c r="C2511" s="347"/>
      <c r="D2511" s="349"/>
    </row>
    <row r="2512" spans="1:4">
      <c r="A2512" s="347"/>
      <c r="B2512" s="348"/>
      <c r="C2512" s="347"/>
      <c r="D2512" s="349"/>
    </row>
    <row r="2513" spans="1:4">
      <c r="A2513" s="347"/>
      <c r="B2513" s="348"/>
      <c r="C2513" s="347"/>
      <c r="D2513" s="349"/>
    </row>
    <row r="2514" spans="1:4">
      <c r="A2514" s="347"/>
      <c r="B2514" s="348"/>
      <c r="C2514" s="347"/>
      <c r="D2514" s="349"/>
    </row>
    <row r="2515" spans="1:4">
      <c r="A2515" s="347"/>
      <c r="B2515" s="348"/>
      <c r="C2515" s="347"/>
      <c r="D2515" s="349"/>
    </row>
    <row r="2516" spans="1:4">
      <c r="A2516" s="347"/>
      <c r="B2516" s="348"/>
      <c r="C2516" s="347"/>
      <c r="D2516" s="349"/>
    </row>
    <row r="2517" spans="1:4">
      <c r="A2517" s="347"/>
      <c r="B2517" s="348"/>
      <c r="C2517" s="347"/>
      <c r="D2517" s="349"/>
    </row>
    <row r="2518" spans="1:4">
      <c r="A2518" s="347"/>
      <c r="B2518" s="348"/>
      <c r="C2518" s="347"/>
      <c r="D2518" s="349"/>
    </row>
    <row r="2519" spans="1:4">
      <c r="A2519" s="347"/>
      <c r="B2519" s="348"/>
      <c r="C2519" s="347"/>
      <c r="D2519" s="349"/>
    </row>
    <row r="2520" spans="1:4">
      <c r="A2520" s="347"/>
      <c r="B2520" s="348"/>
      <c r="C2520" s="347"/>
      <c r="D2520" s="349"/>
    </row>
    <row r="2521" spans="1:4">
      <c r="A2521" s="347"/>
      <c r="B2521" s="348"/>
      <c r="C2521" s="347"/>
      <c r="D2521" s="349"/>
    </row>
    <row r="2522" spans="1:4">
      <c r="A2522" s="347"/>
      <c r="B2522" s="348"/>
      <c r="C2522" s="347"/>
      <c r="D2522" s="349"/>
    </row>
    <row r="2523" spans="1:4">
      <c r="A2523" s="347"/>
      <c r="B2523" s="348"/>
      <c r="C2523" s="347"/>
      <c r="D2523" s="349"/>
    </row>
    <row r="2524" spans="1:4">
      <c r="A2524" s="347"/>
      <c r="B2524" s="348"/>
      <c r="C2524" s="347"/>
      <c r="D2524" s="349"/>
    </row>
    <row r="2525" spans="1:4">
      <c r="A2525" s="347"/>
      <c r="B2525" s="348"/>
      <c r="C2525" s="347"/>
      <c r="D2525" s="349"/>
    </row>
    <row r="2526" spans="1:4">
      <c r="A2526" s="347"/>
      <c r="B2526" s="348"/>
      <c r="C2526" s="347"/>
      <c r="D2526" s="349"/>
    </row>
    <row r="2527" spans="1:4">
      <c r="A2527" s="347"/>
      <c r="B2527" s="348"/>
      <c r="C2527" s="347"/>
      <c r="D2527" s="349"/>
    </row>
    <row r="2528" spans="1:4">
      <c r="A2528" s="347"/>
      <c r="B2528" s="348"/>
      <c r="C2528" s="347"/>
      <c r="D2528" s="349"/>
    </row>
    <row r="2529" spans="1:4">
      <c r="A2529" s="347"/>
      <c r="B2529" s="348"/>
      <c r="C2529" s="347"/>
      <c r="D2529" s="349"/>
    </row>
    <row r="2530" spans="1:4">
      <c r="A2530" s="347"/>
      <c r="B2530" s="348"/>
      <c r="C2530" s="347"/>
      <c r="D2530" s="349"/>
    </row>
    <row r="2531" spans="1:4">
      <c r="A2531" s="347"/>
      <c r="B2531" s="348"/>
      <c r="C2531" s="347"/>
      <c r="D2531" s="349"/>
    </row>
    <row r="2532" spans="1:4">
      <c r="A2532" s="347"/>
      <c r="B2532" s="348"/>
      <c r="C2532" s="347"/>
      <c r="D2532" s="349"/>
    </row>
    <row r="2533" spans="1:4">
      <c r="A2533" s="347"/>
      <c r="B2533" s="348"/>
      <c r="C2533" s="347"/>
      <c r="D2533" s="349"/>
    </row>
    <row r="2534" spans="1:4">
      <c r="A2534" s="347"/>
      <c r="B2534" s="348"/>
      <c r="C2534" s="347"/>
      <c r="D2534" s="349"/>
    </row>
    <row r="2535" spans="1:4">
      <c r="A2535" s="347"/>
      <c r="B2535" s="348"/>
      <c r="C2535" s="347"/>
      <c r="D2535" s="349"/>
    </row>
    <row r="2536" spans="1:4">
      <c r="A2536" s="347"/>
      <c r="B2536" s="348"/>
      <c r="C2536" s="347"/>
      <c r="D2536" s="349"/>
    </row>
    <row r="2537" spans="1:4">
      <c r="A2537" s="347"/>
      <c r="B2537" s="348"/>
      <c r="C2537" s="347"/>
      <c r="D2537" s="349"/>
    </row>
    <row r="2538" spans="1:4">
      <c r="A2538" s="347"/>
      <c r="B2538" s="348"/>
      <c r="C2538" s="347"/>
      <c r="D2538" s="349"/>
    </row>
    <row r="2539" spans="1:4">
      <c r="A2539" s="347"/>
      <c r="B2539" s="348"/>
      <c r="C2539" s="347"/>
      <c r="D2539" s="349"/>
    </row>
    <row r="2540" spans="1:4">
      <c r="A2540" s="347"/>
      <c r="B2540" s="348"/>
      <c r="C2540" s="347"/>
      <c r="D2540" s="349"/>
    </row>
    <row r="2541" spans="1:4">
      <c r="A2541" s="347"/>
      <c r="B2541" s="348"/>
      <c r="C2541" s="347"/>
      <c r="D2541" s="349"/>
    </row>
    <row r="2542" spans="1:4">
      <c r="A2542" s="347"/>
      <c r="B2542" s="348"/>
      <c r="C2542" s="347"/>
      <c r="D2542" s="349"/>
    </row>
    <row r="2543" spans="1:4">
      <c r="A2543" s="347"/>
      <c r="B2543" s="348"/>
      <c r="C2543" s="347"/>
      <c r="D2543" s="349"/>
    </row>
    <row r="2544" spans="1:4">
      <c r="A2544" s="347"/>
      <c r="B2544" s="348"/>
      <c r="C2544" s="347"/>
      <c r="D2544" s="349"/>
    </row>
    <row r="2545" spans="1:4">
      <c r="A2545" s="347"/>
      <c r="B2545" s="348"/>
      <c r="C2545" s="347"/>
      <c r="D2545" s="349"/>
    </row>
    <row r="2546" spans="1:4">
      <c r="A2546" s="347"/>
      <c r="B2546" s="348"/>
      <c r="C2546" s="347"/>
      <c r="D2546" s="349"/>
    </row>
    <row r="2547" spans="1:4">
      <c r="A2547" s="347"/>
      <c r="B2547" s="348"/>
      <c r="C2547" s="347"/>
      <c r="D2547" s="349"/>
    </row>
    <row r="2548" spans="1:4">
      <c r="A2548" s="347"/>
      <c r="B2548" s="348"/>
      <c r="C2548" s="347"/>
      <c r="D2548" s="349"/>
    </row>
    <row r="2549" spans="1:4">
      <c r="A2549" s="347"/>
      <c r="B2549" s="348"/>
      <c r="C2549" s="347"/>
      <c r="D2549" s="349"/>
    </row>
    <row r="2550" spans="1:4">
      <c r="A2550" s="347"/>
      <c r="B2550" s="348"/>
      <c r="C2550" s="347"/>
      <c r="D2550" s="349"/>
    </row>
    <row r="2551" spans="1:4">
      <c r="A2551" s="347"/>
      <c r="B2551" s="348"/>
      <c r="C2551" s="347"/>
      <c r="D2551" s="349"/>
    </row>
    <row r="2552" spans="1:4">
      <c r="A2552" s="347"/>
      <c r="B2552" s="348"/>
      <c r="C2552" s="347"/>
      <c r="D2552" s="349"/>
    </row>
    <row r="2553" spans="1:4">
      <c r="A2553" s="347"/>
      <c r="B2553" s="348"/>
      <c r="C2553" s="347"/>
      <c r="D2553" s="349"/>
    </row>
    <row r="2554" spans="1:4">
      <c r="A2554" s="347"/>
      <c r="B2554" s="348"/>
      <c r="C2554" s="347"/>
      <c r="D2554" s="349"/>
    </row>
    <row r="2555" spans="1:4">
      <c r="A2555" s="347"/>
      <c r="B2555" s="348"/>
      <c r="C2555" s="347"/>
      <c r="D2555" s="349"/>
    </row>
    <row r="2556" spans="1:4">
      <c r="A2556" s="347"/>
      <c r="B2556" s="348"/>
      <c r="C2556" s="347"/>
      <c r="D2556" s="349"/>
    </row>
    <row r="2557" spans="1:4">
      <c r="A2557" s="347"/>
      <c r="B2557" s="348"/>
      <c r="C2557" s="347"/>
      <c r="D2557" s="349"/>
    </row>
    <row r="2558" spans="1:4">
      <c r="A2558" s="347"/>
      <c r="B2558" s="348"/>
      <c r="C2558" s="347"/>
      <c r="D2558" s="349"/>
    </row>
    <row r="2559" spans="1:4">
      <c r="A2559" s="347"/>
      <c r="B2559" s="348"/>
      <c r="C2559" s="347"/>
      <c r="D2559" s="349"/>
    </row>
    <row r="2560" spans="1:4">
      <c r="A2560" s="347"/>
      <c r="B2560" s="348"/>
      <c r="C2560" s="347"/>
      <c r="D2560" s="349"/>
    </row>
    <row r="2561" spans="1:4">
      <c r="A2561" s="347"/>
      <c r="B2561" s="348"/>
      <c r="C2561" s="347"/>
      <c r="D2561" s="349"/>
    </row>
    <row r="2562" spans="1:4">
      <c r="A2562" s="347"/>
      <c r="B2562" s="348"/>
      <c r="C2562" s="347"/>
      <c r="D2562" s="349"/>
    </row>
    <row r="2563" spans="1:4">
      <c r="A2563" s="347"/>
      <c r="B2563" s="348"/>
      <c r="C2563" s="347"/>
      <c r="D2563" s="349"/>
    </row>
    <row r="2564" spans="1:4">
      <c r="A2564" s="347"/>
      <c r="B2564" s="348"/>
      <c r="C2564" s="347"/>
      <c r="D2564" s="349"/>
    </row>
    <row r="2565" spans="1:4">
      <c r="A2565" s="347"/>
      <c r="B2565" s="348"/>
      <c r="C2565" s="347"/>
      <c r="D2565" s="349"/>
    </row>
    <row r="2566" spans="1:4">
      <c r="A2566" s="347"/>
      <c r="B2566" s="348"/>
      <c r="C2566" s="347"/>
      <c r="D2566" s="349"/>
    </row>
    <row r="2567" spans="1:4">
      <c r="A2567" s="347"/>
      <c r="B2567" s="348"/>
      <c r="C2567" s="347"/>
      <c r="D2567" s="349"/>
    </row>
    <row r="2568" spans="1:4">
      <c r="A2568" s="347"/>
      <c r="B2568" s="348"/>
      <c r="C2568" s="347"/>
      <c r="D2568" s="349"/>
    </row>
    <row r="2569" spans="1:4">
      <c r="A2569" s="347"/>
      <c r="B2569" s="348"/>
      <c r="C2569" s="347"/>
      <c r="D2569" s="349"/>
    </row>
    <row r="2570" spans="1:4">
      <c r="A2570" s="347"/>
      <c r="B2570" s="348"/>
      <c r="C2570" s="347"/>
      <c r="D2570" s="349"/>
    </row>
    <row r="2571" spans="1:4">
      <c r="A2571" s="347"/>
      <c r="B2571" s="348"/>
      <c r="C2571" s="347"/>
      <c r="D2571" s="349"/>
    </row>
    <row r="2572" spans="1:4">
      <c r="A2572" s="347"/>
      <c r="B2572" s="348"/>
      <c r="C2572" s="347"/>
      <c r="D2572" s="349"/>
    </row>
    <row r="2573" spans="1:4">
      <c r="A2573" s="347"/>
      <c r="B2573" s="348"/>
      <c r="C2573" s="347"/>
      <c r="D2573" s="349"/>
    </row>
    <row r="2574" spans="1:4">
      <c r="A2574" s="347"/>
      <c r="B2574" s="348"/>
      <c r="C2574" s="347"/>
      <c r="D2574" s="349"/>
    </row>
    <row r="2575" spans="1:4">
      <c r="A2575" s="347"/>
      <c r="B2575" s="348"/>
      <c r="C2575" s="347"/>
      <c r="D2575" s="349"/>
    </row>
    <row r="2576" spans="1:4">
      <c r="A2576" s="347"/>
      <c r="B2576" s="348"/>
      <c r="C2576" s="347"/>
      <c r="D2576" s="349"/>
    </row>
    <row r="2577" spans="1:4">
      <c r="A2577" s="347"/>
      <c r="B2577" s="348"/>
      <c r="C2577" s="347"/>
      <c r="D2577" s="349"/>
    </row>
    <row r="2578" spans="1:4">
      <c r="A2578" s="347"/>
      <c r="B2578" s="348"/>
      <c r="C2578" s="347"/>
      <c r="D2578" s="349"/>
    </row>
    <row r="2579" spans="1:4">
      <c r="A2579" s="347"/>
      <c r="B2579" s="348"/>
      <c r="C2579" s="347"/>
      <c r="D2579" s="349"/>
    </row>
    <row r="2580" spans="1:4">
      <c r="A2580" s="347"/>
      <c r="B2580" s="348"/>
      <c r="C2580" s="347"/>
      <c r="D2580" s="349"/>
    </row>
    <row r="2581" spans="1:4">
      <c r="A2581" s="347"/>
      <c r="B2581" s="348"/>
      <c r="C2581" s="347"/>
      <c r="D2581" s="349"/>
    </row>
    <row r="2582" spans="1:4">
      <c r="A2582" s="347"/>
      <c r="B2582" s="348"/>
      <c r="C2582" s="347"/>
      <c r="D2582" s="349"/>
    </row>
    <row r="2583" spans="1:4">
      <c r="A2583" s="347"/>
      <c r="B2583" s="348"/>
      <c r="C2583" s="347"/>
      <c r="D2583" s="349"/>
    </row>
    <row r="2584" spans="1:4">
      <c r="A2584" s="347"/>
      <c r="B2584" s="348"/>
      <c r="C2584" s="347"/>
      <c r="D2584" s="349"/>
    </row>
    <row r="2585" spans="1:4">
      <c r="A2585" s="347"/>
      <c r="B2585" s="348"/>
      <c r="C2585" s="347"/>
      <c r="D2585" s="349"/>
    </row>
    <row r="2586" spans="1:4">
      <c r="A2586" s="347"/>
      <c r="B2586" s="348"/>
      <c r="C2586" s="347"/>
      <c r="D2586" s="349"/>
    </row>
    <row r="2587" spans="1:4">
      <c r="A2587" s="347"/>
      <c r="B2587" s="348"/>
      <c r="C2587" s="347"/>
      <c r="D2587" s="349"/>
    </row>
    <row r="2588" spans="1:4">
      <c r="A2588" s="347"/>
      <c r="B2588" s="348"/>
      <c r="C2588" s="347"/>
      <c r="D2588" s="349"/>
    </row>
    <row r="2589" spans="1:4">
      <c r="A2589" s="347"/>
      <c r="B2589" s="348"/>
      <c r="C2589" s="347"/>
      <c r="D2589" s="349"/>
    </row>
    <row r="2590" spans="1:4">
      <c r="A2590" s="347"/>
      <c r="B2590" s="348"/>
      <c r="C2590" s="347"/>
      <c r="D2590" s="349"/>
    </row>
    <row r="2591" spans="1:4">
      <c r="A2591" s="347"/>
      <c r="B2591" s="348"/>
      <c r="C2591" s="347"/>
      <c r="D2591" s="349"/>
    </row>
    <row r="2592" spans="1:4">
      <c r="A2592" s="347"/>
      <c r="B2592" s="348"/>
      <c r="C2592" s="347"/>
      <c r="D2592" s="349"/>
    </row>
    <row r="2593" spans="1:4">
      <c r="A2593" s="347"/>
      <c r="B2593" s="348"/>
      <c r="C2593" s="347"/>
      <c r="D2593" s="349"/>
    </row>
    <row r="2594" spans="1:4">
      <c r="A2594" s="347"/>
      <c r="B2594" s="348"/>
      <c r="C2594" s="347"/>
      <c r="D2594" s="349"/>
    </row>
    <row r="2595" spans="1:4">
      <c r="A2595" s="347"/>
      <c r="B2595" s="348"/>
      <c r="C2595" s="347"/>
      <c r="D2595" s="349"/>
    </row>
    <row r="2596" spans="1:4">
      <c r="A2596" s="347"/>
      <c r="B2596" s="348"/>
      <c r="C2596" s="347"/>
      <c r="D2596" s="349"/>
    </row>
    <row r="2597" spans="1:4">
      <c r="A2597" s="347"/>
      <c r="B2597" s="348"/>
      <c r="C2597" s="347"/>
      <c r="D2597" s="349"/>
    </row>
    <row r="2598" spans="1:4">
      <c r="A2598" s="347"/>
      <c r="B2598" s="348"/>
      <c r="C2598" s="347"/>
      <c r="D2598" s="349"/>
    </row>
    <row r="2599" spans="1:4">
      <c r="A2599" s="347"/>
      <c r="B2599" s="348"/>
      <c r="C2599" s="347"/>
      <c r="D2599" s="349"/>
    </row>
    <row r="2600" spans="1:4">
      <c r="A2600" s="347"/>
      <c r="B2600" s="348"/>
      <c r="C2600" s="347"/>
      <c r="D2600" s="349"/>
    </row>
    <row r="2601" spans="1:4">
      <c r="A2601" s="347"/>
      <c r="B2601" s="348"/>
      <c r="C2601" s="347"/>
      <c r="D2601" s="349"/>
    </row>
    <row r="2602" spans="1:4">
      <c r="A2602" s="347"/>
      <c r="B2602" s="348"/>
      <c r="C2602" s="347"/>
      <c r="D2602" s="349"/>
    </row>
    <row r="2603" spans="1:4">
      <c r="A2603" s="347"/>
      <c r="B2603" s="348"/>
      <c r="C2603" s="347"/>
      <c r="D2603" s="349"/>
    </row>
    <row r="2604" spans="1:4">
      <c r="A2604" s="347"/>
      <c r="B2604" s="348"/>
      <c r="C2604" s="347"/>
      <c r="D2604" s="349"/>
    </row>
    <row r="2605" spans="1:4">
      <c r="A2605" s="347"/>
      <c r="B2605" s="348"/>
      <c r="C2605" s="347"/>
      <c r="D2605" s="349"/>
    </row>
    <row r="2606" spans="1:4">
      <c r="A2606" s="347"/>
      <c r="B2606" s="348"/>
      <c r="C2606" s="347"/>
      <c r="D2606" s="349"/>
    </row>
    <row r="2607" spans="1:4">
      <c r="A2607" s="347"/>
      <c r="B2607" s="348"/>
      <c r="C2607" s="347"/>
      <c r="D2607" s="349"/>
    </row>
    <row r="2608" spans="1:4">
      <c r="A2608" s="347"/>
      <c r="B2608" s="348"/>
      <c r="C2608" s="347"/>
      <c r="D2608" s="349"/>
    </row>
    <row r="2609" spans="1:4">
      <c r="A2609" s="347"/>
      <c r="B2609" s="348"/>
      <c r="C2609" s="347"/>
      <c r="D2609" s="349"/>
    </row>
    <row r="2610" spans="1:4">
      <c r="A2610" s="347"/>
      <c r="B2610" s="348"/>
      <c r="C2610" s="347"/>
      <c r="D2610" s="349"/>
    </row>
    <row r="2611" spans="1:4">
      <c r="A2611" s="347"/>
      <c r="B2611" s="348"/>
      <c r="C2611" s="347"/>
      <c r="D2611" s="349"/>
    </row>
    <row r="2612" spans="1:4">
      <c r="A2612" s="347"/>
      <c r="B2612" s="348"/>
      <c r="C2612" s="347"/>
      <c r="D2612" s="349"/>
    </row>
    <row r="2613" spans="1:4">
      <c r="A2613" s="347"/>
      <c r="B2613" s="348"/>
      <c r="C2613" s="347"/>
      <c r="D2613" s="349"/>
    </row>
    <row r="2614" spans="1:4">
      <c r="A2614" s="347"/>
      <c r="B2614" s="348"/>
      <c r="C2614" s="347"/>
      <c r="D2614" s="349"/>
    </row>
    <row r="2615" spans="1:4">
      <c r="A2615" s="347"/>
      <c r="B2615" s="348"/>
      <c r="C2615" s="347"/>
      <c r="D2615" s="349"/>
    </row>
    <row r="2616" spans="1:4">
      <c r="A2616" s="347"/>
      <c r="B2616" s="348"/>
      <c r="C2616" s="347"/>
      <c r="D2616" s="349"/>
    </row>
    <row r="2617" spans="1:4">
      <c r="A2617" s="347"/>
      <c r="B2617" s="348"/>
      <c r="C2617" s="347"/>
      <c r="D2617" s="349"/>
    </row>
    <row r="2618" spans="1:4">
      <c r="A2618" s="347"/>
      <c r="B2618" s="348"/>
      <c r="C2618" s="347"/>
      <c r="D2618" s="349"/>
    </row>
    <row r="2619" spans="1:4">
      <c r="A2619" s="347"/>
      <c r="B2619" s="348"/>
      <c r="C2619" s="347"/>
      <c r="D2619" s="349"/>
    </row>
    <row r="2620" spans="1:4">
      <c r="A2620" s="347"/>
      <c r="B2620" s="348"/>
      <c r="C2620" s="347"/>
      <c r="D2620" s="349"/>
    </row>
    <row r="2621" spans="1:4">
      <c r="A2621" s="347"/>
      <c r="B2621" s="348"/>
      <c r="C2621" s="347"/>
      <c r="D2621" s="349"/>
    </row>
    <row r="2622" spans="1:4">
      <c r="A2622" s="347"/>
      <c r="B2622" s="348"/>
      <c r="C2622" s="347"/>
      <c r="D2622" s="349"/>
    </row>
    <row r="2623" spans="1:4">
      <c r="A2623" s="347"/>
      <c r="B2623" s="348"/>
      <c r="C2623" s="347"/>
      <c r="D2623" s="349"/>
    </row>
    <row r="2624" spans="1:4">
      <c r="A2624" s="347"/>
      <c r="B2624" s="348"/>
      <c r="C2624" s="347"/>
      <c r="D2624" s="349"/>
    </row>
    <row r="2625" spans="1:4">
      <c r="A2625" s="347"/>
      <c r="B2625" s="348"/>
      <c r="C2625" s="347"/>
      <c r="D2625" s="349"/>
    </row>
    <row r="2626" spans="1:4">
      <c r="A2626" s="347"/>
      <c r="B2626" s="348"/>
      <c r="C2626" s="347"/>
      <c r="D2626" s="349"/>
    </row>
    <row r="2627" spans="1:4">
      <c r="A2627" s="347"/>
      <c r="B2627" s="348"/>
      <c r="C2627" s="347"/>
      <c r="D2627" s="349"/>
    </row>
    <row r="2628" spans="1:4">
      <c r="A2628" s="347"/>
      <c r="B2628" s="348"/>
      <c r="C2628" s="347"/>
      <c r="D2628" s="349"/>
    </row>
    <row r="2629" spans="1:4">
      <c r="A2629" s="347"/>
      <c r="B2629" s="348"/>
      <c r="C2629" s="347"/>
      <c r="D2629" s="349"/>
    </row>
    <row r="2630" spans="1:4">
      <c r="A2630" s="347"/>
      <c r="B2630" s="348"/>
      <c r="C2630" s="347"/>
      <c r="D2630" s="349"/>
    </row>
    <row r="2631" spans="1:4">
      <c r="A2631" s="347"/>
      <c r="B2631" s="348"/>
      <c r="C2631" s="347"/>
      <c r="D2631" s="349"/>
    </row>
    <row r="2632" spans="1:4">
      <c r="A2632" s="347"/>
      <c r="B2632" s="348"/>
      <c r="C2632" s="347"/>
      <c r="D2632" s="349"/>
    </row>
    <row r="2633" spans="1:4">
      <c r="A2633" s="347"/>
      <c r="B2633" s="348"/>
      <c r="C2633" s="347"/>
      <c r="D2633" s="349"/>
    </row>
    <row r="2634" spans="1:4">
      <c r="A2634" s="347"/>
      <c r="B2634" s="348"/>
      <c r="C2634" s="347"/>
      <c r="D2634" s="349"/>
    </row>
    <row r="2635" spans="1:4">
      <c r="A2635" s="347"/>
      <c r="B2635" s="348"/>
      <c r="C2635" s="347"/>
      <c r="D2635" s="349"/>
    </row>
    <row r="2636" spans="1:4">
      <c r="A2636" s="347"/>
      <c r="B2636" s="348"/>
      <c r="C2636" s="347"/>
      <c r="D2636" s="349"/>
    </row>
    <row r="2637" spans="1:4">
      <c r="A2637" s="347"/>
      <c r="B2637" s="348"/>
      <c r="C2637" s="347"/>
      <c r="D2637" s="349"/>
    </row>
    <row r="2638" spans="1:4">
      <c r="A2638" s="347"/>
      <c r="B2638" s="348"/>
      <c r="C2638" s="347"/>
      <c r="D2638" s="349"/>
    </row>
    <row r="2639" spans="1:4">
      <c r="A2639" s="347"/>
      <c r="B2639" s="348"/>
      <c r="C2639" s="347"/>
      <c r="D2639" s="349"/>
    </row>
    <row r="2640" spans="1:4">
      <c r="A2640" s="347"/>
      <c r="B2640" s="348"/>
      <c r="C2640" s="347"/>
      <c r="D2640" s="349"/>
    </row>
    <row r="2641" spans="1:4">
      <c r="A2641" s="347"/>
      <c r="B2641" s="348"/>
      <c r="C2641" s="347"/>
      <c r="D2641" s="349"/>
    </row>
    <row r="2642" spans="1:4">
      <c r="A2642" s="347"/>
      <c r="B2642" s="348"/>
      <c r="C2642" s="347"/>
      <c r="D2642" s="349"/>
    </row>
    <row r="2643" spans="1:4">
      <c r="A2643" s="347"/>
      <c r="B2643" s="348"/>
      <c r="C2643" s="347"/>
      <c r="D2643" s="349"/>
    </row>
    <row r="2644" spans="1:4">
      <c r="A2644" s="347"/>
      <c r="B2644" s="348"/>
      <c r="C2644" s="347"/>
      <c r="D2644" s="349"/>
    </row>
    <row r="2645" spans="1:4">
      <c r="A2645" s="347"/>
      <c r="B2645" s="348"/>
      <c r="C2645" s="347"/>
      <c r="D2645" s="349"/>
    </row>
    <row r="2646" spans="1:4">
      <c r="A2646" s="347"/>
      <c r="B2646" s="348"/>
      <c r="C2646" s="347"/>
      <c r="D2646" s="349"/>
    </row>
    <row r="2647" spans="1:4">
      <c r="A2647" s="347"/>
      <c r="B2647" s="348"/>
      <c r="C2647" s="347"/>
      <c r="D2647" s="349"/>
    </row>
    <row r="2648" spans="1:4">
      <c r="A2648" s="347"/>
      <c r="B2648" s="348"/>
      <c r="C2648" s="347"/>
      <c r="D2648" s="349"/>
    </row>
    <row r="2649" spans="1:4">
      <c r="A2649" s="347"/>
      <c r="B2649" s="348"/>
      <c r="C2649" s="347"/>
      <c r="D2649" s="349"/>
    </row>
    <row r="2650" spans="1:4">
      <c r="A2650" s="347"/>
      <c r="B2650" s="348"/>
      <c r="C2650" s="347"/>
      <c r="D2650" s="349"/>
    </row>
    <row r="2651" spans="1:4">
      <c r="A2651" s="347"/>
      <c r="B2651" s="348"/>
      <c r="C2651" s="347"/>
      <c r="D2651" s="349"/>
    </row>
    <row r="2652" spans="1:4">
      <c r="A2652" s="347"/>
      <c r="B2652" s="348"/>
      <c r="C2652" s="347"/>
      <c r="D2652" s="349"/>
    </row>
    <row r="2653" spans="1:4">
      <c r="A2653" s="347"/>
      <c r="B2653" s="348"/>
      <c r="C2653" s="347"/>
      <c r="D2653" s="349"/>
    </row>
    <row r="2654" spans="1:4">
      <c r="A2654" s="347"/>
      <c r="B2654" s="348"/>
      <c r="C2654" s="347"/>
      <c r="D2654" s="349"/>
    </row>
    <row r="2655" spans="1:4">
      <c r="A2655" s="347"/>
      <c r="B2655" s="348"/>
      <c r="C2655" s="347"/>
      <c r="D2655" s="349"/>
    </row>
    <row r="2656" spans="1:4">
      <c r="A2656" s="347"/>
      <c r="B2656" s="348"/>
      <c r="C2656" s="347"/>
      <c r="D2656" s="349"/>
    </row>
    <row r="2657" spans="1:4">
      <c r="A2657" s="347"/>
      <c r="B2657" s="348"/>
      <c r="C2657" s="347"/>
      <c r="D2657" s="349"/>
    </row>
    <row r="2658" spans="1:4">
      <c r="A2658" s="347"/>
      <c r="B2658" s="348"/>
      <c r="C2658" s="347"/>
      <c r="D2658" s="349"/>
    </row>
    <row r="2659" spans="1:4">
      <c r="A2659" s="347"/>
      <c r="B2659" s="348"/>
      <c r="C2659" s="347"/>
      <c r="D2659" s="349"/>
    </row>
    <row r="2660" spans="1:4">
      <c r="A2660" s="347"/>
      <c r="B2660" s="348"/>
      <c r="C2660" s="347"/>
      <c r="D2660" s="349"/>
    </row>
    <row r="2661" spans="1:4">
      <c r="A2661" s="347"/>
      <c r="B2661" s="348"/>
      <c r="C2661" s="347"/>
      <c r="D2661" s="349"/>
    </row>
    <row r="2662" spans="1:4">
      <c r="A2662" s="347"/>
      <c r="B2662" s="348"/>
      <c r="C2662" s="347"/>
      <c r="D2662" s="349"/>
    </row>
    <row r="2663" spans="1:4">
      <c r="A2663" s="347"/>
      <c r="B2663" s="348"/>
      <c r="C2663" s="347"/>
      <c r="D2663" s="349"/>
    </row>
    <row r="2664" spans="1:4">
      <c r="A2664" s="347"/>
      <c r="B2664" s="348"/>
      <c r="C2664" s="347"/>
      <c r="D2664" s="349"/>
    </row>
    <row r="2665" spans="1:4">
      <c r="A2665" s="347"/>
      <c r="B2665" s="348"/>
      <c r="C2665" s="347"/>
      <c r="D2665" s="349"/>
    </row>
    <row r="2666" spans="1:4">
      <c r="A2666" s="347"/>
      <c r="B2666" s="348"/>
      <c r="C2666" s="347"/>
      <c r="D2666" s="349"/>
    </row>
    <row r="2667" spans="1:4">
      <c r="A2667" s="347"/>
      <c r="B2667" s="348"/>
      <c r="C2667" s="347"/>
      <c r="D2667" s="349"/>
    </row>
    <row r="2668" spans="1:4">
      <c r="A2668" s="347"/>
      <c r="B2668" s="348"/>
      <c r="C2668" s="347"/>
      <c r="D2668" s="349"/>
    </row>
    <row r="2669" spans="1:4">
      <c r="A2669" s="347"/>
      <c r="B2669" s="348"/>
      <c r="C2669" s="347"/>
      <c r="D2669" s="349"/>
    </row>
    <row r="2670" spans="1:4">
      <c r="A2670" s="347"/>
      <c r="B2670" s="348"/>
      <c r="C2670" s="347"/>
      <c r="D2670" s="349"/>
    </row>
    <row r="2671" spans="1:4">
      <c r="A2671" s="347"/>
      <c r="B2671" s="348"/>
      <c r="C2671" s="347"/>
      <c r="D2671" s="349"/>
    </row>
    <row r="2672" spans="1:4">
      <c r="A2672" s="347"/>
      <c r="B2672" s="348"/>
      <c r="C2672" s="347"/>
      <c r="D2672" s="349"/>
    </row>
    <row r="2673" spans="1:4">
      <c r="A2673" s="347"/>
      <c r="B2673" s="348"/>
      <c r="C2673" s="347"/>
      <c r="D2673" s="349"/>
    </row>
    <row r="2674" spans="1:4">
      <c r="A2674" s="347"/>
      <c r="B2674" s="348"/>
      <c r="C2674" s="347"/>
      <c r="D2674" s="349"/>
    </row>
    <row r="2675" spans="1:4">
      <c r="A2675" s="347"/>
      <c r="B2675" s="348"/>
      <c r="C2675" s="347"/>
      <c r="D2675" s="349"/>
    </row>
    <row r="2676" spans="1:4">
      <c r="A2676" s="347"/>
      <c r="B2676" s="348"/>
      <c r="C2676" s="347"/>
      <c r="D2676" s="349"/>
    </row>
    <row r="2677" spans="1:4">
      <c r="A2677" s="347"/>
      <c r="B2677" s="348"/>
      <c r="C2677" s="347"/>
      <c r="D2677" s="349"/>
    </row>
    <row r="2678" spans="1:4">
      <c r="A2678" s="347"/>
      <c r="B2678" s="348"/>
      <c r="C2678" s="347"/>
      <c r="D2678" s="349"/>
    </row>
    <row r="2679" spans="1:4">
      <c r="A2679" s="347"/>
      <c r="B2679" s="348"/>
      <c r="C2679" s="347"/>
      <c r="D2679" s="349"/>
    </row>
    <row r="2680" spans="1:4">
      <c r="A2680" s="347"/>
      <c r="B2680" s="348"/>
      <c r="C2680" s="347"/>
      <c r="D2680" s="349"/>
    </row>
    <row r="2681" spans="1:4">
      <c r="A2681" s="347"/>
      <c r="B2681" s="348"/>
      <c r="C2681" s="347"/>
      <c r="D2681" s="349"/>
    </row>
    <row r="2682" spans="1:4">
      <c r="A2682" s="347"/>
      <c r="B2682" s="348"/>
      <c r="C2682" s="347"/>
      <c r="D2682" s="349"/>
    </row>
    <row r="2683" spans="1:4">
      <c r="A2683" s="347"/>
      <c r="B2683" s="348"/>
      <c r="C2683" s="347"/>
      <c r="D2683" s="349"/>
    </row>
    <row r="2684" spans="1:4">
      <c r="A2684" s="347"/>
      <c r="B2684" s="348"/>
      <c r="C2684" s="347"/>
      <c r="D2684" s="349"/>
    </row>
    <row r="2685" spans="1:4">
      <c r="A2685" s="347"/>
      <c r="B2685" s="348"/>
      <c r="C2685" s="347"/>
      <c r="D2685" s="349"/>
    </row>
    <row r="2686" spans="1:4">
      <c r="A2686" s="347"/>
      <c r="B2686" s="348"/>
      <c r="C2686" s="347"/>
      <c r="D2686" s="349"/>
    </row>
    <row r="2687" spans="1:4">
      <c r="A2687" s="347"/>
      <c r="B2687" s="348"/>
      <c r="C2687" s="347"/>
      <c r="D2687" s="349"/>
    </row>
    <row r="2688" spans="1:4">
      <c r="A2688" s="347"/>
      <c r="B2688" s="348"/>
      <c r="C2688" s="347"/>
      <c r="D2688" s="349"/>
    </row>
    <row r="2689" spans="1:4">
      <c r="A2689" s="347"/>
      <c r="B2689" s="348"/>
      <c r="C2689" s="347"/>
      <c r="D2689" s="349"/>
    </row>
    <row r="2690" spans="1:4">
      <c r="A2690" s="347"/>
      <c r="B2690" s="348"/>
      <c r="C2690" s="347"/>
      <c r="D2690" s="349"/>
    </row>
    <row r="2691" spans="1:4">
      <c r="A2691" s="347"/>
      <c r="B2691" s="348"/>
      <c r="C2691" s="347"/>
      <c r="D2691" s="349"/>
    </row>
    <row r="2692" spans="1:4">
      <c r="A2692" s="347"/>
      <c r="B2692" s="348"/>
      <c r="C2692" s="347"/>
      <c r="D2692" s="349"/>
    </row>
    <row r="2693" spans="1:4">
      <c r="A2693" s="347"/>
      <c r="B2693" s="348"/>
      <c r="C2693" s="347"/>
      <c r="D2693" s="349"/>
    </row>
    <row r="2694" spans="1:4">
      <c r="A2694" s="347"/>
      <c r="B2694" s="348"/>
      <c r="C2694" s="347"/>
      <c r="D2694" s="349"/>
    </row>
    <row r="2695" spans="1:4">
      <c r="A2695" s="347"/>
      <c r="B2695" s="348"/>
      <c r="C2695" s="347"/>
      <c r="D2695" s="349"/>
    </row>
    <row r="2696" spans="1:4">
      <c r="A2696" s="347"/>
      <c r="B2696" s="348"/>
      <c r="C2696" s="347"/>
      <c r="D2696" s="349"/>
    </row>
    <row r="2697" spans="1:4">
      <c r="A2697" s="347"/>
      <c r="B2697" s="348"/>
      <c r="C2697" s="347"/>
      <c r="D2697" s="349"/>
    </row>
    <row r="2698" spans="1:4">
      <c r="A2698" s="347"/>
      <c r="B2698" s="348"/>
      <c r="C2698" s="347"/>
      <c r="D2698" s="349"/>
    </row>
    <row r="2699" spans="1:4">
      <c r="A2699" s="347"/>
      <c r="B2699" s="348"/>
      <c r="C2699" s="347"/>
      <c r="D2699" s="349"/>
    </row>
    <row r="2700" spans="1:4">
      <c r="A2700" s="347"/>
      <c r="B2700" s="348"/>
      <c r="C2700" s="347"/>
      <c r="D2700" s="349"/>
    </row>
    <row r="2701" spans="1:4">
      <c r="A2701" s="347"/>
      <c r="B2701" s="348"/>
      <c r="C2701" s="347"/>
      <c r="D2701" s="349"/>
    </row>
    <row r="2702" spans="1:4">
      <c r="A2702" s="347"/>
      <c r="B2702" s="348"/>
      <c r="C2702" s="347"/>
      <c r="D2702" s="349"/>
    </row>
    <row r="2703" spans="1:4">
      <c r="A2703" s="347"/>
      <c r="B2703" s="348"/>
      <c r="C2703" s="347"/>
      <c r="D2703" s="349"/>
    </row>
    <row r="2704" spans="1:4">
      <c r="A2704" s="347"/>
      <c r="B2704" s="348"/>
      <c r="C2704" s="347"/>
      <c r="D2704" s="349"/>
    </row>
    <row r="2705" spans="1:4">
      <c r="A2705" s="347"/>
      <c r="B2705" s="348"/>
      <c r="C2705" s="347"/>
      <c r="D2705" s="349"/>
    </row>
    <row r="2706" spans="1:4">
      <c r="A2706" s="347"/>
      <c r="B2706" s="348"/>
      <c r="C2706" s="347"/>
      <c r="D2706" s="349"/>
    </row>
    <row r="2707" spans="1:4">
      <c r="A2707" s="347"/>
      <c r="B2707" s="348"/>
      <c r="C2707" s="347"/>
      <c r="D2707" s="349"/>
    </row>
    <row r="2708" spans="1:4">
      <c r="A2708" s="347"/>
      <c r="B2708" s="348"/>
      <c r="C2708" s="347"/>
      <c r="D2708" s="349"/>
    </row>
    <row r="2709" spans="1:4">
      <c r="A2709" s="347"/>
      <c r="B2709" s="348"/>
      <c r="C2709" s="347"/>
      <c r="D2709" s="349"/>
    </row>
    <row r="2710" spans="1:4">
      <c r="A2710" s="347"/>
      <c r="B2710" s="348"/>
      <c r="C2710" s="347"/>
      <c r="D2710" s="349"/>
    </row>
    <row r="2711" spans="1:4">
      <c r="A2711" s="347"/>
      <c r="B2711" s="348"/>
      <c r="C2711" s="347"/>
      <c r="D2711" s="349"/>
    </row>
    <row r="2712" spans="1:4">
      <c r="A2712" s="347"/>
      <c r="B2712" s="348"/>
      <c r="C2712" s="347"/>
      <c r="D2712" s="349"/>
    </row>
    <row r="2713" spans="1:4">
      <c r="A2713" s="347"/>
      <c r="B2713" s="348"/>
      <c r="C2713" s="347"/>
      <c r="D2713" s="349"/>
    </row>
    <row r="2714" spans="1:4">
      <c r="A2714" s="347"/>
      <c r="B2714" s="348"/>
      <c r="C2714" s="347"/>
      <c r="D2714" s="349"/>
    </row>
    <row r="2715" spans="1:4">
      <c r="A2715" s="347"/>
      <c r="B2715" s="348"/>
      <c r="C2715" s="347"/>
      <c r="D2715" s="349"/>
    </row>
    <row r="2716" spans="1:4">
      <c r="A2716" s="347"/>
      <c r="B2716" s="348"/>
      <c r="C2716" s="347"/>
      <c r="D2716" s="349"/>
    </row>
    <row r="2717" spans="1:4">
      <c r="A2717" s="347"/>
      <c r="B2717" s="348"/>
      <c r="C2717" s="347"/>
      <c r="D2717" s="349"/>
    </row>
    <row r="2718" spans="1:4">
      <c r="A2718" s="347"/>
      <c r="B2718" s="348"/>
      <c r="C2718" s="347"/>
      <c r="D2718" s="349"/>
    </row>
    <row r="2719" spans="1:4">
      <c r="A2719" s="347"/>
      <c r="B2719" s="348"/>
      <c r="C2719" s="347"/>
      <c r="D2719" s="349"/>
    </row>
    <row r="2720" spans="1:4">
      <c r="A2720" s="347"/>
      <c r="B2720" s="348"/>
      <c r="C2720" s="347"/>
      <c r="D2720" s="349"/>
    </row>
    <row r="2721" spans="1:4">
      <c r="A2721" s="347"/>
      <c r="B2721" s="348"/>
      <c r="C2721" s="347"/>
      <c r="D2721" s="349"/>
    </row>
    <row r="2722" spans="1:4">
      <c r="A2722" s="347"/>
      <c r="B2722" s="348"/>
      <c r="C2722" s="347"/>
      <c r="D2722" s="349"/>
    </row>
    <row r="2723" spans="1:4">
      <c r="A2723" s="347"/>
      <c r="B2723" s="348"/>
      <c r="C2723" s="347"/>
      <c r="D2723" s="349"/>
    </row>
    <row r="2724" spans="1:4">
      <c r="A2724" s="347"/>
      <c r="B2724" s="348"/>
      <c r="C2724" s="347"/>
      <c r="D2724" s="349"/>
    </row>
    <row r="2725" spans="1:4">
      <c r="A2725" s="347"/>
      <c r="B2725" s="348"/>
      <c r="C2725" s="347"/>
      <c r="D2725" s="349"/>
    </row>
    <row r="2726" spans="1:4">
      <c r="A2726" s="347"/>
      <c r="B2726" s="348"/>
      <c r="C2726" s="347"/>
      <c r="D2726" s="349"/>
    </row>
    <row r="2727" spans="1:4">
      <c r="A2727" s="347"/>
      <c r="B2727" s="348"/>
      <c r="C2727" s="347"/>
      <c r="D2727" s="349"/>
    </row>
    <row r="2728" spans="1:4">
      <c r="A2728" s="347"/>
      <c r="B2728" s="348"/>
      <c r="C2728" s="347"/>
      <c r="D2728" s="349"/>
    </row>
    <row r="2729" spans="1:4">
      <c r="A2729" s="347"/>
      <c r="B2729" s="348"/>
      <c r="C2729" s="347"/>
      <c r="D2729" s="349"/>
    </row>
    <row r="2730" spans="1:4">
      <c r="A2730" s="347"/>
      <c r="B2730" s="348"/>
      <c r="C2730" s="347"/>
      <c r="D2730" s="349"/>
    </row>
    <row r="2731" spans="1:4">
      <c r="A2731" s="347"/>
      <c r="B2731" s="348"/>
      <c r="C2731" s="347"/>
      <c r="D2731" s="349"/>
    </row>
    <row r="2732" spans="1:4">
      <c r="A2732" s="347"/>
      <c r="B2732" s="348"/>
      <c r="C2732" s="347"/>
      <c r="D2732" s="349"/>
    </row>
    <row r="2733" spans="1:4">
      <c r="A2733" s="347"/>
      <c r="B2733" s="348"/>
      <c r="C2733" s="347"/>
      <c r="D2733" s="349"/>
    </row>
    <row r="2734" spans="1:4">
      <c r="A2734" s="347"/>
      <c r="B2734" s="348"/>
      <c r="C2734" s="347"/>
      <c r="D2734" s="349"/>
    </row>
    <row r="2735" spans="1:4">
      <c r="A2735" s="347"/>
      <c r="B2735" s="348"/>
      <c r="C2735" s="347"/>
      <c r="D2735" s="349"/>
    </row>
    <row r="2736" spans="1:4">
      <c r="A2736" s="347"/>
      <c r="B2736" s="348"/>
      <c r="C2736" s="347"/>
      <c r="D2736" s="349"/>
    </row>
    <row r="2737" spans="1:4">
      <c r="A2737" s="347"/>
      <c r="B2737" s="348"/>
      <c r="C2737" s="347"/>
      <c r="D2737" s="349"/>
    </row>
    <row r="2738" spans="1:4">
      <c r="A2738" s="347"/>
      <c r="B2738" s="348"/>
      <c r="C2738" s="347"/>
      <c r="D2738" s="349"/>
    </row>
    <row r="2739" spans="1:4">
      <c r="A2739" s="347"/>
      <c r="B2739" s="348"/>
      <c r="C2739" s="347"/>
      <c r="D2739" s="349"/>
    </row>
    <row r="2740" spans="1:4">
      <c r="A2740" s="347"/>
      <c r="B2740" s="348"/>
      <c r="C2740" s="347"/>
      <c r="D2740" s="349"/>
    </row>
    <row r="2741" spans="1:4">
      <c r="A2741" s="347"/>
      <c r="B2741" s="348"/>
      <c r="C2741" s="347"/>
      <c r="D2741" s="349"/>
    </row>
    <row r="2742" spans="1:4">
      <c r="A2742" s="347"/>
      <c r="B2742" s="348"/>
      <c r="C2742" s="347"/>
      <c r="D2742" s="349"/>
    </row>
    <row r="2743" spans="1:4">
      <c r="A2743" s="347"/>
      <c r="B2743" s="348"/>
      <c r="C2743" s="347"/>
      <c r="D2743" s="349"/>
    </row>
    <row r="2744" spans="1:4">
      <c r="A2744" s="347"/>
      <c r="B2744" s="348"/>
      <c r="C2744" s="347"/>
      <c r="D2744" s="349"/>
    </row>
    <row r="2745" spans="1:4">
      <c r="A2745" s="347"/>
      <c r="B2745" s="348"/>
      <c r="C2745" s="347"/>
      <c r="D2745" s="349"/>
    </row>
    <row r="2746" spans="1:4">
      <c r="A2746" s="347"/>
      <c r="B2746" s="348"/>
      <c r="C2746" s="347"/>
      <c r="D2746" s="349"/>
    </row>
    <row r="2747" spans="1:4">
      <c r="A2747" s="347"/>
      <c r="B2747" s="348"/>
      <c r="C2747" s="347"/>
      <c r="D2747" s="349"/>
    </row>
    <row r="2748" spans="1:4">
      <c r="A2748" s="347"/>
      <c r="B2748" s="348"/>
      <c r="C2748" s="347"/>
      <c r="D2748" s="349"/>
    </row>
    <row r="2749" spans="1:4">
      <c r="A2749" s="347"/>
      <c r="B2749" s="348"/>
      <c r="C2749" s="347"/>
      <c r="D2749" s="349"/>
    </row>
    <row r="2750" spans="1:4">
      <c r="A2750" s="347"/>
      <c r="B2750" s="348"/>
      <c r="C2750" s="347"/>
      <c r="D2750" s="349"/>
    </row>
    <row r="2751" spans="1:4">
      <c r="A2751" s="347"/>
      <c r="B2751" s="348"/>
      <c r="C2751" s="347"/>
      <c r="D2751" s="349"/>
    </row>
    <row r="2752" spans="1:4">
      <c r="A2752" s="347"/>
      <c r="B2752" s="348"/>
      <c r="C2752" s="347"/>
      <c r="D2752" s="349"/>
    </row>
    <row r="2753" spans="1:4">
      <c r="A2753" s="347"/>
      <c r="B2753" s="348"/>
      <c r="C2753" s="347"/>
      <c r="D2753" s="349"/>
    </row>
    <row r="2754" spans="1:4">
      <c r="A2754" s="347"/>
      <c r="B2754" s="348"/>
      <c r="C2754" s="347"/>
      <c r="D2754" s="349"/>
    </row>
    <row r="2755" spans="1:4">
      <c r="A2755" s="347"/>
      <c r="B2755" s="348"/>
      <c r="C2755" s="347"/>
      <c r="D2755" s="349"/>
    </row>
    <row r="2756" spans="1:4">
      <c r="A2756" s="347"/>
      <c r="B2756" s="348"/>
      <c r="C2756" s="347"/>
      <c r="D2756" s="349"/>
    </row>
    <row r="2757" spans="1:4">
      <c r="A2757" s="347"/>
      <c r="B2757" s="348"/>
      <c r="C2757" s="347"/>
      <c r="D2757" s="349"/>
    </row>
    <row r="2758" spans="1:4">
      <c r="A2758" s="347"/>
      <c r="B2758" s="348"/>
      <c r="C2758" s="347"/>
      <c r="D2758" s="349"/>
    </row>
    <row r="2759" spans="1:4">
      <c r="A2759" s="347"/>
      <c r="B2759" s="348"/>
      <c r="C2759" s="347"/>
      <c r="D2759" s="349"/>
    </row>
    <row r="2760" spans="1:4">
      <c r="A2760" s="347"/>
      <c r="B2760" s="348"/>
      <c r="C2760" s="347"/>
      <c r="D2760" s="349"/>
    </row>
    <row r="2761" spans="1:4">
      <c r="A2761" s="347"/>
      <c r="B2761" s="348"/>
      <c r="C2761" s="347"/>
      <c r="D2761" s="349"/>
    </row>
    <row r="2762" spans="1:4">
      <c r="A2762" s="347"/>
      <c r="B2762" s="348"/>
      <c r="C2762" s="347"/>
      <c r="D2762" s="349"/>
    </row>
    <row r="2763" spans="1:4">
      <c r="A2763" s="347"/>
      <c r="B2763" s="348"/>
      <c r="C2763" s="347"/>
      <c r="D2763" s="349"/>
    </row>
    <row r="2764" spans="1:4">
      <c r="A2764" s="347"/>
      <c r="B2764" s="348"/>
      <c r="C2764" s="347"/>
      <c r="D2764" s="349"/>
    </row>
    <row r="2765" spans="1:4">
      <c r="A2765" s="347"/>
      <c r="B2765" s="348"/>
      <c r="C2765" s="347"/>
      <c r="D2765" s="349"/>
    </row>
    <row r="2766" spans="1:4">
      <c r="A2766" s="347"/>
      <c r="B2766" s="348"/>
      <c r="C2766" s="347"/>
      <c r="D2766" s="349"/>
    </row>
    <row r="2767" spans="1:4">
      <c r="A2767" s="347"/>
      <c r="B2767" s="348"/>
      <c r="C2767" s="347"/>
      <c r="D2767" s="349"/>
    </row>
    <row r="2768" spans="1:4">
      <c r="A2768" s="347"/>
      <c r="B2768" s="348"/>
      <c r="C2768" s="347"/>
      <c r="D2768" s="349"/>
    </row>
    <row r="2769" spans="1:4">
      <c r="A2769" s="347"/>
      <c r="B2769" s="348"/>
      <c r="C2769" s="347"/>
      <c r="D2769" s="349"/>
    </row>
    <row r="2770" spans="1:4">
      <c r="A2770" s="347"/>
      <c r="B2770" s="348"/>
      <c r="C2770" s="347"/>
      <c r="D2770" s="349"/>
    </row>
    <row r="2771" spans="1:4">
      <c r="A2771" s="347"/>
      <c r="B2771" s="348"/>
      <c r="C2771" s="347"/>
      <c r="D2771" s="349"/>
    </row>
    <row r="2772" spans="1:4">
      <c r="A2772" s="347"/>
      <c r="B2772" s="348"/>
      <c r="C2772" s="347"/>
      <c r="D2772" s="349"/>
    </row>
    <row r="2773" spans="1:4">
      <c r="A2773" s="347"/>
      <c r="B2773" s="348"/>
      <c r="C2773" s="347"/>
      <c r="D2773" s="349"/>
    </row>
    <row r="2774" spans="1:4">
      <c r="A2774" s="347"/>
      <c r="B2774" s="348"/>
      <c r="C2774" s="347"/>
      <c r="D2774" s="349"/>
    </row>
    <row r="2775" spans="1:4">
      <c r="A2775" s="347"/>
      <c r="B2775" s="348"/>
      <c r="C2775" s="347"/>
      <c r="D2775" s="349"/>
    </row>
    <row r="2776" spans="1:4">
      <c r="A2776" s="347"/>
      <c r="B2776" s="348"/>
      <c r="C2776" s="347"/>
      <c r="D2776" s="349"/>
    </row>
    <row r="2777" spans="1:4">
      <c r="A2777" s="347"/>
      <c r="B2777" s="348"/>
      <c r="C2777" s="347"/>
      <c r="D2777" s="349"/>
    </row>
    <row r="2778" spans="1:4">
      <c r="A2778" s="347"/>
      <c r="B2778" s="348"/>
      <c r="C2778" s="347"/>
      <c r="D2778" s="349"/>
    </row>
    <row r="2779" spans="1:4">
      <c r="A2779" s="347"/>
      <c r="B2779" s="348"/>
      <c r="C2779" s="347"/>
      <c r="D2779" s="349"/>
    </row>
    <row r="2780" spans="1:4">
      <c r="A2780" s="347"/>
      <c r="B2780" s="348"/>
      <c r="C2780" s="347"/>
      <c r="D2780" s="349"/>
    </row>
    <row r="2781" spans="1:4">
      <c r="A2781" s="347"/>
      <c r="B2781" s="348"/>
      <c r="C2781" s="347"/>
      <c r="D2781" s="349"/>
    </row>
    <row r="2782" spans="1:4">
      <c r="A2782" s="347"/>
      <c r="B2782" s="348"/>
      <c r="C2782" s="347"/>
      <c r="D2782" s="349"/>
    </row>
    <row r="2783" spans="1:4">
      <c r="A2783" s="347"/>
      <c r="B2783" s="348"/>
      <c r="C2783" s="347"/>
      <c r="D2783" s="349"/>
    </row>
    <row r="2784" spans="1:4">
      <c r="A2784" s="347"/>
      <c r="B2784" s="348"/>
      <c r="C2784" s="347"/>
      <c r="D2784" s="349"/>
    </row>
    <row r="2785" spans="1:4">
      <c r="A2785" s="347"/>
      <c r="B2785" s="348"/>
      <c r="C2785" s="347"/>
      <c r="D2785" s="349"/>
    </row>
    <row r="2786" spans="1:4">
      <c r="A2786" s="347"/>
      <c r="B2786" s="348"/>
      <c r="C2786" s="347"/>
      <c r="D2786" s="349"/>
    </row>
    <row r="2787" spans="1:4">
      <c r="A2787" s="347"/>
      <c r="B2787" s="348"/>
      <c r="C2787" s="347"/>
      <c r="D2787" s="349"/>
    </row>
    <row r="2788" spans="1:4">
      <c r="A2788" s="347"/>
      <c r="B2788" s="348"/>
      <c r="C2788" s="347"/>
      <c r="D2788" s="349"/>
    </row>
    <row r="2789" spans="1:4">
      <c r="A2789" s="347"/>
      <c r="B2789" s="348"/>
      <c r="C2789" s="347"/>
      <c r="D2789" s="349"/>
    </row>
    <row r="2790" spans="1:4">
      <c r="A2790" s="347"/>
      <c r="B2790" s="348"/>
      <c r="C2790" s="347"/>
      <c r="D2790" s="349"/>
    </row>
    <row r="2791" spans="1:4">
      <c r="A2791" s="347"/>
      <c r="B2791" s="348"/>
      <c r="C2791" s="347"/>
      <c r="D2791" s="349"/>
    </row>
    <row r="2792" spans="1:4">
      <c r="A2792" s="347"/>
      <c r="B2792" s="348"/>
      <c r="C2792" s="347"/>
      <c r="D2792" s="349"/>
    </row>
    <row r="2793" spans="1:4">
      <c r="A2793" s="347"/>
      <c r="B2793" s="348"/>
      <c r="C2793" s="347"/>
      <c r="D2793" s="349"/>
    </row>
    <row r="2794" spans="1:4">
      <c r="A2794" s="347"/>
      <c r="B2794" s="348"/>
      <c r="C2794" s="347"/>
      <c r="D2794" s="349"/>
    </row>
    <row r="2795" spans="1:4">
      <c r="A2795" s="347"/>
      <c r="B2795" s="348"/>
      <c r="C2795" s="347"/>
      <c r="D2795" s="349"/>
    </row>
    <row r="2796" spans="1:4">
      <c r="A2796" s="347"/>
      <c r="B2796" s="348"/>
      <c r="C2796" s="347"/>
      <c r="D2796" s="349"/>
    </row>
    <row r="2797" spans="1:4">
      <c r="A2797" s="347"/>
      <c r="B2797" s="348"/>
      <c r="C2797" s="347"/>
      <c r="D2797" s="349"/>
    </row>
    <row r="2798" spans="1:4">
      <c r="A2798" s="347"/>
      <c r="B2798" s="348"/>
      <c r="C2798" s="347"/>
      <c r="D2798" s="349"/>
    </row>
    <row r="2799" spans="1:4">
      <c r="A2799" s="347"/>
      <c r="B2799" s="348"/>
      <c r="C2799" s="347"/>
      <c r="D2799" s="349"/>
    </row>
    <row r="2800" spans="1:4">
      <c r="A2800" s="347"/>
      <c r="B2800" s="348"/>
      <c r="C2800" s="347"/>
      <c r="D2800" s="349"/>
    </row>
    <row r="2801" spans="1:4">
      <c r="A2801" s="347"/>
      <c r="B2801" s="348"/>
      <c r="C2801" s="347"/>
      <c r="D2801" s="349"/>
    </row>
    <row r="2802" spans="1:4">
      <c r="A2802" s="347"/>
      <c r="B2802" s="348"/>
      <c r="C2802" s="347"/>
      <c r="D2802" s="349"/>
    </row>
    <row r="2803" spans="1:4">
      <c r="A2803" s="347"/>
      <c r="B2803" s="348"/>
      <c r="C2803" s="347"/>
      <c r="D2803" s="349"/>
    </row>
    <row r="2804" spans="1:4">
      <c r="A2804" s="347"/>
      <c r="B2804" s="348"/>
      <c r="C2804" s="347"/>
      <c r="D2804" s="349"/>
    </row>
    <row r="2805" spans="1:4">
      <c r="A2805" s="347"/>
      <c r="B2805" s="348"/>
      <c r="C2805" s="347"/>
      <c r="D2805" s="349"/>
    </row>
    <row r="2806" spans="1:4">
      <c r="A2806" s="347"/>
      <c r="B2806" s="348"/>
      <c r="C2806" s="347"/>
      <c r="D2806" s="349"/>
    </row>
    <row r="2807" spans="1:4">
      <c r="A2807" s="347"/>
      <c r="B2807" s="348"/>
      <c r="C2807" s="347"/>
      <c r="D2807" s="349"/>
    </row>
    <row r="2808" spans="1:4">
      <c r="A2808" s="347"/>
      <c r="B2808" s="348"/>
      <c r="C2808" s="347"/>
      <c r="D2808" s="349"/>
    </row>
    <row r="2809" spans="1:4">
      <c r="A2809" s="347"/>
      <c r="B2809" s="348"/>
      <c r="C2809" s="347"/>
      <c r="D2809" s="349"/>
    </row>
    <row r="2810" spans="1:4">
      <c r="A2810" s="347"/>
      <c r="B2810" s="348"/>
      <c r="C2810" s="347"/>
      <c r="D2810" s="349"/>
    </row>
    <row r="2811" spans="1:4">
      <c r="A2811" s="347"/>
      <c r="B2811" s="348"/>
      <c r="C2811" s="347"/>
      <c r="D2811" s="349"/>
    </row>
    <row r="2812" spans="1:4">
      <c r="A2812" s="347"/>
      <c r="B2812" s="348"/>
      <c r="C2812" s="347"/>
      <c r="D2812" s="349"/>
    </row>
    <row r="2813" spans="1:4">
      <c r="A2813" s="347"/>
      <c r="B2813" s="348"/>
      <c r="C2813" s="347"/>
      <c r="D2813" s="349"/>
    </row>
    <row r="2814" spans="1:4">
      <c r="A2814" s="347"/>
      <c r="B2814" s="348"/>
      <c r="C2814" s="347"/>
      <c r="D2814" s="349"/>
    </row>
    <row r="2815" spans="1:4">
      <c r="A2815" s="347"/>
      <c r="B2815" s="348"/>
      <c r="C2815" s="347"/>
      <c r="D2815" s="349"/>
    </row>
    <row r="2816" spans="1:4">
      <c r="A2816" s="347"/>
      <c r="B2816" s="348"/>
      <c r="C2816" s="347"/>
      <c r="D2816" s="349"/>
    </row>
    <row r="2817" spans="1:4">
      <c r="A2817" s="347"/>
      <c r="B2817" s="348"/>
      <c r="C2817" s="347"/>
      <c r="D2817" s="349"/>
    </row>
    <row r="2818" spans="1:4">
      <c r="A2818" s="347"/>
      <c r="B2818" s="348"/>
      <c r="C2818" s="347"/>
      <c r="D2818" s="349"/>
    </row>
    <row r="2819" spans="1:4">
      <c r="A2819" s="347"/>
      <c r="B2819" s="348"/>
      <c r="C2819" s="347"/>
      <c r="D2819" s="349"/>
    </row>
    <row r="2820" spans="1:4">
      <c r="A2820" s="347"/>
      <c r="B2820" s="348"/>
      <c r="C2820" s="347"/>
      <c r="D2820" s="349"/>
    </row>
    <row r="2821" spans="1:4">
      <c r="A2821" s="347"/>
      <c r="B2821" s="348"/>
      <c r="C2821" s="347"/>
      <c r="D2821" s="349"/>
    </row>
    <row r="2822" spans="1:4">
      <c r="A2822" s="347"/>
      <c r="B2822" s="348"/>
      <c r="C2822" s="347"/>
      <c r="D2822" s="349"/>
    </row>
    <row r="2823" spans="1:4">
      <c r="A2823" s="347"/>
      <c r="B2823" s="348"/>
      <c r="C2823" s="347"/>
      <c r="D2823" s="349"/>
    </row>
    <row r="2824" spans="1:4">
      <c r="A2824" s="347"/>
      <c r="B2824" s="348"/>
      <c r="C2824" s="347"/>
      <c r="D2824" s="349"/>
    </row>
    <row r="2825" spans="1:4">
      <c r="A2825" s="347"/>
      <c r="B2825" s="348"/>
      <c r="C2825" s="347"/>
      <c r="D2825" s="349"/>
    </row>
    <row r="2826" spans="1:4">
      <c r="A2826" s="347"/>
      <c r="B2826" s="348"/>
      <c r="C2826" s="347"/>
      <c r="D2826" s="349"/>
    </row>
    <row r="2827" spans="1:4">
      <c r="A2827" s="347"/>
      <c r="B2827" s="348"/>
      <c r="C2827" s="347"/>
      <c r="D2827" s="349"/>
    </row>
    <row r="2828" spans="1:4">
      <c r="A2828" s="347"/>
      <c r="B2828" s="348"/>
      <c r="C2828" s="347"/>
      <c r="D2828" s="349"/>
    </row>
    <row r="2829" spans="1:4">
      <c r="A2829" s="347"/>
      <c r="B2829" s="348"/>
      <c r="C2829" s="347"/>
      <c r="D2829" s="349"/>
    </row>
    <row r="2830" spans="1:4">
      <c r="A2830" s="347"/>
      <c r="B2830" s="348"/>
      <c r="C2830" s="347"/>
      <c r="D2830" s="349"/>
    </row>
    <row r="2831" spans="1:4">
      <c r="A2831" s="347"/>
      <c r="B2831" s="348"/>
      <c r="C2831" s="347"/>
      <c r="D2831" s="349"/>
    </row>
    <row r="2832" spans="1:4">
      <c r="A2832" s="347"/>
      <c r="B2832" s="348"/>
      <c r="C2832" s="347"/>
      <c r="D2832" s="349"/>
    </row>
    <row r="2833" spans="1:4">
      <c r="A2833" s="347"/>
      <c r="B2833" s="348"/>
      <c r="C2833" s="347"/>
      <c r="D2833" s="349"/>
    </row>
    <row r="2834" spans="1:4">
      <c r="A2834" s="347"/>
      <c r="B2834" s="348"/>
      <c r="C2834" s="347"/>
      <c r="D2834" s="349"/>
    </row>
    <row r="2835" spans="1:4">
      <c r="A2835" s="347"/>
      <c r="B2835" s="348"/>
      <c r="C2835" s="347"/>
      <c r="D2835" s="349"/>
    </row>
    <row r="2836" spans="1:4">
      <c r="A2836" s="347"/>
      <c r="B2836" s="348"/>
      <c r="C2836" s="347"/>
      <c r="D2836" s="349"/>
    </row>
    <row r="2837" spans="1:4">
      <c r="A2837" s="347"/>
      <c r="B2837" s="348"/>
      <c r="C2837" s="347"/>
      <c r="D2837" s="349"/>
    </row>
    <row r="2838" spans="1:4">
      <c r="A2838" s="347"/>
      <c r="B2838" s="348"/>
      <c r="C2838" s="347"/>
      <c r="D2838" s="349"/>
    </row>
    <row r="2839" spans="1:4">
      <c r="A2839" s="347"/>
      <c r="B2839" s="348"/>
      <c r="C2839" s="347"/>
      <c r="D2839" s="349"/>
    </row>
    <row r="2840" spans="1:4">
      <c r="A2840" s="347"/>
      <c r="B2840" s="348"/>
      <c r="C2840" s="347"/>
      <c r="D2840" s="349"/>
    </row>
    <row r="2841" spans="1:4">
      <c r="A2841" s="347"/>
      <c r="B2841" s="348"/>
      <c r="C2841" s="347"/>
      <c r="D2841" s="349"/>
    </row>
    <row r="2842" spans="1:4">
      <c r="A2842" s="347"/>
      <c r="B2842" s="348"/>
      <c r="C2842" s="347"/>
      <c r="D2842" s="349"/>
    </row>
    <row r="2843" spans="1:4">
      <c r="A2843" s="347"/>
      <c r="B2843" s="348"/>
      <c r="C2843" s="347"/>
      <c r="D2843" s="349"/>
    </row>
    <row r="2844" spans="1:4">
      <c r="A2844" s="347"/>
      <c r="B2844" s="348"/>
      <c r="C2844" s="347"/>
      <c r="D2844" s="349"/>
    </row>
    <row r="2845" spans="1:4">
      <c r="A2845" s="347"/>
      <c r="B2845" s="348"/>
      <c r="C2845" s="347"/>
      <c r="D2845" s="349"/>
    </row>
    <row r="2846" spans="1:4">
      <c r="A2846" s="347"/>
      <c r="B2846" s="348"/>
      <c r="C2846" s="347"/>
      <c r="D2846" s="349"/>
    </row>
    <row r="2847" spans="1:4">
      <c r="A2847" s="347"/>
      <c r="B2847" s="348"/>
      <c r="C2847" s="347"/>
      <c r="D2847" s="349"/>
    </row>
    <row r="2848" spans="1:4">
      <c r="A2848" s="347"/>
      <c r="B2848" s="348"/>
      <c r="C2848" s="347"/>
      <c r="D2848" s="349"/>
    </row>
    <row r="2849" spans="1:4">
      <c r="A2849" s="347"/>
      <c r="B2849" s="348"/>
      <c r="C2849" s="347"/>
      <c r="D2849" s="349"/>
    </row>
    <row r="2850" spans="1:4">
      <c r="A2850" s="347"/>
      <c r="B2850" s="348"/>
      <c r="C2850" s="347"/>
      <c r="D2850" s="349"/>
    </row>
    <row r="2851" spans="1:4">
      <c r="A2851" s="347"/>
      <c r="B2851" s="348"/>
      <c r="C2851" s="347"/>
      <c r="D2851" s="349"/>
    </row>
    <row r="2852" spans="1:4">
      <c r="A2852" s="347"/>
      <c r="B2852" s="348"/>
      <c r="C2852" s="347"/>
      <c r="D2852" s="349"/>
    </row>
    <row r="2853" spans="1:4">
      <c r="A2853" s="347"/>
      <c r="B2853" s="348"/>
      <c r="C2853" s="347"/>
      <c r="D2853" s="349"/>
    </row>
    <row r="2854" spans="1:4">
      <c r="A2854" s="347"/>
      <c r="B2854" s="348"/>
      <c r="C2854" s="347"/>
      <c r="D2854" s="349"/>
    </row>
    <row r="2855" spans="1:4">
      <c r="A2855" s="347"/>
      <c r="B2855" s="348"/>
      <c r="C2855" s="347"/>
      <c r="D2855" s="349"/>
    </row>
    <row r="2856" spans="1:4">
      <c r="A2856" s="347"/>
      <c r="B2856" s="348"/>
      <c r="C2856" s="347"/>
      <c r="D2856" s="349"/>
    </row>
    <row r="2857" spans="1:4">
      <c r="A2857" s="347"/>
      <c r="B2857" s="348"/>
      <c r="C2857" s="347"/>
      <c r="D2857" s="349"/>
    </row>
    <row r="2858" spans="1:4">
      <c r="A2858" s="347"/>
      <c r="B2858" s="348"/>
      <c r="C2858" s="347"/>
      <c r="D2858" s="349"/>
    </row>
    <row r="2859" spans="1:4">
      <c r="A2859" s="347"/>
      <c r="B2859" s="348"/>
      <c r="C2859" s="347"/>
      <c r="D2859" s="349"/>
    </row>
    <row r="2860" spans="1:4">
      <c r="A2860" s="347"/>
      <c r="B2860" s="348"/>
      <c r="C2860" s="347"/>
      <c r="D2860" s="349"/>
    </row>
    <row r="2861" spans="1:4">
      <c r="A2861" s="347"/>
      <c r="B2861" s="348"/>
      <c r="C2861" s="347"/>
      <c r="D2861" s="349"/>
    </row>
    <row r="2862" spans="1:4">
      <c r="A2862" s="347"/>
      <c r="B2862" s="348"/>
      <c r="C2862" s="347"/>
      <c r="D2862" s="349"/>
    </row>
    <row r="2863" spans="1:4">
      <c r="A2863" s="347"/>
      <c r="B2863" s="348"/>
      <c r="C2863" s="347"/>
      <c r="D2863" s="349"/>
    </row>
    <row r="2864" spans="1:4">
      <c r="A2864" s="347"/>
      <c r="B2864" s="348"/>
      <c r="C2864" s="347"/>
      <c r="D2864" s="349"/>
    </row>
    <row r="2865" spans="1:4">
      <c r="A2865" s="347"/>
      <c r="B2865" s="348"/>
      <c r="C2865" s="347"/>
      <c r="D2865" s="349"/>
    </row>
    <row r="2866" spans="1:4">
      <c r="A2866" s="347"/>
      <c r="B2866" s="348"/>
      <c r="C2866" s="347"/>
      <c r="D2866" s="349"/>
    </row>
    <row r="2867" spans="1:4">
      <c r="A2867" s="347"/>
      <c r="B2867" s="348"/>
      <c r="C2867" s="347"/>
      <c r="D2867" s="349"/>
    </row>
    <row r="2868" spans="1:4">
      <c r="A2868" s="347"/>
      <c r="B2868" s="348"/>
      <c r="C2868" s="347"/>
      <c r="D2868" s="349"/>
    </row>
    <row r="2869" spans="1:4">
      <c r="A2869" s="347"/>
      <c r="B2869" s="348"/>
      <c r="C2869" s="347"/>
      <c r="D2869" s="349"/>
    </row>
    <row r="2870" spans="1:4">
      <c r="A2870" s="347"/>
      <c r="B2870" s="348"/>
      <c r="C2870" s="347"/>
      <c r="D2870" s="349"/>
    </row>
    <row r="2871" spans="1:4">
      <c r="A2871" s="347"/>
      <c r="B2871" s="348"/>
      <c r="C2871" s="347"/>
      <c r="D2871" s="349"/>
    </row>
    <row r="2872" spans="1:4">
      <c r="A2872" s="347"/>
      <c r="B2872" s="348"/>
      <c r="C2872" s="347"/>
      <c r="D2872" s="349"/>
    </row>
    <row r="2873" spans="1:4">
      <c r="A2873" s="347"/>
      <c r="B2873" s="348"/>
      <c r="C2873" s="347"/>
      <c r="D2873" s="349"/>
    </row>
    <row r="2874" spans="1:4">
      <c r="A2874" s="347"/>
      <c r="B2874" s="348"/>
      <c r="C2874" s="347"/>
      <c r="D2874" s="349"/>
    </row>
    <row r="2875" spans="1:4">
      <c r="A2875" s="347"/>
      <c r="B2875" s="348"/>
      <c r="C2875" s="347"/>
      <c r="D2875" s="349"/>
    </row>
    <row r="2876" spans="1:4">
      <c r="A2876" s="347"/>
      <c r="B2876" s="348"/>
      <c r="C2876" s="347"/>
      <c r="D2876" s="349"/>
    </row>
    <row r="2877" spans="1:4">
      <c r="A2877" s="347"/>
      <c r="B2877" s="348"/>
      <c r="C2877" s="347"/>
      <c r="D2877" s="349"/>
    </row>
    <row r="2878" spans="1:4">
      <c r="A2878" s="347"/>
      <c r="B2878" s="348"/>
      <c r="C2878" s="347"/>
      <c r="D2878" s="349"/>
    </row>
    <row r="2879" spans="1:4">
      <c r="A2879" s="347"/>
      <c r="B2879" s="348"/>
      <c r="C2879" s="347"/>
      <c r="D2879" s="349"/>
    </row>
    <row r="2880" spans="1:4">
      <c r="A2880" s="347"/>
      <c r="B2880" s="348"/>
      <c r="C2880" s="347"/>
      <c r="D2880" s="349"/>
    </row>
    <row r="2881" spans="1:4">
      <c r="A2881" s="347"/>
      <c r="B2881" s="348"/>
      <c r="C2881" s="347"/>
      <c r="D2881" s="349"/>
    </row>
    <row r="2882" spans="1:4">
      <c r="A2882" s="347"/>
      <c r="B2882" s="348"/>
      <c r="C2882" s="347"/>
      <c r="D2882" s="349"/>
    </row>
    <row r="2883" spans="1:4">
      <c r="A2883" s="347"/>
      <c r="B2883" s="348"/>
      <c r="C2883" s="347"/>
      <c r="D2883" s="349"/>
    </row>
    <row r="2884" spans="1:4">
      <c r="A2884" s="347"/>
      <c r="B2884" s="348"/>
      <c r="C2884" s="347"/>
      <c r="D2884" s="349"/>
    </row>
    <row r="2885" spans="1:4">
      <c r="A2885" s="347"/>
      <c r="B2885" s="348"/>
      <c r="C2885" s="347"/>
      <c r="D2885" s="349"/>
    </row>
    <row r="2886" spans="1:4">
      <c r="A2886" s="347"/>
      <c r="B2886" s="348"/>
      <c r="C2886" s="347"/>
      <c r="D2886" s="349"/>
    </row>
    <row r="2887" spans="1:4">
      <c r="A2887" s="347"/>
      <c r="B2887" s="348"/>
      <c r="C2887" s="347"/>
      <c r="D2887" s="349"/>
    </row>
    <row r="2888" spans="1:4">
      <c r="A2888" s="347"/>
      <c r="B2888" s="348"/>
      <c r="C2888" s="347"/>
      <c r="D2888" s="349"/>
    </row>
    <row r="2889" spans="1:4">
      <c r="A2889" s="347"/>
      <c r="B2889" s="348"/>
      <c r="C2889" s="347"/>
      <c r="D2889" s="349"/>
    </row>
    <row r="2890" spans="1:4">
      <c r="A2890" s="347"/>
      <c r="B2890" s="348"/>
      <c r="C2890" s="347"/>
      <c r="D2890" s="349"/>
    </row>
    <row r="2891" spans="1:4">
      <c r="A2891" s="347"/>
      <c r="B2891" s="348"/>
      <c r="C2891" s="347"/>
      <c r="D2891" s="349"/>
    </row>
    <row r="2892" spans="1:4">
      <c r="A2892" s="347"/>
      <c r="B2892" s="348"/>
      <c r="C2892" s="347"/>
      <c r="D2892" s="349"/>
    </row>
    <row r="2893" spans="1:4">
      <c r="A2893" s="347"/>
      <c r="B2893" s="348"/>
      <c r="C2893" s="347"/>
      <c r="D2893" s="349"/>
    </row>
    <row r="2894" spans="1:4">
      <c r="A2894" s="347"/>
      <c r="B2894" s="348"/>
      <c r="C2894" s="347"/>
      <c r="D2894" s="349"/>
    </row>
    <row r="2895" spans="1:4">
      <c r="A2895" s="347"/>
      <c r="B2895" s="348"/>
      <c r="C2895" s="347"/>
      <c r="D2895" s="349"/>
    </row>
    <row r="2896" spans="1:4">
      <c r="A2896" s="347"/>
      <c r="B2896" s="348"/>
      <c r="C2896" s="347"/>
      <c r="D2896" s="349"/>
    </row>
    <row r="2897" spans="1:4">
      <c r="A2897" s="347"/>
      <c r="B2897" s="348"/>
      <c r="C2897" s="347"/>
      <c r="D2897" s="349"/>
    </row>
    <row r="2898" spans="1:4">
      <c r="A2898" s="347"/>
      <c r="B2898" s="348"/>
      <c r="C2898" s="347"/>
      <c r="D2898" s="349"/>
    </row>
    <row r="2899" spans="1:4">
      <c r="A2899" s="347"/>
      <c r="B2899" s="348"/>
      <c r="C2899" s="347"/>
      <c r="D2899" s="349"/>
    </row>
    <row r="2900" spans="1:4">
      <c r="A2900" s="347"/>
      <c r="B2900" s="348"/>
      <c r="C2900" s="347"/>
      <c r="D2900" s="349"/>
    </row>
    <row r="2901" spans="1:4">
      <c r="A2901" s="347"/>
      <c r="B2901" s="348"/>
      <c r="C2901" s="347"/>
      <c r="D2901" s="349"/>
    </row>
    <row r="2902" spans="1:4">
      <c r="A2902" s="347"/>
      <c r="B2902" s="348"/>
      <c r="C2902" s="347"/>
      <c r="D2902" s="349"/>
    </row>
    <row r="2903" spans="1:4">
      <c r="A2903" s="347"/>
      <c r="B2903" s="348"/>
      <c r="C2903" s="347"/>
      <c r="D2903" s="349"/>
    </row>
    <row r="2904" spans="1:4">
      <c r="A2904" s="347"/>
      <c r="B2904" s="348"/>
      <c r="C2904" s="347"/>
      <c r="D2904" s="349"/>
    </row>
    <row r="2905" spans="1:4">
      <c r="A2905" s="347"/>
      <c r="B2905" s="348"/>
      <c r="C2905" s="347"/>
      <c r="D2905" s="349"/>
    </row>
    <row r="2906" spans="1:4">
      <c r="A2906" s="347"/>
      <c r="B2906" s="348"/>
      <c r="C2906" s="347"/>
      <c r="D2906" s="349"/>
    </row>
    <row r="2907" spans="1:4">
      <c r="A2907" s="347"/>
      <c r="B2907" s="348"/>
      <c r="C2907" s="347"/>
      <c r="D2907" s="349"/>
    </row>
    <row r="2908" spans="1:4">
      <c r="A2908" s="347"/>
      <c r="B2908" s="348"/>
      <c r="C2908" s="347"/>
      <c r="D2908" s="349"/>
    </row>
    <row r="2909" spans="1:4">
      <c r="A2909" s="347"/>
      <c r="B2909" s="348"/>
      <c r="C2909" s="347"/>
      <c r="D2909" s="349"/>
    </row>
    <row r="2910" spans="1:4">
      <c r="A2910" s="347"/>
      <c r="B2910" s="348"/>
      <c r="C2910" s="347"/>
      <c r="D2910" s="349"/>
    </row>
    <row r="2911" spans="1:4">
      <c r="A2911" s="347"/>
      <c r="B2911" s="348"/>
      <c r="C2911" s="347"/>
      <c r="D2911" s="349"/>
    </row>
    <row r="2912" spans="1:4">
      <c r="A2912" s="347"/>
      <c r="B2912" s="348"/>
      <c r="C2912" s="347"/>
      <c r="D2912" s="349"/>
    </row>
    <row r="2913" spans="1:4">
      <c r="A2913" s="347"/>
      <c r="B2913" s="348"/>
      <c r="C2913" s="347"/>
      <c r="D2913" s="349"/>
    </row>
    <row r="2914" spans="1:4">
      <c r="A2914" s="347"/>
      <c r="B2914" s="348"/>
      <c r="C2914" s="347"/>
      <c r="D2914" s="349"/>
    </row>
    <row r="2915" spans="1:4">
      <c r="A2915" s="347"/>
      <c r="B2915" s="348"/>
      <c r="C2915" s="347"/>
      <c r="D2915" s="349"/>
    </row>
    <row r="2916" spans="1:4">
      <c r="A2916" s="347"/>
      <c r="B2916" s="348"/>
      <c r="C2916" s="347"/>
      <c r="D2916" s="349"/>
    </row>
    <row r="2917" spans="1:4">
      <c r="A2917" s="347"/>
      <c r="B2917" s="348"/>
      <c r="C2917" s="347"/>
      <c r="D2917" s="349"/>
    </row>
    <row r="2918" spans="1:4">
      <c r="A2918" s="347"/>
      <c r="B2918" s="348"/>
      <c r="C2918" s="347"/>
      <c r="D2918" s="349"/>
    </row>
    <row r="2919" spans="1:4">
      <c r="A2919" s="347"/>
      <c r="B2919" s="348"/>
      <c r="C2919" s="347"/>
      <c r="D2919" s="349"/>
    </row>
    <row r="2920" spans="1:4">
      <c r="A2920" s="347"/>
      <c r="B2920" s="348"/>
      <c r="C2920" s="347"/>
      <c r="D2920" s="349"/>
    </row>
    <row r="2921" spans="1:4">
      <c r="A2921" s="347"/>
      <c r="B2921" s="348"/>
      <c r="C2921" s="347"/>
      <c r="D2921" s="349"/>
    </row>
    <row r="2922" spans="1:4">
      <c r="A2922" s="347"/>
      <c r="B2922" s="348"/>
      <c r="C2922" s="347"/>
      <c r="D2922" s="349"/>
    </row>
    <row r="2923" spans="1:4">
      <c r="A2923" s="347"/>
      <c r="B2923" s="348"/>
      <c r="C2923" s="347"/>
      <c r="D2923" s="349"/>
    </row>
    <row r="2924" spans="1:4">
      <c r="A2924" s="347"/>
      <c r="B2924" s="348"/>
      <c r="C2924" s="347"/>
      <c r="D2924" s="349"/>
    </row>
    <row r="2925" spans="1:4">
      <c r="A2925" s="347"/>
      <c r="B2925" s="348"/>
      <c r="C2925" s="347"/>
      <c r="D2925" s="349"/>
    </row>
    <row r="2926" spans="1:4">
      <c r="A2926" s="347"/>
      <c r="B2926" s="348"/>
      <c r="C2926" s="347"/>
      <c r="D2926" s="349"/>
    </row>
    <row r="2927" spans="1:4">
      <c r="A2927" s="347"/>
      <c r="B2927" s="348"/>
      <c r="C2927" s="347"/>
      <c r="D2927" s="349"/>
    </row>
    <row r="2928" spans="1:4">
      <c r="A2928" s="347"/>
      <c r="B2928" s="348"/>
      <c r="C2928" s="347"/>
      <c r="D2928" s="349"/>
    </row>
    <row r="2929" spans="1:4">
      <c r="A2929" s="347"/>
      <c r="B2929" s="348"/>
      <c r="C2929" s="347"/>
      <c r="D2929" s="349"/>
    </row>
    <row r="2930" spans="1:4">
      <c r="A2930" s="347"/>
      <c r="B2930" s="348"/>
      <c r="C2930" s="347"/>
      <c r="D2930" s="349"/>
    </row>
    <row r="2931" spans="1:4">
      <c r="A2931" s="347"/>
      <c r="B2931" s="348"/>
      <c r="C2931" s="347"/>
      <c r="D2931" s="349"/>
    </row>
    <row r="2932" spans="1:4">
      <c r="A2932" s="347"/>
      <c r="B2932" s="348"/>
      <c r="C2932" s="347"/>
      <c r="D2932" s="349"/>
    </row>
    <row r="2933" spans="1:4">
      <c r="A2933" s="347"/>
      <c r="B2933" s="348"/>
      <c r="C2933" s="347"/>
      <c r="D2933" s="349"/>
    </row>
    <row r="2934" spans="1:4">
      <c r="A2934" s="347"/>
      <c r="B2934" s="348"/>
      <c r="C2934" s="347"/>
      <c r="D2934" s="349"/>
    </row>
    <row r="2935" spans="1:4">
      <c r="A2935" s="347"/>
      <c r="B2935" s="348"/>
      <c r="C2935" s="347"/>
      <c r="D2935" s="349"/>
    </row>
    <row r="2936" spans="1:4">
      <c r="A2936" s="347"/>
      <c r="B2936" s="348"/>
      <c r="C2936" s="347"/>
      <c r="D2936" s="349"/>
    </row>
    <row r="2937" spans="1:4">
      <c r="A2937" s="347"/>
      <c r="B2937" s="348"/>
      <c r="C2937" s="347"/>
      <c r="D2937" s="349"/>
    </row>
    <row r="2938" spans="1:4">
      <c r="A2938" s="347"/>
      <c r="B2938" s="348"/>
      <c r="C2938" s="347"/>
      <c r="D2938" s="349"/>
    </row>
    <row r="2939" spans="1:4">
      <c r="A2939" s="347"/>
      <c r="B2939" s="348"/>
      <c r="C2939" s="347"/>
      <c r="D2939" s="349"/>
    </row>
    <row r="2940" spans="1:4">
      <c r="A2940" s="347"/>
      <c r="B2940" s="348"/>
      <c r="C2940" s="347"/>
      <c r="D2940" s="349"/>
    </row>
    <row r="2941" spans="1:4">
      <c r="A2941" s="347"/>
      <c r="B2941" s="348"/>
      <c r="C2941" s="347"/>
      <c r="D2941" s="349"/>
    </row>
    <row r="2942" spans="1:4">
      <c r="A2942" s="347"/>
      <c r="B2942" s="348"/>
      <c r="C2942" s="347"/>
      <c r="D2942" s="349"/>
    </row>
    <row r="2943" spans="1:4">
      <c r="A2943" s="347"/>
      <c r="B2943" s="348"/>
      <c r="C2943" s="347"/>
      <c r="D2943" s="349"/>
    </row>
    <row r="2944" spans="1:4">
      <c r="A2944" s="347"/>
      <c r="B2944" s="348"/>
      <c r="C2944" s="347"/>
      <c r="D2944" s="349"/>
    </row>
    <row r="2945" spans="1:4">
      <c r="A2945" s="347"/>
      <c r="B2945" s="348"/>
      <c r="C2945" s="347"/>
      <c r="D2945" s="349"/>
    </row>
    <row r="2946" spans="1:4">
      <c r="A2946" s="347"/>
      <c r="B2946" s="348"/>
      <c r="C2946" s="347"/>
      <c r="D2946" s="349"/>
    </row>
    <row r="2947" spans="1:4">
      <c r="A2947" s="347"/>
      <c r="B2947" s="348"/>
      <c r="C2947" s="347"/>
      <c r="D2947" s="349"/>
    </row>
    <row r="2948" spans="1:4">
      <c r="A2948" s="347"/>
      <c r="B2948" s="348"/>
      <c r="C2948" s="347"/>
      <c r="D2948" s="349"/>
    </row>
    <row r="2949" spans="1:4">
      <c r="A2949" s="347"/>
      <c r="B2949" s="348"/>
      <c r="C2949" s="347"/>
      <c r="D2949" s="349"/>
    </row>
    <row r="2950" spans="1:4">
      <c r="A2950" s="347"/>
      <c r="B2950" s="348"/>
      <c r="C2950" s="347"/>
      <c r="D2950" s="349"/>
    </row>
    <row r="2951" spans="1:4">
      <c r="A2951" s="347"/>
      <c r="B2951" s="348"/>
      <c r="C2951" s="347"/>
      <c r="D2951" s="349"/>
    </row>
    <row r="2952" spans="1:4">
      <c r="A2952" s="347"/>
      <c r="B2952" s="348"/>
      <c r="C2952" s="347"/>
      <c r="D2952" s="349"/>
    </row>
    <row r="2953" spans="1:4">
      <c r="A2953" s="347"/>
      <c r="B2953" s="348"/>
      <c r="C2953" s="347"/>
      <c r="D2953" s="349"/>
    </row>
    <row r="2954" spans="1:4">
      <c r="A2954" s="347"/>
      <c r="B2954" s="348"/>
      <c r="C2954" s="347"/>
      <c r="D2954" s="349"/>
    </row>
    <row r="2955" spans="1:4">
      <c r="A2955" s="347"/>
      <c r="B2955" s="348"/>
      <c r="C2955" s="347"/>
      <c r="D2955" s="349"/>
    </row>
    <row r="2956" spans="1:4">
      <c r="A2956" s="347"/>
      <c r="B2956" s="348"/>
      <c r="C2956" s="347"/>
      <c r="D2956" s="349"/>
    </row>
    <row r="2957" spans="1:4">
      <c r="A2957" s="347"/>
      <c r="B2957" s="348"/>
      <c r="C2957" s="347"/>
      <c r="D2957" s="349"/>
    </row>
    <row r="2958" spans="1:4">
      <c r="A2958" s="347"/>
      <c r="B2958" s="348"/>
      <c r="C2958" s="347"/>
      <c r="D2958" s="349"/>
    </row>
    <row r="2959" spans="1:4">
      <c r="A2959" s="347"/>
      <c r="B2959" s="348"/>
      <c r="C2959" s="347"/>
      <c r="D2959" s="349"/>
    </row>
    <row r="2960" spans="1:4">
      <c r="A2960" s="347"/>
      <c r="B2960" s="348"/>
      <c r="C2960" s="347"/>
      <c r="D2960" s="349"/>
    </row>
    <row r="2961" spans="1:4">
      <c r="A2961" s="347"/>
      <c r="B2961" s="348"/>
      <c r="C2961" s="347"/>
      <c r="D2961" s="349"/>
    </row>
    <row r="2962" spans="1:4">
      <c r="A2962" s="347"/>
      <c r="B2962" s="348"/>
      <c r="C2962" s="347"/>
      <c r="D2962" s="349"/>
    </row>
    <row r="2963" spans="1:4">
      <c r="A2963" s="347"/>
      <c r="B2963" s="348"/>
      <c r="C2963" s="347"/>
      <c r="D2963" s="349"/>
    </row>
    <row r="2964" spans="1:4">
      <c r="A2964" s="347"/>
      <c r="B2964" s="348"/>
      <c r="C2964" s="347"/>
      <c r="D2964" s="349"/>
    </row>
    <row r="2965" spans="1:4">
      <c r="A2965" s="347"/>
      <c r="B2965" s="348"/>
      <c r="C2965" s="347"/>
      <c r="D2965" s="349"/>
    </row>
    <row r="2966" spans="1:4">
      <c r="A2966" s="347"/>
      <c r="B2966" s="348"/>
      <c r="C2966" s="347"/>
      <c r="D2966" s="349"/>
    </row>
    <row r="2967" spans="1:4">
      <c r="A2967" s="347"/>
      <c r="B2967" s="348"/>
      <c r="C2967" s="347"/>
      <c r="D2967" s="349"/>
    </row>
    <row r="2968" spans="1:4">
      <c r="A2968" s="347"/>
      <c r="B2968" s="348"/>
      <c r="C2968" s="347"/>
      <c r="D2968" s="349"/>
    </row>
    <row r="2969" spans="1:4">
      <c r="A2969" s="347"/>
      <c r="B2969" s="348"/>
      <c r="C2969" s="347"/>
      <c r="D2969" s="349"/>
    </row>
    <row r="2970" spans="1:4">
      <c r="A2970" s="347"/>
      <c r="B2970" s="348"/>
      <c r="C2970" s="347"/>
      <c r="D2970" s="349"/>
    </row>
    <row r="2971" spans="1:4">
      <c r="A2971" s="347"/>
      <c r="B2971" s="348"/>
      <c r="C2971" s="347"/>
      <c r="D2971" s="349"/>
    </row>
    <row r="2972" spans="1:4">
      <c r="A2972" s="347"/>
      <c r="B2972" s="348"/>
      <c r="C2972" s="347"/>
      <c r="D2972" s="349"/>
    </row>
    <row r="2973" spans="1:4">
      <c r="A2973" s="347"/>
      <c r="B2973" s="348"/>
      <c r="C2973" s="347"/>
      <c r="D2973" s="349"/>
    </row>
    <row r="2974" spans="1:4">
      <c r="A2974" s="347"/>
      <c r="B2974" s="348"/>
      <c r="C2974" s="347"/>
      <c r="D2974" s="349"/>
    </row>
    <row r="2975" spans="1:4">
      <c r="A2975" s="347"/>
      <c r="B2975" s="348"/>
      <c r="C2975" s="347"/>
      <c r="D2975" s="349"/>
    </row>
    <row r="2976" spans="1:4">
      <c r="A2976" s="347"/>
      <c r="B2976" s="348"/>
      <c r="C2976" s="347"/>
      <c r="D2976" s="349"/>
    </row>
    <row r="2977" spans="1:4">
      <c r="A2977" s="347"/>
      <c r="B2977" s="348"/>
      <c r="C2977" s="347"/>
      <c r="D2977" s="349"/>
    </row>
    <row r="2978" spans="1:4">
      <c r="A2978" s="347"/>
      <c r="B2978" s="348"/>
      <c r="C2978" s="347"/>
      <c r="D2978" s="349"/>
    </row>
    <row r="2979" spans="1:4">
      <c r="A2979" s="347"/>
      <c r="B2979" s="348"/>
      <c r="C2979" s="347"/>
      <c r="D2979" s="349"/>
    </row>
    <row r="2980" spans="1:4">
      <c r="A2980" s="347"/>
      <c r="B2980" s="348"/>
      <c r="C2980" s="347"/>
      <c r="D2980" s="349"/>
    </row>
    <row r="2981" spans="1:4">
      <c r="A2981" s="347"/>
      <c r="B2981" s="348"/>
      <c r="C2981" s="347"/>
      <c r="D2981" s="349"/>
    </row>
    <row r="2982" spans="1:4">
      <c r="A2982" s="347"/>
      <c r="B2982" s="348"/>
      <c r="C2982" s="347"/>
      <c r="D2982" s="349"/>
    </row>
    <row r="2983" spans="1:4">
      <c r="A2983" s="347"/>
      <c r="B2983" s="348"/>
      <c r="C2983" s="347"/>
      <c r="D2983" s="349"/>
    </row>
    <row r="2984" spans="1:4">
      <c r="A2984" s="347"/>
      <c r="B2984" s="348"/>
      <c r="C2984" s="347"/>
      <c r="D2984" s="349"/>
    </row>
    <row r="2985" spans="1:4">
      <c r="A2985" s="347"/>
      <c r="B2985" s="348"/>
      <c r="C2985" s="347"/>
      <c r="D2985" s="349"/>
    </row>
    <row r="2986" spans="1:4">
      <c r="A2986" s="347"/>
      <c r="B2986" s="348"/>
      <c r="C2986" s="347"/>
      <c r="D2986" s="349"/>
    </row>
    <row r="2987" spans="1:4">
      <c r="A2987" s="347"/>
      <c r="B2987" s="348"/>
      <c r="C2987" s="347"/>
      <c r="D2987" s="349"/>
    </row>
    <row r="2988" spans="1:4">
      <c r="A2988" s="347"/>
      <c r="B2988" s="348"/>
      <c r="C2988" s="347"/>
      <c r="D2988" s="349"/>
    </row>
    <row r="2989" spans="1:4">
      <c r="A2989" s="347"/>
      <c r="B2989" s="348"/>
      <c r="C2989" s="347"/>
      <c r="D2989" s="349"/>
    </row>
    <row r="2990" spans="1:4">
      <c r="A2990" s="347"/>
      <c r="B2990" s="348"/>
      <c r="C2990" s="347"/>
      <c r="D2990" s="349"/>
    </row>
    <row r="2991" spans="1:4">
      <c r="A2991" s="347"/>
      <c r="B2991" s="348"/>
      <c r="C2991" s="347"/>
      <c r="D2991" s="349"/>
    </row>
    <row r="2992" spans="1:4">
      <c r="A2992" s="347"/>
      <c r="B2992" s="348"/>
      <c r="C2992" s="347"/>
      <c r="D2992" s="349"/>
    </row>
    <row r="2993" spans="1:4">
      <c r="A2993" s="347"/>
      <c r="B2993" s="348"/>
      <c r="C2993" s="347"/>
      <c r="D2993" s="349"/>
    </row>
    <row r="2994" spans="1:4">
      <c r="A2994" s="347"/>
      <c r="B2994" s="348"/>
      <c r="C2994" s="347"/>
      <c r="D2994" s="349"/>
    </row>
    <row r="2995" spans="1:4">
      <c r="A2995" s="347"/>
      <c r="B2995" s="348"/>
      <c r="C2995" s="347"/>
      <c r="D2995" s="349"/>
    </row>
    <row r="2996" spans="1:4">
      <c r="A2996" s="347"/>
      <c r="B2996" s="348"/>
      <c r="C2996" s="347"/>
      <c r="D2996" s="349"/>
    </row>
    <row r="2997" spans="1:4">
      <c r="A2997" s="347"/>
      <c r="B2997" s="348"/>
      <c r="C2997" s="347"/>
      <c r="D2997" s="349"/>
    </row>
    <row r="2998" spans="1:4">
      <c r="A2998" s="347"/>
      <c r="B2998" s="348"/>
      <c r="C2998" s="347"/>
      <c r="D2998" s="349"/>
    </row>
    <row r="2999" spans="1:4">
      <c r="A2999" s="347"/>
      <c r="B2999" s="348"/>
      <c r="C2999" s="347"/>
      <c r="D2999" s="349"/>
    </row>
    <row r="3000" spans="1:4">
      <c r="A3000" s="347"/>
      <c r="B3000" s="348"/>
      <c r="C3000" s="347"/>
      <c r="D3000" s="349"/>
    </row>
    <row r="3001" spans="1:4">
      <c r="A3001" s="347"/>
      <c r="B3001" s="348"/>
      <c r="C3001" s="347"/>
      <c r="D3001" s="349"/>
    </row>
    <row r="3002" spans="1:4">
      <c r="A3002" s="347"/>
      <c r="B3002" s="348"/>
      <c r="C3002" s="347"/>
      <c r="D3002" s="349"/>
    </row>
    <row r="3003" spans="1:4">
      <c r="A3003" s="347"/>
      <c r="B3003" s="348"/>
      <c r="C3003" s="347"/>
      <c r="D3003" s="349"/>
    </row>
    <row r="3004" spans="1:4">
      <c r="A3004" s="347"/>
      <c r="B3004" s="348"/>
      <c r="C3004" s="347"/>
      <c r="D3004" s="349"/>
    </row>
    <row r="3005" spans="1:4">
      <c r="A3005" s="347"/>
      <c r="B3005" s="348"/>
      <c r="C3005" s="347"/>
      <c r="D3005" s="349"/>
    </row>
    <row r="3006" spans="1:4">
      <c r="A3006" s="347"/>
      <c r="B3006" s="348"/>
      <c r="C3006" s="347"/>
      <c r="D3006" s="349"/>
    </row>
    <row r="3007" spans="1:4">
      <c r="A3007" s="347"/>
      <c r="B3007" s="348"/>
      <c r="C3007" s="347"/>
      <c r="D3007" s="349"/>
    </row>
    <row r="3008" spans="1:4">
      <c r="A3008" s="347"/>
      <c r="B3008" s="348"/>
      <c r="C3008" s="347"/>
      <c r="D3008" s="349"/>
    </row>
    <row r="3009" spans="1:4">
      <c r="A3009" s="347"/>
      <c r="B3009" s="348"/>
      <c r="C3009" s="347"/>
      <c r="D3009" s="349"/>
    </row>
    <row r="3010" spans="1:4">
      <c r="A3010" s="347"/>
      <c r="B3010" s="348"/>
      <c r="C3010" s="347"/>
      <c r="D3010" s="349"/>
    </row>
    <row r="3011" spans="1:4">
      <c r="A3011" s="347"/>
      <c r="B3011" s="348"/>
      <c r="C3011" s="347"/>
      <c r="D3011" s="349"/>
    </row>
    <row r="3012" spans="1:4">
      <c r="A3012" s="347"/>
      <c r="B3012" s="348"/>
      <c r="C3012" s="347"/>
      <c r="D3012" s="349"/>
    </row>
    <row r="3013" spans="1:4">
      <c r="A3013" s="347"/>
      <c r="B3013" s="348"/>
      <c r="C3013" s="347"/>
      <c r="D3013" s="349"/>
    </row>
    <row r="3014" spans="1:4">
      <c r="A3014" s="347"/>
      <c r="B3014" s="348"/>
      <c r="C3014" s="347"/>
      <c r="D3014" s="349"/>
    </row>
    <row r="3015" spans="1:4">
      <c r="A3015" s="347"/>
      <c r="B3015" s="348"/>
      <c r="C3015" s="347"/>
      <c r="D3015" s="349"/>
    </row>
    <row r="3016" spans="1:4">
      <c r="A3016" s="347"/>
      <c r="B3016" s="348"/>
      <c r="C3016" s="347"/>
      <c r="D3016" s="349"/>
    </row>
    <row r="3017" spans="1:4">
      <c r="A3017" s="347"/>
      <c r="B3017" s="348"/>
      <c r="C3017" s="347"/>
      <c r="D3017" s="349"/>
    </row>
    <row r="3018" spans="1:4">
      <c r="A3018" s="347"/>
      <c r="B3018" s="348"/>
      <c r="C3018" s="347"/>
      <c r="D3018" s="349"/>
    </row>
    <row r="3019" spans="1:4">
      <c r="A3019" s="347"/>
      <c r="B3019" s="348"/>
      <c r="C3019" s="347"/>
      <c r="D3019" s="349"/>
    </row>
    <row r="3020" spans="1:4">
      <c r="A3020" s="347"/>
      <c r="B3020" s="348"/>
      <c r="C3020" s="347"/>
      <c r="D3020" s="349"/>
    </row>
    <row r="3021" spans="1:4">
      <c r="A3021" s="347"/>
      <c r="B3021" s="348"/>
      <c r="C3021" s="347"/>
      <c r="D3021" s="349"/>
    </row>
    <row r="3022" spans="1:4">
      <c r="A3022" s="347"/>
      <c r="B3022" s="348"/>
      <c r="C3022" s="347"/>
      <c r="D3022" s="349"/>
    </row>
    <row r="3023" spans="1:4">
      <c r="A3023" s="347"/>
      <c r="B3023" s="348"/>
      <c r="C3023" s="347"/>
      <c r="D3023" s="349"/>
    </row>
    <row r="3024" spans="1:4">
      <c r="A3024" s="347"/>
      <c r="B3024" s="348"/>
      <c r="C3024" s="347"/>
      <c r="D3024" s="349"/>
    </row>
    <row r="3025" spans="1:4">
      <c r="A3025" s="347"/>
      <c r="B3025" s="348"/>
      <c r="C3025" s="347"/>
      <c r="D3025" s="349"/>
    </row>
    <row r="3026" spans="1:4">
      <c r="A3026" s="347"/>
      <c r="B3026" s="348"/>
      <c r="C3026" s="347"/>
      <c r="D3026" s="349"/>
    </row>
    <row r="3027" spans="1:4">
      <c r="A3027" s="347"/>
      <c r="B3027" s="348"/>
      <c r="C3027" s="347"/>
      <c r="D3027" s="349"/>
    </row>
    <row r="3028" spans="1:4">
      <c r="A3028" s="347"/>
      <c r="B3028" s="348"/>
      <c r="C3028" s="347"/>
      <c r="D3028" s="349"/>
    </row>
    <row r="3029" spans="1:4">
      <c r="A3029" s="347"/>
      <c r="B3029" s="348"/>
      <c r="C3029" s="347"/>
      <c r="D3029" s="349"/>
    </row>
    <row r="3030" spans="1:4">
      <c r="A3030" s="347"/>
      <c r="B3030" s="348"/>
      <c r="C3030" s="347"/>
      <c r="D3030" s="349"/>
    </row>
    <row r="3031" spans="1:4">
      <c r="A3031" s="347"/>
      <c r="B3031" s="348"/>
      <c r="C3031" s="347"/>
      <c r="D3031" s="349"/>
    </row>
    <row r="3032" spans="1:4">
      <c r="A3032" s="347"/>
      <c r="B3032" s="348"/>
      <c r="C3032" s="347"/>
      <c r="D3032" s="349"/>
    </row>
    <row r="3033" spans="1:4">
      <c r="A3033" s="347"/>
      <c r="B3033" s="348"/>
      <c r="C3033" s="347"/>
      <c r="D3033" s="349"/>
    </row>
    <row r="3034" spans="1:4">
      <c r="A3034" s="347"/>
      <c r="B3034" s="348"/>
      <c r="C3034" s="347"/>
      <c r="D3034" s="349"/>
    </row>
    <row r="3035" spans="1:4">
      <c r="A3035" s="347"/>
      <c r="B3035" s="348"/>
      <c r="C3035" s="347"/>
      <c r="D3035" s="349"/>
    </row>
    <row r="3036" spans="1:4">
      <c r="A3036" s="347"/>
      <c r="B3036" s="348"/>
      <c r="C3036" s="347"/>
      <c r="D3036" s="349"/>
    </row>
    <row r="3037" spans="1:4">
      <c r="A3037" s="347"/>
      <c r="B3037" s="348"/>
      <c r="C3037" s="347"/>
      <c r="D3037" s="349"/>
    </row>
    <row r="3038" spans="1:4">
      <c r="A3038" s="347"/>
      <c r="B3038" s="348"/>
      <c r="C3038" s="347"/>
      <c r="D3038" s="349"/>
    </row>
    <row r="3039" spans="1:4">
      <c r="A3039" s="347"/>
      <c r="B3039" s="348"/>
      <c r="C3039" s="347"/>
      <c r="D3039" s="349"/>
    </row>
    <row r="3040" spans="1:4">
      <c r="A3040" s="347"/>
      <c r="B3040" s="348"/>
      <c r="C3040" s="347"/>
      <c r="D3040" s="349"/>
    </row>
    <row r="3041" spans="1:4">
      <c r="A3041" s="347"/>
      <c r="B3041" s="348"/>
      <c r="C3041" s="347"/>
      <c r="D3041" s="349"/>
    </row>
    <row r="3042" spans="1:4">
      <c r="A3042" s="347"/>
      <c r="B3042" s="348"/>
      <c r="C3042" s="347"/>
      <c r="D3042" s="349"/>
    </row>
    <row r="3043" spans="1:4">
      <c r="A3043" s="347"/>
      <c r="B3043" s="348"/>
      <c r="C3043" s="347"/>
      <c r="D3043" s="349"/>
    </row>
    <row r="3044" spans="1:4">
      <c r="A3044" s="347"/>
      <c r="B3044" s="348"/>
      <c r="C3044" s="347"/>
      <c r="D3044" s="349"/>
    </row>
    <row r="3045" spans="1:4">
      <c r="A3045" s="347"/>
      <c r="B3045" s="348"/>
      <c r="C3045" s="347"/>
      <c r="D3045" s="349"/>
    </row>
    <row r="3046" spans="1:4">
      <c r="A3046" s="347"/>
      <c r="B3046" s="348"/>
      <c r="C3046" s="347"/>
      <c r="D3046" s="349"/>
    </row>
    <row r="3047" spans="1:4">
      <c r="A3047" s="347"/>
      <c r="B3047" s="348"/>
      <c r="C3047" s="347"/>
      <c r="D3047" s="349"/>
    </row>
    <row r="3048" spans="1:4">
      <c r="A3048" s="347"/>
      <c r="B3048" s="348"/>
      <c r="C3048" s="347"/>
      <c r="D3048" s="349"/>
    </row>
    <row r="3049" spans="1:4">
      <c r="A3049" s="347"/>
      <c r="B3049" s="348"/>
      <c r="C3049" s="347"/>
      <c r="D3049" s="349"/>
    </row>
    <row r="3050" spans="1:4">
      <c r="A3050" s="347"/>
      <c r="B3050" s="348"/>
      <c r="C3050" s="347"/>
      <c r="D3050" s="349"/>
    </row>
    <row r="3051" spans="1:4">
      <c r="A3051" s="347"/>
      <c r="B3051" s="348"/>
      <c r="C3051" s="347"/>
      <c r="D3051" s="349"/>
    </row>
    <row r="3052" spans="1:4">
      <c r="A3052" s="347"/>
      <c r="B3052" s="348"/>
      <c r="C3052" s="347"/>
      <c r="D3052" s="349"/>
    </row>
    <row r="3053" spans="1:4">
      <c r="A3053" s="347"/>
      <c r="B3053" s="348"/>
      <c r="C3053" s="347"/>
      <c r="D3053" s="349"/>
    </row>
    <row r="3054" spans="1:4">
      <c r="A3054" s="347"/>
      <c r="B3054" s="348"/>
      <c r="C3054" s="347"/>
      <c r="D3054" s="349"/>
    </row>
    <row r="3055" spans="1:4">
      <c r="A3055" s="347"/>
      <c r="B3055" s="348"/>
      <c r="C3055" s="347"/>
      <c r="D3055" s="349"/>
    </row>
    <row r="3056" spans="1:4">
      <c r="A3056" s="347"/>
      <c r="B3056" s="348"/>
      <c r="C3056" s="347"/>
      <c r="D3056" s="349"/>
    </row>
    <row r="3057" spans="1:4">
      <c r="A3057" s="347"/>
      <c r="B3057" s="348"/>
      <c r="C3057" s="347"/>
      <c r="D3057" s="349"/>
    </row>
    <row r="3058" spans="1:4">
      <c r="A3058" s="347"/>
      <c r="B3058" s="348"/>
      <c r="C3058" s="347"/>
      <c r="D3058" s="349"/>
    </row>
    <row r="3059" spans="1:4">
      <c r="A3059" s="347"/>
      <c r="B3059" s="348"/>
      <c r="C3059" s="347"/>
      <c r="D3059" s="349"/>
    </row>
    <row r="3060" spans="1:4">
      <c r="A3060" s="347"/>
      <c r="B3060" s="348"/>
      <c r="C3060" s="347"/>
      <c r="D3060" s="349"/>
    </row>
    <row r="3061" spans="1:4">
      <c r="A3061" s="347"/>
      <c r="B3061" s="348"/>
      <c r="C3061" s="347"/>
      <c r="D3061" s="349"/>
    </row>
    <row r="3062" spans="1:4">
      <c r="A3062" s="347"/>
      <c r="B3062" s="348"/>
      <c r="C3062" s="347"/>
      <c r="D3062" s="349"/>
    </row>
    <row r="3063" spans="1:4">
      <c r="A3063" s="347"/>
      <c r="B3063" s="348"/>
      <c r="C3063" s="347"/>
      <c r="D3063" s="349"/>
    </row>
    <row r="3064" spans="1:4">
      <c r="A3064" s="347"/>
      <c r="B3064" s="348"/>
      <c r="C3064" s="347"/>
      <c r="D3064" s="349"/>
    </row>
    <row r="3065" spans="1:4">
      <c r="A3065" s="347"/>
      <c r="B3065" s="348"/>
      <c r="C3065" s="347"/>
      <c r="D3065" s="349"/>
    </row>
    <row r="3066" spans="1:4">
      <c r="A3066" s="347"/>
      <c r="B3066" s="348"/>
      <c r="C3066" s="347"/>
      <c r="D3066" s="349"/>
    </row>
    <row r="3067" spans="1:4">
      <c r="A3067" s="347"/>
      <c r="B3067" s="348"/>
      <c r="C3067" s="347"/>
      <c r="D3067" s="349"/>
    </row>
    <row r="3068" spans="1:4">
      <c r="A3068" s="347"/>
      <c r="B3068" s="348"/>
      <c r="C3068" s="347"/>
      <c r="D3068" s="349"/>
    </row>
    <row r="3069" spans="1:4">
      <c r="A3069" s="347"/>
      <c r="B3069" s="348"/>
      <c r="C3069" s="347"/>
      <c r="D3069" s="349"/>
    </row>
    <row r="3070" spans="1:4">
      <c r="A3070" s="347"/>
      <c r="B3070" s="348"/>
      <c r="C3070" s="347"/>
      <c r="D3070" s="349"/>
    </row>
    <row r="3071" spans="1:4">
      <c r="A3071" s="347"/>
      <c r="B3071" s="348"/>
      <c r="C3071" s="347"/>
      <c r="D3071" s="349"/>
    </row>
    <row r="3072" spans="1:4">
      <c r="A3072" s="347"/>
      <c r="B3072" s="348"/>
      <c r="C3072" s="347"/>
      <c r="D3072" s="349"/>
    </row>
    <row r="3073" spans="1:4">
      <c r="A3073" s="347"/>
      <c r="B3073" s="348"/>
      <c r="C3073" s="347"/>
      <c r="D3073" s="349"/>
    </row>
    <row r="3074" spans="1:4">
      <c r="A3074" s="347"/>
      <c r="B3074" s="348"/>
      <c r="C3074" s="347"/>
      <c r="D3074" s="349"/>
    </row>
    <row r="3075" spans="1:4">
      <c r="A3075" s="347"/>
      <c r="B3075" s="348"/>
      <c r="C3075" s="347"/>
      <c r="D3075" s="349"/>
    </row>
    <row r="3076" spans="1:4">
      <c r="A3076" s="347"/>
      <c r="B3076" s="348"/>
      <c r="C3076" s="347"/>
      <c r="D3076" s="349"/>
    </row>
    <row r="3077" spans="1:4">
      <c r="A3077" s="347"/>
      <c r="B3077" s="348"/>
      <c r="C3077" s="347"/>
      <c r="D3077" s="349"/>
    </row>
    <row r="3078" spans="1:4">
      <c r="A3078" s="347"/>
      <c r="B3078" s="348"/>
      <c r="C3078" s="347"/>
      <c r="D3078" s="349"/>
    </row>
    <row r="3079" spans="1:4">
      <c r="A3079" s="347"/>
      <c r="B3079" s="348"/>
      <c r="C3079" s="347"/>
      <c r="D3079" s="349"/>
    </row>
    <row r="3080" spans="1:4">
      <c r="A3080" s="347"/>
      <c r="B3080" s="348"/>
      <c r="C3080" s="347"/>
      <c r="D3080" s="349"/>
    </row>
    <row r="3081" spans="1:4">
      <c r="A3081" s="347"/>
      <c r="B3081" s="348"/>
      <c r="C3081" s="347"/>
      <c r="D3081" s="349"/>
    </row>
    <row r="3082" spans="1:4">
      <c r="A3082" s="347"/>
      <c r="B3082" s="348"/>
      <c r="C3082" s="347"/>
      <c r="D3082" s="349"/>
    </row>
    <row r="3083" spans="1:4">
      <c r="A3083" s="347"/>
      <c r="B3083" s="348"/>
      <c r="C3083" s="347"/>
      <c r="D3083" s="349"/>
    </row>
    <row r="3084" spans="1:4">
      <c r="A3084" s="347"/>
      <c r="B3084" s="348"/>
      <c r="C3084" s="347"/>
      <c r="D3084" s="349"/>
    </row>
    <row r="3085" spans="1:4">
      <c r="A3085" s="347"/>
      <c r="B3085" s="348"/>
      <c r="C3085" s="347"/>
      <c r="D3085" s="349"/>
    </row>
    <row r="3086" spans="1:4">
      <c r="A3086" s="347"/>
      <c r="B3086" s="348"/>
      <c r="C3086" s="347"/>
      <c r="D3086" s="349"/>
    </row>
    <row r="3087" spans="1:4">
      <c r="A3087" s="347"/>
      <c r="B3087" s="348"/>
      <c r="C3087" s="347"/>
      <c r="D3087" s="349"/>
    </row>
    <row r="3088" spans="1:4">
      <c r="A3088" s="347"/>
      <c r="B3088" s="348"/>
      <c r="C3088" s="347"/>
      <c r="D3088" s="349"/>
    </row>
    <row r="3089" spans="1:4">
      <c r="A3089" s="347"/>
      <c r="B3089" s="348"/>
      <c r="C3089" s="347"/>
      <c r="D3089" s="349"/>
    </row>
    <row r="3090" spans="1:4">
      <c r="A3090" s="347"/>
      <c r="B3090" s="348"/>
      <c r="C3090" s="347"/>
      <c r="D3090" s="349"/>
    </row>
    <row r="3091" spans="1:4">
      <c r="A3091" s="347"/>
      <c r="B3091" s="348"/>
      <c r="C3091" s="347"/>
      <c r="D3091" s="349"/>
    </row>
    <row r="3092" spans="1:4">
      <c r="A3092" s="347"/>
      <c r="B3092" s="348"/>
      <c r="C3092" s="347"/>
      <c r="D3092" s="349"/>
    </row>
    <row r="3093" spans="1:4">
      <c r="A3093" s="347"/>
      <c r="B3093" s="348"/>
      <c r="C3093" s="347"/>
      <c r="D3093" s="349"/>
    </row>
    <row r="3094" spans="1:4">
      <c r="A3094" s="347"/>
      <c r="B3094" s="348"/>
      <c r="C3094" s="347"/>
      <c r="D3094" s="349"/>
    </row>
    <row r="3095" spans="1:4">
      <c r="A3095" s="347"/>
      <c r="B3095" s="348"/>
      <c r="C3095" s="347"/>
      <c r="D3095" s="349"/>
    </row>
    <row r="3096" spans="1:4">
      <c r="A3096" s="347"/>
      <c r="B3096" s="348"/>
      <c r="C3096" s="347"/>
      <c r="D3096" s="349"/>
    </row>
    <row r="3097" spans="1:4">
      <c r="A3097" s="347"/>
      <c r="B3097" s="348"/>
      <c r="C3097" s="347"/>
      <c r="D3097" s="349"/>
    </row>
    <row r="3098" spans="1:4">
      <c r="A3098" s="347"/>
      <c r="B3098" s="348"/>
      <c r="C3098" s="347"/>
      <c r="D3098" s="349"/>
    </row>
    <row r="3099" spans="1:4">
      <c r="A3099" s="347"/>
      <c r="B3099" s="348"/>
      <c r="C3099" s="347"/>
      <c r="D3099" s="349"/>
    </row>
    <row r="3100" spans="1:4">
      <c r="A3100" s="347"/>
      <c r="B3100" s="348"/>
      <c r="C3100" s="347"/>
      <c r="D3100" s="349"/>
    </row>
    <row r="3101" spans="1:4">
      <c r="A3101" s="347"/>
      <c r="B3101" s="348"/>
      <c r="C3101" s="347"/>
      <c r="D3101" s="349"/>
    </row>
    <row r="3102" spans="1:4">
      <c r="A3102" s="347"/>
      <c r="B3102" s="348"/>
      <c r="C3102" s="347"/>
      <c r="D3102" s="349"/>
    </row>
    <row r="3103" spans="1:4">
      <c r="A3103" s="347"/>
      <c r="B3103" s="348"/>
      <c r="C3103" s="347"/>
      <c r="D3103" s="349"/>
    </row>
    <row r="3104" spans="1:4">
      <c r="A3104" s="347"/>
      <c r="B3104" s="348"/>
      <c r="C3104" s="347"/>
      <c r="D3104" s="349"/>
    </row>
    <row r="3105" spans="1:4">
      <c r="A3105" s="347"/>
      <c r="B3105" s="348"/>
      <c r="C3105" s="347"/>
      <c r="D3105" s="349"/>
    </row>
    <row r="3106" spans="1:4">
      <c r="A3106" s="347"/>
      <c r="B3106" s="348"/>
      <c r="C3106" s="347"/>
      <c r="D3106" s="349"/>
    </row>
    <row r="3107" spans="1:4">
      <c r="A3107" s="347"/>
      <c r="B3107" s="348"/>
      <c r="C3107" s="347"/>
      <c r="D3107" s="349"/>
    </row>
    <row r="3108" spans="1:4">
      <c r="A3108" s="347"/>
      <c r="B3108" s="348"/>
      <c r="C3108" s="347"/>
      <c r="D3108" s="349"/>
    </row>
    <row r="3109" spans="1:4">
      <c r="A3109" s="347"/>
      <c r="B3109" s="348"/>
      <c r="C3109" s="347"/>
      <c r="D3109" s="349"/>
    </row>
    <row r="3110" spans="1:4">
      <c r="A3110" s="347"/>
      <c r="B3110" s="348"/>
      <c r="C3110" s="347"/>
      <c r="D3110" s="349"/>
    </row>
    <row r="3111" spans="1:4">
      <c r="A3111" s="347"/>
      <c r="B3111" s="348"/>
      <c r="C3111" s="347"/>
      <c r="D3111" s="349"/>
    </row>
    <row r="3112" spans="1:4">
      <c r="A3112" s="347"/>
      <c r="B3112" s="348"/>
      <c r="C3112" s="347"/>
      <c r="D3112" s="349"/>
    </row>
    <row r="3113" spans="1:4">
      <c r="A3113" s="347"/>
      <c r="B3113" s="348"/>
      <c r="C3113" s="347"/>
      <c r="D3113" s="349"/>
    </row>
    <row r="3114" spans="1:4">
      <c r="A3114" s="347"/>
      <c r="B3114" s="348"/>
      <c r="C3114" s="347"/>
      <c r="D3114" s="349"/>
    </row>
    <row r="3115" spans="1:4">
      <c r="A3115" s="347"/>
      <c r="B3115" s="348"/>
      <c r="C3115" s="347"/>
      <c r="D3115" s="349"/>
    </row>
    <row r="3116" spans="1:4">
      <c r="A3116" s="347"/>
      <c r="B3116" s="348"/>
      <c r="C3116" s="347"/>
      <c r="D3116" s="349"/>
    </row>
    <row r="3117" spans="1:4">
      <c r="A3117" s="347"/>
      <c r="B3117" s="348"/>
      <c r="C3117" s="347"/>
      <c r="D3117" s="349"/>
    </row>
    <row r="3118" spans="1:4">
      <c r="A3118" s="347"/>
      <c r="B3118" s="348"/>
      <c r="C3118" s="347"/>
      <c r="D3118" s="349"/>
    </row>
    <row r="3119" spans="1:4">
      <c r="A3119" s="347"/>
      <c r="B3119" s="348"/>
      <c r="C3119" s="347"/>
      <c r="D3119" s="349"/>
    </row>
    <row r="3120" spans="1:4">
      <c r="A3120" s="347"/>
      <c r="B3120" s="348"/>
      <c r="C3120" s="347"/>
      <c r="D3120" s="349"/>
    </row>
    <row r="3121" spans="1:4">
      <c r="A3121" s="347"/>
      <c r="B3121" s="348"/>
      <c r="C3121" s="347"/>
      <c r="D3121" s="349"/>
    </row>
    <row r="3122" spans="1:4">
      <c r="A3122" s="347"/>
      <c r="B3122" s="348"/>
      <c r="C3122" s="347"/>
      <c r="D3122" s="349"/>
    </row>
    <row r="3123" spans="1:4">
      <c r="A3123" s="347"/>
      <c r="B3123" s="348"/>
      <c r="C3123" s="347"/>
      <c r="D3123" s="349"/>
    </row>
    <row r="3124" spans="1:4">
      <c r="A3124" s="347"/>
      <c r="B3124" s="348"/>
      <c r="C3124" s="347"/>
      <c r="D3124" s="349"/>
    </row>
    <row r="3125" spans="1:4">
      <c r="A3125" s="347"/>
      <c r="B3125" s="348"/>
      <c r="C3125" s="347"/>
      <c r="D3125" s="349"/>
    </row>
    <row r="3126" spans="1:4">
      <c r="A3126" s="347"/>
      <c r="B3126" s="348"/>
      <c r="C3126" s="347"/>
      <c r="D3126" s="349"/>
    </row>
    <row r="3127" spans="1:4">
      <c r="A3127" s="347"/>
      <c r="B3127" s="348"/>
      <c r="C3127" s="347"/>
      <c r="D3127" s="349"/>
    </row>
    <row r="3128" spans="1:4">
      <c r="A3128" s="347"/>
      <c r="B3128" s="348"/>
      <c r="C3128" s="347"/>
      <c r="D3128" s="349"/>
    </row>
    <row r="3129" spans="1:4">
      <c r="A3129" s="347"/>
      <c r="B3129" s="348"/>
      <c r="C3129" s="347"/>
      <c r="D3129" s="349"/>
    </row>
    <row r="3130" spans="1:4">
      <c r="A3130" s="347"/>
      <c r="B3130" s="348"/>
      <c r="C3130" s="347"/>
      <c r="D3130" s="349"/>
    </row>
    <row r="3131" spans="1:4">
      <c r="A3131" s="347"/>
      <c r="B3131" s="348"/>
      <c r="C3131" s="347"/>
      <c r="D3131" s="349"/>
    </row>
    <row r="3132" spans="1:4">
      <c r="A3132" s="347"/>
      <c r="B3132" s="348"/>
      <c r="C3132" s="347"/>
      <c r="D3132" s="349"/>
    </row>
    <row r="3133" spans="1:4">
      <c r="A3133" s="347"/>
      <c r="B3133" s="348"/>
      <c r="C3133" s="347"/>
      <c r="D3133" s="349"/>
    </row>
    <row r="3134" spans="1:4">
      <c r="A3134" s="347"/>
      <c r="B3134" s="348"/>
      <c r="C3134" s="347"/>
      <c r="D3134" s="349"/>
    </row>
    <row r="3135" spans="1:4">
      <c r="A3135" s="347"/>
      <c r="B3135" s="348"/>
      <c r="C3135" s="347"/>
      <c r="D3135" s="349"/>
    </row>
    <row r="3136" spans="1:4">
      <c r="A3136" s="347"/>
      <c r="B3136" s="348"/>
      <c r="C3136" s="347"/>
      <c r="D3136" s="349"/>
    </row>
    <row r="3137" spans="1:4">
      <c r="A3137" s="347"/>
      <c r="B3137" s="348"/>
      <c r="C3137" s="347"/>
      <c r="D3137" s="349"/>
    </row>
    <row r="3138" spans="1:4">
      <c r="A3138" s="347"/>
      <c r="B3138" s="348"/>
      <c r="C3138" s="347"/>
      <c r="D3138" s="349"/>
    </row>
    <row r="3139" spans="1:4">
      <c r="A3139" s="347"/>
      <c r="B3139" s="348"/>
      <c r="C3139" s="347"/>
      <c r="D3139" s="349"/>
    </row>
    <row r="3140" spans="1:4">
      <c r="A3140" s="347"/>
      <c r="B3140" s="348"/>
      <c r="C3140" s="347"/>
      <c r="D3140" s="349"/>
    </row>
    <row r="3141" spans="1:4">
      <c r="A3141" s="347"/>
      <c r="B3141" s="348"/>
      <c r="C3141" s="347"/>
      <c r="D3141" s="349"/>
    </row>
    <row r="3142" spans="1:4">
      <c r="A3142" s="347"/>
      <c r="B3142" s="348"/>
      <c r="C3142" s="347"/>
      <c r="D3142" s="349"/>
    </row>
    <row r="3143" spans="1:4">
      <c r="A3143" s="347"/>
      <c r="B3143" s="348"/>
      <c r="C3143" s="347"/>
      <c r="D3143" s="349"/>
    </row>
    <row r="3144" spans="1:4">
      <c r="A3144" s="347"/>
      <c r="B3144" s="348"/>
      <c r="C3144" s="347"/>
      <c r="D3144" s="349"/>
    </row>
    <row r="3145" spans="1:4">
      <c r="A3145" s="347"/>
      <c r="B3145" s="348"/>
      <c r="C3145" s="347"/>
      <c r="D3145" s="349"/>
    </row>
    <row r="3146" spans="1:4">
      <c r="A3146" s="347"/>
      <c r="B3146" s="348"/>
      <c r="C3146" s="347"/>
      <c r="D3146" s="349"/>
    </row>
    <row r="3147" spans="1:4">
      <c r="A3147" s="347"/>
      <c r="B3147" s="348"/>
      <c r="C3147" s="347"/>
      <c r="D3147" s="349"/>
    </row>
    <row r="3148" spans="1:4">
      <c r="A3148" s="347"/>
      <c r="B3148" s="348"/>
      <c r="C3148" s="347"/>
      <c r="D3148" s="349"/>
    </row>
    <row r="3149" spans="1:4">
      <c r="A3149" s="347"/>
      <c r="B3149" s="348"/>
      <c r="C3149" s="347"/>
      <c r="D3149" s="349"/>
    </row>
    <row r="3150" spans="1:4">
      <c r="A3150" s="347"/>
      <c r="B3150" s="348"/>
      <c r="C3150" s="347"/>
      <c r="D3150" s="349"/>
    </row>
    <row r="3151" spans="1:4">
      <c r="A3151" s="347"/>
      <c r="B3151" s="348"/>
      <c r="C3151" s="347"/>
      <c r="D3151" s="349"/>
    </row>
    <row r="3152" spans="1:4">
      <c r="A3152" s="347"/>
      <c r="B3152" s="348"/>
      <c r="C3152" s="347"/>
      <c r="D3152" s="349"/>
    </row>
    <row r="3153" spans="1:4">
      <c r="A3153" s="347"/>
      <c r="B3153" s="348"/>
      <c r="C3153" s="347"/>
      <c r="D3153" s="349"/>
    </row>
    <row r="3154" spans="1:4">
      <c r="A3154" s="347"/>
      <c r="B3154" s="348"/>
      <c r="C3154" s="347"/>
      <c r="D3154" s="349"/>
    </row>
    <row r="3155" spans="1:4">
      <c r="A3155" s="347"/>
      <c r="B3155" s="348"/>
      <c r="C3155" s="347"/>
      <c r="D3155" s="349"/>
    </row>
    <row r="3156" spans="1:4">
      <c r="A3156" s="347"/>
      <c r="B3156" s="348"/>
      <c r="C3156" s="347"/>
      <c r="D3156" s="349"/>
    </row>
    <row r="3157" spans="1:4">
      <c r="A3157" s="347"/>
      <c r="B3157" s="348"/>
      <c r="C3157" s="347"/>
      <c r="D3157" s="349"/>
    </row>
    <row r="3158" spans="1:4">
      <c r="A3158" s="347"/>
      <c r="B3158" s="348"/>
      <c r="C3158" s="347"/>
      <c r="D3158" s="349"/>
    </row>
    <row r="3159" spans="1:4">
      <c r="A3159" s="347"/>
      <c r="B3159" s="348"/>
      <c r="C3159" s="347"/>
      <c r="D3159" s="349"/>
    </row>
    <row r="3160" spans="1:4">
      <c r="A3160" s="347"/>
      <c r="B3160" s="348"/>
      <c r="C3160" s="347"/>
      <c r="D3160" s="349"/>
    </row>
    <row r="3161" spans="1:4">
      <c r="A3161" s="347"/>
      <c r="B3161" s="348"/>
      <c r="C3161" s="347"/>
      <c r="D3161" s="349"/>
    </row>
    <row r="3162" spans="1:4">
      <c r="A3162" s="347"/>
      <c r="B3162" s="348"/>
      <c r="C3162" s="347"/>
      <c r="D3162" s="349"/>
    </row>
    <row r="3163" spans="1:4">
      <c r="A3163" s="347"/>
      <c r="B3163" s="348"/>
      <c r="C3163" s="347"/>
      <c r="D3163" s="349"/>
    </row>
    <row r="3164" spans="1:4">
      <c r="A3164" s="347"/>
      <c r="B3164" s="348"/>
      <c r="C3164" s="347"/>
      <c r="D3164" s="349"/>
    </row>
    <row r="3165" spans="1:4">
      <c r="A3165" s="347"/>
      <c r="B3165" s="348"/>
      <c r="C3165" s="347"/>
      <c r="D3165" s="349"/>
    </row>
    <row r="3166" spans="1:4">
      <c r="A3166" s="347"/>
      <c r="B3166" s="348"/>
      <c r="C3166" s="347"/>
      <c r="D3166" s="349"/>
    </row>
    <row r="3167" spans="1:4">
      <c r="A3167" s="347"/>
      <c r="B3167" s="348"/>
      <c r="C3167" s="347"/>
      <c r="D3167" s="349"/>
    </row>
    <row r="3168" spans="1:4">
      <c r="A3168" s="347"/>
      <c r="B3168" s="348"/>
      <c r="C3168" s="347"/>
      <c r="D3168" s="349"/>
    </row>
    <row r="3169" spans="1:4">
      <c r="A3169" s="347"/>
      <c r="B3169" s="348"/>
      <c r="C3169" s="347"/>
      <c r="D3169" s="349"/>
    </row>
    <row r="3170" spans="1:4">
      <c r="A3170" s="347"/>
      <c r="B3170" s="348"/>
      <c r="C3170" s="347"/>
      <c r="D3170" s="349"/>
    </row>
    <row r="3171" spans="1:4">
      <c r="A3171" s="347"/>
      <c r="B3171" s="348"/>
      <c r="C3171" s="347"/>
      <c r="D3171" s="349"/>
    </row>
    <row r="3172" spans="1:4">
      <c r="A3172" s="347"/>
      <c r="B3172" s="348"/>
      <c r="C3172" s="347"/>
      <c r="D3172" s="349"/>
    </row>
    <row r="3173" spans="1:4">
      <c r="A3173" s="347"/>
      <c r="B3173" s="348"/>
      <c r="C3173" s="347"/>
      <c r="D3173" s="349"/>
    </row>
    <row r="3174" spans="1:4">
      <c r="A3174" s="347"/>
      <c r="B3174" s="348"/>
      <c r="C3174" s="347"/>
      <c r="D3174" s="349"/>
    </row>
    <row r="3175" spans="1:4">
      <c r="A3175" s="347"/>
      <c r="B3175" s="348"/>
      <c r="C3175" s="347"/>
      <c r="D3175" s="349"/>
    </row>
    <row r="3176" spans="1:4">
      <c r="A3176" s="347"/>
      <c r="B3176" s="348"/>
      <c r="C3176" s="347"/>
      <c r="D3176" s="349"/>
    </row>
    <row r="3177" spans="1:4">
      <c r="A3177" s="347"/>
      <c r="B3177" s="348"/>
      <c r="C3177" s="347"/>
      <c r="D3177" s="349"/>
    </row>
    <row r="3178" spans="1:4">
      <c r="A3178" s="347"/>
      <c r="B3178" s="348"/>
      <c r="C3178" s="347"/>
      <c r="D3178" s="349"/>
    </row>
    <row r="3179" spans="1:4">
      <c r="A3179" s="347"/>
      <c r="B3179" s="348"/>
      <c r="C3179" s="347"/>
      <c r="D3179" s="349"/>
    </row>
    <row r="3180" spans="1:4">
      <c r="A3180" s="347"/>
      <c r="B3180" s="348"/>
      <c r="C3180" s="347"/>
      <c r="D3180" s="349"/>
    </row>
    <row r="3181" spans="1:4">
      <c r="A3181" s="347"/>
      <c r="B3181" s="348"/>
      <c r="C3181" s="347"/>
      <c r="D3181" s="349"/>
    </row>
    <row r="3182" spans="1:4">
      <c r="A3182" s="347"/>
      <c r="B3182" s="348"/>
      <c r="C3182" s="347"/>
      <c r="D3182" s="349"/>
    </row>
    <row r="3183" spans="1:4">
      <c r="A3183" s="347"/>
      <c r="B3183" s="348"/>
      <c r="C3183" s="347"/>
      <c r="D3183" s="349"/>
    </row>
    <row r="3184" spans="1:4">
      <c r="A3184" s="347"/>
      <c r="B3184" s="348"/>
      <c r="C3184" s="347"/>
      <c r="D3184" s="349"/>
    </row>
    <row r="3185" spans="1:4">
      <c r="A3185" s="347"/>
      <c r="B3185" s="348"/>
      <c r="C3185" s="347"/>
      <c r="D3185" s="349"/>
    </row>
    <row r="3186" spans="1:4">
      <c r="A3186" s="347"/>
      <c r="B3186" s="348"/>
      <c r="C3186" s="347"/>
      <c r="D3186" s="349"/>
    </row>
    <row r="3187" spans="1:4">
      <c r="A3187" s="347"/>
      <c r="B3187" s="348"/>
      <c r="C3187" s="347"/>
      <c r="D3187" s="349"/>
    </row>
    <row r="3188" spans="1:4">
      <c r="A3188" s="347"/>
      <c r="B3188" s="348"/>
      <c r="C3188" s="347"/>
      <c r="D3188" s="349"/>
    </row>
    <row r="3189" spans="1:4">
      <c r="A3189" s="347"/>
      <c r="B3189" s="348"/>
      <c r="C3189" s="347"/>
      <c r="D3189" s="349"/>
    </row>
    <row r="3190" spans="1:4">
      <c r="A3190" s="347"/>
      <c r="B3190" s="348"/>
      <c r="C3190" s="347"/>
      <c r="D3190" s="349"/>
    </row>
    <row r="3191" spans="1:4">
      <c r="A3191" s="347"/>
      <c r="B3191" s="348"/>
      <c r="C3191" s="347"/>
      <c r="D3191" s="349"/>
    </row>
    <row r="3192" spans="1:4">
      <c r="A3192" s="347"/>
      <c r="B3192" s="348"/>
      <c r="C3192" s="347"/>
      <c r="D3192" s="349"/>
    </row>
    <row r="3193" spans="1:4">
      <c r="A3193" s="347"/>
      <c r="B3193" s="348"/>
      <c r="C3193" s="347"/>
      <c r="D3193" s="349"/>
    </row>
    <row r="3194" spans="1:4">
      <c r="A3194" s="347"/>
      <c r="B3194" s="348"/>
      <c r="C3194" s="347"/>
      <c r="D3194" s="349"/>
    </row>
    <row r="3195" spans="1:4">
      <c r="A3195" s="347"/>
      <c r="B3195" s="348"/>
      <c r="C3195" s="347"/>
      <c r="D3195" s="349"/>
    </row>
    <row r="3196" spans="1:4">
      <c r="A3196" s="347"/>
      <c r="B3196" s="348"/>
      <c r="C3196" s="347"/>
      <c r="D3196" s="349"/>
    </row>
    <row r="3197" spans="1:4">
      <c r="A3197" s="347"/>
      <c r="B3197" s="348"/>
      <c r="C3197" s="347"/>
      <c r="D3197" s="349"/>
    </row>
    <row r="3198" spans="1:4">
      <c r="A3198" s="347"/>
      <c r="B3198" s="348"/>
      <c r="C3198" s="347"/>
      <c r="D3198" s="349"/>
    </row>
    <row r="3199" spans="1:4">
      <c r="A3199" s="347"/>
      <c r="B3199" s="348"/>
      <c r="C3199" s="347"/>
      <c r="D3199" s="349"/>
    </row>
    <row r="3200" spans="1:4">
      <c r="A3200" s="347"/>
      <c r="B3200" s="348"/>
      <c r="C3200" s="347"/>
      <c r="D3200" s="349"/>
    </row>
    <row r="3201" spans="1:4">
      <c r="A3201" s="347"/>
      <c r="B3201" s="348"/>
      <c r="C3201" s="347"/>
      <c r="D3201" s="349"/>
    </row>
    <row r="3202" spans="1:4">
      <c r="A3202" s="347"/>
      <c r="B3202" s="348"/>
      <c r="C3202" s="347"/>
      <c r="D3202" s="349"/>
    </row>
    <row r="3203" spans="1:4">
      <c r="A3203" s="347"/>
      <c r="B3203" s="348"/>
      <c r="C3203" s="347"/>
      <c r="D3203" s="349"/>
    </row>
    <row r="3204" spans="1:4">
      <c r="A3204" s="347"/>
      <c r="B3204" s="348"/>
      <c r="C3204" s="347"/>
      <c r="D3204" s="349"/>
    </row>
    <row r="3205" spans="1:4">
      <c r="A3205" s="347"/>
      <c r="B3205" s="348"/>
      <c r="C3205" s="347"/>
      <c r="D3205" s="349"/>
    </row>
    <row r="3206" spans="1:4">
      <c r="A3206" s="347"/>
      <c r="B3206" s="348"/>
      <c r="C3206" s="347"/>
      <c r="D3206" s="349"/>
    </row>
    <row r="3207" spans="1:4">
      <c r="A3207" s="347"/>
      <c r="B3207" s="348"/>
      <c r="C3207" s="347"/>
      <c r="D3207" s="349"/>
    </row>
    <row r="3208" spans="1:4">
      <c r="A3208" s="347"/>
      <c r="B3208" s="348"/>
      <c r="C3208" s="347"/>
      <c r="D3208" s="349"/>
    </row>
    <row r="3209" spans="1:4">
      <c r="A3209" s="347"/>
      <c r="B3209" s="348"/>
      <c r="C3209" s="347"/>
      <c r="D3209" s="349"/>
    </row>
    <row r="3210" spans="1:4">
      <c r="A3210" s="347"/>
      <c r="B3210" s="348"/>
      <c r="C3210" s="347"/>
      <c r="D3210" s="349"/>
    </row>
    <row r="3211" spans="1:4">
      <c r="A3211" s="347"/>
      <c r="B3211" s="348"/>
      <c r="C3211" s="347"/>
      <c r="D3211" s="349"/>
    </row>
    <row r="3212" spans="1:4">
      <c r="A3212" s="347"/>
      <c r="B3212" s="348"/>
      <c r="C3212" s="347"/>
      <c r="D3212" s="349"/>
    </row>
    <row r="3213" spans="1:4">
      <c r="A3213" s="347"/>
      <c r="B3213" s="348"/>
      <c r="C3213" s="347"/>
      <c r="D3213" s="349"/>
    </row>
    <row r="3214" spans="1:4">
      <c r="A3214" s="347"/>
      <c r="B3214" s="348"/>
      <c r="C3214" s="347"/>
      <c r="D3214" s="349"/>
    </row>
    <row r="3215" spans="1:4">
      <c r="A3215" s="347"/>
      <c r="B3215" s="348"/>
      <c r="C3215" s="347"/>
      <c r="D3215" s="349"/>
    </row>
    <row r="3216" spans="1:4">
      <c r="A3216" s="347"/>
      <c r="B3216" s="348"/>
      <c r="C3216" s="347"/>
      <c r="D3216" s="349"/>
    </row>
    <row r="3217" spans="1:4">
      <c r="A3217" s="347"/>
      <c r="B3217" s="348"/>
      <c r="C3217" s="347"/>
      <c r="D3217" s="349"/>
    </row>
    <row r="3218" spans="1:4">
      <c r="A3218" s="347"/>
      <c r="B3218" s="348"/>
      <c r="C3218" s="347"/>
      <c r="D3218" s="349"/>
    </row>
    <row r="3219" spans="1:4">
      <c r="A3219" s="347"/>
      <c r="B3219" s="348"/>
      <c r="C3219" s="347"/>
      <c r="D3219" s="349"/>
    </row>
    <row r="3220" spans="1:4">
      <c r="A3220" s="347"/>
      <c r="B3220" s="348"/>
      <c r="C3220" s="347"/>
      <c r="D3220" s="349"/>
    </row>
    <row r="3221" spans="1:4">
      <c r="A3221" s="347"/>
      <c r="B3221" s="348"/>
      <c r="C3221" s="347"/>
      <c r="D3221" s="349"/>
    </row>
    <row r="3222" spans="1:4">
      <c r="A3222" s="347"/>
      <c r="B3222" s="348"/>
      <c r="C3222" s="347"/>
      <c r="D3222" s="349"/>
    </row>
    <row r="3223" spans="1:4">
      <c r="A3223" s="347"/>
      <c r="B3223" s="348"/>
      <c r="C3223" s="347"/>
      <c r="D3223" s="349"/>
    </row>
    <row r="3224" spans="1:4">
      <c r="A3224" s="347"/>
      <c r="B3224" s="348"/>
      <c r="C3224" s="347"/>
      <c r="D3224" s="349"/>
    </row>
    <row r="3225" spans="1:4">
      <c r="A3225" s="347"/>
      <c r="B3225" s="348"/>
      <c r="C3225" s="347"/>
      <c r="D3225" s="349"/>
    </row>
    <row r="3226" spans="1:4">
      <c r="A3226" s="347"/>
      <c r="B3226" s="348"/>
      <c r="C3226" s="347"/>
      <c r="D3226" s="349"/>
    </row>
    <row r="3227" spans="1:4">
      <c r="A3227" s="347"/>
      <c r="B3227" s="348"/>
      <c r="C3227" s="347"/>
      <c r="D3227" s="349"/>
    </row>
    <row r="3228" spans="1:4">
      <c r="A3228" s="347"/>
      <c r="B3228" s="348"/>
      <c r="C3228" s="347"/>
      <c r="D3228" s="349"/>
    </row>
    <row r="3229" spans="1:4">
      <c r="A3229" s="347"/>
      <c r="B3229" s="348"/>
      <c r="C3229" s="347"/>
      <c r="D3229" s="349"/>
    </row>
    <row r="3230" spans="1:4">
      <c r="A3230" s="347"/>
      <c r="B3230" s="348"/>
      <c r="C3230" s="347"/>
      <c r="D3230" s="349"/>
    </row>
    <row r="3231" spans="1:4">
      <c r="A3231" s="347"/>
      <c r="B3231" s="348"/>
      <c r="C3231" s="347"/>
      <c r="D3231" s="349"/>
    </row>
    <row r="3232" spans="1:4">
      <c r="A3232" s="347"/>
      <c r="B3232" s="348"/>
      <c r="C3232" s="347"/>
      <c r="D3232" s="349"/>
    </row>
    <row r="3233" spans="1:4">
      <c r="A3233" s="347"/>
      <c r="B3233" s="348"/>
      <c r="C3233" s="347"/>
      <c r="D3233" s="349"/>
    </row>
    <row r="3234" spans="1:4">
      <c r="A3234" s="347"/>
      <c r="B3234" s="348"/>
      <c r="C3234" s="347"/>
      <c r="D3234" s="349"/>
    </row>
    <row r="3235" spans="1:4">
      <c r="A3235" s="347"/>
      <c r="B3235" s="348"/>
      <c r="C3235" s="347"/>
      <c r="D3235" s="349"/>
    </row>
    <row r="3236" spans="1:4">
      <c r="A3236" s="347"/>
      <c r="B3236" s="348"/>
      <c r="C3236" s="347"/>
      <c r="D3236" s="349"/>
    </row>
    <row r="3237" spans="1:4">
      <c r="A3237" s="347"/>
      <c r="B3237" s="348"/>
      <c r="C3237" s="347"/>
      <c r="D3237" s="349"/>
    </row>
    <row r="3238" spans="1:4">
      <c r="A3238" s="347"/>
      <c r="B3238" s="348"/>
      <c r="C3238" s="347"/>
      <c r="D3238" s="349"/>
    </row>
    <row r="3239" spans="1:4">
      <c r="A3239" s="347"/>
      <c r="B3239" s="348"/>
      <c r="C3239" s="347"/>
      <c r="D3239" s="349"/>
    </row>
    <row r="3240" spans="1:4">
      <c r="A3240" s="347"/>
      <c r="B3240" s="348"/>
      <c r="C3240" s="347"/>
      <c r="D3240" s="349"/>
    </row>
    <row r="3241" spans="1:4">
      <c r="A3241" s="347"/>
      <c r="B3241" s="348"/>
      <c r="C3241" s="347"/>
      <c r="D3241" s="349"/>
    </row>
    <row r="3242" spans="1:4">
      <c r="A3242" s="347"/>
      <c r="B3242" s="348"/>
      <c r="C3242" s="347"/>
      <c r="D3242" s="349"/>
    </row>
    <row r="3243" spans="1:4">
      <c r="A3243" s="347"/>
      <c r="B3243" s="348"/>
      <c r="C3243" s="347"/>
      <c r="D3243" s="349"/>
    </row>
    <row r="3244" spans="1:4">
      <c r="A3244" s="347"/>
      <c r="B3244" s="348"/>
      <c r="C3244" s="347"/>
      <c r="D3244" s="349"/>
    </row>
    <row r="3245" spans="1:4">
      <c r="A3245" s="347"/>
      <c r="B3245" s="348"/>
      <c r="C3245" s="347"/>
      <c r="D3245" s="349"/>
    </row>
    <row r="3246" spans="1:4">
      <c r="A3246" s="347"/>
      <c r="B3246" s="348"/>
      <c r="C3246" s="347"/>
      <c r="D3246" s="349"/>
    </row>
    <row r="3247" spans="1:4">
      <c r="A3247" s="347"/>
      <c r="B3247" s="348"/>
      <c r="C3247" s="347"/>
      <c r="D3247" s="349"/>
    </row>
    <row r="3248" spans="1:4">
      <c r="A3248" s="347"/>
      <c r="B3248" s="348"/>
      <c r="C3248" s="347"/>
      <c r="D3248" s="349"/>
    </row>
    <row r="3249" spans="1:4">
      <c r="A3249" s="347"/>
      <c r="B3249" s="348"/>
      <c r="C3249" s="347"/>
      <c r="D3249" s="349"/>
    </row>
    <row r="3250" spans="1:4">
      <c r="A3250" s="347"/>
      <c r="B3250" s="348"/>
      <c r="C3250" s="347"/>
      <c r="D3250" s="349"/>
    </row>
    <row r="3251" spans="1:4">
      <c r="A3251" s="347"/>
      <c r="B3251" s="348"/>
      <c r="C3251" s="347"/>
      <c r="D3251" s="349"/>
    </row>
    <row r="3252" spans="1:4">
      <c r="A3252" s="347"/>
      <c r="B3252" s="348"/>
      <c r="C3252" s="347"/>
      <c r="D3252" s="349"/>
    </row>
    <row r="3253" spans="1:4">
      <c r="A3253" s="347"/>
      <c r="B3253" s="348"/>
      <c r="C3253" s="347"/>
      <c r="D3253" s="349"/>
    </row>
    <row r="3254" spans="1:4">
      <c r="A3254" s="347"/>
      <c r="B3254" s="348"/>
      <c r="C3254" s="347"/>
      <c r="D3254" s="349"/>
    </row>
    <row r="3255" spans="1:4">
      <c r="A3255" s="347"/>
      <c r="B3255" s="348"/>
      <c r="C3255" s="347"/>
      <c r="D3255" s="349"/>
    </row>
    <row r="3256" spans="1:4">
      <c r="A3256" s="347"/>
      <c r="B3256" s="348"/>
      <c r="C3256" s="347"/>
      <c r="D3256" s="349"/>
    </row>
    <row r="3257" spans="1:4">
      <c r="A3257" s="347"/>
      <c r="B3257" s="348"/>
      <c r="C3257" s="347"/>
      <c r="D3257" s="349"/>
    </row>
    <row r="3258" spans="1:4">
      <c r="A3258" s="347"/>
      <c r="B3258" s="348"/>
      <c r="C3258" s="347"/>
      <c r="D3258" s="349"/>
    </row>
    <row r="3259" spans="1:4">
      <c r="A3259" s="347"/>
      <c r="B3259" s="348"/>
      <c r="C3259" s="347"/>
      <c r="D3259" s="349"/>
    </row>
    <row r="3260" spans="1:4">
      <c r="A3260" s="347"/>
      <c r="B3260" s="348"/>
      <c r="C3260" s="347"/>
      <c r="D3260" s="349"/>
    </row>
    <row r="3261" spans="1:4">
      <c r="A3261" s="347"/>
      <c r="B3261" s="348"/>
      <c r="C3261" s="347"/>
      <c r="D3261" s="349"/>
    </row>
    <row r="3262" spans="1:4">
      <c r="A3262" s="347"/>
      <c r="B3262" s="348"/>
      <c r="C3262" s="347"/>
      <c r="D3262" s="349"/>
    </row>
    <row r="3263" spans="1:4">
      <c r="A3263" s="347"/>
      <c r="B3263" s="348"/>
      <c r="C3263" s="347"/>
      <c r="D3263" s="349"/>
    </row>
    <row r="3264" spans="1:4">
      <c r="A3264" s="347"/>
      <c r="B3264" s="348"/>
      <c r="C3264" s="347"/>
      <c r="D3264" s="349"/>
    </row>
    <row r="3265" spans="1:4">
      <c r="A3265" s="347"/>
      <c r="B3265" s="348"/>
      <c r="C3265" s="347"/>
      <c r="D3265" s="349"/>
    </row>
    <row r="3266" spans="1:4">
      <c r="A3266" s="347"/>
      <c r="B3266" s="348"/>
      <c r="C3266" s="347"/>
      <c r="D3266" s="349"/>
    </row>
    <row r="3267" spans="1:4">
      <c r="A3267" s="347"/>
      <c r="B3267" s="348"/>
      <c r="C3267" s="347"/>
      <c r="D3267" s="349"/>
    </row>
    <row r="3268" spans="1:4">
      <c r="A3268" s="347"/>
      <c r="B3268" s="348"/>
      <c r="C3268" s="347"/>
      <c r="D3268" s="349"/>
    </row>
    <row r="3269" spans="1:4">
      <c r="A3269" s="347"/>
      <c r="B3269" s="348"/>
      <c r="C3269" s="347"/>
      <c r="D3269" s="349"/>
    </row>
    <row r="3270" spans="1:4">
      <c r="A3270" s="347"/>
      <c r="B3270" s="348"/>
      <c r="C3270" s="347"/>
      <c r="D3270" s="349"/>
    </row>
    <row r="3271" spans="1:4">
      <c r="A3271" s="347"/>
      <c r="B3271" s="348"/>
      <c r="C3271" s="347"/>
      <c r="D3271" s="349"/>
    </row>
    <row r="3272" spans="1:4">
      <c r="A3272" s="347"/>
      <c r="B3272" s="348"/>
      <c r="C3272" s="347"/>
      <c r="D3272" s="349"/>
    </row>
    <row r="3273" spans="1:4">
      <c r="A3273" s="347"/>
      <c r="B3273" s="348"/>
      <c r="C3273" s="347"/>
      <c r="D3273" s="349"/>
    </row>
    <row r="3274" spans="1:4">
      <c r="A3274" s="347"/>
      <c r="B3274" s="348"/>
      <c r="C3274" s="347"/>
      <c r="D3274" s="349"/>
    </row>
    <row r="3275" spans="1:4">
      <c r="A3275" s="347"/>
      <c r="B3275" s="348"/>
      <c r="C3275" s="347"/>
      <c r="D3275" s="349"/>
    </row>
    <row r="3276" spans="1:4">
      <c r="A3276" s="347"/>
      <c r="B3276" s="348"/>
      <c r="C3276" s="347"/>
      <c r="D3276" s="349"/>
    </row>
    <row r="3277" spans="1:4">
      <c r="A3277" s="347"/>
      <c r="B3277" s="348"/>
      <c r="C3277" s="347"/>
      <c r="D3277" s="349"/>
    </row>
    <row r="3278" spans="1:4">
      <c r="A3278" s="347"/>
      <c r="B3278" s="348"/>
      <c r="C3278" s="347"/>
      <c r="D3278" s="349"/>
    </row>
    <row r="3279" spans="1:4">
      <c r="A3279" s="347"/>
      <c r="B3279" s="348"/>
      <c r="C3279" s="347"/>
      <c r="D3279" s="349"/>
    </row>
    <row r="3280" spans="1:4">
      <c r="A3280" s="347"/>
      <c r="B3280" s="348"/>
      <c r="C3280" s="347"/>
      <c r="D3280" s="349"/>
    </row>
    <row r="3281" spans="1:4">
      <c r="A3281" s="347"/>
      <c r="B3281" s="348"/>
      <c r="C3281" s="347"/>
      <c r="D3281" s="349"/>
    </row>
    <row r="3282" spans="1:4">
      <c r="A3282" s="347"/>
      <c r="B3282" s="348"/>
      <c r="C3282" s="347"/>
      <c r="D3282" s="349"/>
    </row>
    <row r="3283" spans="1:4">
      <c r="A3283" s="347"/>
      <c r="B3283" s="348"/>
      <c r="C3283" s="347"/>
      <c r="D3283" s="349"/>
    </row>
    <row r="3284" spans="1:4">
      <c r="A3284" s="347"/>
      <c r="B3284" s="348"/>
      <c r="C3284" s="347"/>
      <c r="D3284" s="349"/>
    </row>
    <row r="3285" spans="1:4">
      <c r="A3285" s="347"/>
      <c r="B3285" s="348"/>
      <c r="C3285" s="347"/>
      <c r="D3285" s="349"/>
    </row>
    <row r="3286" spans="1:4">
      <c r="A3286" s="347"/>
      <c r="B3286" s="348"/>
      <c r="C3286" s="347"/>
      <c r="D3286" s="349"/>
    </row>
    <row r="3287" spans="1:4">
      <c r="A3287" s="347"/>
      <c r="B3287" s="348"/>
      <c r="C3287" s="347"/>
      <c r="D3287" s="349"/>
    </row>
    <row r="3288" spans="1:4">
      <c r="A3288" s="347"/>
      <c r="B3288" s="348"/>
      <c r="C3288" s="347"/>
      <c r="D3288" s="349"/>
    </row>
    <row r="3289" spans="1:4">
      <c r="A3289" s="347"/>
      <c r="B3289" s="348"/>
      <c r="C3289" s="347"/>
      <c r="D3289" s="349"/>
    </row>
    <row r="3290" spans="1:4">
      <c r="A3290" s="347"/>
      <c r="B3290" s="348"/>
      <c r="C3290" s="347"/>
      <c r="D3290" s="349"/>
    </row>
    <row r="3291" spans="1:4">
      <c r="A3291" s="347"/>
      <c r="B3291" s="348"/>
      <c r="C3291" s="347"/>
      <c r="D3291" s="349"/>
    </row>
    <row r="3292" spans="1:4">
      <c r="A3292" s="347"/>
      <c r="B3292" s="348"/>
      <c r="C3292" s="347"/>
      <c r="D3292" s="349"/>
    </row>
    <row r="3293" spans="1:4">
      <c r="A3293" s="347"/>
      <c r="B3293" s="348"/>
      <c r="C3293" s="347"/>
      <c r="D3293" s="349"/>
    </row>
    <row r="3294" spans="1:4">
      <c r="A3294" s="347"/>
      <c r="B3294" s="348"/>
      <c r="C3294" s="347"/>
      <c r="D3294" s="349"/>
    </row>
    <row r="3295" spans="1:4">
      <c r="A3295" s="347"/>
      <c r="B3295" s="348"/>
      <c r="C3295" s="347"/>
      <c r="D3295" s="349"/>
    </row>
    <row r="3296" spans="1:4">
      <c r="A3296" s="347"/>
      <c r="B3296" s="348"/>
      <c r="C3296" s="347"/>
      <c r="D3296" s="349"/>
    </row>
    <row r="3297" spans="1:4">
      <c r="A3297" s="347"/>
      <c r="B3297" s="348"/>
      <c r="C3297" s="347"/>
      <c r="D3297" s="349"/>
    </row>
    <row r="3298" spans="1:4">
      <c r="A3298" s="347"/>
      <c r="B3298" s="348"/>
      <c r="C3298" s="347"/>
      <c r="D3298" s="349"/>
    </row>
    <row r="3299" spans="1:4">
      <c r="A3299" s="347"/>
      <c r="B3299" s="348"/>
      <c r="C3299" s="347"/>
      <c r="D3299" s="349"/>
    </row>
    <row r="3300" spans="1:4">
      <c r="A3300" s="347"/>
      <c r="B3300" s="348"/>
      <c r="C3300" s="347"/>
      <c r="D3300" s="349"/>
    </row>
    <row r="3301" spans="1:4">
      <c r="A3301" s="347"/>
      <c r="B3301" s="348"/>
      <c r="C3301" s="347"/>
      <c r="D3301" s="349"/>
    </row>
    <row r="3302" spans="1:4">
      <c r="A3302" s="347"/>
      <c r="B3302" s="348"/>
      <c r="C3302" s="347"/>
      <c r="D3302" s="349"/>
    </row>
    <row r="3303" spans="1:4">
      <c r="A3303" s="347"/>
      <c r="B3303" s="348"/>
      <c r="C3303" s="347"/>
      <c r="D3303" s="349"/>
    </row>
    <row r="3304" spans="1:4">
      <c r="A3304" s="347"/>
      <c r="B3304" s="348"/>
      <c r="C3304" s="347"/>
      <c r="D3304" s="349"/>
    </row>
    <row r="3305" spans="1:4">
      <c r="A3305" s="347"/>
      <c r="B3305" s="348"/>
      <c r="C3305" s="347"/>
      <c r="D3305" s="349"/>
    </row>
    <row r="3306" spans="1:4">
      <c r="A3306" s="347"/>
      <c r="B3306" s="348"/>
      <c r="C3306" s="347"/>
      <c r="D3306" s="349"/>
    </row>
    <row r="3307" spans="1:4">
      <c r="A3307" s="347"/>
      <c r="B3307" s="348"/>
      <c r="C3307" s="347"/>
      <c r="D3307" s="349"/>
    </row>
    <row r="3308" spans="1:4">
      <c r="A3308" s="347"/>
      <c r="B3308" s="348"/>
      <c r="C3308" s="347"/>
      <c r="D3308" s="349"/>
    </row>
    <row r="3309" spans="1:4">
      <c r="A3309" s="347"/>
      <c r="B3309" s="348"/>
      <c r="C3309" s="347"/>
      <c r="D3309" s="349"/>
    </row>
    <row r="3310" spans="1:4">
      <c r="A3310" s="347"/>
      <c r="B3310" s="348"/>
      <c r="C3310" s="347"/>
      <c r="D3310" s="349"/>
    </row>
    <row r="3311" spans="1:4">
      <c r="A3311" s="347"/>
      <c r="B3311" s="348"/>
      <c r="C3311" s="347"/>
      <c r="D3311" s="349"/>
    </row>
    <row r="3312" spans="1:4">
      <c r="A3312" s="347"/>
      <c r="B3312" s="348"/>
      <c r="C3312" s="347"/>
      <c r="D3312" s="349"/>
    </row>
    <row r="3313" spans="1:4">
      <c r="A3313" s="347"/>
      <c r="B3313" s="348"/>
      <c r="C3313" s="347"/>
      <c r="D3313" s="349"/>
    </row>
    <row r="3314" spans="1:4">
      <c r="A3314" s="347"/>
      <c r="B3314" s="348"/>
      <c r="C3314" s="347"/>
      <c r="D3314" s="349"/>
    </row>
    <row r="3315" spans="1:4">
      <c r="A3315" s="347"/>
      <c r="B3315" s="348"/>
      <c r="C3315" s="347"/>
      <c r="D3315" s="349"/>
    </row>
    <row r="3316" spans="1:4">
      <c r="A3316" s="347"/>
      <c r="B3316" s="348"/>
      <c r="C3316" s="347"/>
      <c r="D3316" s="349"/>
    </row>
    <row r="3317" spans="1:4">
      <c r="A3317" s="347"/>
      <c r="B3317" s="348"/>
      <c r="C3317" s="347"/>
      <c r="D3317" s="349"/>
    </row>
    <row r="3318" spans="1:4">
      <c r="A3318" s="347"/>
      <c r="B3318" s="348"/>
      <c r="C3318" s="347"/>
      <c r="D3318" s="349"/>
    </row>
    <row r="3319" spans="1:4">
      <c r="A3319" s="347"/>
      <c r="B3319" s="348"/>
      <c r="C3319" s="347"/>
      <c r="D3319" s="349"/>
    </row>
    <row r="3320" spans="1:4">
      <c r="A3320" s="347"/>
      <c r="B3320" s="348"/>
      <c r="C3320" s="347"/>
      <c r="D3320" s="349"/>
    </row>
    <row r="3321" spans="1:4">
      <c r="A3321" s="347"/>
      <c r="B3321" s="348"/>
      <c r="C3321" s="347"/>
      <c r="D3321" s="349"/>
    </row>
    <row r="3322" spans="1:4">
      <c r="A3322" s="347"/>
      <c r="B3322" s="348"/>
      <c r="C3322" s="347"/>
      <c r="D3322" s="349"/>
    </row>
    <row r="3323" spans="1:4">
      <c r="A3323" s="347"/>
      <c r="B3323" s="348"/>
      <c r="C3323" s="347"/>
      <c r="D3323" s="349"/>
    </row>
    <row r="3324" spans="1:4">
      <c r="A3324" s="347"/>
      <c r="B3324" s="348"/>
      <c r="C3324" s="347"/>
      <c r="D3324" s="349"/>
    </row>
    <row r="3325" spans="1:4">
      <c r="A3325" s="347"/>
      <c r="B3325" s="348"/>
      <c r="C3325" s="347"/>
      <c r="D3325" s="349"/>
    </row>
    <row r="3326" spans="1:4">
      <c r="A3326" s="347"/>
      <c r="B3326" s="348"/>
      <c r="C3326" s="347"/>
      <c r="D3326" s="349"/>
    </row>
    <row r="3327" spans="1:4">
      <c r="A3327" s="347"/>
      <c r="B3327" s="348"/>
      <c r="C3327" s="347"/>
      <c r="D3327" s="349"/>
    </row>
    <row r="3328" spans="1:4">
      <c r="A3328" s="347"/>
      <c r="B3328" s="348"/>
      <c r="C3328" s="347"/>
      <c r="D3328" s="349"/>
    </row>
    <row r="3329" spans="1:4">
      <c r="A3329" s="347"/>
      <c r="B3329" s="348"/>
      <c r="C3329" s="347"/>
      <c r="D3329" s="349"/>
    </row>
    <row r="3330" spans="1:4">
      <c r="A3330" s="347"/>
      <c r="B3330" s="348"/>
      <c r="C3330" s="347"/>
      <c r="D3330" s="349"/>
    </row>
    <row r="3331" spans="1:4">
      <c r="A3331" s="347"/>
      <c r="B3331" s="348"/>
      <c r="C3331" s="347"/>
      <c r="D3331" s="349"/>
    </row>
    <row r="3332" spans="1:4">
      <c r="A3332" s="347"/>
      <c r="B3332" s="348"/>
      <c r="C3332" s="347"/>
      <c r="D3332" s="349"/>
    </row>
    <row r="3333" spans="1:4">
      <c r="A3333" s="347"/>
      <c r="B3333" s="348"/>
      <c r="C3333" s="347"/>
      <c r="D3333" s="349"/>
    </row>
    <row r="3334" spans="1:4">
      <c r="A3334" s="347"/>
      <c r="B3334" s="348"/>
      <c r="C3334" s="347"/>
      <c r="D3334" s="349"/>
    </row>
    <row r="3335" spans="1:4">
      <c r="A3335" s="347"/>
      <c r="B3335" s="348"/>
      <c r="C3335" s="347"/>
      <c r="D3335" s="349"/>
    </row>
    <row r="3336" spans="1:4">
      <c r="A3336" s="347"/>
      <c r="B3336" s="348"/>
      <c r="C3336" s="347"/>
      <c r="D3336" s="349"/>
    </row>
    <row r="3337" spans="1:4">
      <c r="A3337" s="347"/>
      <c r="B3337" s="348"/>
      <c r="C3337" s="347"/>
      <c r="D3337" s="349"/>
    </row>
    <row r="3338" spans="1:4">
      <c r="A3338" s="347"/>
      <c r="B3338" s="348"/>
      <c r="C3338" s="347"/>
      <c r="D3338" s="349"/>
    </row>
    <row r="3339" spans="1:4">
      <c r="A3339" s="347"/>
      <c r="B3339" s="348"/>
      <c r="C3339" s="347"/>
      <c r="D3339" s="349"/>
    </row>
    <row r="3340" spans="1:4">
      <c r="A3340" s="347"/>
      <c r="B3340" s="348"/>
      <c r="C3340" s="347"/>
      <c r="D3340" s="349"/>
    </row>
    <row r="3341" spans="1:4">
      <c r="A3341" s="347"/>
      <c r="B3341" s="348"/>
      <c r="C3341" s="347"/>
      <c r="D3341" s="349"/>
    </row>
    <row r="3342" spans="1:4">
      <c r="A3342" s="347"/>
      <c r="B3342" s="348"/>
      <c r="C3342" s="347"/>
      <c r="D3342" s="349"/>
    </row>
    <row r="3343" spans="1:4">
      <c r="A3343" s="347"/>
      <c r="B3343" s="348"/>
      <c r="C3343" s="347"/>
      <c r="D3343" s="349"/>
    </row>
    <row r="3344" spans="1:4">
      <c r="A3344" s="347"/>
      <c r="B3344" s="348"/>
      <c r="C3344" s="347"/>
      <c r="D3344" s="349"/>
    </row>
    <row r="3345" spans="1:4">
      <c r="A3345" s="347"/>
      <c r="B3345" s="348"/>
      <c r="C3345" s="347"/>
      <c r="D3345" s="349"/>
    </row>
    <row r="3346" spans="1:4">
      <c r="A3346" s="347"/>
      <c r="B3346" s="348"/>
      <c r="C3346" s="347"/>
      <c r="D3346" s="349"/>
    </row>
    <row r="3347" spans="1:4">
      <c r="A3347" s="347"/>
      <c r="B3347" s="348"/>
      <c r="C3347" s="347"/>
      <c r="D3347" s="349"/>
    </row>
    <row r="3348" spans="1:4">
      <c r="A3348" s="347"/>
      <c r="B3348" s="348"/>
      <c r="C3348" s="347"/>
      <c r="D3348" s="349"/>
    </row>
    <row r="3349" spans="1:4">
      <c r="A3349" s="347"/>
      <c r="B3349" s="348"/>
      <c r="C3349" s="347"/>
      <c r="D3349" s="349"/>
    </row>
    <row r="3350" spans="1:4">
      <c r="A3350" s="347"/>
      <c r="B3350" s="348"/>
      <c r="C3350" s="347"/>
      <c r="D3350" s="349"/>
    </row>
    <row r="3351" spans="1:4">
      <c r="A3351" s="347"/>
      <c r="B3351" s="348"/>
      <c r="C3351" s="347"/>
      <c r="D3351" s="349"/>
    </row>
    <row r="3352" spans="1:4">
      <c r="A3352" s="347"/>
      <c r="B3352" s="348"/>
      <c r="C3352" s="347"/>
      <c r="D3352" s="349"/>
    </row>
    <row r="3353" spans="1:4">
      <c r="A3353" s="347"/>
      <c r="B3353" s="348"/>
      <c r="C3353" s="347"/>
      <c r="D3353" s="349"/>
    </row>
    <row r="3354" spans="1:4">
      <c r="A3354" s="347"/>
      <c r="B3354" s="348"/>
      <c r="C3354" s="347"/>
      <c r="D3354" s="349"/>
    </row>
    <row r="3355" spans="1:4">
      <c r="A3355" s="347"/>
      <c r="B3355" s="348"/>
      <c r="C3355" s="347"/>
      <c r="D3355" s="349"/>
    </row>
    <row r="3356" spans="1:4">
      <c r="A3356" s="347"/>
      <c r="B3356" s="348"/>
      <c r="C3356" s="347"/>
      <c r="D3356" s="349"/>
    </row>
    <row r="3357" spans="1:4">
      <c r="A3357" s="347"/>
      <c r="B3357" s="348"/>
      <c r="C3357" s="347"/>
      <c r="D3357" s="349"/>
    </row>
    <row r="3358" spans="1:4">
      <c r="A3358" s="347"/>
      <c r="B3358" s="348"/>
      <c r="C3358" s="347"/>
      <c r="D3358" s="349"/>
    </row>
    <row r="3359" spans="1:4">
      <c r="A3359" s="347"/>
      <c r="B3359" s="348"/>
      <c r="C3359" s="347"/>
      <c r="D3359" s="349"/>
    </row>
    <row r="3360" spans="1:4">
      <c r="A3360" s="347"/>
      <c r="B3360" s="348"/>
      <c r="C3360" s="347"/>
      <c r="D3360" s="349"/>
    </row>
    <row r="3361" spans="1:4">
      <c r="A3361" s="347"/>
      <c r="B3361" s="348"/>
      <c r="C3361" s="347"/>
      <c r="D3361" s="349"/>
    </row>
    <row r="3362" spans="1:4">
      <c r="A3362" s="347"/>
      <c r="B3362" s="348"/>
      <c r="C3362" s="347"/>
      <c r="D3362" s="349"/>
    </row>
    <row r="3363" spans="1:4">
      <c r="A3363" s="347"/>
      <c r="B3363" s="348"/>
      <c r="C3363" s="347"/>
      <c r="D3363" s="349"/>
    </row>
    <row r="3364" spans="1:4">
      <c r="A3364" s="347"/>
      <c r="B3364" s="348"/>
      <c r="C3364" s="347"/>
      <c r="D3364" s="349"/>
    </row>
    <row r="3365" spans="1:4">
      <c r="A3365" s="347"/>
      <c r="B3365" s="348"/>
      <c r="C3365" s="347"/>
      <c r="D3365" s="349"/>
    </row>
    <row r="3366" spans="1:4">
      <c r="A3366" s="347"/>
      <c r="B3366" s="348"/>
      <c r="C3366" s="347"/>
      <c r="D3366" s="349"/>
    </row>
    <row r="3367" spans="1:4">
      <c r="A3367" s="347"/>
      <c r="B3367" s="348"/>
      <c r="C3367" s="347"/>
      <c r="D3367" s="349"/>
    </row>
    <row r="3368" spans="1:4">
      <c r="A3368" s="347"/>
      <c r="B3368" s="348"/>
      <c r="C3368" s="347"/>
      <c r="D3368" s="349"/>
    </row>
    <row r="3369" spans="1:4">
      <c r="A3369" s="347"/>
      <c r="B3369" s="348"/>
      <c r="C3369" s="347"/>
      <c r="D3369" s="349"/>
    </row>
    <row r="3370" spans="1:4">
      <c r="A3370" s="347"/>
      <c r="B3370" s="348"/>
      <c r="C3370" s="347"/>
      <c r="D3370" s="349"/>
    </row>
    <row r="3371" spans="1:4">
      <c r="A3371" s="347"/>
      <c r="B3371" s="348"/>
      <c r="C3371" s="347"/>
      <c r="D3371" s="349"/>
    </row>
    <row r="3372" spans="1:4">
      <c r="A3372" s="347"/>
      <c r="B3372" s="348"/>
      <c r="C3372" s="347"/>
      <c r="D3372" s="349"/>
    </row>
    <row r="3373" spans="1:4">
      <c r="A3373" s="347"/>
      <c r="B3373" s="348"/>
      <c r="C3373" s="347"/>
      <c r="D3373" s="349"/>
    </row>
    <row r="3374" spans="1:4">
      <c r="A3374" s="347"/>
      <c r="B3374" s="348"/>
      <c r="C3374" s="347"/>
      <c r="D3374" s="349"/>
    </row>
    <row r="3375" spans="1:4">
      <c r="A3375" s="347"/>
      <c r="B3375" s="348"/>
      <c r="C3375" s="347"/>
      <c r="D3375" s="349"/>
    </row>
    <row r="3376" spans="1:4">
      <c r="A3376" s="347"/>
      <c r="B3376" s="348"/>
      <c r="C3376" s="347"/>
      <c r="D3376" s="349"/>
    </row>
    <row r="3377" spans="1:4">
      <c r="A3377" s="347"/>
      <c r="B3377" s="348"/>
      <c r="C3377" s="347"/>
      <c r="D3377" s="349"/>
    </row>
    <row r="3378" spans="1:4">
      <c r="A3378" s="347"/>
      <c r="B3378" s="348"/>
      <c r="C3378" s="347"/>
      <c r="D3378" s="349"/>
    </row>
    <row r="3379" spans="1:4">
      <c r="A3379" s="347"/>
      <c r="B3379" s="348"/>
      <c r="C3379" s="347"/>
      <c r="D3379" s="349"/>
    </row>
    <row r="3380" spans="1:4">
      <c r="A3380" s="347"/>
      <c r="B3380" s="348"/>
      <c r="C3380" s="347"/>
      <c r="D3380" s="349"/>
    </row>
    <row r="3381" spans="1:4">
      <c r="A3381" s="347"/>
      <c r="B3381" s="348"/>
      <c r="C3381" s="347"/>
      <c r="D3381" s="349"/>
    </row>
    <row r="3382" spans="1:4">
      <c r="A3382" s="347"/>
      <c r="B3382" s="348"/>
      <c r="C3382" s="347"/>
      <c r="D3382" s="349"/>
    </row>
    <row r="3383" spans="1:4">
      <c r="A3383" s="347"/>
      <c r="B3383" s="348"/>
      <c r="C3383" s="347"/>
      <c r="D3383" s="349"/>
    </row>
    <row r="3384" spans="1:4">
      <c r="A3384" s="347"/>
      <c r="B3384" s="348"/>
      <c r="C3384" s="347"/>
      <c r="D3384" s="349"/>
    </row>
    <row r="3385" spans="1:4">
      <c r="A3385" s="347"/>
      <c r="B3385" s="348"/>
      <c r="C3385" s="347"/>
      <c r="D3385" s="349"/>
    </row>
    <row r="3386" spans="1:4">
      <c r="A3386" s="347"/>
      <c r="B3386" s="348"/>
      <c r="C3386" s="347"/>
      <c r="D3386" s="349"/>
    </row>
    <row r="3387" spans="1:4">
      <c r="A3387" s="347"/>
      <c r="B3387" s="348"/>
      <c r="C3387" s="347"/>
      <c r="D3387" s="349"/>
    </row>
    <row r="3388" spans="1:4">
      <c r="A3388" s="347"/>
      <c r="B3388" s="348"/>
      <c r="C3388" s="347"/>
      <c r="D3388" s="349"/>
    </row>
    <row r="3389" spans="1:4">
      <c r="A3389" s="347"/>
      <c r="B3389" s="348"/>
      <c r="C3389" s="347"/>
      <c r="D3389" s="349"/>
    </row>
    <row r="3390" spans="1:4">
      <c r="A3390" s="347"/>
      <c r="B3390" s="348"/>
      <c r="C3390" s="347"/>
      <c r="D3390" s="349"/>
    </row>
    <row r="3391" spans="1:4">
      <c r="A3391" s="347"/>
      <c r="B3391" s="348"/>
      <c r="C3391" s="347"/>
      <c r="D3391" s="349"/>
    </row>
    <row r="3392" spans="1:4">
      <c r="A3392" s="347"/>
      <c r="B3392" s="348"/>
      <c r="C3392" s="347"/>
      <c r="D3392" s="349"/>
    </row>
    <row r="3393" spans="1:4">
      <c r="A3393" s="347"/>
      <c r="B3393" s="348"/>
      <c r="C3393" s="347"/>
      <c r="D3393" s="349"/>
    </row>
    <row r="3394" spans="1:4">
      <c r="A3394" s="347"/>
      <c r="B3394" s="348"/>
      <c r="C3394" s="347"/>
      <c r="D3394" s="349"/>
    </row>
    <row r="3395" spans="1:4">
      <c r="A3395" s="347"/>
      <c r="B3395" s="348"/>
      <c r="C3395" s="347"/>
      <c r="D3395" s="349"/>
    </row>
    <row r="3396" spans="1:4">
      <c r="A3396" s="347"/>
      <c r="B3396" s="348"/>
      <c r="C3396" s="347"/>
      <c r="D3396" s="349"/>
    </row>
    <row r="3397" spans="1:4">
      <c r="A3397" s="347"/>
      <c r="B3397" s="348"/>
      <c r="C3397" s="347"/>
      <c r="D3397" s="349"/>
    </row>
    <row r="3398" spans="1:4">
      <c r="A3398" s="347"/>
      <c r="B3398" s="348"/>
      <c r="C3398" s="347"/>
      <c r="D3398" s="349"/>
    </row>
    <row r="3399" spans="1:4">
      <c r="A3399" s="347"/>
      <c r="B3399" s="348"/>
      <c r="C3399" s="347"/>
      <c r="D3399" s="349"/>
    </row>
    <row r="3400" spans="1:4">
      <c r="A3400" s="347"/>
      <c r="B3400" s="348"/>
      <c r="C3400" s="347"/>
      <c r="D3400" s="349"/>
    </row>
    <row r="3401" spans="1:4">
      <c r="A3401" s="347"/>
      <c r="B3401" s="348"/>
      <c r="C3401" s="347"/>
      <c r="D3401" s="349"/>
    </row>
    <row r="3402" spans="1:4">
      <c r="A3402" s="347"/>
      <c r="B3402" s="348"/>
      <c r="C3402" s="347"/>
      <c r="D3402" s="349"/>
    </row>
    <row r="3403" spans="1:4">
      <c r="A3403" s="347"/>
      <c r="B3403" s="348"/>
      <c r="C3403" s="347"/>
      <c r="D3403" s="349"/>
    </row>
    <row r="3404" spans="1:4">
      <c r="A3404" s="347"/>
      <c r="B3404" s="348"/>
      <c r="C3404" s="347"/>
      <c r="D3404" s="349"/>
    </row>
    <row r="3405" spans="1:4">
      <c r="A3405" s="347"/>
      <c r="B3405" s="348"/>
      <c r="C3405" s="347"/>
      <c r="D3405" s="349"/>
    </row>
    <row r="3406" spans="1:4">
      <c r="A3406" s="347"/>
      <c r="B3406" s="348"/>
      <c r="C3406" s="347"/>
      <c r="D3406" s="349"/>
    </row>
    <row r="3407" spans="1:4">
      <c r="A3407" s="347"/>
      <c r="B3407" s="348"/>
      <c r="C3407" s="347"/>
      <c r="D3407" s="349"/>
    </row>
    <row r="3408" spans="1:4">
      <c r="A3408" s="347"/>
      <c r="B3408" s="348"/>
      <c r="C3408" s="347"/>
      <c r="D3408" s="349"/>
    </row>
    <row r="3409" spans="1:4">
      <c r="A3409" s="347"/>
      <c r="B3409" s="348"/>
      <c r="C3409" s="347"/>
      <c r="D3409" s="349"/>
    </row>
    <row r="3410" spans="1:4">
      <c r="A3410" s="347"/>
      <c r="B3410" s="348"/>
      <c r="C3410" s="347"/>
      <c r="D3410" s="349"/>
    </row>
    <row r="3411" spans="1:4">
      <c r="A3411" s="347"/>
      <c r="B3411" s="348"/>
      <c r="C3411" s="347"/>
      <c r="D3411" s="349"/>
    </row>
    <row r="3412" spans="1:4">
      <c r="A3412" s="347"/>
      <c r="B3412" s="348"/>
      <c r="C3412" s="347"/>
      <c r="D3412" s="349"/>
    </row>
    <row r="3413" spans="1:4">
      <c r="A3413" s="347"/>
      <c r="B3413" s="348"/>
      <c r="C3413" s="347"/>
      <c r="D3413" s="349"/>
    </row>
    <row r="3414" spans="1:4">
      <c r="A3414" s="347"/>
      <c r="B3414" s="348"/>
      <c r="C3414" s="347"/>
      <c r="D3414" s="349"/>
    </row>
    <row r="3415" spans="1:4">
      <c r="A3415" s="347"/>
      <c r="B3415" s="348"/>
      <c r="C3415" s="347"/>
      <c r="D3415" s="349"/>
    </row>
    <row r="3416" spans="1:4">
      <c r="A3416" s="347"/>
      <c r="B3416" s="348"/>
      <c r="C3416" s="347"/>
      <c r="D3416" s="349"/>
    </row>
    <row r="3417" spans="1:4">
      <c r="A3417" s="347"/>
      <c r="B3417" s="348"/>
      <c r="C3417" s="347"/>
      <c r="D3417" s="349"/>
    </row>
    <row r="3418" spans="1:4">
      <c r="A3418" s="347"/>
      <c r="B3418" s="348"/>
      <c r="C3418" s="347"/>
      <c r="D3418" s="349"/>
    </row>
    <row r="3419" spans="1:4">
      <c r="A3419" s="347"/>
      <c r="B3419" s="348"/>
      <c r="C3419" s="347"/>
      <c r="D3419" s="349"/>
    </row>
    <row r="3420" spans="1:4">
      <c r="A3420" s="347"/>
      <c r="B3420" s="348"/>
      <c r="C3420" s="347"/>
      <c r="D3420" s="349"/>
    </row>
    <row r="3421" spans="1:4">
      <c r="A3421" s="347"/>
      <c r="B3421" s="348"/>
      <c r="C3421" s="347"/>
      <c r="D3421" s="349"/>
    </row>
    <row r="3422" spans="1:4">
      <c r="A3422" s="347"/>
      <c r="B3422" s="348"/>
      <c r="C3422" s="347"/>
      <c r="D3422" s="349"/>
    </row>
    <row r="3423" spans="1:4">
      <c r="A3423" s="347"/>
      <c r="B3423" s="348"/>
      <c r="C3423" s="347"/>
      <c r="D3423" s="349"/>
    </row>
    <row r="3424" spans="1:4">
      <c r="A3424" s="347"/>
      <c r="B3424" s="348"/>
      <c r="C3424" s="347"/>
      <c r="D3424" s="349"/>
    </row>
    <row r="3425" spans="1:4">
      <c r="A3425" s="347"/>
      <c r="B3425" s="348"/>
      <c r="C3425" s="347"/>
      <c r="D3425" s="349"/>
    </row>
    <row r="3426" spans="1:4">
      <c r="A3426" s="347"/>
      <c r="B3426" s="348"/>
      <c r="C3426" s="347"/>
      <c r="D3426" s="349"/>
    </row>
    <row r="3427" spans="1:4">
      <c r="A3427" s="347"/>
      <c r="B3427" s="348"/>
      <c r="C3427" s="347"/>
      <c r="D3427" s="349"/>
    </row>
    <row r="3428" spans="1:4">
      <c r="A3428" s="347"/>
      <c r="B3428" s="348"/>
      <c r="C3428" s="347"/>
      <c r="D3428" s="349"/>
    </row>
    <row r="3429" spans="1:4">
      <c r="A3429" s="347"/>
      <c r="B3429" s="348"/>
      <c r="C3429" s="347"/>
      <c r="D3429" s="349"/>
    </row>
    <row r="3430" spans="1:4">
      <c r="A3430" s="347"/>
      <c r="B3430" s="348"/>
      <c r="C3430" s="347"/>
      <c r="D3430" s="349"/>
    </row>
    <row r="3431" spans="1:4">
      <c r="A3431" s="347"/>
      <c r="B3431" s="348"/>
      <c r="C3431" s="347"/>
      <c r="D3431" s="349"/>
    </row>
    <row r="3432" spans="1:4">
      <c r="A3432" s="347"/>
      <c r="B3432" s="348"/>
      <c r="C3432" s="347"/>
      <c r="D3432" s="349"/>
    </row>
    <row r="3433" spans="1:4">
      <c r="A3433" s="347"/>
      <c r="B3433" s="348"/>
      <c r="C3433" s="347"/>
      <c r="D3433" s="349"/>
    </row>
    <row r="3434" spans="1:4">
      <c r="A3434" s="347"/>
      <c r="B3434" s="348"/>
      <c r="C3434" s="347"/>
      <c r="D3434" s="349"/>
    </row>
    <row r="3435" spans="1:4">
      <c r="A3435" s="347"/>
      <c r="B3435" s="348"/>
      <c r="C3435" s="347"/>
      <c r="D3435" s="349"/>
    </row>
    <row r="3436" spans="1:4">
      <c r="A3436" s="347"/>
      <c r="B3436" s="348"/>
      <c r="C3436" s="347"/>
      <c r="D3436" s="349"/>
    </row>
    <row r="3437" spans="1:4">
      <c r="A3437" s="347"/>
      <c r="B3437" s="348"/>
      <c r="C3437" s="347"/>
      <c r="D3437" s="349"/>
    </row>
    <row r="3438" spans="1:4">
      <c r="A3438" s="347"/>
      <c r="B3438" s="348"/>
      <c r="C3438" s="347"/>
      <c r="D3438" s="349"/>
    </row>
    <row r="3439" spans="1:4">
      <c r="A3439" s="347"/>
      <c r="B3439" s="348"/>
      <c r="C3439" s="347"/>
      <c r="D3439" s="349"/>
    </row>
    <row r="3440" spans="1:4">
      <c r="A3440" s="347"/>
      <c r="B3440" s="348"/>
      <c r="C3440" s="347"/>
      <c r="D3440" s="349"/>
    </row>
    <row r="3441" spans="1:4">
      <c r="A3441" s="347"/>
      <c r="B3441" s="348"/>
      <c r="C3441" s="347"/>
      <c r="D3441" s="349"/>
    </row>
    <row r="3442" spans="1:4">
      <c r="A3442" s="347"/>
      <c r="B3442" s="348"/>
      <c r="C3442" s="347"/>
      <c r="D3442" s="349"/>
    </row>
    <row r="3443" spans="1:4">
      <c r="A3443" s="347"/>
      <c r="B3443" s="348"/>
      <c r="C3443" s="347"/>
      <c r="D3443" s="349"/>
    </row>
    <row r="3444" spans="1:4">
      <c r="A3444" s="347"/>
      <c r="B3444" s="348"/>
      <c r="C3444" s="347"/>
      <c r="D3444" s="349"/>
    </row>
    <row r="3445" spans="1:4">
      <c r="A3445" s="347"/>
      <c r="B3445" s="348"/>
      <c r="C3445" s="347"/>
      <c r="D3445" s="349"/>
    </row>
    <row r="3446" spans="1:4">
      <c r="A3446" s="347"/>
      <c r="B3446" s="348"/>
      <c r="C3446" s="347"/>
      <c r="D3446" s="349"/>
    </row>
    <row r="3447" spans="1:4">
      <c r="A3447" s="347"/>
      <c r="B3447" s="348"/>
      <c r="C3447" s="347"/>
      <c r="D3447" s="349"/>
    </row>
    <row r="3448" spans="1:4">
      <c r="A3448" s="347"/>
      <c r="B3448" s="348"/>
      <c r="C3448" s="347"/>
      <c r="D3448" s="349"/>
    </row>
    <row r="3449" spans="1:4">
      <c r="A3449" s="347"/>
      <c r="B3449" s="348"/>
      <c r="C3449" s="347"/>
      <c r="D3449" s="349"/>
    </row>
    <row r="3450" spans="1:4">
      <c r="A3450" s="347"/>
      <c r="B3450" s="348"/>
      <c r="C3450" s="347"/>
      <c r="D3450" s="349"/>
    </row>
    <row r="3451" spans="1:4">
      <c r="A3451" s="347"/>
      <c r="B3451" s="348"/>
      <c r="C3451" s="347"/>
      <c r="D3451" s="349"/>
    </row>
    <row r="3452" spans="1:4">
      <c r="A3452" s="347"/>
      <c r="B3452" s="348"/>
      <c r="C3452" s="347"/>
      <c r="D3452" s="349"/>
    </row>
    <row r="3453" spans="1:4">
      <c r="A3453" s="347"/>
      <c r="B3453" s="348"/>
      <c r="C3453" s="347"/>
      <c r="D3453" s="349"/>
    </row>
    <row r="3454" spans="1:4">
      <c r="A3454" s="347"/>
      <c r="B3454" s="348"/>
      <c r="C3454" s="347"/>
      <c r="D3454" s="349"/>
    </row>
    <row r="3455" spans="1:4">
      <c r="A3455" s="347"/>
      <c r="B3455" s="348"/>
      <c r="C3455" s="347"/>
      <c r="D3455" s="349"/>
    </row>
    <row r="3456" spans="1:4">
      <c r="A3456" s="347"/>
      <c r="B3456" s="348"/>
      <c r="C3456" s="347"/>
      <c r="D3456" s="349"/>
    </row>
    <row r="3457" spans="1:4">
      <c r="A3457" s="347"/>
      <c r="B3457" s="348"/>
      <c r="C3457" s="347"/>
      <c r="D3457" s="349"/>
    </row>
    <row r="3458" spans="1:4">
      <c r="A3458" s="347"/>
      <c r="B3458" s="348"/>
      <c r="C3458" s="347"/>
      <c r="D3458" s="349"/>
    </row>
    <row r="3459" spans="1:4">
      <c r="A3459" s="347"/>
      <c r="B3459" s="348"/>
      <c r="C3459" s="347"/>
      <c r="D3459" s="349"/>
    </row>
    <row r="3460" spans="1:4">
      <c r="A3460" s="347"/>
      <c r="B3460" s="348"/>
      <c r="C3460" s="347"/>
      <c r="D3460" s="349"/>
    </row>
    <row r="3461" spans="1:4">
      <c r="A3461" s="347"/>
      <c r="B3461" s="348"/>
      <c r="C3461" s="347"/>
      <c r="D3461" s="349"/>
    </row>
    <row r="3462" spans="1:4">
      <c r="A3462" s="347"/>
      <c r="B3462" s="348"/>
      <c r="C3462" s="347"/>
      <c r="D3462" s="349"/>
    </row>
    <row r="3463" spans="1:4">
      <c r="A3463" s="347"/>
      <c r="B3463" s="348"/>
      <c r="C3463" s="347"/>
      <c r="D3463" s="349"/>
    </row>
    <row r="3464" spans="1:4">
      <c r="A3464" s="347"/>
      <c r="B3464" s="348"/>
      <c r="C3464" s="347"/>
      <c r="D3464" s="349"/>
    </row>
    <row r="3465" spans="1:4">
      <c r="A3465" s="347"/>
      <c r="B3465" s="348"/>
      <c r="C3465" s="347"/>
      <c r="D3465" s="349"/>
    </row>
    <row r="3466" spans="1:4">
      <c r="A3466" s="347"/>
      <c r="B3466" s="348"/>
      <c r="C3466" s="347"/>
      <c r="D3466" s="349"/>
    </row>
    <row r="3467" spans="1:4">
      <c r="A3467" s="347"/>
      <c r="B3467" s="348"/>
      <c r="C3467" s="347"/>
      <c r="D3467" s="349"/>
    </row>
    <row r="3468" spans="1:4">
      <c r="A3468" s="347"/>
      <c r="B3468" s="348"/>
      <c r="C3468" s="347"/>
      <c r="D3468" s="349"/>
    </row>
    <row r="3469" spans="1:4">
      <c r="A3469" s="347"/>
      <c r="B3469" s="348"/>
      <c r="C3469" s="347"/>
      <c r="D3469" s="349"/>
    </row>
    <row r="3470" spans="1:4">
      <c r="A3470" s="347"/>
      <c r="B3470" s="348"/>
      <c r="C3470" s="347"/>
      <c r="D3470" s="349"/>
    </row>
    <row r="3471" spans="1:4">
      <c r="A3471" s="347"/>
      <c r="B3471" s="348"/>
      <c r="C3471" s="347"/>
      <c r="D3471" s="349"/>
    </row>
    <row r="3472" spans="1:4">
      <c r="A3472" s="347"/>
      <c r="B3472" s="348"/>
      <c r="C3472" s="347"/>
      <c r="D3472" s="349"/>
    </row>
    <row r="3473" spans="1:4">
      <c r="A3473" s="347"/>
      <c r="B3473" s="348"/>
      <c r="C3473" s="347"/>
      <c r="D3473" s="349"/>
    </row>
    <row r="3474" spans="1:4">
      <c r="A3474" s="347"/>
      <c r="B3474" s="348"/>
      <c r="C3474" s="347"/>
      <c r="D3474" s="349"/>
    </row>
    <row r="3475" spans="1:4">
      <c r="A3475" s="347"/>
      <c r="B3475" s="348"/>
      <c r="C3475" s="347"/>
      <c r="D3475" s="349"/>
    </row>
    <row r="3476" spans="1:4">
      <c r="A3476" s="347"/>
      <c r="B3476" s="348"/>
      <c r="C3476" s="347"/>
      <c r="D3476" s="349"/>
    </row>
    <row r="3477" spans="1:4">
      <c r="A3477" s="347"/>
      <c r="B3477" s="348"/>
      <c r="C3477" s="347"/>
      <c r="D3477" s="349"/>
    </row>
    <row r="3478" spans="1:4">
      <c r="A3478" s="347"/>
      <c r="B3478" s="348"/>
      <c r="C3478" s="347"/>
      <c r="D3478" s="349"/>
    </row>
    <row r="3479" spans="1:4">
      <c r="A3479" s="347"/>
      <c r="B3479" s="348"/>
      <c r="C3479" s="347"/>
      <c r="D3479" s="349"/>
    </row>
    <row r="3480" spans="1:4">
      <c r="A3480" s="347"/>
      <c r="B3480" s="348"/>
      <c r="C3480" s="347"/>
      <c r="D3480" s="349"/>
    </row>
    <row r="3481" spans="1:4">
      <c r="A3481" s="347"/>
      <c r="B3481" s="348"/>
      <c r="C3481" s="347"/>
      <c r="D3481" s="349"/>
    </row>
    <row r="3482" spans="1:4">
      <c r="A3482" s="347"/>
      <c r="B3482" s="348"/>
      <c r="C3482" s="347"/>
      <c r="D3482" s="349"/>
    </row>
    <row r="3483" spans="1:4">
      <c r="A3483" s="347"/>
      <c r="B3483" s="348"/>
      <c r="C3483" s="347"/>
      <c r="D3483" s="349"/>
    </row>
    <row r="3484" spans="1:4">
      <c r="A3484" s="347"/>
      <c r="B3484" s="348"/>
      <c r="C3484" s="347"/>
      <c r="D3484" s="349"/>
    </row>
    <row r="3485" spans="1:4">
      <c r="A3485" s="347"/>
      <c r="B3485" s="348"/>
      <c r="C3485" s="347"/>
      <c r="D3485" s="349"/>
    </row>
    <row r="3486" spans="1:4">
      <c r="A3486" s="347"/>
      <c r="B3486" s="348"/>
      <c r="C3486" s="347"/>
      <c r="D3486" s="349"/>
    </row>
    <row r="3487" spans="1:4">
      <c r="A3487" s="347"/>
      <c r="B3487" s="348"/>
      <c r="C3487" s="347"/>
      <c r="D3487" s="349"/>
    </row>
    <row r="3488" spans="1:4">
      <c r="A3488" s="347"/>
      <c r="B3488" s="348"/>
      <c r="C3488" s="347"/>
      <c r="D3488" s="349"/>
    </row>
    <row r="3489" spans="1:4">
      <c r="A3489" s="347"/>
      <c r="B3489" s="348"/>
      <c r="C3489" s="347"/>
      <c r="D3489" s="349"/>
    </row>
    <row r="3490" spans="1:4">
      <c r="A3490" s="347"/>
      <c r="B3490" s="348"/>
      <c r="C3490" s="347"/>
      <c r="D3490" s="349"/>
    </row>
    <row r="3491" spans="1:4">
      <c r="A3491" s="347"/>
      <c r="B3491" s="348"/>
      <c r="C3491" s="347"/>
      <c r="D3491" s="349"/>
    </row>
    <row r="3492" spans="1:4">
      <c r="A3492" s="347"/>
      <c r="B3492" s="348"/>
      <c r="C3492" s="347"/>
      <c r="D3492" s="349"/>
    </row>
    <row r="3493" spans="1:4">
      <c r="A3493" s="347"/>
      <c r="B3493" s="348"/>
      <c r="C3493" s="347"/>
      <c r="D3493" s="349"/>
    </row>
    <row r="3494" spans="1:4">
      <c r="A3494" s="347"/>
      <c r="B3494" s="348"/>
      <c r="C3494" s="347"/>
      <c r="D3494" s="349"/>
    </row>
    <row r="3495" spans="1:4">
      <c r="A3495" s="347"/>
      <c r="B3495" s="348"/>
      <c r="C3495" s="347"/>
      <c r="D3495" s="349"/>
    </row>
    <row r="3496" spans="1:4">
      <c r="A3496" s="347"/>
      <c r="B3496" s="348"/>
      <c r="C3496" s="347"/>
      <c r="D3496" s="349"/>
    </row>
    <row r="3497" spans="1:4">
      <c r="A3497" s="347"/>
      <c r="B3497" s="348"/>
      <c r="C3497" s="347"/>
      <c r="D3497" s="349"/>
    </row>
    <row r="3498" spans="1:4">
      <c r="A3498" s="347"/>
      <c r="B3498" s="348"/>
      <c r="C3498" s="347"/>
      <c r="D3498" s="349"/>
    </row>
    <row r="3499" spans="1:4">
      <c r="A3499" s="347"/>
      <c r="B3499" s="348"/>
      <c r="C3499" s="347"/>
      <c r="D3499" s="349"/>
    </row>
    <row r="3500" spans="1:4">
      <c r="A3500" s="347"/>
      <c r="B3500" s="348"/>
      <c r="C3500" s="347"/>
      <c r="D3500" s="349"/>
    </row>
    <row r="3501" spans="1:4">
      <c r="A3501" s="347"/>
      <c r="B3501" s="348"/>
      <c r="C3501" s="347"/>
      <c r="D3501" s="349"/>
    </row>
    <row r="3502" spans="1:4">
      <c r="A3502" s="347"/>
      <c r="B3502" s="348"/>
      <c r="C3502" s="347"/>
      <c r="D3502" s="349"/>
    </row>
    <row r="3503" spans="1:4">
      <c r="A3503" s="347"/>
      <c r="B3503" s="348"/>
      <c r="C3503" s="347"/>
      <c r="D3503" s="349"/>
    </row>
    <row r="3504" spans="1:4">
      <c r="A3504" s="347"/>
      <c r="B3504" s="348"/>
      <c r="C3504" s="347"/>
      <c r="D3504" s="349"/>
    </row>
    <row r="3505" spans="1:4">
      <c r="A3505" s="347"/>
      <c r="B3505" s="348"/>
      <c r="C3505" s="347"/>
      <c r="D3505" s="349"/>
    </row>
    <row r="3506" spans="1:4">
      <c r="A3506" s="347"/>
      <c r="B3506" s="348"/>
      <c r="C3506" s="347"/>
      <c r="D3506" s="349"/>
    </row>
    <row r="3507" spans="1:4">
      <c r="A3507" s="347"/>
      <c r="B3507" s="348"/>
      <c r="C3507" s="347"/>
      <c r="D3507" s="349"/>
    </row>
    <row r="3508" spans="1:4">
      <c r="A3508" s="347"/>
      <c r="B3508" s="348"/>
      <c r="C3508" s="347"/>
      <c r="D3508" s="349"/>
    </row>
    <row r="3509" spans="1:4">
      <c r="A3509" s="347"/>
      <c r="B3509" s="348"/>
      <c r="C3509" s="347"/>
      <c r="D3509" s="349"/>
    </row>
    <row r="3510" spans="1:4">
      <c r="A3510" s="347"/>
      <c r="B3510" s="348"/>
      <c r="C3510" s="347"/>
      <c r="D3510" s="349"/>
    </row>
    <row r="3511" spans="1:4">
      <c r="A3511" s="347"/>
      <c r="B3511" s="348"/>
      <c r="C3511" s="347"/>
      <c r="D3511" s="349"/>
    </row>
    <row r="3512" spans="1:4">
      <c r="A3512" s="347"/>
      <c r="B3512" s="348"/>
      <c r="C3512" s="347"/>
      <c r="D3512" s="349"/>
    </row>
    <row r="3513" spans="1:4">
      <c r="A3513" s="347"/>
      <c r="B3513" s="348"/>
      <c r="C3513" s="347"/>
      <c r="D3513" s="349"/>
    </row>
    <row r="3514" spans="1:4">
      <c r="A3514" s="347"/>
      <c r="B3514" s="348"/>
      <c r="C3514" s="347"/>
      <c r="D3514" s="349"/>
    </row>
    <row r="3515" spans="1:4">
      <c r="A3515" s="347"/>
      <c r="B3515" s="348"/>
      <c r="C3515" s="347"/>
      <c r="D3515" s="349"/>
    </row>
    <row r="3516" spans="1:4">
      <c r="A3516" s="347"/>
      <c r="B3516" s="348"/>
      <c r="C3516" s="347"/>
      <c r="D3516" s="349"/>
    </row>
    <row r="3517" spans="1:4">
      <c r="A3517" s="347"/>
      <c r="B3517" s="348"/>
      <c r="C3517" s="347"/>
      <c r="D3517" s="349"/>
    </row>
    <row r="3518" spans="1:4">
      <c r="A3518" s="347"/>
      <c r="B3518" s="348"/>
      <c r="C3518" s="347"/>
      <c r="D3518" s="349"/>
    </row>
    <row r="3519" spans="1:4">
      <c r="A3519" s="347"/>
      <c r="B3519" s="348"/>
      <c r="C3519" s="347"/>
      <c r="D3519" s="349"/>
    </row>
    <row r="3520" spans="1:4">
      <c r="A3520" s="347"/>
      <c r="B3520" s="348"/>
      <c r="C3520" s="347"/>
      <c r="D3520" s="349"/>
    </row>
    <row r="3521" spans="1:4">
      <c r="A3521" s="347"/>
      <c r="B3521" s="348"/>
      <c r="C3521" s="347"/>
      <c r="D3521" s="349"/>
    </row>
    <row r="3522" spans="1:4">
      <c r="A3522" s="347"/>
      <c r="B3522" s="348"/>
      <c r="C3522" s="347"/>
      <c r="D3522" s="349"/>
    </row>
    <row r="3523" spans="1:4">
      <c r="A3523" s="347"/>
      <c r="B3523" s="348"/>
      <c r="C3523" s="347"/>
      <c r="D3523" s="349"/>
    </row>
    <row r="3524" spans="1:4">
      <c r="A3524" s="347"/>
      <c r="B3524" s="348"/>
      <c r="C3524" s="347"/>
      <c r="D3524" s="349"/>
    </row>
    <row r="3525" spans="1:4">
      <c r="A3525" s="347"/>
      <c r="B3525" s="348"/>
      <c r="C3525" s="347"/>
      <c r="D3525" s="349"/>
    </row>
    <row r="3526" spans="1:4">
      <c r="A3526" s="347"/>
      <c r="B3526" s="348"/>
      <c r="C3526" s="347"/>
      <c r="D3526" s="349"/>
    </row>
    <row r="3527" spans="1:4">
      <c r="A3527" s="347"/>
      <c r="B3527" s="348"/>
      <c r="C3527" s="347"/>
      <c r="D3527" s="349"/>
    </row>
    <row r="3528" spans="1:4">
      <c r="A3528" s="347"/>
      <c r="B3528" s="348"/>
      <c r="C3528" s="347"/>
      <c r="D3528" s="349"/>
    </row>
    <row r="3529" spans="1:4">
      <c r="A3529" s="347"/>
      <c r="B3529" s="348"/>
      <c r="C3529" s="347"/>
      <c r="D3529" s="349"/>
    </row>
    <row r="3530" spans="1:4">
      <c r="A3530" s="347"/>
      <c r="B3530" s="348"/>
      <c r="C3530" s="347"/>
      <c r="D3530" s="349"/>
    </row>
    <row r="3531" spans="1:4">
      <c r="A3531" s="347"/>
      <c r="B3531" s="348"/>
      <c r="C3531" s="347"/>
      <c r="D3531" s="349"/>
    </row>
    <row r="3532" spans="1:4">
      <c r="A3532" s="347"/>
      <c r="B3532" s="348"/>
      <c r="C3532" s="347"/>
      <c r="D3532" s="349"/>
    </row>
    <row r="3533" spans="1:4">
      <c r="A3533" s="347"/>
      <c r="B3533" s="348"/>
      <c r="C3533" s="347"/>
      <c r="D3533" s="349"/>
    </row>
    <row r="3534" spans="1:4">
      <c r="A3534" s="347"/>
      <c r="B3534" s="348"/>
      <c r="C3534" s="347"/>
      <c r="D3534" s="349"/>
    </row>
    <row r="3535" spans="1:4">
      <c r="A3535" s="347"/>
      <c r="B3535" s="348"/>
      <c r="C3535" s="347"/>
      <c r="D3535" s="349"/>
    </row>
    <row r="3536" spans="1:4">
      <c r="A3536" s="347"/>
      <c r="B3536" s="348"/>
      <c r="C3536" s="347"/>
      <c r="D3536" s="349"/>
    </row>
    <row r="3537" spans="1:4">
      <c r="A3537" s="347"/>
      <c r="B3537" s="348"/>
      <c r="C3537" s="347"/>
      <c r="D3537" s="349"/>
    </row>
    <row r="3538" spans="1:4">
      <c r="A3538" s="347"/>
      <c r="B3538" s="348"/>
      <c r="C3538" s="347"/>
      <c r="D3538" s="349"/>
    </row>
    <row r="3539" spans="1:4">
      <c r="A3539" s="347"/>
      <c r="B3539" s="348"/>
      <c r="C3539" s="347"/>
      <c r="D3539" s="349"/>
    </row>
    <row r="3540" spans="1:4">
      <c r="A3540" s="347"/>
      <c r="B3540" s="348"/>
      <c r="C3540" s="347"/>
      <c r="D3540" s="349"/>
    </row>
    <row r="3541" spans="1:4">
      <c r="A3541" s="347"/>
      <c r="B3541" s="348"/>
      <c r="C3541" s="347"/>
      <c r="D3541" s="349"/>
    </row>
    <row r="3542" spans="1:4">
      <c r="A3542" s="347"/>
      <c r="B3542" s="348"/>
      <c r="C3542" s="347"/>
      <c r="D3542" s="349"/>
    </row>
    <row r="3543" spans="1:4">
      <c r="A3543" s="347"/>
      <c r="B3543" s="348"/>
      <c r="C3543" s="347"/>
      <c r="D3543" s="349"/>
    </row>
    <row r="3544" spans="1:4">
      <c r="A3544" s="347"/>
      <c r="B3544" s="348"/>
      <c r="C3544" s="347"/>
      <c r="D3544" s="349"/>
    </row>
    <row r="3545" spans="1:4">
      <c r="A3545" s="347"/>
      <c r="B3545" s="348"/>
      <c r="C3545" s="347"/>
      <c r="D3545" s="349"/>
    </row>
    <row r="3546" spans="1:4">
      <c r="A3546" s="347"/>
      <c r="B3546" s="348"/>
      <c r="C3546" s="347"/>
      <c r="D3546" s="349"/>
    </row>
    <row r="3547" spans="1:4">
      <c r="A3547" s="347"/>
      <c r="B3547" s="348"/>
      <c r="C3547" s="347"/>
      <c r="D3547" s="349"/>
    </row>
    <row r="3548" spans="1:4">
      <c r="A3548" s="347"/>
      <c r="B3548" s="348"/>
      <c r="C3548" s="347"/>
      <c r="D3548" s="349"/>
    </row>
    <row r="3549" spans="1:4">
      <c r="A3549" s="347"/>
      <c r="B3549" s="348"/>
      <c r="C3549" s="347"/>
      <c r="D3549" s="349"/>
    </row>
    <row r="3550" spans="1:4">
      <c r="A3550" s="347"/>
      <c r="B3550" s="348"/>
      <c r="C3550" s="347"/>
      <c r="D3550" s="349"/>
    </row>
    <row r="3551" spans="1:4">
      <c r="A3551" s="347"/>
      <c r="B3551" s="348"/>
      <c r="C3551" s="347"/>
      <c r="D3551" s="349"/>
    </row>
    <row r="3552" spans="1:4">
      <c r="A3552" s="347"/>
      <c r="B3552" s="348"/>
      <c r="C3552" s="347"/>
      <c r="D3552" s="349"/>
    </row>
    <row r="3553" spans="1:4">
      <c r="A3553" s="347"/>
      <c r="B3553" s="348"/>
      <c r="C3553" s="347"/>
      <c r="D3553" s="349"/>
    </row>
    <row r="3554" spans="1:4">
      <c r="A3554" s="347"/>
      <c r="B3554" s="348"/>
      <c r="C3554" s="347"/>
      <c r="D3554" s="349"/>
    </row>
    <row r="3555" spans="1:4">
      <c r="A3555" s="347"/>
      <c r="B3555" s="348"/>
      <c r="C3555" s="347"/>
      <c r="D3555" s="349"/>
    </row>
    <row r="3556" spans="1:4">
      <c r="A3556" s="347"/>
      <c r="B3556" s="348"/>
      <c r="C3556" s="347"/>
      <c r="D3556" s="349"/>
    </row>
    <row r="3557" spans="1:4">
      <c r="A3557" s="347"/>
      <c r="B3557" s="348"/>
      <c r="C3557" s="347"/>
      <c r="D3557" s="349"/>
    </row>
    <row r="3558" spans="1:4">
      <c r="A3558" s="347"/>
      <c r="B3558" s="348"/>
      <c r="C3558" s="347"/>
      <c r="D3558" s="349"/>
    </row>
    <row r="3559" spans="1:4">
      <c r="A3559" s="347"/>
      <c r="B3559" s="348"/>
      <c r="C3559" s="347"/>
      <c r="D3559" s="349"/>
    </row>
    <row r="3560" spans="1:4">
      <c r="A3560" s="347"/>
      <c r="B3560" s="348"/>
      <c r="C3560" s="347"/>
      <c r="D3560" s="349"/>
    </row>
    <row r="3561" spans="1:4">
      <c r="A3561" s="347"/>
      <c r="B3561" s="348"/>
      <c r="C3561" s="347"/>
      <c r="D3561" s="349"/>
    </row>
    <row r="3562" spans="1:4">
      <c r="A3562" s="347"/>
      <c r="B3562" s="348"/>
      <c r="C3562" s="347"/>
      <c r="D3562" s="349"/>
    </row>
    <row r="3563" spans="1:4">
      <c r="A3563" s="347"/>
      <c r="B3563" s="348"/>
      <c r="C3563" s="347"/>
      <c r="D3563" s="349"/>
    </row>
    <row r="3564" spans="1:4">
      <c r="A3564" s="347"/>
      <c r="B3564" s="348"/>
      <c r="C3564" s="347"/>
      <c r="D3564" s="349"/>
    </row>
    <row r="3565" spans="1:4">
      <c r="A3565" s="347"/>
      <c r="B3565" s="348"/>
      <c r="C3565" s="347"/>
      <c r="D3565" s="349"/>
    </row>
    <row r="3566" spans="1:4">
      <c r="A3566" s="347"/>
      <c r="B3566" s="348"/>
      <c r="C3566" s="347"/>
      <c r="D3566" s="349"/>
    </row>
    <row r="3567" spans="1:4">
      <c r="A3567" s="347"/>
      <c r="B3567" s="348"/>
      <c r="C3567" s="347"/>
      <c r="D3567" s="349"/>
    </row>
    <row r="3568" spans="1:4">
      <c r="A3568" s="347"/>
      <c r="B3568" s="348"/>
      <c r="C3568" s="347"/>
      <c r="D3568" s="349"/>
    </row>
    <row r="3569" spans="1:4">
      <c r="A3569" s="347"/>
      <c r="B3569" s="348"/>
      <c r="C3569" s="347"/>
      <c r="D3569" s="349"/>
    </row>
    <row r="3570" spans="1:4">
      <c r="A3570" s="347"/>
      <c r="B3570" s="348"/>
      <c r="C3570" s="347"/>
      <c r="D3570" s="349"/>
    </row>
    <row r="3571" spans="1:4">
      <c r="A3571" s="347"/>
      <c r="B3571" s="348"/>
      <c r="C3571" s="347"/>
      <c r="D3571" s="349"/>
    </row>
    <row r="3572" spans="1:4">
      <c r="A3572" s="347"/>
      <c r="B3572" s="348"/>
      <c r="C3572" s="347"/>
      <c r="D3572" s="349"/>
    </row>
    <row r="3573" spans="1:4">
      <c r="A3573" s="347"/>
      <c r="B3573" s="348"/>
      <c r="C3573" s="347"/>
      <c r="D3573" s="349"/>
    </row>
    <row r="3574" spans="1:4">
      <c r="A3574" s="347"/>
      <c r="B3574" s="348"/>
      <c r="C3574" s="347"/>
      <c r="D3574" s="349"/>
    </row>
    <row r="3575" spans="1:4">
      <c r="A3575" s="347"/>
      <c r="B3575" s="348"/>
      <c r="C3575" s="347"/>
      <c r="D3575" s="349"/>
    </row>
    <row r="3576" spans="1:4">
      <c r="A3576" s="347"/>
      <c r="B3576" s="348"/>
      <c r="C3576" s="347"/>
      <c r="D3576" s="349"/>
    </row>
    <row r="3577" spans="1:4">
      <c r="A3577" s="347"/>
      <c r="B3577" s="348"/>
      <c r="C3577" s="347"/>
      <c r="D3577" s="349"/>
    </row>
    <row r="3578" spans="1:4">
      <c r="A3578" s="347"/>
      <c r="B3578" s="348"/>
      <c r="C3578" s="347"/>
      <c r="D3578" s="349"/>
    </row>
    <row r="3579" spans="1:4">
      <c r="A3579" s="347"/>
      <c r="B3579" s="348"/>
      <c r="C3579" s="347"/>
      <c r="D3579" s="349"/>
    </row>
    <row r="3580" spans="1:4">
      <c r="A3580" s="347"/>
      <c r="B3580" s="348"/>
      <c r="C3580" s="347"/>
      <c r="D3580" s="349"/>
    </row>
    <row r="3581" spans="1:4">
      <c r="A3581" s="347"/>
      <c r="B3581" s="348"/>
      <c r="C3581" s="347"/>
      <c r="D3581" s="349"/>
    </row>
    <row r="3582" spans="1:4">
      <c r="A3582" s="347"/>
      <c r="B3582" s="348"/>
      <c r="C3582" s="347"/>
      <c r="D3582" s="349"/>
    </row>
    <row r="3583" spans="1:4">
      <c r="A3583" s="347"/>
      <c r="B3583" s="348"/>
      <c r="C3583" s="347"/>
      <c r="D3583" s="349"/>
    </row>
    <row r="3584" spans="1:4">
      <c r="A3584" s="347"/>
      <c r="B3584" s="348"/>
      <c r="C3584" s="347"/>
      <c r="D3584" s="349"/>
    </row>
    <row r="3585" spans="1:4">
      <c r="A3585" s="347"/>
      <c r="B3585" s="348"/>
      <c r="C3585" s="347"/>
      <c r="D3585" s="349"/>
    </row>
    <row r="3586" spans="1:4">
      <c r="A3586" s="347"/>
      <c r="B3586" s="348"/>
      <c r="C3586" s="347"/>
      <c r="D3586" s="349"/>
    </row>
    <row r="3587" spans="1:4">
      <c r="A3587" s="347"/>
      <c r="B3587" s="348"/>
      <c r="C3587" s="347"/>
      <c r="D3587" s="349"/>
    </row>
    <row r="3588" spans="1:4">
      <c r="A3588" s="347"/>
      <c r="B3588" s="348"/>
      <c r="C3588" s="347"/>
      <c r="D3588" s="349"/>
    </row>
    <row r="3589" spans="1:4">
      <c r="A3589" s="347"/>
      <c r="B3589" s="348"/>
      <c r="C3589" s="347"/>
      <c r="D3589" s="349"/>
    </row>
    <row r="3590" spans="1:4">
      <c r="A3590" s="347"/>
      <c r="B3590" s="348"/>
      <c r="C3590" s="347"/>
      <c r="D3590" s="349"/>
    </row>
    <row r="3591" spans="1:4">
      <c r="A3591" s="347"/>
      <c r="B3591" s="348"/>
      <c r="C3591" s="347"/>
      <c r="D3591" s="349"/>
    </row>
    <row r="3592" spans="1:4">
      <c r="A3592" s="347"/>
      <c r="B3592" s="348"/>
      <c r="C3592" s="347"/>
      <c r="D3592" s="349"/>
    </row>
    <row r="3593" spans="1:4">
      <c r="A3593" s="347"/>
      <c r="B3593" s="348"/>
      <c r="C3593" s="347"/>
      <c r="D3593" s="349"/>
    </row>
    <row r="3594" spans="1:4">
      <c r="A3594" s="347"/>
      <c r="B3594" s="348"/>
      <c r="C3594" s="347"/>
      <c r="D3594" s="349"/>
    </row>
    <row r="3595" spans="1:4">
      <c r="A3595" s="347"/>
      <c r="B3595" s="348"/>
      <c r="C3595" s="347"/>
      <c r="D3595" s="349"/>
    </row>
    <row r="3596" spans="1:4">
      <c r="A3596" s="347"/>
      <c r="B3596" s="348"/>
      <c r="C3596" s="347"/>
      <c r="D3596" s="349"/>
    </row>
    <row r="3597" spans="1:4">
      <c r="A3597" s="347"/>
      <c r="B3597" s="348"/>
      <c r="C3597" s="347"/>
      <c r="D3597" s="349"/>
    </row>
    <row r="3598" spans="1:4">
      <c r="A3598" s="347"/>
      <c r="B3598" s="348"/>
      <c r="C3598" s="347"/>
      <c r="D3598" s="349"/>
    </row>
    <row r="3599" spans="1:4">
      <c r="A3599" s="347"/>
      <c r="B3599" s="348"/>
      <c r="C3599" s="347"/>
      <c r="D3599" s="349"/>
    </row>
    <row r="3600" spans="1:4">
      <c r="A3600" s="347"/>
      <c r="B3600" s="348"/>
      <c r="C3600" s="347"/>
      <c r="D3600" s="349"/>
    </row>
    <row r="3601" spans="1:4">
      <c r="A3601" s="347"/>
      <c r="B3601" s="348"/>
      <c r="C3601" s="347"/>
      <c r="D3601" s="349"/>
    </row>
    <row r="3602" spans="1:4">
      <c r="A3602" s="347"/>
      <c r="B3602" s="348"/>
      <c r="C3602" s="347"/>
      <c r="D3602" s="349"/>
    </row>
    <row r="3603" spans="1:4">
      <c r="A3603" s="347"/>
      <c r="B3603" s="348"/>
      <c r="C3603" s="347"/>
      <c r="D3603" s="349"/>
    </row>
    <row r="3604" spans="1:4">
      <c r="A3604" s="347"/>
      <c r="B3604" s="348"/>
      <c r="C3604" s="347"/>
      <c r="D3604" s="349"/>
    </row>
    <row r="3605" spans="1:4">
      <c r="A3605" s="347"/>
      <c r="B3605" s="348"/>
      <c r="C3605" s="347"/>
      <c r="D3605" s="349"/>
    </row>
    <row r="3606" spans="1:4">
      <c r="A3606" s="347"/>
      <c r="B3606" s="348"/>
      <c r="C3606" s="347"/>
      <c r="D3606" s="349"/>
    </row>
    <row r="3607" spans="1:4">
      <c r="A3607" s="347"/>
      <c r="B3607" s="348"/>
      <c r="C3607" s="347"/>
      <c r="D3607" s="349"/>
    </row>
    <row r="3608" spans="1:4">
      <c r="A3608" s="347"/>
      <c r="B3608" s="348"/>
      <c r="C3608" s="347"/>
      <c r="D3608" s="349"/>
    </row>
    <row r="3609" spans="1:4">
      <c r="A3609" s="347"/>
      <c r="B3609" s="348"/>
      <c r="C3609" s="347"/>
      <c r="D3609" s="349"/>
    </row>
    <row r="3610" spans="1:4">
      <c r="A3610" s="347"/>
      <c r="B3610" s="348"/>
      <c r="C3610" s="347"/>
      <c r="D3610" s="349"/>
    </row>
    <row r="3611" spans="1:4">
      <c r="A3611" s="347"/>
      <c r="B3611" s="348"/>
      <c r="C3611" s="347"/>
      <c r="D3611" s="349"/>
    </row>
    <row r="3612" spans="1:4">
      <c r="A3612" s="347"/>
      <c r="B3612" s="348"/>
      <c r="C3612" s="347"/>
      <c r="D3612" s="349"/>
    </row>
    <row r="3613" spans="1:4">
      <c r="A3613" s="347"/>
      <c r="B3613" s="348"/>
      <c r="C3613" s="347"/>
      <c r="D3613" s="349"/>
    </row>
    <row r="3614" spans="1:4">
      <c r="A3614" s="347"/>
      <c r="B3614" s="348"/>
      <c r="C3614" s="347"/>
      <c r="D3614" s="349"/>
    </row>
    <row r="3615" spans="1:4">
      <c r="A3615" s="347"/>
      <c r="B3615" s="348"/>
      <c r="C3615" s="347"/>
      <c r="D3615" s="349"/>
    </row>
    <row r="3616" spans="1:4">
      <c r="A3616" s="347"/>
      <c r="B3616" s="348"/>
      <c r="C3616" s="347"/>
      <c r="D3616" s="349"/>
    </row>
    <row r="3617" spans="1:4">
      <c r="A3617" s="347"/>
      <c r="B3617" s="348"/>
      <c r="C3617" s="347"/>
      <c r="D3617" s="349"/>
    </row>
    <row r="3618" spans="1:4">
      <c r="A3618" s="347"/>
      <c r="B3618" s="348"/>
      <c r="C3618" s="347"/>
      <c r="D3618" s="349"/>
    </row>
    <row r="3619" spans="1:4">
      <c r="A3619" s="347"/>
      <c r="B3619" s="348"/>
      <c r="C3619" s="347"/>
      <c r="D3619" s="349"/>
    </row>
    <row r="3620" spans="1:4">
      <c r="A3620" s="347"/>
      <c r="B3620" s="348"/>
      <c r="C3620" s="347"/>
      <c r="D3620" s="349"/>
    </row>
    <row r="3621" spans="1:4">
      <c r="A3621" s="347"/>
      <c r="B3621" s="348"/>
      <c r="C3621" s="347"/>
      <c r="D3621" s="349"/>
    </row>
    <row r="3622" spans="1:4">
      <c r="A3622" s="347"/>
      <c r="B3622" s="348"/>
      <c r="C3622" s="347"/>
      <c r="D3622" s="349"/>
    </row>
    <row r="3623" spans="1:4">
      <c r="A3623" s="347"/>
      <c r="B3623" s="348"/>
      <c r="C3623" s="347"/>
      <c r="D3623" s="349"/>
    </row>
    <row r="3624" spans="1:4">
      <c r="A3624" s="347"/>
      <c r="B3624" s="348"/>
      <c r="C3624" s="347"/>
      <c r="D3624" s="349"/>
    </row>
    <row r="3625" spans="1:4">
      <c r="A3625" s="347"/>
      <c r="B3625" s="348"/>
      <c r="C3625" s="347"/>
      <c r="D3625" s="349"/>
    </row>
    <row r="3626" spans="1:4">
      <c r="A3626" s="347"/>
      <c r="B3626" s="348"/>
      <c r="C3626" s="347"/>
      <c r="D3626" s="349"/>
    </row>
    <row r="3627" spans="1:4">
      <c r="A3627" s="347"/>
      <c r="B3627" s="348"/>
      <c r="C3627" s="347"/>
      <c r="D3627" s="349"/>
    </row>
    <row r="3628" spans="1:4">
      <c r="A3628" s="347"/>
      <c r="B3628" s="348"/>
      <c r="C3628" s="347"/>
      <c r="D3628" s="349"/>
    </row>
    <row r="3629" spans="1:4">
      <c r="A3629" s="347"/>
      <c r="B3629" s="348"/>
      <c r="C3629" s="347"/>
      <c r="D3629" s="349"/>
    </row>
    <row r="3630" spans="1:4">
      <c r="A3630" s="347"/>
      <c r="B3630" s="348"/>
      <c r="C3630" s="347"/>
      <c r="D3630" s="349"/>
    </row>
    <row r="3631" spans="1:4">
      <c r="A3631" s="347"/>
      <c r="B3631" s="348"/>
      <c r="C3631" s="347"/>
      <c r="D3631" s="349"/>
    </row>
    <row r="3632" spans="1:4">
      <c r="A3632" s="347"/>
      <c r="B3632" s="348"/>
      <c r="C3632" s="347"/>
      <c r="D3632" s="349"/>
    </row>
    <row r="3633" spans="1:4">
      <c r="A3633" s="347"/>
      <c r="B3633" s="348"/>
      <c r="C3633" s="347"/>
      <c r="D3633" s="349"/>
    </row>
    <row r="3634" spans="1:4">
      <c r="A3634" s="347"/>
      <c r="B3634" s="348"/>
      <c r="C3634" s="347"/>
      <c r="D3634" s="349"/>
    </row>
    <row r="3635" spans="1:4">
      <c r="A3635" s="347"/>
      <c r="B3635" s="348"/>
      <c r="C3635" s="347"/>
      <c r="D3635" s="349"/>
    </row>
    <row r="3636" spans="1:4">
      <c r="A3636" s="347"/>
      <c r="B3636" s="348"/>
      <c r="C3636" s="347"/>
      <c r="D3636" s="349"/>
    </row>
    <row r="3637" spans="1:4">
      <c r="A3637" s="347"/>
      <c r="B3637" s="348"/>
      <c r="C3637" s="347"/>
      <c r="D3637" s="349"/>
    </row>
    <row r="3638" spans="1:4">
      <c r="A3638" s="347"/>
      <c r="B3638" s="348"/>
      <c r="C3638" s="347"/>
      <c r="D3638" s="349"/>
    </row>
    <row r="3639" spans="1:4">
      <c r="A3639" s="347"/>
      <c r="B3639" s="348"/>
      <c r="C3639" s="347"/>
      <c r="D3639" s="349"/>
    </row>
    <row r="3640" spans="1:4">
      <c r="A3640" s="347"/>
      <c r="B3640" s="348"/>
      <c r="C3640" s="347"/>
      <c r="D3640" s="349"/>
    </row>
    <row r="3641" spans="1:4">
      <c r="A3641" s="347"/>
      <c r="B3641" s="348"/>
      <c r="C3641" s="347"/>
      <c r="D3641" s="349"/>
    </row>
    <row r="3642" spans="1:4">
      <c r="A3642" s="347"/>
      <c r="B3642" s="348"/>
      <c r="C3642" s="347"/>
      <c r="D3642" s="349"/>
    </row>
    <row r="3643" spans="1:4">
      <c r="A3643" s="347"/>
      <c r="B3643" s="348"/>
      <c r="C3643" s="347"/>
      <c r="D3643" s="349"/>
    </row>
    <row r="3644" spans="1:4">
      <c r="A3644" s="347"/>
      <c r="B3644" s="348"/>
      <c r="C3644" s="347"/>
      <c r="D3644" s="349"/>
    </row>
    <row r="3645" spans="1:4">
      <c r="A3645" s="347"/>
      <c r="B3645" s="348"/>
      <c r="C3645" s="347"/>
      <c r="D3645" s="349"/>
    </row>
    <row r="3646" spans="1:4">
      <c r="A3646" s="347"/>
      <c r="B3646" s="348"/>
      <c r="C3646" s="347"/>
      <c r="D3646" s="349"/>
    </row>
    <row r="3647" spans="1:4">
      <c r="A3647" s="347"/>
      <c r="B3647" s="348"/>
      <c r="C3647" s="347"/>
      <c r="D3647" s="349"/>
    </row>
    <row r="3648" spans="1:4">
      <c r="A3648" s="347"/>
      <c r="B3648" s="348"/>
      <c r="C3648" s="347"/>
      <c r="D3648" s="349"/>
    </row>
    <row r="3649" spans="1:4">
      <c r="A3649" s="347"/>
      <c r="B3649" s="348"/>
      <c r="C3649" s="347"/>
      <c r="D3649" s="349"/>
    </row>
    <row r="3650" spans="1:4">
      <c r="A3650" s="347"/>
      <c r="B3650" s="348"/>
      <c r="C3650" s="347"/>
      <c r="D3650" s="349"/>
    </row>
    <row r="3651" spans="1:4">
      <c r="A3651" s="347"/>
      <c r="B3651" s="348"/>
      <c r="C3651" s="347"/>
      <c r="D3651" s="349"/>
    </row>
    <row r="3652" spans="1:4">
      <c r="A3652" s="347"/>
      <c r="B3652" s="348"/>
      <c r="C3652" s="347"/>
      <c r="D3652" s="349"/>
    </row>
    <row r="3653" spans="1:4">
      <c r="A3653" s="347"/>
      <c r="B3653" s="348"/>
      <c r="C3653" s="347"/>
      <c r="D3653" s="349"/>
    </row>
    <row r="3654" spans="1:4">
      <c r="A3654" s="347"/>
      <c r="B3654" s="348"/>
      <c r="C3654" s="347"/>
      <c r="D3654" s="349"/>
    </row>
    <row r="3655" spans="1:4">
      <c r="A3655" s="347"/>
      <c r="B3655" s="348"/>
      <c r="C3655" s="347"/>
      <c r="D3655" s="349"/>
    </row>
    <row r="3656" spans="1:4">
      <c r="A3656" s="347"/>
      <c r="B3656" s="348"/>
      <c r="C3656" s="347"/>
      <c r="D3656" s="349"/>
    </row>
    <row r="3657" spans="1:4">
      <c r="A3657" s="347"/>
      <c r="B3657" s="348"/>
      <c r="C3657" s="347"/>
      <c r="D3657" s="349"/>
    </row>
    <row r="3658" spans="1:4">
      <c r="A3658" s="347"/>
      <c r="B3658" s="348"/>
      <c r="C3658" s="347"/>
      <c r="D3658" s="349"/>
    </row>
    <row r="3659" spans="1:4">
      <c r="A3659" s="347"/>
      <c r="B3659" s="348"/>
      <c r="C3659" s="347"/>
      <c r="D3659" s="349"/>
    </row>
    <row r="3660" spans="1:4">
      <c r="A3660" s="347"/>
      <c r="B3660" s="348"/>
      <c r="C3660" s="347"/>
      <c r="D3660" s="349"/>
    </row>
    <row r="3661" spans="1:4">
      <c r="A3661" s="347"/>
      <c r="B3661" s="348"/>
      <c r="C3661" s="347"/>
      <c r="D3661" s="349"/>
    </row>
    <row r="3662" spans="1:4">
      <c r="A3662" s="347"/>
      <c r="B3662" s="348"/>
      <c r="C3662" s="347"/>
      <c r="D3662" s="349"/>
    </row>
    <row r="3663" spans="1:4">
      <c r="A3663" s="347"/>
      <c r="B3663" s="348"/>
      <c r="C3663" s="347"/>
      <c r="D3663" s="349"/>
    </row>
    <row r="3664" spans="1:4">
      <c r="A3664" s="347"/>
      <c r="B3664" s="348"/>
      <c r="C3664" s="347"/>
      <c r="D3664" s="349"/>
    </row>
    <row r="3665" spans="1:4">
      <c r="A3665" s="347"/>
      <c r="B3665" s="348"/>
      <c r="C3665" s="347"/>
      <c r="D3665" s="349"/>
    </row>
    <row r="3666" spans="1:4">
      <c r="A3666" s="347"/>
      <c r="B3666" s="348"/>
      <c r="C3666" s="347"/>
      <c r="D3666" s="349"/>
    </row>
    <row r="3667" spans="1:4">
      <c r="A3667" s="347"/>
      <c r="B3667" s="348"/>
      <c r="C3667" s="347"/>
      <c r="D3667" s="349"/>
    </row>
    <row r="3668" spans="1:4">
      <c r="A3668" s="347"/>
      <c r="B3668" s="348"/>
      <c r="C3668" s="347"/>
      <c r="D3668" s="349"/>
    </row>
    <row r="3669" spans="1:4">
      <c r="A3669" s="347"/>
      <c r="B3669" s="348"/>
      <c r="C3669" s="347"/>
      <c r="D3669" s="349"/>
    </row>
    <row r="3670" spans="1:4">
      <c r="A3670" s="347"/>
      <c r="B3670" s="348"/>
      <c r="C3670" s="347"/>
      <c r="D3670" s="349"/>
    </row>
    <row r="3671" spans="1:4">
      <c r="A3671" s="347"/>
      <c r="B3671" s="348"/>
      <c r="C3671" s="347"/>
      <c r="D3671" s="349"/>
    </row>
    <row r="3672" spans="1:4">
      <c r="A3672" s="347"/>
      <c r="B3672" s="348"/>
      <c r="C3672" s="347"/>
      <c r="D3672" s="349"/>
    </row>
    <row r="3673" spans="1:4">
      <c r="A3673" s="347"/>
      <c r="B3673" s="348"/>
      <c r="C3673" s="347"/>
      <c r="D3673" s="349"/>
    </row>
    <row r="3674" spans="1:4">
      <c r="A3674" s="347"/>
      <c r="B3674" s="348"/>
      <c r="C3674" s="347"/>
      <c r="D3674" s="349"/>
    </row>
    <row r="3675" spans="1:4">
      <c r="A3675" s="347"/>
      <c r="B3675" s="348"/>
      <c r="C3675" s="347"/>
      <c r="D3675" s="349"/>
    </row>
    <row r="3676" spans="1:4">
      <c r="A3676" s="347"/>
      <c r="B3676" s="348"/>
      <c r="C3676" s="347"/>
      <c r="D3676" s="349"/>
    </row>
    <row r="3677" spans="1:4">
      <c r="A3677" s="347"/>
      <c r="B3677" s="348"/>
      <c r="C3677" s="347"/>
      <c r="D3677" s="349"/>
    </row>
    <row r="3678" spans="1:4">
      <c r="A3678" s="347"/>
      <c r="B3678" s="348"/>
      <c r="C3678" s="347"/>
      <c r="D3678" s="349"/>
    </row>
    <row r="3679" spans="1:4">
      <c r="A3679" s="347"/>
      <c r="B3679" s="348"/>
      <c r="C3679" s="347"/>
      <c r="D3679" s="349"/>
    </row>
    <row r="3680" spans="1:4">
      <c r="A3680" s="347"/>
      <c r="B3680" s="348"/>
      <c r="C3680" s="347"/>
      <c r="D3680" s="349"/>
    </row>
    <row r="3681" spans="1:4">
      <c r="A3681" s="347"/>
      <c r="B3681" s="348"/>
      <c r="C3681" s="347"/>
      <c r="D3681" s="349"/>
    </row>
    <row r="3682" spans="1:4">
      <c r="A3682" s="347"/>
      <c r="B3682" s="348"/>
      <c r="C3682" s="347"/>
      <c r="D3682" s="349"/>
    </row>
    <row r="3683" spans="1:4">
      <c r="A3683" s="347"/>
      <c r="B3683" s="348"/>
      <c r="C3683" s="347"/>
      <c r="D3683" s="349"/>
    </row>
    <row r="3684" spans="1:4">
      <c r="A3684" s="347"/>
      <c r="B3684" s="348"/>
      <c r="C3684" s="347"/>
      <c r="D3684" s="349"/>
    </row>
    <row r="3685" spans="1:4">
      <c r="A3685" s="347"/>
      <c r="B3685" s="348"/>
      <c r="C3685" s="347"/>
      <c r="D3685" s="349"/>
    </row>
    <row r="3686" spans="1:4">
      <c r="A3686" s="347"/>
      <c r="B3686" s="348"/>
      <c r="C3686" s="347"/>
      <c r="D3686" s="349"/>
    </row>
    <row r="3687" spans="1:4">
      <c r="A3687" s="347"/>
      <c r="B3687" s="348"/>
      <c r="C3687" s="347"/>
      <c r="D3687" s="349"/>
    </row>
    <row r="3688" spans="1:4">
      <c r="A3688" s="347"/>
      <c r="B3688" s="348"/>
      <c r="C3688" s="347"/>
      <c r="D3688" s="349"/>
    </row>
    <row r="3689" spans="1:4">
      <c r="A3689" s="347"/>
      <c r="B3689" s="348"/>
      <c r="C3689" s="347"/>
      <c r="D3689" s="349"/>
    </row>
    <row r="3690" spans="1:4">
      <c r="A3690" s="347"/>
      <c r="B3690" s="348"/>
      <c r="C3690" s="347"/>
      <c r="D3690" s="349"/>
    </row>
    <row r="3691" spans="1:4">
      <c r="A3691" s="347"/>
      <c r="B3691" s="348"/>
      <c r="C3691" s="347"/>
      <c r="D3691" s="349"/>
    </row>
    <row r="3692" spans="1:4">
      <c r="A3692" s="347"/>
      <c r="B3692" s="348"/>
      <c r="C3692" s="347"/>
      <c r="D3692" s="349"/>
    </row>
    <row r="3693" spans="1:4">
      <c r="A3693" s="347"/>
      <c r="B3693" s="348"/>
      <c r="C3693" s="347"/>
      <c r="D3693" s="349"/>
    </row>
    <row r="3694" spans="1:4">
      <c r="A3694" s="347"/>
      <c r="B3694" s="348"/>
      <c r="C3694" s="347"/>
      <c r="D3694" s="349"/>
    </row>
    <row r="3695" spans="1:4">
      <c r="A3695" s="347"/>
      <c r="B3695" s="348"/>
      <c r="C3695" s="347"/>
      <c r="D3695" s="349"/>
    </row>
    <row r="3696" spans="1:4">
      <c r="A3696" s="347"/>
      <c r="B3696" s="348"/>
      <c r="C3696" s="347"/>
      <c r="D3696" s="349"/>
    </row>
    <row r="3697" spans="1:4">
      <c r="A3697" s="347"/>
      <c r="B3697" s="348"/>
      <c r="C3697" s="347"/>
      <c r="D3697" s="349"/>
    </row>
    <row r="3698" spans="1:4">
      <c r="A3698" s="347"/>
      <c r="B3698" s="348"/>
      <c r="C3698" s="347"/>
      <c r="D3698" s="349"/>
    </row>
    <row r="3699" spans="1:4">
      <c r="A3699" s="347"/>
      <c r="B3699" s="348"/>
      <c r="C3699" s="347"/>
      <c r="D3699" s="349"/>
    </row>
    <row r="3700" spans="1:4">
      <c r="A3700" s="347"/>
      <c r="B3700" s="348"/>
      <c r="C3700" s="347"/>
      <c r="D3700" s="349"/>
    </row>
    <row r="3701" spans="1:4">
      <c r="A3701" s="347"/>
      <c r="B3701" s="348"/>
      <c r="C3701" s="347"/>
      <c r="D3701" s="349"/>
    </row>
    <row r="3702" spans="1:4">
      <c r="A3702" s="347"/>
      <c r="B3702" s="348"/>
      <c r="C3702" s="347"/>
      <c r="D3702" s="349"/>
    </row>
    <row r="3703" spans="1:4">
      <c r="A3703" s="347"/>
      <c r="B3703" s="348"/>
      <c r="C3703" s="347"/>
      <c r="D3703" s="349"/>
    </row>
    <row r="3704" spans="1:4">
      <c r="A3704" s="347"/>
      <c r="B3704" s="348"/>
      <c r="C3704" s="347"/>
      <c r="D3704" s="349"/>
    </row>
    <row r="3705" spans="1:4">
      <c r="A3705" s="347"/>
      <c r="B3705" s="348"/>
      <c r="C3705" s="347"/>
      <c r="D3705" s="349"/>
    </row>
    <row r="3706" spans="1:4">
      <c r="A3706" s="347"/>
      <c r="B3706" s="348"/>
      <c r="C3706" s="347"/>
      <c r="D3706" s="349"/>
    </row>
    <row r="3707" spans="1:4">
      <c r="A3707" s="347"/>
      <c r="B3707" s="348"/>
      <c r="C3707" s="347"/>
      <c r="D3707" s="349"/>
    </row>
    <row r="3708" spans="1:4">
      <c r="A3708" s="347"/>
      <c r="B3708" s="348"/>
      <c r="C3708" s="347"/>
      <c r="D3708" s="349"/>
    </row>
    <row r="3709" spans="1:4">
      <c r="A3709" s="347"/>
      <c r="B3709" s="348"/>
      <c r="C3709" s="347"/>
      <c r="D3709" s="349"/>
    </row>
    <row r="3710" spans="1:4">
      <c r="A3710" s="347"/>
      <c r="B3710" s="348"/>
      <c r="C3710" s="347"/>
      <c r="D3710" s="349"/>
    </row>
    <row r="3711" spans="1:4">
      <c r="A3711" s="347"/>
      <c r="B3711" s="348"/>
      <c r="C3711" s="347"/>
      <c r="D3711" s="349"/>
    </row>
    <row r="3712" spans="1:4">
      <c r="A3712" s="347"/>
      <c r="B3712" s="348"/>
      <c r="C3712" s="347"/>
      <c r="D3712" s="349"/>
    </row>
    <row r="3713" spans="1:4">
      <c r="A3713" s="347"/>
      <c r="B3713" s="348"/>
      <c r="C3713" s="347"/>
      <c r="D3713" s="349"/>
    </row>
    <row r="3714" spans="1:4">
      <c r="A3714" s="347"/>
      <c r="B3714" s="348"/>
      <c r="C3714" s="347"/>
      <c r="D3714" s="349"/>
    </row>
    <row r="3715" spans="1:4">
      <c r="A3715" s="347"/>
      <c r="B3715" s="348"/>
      <c r="C3715" s="347"/>
      <c r="D3715" s="349"/>
    </row>
    <row r="3716" spans="1:4">
      <c r="A3716" s="347"/>
      <c r="B3716" s="348"/>
      <c r="C3716" s="347"/>
      <c r="D3716" s="349"/>
    </row>
    <row r="3717" spans="1:4">
      <c r="A3717" s="347"/>
      <c r="B3717" s="348"/>
      <c r="C3717" s="347"/>
      <c r="D3717" s="349"/>
    </row>
    <row r="3718" spans="1:4">
      <c r="A3718" s="347"/>
      <c r="B3718" s="348"/>
      <c r="C3718" s="347"/>
      <c r="D3718" s="349"/>
    </row>
    <row r="3719" spans="1:4">
      <c r="A3719" s="347"/>
      <c r="B3719" s="348"/>
      <c r="C3719" s="347"/>
      <c r="D3719" s="349"/>
    </row>
    <row r="3720" spans="1:4">
      <c r="A3720" s="347"/>
      <c r="B3720" s="348"/>
      <c r="C3720" s="347"/>
      <c r="D3720" s="349"/>
    </row>
    <row r="3721" spans="1:4">
      <c r="A3721" s="347"/>
      <c r="B3721" s="348"/>
      <c r="C3721" s="347"/>
      <c r="D3721" s="349"/>
    </row>
    <row r="3722" spans="1:4">
      <c r="A3722" s="347"/>
      <c r="B3722" s="348"/>
      <c r="C3722" s="347"/>
      <c r="D3722" s="349"/>
    </row>
    <row r="3723" spans="1:4">
      <c r="A3723" s="347"/>
      <c r="B3723" s="348"/>
      <c r="C3723" s="347"/>
      <c r="D3723" s="349"/>
    </row>
    <row r="3724" spans="1:4">
      <c r="A3724" s="347"/>
      <c r="B3724" s="348"/>
      <c r="C3724" s="347"/>
      <c r="D3724" s="349"/>
    </row>
    <row r="3725" spans="1:4">
      <c r="A3725" s="347"/>
      <c r="B3725" s="348"/>
      <c r="C3725" s="347"/>
      <c r="D3725" s="349"/>
    </row>
    <row r="3726" spans="1:4">
      <c r="A3726" s="347"/>
      <c r="B3726" s="348"/>
      <c r="C3726" s="347"/>
      <c r="D3726" s="349"/>
    </row>
    <row r="3727" spans="1:4">
      <c r="A3727" s="347"/>
      <c r="B3727" s="348"/>
      <c r="C3727" s="347"/>
      <c r="D3727" s="349"/>
    </row>
    <row r="3728" spans="1:4">
      <c r="A3728" s="347"/>
      <c r="B3728" s="348"/>
      <c r="C3728" s="347"/>
      <c r="D3728" s="349"/>
    </row>
    <row r="3729" spans="1:4">
      <c r="A3729" s="347"/>
      <c r="B3729" s="348"/>
      <c r="C3729" s="347"/>
      <c r="D3729" s="349"/>
    </row>
    <row r="3730" spans="1:4">
      <c r="A3730" s="347"/>
      <c r="B3730" s="348"/>
      <c r="C3730" s="347"/>
      <c r="D3730" s="349"/>
    </row>
    <row r="3731" spans="1:4">
      <c r="A3731" s="347"/>
      <c r="B3731" s="348"/>
      <c r="C3731" s="347"/>
      <c r="D3731" s="349"/>
    </row>
    <row r="3732" spans="1:4">
      <c r="A3732" s="347"/>
      <c r="B3732" s="348"/>
      <c r="C3732" s="347"/>
      <c r="D3732" s="349"/>
    </row>
    <row r="3733" spans="1:4">
      <c r="A3733" s="347"/>
      <c r="B3733" s="348"/>
      <c r="C3733" s="347"/>
      <c r="D3733" s="349"/>
    </row>
    <row r="3734" spans="1:4">
      <c r="A3734" s="347"/>
      <c r="B3734" s="348"/>
      <c r="C3734" s="347"/>
      <c r="D3734" s="349"/>
    </row>
    <row r="3735" spans="1:4">
      <c r="A3735" s="347"/>
      <c r="B3735" s="348"/>
      <c r="C3735" s="347"/>
      <c r="D3735" s="349"/>
    </row>
    <row r="3736" spans="1:4">
      <c r="A3736" s="347"/>
      <c r="B3736" s="348"/>
      <c r="C3736" s="347"/>
      <c r="D3736" s="349"/>
    </row>
    <row r="3737" spans="1:4">
      <c r="A3737" s="347"/>
      <c r="B3737" s="348"/>
      <c r="C3737" s="347"/>
      <c r="D3737" s="349"/>
    </row>
    <row r="3738" spans="1:4">
      <c r="A3738" s="347"/>
      <c r="B3738" s="348"/>
      <c r="C3738" s="347"/>
      <c r="D3738" s="349"/>
    </row>
    <row r="3739" spans="1:4">
      <c r="A3739" s="347"/>
      <c r="B3739" s="348"/>
      <c r="C3739" s="347"/>
      <c r="D3739" s="349"/>
    </row>
    <row r="3740" spans="1:4">
      <c r="A3740" s="347"/>
      <c r="B3740" s="348"/>
      <c r="C3740" s="347"/>
      <c r="D3740" s="349"/>
    </row>
    <row r="3741" spans="1:4">
      <c r="A3741" s="347"/>
      <c r="B3741" s="348"/>
      <c r="C3741" s="347"/>
      <c r="D3741" s="349"/>
    </row>
    <row r="3742" spans="1:4">
      <c r="A3742" s="347"/>
      <c r="B3742" s="348"/>
      <c r="C3742" s="347"/>
      <c r="D3742" s="349"/>
    </row>
    <row r="3743" spans="1:4">
      <c r="A3743" s="347"/>
      <c r="B3743" s="348"/>
      <c r="C3743" s="347"/>
      <c r="D3743" s="349"/>
    </row>
    <row r="3744" spans="1:4">
      <c r="A3744" s="347"/>
      <c r="B3744" s="348"/>
      <c r="C3744" s="347"/>
      <c r="D3744" s="349"/>
    </row>
    <row r="3745" spans="1:4">
      <c r="A3745" s="347"/>
      <c r="B3745" s="348"/>
      <c r="C3745" s="347"/>
      <c r="D3745" s="349"/>
    </row>
    <row r="3746" spans="1:4">
      <c r="A3746" s="347"/>
      <c r="B3746" s="348"/>
      <c r="C3746" s="347"/>
      <c r="D3746" s="349"/>
    </row>
    <row r="3747" spans="1:4">
      <c r="A3747" s="347"/>
      <c r="B3747" s="348"/>
      <c r="C3747" s="347"/>
      <c r="D3747" s="349"/>
    </row>
    <row r="3748" spans="1:4">
      <c r="A3748" s="347"/>
      <c r="B3748" s="348"/>
      <c r="C3748" s="347"/>
      <c r="D3748" s="349"/>
    </row>
    <row r="3749" spans="1:4">
      <c r="A3749" s="347"/>
      <c r="B3749" s="348"/>
      <c r="C3749" s="347"/>
      <c r="D3749" s="349"/>
    </row>
    <row r="3750" spans="1:4">
      <c r="A3750" s="347"/>
      <c r="B3750" s="348"/>
      <c r="C3750" s="347"/>
      <c r="D3750" s="349"/>
    </row>
    <row r="3751" spans="1:4">
      <c r="A3751" s="347"/>
      <c r="B3751" s="348"/>
      <c r="C3751" s="347"/>
      <c r="D3751" s="349"/>
    </row>
    <row r="3752" spans="1:4">
      <c r="A3752" s="347"/>
      <c r="B3752" s="348"/>
      <c r="C3752" s="347"/>
      <c r="D3752" s="349"/>
    </row>
    <row r="3753" spans="1:4">
      <c r="A3753" s="347"/>
      <c r="B3753" s="348"/>
      <c r="C3753" s="347"/>
      <c r="D3753" s="349"/>
    </row>
    <row r="3754" spans="1:4">
      <c r="A3754" s="347"/>
      <c r="B3754" s="348"/>
      <c r="C3754" s="347"/>
      <c r="D3754" s="349"/>
    </row>
    <row r="3755" spans="1:4">
      <c r="A3755" s="347"/>
      <c r="B3755" s="348"/>
      <c r="C3755" s="347"/>
      <c r="D3755" s="349"/>
    </row>
    <row r="3756" spans="1:4">
      <c r="A3756" s="347"/>
      <c r="B3756" s="348"/>
      <c r="C3756" s="347"/>
      <c r="D3756" s="349"/>
    </row>
    <row r="3757" spans="1:4">
      <c r="A3757" s="347"/>
      <c r="B3757" s="348"/>
      <c r="C3757" s="347"/>
      <c r="D3757" s="349"/>
    </row>
    <row r="3758" spans="1:4">
      <c r="A3758" s="347"/>
      <c r="B3758" s="348"/>
      <c r="C3758" s="347"/>
      <c r="D3758" s="349"/>
    </row>
    <row r="3759" spans="1:4">
      <c r="A3759" s="347"/>
      <c r="B3759" s="348"/>
      <c r="C3759" s="347"/>
      <c r="D3759" s="349"/>
    </row>
    <row r="3760" spans="1:4">
      <c r="A3760" s="347"/>
      <c r="B3760" s="348"/>
      <c r="C3760" s="347"/>
      <c r="D3760" s="349"/>
    </row>
    <row r="3761" spans="1:4">
      <c r="A3761" s="347"/>
      <c r="B3761" s="348"/>
      <c r="C3761" s="347"/>
      <c r="D3761" s="349"/>
    </row>
    <row r="3762" spans="1:4">
      <c r="A3762" s="347"/>
      <c r="B3762" s="348"/>
      <c r="C3762" s="347"/>
      <c r="D3762" s="349"/>
    </row>
    <row r="3763" spans="1:4">
      <c r="A3763" s="347"/>
      <c r="B3763" s="348"/>
      <c r="C3763" s="347"/>
      <c r="D3763" s="349"/>
    </row>
    <row r="3764" spans="1:4">
      <c r="A3764" s="347"/>
      <c r="B3764" s="348"/>
      <c r="C3764" s="347"/>
      <c r="D3764" s="349"/>
    </row>
    <row r="3765" spans="1:4">
      <c r="A3765" s="347"/>
      <c r="B3765" s="348"/>
      <c r="C3765" s="347"/>
      <c r="D3765" s="349"/>
    </row>
    <row r="3766" spans="1:4">
      <c r="A3766" s="347"/>
      <c r="B3766" s="348"/>
      <c r="C3766" s="347"/>
      <c r="D3766" s="349"/>
    </row>
    <row r="3767" spans="1:4">
      <c r="A3767" s="347"/>
      <c r="B3767" s="348"/>
      <c r="C3767" s="347"/>
      <c r="D3767" s="349"/>
    </row>
    <row r="3768" spans="1:4">
      <c r="A3768" s="347"/>
      <c r="B3768" s="348"/>
      <c r="C3768" s="347"/>
      <c r="D3768" s="349"/>
    </row>
    <row r="3769" spans="1:4">
      <c r="A3769" s="347"/>
      <c r="B3769" s="348"/>
      <c r="C3769" s="347"/>
      <c r="D3769" s="349"/>
    </row>
    <row r="3770" spans="1:4">
      <c r="A3770" s="347"/>
      <c r="B3770" s="348"/>
      <c r="C3770" s="347"/>
      <c r="D3770" s="349"/>
    </row>
    <row r="3771" spans="1:4">
      <c r="A3771" s="347"/>
      <c r="B3771" s="348"/>
      <c r="C3771" s="347"/>
      <c r="D3771" s="349"/>
    </row>
    <row r="3772" spans="1:4">
      <c r="A3772" s="347"/>
      <c r="B3772" s="348"/>
      <c r="C3772" s="347"/>
      <c r="D3772" s="349"/>
    </row>
    <row r="3773" spans="1:4">
      <c r="A3773" s="347"/>
      <c r="B3773" s="348"/>
      <c r="C3773" s="347"/>
      <c r="D3773" s="349"/>
    </row>
    <row r="3774" spans="1:4">
      <c r="A3774" s="347"/>
      <c r="B3774" s="348"/>
      <c r="C3774" s="347"/>
      <c r="D3774" s="349"/>
    </row>
    <row r="3775" spans="1:4">
      <c r="A3775" s="347"/>
      <c r="B3775" s="348"/>
      <c r="C3775" s="347"/>
      <c r="D3775" s="349"/>
    </row>
    <row r="3776" spans="1:4">
      <c r="A3776" s="347"/>
      <c r="B3776" s="348"/>
      <c r="C3776" s="347"/>
      <c r="D3776" s="349"/>
    </row>
    <row r="3777" spans="1:4">
      <c r="A3777" s="347"/>
      <c r="B3777" s="348"/>
      <c r="C3777" s="347"/>
      <c r="D3777" s="349"/>
    </row>
    <row r="3778" spans="1:4">
      <c r="A3778" s="347"/>
      <c r="B3778" s="348"/>
      <c r="C3778" s="347"/>
      <c r="D3778" s="349"/>
    </row>
    <row r="3779" spans="1:4">
      <c r="A3779" s="347"/>
      <c r="B3779" s="348"/>
      <c r="C3779" s="347"/>
      <c r="D3779" s="349"/>
    </row>
    <row r="3780" spans="1:4">
      <c r="A3780" s="347"/>
      <c r="B3780" s="348"/>
      <c r="C3780" s="347"/>
      <c r="D3780" s="349"/>
    </row>
    <row r="3781" spans="1:4">
      <c r="A3781" s="347"/>
      <c r="B3781" s="348"/>
      <c r="C3781" s="347"/>
      <c r="D3781" s="349"/>
    </row>
    <row r="3782" spans="1:4">
      <c r="A3782" s="347"/>
      <c r="B3782" s="348"/>
      <c r="C3782" s="347"/>
      <c r="D3782" s="349"/>
    </row>
    <row r="3783" spans="1:4">
      <c r="A3783" s="347"/>
      <c r="B3783" s="348"/>
      <c r="C3783" s="347"/>
      <c r="D3783" s="349"/>
    </row>
    <row r="3784" spans="1:4">
      <c r="A3784" s="347"/>
      <c r="B3784" s="348"/>
      <c r="C3784" s="347"/>
      <c r="D3784" s="349"/>
    </row>
    <row r="3785" spans="1:4">
      <c r="A3785" s="347"/>
      <c r="B3785" s="348"/>
      <c r="C3785" s="347"/>
      <c r="D3785" s="349"/>
    </row>
    <row r="3786" spans="1:4">
      <c r="A3786" s="347"/>
      <c r="B3786" s="348"/>
      <c r="C3786" s="347"/>
      <c r="D3786" s="349"/>
    </row>
    <row r="3787" spans="1:4">
      <c r="A3787" s="347"/>
      <c r="B3787" s="348"/>
      <c r="C3787" s="347"/>
      <c r="D3787" s="349"/>
    </row>
    <row r="3788" spans="1:4">
      <c r="A3788" s="347"/>
      <c r="B3788" s="348"/>
      <c r="C3788" s="347"/>
      <c r="D3788" s="349"/>
    </row>
    <row r="3789" spans="1:4">
      <c r="A3789" s="347"/>
      <c r="B3789" s="348"/>
      <c r="C3789" s="347"/>
      <c r="D3789" s="349"/>
    </row>
    <row r="3790" spans="1:4">
      <c r="A3790" s="347"/>
      <c r="B3790" s="348"/>
      <c r="C3790" s="347"/>
      <c r="D3790" s="349"/>
    </row>
    <row r="3791" spans="1:4">
      <c r="A3791" s="347"/>
      <c r="B3791" s="348"/>
      <c r="C3791" s="347"/>
      <c r="D3791" s="349"/>
    </row>
    <row r="3792" spans="1:4">
      <c r="A3792" s="347"/>
      <c r="B3792" s="348"/>
      <c r="C3792" s="347"/>
      <c r="D3792" s="349"/>
    </row>
    <row r="3793" spans="1:4">
      <c r="A3793" s="347"/>
      <c r="B3793" s="348"/>
      <c r="C3793" s="347"/>
      <c r="D3793" s="349"/>
    </row>
    <row r="3794" spans="1:4">
      <c r="A3794" s="347"/>
      <c r="B3794" s="348"/>
      <c r="C3794" s="347"/>
      <c r="D3794" s="349"/>
    </row>
    <row r="3795" spans="1:4">
      <c r="A3795" s="347"/>
      <c r="B3795" s="348"/>
      <c r="C3795" s="347"/>
      <c r="D3795" s="349"/>
    </row>
    <row r="3796" spans="1:4">
      <c r="A3796" s="347"/>
      <c r="B3796" s="348"/>
      <c r="C3796" s="347"/>
      <c r="D3796" s="349"/>
    </row>
    <row r="3797" spans="1:4">
      <c r="A3797" s="347"/>
      <c r="B3797" s="348"/>
      <c r="C3797" s="347"/>
      <c r="D3797" s="349"/>
    </row>
    <row r="3798" spans="1:4">
      <c r="A3798" s="347"/>
      <c r="B3798" s="348"/>
      <c r="C3798" s="347"/>
      <c r="D3798" s="349"/>
    </row>
    <row r="3799" spans="1:4">
      <c r="A3799" s="347"/>
      <c r="B3799" s="348"/>
      <c r="C3799" s="347"/>
      <c r="D3799" s="349"/>
    </row>
    <row r="3800" spans="1:4">
      <c r="A3800" s="347"/>
      <c r="B3800" s="348"/>
      <c r="C3800" s="347"/>
      <c r="D3800" s="349"/>
    </row>
    <row r="3801" spans="1:4">
      <c r="A3801" s="347"/>
      <c r="B3801" s="348"/>
      <c r="C3801" s="347"/>
      <c r="D3801" s="349"/>
    </row>
    <row r="3802" spans="1:4">
      <c r="A3802" s="347"/>
      <c r="B3802" s="348"/>
      <c r="C3802" s="347"/>
      <c r="D3802" s="349"/>
    </row>
    <row r="3803" spans="1:4">
      <c r="A3803" s="347"/>
      <c r="B3803" s="348"/>
      <c r="C3803" s="347"/>
      <c r="D3803" s="349"/>
    </row>
    <row r="3804" spans="1:4">
      <c r="A3804" s="347"/>
      <c r="B3804" s="348"/>
      <c r="C3804" s="347"/>
      <c r="D3804" s="349"/>
    </row>
    <row r="3805" spans="1:4">
      <c r="A3805" s="347"/>
      <c r="B3805" s="348"/>
      <c r="C3805" s="347"/>
      <c r="D3805" s="349"/>
    </row>
    <row r="3806" spans="1:4">
      <c r="A3806" s="347"/>
      <c r="B3806" s="348"/>
      <c r="C3806" s="347"/>
      <c r="D3806" s="349"/>
    </row>
    <row r="3807" spans="1:4">
      <c r="A3807" s="347"/>
      <c r="B3807" s="348"/>
      <c r="C3807" s="347"/>
      <c r="D3807" s="349"/>
    </row>
    <row r="3808" spans="1:4">
      <c r="A3808" s="347"/>
      <c r="B3808" s="348"/>
      <c r="C3808" s="347"/>
      <c r="D3808" s="349"/>
    </row>
    <row r="3809" spans="1:4">
      <c r="A3809" s="347"/>
      <c r="B3809" s="348"/>
      <c r="C3809" s="347"/>
      <c r="D3809" s="349"/>
    </row>
    <row r="3810" spans="1:4">
      <c r="A3810" s="347"/>
      <c r="B3810" s="348"/>
      <c r="C3810" s="347"/>
      <c r="D3810" s="349"/>
    </row>
    <row r="3811" spans="1:4">
      <c r="A3811" s="347"/>
      <c r="B3811" s="348"/>
      <c r="C3811" s="347"/>
      <c r="D3811" s="349"/>
    </row>
    <row r="3812" spans="1:4">
      <c r="A3812" s="347"/>
      <c r="B3812" s="348"/>
      <c r="C3812" s="347"/>
      <c r="D3812" s="349"/>
    </row>
    <row r="3813" spans="1:4">
      <c r="A3813" s="347"/>
      <c r="B3813" s="348"/>
      <c r="C3813" s="347"/>
      <c r="D3813" s="349"/>
    </row>
    <row r="3814" spans="1:4">
      <c r="A3814" s="347"/>
      <c r="B3814" s="348"/>
      <c r="C3814" s="347"/>
      <c r="D3814" s="349"/>
    </row>
    <row r="3815" spans="1:4">
      <c r="A3815" s="347"/>
      <c r="B3815" s="348"/>
      <c r="C3815" s="347"/>
      <c r="D3815" s="349"/>
    </row>
    <row r="3816" spans="1:4">
      <c r="A3816" s="347"/>
      <c r="B3816" s="348"/>
      <c r="C3816" s="347"/>
      <c r="D3816" s="349"/>
    </row>
    <row r="3817" spans="1:4">
      <c r="A3817" s="347"/>
      <c r="B3817" s="348"/>
      <c r="C3817" s="347"/>
      <c r="D3817" s="349"/>
    </row>
    <row r="3818" spans="1:4">
      <c r="A3818" s="347"/>
      <c r="B3818" s="348"/>
      <c r="C3818" s="347"/>
      <c r="D3818" s="349"/>
    </row>
    <row r="3819" spans="1:4">
      <c r="A3819" s="347"/>
      <c r="B3819" s="348"/>
      <c r="C3819" s="347"/>
      <c r="D3819" s="349"/>
    </row>
    <row r="3820" spans="1:4">
      <c r="A3820" s="347"/>
      <c r="B3820" s="348"/>
      <c r="C3820" s="347"/>
      <c r="D3820" s="349"/>
    </row>
    <row r="3821" spans="1:4">
      <c r="A3821" s="347"/>
      <c r="B3821" s="348"/>
      <c r="C3821" s="347"/>
      <c r="D3821" s="349"/>
    </row>
    <row r="3822" spans="1:4">
      <c r="A3822" s="347"/>
      <c r="B3822" s="348"/>
      <c r="C3822" s="347"/>
      <c r="D3822" s="349"/>
    </row>
    <row r="3823" spans="1:4">
      <c r="A3823" s="347"/>
      <c r="B3823" s="348"/>
      <c r="C3823" s="347"/>
      <c r="D3823" s="349"/>
    </row>
    <row r="3824" spans="1:4">
      <c r="A3824" s="347"/>
      <c r="B3824" s="348"/>
      <c r="C3824" s="347"/>
      <c r="D3824" s="349"/>
    </row>
    <row r="3825" spans="1:4">
      <c r="A3825" s="347"/>
      <c r="B3825" s="348"/>
      <c r="C3825" s="347"/>
      <c r="D3825" s="349"/>
    </row>
    <row r="3826" spans="1:4">
      <c r="A3826" s="347"/>
      <c r="B3826" s="348"/>
      <c r="C3826" s="347"/>
      <c r="D3826" s="349"/>
    </row>
    <row r="3827" spans="1:4">
      <c r="A3827" s="347"/>
      <c r="B3827" s="348"/>
      <c r="C3827" s="347"/>
      <c r="D3827" s="349"/>
    </row>
    <row r="3828" spans="1:4">
      <c r="A3828" s="347"/>
      <c r="B3828" s="348"/>
      <c r="C3828" s="347"/>
      <c r="D3828" s="349"/>
    </row>
    <row r="3829" spans="1:4">
      <c r="A3829" s="347"/>
      <c r="B3829" s="348"/>
      <c r="C3829" s="347"/>
      <c r="D3829" s="349"/>
    </row>
    <row r="3830" spans="1:4">
      <c r="A3830" s="347"/>
      <c r="B3830" s="348"/>
      <c r="C3830" s="347"/>
      <c r="D3830" s="349"/>
    </row>
    <row r="3831" spans="1:4">
      <c r="A3831" s="347"/>
      <c r="B3831" s="348"/>
      <c r="C3831" s="347"/>
      <c r="D3831" s="349"/>
    </row>
    <row r="3832" spans="1:4">
      <c r="A3832" s="347"/>
      <c r="B3832" s="348"/>
      <c r="C3832" s="347"/>
      <c r="D3832" s="349"/>
    </row>
    <row r="3833" spans="1:4">
      <c r="A3833" s="347"/>
      <c r="B3833" s="348"/>
      <c r="C3833" s="347"/>
      <c r="D3833" s="349"/>
    </row>
    <row r="3834" spans="1:4">
      <c r="A3834" s="347"/>
      <c r="B3834" s="348"/>
      <c r="C3834" s="347"/>
      <c r="D3834" s="349"/>
    </row>
    <row r="3835" spans="1:4">
      <c r="A3835" s="347"/>
      <c r="B3835" s="348"/>
      <c r="C3835" s="347"/>
      <c r="D3835" s="349"/>
    </row>
    <row r="3836" spans="1:4">
      <c r="A3836" s="347"/>
      <c r="B3836" s="348"/>
      <c r="C3836" s="347"/>
      <c r="D3836" s="349"/>
    </row>
    <row r="3837" spans="1:4">
      <c r="A3837" s="347"/>
      <c r="B3837" s="348"/>
      <c r="C3837" s="347"/>
      <c r="D3837" s="349"/>
    </row>
    <row r="3838" spans="1:4">
      <c r="A3838" s="347"/>
      <c r="B3838" s="348"/>
      <c r="C3838" s="347"/>
      <c r="D3838" s="349"/>
    </row>
    <row r="3839" spans="1:4">
      <c r="A3839" s="347"/>
      <c r="B3839" s="348"/>
      <c r="C3839" s="347"/>
      <c r="D3839" s="349"/>
    </row>
    <row r="3840" spans="1:4">
      <c r="A3840" s="347"/>
      <c r="B3840" s="348"/>
      <c r="C3840" s="347"/>
      <c r="D3840" s="349"/>
    </row>
    <row r="3841" spans="1:4">
      <c r="A3841" s="347"/>
      <c r="B3841" s="348"/>
      <c r="C3841" s="347"/>
      <c r="D3841" s="349"/>
    </row>
    <row r="3842" spans="1:4">
      <c r="A3842" s="347"/>
      <c r="B3842" s="348"/>
      <c r="C3842" s="347"/>
      <c r="D3842" s="349"/>
    </row>
    <row r="3843" spans="1:4">
      <c r="A3843" s="347"/>
      <c r="B3843" s="348"/>
      <c r="C3843" s="347"/>
      <c r="D3843" s="349"/>
    </row>
    <row r="3844" spans="1:4">
      <c r="A3844" s="347"/>
      <c r="B3844" s="348"/>
      <c r="C3844" s="347"/>
      <c r="D3844" s="349"/>
    </row>
    <row r="3845" spans="1:4">
      <c r="A3845" s="347"/>
      <c r="B3845" s="348"/>
      <c r="C3845" s="347"/>
      <c r="D3845" s="349"/>
    </row>
    <row r="3846" spans="1:4">
      <c r="A3846" s="347"/>
      <c r="B3846" s="348"/>
      <c r="C3846" s="347"/>
      <c r="D3846" s="349"/>
    </row>
    <row r="3847" spans="1:4">
      <c r="A3847" s="347"/>
      <c r="B3847" s="348"/>
      <c r="C3847" s="347"/>
      <c r="D3847" s="349"/>
    </row>
    <row r="3848" spans="1:4">
      <c r="A3848" s="347"/>
      <c r="B3848" s="348"/>
      <c r="C3848" s="347"/>
      <c r="D3848" s="349"/>
    </row>
    <row r="3849" spans="1:4">
      <c r="A3849" s="347"/>
      <c r="B3849" s="348"/>
      <c r="C3849" s="347"/>
      <c r="D3849" s="349"/>
    </row>
    <row r="3850" spans="1:4">
      <c r="A3850" s="347"/>
      <c r="B3850" s="348"/>
      <c r="C3850" s="347"/>
      <c r="D3850" s="349"/>
    </row>
    <row r="3851" spans="1:4">
      <c r="A3851" s="347"/>
      <c r="B3851" s="348"/>
      <c r="C3851" s="347"/>
      <c r="D3851" s="349"/>
    </row>
    <row r="3852" spans="1:4">
      <c r="A3852" s="347"/>
      <c r="B3852" s="348"/>
      <c r="C3852" s="347"/>
      <c r="D3852" s="349"/>
    </row>
    <row r="3853" spans="1:4">
      <c r="A3853" s="347"/>
      <c r="B3853" s="348"/>
      <c r="C3853" s="347"/>
      <c r="D3853" s="349"/>
    </row>
    <row r="3854" spans="1:4">
      <c r="A3854" s="347"/>
      <c r="B3854" s="348"/>
      <c r="C3854" s="347"/>
      <c r="D3854" s="349"/>
    </row>
    <row r="3855" spans="1:4">
      <c r="A3855" s="347"/>
      <c r="B3855" s="348"/>
      <c r="C3855" s="347"/>
      <c r="D3855" s="349"/>
    </row>
    <row r="3856" spans="1:4">
      <c r="A3856" s="347"/>
      <c r="B3856" s="348"/>
      <c r="C3856" s="347"/>
      <c r="D3856" s="349"/>
    </row>
    <row r="3857" spans="1:4">
      <c r="A3857" s="347"/>
      <c r="B3857" s="348"/>
      <c r="C3857" s="347"/>
      <c r="D3857" s="349"/>
    </row>
    <row r="3858" spans="1:4">
      <c r="A3858" s="347"/>
      <c r="B3858" s="348"/>
      <c r="C3858" s="347"/>
      <c r="D3858" s="349"/>
    </row>
    <row r="3859" spans="1:4">
      <c r="A3859" s="347"/>
      <c r="B3859" s="348"/>
      <c r="C3859" s="347"/>
      <c r="D3859" s="349"/>
    </row>
    <row r="3860" spans="1:4">
      <c r="A3860" s="347"/>
      <c r="B3860" s="348"/>
      <c r="C3860" s="347"/>
      <c r="D3860" s="349"/>
    </row>
    <row r="3861" spans="1:4">
      <c r="A3861" s="347"/>
      <c r="B3861" s="348"/>
      <c r="C3861" s="347"/>
      <c r="D3861" s="349"/>
    </row>
    <row r="3862" spans="1:4">
      <c r="A3862" s="347"/>
      <c r="B3862" s="348"/>
      <c r="C3862" s="347"/>
      <c r="D3862" s="349"/>
    </row>
    <row r="3863" spans="1:4">
      <c r="A3863" s="347"/>
      <c r="B3863" s="348"/>
      <c r="C3863" s="347"/>
      <c r="D3863" s="349"/>
    </row>
    <row r="3864" spans="1:4">
      <c r="A3864" s="347"/>
      <c r="B3864" s="348"/>
      <c r="C3864" s="347"/>
      <c r="D3864" s="349"/>
    </row>
    <row r="3865" spans="1:4">
      <c r="A3865" s="347"/>
      <c r="B3865" s="348"/>
      <c r="C3865" s="347"/>
      <c r="D3865" s="349"/>
    </row>
    <row r="3866" spans="1:4">
      <c r="A3866" s="347"/>
      <c r="B3866" s="348"/>
      <c r="C3866" s="347"/>
      <c r="D3866" s="349"/>
    </row>
    <row r="3867" spans="1:4">
      <c r="A3867" s="347"/>
      <c r="B3867" s="348"/>
      <c r="C3867" s="347"/>
      <c r="D3867" s="349"/>
    </row>
    <row r="3868" spans="1:4">
      <c r="A3868" s="347"/>
      <c r="B3868" s="348"/>
      <c r="C3868" s="347"/>
      <c r="D3868" s="349"/>
    </row>
    <row r="3869" spans="1:4">
      <c r="A3869" s="347"/>
      <c r="B3869" s="348"/>
      <c r="C3869" s="347"/>
      <c r="D3869" s="349"/>
    </row>
    <row r="3870" spans="1:4">
      <c r="A3870" s="347"/>
      <c r="B3870" s="348"/>
      <c r="C3870" s="347"/>
      <c r="D3870" s="349"/>
    </row>
    <row r="3871" spans="1:4">
      <c r="A3871" s="347"/>
      <c r="B3871" s="348"/>
      <c r="C3871" s="347"/>
      <c r="D3871" s="349"/>
    </row>
    <row r="3872" spans="1:4">
      <c r="A3872" s="347"/>
      <c r="B3872" s="348"/>
      <c r="C3872" s="347"/>
      <c r="D3872" s="349"/>
    </row>
    <row r="3873" spans="1:4">
      <c r="A3873" s="347"/>
      <c r="B3873" s="348"/>
      <c r="C3873" s="347"/>
      <c r="D3873" s="349"/>
    </row>
    <row r="3874" spans="1:4">
      <c r="A3874" s="347"/>
      <c r="B3874" s="348"/>
      <c r="C3874" s="347"/>
      <c r="D3874" s="349"/>
    </row>
    <row r="3875" spans="1:4">
      <c r="A3875" s="347"/>
      <c r="B3875" s="348"/>
      <c r="C3875" s="347"/>
      <c r="D3875" s="349"/>
    </row>
    <row r="3876" spans="1:4">
      <c r="A3876" s="347"/>
      <c r="B3876" s="348"/>
      <c r="C3876" s="347"/>
      <c r="D3876" s="349"/>
    </row>
    <row r="3877" spans="1:4">
      <c r="A3877" s="347"/>
      <c r="B3877" s="348"/>
      <c r="C3877" s="347"/>
      <c r="D3877" s="349"/>
    </row>
    <row r="3878" spans="1:4">
      <c r="A3878" s="347"/>
      <c r="B3878" s="348"/>
      <c r="C3878" s="347"/>
      <c r="D3878" s="349"/>
    </row>
    <row r="3879" spans="1:4">
      <c r="A3879" s="347"/>
      <c r="B3879" s="348"/>
      <c r="C3879" s="347"/>
      <c r="D3879" s="349"/>
    </row>
    <row r="3880" spans="1:4">
      <c r="A3880" s="347"/>
      <c r="B3880" s="348"/>
      <c r="C3880" s="347"/>
      <c r="D3880" s="349"/>
    </row>
    <row r="3881" spans="1:4">
      <c r="A3881" s="347"/>
      <c r="B3881" s="348"/>
      <c r="C3881" s="347"/>
      <c r="D3881" s="349"/>
    </row>
    <row r="3882" spans="1:4">
      <c r="A3882" s="347"/>
      <c r="B3882" s="348"/>
      <c r="C3882" s="347"/>
      <c r="D3882" s="349"/>
    </row>
    <row r="3883" spans="1:4">
      <c r="A3883" s="347"/>
      <c r="B3883" s="348"/>
      <c r="C3883" s="347"/>
      <c r="D3883" s="349"/>
    </row>
    <row r="3884" spans="1:4">
      <c r="A3884" s="347"/>
      <c r="B3884" s="348"/>
      <c r="C3884" s="347"/>
      <c r="D3884" s="349"/>
    </row>
    <row r="3885" spans="1:4">
      <c r="A3885" s="347"/>
      <c r="B3885" s="348"/>
      <c r="C3885" s="347"/>
      <c r="D3885" s="349"/>
    </row>
    <row r="3886" spans="1:4">
      <c r="A3886" s="347"/>
      <c r="B3886" s="348"/>
      <c r="C3886" s="347"/>
      <c r="D3886" s="349"/>
    </row>
    <row r="3887" spans="1:4">
      <c r="A3887" s="347"/>
      <c r="B3887" s="348"/>
      <c r="C3887" s="347"/>
      <c r="D3887" s="349"/>
    </row>
    <row r="3888" spans="1:4">
      <c r="A3888" s="347"/>
      <c r="B3888" s="348"/>
      <c r="C3888" s="347"/>
      <c r="D3888" s="349"/>
    </row>
    <row r="3889" spans="1:4">
      <c r="A3889" s="347"/>
      <c r="B3889" s="348"/>
      <c r="C3889" s="347"/>
      <c r="D3889" s="349"/>
    </row>
    <row r="3890" spans="1:4">
      <c r="A3890" s="347"/>
      <c r="B3890" s="348"/>
      <c r="C3890" s="347"/>
      <c r="D3890" s="349"/>
    </row>
    <row r="3891" spans="1:4">
      <c r="A3891" s="347"/>
      <c r="B3891" s="348"/>
      <c r="C3891" s="347"/>
      <c r="D3891" s="349"/>
    </row>
    <row r="3892" spans="1:4">
      <c r="A3892" s="347"/>
      <c r="B3892" s="348"/>
      <c r="C3892" s="347"/>
      <c r="D3892" s="349"/>
    </row>
    <row r="3893" spans="1:4">
      <c r="A3893" s="347"/>
      <c r="B3893" s="348"/>
      <c r="C3893" s="347"/>
      <c r="D3893" s="349"/>
    </row>
    <row r="3894" spans="1:4">
      <c r="A3894" s="347"/>
      <c r="B3894" s="348"/>
      <c r="C3894" s="347"/>
      <c r="D3894" s="349"/>
    </row>
    <row r="3895" spans="1:4">
      <c r="A3895" s="347"/>
      <c r="B3895" s="348"/>
      <c r="C3895" s="347"/>
      <c r="D3895" s="349"/>
    </row>
    <row r="3896" spans="1:4">
      <c r="A3896" s="347"/>
      <c r="B3896" s="348"/>
      <c r="C3896" s="347"/>
      <c r="D3896" s="349"/>
    </row>
    <row r="3897" spans="1:4">
      <c r="A3897" s="347"/>
      <c r="B3897" s="348"/>
      <c r="C3897" s="347"/>
      <c r="D3897" s="349"/>
    </row>
    <row r="3898" spans="1:4">
      <c r="A3898" s="347"/>
      <c r="B3898" s="348"/>
      <c r="C3898" s="347"/>
      <c r="D3898" s="349"/>
    </row>
    <row r="3899" spans="1:4">
      <c r="A3899" s="347"/>
      <c r="B3899" s="348"/>
      <c r="C3899" s="347"/>
      <c r="D3899" s="349"/>
    </row>
    <row r="3900" spans="1:4">
      <c r="A3900" s="347"/>
      <c r="B3900" s="348"/>
      <c r="C3900" s="347"/>
      <c r="D3900" s="349"/>
    </row>
    <row r="3901" spans="1:4">
      <c r="A3901" s="347"/>
      <c r="B3901" s="348"/>
      <c r="C3901" s="347"/>
      <c r="D3901" s="349"/>
    </row>
    <row r="3902" spans="1:4">
      <c r="A3902" s="347"/>
      <c r="B3902" s="348"/>
      <c r="C3902" s="347"/>
      <c r="D3902" s="349"/>
    </row>
    <row r="3903" spans="1:4">
      <c r="A3903" s="347"/>
      <c r="B3903" s="348"/>
      <c r="C3903" s="347"/>
      <c r="D3903" s="349"/>
    </row>
    <row r="3904" spans="1:4">
      <c r="A3904" s="347"/>
      <c r="B3904" s="348"/>
      <c r="C3904" s="347"/>
      <c r="D3904" s="349"/>
    </row>
    <row r="3905" spans="1:4">
      <c r="A3905" s="347"/>
      <c r="B3905" s="348"/>
      <c r="C3905" s="347"/>
      <c r="D3905" s="349"/>
    </row>
    <row r="3906" spans="1:4">
      <c r="A3906" s="347"/>
      <c r="B3906" s="348"/>
      <c r="C3906" s="347"/>
      <c r="D3906" s="349"/>
    </row>
    <row r="3907" spans="1:4">
      <c r="A3907" s="347"/>
      <c r="B3907" s="348"/>
      <c r="C3907" s="347"/>
      <c r="D3907" s="349"/>
    </row>
    <row r="3908" spans="1:4">
      <c r="A3908" s="347"/>
      <c r="B3908" s="348"/>
      <c r="C3908" s="347"/>
      <c r="D3908" s="349"/>
    </row>
    <row r="3909" spans="1:4">
      <c r="A3909" s="347"/>
      <c r="B3909" s="348"/>
      <c r="C3909" s="347"/>
      <c r="D3909" s="349"/>
    </row>
    <row r="3910" spans="1:4">
      <c r="A3910" s="347"/>
      <c r="B3910" s="348"/>
      <c r="C3910" s="347"/>
      <c r="D3910" s="349"/>
    </row>
    <row r="3911" spans="1:4">
      <c r="A3911" s="347"/>
      <c r="B3911" s="348"/>
      <c r="C3911" s="347"/>
      <c r="D3911" s="349"/>
    </row>
    <row r="3912" spans="1:4">
      <c r="A3912" s="347"/>
      <c r="B3912" s="348"/>
      <c r="C3912" s="347"/>
      <c r="D3912" s="349"/>
    </row>
    <row r="3913" spans="1:4">
      <c r="A3913" s="347"/>
      <c r="B3913" s="348"/>
      <c r="C3913" s="347"/>
      <c r="D3913" s="349"/>
    </row>
    <row r="3914" spans="1:4">
      <c r="A3914" s="347"/>
      <c r="B3914" s="348"/>
      <c r="C3914" s="347"/>
      <c r="D3914" s="349"/>
    </row>
    <row r="3915" spans="1:4">
      <c r="A3915" s="347"/>
      <c r="B3915" s="348"/>
      <c r="C3915" s="347"/>
      <c r="D3915" s="349"/>
    </row>
    <row r="3916" spans="1:4">
      <c r="A3916" s="347"/>
      <c r="B3916" s="348"/>
      <c r="C3916" s="347"/>
      <c r="D3916" s="349"/>
    </row>
    <row r="3917" spans="1:4">
      <c r="A3917" s="347"/>
      <c r="B3917" s="348"/>
      <c r="C3917" s="347"/>
      <c r="D3917" s="349"/>
    </row>
    <row r="3918" spans="1:4">
      <c r="A3918" s="347"/>
      <c r="B3918" s="348"/>
      <c r="C3918" s="347"/>
      <c r="D3918" s="349"/>
    </row>
    <row r="3919" spans="1:4">
      <c r="A3919" s="347"/>
      <c r="B3919" s="348"/>
      <c r="C3919" s="347"/>
      <c r="D3919" s="349"/>
    </row>
    <row r="3920" spans="1:4">
      <c r="A3920" s="347"/>
      <c r="B3920" s="348"/>
      <c r="C3920" s="347"/>
      <c r="D3920" s="349"/>
    </row>
    <row r="3921" spans="1:4">
      <c r="A3921" s="347"/>
      <c r="B3921" s="348"/>
      <c r="C3921" s="347"/>
      <c r="D3921" s="349"/>
    </row>
    <row r="3922" spans="1:4">
      <c r="A3922" s="347"/>
      <c r="B3922" s="348"/>
      <c r="C3922" s="347"/>
      <c r="D3922" s="349"/>
    </row>
    <row r="3923" spans="1:4">
      <c r="A3923" s="347"/>
      <c r="B3923" s="348"/>
      <c r="C3923" s="347"/>
      <c r="D3923" s="349"/>
    </row>
    <row r="3924" spans="1:4">
      <c r="A3924" s="347"/>
      <c r="B3924" s="348"/>
      <c r="C3924" s="347"/>
      <c r="D3924" s="349"/>
    </row>
    <row r="3925" spans="1:4">
      <c r="A3925" s="347"/>
      <c r="B3925" s="348"/>
      <c r="C3925" s="347"/>
      <c r="D3925" s="349"/>
    </row>
    <row r="3926" spans="1:4">
      <c r="A3926" s="347"/>
      <c r="B3926" s="348"/>
      <c r="C3926" s="347"/>
      <c r="D3926" s="349"/>
    </row>
    <row r="3927" spans="1:4">
      <c r="A3927" s="347"/>
      <c r="B3927" s="348"/>
      <c r="C3927" s="347"/>
      <c r="D3927" s="349"/>
    </row>
    <row r="3928" spans="1:4">
      <c r="A3928" s="347"/>
      <c r="B3928" s="348"/>
      <c r="C3928" s="347"/>
      <c r="D3928" s="349"/>
    </row>
    <row r="3929" spans="1:4">
      <c r="A3929" s="347"/>
      <c r="B3929" s="348"/>
      <c r="C3929" s="347"/>
      <c r="D3929" s="349"/>
    </row>
    <row r="3930" spans="1:4">
      <c r="A3930" s="347"/>
      <c r="B3930" s="348"/>
      <c r="C3930" s="347"/>
      <c r="D3930" s="349"/>
    </row>
    <row r="3931" spans="1:4">
      <c r="A3931" s="347"/>
      <c r="B3931" s="348"/>
      <c r="C3931" s="347"/>
      <c r="D3931" s="349"/>
    </row>
    <row r="3932" spans="1:4">
      <c r="A3932" s="347"/>
      <c r="B3932" s="348"/>
      <c r="C3932" s="347"/>
      <c r="D3932" s="349"/>
    </row>
    <row r="3933" spans="1:4">
      <c r="A3933" s="347"/>
      <c r="B3933" s="348"/>
      <c r="C3933" s="347"/>
      <c r="D3933" s="349"/>
    </row>
    <row r="3934" spans="1:4">
      <c r="A3934" s="347"/>
      <c r="B3934" s="348"/>
      <c r="C3934" s="347"/>
      <c r="D3934" s="349"/>
    </row>
    <row r="3935" spans="1:4">
      <c r="A3935" s="347"/>
      <c r="B3935" s="348"/>
      <c r="C3935" s="347"/>
      <c r="D3935" s="349"/>
    </row>
    <row r="3936" spans="1:4">
      <c r="A3936" s="347"/>
      <c r="B3936" s="348"/>
      <c r="C3936" s="347"/>
      <c r="D3936" s="349"/>
    </row>
    <row r="3937" spans="1:4">
      <c r="A3937" s="347"/>
      <c r="B3937" s="348"/>
      <c r="C3937" s="347"/>
      <c r="D3937" s="349"/>
    </row>
    <row r="3938" spans="1:4">
      <c r="A3938" s="347"/>
      <c r="B3938" s="348"/>
      <c r="C3938" s="347"/>
      <c r="D3938" s="349"/>
    </row>
    <row r="3939" spans="1:4">
      <c r="A3939" s="347"/>
      <c r="B3939" s="348"/>
      <c r="C3939" s="347"/>
      <c r="D3939" s="349"/>
    </row>
    <row r="3940" spans="1:4">
      <c r="A3940" s="347"/>
      <c r="B3940" s="348"/>
      <c r="C3940" s="347"/>
      <c r="D3940" s="349"/>
    </row>
    <row r="3941" spans="1:4">
      <c r="A3941" s="347"/>
      <c r="B3941" s="348"/>
      <c r="C3941" s="347"/>
      <c r="D3941" s="349"/>
    </row>
    <row r="3942" spans="1:4">
      <c r="A3942" s="347"/>
      <c r="B3942" s="348"/>
      <c r="C3942" s="347"/>
      <c r="D3942" s="349"/>
    </row>
    <row r="3943" spans="1:4">
      <c r="A3943" s="347"/>
      <c r="B3943" s="348"/>
      <c r="C3943" s="347"/>
      <c r="D3943" s="349"/>
    </row>
    <row r="3944" spans="1:4">
      <c r="A3944" s="347"/>
      <c r="B3944" s="348"/>
      <c r="C3944" s="347"/>
      <c r="D3944" s="349"/>
    </row>
    <row r="3945" spans="1:4">
      <c r="A3945" s="347"/>
      <c r="B3945" s="348"/>
      <c r="C3945" s="347"/>
      <c r="D3945" s="349"/>
    </row>
    <row r="3946" spans="1:4">
      <c r="A3946" s="347"/>
      <c r="B3946" s="348"/>
      <c r="C3946" s="347"/>
      <c r="D3946" s="349"/>
    </row>
    <row r="3947" spans="1:4">
      <c r="A3947" s="347"/>
      <c r="B3947" s="348"/>
      <c r="C3947" s="347"/>
      <c r="D3947" s="349"/>
    </row>
    <row r="3948" spans="1:4">
      <c r="A3948" s="347"/>
      <c r="B3948" s="348"/>
      <c r="C3948" s="347"/>
      <c r="D3948" s="349"/>
    </row>
    <row r="3949" spans="1:4">
      <c r="A3949" s="347"/>
      <c r="B3949" s="348"/>
      <c r="C3949" s="347"/>
      <c r="D3949" s="349"/>
    </row>
    <row r="3950" spans="1:4">
      <c r="A3950" s="347"/>
      <c r="B3950" s="348"/>
      <c r="C3950" s="347"/>
      <c r="D3950" s="349"/>
    </row>
    <row r="3951" spans="1:4">
      <c r="A3951" s="347"/>
      <c r="B3951" s="348"/>
      <c r="C3951" s="347"/>
      <c r="D3951" s="349"/>
    </row>
    <row r="3952" spans="1:4">
      <c r="A3952" s="347"/>
      <c r="B3952" s="348"/>
      <c r="C3952" s="347"/>
      <c r="D3952" s="349"/>
    </row>
    <row r="3953" spans="1:4">
      <c r="A3953" s="347"/>
      <c r="B3953" s="348"/>
      <c r="C3953" s="347"/>
      <c r="D3953" s="349"/>
    </row>
    <row r="3954" spans="1:4">
      <c r="A3954" s="347"/>
      <c r="B3954" s="348"/>
      <c r="C3954" s="347"/>
      <c r="D3954" s="349"/>
    </row>
    <row r="3955" spans="1:4">
      <c r="A3955" s="347"/>
      <c r="B3955" s="348"/>
      <c r="C3955" s="347"/>
      <c r="D3955" s="349"/>
    </row>
    <row r="3956" spans="1:4">
      <c r="A3956" s="347"/>
      <c r="B3956" s="348"/>
      <c r="C3956" s="347"/>
      <c r="D3956" s="349"/>
    </row>
    <row r="3957" spans="1:4">
      <c r="A3957" s="347"/>
      <c r="B3957" s="348"/>
      <c r="C3957" s="347"/>
      <c r="D3957" s="349"/>
    </row>
    <row r="3958" spans="1:4">
      <c r="A3958" s="347"/>
      <c r="B3958" s="348"/>
      <c r="C3958" s="347"/>
      <c r="D3958" s="349"/>
    </row>
    <row r="3959" spans="1:4">
      <c r="A3959" s="347"/>
      <c r="B3959" s="348"/>
      <c r="C3959" s="347"/>
      <c r="D3959" s="349"/>
    </row>
    <row r="3960" spans="1:4">
      <c r="A3960" s="347"/>
      <c r="B3960" s="348"/>
      <c r="C3960" s="347"/>
      <c r="D3960" s="349"/>
    </row>
    <row r="3961" spans="1:4">
      <c r="A3961" s="347"/>
      <c r="B3961" s="348"/>
      <c r="C3961" s="347"/>
      <c r="D3961" s="349"/>
    </row>
    <row r="3962" spans="1:4">
      <c r="A3962" s="347"/>
      <c r="B3962" s="348"/>
      <c r="C3962" s="347"/>
      <c r="D3962" s="349"/>
    </row>
    <row r="3963" spans="1:4">
      <c r="A3963" s="347"/>
      <c r="B3963" s="348"/>
      <c r="C3963" s="347"/>
      <c r="D3963" s="349"/>
    </row>
    <row r="3964" spans="1:4">
      <c r="A3964" s="347"/>
      <c r="B3964" s="348"/>
      <c r="C3964" s="347"/>
      <c r="D3964" s="349"/>
    </row>
    <row r="3965" spans="1:4">
      <c r="A3965" s="347"/>
      <c r="B3965" s="348"/>
      <c r="C3965" s="347"/>
      <c r="D3965" s="349"/>
    </row>
    <row r="3966" spans="1:4">
      <c r="A3966" s="347"/>
      <c r="B3966" s="348"/>
      <c r="C3966" s="347"/>
      <c r="D3966" s="349"/>
    </row>
    <row r="3967" spans="1:4">
      <c r="A3967" s="347"/>
      <c r="B3967" s="348"/>
      <c r="C3967" s="347"/>
      <c r="D3967" s="349"/>
    </row>
    <row r="3968" spans="1:4">
      <c r="A3968" s="347"/>
      <c r="B3968" s="348"/>
      <c r="C3968" s="347"/>
      <c r="D3968" s="349"/>
    </row>
    <row r="3969" spans="1:4">
      <c r="A3969" s="347"/>
      <c r="B3969" s="348"/>
      <c r="C3969" s="347"/>
      <c r="D3969" s="349"/>
    </row>
    <row r="3970" spans="1:4">
      <c r="A3970" s="347"/>
      <c r="B3970" s="348"/>
      <c r="C3970" s="347"/>
      <c r="D3970" s="349"/>
    </row>
    <row r="3971" spans="1:4">
      <c r="A3971" s="347"/>
      <c r="B3971" s="348"/>
      <c r="C3971" s="347"/>
      <c r="D3971" s="349"/>
    </row>
    <row r="3972" spans="1:4">
      <c r="A3972" s="347"/>
      <c r="B3972" s="348"/>
      <c r="C3972" s="347"/>
      <c r="D3972" s="349"/>
    </row>
    <row r="3973" spans="1:4">
      <c r="A3973" s="347"/>
      <c r="B3973" s="348"/>
      <c r="C3973" s="347"/>
      <c r="D3973" s="349"/>
    </row>
    <row r="3974" spans="1:4">
      <c r="A3974" s="347"/>
      <c r="B3974" s="348"/>
      <c r="C3974" s="347"/>
      <c r="D3974" s="349"/>
    </row>
    <row r="3975" spans="1:4">
      <c r="A3975" s="347"/>
      <c r="B3975" s="348"/>
      <c r="C3975" s="347"/>
      <c r="D3975" s="349"/>
    </row>
    <row r="3976" spans="1:4">
      <c r="A3976" s="347"/>
      <c r="B3976" s="348"/>
      <c r="C3976" s="347"/>
      <c r="D3976" s="349"/>
    </row>
    <row r="3977" spans="1:4">
      <c r="A3977" s="347"/>
      <c r="B3977" s="348"/>
      <c r="C3977" s="347"/>
      <c r="D3977" s="349"/>
    </row>
    <row r="3978" spans="1:4">
      <c r="A3978" s="347"/>
      <c r="B3978" s="348"/>
      <c r="C3978" s="347"/>
      <c r="D3978" s="349"/>
    </row>
    <row r="3979" spans="1:4">
      <c r="A3979" s="347"/>
      <c r="B3979" s="348"/>
      <c r="C3979" s="347"/>
      <c r="D3979" s="349"/>
    </row>
    <row r="3980" spans="1:4">
      <c r="A3980" s="347"/>
      <c r="B3980" s="348"/>
      <c r="C3980" s="347"/>
      <c r="D3980" s="349"/>
    </row>
    <row r="3981" spans="1:4">
      <c r="A3981" s="347"/>
      <c r="B3981" s="348"/>
      <c r="C3981" s="347"/>
      <c r="D3981" s="349"/>
    </row>
    <row r="3982" spans="1:4">
      <c r="A3982" s="347"/>
      <c r="B3982" s="348"/>
      <c r="C3982" s="347"/>
      <c r="D3982" s="349"/>
    </row>
    <row r="3983" spans="1:4">
      <c r="A3983" s="347"/>
      <c r="B3983" s="348"/>
      <c r="C3983" s="347"/>
      <c r="D3983" s="349"/>
    </row>
    <row r="3984" spans="1:4">
      <c r="A3984" s="347"/>
      <c r="B3984" s="348"/>
      <c r="C3984" s="347"/>
      <c r="D3984" s="349"/>
    </row>
    <row r="3985" spans="1:4">
      <c r="A3985" s="347"/>
      <c r="B3985" s="348"/>
      <c r="C3985" s="347"/>
      <c r="D3985" s="349"/>
    </row>
    <row r="3986" spans="1:4">
      <c r="A3986" s="347"/>
      <c r="B3986" s="348"/>
      <c r="C3986" s="347"/>
      <c r="D3986" s="349"/>
    </row>
    <row r="3987" spans="1:4">
      <c r="A3987" s="347"/>
      <c r="B3987" s="348"/>
      <c r="C3987" s="347"/>
      <c r="D3987" s="349"/>
    </row>
    <row r="3988" spans="1:4">
      <c r="A3988" s="347"/>
      <c r="B3988" s="348"/>
      <c r="C3988" s="347"/>
      <c r="D3988" s="349"/>
    </row>
    <row r="3989" spans="1:4">
      <c r="A3989" s="347"/>
      <c r="B3989" s="348"/>
      <c r="C3989" s="347"/>
      <c r="D3989" s="349"/>
    </row>
    <row r="3990" spans="1:4">
      <c r="A3990" s="347"/>
      <c r="B3990" s="348"/>
      <c r="C3990" s="347"/>
      <c r="D3990" s="349"/>
    </row>
    <row r="3991" spans="1:4">
      <c r="A3991" s="347"/>
      <c r="B3991" s="348"/>
      <c r="C3991" s="347"/>
      <c r="D3991" s="349"/>
    </row>
    <row r="3992" spans="1:4">
      <c r="A3992" s="347"/>
      <c r="B3992" s="348"/>
      <c r="C3992" s="347"/>
      <c r="D3992" s="349"/>
    </row>
    <row r="3993" spans="1:4">
      <c r="A3993" s="347"/>
      <c r="B3993" s="348"/>
      <c r="C3993" s="347"/>
      <c r="D3993" s="349"/>
    </row>
    <row r="3994" spans="1:4">
      <c r="A3994" s="347"/>
      <c r="B3994" s="348"/>
      <c r="C3994" s="347"/>
      <c r="D3994" s="349"/>
    </row>
    <row r="3995" spans="1:4">
      <c r="A3995" s="347"/>
      <c r="B3995" s="348"/>
      <c r="C3995" s="347"/>
      <c r="D3995" s="349"/>
    </row>
    <row r="3996" spans="1:4">
      <c r="A3996" s="347"/>
      <c r="B3996" s="348"/>
      <c r="C3996" s="347"/>
      <c r="D3996" s="349"/>
    </row>
    <row r="3997" spans="1:4">
      <c r="A3997" s="347"/>
      <c r="B3997" s="348"/>
      <c r="C3997" s="347"/>
      <c r="D3997" s="349"/>
    </row>
    <row r="3998" spans="1:4">
      <c r="A3998" s="347"/>
      <c r="B3998" s="348"/>
      <c r="C3998" s="347"/>
      <c r="D3998" s="349"/>
    </row>
    <row r="3999" spans="1:4">
      <c r="A3999" s="347"/>
      <c r="B3999" s="348"/>
      <c r="C3999" s="347"/>
      <c r="D3999" s="349"/>
    </row>
    <row r="4000" spans="1:4">
      <c r="A4000" s="347"/>
      <c r="B4000" s="348"/>
      <c r="C4000" s="347"/>
      <c r="D4000" s="349"/>
    </row>
    <row r="4001" spans="1:4">
      <c r="A4001" s="347"/>
      <c r="B4001" s="348"/>
      <c r="C4001" s="347"/>
      <c r="D4001" s="349"/>
    </row>
    <row r="4002" spans="1:4">
      <c r="A4002" s="347"/>
      <c r="B4002" s="348"/>
      <c r="C4002" s="347"/>
      <c r="D4002" s="349"/>
    </row>
    <row r="4003" spans="1:4">
      <c r="A4003" s="347"/>
      <c r="B4003" s="348"/>
      <c r="C4003" s="347"/>
      <c r="D4003" s="349"/>
    </row>
    <row r="4004" spans="1:4">
      <c r="A4004" s="347"/>
      <c r="B4004" s="348"/>
      <c r="C4004" s="347"/>
      <c r="D4004" s="349"/>
    </row>
    <row r="4005" spans="1:4">
      <c r="A4005" s="347"/>
      <c r="B4005" s="348"/>
      <c r="C4005" s="347"/>
      <c r="D4005" s="349"/>
    </row>
    <row r="4006" spans="1:4">
      <c r="A4006" s="347"/>
      <c r="B4006" s="348"/>
      <c r="C4006" s="347"/>
      <c r="D4006" s="349"/>
    </row>
    <row r="4007" spans="1:4">
      <c r="A4007" s="347"/>
      <c r="B4007" s="348"/>
      <c r="C4007" s="347"/>
      <c r="D4007" s="349"/>
    </row>
    <row r="4008" spans="1:4">
      <c r="A4008" s="347"/>
      <c r="B4008" s="348"/>
      <c r="C4008" s="347"/>
      <c r="D4008" s="349"/>
    </row>
    <row r="4009" spans="1:4">
      <c r="A4009" s="347"/>
      <c r="B4009" s="348"/>
      <c r="C4009" s="347"/>
      <c r="D4009" s="349"/>
    </row>
    <row r="4010" spans="1:4">
      <c r="A4010" s="347"/>
      <c r="B4010" s="348"/>
      <c r="C4010" s="347"/>
      <c r="D4010" s="349"/>
    </row>
    <row r="4011" spans="1:4">
      <c r="A4011" s="347"/>
      <c r="B4011" s="348"/>
      <c r="C4011" s="347"/>
      <c r="D4011" s="349"/>
    </row>
    <row r="4012" spans="1:4">
      <c r="A4012" s="347"/>
      <c r="B4012" s="348"/>
      <c r="C4012" s="347"/>
      <c r="D4012" s="349"/>
    </row>
    <row r="4013" spans="1:4">
      <c r="A4013" s="347"/>
      <c r="B4013" s="348"/>
      <c r="C4013" s="347"/>
      <c r="D4013" s="349"/>
    </row>
    <row r="4014" spans="1:4">
      <c r="A4014" s="347"/>
      <c r="B4014" s="348"/>
      <c r="C4014" s="347"/>
      <c r="D4014" s="349"/>
    </row>
    <row r="4015" spans="1:4">
      <c r="A4015" s="347"/>
      <c r="B4015" s="348"/>
      <c r="C4015" s="347"/>
      <c r="D4015" s="349"/>
    </row>
    <row r="4016" spans="1:4">
      <c r="A4016" s="347"/>
      <c r="B4016" s="348"/>
      <c r="C4016" s="347"/>
      <c r="D4016" s="349"/>
    </row>
    <row r="4017" spans="1:4">
      <c r="A4017" s="347"/>
      <c r="B4017" s="348"/>
      <c r="C4017" s="347"/>
      <c r="D4017" s="349"/>
    </row>
    <row r="4018" spans="1:4">
      <c r="A4018" s="347"/>
      <c r="B4018" s="348"/>
      <c r="C4018" s="347"/>
      <c r="D4018" s="349"/>
    </row>
    <row r="4019" spans="1:4">
      <c r="A4019" s="347"/>
      <c r="B4019" s="348"/>
      <c r="C4019" s="347"/>
      <c r="D4019" s="349"/>
    </row>
    <row r="4020" spans="1:4">
      <c r="A4020" s="347"/>
      <c r="B4020" s="348"/>
      <c r="C4020" s="347"/>
      <c r="D4020" s="349"/>
    </row>
    <row r="4021" spans="1:4">
      <c r="A4021" s="347"/>
      <c r="B4021" s="348"/>
      <c r="C4021" s="347"/>
      <c r="D4021" s="349"/>
    </row>
    <row r="4022" spans="1:4">
      <c r="A4022" s="347"/>
      <c r="B4022" s="348"/>
      <c r="C4022" s="347"/>
      <c r="D4022" s="349"/>
    </row>
    <row r="4023" spans="1:4">
      <c r="A4023" s="347"/>
      <c r="B4023" s="348"/>
      <c r="C4023" s="347"/>
      <c r="D4023" s="349"/>
    </row>
    <row r="4024" spans="1:4">
      <c r="A4024" s="347"/>
      <c r="B4024" s="348"/>
      <c r="C4024" s="347"/>
      <c r="D4024" s="349"/>
    </row>
    <row r="4025" spans="1:4">
      <c r="A4025" s="347"/>
      <c r="B4025" s="348"/>
      <c r="C4025" s="347"/>
      <c r="D4025" s="349"/>
    </row>
    <row r="4026" spans="1:4">
      <c r="A4026" s="347"/>
      <c r="B4026" s="348"/>
      <c r="C4026" s="347"/>
      <c r="D4026" s="349"/>
    </row>
    <row r="4027" spans="1:4">
      <c r="A4027" s="347"/>
      <c r="B4027" s="348"/>
      <c r="C4027" s="347"/>
      <c r="D4027" s="349"/>
    </row>
    <row r="4028" spans="1:4">
      <c r="A4028" s="347"/>
      <c r="B4028" s="348"/>
      <c r="C4028" s="347"/>
      <c r="D4028" s="349"/>
    </row>
    <row r="4029" spans="1:4">
      <c r="A4029" s="347"/>
      <c r="B4029" s="348"/>
      <c r="C4029" s="347"/>
      <c r="D4029" s="349"/>
    </row>
    <row r="4030" spans="1:4">
      <c r="A4030" s="347"/>
      <c r="B4030" s="348"/>
      <c r="C4030" s="347"/>
      <c r="D4030" s="349"/>
    </row>
    <row r="4031" spans="1:4">
      <c r="A4031" s="347"/>
      <c r="B4031" s="348"/>
      <c r="C4031" s="347"/>
      <c r="D4031" s="349"/>
    </row>
    <row r="4032" spans="1:4">
      <c r="A4032" s="347"/>
      <c r="B4032" s="348"/>
      <c r="C4032" s="347"/>
      <c r="D4032" s="349"/>
    </row>
    <row r="4033" spans="1:4">
      <c r="A4033" s="347"/>
      <c r="B4033" s="348"/>
      <c r="C4033" s="347"/>
      <c r="D4033" s="349"/>
    </row>
    <row r="4034" spans="1:4">
      <c r="A4034" s="347"/>
      <c r="B4034" s="348"/>
      <c r="C4034" s="347"/>
      <c r="D4034" s="349"/>
    </row>
    <row r="4035" spans="1:4">
      <c r="A4035" s="347"/>
      <c r="B4035" s="348"/>
      <c r="C4035" s="347"/>
      <c r="D4035" s="349"/>
    </row>
    <row r="4036" spans="1:4">
      <c r="A4036" s="347"/>
      <c r="B4036" s="348"/>
      <c r="C4036" s="347"/>
      <c r="D4036" s="349"/>
    </row>
    <row r="4037" spans="1:4">
      <c r="A4037" s="347"/>
      <c r="B4037" s="348"/>
      <c r="C4037" s="347"/>
      <c r="D4037" s="349"/>
    </row>
    <row r="4038" spans="1:4">
      <c r="A4038" s="347"/>
      <c r="B4038" s="348"/>
      <c r="C4038" s="347"/>
      <c r="D4038" s="349"/>
    </row>
    <row r="4039" spans="1:4">
      <c r="A4039" s="347"/>
      <c r="B4039" s="348"/>
      <c r="C4039" s="347"/>
      <c r="D4039" s="349"/>
    </row>
    <row r="4040" spans="1:4">
      <c r="A4040" s="347"/>
      <c r="B4040" s="348"/>
      <c r="C4040" s="347"/>
      <c r="D4040" s="349"/>
    </row>
    <row r="4041" spans="1:4">
      <c r="A4041" s="347"/>
      <c r="B4041" s="348"/>
      <c r="C4041" s="347"/>
      <c r="D4041" s="349"/>
    </row>
    <row r="4042" spans="1:4">
      <c r="A4042" s="347"/>
      <c r="B4042" s="348"/>
      <c r="C4042" s="347"/>
      <c r="D4042" s="349"/>
    </row>
    <row r="4043" spans="1:4">
      <c r="A4043" s="347"/>
      <c r="B4043" s="348"/>
      <c r="C4043" s="347"/>
      <c r="D4043" s="349"/>
    </row>
    <row r="4044" spans="1:4">
      <c r="A4044" s="347"/>
      <c r="B4044" s="348"/>
      <c r="C4044" s="347"/>
      <c r="D4044" s="349"/>
    </row>
    <row r="4045" spans="1:4">
      <c r="A4045" s="347"/>
      <c r="B4045" s="348"/>
      <c r="C4045" s="347"/>
      <c r="D4045" s="349"/>
    </row>
    <row r="4046" spans="1:4">
      <c r="A4046" s="347"/>
      <c r="B4046" s="348"/>
      <c r="C4046" s="347"/>
      <c r="D4046" s="349"/>
    </row>
    <row r="4047" spans="1:4">
      <c r="A4047" s="347"/>
      <c r="B4047" s="348"/>
      <c r="C4047" s="347"/>
      <c r="D4047" s="349"/>
    </row>
    <row r="4048" spans="1:4">
      <c r="A4048" s="347"/>
      <c r="B4048" s="348"/>
      <c r="C4048" s="347"/>
      <c r="D4048" s="349"/>
    </row>
    <row r="4049" spans="1:4">
      <c r="A4049" s="347"/>
      <c r="B4049" s="348"/>
      <c r="C4049" s="347"/>
      <c r="D4049" s="349"/>
    </row>
    <row r="4050" spans="1:4">
      <c r="A4050" s="347"/>
      <c r="B4050" s="348"/>
      <c r="C4050" s="347"/>
      <c r="D4050" s="349"/>
    </row>
    <row r="4051" spans="1:4">
      <c r="A4051" s="347"/>
      <c r="B4051" s="348"/>
      <c r="C4051" s="347"/>
      <c r="D4051" s="349"/>
    </row>
    <row r="4052" spans="1:4">
      <c r="A4052" s="347"/>
      <c r="B4052" s="348"/>
      <c r="C4052" s="347"/>
      <c r="D4052" s="349"/>
    </row>
    <row r="4053" spans="1:4">
      <c r="A4053" s="347"/>
      <c r="B4053" s="348"/>
      <c r="C4053" s="347"/>
      <c r="D4053" s="349"/>
    </row>
    <row r="4054" spans="1:4">
      <c r="A4054" s="347"/>
      <c r="B4054" s="348"/>
      <c r="C4054" s="347"/>
      <c r="D4054" s="349"/>
    </row>
    <row r="4055" spans="1:4">
      <c r="A4055" s="347"/>
      <c r="B4055" s="348"/>
      <c r="C4055" s="347"/>
      <c r="D4055" s="349"/>
    </row>
    <row r="4056" spans="1:4">
      <c r="A4056" s="347"/>
      <c r="B4056" s="348"/>
      <c r="C4056" s="347"/>
      <c r="D4056" s="349"/>
    </row>
    <row r="4057" spans="1:4">
      <c r="A4057" s="347"/>
      <c r="B4057" s="348"/>
      <c r="C4057" s="347"/>
      <c r="D4057" s="349"/>
    </row>
    <row r="4058" spans="1:4">
      <c r="A4058" s="347"/>
      <c r="B4058" s="348"/>
      <c r="C4058" s="347"/>
      <c r="D4058" s="349"/>
    </row>
    <row r="4059" spans="1:4">
      <c r="A4059" s="347"/>
      <c r="B4059" s="348"/>
      <c r="C4059" s="347"/>
      <c r="D4059" s="349"/>
    </row>
    <row r="4060" spans="1:4">
      <c r="A4060" s="347"/>
      <c r="B4060" s="348"/>
      <c r="C4060" s="347"/>
      <c r="D4060" s="349"/>
    </row>
    <row r="4061" spans="1:4">
      <c r="A4061" s="347"/>
      <c r="B4061" s="348"/>
      <c r="C4061" s="347"/>
      <c r="D4061" s="349"/>
    </row>
    <row r="4062" spans="1:4">
      <c r="A4062" s="347"/>
      <c r="B4062" s="348"/>
      <c r="C4062" s="347"/>
      <c r="D4062" s="349"/>
    </row>
    <row r="4063" spans="1:4">
      <c r="A4063" s="347"/>
      <c r="B4063" s="348"/>
      <c r="C4063" s="347"/>
      <c r="D4063" s="349"/>
    </row>
    <row r="4064" spans="1:4">
      <c r="A4064" s="347"/>
      <c r="B4064" s="348"/>
      <c r="C4064" s="347"/>
      <c r="D4064" s="349"/>
    </row>
    <row r="4065" spans="1:4">
      <c r="A4065" s="347"/>
      <c r="B4065" s="348"/>
      <c r="C4065" s="347"/>
      <c r="D4065" s="349"/>
    </row>
    <row r="4066" spans="1:4">
      <c r="A4066" s="347"/>
      <c r="B4066" s="348"/>
      <c r="C4066" s="347"/>
      <c r="D4066" s="349"/>
    </row>
    <row r="4067" spans="1:4">
      <c r="A4067" s="347"/>
      <c r="B4067" s="348"/>
      <c r="C4067" s="347"/>
      <c r="D4067" s="349"/>
    </row>
    <row r="4068" spans="1:4">
      <c r="A4068" s="347"/>
      <c r="B4068" s="348"/>
      <c r="C4068" s="347"/>
      <c r="D4068" s="349"/>
    </row>
    <row r="4069" spans="1:4">
      <c r="A4069" s="347"/>
      <c r="B4069" s="348"/>
      <c r="C4069" s="347"/>
      <c r="D4069" s="349"/>
    </row>
    <row r="4070" spans="1:4">
      <c r="A4070" s="347"/>
      <c r="B4070" s="348"/>
      <c r="C4070" s="347"/>
      <c r="D4070" s="349"/>
    </row>
    <row r="4071" spans="1:4">
      <c r="A4071" s="347"/>
      <c r="B4071" s="348"/>
      <c r="C4071" s="347"/>
      <c r="D4071" s="349"/>
    </row>
    <row r="4072" spans="1:4">
      <c r="A4072" s="347"/>
      <c r="B4072" s="348"/>
      <c r="C4072" s="347"/>
      <c r="D4072" s="349"/>
    </row>
    <row r="4073" spans="1:4">
      <c r="A4073" s="347"/>
      <c r="B4073" s="348"/>
      <c r="C4073" s="347"/>
      <c r="D4073" s="349"/>
    </row>
    <row r="4074" spans="1:4">
      <c r="A4074" s="347"/>
      <c r="B4074" s="348"/>
      <c r="C4074" s="347"/>
      <c r="D4074" s="349"/>
    </row>
    <row r="4075" spans="1:4">
      <c r="A4075" s="347"/>
      <c r="B4075" s="348"/>
      <c r="C4075" s="347"/>
      <c r="D4075" s="349"/>
    </row>
    <row r="4076" spans="1:4">
      <c r="A4076" s="347"/>
      <c r="B4076" s="348"/>
      <c r="C4076" s="347"/>
      <c r="D4076" s="349"/>
    </row>
    <row r="4077" spans="1:4">
      <c r="A4077" s="347"/>
      <c r="B4077" s="348"/>
      <c r="C4077" s="347"/>
      <c r="D4077" s="349"/>
    </row>
    <row r="4078" spans="1:4">
      <c r="A4078" s="347"/>
      <c r="B4078" s="348"/>
      <c r="C4078" s="347"/>
      <c r="D4078" s="349"/>
    </row>
    <row r="4079" spans="1:4">
      <c r="A4079" s="347"/>
      <c r="B4079" s="348"/>
      <c r="C4079" s="347"/>
      <c r="D4079" s="349"/>
    </row>
    <row r="4080" spans="1:4">
      <c r="A4080" s="347"/>
      <c r="B4080" s="348"/>
      <c r="C4080" s="347"/>
      <c r="D4080" s="349"/>
    </row>
    <row r="4081" spans="1:4">
      <c r="A4081" s="347"/>
      <c r="B4081" s="348"/>
      <c r="C4081" s="347"/>
      <c r="D4081" s="349"/>
    </row>
    <row r="4082" spans="1:4">
      <c r="A4082" s="347"/>
      <c r="B4082" s="348"/>
      <c r="C4082" s="347"/>
      <c r="D4082" s="349"/>
    </row>
    <row r="4083" spans="1:4">
      <c r="A4083" s="347"/>
      <c r="B4083" s="348"/>
      <c r="C4083" s="347"/>
      <c r="D4083" s="349"/>
    </row>
    <row r="4084" spans="1:4">
      <c r="A4084" s="347"/>
      <c r="B4084" s="348"/>
      <c r="C4084" s="347"/>
      <c r="D4084" s="349"/>
    </row>
    <row r="4085" spans="1:4">
      <c r="A4085" s="347"/>
      <c r="B4085" s="348"/>
      <c r="C4085" s="347"/>
      <c r="D4085" s="349"/>
    </row>
    <row r="4086" spans="1:4">
      <c r="A4086" s="347"/>
      <c r="B4086" s="348"/>
      <c r="C4086" s="347"/>
      <c r="D4086" s="349"/>
    </row>
    <row r="4087" spans="1:4">
      <c r="A4087" s="347"/>
      <c r="B4087" s="348"/>
      <c r="C4087" s="347"/>
      <c r="D4087" s="349"/>
    </row>
    <row r="4088" spans="1:4">
      <c r="A4088" s="347"/>
      <c r="B4088" s="348"/>
      <c r="C4088" s="347"/>
      <c r="D4088" s="349"/>
    </row>
    <row r="4089" spans="1:4">
      <c r="A4089" s="347"/>
      <c r="B4089" s="348"/>
      <c r="C4089" s="347"/>
      <c r="D4089" s="349"/>
    </row>
    <row r="4090" spans="1:4">
      <c r="A4090" s="347"/>
      <c r="B4090" s="348"/>
      <c r="C4090" s="347"/>
      <c r="D4090" s="349"/>
    </row>
    <row r="4091" spans="1:4">
      <c r="A4091" s="347"/>
      <c r="B4091" s="348"/>
      <c r="C4091" s="347"/>
      <c r="D4091" s="349"/>
    </row>
    <row r="4092" spans="1:4">
      <c r="A4092" s="347"/>
      <c r="B4092" s="348"/>
      <c r="C4092" s="347"/>
      <c r="D4092" s="349"/>
    </row>
    <row r="4093" spans="1:4">
      <c r="A4093" s="347"/>
      <c r="B4093" s="348"/>
      <c r="C4093" s="347"/>
      <c r="D4093" s="349"/>
    </row>
    <row r="4094" spans="1:4">
      <c r="A4094" s="347"/>
      <c r="B4094" s="348"/>
      <c r="C4094" s="347"/>
      <c r="D4094" s="349"/>
    </row>
    <row r="4095" spans="1:4">
      <c r="A4095" s="347"/>
      <c r="B4095" s="348"/>
      <c r="C4095" s="347"/>
      <c r="D4095" s="349"/>
    </row>
    <row r="4096" spans="1:4">
      <c r="A4096" s="347"/>
      <c r="B4096" s="348"/>
      <c r="C4096" s="347"/>
      <c r="D4096" s="349"/>
    </row>
    <row r="4097" spans="1:4">
      <c r="A4097" s="347"/>
      <c r="B4097" s="348"/>
      <c r="C4097" s="347"/>
      <c r="D4097" s="349"/>
    </row>
    <row r="4098" spans="1:4">
      <c r="A4098" s="347"/>
      <c r="B4098" s="348"/>
      <c r="C4098" s="347"/>
      <c r="D4098" s="349"/>
    </row>
    <row r="4099" spans="1:4">
      <c r="A4099" s="347"/>
      <c r="B4099" s="348"/>
      <c r="C4099" s="347"/>
      <c r="D4099" s="349"/>
    </row>
    <row r="4100" spans="1:4">
      <c r="A4100" s="347"/>
      <c r="B4100" s="348"/>
      <c r="C4100" s="347"/>
      <c r="D4100" s="349"/>
    </row>
    <row r="4101" spans="1:4">
      <c r="A4101" s="347"/>
      <c r="B4101" s="348"/>
      <c r="C4101" s="347"/>
      <c r="D4101" s="349"/>
    </row>
    <row r="4102" spans="1:4">
      <c r="A4102" s="347"/>
      <c r="B4102" s="348"/>
      <c r="C4102" s="347"/>
      <c r="D4102" s="349"/>
    </row>
    <row r="4103" spans="1:4">
      <c r="A4103" s="347"/>
      <c r="B4103" s="348"/>
      <c r="C4103" s="347"/>
      <c r="D4103" s="349"/>
    </row>
    <row r="4104" spans="1:4">
      <c r="A4104" s="347"/>
      <c r="B4104" s="348"/>
      <c r="C4104" s="347"/>
      <c r="D4104" s="349"/>
    </row>
    <row r="4105" spans="1:4">
      <c r="A4105" s="347"/>
      <c r="B4105" s="348"/>
      <c r="C4105" s="347"/>
      <c r="D4105" s="349"/>
    </row>
    <row r="4106" spans="1:4">
      <c r="A4106" s="347"/>
      <c r="B4106" s="348"/>
      <c r="C4106" s="347"/>
      <c r="D4106" s="349"/>
    </row>
    <row r="4107" spans="1:4">
      <c r="A4107" s="347"/>
      <c r="B4107" s="348"/>
      <c r="C4107" s="347"/>
      <c r="D4107" s="349"/>
    </row>
    <row r="4108" spans="1:4">
      <c r="A4108" s="347"/>
      <c r="B4108" s="348"/>
      <c r="C4108" s="347"/>
      <c r="D4108" s="349"/>
    </row>
    <row r="4109" spans="1:4">
      <c r="A4109" s="347"/>
      <c r="B4109" s="348"/>
      <c r="C4109" s="347"/>
      <c r="D4109" s="349"/>
    </row>
    <row r="4110" spans="1:4">
      <c r="A4110" s="347"/>
      <c r="B4110" s="348"/>
      <c r="C4110" s="347"/>
      <c r="D4110" s="349"/>
    </row>
    <row r="4111" spans="1:4">
      <c r="A4111" s="347"/>
      <c r="B4111" s="348"/>
      <c r="C4111" s="347"/>
      <c r="D4111" s="349"/>
    </row>
    <row r="4112" spans="1:4">
      <c r="A4112" s="347"/>
      <c r="B4112" s="348"/>
      <c r="C4112" s="347"/>
      <c r="D4112" s="349"/>
    </row>
    <row r="4113" spans="1:4">
      <c r="A4113" s="347"/>
      <c r="B4113" s="348"/>
      <c r="C4113" s="347"/>
      <c r="D4113" s="349"/>
    </row>
    <row r="4114" spans="1:4">
      <c r="A4114" s="347"/>
      <c r="B4114" s="348"/>
      <c r="C4114" s="347"/>
      <c r="D4114" s="349"/>
    </row>
    <row r="4115" spans="1:4">
      <c r="A4115" s="347"/>
      <c r="B4115" s="348"/>
      <c r="C4115" s="347"/>
      <c r="D4115" s="349"/>
    </row>
    <row r="4116" spans="1:4">
      <c r="A4116" s="347"/>
      <c r="B4116" s="348"/>
      <c r="C4116" s="347"/>
      <c r="D4116" s="349"/>
    </row>
    <row r="4117" spans="1:4">
      <c r="A4117" s="347"/>
      <c r="B4117" s="348"/>
      <c r="C4117" s="347"/>
      <c r="D4117" s="349"/>
    </row>
    <row r="4118" spans="1:4">
      <c r="A4118" s="347"/>
      <c r="B4118" s="348"/>
      <c r="C4118" s="347"/>
      <c r="D4118" s="349"/>
    </row>
    <row r="4119" spans="1:4">
      <c r="A4119" s="347"/>
      <c r="B4119" s="348"/>
      <c r="C4119" s="347"/>
      <c r="D4119" s="349"/>
    </row>
    <row r="4120" spans="1:4">
      <c r="A4120" s="347"/>
      <c r="B4120" s="348"/>
      <c r="C4120" s="347"/>
      <c r="D4120" s="349"/>
    </row>
    <row r="4121" spans="1:4">
      <c r="A4121" s="347"/>
      <c r="B4121" s="348"/>
      <c r="C4121" s="347"/>
      <c r="D4121" s="349"/>
    </row>
    <row r="4122" spans="1:4">
      <c r="A4122" s="347"/>
      <c r="B4122" s="348"/>
      <c r="C4122" s="347"/>
      <c r="D4122" s="349"/>
    </row>
    <row r="4123" spans="1:4">
      <c r="A4123" s="347"/>
      <c r="B4123" s="348"/>
      <c r="C4123" s="347"/>
      <c r="D4123" s="349"/>
    </row>
    <row r="4124" spans="1:4">
      <c r="A4124" s="347"/>
      <c r="B4124" s="348"/>
      <c r="C4124" s="347"/>
      <c r="D4124" s="349"/>
    </row>
    <row r="4125" spans="1:4">
      <c r="A4125" s="347"/>
      <c r="B4125" s="348"/>
      <c r="C4125" s="347"/>
      <c r="D4125" s="349"/>
    </row>
    <row r="4126" spans="1:4">
      <c r="A4126" s="347"/>
      <c r="B4126" s="348"/>
      <c r="C4126" s="347"/>
      <c r="D4126" s="349"/>
    </row>
    <row r="4127" spans="1:4">
      <c r="A4127" s="347"/>
      <c r="B4127" s="348"/>
      <c r="C4127" s="347"/>
      <c r="D4127" s="349"/>
    </row>
    <row r="4128" spans="1:4">
      <c r="A4128" s="347"/>
      <c r="B4128" s="348"/>
      <c r="C4128" s="347"/>
      <c r="D4128" s="349"/>
    </row>
    <row r="4129" spans="1:4">
      <c r="A4129" s="347"/>
      <c r="B4129" s="348"/>
      <c r="C4129" s="347"/>
      <c r="D4129" s="349"/>
    </row>
    <row r="4130" spans="1:4">
      <c r="A4130" s="347"/>
      <c r="B4130" s="348"/>
      <c r="C4130" s="347"/>
      <c r="D4130" s="349"/>
    </row>
    <row r="4131" spans="1:4">
      <c r="A4131" s="347"/>
      <c r="B4131" s="348"/>
      <c r="C4131" s="347"/>
      <c r="D4131" s="349"/>
    </row>
    <row r="4132" spans="1:4">
      <c r="A4132" s="347"/>
      <c r="B4132" s="348"/>
      <c r="C4132" s="347"/>
      <c r="D4132" s="349"/>
    </row>
    <row r="4133" spans="1:4">
      <c r="A4133" s="347"/>
      <c r="B4133" s="348"/>
      <c r="C4133" s="347"/>
      <c r="D4133" s="349"/>
    </row>
    <row r="4134" spans="1:4">
      <c r="A4134" s="347"/>
      <c r="B4134" s="348"/>
      <c r="C4134" s="347"/>
      <c r="D4134" s="349"/>
    </row>
    <row r="4135" spans="1:4">
      <c r="A4135" s="347"/>
      <c r="B4135" s="348"/>
      <c r="C4135" s="347"/>
      <c r="D4135" s="349"/>
    </row>
    <row r="4136" spans="1:4">
      <c r="A4136" s="347"/>
      <c r="B4136" s="348"/>
      <c r="C4136" s="347"/>
      <c r="D4136" s="349"/>
    </row>
    <row r="4137" spans="1:4">
      <c r="A4137" s="347"/>
      <c r="B4137" s="348"/>
      <c r="C4137" s="347"/>
      <c r="D4137" s="349"/>
    </row>
    <row r="4138" spans="1:4">
      <c r="A4138" s="347"/>
      <c r="B4138" s="348"/>
      <c r="C4138" s="347"/>
      <c r="D4138" s="349"/>
    </row>
    <row r="4139" spans="1:4">
      <c r="A4139" s="347"/>
      <c r="B4139" s="348"/>
      <c r="C4139" s="347"/>
      <c r="D4139" s="349"/>
    </row>
    <row r="4140" spans="1:4">
      <c r="A4140" s="347"/>
      <c r="B4140" s="348"/>
      <c r="C4140" s="347"/>
      <c r="D4140" s="349"/>
    </row>
    <row r="4141" spans="1:4">
      <c r="A4141" s="347"/>
      <c r="B4141" s="348"/>
      <c r="C4141" s="347"/>
      <c r="D4141" s="349"/>
    </row>
    <row r="4142" spans="1:4">
      <c r="A4142" s="347"/>
      <c r="B4142" s="348"/>
      <c r="C4142" s="347"/>
      <c r="D4142" s="349"/>
    </row>
    <row r="4143" spans="1:4">
      <c r="A4143" s="347"/>
      <c r="B4143" s="348"/>
      <c r="C4143" s="347"/>
      <c r="D4143" s="349"/>
    </row>
    <row r="4144" spans="1:4">
      <c r="A4144" s="347"/>
      <c r="B4144" s="348"/>
      <c r="C4144" s="347"/>
      <c r="D4144" s="349"/>
    </row>
    <row r="4145" spans="1:4">
      <c r="A4145" s="347"/>
      <c r="B4145" s="348"/>
      <c r="C4145" s="347"/>
      <c r="D4145" s="349"/>
    </row>
    <row r="4146" spans="1:4">
      <c r="A4146" s="347"/>
      <c r="B4146" s="348"/>
      <c r="C4146" s="347"/>
      <c r="D4146" s="349"/>
    </row>
    <row r="4147" spans="1:4">
      <c r="A4147" s="347"/>
      <c r="B4147" s="348"/>
      <c r="C4147" s="347"/>
      <c r="D4147" s="349"/>
    </row>
    <row r="4148" spans="1:4">
      <c r="A4148" s="347"/>
      <c r="B4148" s="348"/>
      <c r="C4148" s="347"/>
      <c r="D4148" s="349"/>
    </row>
    <row r="4149" spans="1:4">
      <c r="A4149" s="347"/>
      <c r="B4149" s="348"/>
      <c r="C4149" s="347"/>
      <c r="D4149" s="349"/>
    </row>
    <row r="4150" spans="1:4">
      <c r="A4150" s="347"/>
      <c r="B4150" s="348"/>
      <c r="C4150" s="347"/>
      <c r="D4150" s="349"/>
    </row>
    <row r="4151" spans="1:4">
      <c r="A4151" s="347"/>
      <c r="B4151" s="348"/>
      <c r="C4151" s="347"/>
      <c r="D4151" s="349"/>
    </row>
    <row r="4152" spans="1:4">
      <c r="A4152" s="347"/>
      <c r="B4152" s="348"/>
      <c r="C4152" s="347"/>
      <c r="D4152" s="349"/>
    </row>
    <row r="4153" spans="1:4">
      <c r="A4153" s="347"/>
      <c r="B4153" s="348"/>
      <c r="C4153" s="347"/>
      <c r="D4153" s="349"/>
    </row>
    <row r="4154" spans="1:4">
      <c r="A4154" s="347"/>
      <c r="B4154" s="348"/>
      <c r="C4154" s="347"/>
      <c r="D4154" s="349"/>
    </row>
    <row r="4155" spans="1:4">
      <c r="A4155" s="347"/>
      <c r="B4155" s="348"/>
      <c r="C4155" s="347"/>
      <c r="D4155" s="349"/>
    </row>
    <row r="4156" spans="1:4">
      <c r="A4156" s="347"/>
      <c r="B4156" s="348"/>
      <c r="C4156" s="347"/>
      <c r="D4156" s="349"/>
    </row>
    <row r="4157" spans="1:4">
      <c r="A4157" s="347"/>
      <c r="B4157" s="348"/>
      <c r="C4157" s="347"/>
      <c r="D4157" s="349"/>
    </row>
    <row r="4158" spans="1:4">
      <c r="A4158" s="347"/>
      <c r="B4158" s="348"/>
      <c r="C4158" s="347"/>
      <c r="D4158" s="349"/>
    </row>
    <row r="4159" spans="1:4">
      <c r="A4159" s="347"/>
      <c r="B4159" s="348"/>
      <c r="C4159" s="347"/>
      <c r="D4159" s="349"/>
    </row>
    <row r="4160" spans="1:4">
      <c r="A4160" s="347"/>
      <c r="B4160" s="348"/>
      <c r="C4160" s="347"/>
      <c r="D4160" s="349"/>
    </row>
    <row r="4161" spans="1:4">
      <c r="A4161" s="347"/>
      <c r="B4161" s="348"/>
      <c r="C4161" s="347"/>
      <c r="D4161" s="349"/>
    </row>
    <row r="4162" spans="1:4">
      <c r="A4162" s="347"/>
      <c r="B4162" s="348"/>
      <c r="C4162" s="347"/>
      <c r="D4162" s="349"/>
    </row>
    <row r="4163" spans="1:4">
      <c r="A4163" s="347"/>
      <c r="B4163" s="348"/>
      <c r="C4163" s="347"/>
      <c r="D4163" s="349"/>
    </row>
    <row r="4164" spans="1:4">
      <c r="A4164" s="347"/>
      <c r="B4164" s="348"/>
      <c r="C4164" s="347"/>
      <c r="D4164" s="349"/>
    </row>
    <row r="4165" spans="1:4">
      <c r="A4165" s="347"/>
      <c r="B4165" s="348"/>
      <c r="C4165" s="347"/>
      <c r="D4165" s="349"/>
    </row>
    <row r="4166" spans="1:4">
      <c r="A4166" s="347"/>
      <c r="B4166" s="348"/>
      <c r="C4166" s="347"/>
      <c r="D4166" s="349"/>
    </row>
    <row r="4167" spans="1:4">
      <c r="A4167" s="347"/>
      <c r="B4167" s="348"/>
      <c r="C4167" s="347"/>
      <c r="D4167" s="349"/>
    </row>
    <row r="4168" spans="1:4">
      <c r="A4168" s="347"/>
      <c r="B4168" s="348"/>
      <c r="C4168" s="347"/>
      <c r="D4168" s="349"/>
    </row>
    <row r="4169" spans="1:4">
      <c r="A4169" s="347"/>
      <c r="B4169" s="348"/>
      <c r="C4169" s="347"/>
      <c r="D4169" s="349"/>
    </row>
    <row r="4170" spans="1:4">
      <c r="A4170" s="347"/>
      <c r="B4170" s="348"/>
      <c r="C4170" s="347"/>
      <c r="D4170" s="349"/>
    </row>
    <row r="4171" spans="1:4">
      <c r="A4171" s="347"/>
      <c r="B4171" s="348"/>
      <c r="C4171" s="347"/>
      <c r="D4171" s="349"/>
    </row>
    <row r="4172" spans="1:4">
      <c r="A4172" s="347"/>
      <c r="B4172" s="348"/>
      <c r="C4172" s="347"/>
      <c r="D4172" s="349"/>
    </row>
    <row r="4173" spans="1:4">
      <c r="A4173" s="347"/>
      <c r="B4173" s="348"/>
      <c r="C4173" s="347"/>
      <c r="D4173" s="349"/>
    </row>
    <row r="4174" spans="1:4">
      <c r="A4174" s="347"/>
      <c r="B4174" s="348"/>
      <c r="C4174" s="347"/>
      <c r="D4174" s="349"/>
    </row>
    <row r="4175" spans="1:4">
      <c r="A4175" s="347"/>
      <c r="B4175" s="348"/>
      <c r="C4175" s="347"/>
      <c r="D4175" s="349"/>
    </row>
    <row r="4176" spans="1:4">
      <c r="A4176" s="347"/>
      <c r="B4176" s="348"/>
      <c r="C4176" s="347"/>
      <c r="D4176" s="349"/>
    </row>
    <row r="4177" spans="1:4">
      <c r="A4177" s="347"/>
      <c r="B4177" s="348"/>
      <c r="C4177" s="347"/>
      <c r="D4177" s="349"/>
    </row>
    <row r="4178" spans="1:4">
      <c r="A4178" s="347"/>
      <c r="B4178" s="348"/>
      <c r="C4178" s="347"/>
      <c r="D4178" s="349"/>
    </row>
    <row r="4179" spans="1:4">
      <c r="A4179" s="347"/>
      <c r="B4179" s="348"/>
      <c r="C4179" s="347"/>
      <c r="D4179" s="349"/>
    </row>
    <row r="4180" spans="1:4">
      <c r="A4180" s="347"/>
      <c r="B4180" s="348"/>
      <c r="C4180" s="347"/>
      <c r="D4180" s="349"/>
    </row>
    <row r="4181" spans="1:4">
      <c r="A4181" s="347"/>
      <c r="B4181" s="348"/>
      <c r="C4181" s="347"/>
      <c r="D4181" s="349"/>
    </row>
    <row r="4182" spans="1:4">
      <c r="A4182" s="347"/>
      <c r="B4182" s="348"/>
      <c r="C4182" s="347"/>
      <c r="D4182" s="349"/>
    </row>
    <row r="4183" spans="1:4">
      <c r="A4183" s="347"/>
      <c r="B4183" s="348"/>
      <c r="C4183" s="347"/>
      <c r="D4183" s="349"/>
    </row>
    <row r="4184" spans="1:4">
      <c r="A4184" s="347"/>
      <c r="B4184" s="348"/>
      <c r="C4184" s="347"/>
      <c r="D4184" s="349"/>
    </row>
    <row r="4185" spans="1:4">
      <c r="A4185" s="347"/>
      <c r="B4185" s="348"/>
      <c r="C4185" s="347"/>
      <c r="D4185" s="349"/>
    </row>
    <row r="4186" spans="1:4">
      <c r="A4186" s="347"/>
      <c r="B4186" s="348"/>
      <c r="C4186" s="347"/>
      <c r="D4186" s="349"/>
    </row>
    <row r="4187" spans="1:4">
      <c r="A4187" s="347"/>
      <c r="B4187" s="348"/>
      <c r="C4187" s="347"/>
      <c r="D4187" s="349"/>
    </row>
    <row r="4188" spans="1:4">
      <c r="A4188" s="347"/>
      <c r="B4188" s="348"/>
      <c r="C4188" s="347"/>
      <c r="D4188" s="349"/>
    </row>
    <row r="4189" spans="1:4">
      <c r="A4189" s="347"/>
      <c r="B4189" s="348"/>
      <c r="C4189" s="347"/>
      <c r="D4189" s="349"/>
    </row>
    <row r="4190" spans="1:4">
      <c r="A4190" s="347"/>
      <c r="B4190" s="348"/>
      <c r="C4190" s="347"/>
      <c r="D4190" s="349"/>
    </row>
    <row r="4191" spans="1:4">
      <c r="A4191" s="347"/>
      <c r="B4191" s="348"/>
      <c r="C4191" s="347"/>
      <c r="D4191" s="349"/>
    </row>
    <row r="4192" spans="1:4">
      <c r="A4192" s="347"/>
      <c r="B4192" s="348"/>
      <c r="C4192" s="347"/>
      <c r="D4192" s="349"/>
    </row>
    <row r="4193" spans="1:4">
      <c r="A4193" s="347"/>
      <c r="B4193" s="348"/>
      <c r="C4193" s="347"/>
      <c r="D4193" s="349"/>
    </row>
    <row r="4194" spans="1:4">
      <c r="A4194" s="347"/>
      <c r="B4194" s="348"/>
      <c r="C4194" s="347"/>
      <c r="D4194" s="349"/>
    </row>
    <row r="4195" spans="1:4">
      <c r="A4195" s="347"/>
      <c r="B4195" s="348"/>
      <c r="C4195" s="347"/>
      <c r="D4195" s="349"/>
    </row>
    <row r="4196" spans="1:4">
      <c r="A4196" s="347"/>
      <c r="B4196" s="348"/>
      <c r="C4196" s="347"/>
      <c r="D4196" s="349"/>
    </row>
    <row r="4197" spans="1:4">
      <c r="A4197" s="347"/>
      <c r="B4197" s="348"/>
      <c r="C4197" s="347"/>
      <c r="D4197" s="349"/>
    </row>
    <row r="4198" spans="1:4">
      <c r="A4198" s="347"/>
      <c r="B4198" s="348"/>
      <c r="C4198" s="347"/>
      <c r="D4198" s="349"/>
    </row>
    <row r="4199" spans="1:4">
      <c r="A4199" s="347"/>
      <c r="B4199" s="348"/>
      <c r="C4199" s="347"/>
      <c r="D4199" s="349"/>
    </row>
    <row r="4200" spans="1:4">
      <c r="A4200" s="347"/>
      <c r="B4200" s="348"/>
      <c r="C4200" s="347"/>
      <c r="D4200" s="349"/>
    </row>
    <row r="4201" spans="1:4">
      <c r="A4201" s="347"/>
      <c r="B4201" s="348"/>
      <c r="C4201" s="347"/>
      <c r="D4201" s="349"/>
    </row>
    <row r="4202" spans="1:4">
      <c r="A4202" s="347"/>
      <c r="B4202" s="348"/>
      <c r="C4202" s="347"/>
      <c r="D4202" s="349"/>
    </row>
    <row r="4203" spans="1:4">
      <c r="A4203" s="347"/>
      <c r="B4203" s="348"/>
      <c r="C4203" s="347"/>
      <c r="D4203" s="349"/>
    </row>
    <row r="4204" spans="1:4">
      <c r="A4204" s="347"/>
      <c r="B4204" s="348"/>
      <c r="C4204" s="347"/>
      <c r="D4204" s="349"/>
    </row>
    <row r="4205" spans="1:4">
      <c r="A4205" s="347"/>
      <c r="B4205" s="348"/>
      <c r="C4205" s="347"/>
      <c r="D4205" s="349"/>
    </row>
    <row r="4206" spans="1:4">
      <c r="A4206" s="347"/>
      <c r="B4206" s="348"/>
      <c r="C4206" s="347"/>
      <c r="D4206" s="349"/>
    </row>
    <row r="4207" spans="1:4">
      <c r="A4207" s="347"/>
      <c r="B4207" s="348"/>
      <c r="C4207" s="347"/>
      <c r="D4207" s="349"/>
    </row>
    <row r="4208" spans="1:4">
      <c r="A4208" s="347"/>
      <c r="B4208" s="348"/>
      <c r="C4208" s="347"/>
      <c r="D4208" s="349"/>
    </row>
    <row r="4209" spans="1:4">
      <c r="A4209" s="347"/>
      <c r="B4209" s="348"/>
      <c r="C4209" s="347"/>
      <c r="D4209" s="349"/>
    </row>
    <row r="4210" spans="1:4">
      <c r="A4210" s="347"/>
      <c r="B4210" s="348"/>
      <c r="C4210" s="347"/>
      <c r="D4210" s="349"/>
    </row>
    <row r="4211" spans="1:4">
      <c r="A4211" s="347"/>
      <c r="B4211" s="348"/>
      <c r="C4211" s="347"/>
      <c r="D4211" s="349"/>
    </row>
    <row r="4212" spans="1:4">
      <c r="A4212" s="347"/>
      <c r="B4212" s="348"/>
      <c r="C4212" s="347"/>
      <c r="D4212" s="349"/>
    </row>
    <row r="4213" spans="1:4">
      <c r="A4213" s="347"/>
      <c r="B4213" s="348"/>
      <c r="C4213" s="347"/>
      <c r="D4213" s="349"/>
    </row>
    <row r="4214" spans="1:4">
      <c r="A4214" s="347"/>
      <c r="B4214" s="348"/>
      <c r="C4214" s="347"/>
      <c r="D4214" s="349"/>
    </row>
    <row r="4215" spans="1:4">
      <c r="A4215" s="347"/>
      <c r="B4215" s="348"/>
      <c r="C4215" s="347"/>
      <c r="D4215" s="349"/>
    </row>
    <row r="4216" spans="1:4">
      <c r="A4216" s="347"/>
      <c r="B4216" s="348"/>
      <c r="C4216" s="347"/>
      <c r="D4216" s="349"/>
    </row>
    <row r="4217" spans="1:4">
      <c r="A4217" s="347"/>
      <c r="B4217" s="348"/>
      <c r="C4217" s="347"/>
      <c r="D4217" s="349"/>
    </row>
    <row r="4218" spans="1:4">
      <c r="A4218" s="347"/>
      <c r="B4218" s="348"/>
      <c r="C4218" s="347"/>
      <c r="D4218" s="349"/>
    </row>
    <row r="4219" spans="1:4">
      <c r="A4219" s="347"/>
      <c r="B4219" s="348"/>
      <c r="C4219" s="347"/>
      <c r="D4219" s="349"/>
    </row>
    <row r="4220" spans="1:4">
      <c r="A4220" s="347"/>
      <c r="B4220" s="348"/>
      <c r="C4220" s="347"/>
      <c r="D4220" s="349"/>
    </row>
    <row r="4221" spans="1:4">
      <c r="A4221" s="347"/>
      <c r="B4221" s="348"/>
      <c r="C4221" s="347"/>
      <c r="D4221" s="349"/>
    </row>
    <row r="4222" spans="1:4">
      <c r="A4222" s="347"/>
      <c r="B4222" s="348"/>
      <c r="C4222" s="347"/>
      <c r="D4222" s="349"/>
    </row>
    <row r="4223" spans="1:4">
      <c r="A4223" s="347"/>
      <c r="B4223" s="348"/>
      <c r="C4223" s="347"/>
      <c r="D4223" s="349"/>
    </row>
    <row r="4224" spans="1:4">
      <c r="A4224" s="347"/>
      <c r="B4224" s="348"/>
      <c r="C4224" s="347"/>
      <c r="D4224" s="349"/>
    </row>
    <row r="4225" spans="1:4">
      <c r="A4225" s="347"/>
      <c r="B4225" s="348"/>
      <c r="C4225" s="347"/>
      <c r="D4225" s="349"/>
    </row>
    <row r="4226" spans="1:4">
      <c r="A4226" s="347"/>
      <c r="B4226" s="348"/>
      <c r="C4226" s="347"/>
      <c r="D4226" s="349"/>
    </row>
    <row r="4227" spans="1:4">
      <c r="A4227" s="347"/>
      <c r="B4227" s="348"/>
      <c r="C4227" s="347"/>
      <c r="D4227" s="349"/>
    </row>
    <row r="4228" spans="1:4">
      <c r="A4228" s="347"/>
      <c r="B4228" s="348"/>
      <c r="C4228" s="347"/>
      <c r="D4228" s="349"/>
    </row>
    <row r="4229" spans="1:4">
      <c r="A4229" s="347"/>
      <c r="B4229" s="348"/>
      <c r="C4229" s="347"/>
      <c r="D4229" s="349"/>
    </row>
    <row r="4230" spans="1:4">
      <c r="A4230" s="347"/>
      <c r="B4230" s="348"/>
      <c r="C4230" s="347"/>
      <c r="D4230" s="349"/>
    </row>
    <row r="4231" spans="1:4">
      <c r="A4231" s="347"/>
      <c r="B4231" s="348"/>
      <c r="C4231" s="347"/>
      <c r="D4231" s="349"/>
    </row>
    <row r="4232" spans="1:4">
      <c r="A4232" s="347"/>
      <c r="B4232" s="348"/>
      <c r="C4232" s="347"/>
      <c r="D4232" s="349"/>
    </row>
    <row r="4233" spans="1:4">
      <c r="A4233" s="347"/>
      <c r="B4233" s="348"/>
      <c r="C4233" s="347"/>
      <c r="D4233" s="349"/>
    </row>
    <row r="4234" spans="1:4">
      <c r="A4234" s="347"/>
      <c r="B4234" s="348"/>
      <c r="C4234" s="347"/>
      <c r="D4234" s="349"/>
    </row>
    <row r="4235" spans="1:4">
      <c r="A4235" s="347"/>
      <c r="B4235" s="348"/>
      <c r="C4235" s="347"/>
      <c r="D4235" s="349"/>
    </row>
    <row r="4236" spans="1:4">
      <c r="A4236" s="347"/>
      <c r="B4236" s="348"/>
      <c r="C4236" s="347"/>
      <c r="D4236" s="349"/>
    </row>
    <row r="4237" spans="1:4">
      <c r="A4237" s="347"/>
      <c r="B4237" s="348"/>
      <c r="C4237" s="347"/>
      <c r="D4237" s="349"/>
    </row>
    <row r="4238" spans="1:4">
      <c r="A4238" s="347"/>
      <c r="B4238" s="348"/>
      <c r="C4238" s="347"/>
      <c r="D4238" s="349"/>
    </row>
    <row r="4239" spans="1:4">
      <c r="A4239" s="347"/>
      <c r="B4239" s="348"/>
      <c r="C4239" s="347"/>
      <c r="D4239" s="349"/>
    </row>
    <row r="4240" spans="1:4">
      <c r="A4240" s="347"/>
      <c r="B4240" s="348"/>
      <c r="C4240" s="347"/>
      <c r="D4240" s="349"/>
    </row>
    <row r="4241" spans="1:4">
      <c r="A4241" s="347"/>
      <c r="B4241" s="348"/>
      <c r="C4241" s="347"/>
      <c r="D4241" s="349"/>
    </row>
    <row r="4242" spans="1:4">
      <c r="A4242" s="347"/>
      <c r="B4242" s="348"/>
      <c r="C4242" s="347"/>
      <c r="D4242" s="349"/>
    </row>
    <row r="4243" spans="1:4">
      <c r="A4243" s="347"/>
      <c r="B4243" s="348"/>
      <c r="C4243" s="347"/>
      <c r="D4243" s="349"/>
    </row>
    <row r="4244" spans="1:4">
      <c r="A4244" s="347"/>
      <c r="B4244" s="348"/>
      <c r="C4244" s="347"/>
      <c r="D4244" s="349"/>
    </row>
    <row r="4245" spans="1:4">
      <c r="A4245" s="347"/>
      <c r="B4245" s="348"/>
      <c r="C4245" s="347"/>
      <c r="D4245" s="349"/>
    </row>
    <row r="4246" spans="1:4">
      <c r="A4246" s="347"/>
      <c r="B4246" s="348"/>
      <c r="C4246" s="347"/>
      <c r="D4246" s="349"/>
    </row>
    <row r="4247" spans="1:4">
      <c r="A4247" s="347"/>
      <c r="B4247" s="348"/>
      <c r="C4247" s="347"/>
      <c r="D4247" s="349"/>
    </row>
    <row r="4248" spans="1:4">
      <c r="A4248" s="347"/>
      <c r="B4248" s="348"/>
      <c r="C4248" s="347"/>
      <c r="D4248" s="349"/>
    </row>
    <row r="4249" spans="1:4">
      <c r="A4249" s="347"/>
      <c r="B4249" s="348"/>
      <c r="C4249" s="347"/>
      <c r="D4249" s="349"/>
    </row>
    <row r="4250" spans="1:4">
      <c r="A4250" s="347"/>
      <c r="B4250" s="348"/>
      <c r="C4250" s="347"/>
      <c r="D4250" s="349"/>
    </row>
    <row r="4251" spans="1:4">
      <c r="A4251" s="347"/>
      <c r="B4251" s="348"/>
      <c r="C4251" s="347"/>
      <c r="D4251" s="349"/>
    </row>
    <row r="4252" spans="1:4">
      <c r="A4252" s="347"/>
      <c r="B4252" s="348"/>
      <c r="C4252" s="347"/>
      <c r="D4252" s="349"/>
    </row>
    <row r="4253" spans="1:4">
      <c r="A4253" s="347"/>
      <c r="B4253" s="348"/>
      <c r="C4253" s="347"/>
      <c r="D4253" s="349"/>
    </row>
    <row r="4254" spans="1:4">
      <c r="A4254" s="347"/>
      <c r="B4254" s="348"/>
      <c r="C4254" s="347"/>
      <c r="D4254" s="349"/>
    </row>
    <row r="4255" spans="1:4">
      <c r="A4255" s="347"/>
      <c r="B4255" s="348"/>
      <c r="C4255" s="347"/>
      <c r="D4255" s="349"/>
    </row>
    <row r="4256" spans="1:4">
      <c r="A4256" s="347"/>
      <c r="B4256" s="348"/>
      <c r="C4256" s="347"/>
      <c r="D4256" s="349"/>
    </row>
    <row r="4257" spans="1:4">
      <c r="A4257" s="347"/>
      <c r="B4257" s="348"/>
      <c r="C4257" s="347"/>
      <c r="D4257" s="349"/>
    </row>
    <row r="4258" spans="1:4">
      <c r="A4258" s="347"/>
      <c r="B4258" s="348"/>
      <c r="C4258" s="347"/>
      <c r="D4258" s="349"/>
    </row>
    <row r="4259" spans="1:4">
      <c r="A4259" s="347"/>
      <c r="B4259" s="348"/>
      <c r="C4259" s="347"/>
      <c r="D4259" s="349"/>
    </row>
    <row r="4260" spans="1:4">
      <c r="A4260" s="347"/>
      <c r="B4260" s="348"/>
      <c r="C4260" s="347"/>
      <c r="D4260" s="349"/>
    </row>
    <row r="4261" spans="1:4">
      <c r="A4261" s="347"/>
      <c r="B4261" s="348"/>
      <c r="C4261" s="347"/>
      <c r="D4261" s="349"/>
    </row>
    <row r="4262" spans="1:4">
      <c r="A4262" s="347"/>
      <c r="B4262" s="348"/>
      <c r="C4262" s="347"/>
      <c r="D4262" s="349"/>
    </row>
    <row r="4263" spans="1:4">
      <c r="A4263" s="347"/>
      <c r="B4263" s="348"/>
      <c r="C4263" s="347"/>
      <c r="D4263" s="349"/>
    </row>
    <row r="4264" spans="1:4">
      <c r="A4264" s="347"/>
      <c r="B4264" s="348"/>
      <c r="C4264" s="347"/>
      <c r="D4264" s="349"/>
    </row>
    <row r="4265" spans="1:4">
      <c r="A4265" s="347"/>
      <c r="B4265" s="348"/>
      <c r="C4265" s="347"/>
      <c r="D4265" s="349"/>
    </row>
    <row r="4266" spans="1:4">
      <c r="A4266" s="347"/>
      <c r="B4266" s="348"/>
      <c r="C4266" s="347"/>
      <c r="D4266" s="349"/>
    </row>
    <row r="4267" spans="1:4">
      <c r="A4267" s="347"/>
      <c r="B4267" s="348"/>
      <c r="C4267" s="347"/>
      <c r="D4267" s="349"/>
    </row>
    <row r="4268" spans="1:4">
      <c r="A4268" s="347"/>
      <c r="B4268" s="348"/>
      <c r="C4268" s="347"/>
      <c r="D4268" s="349"/>
    </row>
    <row r="4269" spans="1:4">
      <c r="A4269" s="347"/>
      <c r="B4269" s="348"/>
      <c r="C4269" s="347"/>
      <c r="D4269" s="349"/>
    </row>
    <row r="4270" spans="1:4">
      <c r="A4270" s="347"/>
      <c r="B4270" s="348"/>
      <c r="C4270" s="347"/>
      <c r="D4270" s="349"/>
    </row>
    <row r="4271" spans="1:4">
      <c r="A4271" s="347"/>
      <c r="B4271" s="348"/>
      <c r="C4271" s="347"/>
      <c r="D4271" s="349"/>
    </row>
    <row r="4272" spans="1:4">
      <c r="A4272" s="347"/>
      <c r="B4272" s="348"/>
      <c r="C4272" s="347"/>
      <c r="D4272" s="349"/>
    </row>
    <row r="4273" spans="1:4">
      <c r="A4273" s="347"/>
      <c r="B4273" s="348"/>
      <c r="C4273" s="347"/>
      <c r="D4273" s="349"/>
    </row>
    <row r="4274" spans="1:4">
      <c r="A4274" s="347"/>
      <c r="B4274" s="348"/>
      <c r="C4274" s="347"/>
      <c r="D4274" s="349"/>
    </row>
    <row r="4275" spans="1:4">
      <c r="A4275" s="347"/>
      <c r="B4275" s="348"/>
      <c r="C4275" s="347"/>
      <c r="D4275" s="349"/>
    </row>
    <row r="4276" spans="1:4">
      <c r="A4276" s="347"/>
      <c r="B4276" s="348"/>
      <c r="C4276" s="347"/>
      <c r="D4276" s="349"/>
    </row>
    <row r="4277" spans="1:4">
      <c r="A4277" s="347"/>
      <c r="B4277" s="348"/>
      <c r="C4277" s="347"/>
      <c r="D4277" s="349"/>
    </row>
    <row r="4278" spans="1:4">
      <c r="A4278" s="347"/>
      <c r="B4278" s="348"/>
      <c r="C4278" s="347"/>
      <c r="D4278" s="349"/>
    </row>
    <row r="4279" spans="1:4">
      <c r="A4279" s="347"/>
      <c r="B4279" s="348"/>
      <c r="C4279" s="347"/>
      <c r="D4279" s="349"/>
    </row>
    <row r="4280" spans="1:4">
      <c r="A4280" s="347"/>
      <c r="B4280" s="348"/>
      <c r="C4280" s="347"/>
      <c r="D4280" s="349"/>
    </row>
    <row r="4281" spans="1:4">
      <c r="A4281" s="347"/>
      <c r="B4281" s="348"/>
      <c r="C4281" s="347"/>
      <c r="D4281" s="349"/>
    </row>
    <row r="4282" spans="1:4">
      <c r="A4282" s="347"/>
      <c r="B4282" s="348"/>
      <c r="C4282" s="347"/>
      <c r="D4282" s="349"/>
    </row>
    <row r="4283" spans="1:4">
      <c r="A4283" s="347"/>
      <c r="B4283" s="348"/>
      <c r="C4283" s="347"/>
      <c r="D4283" s="349"/>
    </row>
    <row r="4284" spans="1:4">
      <c r="A4284" s="347"/>
      <c r="B4284" s="348"/>
      <c r="C4284" s="347"/>
      <c r="D4284" s="349"/>
    </row>
    <row r="4285" spans="1:4">
      <c r="A4285" s="347"/>
      <c r="B4285" s="348"/>
      <c r="C4285" s="347"/>
      <c r="D4285" s="349"/>
    </row>
    <row r="4286" spans="1:4">
      <c r="A4286" s="347"/>
      <c r="B4286" s="348"/>
      <c r="C4286" s="347"/>
      <c r="D4286" s="349"/>
    </row>
    <row r="4287" spans="1:4">
      <c r="A4287" s="347"/>
      <c r="B4287" s="348"/>
      <c r="C4287" s="347"/>
      <c r="D4287" s="349"/>
    </row>
    <row r="4288" spans="1:4">
      <c r="A4288" s="347"/>
      <c r="B4288" s="348"/>
      <c r="C4288" s="347"/>
      <c r="D4288" s="349"/>
    </row>
    <row r="4289" spans="1:4">
      <c r="A4289" s="347"/>
      <c r="B4289" s="348"/>
      <c r="C4289" s="347"/>
      <c r="D4289" s="349"/>
    </row>
    <row r="4290" spans="1:4">
      <c r="A4290" s="347"/>
      <c r="B4290" s="348"/>
      <c r="C4290" s="347"/>
      <c r="D4290" s="349"/>
    </row>
    <row r="4291" spans="1:4">
      <c r="A4291" s="347"/>
      <c r="B4291" s="348"/>
      <c r="C4291" s="347"/>
      <c r="D4291" s="349"/>
    </row>
    <row r="4292" spans="1:4">
      <c r="A4292" s="347"/>
      <c r="B4292" s="348"/>
      <c r="C4292" s="347"/>
      <c r="D4292" s="349"/>
    </row>
    <row r="4293" spans="1:4">
      <c r="A4293" s="347"/>
      <c r="B4293" s="348"/>
      <c r="C4293" s="347"/>
      <c r="D4293" s="349"/>
    </row>
    <row r="4294" spans="1:4">
      <c r="A4294" s="347"/>
      <c r="B4294" s="348"/>
      <c r="C4294" s="347"/>
      <c r="D4294" s="349"/>
    </row>
    <row r="4295" spans="1:4">
      <c r="A4295" s="347"/>
      <c r="B4295" s="348"/>
      <c r="C4295" s="347"/>
      <c r="D4295" s="349"/>
    </row>
    <row r="4296" spans="1:4">
      <c r="A4296" s="347"/>
      <c r="B4296" s="348"/>
      <c r="C4296" s="347"/>
      <c r="D4296" s="349"/>
    </row>
    <row r="4297" spans="1:4">
      <c r="A4297" s="347"/>
      <c r="B4297" s="348"/>
      <c r="C4297" s="347"/>
      <c r="D4297" s="349"/>
    </row>
    <row r="4298" spans="1:4">
      <c r="A4298" s="347"/>
      <c r="B4298" s="348"/>
      <c r="C4298" s="347"/>
      <c r="D4298" s="349"/>
    </row>
    <row r="4299" spans="1:4">
      <c r="A4299" s="347"/>
      <c r="B4299" s="348"/>
      <c r="C4299" s="347"/>
      <c r="D4299" s="349"/>
    </row>
    <row r="4300" spans="1:4">
      <c r="A4300" s="347"/>
      <c r="B4300" s="348"/>
      <c r="C4300" s="347"/>
      <c r="D4300" s="349"/>
    </row>
    <row r="4301" spans="1:4">
      <c r="A4301" s="347"/>
      <c r="B4301" s="348"/>
      <c r="C4301" s="347"/>
      <c r="D4301" s="349"/>
    </row>
    <row r="4302" spans="1:4">
      <c r="A4302" s="347"/>
      <c r="B4302" s="348"/>
      <c r="C4302" s="347"/>
      <c r="D4302" s="349"/>
    </row>
    <row r="4303" spans="1:4">
      <c r="A4303" s="347"/>
      <c r="B4303" s="348"/>
      <c r="C4303" s="347"/>
      <c r="D4303" s="349"/>
    </row>
    <row r="4304" spans="1:4">
      <c r="A4304" s="347"/>
      <c r="B4304" s="348"/>
      <c r="C4304" s="347"/>
      <c r="D4304" s="349"/>
    </row>
    <row r="4305" spans="1:4">
      <c r="A4305" s="347"/>
      <c r="B4305" s="348"/>
      <c r="C4305" s="347"/>
      <c r="D4305" s="349"/>
    </row>
    <row r="4306" spans="1:4">
      <c r="A4306" s="347"/>
      <c r="B4306" s="348"/>
      <c r="C4306" s="347"/>
      <c r="D4306" s="349"/>
    </row>
    <row r="4307" spans="1:4">
      <c r="A4307" s="347"/>
      <c r="B4307" s="348"/>
      <c r="C4307" s="347"/>
      <c r="D4307" s="349"/>
    </row>
    <row r="4308" spans="1:4">
      <c r="A4308" s="347"/>
      <c r="B4308" s="348"/>
      <c r="C4308" s="347"/>
      <c r="D4308" s="349"/>
    </row>
    <row r="4309" spans="1:4">
      <c r="A4309" s="347"/>
      <c r="B4309" s="348"/>
      <c r="C4309" s="347"/>
      <c r="D4309" s="349"/>
    </row>
    <row r="4310" spans="1:4">
      <c r="A4310" s="347"/>
      <c r="B4310" s="348"/>
      <c r="C4310" s="347"/>
      <c r="D4310" s="349"/>
    </row>
    <row r="4311" spans="1:4">
      <c r="A4311" s="347"/>
      <c r="B4311" s="348"/>
      <c r="C4311" s="347"/>
      <c r="D4311" s="349"/>
    </row>
    <row r="4312" spans="1:4">
      <c r="A4312" s="347"/>
      <c r="B4312" s="348"/>
      <c r="C4312" s="347"/>
      <c r="D4312" s="349"/>
    </row>
    <row r="4313" spans="1:4">
      <c r="A4313" s="347"/>
      <c r="B4313" s="348"/>
      <c r="C4313" s="347"/>
      <c r="D4313" s="349"/>
    </row>
    <row r="4314" spans="1:4">
      <c r="A4314" s="347"/>
      <c r="B4314" s="348"/>
      <c r="C4314" s="347"/>
      <c r="D4314" s="349"/>
    </row>
    <row r="4315" spans="1:4">
      <c r="A4315" s="347"/>
      <c r="B4315" s="348"/>
      <c r="C4315" s="347"/>
      <c r="D4315" s="349"/>
    </row>
    <row r="4316" spans="1:4">
      <c r="A4316" s="347"/>
      <c r="B4316" s="348"/>
      <c r="C4316" s="347"/>
      <c r="D4316" s="349"/>
    </row>
    <row r="4317" spans="1:4">
      <c r="A4317" s="347"/>
      <c r="B4317" s="348"/>
      <c r="C4317" s="347"/>
      <c r="D4317" s="349"/>
    </row>
    <row r="4318" spans="1:4">
      <c r="A4318" s="347"/>
      <c r="B4318" s="348"/>
      <c r="C4318" s="347"/>
      <c r="D4318" s="349"/>
    </row>
    <row r="4319" spans="1:4">
      <c r="A4319" s="347"/>
      <c r="B4319" s="348"/>
      <c r="C4319" s="347"/>
      <c r="D4319" s="349"/>
    </row>
    <row r="4320" spans="1:4">
      <c r="A4320" s="347"/>
      <c r="B4320" s="348"/>
      <c r="C4320" s="347"/>
      <c r="D4320" s="349"/>
    </row>
    <row r="4321" spans="1:4">
      <c r="A4321" s="347"/>
      <c r="B4321" s="348"/>
      <c r="C4321" s="347"/>
      <c r="D4321" s="349"/>
    </row>
    <row r="4322" spans="1:4">
      <c r="A4322" s="347"/>
      <c r="B4322" s="348"/>
      <c r="C4322" s="347"/>
      <c r="D4322" s="349"/>
    </row>
    <row r="4323" spans="1:4">
      <c r="A4323" s="347"/>
      <c r="B4323" s="348"/>
      <c r="C4323" s="347"/>
      <c r="D4323" s="349"/>
    </row>
    <row r="4324" spans="1:4">
      <c r="A4324" s="347"/>
      <c r="B4324" s="348"/>
      <c r="C4324" s="347"/>
      <c r="D4324" s="349"/>
    </row>
    <row r="4325" spans="1:4">
      <c r="A4325" s="347"/>
      <c r="B4325" s="348"/>
      <c r="C4325" s="347"/>
      <c r="D4325" s="349"/>
    </row>
    <row r="4326" spans="1:4">
      <c r="A4326" s="347"/>
      <c r="B4326" s="348"/>
      <c r="C4326" s="347"/>
      <c r="D4326" s="349"/>
    </row>
    <row r="4327" spans="1:4">
      <c r="A4327" s="347"/>
      <c r="B4327" s="348"/>
      <c r="C4327" s="347"/>
      <c r="D4327" s="349"/>
    </row>
    <row r="4328" spans="1:4">
      <c r="A4328" s="347"/>
      <c r="B4328" s="348"/>
      <c r="C4328" s="347"/>
      <c r="D4328" s="349"/>
    </row>
    <row r="4329" spans="1:4">
      <c r="A4329" s="347"/>
      <c r="B4329" s="348"/>
      <c r="C4329" s="347"/>
      <c r="D4329" s="349"/>
    </row>
    <row r="4330" spans="1:4">
      <c r="A4330" s="347"/>
      <c r="B4330" s="348"/>
      <c r="C4330" s="347"/>
      <c r="D4330" s="349"/>
    </row>
    <row r="4331" spans="1:4">
      <c r="A4331" s="347"/>
      <c r="B4331" s="348"/>
      <c r="C4331" s="347"/>
      <c r="D4331" s="349"/>
    </row>
    <row r="4332" spans="1:4">
      <c r="A4332" s="347"/>
      <c r="B4332" s="348"/>
      <c r="C4332" s="347"/>
      <c r="D4332" s="349"/>
    </row>
    <row r="4333" spans="1:4">
      <c r="A4333" s="347"/>
      <c r="B4333" s="348"/>
      <c r="C4333" s="347"/>
      <c r="D4333" s="349"/>
    </row>
    <row r="4334" spans="1:4">
      <c r="A4334" s="347"/>
      <c r="B4334" s="348"/>
      <c r="C4334" s="347"/>
      <c r="D4334" s="349"/>
    </row>
    <row r="4335" spans="1:4">
      <c r="A4335" s="347"/>
      <c r="B4335" s="348"/>
      <c r="C4335" s="347"/>
      <c r="D4335" s="349"/>
    </row>
    <row r="4336" spans="1:4">
      <c r="A4336" s="347"/>
      <c r="B4336" s="348"/>
      <c r="C4336" s="347"/>
      <c r="D4336" s="349"/>
    </row>
    <row r="4337" spans="1:4">
      <c r="A4337" s="347"/>
      <c r="B4337" s="348"/>
      <c r="C4337" s="347"/>
      <c r="D4337" s="349"/>
    </row>
    <row r="4338" spans="1:4">
      <c r="A4338" s="347"/>
      <c r="B4338" s="348"/>
      <c r="C4338" s="347"/>
      <c r="D4338" s="349"/>
    </row>
    <row r="4339" spans="1:4">
      <c r="A4339" s="347"/>
      <c r="B4339" s="348"/>
      <c r="C4339" s="347"/>
      <c r="D4339" s="349"/>
    </row>
    <row r="4340" spans="1:4">
      <c r="A4340" s="347"/>
      <c r="B4340" s="348"/>
      <c r="C4340" s="347"/>
      <c r="D4340" s="349"/>
    </row>
    <row r="4341" spans="1:4">
      <c r="A4341" s="347"/>
      <c r="B4341" s="348"/>
      <c r="C4341" s="347"/>
      <c r="D4341" s="349"/>
    </row>
    <row r="4342" spans="1:4">
      <c r="A4342" s="347"/>
      <c r="B4342" s="348"/>
      <c r="C4342" s="347"/>
      <c r="D4342" s="349"/>
    </row>
    <row r="4343" spans="1:4">
      <c r="A4343" s="347"/>
      <c r="B4343" s="348"/>
      <c r="C4343" s="347"/>
      <c r="D4343" s="349"/>
    </row>
    <row r="4344" spans="1:4">
      <c r="A4344" s="347"/>
      <c r="B4344" s="348"/>
      <c r="C4344" s="347"/>
      <c r="D4344" s="349"/>
    </row>
    <row r="4345" spans="1:4">
      <c r="A4345" s="347"/>
      <c r="B4345" s="348"/>
      <c r="C4345" s="347"/>
      <c r="D4345" s="349"/>
    </row>
    <row r="4346" spans="1:4">
      <c r="A4346" s="347"/>
      <c r="B4346" s="348"/>
      <c r="C4346" s="347"/>
      <c r="D4346" s="349"/>
    </row>
    <row r="4347" spans="1:4">
      <c r="A4347" s="347"/>
      <c r="B4347" s="348"/>
      <c r="C4347" s="347"/>
      <c r="D4347" s="349"/>
    </row>
    <row r="4348" spans="1:4">
      <c r="A4348" s="347"/>
      <c r="B4348" s="348"/>
      <c r="C4348" s="347"/>
      <c r="D4348" s="349"/>
    </row>
    <row r="4349" spans="1:4">
      <c r="A4349" s="347"/>
      <c r="B4349" s="348"/>
      <c r="C4349" s="347"/>
      <c r="D4349" s="349"/>
    </row>
    <row r="4350" spans="1:4">
      <c r="A4350" s="347"/>
      <c r="B4350" s="348"/>
      <c r="C4350" s="347"/>
      <c r="D4350" s="349"/>
    </row>
    <row r="4351" spans="1:4">
      <c r="A4351" s="347"/>
      <c r="B4351" s="348"/>
      <c r="C4351" s="347"/>
      <c r="D4351" s="349"/>
    </row>
    <row r="4352" spans="1:4">
      <c r="A4352" s="347"/>
      <c r="B4352" s="348"/>
      <c r="C4352" s="347"/>
      <c r="D4352" s="349"/>
    </row>
    <row r="4353" spans="1:4">
      <c r="A4353" s="347"/>
      <c r="B4353" s="348"/>
      <c r="C4353" s="347"/>
      <c r="D4353" s="349"/>
    </row>
    <row r="4354" spans="1:4">
      <c r="A4354" s="347"/>
      <c r="B4354" s="348"/>
      <c r="C4354" s="347"/>
      <c r="D4354" s="349"/>
    </row>
    <row r="4355" spans="1:4">
      <c r="A4355" s="347"/>
      <c r="B4355" s="348"/>
      <c r="C4355" s="347"/>
      <c r="D4355" s="349"/>
    </row>
    <row r="4356" spans="1:4">
      <c r="A4356" s="347"/>
      <c r="B4356" s="348"/>
      <c r="C4356" s="347"/>
      <c r="D4356" s="349"/>
    </row>
    <row r="4357" spans="1:4">
      <c r="A4357" s="347"/>
      <c r="B4357" s="348"/>
      <c r="C4357" s="347"/>
      <c r="D4357" s="349"/>
    </row>
    <row r="4358" spans="1:4">
      <c r="A4358" s="347"/>
      <c r="B4358" s="348"/>
      <c r="C4358" s="347"/>
      <c r="D4358" s="349"/>
    </row>
    <row r="4359" spans="1:4">
      <c r="A4359" s="347"/>
      <c r="B4359" s="348"/>
      <c r="C4359" s="347"/>
      <c r="D4359" s="349"/>
    </row>
    <row r="4360" spans="1:4">
      <c r="A4360" s="347"/>
      <c r="B4360" s="348"/>
      <c r="C4360" s="347"/>
      <c r="D4360" s="349"/>
    </row>
    <row r="4361" spans="1:4">
      <c r="A4361" s="347"/>
      <c r="B4361" s="348"/>
      <c r="C4361" s="347"/>
      <c r="D4361" s="349"/>
    </row>
    <row r="4362" spans="1:4">
      <c r="A4362" s="347"/>
      <c r="B4362" s="348"/>
      <c r="C4362" s="347"/>
      <c r="D4362" s="349"/>
    </row>
    <row r="4363" spans="1:4">
      <c r="A4363" s="347"/>
      <c r="B4363" s="348"/>
      <c r="C4363" s="347"/>
      <c r="D4363" s="349"/>
    </row>
    <row r="4364" spans="1:4">
      <c r="A4364" s="347"/>
      <c r="B4364" s="348"/>
      <c r="C4364" s="347"/>
      <c r="D4364" s="349"/>
    </row>
    <row r="4365" spans="1:4">
      <c r="A4365" s="347"/>
      <c r="B4365" s="348"/>
      <c r="C4365" s="347"/>
      <c r="D4365" s="349"/>
    </row>
    <row r="4366" spans="1:4">
      <c r="A4366" s="347"/>
      <c r="B4366" s="348"/>
      <c r="C4366" s="347"/>
      <c r="D4366" s="349"/>
    </row>
    <row r="4367" spans="1:4">
      <c r="A4367" s="347"/>
      <c r="B4367" s="348"/>
      <c r="C4367" s="347"/>
      <c r="D4367" s="349"/>
    </row>
    <row r="4368" spans="1:4">
      <c r="A4368" s="347"/>
      <c r="B4368" s="348"/>
      <c r="C4368" s="347"/>
      <c r="D4368" s="349"/>
    </row>
    <row r="4369" spans="1:4">
      <c r="A4369" s="347"/>
      <c r="B4369" s="348"/>
      <c r="C4369" s="347"/>
      <c r="D4369" s="349"/>
    </row>
    <row r="4370" spans="1:4">
      <c r="A4370" s="347"/>
      <c r="B4370" s="348"/>
      <c r="C4370" s="347"/>
      <c r="D4370" s="349"/>
    </row>
    <row r="4371" spans="1:4">
      <c r="A4371" s="347"/>
      <c r="B4371" s="348"/>
      <c r="C4371" s="347"/>
      <c r="D4371" s="349"/>
    </row>
    <row r="4372" spans="1:4">
      <c r="A4372" s="347"/>
      <c r="B4372" s="348"/>
      <c r="C4372" s="347"/>
      <c r="D4372" s="349"/>
    </row>
    <row r="4373" spans="1:4">
      <c r="A4373" s="347"/>
      <c r="B4373" s="348"/>
      <c r="C4373" s="347"/>
      <c r="D4373" s="349"/>
    </row>
    <row r="4374" spans="1:4">
      <c r="A4374" s="347"/>
      <c r="B4374" s="348"/>
      <c r="C4374" s="347"/>
      <c r="D4374" s="349"/>
    </row>
    <row r="4375" spans="1:4">
      <c r="A4375" s="347"/>
      <c r="B4375" s="348"/>
      <c r="C4375" s="347"/>
      <c r="D4375" s="349"/>
    </row>
    <row r="4376" spans="1:4">
      <c r="A4376" s="347"/>
      <c r="B4376" s="348"/>
      <c r="C4376" s="347"/>
      <c r="D4376" s="349"/>
    </row>
    <row r="4377" spans="1:4">
      <c r="A4377" s="347"/>
      <c r="B4377" s="348"/>
      <c r="C4377" s="347"/>
      <c r="D4377" s="349"/>
    </row>
    <row r="4378" spans="1:4">
      <c r="A4378" s="347"/>
      <c r="B4378" s="348"/>
      <c r="C4378" s="347"/>
      <c r="D4378" s="349"/>
    </row>
    <row r="4379" spans="1:4">
      <c r="A4379" s="347"/>
      <c r="B4379" s="348"/>
      <c r="C4379" s="347"/>
      <c r="D4379" s="349"/>
    </row>
    <row r="4380" spans="1:4">
      <c r="A4380" s="347"/>
      <c r="B4380" s="348"/>
      <c r="C4380" s="347"/>
      <c r="D4380" s="349"/>
    </row>
    <row r="4381" spans="1:4">
      <c r="A4381" s="347"/>
      <c r="B4381" s="348"/>
      <c r="C4381" s="347"/>
      <c r="D4381" s="349"/>
    </row>
    <row r="4382" spans="1:4">
      <c r="A4382" s="347"/>
      <c r="B4382" s="348"/>
      <c r="C4382" s="347"/>
      <c r="D4382" s="349"/>
    </row>
    <row r="4383" spans="1:4">
      <c r="A4383" s="347"/>
      <c r="B4383" s="348"/>
      <c r="C4383" s="347"/>
      <c r="D4383" s="349"/>
    </row>
    <row r="4384" spans="1:4">
      <c r="A4384" s="347"/>
      <c r="B4384" s="348"/>
      <c r="C4384" s="347"/>
      <c r="D4384" s="349"/>
    </row>
    <row r="4385" spans="1:4">
      <c r="A4385" s="347"/>
      <c r="B4385" s="348"/>
      <c r="C4385" s="347"/>
      <c r="D4385" s="349"/>
    </row>
    <row r="4386" spans="1:4">
      <c r="A4386" s="347"/>
      <c r="B4386" s="348"/>
      <c r="C4386" s="347"/>
      <c r="D4386" s="349"/>
    </row>
    <row r="4387" spans="1:4">
      <c r="A4387" s="347"/>
      <c r="B4387" s="348"/>
      <c r="C4387" s="347"/>
      <c r="D4387" s="349"/>
    </row>
    <row r="4388" spans="1:4">
      <c r="A4388" s="347"/>
      <c r="B4388" s="348"/>
      <c r="C4388" s="347"/>
      <c r="D4388" s="349"/>
    </row>
    <row r="4389" spans="1:4">
      <c r="A4389" s="347"/>
      <c r="B4389" s="348"/>
      <c r="C4389" s="347"/>
      <c r="D4389" s="349"/>
    </row>
    <row r="4390" spans="1:4">
      <c r="A4390" s="347"/>
      <c r="B4390" s="348"/>
      <c r="C4390" s="347"/>
      <c r="D4390" s="349"/>
    </row>
    <row r="4391" spans="1:4">
      <c r="A4391" s="347"/>
      <c r="B4391" s="348"/>
      <c r="C4391" s="347"/>
      <c r="D4391" s="349"/>
    </row>
    <row r="4392" spans="1:4">
      <c r="A4392" s="347"/>
      <c r="B4392" s="348"/>
      <c r="C4392" s="347"/>
      <c r="D4392" s="349"/>
    </row>
    <row r="4393" spans="1:4">
      <c r="A4393" s="347"/>
      <c r="B4393" s="348"/>
      <c r="C4393" s="347"/>
      <c r="D4393" s="349"/>
    </row>
    <row r="4394" spans="1:4">
      <c r="A4394" s="347"/>
      <c r="B4394" s="348"/>
      <c r="C4394" s="347"/>
      <c r="D4394" s="349"/>
    </row>
    <row r="4395" spans="1:4">
      <c r="A4395" s="347"/>
      <c r="B4395" s="348"/>
      <c r="C4395" s="347"/>
      <c r="D4395" s="349"/>
    </row>
    <row r="4396" spans="1:4">
      <c r="A4396" s="347"/>
      <c r="B4396" s="348"/>
      <c r="C4396" s="347"/>
      <c r="D4396" s="349"/>
    </row>
    <row r="4397" spans="1:4">
      <c r="A4397" s="347"/>
      <c r="B4397" s="348"/>
      <c r="C4397" s="347"/>
      <c r="D4397" s="349"/>
    </row>
    <row r="4398" spans="1:4">
      <c r="A4398" s="347"/>
      <c r="B4398" s="348"/>
      <c r="C4398" s="347"/>
      <c r="D4398" s="349"/>
    </row>
    <row r="4399" spans="1:4">
      <c r="A4399" s="347"/>
      <c r="B4399" s="348"/>
      <c r="C4399" s="347"/>
      <c r="D4399" s="349"/>
    </row>
    <row r="4400" spans="1:4">
      <c r="A4400" s="347"/>
      <c r="B4400" s="348"/>
      <c r="C4400" s="347"/>
      <c r="D4400" s="349"/>
    </row>
    <row r="4401" spans="1:4">
      <c r="A4401" s="347"/>
      <c r="B4401" s="348"/>
      <c r="C4401" s="347"/>
      <c r="D4401" s="349"/>
    </row>
    <row r="4402" spans="1:4">
      <c r="A4402" s="347"/>
      <c r="B4402" s="348"/>
      <c r="C4402" s="347"/>
      <c r="D4402" s="349"/>
    </row>
    <row r="4403" spans="1:4">
      <c r="A4403" s="347"/>
      <c r="B4403" s="348"/>
      <c r="C4403" s="347"/>
      <c r="D4403" s="349"/>
    </row>
    <row r="4404" spans="1:4">
      <c r="A4404" s="347"/>
      <c r="B4404" s="348"/>
      <c r="C4404" s="347"/>
      <c r="D4404" s="349"/>
    </row>
    <row r="4405" spans="1:4">
      <c r="A4405" s="347"/>
      <c r="B4405" s="348"/>
      <c r="C4405" s="347"/>
      <c r="D4405" s="349"/>
    </row>
    <row r="4406" spans="1:4">
      <c r="A4406" s="347"/>
      <c r="B4406" s="348"/>
      <c r="C4406" s="347"/>
      <c r="D4406" s="349"/>
    </row>
    <row r="4407" spans="1:4">
      <c r="A4407" s="347"/>
      <c r="B4407" s="348"/>
      <c r="C4407" s="347"/>
      <c r="D4407" s="349"/>
    </row>
    <row r="4408" spans="1:4">
      <c r="A4408" s="347"/>
      <c r="B4408" s="348"/>
      <c r="C4408" s="347"/>
      <c r="D4408" s="349"/>
    </row>
    <row r="4409" spans="1:4">
      <c r="A4409" s="347"/>
      <c r="B4409" s="348"/>
      <c r="C4409" s="347"/>
      <c r="D4409" s="349"/>
    </row>
    <row r="4410" spans="1:4">
      <c r="A4410" s="347"/>
      <c r="B4410" s="348"/>
      <c r="C4410" s="347"/>
      <c r="D4410" s="349"/>
    </row>
    <row r="4411" spans="1:4">
      <c r="A4411" s="347"/>
      <c r="B4411" s="348"/>
      <c r="C4411" s="347"/>
      <c r="D4411" s="349"/>
    </row>
    <row r="4412" spans="1:4">
      <c r="A4412" s="347"/>
      <c r="B4412" s="348"/>
      <c r="C4412" s="347"/>
      <c r="D4412" s="349"/>
    </row>
    <row r="4413" spans="1:4">
      <c r="A4413" s="347"/>
      <c r="B4413" s="348"/>
      <c r="C4413" s="347"/>
      <c r="D4413" s="349"/>
    </row>
    <row r="4414" spans="1:4">
      <c r="A4414" s="347"/>
      <c r="B4414" s="348"/>
      <c r="C4414" s="347"/>
      <c r="D4414" s="349"/>
    </row>
    <row r="4415" spans="1:4">
      <c r="A4415" s="347"/>
      <c r="B4415" s="348"/>
      <c r="C4415" s="347"/>
      <c r="D4415" s="349"/>
    </row>
    <row r="4416" spans="1:4">
      <c r="A4416" s="347"/>
      <c r="B4416" s="348"/>
      <c r="C4416" s="347"/>
      <c r="D4416" s="349"/>
    </row>
    <row r="4417" spans="1:4">
      <c r="A4417" s="347"/>
      <c r="B4417" s="348"/>
      <c r="C4417" s="347"/>
      <c r="D4417" s="349"/>
    </row>
    <row r="4418" spans="1:4">
      <c r="A4418" s="347"/>
      <c r="B4418" s="348"/>
      <c r="C4418" s="347"/>
      <c r="D4418" s="349"/>
    </row>
    <row r="4419" spans="1:4">
      <c r="A4419" s="347"/>
      <c r="B4419" s="348"/>
      <c r="C4419" s="347"/>
      <c r="D4419" s="349"/>
    </row>
    <row r="4420" spans="1:4">
      <c r="A4420" s="347"/>
      <c r="B4420" s="348"/>
      <c r="C4420" s="347"/>
      <c r="D4420" s="349"/>
    </row>
    <row r="4421" spans="1:4">
      <c r="A4421" s="347"/>
      <c r="B4421" s="348"/>
      <c r="C4421" s="347"/>
      <c r="D4421" s="349"/>
    </row>
    <row r="4422" spans="1:4">
      <c r="A4422" s="347"/>
      <c r="B4422" s="348"/>
      <c r="C4422" s="347"/>
      <c r="D4422" s="349"/>
    </row>
    <row r="4423" spans="1:4">
      <c r="A4423" s="347"/>
      <c r="B4423" s="348"/>
      <c r="C4423" s="347"/>
      <c r="D4423" s="349"/>
    </row>
    <row r="4424" spans="1:4">
      <c r="A4424" s="347"/>
      <c r="B4424" s="348"/>
      <c r="C4424" s="347"/>
      <c r="D4424" s="349"/>
    </row>
    <row r="4425" spans="1:4">
      <c r="A4425" s="347"/>
      <c r="B4425" s="348"/>
      <c r="C4425" s="347"/>
      <c r="D4425" s="349"/>
    </row>
    <row r="4426" spans="1:4">
      <c r="A4426" s="347"/>
      <c r="B4426" s="348"/>
      <c r="C4426" s="347"/>
      <c r="D4426" s="349"/>
    </row>
    <row r="4427" spans="1:4">
      <c r="A4427" s="347"/>
      <c r="B4427" s="348"/>
      <c r="C4427" s="347"/>
      <c r="D4427" s="349"/>
    </row>
    <row r="4428" spans="1:4">
      <c r="A4428" s="347"/>
      <c r="B4428" s="348"/>
      <c r="C4428" s="347"/>
      <c r="D4428" s="349"/>
    </row>
    <row r="4429" spans="1:4">
      <c r="A4429" s="347"/>
      <c r="B4429" s="348"/>
      <c r="C4429" s="347"/>
      <c r="D4429" s="349"/>
    </row>
    <row r="4430" spans="1:4">
      <c r="A4430" s="347"/>
      <c r="B4430" s="348"/>
      <c r="C4430" s="347"/>
      <c r="D4430" s="349"/>
    </row>
    <row r="4431" spans="1:4">
      <c r="A4431" s="347"/>
      <c r="B4431" s="348"/>
      <c r="C4431" s="347"/>
      <c r="D4431" s="349"/>
    </row>
    <row r="4432" spans="1:4">
      <c r="A4432" s="347"/>
      <c r="B4432" s="348"/>
      <c r="C4432" s="347"/>
      <c r="D4432" s="349"/>
    </row>
    <row r="4433" spans="1:4">
      <c r="A4433" s="347"/>
      <c r="B4433" s="348"/>
      <c r="C4433" s="347"/>
      <c r="D4433" s="349"/>
    </row>
    <row r="4434" spans="1:4">
      <c r="A4434" s="347"/>
      <c r="B4434" s="348"/>
      <c r="C4434" s="347"/>
      <c r="D4434" s="349"/>
    </row>
    <row r="4435" spans="1:4">
      <c r="A4435" s="347"/>
      <c r="B4435" s="348"/>
      <c r="C4435" s="347"/>
      <c r="D4435" s="349"/>
    </row>
    <row r="4436" spans="1:4">
      <c r="A4436" s="347"/>
      <c r="B4436" s="348"/>
      <c r="C4436" s="347"/>
      <c r="D4436" s="349"/>
    </row>
    <row r="4437" spans="1:4">
      <c r="A4437" s="347"/>
      <c r="B4437" s="348"/>
      <c r="C4437" s="347"/>
      <c r="D4437" s="349"/>
    </row>
    <row r="4438" spans="1:4">
      <c r="A4438" s="347"/>
      <c r="B4438" s="348"/>
      <c r="C4438" s="347"/>
      <c r="D4438" s="349"/>
    </row>
    <row r="4439" spans="1:4">
      <c r="A4439" s="347"/>
      <c r="B4439" s="348"/>
      <c r="C4439" s="347"/>
      <c r="D4439" s="349"/>
    </row>
    <row r="4440" spans="1:4">
      <c r="A4440" s="347"/>
      <c r="B4440" s="348"/>
      <c r="C4440" s="347"/>
      <c r="D4440" s="349"/>
    </row>
    <row r="4441" spans="1:4">
      <c r="A4441" s="347"/>
      <c r="B4441" s="348"/>
      <c r="C4441" s="347"/>
      <c r="D4441" s="349"/>
    </row>
    <row r="4442" spans="1:4">
      <c r="A4442" s="347"/>
      <c r="B4442" s="348"/>
      <c r="C4442" s="347"/>
      <c r="D4442" s="349"/>
    </row>
    <row r="4443" spans="1:4">
      <c r="A4443" s="347"/>
      <c r="B4443" s="348"/>
      <c r="C4443" s="347"/>
      <c r="D4443" s="349"/>
    </row>
    <row r="4444" spans="1:4">
      <c r="A4444" s="347"/>
      <c r="B4444" s="348"/>
      <c r="C4444" s="347"/>
      <c r="D4444" s="349"/>
    </row>
    <row r="4445" spans="1:4">
      <c r="A4445" s="347"/>
      <c r="B4445" s="348"/>
      <c r="C4445" s="347"/>
      <c r="D4445" s="349"/>
    </row>
    <row r="4446" spans="1:4">
      <c r="A4446" s="347"/>
      <c r="B4446" s="348"/>
      <c r="C4446" s="347"/>
      <c r="D4446" s="349"/>
    </row>
    <row r="4447" spans="1:4">
      <c r="A4447" s="347"/>
      <c r="B4447" s="348"/>
      <c r="C4447" s="347"/>
      <c r="D4447" s="349"/>
    </row>
    <row r="4448" spans="1:4">
      <c r="A4448" s="347"/>
      <c r="B4448" s="348"/>
      <c r="C4448" s="347"/>
      <c r="D4448" s="349"/>
    </row>
    <row r="4449" spans="1:4">
      <c r="A4449" s="347"/>
      <c r="B4449" s="348"/>
      <c r="C4449" s="347"/>
      <c r="D4449" s="349"/>
    </row>
    <row r="4450" spans="1:4">
      <c r="A4450" s="347"/>
      <c r="B4450" s="348"/>
      <c r="C4450" s="347"/>
      <c r="D4450" s="349"/>
    </row>
    <row r="4451" spans="1:4">
      <c r="A4451" s="347"/>
      <c r="B4451" s="348"/>
      <c r="C4451" s="347"/>
      <c r="D4451" s="349"/>
    </row>
    <row r="4452" spans="1:4">
      <c r="A4452" s="347"/>
      <c r="B4452" s="348"/>
      <c r="C4452" s="347"/>
      <c r="D4452" s="349"/>
    </row>
    <row r="4453" spans="1:4">
      <c r="A4453" s="347"/>
      <c r="B4453" s="348"/>
      <c r="C4453" s="347"/>
      <c r="D4453" s="349"/>
    </row>
    <row r="4454" spans="1:4">
      <c r="A4454" s="347"/>
      <c r="B4454" s="348"/>
      <c r="C4454" s="347"/>
      <c r="D4454" s="349"/>
    </row>
    <row r="4455" spans="1:4">
      <c r="A4455" s="347"/>
      <c r="B4455" s="348"/>
      <c r="C4455" s="347"/>
      <c r="D4455" s="349"/>
    </row>
    <row r="4456" spans="1:4">
      <c r="A4456" s="347"/>
      <c r="B4456" s="348"/>
      <c r="C4456" s="347"/>
      <c r="D4456" s="349"/>
    </row>
    <row r="4457" spans="1:4">
      <c r="A4457" s="347"/>
      <c r="B4457" s="348"/>
      <c r="C4457" s="347"/>
      <c r="D4457" s="349"/>
    </row>
    <row r="4458" spans="1:4">
      <c r="A4458" s="347"/>
      <c r="B4458" s="348"/>
      <c r="C4458" s="347"/>
      <c r="D4458" s="349"/>
    </row>
    <row r="4459" spans="1:4">
      <c r="A4459" s="347"/>
      <c r="B4459" s="348"/>
      <c r="C4459" s="347"/>
      <c r="D4459" s="349"/>
    </row>
    <row r="4460" spans="1:4">
      <c r="A4460" s="347"/>
      <c r="B4460" s="348"/>
      <c r="C4460" s="347"/>
      <c r="D4460" s="349"/>
    </row>
    <row r="4461" spans="1:4">
      <c r="A4461" s="347"/>
      <c r="B4461" s="348"/>
      <c r="C4461" s="347"/>
      <c r="D4461" s="349"/>
    </row>
    <row r="4462" spans="1:4">
      <c r="A4462" s="347"/>
      <c r="B4462" s="348"/>
      <c r="C4462" s="347"/>
      <c r="D4462" s="349"/>
    </row>
    <row r="4463" spans="1:4">
      <c r="A4463" s="347"/>
      <c r="B4463" s="348"/>
      <c r="C4463" s="347"/>
      <c r="D4463" s="349"/>
    </row>
    <row r="4464" spans="1:4">
      <c r="A4464" s="347"/>
      <c r="B4464" s="348"/>
      <c r="C4464" s="347"/>
      <c r="D4464" s="349"/>
    </row>
    <row r="4465" spans="1:4">
      <c r="A4465" s="347"/>
      <c r="B4465" s="348"/>
      <c r="C4465" s="347"/>
      <c r="D4465" s="349"/>
    </row>
    <row r="4466" spans="1:4">
      <c r="A4466" s="347"/>
      <c r="B4466" s="348"/>
      <c r="C4466" s="347"/>
      <c r="D4466" s="349"/>
    </row>
    <row r="4467" spans="1:4">
      <c r="A4467" s="347"/>
      <c r="B4467" s="348"/>
      <c r="C4467" s="347"/>
      <c r="D4467" s="349"/>
    </row>
    <row r="4468" spans="1:4">
      <c r="A4468" s="347"/>
      <c r="B4468" s="348"/>
      <c r="C4468" s="347"/>
      <c r="D4468" s="349"/>
    </row>
    <row r="4469" spans="1:4">
      <c r="A4469" s="347"/>
      <c r="B4469" s="348"/>
      <c r="C4469" s="347"/>
      <c r="D4469" s="349"/>
    </row>
    <row r="4470" spans="1:4">
      <c r="A4470" s="347"/>
      <c r="B4470" s="348"/>
      <c r="C4470" s="347"/>
      <c r="D4470" s="349"/>
    </row>
    <row r="4471" spans="1:4">
      <c r="A4471" s="347"/>
      <c r="B4471" s="348"/>
      <c r="C4471" s="347"/>
      <c r="D4471" s="349"/>
    </row>
    <row r="4472" spans="1:4">
      <c r="A4472" s="347"/>
      <c r="B4472" s="348"/>
      <c r="C4472" s="347"/>
      <c r="D4472" s="349"/>
    </row>
    <row r="4473" spans="1:4">
      <c r="A4473" s="347"/>
      <c r="B4473" s="348"/>
      <c r="C4473" s="347"/>
      <c r="D4473" s="349"/>
    </row>
    <row r="4474" spans="1:4">
      <c r="A4474" s="347"/>
      <c r="B4474" s="348"/>
      <c r="C4474" s="347"/>
      <c r="D4474" s="349"/>
    </row>
    <row r="4475" spans="1:4">
      <c r="A4475" s="347"/>
      <c r="B4475" s="348"/>
      <c r="C4475" s="347"/>
      <c r="D4475" s="349"/>
    </row>
    <row r="4476" spans="1:4">
      <c r="A4476" s="347"/>
      <c r="B4476" s="348"/>
      <c r="C4476" s="347"/>
      <c r="D4476" s="349"/>
    </row>
    <row r="4477" spans="1:4">
      <c r="A4477" s="347"/>
      <c r="B4477" s="348"/>
      <c r="C4477" s="347"/>
      <c r="D4477" s="349"/>
    </row>
    <row r="4478" spans="1:4">
      <c r="A4478" s="347"/>
      <c r="B4478" s="348"/>
      <c r="C4478" s="347"/>
      <c r="D4478" s="349"/>
    </row>
    <row r="4479" spans="1:4">
      <c r="A4479" s="347"/>
      <c r="B4479" s="348"/>
      <c r="C4479" s="347"/>
      <c r="D4479" s="349"/>
    </row>
    <row r="4480" spans="1:4">
      <c r="A4480" s="347"/>
      <c r="B4480" s="348"/>
      <c r="C4480" s="347"/>
      <c r="D4480" s="349"/>
    </row>
    <row r="4481" spans="1:4">
      <c r="A4481" s="347"/>
      <c r="B4481" s="348"/>
      <c r="C4481" s="347"/>
      <c r="D4481" s="349"/>
    </row>
    <row r="4482" spans="1:4">
      <c r="A4482" s="347"/>
      <c r="B4482" s="348"/>
      <c r="C4482" s="347"/>
      <c r="D4482" s="349"/>
    </row>
    <row r="4483" spans="1:4">
      <c r="A4483" s="347"/>
      <c r="B4483" s="348"/>
      <c r="C4483" s="347"/>
      <c r="D4483" s="349"/>
    </row>
    <row r="4484" spans="1:4">
      <c r="A4484" s="347"/>
      <c r="B4484" s="348"/>
      <c r="C4484" s="347"/>
      <c r="D4484" s="349"/>
    </row>
    <row r="4485" spans="1:4">
      <c r="A4485" s="347"/>
      <c r="B4485" s="348"/>
      <c r="C4485" s="347"/>
      <c r="D4485" s="349"/>
    </row>
    <row r="4486" spans="1:4">
      <c r="A4486" s="347"/>
      <c r="B4486" s="348"/>
      <c r="C4486" s="347"/>
      <c r="D4486" s="349"/>
    </row>
    <row r="4487" spans="1:4">
      <c r="A4487" s="347"/>
      <c r="B4487" s="348"/>
      <c r="C4487" s="347"/>
      <c r="D4487" s="349"/>
    </row>
    <row r="4488" spans="1:4">
      <c r="A4488" s="347"/>
      <c r="B4488" s="348"/>
      <c r="C4488" s="347"/>
      <c r="D4488" s="349"/>
    </row>
    <row r="4489" spans="1:4">
      <c r="A4489" s="347"/>
      <c r="B4489" s="348"/>
      <c r="C4489" s="347"/>
      <c r="D4489" s="349"/>
    </row>
    <row r="4490" spans="1:4">
      <c r="A4490" s="347"/>
      <c r="B4490" s="348"/>
      <c r="C4490" s="347"/>
      <c r="D4490" s="349"/>
    </row>
    <row r="4491" spans="1:4">
      <c r="A4491" s="347"/>
      <c r="B4491" s="348"/>
      <c r="C4491" s="347"/>
      <c r="D4491" s="349"/>
    </row>
    <row r="4492" spans="1:4">
      <c r="A4492" s="347"/>
      <c r="B4492" s="348"/>
      <c r="C4492" s="347"/>
      <c r="D4492" s="349"/>
    </row>
    <row r="4493" spans="1:4">
      <c r="A4493" s="347"/>
      <c r="B4493" s="348"/>
      <c r="C4493" s="347"/>
      <c r="D4493" s="349"/>
    </row>
    <row r="4494" spans="1:4">
      <c r="A4494" s="347"/>
      <c r="B4494" s="348"/>
      <c r="C4494" s="347"/>
      <c r="D4494" s="349"/>
    </row>
    <row r="4495" spans="1:4">
      <c r="A4495" s="347"/>
      <c r="B4495" s="348"/>
      <c r="C4495" s="347"/>
      <c r="D4495" s="349"/>
    </row>
    <row r="4496" spans="1:4">
      <c r="A4496" s="347"/>
      <c r="B4496" s="348"/>
      <c r="C4496" s="347"/>
      <c r="D4496" s="349"/>
    </row>
    <row r="4497" spans="1:4">
      <c r="A4497" s="347"/>
      <c r="B4497" s="348"/>
      <c r="C4497" s="347"/>
      <c r="D4497" s="349"/>
    </row>
    <row r="4498" spans="1:4">
      <c r="A4498" s="347"/>
      <c r="B4498" s="348"/>
      <c r="C4498" s="347"/>
      <c r="D4498" s="349"/>
    </row>
    <row r="4499" spans="1:4">
      <c r="A4499" s="347"/>
      <c r="B4499" s="348"/>
      <c r="C4499" s="347"/>
      <c r="D4499" s="349"/>
    </row>
    <row r="4500" spans="1:4">
      <c r="A4500" s="347"/>
      <c r="B4500" s="348"/>
      <c r="C4500" s="347"/>
      <c r="D4500" s="349"/>
    </row>
    <row r="4501" spans="1:4">
      <c r="A4501" s="347"/>
      <c r="B4501" s="348"/>
      <c r="C4501" s="347"/>
      <c r="D4501" s="349"/>
    </row>
    <row r="4502" spans="1:4">
      <c r="A4502" s="347"/>
      <c r="B4502" s="348"/>
      <c r="C4502" s="347"/>
      <c r="D4502" s="349"/>
    </row>
    <row r="4503" spans="1:4">
      <c r="A4503" s="347"/>
      <c r="B4503" s="348"/>
      <c r="C4503" s="347"/>
      <c r="D4503" s="349"/>
    </row>
    <row r="4504" spans="1:4">
      <c r="A4504" s="347"/>
      <c r="B4504" s="348"/>
      <c r="C4504" s="347"/>
      <c r="D4504" s="349"/>
    </row>
    <row r="4505" spans="1:4">
      <c r="A4505" s="347"/>
      <c r="B4505" s="348"/>
      <c r="C4505" s="347"/>
      <c r="D4505" s="349"/>
    </row>
    <row r="4506" spans="1:4">
      <c r="A4506" s="347"/>
      <c r="B4506" s="348"/>
      <c r="C4506" s="347"/>
      <c r="D4506" s="349"/>
    </row>
    <row r="4507" spans="1:4">
      <c r="A4507" s="347"/>
      <c r="B4507" s="348"/>
      <c r="C4507" s="347"/>
      <c r="D4507" s="349"/>
    </row>
    <row r="4508" spans="1:4">
      <c r="A4508" s="347"/>
      <c r="B4508" s="348"/>
      <c r="C4508" s="347"/>
      <c r="D4508" s="349"/>
    </row>
    <row r="4509" spans="1:4">
      <c r="A4509" s="347"/>
      <c r="B4509" s="348"/>
      <c r="C4509" s="347"/>
      <c r="D4509" s="349"/>
    </row>
    <row r="4510" spans="1:4">
      <c r="A4510" s="347"/>
      <c r="B4510" s="348"/>
      <c r="C4510" s="347"/>
      <c r="D4510" s="349"/>
    </row>
    <row r="4511" spans="1:4">
      <c r="A4511" s="347"/>
      <c r="B4511" s="348"/>
      <c r="C4511" s="347"/>
      <c r="D4511" s="349"/>
    </row>
    <row r="4512" spans="1:4">
      <c r="A4512" s="347"/>
      <c r="B4512" s="348"/>
      <c r="C4512" s="347"/>
      <c r="D4512" s="349"/>
    </row>
    <row r="4513" spans="1:4">
      <c r="A4513" s="347"/>
      <c r="B4513" s="348"/>
      <c r="C4513" s="347"/>
      <c r="D4513" s="349"/>
    </row>
    <row r="4514" spans="1:4">
      <c r="A4514" s="347"/>
      <c r="B4514" s="348"/>
      <c r="C4514" s="347"/>
      <c r="D4514" s="349"/>
    </row>
    <row r="4515" spans="1:4">
      <c r="A4515" s="347"/>
      <c r="B4515" s="348"/>
      <c r="C4515" s="347"/>
      <c r="D4515" s="349"/>
    </row>
    <row r="4516" spans="1:4">
      <c r="A4516" s="347"/>
      <c r="B4516" s="348"/>
      <c r="C4516" s="347"/>
      <c r="D4516" s="349"/>
    </row>
    <row r="4517" spans="1:4">
      <c r="A4517" s="347"/>
      <c r="B4517" s="348"/>
      <c r="C4517" s="347"/>
      <c r="D4517" s="349"/>
    </row>
    <row r="4518" spans="1:4">
      <c r="A4518" s="347"/>
      <c r="B4518" s="348"/>
      <c r="C4518" s="347"/>
      <c r="D4518" s="349"/>
    </row>
    <row r="4519" spans="1:4">
      <c r="A4519" s="347"/>
      <c r="B4519" s="348"/>
      <c r="C4519" s="347"/>
      <c r="D4519" s="349"/>
    </row>
    <row r="4520" spans="1:4">
      <c r="A4520" s="347"/>
      <c r="B4520" s="348"/>
      <c r="C4520" s="347"/>
      <c r="D4520" s="349"/>
    </row>
    <row r="4521" spans="1:4">
      <c r="A4521" s="347"/>
      <c r="B4521" s="348"/>
      <c r="C4521" s="347"/>
      <c r="D4521" s="349"/>
    </row>
    <row r="4522" spans="1:4">
      <c r="A4522" s="347"/>
      <c r="B4522" s="348"/>
      <c r="C4522" s="347"/>
      <c r="D4522" s="349"/>
    </row>
    <row r="4523" spans="1:4">
      <c r="A4523" s="347"/>
      <c r="B4523" s="348"/>
      <c r="C4523" s="347"/>
      <c r="D4523" s="349"/>
    </row>
    <row r="4524" spans="1:4">
      <c r="A4524" s="347"/>
      <c r="B4524" s="348"/>
      <c r="C4524" s="347"/>
      <c r="D4524" s="349"/>
    </row>
    <row r="4525" spans="1:4">
      <c r="A4525" s="347"/>
      <c r="B4525" s="348"/>
      <c r="C4525" s="347"/>
      <c r="D4525" s="349"/>
    </row>
    <row r="4526" spans="1:4">
      <c r="A4526" s="347"/>
      <c r="B4526" s="348"/>
      <c r="C4526" s="347"/>
      <c r="D4526" s="349"/>
    </row>
    <row r="4527" spans="1:4">
      <c r="A4527" s="347"/>
      <c r="B4527" s="348"/>
      <c r="C4527" s="347"/>
      <c r="D4527" s="349"/>
    </row>
    <row r="4528" spans="1:4">
      <c r="A4528" s="347"/>
      <c r="B4528" s="348"/>
      <c r="C4528" s="347"/>
      <c r="D4528" s="349"/>
    </row>
    <row r="4529" spans="1:4">
      <c r="A4529" s="347"/>
      <c r="B4529" s="348"/>
      <c r="C4529" s="347"/>
      <c r="D4529" s="349"/>
    </row>
    <row r="4530" spans="1:4">
      <c r="A4530" s="347"/>
      <c r="B4530" s="348"/>
      <c r="C4530" s="347"/>
      <c r="D4530" s="349"/>
    </row>
    <row r="4531" spans="1:4">
      <c r="A4531" s="347"/>
      <c r="B4531" s="348"/>
      <c r="C4531" s="347"/>
      <c r="D4531" s="349"/>
    </row>
    <row r="4532" spans="1:4">
      <c r="A4532" s="347"/>
      <c r="B4532" s="348"/>
      <c r="C4532" s="347"/>
      <c r="D4532" s="349"/>
    </row>
    <row r="4533" spans="1:4">
      <c r="A4533" s="347"/>
      <c r="B4533" s="348"/>
      <c r="C4533" s="347"/>
      <c r="D4533" s="349"/>
    </row>
    <row r="4534" spans="1:4">
      <c r="A4534" s="347"/>
      <c r="B4534" s="348"/>
      <c r="C4534" s="347"/>
      <c r="D4534" s="349"/>
    </row>
    <row r="4535" spans="1:4">
      <c r="A4535" s="347"/>
      <c r="B4535" s="348"/>
      <c r="C4535" s="347"/>
      <c r="D4535" s="349"/>
    </row>
    <row r="4536" spans="1:4">
      <c r="A4536" s="347"/>
      <c r="B4536" s="348"/>
      <c r="C4536" s="347"/>
      <c r="D4536" s="349"/>
    </row>
    <row r="4537" spans="1:4">
      <c r="A4537" s="347"/>
      <c r="B4537" s="348"/>
      <c r="C4537" s="347"/>
      <c r="D4537" s="349"/>
    </row>
    <row r="4538" spans="1:4">
      <c r="A4538" s="347"/>
      <c r="B4538" s="348"/>
      <c r="C4538" s="347"/>
      <c r="D4538" s="349"/>
    </row>
    <row r="4539" spans="1:4">
      <c r="A4539" s="347"/>
      <c r="B4539" s="348"/>
      <c r="C4539" s="347"/>
      <c r="D4539" s="349"/>
    </row>
    <row r="4540" spans="1:4">
      <c r="A4540" s="347"/>
      <c r="B4540" s="348"/>
      <c r="C4540" s="347"/>
      <c r="D4540" s="349"/>
    </row>
    <row r="4541" spans="1:4">
      <c r="A4541" s="347"/>
      <c r="B4541" s="348"/>
      <c r="C4541" s="347"/>
      <c r="D4541" s="349"/>
    </row>
    <row r="4542" spans="1:4">
      <c r="A4542" s="347"/>
      <c r="B4542" s="348"/>
      <c r="C4542" s="347"/>
      <c r="D4542" s="349"/>
    </row>
    <row r="4543" spans="1:4">
      <c r="A4543" s="347"/>
      <c r="B4543" s="348"/>
      <c r="C4543" s="347"/>
      <c r="D4543" s="349"/>
    </row>
    <row r="4544" spans="1:4">
      <c r="A4544" s="347"/>
      <c r="B4544" s="348"/>
      <c r="C4544" s="347"/>
      <c r="D4544" s="349"/>
    </row>
    <row r="4545" spans="1:4">
      <c r="A4545" s="347"/>
      <c r="B4545" s="348"/>
      <c r="C4545" s="347"/>
      <c r="D4545" s="349"/>
    </row>
    <row r="4546" spans="1:4">
      <c r="A4546" s="347"/>
      <c r="B4546" s="348"/>
      <c r="C4546" s="347"/>
      <c r="D4546" s="349"/>
    </row>
    <row r="4547" spans="1:4">
      <c r="A4547" s="347"/>
      <c r="B4547" s="348"/>
      <c r="C4547" s="347"/>
      <c r="D4547" s="349"/>
    </row>
    <row r="4548" spans="1:4">
      <c r="A4548" s="347"/>
      <c r="B4548" s="348"/>
      <c r="C4548" s="347"/>
      <c r="D4548" s="349"/>
    </row>
    <row r="4549" spans="1:4">
      <c r="A4549" s="347"/>
      <c r="B4549" s="348"/>
      <c r="C4549" s="347"/>
      <c r="D4549" s="349"/>
    </row>
    <row r="4550" spans="1:4">
      <c r="A4550" s="347"/>
      <c r="B4550" s="348"/>
      <c r="C4550" s="347"/>
      <c r="D4550" s="349"/>
    </row>
    <row r="4551" spans="1:4">
      <c r="A4551" s="347"/>
      <c r="B4551" s="348"/>
      <c r="C4551" s="347"/>
      <c r="D4551" s="349"/>
    </row>
    <row r="4552" spans="1:4">
      <c r="A4552" s="347"/>
      <c r="B4552" s="348"/>
      <c r="C4552" s="347"/>
      <c r="D4552" s="349"/>
    </row>
    <row r="4553" spans="1:4">
      <c r="A4553" s="347"/>
      <c r="B4553" s="348"/>
      <c r="C4553" s="347"/>
      <c r="D4553" s="349"/>
    </row>
    <row r="4554" spans="1:4">
      <c r="A4554" s="347"/>
      <c r="B4554" s="348"/>
      <c r="C4554" s="347"/>
      <c r="D4554" s="349"/>
    </row>
    <row r="4555" spans="1:4">
      <c r="A4555" s="347"/>
      <c r="B4555" s="348"/>
      <c r="C4555" s="347"/>
      <c r="D4555" s="349"/>
    </row>
    <row r="4556" spans="1:4">
      <c r="A4556" s="347"/>
      <c r="B4556" s="348"/>
      <c r="C4556" s="347"/>
      <c r="D4556" s="349"/>
    </row>
    <row r="4557" spans="1:4">
      <c r="A4557" s="347"/>
      <c r="B4557" s="348"/>
      <c r="C4557" s="347"/>
      <c r="D4557" s="349"/>
    </row>
    <row r="4558" spans="1:4">
      <c r="A4558" s="347"/>
      <c r="B4558" s="348"/>
      <c r="C4558" s="347"/>
      <c r="D4558" s="349"/>
    </row>
    <row r="4559" spans="1:4">
      <c r="A4559" s="347"/>
      <c r="B4559" s="348"/>
      <c r="C4559" s="347"/>
      <c r="D4559" s="349"/>
    </row>
    <row r="4560" spans="1:4">
      <c r="A4560" s="347"/>
      <c r="B4560" s="348"/>
      <c r="C4560" s="347"/>
      <c r="D4560" s="349"/>
    </row>
    <row r="4561" spans="1:4">
      <c r="A4561" s="347"/>
      <c r="B4561" s="348"/>
      <c r="C4561" s="347"/>
      <c r="D4561" s="349"/>
    </row>
    <row r="4562" spans="1:4">
      <c r="A4562" s="347"/>
      <c r="B4562" s="348"/>
      <c r="C4562" s="347"/>
      <c r="D4562" s="349"/>
    </row>
    <row r="4563" spans="1:4">
      <c r="A4563" s="347"/>
      <c r="B4563" s="348"/>
      <c r="C4563" s="347"/>
      <c r="D4563" s="349"/>
    </row>
    <row r="4564" spans="1:4">
      <c r="A4564" s="347"/>
      <c r="B4564" s="348"/>
      <c r="C4564" s="347"/>
      <c r="D4564" s="349"/>
    </row>
    <row r="4565" spans="1:4">
      <c r="A4565" s="347"/>
      <c r="B4565" s="348"/>
      <c r="C4565" s="347"/>
      <c r="D4565" s="349"/>
    </row>
    <row r="4566" spans="1:4">
      <c r="A4566" s="347"/>
      <c r="B4566" s="348"/>
      <c r="C4566" s="347"/>
      <c r="D4566" s="349"/>
    </row>
    <row r="4567" spans="1:4">
      <c r="A4567" s="347"/>
      <c r="B4567" s="348"/>
      <c r="C4567" s="347"/>
      <c r="D4567" s="349"/>
    </row>
    <row r="4568" spans="1:4">
      <c r="A4568" s="347"/>
      <c r="B4568" s="348"/>
      <c r="C4568" s="347"/>
      <c r="D4568" s="349"/>
    </row>
    <row r="4569" spans="1:4">
      <c r="A4569" s="347"/>
      <c r="B4569" s="348"/>
      <c r="C4569" s="347"/>
      <c r="D4569" s="349"/>
    </row>
    <row r="4570" spans="1:4">
      <c r="A4570" s="347"/>
      <c r="B4570" s="348"/>
      <c r="C4570" s="347"/>
      <c r="D4570" s="349"/>
    </row>
    <row r="4571" spans="1:4">
      <c r="A4571" s="347"/>
      <c r="B4571" s="348"/>
      <c r="C4571" s="347"/>
      <c r="D4571" s="349"/>
    </row>
    <row r="4572" spans="1:4">
      <c r="A4572" s="347"/>
      <c r="B4572" s="348"/>
      <c r="C4572" s="347"/>
      <c r="D4572" s="349"/>
    </row>
    <row r="4573" spans="1:4">
      <c r="A4573" s="347"/>
      <c r="B4573" s="348"/>
      <c r="C4573" s="347"/>
      <c r="D4573" s="349"/>
    </row>
    <row r="4574" spans="1:4">
      <c r="A4574" s="347"/>
      <c r="B4574" s="348"/>
      <c r="C4574" s="347"/>
      <c r="D4574" s="349"/>
    </row>
    <row r="4575" spans="1:4">
      <c r="A4575" s="347"/>
      <c r="B4575" s="348"/>
      <c r="C4575" s="347"/>
      <c r="D4575" s="349"/>
    </row>
    <row r="4576" spans="1:4">
      <c r="A4576" s="347"/>
      <c r="B4576" s="348"/>
      <c r="C4576" s="347"/>
      <c r="D4576" s="349"/>
    </row>
    <row r="4577" spans="1:4">
      <c r="A4577" s="347"/>
      <c r="B4577" s="348"/>
      <c r="C4577" s="347"/>
      <c r="D4577" s="349"/>
    </row>
    <row r="4578" spans="1:4">
      <c r="A4578" s="347"/>
      <c r="B4578" s="348"/>
      <c r="C4578" s="347"/>
      <c r="D4578" s="349"/>
    </row>
    <row r="4579" spans="1:4">
      <c r="A4579" s="347"/>
      <c r="B4579" s="348"/>
      <c r="C4579" s="347"/>
      <c r="D4579" s="349"/>
    </row>
    <row r="4580" spans="1:4">
      <c r="A4580" s="347"/>
      <c r="B4580" s="348"/>
      <c r="C4580" s="347"/>
      <c r="D4580" s="349"/>
    </row>
    <row r="4581" spans="1:4">
      <c r="A4581" s="347"/>
      <c r="B4581" s="348"/>
      <c r="C4581" s="347"/>
      <c r="D4581" s="349"/>
    </row>
    <row r="4582" spans="1:4">
      <c r="A4582" s="347"/>
      <c r="B4582" s="348"/>
      <c r="C4582" s="347"/>
      <c r="D4582" s="349"/>
    </row>
    <row r="4583" spans="1:4">
      <c r="A4583" s="347"/>
      <c r="B4583" s="348"/>
      <c r="C4583" s="347"/>
      <c r="D4583" s="349"/>
    </row>
    <row r="4584" spans="1:4">
      <c r="A4584" s="347"/>
      <c r="B4584" s="348"/>
      <c r="C4584" s="347"/>
      <c r="D4584" s="349"/>
    </row>
    <row r="4585" spans="1:4">
      <c r="A4585" s="347"/>
      <c r="B4585" s="348"/>
      <c r="C4585" s="347"/>
      <c r="D4585" s="349"/>
    </row>
    <row r="4586" spans="1:4">
      <c r="A4586" s="347"/>
      <c r="B4586" s="348"/>
      <c r="C4586" s="347"/>
      <c r="D4586" s="349"/>
    </row>
    <row r="4587" spans="1:4">
      <c r="A4587" s="347"/>
      <c r="B4587" s="348"/>
      <c r="C4587" s="347"/>
      <c r="D4587" s="349"/>
    </row>
    <row r="4588" spans="1:4">
      <c r="A4588" s="347"/>
      <c r="B4588" s="348"/>
      <c r="C4588" s="347"/>
      <c r="D4588" s="349"/>
    </row>
    <row r="4589" spans="1:4">
      <c r="A4589" s="347"/>
      <c r="B4589" s="348"/>
      <c r="C4589" s="347"/>
      <c r="D4589" s="349"/>
    </row>
    <row r="4590" spans="1:4">
      <c r="A4590" s="347"/>
      <c r="B4590" s="348"/>
      <c r="C4590" s="347"/>
      <c r="D4590" s="349"/>
    </row>
    <row r="4591" spans="1:4">
      <c r="A4591" s="347"/>
      <c r="B4591" s="348"/>
      <c r="C4591" s="347"/>
      <c r="D4591" s="349"/>
    </row>
    <row r="4592" spans="1:4">
      <c r="A4592" s="347"/>
      <c r="B4592" s="348"/>
      <c r="C4592" s="347"/>
      <c r="D4592" s="349"/>
    </row>
    <row r="4593" spans="1:4">
      <c r="A4593" s="347"/>
      <c r="B4593" s="348"/>
      <c r="C4593" s="347"/>
      <c r="D4593" s="349"/>
    </row>
    <row r="4594" spans="1:4">
      <c r="A4594" s="347"/>
      <c r="B4594" s="348"/>
      <c r="C4594" s="347"/>
      <c r="D4594" s="349"/>
    </row>
    <row r="4595" spans="1:4">
      <c r="A4595" s="347"/>
      <c r="B4595" s="348"/>
      <c r="C4595" s="347"/>
      <c r="D4595" s="349"/>
    </row>
    <row r="4596" spans="1:4">
      <c r="A4596" s="347"/>
      <c r="B4596" s="348"/>
      <c r="C4596" s="347"/>
      <c r="D4596" s="349"/>
    </row>
    <row r="4597" spans="1:4">
      <c r="A4597" s="347"/>
      <c r="B4597" s="348"/>
      <c r="C4597" s="347"/>
      <c r="D4597" s="349"/>
    </row>
    <row r="4598" spans="1:4">
      <c r="A4598" s="347"/>
      <c r="B4598" s="348"/>
      <c r="C4598" s="347"/>
      <c r="D4598" s="349"/>
    </row>
    <row r="4599" spans="1:4">
      <c r="A4599" s="347"/>
      <c r="B4599" s="348"/>
      <c r="C4599" s="347"/>
      <c r="D4599" s="349"/>
    </row>
    <row r="4600" spans="1:4">
      <c r="A4600" s="347"/>
      <c r="B4600" s="348"/>
      <c r="C4600" s="347"/>
      <c r="D4600" s="349"/>
    </row>
    <row r="4601" spans="1:4">
      <c r="A4601" s="347"/>
      <c r="B4601" s="348"/>
      <c r="C4601" s="347"/>
      <c r="D4601" s="349"/>
    </row>
    <row r="4602" spans="1:4">
      <c r="A4602" s="347"/>
      <c r="B4602" s="348"/>
      <c r="C4602" s="347"/>
      <c r="D4602" s="349"/>
    </row>
    <row r="4603" spans="1:4">
      <c r="A4603" s="347"/>
      <c r="B4603" s="348"/>
      <c r="C4603" s="347"/>
      <c r="D4603" s="349"/>
    </row>
    <row r="4604" spans="1:4">
      <c r="A4604" s="347"/>
      <c r="B4604" s="348"/>
      <c r="C4604" s="347"/>
      <c r="D4604" s="349"/>
    </row>
    <row r="4605" spans="1:4">
      <c r="A4605" s="347"/>
      <c r="B4605" s="348"/>
      <c r="C4605" s="347"/>
      <c r="D4605" s="349"/>
    </row>
    <row r="4606" spans="1:4">
      <c r="A4606" s="347"/>
      <c r="B4606" s="348"/>
      <c r="C4606" s="347"/>
      <c r="D4606" s="349"/>
    </row>
    <row r="4607" spans="1:4">
      <c r="A4607" s="347"/>
      <c r="B4607" s="348"/>
      <c r="C4607" s="347"/>
      <c r="D4607" s="349"/>
    </row>
    <row r="4608" spans="1:4">
      <c r="A4608" s="347"/>
      <c r="B4608" s="348"/>
      <c r="C4608" s="347"/>
      <c r="D4608" s="349"/>
    </row>
    <row r="4609" spans="1:4">
      <c r="A4609" s="347"/>
      <c r="B4609" s="348"/>
      <c r="C4609" s="347"/>
      <c r="D4609" s="349"/>
    </row>
    <row r="4610" spans="1:4">
      <c r="A4610" s="347"/>
      <c r="B4610" s="348"/>
      <c r="C4610" s="347"/>
      <c r="D4610" s="349"/>
    </row>
    <row r="4611" spans="1:4">
      <c r="A4611" s="347"/>
      <c r="B4611" s="348"/>
      <c r="C4611" s="347"/>
      <c r="D4611" s="349"/>
    </row>
    <row r="4612" spans="1:4">
      <c r="A4612" s="347"/>
      <c r="B4612" s="348"/>
      <c r="C4612" s="347"/>
      <c r="D4612" s="349"/>
    </row>
    <row r="4613" spans="1:4">
      <c r="A4613" s="347"/>
      <c r="B4613" s="348"/>
      <c r="C4613" s="347"/>
      <c r="D4613" s="349"/>
    </row>
    <row r="4614" spans="1:4">
      <c r="A4614" s="347"/>
      <c r="B4614" s="348"/>
      <c r="C4614" s="347"/>
      <c r="D4614" s="349"/>
    </row>
    <row r="4615" spans="1:4">
      <c r="A4615" s="347"/>
      <c r="B4615" s="348"/>
      <c r="C4615" s="347"/>
      <c r="D4615" s="349"/>
    </row>
    <row r="4616" spans="1:4">
      <c r="A4616" s="347"/>
      <c r="B4616" s="348"/>
      <c r="C4616" s="347"/>
      <c r="D4616" s="349"/>
    </row>
    <row r="4617" spans="1:4">
      <c r="A4617" s="347"/>
      <c r="B4617" s="348"/>
      <c r="C4617" s="347"/>
      <c r="D4617" s="349"/>
    </row>
    <row r="4618" spans="1:4">
      <c r="A4618" s="347"/>
      <c r="B4618" s="348"/>
      <c r="C4618" s="347"/>
      <c r="D4618" s="349"/>
    </row>
    <row r="4619" spans="1:4">
      <c r="A4619" s="347"/>
      <c r="B4619" s="348"/>
      <c r="C4619" s="347"/>
      <c r="D4619" s="349"/>
    </row>
    <row r="4620" spans="1:4">
      <c r="A4620" s="347"/>
      <c r="B4620" s="348"/>
      <c r="C4620" s="347"/>
      <c r="D4620" s="349"/>
    </row>
    <row r="4621" spans="1:4">
      <c r="A4621" s="347"/>
      <c r="B4621" s="348"/>
      <c r="C4621" s="347"/>
      <c r="D4621" s="349"/>
    </row>
    <row r="4622" spans="1:4">
      <c r="A4622" s="347"/>
      <c r="B4622" s="348"/>
      <c r="C4622" s="347"/>
      <c r="D4622" s="349"/>
    </row>
    <row r="4623" spans="1:4">
      <c r="A4623" s="347"/>
      <c r="B4623" s="348"/>
      <c r="C4623" s="347"/>
      <c r="D4623" s="349"/>
    </row>
    <row r="4624" spans="1:4">
      <c r="A4624" s="347"/>
      <c r="B4624" s="348"/>
      <c r="C4624" s="347"/>
      <c r="D4624" s="349"/>
    </row>
    <row r="4625" spans="1:4">
      <c r="A4625" s="347"/>
      <c r="B4625" s="348"/>
      <c r="C4625" s="347"/>
      <c r="D4625" s="349"/>
    </row>
    <row r="4626" spans="1:4">
      <c r="A4626" s="347"/>
      <c r="B4626" s="348"/>
      <c r="C4626" s="347"/>
      <c r="D4626" s="349"/>
    </row>
    <row r="4627" spans="1:4">
      <c r="A4627" s="347"/>
      <c r="B4627" s="348"/>
      <c r="C4627" s="347"/>
      <c r="D4627" s="349"/>
    </row>
    <row r="4628" spans="1:4">
      <c r="A4628" s="347"/>
      <c r="B4628" s="348"/>
      <c r="C4628" s="347"/>
      <c r="D4628" s="349"/>
    </row>
    <row r="4629" spans="1:4">
      <c r="A4629" s="347"/>
      <c r="B4629" s="348"/>
      <c r="C4629" s="347"/>
      <c r="D4629" s="349"/>
    </row>
    <row r="4630" spans="1:4">
      <c r="A4630" s="347"/>
      <c r="B4630" s="348"/>
      <c r="C4630" s="347"/>
      <c r="D4630" s="349"/>
    </row>
    <row r="4631" spans="1:4">
      <c r="A4631" s="347"/>
      <c r="B4631" s="348"/>
      <c r="C4631" s="347"/>
      <c r="D4631" s="349"/>
    </row>
    <row r="4632" spans="1:4">
      <c r="A4632" s="347"/>
      <c r="B4632" s="348"/>
      <c r="C4632" s="347"/>
      <c r="D4632" s="349"/>
    </row>
    <row r="4633" spans="1:4">
      <c r="A4633" s="347"/>
      <c r="B4633" s="348"/>
      <c r="C4633" s="347"/>
      <c r="D4633" s="349"/>
    </row>
    <row r="4634" spans="1:4">
      <c r="A4634" s="347"/>
      <c r="B4634" s="348"/>
      <c r="C4634" s="347"/>
      <c r="D4634" s="349"/>
    </row>
    <row r="4635" spans="1:4">
      <c r="A4635" s="347"/>
      <c r="B4635" s="348"/>
      <c r="C4635" s="347"/>
      <c r="D4635" s="349"/>
    </row>
    <row r="4636" spans="1:4">
      <c r="A4636" s="347"/>
      <c r="B4636" s="348"/>
      <c r="C4636" s="347"/>
      <c r="D4636" s="349"/>
    </row>
    <row r="4637" spans="1:4">
      <c r="A4637" s="347"/>
      <c r="B4637" s="348"/>
      <c r="C4637" s="347"/>
      <c r="D4637" s="349"/>
    </row>
    <row r="4638" spans="1:4">
      <c r="A4638" s="347"/>
      <c r="B4638" s="348"/>
      <c r="C4638" s="347"/>
      <c r="D4638" s="349"/>
    </row>
    <row r="4639" spans="1:4">
      <c r="A4639" s="347"/>
      <c r="B4639" s="348"/>
      <c r="C4639" s="347"/>
      <c r="D4639" s="349"/>
    </row>
    <row r="4640" spans="1:4">
      <c r="A4640" s="347"/>
      <c r="B4640" s="348"/>
      <c r="C4640" s="347"/>
      <c r="D4640" s="349"/>
    </row>
    <row r="4641" spans="1:4">
      <c r="A4641" s="347"/>
      <c r="B4641" s="348"/>
      <c r="C4641" s="347"/>
      <c r="D4641" s="349"/>
    </row>
    <row r="4642" spans="1:4">
      <c r="A4642" s="347"/>
      <c r="B4642" s="348"/>
      <c r="C4642" s="347"/>
      <c r="D4642" s="349"/>
    </row>
    <row r="4643" spans="1:4">
      <c r="A4643" s="347"/>
      <c r="B4643" s="348"/>
      <c r="C4643" s="347"/>
      <c r="D4643" s="349"/>
    </row>
    <row r="4644" spans="1:4">
      <c r="A4644" s="347"/>
      <c r="B4644" s="348"/>
      <c r="C4644" s="347"/>
      <c r="D4644" s="349"/>
    </row>
    <row r="4645" spans="1:4">
      <c r="A4645" s="347"/>
      <c r="B4645" s="348"/>
      <c r="C4645" s="347"/>
      <c r="D4645" s="349"/>
    </row>
    <row r="4646" spans="1:4">
      <c r="A4646" s="347"/>
      <c r="B4646" s="348"/>
      <c r="C4646" s="347"/>
      <c r="D4646" s="349"/>
    </row>
    <row r="4647" spans="1:4">
      <c r="A4647" s="347"/>
      <c r="B4647" s="348"/>
      <c r="C4647" s="347"/>
      <c r="D4647" s="349"/>
    </row>
    <row r="4648" spans="1:4">
      <c r="A4648" s="347"/>
      <c r="B4648" s="348"/>
      <c r="C4648" s="347"/>
      <c r="D4648" s="349"/>
    </row>
    <row r="4649" spans="1:4">
      <c r="A4649" s="347"/>
      <c r="B4649" s="348"/>
      <c r="C4649" s="347"/>
      <c r="D4649" s="349"/>
    </row>
    <row r="4650" spans="1:4">
      <c r="A4650" s="347"/>
      <c r="B4650" s="348"/>
      <c r="C4650" s="347"/>
      <c r="D4650" s="349"/>
    </row>
    <row r="4651" spans="1:4">
      <c r="A4651" s="347"/>
      <c r="B4651" s="348"/>
      <c r="C4651" s="347"/>
      <c r="D4651" s="349"/>
    </row>
    <row r="4652" spans="1:4">
      <c r="A4652" s="347"/>
      <c r="B4652" s="348"/>
      <c r="C4652" s="347"/>
      <c r="D4652" s="349"/>
    </row>
    <row r="4653" spans="1:4">
      <c r="A4653" s="347"/>
      <c r="B4653" s="348"/>
      <c r="C4653" s="347"/>
      <c r="D4653" s="349"/>
    </row>
    <row r="4654" spans="1:4">
      <c r="A4654" s="347"/>
      <c r="B4654" s="348"/>
      <c r="C4654" s="347"/>
      <c r="D4654" s="349"/>
    </row>
    <row r="4655" spans="1:4">
      <c r="A4655" s="347"/>
      <c r="B4655" s="348"/>
      <c r="C4655" s="347"/>
      <c r="D4655" s="349"/>
    </row>
    <row r="4656" spans="1:4">
      <c r="A4656" s="347"/>
      <c r="B4656" s="348"/>
      <c r="C4656" s="347"/>
      <c r="D4656" s="349"/>
    </row>
    <row r="4657" spans="1:4">
      <c r="A4657" s="347"/>
      <c r="B4657" s="348"/>
      <c r="C4657" s="347"/>
      <c r="D4657" s="349"/>
    </row>
    <row r="4658" spans="1:4">
      <c r="A4658" s="347"/>
      <c r="B4658" s="348"/>
      <c r="C4658" s="347"/>
      <c r="D4658" s="349"/>
    </row>
    <row r="4659" spans="1:4">
      <c r="A4659" s="347"/>
      <c r="B4659" s="348"/>
      <c r="C4659" s="347"/>
      <c r="D4659" s="349"/>
    </row>
    <row r="4660" spans="1:4">
      <c r="A4660" s="347"/>
      <c r="B4660" s="348"/>
      <c r="C4660" s="347"/>
      <c r="D4660" s="349"/>
    </row>
    <row r="4661" spans="1:4">
      <c r="A4661" s="347"/>
      <c r="B4661" s="348"/>
      <c r="C4661" s="347"/>
      <c r="D4661" s="349"/>
    </row>
    <row r="4662" spans="1:4">
      <c r="A4662" s="347"/>
      <c r="B4662" s="348"/>
      <c r="C4662" s="347"/>
      <c r="D4662" s="349"/>
    </row>
    <row r="4663" spans="1:4">
      <c r="A4663" s="347"/>
      <c r="B4663" s="348"/>
      <c r="C4663" s="347"/>
      <c r="D4663" s="349"/>
    </row>
    <row r="4664" spans="1:4">
      <c r="A4664" s="347"/>
      <c r="B4664" s="348"/>
      <c r="C4664" s="347"/>
      <c r="D4664" s="349"/>
    </row>
    <row r="4665" spans="1:4">
      <c r="A4665" s="347"/>
      <c r="B4665" s="348"/>
      <c r="C4665" s="347"/>
      <c r="D4665" s="349"/>
    </row>
    <row r="4666" spans="1:4">
      <c r="A4666" s="347"/>
      <c r="B4666" s="348"/>
      <c r="C4666" s="347"/>
      <c r="D4666" s="349"/>
    </row>
    <row r="4667" spans="1:4">
      <c r="A4667" s="347"/>
      <c r="B4667" s="348"/>
      <c r="C4667" s="347"/>
      <c r="D4667" s="349"/>
    </row>
    <row r="4668" spans="1:4">
      <c r="A4668" s="347"/>
      <c r="B4668" s="348"/>
      <c r="C4668" s="347"/>
      <c r="D4668" s="349"/>
    </row>
    <row r="4669" spans="1:4">
      <c r="A4669" s="347"/>
      <c r="B4669" s="348"/>
      <c r="C4669" s="347"/>
      <c r="D4669" s="349"/>
    </row>
    <row r="4670" spans="1:4">
      <c r="A4670" s="347"/>
      <c r="B4670" s="348"/>
      <c r="C4670" s="347"/>
      <c r="D4670" s="349"/>
    </row>
    <row r="4671" spans="1:4">
      <c r="A4671" s="347"/>
      <c r="B4671" s="348"/>
      <c r="C4671" s="347"/>
      <c r="D4671" s="349"/>
    </row>
    <row r="4672" spans="1:4">
      <c r="A4672" s="347"/>
      <c r="B4672" s="348"/>
      <c r="C4672" s="347"/>
      <c r="D4672" s="349"/>
    </row>
    <row r="4673" spans="1:4">
      <c r="A4673" s="347"/>
      <c r="B4673" s="348"/>
      <c r="C4673" s="347"/>
      <c r="D4673" s="349"/>
    </row>
    <row r="4674" spans="1:4">
      <c r="A4674" s="347"/>
      <c r="B4674" s="348"/>
      <c r="C4674" s="347"/>
      <c r="D4674" s="349"/>
    </row>
    <row r="4675" spans="1:4">
      <c r="A4675" s="347"/>
      <c r="B4675" s="348"/>
      <c r="C4675" s="347"/>
      <c r="D4675" s="349"/>
    </row>
    <row r="4676" spans="1:4">
      <c r="A4676" s="347"/>
      <c r="B4676" s="348"/>
      <c r="C4676" s="347"/>
      <c r="D4676" s="349"/>
    </row>
    <row r="4677" spans="1:4">
      <c r="A4677" s="347"/>
      <c r="B4677" s="348"/>
      <c r="C4677" s="347"/>
      <c r="D4677" s="349"/>
    </row>
    <row r="4678" spans="1:4">
      <c r="A4678" s="347"/>
      <c r="B4678" s="348"/>
      <c r="C4678" s="347"/>
      <c r="D4678" s="349"/>
    </row>
    <row r="4679" spans="1:4">
      <c r="A4679" s="347"/>
      <c r="B4679" s="348"/>
      <c r="C4679" s="347"/>
      <c r="D4679" s="349"/>
    </row>
    <row r="4680" spans="1:4">
      <c r="A4680" s="347"/>
      <c r="B4680" s="348"/>
      <c r="C4680" s="347"/>
      <c r="D4680" s="349"/>
    </row>
    <row r="4681" spans="1:4">
      <c r="A4681" s="347"/>
      <c r="B4681" s="348"/>
      <c r="C4681" s="347"/>
      <c r="D4681" s="349"/>
    </row>
    <row r="4682" spans="1:4">
      <c r="A4682" s="347"/>
      <c r="B4682" s="348"/>
      <c r="C4682" s="347"/>
      <c r="D4682" s="349"/>
    </row>
    <row r="4683" spans="1:4">
      <c r="A4683" s="347"/>
      <c r="B4683" s="348"/>
      <c r="C4683" s="347"/>
      <c r="D4683" s="349"/>
    </row>
    <row r="4684" spans="1:4">
      <c r="A4684" s="347"/>
      <c r="B4684" s="348"/>
      <c r="C4684" s="347"/>
      <c r="D4684" s="349"/>
    </row>
    <row r="4685" spans="1:4">
      <c r="A4685" s="347"/>
      <c r="B4685" s="348"/>
      <c r="C4685" s="347"/>
      <c r="D4685" s="349"/>
    </row>
    <row r="4686" spans="1:4">
      <c r="A4686" s="347"/>
      <c r="B4686" s="348"/>
      <c r="C4686" s="347"/>
      <c r="D4686" s="349"/>
    </row>
    <row r="4687" spans="1:4">
      <c r="A4687" s="347"/>
      <c r="B4687" s="348"/>
      <c r="C4687" s="347"/>
      <c r="D4687" s="349"/>
    </row>
    <row r="4688" spans="1:4">
      <c r="A4688" s="347"/>
      <c r="B4688" s="348"/>
      <c r="C4688" s="347"/>
      <c r="D4688" s="349"/>
    </row>
    <row r="4689" spans="1:4">
      <c r="A4689" s="347"/>
      <c r="B4689" s="348"/>
      <c r="C4689" s="347"/>
      <c r="D4689" s="349"/>
    </row>
    <row r="4690" spans="1:4">
      <c r="A4690" s="347"/>
      <c r="B4690" s="348"/>
      <c r="C4690" s="347"/>
      <c r="D4690" s="349"/>
    </row>
    <row r="4691" spans="1:4">
      <c r="A4691" s="347"/>
      <c r="B4691" s="348"/>
      <c r="C4691" s="347"/>
      <c r="D4691" s="349"/>
    </row>
    <row r="4692" spans="1:4">
      <c r="A4692" s="347"/>
      <c r="B4692" s="348"/>
      <c r="C4692" s="347"/>
      <c r="D4692" s="349"/>
    </row>
    <row r="4693" spans="1:4">
      <c r="A4693" s="347"/>
      <c r="B4693" s="348"/>
      <c r="C4693" s="347"/>
      <c r="D4693" s="349"/>
    </row>
    <row r="4694" spans="1:4">
      <c r="A4694" s="347"/>
      <c r="B4694" s="348"/>
      <c r="C4694" s="347"/>
      <c r="D4694" s="349"/>
    </row>
    <row r="4695" spans="1:4">
      <c r="A4695" s="347"/>
      <c r="B4695" s="348"/>
      <c r="C4695" s="347"/>
      <c r="D4695" s="349"/>
    </row>
    <row r="4696" spans="1:4">
      <c r="A4696" s="347"/>
      <c r="B4696" s="348"/>
      <c r="C4696" s="347"/>
      <c r="D4696" s="349"/>
    </row>
    <row r="4697" spans="1:4">
      <c r="A4697" s="347"/>
      <c r="B4697" s="348"/>
      <c r="C4697" s="347"/>
      <c r="D4697" s="349"/>
    </row>
    <row r="4698" spans="1:4">
      <c r="A4698" s="347"/>
      <c r="B4698" s="348"/>
      <c r="C4698" s="347"/>
      <c r="D4698" s="349"/>
    </row>
    <row r="4699" spans="1:4">
      <c r="A4699" s="347"/>
      <c r="B4699" s="348"/>
      <c r="C4699" s="347"/>
      <c r="D4699" s="349"/>
    </row>
    <row r="4700" spans="1:4">
      <c r="A4700" s="347"/>
      <c r="B4700" s="348"/>
      <c r="C4700" s="347"/>
      <c r="D4700" s="349"/>
    </row>
    <row r="4701" spans="1:4">
      <c r="A4701" s="347"/>
      <c r="B4701" s="348"/>
      <c r="C4701" s="347"/>
      <c r="D4701" s="349"/>
    </row>
    <row r="4702" spans="1:4">
      <c r="A4702" s="347"/>
      <c r="B4702" s="348"/>
      <c r="C4702" s="347"/>
      <c r="D4702" s="349"/>
    </row>
    <row r="4703" spans="1:4">
      <c r="A4703" s="347"/>
      <c r="B4703" s="348"/>
      <c r="C4703" s="347"/>
      <c r="D4703" s="349"/>
    </row>
    <row r="4704" spans="1:4">
      <c r="A4704" s="347"/>
      <c r="B4704" s="348"/>
      <c r="C4704" s="347"/>
      <c r="D4704" s="349"/>
    </row>
    <row r="4705" spans="1:4">
      <c r="A4705" s="347"/>
      <c r="B4705" s="348"/>
      <c r="C4705" s="347"/>
      <c r="D4705" s="349"/>
    </row>
    <row r="4706" spans="1:4">
      <c r="A4706" s="347"/>
      <c r="B4706" s="348"/>
      <c r="C4706" s="347"/>
      <c r="D4706" s="349"/>
    </row>
    <row r="4707" spans="1:4">
      <c r="A4707" s="347"/>
      <c r="B4707" s="348"/>
      <c r="C4707" s="347"/>
      <c r="D4707" s="349"/>
    </row>
    <row r="4708" spans="1:4">
      <c r="A4708" s="347"/>
      <c r="B4708" s="348"/>
      <c r="C4708" s="347"/>
      <c r="D4708" s="349"/>
    </row>
    <row r="4709" spans="1:4">
      <c r="A4709" s="347"/>
      <c r="B4709" s="348"/>
      <c r="C4709" s="347"/>
      <c r="D4709" s="349"/>
    </row>
    <row r="4710" spans="1:4">
      <c r="A4710" s="347"/>
      <c r="B4710" s="348"/>
      <c r="C4710" s="347"/>
      <c r="D4710" s="349"/>
    </row>
    <row r="4711" spans="1:4">
      <c r="A4711" s="347"/>
      <c r="B4711" s="348"/>
      <c r="C4711" s="347"/>
      <c r="D4711" s="349"/>
    </row>
    <row r="4712" spans="1:4">
      <c r="A4712" s="347"/>
      <c r="B4712" s="348"/>
      <c r="C4712" s="347"/>
      <c r="D4712" s="349"/>
    </row>
    <row r="4713" spans="1:4">
      <c r="A4713" s="347"/>
      <c r="B4713" s="348"/>
      <c r="C4713" s="347"/>
      <c r="D4713" s="349"/>
    </row>
    <row r="4714" spans="1:4">
      <c r="A4714" s="347"/>
      <c r="B4714" s="348"/>
      <c r="C4714" s="347"/>
      <c r="D4714" s="349"/>
    </row>
    <row r="4715" spans="1:4">
      <c r="A4715" s="347"/>
      <c r="B4715" s="348"/>
      <c r="C4715" s="347"/>
      <c r="D4715" s="349"/>
    </row>
    <row r="4716" spans="1:4">
      <c r="A4716" s="347"/>
      <c r="B4716" s="348"/>
      <c r="C4716" s="347"/>
      <c r="D4716" s="349"/>
    </row>
    <row r="4717" spans="1:4">
      <c r="A4717" s="347"/>
      <c r="B4717" s="348"/>
      <c r="C4717" s="347"/>
      <c r="D4717" s="349"/>
    </row>
    <row r="4718" spans="1:4">
      <c r="A4718" s="347"/>
      <c r="B4718" s="348"/>
      <c r="C4718" s="347"/>
      <c r="D4718" s="349"/>
    </row>
    <row r="4719" spans="1:4">
      <c r="A4719" s="347"/>
      <c r="B4719" s="348"/>
      <c r="C4719" s="347"/>
      <c r="D4719" s="349"/>
    </row>
    <row r="4720" spans="1:4">
      <c r="A4720" s="347"/>
      <c r="B4720" s="348"/>
      <c r="C4720" s="347"/>
      <c r="D4720" s="349"/>
    </row>
    <row r="4721" spans="1:4">
      <c r="A4721" s="347"/>
      <c r="B4721" s="348"/>
      <c r="C4721" s="347"/>
      <c r="D4721" s="349"/>
    </row>
    <row r="4722" spans="1:4">
      <c r="A4722" s="347"/>
      <c r="B4722" s="348"/>
      <c r="C4722" s="347"/>
      <c r="D4722" s="349"/>
    </row>
    <row r="4723" spans="1:4">
      <c r="A4723" s="347"/>
      <c r="B4723" s="348"/>
      <c r="C4723" s="347"/>
      <c r="D4723" s="349"/>
    </row>
    <row r="4724" spans="1:4">
      <c r="A4724" s="347"/>
      <c r="B4724" s="348"/>
      <c r="C4724" s="347"/>
      <c r="D4724" s="349"/>
    </row>
    <row r="4725" spans="1:4">
      <c r="A4725" s="347"/>
      <c r="B4725" s="348"/>
      <c r="C4725" s="347"/>
      <c r="D4725" s="349"/>
    </row>
    <row r="4726" spans="1:4">
      <c r="A4726" s="347"/>
      <c r="B4726" s="348"/>
      <c r="C4726" s="347"/>
      <c r="D4726" s="349"/>
    </row>
    <row r="4727" spans="1:4">
      <c r="A4727" s="347"/>
      <c r="B4727" s="348"/>
      <c r="C4727" s="347"/>
      <c r="D4727" s="349"/>
    </row>
    <row r="4728" spans="1:4">
      <c r="A4728" s="347"/>
      <c r="B4728" s="348"/>
      <c r="C4728" s="347"/>
      <c r="D4728" s="349"/>
    </row>
    <row r="4729" spans="1:4">
      <c r="A4729" s="347"/>
      <c r="B4729" s="348"/>
      <c r="C4729" s="347"/>
      <c r="D4729" s="349"/>
    </row>
    <row r="4730" spans="1:4">
      <c r="A4730" s="347"/>
      <c r="B4730" s="348"/>
      <c r="C4730" s="347"/>
      <c r="D4730" s="349"/>
    </row>
    <row r="4731" spans="1:4">
      <c r="A4731" s="347"/>
      <c r="B4731" s="348"/>
      <c r="C4731" s="347"/>
      <c r="D4731" s="349"/>
    </row>
    <row r="4732" spans="1:4">
      <c r="A4732" s="347"/>
      <c r="B4732" s="348"/>
      <c r="C4732" s="347"/>
      <c r="D4732" s="349"/>
    </row>
    <row r="4733" spans="1:4">
      <c r="A4733" s="347"/>
      <c r="B4733" s="348"/>
      <c r="C4733" s="347"/>
      <c r="D4733" s="349"/>
    </row>
    <row r="4734" spans="1:4">
      <c r="A4734" s="347"/>
      <c r="B4734" s="348"/>
      <c r="C4734" s="347"/>
      <c r="D4734" s="349"/>
    </row>
    <row r="4735" spans="1:4">
      <c r="A4735" s="347"/>
      <c r="B4735" s="348"/>
      <c r="C4735" s="347"/>
      <c r="D4735" s="349"/>
    </row>
    <row r="4736" spans="1:4">
      <c r="A4736" s="347"/>
      <c r="B4736" s="348"/>
      <c r="C4736" s="347"/>
      <c r="D4736" s="349"/>
    </row>
    <row r="4737" spans="1:4">
      <c r="A4737" s="347"/>
      <c r="B4737" s="348"/>
      <c r="C4737" s="347"/>
      <c r="D4737" s="349"/>
    </row>
    <row r="4738" spans="1:4">
      <c r="A4738" s="347"/>
      <c r="B4738" s="348"/>
      <c r="C4738" s="347"/>
      <c r="D4738" s="349"/>
    </row>
    <row r="4739" spans="1:4">
      <c r="A4739" s="347"/>
      <c r="B4739" s="348"/>
      <c r="C4739" s="347"/>
      <c r="D4739" s="349"/>
    </row>
    <row r="4740" spans="1:4">
      <c r="A4740" s="347"/>
      <c r="B4740" s="348"/>
      <c r="C4740" s="347"/>
      <c r="D4740" s="349"/>
    </row>
    <row r="4741" spans="1:4">
      <c r="A4741" s="347"/>
      <c r="B4741" s="348"/>
      <c r="C4741" s="347"/>
      <c r="D4741" s="349"/>
    </row>
    <row r="4742" spans="1:4">
      <c r="A4742" s="347"/>
      <c r="B4742" s="348"/>
      <c r="C4742" s="347"/>
      <c r="D4742" s="349"/>
    </row>
    <row r="4743" spans="1:4">
      <c r="A4743" s="347"/>
      <c r="B4743" s="348"/>
      <c r="C4743" s="347"/>
      <c r="D4743" s="349"/>
    </row>
    <row r="4744" spans="1:4">
      <c r="A4744" s="347"/>
      <c r="B4744" s="348"/>
      <c r="C4744" s="347"/>
      <c r="D4744" s="349"/>
    </row>
    <row r="4745" spans="1:4">
      <c r="A4745" s="347"/>
      <c r="B4745" s="348"/>
      <c r="C4745" s="347"/>
      <c r="D4745" s="349"/>
    </row>
    <row r="4746" spans="1:4">
      <c r="A4746" s="347"/>
      <c r="B4746" s="348"/>
      <c r="C4746" s="347"/>
      <c r="D4746" s="349"/>
    </row>
    <row r="4747" spans="1:4">
      <c r="A4747" s="347"/>
      <c r="B4747" s="348"/>
      <c r="C4747" s="347"/>
      <c r="D4747" s="349"/>
    </row>
    <row r="4748" spans="1:4">
      <c r="A4748" s="347"/>
      <c r="B4748" s="348"/>
      <c r="C4748" s="347"/>
      <c r="D4748" s="349"/>
    </row>
    <row r="4749" spans="1:4">
      <c r="A4749" s="347"/>
      <c r="B4749" s="348"/>
      <c r="C4749" s="347"/>
      <c r="D4749" s="349"/>
    </row>
    <row r="4750" spans="1:4">
      <c r="A4750" s="347"/>
      <c r="B4750" s="348"/>
      <c r="C4750" s="347"/>
      <c r="D4750" s="349"/>
    </row>
    <row r="4751" spans="1:4">
      <c r="A4751" s="347"/>
      <c r="B4751" s="348"/>
      <c r="C4751" s="347"/>
      <c r="D4751" s="349"/>
    </row>
    <row r="4752" spans="1:4">
      <c r="A4752" s="347"/>
      <c r="B4752" s="348"/>
      <c r="C4752" s="347"/>
      <c r="D4752" s="349"/>
    </row>
    <row r="4753" spans="1:4">
      <c r="A4753" s="347"/>
      <c r="B4753" s="348"/>
      <c r="C4753" s="347"/>
      <c r="D4753" s="349"/>
    </row>
    <row r="4754" spans="1:4">
      <c r="A4754" s="347"/>
      <c r="B4754" s="348"/>
      <c r="C4754" s="347"/>
      <c r="D4754" s="349"/>
    </row>
    <row r="4755" spans="1:4">
      <c r="A4755" s="347"/>
      <c r="B4755" s="348"/>
      <c r="C4755" s="347"/>
      <c r="D4755" s="349"/>
    </row>
    <row r="4756" spans="1:4">
      <c r="A4756" s="347"/>
      <c r="B4756" s="348"/>
      <c r="C4756" s="347"/>
      <c r="D4756" s="349"/>
    </row>
    <row r="4757" spans="1:4">
      <c r="A4757" s="347"/>
      <c r="B4757" s="348"/>
      <c r="C4757" s="347"/>
      <c r="D4757" s="349"/>
    </row>
    <row r="4758" spans="1:4">
      <c r="A4758" s="347"/>
      <c r="B4758" s="348"/>
      <c r="C4758" s="347"/>
      <c r="D4758" s="349"/>
    </row>
    <row r="4759" spans="1:4">
      <c r="A4759" s="347"/>
      <c r="B4759" s="348"/>
      <c r="C4759" s="347"/>
      <c r="D4759" s="349"/>
    </row>
    <row r="4760" spans="1:4">
      <c r="A4760" s="347"/>
      <c r="B4760" s="348"/>
      <c r="C4760" s="347"/>
      <c r="D4760" s="349"/>
    </row>
    <row r="4761" spans="1:4">
      <c r="A4761" s="347"/>
      <c r="B4761" s="348"/>
      <c r="C4761" s="347"/>
      <c r="D4761" s="349"/>
    </row>
    <row r="4762" spans="1:4">
      <c r="A4762" s="347"/>
      <c r="B4762" s="348"/>
      <c r="C4762" s="347"/>
      <c r="D4762" s="349"/>
    </row>
    <row r="4763" spans="1:4">
      <c r="A4763" s="347"/>
      <c r="B4763" s="348"/>
      <c r="C4763" s="347"/>
      <c r="D4763" s="349"/>
    </row>
    <row r="4764" spans="1:4">
      <c r="A4764" s="347"/>
      <c r="B4764" s="348"/>
      <c r="C4764" s="347"/>
      <c r="D4764" s="349"/>
    </row>
    <row r="4765" spans="1:4">
      <c r="A4765" s="347"/>
      <c r="B4765" s="348"/>
      <c r="C4765" s="347"/>
      <c r="D4765" s="349"/>
    </row>
    <row r="4766" spans="1:4">
      <c r="A4766" s="347"/>
      <c r="B4766" s="348"/>
      <c r="C4766" s="347"/>
      <c r="D4766" s="349"/>
    </row>
    <row r="4767" spans="1:4">
      <c r="A4767" s="347"/>
      <c r="B4767" s="348"/>
      <c r="C4767" s="347"/>
      <c r="D4767" s="349"/>
    </row>
    <row r="4768" spans="1:4">
      <c r="A4768" s="347"/>
      <c r="B4768" s="348"/>
      <c r="C4768" s="347"/>
      <c r="D4768" s="349"/>
    </row>
    <row r="4769" spans="1:4">
      <c r="A4769" s="347"/>
      <c r="B4769" s="348"/>
      <c r="C4769" s="347"/>
      <c r="D4769" s="349"/>
    </row>
    <row r="4770" spans="1:4">
      <c r="A4770" s="347"/>
      <c r="B4770" s="348"/>
      <c r="C4770" s="347"/>
      <c r="D4770" s="349"/>
    </row>
    <row r="4771" spans="1:4">
      <c r="A4771" s="347"/>
      <c r="B4771" s="348"/>
      <c r="C4771" s="347"/>
      <c r="D4771" s="349"/>
    </row>
    <row r="4772" spans="1:4">
      <c r="A4772" s="347"/>
      <c r="B4772" s="348"/>
      <c r="C4772" s="347"/>
      <c r="D4772" s="349"/>
    </row>
    <row r="4773" spans="1:4">
      <c r="A4773" s="347"/>
      <c r="B4773" s="348"/>
      <c r="C4773" s="347"/>
      <c r="D4773" s="349"/>
    </row>
    <row r="4774" spans="1:4">
      <c r="A4774" s="347"/>
      <c r="B4774" s="348"/>
      <c r="C4774" s="347"/>
      <c r="D4774" s="349"/>
    </row>
    <row r="4775" spans="1:4">
      <c r="A4775" s="347"/>
      <c r="B4775" s="348"/>
      <c r="C4775" s="347"/>
      <c r="D4775" s="349"/>
    </row>
    <row r="4776" spans="1:4">
      <c r="A4776" s="347"/>
      <c r="B4776" s="348"/>
      <c r="C4776" s="347"/>
      <c r="D4776" s="349"/>
    </row>
    <row r="4777" spans="1:4">
      <c r="A4777" s="347"/>
      <c r="B4777" s="348"/>
      <c r="C4777" s="347"/>
      <c r="D4777" s="349"/>
    </row>
    <row r="4778" spans="1:4">
      <c r="A4778" s="347"/>
      <c r="B4778" s="348"/>
      <c r="C4778" s="347"/>
      <c r="D4778" s="349"/>
    </row>
    <row r="4779" spans="1:4">
      <c r="A4779" s="347"/>
      <c r="B4779" s="348"/>
      <c r="C4779" s="347"/>
      <c r="D4779" s="349"/>
    </row>
    <row r="4780" spans="1:4">
      <c r="A4780" s="347"/>
      <c r="B4780" s="348"/>
      <c r="C4780" s="347"/>
      <c r="D4780" s="349"/>
    </row>
    <row r="4781" spans="1:4">
      <c r="A4781" s="347"/>
      <c r="B4781" s="348"/>
      <c r="C4781" s="347"/>
      <c r="D4781" s="349"/>
    </row>
    <row r="4782" spans="1:4">
      <c r="A4782" s="347"/>
      <c r="B4782" s="348"/>
      <c r="C4782" s="347"/>
      <c r="D4782" s="349"/>
    </row>
    <row r="4783" spans="1:4">
      <c r="A4783" s="347"/>
      <c r="B4783" s="348"/>
      <c r="C4783" s="347"/>
      <c r="D4783" s="349"/>
    </row>
    <row r="4784" spans="1:4">
      <c r="A4784" s="347"/>
      <c r="B4784" s="348"/>
      <c r="C4784" s="347"/>
      <c r="D4784" s="349"/>
    </row>
    <row r="4785" spans="1:4">
      <c r="A4785" s="347"/>
      <c r="B4785" s="348"/>
      <c r="C4785" s="347"/>
      <c r="D4785" s="349"/>
    </row>
    <row r="4786" spans="1:4">
      <c r="A4786" s="347"/>
      <c r="B4786" s="348"/>
      <c r="C4786" s="347"/>
      <c r="D4786" s="349"/>
    </row>
    <row r="4787" spans="1:4">
      <c r="A4787" s="347"/>
      <c r="B4787" s="348"/>
      <c r="C4787" s="347"/>
      <c r="D4787" s="349"/>
    </row>
    <row r="4788" spans="1:4">
      <c r="A4788" s="347"/>
      <c r="B4788" s="348"/>
      <c r="C4788" s="347"/>
      <c r="D4788" s="349"/>
    </row>
    <row r="4789" spans="1:4">
      <c r="A4789" s="347"/>
      <c r="B4789" s="348"/>
      <c r="C4789" s="347"/>
      <c r="D4789" s="349"/>
    </row>
    <row r="4790" spans="1:4">
      <c r="A4790" s="347"/>
      <c r="B4790" s="348"/>
      <c r="C4790" s="347"/>
      <c r="D4790" s="349"/>
    </row>
    <row r="4791" spans="1:4">
      <c r="A4791" s="347"/>
      <c r="B4791" s="348"/>
      <c r="C4791" s="347"/>
      <c r="D4791" s="349"/>
    </row>
    <row r="4792" spans="1:4">
      <c r="A4792" s="347"/>
      <c r="B4792" s="348"/>
      <c r="C4792" s="347"/>
      <c r="D4792" s="349"/>
    </row>
    <row r="4793" spans="1:4">
      <c r="A4793" s="347"/>
      <c r="B4793" s="348"/>
      <c r="C4793" s="347"/>
      <c r="D4793" s="349"/>
    </row>
    <row r="4794" spans="1:4">
      <c r="A4794" s="347"/>
      <c r="B4794" s="348"/>
      <c r="C4794" s="347"/>
      <c r="D4794" s="349"/>
    </row>
    <row r="4795" spans="1:4">
      <c r="A4795" s="347"/>
      <c r="B4795" s="348"/>
      <c r="C4795" s="347"/>
      <c r="D4795" s="349"/>
    </row>
    <row r="4796" spans="1:4">
      <c r="A4796" s="347"/>
      <c r="B4796" s="348"/>
      <c r="C4796" s="347"/>
      <c r="D4796" s="349"/>
    </row>
    <row r="4797" spans="1:4">
      <c r="A4797" s="347"/>
      <c r="B4797" s="348"/>
      <c r="C4797" s="347"/>
      <c r="D4797" s="349"/>
    </row>
    <row r="4798" spans="1:4">
      <c r="A4798" s="347"/>
      <c r="B4798" s="348"/>
      <c r="C4798" s="347"/>
      <c r="D4798" s="349"/>
    </row>
    <row r="4799" spans="1:4">
      <c r="A4799" s="347"/>
      <c r="B4799" s="348"/>
      <c r="C4799" s="347"/>
      <c r="D4799" s="349"/>
    </row>
    <row r="4800" spans="1:4">
      <c r="A4800" s="347"/>
      <c r="B4800" s="348"/>
      <c r="C4800" s="347"/>
      <c r="D4800" s="349"/>
    </row>
    <row r="4801" spans="1:4">
      <c r="A4801" s="347"/>
      <c r="B4801" s="348"/>
      <c r="C4801" s="347"/>
      <c r="D4801" s="349"/>
    </row>
    <row r="4802" spans="1:4">
      <c r="A4802" s="347"/>
      <c r="B4802" s="348"/>
      <c r="C4802" s="347"/>
      <c r="D4802" s="349"/>
    </row>
    <row r="4803" spans="1:4">
      <c r="A4803" s="347"/>
      <c r="B4803" s="348"/>
      <c r="C4803" s="347"/>
      <c r="D4803" s="349"/>
    </row>
    <row r="4804" spans="1:4">
      <c r="A4804" s="347"/>
      <c r="B4804" s="348"/>
      <c r="C4804" s="347"/>
      <c r="D4804" s="349"/>
    </row>
    <row r="4805" spans="1:4">
      <c r="A4805" s="347"/>
      <c r="B4805" s="348"/>
      <c r="C4805" s="347"/>
      <c r="D4805" s="349"/>
    </row>
    <row r="4806" spans="1:4">
      <c r="A4806" s="347"/>
      <c r="B4806" s="348"/>
      <c r="C4806" s="347"/>
      <c r="D4806" s="349"/>
    </row>
    <row r="4807" spans="1:4">
      <c r="A4807" s="347"/>
      <c r="B4807" s="348"/>
      <c r="C4807" s="347"/>
      <c r="D4807" s="349"/>
    </row>
    <row r="4808" spans="1:4">
      <c r="A4808" s="347"/>
      <c r="B4808" s="348"/>
      <c r="C4808" s="347"/>
      <c r="D4808" s="349"/>
    </row>
    <row r="4809" spans="1:4">
      <c r="A4809" s="347"/>
      <c r="B4809" s="348"/>
      <c r="C4809" s="347"/>
      <c r="D4809" s="349"/>
    </row>
    <row r="4810" spans="1:4">
      <c r="A4810" s="347"/>
      <c r="B4810" s="348"/>
      <c r="C4810" s="347"/>
      <c r="D4810" s="349"/>
    </row>
    <row r="4811" spans="1:4">
      <c r="A4811" s="347"/>
      <c r="B4811" s="348"/>
      <c r="C4811" s="347"/>
      <c r="D4811" s="349"/>
    </row>
    <row r="4812" spans="1:4">
      <c r="A4812" s="347"/>
      <c r="B4812" s="348"/>
      <c r="C4812" s="347"/>
      <c r="D4812" s="349"/>
    </row>
    <row r="4813" spans="1:4">
      <c r="A4813" s="347"/>
      <c r="B4813" s="348"/>
      <c r="C4813" s="347"/>
      <c r="D4813" s="349"/>
    </row>
    <row r="4814" spans="1:4">
      <c r="A4814" s="347"/>
      <c r="B4814" s="348"/>
      <c r="C4814" s="347"/>
      <c r="D4814" s="349"/>
    </row>
    <row r="4815" spans="1:4">
      <c r="A4815" s="347"/>
      <c r="B4815" s="348"/>
      <c r="C4815" s="347"/>
      <c r="D4815" s="349"/>
    </row>
    <row r="4816" spans="1:4">
      <c r="A4816" s="347"/>
      <c r="B4816" s="348"/>
      <c r="C4816" s="347"/>
      <c r="D4816" s="349"/>
    </row>
    <row r="4817" spans="1:4">
      <c r="A4817" s="347"/>
      <c r="B4817" s="348"/>
      <c r="C4817" s="347"/>
      <c r="D4817" s="349"/>
    </row>
    <row r="4818" spans="1:4">
      <c r="A4818" s="347"/>
      <c r="B4818" s="348"/>
      <c r="C4818" s="347"/>
      <c r="D4818" s="349"/>
    </row>
    <row r="4819" spans="1:4">
      <c r="A4819" s="347"/>
      <c r="B4819" s="348"/>
      <c r="C4819" s="347"/>
      <c r="D4819" s="349"/>
    </row>
    <row r="4820" spans="1:4">
      <c r="A4820" s="347"/>
      <c r="B4820" s="348"/>
      <c r="C4820" s="347"/>
      <c r="D4820" s="349"/>
    </row>
    <row r="4821" spans="1:4">
      <c r="A4821" s="347"/>
      <c r="B4821" s="348"/>
      <c r="C4821" s="347"/>
      <c r="D4821" s="349"/>
    </row>
    <row r="4822" spans="1:4">
      <c r="A4822" s="347"/>
      <c r="B4822" s="348"/>
      <c r="C4822" s="347"/>
      <c r="D4822" s="349"/>
    </row>
    <row r="4823" spans="1:4">
      <c r="A4823" s="347"/>
      <c r="B4823" s="348"/>
      <c r="C4823" s="347"/>
      <c r="D4823" s="349"/>
    </row>
    <row r="4824" spans="1:4">
      <c r="A4824" s="347"/>
      <c r="B4824" s="348"/>
      <c r="C4824" s="347"/>
      <c r="D4824" s="349"/>
    </row>
    <row r="4825" spans="1:4">
      <c r="A4825" s="347"/>
      <c r="B4825" s="348"/>
      <c r="C4825" s="347"/>
      <c r="D4825" s="349"/>
    </row>
    <row r="4826" spans="1:4">
      <c r="A4826" s="347"/>
      <c r="B4826" s="348"/>
      <c r="C4826" s="347"/>
      <c r="D4826" s="349"/>
    </row>
    <row r="4827" spans="1:4">
      <c r="A4827" s="347"/>
      <c r="B4827" s="348"/>
      <c r="C4827" s="347"/>
      <c r="D4827" s="349"/>
    </row>
    <row r="4828" spans="1:4">
      <c r="A4828" s="347"/>
      <c r="B4828" s="348"/>
      <c r="C4828" s="347"/>
      <c r="D4828" s="349"/>
    </row>
    <row r="4829" spans="1:4">
      <c r="A4829" s="347"/>
      <c r="B4829" s="348"/>
      <c r="C4829" s="347"/>
      <c r="D4829" s="349"/>
    </row>
    <row r="4830" spans="1:4">
      <c r="A4830" s="347"/>
      <c r="B4830" s="348"/>
      <c r="C4830" s="347"/>
      <c r="D4830" s="349"/>
    </row>
    <row r="4831" spans="1:4">
      <c r="A4831" s="347"/>
      <c r="B4831" s="348"/>
      <c r="C4831" s="347"/>
      <c r="D4831" s="349"/>
    </row>
    <row r="4832" spans="1:4">
      <c r="A4832" s="347"/>
      <c r="B4832" s="348"/>
      <c r="C4832" s="347"/>
      <c r="D4832" s="349"/>
    </row>
    <row r="4833" spans="1:4">
      <c r="A4833" s="347"/>
      <c r="B4833" s="348"/>
      <c r="C4833" s="347"/>
      <c r="D4833" s="349"/>
    </row>
    <row r="4834" spans="1:4">
      <c r="A4834" s="347"/>
      <c r="B4834" s="348"/>
      <c r="C4834" s="347"/>
      <c r="D4834" s="349"/>
    </row>
    <row r="4835" spans="1:4">
      <c r="A4835" s="347"/>
      <c r="B4835" s="348"/>
      <c r="C4835" s="347"/>
      <c r="D4835" s="349"/>
    </row>
    <row r="4836" spans="1:4">
      <c r="A4836" s="347"/>
      <c r="B4836" s="348"/>
      <c r="C4836" s="347"/>
      <c r="D4836" s="349"/>
    </row>
    <row r="4837" spans="1:4">
      <c r="A4837" s="347"/>
      <c r="B4837" s="348"/>
      <c r="C4837" s="347"/>
      <c r="D4837" s="349"/>
    </row>
    <row r="4838" spans="1:4">
      <c r="A4838" s="347"/>
      <c r="B4838" s="348"/>
      <c r="C4838" s="347"/>
      <c r="D4838" s="349"/>
    </row>
    <row r="4839" spans="1:4">
      <c r="A4839" s="347"/>
      <c r="B4839" s="348"/>
      <c r="C4839" s="347"/>
      <c r="D4839" s="349"/>
    </row>
    <row r="4840" spans="1:4">
      <c r="A4840" s="347"/>
      <c r="B4840" s="348"/>
      <c r="C4840" s="347"/>
      <c r="D4840" s="349"/>
    </row>
    <row r="4841" spans="1:4">
      <c r="A4841" s="347"/>
      <c r="B4841" s="348"/>
      <c r="C4841" s="347"/>
      <c r="D4841" s="349"/>
    </row>
    <row r="4842" spans="1:4">
      <c r="A4842" s="347"/>
      <c r="B4842" s="348"/>
      <c r="C4842" s="347"/>
      <c r="D4842" s="349"/>
    </row>
    <row r="4843" spans="1:4">
      <c r="A4843" s="347"/>
      <c r="B4843" s="348"/>
      <c r="C4843" s="347"/>
      <c r="D4843" s="349"/>
    </row>
    <row r="4844" spans="1:4">
      <c r="A4844" s="347"/>
      <c r="B4844" s="348"/>
      <c r="C4844" s="347"/>
      <c r="D4844" s="349"/>
    </row>
    <row r="4845" spans="1:4">
      <c r="A4845" s="347"/>
      <c r="B4845" s="348"/>
      <c r="C4845" s="347"/>
      <c r="D4845" s="349"/>
    </row>
    <row r="4846" spans="1:4">
      <c r="A4846" s="347"/>
      <c r="B4846" s="348"/>
      <c r="C4846" s="347"/>
      <c r="D4846" s="349"/>
    </row>
    <row r="4847" spans="1:4">
      <c r="A4847" s="347"/>
      <c r="B4847" s="348"/>
      <c r="C4847" s="347"/>
      <c r="D4847" s="349"/>
    </row>
    <row r="4848" spans="1:4">
      <c r="A4848" s="347"/>
      <c r="B4848" s="348"/>
      <c r="C4848" s="347"/>
      <c r="D4848" s="349"/>
    </row>
    <row r="4849" spans="1:4">
      <c r="A4849" s="347"/>
      <c r="B4849" s="348"/>
      <c r="C4849" s="347"/>
      <c r="D4849" s="349"/>
    </row>
    <row r="4850" spans="1:4">
      <c r="A4850" s="347"/>
      <c r="B4850" s="348"/>
      <c r="C4850" s="347"/>
      <c r="D4850" s="349"/>
    </row>
    <row r="4851" spans="1:4">
      <c r="A4851" s="347"/>
      <c r="B4851" s="348"/>
      <c r="C4851" s="347"/>
      <c r="D4851" s="349"/>
    </row>
    <row r="4852" spans="1:4">
      <c r="A4852" s="347"/>
      <c r="B4852" s="348"/>
      <c r="C4852" s="347"/>
      <c r="D4852" s="349"/>
    </row>
    <row r="4853" spans="1:4">
      <c r="A4853" s="347"/>
      <c r="B4853" s="348"/>
      <c r="C4853" s="347"/>
      <c r="D4853" s="349"/>
    </row>
    <row r="4854" spans="1:4">
      <c r="A4854" s="347"/>
      <c r="B4854" s="348"/>
      <c r="C4854" s="347"/>
      <c r="D4854" s="349"/>
    </row>
    <row r="4855" spans="1:4">
      <c r="A4855" s="347"/>
      <c r="B4855" s="348"/>
      <c r="C4855" s="347"/>
      <c r="D4855" s="349"/>
    </row>
    <row r="4856" spans="1:4">
      <c r="A4856" s="347"/>
      <c r="B4856" s="348"/>
      <c r="C4856" s="347"/>
      <c r="D4856" s="349"/>
    </row>
    <row r="4857" spans="1:4">
      <c r="A4857" s="347"/>
      <c r="B4857" s="348"/>
      <c r="C4857" s="347"/>
      <c r="D4857" s="349"/>
    </row>
    <row r="4858" spans="1:4">
      <c r="A4858" s="347"/>
      <c r="B4858" s="348"/>
      <c r="C4858" s="347"/>
      <c r="D4858" s="349"/>
    </row>
    <row r="4859" spans="1:4">
      <c r="A4859" s="347"/>
      <c r="B4859" s="348"/>
      <c r="C4859" s="347"/>
      <c r="D4859" s="349"/>
    </row>
    <row r="4860" spans="1:4">
      <c r="A4860" s="347"/>
      <c r="B4860" s="348"/>
      <c r="C4860" s="347"/>
      <c r="D4860" s="349"/>
    </row>
    <row r="4861" spans="1:4">
      <c r="A4861" s="347"/>
      <c r="B4861" s="348"/>
      <c r="C4861" s="347"/>
      <c r="D4861" s="349"/>
    </row>
    <row r="4862" spans="1:4">
      <c r="A4862" s="347"/>
      <c r="B4862" s="348"/>
      <c r="C4862" s="347"/>
      <c r="D4862" s="349"/>
    </row>
    <row r="4863" spans="1:4">
      <c r="A4863" s="347"/>
      <c r="B4863" s="348"/>
      <c r="C4863" s="347"/>
      <c r="D4863" s="349"/>
    </row>
    <row r="4864" spans="1:4">
      <c r="A4864" s="347"/>
      <c r="B4864" s="348"/>
      <c r="C4864" s="347"/>
      <c r="D4864" s="349"/>
    </row>
    <row r="4865" spans="1:4">
      <c r="A4865" s="347"/>
      <c r="B4865" s="348"/>
      <c r="C4865" s="347"/>
      <c r="D4865" s="349"/>
    </row>
    <row r="4866" spans="1:4">
      <c r="A4866" s="347"/>
      <c r="B4866" s="348"/>
      <c r="C4866" s="347"/>
      <c r="D4866" s="349"/>
    </row>
    <row r="4867" spans="1:4">
      <c r="A4867" s="347"/>
      <c r="B4867" s="348"/>
      <c r="C4867" s="347"/>
      <c r="D4867" s="349"/>
    </row>
    <row r="4868" spans="1:4">
      <c r="A4868" s="347"/>
      <c r="B4868" s="348"/>
      <c r="C4868" s="347"/>
      <c r="D4868" s="349"/>
    </row>
    <row r="4869" spans="1:4">
      <c r="A4869" s="347"/>
      <c r="B4869" s="348"/>
      <c r="C4869" s="347"/>
      <c r="D4869" s="349"/>
    </row>
    <row r="4870" spans="1:4">
      <c r="A4870" s="347"/>
      <c r="B4870" s="348"/>
      <c r="C4870" s="347"/>
      <c r="D4870" s="349"/>
    </row>
    <row r="4871" spans="1:4">
      <c r="A4871" s="347"/>
      <c r="B4871" s="348"/>
      <c r="C4871" s="347"/>
      <c r="D4871" s="349"/>
    </row>
    <row r="4872" spans="1:4">
      <c r="A4872" s="347"/>
      <c r="B4872" s="348"/>
      <c r="C4872" s="347"/>
      <c r="D4872" s="349"/>
    </row>
    <row r="4873" spans="1:4">
      <c r="A4873" s="347"/>
      <c r="B4873" s="348"/>
      <c r="C4873" s="347"/>
      <c r="D4873" s="349"/>
    </row>
    <row r="4874" spans="1:4">
      <c r="A4874" s="347"/>
      <c r="B4874" s="348"/>
      <c r="C4874" s="347"/>
      <c r="D4874" s="349"/>
    </row>
    <row r="4875" spans="1:4">
      <c r="A4875" s="347"/>
      <c r="B4875" s="348"/>
      <c r="C4875" s="347"/>
      <c r="D4875" s="349"/>
    </row>
    <row r="4876" spans="1:4">
      <c r="A4876" s="347"/>
      <c r="B4876" s="348"/>
      <c r="C4876" s="347"/>
      <c r="D4876" s="349"/>
    </row>
    <row r="4877" spans="1:4">
      <c r="A4877" s="347"/>
      <c r="B4877" s="348"/>
      <c r="C4877" s="347"/>
      <c r="D4877" s="349"/>
    </row>
    <row r="4878" spans="1:4">
      <c r="A4878" s="347"/>
      <c r="B4878" s="348"/>
      <c r="C4878" s="347"/>
      <c r="D4878" s="349"/>
    </row>
    <row r="4879" spans="1:4">
      <c r="A4879" s="347"/>
      <c r="B4879" s="348"/>
      <c r="C4879" s="347"/>
      <c r="D4879" s="349"/>
    </row>
    <row r="4880" spans="1:4">
      <c r="A4880" s="347"/>
      <c r="B4880" s="348"/>
      <c r="C4880" s="347"/>
      <c r="D4880" s="349"/>
    </row>
    <row r="4881" spans="1:4">
      <c r="A4881" s="347"/>
      <c r="B4881" s="348"/>
      <c r="C4881" s="347"/>
      <c r="D4881" s="349"/>
    </row>
    <row r="4882" spans="1:4">
      <c r="A4882" s="347"/>
      <c r="B4882" s="348"/>
      <c r="C4882" s="347"/>
      <c r="D4882" s="349"/>
    </row>
    <row r="4883" spans="1:4">
      <c r="A4883" s="347"/>
      <c r="B4883" s="348"/>
      <c r="C4883" s="347"/>
      <c r="D4883" s="349"/>
    </row>
    <row r="4884" spans="1:4">
      <c r="A4884" s="347"/>
      <c r="B4884" s="348"/>
      <c r="C4884" s="347"/>
      <c r="D4884" s="349"/>
    </row>
    <row r="4885" spans="1:4">
      <c r="A4885" s="347"/>
      <c r="B4885" s="348"/>
      <c r="C4885" s="347"/>
      <c r="D4885" s="349"/>
    </row>
    <row r="4886" spans="1:4">
      <c r="A4886" s="347"/>
      <c r="B4886" s="348"/>
      <c r="C4886" s="347"/>
      <c r="D4886" s="349"/>
    </row>
    <row r="4887" spans="1:4">
      <c r="A4887" s="347"/>
      <c r="B4887" s="348"/>
      <c r="C4887" s="347"/>
      <c r="D4887" s="349"/>
    </row>
    <row r="4888" spans="1:4">
      <c r="A4888" s="347"/>
      <c r="B4888" s="348"/>
      <c r="C4888" s="347"/>
      <c r="D4888" s="349"/>
    </row>
    <row r="4889" spans="1:4">
      <c r="A4889" s="347"/>
      <c r="B4889" s="348"/>
      <c r="C4889" s="347"/>
      <c r="D4889" s="349"/>
    </row>
    <row r="4890" spans="1:4">
      <c r="A4890" s="347"/>
      <c r="B4890" s="348"/>
      <c r="C4890" s="347"/>
      <c r="D4890" s="349"/>
    </row>
    <row r="4891" spans="1:4">
      <c r="A4891" s="347"/>
      <c r="B4891" s="348"/>
      <c r="C4891" s="347"/>
      <c r="D4891" s="349"/>
    </row>
    <row r="4892" spans="1:4">
      <c r="A4892" s="347"/>
      <c r="B4892" s="348"/>
      <c r="C4892" s="347"/>
      <c r="D4892" s="349"/>
    </row>
    <row r="4893" spans="1:4">
      <c r="A4893" s="347"/>
      <c r="B4893" s="348"/>
      <c r="C4893" s="347"/>
      <c r="D4893" s="349"/>
    </row>
    <row r="4894" spans="1:4">
      <c r="A4894" s="347"/>
      <c r="B4894" s="348"/>
      <c r="C4894" s="347"/>
      <c r="D4894" s="349"/>
    </row>
    <row r="4895" spans="1:4">
      <c r="A4895" s="347"/>
      <c r="B4895" s="348"/>
      <c r="C4895" s="347"/>
      <c r="D4895" s="349"/>
    </row>
    <row r="4896" spans="1:4">
      <c r="A4896" s="347"/>
      <c r="B4896" s="348"/>
      <c r="C4896" s="347"/>
      <c r="D4896" s="349"/>
    </row>
    <row r="4897" spans="1:4">
      <c r="A4897" s="347"/>
      <c r="B4897" s="348"/>
      <c r="C4897" s="347"/>
      <c r="D4897" s="349"/>
    </row>
    <row r="4898" spans="1:4">
      <c r="A4898" s="347"/>
      <c r="B4898" s="348"/>
      <c r="C4898" s="347"/>
      <c r="D4898" s="349"/>
    </row>
    <row r="4899" spans="1:4">
      <c r="A4899" s="347"/>
      <c r="B4899" s="348"/>
      <c r="C4899" s="347"/>
      <c r="D4899" s="349"/>
    </row>
    <row r="4900" spans="1:4">
      <c r="A4900" s="347"/>
      <c r="B4900" s="348"/>
      <c r="C4900" s="347"/>
      <c r="D4900" s="349"/>
    </row>
    <row r="4901" spans="1:4">
      <c r="A4901" s="347"/>
      <c r="B4901" s="348"/>
      <c r="C4901" s="347"/>
      <c r="D4901" s="349"/>
    </row>
    <row r="4902" spans="1:4">
      <c r="A4902" s="347"/>
      <c r="B4902" s="348"/>
      <c r="C4902" s="347"/>
      <c r="D4902" s="349"/>
    </row>
    <row r="4903" spans="1:4">
      <c r="A4903" s="347"/>
      <c r="B4903" s="348"/>
      <c r="C4903" s="347"/>
      <c r="D4903" s="349"/>
    </row>
    <row r="4904" spans="1:4">
      <c r="A4904" s="347"/>
      <c r="B4904" s="348"/>
      <c r="C4904" s="347"/>
      <c r="D4904" s="349"/>
    </row>
    <row r="4905" spans="1:4">
      <c r="A4905" s="347"/>
      <c r="B4905" s="348"/>
      <c r="C4905" s="347"/>
      <c r="D4905" s="349"/>
    </row>
    <row r="4906" spans="1:4">
      <c r="A4906" s="347"/>
      <c r="B4906" s="348"/>
      <c r="C4906" s="347"/>
      <c r="D4906" s="349"/>
    </row>
    <row r="4907" spans="1:4">
      <c r="A4907" s="347"/>
      <c r="B4907" s="348"/>
      <c r="C4907" s="347"/>
      <c r="D4907" s="349"/>
    </row>
    <row r="4908" spans="1:4">
      <c r="A4908" s="347"/>
      <c r="B4908" s="348"/>
      <c r="C4908" s="347"/>
      <c r="D4908" s="349"/>
    </row>
    <row r="4909" spans="1:4">
      <c r="A4909" s="347"/>
      <c r="B4909" s="348"/>
      <c r="C4909" s="347"/>
      <c r="D4909" s="349"/>
    </row>
    <row r="4910" spans="1:4">
      <c r="A4910" s="347"/>
      <c r="B4910" s="348"/>
      <c r="C4910" s="347"/>
      <c r="D4910" s="349"/>
    </row>
    <row r="4911" spans="1:4">
      <c r="A4911" s="347"/>
      <c r="B4911" s="348"/>
      <c r="C4911" s="347"/>
      <c r="D4911" s="349"/>
    </row>
    <row r="4912" spans="1:4">
      <c r="A4912" s="347"/>
      <c r="B4912" s="348"/>
      <c r="C4912" s="347"/>
      <c r="D4912" s="349"/>
    </row>
    <row r="4913" spans="1:4">
      <c r="A4913" s="347"/>
      <c r="B4913" s="348"/>
      <c r="C4913" s="347"/>
      <c r="D4913" s="349"/>
    </row>
    <row r="4914" spans="1:4">
      <c r="A4914" s="347"/>
      <c r="B4914" s="348"/>
      <c r="C4914" s="347"/>
      <c r="D4914" s="349"/>
    </row>
    <row r="4915" spans="1:4">
      <c r="A4915" s="347"/>
      <c r="B4915" s="348"/>
      <c r="C4915" s="347"/>
      <c r="D4915" s="349"/>
    </row>
    <row r="4916" spans="1:4">
      <c r="A4916" s="347"/>
      <c r="B4916" s="348"/>
      <c r="C4916" s="347"/>
      <c r="D4916" s="349"/>
    </row>
    <row r="4917" spans="1:4">
      <c r="A4917" s="347"/>
      <c r="B4917" s="348"/>
      <c r="C4917" s="347"/>
      <c r="D4917" s="349"/>
    </row>
    <row r="4918" spans="1:4">
      <c r="A4918" s="347"/>
      <c r="B4918" s="348"/>
      <c r="C4918" s="347"/>
      <c r="D4918" s="349"/>
    </row>
    <row r="4919" spans="1:4">
      <c r="A4919" s="347"/>
      <c r="B4919" s="348"/>
      <c r="C4919" s="347"/>
      <c r="D4919" s="349"/>
    </row>
    <row r="4920" spans="1:4">
      <c r="A4920" s="347"/>
      <c r="B4920" s="348"/>
      <c r="C4920" s="347"/>
      <c r="D4920" s="349"/>
    </row>
    <row r="4921" spans="1:4">
      <c r="A4921" s="347"/>
      <c r="B4921" s="348"/>
      <c r="C4921" s="347"/>
      <c r="D4921" s="349"/>
    </row>
    <row r="4922" spans="1:4">
      <c r="A4922" s="347"/>
      <c r="B4922" s="348"/>
      <c r="C4922" s="347"/>
      <c r="D4922" s="349"/>
    </row>
    <row r="4923" spans="1:4">
      <c r="A4923" s="347"/>
      <c r="B4923" s="348"/>
      <c r="C4923" s="347"/>
      <c r="D4923" s="349"/>
    </row>
    <row r="4924" spans="1:4">
      <c r="A4924" s="347"/>
      <c r="B4924" s="348"/>
      <c r="C4924" s="347"/>
      <c r="D4924" s="349"/>
    </row>
    <row r="4925" spans="1:4">
      <c r="A4925" s="347"/>
      <c r="B4925" s="348"/>
      <c r="C4925" s="347"/>
      <c r="D4925" s="349"/>
    </row>
    <row r="4926" spans="1:4">
      <c r="A4926" s="347"/>
      <c r="B4926" s="348"/>
      <c r="C4926" s="347"/>
      <c r="D4926" s="349"/>
    </row>
    <row r="4927" spans="1:4">
      <c r="A4927" s="347"/>
      <c r="B4927" s="348"/>
      <c r="C4927" s="347"/>
      <c r="D4927" s="349"/>
    </row>
    <row r="4928" spans="1:4">
      <c r="A4928" s="347"/>
      <c r="B4928" s="348"/>
      <c r="C4928" s="347"/>
      <c r="D4928" s="349"/>
    </row>
    <row r="4929" spans="1:4">
      <c r="A4929" s="347"/>
      <c r="B4929" s="348"/>
      <c r="C4929" s="347"/>
      <c r="D4929" s="349"/>
    </row>
    <row r="4930" spans="1:4">
      <c r="A4930" s="347"/>
      <c r="B4930" s="348"/>
      <c r="C4930" s="347"/>
      <c r="D4930" s="349"/>
    </row>
    <row r="4931" spans="1:4">
      <c r="A4931" s="347"/>
      <c r="B4931" s="348"/>
      <c r="C4931" s="347"/>
      <c r="D4931" s="349"/>
    </row>
    <row r="4932" spans="1:4">
      <c r="A4932" s="347"/>
      <c r="B4932" s="348"/>
      <c r="C4932" s="347"/>
      <c r="D4932" s="349"/>
    </row>
    <row r="4933" spans="1:4">
      <c r="A4933" s="347"/>
      <c r="B4933" s="348"/>
      <c r="C4933" s="347"/>
      <c r="D4933" s="349"/>
    </row>
    <row r="4934" spans="1:4">
      <c r="A4934" s="347"/>
      <c r="B4934" s="348"/>
      <c r="C4934" s="347"/>
      <c r="D4934" s="349"/>
    </row>
    <row r="4935" spans="1:4">
      <c r="A4935" s="347"/>
      <c r="B4935" s="348"/>
      <c r="C4935" s="347"/>
      <c r="D4935" s="349"/>
    </row>
    <row r="4936" spans="1:4">
      <c r="A4936" s="347"/>
      <c r="B4936" s="348"/>
      <c r="C4936" s="347"/>
      <c r="D4936" s="349"/>
    </row>
    <row r="4937" spans="1:4">
      <c r="A4937" s="347"/>
      <c r="B4937" s="348"/>
      <c r="C4937" s="347"/>
      <c r="D4937" s="349"/>
    </row>
    <row r="4938" spans="1:4">
      <c r="A4938" s="347"/>
      <c r="B4938" s="348"/>
      <c r="C4938" s="347"/>
      <c r="D4938" s="349"/>
    </row>
    <row r="4939" spans="1:4">
      <c r="A4939" s="347"/>
      <c r="B4939" s="348"/>
      <c r="C4939" s="347"/>
      <c r="D4939" s="349"/>
    </row>
    <row r="4940" spans="1:4">
      <c r="A4940" s="347"/>
      <c r="B4940" s="348"/>
      <c r="C4940" s="347"/>
      <c r="D4940" s="349"/>
    </row>
    <row r="4941" spans="1:4">
      <c r="A4941" s="347"/>
      <c r="B4941" s="348"/>
      <c r="C4941" s="347"/>
      <c r="D4941" s="349"/>
    </row>
    <row r="4942" spans="1:4">
      <c r="A4942" s="347"/>
      <c r="B4942" s="348"/>
      <c r="C4942" s="347"/>
      <c r="D4942" s="349"/>
    </row>
    <row r="4943" spans="1:4">
      <c r="A4943" s="347"/>
      <c r="B4943" s="348"/>
      <c r="C4943" s="347"/>
      <c r="D4943" s="349"/>
    </row>
    <row r="4944" spans="1:4">
      <c r="A4944" s="347"/>
      <c r="B4944" s="348"/>
      <c r="C4944" s="347"/>
      <c r="D4944" s="349"/>
    </row>
    <row r="4945" spans="1:4">
      <c r="A4945" s="347"/>
      <c r="B4945" s="348"/>
      <c r="C4945" s="347"/>
      <c r="D4945" s="349"/>
    </row>
    <row r="4946" spans="1:4">
      <c r="A4946" s="347"/>
      <c r="B4946" s="348"/>
      <c r="C4946" s="347"/>
      <c r="D4946" s="349"/>
    </row>
    <row r="4947" spans="1:4">
      <c r="A4947" s="347"/>
      <c r="B4947" s="348"/>
      <c r="C4947" s="347"/>
      <c r="D4947" s="349"/>
    </row>
    <row r="4948" spans="1:4">
      <c r="A4948" s="347"/>
      <c r="B4948" s="348"/>
      <c r="C4948" s="347"/>
      <c r="D4948" s="349"/>
    </row>
    <row r="4949" spans="1:4">
      <c r="A4949" s="347"/>
      <c r="B4949" s="348"/>
      <c r="C4949" s="347"/>
      <c r="D4949" s="349"/>
    </row>
    <row r="4950" spans="1:4">
      <c r="A4950" s="347"/>
      <c r="B4950" s="348"/>
      <c r="C4950" s="347"/>
      <c r="D4950" s="349"/>
    </row>
    <row r="4951" spans="1:4">
      <c r="A4951" s="347"/>
      <c r="B4951" s="348"/>
      <c r="C4951" s="347"/>
      <c r="D4951" s="349"/>
    </row>
    <row r="4952" spans="1:4">
      <c r="A4952" s="347"/>
      <c r="B4952" s="348"/>
      <c r="C4952" s="347"/>
      <c r="D4952" s="349"/>
    </row>
    <row r="4953" spans="1:4">
      <c r="A4953" s="347"/>
      <c r="B4953" s="348"/>
      <c r="C4953" s="347"/>
      <c r="D4953" s="349"/>
    </row>
    <row r="4954" spans="1:4">
      <c r="A4954" s="347"/>
      <c r="B4954" s="348"/>
      <c r="C4954" s="347"/>
      <c r="D4954" s="349"/>
    </row>
    <row r="4955" spans="1:4">
      <c r="A4955" s="347"/>
      <c r="B4955" s="348"/>
      <c r="C4955" s="347"/>
      <c r="D4955" s="349"/>
    </row>
    <row r="4956" spans="1:4">
      <c r="A4956" s="347"/>
      <c r="B4956" s="348"/>
      <c r="C4956" s="347"/>
      <c r="D4956" s="349"/>
    </row>
    <row r="4957" spans="1:4">
      <c r="A4957" s="347"/>
      <c r="B4957" s="348"/>
      <c r="C4957" s="347"/>
      <c r="D4957" s="349"/>
    </row>
    <row r="4958" spans="1:4">
      <c r="A4958" s="347"/>
      <c r="B4958" s="348"/>
      <c r="C4958" s="347"/>
      <c r="D4958" s="349"/>
    </row>
    <row r="4959" spans="1:4">
      <c r="A4959" s="347"/>
      <c r="B4959" s="348"/>
      <c r="C4959" s="347"/>
      <c r="D4959" s="349"/>
    </row>
    <row r="4960" spans="1:4">
      <c r="A4960" s="347"/>
      <c r="B4960" s="348"/>
      <c r="C4960" s="347"/>
      <c r="D4960" s="349"/>
    </row>
    <row r="4961" spans="1:4">
      <c r="A4961" s="347"/>
      <c r="B4961" s="348"/>
      <c r="C4961" s="347"/>
      <c r="D4961" s="349"/>
    </row>
    <row r="4962" spans="1:4">
      <c r="A4962" s="347"/>
      <c r="B4962" s="348"/>
      <c r="C4962" s="347"/>
      <c r="D4962" s="349"/>
    </row>
    <row r="4963" spans="1:4">
      <c r="A4963" s="347"/>
      <c r="B4963" s="348"/>
      <c r="C4963" s="347"/>
      <c r="D4963" s="349"/>
    </row>
    <row r="4964" spans="1:4">
      <c r="A4964" s="347"/>
      <c r="B4964" s="348"/>
      <c r="C4964" s="347"/>
      <c r="D4964" s="349"/>
    </row>
    <row r="4965" spans="1:4">
      <c r="A4965" s="347"/>
      <c r="B4965" s="348"/>
      <c r="C4965" s="347"/>
      <c r="D4965" s="349"/>
    </row>
    <row r="4966" spans="1:4">
      <c r="A4966" s="347"/>
      <c r="B4966" s="348"/>
      <c r="C4966" s="347"/>
      <c r="D4966" s="349"/>
    </row>
    <row r="4967" spans="1:4">
      <c r="A4967" s="347"/>
      <c r="B4967" s="348"/>
      <c r="C4967" s="347"/>
      <c r="D4967" s="349"/>
    </row>
    <row r="4968" spans="1:4">
      <c r="A4968" s="347"/>
      <c r="B4968" s="348"/>
      <c r="C4968" s="347"/>
      <c r="D4968" s="349"/>
    </row>
    <row r="4969" spans="1:4">
      <c r="A4969" s="347"/>
      <c r="B4969" s="348"/>
      <c r="C4969" s="347"/>
      <c r="D4969" s="349"/>
    </row>
    <row r="4970" spans="1:4">
      <c r="A4970" s="347"/>
      <c r="B4970" s="348"/>
      <c r="C4970" s="347"/>
      <c r="D4970" s="349"/>
    </row>
    <row r="4971" spans="1:4">
      <c r="A4971" s="347"/>
      <c r="B4971" s="348"/>
      <c r="C4971" s="347"/>
      <c r="D4971" s="349"/>
    </row>
    <row r="4972" spans="1:4">
      <c r="A4972" s="347"/>
      <c r="B4972" s="348"/>
      <c r="C4972" s="347"/>
      <c r="D4972" s="349"/>
    </row>
    <row r="4973" spans="1:4">
      <c r="A4973" s="347"/>
      <c r="B4973" s="348"/>
      <c r="C4973" s="347"/>
      <c r="D4973" s="349"/>
    </row>
    <row r="4974" spans="1:4">
      <c r="A4974" s="347"/>
      <c r="B4974" s="348"/>
      <c r="C4974" s="347"/>
      <c r="D4974" s="349"/>
    </row>
    <row r="4975" spans="1:4">
      <c r="A4975" s="347"/>
      <c r="B4975" s="348"/>
      <c r="C4975" s="347"/>
      <c r="D4975" s="349"/>
    </row>
    <row r="4976" spans="1:4">
      <c r="A4976" s="347"/>
      <c r="B4976" s="348"/>
      <c r="C4976" s="347"/>
      <c r="D4976" s="349"/>
    </row>
    <row r="4977" spans="1:4">
      <c r="A4977" s="347"/>
      <c r="B4977" s="348"/>
      <c r="C4977" s="347"/>
      <c r="D4977" s="349"/>
    </row>
    <row r="4978" spans="1:4">
      <c r="A4978" s="347"/>
      <c r="B4978" s="348"/>
      <c r="C4978" s="347"/>
      <c r="D4978" s="349"/>
    </row>
    <row r="4979" spans="1:4">
      <c r="A4979" s="347"/>
      <c r="B4979" s="348"/>
      <c r="C4979" s="347"/>
      <c r="D4979" s="349"/>
    </row>
    <row r="4980" spans="1:4">
      <c r="A4980" s="347"/>
      <c r="B4980" s="348"/>
      <c r="C4980" s="347"/>
      <c r="D4980" s="349"/>
    </row>
    <row r="4981" spans="1:4">
      <c r="A4981" s="347"/>
      <c r="B4981" s="348"/>
      <c r="C4981" s="347"/>
      <c r="D4981" s="349"/>
    </row>
    <row r="4982" spans="1:4">
      <c r="A4982" s="347"/>
      <c r="B4982" s="348"/>
      <c r="C4982" s="347"/>
      <c r="D4982" s="349"/>
    </row>
    <row r="4983" spans="1:4">
      <c r="A4983" s="347"/>
      <c r="B4983" s="348"/>
      <c r="C4983" s="347"/>
      <c r="D4983" s="349"/>
    </row>
    <row r="4984" spans="1:4">
      <c r="A4984" s="347"/>
      <c r="B4984" s="348"/>
      <c r="C4984" s="347"/>
      <c r="D4984" s="349"/>
    </row>
    <row r="4985" spans="1:4">
      <c r="A4985" s="347"/>
      <c r="B4985" s="348"/>
      <c r="C4985" s="347"/>
      <c r="D4985" s="349"/>
    </row>
    <row r="4986" spans="1:4">
      <c r="A4986" s="347"/>
      <c r="B4986" s="348"/>
      <c r="C4986" s="347"/>
      <c r="D4986" s="349"/>
    </row>
    <row r="4987" spans="1:4">
      <c r="A4987" s="347"/>
      <c r="B4987" s="348"/>
      <c r="C4987" s="347"/>
      <c r="D4987" s="349"/>
    </row>
    <row r="4988" spans="1:4">
      <c r="A4988" s="347"/>
      <c r="B4988" s="348"/>
      <c r="C4988" s="347"/>
      <c r="D4988" s="349"/>
    </row>
    <row r="4989" spans="1:4">
      <c r="A4989" s="347"/>
      <c r="B4989" s="348"/>
      <c r="C4989" s="347"/>
      <c r="D4989" s="349"/>
    </row>
    <row r="4990" spans="1:4">
      <c r="A4990" s="347"/>
      <c r="B4990" s="348"/>
      <c r="C4990" s="347"/>
      <c r="D4990" s="349"/>
    </row>
    <row r="4991" spans="1:4">
      <c r="A4991" s="347"/>
      <c r="B4991" s="348"/>
      <c r="C4991" s="347"/>
      <c r="D4991" s="349"/>
    </row>
    <row r="4992" spans="1:4">
      <c r="A4992" s="347"/>
      <c r="B4992" s="348"/>
      <c r="C4992" s="347"/>
      <c r="D4992" s="349"/>
    </row>
    <row r="4993" spans="1:4">
      <c r="A4993" s="347"/>
      <c r="B4993" s="348"/>
      <c r="C4993" s="347"/>
      <c r="D4993" s="349"/>
    </row>
    <row r="4994" spans="1:4">
      <c r="A4994" s="347"/>
      <c r="B4994" s="348"/>
      <c r="C4994" s="347"/>
      <c r="D4994" s="349"/>
    </row>
    <row r="4995" spans="1:4">
      <c r="A4995" s="347"/>
      <c r="B4995" s="348"/>
      <c r="C4995" s="347"/>
      <c r="D4995" s="349"/>
    </row>
    <row r="4996" spans="1:4">
      <c r="A4996" s="347"/>
      <c r="B4996" s="348"/>
      <c r="C4996" s="347"/>
      <c r="D4996" s="349"/>
    </row>
    <row r="4997" spans="1:4">
      <c r="A4997" s="347"/>
      <c r="B4997" s="348"/>
      <c r="C4997" s="347"/>
      <c r="D4997" s="349"/>
    </row>
    <row r="4998" spans="1:4">
      <c r="A4998" s="347"/>
      <c r="B4998" s="348"/>
      <c r="C4998" s="347"/>
      <c r="D4998" s="349"/>
    </row>
    <row r="4999" spans="1:4">
      <c r="A4999" s="347"/>
      <c r="B4999" s="348"/>
      <c r="C4999" s="347"/>
      <c r="D4999" s="349"/>
    </row>
    <row r="5000" spans="1:4">
      <c r="A5000" s="347"/>
      <c r="B5000" s="348"/>
      <c r="C5000" s="347"/>
      <c r="D5000" s="349"/>
    </row>
    <row r="5001" spans="1:4">
      <c r="A5001" s="347"/>
      <c r="B5001" s="348"/>
      <c r="C5001" s="347"/>
      <c r="D5001" s="349"/>
    </row>
    <row r="5002" spans="1:4">
      <c r="A5002" s="347"/>
      <c r="B5002" s="348"/>
      <c r="C5002" s="347"/>
      <c r="D5002" s="349"/>
    </row>
    <row r="5003" spans="1:4">
      <c r="A5003" s="347"/>
      <c r="B5003" s="348"/>
      <c r="C5003" s="347"/>
      <c r="D5003" s="349"/>
    </row>
    <row r="5004" spans="1:4">
      <c r="A5004" s="347"/>
      <c r="B5004" s="348"/>
      <c r="C5004" s="347"/>
      <c r="D5004" s="349"/>
    </row>
    <row r="5005" spans="1:4">
      <c r="A5005" s="347"/>
      <c r="B5005" s="348"/>
      <c r="C5005" s="347"/>
      <c r="D5005" s="349"/>
    </row>
    <row r="5006" spans="1:4">
      <c r="A5006" s="347"/>
      <c r="B5006" s="348"/>
      <c r="C5006" s="347"/>
      <c r="D5006" s="349"/>
    </row>
    <row r="5007" spans="1:4">
      <c r="A5007" s="347"/>
      <c r="B5007" s="348"/>
      <c r="C5007" s="347"/>
      <c r="D5007" s="349"/>
    </row>
    <row r="5008" spans="1:4">
      <c r="A5008" s="347"/>
      <c r="B5008" s="348"/>
      <c r="C5008" s="347"/>
      <c r="D5008" s="349"/>
    </row>
    <row r="5009" spans="1:4">
      <c r="A5009" s="347"/>
      <c r="B5009" s="348"/>
      <c r="C5009" s="347"/>
      <c r="D5009" s="349"/>
    </row>
    <row r="5010" spans="1:4">
      <c r="A5010" s="347"/>
      <c r="B5010" s="348"/>
      <c r="C5010" s="347"/>
      <c r="D5010" s="349"/>
    </row>
    <row r="5011" spans="1:4">
      <c r="A5011" s="347"/>
      <c r="B5011" s="348"/>
      <c r="C5011" s="347"/>
      <c r="D5011" s="349"/>
    </row>
    <row r="5012" spans="1:4">
      <c r="A5012" s="347"/>
      <c r="B5012" s="348"/>
      <c r="C5012" s="347"/>
      <c r="D5012" s="349"/>
    </row>
    <row r="5013" spans="1:4">
      <c r="A5013" s="347"/>
      <c r="B5013" s="348"/>
      <c r="C5013" s="347"/>
      <c r="D5013" s="349"/>
    </row>
    <row r="5014" spans="1:4">
      <c r="A5014" s="347"/>
      <c r="B5014" s="348"/>
      <c r="C5014" s="347"/>
      <c r="D5014" s="349"/>
    </row>
    <row r="5015" spans="1:4">
      <c r="A5015" s="347"/>
      <c r="B5015" s="348"/>
      <c r="C5015" s="347"/>
      <c r="D5015" s="349"/>
    </row>
    <row r="5016" spans="1:4">
      <c r="A5016" s="347"/>
      <c r="B5016" s="348"/>
      <c r="C5016" s="347"/>
      <c r="D5016" s="349"/>
    </row>
    <row r="5017" spans="1:4">
      <c r="A5017" s="347"/>
      <c r="B5017" s="348"/>
      <c r="C5017" s="347"/>
      <c r="D5017" s="349"/>
    </row>
    <row r="5018" spans="1:4">
      <c r="A5018" s="347"/>
      <c r="B5018" s="348"/>
      <c r="C5018" s="347"/>
      <c r="D5018" s="349"/>
    </row>
    <row r="5019" spans="1:4">
      <c r="A5019" s="347"/>
      <c r="B5019" s="348"/>
      <c r="C5019" s="347"/>
      <c r="D5019" s="349"/>
    </row>
    <row r="5020" spans="1:4">
      <c r="A5020" s="347"/>
      <c r="B5020" s="348"/>
      <c r="C5020" s="347"/>
      <c r="D5020" s="349"/>
    </row>
    <row r="5021" spans="1:4">
      <c r="A5021" s="347"/>
      <c r="B5021" s="348"/>
      <c r="C5021" s="347"/>
      <c r="D5021" s="349"/>
    </row>
    <row r="5022" spans="1:4">
      <c r="A5022" s="347"/>
      <c r="B5022" s="348"/>
      <c r="C5022" s="347"/>
      <c r="D5022" s="349"/>
    </row>
    <row r="5023" spans="1:4">
      <c r="A5023" s="347"/>
      <c r="B5023" s="348"/>
      <c r="C5023" s="347"/>
      <c r="D5023" s="349"/>
    </row>
    <row r="5024" spans="1:4">
      <c r="A5024" s="347"/>
      <c r="B5024" s="348"/>
      <c r="C5024" s="347"/>
      <c r="D5024" s="349"/>
    </row>
    <row r="5025" spans="1:4">
      <c r="A5025" s="347"/>
      <c r="B5025" s="348"/>
      <c r="C5025" s="347"/>
      <c r="D5025" s="349"/>
    </row>
    <row r="5026" spans="1:4">
      <c r="A5026" s="347"/>
      <c r="B5026" s="348"/>
      <c r="C5026" s="347"/>
      <c r="D5026" s="349"/>
    </row>
    <row r="5027" spans="1:4">
      <c r="A5027" s="347"/>
      <c r="B5027" s="348"/>
      <c r="C5027" s="347"/>
      <c r="D5027" s="349"/>
    </row>
    <row r="5028" spans="1:4">
      <c r="A5028" s="347"/>
      <c r="B5028" s="348"/>
      <c r="C5028" s="347"/>
      <c r="D5028" s="349"/>
    </row>
    <row r="5029" spans="1:4">
      <c r="A5029" s="347"/>
      <c r="B5029" s="348"/>
      <c r="C5029" s="347"/>
      <c r="D5029" s="349"/>
    </row>
    <row r="5030" spans="1:4">
      <c r="A5030" s="347"/>
      <c r="B5030" s="348"/>
      <c r="C5030" s="347"/>
      <c r="D5030" s="349"/>
    </row>
    <row r="5031" spans="1:4">
      <c r="A5031" s="347"/>
      <c r="B5031" s="348"/>
      <c r="C5031" s="347"/>
      <c r="D5031" s="349"/>
    </row>
    <row r="5032" spans="1:4">
      <c r="A5032" s="347"/>
      <c r="B5032" s="348"/>
      <c r="C5032" s="347"/>
      <c r="D5032" s="349"/>
    </row>
    <row r="5033" spans="1:4">
      <c r="A5033" s="347"/>
      <c r="B5033" s="348"/>
      <c r="C5033" s="347"/>
      <c r="D5033" s="349"/>
    </row>
    <row r="5034" spans="1:4">
      <c r="A5034" s="347"/>
      <c r="B5034" s="348"/>
      <c r="C5034" s="347"/>
      <c r="D5034" s="349"/>
    </row>
    <row r="5035" spans="1:4">
      <c r="A5035" s="347"/>
      <c r="B5035" s="348"/>
      <c r="C5035" s="347"/>
      <c r="D5035" s="349"/>
    </row>
    <row r="5036" spans="1:4">
      <c r="A5036" s="347"/>
      <c r="B5036" s="348"/>
      <c r="C5036" s="347"/>
      <c r="D5036" s="349"/>
    </row>
    <row r="5037" spans="1:4">
      <c r="A5037" s="347"/>
      <c r="B5037" s="348"/>
      <c r="C5037" s="347"/>
      <c r="D5037" s="349"/>
    </row>
    <row r="5038" spans="1:4">
      <c r="A5038" s="347"/>
      <c r="B5038" s="348"/>
      <c r="C5038" s="347"/>
      <c r="D5038" s="349"/>
    </row>
    <row r="5039" spans="1:4">
      <c r="A5039" s="347"/>
      <c r="B5039" s="348"/>
      <c r="C5039" s="347"/>
      <c r="D5039" s="349"/>
    </row>
    <row r="5040" spans="1:4">
      <c r="A5040" s="347"/>
      <c r="B5040" s="348"/>
      <c r="C5040" s="347"/>
      <c r="D5040" s="349"/>
    </row>
    <row r="5041" spans="1:4">
      <c r="A5041" s="347"/>
      <c r="B5041" s="348"/>
      <c r="C5041" s="347"/>
      <c r="D5041" s="349"/>
    </row>
    <row r="5042" spans="1:4">
      <c r="A5042" s="347"/>
      <c r="B5042" s="348"/>
      <c r="C5042" s="347"/>
      <c r="D5042" s="349"/>
    </row>
    <row r="5043" spans="1:4">
      <c r="A5043" s="347"/>
      <c r="B5043" s="348"/>
      <c r="C5043" s="347"/>
      <c r="D5043" s="349"/>
    </row>
    <row r="5044" spans="1:4">
      <c r="A5044" s="347"/>
      <c r="B5044" s="348"/>
      <c r="C5044" s="347"/>
      <c r="D5044" s="349"/>
    </row>
    <row r="5045" spans="1:4">
      <c r="A5045" s="347"/>
      <c r="B5045" s="348"/>
      <c r="C5045" s="347"/>
      <c r="D5045" s="349"/>
    </row>
    <row r="5046" spans="1:4">
      <c r="A5046" s="347"/>
      <c r="B5046" s="348"/>
      <c r="C5046" s="347"/>
      <c r="D5046" s="349"/>
    </row>
    <row r="5047" spans="1:4">
      <c r="A5047" s="347"/>
      <c r="B5047" s="348"/>
      <c r="C5047" s="347"/>
      <c r="D5047" s="349"/>
    </row>
    <row r="5048" spans="1:4">
      <c r="A5048" s="347"/>
      <c r="B5048" s="348"/>
      <c r="C5048" s="347"/>
      <c r="D5048" s="349"/>
    </row>
    <row r="5049" spans="1:4">
      <c r="A5049" s="347"/>
      <c r="B5049" s="348"/>
      <c r="C5049" s="347"/>
      <c r="D5049" s="349"/>
    </row>
    <row r="5050" spans="1:4">
      <c r="A5050" s="347"/>
      <c r="B5050" s="348"/>
      <c r="C5050" s="347"/>
      <c r="D5050" s="349"/>
    </row>
    <row r="5051" spans="1:4">
      <c r="A5051" s="347"/>
      <c r="B5051" s="348"/>
      <c r="C5051" s="347"/>
      <c r="D5051" s="349"/>
    </row>
    <row r="5052" spans="1:4">
      <c r="A5052" s="347"/>
      <c r="B5052" s="348"/>
      <c r="C5052" s="347"/>
      <c r="D5052" s="349"/>
    </row>
    <row r="5053" spans="1:4">
      <c r="A5053" s="347"/>
      <c r="B5053" s="348"/>
      <c r="C5053" s="347"/>
      <c r="D5053" s="349"/>
    </row>
    <row r="5054" spans="1:4">
      <c r="A5054" s="347"/>
      <c r="B5054" s="348"/>
      <c r="C5054" s="347"/>
      <c r="D5054" s="349"/>
    </row>
    <row r="5055" spans="1:4">
      <c r="A5055" s="347"/>
      <c r="B5055" s="348"/>
      <c r="C5055" s="347"/>
      <c r="D5055" s="349"/>
    </row>
    <row r="5056" spans="1:4">
      <c r="A5056" s="347"/>
      <c r="B5056" s="348"/>
      <c r="C5056" s="347"/>
      <c r="D5056" s="349"/>
    </row>
    <row r="5057" spans="1:4">
      <c r="A5057" s="347"/>
      <c r="B5057" s="348"/>
      <c r="C5057" s="347"/>
      <c r="D5057" s="349"/>
    </row>
    <row r="5058" spans="1:4">
      <c r="A5058" s="347"/>
      <c r="B5058" s="348"/>
      <c r="C5058" s="347"/>
      <c r="D5058" s="349"/>
    </row>
    <row r="5059" spans="1:4">
      <c r="A5059" s="347"/>
      <c r="B5059" s="348"/>
      <c r="C5059" s="347"/>
      <c r="D5059" s="349"/>
    </row>
    <row r="5060" spans="1:4">
      <c r="A5060" s="347"/>
      <c r="B5060" s="348"/>
      <c r="C5060" s="347"/>
      <c r="D5060" s="349"/>
    </row>
    <row r="5061" spans="1:4">
      <c r="A5061" s="347"/>
      <c r="B5061" s="348"/>
      <c r="C5061" s="347"/>
      <c r="D5061" s="349"/>
    </row>
    <row r="5062" spans="1:4">
      <c r="A5062" s="347"/>
      <c r="B5062" s="348"/>
      <c r="C5062" s="347"/>
      <c r="D5062" s="349"/>
    </row>
    <row r="5063" spans="1:4">
      <c r="A5063" s="347"/>
      <c r="B5063" s="348"/>
      <c r="C5063" s="347"/>
      <c r="D5063" s="349"/>
    </row>
    <row r="5064" spans="1:4">
      <c r="A5064" s="347"/>
      <c r="B5064" s="348"/>
      <c r="C5064" s="347"/>
      <c r="D5064" s="349"/>
    </row>
    <row r="5065" spans="1:4">
      <c r="A5065" s="347"/>
      <c r="B5065" s="348"/>
      <c r="C5065" s="347"/>
      <c r="D5065" s="349"/>
    </row>
    <row r="5066" spans="1:4">
      <c r="A5066" s="347"/>
      <c r="B5066" s="348"/>
      <c r="C5066" s="347"/>
      <c r="D5066" s="349"/>
    </row>
    <row r="5067" spans="1:4">
      <c r="A5067" s="347"/>
      <c r="B5067" s="348"/>
      <c r="C5067" s="347"/>
      <c r="D5067" s="349"/>
    </row>
    <row r="5068" spans="1:4">
      <c r="A5068" s="347"/>
      <c r="B5068" s="348"/>
      <c r="C5068" s="347"/>
      <c r="D5068" s="349"/>
    </row>
    <row r="5069" spans="1:4">
      <c r="A5069" s="347"/>
      <c r="B5069" s="348"/>
      <c r="C5069" s="347"/>
      <c r="D5069" s="349"/>
    </row>
    <row r="5070" spans="1:4">
      <c r="A5070" s="347"/>
      <c r="B5070" s="348"/>
      <c r="C5070" s="347"/>
      <c r="D5070" s="349"/>
    </row>
    <row r="5071" spans="1:4">
      <c r="A5071" s="347"/>
      <c r="B5071" s="348"/>
      <c r="C5071" s="347"/>
      <c r="D5071" s="349"/>
    </row>
    <row r="5072" spans="1:4">
      <c r="A5072" s="347"/>
      <c r="B5072" s="348"/>
      <c r="C5072" s="347"/>
      <c r="D5072" s="349"/>
    </row>
    <row r="5073" spans="1:4">
      <c r="A5073" s="347"/>
      <c r="B5073" s="348"/>
      <c r="C5073" s="347"/>
      <c r="D5073" s="349"/>
    </row>
    <row r="5074" spans="1:4">
      <c r="A5074" s="347"/>
      <c r="B5074" s="348"/>
      <c r="C5074" s="347"/>
      <c r="D5074" s="349"/>
    </row>
    <row r="5075" spans="1:4">
      <c r="A5075" s="347"/>
      <c r="B5075" s="348"/>
      <c r="C5075" s="347"/>
      <c r="D5075" s="349"/>
    </row>
    <row r="5076" spans="1:4">
      <c r="A5076" s="347"/>
      <c r="B5076" s="348"/>
      <c r="C5076" s="347"/>
      <c r="D5076" s="349"/>
    </row>
    <row r="5077" spans="1:4">
      <c r="A5077" s="347"/>
      <c r="B5077" s="348"/>
      <c r="C5077" s="347"/>
      <c r="D5077" s="349"/>
    </row>
    <row r="5078" spans="1:4">
      <c r="A5078" s="347"/>
      <c r="B5078" s="348"/>
      <c r="C5078" s="347"/>
      <c r="D5078" s="349"/>
    </row>
    <row r="5079" spans="1:4">
      <c r="A5079" s="347"/>
      <c r="B5079" s="348"/>
      <c r="C5079" s="347"/>
      <c r="D5079" s="349"/>
    </row>
    <row r="5080" spans="1:4">
      <c r="A5080" s="347"/>
      <c r="B5080" s="348"/>
      <c r="C5080" s="347"/>
      <c r="D5080" s="349"/>
    </row>
    <row r="5081" spans="1:4">
      <c r="A5081" s="347"/>
      <c r="B5081" s="348"/>
      <c r="C5081" s="347"/>
      <c r="D5081" s="349"/>
    </row>
    <row r="5082" spans="1:4">
      <c r="A5082" s="347"/>
      <c r="B5082" s="348"/>
      <c r="C5082" s="347"/>
      <c r="D5082" s="349"/>
    </row>
    <row r="5083" spans="1:4">
      <c r="A5083" s="347"/>
      <c r="B5083" s="348"/>
      <c r="C5083" s="347"/>
      <c r="D5083" s="349"/>
    </row>
    <row r="5084" spans="1:4">
      <c r="A5084" s="347"/>
      <c r="B5084" s="348"/>
      <c r="C5084" s="347"/>
      <c r="D5084" s="349"/>
    </row>
    <row r="5085" spans="1:4">
      <c r="A5085" s="347"/>
      <c r="B5085" s="348"/>
      <c r="C5085" s="347"/>
      <c r="D5085" s="349"/>
    </row>
    <row r="5086" spans="1:4">
      <c r="A5086" s="347"/>
      <c r="B5086" s="348"/>
      <c r="C5086" s="347"/>
      <c r="D5086" s="349"/>
    </row>
    <row r="5087" spans="1:4">
      <c r="A5087" s="347"/>
      <c r="B5087" s="348"/>
      <c r="C5087" s="347"/>
      <c r="D5087" s="349"/>
    </row>
    <row r="5088" spans="1:4">
      <c r="A5088" s="347"/>
      <c r="B5088" s="348"/>
      <c r="C5088" s="347"/>
      <c r="D5088" s="349"/>
    </row>
    <row r="5089" spans="1:4">
      <c r="A5089" s="347"/>
      <c r="B5089" s="348"/>
      <c r="C5089" s="347"/>
      <c r="D5089" s="349"/>
    </row>
    <row r="5090" spans="1:4">
      <c r="A5090" s="347"/>
      <c r="B5090" s="348"/>
      <c r="C5090" s="347"/>
      <c r="D5090" s="349"/>
    </row>
    <row r="5091" spans="1:4">
      <c r="A5091" s="347"/>
      <c r="B5091" s="348"/>
      <c r="C5091" s="347"/>
      <c r="D5091" s="349"/>
    </row>
    <row r="5092" spans="1:4">
      <c r="A5092" s="347"/>
      <c r="B5092" s="348"/>
      <c r="C5092" s="347"/>
      <c r="D5092" s="349"/>
    </row>
    <row r="5093" spans="1:4">
      <c r="A5093" s="347"/>
      <c r="B5093" s="348"/>
      <c r="C5093" s="347"/>
      <c r="D5093" s="349"/>
    </row>
    <row r="5094" spans="1:4">
      <c r="A5094" s="347"/>
      <c r="B5094" s="348"/>
      <c r="C5094" s="347"/>
      <c r="D5094" s="349"/>
    </row>
    <row r="5095" spans="1:4">
      <c r="A5095" s="347"/>
      <c r="B5095" s="348"/>
      <c r="C5095" s="347"/>
      <c r="D5095" s="349"/>
    </row>
    <row r="5096" spans="1:4">
      <c r="A5096" s="347"/>
      <c r="B5096" s="348"/>
      <c r="C5096" s="347"/>
      <c r="D5096" s="349"/>
    </row>
    <row r="5097" spans="1:4">
      <c r="A5097" s="347"/>
      <c r="B5097" s="348"/>
      <c r="C5097" s="347"/>
      <c r="D5097" s="349"/>
    </row>
    <row r="5098" spans="1:4">
      <c r="A5098" s="347"/>
      <c r="B5098" s="348"/>
      <c r="C5098" s="347"/>
      <c r="D5098" s="349"/>
    </row>
    <row r="5099" spans="1:4">
      <c r="A5099" s="347"/>
      <c r="B5099" s="348"/>
      <c r="C5099" s="347"/>
      <c r="D5099" s="349"/>
    </row>
    <row r="5100" spans="1:4">
      <c r="A5100" s="347"/>
      <c r="B5100" s="348"/>
      <c r="C5100" s="347"/>
      <c r="D5100" s="349"/>
    </row>
    <row r="5101" spans="1:4">
      <c r="A5101" s="347"/>
      <c r="B5101" s="348"/>
      <c r="C5101" s="347"/>
      <c r="D5101" s="349"/>
    </row>
    <row r="5102" spans="1:4">
      <c r="A5102" s="347"/>
      <c r="B5102" s="348"/>
      <c r="C5102" s="347"/>
      <c r="D5102" s="349"/>
    </row>
    <row r="5103" spans="1:4">
      <c r="A5103" s="347"/>
      <c r="B5103" s="348"/>
      <c r="C5103" s="347"/>
      <c r="D5103" s="349"/>
    </row>
    <row r="5104" spans="1:4">
      <c r="A5104" s="347"/>
      <c r="B5104" s="348"/>
      <c r="C5104" s="347"/>
      <c r="D5104" s="349"/>
    </row>
    <row r="5105" spans="1:4">
      <c r="A5105" s="347"/>
      <c r="B5105" s="348"/>
      <c r="C5105" s="347"/>
      <c r="D5105" s="349"/>
    </row>
    <row r="5106" spans="1:4">
      <c r="A5106" s="347"/>
      <c r="B5106" s="348"/>
      <c r="C5106" s="347"/>
      <c r="D5106" s="349"/>
    </row>
    <row r="5107" spans="1:4">
      <c r="A5107" s="347"/>
      <c r="B5107" s="348"/>
      <c r="C5107" s="347"/>
      <c r="D5107" s="349"/>
    </row>
    <row r="5108" spans="1:4">
      <c r="A5108" s="347"/>
      <c r="B5108" s="348"/>
      <c r="C5108" s="347"/>
      <c r="D5108" s="349"/>
    </row>
    <row r="5109" spans="1:4">
      <c r="A5109" s="347"/>
      <c r="B5109" s="348"/>
      <c r="C5109" s="347"/>
      <c r="D5109" s="349"/>
    </row>
    <row r="5110" spans="1:4">
      <c r="A5110" s="347"/>
      <c r="B5110" s="348"/>
      <c r="C5110" s="347"/>
      <c r="D5110" s="349"/>
    </row>
    <row r="5111" spans="1:4">
      <c r="A5111" s="347"/>
      <c r="B5111" s="348"/>
      <c r="C5111" s="347"/>
      <c r="D5111" s="349"/>
    </row>
    <row r="5112" spans="1:4">
      <c r="A5112" s="347"/>
      <c r="B5112" s="348"/>
      <c r="C5112" s="347"/>
      <c r="D5112" s="349"/>
    </row>
    <row r="5113" spans="1:4">
      <c r="A5113" s="347"/>
      <c r="B5113" s="348"/>
      <c r="C5113" s="347"/>
      <c r="D5113" s="349"/>
    </row>
    <row r="5114" spans="1:4">
      <c r="A5114" s="347"/>
      <c r="B5114" s="348"/>
      <c r="C5114" s="347"/>
      <c r="D5114" s="349"/>
    </row>
    <row r="5115" spans="1:4">
      <c r="A5115" s="347"/>
      <c r="B5115" s="348"/>
      <c r="C5115" s="347"/>
      <c r="D5115" s="349"/>
    </row>
    <row r="5116" spans="1:4">
      <c r="A5116" s="347"/>
      <c r="B5116" s="348"/>
      <c r="C5116" s="347"/>
      <c r="D5116" s="349"/>
    </row>
    <row r="5117" spans="1:4">
      <c r="A5117" s="347"/>
      <c r="B5117" s="348"/>
      <c r="C5117" s="347"/>
      <c r="D5117" s="349"/>
    </row>
    <row r="5118" spans="1:4">
      <c r="A5118" s="347"/>
      <c r="B5118" s="348"/>
      <c r="C5118" s="347"/>
      <c r="D5118" s="349"/>
    </row>
    <row r="5119" spans="1:4">
      <c r="A5119" s="347"/>
      <c r="B5119" s="348"/>
      <c r="C5119" s="347"/>
      <c r="D5119" s="349"/>
    </row>
    <row r="5120" spans="1:4">
      <c r="A5120" s="347"/>
      <c r="B5120" s="348"/>
      <c r="C5120" s="347"/>
      <c r="D5120" s="349"/>
    </row>
    <row r="5121" spans="1:4">
      <c r="A5121" s="347"/>
      <c r="B5121" s="348"/>
      <c r="C5121" s="347"/>
      <c r="D5121" s="349"/>
    </row>
    <row r="5122" spans="1:4">
      <c r="A5122" s="347"/>
      <c r="B5122" s="348"/>
      <c r="C5122" s="347"/>
      <c r="D5122" s="349"/>
    </row>
    <row r="5123" spans="1:4">
      <c r="A5123" s="347"/>
      <c r="B5123" s="348"/>
      <c r="C5123" s="347"/>
      <c r="D5123" s="349"/>
    </row>
    <row r="5124" spans="1:4">
      <c r="A5124" s="347"/>
      <c r="B5124" s="348"/>
      <c r="C5124" s="347"/>
      <c r="D5124" s="349"/>
    </row>
    <row r="5125" spans="1:4">
      <c r="A5125" s="347"/>
      <c r="B5125" s="348"/>
      <c r="C5125" s="347"/>
      <c r="D5125" s="349"/>
    </row>
    <row r="5126" spans="1:4">
      <c r="A5126" s="347"/>
      <c r="B5126" s="348"/>
      <c r="C5126" s="347"/>
      <c r="D5126" s="349"/>
    </row>
    <row r="5127" spans="1:4">
      <c r="A5127" s="347"/>
      <c r="B5127" s="348"/>
      <c r="C5127" s="347"/>
      <c r="D5127" s="349"/>
    </row>
    <row r="5128" spans="1:4">
      <c r="A5128" s="347"/>
      <c r="B5128" s="348"/>
      <c r="C5128" s="347"/>
      <c r="D5128" s="349"/>
    </row>
    <row r="5129" spans="1:4">
      <c r="A5129" s="347"/>
      <c r="B5129" s="348"/>
      <c r="C5129" s="347"/>
      <c r="D5129" s="349"/>
    </row>
    <row r="5130" spans="1:4">
      <c r="A5130" s="347"/>
      <c r="B5130" s="348"/>
      <c r="C5130" s="347"/>
      <c r="D5130" s="349"/>
    </row>
    <row r="5131" spans="1:4">
      <c r="A5131" s="347"/>
      <c r="B5131" s="348"/>
      <c r="C5131" s="347"/>
      <c r="D5131" s="349"/>
    </row>
    <row r="5132" spans="1:4">
      <c r="A5132" s="347"/>
      <c r="B5132" s="348"/>
      <c r="C5132" s="347"/>
      <c r="D5132" s="349"/>
    </row>
    <row r="5133" spans="1:4">
      <c r="A5133" s="347"/>
      <c r="B5133" s="348"/>
      <c r="C5133" s="347"/>
      <c r="D5133" s="349"/>
    </row>
    <row r="5134" spans="1:4">
      <c r="A5134" s="347"/>
      <c r="B5134" s="348"/>
      <c r="C5134" s="347"/>
      <c r="D5134" s="349"/>
    </row>
    <row r="5135" spans="1:4">
      <c r="A5135" s="347"/>
      <c r="B5135" s="348"/>
      <c r="C5135" s="347"/>
      <c r="D5135" s="349"/>
    </row>
    <row r="5136" spans="1:4">
      <c r="A5136" s="347"/>
      <c r="B5136" s="348"/>
      <c r="C5136" s="347"/>
      <c r="D5136" s="349"/>
    </row>
    <row r="5137" spans="1:4">
      <c r="A5137" s="347"/>
      <c r="B5137" s="348"/>
      <c r="C5137" s="347"/>
      <c r="D5137" s="349"/>
    </row>
    <row r="5138" spans="1:4">
      <c r="A5138" s="347"/>
      <c r="B5138" s="348"/>
      <c r="C5138" s="347"/>
      <c r="D5138" s="349"/>
    </row>
    <row r="5139" spans="1:4">
      <c r="A5139" s="347"/>
      <c r="B5139" s="348"/>
      <c r="C5139" s="347"/>
      <c r="D5139" s="349"/>
    </row>
    <row r="5140" spans="1:4">
      <c r="A5140" s="347"/>
      <c r="B5140" s="348"/>
      <c r="C5140" s="347"/>
      <c r="D5140" s="349"/>
    </row>
    <row r="5141" spans="1:4">
      <c r="A5141" s="347"/>
      <c r="B5141" s="348"/>
      <c r="C5141" s="347"/>
      <c r="D5141" s="349"/>
    </row>
    <row r="5142" spans="1:4">
      <c r="A5142" s="347"/>
      <c r="B5142" s="348"/>
      <c r="C5142" s="347"/>
      <c r="D5142" s="349"/>
    </row>
    <row r="5143" spans="1:4">
      <c r="A5143" s="347"/>
      <c r="B5143" s="348"/>
      <c r="C5143" s="347"/>
      <c r="D5143" s="349"/>
    </row>
    <row r="5144" spans="1:4">
      <c r="A5144" s="347"/>
      <c r="B5144" s="348"/>
      <c r="C5144" s="347"/>
      <c r="D5144" s="349"/>
    </row>
    <row r="5145" spans="1:4">
      <c r="A5145" s="347"/>
      <c r="B5145" s="348"/>
      <c r="C5145" s="347"/>
      <c r="D5145" s="349"/>
    </row>
    <row r="5146" spans="1:4">
      <c r="A5146" s="347"/>
      <c r="B5146" s="348"/>
      <c r="C5146" s="347"/>
      <c r="D5146" s="349"/>
    </row>
    <row r="5147" spans="1:4">
      <c r="A5147" s="347"/>
      <c r="B5147" s="348"/>
      <c r="C5147" s="347"/>
      <c r="D5147" s="349"/>
    </row>
    <row r="5148" spans="1:4">
      <c r="A5148" s="347"/>
      <c r="B5148" s="348"/>
      <c r="C5148" s="347"/>
      <c r="D5148" s="349"/>
    </row>
    <row r="5149" spans="1:4">
      <c r="A5149" s="347"/>
      <c r="B5149" s="348"/>
      <c r="C5149" s="347"/>
      <c r="D5149" s="349"/>
    </row>
    <row r="5150" spans="1:4">
      <c r="A5150" s="347"/>
      <c r="B5150" s="348"/>
      <c r="C5150" s="347"/>
      <c r="D5150" s="349"/>
    </row>
    <row r="5151" spans="1:4">
      <c r="A5151" s="347"/>
      <c r="B5151" s="348"/>
      <c r="C5151" s="347"/>
      <c r="D5151" s="349"/>
    </row>
    <row r="5152" spans="1:4">
      <c r="A5152" s="347"/>
      <c r="B5152" s="348"/>
      <c r="C5152" s="347"/>
      <c r="D5152" s="349"/>
    </row>
    <row r="5153" spans="1:4">
      <c r="A5153" s="347"/>
      <c r="B5153" s="348"/>
      <c r="C5153" s="347"/>
      <c r="D5153" s="349"/>
    </row>
    <row r="5154" spans="1:4">
      <c r="A5154" s="347"/>
      <c r="B5154" s="348"/>
      <c r="C5154" s="347"/>
      <c r="D5154" s="349"/>
    </row>
    <row r="5155" spans="1:4">
      <c r="A5155" s="347"/>
      <c r="B5155" s="348"/>
      <c r="C5155" s="347"/>
      <c r="D5155" s="349"/>
    </row>
    <row r="5156" spans="1:4">
      <c r="A5156" s="347"/>
      <c r="B5156" s="348"/>
      <c r="C5156" s="347"/>
      <c r="D5156" s="349"/>
    </row>
    <row r="5157" spans="1:4">
      <c r="A5157" s="347"/>
      <c r="B5157" s="348"/>
      <c r="C5157" s="347"/>
      <c r="D5157" s="349"/>
    </row>
    <row r="5158" spans="1:4">
      <c r="A5158" s="347"/>
      <c r="B5158" s="348"/>
      <c r="C5158" s="347"/>
      <c r="D5158" s="349"/>
    </row>
    <row r="5159" spans="1:4">
      <c r="A5159" s="347"/>
      <c r="B5159" s="348"/>
      <c r="C5159" s="347"/>
      <c r="D5159" s="349"/>
    </row>
    <row r="5160" spans="1:4">
      <c r="A5160" s="347"/>
      <c r="B5160" s="348"/>
      <c r="C5160" s="347"/>
      <c r="D5160" s="349"/>
    </row>
    <row r="5161" spans="1:4">
      <c r="A5161" s="347"/>
      <c r="B5161" s="348"/>
      <c r="C5161" s="347"/>
      <c r="D5161" s="349"/>
    </row>
    <row r="5162" spans="1:4">
      <c r="A5162" s="347"/>
      <c r="B5162" s="348"/>
      <c r="C5162" s="347"/>
      <c r="D5162" s="349"/>
    </row>
    <row r="5163" spans="1:4">
      <c r="A5163" s="347"/>
      <c r="B5163" s="348"/>
      <c r="C5163" s="347"/>
      <c r="D5163" s="349"/>
    </row>
    <row r="5164" spans="1:4">
      <c r="A5164" s="347"/>
      <c r="B5164" s="348"/>
      <c r="C5164" s="347"/>
      <c r="D5164" s="349"/>
    </row>
    <row r="5165" spans="1:4">
      <c r="A5165" s="347"/>
      <c r="B5165" s="348"/>
      <c r="C5165" s="347"/>
      <c r="D5165" s="349"/>
    </row>
    <row r="5166" spans="1:4">
      <c r="A5166" s="347"/>
      <c r="B5166" s="348"/>
      <c r="C5166" s="347"/>
      <c r="D5166" s="349"/>
    </row>
    <row r="5167" spans="1:4">
      <c r="A5167" s="347"/>
      <c r="B5167" s="348"/>
      <c r="C5167" s="347"/>
      <c r="D5167" s="349"/>
    </row>
    <row r="5168" spans="1:4">
      <c r="A5168" s="347"/>
      <c r="B5168" s="348"/>
      <c r="C5168" s="347"/>
      <c r="D5168" s="349"/>
    </row>
    <row r="5169" spans="1:4">
      <c r="A5169" s="347"/>
      <c r="B5169" s="348"/>
      <c r="C5169" s="347"/>
      <c r="D5169" s="349"/>
    </row>
    <row r="5170" spans="1:4">
      <c r="A5170" s="347"/>
      <c r="B5170" s="348"/>
      <c r="C5170" s="347"/>
      <c r="D5170" s="349"/>
    </row>
    <row r="5171" spans="1:4">
      <c r="A5171" s="347"/>
      <c r="B5171" s="348"/>
      <c r="C5171" s="347"/>
      <c r="D5171" s="349"/>
    </row>
    <row r="5172" spans="1:4">
      <c r="A5172" s="347"/>
      <c r="B5172" s="348"/>
      <c r="C5172" s="347"/>
      <c r="D5172" s="349"/>
    </row>
    <row r="5173" spans="1:4">
      <c r="A5173" s="347"/>
      <c r="B5173" s="348"/>
      <c r="C5173" s="347"/>
      <c r="D5173" s="349"/>
    </row>
    <row r="5174" spans="1:4">
      <c r="A5174" s="347"/>
      <c r="B5174" s="348"/>
      <c r="C5174" s="347"/>
      <c r="D5174" s="349"/>
    </row>
    <row r="5175" spans="1:4">
      <c r="A5175" s="347"/>
      <c r="B5175" s="348"/>
      <c r="C5175" s="347"/>
      <c r="D5175" s="349"/>
    </row>
    <row r="5176" spans="1:4">
      <c r="A5176" s="347"/>
      <c r="B5176" s="348"/>
      <c r="C5176" s="347"/>
      <c r="D5176" s="349"/>
    </row>
    <row r="5177" spans="1:4">
      <c r="A5177" s="347"/>
      <c r="B5177" s="348"/>
      <c r="C5177" s="347"/>
      <c r="D5177" s="349"/>
    </row>
    <row r="5178" spans="1:4">
      <c r="A5178" s="347"/>
      <c r="B5178" s="348"/>
      <c r="C5178" s="347"/>
      <c r="D5178" s="349"/>
    </row>
    <row r="5179" spans="1:4">
      <c r="A5179" s="347"/>
      <c r="B5179" s="348"/>
      <c r="C5179" s="347"/>
      <c r="D5179" s="349"/>
    </row>
    <row r="5180" spans="1:4">
      <c r="A5180" s="347"/>
      <c r="B5180" s="348"/>
      <c r="C5180" s="347"/>
      <c r="D5180" s="349"/>
    </row>
    <row r="5181" spans="1:4">
      <c r="A5181" s="347"/>
      <c r="B5181" s="348"/>
      <c r="C5181" s="347"/>
      <c r="D5181" s="349"/>
    </row>
    <row r="5182" spans="1:4">
      <c r="A5182" s="347"/>
      <c r="B5182" s="348"/>
      <c r="C5182" s="347"/>
      <c r="D5182" s="349"/>
    </row>
    <row r="5183" spans="1:4">
      <c r="A5183" s="347"/>
      <c r="B5183" s="348"/>
      <c r="C5183" s="347"/>
      <c r="D5183" s="349"/>
    </row>
    <row r="5184" spans="1:4">
      <c r="A5184" s="347"/>
      <c r="B5184" s="348"/>
      <c r="C5184" s="347"/>
      <c r="D5184" s="349"/>
    </row>
    <row r="5185" spans="1:4">
      <c r="A5185" s="347"/>
      <c r="B5185" s="348"/>
      <c r="C5185" s="347"/>
      <c r="D5185" s="349"/>
    </row>
    <row r="5186" spans="1:4">
      <c r="A5186" s="347"/>
      <c r="B5186" s="348"/>
      <c r="C5186" s="347"/>
      <c r="D5186" s="349"/>
    </row>
    <row r="5187" spans="1:4">
      <c r="A5187" s="347"/>
      <c r="B5187" s="348"/>
      <c r="C5187" s="347"/>
      <c r="D5187" s="349"/>
    </row>
    <row r="5188" spans="1:4">
      <c r="A5188" s="347"/>
      <c r="B5188" s="348"/>
      <c r="C5188" s="347"/>
      <c r="D5188" s="349"/>
    </row>
    <row r="5189" spans="1:4">
      <c r="A5189" s="347"/>
      <c r="B5189" s="348"/>
      <c r="C5189" s="347"/>
      <c r="D5189" s="349"/>
    </row>
    <row r="5190" spans="1:4">
      <c r="A5190" s="347"/>
      <c r="B5190" s="348"/>
      <c r="C5190" s="347"/>
      <c r="D5190" s="349"/>
    </row>
    <row r="5191" spans="1:4">
      <c r="A5191" s="347"/>
      <c r="B5191" s="348"/>
      <c r="C5191" s="347"/>
      <c r="D5191" s="349"/>
    </row>
    <row r="5192" spans="1:4">
      <c r="A5192" s="347"/>
      <c r="B5192" s="348"/>
      <c r="C5192" s="347"/>
      <c r="D5192" s="349"/>
    </row>
    <row r="5193" spans="1:4">
      <c r="A5193" s="347"/>
      <c r="B5193" s="348"/>
      <c r="C5193" s="347"/>
      <c r="D5193" s="349"/>
    </row>
    <row r="5194" spans="1:4">
      <c r="A5194" s="347"/>
      <c r="B5194" s="348"/>
      <c r="C5194" s="347"/>
      <c r="D5194" s="349"/>
    </row>
    <row r="5195" spans="1:4">
      <c r="A5195" s="347"/>
      <c r="B5195" s="348"/>
      <c r="C5195" s="347"/>
      <c r="D5195" s="349"/>
    </row>
    <row r="5196" spans="1:4">
      <c r="A5196" s="347"/>
      <c r="B5196" s="348"/>
      <c r="C5196" s="347"/>
      <c r="D5196" s="349"/>
    </row>
    <row r="5197" spans="1:4">
      <c r="A5197" s="347"/>
      <c r="B5197" s="348"/>
      <c r="C5197" s="347"/>
      <c r="D5197" s="349"/>
    </row>
    <row r="5198" spans="1:4">
      <c r="A5198" s="347"/>
      <c r="B5198" s="348"/>
      <c r="C5198" s="347"/>
      <c r="D5198" s="349"/>
    </row>
    <row r="5199" spans="1:4">
      <c r="A5199" s="347"/>
      <c r="B5199" s="348"/>
      <c r="C5199" s="347"/>
      <c r="D5199" s="349"/>
    </row>
    <row r="5200" spans="1:4">
      <c r="A5200" s="347"/>
      <c r="B5200" s="348"/>
      <c r="C5200" s="347"/>
      <c r="D5200" s="349"/>
    </row>
    <row r="5201" spans="1:4">
      <c r="A5201" s="347"/>
      <c r="B5201" s="348"/>
      <c r="C5201" s="347"/>
      <c r="D5201" s="349"/>
    </row>
    <row r="5202" spans="1:4">
      <c r="A5202" s="347"/>
      <c r="B5202" s="348"/>
      <c r="C5202" s="347"/>
      <c r="D5202" s="349"/>
    </row>
    <row r="5203" spans="1:4">
      <c r="A5203" s="347"/>
      <c r="B5203" s="348"/>
      <c r="C5203" s="347"/>
      <c r="D5203" s="349"/>
    </row>
    <row r="5204" spans="1:4">
      <c r="A5204" s="347"/>
      <c r="B5204" s="348"/>
      <c r="C5204" s="347"/>
      <c r="D5204" s="349"/>
    </row>
    <row r="5205" spans="1:4">
      <c r="A5205" s="347"/>
      <c r="B5205" s="348"/>
      <c r="C5205" s="347"/>
      <c r="D5205" s="349"/>
    </row>
    <row r="5206" spans="1:4">
      <c r="A5206" s="347"/>
      <c r="B5206" s="348"/>
      <c r="C5206" s="347"/>
      <c r="D5206" s="349"/>
    </row>
    <row r="5207" spans="1:4">
      <c r="A5207" s="347"/>
      <c r="B5207" s="348"/>
      <c r="C5207" s="347"/>
      <c r="D5207" s="349"/>
    </row>
    <row r="5208" spans="1:4">
      <c r="A5208" s="347"/>
      <c r="B5208" s="348"/>
      <c r="C5208" s="347"/>
      <c r="D5208" s="349"/>
    </row>
    <row r="5209" spans="1:4">
      <c r="A5209" s="347"/>
      <c r="B5209" s="348"/>
      <c r="C5209" s="347"/>
      <c r="D5209" s="349"/>
    </row>
    <row r="5210" spans="1:4">
      <c r="A5210" s="347"/>
      <c r="B5210" s="348"/>
      <c r="C5210" s="347"/>
      <c r="D5210" s="349"/>
    </row>
    <row r="5211" spans="1:4">
      <c r="A5211" s="347"/>
      <c r="B5211" s="348"/>
      <c r="C5211" s="347"/>
      <c r="D5211" s="349"/>
    </row>
    <row r="5212" spans="1:4">
      <c r="A5212" s="347"/>
      <c r="B5212" s="348"/>
      <c r="C5212" s="347"/>
      <c r="D5212" s="349"/>
    </row>
    <row r="5213" spans="1:4">
      <c r="A5213" s="347"/>
      <c r="B5213" s="348"/>
      <c r="C5213" s="347"/>
      <c r="D5213" s="349"/>
    </row>
    <row r="5214" spans="1:4">
      <c r="A5214" s="347"/>
      <c r="B5214" s="348"/>
      <c r="C5214" s="347"/>
      <c r="D5214" s="349"/>
    </row>
    <row r="5215" spans="1:4">
      <c r="A5215" s="347"/>
      <c r="B5215" s="348"/>
      <c r="C5215" s="347"/>
      <c r="D5215" s="349"/>
    </row>
    <row r="5216" spans="1:4">
      <c r="A5216" s="347"/>
      <c r="B5216" s="348"/>
      <c r="C5216" s="347"/>
      <c r="D5216" s="349"/>
    </row>
    <row r="5217" spans="1:4">
      <c r="A5217" s="347"/>
      <c r="B5217" s="348"/>
      <c r="C5217" s="347"/>
      <c r="D5217" s="349"/>
    </row>
    <row r="5218" spans="1:4">
      <c r="A5218" s="347"/>
      <c r="B5218" s="348"/>
      <c r="C5218" s="347"/>
      <c r="D5218" s="349"/>
    </row>
    <row r="5219" spans="1:4">
      <c r="A5219" s="347"/>
      <c r="B5219" s="348"/>
      <c r="C5219" s="347"/>
      <c r="D5219" s="349"/>
    </row>
    <row r="5220" spans="1:4">
      <c r="A5220" s="347"/>
      <c r="B5220" s="348"/>
      <c r="C5220" s="347"/>
      <c r="D5220" s="349"/>
    </row>
    <row r="5221" spans="1:4">
      <c r="A5221" s="347"/>
      <c r="B5221" s="348"/>
      <c r="C5221" s="347"/>
      <c r="D5221" s="349"/>
    </row>
    <row r="5222" spans="1:4">
      <c r="A5222" s="347"/>
      <c r="B5222" s="348"/>
      <c r="C5222" s="347"/>
      <c r="D5222" s="349"/>
    </row>
    <row r="5223" spans="1:4">
      <c r="A5223" s="347"/>
      <c r="B5223" s="348"/>
      <c r="C5223" s="347"/>
      <c r="D5223" s="349"/>
    </row>
    <row r="5224" spans="1:4">
      <c r="A5224" s="347"/>
      <c r="B5224" s="348"/>
      <c r="C5224" s="347"/>
      <c r="D5224" s="349"/>
    </row>
    <row r="5225" spans="1:4">
      <c r="A5225" s="347"/>
      <c r="B5225" s="348"/>
      <c r="C5225" s="347"/>
      <c r="D5225" s="349"/>
    </row>
    <row r="5226" spans="1:4">
      <c r="A5226" s="347"/>
      <c r="B5226" s="348"/>
      <c r="C5226" s="347"/>
      <c r="D5226" s="349"/>
    </row>
    <row r="5227" spans="1:4">
      <c r="A5227" s="347"/>
      <c r="B5227" s="348"/>
      <c r="C5227" s="347"/>
      <c r="D5227" s="349"/>
    </row>
    <row r="5228" spans="1:4">
      <c r="A5228" s="347"/>
      <c r="B5228" s="348"/>
      <c r="C5228" s="347"/>
      <c r="D5228" s="349"/>
    </row>
    <row r="5229" spans="1:4">
      <c r="A5229" s="347"/>
      <c r="B5229" s="348"/>
      <c r="C5229" s="347"/>
      <c r="D5229" s="349"/>
    </row>
    <row r="5230" spans="1:4">
      <c r="A5230" s="347"/>
      <c r="B5230" s="348"/>
      <c r="C5230" s="347"/>
      <c r="D5230" s="349"/>
    </row>
    <row r="5231" spans="1:4">
      <c r="A5231" s="347"/>
      <c r="B5231" s="348"/>
      <c r="C5231" s="347"/>
      <c r="D5231" s="349"/>
    </row>
    <row r="5232" spans="1:4">
      <c r="A5232" s="347"/>
      <c r="B5232" s="348"/>
      <c r="C5232" s="347"/>
      <c r="D5232" s="349"/>
    </row>
    <row r="5233" spans="1:4">
      <c r="A5233" s="347"/>
      <c r="B5233" s="348"/>
      <c r="C5233" s="347"/>
      <c r="D5233" s="349"/>
    </row>
    <row r="5234" spans="1:4">
      <c r="A5234" s="347"/>
      <c r="B5234" s="348"/>
      <c r="C5234" s="347"/>
      <c r="D5234" s="349"/>
    </row>
    <row r="5235" spans="1:4">
      <c r="A5235" s="347"/>
      <c r="B5235" s="348"/>
      <c r="C5235" s="347"/>
      <c r="D5235" s="349"/>
    </row>
    <row r="5236" spans="1:4">
      <c r="A5236" s="347"/>
      <c r="B5236" s="348"/>
      <c r="C5236" s="347"/>
      <c r="D5236" s="349"/>
    </row>
    <row r="5237" spans="1:4">
      <c r="A5237" s="347"/>
      <c r="B5237" s="348"/>
      <c r="C5237" s="347"/>
      <c r="D5237" s="349"/>
    </row>
    <row r="5238" spans="1:4">
      <c r="A5238" s="347"/>
      <c r="B5238" s="348"/>
      <c r="C5238" s="347"/>
      <c r="D5238" s="349"/>
    </row>
    <row r="5239" spans="1:4">
      <c r="A5239" s="347"/>
      <c r="B5239" s="348"/>
      <c r="C5239" s="347"/>
      <c r="D5239" s="349"/>
    </row>
    <row r="5240" spans="1:4">
      <c r="A5240" s="347"/>
      <c r="B5240" s="348"/>
      <c r="C5240" s="347"/>
      <c r="D5240" s="349"/>
    </row>
    <row r="5241" spans="1:4">
      <c r="A5241" s="347"/>
      <c r="B5241" s="348"/>
      <c r="C5241" s="347"/>
      <c r="D5241" s="349"/>
    </row>
    <row r="5242" spans="1:4">
      <c r="A5242" s="347"/>
      <c r="B5242" s="348"/>
      <c r="C5242" s="347"/>
      <c r="D5242" s="349"/>
    </row>
    <row r="5243" spans="1:4">
      <c r="A5243" s="347"/>
      <c r="B5243" s="348"/>
      <c r="C5243" s="347"/>
      <c r="D5243" s="349"/>
    </row>
    <row r="5244" spans="1:4">
      <c r="A5244" s="347"/>
      <c r="B5244" s="348"/>
      <c r="C5244" s="347"/>
      <c r="D5244" s="349"/>
    </row>
    <row r="5245" spans="1:4">
      <c r="A5245" s="347"/>
      <c r="B5245" s="348"/>
      <c r="C5245" s="347"/>
      <c r="D5245" s="349"/>
    </row>
    <row r="5246" spans="1:4">
      <c r="A5246" s="347"/>
      <c r="B5246" s="348"/>
      <c r="C5246" s="347"/>
      <c r="D5246" s="349"/>
    </row>
    <row r="5247" spans="1:4">
      <c r="A5247" s="347"/>
      <c r="B5247" s="348"/>
      <c r="C5247" s="347"/>
      <c r="D5247" s="349"/>
    </row>
    <row r="5248" spans="1:4">
      <c r="A5248" s="347"/>
      <c r="B5248" s="348"/>
      <c r="C5248" s="347"/>
      <c r="D5248" s="349"/>
    </row>
    <row r="5249" spans="1:4">
      <c r="A5249" s="347"/>
      <c r="B5249" s="348"/>
      <c r="C5249" s="347"/>
      <c r="D5249" s="349"/>
    </row>
    <row r="5250" spans="1:4">
      <c r="A5250" s="347"/>
      <c r="B5250" s="348"/>
      <c r="C5250" s="347"/>
      <c r="D5250" s="349"/>
    </row>
    <row r="5251" spans="1:4">
      <c r="A5251" s="347"/>
      <c r="B5251" s="348"/>
      <c r="C5251" s="347"/>
      <c r="D5251" s="349"/>
    </row>
    <row r="5252" spans="1:4">
      <c r="A5252" s="347"/>
      <c r="B5252" s="348"/>
      <c r="C5252" s="347"/>
      <c r="D5252" s="349"/>
    </row>
    <row r="5253" spans="1:4">
      <c r="A5253" s="347"/>
      <c r="B5253" s="348"/>
      <c r="C5253" s="347"/>
      <c r="D5253" s="349"/>
    </row>
    <row r="5254" spans="1:4">
      <c r="A5254" s="347"/>
      <c r="B5254" s="348"/>
      <c r="C5254" s="347"/>
      <c r="D5254" s="349"/>
    </row>
    <row r="5255" spans="1:4">
      <c r="A5255" s="347"/>
      <c r="B5255" s="348"/>
      <c r="C5255" s="347"/>
      <c r="D5255" s="349"/>
    </row>
    <row r="5256" spans="1:4">
      <c r="A5256" s="347"/>
      <c r="B5256" s="348"/>
      <c r="C5256" s="347"/>
      <c r="D5256" s="349"/>
    </row>
    <row r="5257" spans="1:4">
      <c r="A5257" s="347"/>
      <c r="B5257" s="348"/>
      <c r="C5257" s="347"/>
      <c r="D5257" s="349"/>
    </row>
    <row r="5258" spans="1:4">
      <c r="A5258" s="347"/>
      <c r="B5258" s="348"/>
      <c r="C5258" s="347"/>
      <c r="D5258" s="349"/>
    </row>
    <row r="5259" spans="1:4">
      <c r="A5259" s="347"/>
      <c r="B5259" s="348"/>
      <c r="C5259" s="347"/>
      <c r="D5259" s="349"/>
    </row>
    <row r="5260" spans="1:4">
      <c r="A5260" s="347"/>
      <c r="B5260" s="348"/>
      <c r="C5260" s="347"/>
      <c r="D5260" s="349"/>
    </row>
    <row r="5261" spans="1:4">
      <c r="A5261" s="347"/>
      <c r="B5261" s="348"/>
      <c r="C5261" s="347"/>
      <c r="D5261" s="349"/>
    </row>
    <row r="5262" spans="1:4">
      <c r="A5262" s="347"/>
      <c r="B5262" s="348"/>
      <c r="C5262" s="347"/>
      <c r="D5262" s="349"/>
    </row>
    <row r="5263" spans="1:4">
      <c r="A5263" s="347"/>
      <c r="B5263" s="348"/>
      <c r="C5263" s="347"/>
      <c r="D5263" s="349"/>
    </row>
    <row r="5264" spans="1:4">
      <c r="A5264" s="347"/>
      <c r="B5264" s="348"/>
      <c r="C5264" s="347"/>
      <c r="D5264" s="349"/>
    </row>
    <row r="5265" spans="1:4">
      <c r="A5265" s="347"/>
      <c r="B5265" s="348"/>
      <c r="C5265" s="347"/>
      <c r="D5265" s="349"/>
    </row>
    <row r="5266" spans="1:4">
      <c r="A5266" s="347"/>
      <c r="B5266" s="348"/>
      <c r="C5266" s="347"/>
      <c r="D5266" s="349"/>
    </row>
    <row r="5267" spans="1:4">
      <c r="A5267" s="347"/>
      <c r="B5267" s="348"/>
      <c r="C5267" s="347"/>
      <c r="D5267" s="349"/>
    </row>
    <row r="5268" spans="1:4">
      <c r="A5268" s="347"/>
      <c r="B5268" s="348"/>
      <c r="C5268" s="347"/>
      <c r="D5268" s="349"/>
    </row>
    <row r="5269" spans="1:4">
      <c r="A5269" s="347"/>
      <c r="B5269" s="348"/>
      <c r="C5269" s="347"/>
      <c r="D5269" s="349"/>
    </row>
    <row r="5270" spans="1:4">
      <c r="A5270" s="347"/>
      <c r="B5270" s="348"/>
      <c r="C5270" s="347"/>
      <c r="D5270" s="349"/>
    </row>
    <row r="5271" spans="1:4">
      <c r="A5271" s="347"/>
      <c r="B5271" s="348"/>
      <c r="C5271" s="347"/>
      <c r="D5271" s="349"/>
    </row>
    <row r="5272" spans="1:4">
      <c r="A5272" s="347"/>
      <c r="B5272" s="348"/>
      <c r="C5272" s="347"/>
      <c r="D5272" s="349"/>
    </row>
    <row r="5273" spans="1:4">
      <c r="A5273" s="347"/>
      <c r="B5273" s="348"/>
      <c r="C5273" s="347"/>
      <c r="D5273" s="349"/>
    </row>
    <row r="5274" spans="1:4">
      <c r="A5274" s="347"/>
      <c r="B5274" s="348"/>
      <c r="C5274" s="347"/>
      <c r="D5274" s="349"/>
    </row>
    <row r="5275" spans="1:4">
      <c r="A5275" s="347"/>
      <c r="B5275" s="348"/>
      <c r="C5275" s="347"/>
      <c r="D5275" s="349"/>
    </row>
    <row r="5276" spans="1:4">
      <c r="A5276" s="347"/>
      <c r="B5276" s="348"/>
      <c r="C5276" s="347"/>
      <c r="D5276" s="349"/>
    </row>
    <row r="5277" spans="1:4">
      <c r="A5277" s="347"/>
      <c r="B5277" s="348"/>
      <c r="C5277" s="347"/>
      <c r="D5277" s="349"/>
    </row>
    <row r="5278" spans="1:4">
      <c r="A5278" s="347"/>
      <c r="B5278" s="348"/>
      <c r="C5278" s="347"/>
      <c r="D5278" s="349"/>
    </row>
    <row r="5279" spans="1:4">
      <c r="A5279" s="347"/>
      <c r="B5279" s="348"/>
      <c r="C5279" s="347"/>
      <c r="D5279" s="349"/>
    </row>
    <row r="5280" spans="1:4">
      <c r="A5280" s="347"/>
      <c r="B5280" s="348"/>
      <c r="C5280" s="347"/>
      <c r="D5280" s="349"/>
    </row>
    <row r="5281" spans="1:4">
      <c r="A5281" s="347"/>
      <c r="B5281" s="348"/>
      <c r="C5281" s="347"/>
      <c r="D5281" s="349"/>
    </row>
    <row r="5282" spans="1:4">
      <c r="A5282" s="347"/>
      <c r="B5282" s="348"/>
      <c r="C5282" s="347"/>
      <c r="D5282" s="349"/>
    </row>
    <row r="5283" spans="1:4">
      <c r="A5283" s="347"/>
      <c r="B5283" s="348"/>
      <c r="C5283" s="347"/>
      <c r="D5283" s="349"/>
    </row>
    <row r="5284" spans="1:4">
      <c r="A5284" s="347"/>
      <c r="B5284" s="348"/>
      <c r="C5284" s="347"/>
      <c r="D5284" s="349"/>
    </row>
    <row r="5285" spans="1:4">
      <c r="A5285" s="347"/>
      <c r="B5285" s="348"/>
      <c r="C5285" s="347"/>
      <c r="D5285" s="349"/>
    </row>
    <row r="5286" spans="1:4">
      <c r="A5286" s="347"/>
      <c r="B5286" s="348"/>
      <c r="C5286" s="347"/>
      <c r="D5286" s="349"/>
    </row>
    <row r="5287" spans="1:4">
      <c r="A5287" s="347"/>
      <c r="B5287" s="348"/>
      <c r="C5287" s="347"/>
      <c r="D5287" s="349"/>
    </row>
    <row r="5288" spans="1:4">
      <c r="A5288" s="347"/>
      <c r="B5288" s="348"/>
      <c r="C5288" s="347"/>
      <c r="D5288" s="349"/>
    </row>
    <row r="5289" spans="1:4">
      <c r="A5289" s="347"/>
      <c r="B5289" s="348"/>
      <c r="C5289" s="347"/>
      <c r="D5289" s="349"/>
    </row>
    <row r="5290" spans="1:4">
      <c r="A5290" s="347"/>
      <c r="B5290" s="348"/>
      <c r="C5290" s="347"/>
      <c r="D5290" s="349"/>
    </row>
    <row r="5291" spans="1:4">
      <c r="A5291" s="347"/>
      <c r="B5291" s="348"/>
      <c r="C5291" s="347"/>
      <c r="D5291" s="349"/>
    </row>
    <row r="5292" spans="1:4">
      <c r="A5292" s="347"/>
      <c r="B5292" s="348"/>
      <c r="C5292" s="347"/>
      <c r="D5292" s="349"/>
    </row>
    <row r="5293" spans="1:4">
      <c r="A5293" s="347"/>
      <c r="B5293" s="348"/>
      <c r="C5293" s="347"/>
      <c r="D5293" s="349"/>
    </row>
    <row r="5294" spans="1:4">
      <c r="A5294" s="347"/>
      <c r="B5294" s="348"/>
      <c r="C5294" s="347"/>
      <c r="D5294" s="349"/>
    </row>
    <row r="5295" spans="1:4">
      <c r="A5295" s="347"/>
      <c r="B5295" s="348"/>
      <c r="C5295" s="347"/>
      <c r="D5295" s="349"/>
    </row>
    <row r="5296" spans="1:4">
      <c r="A5296" s="347"/>
      <c r="B5296" s="348"/>
      <c r="C5296" s="347"/>
      <c r="D5296" s="349"/>
    </row>
    <row r="5297" spans="1:4">
      <c r="A5297" s="347"/>
      <c r="B5297" s="348"/>
      <c r="C5297" s="347"/>
      <c r="D5297" s="349"/>
    </row>
    <row r="5298" spans="1:4">
      <c r="A5298" s="347"/>
      <c r="B5298" s="348"/>
      <c r="C5298" s="347"/>
      <c r="D5298" s="349"/>
    </row>
    <row r="5299" spans="1:4">
      <c r="A5299" s="347"/>
      <c r="B5299" s="348"/>
      <c r="C5299" s="347"/>
      <c r="D5299" s="349"/>
    </row>
    <row r="5300" spans="1:4">
      <c r="A5300" s="347"/>
      <c r="B5300" s="348"/>
      <c r="C5300" s="347"/>
      <c r="D5300" s="349"/>
    </row>
    <row r="5301" spans="1:4">
      <c r="A5301" s="347"/>
      <c r="B5301" s="348"/>
      <c r="C5301" s="347"/>
      <c r="D5301" s="349"/>
    </row>
    <row r="5302" spans="1:4">
      <c r="A5302" s="347"/>
      <c r="B5302" s="348"/>
      <c r="C5302" s="347"/>
      <c r="D5302" s="349"/>
    </row>
    <row r="5303" spans="1:4">
      <c r="A5303" s="347"/>
      <c r="B5303" s="348"/>
      <c r="C5303" s="347"/>
      <c r="D5303" s="349"/>
    </row>
    <row r="5304" spans="1:4">
      <c r="A5304" s="347"/>
      <c r="B5304" s="348"/>
      <c r="C5304" s="347"/>
      <c r="D5304" s="349"/>
    </row>
    <row r="5305" spans="1:4">
      <c r="A5305" s="347"/>
      <c r="B5305" s="348"/>
      <c r="C5305" s="347"/>
      <c r="D5305" s="349"/>
    </row>
    <row r="5306" spans="1:4">
      <c r="A5306" s="347"/>
      <c r="B5306" s="348"/>
      <c r="C5306" s="347"/>
      <c r="D5306" s="349"/>
    </row>
    <row r="5307" spans="1:4">
      <c r="A5307" s="347"/>
      <c r="B5307" s="348"/>
      <c r="C5307" s="347"/>
      <c r="D5307" s="349"/>
    </row>
    <row r="5308" spans="1:4">
      <c r="A5308" s="347"/>
      <c r="B5308" s="348"/>
      <c r="C5308" s="347"/>
      <c r="D5308" s="349"/>
    </row>
    <row r="5309" spans="1:4">
      <c r="A5309" s="347"/>
      <c r="B5309" s="348"/>
      <c r="C5309" s="347"/>
      <c r="D5309" s="349"/>
    </row>
    <row r="5310" spans="1:4">
      <c r="A5310" s="347"/>
      <c r="B5310" s="348"/>
      <c r="C5310" s="347"/>
      <c r="D5310" s="349"/>
    </row>
    <row r="5311" spans="1:4">
      <c r="A5311" s="347"/>
      <c r="B5311" s="348"/>
      <c r="C5311" s="347"/>
      <c r="D5311" s="349"/>
    </row>
    <row r="5312" spans="1:4">
      <c r="A5312" s="347"/>
      <c r="B5312" s="348"/>
      <c r="C5312" s="347"/>
      <c r="D5312" s="349"/>
    </row>
    <row r="5313" spans="1:4">
      <c r="A5313" s="347"/>
      <c r="B5313" s="348"/>
      <c r="C5313" s="347"/>
      <c r="D5313" s="349"/>
    </row>
    <row r="5314" spans="1:4">
      <c r="A5314" s="347"/>
      <c r="B5314" s="348"/>
      <c r="C5314" s="347"/>
      <c r="D5314" s="349"/>
    </row>
    <row r="5315" spans="1:4">
      <c r="A5315" s="347"/>
      <c r="B5315" s="348"/>
      <c r="C5315" s="347"/>
      <c r="D5315" s="349"/>
    </row>
    <row r="5316" spans="1:4">
      <c r="A5316" s="347"/>
      <c r="B5316" s="348"/>
      <c r="C5316" s="347"/>
      <c r="D5316" s="349"/>
    </row>
    <row r="5317" spans="1:4">
      <c r="A5317" s="347"/>
      <c r="B5317" s="348"/>
      <c r="C5317" s="347"/>
      <c r="D5317" s="349"/>
    </row>
    <row r="5318" spans="1:4">
      <c r="A5318" s="347"/>
      <c r="B5318" s="348"/>
      <c r="C5318" s="347"/>
      <c r="D5318" s="349"/>
    </row>
    <row r="5319" spans="1:4">
      <c r="A5319" s="347"/>
      <c r="B5319" s="348"/>
      <c r="C5319" s="347"/>
      <c r="D5319" s="349"/>
    </row>
    <row r="5320" spans="1:4">
      <c r="A5320" s="347"/>
      <c r="B5320" s="348"/>
      <c r="C5320" s="347"/>
      <c r="D5320" s="349"/>
    </row>
    <row r="5321" spans="1:4">
      <c r="A5321" s="347"/>
      <c r="B5321" s="348"/>
      <c r="C5321" s="347"/>
      <c r="D5321" s="349"/>
    </row>
    <row r="5322" spans="1:4">
      <c r="A5322" s="347"/>
      <c r="B5322" s="348"/>
      <c r="C5322" s="347"/>
      <c r="D5322" s="349"/>
    </row>
    <row r="5323" spans="1:4">
      <c r="A5323" s="347"/>
      <c r="B5323" s="348"/>
      <c r="C5323" s="347"/>
      <c r="D5323" s="349"/>
    </row>
    <row r="5324" spans="1:4">
      <c r="A5324" s="347"/>
      <c r="B5324" s="348"/>
      <c r="C5324" s="347"/>
      <c r="D5324" s="349"/>
    </row>
    <row r="5325" spans="1:4">
      <c r="A5325" s="347"/>
      <c r="B5325" s="348"/>
      <c r="C5325" s="347"/>
      <c r="D5325" s="349"/>
    </row>
    <row r="5326" spans="1:4">
      <c r="A5326" s="347"/>
      <c r="B5326" s="348"/>
      <c r="C5326" s="347"/>
      <c r="D5326" s="349"/>
    </row>
    <row r="5327" spans="1:4">
      <c r="A5327" s="347"/>
      <c r="B5327" s="348"/>
      <c r="C5327" s="347"/>
      <c r="D5327" s="349"/>
    </row>
    <row r="5328" spans="1:4">
      <c r="A5328" s="347"/>
      <c r="B5328" s="348"/>
      <c r="C5328" s="347"/>
      <c r="D5328" s="349"/>
    </row>
    <row r="5329" spans="1:4">
      <c r="A5329" s="347"/>
      <c r="B5329" s="348"/>
      <c r="C5329" s="347"/>
      <c r="D5329" s="349"/>
    </row>
    <row r="5330" spans="1:4">
      <c r="A5330" s="347"/>
      <c r="B5330" s="348"/>
      <c r="C5330" s="347"/>
      <c r="D5330" s="349"/>
    </row>
    <row r="5331" spans="1:4">
      <c r="A5331" s="347"/>
      <c r="B5331" s="348"/>
      <c r="C5331" s="347"/>
      <c r="D5331" s="349"/>
    </row>
    <row r="5332" spans="1:4">
      <c r="A5332" s="347"/>
      <c r="B5332" s="348"/>
      <c r="C5332" s="347"/>
      <c r="D5332" s="349"/>
    </row>
    <row r="5333" spans="1:4">
      <c r="A5333" s="347"/>
      <c r="B5333" s="348"/>
      <c r="C5333" s="347"/>
      <c r="D5333" s="349"/>
    </row>
    <row r="5334" spans="1:4">
      <c r="A5334" s="347"/>
      <c r="B5334" s="348"/>
      <c r="C5334" s="347"/>
      <c r="D5334" s="349"/>
    </row>
    <row r="5335" spans="1:4">
      <c r="A5335" s="347"/>
      <c r="B5335" s="348"/>
      <c r="C5335" s="347"/>
      <c r="D5335" s="349"/>
    </row>
    <row r="5336" spans="1:4">
      <c r="A5336" s="347"/>
      <c r="B5336" s="348"/>
      <c r="C5336" s="347"/>
      <c r="D5336" s="349"/>
    </row>
    <row r="5337" spans="1:4">
      <c r="A5337" s="347"/>
      <c r="B5337" s="348"/>
      <c r="C5337" s="347"/>
      <c r="D5337" s="349"/>
    </row>
    <row r="5338" spans="1:4">
      <c r="A5338" s="347"/>
      <c r="B5338" s="348"/>
      <c r="C5338" s="347"/>
      <c r="D5338" s="349"/>
    </row>
    <row r="5339" spans="1:4">
      <c r="A5339" s="347"/>
      <c r="B5339" s="348"/>
      <c r="C5339" s="347"/>
      <c r="D5339" s="349"/>
    </row>
    <row r="5340" spans="1:4">
      <c r="A5340" s="347"/>
      <c r="B5340" s="348"/>
      <c r="C5340" s="347"/>
      <c r="D5340" s="349"/>
    </row>
    <row r="5341" spans="1:4">
      <c r="A5341" s="347"/>
      <c r="B5341" s="348"/>
      <c r="C5341" s="347"/>
      <c r="D5341" s="349"/>
    </row>
    <row r="5342" spans="1:4">
      <c r="A5342" s="347"/>
      <c r="B5342" s="348"/>
      <c r="C5342" s="347"/>
      <c r="D5342" s="349"/>
    </row>
    <row r="5343" spans="1:4">
      <c r="A5343" s="347"/>
      <c r="B5343" s="348"/>
      <c r="C5343" s="347"/>
      <c r="D5343" s="349"/>
    </row>
    <row r="5344" spans="1:4">
      <c r="A5344" s="347"/>
      <c r="B5344" s="348"/>
      <c r="C5344" s="347"/>
      <c r="D5344" s="349"/>
    </row>
    <row r="5345" spans="1:4">
      <c r="A5345" s="347"/>
      <c r="B5345" s="348"/>
      <c r="C5345" s="347"/>
      <c r="D5345" s="349"/>
    </row>
    <row r="5346" spans="1:4">
      <c r="A5346" s="347"/>
      <c r="B5346" s="348"/>
      <c r="C5346" s="347"/>
      <c r="D5346" s="349"/>
    </row>
    <row r="5347" spans="1:4">
      <c r="A5347" s="347"/>
      <c r="B5347" s="348"/>
      <c r="C5347" s="347"/>
      <c r="D5347" s="349"/>
    </row>
    <row r="5348" spans="1:4">
      <c r="A5348" s="347"/>
      <c r="B5348" s="348"/>
      <c r="C5348" s="347"/>
      <c r="D5348" s="349"/>
    </row>
    <row r="5349" spans="1:4">
      <c r="A5349" s="347"/>
      <c r="B5349" s="348"/>
      <c r="C5349" s="347"/>
      <c r="D5349" s="349"/>
    </row>
    <row r="5350" spans="1:4">
      <c r="A5350" s="347"/>
      <c r="B5350" s="348"/>
      <c r="C5350" s="347"/>
      <c r="D5350" s="349"/>
    </row>
    <row r="5351" spans="1:4">
      <c r="A5351" s="347"/>
      <c r="B5351" s="348"/>
      <c r="C5351" s="347"/>
      <c r="D5351" s="349"/>
    </row>
    <row r="5352" spans="1:4">
      <c r="A5352" s="347"/>
      <c r="B5352" s="348"/>
      <c r="C5352" s="347"/>
      <c r="D5352" s="349"/>
    </row>
    <row r="5353" spans="1:4">
      <c r="A5353" s="347"/>
      <c r="B5353" s="348"/>
      <c r="C5353" s="347"/>
      <c r="D5353" s="349"/>
    </row>
    <row r="5354" spans="1:4">
      <c r="A5354" s="347"/>
      <c r="B5354" s="348"/>
      <c r="C5354" s="347"/>
      <c r="D5354" s="349"/>
    </row>
    <row r="5355" spans="1:4">
      <c r="A5355" s="347"/>
      <c r="B5355" s="348"/>
      <c r="C5355" s="347"/>
      <c r="D5355" s="349"/>
    </row>
    <row r="5356" spans="1:4">
      <c r="A5356" s="347"/>
      <c r="B5356" s="348"/>
      <c r="C5356" s="347"/>
      <c r="D5356" s="349"/>
    </row>
    <row r="5357" spans="1:4">
      <c r="A5357" s="347"/>
      <c r="B5357" s="348"/>
      <c r="C5357" s="347"/>
      <c r="D5357" s="349"/>
    </row>
    <row r="5358" spans="1:4">
      <c r="A5358" s="347"/>
      <c r="B5358" s="348"/>
      <c r="C5358" s="347"/>
      <c r="D5358" s="349"/>
    </row>
    <row r="5359" spans="1:4">
      <c r="A5359" s="347"/>
      <c r="B5359" s="348"/>
      <c r="C5359" s="347"/>
      <c r="D5359" s="349"/>
    </row>
    <row r="5360" spans="1:4">
      <c r="A5360" s="347"/>
      <c r="B5360" s="348"/>
      <c r="C5360" s="347"/>
      <c r="D5360" s="349"/>
    </row>
    <row r="5361" spans="1:4">
      <c r="A5361" s="347"/>
      <c r="B5361" s="348"/>
      <c r="C5361" s="347"/>
      <c r="D5361" s="349"/>
    </row>
    <row r="5362" spans="1:4">
      <c r="A5362" s="347"/>
      <c r="B5362" s="348"/>
      <c r="C5362" s="347"/>
      <c r="D5362" s="349"/>
    </row>
    <row r="5363" spans="1:4">
      <c r="A5363" s="347"/>
      <c r="B5363" s="348"/>
      <c r="C5363" s="347"/>
      <c r="D5363" s="349"/>
    </row>
    <row r="5364" spans="1:4">
      <c r="A5364" s="347"/>
      <c r="B5364" s="348"/>
      <c r="C5364" s="347"/>
      <c r="D5364" s="349"/>
    </row>
    <row r="5365" spans="1:4">
      <c r="A5365" s="347"/>
      <c r="B5365" s="348"/>
      <c r="C5365" s="347"/>
      <c r="D5365" s="349"/>
    </row>
    <row r="5366" spans="1:4">
      <c r="A5366" s="347"/>
      <c r="B5366" s="348"/>
      <c r="C5366" s="347"/>
      <c r="D5366" s="349"/>
    </row>
    <row r="5367" spans="1:4">
      <c r="A5367" s="347"/>
      <c r="B5367" s="348"/>
      <c r="C5367" s="347"/>
      <c r="D5367" s="349"/>
    </row>
    <row r="5368" spans="1:4">
      <c r="A5368" s="347"/>
      <c r="B5368" s="348"/>
      <c r="C5368" s="347"/>
      <c r="D5368" s="349"/>
    </row>
    <row r="5369" spans="1:4">
      <c r="A5369" s="347"/>
      <c r="B5369" s="348"/>
      <c r="C5369" s="347"/>
      <c r="D5369" s="349"/>
    </row>
    <row r="5370" spans="1:4">
      <c r="A5370" s="347"/>
      <c r="B5370" s="348"/>
      <c r="C5370" s="347"/>
      <c r="D5370" s="349"/>
    </row>
    <row r="5371" spans="1:4">
      <c r="A5371" s="347"/>
      <c r="B5371" s="348"/>
      <c r="C5371" s="347"/>
      <c r="D5371" s="349"/>
    </row>
    <row r="5372" spans="1:4">
      <c r="A5372" s="347"/>
      <c r="B5372" s="348"/>
      <c r="C5372" s="347"/>
      <c r="D5372" s="349"/>
    </row>
    <row r="5373" spans="1:4">
      <c r="A5373" s="347"/>
      <c r="B5373" s="348"/>
      <c r="C5373" s="347"/>
      <c r="D5373" s="349"/>
    </row>
    <row r="5374" spans="1:4">
      <c r="A5374" s="347"/>
      <c r="B5374" s="348"/>
      <c r="C5374" s="347"/>
      <c r="D5374" s="349"/>
    </row>
    <row r="5375" spans="1:4">
      <c r="A5375" s="347"/>
      <c r="B5375" s="348"/>
      <c r="C5375" s="347"/>
      <c r="D5375" s="349"/>
    </row>
    <row r="5376" spans="1:4">
      <c r="A5376" s="347"/>
      <c r="B5376" s="348"/>
      <c r="C5376" s="347"/>
      <c r="D5376" s="349"/>
    </row>
    <row r="5377" spans="1:4">
      <c r="A5377" s="347"/>
      <c r="B5377" s="348"/>
      <c r="C5377" s="347"/>
      <c r="D5377" s="349"/>
    </row>
    <row r="5378" spans="1:4">
      <c r="A5378" s="347"/>
      <c r="B5378" s="348"/>
      <c r="C5378" s="347"/>
      <c r="D5378" s="349"/>
    </row>
    <row r="5379" spans="1:4">
      <c r="A5379" s="347"/>
      <c r="B5379" s="348"/>
      <c r="C5379" s="347"/>
      <c r="D5379" s="349"/>
    </row>
    <row r="5380" spans="1:4">
      <c r="A5380" s="347"/>
      <c r="B5380" s="348"/>
      <c r="C5380" s="347"/>
      <c r="D5380" s="349"/>
    </row>
    <row r="5381" spans="1:4">
      <c r="A5381" s="347"/>
      <c r="B5381" s="348"/>
      <c r="C5381" s="347"/>
      <c r="D5381" s="349"/>
    </row>
    <row r="5382" spans="1:4">
      <c r="A5382" s="347"/>
      <c r="B5382" s="348"/>
      <c r="C5382" s="347"/>
      <c r="D5382" s="349"/>
    </row>
    <row r="5383" spans="1:4">
      <c r="A5383" s="347"/>
      <c r="B5383" s="348"/>
      <c r="C5383" s="347"/>
      <c r="D5383" s="349"/>
    </row>
    <row r="5384" spans="1:4">
      <c r="A5384" s="347"/>
      <c r="B5384" s="348"/>
      <c r="C5384" s="347"/>
      <c r="D5384" s="349"/>
    </row>
    <row r="5385" spans="1:4">
      <c r="A5385" s="347"/>
      <c r="B5385" s="348"/>
      <c r="C5385" s="347"/>
      <c r="D5385" s="349"/>
    </row>
    <row r="5386" spans="1:4">
      <c r="A5386" s="347"/>
      <c r="B5386" s="348"/>
      <c r="C5386" s="347"/>
      <c r="D5386" s="349"/>
    </row>
    <row r="5387" spans="1:4">
      <c r="A5387" s="347"/>
      <c r="B5387" s="348"/>
      <c r="C5387" s="347"/>
      <c r="D5387" s="349"/>
    </row>
    <row r="5388" spans="1:4">
      <c r="A5388" s="347"/>
      <c r="B5388" s="348"/>
      <c r="C5388" s="347"/>
      <c r="D5388" s="349"/>
    </row>
    <row r="5389" spans="1:4">
      <c r="A5389" s="347"/>
      <c r="B5389" s="348"/>
      <c r="C5389" s="347"/>
      <c r="D5389" s="349"/>
    </row>
    <row r="5390" spans="1:4">
      <c r="A5390" s="347"/>
      <c r="B5390" s="348"/>
      <c r="C5390" s="347"/>
      <c r="D5390" s="349"/>
    </row>
    <row r="5391" spans="1:4">
      <c r="A5391" s="347"/>
      <c r="B5391" s="348"/>
      <c r="C5391" s="347"/>
      <c r="D5391" s="349"/>
    </row>
    <row r="5392" spans="1:4">
      <c r="A5392" s="347"/>
      <c r="B5392" s="348"/>
      <c r="C5392" s="347"/>
      <c r="D5392" s="349"/>
    </row>
    <row r="5393" spans="1:4">
      <c r="A5393" s="347"/>
      <c r="B5393" s="348"/>
      <c r="C5393" s="347"/>
      <c r="D5393" s="349"/>
    </row>
    <row r="5394" spans="1:4">
      <c r="A5394" s="347"/>
      <c r="B5394" s="348"/>
      <c r="C5394" s="347"/>
      <c r="D5394" s="349"/>
    </row>
    <row r="5395" spans="1:4">
      <c r="A5395" s="347"/>
      <c r="B5395" s="348"/>
      <c r="C5395" s="347"/>
      <c r="D5395" s="349"/>
    </row>
    <row r="5396" spans="1:4">
      <c r="A5396" s="347"/>
      <c r="B5396" s="348"/>
      <c r="C5396" s="347"/>
      <c r="D5396" s="349"/>
    </row>
    <row r="5397" spans="1:4">
      <c r="A5397" s="347"/>
      <c r="B5397" s="348"/>
      <c r="C5397" s="347"/>
      <c r="D5397" s="349"/>
    </row>
    <row r="5398" spans="1:4">
      <c r="A5398" s="347"/>
      <c r="B5398" s="348"/>
      <c r="C5398" s="347"/>
      <c r="D5398" s="349"/>
    </row>
    <row r="5399" spans="1:4">
      <c r="A5399" s="347"/>
      <c r="B5399" s="348"/>
      <c r="C5399" s="347"/>
      <c r="D5399" s="349"/>
    </row>
    <row r="5400" spans="1:4">
      <c r="A5400" s="347"/>
      <c r="B5400" s="348"/>
      <c r="C5400" s="347"/>
      <c r="D5400" s="349"/>
    </row>
    <row r="5401" spans="1:4">
      <c r="A5401" s="347"/>
      <c r="B5401" s="348"/>
      <c r="C5401" s="347"/>
      <c r="D5401" s="349"/>
    </row>
    <row r="5402" spans="1:4">
      <c r="A5402" s="347"/>
      <c r="B5402" s="348"/>
      <c r="C5402" s="347"/>
      <c r="D5402" s="349"/>
    </row>
    <row r="5403" spans="1:4">
      <c r="A5403" s="347"/>
      <c r="B5403" s="348"/>
      <c r="C5403" s="347"/>
      <c r="D5403" s="349"/>
    </row>
    <row r="5404" spans="1:4">
      <c r="A5404" s="347"/>
      <c r="B5404" s="348"/>
      <c r="C5404" s="347"/>
      <c r="D5404" s="349"/>
    </row>
    <row r="5405" spans="1:4">
      <c r="A5405" s="347"/>
      <c r="B5405" s="348"/>
      <c r="C5405" s="347"/>
      <c r="D5405" s="349"/>
    </row>
    <row r="5406" spans="1:4">
      <c r="A5406" s="347"/>
      <c r="B5406" s="348"/>
      <c r="C5406" s="347"/>
      <c r="D5406" s="349"/>
    </row>
    <row r="5407" spans="1:4">
      <c r="A5407" s="347"/>
      <c r="B5407" s="348"/>
      <c r="C5407" s="347"/>
      <c r="D5407" s="349"/>
    </row>
    <row r="5408" spans="1:4">
      <c r="A5408" s="347"/>
      <c r="B5408" s="348"/>
      <c r="C5408" s="347"/>
      <c r="D5408" s="349"/>
    </row>
    <row r="5409" spans="1:4">
      <c r="A5409" s="347"/>
      <c r="B5409" s="348"/>
      <c r="C5409" s="347"/>
      <c r="D5409" s="349"/>
    </row>
    <row r="5410" spans="1:4">
      <c r="A5410" s="347"/>
      <c r="B5410" s="348"/>
      <c r="C5410" s="347"/>
      <c r="D5410" s="349"/>
    </row>
    <row r="5411" spans="1:4">
      <c r="A5411" s="347"/>
      <c r="B5411" s="348"/>
      <c r="C5411" s="347"/>
      <c r="D5411" s="349"/>
    </row>
    <row r="5412" spans="1:4">
      <c r="A5412" s="347"/>
      <c r="B5412" s="348"/>
      <c r="C5412" s="347"/>
      <c r="D5412" s="349"/>
    </row>
    <row r="5413" spans="1:4">
      <c r="A5413" s="347"/>
      <c r="B5413" s="348"/>
      <c r="C5413" s="347"/>
      <c r="D5413" s="349"/>
    </row>
    <row r="5414" spans="1:4">
      <c r="A5414" s="347"/>
      <c r="B5414" s="348"/>
      <c r="C5414" s="347"/>
      <c r="D5414" s="349"/>
    </row>
    <row r="5415" spans="1:4">
      <c r="A5415" s="347"/>
      <c r="B5415" s="348"/>
      <c r="C5415" s="347"/>
      <c r="D5415" s="349"/>
    </row>
    <row r="5416" spans="1:4">
      <c r="A5416" s="347"/>
      <c r="B5416" s="348"/>
      <c r="C5416" s="347"/>
      <c r="D5416" s="349"/>
    </row>
    <row r="5417" spans="1:4">
      <c r="A5417" s="347"/>
      <c r="B5417" s="348"/>
      <c r="C5417" s="347"/>
      <c r="D5417" s="349"/>
    </row>
    <row r="5418" spans="1:4">
      <c r="A5418" s="347"/>
      <c r="B5418" s="348"/>
      <c r="C5418" s="347"/>
      <c r="D5418" s="349"/>
    </row>
    <row r="5419" spans="1:4">
      <c r="A5419" s="347"/>
      <c r="B5419" s="348"/>
      <c r="C5419" s="347"/>
      <c r="D5419" s="349"/>
    </row>
    <row r="5420" spans="1:4">
      <c r="A5420" s="347"/>
      <c r="B5420" s="348"/>
      <c r="C5420" s="347"/>
      <c r="D5420" s="349"/>
    </row>
    <row r="5421" spans="1:4">
      <c r="A5421" s="347"/>
      <c r="B5421" s="348"/>
      <c r="C5421" s="347"/>
      <c r="D5421" s="349"/>
    </row>
    <row r="5422" spans="1:4">
      <c r="A5422" s="347"/>
      <c r="B5422" s="348"/>
      <c r="C5422" s="347"/>
      <c r="D5422" s="349"/>
    </row>
    <row r="5423" spans="1:4">
      <c r="A5423" s="347"/>
      <c r="B5423" s="348"/>
      <c r="C5423" s="347"/>
      <c r="D5423" s="349"/>
    </row>
    <row r="5424" spans="1:4">
      <c r="A5424" s="347"/>
      <c r="B5424" s="348"/>
      <c r="C5424" s="347"/>
      <c r="D5424" s="349"/>
    </row>
    <row r="5425" spans="1:4">
      <c r="A5425" s="347"/>
      <c r="B5425" s="348"/>
      <c r="C5425" s="347"/>
      <c r="D5425" s="349"/>
    </row>
    <row r="5426" spans="1:4">
      <c r="A5426" s="347"/>
      <c r="B5426" s="348"/>
      <c r="C5426" s="347"/>
      <c r="D5426" s="349"/>
    </row>
    <row r="5427" spans="1:4">
      <c r="A5427" s="347"/>
      <c r="B5427" s="348"/>
      <c r="C5427" s="347"/>
      <c r="D5427" s="349"/>
    </row>
    <row r="5428" spans="1:4">
      <c r="A5428" s="347"/>
      <c r="B5428" s="348"/>
      <c r="C5428" s="347"/>
      <c r="D5428" s="349"/>
    </row>
    <row r="5429" spans="1:4">
      <c r="A5429" s="347"/>
      <c r="B5429" s="348"/>
      <c r="C5429" s="347"/>
      <c r="D5429" s="349"/>
    </row>
    <row r="5430" spans="1:4">
      <c r="A5430" s="347"/>
      <c r="B5430" s="348"/>
      <c r="C5430" s="347"/>
      <c r="D5430" s="349"/>
    </row>
    <row r="5431" spans="1:4">
      <c r="A5431" s="347"/>
      <c r="B5431" s="348"/>
      <c r="C5431" s="347"/>
      <c r="D5431" s="349"/>
    </row>
    <row r="5432" spans="1:4">
      <c r="A5432" s="347"/>
      <c r="B5432" s="348"/>
      <c r="C5432" s="347"/>
      <c r="D5432" s="349"/>
    </row>
    <row r="5433" spans="1:4">
      <c r="A5433" s="347"/>
      <c r="B5433" s="348"/>
      <c r="C5433" s="347"/>
      <c r="D5433" s="349"/>
    </row>
    <row r="5434" spans="1:4">
      <c r="A5434" s="347"/>
      <c r="B5434" s="348"/>
      <c r="C5434" s="347"/>
      <c r="D5434" s="349"/>
    </row>
    <row r="5435" spans="1:4">
      <c r="A5435" s="347"/>
      <c r="B5435" s="348"/>
      <c r="C5435" s="347"/>
      <c r="D5435" s="349"/>
    </row>
    <row r="5436" spans="1:4">
      <c r="A5436" s="347"/>
      <c r="B5436" s="348"/>
      <c r="C5436" s="347"/>
      <c r="D5436" s="349"/>
    </row>
    <row r="5437" spans="1:4">
      <c r="A5437" s="347"/>
      <c r="B5437" s="348"/>
      <c r="C5437" s="347"/>
      <c r="D5437" s="349"/>
    </row>
    <row r="5438" spans="1:4">
      <c r="A5438" s="347"/>
      <c r="B5438" s="348"/>
      <c r="C5438" s="347"/>
      <c r="D5438" s="349"/>
    </row>
    <row r="5439" spans="1:4">
      <c r="A5439" s="347"/>
      <c r="B5439" s="348"/>
      <c r="C5439" s="347"/>
      <c r="D5439" s="349"/>
    </row>
    <row r="5440" spans="1:4">
      <c r="A5440" s="347"/>
      <c r="B5440" s="348"/>
      <c r="C5440" s="347"/>
      <c r="D5440" s="349"/>
    </row>
    <row r="5441" spans="1:4">
      <c r="A5441" s="347"/>
      <c r="B5441" s="348"/>
      <c r="C5441" s="347"/>
      <c r="D5441" s="349"/>
    </row>
    <row r="5442" spans="1:4">
      <c r="A5442" s="347"/>
      <c r="B5442" s="348"/>
      <c r="C5442" s="347"/>
      <c r="D5442" s="349"/>
    </row>
    <row r="5443" spans="1:4">
      <c r="A5443" s="347"/>
      <c r="B5443" s="348"/>
      <c r="C5443" s="347"/>
      <c r="D5443" s="349"/>
    </row>
    <row r="5444" spans="1:4">
      <c r="A5444" s="347"/>
      <c r="B5444" s="348"/>
      <c r="C5444" s="347"/>
      <c r="D5444" s="349"/>
    </row>
    <row r="5445" spans="1:4">
      <c r="A5445" s="347"/>
      <c r="B5445" s="348"/>
      <c r="C5445" s="347"/>
      <c r="D5445" s="349"/>
    </row>
    <row r="5446" spans="1:4">
      <c r="A5446" s="347"/>
      <c r="B5446" s="348"/>
      <c r="C5446" s="347"/>
      <c r="D5446" s="349"/>
    </row>
    <row r="5447" spans="1:4">
      <c r="A5447" s="347"/>
      <c r="B5447" s="348"/>
      <c r="C5447" s="347"/>
      <c r="D5447" s="349"/>
    </row>
    <row r="5448" spans="1:4">
      <c r="A5448" s="347"/>
      <c r="B5448" s="348"/>
      <c r="C5448" s="347"/>
      <c r="D5448" s="349"/>
    </row>
    <row r="5449" spans="1:4">
      <c r="A5449" s="347"/>
      <c r="B5449" s="348"/>
      <c r="C5449" s="347"/>
      <c r="D5449" s="349"/>
    </row>
    <row r="5450" spans="1:4">
      <c r="A5450" s="347"/>
      <c r="B5450" s="348"/>
      <c r="C5450" s="347"/>
      <c r="D5450" s="349"/>
    </row>
    <row r="5451" spans="1:4">
      <c r="A5451" s="347"/>
      <c r="B5451" s="348"/>
      <c r="C5451" s="347"/>
      <c r="D5451" s="349"/>
    </row>
    <row r="5452" spans="1:4">
      <c r="A5452" s="347"/>
      <c r="B5452" s="348"/>
      <c r="C5452" s="347"/>
      <c r="D5452" s="349"/>
    </row>
    <row r="5453" spans="1:4">
      <c r="A5453" s="347"/>
      <c r="B5453" s="348"/>
      <c r="C5453" s="347"/>
      <c r="D5453" s="349"/>
    </row>
    <row r="5454" spans="1:4">
      <c r="A5454" s="347"/>
      <c r="B5454" s="348"/>
      <c r="C5454" s="347"/>
      <c r="D5454" s="349"/>
    </row>
    <row r="5455" spans="1:4">
      <c r="A5455" s="347"/>
      <c r="B5455" s="348"/>
      <c r="C5455" s="347"/>
      <c r="D5455" s="349"/>
    </row>
    <row r="5456" spans="1:4">
      <c r="A5456" s="347"/>
      <c r="B5456" s="348"/>
      <c r="C5456" s="347"/>
      <c r="D5456" s="349"/>
    </row>
    <row r="5457" spans="1:4">
      <c r="A5457" s="347"/>
      <c r="B5457" s="348"/>
      <c r="C5457" s="347"/>
      <c r="D5457" s="349"/>
    </row>
    <row r="5458" spans="1:4">
      <c r="A5458" s="347"/>
      <c r="B5458" s="348"/>
      <c r="C5458" s="347"/>
      <c r="D5458" s="349"/>
    </row>
    <row r="5459" spans="1:4">
      <c r="A5459" s="347"/>
      <c r="B5459" s="348"/>
      <c r="C5459" s="347"/>
      <c r="D5459" s="349"/>
    </row>
    <row r="5460" spans="1:4">
      <c r="A5460" s="347"/>
      <c r="B5460" s="348"/>
      <c r="C5460" s="347"/>
      <c r="D5460" s="349"/>
    </row>
    <row r="5461" spans="1:4">
      <c r="A5461" s="347"/>
      <c r="B5461" s="348"/>
      <c r="C5461" s="347"/>
      <c r="D5461" s="349"/>
    </row>
    <row r="5462" spans="1:4">
      <c r="A5462" s="347"/>
      <c r="B5462" s="348"/>
      <c r="C5462" s="347"/>
      <c r="D5462" s="349"/>
    </row>
    <row r="5463" spans="1:4">
      <c r="A5463" s="347"/>
      <c r="B5463" s="348"/>
      <c r="C5463" s="347"/>
      <c r="D5463" s="349"/>
    </row>
    <row r="5464" spans="1:4">
      <c r="A5464" s="347"/>
      <c r="B5464" s="348"/>
      <c r="C5464" s="347"/>
      <c r="D5464" s="349"/>
    </row>
    <row r="5465" spans="1:4">
      <c r="A5465" s="347"/>
      <c r="B5465" s="348"/>
      <c r="C5465" s="347"/>
      <c r="D5465" s="349"/>
    </row>
    <row r="5466" spans="1:4">
      <c r="A5466" s="347"/>
      <c r="B5466" s="348"/>
      <c r="C5466" s="347"/>
      <c r="D5466" s="349"/>
    </row>
    <row r="5467" spans="1:4">
      <c r="A5467" s="347"/>
      <c r="B5467" s="348"/>
      <c r="C5467" s="347"/>
      <c r="D5467" s="349"/>
    </row>
    <row r="5468" spans="1:4">
      <c r="A5468" s="347"/>
      <c r="B5468" s="348"/>
      <c r="C5468" s="347"/>
      <c r="D5468" s="349"/>
    </row>
    <row r="5469" spans="1:4">
      <c r="A5469" s="347"/>
      <c r="B5469" s="348"/>
      <c r="C5469" s="347"/>
      <c r="D5469" s="349"/>
    </row>
    <row r="5470" spans="1:4">
      <c r="A5470" s="347"/>
      <c r="B5470" s="348"/>
      <c r="C5470" s="347"/>
      <c r="D5470" s="349"/>
    </row>
    <row r="5471" spans="1:4">
      <c r="A5471" s="347"/>
      <c r="B5471" s="348"/>
      <c r="C5471" s="347"/>
      <c r="D5471" s="349"/>
    </row>
    <row r="5472" spans="1:4">
      <c r="A5472" s="347"/>
      <c r="B5472" s="348"/>
      <c r="C5472" s="347"/>
      <c r="D5472" s="349"/>
    </row>
    <row r="5473" spans="1:4">
      <c r="A5473" s="347"/>
      <c r="B5473" s="348"/>
      <c r="C5473" s="347"/>
      <c r="D5473" s="349"/>
    </row>
    <row r="5474" spans="1:4">
      <c r="A5474" s="347"/>
      <c r="B5474" s="348"/>
      <c r="C5474" s="347"/>
      <c r="D5474" s="349"/>
    </row>
    <row r="5475" spans="1:4">
      <c r="A5475" s="347"/>
      <c r="B5475" s="348"/>
      <c r="C5475" s="347"/>
      <c r="D5475" s="349"/>
    </row>
    <row r="5476" spans="1:4">
      <c r="A5476" s="347"/>
      <c r="B5476" s="348"/>
      <c r="C5476" s="347"/>
      <c r="D5476" s="349"/>
    </row>
    <row r="5477" spans="1:4">
      <c r="A5477" s="347"/>
      <c r="B5477" s="348"/>
      <c r="C5477" s="347"/>
      <c r="D5477" s="349"/>
    </row>
    <row r="5478" spans="1:4">
      <c r="A5478" s="347"/>
      <c r="B5478" s="348"/>
      <c r="C5478" s="347"/>
      <c r="D5478" s="349"/>
    </row>
    <row r="5479" spans="1:4">
      <c r="A5479" s="347"/>
      <c r="B5479" s="348"/>
      <c r="C5479" s="347"/>
      <c r="D5479" s="349"/>
    </row>
    <row r="5480" spans="1:4">
      <c r="A5480" s="347"/>
      <c r="B5480" s="348"/>
      <c r="C5480" s="347"/>
      <c r="D5480" s="349"/>
    </row>
    <row r="5481" spans="1:4">
      <c r="A5481" s="347"/>
      <c r="B5481" s="348"/>
      <c r="C5481" s="347"/>
      <c r="D5481" s="349"/>
    </row>
    <row r="5482" spans="1:4">
      <c r="A5482" s="347"/>
      <c r="B5482" s="348"/>
      <c r="C5482" s="347"/>
      <c r="D5482" s="349"/>
    </row>
    <row r="5483" spans="1:4">
      <c r="A5483" s="347"/>
      <c r="B5483" s="348"/>
      <c r="C5483" s="347"/>
      <c r="D5483" s="349"/>
    </row>
    <row r="5484" spans="1:4">
      <c r="A5484" s="347"/>
      <c r="B5484" s="348"/>
      <c r="C5484" s="347"/>
      <c r="D5484" s="349"/>
    </row>
    <row r="5485" spans="1:4">
      <c r="A5485" s="347"/>
      <c r="B5485" s="348"/>
      <c r="C5485" s="347"/>
      <c r="D5485" s="349"/>
    </row>
    <row r="5486" spans="1:4">
      <c r="A5486" s="347"/>
      <c r="B5486" s="348"/>
      <c r="C5486" s="347"/>
      <c r="D5486" s="349"/>
    </row>
    <row r="5487" spans="1:4">
      <c r="A5487" s="347"/>
      <c r="B5487" s="348"/>
      <c r="C5487" s="347"/>
      <c r="D5487" s="349"/>
    </row>
    <row r="5488" spans="1:4">
      <c r="A5488" s="347"/>
      <c r="B5488" s="348"/>
      <c r="C5488" s="347"/>
      <c r="D5488" s="349"/>
    </row>
    <row r="5489" spans="1:4">
      <c r="A5489" s="347"/>
      <c r="B5489" s="348"/>
      <c r="C5489" s="347"/>
      <c r="D5489" s="349"/>
    </row>
    <row r="5490" spans="1:4">
      <c r="A5490" s="347"/>
      <c r="B5490" s="348"/>
      <c r="C5490" s="347"/>
      <c r="D5490" s="349"/>
    </row>
    <row r="5491" spans="1:4">
      <c r="A5491" s="347"/>
      <c r="B5491" s="348"/>
      <c r="C5491" s="347"/>
      <c r="D5491" s="349"/>
    </row>
    <row r="5492" spans="1:4">
      <c r="A5492" s="347"/>
      <c r="B5492" s="348"/>
      <c r="C5492" s="347"/>
      <c r="D5492" s="349"/>
    </row>
    <row r="5493" spans="1:4">
      <c r="A5493" s="347"/>
      <c r="B5493" s="348"/>
      <c r="C5493" s="347"/>
      <c r="D5493" s="349"/>
    </row>
    <row r="5494" spans="1:4">
      <c r="A5494" s="347"/>
      <c r="B5494" s="348"/>
      <c r="C5494" s="347"/>
      <c r="D5494" s="349"/>
    </row>
    <row r="5495" spans="1:4">
      <c r="A5495" s="347"/>
      <c r="B5495" s="348"/>
      <c r="C5495" s="347"/>
      <c r="D5495" s="349"/>
    </row>
    <row r="5496" spans="1:4">
      <c r="A5496" s="347"/>
      <c r="B5496" s="348"/>
      <c r="C5496" s="347"/>
      <c r="D5496" s="349"/>
    </row>
    <row r="5497" spans="1:4">
      <c r="A5497" s="347"/>
      <c r="B5497" s="348"/>
      <c r="C5497" s="347"/>
      <c r="D5497" s="349"/>
    </row>
    <row r="5498" spans="1:4">
      <c r="A5498" s="347"/>
      <c r="B5498" s="348"/>
      <c r="C5498" s="347"/>
      <c r="D5498" s="349"/>
    </row>
    <row r="5499" spans="1:4">
      <c r="A5499" s="347"/>
      <c r="B5499" s="348"/>
      <c r="C5499" s="347"/>
      <c r="D5499" s="349"/>
    </row>
    <row r="5500" spans="1:4">
      <c r="A5500" s="347"/>
      <c r="B5500" s="348"/>
      <c r="C5500" s="347"/>
      <c r="D5500" s="349"/>
    </row>
    <row r="5501" spans="1:4">
      <c r="A5501" s="347"/>
      <c r="B5501" s="348"/>
      <c r="C5501" s="347"/>
      <c r="D5501" s="349"/>
    </row>
    <row r="5502" spans="1:4">
      <c r="A5502" s="347"/>
      <c r="B5502" s="348"/>
      <c r="C5502" s="347"/>
      <c r="D5502" s="349"/>
    </row>
    <row r="5503" spans="1:4">
      <c r="A5503" s="347"/>
      <c r="B5503" s="348"/>
      <c r="C5503" s="347"/>
      <c r="D5503" s="349"/>
    </row>
    <row r="5504" spans="1:4">
      <c r="A5504" s="347"/>
      <c r="B5504" s="348"/>
      <c r="C5504" s="347"/>
      <c r="D5504" s="349"/>
    </row>
    <row r="5505" spans="1:4">
      <c r="A5505" s="347"/>
      <c r="B5505" s="348"/>
      <c r="C5505" s="347"/>
      <c r="D5505" s="349"/>
    </row>
    <row r="5506" spans="1:4">
      <c r="A5506" s="347"/>
      <c r="B5506" s="348"/>
      <c r="C5506" s="347"/>
      <c r="D5506" s="349"/>
    </row>
    <row r="5507" spans="1:4">
      <c r="A5507" s="347"/>
      <c r="B5507" s="348"/>
      <c r="C5507" s="347"/>
      <c r="D5507" s="349"/>
    </row>
    <row r="5508" spans="1:4">
      <c r="A5508" s="347"/>
      <c r="B5508" s="348"/>
      <c r="C5508" s="347"/>
      <c r="D5508" s="349"/>
    </row>
    <row r="5509" spans="1:4">
      <c r="A5509" s="347"/>
      <c r="B5509" s="348"/>
      <c r="C5509" s="347"/>
      <c r="D5509" s="349"/>
    </row>
    <row r="5510" spans="1:4">
      <c r="A5510" s="347"/>
      <c r="B5510" s="348"/>
      <c r="C5510" s="347"/>
      <c r="D5510" s="349"/>
    </row>
    <row r="5511" spans="1:4">
      <c r="A5511" s="347"/>
      <c r="B5511" s="348"/>
      <c r="C5511" s="347"/>
      <c r="D5511" s="349"/>
    </row>
    <row r="5512" spans="1:4">
      <c r="A5512" s="347"/>
      <c r="B5512" s="348"/>
      <c r="C5512" s="347"/>
      <c r="D5512" s="349"/>
    </row>
    <row r="5513" spans="1:4">
      <c r="A5513" s="347"/>
      <c r="B5513" s="348"/>
      <c r="C5513" s="347"/>
      <c r="D5513" s="349"/>
    </row>
    <row r="5514" spans="1:4">
      <c r="A5514" s="347"/>
      <c r="B5514" s="348"/>
      <c r="C5514" s="347"/>
      <c r="D5514" s="349"/>
    </row>
    <row r="5515" spans="1:4">
      <c r="A5515" s="347"/>
      <c r="B5515" s="348"/>
      <c r="C5515" s="347"/>
      <c r="D5515" s="349"/>
    </row>
    <row r="5516" spans="1:4">
      <c r="A5516" s="347"/>
      <c r="B5516" s="348"/>
      <c r="C5516" s="347"/>
      <c r="D5516" s="349"/>
    </row>
    <row r="5517" spans="1:4">
      <c r="A5517" s="347"/>
      <c r="B5517" s="348"/>
      <c r="C5517" s="347"/>
      <c r="D5517" s="349"/>
    </row>
    <row r="5518" spans="1:4">
      <c r="A5518" s="347"/>
      <c r="B5518" s="348"/>
      <c r="C5518" s="347"/>
      <c r="D5518" s="349"/>
    </row>
    <row r="5519" spans="1:4">
      <c r="A5519" s="347"/>
      <c r="B5519" s="348"/>
      <c r="C5519" s="347"/>
      <c r="D5519" s="349"/>
    </row>
    <row r="5520" spans="1:4">
      <c r="A5520" s="347"/>
      <c r="B5520" s="348"/>
      <c r="C5520" s="347"/>
      <c r="D5520" s="349"/>
    </row>
    <row r="5521" spans="1:4">
      <c r="A5521" s="347"/>
      <c r="B5521" s="348"/>
      <c r="C5521" s="347"/>
      <c r="D5521" s="349"/>
    </row>
    <row r="5522" spans="1:4">
      <c r="A5522" s="347"/>
      <c r="B5522" s="348"/>
      <c r="C5522" s="347"/>
      <c r="D5522" s="349"/>
    </row>
    <row r="5523" spans="1:4">
      <c r="A5523" s="347"/>
      <c r="B5523" s="348"/>
      <c r="C5523" s="347"/>
      <c r="D5523" s="349"/>
    </row>
    <row r="5524" spans="1:4">
      <c r="A5524" s="347"/>
      <c r="B5524" s="348"/>
      <c r="C5524" s="347"/>
      <c r="D5524" s="349"/>
    </row>
    <row r="5525" spans="1:4">
      <c r="A5525" s="347"/>
      <c r="B5525" s="348"/>
      <c r="C5525" s="347"/>
      <c r="D5525" s="349"/>
    </row>
    <row r="5526" spans="1:4">
      <c r="A5526" s="347"/>
      <c r="B5526" s="348"/>
      <c r="C5526" s="347"/>
      <c r="D5526" s="349"/>
    </row>
    <row r="5527" spans="1:4">
      <c r="A5527" s="347"/>
      <c r="B5527" s="348"/>
      <c r="C5527" s="347"/>
      <c r="D5527" s="349"/>
    </row>
    <row r="5528" spans="1:4">
      <c r="A5528" s="347"/>
      <c r="B5528" s="348"/>
      <c r="C5528" s="347"/>
      <c r="D5528" s="349"/>
    </row>
    <row r="5529" spans="1:4">
      <c r="A5529" s="347"/>
      <c r="B5529" s="348"/>
      <c r="C5529" s="347"/>
      <c r="D5529" s="349"/>
    </row>
    <row r="5530" spans="1:4">
      <c r="A5530" s="347"/>
      <c r="B5530" s="348"/>
      <c r="C5530" s="347"/>
      <c r="D5530" s="349"/>
    </row>
    <row r="5531" spans="1:4">
      <c r="A5531" s="347"/>
      <c r="B5531" s="348"/>
      <c r="C5531" s="347"/>
      <c r="D5531" s="349"/>
    </row>
    <row r="5532" spans="1:4">
      <c r="A5532" s="347"/>
      <c r="B5532" s="348"/>
      <c r="C5532" s="347"/>
      <c r="D5532" s="349"/>
    </row>
    <row r="5533" spans="1:4">
      <c r="A5533" s="347"/>
      <c r="B5533" s="348"/>
      <c r="C5533" s="347"/>
      <c r="D5533" s="349"/>
    </row>
    <row r="5534" spans="1:4">
      <c r="A5534" s="347"/>
      <c r="B5534" s="348"/>
      <c r="C5534" s="347"/>
      <c r="D5534" s="349"/>
    </row>
    <row r="5535" spans="1:4">
      <c r="A5535" s="347"/>
      <c r="B5535" s="348"/>
      <c r="C5535" s="347"/>
      <c r="D5535" s="349"/>
    </row>
    <row r="5536" spans="1:4">
      <c r="A5536" s="347"/>
      <c r="B5536" s="348"/>
      <c r="C5536" s="347"/>
      <c r="D5536" s="349"/>
    </row>
    <row r="5537" spans="1:4">
      <c r="A5537" s="347"/>
      <c r="B5537" s="348"/>
      <c r="C5537" s="347"/>
      <c r="D5537" s="349"/>
    </row>
    <row r="5538" spans="1:4">
      <c r="A5538" s="347"/>
      <c r="B5538" s="348"/>
      <c r="C5538" s="347"/>
      <c r="D5538" s="349"/>
    </row>
    <row r="5539" spans="1:4">
      <c r="A5539" s="347"/>
      <c r="B5539" s="348"/>
      <c r="C5539" s="347"/>
      <c r="D5539" s="349"/>
    </row>
    <row r="5540" spans="1:4">
      <c r="A5540" s="347"/>
      <c r="B5540" s="348"/>
      <c r="C5540" s="347"/>
      <c r="D5540" s="349"/>
    </row>
    <row r="5541" spans="1:4">
      <c r="A5541" s="347"/>
      <c r="B5541" s="348"/>
      <c r="C5541" s="347"/>
      <c r="D5541" s="349"/>
    </row>
    <row r="5542" spans="1:4">
      <c r="A5542" s="347"/>
      <c r="B5542" s="348"/>
      <c r="C5542" s="347"/>
      <c r="D5542" s="349"/>
    </row>
    <row r="5543" spans="1:4">
      <c r="A5543" s="347"/>
      <c r="B5543" s="348"/>
      <c r="C5543" s="347"/>
      <c r="D5543" s="349"/>
    </row>
    <row r="5544" spans="1:4">
      <c r="A5544" s="347"/>
      <c r="B5544" s="348"/>
      <c r="C5544" s="347"/>
      <c r="D5544" s="349"/>
    </row>
    <row r="5545" spans="1:4">
      <c r="A5545" s="347"/>
      <c r="B5545" s="348"/>
      <c r="C5545" s="347"/>
      <c r="D5545" s="349"/>
    </row>
    <row r="5546" spans="1:4">
      <c r="A5546" s="347"/>
      <c r="B5546" s="348"/>
      <c r="C5546" s="347"/>
      <c r="D5546" s="349"/>
    </row>
    <row r="5547" spans="1:4">
      <c r="A5547" s="347"/>
      <c r="B5547" s="348"/>
      <c r="C5547" s="347"/>
      <c r="D5547" s="349"/>
    </row>
    <row r="5548" spans="1:4">
      <c r="A5548" s="347"/>
      <c r="B5548" s="348"/>
      <c r="C5548" s="347"/>
      <c r="D5548" s="349"/>
    </row>
    <row r="5549" spans="1:4">
      <c r="A5549" s="347"/>
      <c r="B5549" s="348"/>
      <c r="C5549" s="347"/>
      <c r="D5549" s="349"/>
    </row>
    <row r="5550" spans="1:4">
      <c r="A5550" s="347"/>
      <c r="B5550" s="348"/>
      <c r="C5550" s="347"/>
      <c r="D5550" s="349"/>
    </row>
    <row r="5551" spans="1:4">
      <c r="A5551" s="347"/>
      <c r="B5551" s="348"/>
      <c r="C5551" s="347"/>
      <c r="D5551" s="349"/>
    </row>
    <row r="5552" spans="1:4">
      <c r="A5552" s="347"/>
      <c r="B5552" s="348"/>
      <c r="C5552" s="347"/>
      <c r="D5552" s="349"/>
    </row>
    <row r="5553" spans="1:4">
      <c r="A5553" s="347"/>
      <c r="B5553" s="348"/>
      <c r="C5553" s="347"/>
      <c r="D5553" s="349"/>
    </row>
    <row r="5554" spans="1:4">
      <c r="A5554" s="347"/>
      <c r="B5554" s="348"/>
      <c r="C5554" s="347"/>
      <c r="D5554" s="349"/>
    </row>
    <row r="5555" spans="1:4">
      <c r="A5555" s="347"/>
      <c r="B5555" s="348"/>
      <c r="C5555" s="347"/>
      <c r="D5555" s="349"/>
    </row>
    <row r="5556" spans="1:4">
      <c r="A5556" s="347"/>
      <c r="B5556" s="348"/>
      <c r="C5556" s="347"/>
      <c r="D5556" s="349"/>
    </row>
    <row r="5557" spans="1:4">
      <c r="A5557" s="347"/>
      <c r="B5557" s="348"/>
      <c r="C5557" s="347"/>
      <c r="D5557" s="349"/>
    </row>
    <row r="5558" spans="1:4">
      <c r="A5558" s="347"/>
      <c r="B5558" s="348"/>
      <c r="C5558" s="347"/>
      <c r="D5558" s="349"/>
    </row>
    <row r="5559" spans="1:4">
      <c r="A5559" s="347"/>
      <c r="B5559" s="348"/>
      <c r="C5559" s="347"/>
      <c r="D5559" s="349"/>
    </row>
    <row r="5560" spans="1:4">
      <c r="A5560" s="347"/>
      <c r="B5560" s="348"/>
      <c r="C5560" s="347"/>
      <c r="D5560" s="349"/>
    </row>
    <row r="5561" spans="1:4">
      <c r="A5561" s="347"/>
      <c r="B5561" s="348"/>
      <c r="C5561" s="347"/>
      <c r="D5561" s="349"/>
    </row>
    <row r="5562" spans="1:4">
      <c r="A5562" s="347"/>
      <c r="B5562" s="348"/>
      <c r="C5562" s="347"/>
      <c r="D5562" s="349"/>
    </row>
    <row r="5563" spans="1:4">
      <c r="A5563" s="347"/>
      <c r="B5563" s="348"/>
      <c r="C5563" s="347"/>
      <c r="D5563" s="349"/>
    </row>
    <row r="5564" spans="1:4">
      <c r="A5564" s="347"/>
      <c r="B5564" s="348"/>
      <c r="C5564" s="347"/>
      <c r="D5564" s="349"/>
    </row>
    <row r="5565" spans="1:4">
      <c r="A5565" s="347"/>
      <c r="B5565" s="348"/>
      <c r="C5565" s="347"/>
      <c r="D5565" s="349"/>
    </row>
    <row r="5566" spans="1:4">
      <c r="A5566" s="347"/>
      <c r="B5566" s="348"/>
      <c r="C5566" s="347"/>
      <c r="D5566" s="349"/>
    </row>
    <row r="5567" spans="1:4">
      <c r="A5567" s="347"/>
      <c r="B5567" s="348"/>
      <c r="C5567" s="347"/>
      <c r="D5567" s="349"/>
    </row>
    <row r="5568" spans="1:4">
      <c r="A5568" s="347"/>
      <c r="B5568" s="348"/>
      <c r="C5568" s="347"/>
      <c r="D5568" s="349"/>
    </row>
    <row r="5569" spans="1:4">
      <c r="A5569" s="347"/>
      <c r="B5569" s="348"/>
      <c r="C5569" s="347"/>
      <c r="D5569" s="349"/>
    </row>
    <row r="5570" spans="1:4">
      <c r="A5570" s="347"/>
      <c r="B5570" s="348"/>
      <c r="C5570" s="347"/>
      <c r="D5570" s="349"/>
    </row>
    <row r="5571" spans="1:4">
      <c r="A5571" s="347"/>
      <c r="B5571" s="348"/>
      <c r="C5571" s="347"/>
      <c r="D5571" s="349"/>
    </row>
    <row r="5572" spans="1:4">
      <c r="A5572" s="347"/>
      <c r="B5572" s="348"/>
      <c r="C5572" s="347"/>
      <c r="D5572" s="349"/>
    </row>
    <row r="5573" spans="1:4">
      <c r="A5573" s="347"/>
      <c r="B5573" s="348"/>
      <c r="C5573" s="347"/>
      <c r="D5573" s="349"/>
    </row>
    <row r="5574" spans="1:4">
      <c r="A5574" s="347"/>
      <c r="B5574" s="348"/>
      <c r="C5574" s="347"/>
      <c r="D5574" s="349"/>
    </row>
    <row r="5575" spans="1:4">
      <c r="A5575" s="347"/>
      <c r="B5575" s="348"/>
      <c r="C5575" s="347"/>
      <c r="D5575" s="349"/>
    </row>
    <row r="5576" spans="1:4">
      <c r="A5576" s="347"/>
      <c r="B5576" s="348"/>
      <c r="C5576" s="347"/>
      <c r="D5576" s="349"/>
    </row>
    <row r="5577" spans="1:4">
      <c r="A5577" s="347"/>
      <c r="B5577" s="348"/>
      <c r="C5577" s="347"/>
      <c r="D5577" s="349"/>
    </row>
    <row r="5578" spans="1:4">
      <c r="A5578" s="347"/>
      <c r="B5578" s="348"/>
      <c r="C5578" s="347"/>
      <c r="D5578" s="349"/>
    </row>
    <row r="5579" spans="1:4">
      <c r="A5579" s="347"/>
      <c r="B5579" s="348"/>
      <c r="C5579" s="347"/>
      <c r="D5579" s="349"/>
    </row>
    <row r="5580" spans="1:4">
      <c r="A5580" s="347"/>
      <c r="B5580" s="348"/>
      <c r="C5580" s="347"/>
      <c r="D5580" s="349"/>
    </row>
    <row r="5581" spans="1:4">
      <c r="A5581" s="347"/>
      <c r="B5581" s="348"/>
      <c r="C5581" s="347"/>
      <c r="D5581" s="349"/>
    </row>
    <row r="5582" spans="1:4">
      <c r="A5582" s="347"/>
      <c r="B5582" s="348"/>
      <c r="C5582" s="347"/>
      <c r="D5582" s="349"/>
    </row>
    <row r="5583" spans="1:4">
      <c r="A5583" s="347"/>
      <c r="B5583" s="348"/>
      <c r="C5583" s="347"/>
      <c r="D5583" s="349"/>
    </row>
    <row r="5584" spans="1:4">
      <c r="A5584" s="347"/>
      <c r="B5584" s="348"/>
      <c r="C5584" s="347"/>
      <c r="D5584" s="349"/>
    </row>
    <row r="5585" spans="1:4">
      <c r="A5585" s="347"/>
      <c r="B5585" s="348"/>
      <c r="C5585" s="347"/>
      <c r="D5585" s="349"/>
    </row>
    <row r="5586" spans="1:4">
      <c r="A5586" s="347"/>
      <c r="B5586" s="348"/>
      <c r="C5586" s="347"/>
      <c r="D5586" s="349"/>
    </row>
    <row r="5587" spans="1:4">
      <c r="A5587" s="347"/>
      <c r="B5587" s="348"/>
      <c r="C5587" s="347"/>
      <c r="D5587" s="349"/>
    </row>
    <row r="5588" spans="1:4">
      <c r="A5588" s="347"/>
      <c r="B5588" s="348"/>
      <c r="C5588" s="347"/>
      <c r="D5588" s="349"/>
    </row>
    <row r="5589" spans="1:4">
      <c r="A5589" s="347"/>
      <c r="B5589" s="348"/>
      <c r="C5589" s="347"/>
      <c r="D5589" s="349"/>
    </row>
    <row r="5590" spans="1:4">
      <c r="A5590" s="347"/>
      <c r="B5590" s="348"/>
      <c r="C5590" s="347"/>
      <c r="D5590" s="349"/>
    </row>
    <row r="5591" spans="1:4">
      <c r="A5591" s="347"/>
      <c r="B5591" s="348"/>
      <c r="C5591" s="347"/>
      <c r="D5591" s="349"/>
    </row>
    <row r="5592" spans="1:4">
      <c r="A5592" s="347"/>
      <c r="B5592" s="348"/>
      <c r="C5592" s="347"/>
      <c r="D5592" s="349"/>
    </row>
    <row r="5593" spans="1:4">
      <c r="A5593" s="347"/>
      <c r="B5593" s="348"/>
      <c r="C5593" s="347"/>
      <c r="D5593" s="349"/>
    </row>
    <row r="5594" spans="1:4">
      <c r="A5594" s="347"/>
      <c r="B5594" s="348"/>
      <c r="C5594" s="347"/>
      <c r="D5594" s="349"/>
    </row>
    <row r="5595" spans="1:4">
      <c r="A5595" s="347"/>
      <c r="B5595" s="348"/>
      <c r="C5595" s="347"/>
      <c r="D5595" s="349"/>
    </row>
    <row r="5596" spans="1:4">
      <c r="A5596" s="347"/>
      <c r="B5596" s="348"/>
      <c r="C5596" s="347"/>
      <c r="D5596" s="349"/>
    </row>
    <row r="5597" spans="1:4">
      <c r="A5597" s="347"/>
      <c r="B5597" s="348"/>
      <c r="C5597" s="347"/>
      <c r="D5597" s="349"/>
    </row>
    <row r="5598" spans="1:4">
      <c r="A5598" s="347"/>
      <c r="B5598" s="348"/>
      <c r="C5598" s="347"/>
      <c r="D5598" s="349"/>
    </row>
    <row r="5599" spans="1:4">
      <c r="A5599" s="347"/>
      <c r="B5599" s="348"/>
      <c r="C5599" s="347"/>
      <c r="D5599" s="349"/>
    </row>
    <row r="5600" spans="1:4">
      <c r="A5600" s="347"/>
      <c r="B5600" s="348"/>
      <c r="C5600" s="347"/>
      <c r="D5600" s="349"/>
    </row>
    <row r="5601" spans="1:4">
      <c r="A5601" s="347"/>
      <c r="B5601" s="348"/>
      <c r="C5601" s="347"/>
      <c r="D5601" s="349"/>
    </row>
    <row r="5602" spans="1:4">
      <c r="A5602" s="347"/>
      <c r="B5602" s="348"/>
      <c r="C5602" s="347"/>
      <c r="D5602" s="349"/>
    </row>
    <row r="5603" spans="1:4">
      <c r="A5603" s="347"/>
      <c r="B5603" s="348"/>
      <c r="C5603" s="347"/>
      <c r="D5603" s="349"/>
    </row>
    <row r="5604" spans="1:4">
      <c r="A5604" s="347"/>
      <c r="B5604" s="348"/>
      <c r="C5604" s="347"/>
      <c r="D5604" s="349"/>
    </row>
    <row r="5605" spans="1:4">
      <c r="A5605" s="347"/>
      <c r="B5605" s="348"/>
      <c r="C5605" s="347"/>
      <c r="D5605" s="349"/>
    </row>
    <row r="5606" spans="1:4">
      <c r="A5606" s="347"/>
      <c r="B5606" s="348"/>
      <c r="C5606" s="347"/>
      <c r="D5606" s="349"/>
    </row>
    <row r="5607" spans="1:4">
      <c r="A5607" s="347"/>
      <c r="B5607" s="348"/>
      <c r="C5607" s="347"/>
      <c r="D5607" s="349"/>
    </row>
    <row r="5608" spans="1:4">
      <c r="A5608" s="347"/>
      <c r="B5608" s="348"/>
      <c r="C5608" s="347"/>
      <c r="D5608" s="349"/>
    </row>
    <row r="5609" spans="1:4">
      <c r="A5609" s="347"/>
      <c r="B5609" s="348"/>
      <c r="C5609" s="347"/>
      <c r="D5609" s="349"/>
    </row>
    <row r="5610" spans="1:4">
      <c r="A5610" s="347"/>
      <c r="B5610" s="348"/>
      <c r="C5610" s="347"/>
      <c r="D5610" s="349"/>
    </row>
    <row r="5611" spans="1:4">
      <c r="A5611" s="347"/>
      <c r="B5611" s="348"/>
      <c r="C5611" s="347"/>
      <c r="D5611" s="349"/>
    </row>
    <row r="5612" spans="1:4">
      <c r="A5612" s="347"/>
      <c r="B5612" s="348"/>
      <c r="C5612" s="347"/>
      <c r="D5612" s="349"/>
    </row>
    <row r="5613" spans="1:4">
      <c r="A5613" s="347"/>
      <c r="B5613" s="348"/>
      <c r="C5613" s="347"/>
      <c r="D5613" s="349"/>
    </row>
    <row r="5614" spans="1:4">
      <c r="A5614" s="347"/>
      <c r="B5614" s="348"/>
      <c r="C5614" s="347"/>
      <c r="D5614" s="349"/>
    </row>
    <row r="5615" spans="1:4">
      <c r="A5615" s="347"/>
      <c r="B5615" s="348"/>
      <c r="C5615" s="347"/>
      <c r="D5615" s="349"/>
    </row>
    <row r="5616" spans="1:4">
      <c r="A5616" s="347"/>
      <c r="B5616" s="348"/>
      <c r="C5616" s="347"/>
      <c r="D5616" s="349"/>
    </row>
    <row r="5617" spans="1:4">
      <c r="A5617" s="347"/>
      <c r="B5617" s="348"/>
      <c r="C5617" s="347"/>
      <c r="D5617" s="349"/>
    </row>
    <row r="5618" spans="1:4">
      <c r="A5618" s="347"/>
      <c r="B5618" s="348"/>
      <c r="C5618" s="347"/>
      <c r="D5618" s="349"/>
    </row>
    <row r="5619" spans="1:4">
      <c r="A5619" s="347"/>
      <c r="B5619" s="348"/>
      <c r="C5619" s="347"/>
      <c r="D5619" s="349"/>
    </row>
    <row r="5620" spans="1:4">
      <c r="A5620" s="347"/>
      <c r="B5620" s="348"/>
      <c r="C5620" s="347"/>
      <c r="D5620" s="349"/>
    </row>
    <row r="5621" spans="1:4">
      <c r="A5621" s="347"/>
      <c r="B5621" s="348"/>
      <c r="C5621" s="347"/>
      <c r="D5621" s="349"/>
    </row>
    <row r="5622" spans="1:4">
      <c r="A5622" s="347"/>
      <c r="B5622" s="348"/>
      <c r="C5622" s="347"/>
      <c r="D5622" s="349"/>
    </row>
    <row r="5623" spans="1:4">
      <c r="A5623" s="347"/>
      <c r="B5623" s="348"/>
      <c r="C5623" s="347"/>
      <c r="D5623" s="349"/>
    </row>
    <row r="5624" spans="1:4">
      <c r="A5624" s="347"/>
      <c r="B5624" s="348"/>
      <c r="C5624" s="347"/>
      <c r="D5624" s="349"/>
    </row>
    <row r="5625" spans="1:4">
      <c r="A5625" s="347"/>
      <c r="B5625" s="348"/>
      <c r="C5625" s="347"/>
      <c r="D5625" s="349"/>
    </row>
    <row r="5626" spans="1:4">
      <c r="A5626" s="347"/>
      <c r="B5626" s="348"/>
      <c r="C5626" s="347"/>
      <c r="D5626" s="349"/>
    </row>
    <row r="5627" spans="1:4">
      <c r="A5627" s="347"/>
      <c r="B5627" s="348"/>
      <c r="C5627" s="347"/>
      <c r="D5627" s="349"/>
    </row>
    <row r="5628" spans="1:4">
      <c r="A5628" s="347"/>
      <c r="B5628" s="348"/>
      <c r="C5628" s="347"/>
      <c r="D5628" s="349"/>
    </row>
    <row r="5629" spans="1:4">
      <c r="A5629" s="347"/>
      <c r="B5629" s="348"/>
      <c r="C5629" s="347"/>
      <c r="D5629" s="349"/>
    </row>
    <row r="5630" spans="1:4">
      <c r="A5630" s="347"/>
      <c r="B5630" s="348"/>
      <c r="C5630" s="347"/>
      <c r="D5630" s="349"/>
    </row>
    <row r="5631" spans="1:4">
      <c r="A5631" s="347"/>
      <c r="B5631" s="348"/>
      <c r="C5631" s="347"/>
      <c r="D5631" s="349"/>
    </row>
    <row r="5632" spans="1:4">
      <c r="A5632" s="347"/>
      <c r="B5632" s="348"/>
      <c r="C5632" s="347"/>
      <c r="D5632" s="349"/>
    </row>
    <row r="5633" spans="1:4">
      <c r="A5633" s="347"/>
      <c r="B5633" s="348"/>
      <c r="C5633" s="347"/>
      <c r="D5633" s="349"/>
    </row>
    <row r="5634" spans="1:4">
      <c r="A5634" s="347"/>
      <c r="B5634" s="348"/>
      <c r="C5634" s="347"/>
      <c r="D5634" s="349"/>
    </row>
    <row r="5635" spans="1:4">
      <c r="A5635" s="347"/>
      <c r="B5635" s="348"/>
      <c r="C5635" s="347"/>
      <c r="D5635" s="349"/>
    </row>
    <row r="5636" spans="1:4">
      <c r="A5636" s="347"/>
      <c r="B5636" s="348"/>
      <c r="C5636" s="347"/>
      <c r="D5636" s="349"/>
    </row>
    <row r="5637" spans="1:4">
      <c r="A5637" s="347"/>
      <c r="B5637" s="348"/>
      <c r="C5637" s="347"/>
      <c r="D5637" s="349"/>
    </row>
    <row r="5638" spans="1:4">
      <c r="A5638" s="347"/>
      <c r="B5638" s="348"/>
      <c r="C5638" s="347"/>
      <c r="D5638" s="349"/>
    </row>
    <row r="5639" spans="1:4">
      <c r="A5639" s="347"/>
      <c r="B5639" s="348"/>
      <c r="C5639" s="347"/>
      <c r="D5639" s="349"/>
    </row>
    <row r="5640" spans="1:4">
      <c r="A5640" s="347"/>
      <c r="B5640" s="348"/>
      <c r="C5640" s="347"/>
      <c r="D5640" s="349"/>
    </row>
    <row r="5641" spans="1:4">
      <c r="A5641" s="347"/>
      <c r="B5641" s="348"/>
      <c r="C5641" s="347"/>
      <c r="D5641" s="349"/>
    </row>
    <row r="5642" spans="1:4">
      <c r="A5642" s="347"/>
      <c r="B5642" s="348"/>
      <c r="C5642" s="347"/>
      <c r="D5642" s="349"/>
    </row>
    <row r="5643" spans="1:4">
      <c r="A5643" s="347"/>
      <c r="B5643" s="348"/>
      <c r="C5643" s="347"/>
      <c r="D5643" s="349"/>
    </row>
    <row r="5644" spans="1:4">
      <c r="A5644" s="347"/>
      <c r="B5644" s="348"/>
      <c r="C5644" s="347"/>
      <c r="D5644" s="349"/>
    </row>
    <row r="5645" spans="1:4">
      <c r="A5645" s="347"/>
      <c r="B5645" s="348"/>
      <c r="C5645" s="347"/>
      <c r="D5645" s="349"/>
    </row>
    <row r="5646" spans="1:4">
      <c r="A5646" s="347"/>
      <c r="B5646" s="348"/>
      <c r="C5646" s="347"/>
      <c r="D5646" s="349"/>
    </row>
    <row r="5647" spans="1:4">
      <c r="A5647" s="347"/>
      <c r="B5647" s="348"/>
      <c r="C5647" s="347"/>
      <c r="D5647" s="349"/>
    </row>
    <row r="5648" spans="1:4">
      <c r="A5648" s="347"/>
      <c r="B5648" s="348"/>
      <c r="C5648" s="347"/>
      <c r="D5648" s="349"/>
    </row>
    <row r="5649" spans="1:4">
      <c r="A5649" s="347"/>
      <c r="B5649" s="348"/>
      <c r="C5649" s="347"/>
      <c r="D5649" s="349"/>
    </row>
    <row r="5650" spans="1:4">
      <c r="A5650" s="347"/>
      <c r="B5650" s="348"/>
      <c r="C5650" s="347"/>
      <c r="D5650" s="349"/>
    </row>
    <row r="5651" spans="1:4">
      <c r="A5651" s="347"/>
      <c r="B5651" s="348"/>
      <c r="C5651" s="347"/>
      <c r="D5651" s="349"/>
    </row>
    <row r="5652" spans="1:4">
      <c r="A5652" s="347"/>
      <c r="B5652" s="348"/>
      <c r="C5652" s="347"/>
      <c r="D5652" s="349"/>
    </row>
    <row r="5653" spans="1:4">
      <c r="A5653" s="347"/>
      <c r="B5653" s="348"/>
      <c r="C5653" s="347"/>
      <c r="D5653" s="349"/>
    </row>
    <row r="5654" spans="1:4">
      <c r="A5654" s="347"/>
      <c r="B5654" s="348"/>
      <c r="C5654" s="347"/>
      <c r="D5654" s="349"/>
    </row>
    <row r="5655" spans="1:4">
      <c r="A5655" s="347"/>
      <c r="B5655" s="348"/>
      <c r="C5655" s="347"/>
      <c r="D5655" s="349"/>
    </row>
    <row r="5656" spans="1:4">
      <c r="A5656" s="347"/>
      <c r="B5656" s="348"/>
      <c r="C5656" s="347"/>
      <c r="D5656" s="349"/>
    </row>
    <row r="5657" spans="1:4">
      <c r="A5657" s="347"/>
      <c r="B5657" s="348"/>
      <c r="C5657" s="347"/>
      <c r="D5657" s="349"/>
    </row>
    <row r="5658" spans="1:4">
      <c r="A5658" s="347"/>
      <c r="B5658" s="348"/>
      <c r="C5658" s="347"/>
      <c r="D5658" s="349"/>
    </row>
    <row r="5659" spans="1:4">
      <c r="A5659" s="347"/>
      <c r="B5659" s="348"/>
      <c r="C5659" s="347"/>
      <c r="D5659" s="349"/>
    </row>
    <row r="5660" spans="1:4">
      <c r="A5660" s="347"/>
      <c r="B5660" s="348"/>
      <c r="C5660" s="347"/>
      <c r="D5660" s="349"/>
    </row>
    <row r="5661" spans="1:4">
      <c r="A5661" s="347"/>
      <c r="B5661" s="348"/>
      <c r="C5661" s="347"/>
      <c r="D5661" s="349"/>
    </row>
    <row r="5662" spans="1:4">
      <c r="A5662" s="347"/>
      <c r="B5662" s="348"/>
      <c r="C5662" s="347"/>
      <c r="D5662" s="349"/>
    </row>
    <row r="5663" spans="1:4">
      <c r="A5663" s="347"/>
      <c r="B5663" s="348"/>
      <c r="C5663" s="347"/>
      <c r="D5663" s="349"/>
    </row>
    <row r="5664" spans="1:4">
      <c r="A5664" s="347"/>
      <c r="B5664" s="348"/>
      <c r="C5664" s="347"/>
      <c r="D5664" s="349"/>
    </row>
    <row r="5665" spans="1:4">
      <c r="A5665" s="347"/>
      <c r="B5665" s="348"/>
      <c r="C5665" s="347"/>
      <c r="D5665" s="349"/>
    </row>
    <row r="5666" spans="1:4">
      <c r="A5666" s="347"/>
      <c r="B5666" s="348"/>
      <c r="C5666" s="347"/>
      <c r="D5666" s="349"/>
    </row>
    <row r="5667" spans="1:4">
      <c r="A5667" s="347"/>
      <c r="B5667" s="348"/>
      <c r="C5667" s="347"/>
      <c r="D5667" s="349"/>
    </row>
    <row r="5668" spans="1:4">
      <c r="A5668" s="347"/>
      <c r="B5668" s="348"/>
      <c r="C5668" s="347"/>
      <c r="D5668" s="349"/>
    </row>
    <row r="5669" spans="1:4">
      <c r="A5669" s="347"/>
      <c r="B5669" s="348"/>
      <c r="C5669" s="347"/>
      <c r="D5669" s="349"/>
    </row>
    <row r="5670" spans="1:4">
      <c r="A5670" s="347"/>
      <c r="B5670" s="348"/>
      <c r="C5670" s="347"/>
      <c r="D5670" s="349"/>
    </row>
    <row r="5671" spans="1:4">
      <c r="A5671" s="347"/>
      <c r="B5671" s="348"/>
      <c r="C5671" s="347"/>
      <c r="D5671" s="349"/>
    </row>
    <row r="5672" spans="1:4">
      <c r="A5672" s="347"/>
      <c r="B5672" s="348"/>
      <c r="C5672" s="347"/>
      <c r="D5672" s="349"/>
    </row>
    <row r="5673" spans="1:4">
      <c r="A5673" s="347"/>
      <c r="B5673" s="348"/>
      <c r="C5673" s="347"/>
      <c r="D5673" s="349"/>
    </row>
    <row r="5674" spans="1:4">
      <c r="A5674" s="347"/>
      <c r="B5674" s="348"/>
      <c r="C5674" s="347"/>
      <c r="D5674" s="349"/>
    </row>
    <row r="5675" spans="1:4">
      <c r="A5675" s="347"/>
      <c r="B5675" s="348"/>
      <c r="C5675" s="347"/>
      <c r="D5675" s="349"/>
    </row>
    <row r="5676" spans="1:4">
      <c r="A5676" s="347"/>
      <c r="B5676" s="348"/>
      <c r="C5676" s="347"/>
      <c r="D5676" s="349"/>
    </row>
    <row r="5677" spans="1:4">
      <c r="A5677" s="347"/>
      <c r="B5677" s="348"/>
      <c r="C5677" s="347"/>
      <c r="D5677" s="349"/>
    </row>
    <row r="5678" spans="1:4">
      <c r="A5678" s="347"/>
      <c r="B5678" s="348"/>
      <c r="C5678" s="347"/>
      <c r="D5678" s="349"/>
    </row>
    <row r="5679" spans="1:4">
      <c r="A5679" s="347"/>
      <c r="B5679" s="348"/>
      <c r="C5679" s="347"/>
      <c r="D5679" s="349"/>
    </row>
    <row r="5680" spans="1:4">
      <c r="A5680" s="347"/>
      <c r="B5680" s="348"/>
      <c r="C5680" s="347"/>
      <c r="D5680" s="349"/>
    </row>
    <row r="5681" spans="1:4">
      <c r="A5681" s="347"/>
      <c r="B5681" s="348"/>
      <c r="C5681" s="347"/>
      <c r="D5681" s="349"/>
    </row>
    <row r="5682" spans="1:4">
      <c r="A5682" s="347"/>
      <c r="B5682" s="348"/>
      <c r="C5682" s="347"/>
      <c r="D5682" s="349"/>
    </row>
    <row r="5683" spans="1:4">
      <c r="A5683" s="347"/>
      <c r="B5683" s="348"/>
      <c r="C5683" s="347"/>
      <c r="D5683" s="349"/>
    </row>
    <row r="5684" spans="1:4">
      <c r="A5684" s="347"/>
      <c r="B5684" s="348"/>
      <c r="C5684" s="347"/>
      <c r="D5684" s="349"/>
    </row>
    <row r="5685" spans="1:4">
      <c r="A5685" s="347"/>
      <c r="B5685" s="348"/>
      <c r="C5685" s="347"/>
      <c r="D5685" s="349"/>
    </row>
    <row r="5686" spans="1:4">
      <c r="A5686" s="347"/>
      <c r="B5686" s="348"/>
      <c r="C5686" s="347"/>
      <c r="D5686" s="349"/>
    </row>
    <row r="5687" spans="1:4">
      <c r="A5687" s="347"/>
      <c r="B5687" s="348"/>
      <c r="C5687" s="347"/>
      <c r="D5687" s="349"/>
    </row>
    <row r="5688" spans="1:4">
      <c r="A5688" s="347"/>
      <c r="B5688" s="348"/>
      <c r="C5688" s="347"/>
      <c r="D5688" s="349"/>
    </row>
    <row r="5689" spans="1:4">
      <c r="A5689" s="347"/>
      <c r="B5689" s="348"/>
      <c r="C5689" s="347"/>
      <c r="D5689" s="349"/>
    </row>
    <row r="5690" spans="1:4">
      <c r="A5690" s="347"/>
      <c r="B5690" s="348"/>
      <c r="C5690" s="347"/>
      <c r="D5690" s="349"/>
    </row>
    <row r="5691" spans="1:4">
      <c r="A5691" s="347"/>
      <c r="B5691" s="348"/>
      <c r="C5691" s="347"/>
      <c r="D5691" s="349"/>
    </row>
    <row r="5692" spans="1:4">
      <c r="A5692" s="347"/>
      <c r="B5692" s="348"/>
      <c r="C5692" s="347"/>
      <c r="D5692" s="349"/>
    </row>
    <row r="5693" spans="1:4">
      <c r="A5693" s="347"/>
      <c r="B5693" s="348"/>
      <c r="C5693" s="347"/>
      <c r="D5693" s="349"/>
    </row>
    <row r="5694" spans="1:4">
      <c r="A5694" s="347"/>
      <c r="B5694" s="348"/>
      <c r="C5694" s="347"/>
      <c r="D5694" s="349"/>
    </row>
    <row r="5695" spans="1:4">
      <c r="A5695" s="347"/>
      <c r="B5695" s="348"/>
      <c r="C5695" s="347"/>
      <c r="D5695" s="349"/>
    </row>
    <row r="5696" spans="1:4">
      <c r="A5696" s="347"/>
      <c r="B5696" s="348"/>
      <c r="C5696" s="347"/>
      <c r="D5696" s="349"/>
    </row>
    <row r="5697" spans="1:4">
      <c r="A5697" s="347"/>
      <c r="B5697" s="348"/>
      <c r="C5697" s="347"/>
      <c r="D5697" s="349"/>
    </row>
    <row r="5698" spans="1:4">
      <c r="A5698" s="347"/>
      <c r="B5698" s="348"/>
      <c r="C5698" s="347"/>
      <c r="D5698" s="349"/>
    </row>
    <row r="5699" spans="1:4">
      <c r="A5699" s="347"/>
      <c r="B5699" s="348"/>
      <c r="C5699" s="347"/>
      <c r="D5699" s="349"/>
    </row>
    <row r="5700" spans="1:4">
      <c r="A5700" s="347"/>
      <c r="B5700" s="348"/>
      <c r="C5700" s="347"/>
      <c r="D5700" s="349"/>
    </row>
    <row r="5701" spans="1:4">
      <c r="A5701" s="347"/>
      <c r="B5701" s="348"/>
      <c r="C5701" s="347"/>
      <c r="D5701" s="349"/>
    </row>
    <row r="5702" spans="1:4">
      <c r="A5702" s="347"/>
      <c r="B5702" s="348"/>
      <c r="C5702" s="347"/>
      <c r="D5702" s="349"/>
    </row>
    <row r="5703" spans="1:4">
      <c r="A5703" s="347"/>
      <c r="B5703" s="348"/>
      <c r="C5703" s="347"/>
      <c r="D5703" s="349"/>
    </row>
    <row r="5704" spans="1:4">
      <c r="A5704" s="347"/>
      <c r="B5704" s="348"/>
      <c r="C5704" s="347"/>
      <c r="D5704" s="349"/>
    </row>
    <row r="5705" spans="1:4">
      <c r="A5705" s="347"/>
      <c r="B5705" s="348"/>
      <c r="C5705" s="347"/>
      <c r="D5705" s="349"/>
    </row>
    <row r="5706" spans="1:4">
      <c r="A5706" s="347"/>
      <c r="B5706" s="348"/>
      <c r="C5706" s="347"/>
      <c r="D5706" s="349"/>
    </row>
    <row r="5707" spans="1:4">
      <c r="A5707" s="347"/>
      <c r="B5707" s="348"/>
      <c r="C5707" s="347"/>
      <c r="D5707" s="349"/>
    </row>
    <row r="5708" spans="1:4">
      <c r="A5708" s="347"/>
      <c r="B5708" s="348"/>
      <c r="C5708" s="347"/>
      <c r="D5708" s="349"/>
    </row>
    <row r="5709" spans="1:4">
      <c r="A5709" s="347"/>
      <c r="B5709" s="348"/>
      <c r="C5709" s="347"/>
      <c r="D5709" s="349"/>
    </row>
    <row r="5710" spans="1:4">
      <c r="A5710" s="347"/>
      <c r="B5710" s="348"/>
      <c r="C5710" s="347"/>
      <c r="D5710" s="349"/>
    </row>
    <row r="5711" spans="1:4">
      <c r="A5711" s="347"/>
      <c r="B5711" s="348"/>
      <c r="C5711" s="347"/>
      <c r="D5711" s="349"/>
    </row>
    <row r="5712" spans="1:4">
      <c r="A5712" s="347"/>
      <c r="B5712" s="348"/>
      <c r="C5712" s="347"/>
      <c r="D5712" s="349"/>
    </row>
    <row r="5713" spans="1:4">
      <c r="A5713" s="347"/>
      <c r="B5713" s="348"/>
      <c r="C5713" s="347"/>
      <c r="D5713" s="349"/>
    </row>
    <row r="5714" spans="1:4">
      <c r="A5714" s="347"/>
      <c r="B5714" s="348"/>
      <c r="C5714" s="347"/>
      <c r="D5714" s="349"/>
    </row>
    <row r="5715" spans="1:4">
      <c r="A5715" s="347"/>
      <c r="B5715" s="348"/>
      <c r="C5715" s="347"/>
      <c r="D5715" s="349"/>
    </row>
    <row r="5716" spans="1:4">
      <c r="A5716" s="347"/>
      <c r="B5716" s="348"/>
      <c r="C5716" s="347"/>
      <c r="D5716" s="349"/>
    </row>
    <row r="5717" spans="1:4">
      <c r="A5717" s="347"/>
      <c r="B5717" s="348"/>
      <c r="C5717" s="347"/>
      <c r="D5717" s="349"/>
    </row>
    <row r="5718" spans="1:4">
      <c r="A5718" s="347"/>
      <c r="B5718" s="348"/>
      <c r="C5718" s="347"/>
      <c r="D5718" s="349"/>
    </row>
    <row r="5719" spans="1:4">
      <c r="A5719" s="347"/>
      <c r="B5719" s="348"/>
      <c r="C5719" s="347"/>
      <c r="D5719" s="349"/>
    </row>
    <row r="5720" spans="1:4">
      <c r="A5720" s="347"/>
      <c r="B5720" s="348"/>
      <c r="C5720" s="347"/>
      <c r="D5720" s="349"/>
    </row>
    <row r="5721" spans="1:4">
      <c r="A5721" s="347"/>
      <c r="B5721" s="348"/>
      <c r="C5721" s="347"/>
      <c r="D5721" s="349"/>
    </row>
    <row r="5722" spans="1:4">
      <c r="A5722" s="347"/>
      <c r="B5722" s="348"/>
      <c r="C5722" s="347"/>
      <c r="D5722" s="349"/>
    </row>
    <row r="5723" spans="1:4">
      <c r="A5723" s="347"/>
      <c r="B5723" s="348"/>
      <c r="C5723" s="347"/>
      <c r="D5723" s="349"/>
    </row>
    <row r="5724" spans="1:4">
      <c r="A5724" s="347"/>
      <c r="B5724" s="348"/>
      <c r="C5724" s="347"/>
      <c r="D5724" s="349"/>
    </row>
    <row r="5725" spans="1:4">
      <c r="A5725" s="347"/>
      <c r="B5725" s="348"/>
      <c r="C5725" s="347"/>
      <c r="D5725" s="349"/>
    </row>
    <row r="5726" spans="1:4">
      <c r="A5726" s="347"/>
      <c r="B5726" s="348"/>
      <c r="C5726" s="347"/>
      <c r="D5726" s="349"/>
    </row>
    <row r="5727" spans="1:4">
      <c r="A5727" s="347"/>
      <c r="B5727" s="348"/>
      <c r="C5727" s="347"/>
      <c r="D5727" s="349"/>
    </row>
    <row r="5728" spans="1:4">
      <c r="A5728" s="347"/>
      <c r="B5728" s="348"/>
      <c r="C5728" s="347"/>
      <c r="D5728" s="349"/>
    </row>
    <row r="5729" spans="1:4">
      <c r="A5729" s="347"/>
      <c r="B5729" s="348"/>
      <c r="C5729" s="347"/>
      <c r="D5729" s="349"/>
    </row>
    <row r="5730" spans="1:4">
      <c r="A5730" s="347"/>
      <c r="B5730" s="348"/>
      <c r="C5730" s="347"/>
      <c r="D5730" s="349"/>
    </row>
    <row r="5731" spans="1:4">
      <c r="A5731" s="347"/>
      <c r="B5731" s="348"/>
      <c r="C5731" s="347"/>
      <c r="D5731" s="349"/>
    </row>
    <row r="5732" spans="1:4">
      <c r="A5732" s="347"/>
      <c r="B5732" s="348"/>
      <c r="C5732" s="347"/>
      <c r="D5732" s="349"/>
    </row>
    <row r="5733" spans="1:4">
      <c r="A5733" s="347"/>
      <c r="B5733" s="348"/>
      <c r="C5733" s="347"/>
      <c r="D5733" s="349"/>
    </row>
    <row r="5734" spans="1:4">
      <c r="A5734" s="347"/>
      <c r="B5734" s="348"/>
      <c r="C5734" s="347"/>
      <c r="D5734" s="349"/>
    </row>
    <row r="5735" spans="1:4">
      <c r="A5735" s="347"/>
      <c r="B5735" s="348"/>
      <c r="C5735" s="347"/>
      <c r="D5735" s="349"/>
    </row>
    <row r="5736" spans="1:4">
      <c r="A5736" s="347"/>
      <c r="B5736" s="348"/>
      <c r="C5736" s="347"/>
      <c r="D5736" s="349"/>
    </row>
    <row r="5737" spans="1:4">
      <c r="A5737" s="347"/>
      <c r="B5737" s="348"/>
      <c r="C5737" s="347"/>
      <c r="D5737" s="349"/>
    </row>
    <row r="5738" spans="1:4">
      <c r="A5738" s="347"/>
      <c r="B5738" s="348"/>
      <c r="C5738" s="347"/>
      <c r="D5738" s="349"/>
    </row>
    <row r="5739" spans="1:4">
      <c r="A5739" s="347"/>
      <c r="B5739" s="348"/>
      <c r="C5739" s="347"/>
      <c r="D5739" s="349"/>
    </row>
    <row r="5740" spans="1:4">
      <c r="A5740" s="347"/>
      <c r="B5740" s="348"/>
      <c r="C5740" s="347"/>
      <c r="D5740" s="349"/>
    </row>
    <row r="5741" spans="1:4">
      <c r="A5741" s="347"/>
      <c r="B5741" s="348"/>
      <c r="C5741" s="347"/>
      <c r="D5741" s="349"/>
    </row>
    <row r="5742" spans="1:4">
      <c r="A5742" s="347"/>
      <c r="B5742" s="348"/>
      <c r="C5742" s="347"/>
      <c r="D5742" s="349"/>
    </row>
    <row r="5743" spans="1:4">
      <c r="A5743" s="347"/>
      <c r="B5743" s="348"/>
      <c r="C5743" s="347"/>
      <c r="D5743" s="349"/>
    </row>
    <row r="5744" spans="1:4">
      <c r="A5744" s="347"/>
      <c r="B5744" s="348"/>
      <c r="C5744" s="347"/>
      <c r="D5744" s="349"/>
    </row>
    <row r="5745" spans="1:4">
      <c r="A5745" s="347"/>
      <c r="B5745" s="348"/>
      <c r="C5745" s="347"/>
      <c r="D5745" s="349"/>
    </row>
    <row r="5746" spans="1:4">
      <c r="A5746" s="347"/>
      <c r="B5746" s="348"/>
      <c r="C5746" s="347"/>
      <c r="D5746" s="349"/>
    </row>
    <row r="5747" spans="1:4">
      <c r="A5747" s="347"/>
      <c r="B5747" s="348"/>
      <c r="C5747" s="347"/>
      <c r="D5747" s="349"/>
    </row>
    <row r="5748" spans="1:4">
      <c r="A5748" s="347"/>
      <c r="B5748" s="348"/>
      <c r="C5748" s="347"/>
      <c r="D5748" s="349"/>
    </row>
    <row r="5749" spans="1:4">
      <c r="A5749" s="347"/>
      <c r="B5749" s="348"/>
      <c r="C5749" s="347"/>
      <c r="D5749" s="349"/>
    </row>
    <row r="5750" spans="1:4">
      <c r="A5750" s="347"/>
      <c r="B5750" s="348"/>
      <c r="C5750" s="347"/>
      <c r="D5750" s="349"/>
    </row>
    <row r="5751" spans="1:4">
      <c r="A5751" s="347"/>
      <c r="B5751" s="348"/>
      <c r="C5751" s="347"/>
      <c r="D5751" s="349"/>
    </row>
    <row r="5752" spans="1:4">
      <c r="A5752" s="347"/>
      <c r="B5752" s="348"/>
      <c r="C5752" s="347"/>
      <c r="D5752" s="349"/>
    </row>
    <row r="5753" spans="1:4">
      <c r="A5753" s="347"/>
      <c r="B5753" s="348"/>
      <c r="C5753" s="347"/>
      <c r="D5753" s="349"/>
    </row>
    <row r="5754" spans="1:4">
      <c r="A5754" s="347"/>
      <c r="B5754" s="348"/>
      <c r="C5754" s="347"/>
      <c r="D5754" s="349"/>
    </row>
    <row r="5755" spans="1:4">
      <c r="A5755" s="347"/>
      <c r="B5755" s="348"/>
      <c r="C5755" s="347"/>
      <c r="D5755" s="349"/>
    </row>
    <row r="5756" spans="1:4">
      <c r="A5756" s="347"/>
      <c r="B5756" s="348"/>
      <c r="C5756" s="347"/>
      <c r="D5756" s="349"/>
    </row>
    <row r="5757" spans="1:4">
      <c r="A5757" s="347"/>
      <c r="B5757" s="348"/>
      <c r="C5757" s="347"/>
      <c r="D5757" s="349"/>
    </row>
    <row r="5758" spans="1:4">
      <c r="A5758" s="347"/>
      <c r="B5758" s="348"/>
      <c r="C5758" s="347"/>
      <c r="D5758" s="349"/>
    </row>
    <row r="5759" spans="1:4">
      <c r="A5759" s="347"/>
      <c r="B5759" s="348"/>
      <c r="C5759" s="347"/>
      <c r="D5759" s="349"/>
    </row>
    <row r="5760" spans="1:4">
      <c r="A5760" s="347"/>
      <c r="B5760" s="348"/>
      <c r="C5760" s="347"/>
      <c r="D5760" s="349"/>
    </row>
    <row r="5761" spans="1:4">
      <c r="A5761" s="347"/>
      <c r="B5761" s="348"/>
      <c r="C5761" s="347"/>
      <c r="D5761" s="349"/>
    </row>
    <row r="5762" spans="1:4">
      <c r="A5762" s="347"/>
      <c r="B5762" s="348"/>
      <c r="C5762" s="347"/>
      <c r="D5762" s="349"/>
    </row>
    <row r="5763" spans="1:4">
      <c r="A5763" s="347"/>
      <c r="B5763" s="348"/>
      <c r="C5763" s="347"/>
      <c r="D5763" s="349"/>
    </row>
    <row r="5764" spans="1:4">
      <c r="A5764" s="347"/>
      <c r="B5764" s="348"/>
      <c r="C5764" s="347"/>
      <c r="D5764" s="349"/>
    </row>
    <row r="5765" spans="1:4">
      <c r="A5765" s="347"/>
      <c r="B5765" s="348"/>
      <c r="C5765" s="347"/>
      <c r="D5765" s="349"/>
    </row>
    <row r="5766" spans="1:4">
      <c r="A5766" s="347"/>
      <c r="B5766" s="348"/>
      <c r="C5766" s="347"/>
      <c r="D5766" s="349"/>
    </row>
    <row r="5767" spans="1:4">
      <c r="A5767" s="347"/>
      <c r="B5767" s="348"/>
      <c r="C5767" s="347"/>
      <c r="D5767" s="349"/>
    </row>
    <row r="5768" spans="1:4">
      <c r="A5768" s="347"/>
      <c r="B5768" s="348"/>
      <c r="C5768" s="347"/>
      <c r="D5768" s="349"/>
    </row>
    <row r="5769" spans="1:4">
      <c r="A5769" s="347"/>
      <c r="B5769" s="348"/>
      <c r="C5769" s="347"/>
      <c r="D5769" s="349"/>
    </row>
    <row r="5770" spans="1:4">
      <c r="A5770" s="347"/>
      <c r="B5770" s="348"/>
      <c r="C5770" s="347"/>
      <c r="D5770" s="349"/>
    </row>
    <row r="5771" spans="1:4">
      <c r="A5771" s="347"/>
      <c r="B5771" s="348"/>
      <c r="C5771" s="347"/>
      <c r="D5771" s="349"/>
    </row>
    <row r="5772" spans="1:4">
      <c r="A5772" s="347"/>
      <c r="B5772" s="348"/>
      <c r="C5772" s="347"/>
      <c r="D5772" s="349"/>
    </row>
    <row r="5773" spans="1:4">
      <c r="A5773" s="347"/>
      <c r="B5773" s="348"/>
      <c r="C5773" s="347"/>
      <c r="D5773" s="349"/>
    </row>
    <row r="5774" spans="1:4">
      <c r="A5774" s="347"/>
      <c r="B5774" s="348"/>
      <c r="C5774" s="347"/>
      <c r="D5774" s="349"/>
    </row>
    <row r="5775" spans="1:4">
      <c r="A5775" s="347"/>
      <c r="B5775" s="348"/>
      <c r="C5775" s="347"/>
      <c r="D5775" s="349"/>
    </row>
    <row r="5776" spans="1:4">
      <c r="A5776" s="347"/>
      <c r="B5776" s="348"/>
      <c r="C5776" s="347"/>
      <c r="D5776" s="349"/>
    </row>
    <row r="5777" spans="1:4">
      <c r="A5777" s="347"/>
      <c r="B5777" s="348"/>
      <c r="C5777" s="347"/>
      <c r="D5777" s="349"/>
    </row>
    <row r="5778" spans="1:4">
      <c r="A5778" s="347"/>
      <c r="B5778" s="348"/>
      <c r="C5778" s="347"/>
      <c r="D5778" s="349"/>
    </row>
    <row r="5779" spans="1:4">
      <c r="A5779" s="347"/>
      <c r="B5779" s="348"/>
      <c r="C5779" s="347"/>
      <c r="D5779" s="349"/>
    </row>
    <row r="5780" spans="1:4">
      <c r="A5780" s="347"/>
      <c r="B5780" s="348"/>
      <c r="C5780" s="347"/>
      <c r="D5780" s="349"/>
    </row>
    <row r="5781" spans="1:4">
      <c r="A5781" s="347"/>
      <c r="B5781" s="348"/>
      <c r="C5781" s="347"/>
      <c r="D5781" s="349"/>
    </row>
    <row r="5782" spans="1:4">
      <c r="A5782" s="347"/>
      <c r="B5782" s="348"/>
      <c r="C5782" s="347"/>
      <c r="D5782" s="349"/>
    </row>
    <row r="5783" spans="1:4">
      <c r="A5783" s="347"/>
      <c r="B5783" s="348"/>
      <c r="C5783" s="347"/>
      <c r="D5783" s="349"/>
    </row>
    <row r="5784" spans="1:4">
      <c r="A5784" s="347"/>
      <c r="B5784" s="348"/>
      <c r="C5784" s="347"/>
      <c r="D5784" s="349"/>
    </row>
    <row r="5785" spans="1:4">
      <c r="A5785" s="347"/>
      <c r="B5785" s="348"/>
      <c r="C5785" s="347"/>
      <c r="D5785" s="349"/>
    </row>
    <row r="5786" spans="1:4">
      <c r="A5786" s="347"/>
      <c r="B5786" s="348"/>
      <c r="C5786" s="347"/>
      <c r="D5786" s="349"/>
    </row>
    <row r="5787" spans="1:4">
      <c r="A5787" s="347"/>
      <c r="B5787" s="348"/>
      <c r="C5787" s="347"/>
      <c r="D5787" s="349"/>
    </row>
    <row r="5788" spans="1:4">
      <c r="A5788" s="347"/>
      <c r="B5788" s="348"/>
      <c r="C5788" s="347"/>
      <c r="D5788" s="349"/>
    </row>
    <row r="5789" spans="1:4">
      <c r="A5789" s="347"/>
      <c r="B5789" s="348"/>
      <c r="C5789" s="347"/>
      <c r="D5789" s="349"/>
    </row>
    <row r="5790" spans="1:4">
      <c r="A5790" s="347"/>
      <c r="B5790" s="348"/>
      <c r="C5790" s="347"/>
      <c r="D5790" s="349"/>
    </row>
    <row r="5791" spans="1:4">
      <c r="A5791" s="347"/>
      <c r="B5791" s="348"/>
      <c r="C5791" s="347"/>
      <c r="D5791" s="349"/>
    </row>
    <row r="5792" spans="1:4">
      <c r="A5792" s="347"/>
      <c r="B5792" s="348"/>
      <c r="C5792" s="347"/>
      <c r="D5792" s="349"/>
    </row>
    <row r="5793" spans="1:4">
      <c r="A5793" s="347"/>
      <c r="B5793" s="348"/>
      <c r="C5793" s="347"/>
      <c r="D5793" s="349"/>
    </row>
    <row r="5794" spans="1:4">
      <c r="A5794" s="347"/>
      <c r="B5794" s="348"/>
      <c r="C5794" s="347"/>
      <c r="D5794" s="349"/>
    </row>
    <row r="5795" spans="1:4">
      <c r="A5795" s="347"/>
      <c r="B5795" s="348"/>
      <c r="C5795" s="347"/>
      <c r="D5795" s="349"/>
    </row>
    <row r="5796" spans="1:4">
      <c r="A5796" s="347"/>
      <c r="B5796" s="348"/>
      <c r="C5796" s="347"/>
      <c r="D5796" s="349"/>
    </row>
    <row r="5797" spans="1:4">
      <c r="A5797" s="347"/>
      <c r="B5797" s="348"/>
      <c r="C5797" s="347"/>
      <c r="D5797" s="349"/>
    </row>
    <row r="5798" spans="1:4">
      <c r="A5798" s="347"/>
      <c r="B5798" s="348"/>
      <c r="C5798" s="347"/>
      <c r="D5798" s="349"/>
    </row>
    <row r="5799" spans="1:4">
      <c r="A5799" s="347"/>
      <c r="B5799" s="348"/>
      <c r="C5799" s="347"/>
      <c r="D5799" s="349"/>
    </row>
    <row r="5800" spans="1:4">
      <c r="A5800" s="347"/>
      <c r="B5800" s="348"/>
      <c r="C5800" s="347"/>
      <c r="D5800" s="349"/>
    </row>
    <row r="5801" spans="1:4">
      <c r="A5801" s="347"/>
      <c r="B5801" s="348"/>
      <c r="C5801" s="347"/>
      <c r="D5801" s="349"/>
    </row>
    <row r="5802" spans="1:4">
      <c r="A5802" s="347"/>
      <c r="B5802" s="348"/>
      <c r="C5802" s="347"/>
      <c r="D5802" s="349"/>
    </row>
    <row r="5803" spans="1:4">
      <c r="A5803" s="347"/>
      <c r="B5803" s="348"/>
      <c r="C5803" s="347"/>
      <c r="D5803" s="349"/>
    </row>
    <row r="5804" spans="1:4">
      <c r="A5804" s="347"/>
      <c r="B5804" s="348"/>
      <c r="C5804" s="347"/>
      <c r="D5804" s="349"/>
    </row>
    <row r="5805" spans="1:4">
      <c r="A5805" s="347"/>
      <c r="B5805" s="348"/>
      <c r="C5805" s="347"/>
      <c r="D5805" s="349"/>
    </row>
    <row r="5806" spans="1:4">
      <c r="A5806" s="347"/>
      <c r="B5806" s="348"/>
      <c r="C5806" s="347"/>
      <c r="D5806" s="349"/>
    </row>
    <row r="5807" spans="1:4">
      <c r="A5807" s="347"/>
      <c r="B5807" s="348"/>
      <c r="C5807" s="347"/>
      <c r="D5807" s="349"/>
    </row>
    <row r="5808" spans="1:4">
      <c r="A5808" s="347"/>
      <c r="B5808" s="348"/>
      <c r="C5808" s="347"/>
      <c r="D5808" s="349"/>
    </row>
    <row r="5809" spans="1:4">
      <c r="A5809" s="347"/>
      <c r="B5809" s="348"/>
      <c r="C5809" s="347"/>
      <c r="D5809" s="349"/>
    </row>
    <row r="5810" spans="1:4">
      <c r="A5810" s="347"/>
      <c r="B5810" s="348"/>
      <c r="C5810" s="347"/>
      <c r="D5810" s="349"/>
    </row>
    <row r="5811" spans="1:4">
      <c r="A5811" s="347"/>
      <c r="B5811" s="348"/>
      <c r="C5811" s="347"/>
      <c r="D5811" s="349"/>
    </row>
    <row r="5812" spans="1:4">
      <c r="A5812" s="347"/>
      <c r="B5812" s="348"/>
      <c r="C5812" s="347"/>
      <c r="D5812" s="349"/>
    </row>
    <row r="5813" spans="1:4">
      <c r="A5813" s="347"/>
      <c r="B5813" s="348"/>
      <c r="C5813" s="347"/>
      <c r="D5813" s="349"/>
    </row>
    <row r="5814" spans="1:4">
      <c r="A5814" s="347"/>
      <c r="B5814" s="348"/>
      <c r="C5814" s="347"/>
      <c r="D5814" s="349"/>
    </row>
    <row r="5815" spans="1:4">
      <c r="A5815" s="347"/>
      <c r="B5815" s="348"/>
      <c r="C5815" s="347"/>
      <c r="D5815" s="349"/>
    </row>
    <row r="5816" spans="1:4">
      <c r="A5816" s="347"/>
      <c r="B5816" s="348"/>
      <c r="C5816" s="347"/>
      <c r="D5816" s="349"/>
    </row>
    <row r="5817" spans="1:4">
      <c r="A5817" s="347"/>
      <c r="B5817" s="348"/>
      <c r="C5817" s="347"/>
      <c r="D5817" s="349"/>
    </row>
    <row r="5818" spans="1:4">
      <c r="A5818" s="347"/>
      <c r="B5818" s="348"/>
      <c r="C5818" s="347"/>
      <c r="D5818" s="349"/>
    </row>
    <row r="5819" spans="1:4">
      <c r="A5819" s="347"/>
      <c r="B5819" s="348"/>
      <c r="C5819" s="347"/>
      <c r="D5819" s="349"/>
    </row>
    <row r="5820" spans="1:4">
      <c r="A5820" s="347"/>
      <c r="B5820" s="348"/>
      <c r="C5820" s="347"/>
      <c r="D5820" s="349"/>
    </row>
    <row r="5821" spans="1:4">
      <c r="A5821" s="347"/>
      <c r="B5821" s="348"/>
      <c r="C5821" s="347"/>
      <c r="D5821" s="349"/>
    </row>
    <row r="5822" spans="1:4">
      <c r="A5822" s="347"/>
      <c r="B5822" s="348"/>
      <c r="C5822" s="347"/>
      <c r="D5822" s="349"/>
    </row>
    <row r="5823" spans="1:4">
      <c r="A5823" s="347"/>
      <c r="B5823" s="348"/>
      <c r="C5823" s="347"/>
      <c r="D5823" s="349"/>
    </row>
    <row r="5824" spans="1:4">
      <c r="A5824" s="347"/>
      <c r="B5824" s="348"/>
      <c r="C5824" s="347"/>
      <c r="D5824" s="349"/>
    </row>
    <row r="5825" spans="1:4">
      <c r="A5825" s="347"/>
      <c r="B5825" s="348"/>
      <c r="C5825" s="347"/>
      <c r="D5825" s="349"/>
    </row>
    <row r="5826" spans="1:4">
      <c r="A5826" s="347"/>
      <c r="B5826" s="348"/>
      <c r="C5826" s="347"/>
      <c r="D5826" s="349"/>
    </row>
    <row r="5827" spans="1:4">
      <c r="A5827" s="347"/>
      <c r="B5827" s="348"/>
      <c r="C5827" s="347"/>
      <c r="D5827" s="349"/>
    </row>
    <row r="5828" spans="1:4">
      <c r="A5828" s="347"/>
      <c r="B5828" s="348"/>
      <c r="C5828" s="347"/>
      <c r="D5828" s="349"/>
    </row>
    <row r="5829" spans="1:4">
      <c r="A5829" s="347"/>
      <c r="B5829" s="348"/>
      <c r="C5829" s="347"/>
      <c r="D5829" s="349"/>
    </row>
    <row r="5830" spans="1:4">
      <c r="A5830" s="347"/>
      <c r="B5830" s="348"/>
      <c r="C5830" s="347"/>
      <c r="D5830" s="349"/>
    </row>
    <row r="5831" spans="1:4">
      <c r="A5831" s="347"/>
      <c r="B5831" s="348"/>
      <c r="C5831" s="347"/>
      <c r="D5831" s="349"/>
    </row>
    <row r="5832" spans="1:4">
      <c r="A5832" s="347"/>
      <c r="B5832" s="348"/>
      <c r="C5832" s="347"/>
      <c r="D5832" s="349"/>
    </row>
    <row r="5833" spans="1:4">
      <c r="A5833" s="347"/>
      <c r="B5833" s="348"/>
      <c r="C5833" s="347"/>
      <c r="D5833" s="349"/>
    </row>
    <row r="5834" spans="1:4">
      <c r="A5834" s="347"/>
      <c r="B5834" s="348"/>
      <c r="C5834" s="347"/>
      <c r="D5834" s="349"/>
    </row>
    <row r="5835" spans="1:4">
      <c r="A5835" s="347"/>
      <c r="B5835" s="348"/>
      <c r="C5835" s="347"/>
      <c r="D5835" s="349"/>
    </row>
    <row r="5836" spans="1:4">
      <c r="A5836" s="347"/>
      <c r="B5836" s="348"/>
      <c r="C5836" s="347"/>
      <c r="D5836" s="349"/>
    </row>
    <row r="5837" spans="1:4">
      <c r="A5837" s="347"/>
      <c r="B5837" s="348"/>
      <c r="C5837" s="347"/>
      <c r="D5837" s="349"/>
    </row>
    <row r="5838" spans="1:4">
      <c r="A5838" s="347"/>
      <c r="B5838" s="348"/>
      <c r="C5838" s="347"/>
      <c r="D5838" s="349"/>
    </row>
    <row r="5839" spans="1:4">
      <c r="A5839" s="347"/>
      <c r="B5839" s="348"/>
      <c r="C5839" s="347"/>
      <c r="D5839" s="349"/>
    </row>
    <row r="5840" spans="1:4">
      <c r="A5840" s="347"/>
      <c r="B5840" s="348"/>
      <c r="C5840" s="347"/>
      <c r="D5840" s="349"/>
    </row>
    <row r="5841" spans="1:4">
      <c r="A5841" s="347"/>
      <c r="B5841" s="348"/>
      <c r="C5841" s="347"/>
      <c r="D5841" s="349"/>
    </row>
    <row r="5842" spans="1:4">
      <c r="A5842" s="347"/>
      <c r="B5842" s="348"/>
      <c r="C5842" s="347"/>
      <c r="D5842" s="349"/>
    </row>
    <row r="5843" spans="1:4">
      <c r="A5843" s="347"/>
      <c r="B5843" s="348"/>
      <c r="C5843" s="347"/>
      <c r="D5843" s="349"/>
    </row>
    <row r="5844" spans="1:4">
      <c r="A5844" s="347"/>
      <c r="B5844" s="348"/>
      <c r="C5844" s="347"/>
      <c r="D5844" s="349"/>
    </row>
    <row r="5845" spans="1:4">
      <c r="A5845" s="347"/>
      <c r="B5845" s="348"/>
      <c r="C5845" s="347"/>
      <c r="D5845" s="349"/>
    </row>
    <row r="5846" spans="1:4">
      <c r="A5846" s="347"/>
      <c r="B5846" s="348"/>
      <c r="C5846" s="347"/>
      <c r="D5846" s="349"/>
    </row>
    <row r="5847" spans="1:4">
      <c r="A5847" s="347"/>
      <c r="B5847" s="348"/>
      <c r="C5847" s="347"/>
      <c r="D5847" s="349"/>
    </row>
    <row r="5848" spans="1:4">
      <c r="A5848" s="347"/>
      <c r="B5848" s="348"/>
      <c r="C5848" s="347"/>
      <c r="D5848" s="349"/>
    </row>
    <row r="5849" spans="1:4">
      <c r="A5849" s="347"/>
      <c r="B5849" s="348"/>
      <c r="C5849" s="347"/>
      <c r="D5849" s="349"/>
    </row>
    <row r="5850" spans="1:4">
      <c r="A5850" s="347"/>
      <c r="B5850" s="348"/>
      <c r="C5850" s="347"/>
      <c r="D5850" s="349"/>
    </row>
    <row r="5851" spans="1:4">
      <c r="A5851" s="347"/>
      <c r="B5851" s="348"/>
      <c r="C5851" s="347"/>
      <c r="D5851" s="349"/>
    </row>
    <row r="5852" spans="1:4">
      <c r="A5852" s="347"/>
      <c r="B5852" s="348"/>
      <c r="C5852" s="347"/>
      <c r="D5852" s="349"/>
    </row>
    <row r="5853" spans="1:4">
      <c r="A5853" s="347"/>
      <c r="B5853" s="348"/>
      <c r="C5853" s="347"/>
      <c r="D5853" s="349"/>
    </row>
    <row r="5854" spans="1:4">
      <c r="A5854" s="347"/>
      <c r="B5854" s="348"/>
      <c r="C5854" s="347"/>
      <c r="D5854" s="349"/>
    </row>
    <row r="5855" spans="1:4">
      <c r="A5855" s="347"/>
      <c r="B5855" s="348"/>
      <c r="C5855" s="347"/>
      <c r="D5855" s="349"/>
    </row>
    <row r="5856" spans="1:4">
      <c r="A5856" s="347"/>
      <c r="B5856" s="348"/>
      <c r="C5856" s="347"/>
      <c r="D5856" s="349"/>
    </row>
    <row r="5857" spans="1:4">
      <c r="A5857" s="347"/>
      <c r="B5857" s="348"/>
      <c r="C5857" s="347"/>
      <c r="D5857" s="349"/>
    </row>
    <row r="5858" spans="1:4">
      <c r="A5858" s="347"/>
      <c r="B5858" s="348"/>
      <c r="C5858" s="347"/>
      <c r="D5858" s="349"/>
    </row>
    <row r="5859" spans="1:4">
      <c r="A5859" s="347"/>
      <c r="B5859" s="348"/>
      <c r="C5859" s="347"/>
      <c r="D5859" s="349"/>
    </row>
    <row r="5860" spans="1:4">
      <c r="A5860" s="347"/>
      <c r="B5860" s="348"/>
      <c r="C5860" s="347"/>
      <c r="D5860" s="349"/>
    </row>
    <row r="5861" spans="1:4">
      <c r="A5861" s="347"/>
      <c r="B5861" s="348"/>
      <c r="C5861" s="347"/>
      <c r="D5861" s="349"/>
    </row>
    <row r="5862" spans="1:4">
      <c r="A5862" s="347"/>
      <c r="B5862" s="348"/>
      <c r="C5862" s="347"/>
      <c r="D5862" s="349"/>
    </row>
    <row r="5863" spans="1:4">
      <c r="A5863" s="347"/>
      <c r="B5863" s="348"/>
      <c r="C5863" s="347"/>
      <c r="D5863" s="349"/>
    </row>
    <row r="5864" spans="1:4">
      <c r="A5864" s="347"/>
      <c r="B5864" s="348"/>
      <c r="C5864" s="347"/>
      <c r="D5864" s="349"/>
    </row>
    <row r="5865" spans="1:4">
      <c r="A5865" s="347"/>
      <c r="B5865" s="348"/>
      <c r="C5865" s="347"/>
      <c r="D5865" s="349"/>
    </row>
    <row r="5866" spans="1:4">
      <c r="A5866" s="347"/>
      <c r="B5866" s="348"/>
      <c r="C5866" s="347"/>
      <c r="D5866" s="349"/>
    </row>
    <row r="5867" spans="1:4">
      <c r="A5867" s="347"/>
      <c r="B5867" s="348"/>
      <c r="C5867" s="347"/>
      <c r="D5867" s="349"/>
    </row>
    <row r="5868" spans="1:4">
      <c r="A5868" s="347"/>
      <c r="B5868" s="348"/>
      <c r="C5868" s="347"/>
      <c r="D5868" s="349"/>
    </row>
    <row r="5869" spans="1:4">
      <c r="A5869" s="347"/>
      <c r="B5869" s="348"/>
      <c r="C5869" s="347"/>
      <c r="D5869" s="349"/>
    </row>
    <row r="5870" spans="1:4">
      <c r="A5870" s="347"/>
      <c r="B5870" s="348"/>
      <c r="C5870" s="347"/>
      <c r="D5870" s="349"/>
    </row>
    <row r="5871" spans="1:4">
      <c r="A5871" s="347"/>
      <c r="B5871" s="348"/>
      <c r="C5871" s="347"/>
      <c r="D5871" s="349"/>
    </row>
    <row r="5872" spans="1:4">
      <c r="A5872" s="347"/>
      <c r="B5872" s="348"/>
      <c r="C5872" s="347"/>
      <c r="D5872" s="349"/>
    </row>
    <row r="5873" spans="1:4">
      <c r="A5873" s="347"/>
      <c r="B5873" s="348"/>
      <c r="C5873" s="347"/>
      <c r="D5873" s="349"/>
    </row>
    <row r="5874" spans="1:4">
      <c r="A5874" s="347"/>
      <c r="B5874" s="348"/>
      <c r="C5874" s="347"/>
      <c r="D5874" s="349"/>
    </row>
    <row r="5875" spans="1:4">
      <c r="A5875" s="347"/>
      <c r="B5875" s="348"/>
      <c r="C5875" s="347"/>
      <c r="D5875" s="349"/>
    </row>
    <row r="5876" spans="1:4">
      <c r="A5876" s="347"/>
      <c r="B5876" s="348"/>
      <c r="C5876" s="347"/>
      <c r="D5876" s="349"/>
    </row>
    <row r="5877" spans="1:4">
      <c r="A5877" s="347"/>
      <c r="B5877" s="348"/>
      <c r="C5877" s="347"/>
      <c r="D5877" s="349"/>
    </row>
    <row r="5878" spans="1:4">
      <c r="A5878" s="347"/>
      <c r="B5878" s="348"/>
      <c r="C5878" s="347"/>
      <c r="D5878" s="349"/>
    </row>
    <row r="5879" spans="1:4">
      <c r="A5879" s="347"/>
      <c r="B5879" s="348"/>
      <c r="C5879" s="347"/>
      <c r="D5879" s="349"/>
    </row>
    <row r="5880" spans="1:4">
      <c r="A5880" s="347"/>
      <c r="B5880" s="348"/>
      <c r="C5880" s="347"/>
      <c r="D5880" s="349"/>
    </row>
    <row r="5881" spans="1:4">
      <c r="A5881" s="347"/>
      <c r="B5881" s="348"/>
      <c r="C5881" s="347"/>
      <c r="D5881" s="349"/>
    </row>
    <row r="5882" spans="1:4">
      <c r="A5882" s="347"/>
      <c r="B5882" s="348"/>
      <c r="C5882" s="347"/>
      <c r="D5882" s="349"/>
    </row>
    <row r="5883" spans="1:4">
      <c r="A5883" s="347"/>
      <c r="B5883" s="348"/>
      <c r="C5883" s="347"/>
      <c r="D5883" s="349"/>
    </row>
    <row r="5884" spans="1:4">
      <c r="A5884" s="347"/>
      <c r="B5884" s="348"/>
      <c r="C5884" s="347"/>
      <c r="D5884" s="349"/>
    </row>
    <row r="5885" spans="1:4">
      <c r="A5885" s="347"/>
      <c r="B5885" s="348"/>
      <c r="C5885" s="347"/>
      <c r="D5885" s="349"/>
    </row>
    <row r="5886" spans="1:4">
      <c r="A5886" s="347"/>
      <c r="B5886" s="348"/>
      <c r="C5886" s="347"/>
      <c r="D5886" s="349"/>
    </row>
    <row r="5887" spans="1:4">
      <c r="A5887" s="347"/>
      <c r="B5887" s="348"/>
      <c r="C5887" s="347"/>
      <c r="D5887" s="349"/>
    </row>
    <row r="5888" spans="1:4">
      <c r="A5888" s="347"/>
      <c r="B5888" s="348"/>
      <c r="C5888" s="347"/>
      <c r="D5888" s="349"/>
    </row>
    <row r="5889" spans="1:4">
      <c r="A5889" s="347"/>
      <c r="B5889" s="348"/>
      <c r="C5889" s="347"/>
      <c r="D5889" s="349"/>
    </row>
    <row r="5890" spans="1:4">
      <c r="A5890" s="347"/>
      <c r="B5890" s="348"/>
      <c r="C5890" s="347"/>
      <c r="D5890" s="349"/>
    </row>
    <row r="5891" spans="1:4">
      <c r="A5891" s="347"/>
      <c r="B5891" s="348"/>
      <c r="C5891" s="347"/>
      <c r="D5891" s="349"/>
    </row>
    <row r="5892" spans="1:4">
      <c r="A5892" s="347"/>
      <c r="B5892" s="348"/>
      <c r="C5892" s="347"/>
      <c r="D5892" s="349"/>
    </row>
    <row r="5893" spans="1:4">
      <c r="A5893" s="347"/>
      <c r="B5893" s="348"/>
      <c r="C5893" s="347"/>
      <c r="D5893" s="349"/>
    </row>
    <row r="5894" spans="1:4">
      <c r="A5894" s="347"/>
      <c r="B5894" s="348"/>
      <c r="C5894" s="347"/>
      <c r="D5894" s="349"/>
    </row>
    <row r="5895" spans="1:4">
      <c r="A5895" s="347"/>
      <c r="B5895" s="348"/>
      <c r="C5895" s="347"/>
      <c r="D5895" s="349"/>
    </row>
    <row r="5896" spans="1:4">
      <c r="A5896" s="347"/>
      <c r="B5896" s="348"/>
      <c r="C5896" s="347"/>
      <c r="D5896" s="349"/>
    </row>
    <row r="5897" spans="1:4">
      <c r="A5897" s="347"/>
      <c r="B5897" s="348"/>
      <c r="C5897" s="347"/>
      <c r="D5897" s="349"/>
    </row>
    <row r="5898" spans="1:4">
      <c r="A5898" s="347"/>
      <c r="B5898" s="348"/>
      <c r="C5898" s="347"/>
      <c r="D5898" s="349"/>
    </row>
    <row r="5899" spans="1:4">
      <c r="A5899" s="347"/>
      <c r="B5899" s="348"/>
      <c r="C5899" s="347"/>
      <c r="D5899" s="349"/>
    </row>
    <row r="5900" spans="1:4">
      <c r="A5900" s="347"/>
      <c r="B5900" s="348"/>
      <c r="C5900" s="347"/>
      <c r="D5900" s="349"/>
    </row>
    <row r="5901" spans="1:4">
      <c r="A5901" s="347"/>
      <c r="B5901" s="348"/>
      <c r="C5901" s="347"/>
      <c r="D5901" s="349"/>
    </row>
    <row r="5902" spans="1:4">
      <c r="A5902" s="347"/>
      <c r="B5902" s="348"/>
      <c r="C5902" s="347"/>
      <c r="D5902" s="349"/>
    </row>
    <row r="5903" spans="1:4">
      <c r="A5903" s="347"/>
      <c r="B5903" s="348"/>
      <c r="C5903" s="347"/>
      <c r="D5903" s="349"/>
    </row>
    <row r="5904" spans="1:4">
      <c r="A5904" s="347"/>
      <c r="B5904" s="348"/>
      <c r="C5904" s="347"/>
      <c r="D5904" s="349"/>
    </row>
    <row r="5905" spans="1:4">
      <c r="A5905" s="347"/>
      <c r="B5905" s="348"/>
      <c r="C5905" s="347"/>
      <c r="D5905" s="349"/>
    </row>
    <row r="5906" spans="1:4">
      <c r="A5906" s="347"/>
      <c r="B5906" s="348"/>
      <c r="C5906" s="347"/>
      <c r="D5906" s="349"/>
    </row>
    <row r="5907" spans="1:4">
      <c r="A5907" s="347"/>
      <c r="B5907" s="348"/>
      <c r="C5907" s="347"/>
      <c r="D5907" s="349"/>
    </row>
    <row r="5908" spans="1:4">
      <c r="A5908" s="347"/>
      <c r="B5908" s="348"/>
      <c r="C5908" s="347"/>
      <c r="D5908" s="349"/>
    </row>
    <row r="5909" spans="1:4">
      <c r="A5909" s="347"/>
      <c r="B5909" s="348"/>
      <c r="C5909" s="347"/>
      <c r="D5909" s="349"/>
    </row>
    <row r="5910" spans="1:4">
      <c r="A5910" s="347"/>
      <c r="B5910" s="348"/>
      <c r="C5910" s="347"/>
      <c r="D5910" s="349"/>
    </row>
    <row r="5911" spans="1:4">
      <c r="A5911" s="347"/>
      <c r="B5911" s="348"/>
      <c r="C5911" s="347"/>
      <c r="D5911" s="349"/>
    </row>
    <row r="5912" spans="1:4">
      <c r="A5912" s="347"/>
      <c r="B5912" s="348"/>
      <c r="C5912" s="347"/>
      <c r="D5912" s="349"/>
    </row>
    <row r="5913" spans="1:4">
      <c r="A5913" s="347"/>
      <c r="B5913" s="348"/>
      <c r="C5913" s="347"/>
      <c r="D5913" s="349"/>
    </row>
    <row r="5914" spans="1:4">
      <c r="A5914" s="347"/>
      <c r="B5914" s="348"/>
      <c r="C5914" s="347"/>
      <c r="D5914" s="349"/>
    </row>
    <row r="5915" spans="1:4">
      <c r="A5915" s="347"/>
      <c r="B5915" s="348"/>
      <c r="C5915" s="347"/>
      <c r="D5915" s="349"/>
    </row>
    <row r="5916" spans="1:4">
      <c r="A5916" s="347"/>
      <c r="B5916" s="348"/>
      <c r="C5916" s="347"/>
      <c r="D5916" s="349"/>
    </row>
    <row r="5917" spans="1:4">
      <c r="A5917" s="347"/>
      <c r="B5917" s="348"/>
      <c r="C5917" s="347"/>
      <c r="D5917" s="349"/>
    </row>
    <row r="5918" spans="1:4">
      <c r="A5918" s="347"/>
      <c r="B5918" s="348"/>
      <c r="C5918" s="347"/>
      <c r="D5918" s="349"/>
    </row>
    <row r="5919" spans="1:4">
      <c r="A5919" s="347"/>
      <c r="B5919" s="348"/>
      <c r="C5919" s="347"/>
      <c r="D5919" s="349"/>
    </row>
    <row r="5920" spans="1:4">
      <c r="A5920" s="347"/>
      <c r="B5920" s="348"/>
      <c r="C5920" s="347"/>
      <c r="D5920" s="349"/>
    </row>
    <row r="5921" spans="1:4">
      <c r="A5921" s="347"/>
      <c r="B5921" s="348"/>
      <c r="C5921" s="347"/>
      <c r="D5921" s="349"/>
    </row>
    <row r="5922" spans="1:4">
      <c r="A5922" s="347"/>
      <c r="B5922" s="348"/>
      <c r="C5922" s="347"/>
      <c r="D5922" s="349"/>
    </row>
    <row r="5923" spans="1:4">
      <c r="A5923" s="347"/>
      <c r="B5923" s="348"/>
      <c r="C5923" s="347"/>
      <c r="D5923" s="349"/>
    </row>
    <row r="5924" spans="1:4">
      <c r="A5924" s="347"/>
      <c r="B5924" s="348"/>
      <c r="C5924" s="347"/>
      <c r="D5924" s="349"/>
    </row>
    <row r="5925" spans="1:4">
      <c r="A5925" s="347"/>
      <c r="B5925" s="348"/>
      <c r="C5925" s="347"/>
      <c r="D5925" s="349"/>
    </row>
    <row r="5926" spans="1:4">
      <c r="A5926" s="347"/>
      <c r="B5926" s="348"/>
      <c r="C5926" s="347"/>
      <c r="D5926" s="349"/>
    </row>
    <row r="5927" spans="1:4">
      <c r="A5927" s="347"/>
      <c r="B5927" s="348"/>
      <c r="C5927" s="347"/>
      <c r="D5927" s="349"/>
    </row>
    <row r="5928" spans="1:4">
      <c r="A5928" s="347"/>
      <c r="B5928" s="348"/>
      <c r="C5928" s="347"/>
      <c r="D5928" s="349"/>
    </row>
    <row r="5929" spans="1:4">
      <c r="A5929" s="347"/>
      <c r="B5929" s="348"/>
      <c r="C5929" s="347"/>
      <c r="D5929" s="349"/>
    </row>
    <row r="5930" spans="1:4">
      <c r="A5930" s="347"/>
      <c r="B5930" s="348"/>
      <c r="C5930" s="347"/>
      <c r="D5930" s="349"/>
    </row>
    <row r="5931" spans="1:4">
      <c r="A5931" s="347"/>
      <c r="B5931" s="348"/>
      <c r="C5931" s="347"/>
      <c r="D5931" s="349"/>
    </row>
    <row r="5932" spans="1:4">
      <c r="A5932" s="347"/>
      <c r="B5932" s="348"/>
      <c r="C5932" s="347"/>
      <c r="D5932" s="349"/>
    </row>
    <row r="5933" spans="1:4">
      <c r="A5933" s="347"/>
      <c r="B5933" s="348"/>
      <c r="C5933" s="347"/>
      <c r="D5933" s="349"/>
    </row>
    <row r="5934" spans="1:4">
      <c r="A5934" s="347"/>
      <c r="B5934" s="348"/>
      <c r="C5934" s="347"/>
      <c r="D5934" s="349"/>
    </row>
    <row r="5935" spans="1:4">
      <c r="A5935" s="347"/>
      <c r="B5935" s="348"/>
      <c r="C5935" s="347"/>
      <c r="D5935" s="349"/>
    </row>
    <row r="5936" spans="1:4">
      <c r="A5936" s="347"/>
      <c r="B5936" s="348"/>
      <c r="C5936" s="347"/>
      <c r="D5936" s="349"/>
    </row>
    <row r="5937" spans="1:4">
      <c r="A5937" s="347"/>
      <c r="B5937" s="348"/>
      <c r="C5937" s="347"/>
      <c r="D5937" s="349"/>
    </row>
    <row r="5938" spans="1:4">
      <c r="A5938" s="347"/>
      <c r="B5938" s="348"/>
      <c r="C5938" s="347"/>
      <c r="D5938" s="349"/>
    </row>
    <row r="5939" spans="1:4">
      <c r="A5939" s="347"/>
      <c r="B5939" s="348"/>
      <c r="C5939" s="347"/>
      <c r="D5939" s="349"/>
    </row>
    <row r="5940" spans="1:4">
      <c r="A5940" s="347"/>
      <c r="B5940" s="348"/>
      <c r="C5940" s="347"/>
      <c r="D5940" s="349"/>
    </row>
    <row r="5941" spans="1:4">
      <c r="A5941" s="347"/>
      <c r="B5941" s="348"/>
      <c r="C5941" s="347"/>
      <c r="D5941" s="349"/>
    </row>
    <row r="5942" spans="1:4">
      <c r="A5942" s="347"/>
      <c r="B5942" s="348"/>
      <c r="C5942" s="347"/>
      <c r="D5942" s="349"/>
    </row>
    <row r="5943" spans="1:4">
      <c r="A5943" s="347"/>
      <c r="B5943" s="348"/>
      <c r="C5943" s="347"/>
      <c r="D5943" s="349"/>
    </row>
    <row r="5944" spans="1:4">
      <c r="A5944" s="347"/>
      <c r="B5944" s="348"/>
      <c r="C5944" s="347"/>
      <c r="D5944" s="349"/>
    </row>
    <row r="5945" spans="1:4">
      <c r="A5945" s="347"/>
      <c r="B5945" s="348"/>
      <c r="C5945" s="347"/>
      <c r="D5945" s="349"/>
    </row>
    <row r="5946" spans="1:4">
      <c r="A5946" s="347"/>
      <c r="B5946" s="348"/>
      <c r="C5946" s="347"/>
      <c r="D5946" s="349"/>
    </row>
    <row r="5947" spans="1:4">
      <c r="A5947" s="347"/>
      <c r="B5947" s="348"/>
      <c r="C5947" s="347"/>
      <c r="D5947" s="349"/>
    </row>
    <row r="5948" spans="1:4">
      <c r="A5948" s="347"/>
      <c r="B5948" s="348"/>
      <c r="C5948" s="347"/>
      <c r="D5948" s="349"/>
    </row>
    <row r="5949" spans="1:4">
      <c r="A5949" s="347"/>
      <c r="B5949" s="348"/>
      <c r="C5949" s="347"/>
      <c r="D5949" s="349"/>
    </row>
    <row r="5950" spans="1:4">
      <c r="A5950" s="347"/>
      <c r="B5950" s="348"/>
      <c r="C5950" s="347"/>
      <c r="D5950" s="349"/>
    </row>
    <row r="5951" spans="1:4">
      <c r="A5951" s="347"/>
      <c r="B5951" s="348"/>
      <c r="C5951" s="347"/>
      <c r="D5951" s="349"/>
    </row>
    <row r="5952" spans="1:4">
      <c r="A5952" s="347"/>
      <c r="B5952" s="348"/>
      <c r="C5952" s="347"/>
      <c r="D5952" s="349"/>
    </row>
    <row r="5953" spans="1:4">
      <c r="A5953" s="347"/>
      <c r="B5953" s="348"/>
      <c r="C5953" s="347"/>
      <c r="D5953" s="349"/>
    </row>
    <row r="5954" spans="1:4">
      <c r="A5954" s="347"/>
      <c r="B5954" s="348"/>
      <c r="C5954" s="347"/>
      <c r="D5954" s="349"/>
    </row>
    <row r="5955" spans="1:4">
      <c r="A5955" s="347"/>
      <c r="B5955" s="348"/>
      <c r="C5955" s="347"/>
      <c r="D5955" s="349"/>
    </row>
    <row r="5956" spans="1:4">
      <c r="A5956" s="347"/>
      <c r="B5956" s="348"/>
      <c r="C5956" s="347"/>
      <c r="D5956" s="349"/>
    </row>
    <row r="5957" spans="1:4">
      <c r="A5957" s="347"/>
      <c r="B5957" s="348"/>
      <c r="C5957" s="347"/>
      <c r="D5957" s="349"/>
    </row>
    <row r="5958" spans="1:4">
      <c r="A5958" s="347"/>
      <c r="B5958" s="348"/>
      <c r="C5958" s="347"/>
      <c r="D5958" s="349"/>
    </row>
    <row r="5959" spans="1:4">
      <c r="A5959" s="347"/>
      <c r="B5959" s="348"/>
      <c r="C5959" s="347"/>
      <c r="D5959" s="349"/>
    </row>
    <row r="5960" spans="1:4">
      <c r="A5960" s="347"/>
      <c r="B5960" s="348"/>
      <c r="C5960" s="347"/>
      <c r="D5960" s="349"/>
    </row>
    <row r="5961" spans="1:4">
      <c r="A5961" s="347"/>
      <c r="B5961" s="348"/>
      <c r="C5961" s="347"/>
      <c r="D5961" s="349"/>
    </row>
    <row r="5962" spans="1:4">
      <c r="A5962" s="347"/>
      <c r="B5962" s="348"/>
      <c r="C5962" s="347"/>
      <c r="D5962" s="349"/>
    </row>
    <row r="5963" spans="1:4">
      <c r="A5963" s="347"/>
      <c r="B5963" s="348"/>
      <c r="C5963" s="347"/>
      <c r="D5963" s="349"/>
    </row>
    <row r="5964" spans="1:4">
      <c r="A5964" s="347"/>
      <c r="B5964" s="348"/>
      <c r="C5964" s="347"/>
      <c r="D5964" s="349"/>
    </row>
    <row r="5965" spans="1:4">
      <c r="A5965" s="347"/>
      <c r="B5965" s="348"/>
      <c r="C5965" s="347"/>
      <c r="D5965" s="349"/>
    </row>
    <row r="5966" spans="1:4">
      <c r="A5966" s="347"/>
      <c r="B5966" s="348"/>
      <c r="C5966" s="347"/>
      <c r="D5966" s="349"/>
    </row>
    <row r="5967" spans="1:4">
      <c r="A5967" s="347"/>
      <c r="B5967" s="348"/>
      <c r="C5967" s="347"/>
      <c r="D5967" s="349"/>
    </row>
    <row r="5968" spans="1:4">
      <c r="A5968" s="347"/>
      <c r="B5968" s="348"/>
      <c r="C5968" s="347"/>
      <c r="D5968" s="349"/>
    </row>
    <row r="5969" spans="1:4">
      <c r="A5969" s="347"/>
      <c r="B5969" s="348"/>
      <c r="C5969" s="347"/>
      <c r="D5969" s="349"/>
    </row>
    <row r="5970" spans="1:4">
      <c r="A5970" s="347"/>
      <c r="B5970" s="348"/>
      <c r="C5970" s="347"/>
      <c r="D5970" s="349"/>
    </row>
    <row r="5971" spans="1:4">
      <c r="A5971" s="347"/>
      <c r="B5971" s="348"/>
      <c r="C5971" s="347"/>
      <c r="D5971" s="349"/>
    </row>
    <row r="5972" spans="1:4">
      <c r="A5972" s="347"/>
      <c r="B5972" s="348"/>
      <c r="C5972" s="347"/>
      <c r="D5972" s="349"/>
    </row>
    <row r="5973" spans="1:4">
      <c r="A5973" s="347"/>
      <c r="B5973" s="348"/>
      <c r="C5973" s="347"/>
      <c r="D5973" s="349"/>
    </row>
    <row r="5974" spans="1:4">
      <c r="A5974" s="347"/>
      <c r="B5974" s="348"/>
      <c r="C5974" s="347"/>
      <c r="D5974" s="349"/>
    </row>
    <row r="5975" spans="1:4">
      <c r="A5975" s="347"/>
      <c r="B5975" s="348"/>
      <c r="C5975" s="347"/>
      <c r="D5975" s="349"/>
    </row>
    <row r="5976" spans="1:4">
      <c r="A5976" s="347"/>
      <c r="B5976" s="348"/>
      <c r="C5976" s="347"/>
      <c r="D5976" s="349"/>
    </row>
    <row r="5977" spans="1:4">
      <c r="A5977" s="347"/>
      <c r="B5977" s="348"/>
      <c r="C5977" s="347"/>
      <c r="D5977" s="349"/>
    </row>
    <row r="5978" spans="1:4">
      <c r="A5978" s="347"/>
      <c r="B5978" s="348"/>
      <c r="C5978" s="347"/>
      <c r="D5978" s="349"/>
    </row>
    <row r="5979" spans="1:4">
      <c r="A5979" s="347"/>
      <c r="B5979" s="348"/>
      <c r="C5979" s="347"/>
      <c r="D5979" s="349"/>
    </row>
    <row r="5980" spans="1:4">
      <c r="A5980" s="347"/>
      <c r="B5980" s="348"/>
      <c r="C5980" s="347"/>
      <c r="D5980" s="349"/>
    </row>
    <row r="5981" spans="1:4">
      <c r="A5981" s="347"/>
      <c r="B5981" s="348"/>
      <c r="C5981" s="347"/>
      <c r="D5981" s="349"/>
    </row>
    <row r="5982" spans="1:4">
      <c r="A5982" s="347"/>
      <c r="B5982" s="348"/>
      <c r="C5982" s="347"/>
      <c r="D5982" s="349"/>
    </row>
    <row r="5983" spans="1:4">
      <c r="A5983" s="347"/>
      <c r="B5983" s="348"/>
      <c r="C5983" s="347"/>
      <c r="D5983" s="349"/>
    </row>
    <row r="5984" spans="1:4">
      <c r="A5984" s="347"/>
      <c r="B5984" s="348"/>
      <c r="C5984" s="347"/>
      <c r="D5984" s="349"/>
    </row>
    <row r="5985" spans="1:4">
      <c r="A5985" s="347"/>
      <c r="B5985" s="348"/>
      <c r="C5985" s="347"/>
      <c r="D5985" s="349"/>
    </row>
    <row r="5986" spans="1:4">
      <c r="A5986" s="347"/>
      <c r="B5986" s="348"/>
      <c r="C5986" s="347"/>
      <c r="D5986" s="349"/>
    </row>
    <row r="5987" spans="1:4">
      <c r="A5987" s="347"/>
      <c r="B5987" s="348"/>
      <c r="C5987" s="347"/>
      <c r="D5987" s="349"/>
    </row>
    <row r="5988" spans="1:4">
      <c r="A5988" s="347"/>
      <c r="B5988" s="348"/>
      <c r="C5988" s="347"/>
      <c r="D5988" s="349"/>
    </row>
    <row r="5989" spans="1:4">
      <c r="A5989" s="347"/>
      <c r="B5989" s="348"/>
      <c r="C5989" s="347"/>
      <c r="D5989" s="349"/>
    </row>
    <row r="5990" spans="1:4">
      <c r="A5990" s="347"/>
      <c r="B5990" s="348"/>
      <c r="C5990" s="347"/>
      <c r="D5990" s="349"/>
    </row>
    <row r="5991" spans="1:4">
      <c r="A5991" s="347"/>
      <c r="B5991" s="348"/>
      <c r="C5991" s="347"/>
      <c r="D5991" s="349"/>
    </row>
    <row r="5992" spans="1:4">
      <c r="A5992" s="347"/>
      <c r="B5992" s="348"/>
      <c r="C5992" s="347"/>
      <c r="D5992" s="349"/>
    </row>
    <row r="5993" spans="1:4">
      <c r="A5993" s="347"/>
      <c r="B5993" s="348"/>
      <c r="C5993" s="347"/>
      <c r="D5993" s="349"/>
    </row>
    <row r="5994" spans="1:4">
      <c r="A5994" s="347"/>
      <c r="B5994" s="348"/>
      <c r="C5994" s="347"/>
      <c r="D5994" s="349"/>
    </row>
    <row r="5995" spans="1:4">
      <c r="A5995" s="347"/>
      <c r="B5995" s="348"/>
      <c r="C5995" s="347"/>
      <c r="D5995" s="349"/>
    </row>
    <row r="5996" spans="1:4">
      <c r="A5996" s="347"/>
      <c r="B5996" s="348"/>
      <c r="C5996" s="347"/>
      <c r="D5996" s="349"/>
    </row>
    <row r="5997" spans="1:4">
      <c r="A5997" s="347"/>
      <c r="B5997" s="348"/>
      <c r="C5997" s="347"/>
      <c r="D5997" s="349"/>
    </row>
    <row r="5998" spans="1:4">
      <c r="A5998" s="347"/>
      <c r="B5998" s="348"/>
      <c r="C5998" s="347"/>
      <c r="D5998" s="349"/>
    </row>
    <row r="5999" spans="1:4">
      <c r="A5999" s="347"/>
      <c r="B5999" s="348"/>
      <c r="C5999" s="347"/>
      <c r="D5999" s="349"/>
    </row>
    <row r="6000" spans="1:4">
      <c r="A6000" s="347"/>
      <c r="B6000" s="348"/>
      <c r="C6000" s="347"/>
      <c r="D6000" s="349"/>
    </row>
    <row r="6001" spans="1:4">
      <c r="A6001" s="347"/>
      <c r="B6001" s="348"/>
      <c r="C6001" s="347"/>
      <c r="D6001" s="349"/>
    </row>
    <row r="6002" spans="1:4">
      <c r="A6002" s="347"/>
      <c r="B6002" s="348"/>
      <c r="C6002" s="347"/>
      <c r="D6002" s="349"/>
    </row>
    <row r="6003" spans="1:4">
      <c r="A6003" s="347"/>
      <c r="B6003" s="348"/>
      <c r="C6003" s="347"/>
      <c r="D6003" s="349"/>
    </row>
    <row r="6004" spans="1:4">
      <c r="A6004" s="347"/>
      <c r="B6004" s="348"/>
      <c r="C6004" s="347"/>
      <c r="D6004" s="349"/>
    </row>
    <row r="6005" spans="1:4">
      <c r="A6005" s="347"/>
      <c r="B6005" s="348"/>
      <c r="C6005" s="347"/>
      <c r="D6005" s="349"/>
    </row>
    <row r="6006" spans="1:4">
      <c r="A6006" s="347"/>
      <c r="B6006" s="348"/>
      <c r="C6006" s="347"/>
      <c r="D6006" s="349"/>
    </row>
    <row r="6007" spans="1:4">
      <c r="A6007" s="347"/>
      <c r="B6007" s="348"/>
      <c r="C6007" s="347"/>
      <c r="D6007" s="349"/>
    </row>
    <row r="6008" spans="1:4">
      <c r="A6008" s="347"/>
      <c r="B6008" s="348"/>
      <c r="C6008" s="347"/>
      <c r="D6008" s="349"/>
    </row>
    <row r="6009" spans="1:4">
      <c r="A6009" s="347"/>
      <c r="B6009" s="348"/>
      <c r="C6009" s="347"/>
      <c r="D6009" s="349"/>
    </row>
    <row r="6010" spans="1:4">
      <c r="A6010" s="347"/>
      <c r="B6010" s="348"/>
      <c r="C6010" s="347"/>
      <c r="D6010" s="349"/>
    </row>
    <row r="6011" spans="1:4">
      <c r="A6011" s="347"/>
      <c r="B6011" s="348"/>
      <c r="C6011" s="347"/>
      <c r="D6011" s="349"/>
    </row>
    <row r="6012" spans="1:4">
      <c r="A6012" s="347"/>
      <c r="B6012" s="348"/>
      <c r="C6012" s="347"/>
      <c r="D6012" s="349"/>
    </row>
    <row r="6013" spans="1:4">
      <c r="A6013" s="347"/>
      <c r="B6013" s="348"/>
      <c r="C6013" s="347"/>
      <c r="D6013" s="349"/>
    </row>
    <row r="6014" spans="1:4">
      <c r="A6014" s="347"/>
      <c r="B6014" s="348"/>
      <c r="C6014" s="347"/>
      <c r="D6014" s="349"/>
    </row>
    <row r="6015" spans="1:4">
      <c r="A6015" s="347"/>
      <c r="B6015" s="348"/>
      <c r="C6015" s="347"/>
      <c r="D6015" s="349"/>
    </row>
    <row r="6016" spans="1:4">
      <c r="A6016" s="347"/>
      <c r="B6016" s="348"/>
      <c r="C6016" s="347"/>
      <c r="D6016" s="349"/>
    </row>
    <row r="6017" spans="1:4">
      <c r="A6017" s="347"/>
      <c r="B6017" s="348"/>
      <c r="C6017" s="347"/>
      <c r="D6017" s="349"/>
    </row>
    <row r="6018" spans="1:4">
      <c r="A6018" s="347"/>
      <c r="B6018" s="348"/>
      <c r="C6018" s="347"/>
      <c r="D6018" s="349"/>
    </row>
    <row r="6019" spans="1:4">
      <c r="A6019" s="347"/>
      <c r="B6019" s="348"/>
      <c r="C6019" s="347"/>
      <c r="D6019" s="349"/>
    </row>
    <row r="6020" spans="1:4">
      <c r="A6020" s="347"/>
      <c r="B6020" s="348"/>
      <c r="C6020" s="347"/>
      <c r="D6020" s="349"/>
    </row>
    <row r="6021" spans="1:4">
      <c r="A6021" s="347"/>
      <c r="B6021" s="348"/>
      <c r="C6021" s="347"/>
      <c r="D6021" s="349"/>
    </row>
    <row r="6022" spans="1:4">
      <c r="A6022" s="347"/>
      <c r="B6022" s="348"/>
      <c r="C6022" s="347"/>
      <c r="D6022" s="349"/>
    </row>
    <row r="6023" spans="1:4">
      <c r="A6023" s="347"/>
      <c r="B6023" s="348"/>
      <c r="C6023" s="347"/>
      <c r="D6023" s="349"/>
    </row>
    <row r="6024" spans="1:4">
      <c r="A6024" s="347"/>
      <c r="B6024" s="348"/>
      <c r="C6024" s="347"/>
      <c r="D6024" s="349"/>
    </row>
    <row r="6025" spans="1:4">
      <c r="A6025" s="347"/>
      <c r="B6025" s="348"/>
      <c r="C6025" s="347"/>
      <c r="D6025" s="349"/>
    </row>
    <row r="6026" spans="1:4">
      <c r="A6026" s="347"/>
      <c r="B6026" s="348"/>
      <c r="C6026" s="347"/>
      <c r="D6026" s="349"/>
    </row>
    <row r="6027" spans="1:4">
      <c r="A6027" s="347"/>
      <c r="B6027" s="348"/>
      <c r="C6027" s="347"/>
      <c r="D6027" s="349"/>
    </row>
    <row r="6028" spans="1:4">
      <c r="A6028" s="347"/>
      <c r="B6028" s="348"/>
      <c r="C6028" s="347"/>
      <c r="D6028" s="349"/>
    </row>
    <row r="6029" spans="1:4">
      <c r="A6029" s="347"/>
      <c r="B6029" s="348"/>
      <c r="C6029" s="347"/>
      <c r="D6029" s="349"/>
    </row>
    <row r="6030" spans="1:4">
      <c r="A6030" s="347"/>
      <c r="B6030" s="348"/>
      <c r="C6030" s="347"/>
      <c r="D6030" s="349"/>
    </row>
    <row r="6031" spans="1:4">
      <c r="A6031" s="347"/>
      <c r="B6031" s="348"/>
      <c r="C6031" s="347"/>
      <c r="D6031" s="349"/>
    </row>
    <row r="6032" spans="1:4">
      <c r="A6032" s="347"/>
      <c r="B6032" s="348"/>
      <c r="C6032" s="347"/>
      <c r="D6032" s="349"/>
    </row>
    <row r="6033" spans="1:4">
      <c r="A6033" s="347"/>
      <c r="B6033" s="348"/>
      <c r="C6033" s="347"/>
      <c r="D6033" s="349"/>
    </row>
    <row r="6034" spans="1:4">
      <c r="A6034" s="347"/>
      <c r="B6034" s="348"/>
      <c r="C6034" s="347"/>
      <c r="D6034" s="349"/>
    </row>
    <row r="6035" spans="1:4">
      <c r="A6035" s="347"/>
      <c r="B6035" s="348"/>
      <c r="C6035" s="347"/>
      <c r="D6035" s="349"/>
    </row>
    <row r="6036" spans="1:4">
      <c r="A6036" s="347"/>
      <c r="B6036" s="348"/>
      <c r="C6036" s="347"/>
      <c r="D6036" s="349"/>
    </row>
    <row r="6037" spans="1:4">
      <c r="A6037" s="347"/>
      <c r="B6037" s="348"/>
      <c r="C6037" s="347"/>
      <c r="D6037" s="349"/>
    </row>
    <row r="6038" spans="1:4">
      <c r="A6038" s="347"/>
      <c r="B6038" s="348"/>
      <c r="C6038" s="347"/>
      <c r="D6038" s="349"/>
    </row>
    <row r="6039" spans="1:4">
      <c r="A6039" s="347"/>
      <c r="B6039" s="348"/>
      <c r="C6039" s="347"/>
      <c r="D6039" s="349"/>
    </row>
    <row r="6040" spans="1:4">
      <c r="A6040" s="347"/>
      <c r="B6040" s="348"/>
      <c r="C6040" s="347"/>
      <c r="D6040" s="349"/>
    </row>
    <row r="6041" spans="1:4">
      <c r="A6041" s="347"/>
      <c r="B6041" s="348"/>
      <c r="C6041" s="347"/>
      <c r="D6041" s="349"/>
    </row>
    <row r="6042" spans="1:4">
      <c r="A6042" s="347"/>
      <c r="B6042" s="348"/>
      <c r="C6042" s="347"/>
      <c r="D6042" s="349"/>
    </row>
    <row r="6043" spans="1:4">
      <c r="A6043" s="347"/>
      <c r="B6043" s="348"/>
      <c r="C6043" s="347"/>
      <c r="D6043" s="349"/>
    </row>
    <row r="6044" spans="1:4">
      <c r="A6044" s="347"/>
      <c r="B6044" s="348"/>
      <c r="C6044" s="347"/>
      <c r="D6044" s="349"/>
    </row>
    <row r="6045" spans="1:4">
      <c r="A6045" s="347"/>
      <c r="B6045" s="348"/>
      <c r="C6045" s="347"/>
      <c r="D6045" s="349"/>
    </row>
    <row r="6046" spans="1:4">
      <c r="A6046" s="347"/>
      <c r="B6046" s="348"/>
      <c r="C6046" s="347"/>
      <c r="D6046" s="349"/>
    </row>
    <row r="6047" spans="1:4">
      <c r="A6047" s="347"/>
      <c r="B6047" s="348"/>
      <c r="C6047" s="347"/>
      <c r="D6047" s="349"/>
    </row>
    <row r="6048" spans="1:4">
      <c r="A6048" s="347"/>
      <c r="B6048" s="348"/>
      <c r="C6048" s="347"/>
      <c r="D6048" s="349"/>
    </row>
    <row r="6049" spans="1:4">
      <c r="A6049" s="347"/>
      <c r="B6049" s="348"/>
      <c r="C6049" s="347"/>
      <c r="D6049" s="349"/>
    </row>
    <row r="6050" spans="1:4">
      <c r="A6050" s="347"/>
      <c r="B6050" s="348"/>
      <c r="C6050" s="347"/>
      <c r="D6050" s="349"/>
    </row>
    <row r="6051" spans="1:4">
      <c r="A6051" s="347"/>
      <c r="B6051" s="348"/>
      <c r="C6051" s="347"/>
      <c r="D6051" s="349"/>
    </row>
    <row r="6052" spans="1:4">
      <c r="A6052" s="347"/>
      <c r="B6052" s="348"/>
      <c r="C6052" s="347"/>
      <c r="D6052" s="349"/>
    </row>
    <row r="6053" spans="1:4">
      <c r="A6053" s="347"/>
      <c r="B6053" s="348"/>
      <c r="C6053" s="347"/>
      <c r="D6053" s="349"/>
    </row>
    <row r="6054" spans="1:4">
      <c r="A6054" s="347"/>
      <c r="B6054" s="348"/>
      <c r="C6054" s="347"/>
      <c r="D6054" s="349"/>
    </row>
    <row r="6055" spans="1:4">
      <c r="A6055" s="347"/>
      <c r="B6055" s="348"/>
      <c r="C6055" s="347"/>
      <c r="D6055" s="349"/>
    </row>
    <row r="6056" spans="1:4">
      <c r="A6056" s="347"/>
      <c r="B6056" s="348"/>
      <c r="C6056" s="347"/>
      <c r="D6056" s="349"/>
    </row>
    <row r="6057" spans="1:4">
      <c r="A6057" s="347"/>
      <c r="B6057" s="348"/>
      <c r="C6057" s="347"/>
      <c r="D6057" s="349"/>
    </row>
    <row r="6058" spans="1:4">
      <c r="A6058" s="347"/>
      <c r="B6058" s="348"/>
      <c r="C6058" s="347"/>
      <c r="D6058" s="349"/>
    </row>
    <row r="6059" spans="1:4">
      <c r="A6059" s="347"/>
      <c r="B6059" s="348"/>
      <c r="C6059" s="347"/>
      <c r="D6059" s="349"/>
    </row>
    <row r="6060" spans="1:4">
      <c r="A6060" s="347"/>
      <c r="B6060" s="348"/>
      <c r="C6060" s="347"/>
      <c r="D6060" s="349"/>
    </row>
    <row r="6061" spans="1:4">
      <c r="A6061" s="347"/>
      <c r="B6061" s="348"/>
      <c r="C6061" s="347"/>
      <c r="D6061" s="349"/>
    </row>
    <row r="6062" spans="1:4">
      <c r="A6062" s="347"/>
      <c r="B6062" s="348"/>
      <c r="C6062" s="347"/>
      <c r="D6062" s="349"/>
    </row>
    <row r="6063" spans="1:4">
      <c r="A6063" s="347"/>
      <c r="B6063" s="348"/>
      <c r="C6063" s="347"/>
      <c r="D6063" s="349"/>
    </row>
    <row r="6064" spans="1:4">
      <c r="A6064" s="347"/>
      <c r="B6064" s="348"/>
      <c r="C6064" s="347"/>
      <c r="D6064" s="349"/>
    </row>
    <row r="6065" spans="1:4">
      <c r="A6065" s="347"/>
      <c r="B6065" s="348"/>
      <c r="C6065" s="347"/>
      <c r="D6065" s="349"/>
    </row>
    <row r="6066" spans="1:4">
      <c r="A6066" s="347"/>
      <c r="B6066" s="348"/>
      <c r="C6066" s="347"/>
      <c r="D6066" s="349"/>
    </row>
    <row r="6067" spans="1:4">
      <c r="A6067" s="347"/>
      <c r="B6067" s="348"/>
      <c r="C6067" s="347"/>
      <c r="D6067" s="349"/>
    </row>
    <row r="6068" spans="1:4">
      <c r="A6068" s="347"/>
      <c r="B6068" s="348"/>
      <c r="C6068" s="347"/>
      <c r="D6068" s="349"/>
    </row>
    <row r="6069" spans="1:4">
      <c r="A6069" s="347"/>
      <c r="B6069" s="348"/>
      <c r="C6069" s="347"/>
      <c r="D6069" s="349"/>
    </row>
    <row r="6070" spans="1:4">
      <c r="A6070" s="347"/>
      <c r="B6070" s="348"/>
      <c r="C6070" s="347"/>
      <c r="D6070" s="349"/>
    </row>
    <row r="6071" spans="1:4">
      <c r="A6071" s="347"/>
      <c r="B6071" s="348"/>
      <c r="C6071" s="347"/>
      <c r="D6071" s="349"/>
    </row>
    <row r="6072" spans="1:4">
      <c r="A6072" s="347"/>
      <c r="B6072" s="348"/>
      <c r="C6072" s="347"/>
      <c r="D6072" s="349"/>
    </row>
    <row r="6073" spans="1:4">
      <c r="A6073" s="347"/>
      <c r="B6073" s="348"/>
      <c r="C6073" s="347"/>
      <c r="D6073" s="349"/>
    </row>
    <row r="6074" spans="1:4">
      <c r="A6074" s="347"/>
      <c r="B6074" s="348"/>
      <c r="C6074" s="347"/>
      <c r="D6074" s="349"/>
    </row>
    <row r="6075" spans="1:4">
      <c r="A6075" s="347"/>
      <c r="B6075" s="348"/>
      <c r="C6075" s="347"/>
      <c r="D6075" s="349"/>
    </row>
    <row r="6076" spans="1:4">
      <c r="A6076" s="347"/>
      <c r="B6076" s="348"/>
      <c r="C6076" s="347"/>
      <c r="D6076" s="349"/>
    </row>
    <row r="6077" spans="1:4">
      <c r="A6077" s="347"/>
      <c r="B6077" s="348"/>
      <c r="C6077" s="347"/>
      <c r="D6077" s="349"/>
    </row>
    <row r="6078" spans="1:4">
      <c r="A6078" s="347"/>
      <c r="B6078" s="348"/>
      <c r="C6078" s="347"/>
      <c r="D6078" s="349"/>
    </row>
    <row r="6079" spans="1:4">
      <c r="A6079" s="347"/>
      <c r="B6079" s="348"/>
      <c r="C6079" s="347"/>
      <c r="D6079" s="349"/>
    </row>
    <row r="6080" spans="1:4">
      <c r="A6080" s="347"/>
      <c r="B6080" s="348"/>
      <c r="C6080" s="347"/>
      <c r="D6080" s="349"/>
    </row>
    <row r="6081" spans="1:4">
      <c r="A6081" s="347"/>
      <c r="B6081" s="348"/>
      <c r="C6081" s="347"/>
      <c r="D6081" s="349"/>
    </row>
    <row r="6082" spans="1:4">
      <c r="A6082" s="347"/>
      <c r="B6082" s="348"/>
      <c r="C6082" s="347"/>
      <c r="D6082" s="349"/>
    </row>
    <row r="6083" spans="1:4">
      <c r="A6083" s="347"/>
      <c r="B6083" s="348"/>
      <c r="C6083" s="347"/>
      <c r="D6083" s="349"/>
    </row>
    <row r="6084" spans="1:4">
      <c r="A6084" s="347"/>
      <c r="B6084" s="348"/>
      <c r="C6084" s="347"/>
      <c r="D6084" s="349"/>
    </row>
    <row r="6085" spans="1:4">
      <c r="A6085" s="347"/>
      <c r="B6085" s="348"/>
      <c r="C6085" s="347"/>
      <c r="D6085" s="349"/>
    </row>
    <row r="6086" spans="1:4">
      <c r="A6086" s="347"/>
      <c r="B6086" s="348"/>
      <c r="C6086" s="347"/>
      <c r="D6086" s="349"/>
    </row>
    <row r="6087" spans="1:4">
      <c r="A6087" s="347"/>
      <c r="B6087" s="348"/>
      <c r="C6087" s="347"/>
      <c r="D6087" s="349"/>
    </row>
    <row r="6088" spans="1:4">
      <c r="A6088" s="347"/>
      <c r="B6088" s="348"/>
      <c r="C6088" s="347"/>
      <c r="D6088" s="349"/>
    </row>
    <row r="6089" spans="1:4">
      <c r="A6089" s="347"/>
      <c r="B6089" s="348"/>
      <c r="C6089" s="347"/>
      <c r="D6089" s="349"/>
    </row>
    <row r="6090" spans="1:4">
      <c r="A6090" s="347"/>
      <c r="B6090" s="348"/>
      <c r="C6090" s="347"/>
      <c r="D6090" s="349"/>
    </row>
    <row r="6091" spans="1:4">
      <c r="A6091" s="347"/>
      <c r="B6091" s="348"/>
      <c r="C6091" s="347"/>
      <c r="D6091" s="349"/>
    </row>
    <row r="6092" spans="1:4">
      <c r="A6092" s="347"/>
      <c r="B6092" s="348"/>
      <c r="C6092" s="347"/>
      <c r="D6092" s="349"/>
    </row>
    <row r="6093" spans="1:4">
      <c r="A6093" s="347"/>
      <c r="B6093" s="348"/>
      <c r="C6093" s="347"/>
      <c r="D6093" s="349"/>
    </row>
    <row r="6094" spans="1:4">
      <c r="A6094" s="347"/>
      <c r="B6094" s="348"/>
      <c r="C6094" s="347"/>
      <c r="D6094" s="349"/>
    </row>
    <row r="6095" spans="1:4">
      <c r="A6095" s="347"/>
      <c r="B6095" s="348"/>
      <c r="C6095" s="347"/>
      <c r="D6095" s="349"/>
    </row>
    <row r="6096" spans="1:4">
      <c r="A6096" s="347"/>
      <c r="B6096" s="348"/>
      <c r="C6096" s="347"/>
      <c r="D6096" s="349"/>
    </row>
    <row r="6097" spans="1:4">
      <c r="A6097" s="347"/>
      <c r="B6097" s="348"/>
      <c r="C6097" s="347"/>
      <c r="D6097" s="349"/>
    </row>
    <row r="6098" spans="1:4">
      <c r="A6098" s="347"/>
      <c r="B6098" s="348"/>
      <c r="C6098" s="347"/>
      <c r="D6098" s="349"/>
    </row>
    <row r="6099" spans="1:4">
      <c r="A6099" s="347"/>
      <c r="B6099" s="348"/>
      <c r="C6099" s="347"/>
      <c r="D6099" s="349"/>
    </row>
    <row r="6100" spans="1:4">
      <c r="A6100" s="347"/>
      <c r="B6100" s="348"/>
      <c r="C6100" s="347"/>
      <c r="D6100" s="349"/>
    </row>
    <row r="6101" spans="1:4">
      <c r="A6101" s="347"/>
      <c r="B6101" s="348"/>
      <c r="C6101" s="347"/>
      <c r="D6101" s="349"/>
    </row>
    <row r="6102" spans="1:4">
      <c r="A6102" s="347"/>
      <c r="B6102" s="348"/>
      <c r="C6102" s="347"/>
      <c r="D6102" s="349"/>
    </row>
    <row r="6103" spans="1:4">
      <c r="A6103" s="347"/>
      <c r="B6103" s="348"/>
      <c r="C6103" s="347"/>
      <c r="D6103" s="349"/>
    </row>
    <row r="6104" spans="1:4">
      <c r="A6104" s="347"/>
      <c r="B6104" s="348"/>
      <c r="C6104" s="347"/>
      <c r="D6104" s="349"/>
    </row>
    <row r="6105" spans="1:4">
      <c r="A6105" s="347"/>
      <c r="B6105" s="348"/>
      <c r="C6105" s="347"/>
      <c r="D6105" s="349"/>
    </row>
    <row r="6106" spans="1:4">
      <c r="A6106" s="347"/>
      <c r="B6106" s="348"/>
      <c r="C6106" s="347"/>
      <c r="D6106" s="349"/>
    </row>
    <row r="6107" spans="1:4">
      <c r="A6107" s="347"/>
      <c r="B6107" s="348"/>
      <c r="C6107" s="347"/>
      <c r="D6107" s="349"/>
    </row>
    <row r="6108" spans="1:4">
      <c r="A6108" s="347"/>
      <c r="B6108" s="348"/>
      <c r="C6108" s="347"/>
      <c r="D6108" s="349"/>
    </row>
    <row r="6109" spans="1:4">
      <c r="A6109" s="347"/>
      <c r="B6109" s="348"/>
      <c r="C6109" s="347"/>
      <c r="D6109" s="349"/>
    </row>
    <row r="6110" spans="1:4">
      <c r="A6110" s="347"/>
      <c r="B6110" s="348"/>
      <c r="C6110" s="347"/>
      <c r="D6110" s="349"/>
    </row>
    <row r="6111" spans="1:4">
      <c r="A6111" s="347"/>
      <c r="B6111" s="348"/>
      <c r="C6111" s="347"/>
      <c r="D6111" s="349"/>
    </row>
    <row r="6112" spans="1:4">
      <c r="A6112" s="347"/>
      <c r="B6112" s="348"/>
      <c r="C6112" s="347"/>
      <c r="D6112" s="349"/>
    </row>
    <row r="6113" spans="1:4">
      <c r="A6113" s="347"/>
      <c r="B6113" s="348"/>
      <c r="C6113" s="347"/>
      <c r="D6113" s="349"/>
    </row>
    <row r="6114" spans="1:4">
      <c r="A6114" s="347"/>
      <c r="B6114" s="348"/>
      <c r="C6114" s="347"/>
      <c r="D6114" s="349"/>
    </row>
    <row r="6115" spans="1:4">
      <c r="A6115" s="347"/>
      <c r="B6115" s="348"/>
      <c r="C6115" s="347"/>
      <c r="D6115" s="349"/>
    </row>
    <row r="6116" spans="1:4">
      <c r="A6116" s="347"/>
      <c r="B6116" s="348"/>
      <c r="C6116" s="347"/>
      <c r="D6116" s="349"/>
    </row>
    <row r="6117" spans="1:4">
      <c r="A6117" s="347"/>
      <c r="B6117" s="348"/>
      <c r="C6117" s="347"/>
      <c r="D6117" s="349"/>
    </row>
    <row r="6118" spans="1:4">
      <c r="A6118" s="347"/>
      <c r="B6118" s="348"/>
      <c r="C6118" s="347"/>
      <c r="D6118" s="349"/>
    </row>
    <row r="6119" spans="1:4">
      <c r="A6119" s="347"/>
      <c r="B6119" s="348"/>
      <c r="C6119" s="347"/>
      <c r="D6119" s="349"/>
    </row>
    <row r="6120" spans="1:4">
      <c r="A6120" s="347"/>
      <c r="B6120" s="348"/>
      <c r="C6120" s="347"/>
      <c r="D6120" s="349"/>
    </row>
    <row r="6121" spans="1:4">
      <c r="A6121" s="347"/>
      <c r="B6121" s="348"/>
      <c r="C6121" s="347"/>
      <c r="D6121" s="349"/>
    </row>
    <row r="6122" spans="1:4">
      <c r="A6122" s="347"/>
      <c r="B6122" s="348"/>
      <c r="C6122" s="347"/>
      <c r="D6122" s="349"/>
    </row>
    <row r="6123" spans="1:4">
      <c r="A6123" s="347"/>
      <c r="B6123" s="348"/>
      <c r="C6123" s="347"/>
      <c r="D6123" s="349"/>
    </row>
    <row r="6124" spans="1:4">
      <c r="A6124" s="347"/>
      <c r="B6124" s="348"/>
      <c r="C6124" s="347"/>
      <c r="D6124" s="349"/>
    </row>
    <row r="6125" spans="1:4">
      <c r="A6125" s="347"/>
      <c r="B6125" s="348"/>
      <c r="C6125" s="347"/>
      <c r="D6125" s="349"/>
    </row>
    <row r="6126" spans="1:4">
      <c r="A6126" s="347"/>
      <c r="B6126" s="348"/>
      <c r="C6126" s="347"/>
      <c r="D6126" s="349"/>
    </row>
    <row r="6127" spans="1:4">
      <c r="A6127" s="347"/>
      <c r="B6127" s="348"/>
      <c r="C6127" s="347"/>
      <c r="D6127" s="349"/>
    </row>
    <row r="6128" spans="1:4">
      <c r="A6128" s="347"/>
      <c r="B6128" s="348"/>
      <c r="C6128" s="347"/>
      <c r="D6128" s="349"/>
    </row>
    <row r="6129" spans="1:4">
      <c r="A6129" s="347"/>
      <c r="B6129" s="348"/>
      <c r="C6129" s="347"/>
      <c r="D6129" s="349"/>
    </row>
    <row r="6130" spans="1:4">
      <c r="A6130" s="347"/>
      <c r="B6130" s="348"/>
      <c r="C6130" s="347"/>
      <c r="D6130" s="349"/>
    </row>
    <row r="6131" spans="1:4">
      <c r="A6131" s="347"/>
      <c r="B6131" s="348"/>
      <c r="C6131" s="347"/>
      <c r="D6131" s="349"/>
    </row>
    <row r="6132" spans="1:4">
      <c r="A6132" s="347"/>
      <c r="B6132" s="348"/>
      <c r="C6132" s="347"/>
      <c r="D6132" s="349"/>
    </row>
    <row r="6133" spans="1:4">
      <c r="A6133" s="347"/>
      <c r="B6133" s="348"/>
      <c r="C6133" s="347"/>
      <c r="D6133" s="349"/>
    </row>
    <row r="6134" spans="1:4">
      <c r="A6134" s="347"/>
      <c r="B6134" s="348"/>
      <c r="C6134" s="347"/>
      <c r="D6134" s="349"/>
    </row>
    <row r="6135" spans="1:4">
      <c r="A6135" s="347"/>
      <c r="B6135" s="348"/>
      <c r="C6135" s="347"/>
      <c r="D6135" s="349"/>
    </row>
    <row r="6136" spans="1:4">
      <c r="A6136" s="347"/>
      <c r="B6136" s="348"/>
      <c r="C6136" s="347"/>
      <c r="D6136" s="349"/>
    </row>
    <row r="6137" spans="1:4">
      <c r="A6137" s="347"/>
      <c r="B6137" s="348"/>
      <c r="C6137" s="347"/>
      <c r="D6137" s="349"/>
    </row>
    <row r="6138" spans="1:4">
      <c r="A6138" s="347"/>
      <c r="B6138" s="348"/>
      <c r="C6138" s="347"/>
      <c r="D6138" s="349"/>
    </row>
    <row r="6139" spans="1:4">
      <c r="A6139" s="347"/>
      <c r="B6139" s="348"/>
      <c r="C6139" s="347"/>
      <c r="D6139" s="349"/>
    </row>
    <row r="6140" spans="1:4">
      <c r="A6140" s="347"/>
      <c r="B6140" s="348"/>
      <c r="C6140" s="347"/>
      <c r="D6140" s="349"/>
    </row>
    <row r="6141" spans="1:4">
      <c r="A6141" s="347"/>
      <c r="B6141" s="348"/>
      <c r="C6141" s="347"/>
      <c r="D6141" s="349"/>
    </row>
    <row r="6142" spans="1:4">
      <c r="A6142" s="347"/>
      <c r="B6142" s="348"/>
      <c r="C6142" s="347"/>
      <c r="D6142" s="349"/>
    </row>
    <row r="6143" spans="1:4">
      <c r="A6143" s="347"/>
      <c r="B6143" s="348"/>
      <c r="C6143" s="347"/>
      <c r="D6143" s="349"/>
    </row>
    <row r="6144" spans="1:4">
      <c r="A6144" s="347"/>
      <c r="B6144" s="348"/>
      <c r="C6144" s="347"/>
      <c r="D6144" s="349"/>
    </row>
    <row r="6145" spans="1:4">
      <c r="A6145" s="347"/>
      <c r="B6145" s="348"/>
      <c r="C6145" s="347"/>
      <c r="D6145" s="349"/>
    </row>
    <row r="6146" spans="1:4">
      <c r="A6146" s="347"/>
      <c r="B6146" s="348"/>
      <c r="C6146" s="347"/>
      <c r="D6146" s="349"/>
    </row>
    <row r="6147" spans="1:4">
      <c r="A6147" s="347"/>
      <c r="B6147" s="348"/>
      <c r="C6147" s="347"/>
      <c r="D6147" s="349"/>
    </row>
    <row r="6148" spans="1:4">
      <c r="A6148" s="347"/>
      <c r="B6148" s="348"/>
      <c r="C6148" s="347"/>
      <c r="D6148" s="349"/>
    </row>
    <row r="6149" spans="1:4">
      <c r="A6149" s="347"/>
      <c r="B6149" s="348"/>
      <c r="C6149" s="347"/>
      <c r="D6149" s="349"/>
    </row>
    <row r="6150" spans="1:4">
      <c r="A6150" s="347"/>
      <c r="B6150" s="348"/>
      <c r="C6150" s="347"/>
      <c r="D6150" s="349"/>
    </row>
    <row r="6151" spans="1:4">
      <c r="A6151" s="347"/>
      <c r="B6151" s="348"/>
      <c r="C6151" s="347"/>
      <c r="D6151" s="349"/>
    </row>
    <row r="6152" spans="1:4">
      <c r="A6152" s="347"/>
      <c r="B6152" s="348"/>
      <c r="C6152" s="347"/>
      <c r="D6152" s="349"/>
    </row>
    <row r="6153" spans="1:4">
      <c r="A6153" s="347"/>
      <c r="B6153" s="348"/>
      <c r="C6153" s="347"/>
      <c r="D6153" s="349"/>
    </row>
    <row r="6154" spans="1:4">
      <c r="A6154" s="347"/>
      <c r="B6154" s="348"/>
      <c r="C6154" s="347"/>
      <c r="D6154" s="349"/>
    </row>
    <row r="6155" spans="1:4">
      <c r="A6155" s="347"/>
      <c r="B6155" s="348"/>
      <c r="C6155" s="347"/>
      <c r="D6155" s="349"/>
    </row>
    <row r="6156" spans="1:4">
      <c r="A6156" s="347"/>
      <c r="B6156" s="348"/>
      <c r="C6156" s="347"/>
      <c r="D6156" s="349"/>
    </row>
    <row r="6157" spans="1:4">
      <c r="A6157" s="347"/>
      <c r="B6157" s="348"/>
      <c r="C6157" s="347"/>
      <c r="D6157" s="349"/>
    </row>
    <row r="6158" spans="1:4">
      <c r="A6158" s="347"/>
      <c r="B6158" s="348"/>
      <c r="C6158" s="347"/>
      <c r="D6158" s="349"/>
    </row>
    <row r="6159" spans="1:4">
      <c r="A6159" s="347"/>
      <c r="B6159" s="348"/>
      <c r="C6159" s="347"/>
      <c r="D6159" s="349"/>
    </row>
    <row r="6160" spans="1:4">
      <c r="A6160" s="347"/>
      <c r="B6160" s="348"/>
      <c r="C6160" s="347"/>
      <c r="D6160" s="349"/>
    </row>
    <row r="6161" spans="1:4">
      <c r="A6161" s="347"/>
      <c r="B6161" s="348"/>
      <c r="C6161" s="347"/>
      <c r="D6161" s="349"/>
    </row>
    <row r="6162" spans="1:4">
      <c r="A6162" s="347"/>
      <c r="B6162" s="348"/>
      <c r="C6162" s="347"/>
      <c r="D6162" s="349"/>
    </row>
    <row r="6163" spans="1:4">
      <c r="A6163" s="347"/>
      <c r="B6163" s="348"/>
      <c r="C6163" s="347"/>
      <c r="D6163" s="349"/>
    </row>
    <row r="6164" spans="1:4">
      <c r="A6164" s="347"/>
      <c r="B6164" s="348"/>
      <c r="C6164" s="347"/>
      <c r="D6164" s="349"/>
    </row>
    <row r="6165" spans="1:4">
      <c r="A6165" s="347"/>
      <c r="B6165" s="348"/>
      <c r="C6165" s="347"/>
      <c r="D6165" s="349"/>
    </row>
    <row r="6166" spans="1:4">
      <c r="A6166" s="347"/>
      <c r="B6166" s="348"/>
      <c r="C6166" s="347"/>
      <c r="D6166" s="349"/>
    </row>
    <row r="6167" spans="1:4">
      <c r="A6167" s="347"/>
      <c r="B6167" s="348"/>
      <c r="C6167" s="347"/>
      <c r="D6167" s="349"/>
    </row>
    <row r="6168" spans="1:4">
      <c r="A6168" s="347"/>
      <c r="B6168" s="348"/>
      <c r="C6168" s="347"/>
      <c r="D6168" s="349"/>
    </row>
    <row r="6169" spans="1:4">
      <c r="A6169" s="347"/>
      <c r="B6169" s="348"/>
      <c r="C6169" s="347"/>
      <c r="D6169" s="349"/>
    </row>
    <row r="6170" spans="1:4">
      <c r="A6170" s="347"/>
      <c r="B6170" s="348"/>
      <c r="C6170" s="347"/>
      <c r="D6170" s="349"/>
    </row>
    <row r="6171" spans="1:4">
      <c r="A6171" s="347"/>
      <c r="B6171" s="348"/>
      <c r="C6171" s="347"/>
      <c r="D6171" s="349"/>
    </row>
    <row r="6172" spans="1:4">
      <c r="A6172" s="347"/>
      <c r="B6172" s="348"/>
      <c r="C6172" s="347"/>
      <c r="D6172" s="349"/>
    </row>
    <row r="6173" spans="1:4">
      <c r="A6173" s="347"/>
      <c r="B6173" s="348"/>
      <c r="C6173" s="347"/>
      <c r="D6173" s="349"/>
    </row>
    <row r="6174" spans="1:4">
      <c r="A6174" s="347"/>
      <c r="B6174" s="348"/>
      <c r="C6174" s="347"/>
      <c r="D6174" s="349"/>
    </row>
    <row r="6175" spans="1:4">
      <c r="A6175" s="347"/>
      <c r="B6175" s="348"/>
      <c r="C6175" s="347"/>
      <c r="D6175" s="349"/>
    </row>
    <row r="6176" spans="1:4">
      <c r="A6176" s="347"/>
      <c r="B6176" s="348"/>
      <c r="C6176" s="347"/>
      <c r="D6176" s="349"/>
    </row>
    <row r="6177" spans="1:4">
      <c r="A6177" s="347"/>
      <c r="B6177" s="348"/>
      <c r="C6177" s="347"/>
      <c r="D6177" s="349"/>
    </row>
    <row r="6178" spans="1:4">
      <c r="A6178" s="347"/>
      <c r="B6178" s="348"/>
      <c r="C6178" s="347"/>
      <c r="D6178" s="349"/>
    </row>
    <row r="6179" spans="1:4">
      <c r="A6179" s="347"/>
      <c r="B6179" s="348"/>
      <c r="C6179" s="347"/>
      <c r="D6179" s="349"/>
    </row>
    <row r="6180" spans="1:4">
      <c r="A6180" s="347"/>
      <c r="B6180" s="348"/>
      <c r="C6180" s="347"/>
      <c r="D6180" s="349"/>
    </row>
    <row r="6181" spans="1:4">
      <c r="A6181" s="347"/>
      <c r="B6181" s="348"/>
      <c r="C6181" s="347"/>
      <c r="D6181" s="349"/>
    </row>
    <row r="6182" spans="1:4">
      <c r="A6182" s="347"/>
      <c r="B6182" s="348"/>
      <c r="C6182" s="347"/>
      <c r="D6182" s="349"/>
    </row>
    <row r="6183" spans="1:4">
      <c r="A6183" s="347"/>
      <c r="B6183" s="348"/>
      <c r="C6183" s="347"/>
      <c r="D6183" s="349"/>
    </row>
    <row r="6184" spans="1:4">
      <c r="A6184" s="347"/>
      <c r="B6184" s="348"/>
      <c r="C6184" s="347"/>
      <c r="D6184" s="349"/>
    </row>
    <row r="6185" spans="1:4">
      <c r="A6185" s="347"/>
      <c r="B6185" s="348"/>
      <c r="C6185" s="347"/>
      <c r="D6185" s="349"/>
    </row>
    <row r="6186" spans="1:4">
      <c r="A6186" s="347"/>
      <c r="B6186" s="348"/>
      <c r="C6186" s="347"/>
      <c r="D6186" s="349"/>
    </row>
    <row r="6187" spans="1:4">
      <c r="A6187" s="347"/>
      <c r="B6187" s="348"/>
      <c r="C6187" s="347"/>
      <c r="D6187" s="349"/>
    </row>
    <row r="6188" spans="1:4">
      <c r="A6188" s="347"/>
      <c r="B6188" s="348"/>
      <c r="C6188" s="347"/>
      <c r="D6188" s="349"/>
    </row>
    <row r="6189" spans="1:4">
      <c r="A6189" s="347"/>
      <c r="B6189" s="348"/>
      <c r="C6189" s="347"/>
      <c r="D6189" s="349"/>
    </row>
    <row r="6190" spans="1:4">
      <c r="A6190" s="347"/>
      <c r="B6190" s="348"/>
      <c r="C6190" s="347"/>
      <c r="D6190" s="349"/>
    </row>
    <row r="6191" spans="1:4">
      <c r="A6191" s="347"/>
      <c r="B6191" s="348"/>
      <c r="C6191" s="347"/>
      <c r="D6191" s="349"/>
    </row>
    <row r="6192" spans="1:4">
      <c r="A6192" s="347"/>
      <c r="B6192" s="348"/>
      <c r="C6192" s="347"/>
      <c r="D6192" s="349"/>
    </row>
    <row r="6193" spans="1:4">
      <c r="A6193" s="347"/>
      <c r="B6193" s="348"/>
      <c r="C6193" s="347"/>
      <c r="D6193" s="349"/>
    </row>
    <row r="6194" spans="1:4">
      <c r="A6194" s="347"/>
      <c r="B6194" s="348"/>
      <c r="C6194" s="347"/>
      <c r="D6194" s="349"/>
    </row>
    <row r="6195" spans="1:4">
      <c r="A6195" s="347"/>
      <c r="B6195" s="348"/>
      <c r="C6195" s="347"/>
      <c r="D6195" s="349"/>
    </row>
    <row r="6196" spans="1:4">
      <c r="A6196" s="347"/>
      <c r="B6196" s="348"/>
      <c r="C6196" s="347"/>
      <c r="D6196" s="349"/>
    </row>
    <row r="6197" spans="1:4">
      <c r="A6197" s="347"/>
      <c r="B6197" s="348"/>
      <c r="C6197" s="347"/>
      <c r="D6197" s="349"/>
    </row>
    <row r="6198" spans="1:4">
      <c r="A6198" s="347"/>
      <c r="B6198" s="348"/>
      <c r="C6198" s="347"/>
      <c r="D6198" s="349"/>
    </row>
    <row r="6199" spans="1:4">
      <c r="A6199" s="347"/>
      <c r="B6199" s="348"/>
      <c r="C6199" s="347"/>
      <c r="D6199" s="349"/>
    </row>
    <row r="6200" spans="1:4">
      <c r="A6200" s="347"/>
      <c r="B6200" s="348"/>
      <c r="C6200" s="347"/>
      <c r="D6200" s="349"/>
    </row>
    <row r="6201" spans="1:4">
      <c r="A6201" s="347"/>
      <c r="B6201" s="348"/>
      <c r="C6201" s="347"/>
      <c r="D6201" s="349"/>
    </row>
    <row r="6202" spans="1:4">
      <c r="A6202" s="347"/>
      <c r="B6202" s="348"/>
      <c r="C6202" s="347"/>
      <c r="D6202" s="349"/>
    </row>
    <row r="6203" spans="1:4">
      <c r="A6203" s="347"/>
      <c r="B6203" s="348"/>
      <c r="C6203" s="347"/>
      <c r="D6203" s="349"/>
    </row>
    <row r="6204" spans="1:4">
      <c r="A6204" s="347"/>
      <c r="B6204" s="348"/>
      <c r="C6204" s="347"/>
      <c r="D6204" s="349"/>
    </row>
    <row r="6205" spans="1:4">
      <c r="A6205" s="347"/>
      <c r="B6205" s="348"/>
      <c r="C6205" s="347"/>
      <c r="D6205" s="349"/>
    </row>
    <row r="6206" spans="1:4">
      <c r="A6206" s="347"/>
      <c r="B6206" s="348"/>
      <c r="C6206" s="347"/>
      <c r="D6206" s="349"/>
    </row>
    <row r="6207" spans="1:4">
      <c r="A6207" s="347"/>
      <c r="B6207" s="348"/>
      <c r="C6207" s="347"/>
      <c r="D6207" s="349"/>
    </row>
    <row r="6208" spans="1:4">
      <c r="A6208" s="347"/>
      <c r="B6208" s="348"/>
      <c r="C6208" s="347"/>
      <c r="D6208" s="349"/>
    </row>
    <row r="6209" spans="1:4">
      <c r="A6209" s="347"/>
      <c r="B6209" s="348"/>
      <c r="C6209" s="347"/>
      <c r="D6209" s="349"/>
    </row>
    <row r="6210" spans="1:4">
      <c r="A6210" s="347"/>
      <c r="B6210" s="348"/>
      <c r="C6210" s="347"/>
      <c r="D6210" s="349"/>
    </row>
    <row r="6211" spans="1:4">
      <c r="A6211" s="347"/>
      <c r="B6211" s="348"/>
      <c r="C6211" s="347"/>
      <c r="D6211" s="349"/>
    </row>
    <row r="6212" spans="1:4">
      <c r="A6212" s="347"/>
      <c r="B6212" s="348"/>
      <c r="C6212" s="347"/>
      <c r="D6212" s="349"/>
    </row>
    <row r="6213" spans="1:4">
      <c r="A6213" s="347"/>
      <c r="B6213" s="348"/>
      <c r="C6213" s="347"/>
      <c r="D6213" s="349"/>
    </row>
    <row r="6214" spans="1:4">
      <c r="A6214" s="347"/>
      <c r="B6214" s="348"/>
      <c r="C6214" s="347"/>
      <c r="D6214" s="349"/>
    </row>
    <row r="6215" spans="1:4">
      <c r="A6215" s="347"/>
      <c r="B6215" s="348"/>
      <c r="C6215" s="347"/>
      <c r="D6215" s="349"/>
    </row>
    <row r="6216" spans="1:4">
      <c r="A6216" s="347"/>
      <c r="B6216" s="348"/>
      <c r="C6216" s="347"/>
      <c r="D6216" s="349"/>
    </row>
    <row r="6217" spans="1:4">
      <c r="A6217" s="347"/>
      <c r="B6217" s="348"/>
      <c r="C6217" s="347"/>
      <c r="D6217" s="349"/>
    </row>
    <row r="6218" spans="1:4">
      <c r="A6218" s="347"/>
      <c r="B6218" s="348"/>
      <c r="C6218" s="347"/>
      <c r="D6218" s="349"/>
    </row>
    <row r="6219" spans="1:4">
      <c r="A6219" s="347"/>
      <c r="B6219" s="348"/>
      <c r="C6219" s="347"/>
      <c r="D6219" s="349"/>
    </row>
    <row r="6220" spans="1:4">
      <c r="A6220" s="347"/>
      <c r="B6220" s="348"/>
      <c r="C6220" s="347"/>
      <c r="D6220" s="349"/>
    </row>
    <row r="6221" spans="1:4">
      <c r="A6221" s="347"/>
      <c r="B6221" s="348"/>
      <c r="C6221" s="347"/>
      <c r="D6221" s="349"/>
    </row>
    <row r="6222" spans="1:4">
      <c r="A6222" s="347"/>
      <c r="B6222" s="348"/>
      <c r="C6222" s="347"/>
      <c r="D6222" s="349"/>
    </row>
    <row r="6223" spans="1:4">
      <c r="A6223" s="347"/>
      <c r="B6223" s="348"/>
      <c r="C6223" s="347"/>
      <c r="D6223" s="349"/>
    </row>
    <row r="6224" spans="1:4">
      <c r="A6224" s="347"/>
      <c r="B6224" s="348"/>
      <c r="C6224" s="347"/>
      <c r="D6224" s="349"/>
    </row>
    <row r="6225" spans="1:4">
      <c r="A6225" s="347"/>
      <c r="B6225" s="348"/>
      <c r="C6225" s="347"/>
      <c r="D6225" s="349"/>
    </row>
    <row r="6226" spans="1:4">
      <c r="A6226" s="347"/>
      <c r="B6226" s="348"/>
      <c r="C6226" s="347"/>
      <c r="D6226" s="349"/>
    </row>
    <row r="6227" spans="1:4">
      <c r="A6227" s="347"/>
      <c r="B6227" s="348"/>
      <c r="C6227" s="347"/>
      <c r="D6227" s="349"/>
    </row>
    <row r="6228" spans="1:4">
      <c r="A6228" s="347"/>
      <c r="B6228" s="348"/>
      <c r="C6228" s="347"/>
      <c r="D6228" s="349"/>
    </row>
    <row r="6229" spans="1:4">
      <c r="A6229" s="347"/>
      <c r="B6229" s="348"/>
      <c r="C6229" s="347"/>
      <c r="D6229" s="349"/>
    </row>
    <row r="6230" spans="1:4">
      <c r="A6230" s="347"/>
      <c r="B6230" s="348"/>
      <c r="C6230" s="347"/>
      <c r="D6230" s="349"/>
    </row>
    <row r="6231" spans="1:4">
      <c r="A6231" s="347"/>
      <c r="B6231" s="348"/>
      <c r="C6231" s="347"/>
      <c r="D6231" s="349"/>
    </row>
    <row r="6232" spans="1:4">
      <c r="A6232" s="347"/>
      <c r="B6232" s="348"/>
      <c r="C6232" s="347"/>
      <c r="D6232" s="349"/>
    </row>
    <row r="6233" spans="1:4">
      <c r="A6233" s="347"/>
      <c r="B6233" s="348"/>
      <c r="C6233" s="347"/>
      <c r="D6233" s="349"/>
    </row>
    <row r="6234" spans="1:4">
      <c r="A6234" s="347"/>
      <c r="B6234" s="348"/>
      <c r="C6234" s="347"/>
      <c r="D6234" s="349"/>
    </row>
    <row r="6235" spans="1:4">
      <c r="A6235" s="347"/>
      <c r="B6235" s="348"/>
      <c r="C6235" s="347"/>
      <c r="D6235" s="349"/>
    </row>
    <row r="6236" spans="1:4">
      <c r="A6236" s="347"/>
      <c r="B6236" s="348"/>
      <c r="C6236" s="347"/>
      <c r="D6236" s="349"/>
    </row>
    <row r="6237" spans="1:4">
      <c r="A6237" s="347"/>
      <c r="B6237" s="348"/>
      <c r="C6237" s="347"/>
      <c r="D6237" s="349"/>
    </row>
    <row r="6238" spans="1:4">
      <c r="A6238" s="347"/>
      <c r="B6238" s="348"/>
      <c r="C6238" s="347"/>
      <c r="D6238" s="349"/>
    </row>
    <row r="6239" spans="1:4">
      <c r="A6239" s="347"/>
      <c r="B6239" s="348"/>
      <c r="C6239" s="347"/>
      <c r="D6239" s="349"/>
    </row>
    <row r="6240" spans="1:4">
      <c r="A6240" s="347"/>
      <c r="B6240" s="348"/>
      <c r="C6240" s="347"/>
      <c r="D6240" s="349"/>
    </row>
    <row r="6241" spans="1:4">
      <c r="A6241" s="347"/>
      <c r="B6241" s="348"/>
      <c r="C6241" s="347"/>
      <c r="D6241" s="349"/>
    </row>
    <row r="6242" spans="1:4">
      <c r="A6242" s="347"/>
      <c r="B6242" s="348"/>
      <c r="C6242" s="347"/>
      <c r="D6242" s="349"/>
    </row>
    <row r="6243" spans="1:4">
      <c r="A6243" s="347"/>
      <c r="B6243" s="348"/>
      <c r="C6243" s="347"/>
      <c r="D6243" s="349"/>
    </row>
    <row r="6244" spans="1:4">
      <c r="A6244" s="347"/>
      <c r="B6244" s="348"/>
      <c r="C6244" s="347"/>
      <c r="D6244" s="349"/>
    </row>
    <row r="6245" spans="1:4">
      <c r="A6245" s="347"/>
      <c r="B6245" s="348"/>
      <c r="C6245" s="347"/>
      <c r="D6245" s="349"/>
    </row>
    <row r="6246" spans="1:4">
      <c r="A6246" s="347"/>
      <c r="B6246" s="348"/>
      <c r="C6246" s="347"/>
      <c r="D6246" s="349"/>
    </row>
    <row r="6247" spans="1:4">
      <c r="A6247" s="347"/>
      <c r="B6247" s="348"/>
      <c r="C6247" s="347"/>
      <c r="D6247" s="349"/>
    </row>
    <row r="6248" spans="1:4">
      <c r="A6248" s="347"/>
      <c r="B6248" s="348"/>
      <c r="C6248" s="347"/>
      <c r="D6248" s="349"/>
    </row>
    <row r="6249" spans="1:4">
      <c r="A6249" s="347"/>
      <c r="B6249" s="348"/>
      <c r="C6249" s="347"/>
      <c r="D6249" s="349"/>
    </row>
    <row r="6250" spans="1:4">
      <c r="A6250" s="347"/>
      <c r="B6250" s="348"/>
      <c r="C6250" s="347"/>
      <c r="D6250" s="349"/>
    </row>
    <row r="6251" spans="1:4">
      <c r="A6251" s="347"/>
      <c r="B6251" s="348"/>
      <c r="C6251" s="347"/>
      <c r="D6251" s="349"/>
    </row>
    <row r="6252" spans="1:4">
      <c r="A6252" s="347"/>
      <c r="B6252" s="348"/>
      <c r="C6252" s="347"/>
      <c r="D6252" s="349"/>
    </row>
    <row r="6253" spans="1:4">
      <c r="A6253" s="347"/>
      <c r="B6253" s="348"/>
      <c r="C6253" s="347"/>
      <c r="D6253" s="349"/>
    </row>
    <row r="6254" spans="1:4">
      <c r="A6254" s="347"/>
      <c r="B6254" s="348"/>
      <c r="C6254" s="347"/>
      <c r="D6254" s="349"/>
    </row>
    <row r="6255" spans="1:4">
      <c r="A6255" s="347"/>
      <c r="B6255" s="348"/>
      <c r="C6255" s="347"/>
      <c r="D6255" s="349"/>
    </row>
    <row r="6256" spans="1:4">
      <c r="A6256" s="347"/>
      <c r="B6256" s="348"/>
      <c r="C6256" s="347"/>
      <c r="D6256" s="349"/>
    </row>
    <row r="6257" spans="1:4">
      <c r="A6257" s="347"/>
      <c r="B6257" s="348"/>
      <c r="C6257" s="347"/>
      <c r="D6257" s="349"/>
    </row>
    <row r="6258" spans="1:4">
      <c r="A6258" s="347"/>
      <c r="B6258" s="348"/>
      <c r="C6258" s="347"/>
      <c r="D6258" s="349"/>
    </row>
    <row r="6259" spans="1:4">
      <c r="A6259" s="347"/>
      <c r="B6259" s="348"/>
      <c r="C6259" s="347"/>
      <c r="D6259" s="349"/>
    </row>
    <row r="6260" spans="1:4">
      <c r="A6260" s="347"/>
      <c r="B6260" s="348"/>
      <c r="C6260" s="347"/>
      <c r="D6260" s="349"/>
    </row>
    <row r="6261" spans="1:4">
      <c r="A6261" s="347"/>
      <c r="B6261" s="348"/>
      <c r="C6261" s="347"/>
      <c r="D6261" s="349"/>
    </row>
    <row r="6262" spans="1:4">
      <c r="A6262" s="347"/>
      <c r="B6262" s="348"/>
      <c r="C6262" s="347"/>
      <c r="D6262" s="349"/>
    </row>
    <row r="6263" spans="1:4">
      <c r="A6263" s="347"/>
      <c r="B6263" s="348"/>
      <c r="C6263" s="347"/>
      <c r="D6263" s="349"/>
    </row>
    <row r="6264" spans="1:4">
      <c r="A6264" s="347"/>
      <c r="B6264" s="348"/>
      <c r="C6264" s="347"/>
      <c r="D6264" s="349"/>
    </row>
    <row r="6265" spans="1:4">
      <c r="A6265" s="347"/>
      <c r="B6265" s="348"/>
      <c r="C6265" s="347"/>
      <c r="D6265" s="349"/>
    </row>
    <row r="6266" spans="1:4">
      <c r="A6266" s="347"/>
      <c r="B6266" s="348"/>
      <c r="C6266" s="347"/>
      <c r="D6266" s="349"/>
    </row>
    <row r="6267" spans="1:4">
      <c r="A6267" s="347"/>
      <c r="B6267" s="348"/>
      <c r="C6267" s="347"/>
      <c r="D6267" s="349"/>
    </row>
    <row r="6268" spans="1:4">
      <c r="A6268" s="347"/>
      <c r="B6268" s="348"/>
      <c r="C6268" s="347"/>
      <c r="D6268" s="349"/>
    </row>
    <row r="6269" spans="1:4">
      <c r="A6269" s="347"/>
      <c r="B6269" s="348"/>
      <c r="C6269" s="347"/>
      <c r="D6269" s="349"/>
    </row>
    <row r="6270" spans="1:4">
      <c r="A6270" s="347"/>
      <c r="B6270" s="348"/>
      <c r="C6270" s="347"/>
      <c r="D6270" s="349"/>
    </row>
    <row r="6271" spans="1:4">
      <c r="A6271" s="347"/>
      <c r="B6271" s="348"/>
      <c r="C6271" s="347"/>
      <c r="D6271" s="349"/>
    </row>
    <row r="6272" spans="1:4">
      <c r="A6272" s="347"/>
      <c r="B6272" s="348"/>
      <c r="C6272" s="347"/>
      <c r="D6272" s="349"/>
    </row>
    <row r="6273" spans="1:4">
      <c r="A6273" s="347"/>
      <c r="B6273" s="348"/>
      <c r="C6273" s="347"/>
      <c r="D6273" s="349"/>
    </row>
    <row r="6274" spans="1:4">
      <c r="A6274" s="347"/>
      <c r="B6274" s="348"/>
      <c r="C6274" s="347"/>
      <c r="D6274" s="349"/>
    </row>
    <row r="6275" spans="1:4">
      <c r="A6275" s="347"/>
      <c r="B6275" s="348"/>
      <c r="C6275" s="347"/>
      <c r="D6275" s="349"/>
    </row>
    <row r="6276" spans="1:4">
      <c r="A6276" s="347"/>
      <c r="B6276" s="348"/>
      <c r="C6276" s="347"/>
      <c r="D6276" s="349"/>
    </row>
    <row r="6277" spans="1:4">
      <c r="A6277" s="347"/>
      <c r="B6277" s="348"/>
      <c r="C6277" s="347"/>
      <c r="D6277" s="349"/>
    </row>
    <row r="6278" spans="1:4">
      <c r="A6278" s="347"/>
      <c r="B6278" s="348"/>
      <c r="C6278" s="347"/>
      <c r="D6278" s="349"/>
    </row>
    <row r="6279" spans="1:4">
      <c r="A6279" s="347"/>
      <c r="B6279" s="348"/>
      <c r="C6279" s="347"/>
      <c r="D6279" s="349"/>
    </row>
    <row r="6280" spans="1:4">
      <c r="A6280" s="347"/>
      <c r="B6280" s="348"/>
      <c r="C6280" s="347"/>
      <c r="D6280" s="349"/>
    </row>
    <row r="6281" spans="1:4">
      <c r="A6281" s="347"/>
      <c r="B6281" s="348"/>
      <c r="C6281" s="347"/>
      <c r="D6281" s="349"/>
    </row>
    <row r="6282" spans="1:4">
      <c r="A6282" s="347"/>
      <c r="B6282" s="348"/>
      <c r="C6282" s="347"/>
      <c r="D6282" s="349"/>
    </row>
    <row r="6283" spans="1:4">
      <c r="A6283" s="347"/>
      <c r="B6283" s="348"/>
      <c r="C6283" s="347"/>
      <c r="D6283" s="349"/>
    </row>
    <row r="6284" spans="1:4">
      <c r="A6284" s="347"/>
      <c r="B6284" s="348"/>
      <c r="C6284" s="347"/>
      <c r="D6284" s="349"/>
    </row>
    <row r="6285" spans="1:4">
      <c r="A6285" s="347"/>
      <c r="B6285" s="348"/>
      <c r="C6285" s="347"/>
      <c r="D6285" s="349"/>
    </row>
    <row r="6286" spans="1:4">
      <c r="A6286" s="347"/>
      <c r="B6286" s="348"/>
      <c r="C6286" s="347"/>
      <c r="D6286" s="349"/>
    </row>
    <row r="6287" spans="1:4">
      <c r="A6287" s="347"/>
      <c r="B6287" s="348"/>
      <c r="C6287" s="347"/>
      <c r="D6287" s="349"/>
    </row>
    <row r="6288" spans="1:4">
      <c r="A6288" s="347"/>
      <c r="B6288" s="348"/>
      <c r="C6288" s="347"/>
      <c r="D6288" s="349"/>
    </row>
    <row r="6289" spans="1:4">
      <c r="A6289" s="347"/>
      <c r="B6289" s="348"/>
      <c r="C6289" s="347"/>
      <c r="D6289" s="349"/>
    </row>
    <row r="6290" spans="1:4">
      <c r="A6290" s="347"/>
      <c r="B6290" s="348"/>
      <c r="C6290" s="347"/>
      <c r="D6290" s="349"/>
    </row>
    <row r="6291" spans="1:4">
      <c r="A6291" s="347"/>
      <c r="B6291" s="348"/>
      <c r="C6291" s="347"/>
      <c r="D6291" s="349"/>
    </row>
    <row r="6292" spans="1:4">
      <c r="A6292" s="347"/>
      <c r="B6292" s="348"/>
      <c r="C6292" s="347"/>
      <c r="D6292" s="349"/>
    </row>
    <row r="6293" spans="1:4">
      <c r="A6293" s="347"/>
      <c r="B6293" s="348"/>
      <c r="C6293" s="347"/>
      <c r="D6293" s="349"/>
    </row>
    <row r="6294" spans="1:4">
      <c r="A6294" s="347"/>
      <c r="B6294" s="348"/>
      <c r="C6294" s="347"/>
      <c r="D6294" s="349"/>
    </row>
    <row r="6295" spans="1:4">
      <c r="A6295" s="347"/>
      <c r="B6295" s="348"/>
      <c r="C6295" s="347"/>
      <c r="D6295" s="349"/>
    </row>
    <row r="6296" spans="1:4">
      <c r="A6296" s="347"/>
      <c r="B6296" s="348"/>
      <c r="C6296" s="347"/>
      <c r="D6296" s="349"/>
    </row>
    <row r="6297" spans="1:4">
      <c r="A6297" s="347"/>
      <c r="B6297" s="348"/>
      <c r="C6297" s="347"/>
      <c r="D6297" s="349"/>
    </row>
    <row r="6298" spans="1:4">
      <c r="A6298" s="347"/>
      <c r="B6298" s="348"/>
      <c r="C6298" s="347"/>
      <c r="D6298" s="349"/>
    </row>
    <row r="6299" spans="1:4">
      <c r="A6299" s="347"/>
      <c r="B6299" s="348"/>
      <c r="C6299" s="347"/>
      <c r="D6299" s="349"/>
    </row>
    <row r="6300" spans="1:4">
      <c r="A6300" s="347"/>
      <c r="B6300" s="348"/>
      <c r="C6300" s="347"/>
      <c r="D6300" s="349"/>
    </row>
    <row r="6301" spans="1:4">
      <c r="A6301" s="347"/>
      <c r="B6301" s="348"/>
      <c r="C6301" s="347"/>
      <c r="D6301" s="349"/>
    </row>
    <row r="6302" spans="1:4">
      <c r="A6302" s="347"/>
      <c r="B6302" s="348"/>
      <c r="C6302" s="347"/>
      <c r="D6302" s="349"/>
    </row>
    <row r="6303" spans="1:4">
      <c r="A6303" s="347"/>
      <c r="B6303" s="348"/>
      <c r="C6303" s="347"/>
      <c r="D6303" s="349"/>
    </row>
    <row r="6304" spans="1:4">
      <c r="A6304" s="347"/>
      <c r="B6304" s="348"/>
      <c r="C6304" s="347"/>
      <c r="D6304" s="349"/>
    </row>
    <row r="6305" spans="1:4">
      <c r="A6305" s="347"/>
      <c r="B6305" s="348"/>
      <c r="C6305" s="347"/>
      <c r="D6305" s="349"/>
    </row>
    <row r="6306" spans="1:4">
      <c r="A6306" s="347"/>
      <c r="B6306" s="348"/>
      <c r="C6306" s="347"/>
      <c r="D6306" s="349"/>
    </row>
    <row r="6307" spans="1:4">
      <c r="A6307" s="347"/>
      <c r="B6307" s="348"/>
      <c r="C6307" s="347"/>
      <c r="D6307" s="349"/>
    </row>
    <row r="6308" spans="1:4">
      <c r="A6308" s="347"/>
      <c r="B6308" s="348"/>
      <c r="C6308" s="347"/>
      <c r="D6308" s="349"/>
    </row>
    <row r="6309" spans="1:4">
      <c r="A6309" s="347"/>
      <c r="B6309" s="348"/>
      <c r="C6309" s="347"/>
      <c r="D6309" s="349"/>
    </row>
    <row r="6310" spans="1:4">
      <c r="A6310" s="347"/>
      <c r="B6310" s="348"/>
      <c r="C6310" s="347"/>
      <c r="D6310" s="349"/>
    </row>
    <row r="6311" spans="1:4">
      <c r="A6311" s="347"/>
      <c r="B6311" s="348"/>
      <c r="C6311" s="347"/>
      <c r="D6311" s="349"/>
    </row>
    <row r="6312" spans="1:4">
      <c r="A6312" s="347"/>
      <c r="B6312" s="348"/>
      <c r="C6312" s="347"/>
      <c r="D6312" s="349"/>
    </row>
    <row r="6313" spans="1:4">
      <c r="A6313" s="347"/>
      <c r="B6313" s="348"/>
      <c r="C6313" s="347"/>
      <c r="D6313" s="349"/>
    </row>
    <row r="6314" spans="1:4">
      <c r="A6314" s="347"/>
      <c r="B6314" s="348"/>
      <c r="C6314" s="347"/>
      <c r="D6314" s="349"/>
    </row>
    <row r="6315" spans="1:4">
      <c r="A6315" s="347"/>
      <c r="B6315" s="348"/>
      <c r="C6315" s="347"/>
      <c r="D6315" s="349"/>
    </row>
    <row r="6316" spans="1:4">
      <c r="A6316" s="347"/>
      <c r="B6316" s="348"/>
      <c r="C6316" s="347"/>
      <c r="D6316" s="349"/>
    </row>
    <row r="6317" spans="1:4">
      <c r="A6317" s="347"/>
      <c r="B6317" s="348"/>
      <c r="C6317" s="347"/>
      <c r="D6317" s="349"/>
    </row>
    <row r="6318" spans="1:4">
      <c r="A6318" s="347"/>
      <c r="B6318" s="348"/>
      <c r="C6318" s="347"/>
      <c r="D6318" s="349"/>
    </row>
    <row r="6319" spans="1:4">
      <c r="A6319" s="347"/>
      <c r="B6319" s="348"/>
      <c r="C6319" s="347"/>
      <c r="D6319" s="349"/>
    </row>
    <row r="6320" spans="1:4">
      <c r="A6320" s="347"/>
      <c r="B6320" s="348"/>
      <c r="C6320" s="347"/>
      <c r="D6320" s="349"/>
    </row>
    <row r="6321" spans="1:4">
      <c r="A6321" s="347"/>
      <c r="B6321" s="348"/>
      <c r="C6321" s="347"/>
      <c r="D6321" s="349"/>
    </row>
    <row r="6322" spans="1:4">
      <c r="A6322" s="347"/>
      <c r="B6322" s="348"/>
      <c r="C6322" s="347"/>
      <c r="D6322" s="349"/>
    </row>
    <row r="6323" spans="1:4">
      <c r="A6323" s="347"/>
      <c r="B6323" s="348"/>
      <c r="C6323" s="347"/>
      <c r="D6323" s="349"/>
    </row>
    <row r="6324" spans="1:4">
      <c r="A6324" s="347"/>
      <c r="B6324" s="348"/>
      <c r="C6324" s="347"/>
      <c r="D6324" s="349"/>
    </row>
    <row r="6325" spans="1:4">
      <c r="A6325" s="347"/>
      <c r="B6325" s="348"/>
      <c r="C6325" s="347"/>
      <c r="D6325" s="349"/>
    </row>
    <row r="6326" spans="1:4">
      <c r="A6326" s="347"/>
      <c r="B6326" s="348"/>
      <c r="C6326" s="347"/>
      <c r="D6326" s="349"/>
    </row>
    <row r="6327" spans="1:4">
      <c r="A6327" s="347"/>
      <c r="B6327" s="348"/>
      <c r="C6327" s="347"/>
      <c r="D6327" s="349"/>
    </row>
    <row r="6328" spans="1:4">
      <c r="A6328" s="347"/>
      <c r="B6328" s="348"/>
      <c r="C6328" s="347"/>
      <c r="D6328" s="349"/>
    </row>
    <row r="6329" spans="1:4">
      <c r="A6329" s="347"/>
      <c r="B6329" s="348"/>
      <c r="C6329" s="347"/>
      <c r="D6329" s="349"/>
    </row>
    <row r="6330" spans="1:4">
      <c r="A6330" s="347"/>
      <c r="B6330" s="348"/>
      <c r="C6330" s="347"/>
      <c r="D6330" s="349"/>
    </row>
    <row r="6331" spans="1:4">
      <c r="A6331" s="347"/>
      <c r="B6331" s="348"/>
      <c r="C6331" s="347"/>
      <c r="D6331" s="349"/>
    </row>
    <row r="6332" spans="1:4">
      <c r="A6332" s="347"/>
      <c r="B6332" s="348"/>
      <c r="C6332" s="347"/>
      <c r="D6332" s="349"/>
    </row>
    <row r="6333" spans="1:4">
      <c r="A6333" s="347"/>
      <c r="B6333" s="348"/>
      <c r="C6333" s="347"/>
      <c r="D6333" s="349"/>
    </row>
    <row r="6334" spans="1:4">
      <c r="A6334" s="347"/>
      <c r="B6334" s="348"/>
      <c r="C6334" s="347"/>
      <c r="D6334" s="349"/>
    </row>
    <row r="6335" spans="1:4">
      <c r="A6335" s="347"/>
      <c r="B6335" s="348"/>
      <c r="C6335" s="347"/>
      <c r="D6335" s="349"/>
    </row>
    <row r="6336" spans="1:4">
      <c r="A6336" s="347"/>
      <c r="B6336" s="348"/>
      <c r="C6336" s="347"/>
      <c r="D6336" s="349"/>
    </row>
    <row r="6337" spans="1:4">
      <c r="A6337" s="347"/>
      <c r="B6337" s="348"/>
      <c r="C6337" s="347"/>
      <c r="D6337" s="349"/>
    </row>
    <row r="6338" spans="1:4">
      <c r="A6338" s="347"/>
      <c r="B6338" s="348"/>
      <c r="C6338" s="347"/>
      <c r="D6338" s="349"/>
    </row>
    <row r="6339" spans="1:4">
      <c r="A6339" s="347"/>
      <c r="B6339" s="348"/>
      <c r="C6339" s="347"/>
      <c r="D6339" s="349"/>
    </row>
    <row r="6340" spans="1:4">
      <c r="A6340" s="347"/>
      <c r="B6340" s="348"/>
      <c r="C6340" s="347"/>
      <c r="D6340" s="349"/>
    </row>
    <row r="6341" spans="1:4">
      <c r="A6341" s="347"/>
      <c r="B6341" s="348"/>
      <c r="C6341" s="347"/>
      <c r="D6341" s="349"/>
    </row>
    <row r="6342" spans="1:4">
      <c r="A6342" s="347"/>
      <c r="B6342" s="348"/>
      <c r="C6342" s="347"/>
      <c r="D6342" s="349"/>
    </row>
    <row r="6343" spans="1:4">
      <c r="A6343" s="347"/>
      <c r="B6343" s="348"/>
      <c r="C6343" s="347"/>
      <c r="D6343" s="349"/>
    </row>
    <row r="6344" spans="1:4">
      <c r="A6344" s="347"/>
      <c r="B6344" s="348"/>
      <c r="C6344" s="347"/>
      <c r="D6344" s="349"/>
    </row>
    <row r="6345" spans="1:4">
      <c r="A6345" s="347"/>
      <c r="B6345" s="348"/>
      <c r="C6345" s="347"/>
      <c r="D6345" s="349"/>
    </row>
    <row r="6346" spans="1:4">
      <c r="A6346" s="347"/>
      <c r="B6346" s="348"/>
      <c r="C6346" s="347"/>
      <c r="D6346" s="349"/>
    </row>
    <row r="6347" spans="1:4">
      <c r="A6347" s="347"/>
      <c r="B6347" s="348"/>
      <c r="C6347" s="347"/>
      <c r="D6347" s="349"/>
    </row>
    <row r="6348" spans="1:4">
      <c r="A6348" s="347"/>
      <c r="B6348" s="348"/>
      <c r="C6348" s="347"/>
      <c r="D6348" s="349"/>
    </row>
    <row r="6349" spans="1:4">
      <c r="A6349" s="347"/>
      <c r="B6349" s="348"/>
      <c r="C6349" s="347"/>
      <c r="D6349" s="349"/>
    </row>
    <row r="6350" spans="1:4">
      <c r="A6350" s="347"/>
      <c r="B6350" s="348"/>
      <c r="C6350" s="347"/>
      <c r="D6350" s="349"/>
    </row>
    <row r="6351" spans="1:4">
      <c r="A6351" s="347"/>
      <c r="B6351" s="348"/>
      <c r="C6351" s="347"/>
      <c r="D6351" s="349"/>
    </row>
    <row r="6352" spans="1:4">
      <c r="A6352" s="347"/>
      <c r="B6352" s="348"/>
      <c r="C6352" s="347"/>
      <c r="D6352" s="349"/>
    </row>
    <row r="6353" spans="1:4">
      <c r="A6353" s="347"/>
      <c r="B6353" s="348"/>
      <c r="C6353" s="347"/>
      <c r="D6353" s="349"/>
    </row>
    <row r="6354" spans="1:4">
      <c r="A6354" s="347"/>
      <c r="B6354" s="348"/>
      <c r="C6354" s="347"/>
      <c r="D6354" s="349"/>
    </row>
    <row r="6355" spans="1:4">
      <c r="A6355" s="347"/>
      <c r="B6355" s="348"/>
      <c r="C6355" s="347"/>
      <c r="D6355" s="349"/>
    </row>
    <row r="6356" spans="1:4">
      <c r="A6356" s="347"/>
      <c r="B6356" s="348"/>
      <c r="C6356" s="347"/>
      <c r="D6356" s="349"/>
    </row>
    <row r="6357" spans="1:4">
      <c r="A6357" s="347"/>
      <c r="B6357" s="348"/>
      <c r="C6357" s="347"/>
      <c r="D6357" s="349"/>
    </row>
    <row r="6358" spans="1:4">
      <c r="A6358" s="347"/>
      <c r="B6358" s="348"/>
      <c r="C6358" s="347"/>
      <c r="D6358" s="349"/>
    </row>
    <row r="6359" spans="1:4">
      <c r="A6359" s="347"/>
      <c r="B6359" s="348"/>
      <c r="C6359" s="347"/>
      <c r="D6359" s="349"/>
    </row>
    <row r="6360" spans="1:4">
      <c r="A6360" s="347"/>
      <c r="B6360" s="348"/>
      <c r="C6360" s="347"/>
      <c r="D6360" s="349"/>
    </row>
    <row r="6361" spans="1:4">
      <c r="A6361" s="347"/>
      <c r="B6361" s="348"/>
      <c r="C6361" s="347"/>
      <c r="D6361" s="349"/>
    </row>
    <row r="6362" spans="1:4">
      <c r="A6362" s="347"/>
      <c r="B6362" s="348"/>
      <c r="C6362" s="347"/>
      <c r="D6362" s="349"/>
    </row>
    <row r="6363" spans="1:4">
      <c r="A6363" s="347"/>
      <c r="B6363" s="348"/>
      <c r="C6363" s="347"/>
      <c r="D6363" s="349"/>
    </row>
    <row r="6364" spans="1:4">
      <c r="A6364" s="347"/>
      <c r="B6364" s="348"/>
      <c r="C6364" s="347"/>
      <c r="D6364" s="349"/>
    </row>
    <row r="6365" spans="1:4">
      <c r="A6365" s="347"/>
      <c r="B6365" s="348"/>
      <c r="C6365" s="347"/>
      <c r="D6365" s="349"/>
    </row>
    <row r="6366" spans="1:4">
      <c r="A6366" s="347"/>
      <c r="B6366" s="348"/>
      <c r="C6366" s="347"/>
      <c r="D6366" s="349"/>
    </row>
    <row r="6367" spans="1:4">
      <c r="A6367" s="347"/>
      <c r="B6367" s="348"/>
      <c r="C6367" s="347"/>
      <c r="D6367" s="349"/>
    </row>
    <row r="6368" spans="1:4">
      <c r="A6368" s="347"/>
      <c r="B6368" s="348"/>
      <c r="C6368" s="347"/>
      <c r="D6368" s="349"/>
    </row>
    <row r="6369" spans="1:4">
      <c r="A6369" s="347"/>
      <c r="B6369" s="348"/>
      <c r="C6369" s="347"/>
      <c r="D6369" s="349"/>
    </row>
    <row r="6370" spans="1:4">
      <c r="A6370" s="347"/>
      <c r="B6370" s="348"/>
      <c r="C6370" s="347"/>
      <c r="D6370" s="349"/>
    </row>
    <row r="6371" spans="1:4">
      <c r="A6371" s="347"/>
      <c r="B6371" s="348"/>
      <c r="C6371" s="347"/>
      <c r="D6371" s="349"/>
    </row>
    <row r="6372" spans="1:4">
      <c r="A6372" s="347"/>
      <c r="B6372" s="348"/>
      <c r="C6372" s="347"/>
      <c r="D6372" s="349"/>
    </row>
    <row r="6373" spans="1:4">
      <c r="A6373" s="347"/>
      <c r="B6373" s="348"/>
      <c r="C6373" s="347"/>
      <c r="D6373" s="349"/>
    </row>
    <row r="6374" spans="1:4">
      <c r="A6374" s="347"/>
      <c r="B6374" s="348"/>
      <c r="C6374" s="347"/>
      <c r="D6374" s="349"/>
    </row>
    <row r="6375" spans="1:4">
      <c r="A6375" s="347"/>
      <c r="B6375" s="348"/>
      <c r="C6375" s="347"/>
      <c r="D6375" s="349"/>
    </row>
    <row r="6376" spans="1:4">
      <c r="A6376" s="347"/>
      <c r="B6376" s="348"/>
      <c r="C6376" s="347"/>
      <c r="D6376" s="349"/>
    </row>
    <row r="6377" spans="1:4">
      <c r="A6377" s="347"/>
      <c r="B6377" s="348"/>
      <c r="C6377" s="347"/>
      <c r="D6377" s="349"/>
    </row>
    <row r="6378" spans="1:4">
      <c r="A6378" s="347"/>
      <c r="B6378" s="348"/>
      <c r="C6378" s="347"/>
      <c r="D6378" s="349"/>
    </row>
    <row r="6379" spans="1:4">
      <c r="A6379" s="347"/>
      <c r="B6379" s="348"/>
      <c r="C6379" s="347"/>
      <c r="D6379" s="349"/>
    </row>
    <row r="6380" spans="1:4">
      <c r="A6380" s="347"/>
      <c r="B6380" s="348"/>
      <c r="C6380" s="347"/>
      <c r="D6380" s="349"/>
    </row>
    <row r="6381" spans="1:4">
      <c r="A6381" s="347"/>
      <c r="B6381" s="348"/>
      <c r="C6381" s="347"/>
      <c r="D6381" s="349"/>
    </row>
    <row r="6382" spans="1:4">
      <c r="A6382" s="347"/>
      <c r="B6382" s="348"/>
      <c r="C6382" s="347"/>
      <c r="D6382" s="349"/>
    </row>
    <row r="6383" spans="1:4">
      <c r="A6383" s="347"/>
      <c r="B6383" s="348"/>
      <c r="C6383" s="347"/>
      <c r="D6383" s="349"/>
    </row>
    <row r="6384" spans="1:4">
      <c r="A6384" s="347"/>
      <c r="B6384" s="348"/>
      <c r="C6384" s="347"/>
      <c r="D6384" s="349"/>
    </row>
    <row r="6385" spans="1:4">
      <c r="A6385" s="347"/>
      <c r="B6385" s="348"/>
      <c r="C6385" s="347"/>
      <c r="D6385" s="349"/>
    </row>
    <row r="6386" spans="1:4">
      <c r="A6386" s="347"/>
      <c r="B6386" s="348"/>
      <c r="C6386" s="347"/>
      <c r="D6386" s="349"/>
    </row>
    <row r="6387" spans="1:4">
      <c r="A6387" s="347"/>
      <c r="B6387" s="348"/>
      <c r="C6387" s="347"/>
      <c r="D6387" s="349"/>
    </row>
    <row r="6388" spans="1:4">
      <c r="A6388" s="347"/>
      <c r="B6388" s="348"/>
      <c r="C6388" s="347"/>
      <c r="D6388" s="349"/>
    </row>
    <row r="6389" spans="1:4">
      <c r="A6389" s="347"/>
      <c r="B6389" s="348"/>
      <c r="C6389" s="347"/>
      <c r="D6389" s="349"/>
    </row>
    <row r="6390" spans="1:4">
      <c r="A6390" s="347"/>
      <c r="B6390" s="348"/>
      <c r="C6390" s="347"/>
      <c r="D6390" s="349"/>
    </row>
    <row r="6391" spans="1:4">
      <c r="A6391" s="347"/>
      <c r="B6391" s="348"/>
      <c r="C6391" s="347"/>
      <c r="D6391" s="349"/>
    </row>
    <row r="6392" spans="1:4">
      <c r="A6392" s="347"/>
      <c r="B6392" s="348"/>
      <c r="C6392" s="347"/>
      <c r="D6392" s="349"/>
    </row>
    <row r="6393" spans="1:4">
      <c r="A6393" s="347"/>
      <c r="B6393" s="348"/>
      <c r="C6393" s="347"/>
      <c r="D6393" s="349"/>
    </row>
    <row r="6394" spans="1:4">
      <c r="A6394" s="347"/>
      <c r="B6394" s="348"/>
      <c r="C6394" s="347"/>
      <c r="D6394" s="349"/>
    </row>
    <row r="6395" spans="1:4">
      <c r="A6395" s="347"/>
      <c r="B6395" s="348"/>
      <c r="C6395" s="347"/>
      <c r="D6395" s="349"/>
    </row>
    <row r="6396" spans="1:4">
      <c r="A6396" s="347"/>
      <c r="B6396" s="348"/>
      <c r="C6396" s="347"/>
      <c r="D6396" s="349"/>
    </row>
    <row r="6397" spans="1:4">
      <c r="A6397" s="347"/>
      <c r="B6397" s="348"/>
      <c r="C6397" s="347"/>
      <c r="D6397" s="349"/>
    </row>
    <row r="6398" spans="1:4">
      <c r="A6398" s="347"/>
      <c r="B6398" s="348"/>
      <c r="C6398" s="347"/>
      <c r="D6398" s="349"/>
    </row>
    <row r="6399" spans="1:4">
      <c r="A6399" s="347"/>
      <c r="B6399" s="348"/>
      <c r="C6399" s="347"/>
      <c r="D6399" s="349"/>
    </row>
    <row r="6400" spans="1:4">
      <c r="A6400" s="347"/>
      <c r="B6400" s="348"/>
      <c r="C6400" s="347"/>
      <c r="D6400" s="349"/>
    </row>
    <row r="6401" spans="1:4">
      <c r="A6401" s="347"/>
      <c r="B6401" s="348"/>
      <c r="C6401" s="347"/>
      <c r="D6401" s="349"/>
    </row>
    <row r="6402" spans="1:4">
      <c r="A6402" s="347"/>
      <c r="B6402" s="348"/>
      <c r="C6402" s="347"/>
      <c r="D6402" s="349"/>
    </row>
    <row r="6403" spans="1:4">
      <c r="A6403" s="347"/>
      <c r="B6403" s="348"/>
      <c r="C6403" s="347"/>
      <c r="D6403" s="349"/>
    </row>
    <row r="6404" spans="1:4">
      <c r="A6404" s="347"/>
      <c r="B6404" s="348"/>
      <c r="C6404" s="347"/>
      <c r="D6404" s="349"/>
    </row>
    <row r="6405" spans="1:4">
      <c r="A6405" s="347"/>
      <c r="B6405" s="348"/>
      <c r="C6405" s="347"/>
      <c r="D6405" s="349"/>
    </row>
    <row r="6406" spans="1:4">
      <c r="A6406" s="347"/>
      <c r="B6406" s="348"/>
      <c r="C6406" s="347"/>
      <c r="D6406" s="349"/>
    </row>
    <row r="6407" spans="1:4">
      <c r="A6407" s="347"/>
      <c r="B6407" s="348"/>
      <c r="C6407" s="347"/>
      <c r="D6407" s="349"/>
    </row>
    <row r="6408" spans="1:4">
      <c r="A6408" s="347"/>
      <c r="B6408" s="348"/>
      <c r="C6408" s="347"/>
      <c r="D6408" s="349"/>
    </row>
    <row r="6409" spans="1:4">
      <c r="A6409" s="347"/>
      <c r="B6409" s="348"/>
      <c r="C6409" s="347"/>
      <c r="D6409" s="349"/>
    </row>
    <row r="6410" spans="1:4">
      <c r="A6410" s="347"/>
      <c r="B6410" s="348"/>
      <c r="C6410" s="347"/>
      <c r="D6410" s="349"/>
    </row>
    <row r="6411" spans="1:4">
      <c r="A6411" s="347"/>
      <c r="B6411" s="348"/>
      <c r="C6411" s="347"/>
      <c r="D6411" s="349"/>
    </row>
    <row r="6412" spans="1:4">
      <c r="A6412" s="347"/>
      <c r="B6412" s="348"/>
      <c r="C6412" s="347"/>
      <c r="D6412" s="349"/>
    </row>
    <row r="6413" spans="1:4">
      <c r="A6413" s="347"/>
      <c r="B6413" s="348"/>
      <c r="C6413" s="347"/>
      <c r="D6413" s="349"/>
    </row>
    <row r="6414" spans="1:4">
      <c r="A6414" s="347"/>
      <c r="B6414" s="348"/>
      <c r="C6414" s="347"/>
      <c r="D6414" s="349"/>
    </row>
    <row r="6415" spans="1:4">
      <c r="A6415" s="347"/>
      <c r="B6415" s="348"/>
      <c r="C6415" s="347"/>
      <c r="D6415" s="349"/>
    </row>
    <row r="6416" spans="1:4">
      <c r="A6416" s="347"/>
      <c r="B6416" s="348"/>
      <c r="C6416" s="347"/>
      <c r="D6416" s="349"/>
    </row>
    <row r="6417" spans="1:4">
      <c r="A6417" s="347"/>
      <c r="B6417" s="348"/>
      <c r="C6417" s="347"/>
      <c r="D6417" s="349"/>
    </row>
    <row r="6418" spans="1:4">
      <c r="A6418" s="347"/>
      <c r="B6418" s="348"/>
      <c r="C6418" s="347"/>
      <c r="D6418" s="349"/>
    </row>
    <row r="6419" spans="1:4">
      <c r="A6419" s="347"/>
      <c r="B6419" s="348"/>
      <c r="C6419" s="347"/>
      <c r="D6419" s="349"/>
    </row>
    <row r="6420" spans="1:4">
      <c r="A6420" s="347"/>
      <c r="B6420" s="348"/>
      <c r="C6420" s="347"/>
      <c r="D6420" s="349"/>
    </row>
    <row r="6421" spans="1:4">
      <c r="A6421" s="347"/>
      <c r="B6421" s="348"/>
      <c r="C6421" s="347"/>
      <c r="D6421" s="349"/>
    </row>
    <row r="6422" spans="1:4">
      <c r="A6422" s="347"/>
      <c r="B6422" s="348"/>
      <c r="C6422" s="347"/>
      <c r="D6422" s="349"/>
    </row>
    <row r="6423" spans="1:4">
      <c r="A6423" s="347"/>
      <c r="B6423" s="348"/>
      <c r="C6423" s="347"/>
      <c r="D6423" s="349"/>
    </row>
    <row r="6424" spans="1:4">
      <c r="A6424" s="347"/>
      <c r="B6424" s="348"/>
      <c r="C6424" s="347"/>
      <c r="D6424" s="349"/>
    </row>
    <row r="6425" spans="1:4">
      <c r="A6425" s="347"/>
      <c r="B6425" s="348"/>
      <c r="C6425" s="347"/>
      <c r="D6425" s="349"/>
    </row>
    <row r="6426" spans="1:4">
      <c r="A6426" s="347"/>
      <c r="B6426" s="348"/>
      <c r="C6426" s="347"/>
      <c r="D6426" s="349"/>
    </row>
    <row r="6427" spans="1:4">
      <c r="A6427" s="347"/>
      <c r="B6427" s="348"/>
      <c r="C6427" s="347"/>
      <c r="D6427" s="349"/>
    </row>
    <row r="6428" spans="1:4">
      <c r="A6428" s="347"/>
      <c r="B6428" s="348"/>
      <c r="C6428" s="347"/>
      <c r="D6428" s="349"/>
    </row>
    <row r="6429" spans="1:4">
      <c r="A6429" s="347"/>
      <c r="B6429" s="348"/>
      <c r="C6429" s="347"/>
      <c r="D6429" s="349"/>
    </row>
    <row r="6430" spans="1:4">
      <c r="A6430" s="347"/>
      <c r="B6430" s="348"/>
      <c r="C6430" s="347"/>
      <c r="D6430" s="349"/>
    </row>
    <row r="6431" spans="1:4">
      <c r="A6431" s="347"/>
      <c r="B6431" s="348"/>
      <c r="C6431" s="347"/>
      <c r="D6431" s="349"/>
    </row>
    <row r="6432" spans="1:4">
      <c r="A6432" s="347"/>
      <c r="B6432" s="348"/>
      <c r="C6432" s="347"/>
      <c r="D6432" s="349"/>
    </row>
    <row r="6433" spans="1:4">
      <c r="A6433" s="347"/>
      <c r="B6433" s="348"/>
      <c r="C6433" s="347"/>
      <c r="D6433" s="349"/>
    </row>
    <row r="6434" spans="1:4">
      <c r="A6434" s="347"/>
      <c r="B6434" s="348"/>
      <c r="C6434" s="347"/>
      <c r="D6434" s="349"/>
    </row>
    <row r="6435" spans="1:4">
      <c r="A6435" s="347"/>
      <c r="B6435" s="348"/>
      <c r="C6435" s="347"/>
      <c r="D6435" s="349"/>
    </row>
    <row r="6436" spans="1:4">
      <c r="A6436" s="347"/>
      <c r="B6436" s="348"/>
      <c r="C6436" s="347"/>
      <c r="D6436" s="349"/>
    </row>
    <row r="6437" spans="1:4">
      <c r="A6437" s="347"/>
      <c r="B6437" s="348"/>
      <c r="C6437" s="347"/>
      <c r="D6437" s="349"/>
    </row>
    <row r="6438" spans="1:4">
      <c r="A6438" s="347"/>
      <c r="B6438" s="348"/>
      <c r="C6438" s="347"/>
      <c r="D6438" s="349"/>
    </row>
    <row r="6439" spans="1:4">
      <c r="A6439" s="347"/>
      <c r="B6439" s="348"/>
      <c r="C6439" s="347"/>
      <c r="D6439" s="349"/>
    </row>
    <row r="6440" spans="1:4">
      <c r="A6440" s="347"/>
      <c r="B6440" s="348"/>
      <c r="C6440" s="347"/>
      <c r="D6440" s="349"/>
    </row>
    <row r="6441" spans="1:4">
      <c r="A6441" s="347"/>
      <c r="B6441" s="348"/>
      <c r="C6441" s="347"/>
      <c r="D6441" s="349"/>
    </row>
    <row r="6442" spans="1:4">
      <c r="A6442" s="347"/>
      <c r="B6442" s="348"/>
      <c r="C6442" s="347"/>
      <c r="D6442" s="349"/>
    </row>
    <row r="6443" spans="1:4">
      <c r="A6443" s="347"/>
      <c r="B6443" s="348"/>
      <c r="C6443" s="347"/>
      <c r="D6443" s="349"/>
    </row>
    <row r="6444" spans="1:4">
      <c r="A6444" s="347"/>
      <c r="B6444" s="348"/>
      <c r="C6444" s="347"/>
      <c r="D6444" s="349"/>
    </row>
    <row r="6445" spans="1:4">
      <c r="A6445" s="347"/>
      <c r="B6445" s="348"/>
      <c r="C6445" s="347"/>
      <c r="D6445" s="349"/>
    </row>
    <row r="6446" spans="1:4">
      <c r="A6446" s="347"/>
      <c r="B6446" s="348"/>
      <c r="C6446" s="347"/>
      <c r="D6446" s="349"/>
    </row>
    <row r="6447" spans="1:4">
      <c r="A6447" s="347"/>
      <c r="B6447" s="348"/>
      <c r="C6447" s="347"/>
      <c r="D6447" s="349"/>
    </row>
    <row r="6448" spans="1:4">
      <c r="A6448" s="347"/>
      <c r="B6448" s="348"/>
      <c r="C6448" s="347"/>
      <c r="D6448" s="349"/>
    </row>
    <row r="6449" spans="1:4">
      <c r="A6449" s="347"/>
      <c r="B6449" s="348"/>
      <c r="C6449" s="347"/>
      <c r="D6449" s="349"/>
    </row>
    <row r="6450" spans="1:4">
      <c r="A6450" s="347"/>
      <c r="B6450" s="348"/>
      <c r="C6450" s="347"/>
      <c r="D6450" s="349"/>
    </row>
    <row r="6451" spans="1:4">
      <c r="A6451" s="347"/>
      <c r="B6451" s="348"/>
      <c r="C6451" s="347"/>
      <c r="D6451" s="349"/>
    </row>
    <row r="6452" spans="1:4">
      <c r="A6452" s="347"/>
      <c r="B6452" s="348"/>
      <c r="C6452" s="347"/>
      <c r="D6452" s="349"/>
    </row>
    <row r="6453" spans="1:4">
      <c r="A6453" s="347"/>
      <c r="B6453" s="348"/>
      <c r="C6453" s="347"/>
      <c r="D6453" s="349"/>
    </row>
    <row r="6454" spans="1:4">
      <c r="A6454" s="347"/>
      <c r="B6454" s="348"/>
      <c r="C6454" s="347"/>
      <c r="D6454" s="349"/>
    </row>
    <row r="6455" spans="1:4">
      <c r="A6455" s="347"/>
      <c r="B6455" s="348"/>
      <c r="C6455" s="347"/>
      <c r="D6455" s="349"/>
    </row>
    <row r="6456" spans="1:4">
      <c r="A6456" s="347"/>
      <c r="B6456" s="348"/>
      <c r="C6456" s="347"/>
      <c r="D6456" s="349"/>
    </row>
    <row r="6457" spans="1:4">
      <c r="A6457" s="347"/>
      <c r="B6457" s="348"/>
      <c r="C6457" s="347"/>
      <c r="D6457" s="349"/>
    </row>
    <row r="6458" spans="1:4">
      <c r="A6458" s="347"/>
      <c r="B6458" s="348"/>
      <c r="C6458" s="347"/>
      <c r="D6458" s="349"/>
    </row>
    <row r="6459" spans="1:4">
      <c r="A6459" s="347"/>
      <c r="B6459" s="348"/>
      <c r="C6459" s="347"/>
      <c r="D6459" s="349"/>
    </row>
    <row r="6460" spans="1:4">
      <c r="A6460" s="347"/>
      <c r="B6460" s="348"/>
      <c r="C6460" s="347"/>
      <c r="D6460" s="349"/>
    </row>
    <row r="6461" spans="1:4">
      <c r="A6461" s="347"/>
      <c r="B6461" s="348"/>
      <c r="C6461" s="347"/>
      <c r="D6461" s="349"/>
    </row>
    <row r="6462" spans="1:4">
      <c r="A6462" s="347"/>
      <c r="B6462" s="348"/>
      <c r="C6462" s="347"/>
      <c r="D6462" s="349"/>
    </row>
    <row r="6463" spans="1:4">
      <c r="A6463" s="347"/>
      <c r="B6463" s="348"/>
      <c r="C6463" s="347"/>
      <c r="D6463" s="349"/>
    </row>
    <row r="6464" spans="1:4">
      <c r="A6464" s="347"/>
      <c r="B6464" s="348"/>
      <c r="C6464" s="347"/>
      <c r="D6464" s="349"/>
    </row>
    <row r="6465" spans="1:4">
      <c r="A6465" s="347"/>
      <c r="B6465" s="348"/>
      <c r="C6465" s="347"/>
      <c r="D6465" s="349"/>
    </row>
    <row r="6466" spans="1:4">
      <c r="A6466" s="347"/>
      <c r="B6466" s="348"/>
      <c r="C6466" s="347"/>
      <c r="D6466" s="349"/>
    </row>
    <row r="6467" spans="1:4">
      <c r="A6467" s="347"/>
      <c r="B6467" s="348"/>
      <c r="C6467" s="347"/>
      <c r="D6467" s="349"/>
    </row>
    <row r="6468" spans="1:4">
      <c r="A6468" s="347"/>
      <c r="B6468" s="348"/>
      <c r="C6468" s="347"/>
      <c r="D6468" s="349"/>
    </row>
    <row r="6469" spans="1:4">
      <c r="A6469" s="347"/>
      <c r="B6469" s="348"/>
      <c r="C6469" s="347"/>
      <c r="D6469" s="349"/>
    </row>
    <row r="6470" spans="1:4">
      <c r="A6470" s="347"/>
      <c r="B6470" s="348"/>
      <c r="C6470" s="347"/>
      <c r="D6470" s="349"/>
    </row>
    <row r="6471" spans="1:4">
      <c r="A6471" s="347"/>
      <c r="B6471" s="348"/>
      <c r="C6471" s="347"/>
      <c r="D6471" s="349"/>
    </row>
    <row r="6472" spans="1:4">
      <c r="A6472" s="347"/>
      <c r="B6472" s="348"/>
      <c r="C6472" s="347"/>
      <c r="D6472" s="349"/>
    </row>
    <row r="6473" spans="1:4">
      <c r="A6473" s="347"/>
      <c r="B6473" s="348"/>
      <c r="C6473" s="347"/>
      <c r="D6473" s="349"/>
    </row>
    <row r="6474" spans="1:4">
      <c r="A6474" s="347"/>
      <c r="B6474" s="348"/>
      <c r="C6474" s="347"/>
      <c r="D6474" s="349"/>
    </row>
    <row r="6475" spans="1:4">
      <c r="A6475" s="347"/>
      <c r="B6475" s="348"/>
      <c r="C6475" s="347"/>
      <c r="D6475" s="349"/>
    </row>
    <row r="6476" spans="1:4">
      <c r="A6476" s="347"/>
      <c r="B6476" s="348"/>
      <c r="C6476" s="347"/>
      <c r="D6476" s="349"/>
    </row>
    <row r="6477" spans="1:4">
      <c r="A6477" s="347"/>
      <c r="B6477" s="348"/>
      <c r="C6477" s="347"/>
      <c r="D6477" s="349"/>
    </row>
    <row r="6478" spans="1:4">
      <c r="A6478" s="347"/>
      <c r="B6478" s="348"/>
      <c r="C6478" s="347"/>
      <c r="D6478" s="349"/>
    </row>
    <row r="6479" spans="1:4">
      <c r="A6479" s="347"/>
      <c r="B6479" s="348"/>
      <c r="C6479" s="347"/>
      <c r="D6479" s="349"/>
    </row>
    <row r="6480" spans="1:4">
      <c r="A6480" s="347"/>
      <c r="B6480" s="348"/>
      <c r="C6480" s="347"/>
      <c r="D6480" s="349"/>
    </row>
    <row r="6481" spans="1:4">
      <c r="A6481" s="347"/>
      <c r="B6481" s="348"/>
      <c r="C6481" s="347"/>
      <c r="D6481" s="349"/>
    </row>
    <row r="6482" spans="1:4">
      <c r="A6482" s="347"/>
      <c r="B6482" s="348"/>
      <c r="C6482" s="347"/>
      <c r="D6482" s="349"/>
    </row>
    <row r="6483" spans="1:4">
      <c r="A6483" s="347"/>
      <c r="B6483" s="348"/>
      <c r="C6483" s="347"/>
      <c r="D6483" s="349"/>
    </row>
    <row r="6484" spans="1:4">
      <c r="A6484" s="347"/>
      <c r="B6484" s="348"/>
      <c r="C6484" s="347"/>
      <c r="D6484" s="349"/>
    </row>
    <row r="6485" spans="1:4">
      <c r="A6485" s="347"/>
      <c r="B6485" s="348"/>
      <c r="C6485" s="347"/>
      <c r="D6485" s="349"/>
    </row>
    <row r="6486" spans="1:4">
      <c r="A6486" s="347"/>
      <c r="B6486" s="348"/>
      <c r="C6486" s="347"/>
      <c r="D6486" s="349"/>
    </row>
    <row r="6487" spans="1:4">
      <c r="A6487" s="347"/>
      <c r="B6487" s="348"/>
      <c r="C6487" s="347"/>
      <c r="D6487" s="349"/>
    </row>
    <row r="6488" spans="1:4">
      <c r="A6488" s="347"/>
      <c r="B6488" s="348"/>
      <c r="C6488" s="347"/>
      <c r="D6488" s="349"/>
    </row>
    <row r="6489" spans="1:4">
      <c r="A6489" s="347"/>
      <c r="B6489" s="348"/>
      <c r="C6489" s="347"/>
      <c r="D6489" s="349"/>
    </row>
    <row r="6490" spans="1:4">
      <c r="A6490" s="347"/>
      <c r="B6490" s="348"/>
      <c r="C6490" s="347"/>
      <c r="D6490" s="349"/>
    </row>
    <row r="6491" spans="1:4">
      <c r="A6491" s="347"/>
      <c r="B6491" s="348"/>
      <c r="C6491" s="347"/>
      <c r="D6491" s="349"/>
    </row>
    <row r="6492" spans="1:4">
      <c r="A6492" s="347"/>
      <c r="B6492" s="348"/>
      <c r="C6492" s="347"/>
      <c r="D6492" s="349"/>
    </row>
    <row r="6493" spans="1:4">
      <c r="A6493" s="347"/>
      <c r="B6493" s="348"/>
      <c r="C6493" s="347"/>
      <c r="D6493" s="349"/>
    </row>
    <row r="6494" spans="1:4">
      <c r="A6494" s="347"/>
      <c r="B6494" s="348"/>
      <c r="C6494" s="347"/>
      <c r="D6494" s="349"/>
    </row>
    <row r="6495" spans="1:4">
      <c r="A6495" s="347"/>
      <c r="B6495" s="348"/>
      <c r="C6495" s="347"/>
      <c r="D6495" s="349"/>
    </row>
    <row r="6496" spans="1:4">
      <c r="A6496" s="347"/>
      <c r="B6496" s="348"/>
      <c r="C6496" s="347"/>
      <c r="D6496" s="349"/>
    </row>
    <row r="6497" spans="1:4">
      <c r="A6497" s="347"/>
      <c r="B6497" s="348"/>
      <c r="C6497" s="347"/>
      <c r="D6497" s="349"/>
    </row>
    <row r="6498" spans="1:4">
      <c r="A6498" s="347"/>
      <c r="B6498" s="348"/>
      <c r="C6498" s="347"/>
      <c r="D6498" s="349"/>
    </row>
    <row r="6499" spans="1:4">
      <c r="A6499" s="347"/>
      <c r="B6499" s="348"/>
      <c r="C6499" s="347"/>
      <c r="D6499" s="349"/>
    </row>
    <row r="6500" spans="1:4">
      <c r="A6500" s="347"/>
      <c r="B6500" s="348"/>
      <c r="C6500" s="347"/>
      <c r="D6500" s="349"/>
    </row>
    <row r="6501" spans="1:4">
      <c r="A6501" s="347"/>
      <c r="B6501" s="348"/>
      <c r="C6501" s="347"/>
      <c r="D6501" s="349"/>
    </row>
    <row r="6502" spans="1:4">
      <c r="A6502" s="347"/>
      <c r="B6502" s="348"/>
      <c r="C6502" s="347"/>
      <c r="D6502" s="349"/>
    </row>
    <row r="6503" spans="1:4">
      <c r="A6503" s="347"/>
      <c r="B6503" s="348"/>
      <c r="C6503" s="347"/>
      <c r="D6503" s="349"/>
    </row>
    <row r="6504" spans="1:4">
      <c r="A6504" s="347"/>
      <c r="B6504" s="348"/>
      <c r="C6504" s="347"/>
      <c r="D6504" s="349"/>
    </row>
    <row r="6505" spans="1:4">
      <c r="A6505" s="347"/>
      <c r="B6505" s="348"/>
      <c r="C6505" s="347"/>
      <c r="D6505" s="349"/>
    </row>
    <row r="6506" spans="1:4">
      <c r="A6506" s="347"/>
      <c r="B6506" s="348"/>
      <c r="C6506" s="347"/>
      <c r="D6506" s="349"/>
    </row>
    <row r="6507" spans="1:4">
      <c r="A6507" s="347"/>
      <c r="B6507" s="348"/>
      <c r="C6507" s="347"/>
      <c r="D6507" s="349"/>
    </row>
    <row r="6508" spans="1:4">
      <c r="A6508" s="347"/>
      <c r="B6508" s="348"/>
      <c r="C6508" s="347"/>
      <c r="D6508" s="349"/>
    </row>
    <row r="6509" spans="1:4">
      <c r="A6509" s="347"/>
      <c r="B6509" s="348"/>
      <c r="C6509" s="347"/>
      <c r="D6509" s="349"/>
    </row>
    <row r="6510" spans="1:4">
      <c r="A6510" s="347"/>
      <c r="B6510" s="348"/>
      <c r="C6510" s="347"/>
      <c r="D6510" s="349"/>
    </row>
    <row r="6511" spans="1:4">
      <c r="A6511" s="347"/>
      <c r="B6511" s="348"/>
      <c r="C6511" s="347"/>
      <c r="D6511" s="349"/>
    </row>
    <row r="6512" spans="1:4">
      <c r="A6512" s="347"/>
      <c r="B6512" s="348"/>
      <c r="C6512" s="347"/>
      <c r="D6512" s="349"/>
    </row>
    <row r="6513" spans="1:4">
      <c r="A6513" s="347"/>
      <c r="B6513" s="348"/>
      <c r="C6513" s="347"/>
      <c r="D6513" s="349"/>
    </row>
    <row r="6514" spans="1:4">
      <c r="A6514" s="347"/>
      <c r="B6514" s="348"/>
      <c r="C6514" s="347"/>
      <c r="D6514" s="349"/>
    </row>
    <row r="6515" spans="1:4">
      <c r="A6515" s="347"/>
      <c r="B6515" s="348"/>
      <c r="C6515" s="347"/>
      <c r="D6515" s="349"/>
    </row>
    <row r="6516" spans="1:4">
      <c r="A6516" s="347"/>
      <c r="B6516" s="348"/>
      <c r="C6516" s="347"/>
      <c r="D6516" s="349"/>
    </row>
    <row r="6517" spans="1:4">
      <c r="A6517" s="347"/>
      <c r="B6517" s="348"/>
      <c r="C6517" s="347"/>
      <c r="D6517" s="349"/>
    </row>
    <row r="6518" spans="1:4">
      <c r="A6518" s="347"/>
      <c r="B6518" s="348"/>
      <c r="C6518" s="347"/>
      <c r="D6518" s="349"/>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17</vt:i4>
      </vt:variant>
      <vt:variant>
        <vt:lpstr>Intervalos Nomeados</vt:lpstr>
      </vt:variant>
      <vt:variant>
        <vt:i4>14</vt:i4>
      </vt:variant>
    </vt:vector>
  </HeadingPairs>
  <TitlesOfParts>
    <vt:vector size="31" baseType="lpstr">
      <vt:lpstr>Resumo do Orçamento</vt:lpstr>
      <vt:lpstr>Orçamento Sintético</vt:lpstr>
      <vt:lpstr>Orçamento Analítico</vt:lpstr>
      <vt:lpstr>MEMORIA DE CÁLCULO NOVA</vt:lpstr>
      <vt:lpstr>Curva ABC de Serviços</vt:lpstr>
      <vt:lpstr>Curva ABC de Insumos</vt:lpstr>
      <vt:lpstr>Planilha de BDI S. DESON</vt:lpstr>
      <vt:lpstr>COT ORÇAMENTO AÇO LAMINADO</vt:lpstr>
      <vt:lpstr>COT ORÇAMENTO AÇO LAMINADO (2)</vt:lpstr>
      <vt:lpstr>COT ELETROCALHA 50X50</vt:lpstr>
      <vt:lpstr>COT ELETROCALHA 100X50</vt:lpstr>
      <vt:lpstr>COT LUMINARIA LED</vt:lpstr>
      <vt:lpstr>COTAÇÃO MAT DE JAZIDA P. ATERRO</vt:lpstr>
      <vt:lpstr>CRONOGRAMA (2)</vt:lpstr>
      <vt:lpstr>SINAPI COMPOSIÇÃO</vt:lpstr>
      <vt:lpstr>SINAPI INSUMOS</vt:lpstr>
      <vt:lpstr>SICRO </vt:lpstr>
      <vt:lpstr>'COT ELETROCALHA 100X50'!Area_de_impressao</vt:lpstr>
      <vt:lpstr>'COT ELETROCALHA 50X50'!Area_de_impressao</vt:lpstr>
      <vt:lpstr>'COT LUMINARIA LED'!Area_de_impressao</vt:lpstr>
      <vt:lpstr>'COT ORÇAMENTO AÇO LAMINADO'!Area_de_impressao</vt:lpstr>
      <vt:lpstr>'COT ORÇAMENTO AÇO LAMINADO (2)'!Area_de_impressao</vt:lpstr>
      <vt:lpstr>'COTAÇÃO MAT DE JAZIDA P. ATERRO'!Area_de_impressao</vt:lpstr>
      <vt:lpstr>'CRONOGRAMA (2)'!Area_de_impressao</vt:lpstr>
      <vt:lpstr>'MEMORIA DE CÁLCULO NOVA'!Area_de_impressao</vt:lpstr>
      <vt:lpstr>'Orçamento Analítico'!Area_de_impressao</vt:lpstr>
      <vt:lpstr>'Orçamento Sintético'!Area_de_impressao</vt:lpstr>
      <vt:lpstr>'Planilha de BDI S. DESON'!Area_de_impressao</vt:lpstr>
      <vt:lpstr>'Resumo do Orçamento'!Area_de_impressao</vt:lpstr>
      <vt:lpstr>'CRONOGRAMA (2)'!Titulos_de_impressao</vt:lpstr>
      <vt:lpstr>'MEMORIA DE CÁLCULO NOVA'!Titulos_de_impressao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Marcelo Carvalho Tavares Alves</cp:lastModifiedBy>
  <cp:revision>0</cp:revision>
  <cp:lastPrinted>2026-04-08T13:16:34Z</cp:lastPrinted>
  <dcterms:created xsi:type="dcterms:W3CDTF">2025-02-20T19:41:00Z</dcterms:created>
  <dcterms:modified xsi:type="dcterms:W3CDTF">2026-05-13T17:37:17Z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099995FD09144438BBBFC0A61D59D5AD_12</vt:lpwstr>
  </property>
  <property fmtid="{D5CDD505-2E9C-101B-9397-08002B2CF9AE}" pid="3" name="KSOProductBuildVer">
    <vt:lpwstr>1046-12.2.0.16909</vt:lpwstr>
  </property>
</Properties>
</file>